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8800" windowHeight="10800" tabRatio="947" firstSheet="10" activeTab="20"/>
  </bookViews>
  <sheets>
    <sheet name="Sheet5" sheetId="6" state="hidden" r:id="rId1"/>
    <sheet name="Chart3" sheetId="29" state="hidden" r:id="rId2"/>
    <sheet name="Chart4" sheetId="30" state="hidden" r:id="rId3"/>
    <sheet name="Pivot CH1 &amp; Ch2 &amp; Ch3" sheetId="25" state="hidden" r:id="rId4"/>
    <sheet name="CH1" sheetId="26" state="hidden" r:id="rId5"/>
    <sheet name="Pivot Ch2" sheetId="8" state="hidden" r:id="rId6"/>
    <sheet name="Pivot Ch2 Account" sheetId="10" state="hidden" r:id="rId7"/>
    <sheet name="Pivot Ch3" sheetId="16" state="hidden" r:id="rId8"/>
    <sheet name="Pivot Ch3 Account" sheetId="17" state="hidden" r:id="rId9"/>
    <sheet name="UG and PG" sheetId="12" state="hidden" r:id="rId10"/>
    <sheet name="Cons. Ch2 &amp; Ch3" sheetId="5" r:id="rId11"/>
    <sheet name="Dof 2022 Items Support" sheetId="39" r:id="rId12"/>
    <sheet name="Opex 2021" sheetId="1" state="hidden" r:id="rId13"/>
    <sheet name="Opex 2020" sheetId="2" state="hidden" r:id="rId14"/>
    <sheet name="Capex 2020" sheetId="3" state="hidden" r:id="rId15"/>
    <sheet name="Capex 2021" sheetId="4" state="hidden" r:id="rId16"/>
    <sheet name="Mapping G" sheetId="7" state="hidden" r:id="rId17"/>
    <sheet name="2018" sheetId="13" state="hidden" r:id="rId18"/>
    <sheet name="2019" sheetId="14" state="hidden" r:id="rId19"/>
    <sheet name="XXX DoF 2022 Items" sheetId="32" state="hidden" r:id="rId20"/>
    <sheet name="Con" sheetId="43" r:id="rId21"/>
    <sheet name="DoF 2024 Items support" sheetId="34" r:id="rId22"/>
    <sheet name="PVT DoF 2018 2024" sheetId="36" r:id="rId23"/>
    <sheet name="DoF 2023 Items support" sheetId="33" r:id="rId24"/>
    <sheet name="DoF 2018 - 2024" sheetId="38" r:id="rId25"/>
    <sheet name="2022 Items" sheetId="18" state="hidden" r:id="rId26"/>
    <sheet name="2023 Items" sheetId="19" state="hidden" r:id="rId27"/>
    <sheet name="2024 Items" sheetId="20" state="hidden" r:id="rId28"/>
    <sheet name="UG 3yrs stipend registrar" sheetId="21" state="hidden" r:id="rId29"/>
    <sheet name="PG 2022" sheetId="22" state="hidden" r:id="rId30"/>
    <sheet name="PG 2023" sheetId="23" state="hidden" r:id="rId31"/>
    <sheet name="PG 2024" sheetId="24" state="hidden" r:id="rId32"/>
  </sheets>
  <externalReferences>
    <externalReference r:id="rId33"/>
  </externalReferences>
  <definedNames>
    <definedName name="_xlnm._FilterDatabase" localSheetId="17" hidden="1">'2018'!$A$1:$G$621</definedName>
    <definedName name="_xlnm._FilterDatabase" localSheetId="18" hidden="1">'2019'!$A$1:$F$386</definedName>
    <definedName name="_xlnm._FilterDatabase" localSheetId="25" hidden="1">'2022 Items'!$A$1:$AS$2011</definedName>
    <definedName name="_xlnm._FilterDatabase" localSheetId="26" hidden="1">'2023 Items'!$A$1:$Z$1367</definedName>
    <definedName name="_xlnm._FilterDatabase" localSheetId="27" hidden="1">'2024 Items'!$A$1:$Y$1369</definedName>
    <definedName name="_xlnm._FilterDatabase" localSheetId="14" hidden="1">'Capex 2020'!$A$2:$P$48</definedName>
    <definedName name="_xlnm._FilterDatabase" localSheetId="20" hidden="1">Con!$F$1:$H$856</definedName>
    <definedName name="_xlnm._FilterDatabase" localSheetId="10" hidden="1">'Cons. Ch2 &amp; Ch3'!$A$1:$AI$857</definedName>
    <definedName name="_xlnm._FilterDatabase" localSheetId="11" hidden="1">'Dof 2022 Items Support'!$A$1:$M$2014</definedName>
    <definedName name="_xlnm._FilterDatabase" localSheetId="23" hidden="1">'DoF 2023 Items support'!$A$1:$M$1370</definedName>
    <definedName name="_xlnm._FilterDatabase" localSheetId="21" hidden="1">'DoF 2024 Items support'!$A$1:$N$1372</definedName>
    <definedName name="_xlnm._FilterDatabase" localSheetId="13" hidden="1">'Opex 2020'!$A$2:$P$519</definedName>
    <definedName name="_xlnm._FilterDatabase" localSheetId="12" hidden="1">'Opex 2021'!$A$1:$Q$567</definedName>
    <definedName name="_xlnm._FilterDatabase" localSheetId="19" hidden="1">'XXX DoF 2022 Items'!$A$1:$O$2012</definedName>
  </definedNames>
  <calcPr calcId="162913"/>
  <pivotCaches>
    <pivotCache cacheId="47" r:id="rId34"/>
    <pivotCache cacheId="48" r:id="rId35"/>
  </pivotCaches>
</workbook>
</file>

<file path=xl/calcChain.xml><?xml version="1.0" encoding="utf-8"?>
<calcChain xmlns="http://schemas.openxmlformats.org/spreadsheetml/2006/main">
  <c r="N482" i="34" l="1"/>
  <c r="C2" i="43"/>
  <c r="H3" i="43"/>
  <c r="H4" i="43"/>
  <c r="H5" i="43"/>
  <c r="H6" i="43"/>
  <c r="H7" i="43"/>
  <c r="H8" i="43"/>
  <c r="H9" i="43"/>
  <c r="H10" i="43"/>
  <c r="H11" i="43"/>
  <c r="H12" i="43"/>
  <c r="H13" i="43"/>
  <c r="H14" i="43"/>
  <c r="H15" i="43"/>
  <c r="H16" i="43"/>
  <c r="H17" i="43"/>
  <c r="H18" i="43"/>
  <c r="H19" i="43"/>
  <c r="H20" i="43"/>
  <c r="H21" i="43"/>
  <c r="H22" i="43"/>
  <c r="H23" i="43"/>
  <c r="H24" i="43"/>
  <c r="H25" i="43"/>
  <c r="H26" i="43"/>
  <c r="H27" i="43"/>
  <c r="H28" i="43"/>
  <c r="J28" i="43" s="1"/>
  <c r="H29" i="43"/>
  <c r="H30" i="43"/>
  <c r="H31" i="43"/>
  <c r="J31" i="43" s="1"/>
  <c r="H32" i="43"/>
  <c r="J32" i="43" s="1"/>
  <c r="H33" i="43"/>
  <c r="J33" i="43" s="1"/>
  <c r="H34" i="43"/>
  <c r="H35" i="43"/>
  <c r="H36" i="43"/>
  <c r="H37" i="43"/>
  <c r="H38" i="43"/>
  <c r="J38" i="43" s="1"/>
  <c r="H39" i="43"/>
  <c r="H40" i="43"/>
  <c r="J40" i="43" s="1"/>
  <c r="H41" i="43"/>
  <c r="J41" i="43" s="1"/>
  <c r="H42" i="43"/>
  <c r="H43" i="43"/>
  <c r="H44" i="43"/>
  <c r="J44" i="43" s="1"/>
  <c r="H45" i="43"/>
  <c r="H46" i="43"/>
  <c r="H47" i="43"/>
  <c r="J47" i="43" s="1"/>
  <c r="H48" i="43"/>
  <c r="J48" i="43" s="1"/>
  <c r="H49" i="43"/>
  <c r="J49" i="43" s="1"/>
  <c r="H50" i="43"/>
  <c r="J50" i="43" s="1"/>
  <c r="H51" i="43"/>
  <c r="H52" i="43"/>
  <c r="J52" i="43" s="1"/>
  <c r="H53" i="43"/>
  <c r="H54" i="43"/>
  <c r="J54" i="43" s="1"/>
  <c r="H55" i="43"/>
  <c r="J55" i="43" s="1"/>
  <c r="H56" i="43"/>
  <c r="J56" i="43" s="1"/>
  <c r="H57" i="43"/>
  <c r="J57" i="43" s="1"/>
  <c r="H58" i="43"/>
  <c r="H59" i="43"/>
  <c r="H60" i="43"/>
  <c r="J60" i="43" s="1"/>
  <c r="H61" i="43"/>
  <c r="H62" i="43"/>
  <c r="H63" i="43"/>
  <c r="J63" i="43" s="1"/>
  <c r="H64" i="43"/>
  <c r="J64" i="43" s="1"/>
  <c r="H65" i="43"/>
  <c r="J65" i="43" s="1"/>
  <c r="H66" i="43"/>
  <c r="J66" i="43" s="1"/>
  <c r="H67" i="43"/>
  <c r="H68" i="43"/>
  <c r="H69" i="43"/>
  <c r="H70" i="43"/>
  <c r="H71" i="43"/>
  <c r="H72" i="43"/>
  <c r="H73" i="43"/>
  <c r="J73" i="43" s="1"/>
  <c r="H74" i="43"/>
  <c r="H75" i="43"/>
  <c r="H76" i="43"/>
  <c r="H77" i="43"/>
  <c r="H78" i="43"/>
  <c r="J78" i="43" s="1"/>
  <c r="H79" i="43"/>
  <c r="J79" i="43" s="1"/>
  <c r="H80" i="43"/>
  <c r="J80" i="43" s="1"/>
  <c r="H81" i="43"/>
  <c r="J81" i="43" s="1"/>
  <c r="H82" i="43"/>
  <c r="J82" i="43" s="1"/>
  <c r="H83" i="43"/>
  <c r="H84" i="43"/>
  <c r="J84" i="43" s="1"/>
  <c r="H85" i="43"/>
  <c r="H86" i="43"/>
  <c r="J86" i="43" s="1"/>
  <c r="H87" i="43"/>
  <c r="J87" i="43" s="1"/>
  <c r="H88" i="43"/>
  <c r="J88" i="43" s="1"/>
  <c r="H89" i="43"/>
  <c r="H90" i="43"/>
  <c r="H91" i="43"/>
  <c r="H92" i="43"/>
  <c r="J92" i="43" s="1"/>
  <c r="H93" i="43"/>
  <c r="H94" i="43"/>
  <c r="J94" i="43" s="1"/>
  <c r="H95" i="43"/>
  <c r="J95" i="43" s="1"/>
  <c r="H96" i="43"/>
  <c r="J96" i="43" s="1"/>
  <c r="H97" i="43"/>
  <c r="J97" i="43" s="1"/>
  <c r="H98" i="43"/>
  <c r="H99" i="43"/>
  <c r="H100" i="43"/>
  <c r="J100" i="43" s="1"/>
  <c r="H101" i="43"/>
  <c r="H102" i="43"/>
  <c r="J102" i="43" s="1"/>
  <c r="H103" i="43"/>
  <c r="J103" i="43" s="1"/>
  <c r="H104" i="43"/>
  <c r="J104" i="43" s="1"/>
  <c r="H105" i="43"/>
  <c r="J105" i="43" s="1"/>
  <c r="H106" i="43"/>
  <c r="H107" i="43"/>
  <c r="H108" i="43"/>
  <c r="J108" i="43" s="1"/>
  <c r="H109" i="43"/>
  <c r="H110" i="43"/>
  <c r="J110" i="43" s="1"/>
  <c r="H111" i="43"/>
  <c r="J111" i="43" s="1"/>
  <c r="H112" i="43"/>
  <c r="H113" i="43"/>
  <c r="H114" i="43"/>
  <c r="H115" i="43"/>
  <c r="H116" i="43"/>
  <c r="J116" i="43" s="1"/>
  <c r="H117" i="43"/>
  <c r="H118" i="43"/>
  <c r="H119" i="43"/>
  <c r="J119" i="43" s="1"/>
  <c r="H120" i="43"/>
  <c r="J120" i="43" s="1"/>
  <c r="H121" i="43"/>
  <c r="J121" i="43" s="1"/>
  <c r="H122" i="43"/>
  <c r="H123" i="43"/>
  <c r="H124" i="43"/>
  <c r="J124" i="43" s="1"/>
  <c r="H125" i="43"/>
  <c r="H126" i="43"/>
  <c r="H127" i="43"/>
  <c r="H128" i="43"/>
  <c r="H129" i="43"/>
  <c r="H130" i="43"/>
  <c r="H131" i="43"/>
  <c r="H132" i="43"/>
  <c r="H133" i="43"/>
  <c r="H134" i="43"/>
  <c r="H135" i="43"/>
  <c r="J135" i="43" s="1"/>
  <c r="H136" i="43"/>
  <c r="J136" i="43" s="1"/>
  <c r="H137" i="43"/>
  <c r="H138" i="43"/>
  <c r="J138" i="43" s="1"/>
  <c r="H139" i="43"/>
  <c r="H140" i="43"/>
  <c r="H141" i="43"/>
  <c r="H142" i="43"/>
  <c r="J142" i="43" s="1"/>
  <c r="H143" i="43"/>
  <c r="H144" i="43"/>
  <c r="H145" i="43"/>
  <c r="J145" i="43" s="1"/>
  <c r="H146" i="43"/>
  <c r="H147" i="43"/>
  <c r="H148" i="43"/>
  <c r="J148" i="43" s="1"/>
  <c r="H149" i="43"/>
  <c r="H150" i="43"/>
  <c r="H151" i="43"/>
  <c r="J151" i="43" s="1"/>
  <c r="H152" i="43"/>
  <c r="H153" i="43"/>
  <c r="J153" i="43" s="1"/>
  <c r="H154" i="43"/>
  <c r="H155" i="43"/>
  <c r="H156" i="43"/>
  <c r="H157" i="43"/>
  <c r="H158" i="43"/>
  <c r="H159" i="43"/>
  <c r="J159" i="43" s="1"/>
  <c r="H160" i="43"/>
  <c r="J160" i="43" s="1"/>
  <c r="H161" i="43"/>
  <c r="J161" i="43" s="1"/>
  <c r="H162" i="43"/>
  <c r="H163" i="43"/>
  <c r="H164" i="43"/>
  <c r="J164" i="43" s="1"/>
  <c r="H165" i="43"/>
  <c r="H166" i="43"/>
  <c r="H167" i="43"/>
  <c r="H168" i="43"/>
  <c r="J168" i="43" s="1"/>
  <c r="H169" i="43"/>
  <c r="J169" i="43" s="1"/>
  <c r="H170" i="43"/>
  <c r="J170" i="43" s="1"/>
  <c r="H171" i="43"/>
  <c r="H172" i="43"/>
  <c r="J172" i="43" s="1"/>
  <c r="H173" i="43"/>
  <c r="H174" i="43"/>
  <c r="H175" i="43"/>
  <c r="J175" i="43" s="1"/>
  <c r="H176" i="43"/>
  <c r="J176" i="43" s="1"/>
  <c r="H177" i="43"/>
  <c r="J177" i="43" s="1"/>
  <c r="H178" i="43"/>
  <c r="H179" i="43"/>
  <c r="H180" i="43"/>
  <c r="J180" i="43" s="1"/>
  <c r="H181" i="43"/>
  <c r="H182" i="43"/>
  <c r="H183" i="43"/>
  <c r="J183" i="43" s="1"/>
  <c r="H184" i="43"/>
  <c r="J184" i="43" s="1"/>
  <c r="H185" i="43"/>
  <c r="J185" i="43" s="1"/>
  <c r="H186" i="43"/>
  <c r="H187" i="43"/>
  <c r="H188" i="43"/>
  <c r="H189" i="43"/>
  <c r="H190" i="43"/>
  <c r="H191" i="43"/>
  <c r="H192" i="43"/>
  <c r="J192" i="43" s="1"/>
  <c r="H193" i="43"/>
  <c r="J193" i="43" s="1"/>
  <c r="H194" i="43"/>
  <c r="H195" i="43"/>
  <c r="H196" i="43"/>
  <c r="H197" i="43"/>
  <c r="H198" i="43"/>
  <c r="H199" i="43"/>
  <c r="H200" i="43"/>
  <c r="J200" i="43" s="1"/>
  <c r="H201" i="43"/>
  <c r="J201" i="43" s="1"/>
  <c r="H202" i="43"/>
  <c r="H203" i="43"/>
  <c r="H204" i="43"/>
  <c r="J204" i="43" s="1"/>
  <c r="H205" i="43"/>
  <c r="H206" i="43"/>
  <c r="H207" i="43"/>
  <c r="H208" i="43"/>
  <c r="H209" i="43"/>
  <c r="J209" i="43" s="1"/>
  <c r="H210" i="43"/>
  <c r="J210" i="43" s="1"/>
  <c r="H211" i="43"/>
  <c r="H212" i="43"/>
  <c r="H213" i="43"/>
  <c r="H214" i="43"/>
  <c r="J214" i="43" s="1"/>
  <c r="H215" i="43"/>
  <c r="H216" i="43"/>
  <c r="J216" i="43" s="1"/>
  <c r="H217" i="43"/>
  <c r="J217" i="43" s="1"/>
  <c r="H218" i="43"/>
  <c r="J218" i="43" s="1"/>
  <c r="H219" i="43"/>
  <c r="H220" i="43"/>
  <c r="H221" i="43"/>
  <c r="H222" i="43"/>
  <c r="H223" i="43"/>
  <c r="H224" i="43"/>
  <c r="H225" i="43"/>
  <c r="H226" i="43"/>
  <c r="J226" i="43" s="1"/>
  <c r="H227" i="43"/>
  <c r="H228" i="43"/>
  <c r="H229" i="43"/>
  <c r="H230" i="43"/>
  <c r="H231" i="43"/>
  <c r="H232" i="43"/>
  <c r="H233" i="43"/>
  <c r="H234" i="43"/>
  <c r="H235" i="43"/>
  <c r="H236" i="43"/>
  <c r="J236" i="43" s="1"/>
  <c r="H237" i="43"/>
  <c r="H238" i="43"/>
  <c r="H239" i="43"/>
  <c r="J239" i="43" s="1"/>
  <c r="H240" i="43"/>
  <c r="J240" i="43" s="1"/>
  <c r="H241" i="43"/>
  <c r="H242" i="43"/>
  <c r="H243" i="43"/>
  <c r="H244" i="43"/>
  <c r="H245" i="43"/>
  <c r="H246" i="43"/>
  <c r="H247" i="43"/>
  <c r="J247" i="43" s="1"/>
  <c r="H248" i="43"/>
  <c r="J248" i="43" s="1"/>
  <c r="H249" i="43"/>
  <c r="J249" i="43" s="1"/>
  <c r="H250" i="43"/>
  <c r="J250" i="43" s="1"/>
  <c r="H251" i="43"/>
  <c r="H252" i="43"/>
  <c r="J252" i="43" s="1"/>
  <c r="H253" i="43"/>
  <c r="H254" i="43"/>
  <c r="H255" i="43"/>
  <c r="H256" i="43"/>
  <c r="J256" i="43" s="1"/>
  <c r="H257" i="43"/>
  <c r="J257" i="43" s="1"/>
  <c r="H258" i="43"/>
  <c r="J258" i="43" s="1"/>
  <c r="H259" i="43"/>
  <c r="H260" i="43"/>
  <c r="H261" i="43"/>
  <c r="H262" i="43"/>
  <c r="J262" i="43" s="1"/>
  <c r="H263" i="43"/>
  <c r="J263" i="43" s="1"/>
  <c r="H264" i="43"/>
  <c r="J264" i="43" s="1"/>
  <c r="H265" i="43"/>
  <c r="J265" i="43" s="1"/>
  <c r="H266" i="43"/>
  <c r="H267" i="43"/>
  <c r="H268" i="43"/>
  <c r="J268" i="43" s="1"/>
  <c r="H269" i="43"/>
  <c r="H270" i="43"/>
  <c r="H271" i="43"/>
  <c r="J271" i="43" s="1"/>
  <c r="H272" i="43"/>
  <c r="H273" i="43"/>
  <c r="H274" i="43"/>
  <c r="J274" i="43" s="1"/>
  <c r="H275" i="43"/>
  <c r="H276" i="43"/>
  <c r="H277" i="43"/>
  <c r="H278" i="43"/>
  <c r="H279" i="43"/>
  <c r="H280" i="43"/>
  <c r="J280" i="43" s="1"/>
  <c r="H281" i="43"/>
  <c r="J281" i="43" s="1"/>
  <c r="H282" i="43"/>
  <c r="H283" i="43"/>
  <c r="H284" i="43"/>
  <c r="H285" i="43"/>
  <c r="H286" i="43"/>
  <c r="H287" i="43"/>
  <c r="J287" i="43" s="1"/>
  <c r="H288" i="43"/>
  <c r="J288" i="43" s="1"/>
  <c r="H289" i="43"/>
  <c r="J289" i="43" s="1"/>
  <c r="H290" i="43"/>
  <c r="J290" i="43" s="1"/>
  <c r="H291" i="43"/>
  <c r="H292" i="43"/>
  <c r="J292" i="43" s="1"/>
  <c r="H293" i="43"/>
  <c r="H294" i="43"/>
  <c r="H295" i="43"/>
  <c r="H296" i="43"/>
  <c r="H297" i="43"/>
  <c r="J297" i="43" s="1"/>
  <c r="H298" i="43"/>
  <c r="H299" i="43"/>
  <c r="H300" i="43"/>
  <c r="H301" i="43"/>
  <c r="H302" i="43"/>
  <c r="H303" i="43"/>
  <c r="H304" i="43"/>
  <c r="H305" i="43"/>
  <c r="J305" i="43" s="1"/>
  <c r="H306" i="43"/>
  <c r="H307" i="43"/>
  <c r="H308" i="43"/>
  <c r="H309" i="43"/>
  <c r="H310" i="43"/>
  <c r="H311" i="43"/>
  <c r="J311" i="43" s="1"/>
  <c r="H312" i="43"/>
  <c r="J312" i="43" s="1"/>
  <c r="H313" i="43"/>
  <c r="J313" i="43" s="1"/>
  <c r="H314" i="43"/>
  <c r="H315" i="43"/>
  <c r="H316" i="43"/>
  <c r="J316" i="43" s="1"/>
  <c r="H317" i="43"/>
  <c r="H318" i="43"/>
  <c r="H319" i="43"/>
  <c r="J319" i="43" s="1"/>
  <c r="H320" i="43"/>
  <c r="J320" i="43" s="1"/>
  <c r="H321" i="43"/>
  <c r="J321" i="43" s="1"/>
  <c r="H322" i="43"/>
  <c r="J322" i="43" s="1"/>
  <c r="H323" i="43"/>
  <c r="H324" i="43"/>
  <c r="J324" i="43" s="1"/>
  <c r="H325" i="43"/>
  <c r="H326" i="43"/>
  <c r="H327" i="43"/>
  <c r="H328" i="43"/>
  <c r="J328" i="43" s="1"/>
  <c r="H329" i="43"/>
  <c r="J329" i="43" s="1"/>
  <c r="H330" i="43"/>
  <c r="H331" i="43"/>
  <c r="H332" i="43"/>
  <c r="J332" i="43" s="1"/>
  <c r="H333" i="43"/>
  <c r="H334" i="43"/>
  <c r="H335" i="43"/>
  <c r="J335" i="43" s="1"/>
  <c r="H336" i="43"/>
  <c r="J336" i="43" s="1"/>
  <c r="H337" i="43"/>
  <c r="J337" i="43" s="1"/>
  <c r="H338" i="43"/>
  <c r="J338" i="43" s="1"/>
  <c r="H339" i="43"/>
  <c r="H340" i="43"/>
  <c r="H341" i="43"/>
  <c r="H342" i="43"/>
  <c r="H343" i="43"/>
  <c r="H344" i="43"/>
  <c r="J344" i="43" s="1"/>
  <c r="H345" i="43"/>
  <c r="J345" i="43" s="1"/>
  <c r="H346" i="43"/>
  <c r="J346" i="43" s="1"/>
  <c r="H347" i="43"/>
  <c r="H348" i="43"/>
  <c r="J348" i="43" s="1"/>
  <c r="H349" i="43"/>
  <c r="H350" i="43"/>
  <c r="J350" i="43" s="1"/>
  <c r="H351" i="43"/>
  <c r="J351" i="43" s="1"/>
  <c r="H352" i="43"/>
  <c r="J352" i="43" s="1"/>
  <c r="H353" i="43"/>
  <c r="J353" i="43" s="1"/>
  <c r="H354" i="43"/>
  <c r="H355" i="43"/>
  <c r="H356" i="43"/>
  <c r="J356" i="43" s="1"/>
  <c r="H357" i="43"/>
  <c r="H358" i="43"/>
  <c r="H359" i="43"/>
  <c r="J359" i="43" s="1"/>
  <c r="H360" i="43"/>
  <c r="J360" i="43" s="1"/>
  <c r="H361" i="43"/>
  <c r="J361" i="43" s="1"/>
  <c r="H362" i="43"/>
  <c r="J362" i="43" s="1"/>
  <c r="H363" i="43"/>
  <c r="H364" i="43"/>
  <c r="J364" i="43" s="1"/>
  <c r="H365" i="43"/>
  <c r="H366" i="43"/>
  <c r="H367" i="43"/>
  <c r="H368" i="43"/>
  <c r="J368" i="43" s="1"/>
  <c r="H369" i="43"/>
  <c r="J369" i="43" s="1"/>
  <c r="H370" i="43"/>
  <c r="H371" i="43"/>
  <c r="H372" i="43"/>
  <c r="J372" i="43" s="1"/>
  <c r="H373" i="43"/>
  <c r="H374" i="43"/>
  <c r="H375" i="43"/>
  <c r="J375" i="43" s="1"/>
  <c r="H376" i="43"/>
  <c r="J376" i="43" s="1"/>
  <c r="H377" i="43"/>
  <c r="H378" i="43"/>
  <c r="H379" i="43"/>
  <c r="H380" i="43"/>
  <c r="H381" i="43"/>
  <c r="H382" i="43"/>
  <c r="H383" i="43"/>
  <c r="H384" i="43"/>
  <c r="H385" i="43"/>
  <c r="J385" i="43" s="1"/>
  <c r="H386" i="43"/>
  <c r="J386" i="43" s="1"/>
  <c r="H387" i="43"/>
  <c r="H388" i="43"/>
  <c r="H389" i="43"/>
  <c r="H390" i="43"/>
  <c r="H391" i="43"/>
  <c r="H392" i="43"/>
  <c r="J392" i="43" s="1"/>
  <c r="H393" i="43"/>
  <c r="J393" i="43" s="1"/>
  <c r="H394" i="43"/>
  <c r="H395" i="43"/>
  <c r="H396" i="43"/>
  <c r="J396" i="43" s="1"/>
  <c r="H397" i="43"/>
  <c r="H398" i="43"/>
  <c r="H399" i="43"/>
  <c r="H400" i="43"/>
  <c r="J400" i="43" s="1"/>
  <c r="H401" i="43"/>
  <c r="H402" i="43"/>
  <c r="H403" i="43"/>
  <c r="H404" i="43"/>
  <c r="H405" i="43"/>
  <c r="H406" i="43"/>
  <c r="H407" i="43"/>
  <c r="H408" i="43"/>
  <c r="H409" i="43"/>
  <c r="H410" i="43"/>
  <c r="H411" i="43"/>
  <c r="H412" i="43"/>
  <c r="H413" i="43"/>
  <c r="H414" i="43"/>
  <c r="H415" i="43"/>
  <c r="H416" i="43"/>
  <c r="H417" i="43"/>
  <c r="H418" i="43"/>
  <c r="H419" i="43"/>
  <c r="H420" i="43"/>
  <c r="J420" i="43" s="1"/>
  <c r="H421" i="43"/>
  <c r="H422" i="43"/>
  <c r="H423" i="43"/>
  <c r="H424" i="43"/>
  <c r="H425" i="43"/>
  <c r="H426" i="43"/>
  <c r="J426" i="43" s="1"/>
  <c r="H427" i="43"/>
  <c r="H428" i="43"/>
  <c r="H429" i="43"/>
  <c r="H430" i="43"/>
  <c r="H431" i="43"/>
  <c r="J431" i="43" s="1"/>
  <c r="H432" i="43"/>
  <c r="J432" i="43" s="1"/>
  <c r="H433" i="43"/>
  <c r="J433" i="43" s="1"/>
  <c r="H434" i="43"/>
  <c r="J434" i="43" s="1"/>
  <c r="H435" i="43"/>
  <c r="H436" i="43"/>
  <c r="J436" i="43" s="1"/>
  <c r="H437" i="43"/>
  <c r="H438" i="43"/>
  <c r="H439" i="43"/>
  <c r="H440" i="43"/>
  <c r="J440" i="43" s="1"/>
  <c r="H441" i="43"/>
  <c r="J441" i="43" s="1"/>
  <c r="H442" i="43"/>
  <c r="H443" i="43"/>
  <c r="H444" i="43"/>
  <c r="J444" i="43" s="1"/>
  <c r="H445" i="43"/>
  <c r="H446" i="43"/>
  <c r="J446" i="43" s="1"/>
  <c r="H447" i="43"/>
  <c r="J447" i="43" s="1"/>
  <c r="H448" i="43"/>
  <c r="J448" i="43" s="1"/>
  <c r="H449" i="43"/>
  <c r="J449" i="43" s="1"/>
  <c r="H450" i="43"/>
  <c r="H451" i="43"/>
  <c r="H452" i="43"/>
  <c r="H453" i="43"/>
  <c r="H454" i="43"/>
  <c r="J454" i="43" s="1"/>
  <c r="H455" i="43"/>
  <c r="J455" i="43" s="1"/>
  <c r="H456" i="43"/>
  <c r="J456" i="43" s="1"/>
  <c r="H457" i="43"/>
  <c r="J457" i="43" s="1"/>
  <c r="H458" i="43"/>
  <c r="H459" i="43"/>
  <c r="H460" i="43"/>
  <c r="H461" i="43"/>
  <c r="H462" i="43"/>
  <c r="H463" i="43"/>
  <c r="H464" i="43"/>
  <c r="H465" i="43"/>
  <c r="J465" i="43" s="1"/>
  <c r="H466" i="43"/>
  <c r="H467" i="43"/>
  <c r="H468" i="43"/>
  <c r="J468" i="43" s="1"/>
  <c r="H469" i="43"/>
  <c r="H470" i="43"/>
  <c r="H471" i="43"/>
  <c r="H472" i="43"/>
  <c r="J472" i="43" s="1"/>
  <c r="H473" i="43"/>
  <c r="J473" i="43" s="1"/>
  <c r="H474" i="43"/>
  <c r="J474" i="43" s="1"/>
  <c r="H475" i="43"/>
  <c r="H476" i="43"/>
  <c r="J476" i="43" s="1"/>
  <c r="H477" i="43"/>
  <c r="H478" i="43"/>
  <c r="J478" i="43" s="1"/>
  <c r="H479" i="43"/>
  <c r="J479" i="43" s="1"/>
  <c r="H480" i="43"/>
  <c r="J480" i="43" s="1"/>
  <c r="H481" i="43"/>
  <c r="J481" i="43" s="1"/>
  <c r="H482" i="43"/>
  <c r="H483" i="43"/>
  <c r="H484" i="43"/>
  <c r="J484" i="43" s="1"/>
  <c r="H485" i="43"/>
  <c r="H486" i="43"/>
  <c r="H487" i="43"/>
  <c r="J487" i="43" s="1"/>
  <c r="H488" i="43"/>
  <c r="J488" i="43" s="1"/>
  <c r="H489" i="43"/>
  <c r="J489" i="43" s="1"/>
  <c r="H490" i="43"/>
  <c r="J490" i="43" s="1"/>
  <c r="H491" i="43"/>
  <c r="H492" i="43"/>
  <c r="J492" i="43" s="1"/>
  <c r="H493" i="43"/>
  <c r="H494" i="43"/>
  <c r="H495" i="43"/>
  <c r="J495" i="43" s="1"/>
  <c r="H496" i="43"/>
  <c r="J496" i="43" s="1"/>
  <c r="H497" i="43"/>
  <c r="J497" i="43" s="1"/>
  <c r="H498" i="43"/>
  <c r="J498" i="43" s="1"/>
  <c r="H499" i="43"/>
  <c r="H500" i="43"/>
  <c r="H501" i="43"/>
  <c r="H502" i="43"/>
  <c r="J502" i="43" s="1"/>
  <c r="H503" i="43"/>
  <c r="J503" i="43" s="1"/>
  <c r="H504" i="43"/>
  <c r="J504" i="43" s="1"/>
  <c r="H505" i="43"/>
  <c r="J505" i="43" s="1"/>
  <c r="H506" i="43"/>
  <c r="H507" i="43"/>
  <c r="H508" i="43"/>
  <c r="J508" i="43" s="1"/>
  <c r="H509" i="43"/>
  <c r="H510" i="43"/>
  <c r="H511" i="43"/>
  <c r="J511" i="43" s="1"/>
  <c r="H512" i="43"/>
  <c r="J512" i="43" s="1"/>
  <c r="H513" i="43"/>
  <c r="H514" i="43"/>
  <c r="J514" i="43" s="1"/>
  <c r="H515" i="43"/>
  <c r="H516" i="43"/>
  <c r="J516" i="43" s="1"/>
  <c r="H517" i="43"/>
  <c r="H518" i="43"/>
  <c r="H519" i="43"/>
  <c r="H520" i="43"/>
  <c r="J520" i="43" s="1"/>
  <c r="H521" i="43"/>
  <c r="J521" i="43" s="1"/>
  <c r="H522" i="43"/>
  <c r="H523" i="43"/>
  <c r="H524" i="43"/>
  <c r="J524" i="43" s="1"/>
  <c r="H525" i="43"/>
  <c r="H526" i="43"/>
  <c r="J526" i="43" s="1"/>
  <c r="H527" i="43"/>
  <c r="J527" i="43" s="1"/>
  <c r="H528" i="43"/>
  <c r="J528" i="43" s="1"/>
  <c r="H529" i="43"/>
  <c r="J529" i="43" s="1"/>
  <c r="H530" i="43"/>
  <c r="J530" i="43" s="1"/>
  <c r="H531" i="43"/>
  <c r="H532" i="43"/>
  <c r="J532" i="43" s="1"/>
  <c r="H533" i="43"/>
  <c r="H534" i="43"/>
  <c r="H535" i="43"/>
  <c r="H536" i="43"/>
  <c r="J536" i="43" s="1"/>
  <c r="H537" i="43"/>
  <c r="J537" i="43" s="1"/>
  <c r="H538" i="43"/>
  <c r="J538" i="43" s="1"/>
  <c r="H539" i="43"/>
  <c r="H540" i="43"/>
  <c r="J540" i="43" s="1"/>
  <c r="H541" i="43"/>
  <c r="H542" i="43"/>
  <c r="H543" i="43"/>
  <c r="H544" i="43"/>
  <c r="J544" i="43" s="1"/>
  <c r="H545" i="43"/>
  <c r="J545" i="43" s="1"/>
  <c r="H546" i="43"/>
  <c r="J546" i="43" s="1"/>
  <c r="H547" i="43"/>
  <c r="H548" i="43"/>
  <c r="J548" i="43" s="1"/>
  <c r="H549" i="43"/>
  <c r="H550" i="43"/>
  <c r="H551" i="43"/>
  <c r="J551" i="43" s="1"/>
  <c r="H552" i="43"/>
  <c r="J552" i="43" s="1"/>
  <c r="H553" i="43"/>
  <c r="J553" i="43" s="1"/>
  <c r="H554" i="43"/>
  <c r="H555" i="43"/>
  <c r="H556" i="43"/>
  <c r="J556" i="43" s="1"/>
  <c r="H557" i="43"/>
  <c r="H558" i="43"/>
  <c r="J558" i="43" s="1"/>
  <c r="H559" i="43"/>
  <c r="J559" i="43" s="1"/>
  <c r="H560" i="43"/>
  <c r="J560" i="43" s="1"/>
  <c r="H561" i="43"/>
  <c r="J561" i="43" s="1"/>
  <c r="H562" i="43"/>
  <c r="H563" i="43"/>
  <c r="H564" i="43"/>
  <c r="J564" i="43" s="1"/>
  <c r="H565" i="43"/>
  <c r="H566" i="43"/>
  <c r="H567" i="43"/>
  <c r="J567" i="43" s="1"/>
  <c r="H568" i="43"/>
  <c r="J568" i="43" s="1"/>
  <c r="H569" i="43"/>
  <c r="J569" i="43" s="1"/>
  <c r="H570" i="43"/>
  <c r="J570" i="43" s="1"/>
  <c r="H571" i="43"/>
  <c r="H572" i="43"/>
  <c r="J572" i="43" s="1"/>
  <c r="H573" i="43"/>
  <c r="H574" i="43"/>
  <c r="H575" i="43"/>
  <c r="H576" i="43"/>
  <c r="J576" i="43" s="1"/>
  <c r="H577" i="43"/>
  <c r="J577" i="43" s="1"/>
  <c r="H578" i="43"/>
  <c r="H579" i="43"/>
  <c r="H580" i="43"/>
  <c r="J580" i="43" s="1"/>
  <c r="H581" i="43"/>
  <c r="H582" i="43"/>
  <c r="J582" i="43" s="1"/>
  <c r="H583" i="43"/>
  <c r="J583" i="43" s="1"/>
  <c r="H584" i="43"/>
  <c r="J584" i="43" s="1"/>
  <c r="H585" i="43"/>
  <c r="J585" i="43" s="1"/>
  <c r="H586" i="43"/>
  <c r="H587" i="43"/>
  <c r="H588" i="43"/>
  <c r="J588" i="43" s="1"/>
  <c r="H589" i="43"/>
  <c r="H590" i="43"/>
  <c r="J590" i="43" s="1"/>
  <c r="H591" i="43"/>
  <c r="J591" i="43" s="1"/>
  <c r="H592" i="43"/>
  <c r="H593" i="43"/>
  <c r="H594" i="43"/>
  <c r="J594" i="43" s="1"/>
  <c r="H595" i="43"/>
  <c r="H596" i="43"/>
  <c r="J596" i="43" s="1"/>
  <c r="H597" i="43"/>
  <c r="H598" i="43"/>
  <c r="J598" i="43" s="1"/>
  <c r="H599" i="43"/>
  <c r="H600" i="43"/>
  <c r="J600" i="43" s="1"/>
  <c r="H601" i="43"/>
  <c r="H602" i="43"/>
  <c r="H603" i="43"/>
  <c r="H604" i="43"/>
  <c r="J604" i="43" s="1"/>
  <c r="H605" i="43"/>
  <c r="H606" i="43"/>
  <c r="H607" i="43"/>
  <c r="J607" i="43" s="1"/>
  <c r="H608" i="43"/>
  <c r="H609" i="43"/>
  <c r="J609" i="43" s="1"/>
  <c r="H610" i="43"/>
  <c r="H611" i="43"/>
  <c r="H612" i="43"/>
  <c r="H613" i="43"/>
  <c r="H614" i="43"/>
  <c r="H615" i="43"/>
  <c r="J615" i="43" s="1"/>
  <c r="H616" i="43"/>
  <c r="J616" i="43" s="1"/>
  <c r="H617" i="43"/>
  <c r="J617" i="43" s="1"/>
  <c r="H618" i="43"/>
  <c r="J618" i="43" s="1"/>
  <c r="H619" i="43"/>
  <c r="H620" i="43"/>
  <c r="H621" i="43"/>
  <c r="H622" i="43"/>
  <c r="H623" i="43"/>
  <c r="H624" i="43"/>
  <c r="J624" i="43" s="1"/>
  <c r="H625" i="43"/>
  <c r="J625" i="43" s="1"/>
  <c r="H626" i="43"/>
  <c r="J626" i="43" s="1"/>
  <c r="H627" i="43"/>
  <c r="H628" i="43"/>
  <c r="J628" i="43" s="1"/>
  <c r="H629" i="43"/>
  <c r="H630" i="43"/>
  <c r="H631" i="43"/>
  <c r="H632" i="43"/>
  <c r="J632" i="43" s="1"/>
  <c r="H633" i="43"/>
  <c r="H634" i="43"/>
  <c r="J634" i="43" s="1"/>
  <c r="H635" i="43"/>
  <c r="H636" i="43"/>
  <c r="H637" i="43"/>
  <c r="H638" i="43"/>
  <c r="J638" i="43" s="1"/>
  <c r="H639" i="43"/>
  <c r="J639" i="43" s="1"/>
  <c r="H640" i="43"/>
  <c r="J640" i="43" s="1"/>
  <c r="H641" i="43"/>
  <c r="J641" i="43" s="1"/>
  <c r="H642" i="43"/>
  <c r="J642" i="43" s="1"/>
  <c r="H643" i="43"/>
  <c r="H644" i="43"/>
  <c r="J644" i="43" s="1"/>
  <c r="H645" i="43"/>
  <c r="H646" i="43"/>
  <c r="H647" i="43"/>
  <c r="H648" i="43"/>
  <c r="J648" i="43" s="1"/>
  <c r="H649" i="43"/>
  <c r="J649" i="43" s="1"/>
  <c r="H650" i="43"/>
  <c r="H651" i="43"/>
  <c r="H652" i="43"/>
  <c r="J652" i="43" s="1"/>
  <c r="H653" i="43"/>
  <c r="H654" i="43"/>
  <c r="J654" i="43" s="1"/>
  <c r="H655" i="43"/>
  <c r="J655" i="43" s="1"/>
  <c r="H656" i="43"/>
  <c r="J656" i="43" s="1"/>
  <c r="H657" i="43"/>
  <c r="J657" i="43" s="1"/>
  <c r="H658" i="43"/>
  <c r="J658" i="43" s="1"/>
  <c r="H659" i="43"/>
  <c r="H660" i="43"/>
  <c r="J660" i="43" s="1"/>
  <c r="H661" i="43"/>
  <c r="H662" i="43"/>
  <c r="H663" i="43"/>
  <c r="H664" i="43"/>
  <c r="J664" i="43" s="1"/>
  <c r="H665" i="43"/>
  <c r="J665" i="43" s="1"/>
  <c r="H666" i="43"/>
  <c r="J666" i="43" s="1"/>
  <c r="H667" i="43"/>
  <c r="H668" i="43"/>
  <c r="J668" i="43" s="1"/>
  <c r="H669" i="43"/>
  <c r="H670" i="43"/>
  <c r="J670" i="43" s="1"/>
  <c r="H671" i="43"/>
  <c r="J671" i="43" s="1"/>
  <c r="H672" i="43"/>
  <c r="J672" i="43" s="1"/>
  <c r="H673" i="43"/>
  <c r="J673" i="43" s="1"/>
  <c r="H674" i="43"/>
  <c r="J674" i="43" s="1"/>
  <c r="H675" i="43"/>
  <c r="H676" i="43"/>
  <c r="J676" i="43" s="1"/>
  <c r="H677" i="43"/>
  <c r="H678" i="43"/>
  <c r="H679" i="43"/>
  <c r="J679" i="43" s="1"/>
  <c r="H680" i="43"/>
  <c r="J680" i="43" s="1"/>
  <c r="H681" i="43"/>
  <c r="H682" i="43"/>
  <c r="H683" i="43"/>
  <c r="H684" i="43"/>
  <c r="H685" i="43"/>
  <c r="H686" i="43"/>
  <c r="J686" i="43" s="1"/>
  <c r="H687" i="43"/>
  <c r="H688" i="43"/>
  <c r="J688" i="43" s="1"/>
  <c r="H689" i="43"/>
  <c r="J689" i="43" s="1"/>
  <c r="H690" i="43"/>
  <c r="H691" i="43"/>
  <c r="H692" i="43"/>
  <c r="J692" i="43" s="1"/>
  <c r="H693" i="43"/>
  <c r="H694" i="43"/>
  <c r="J694" i="43" s="1"/>
  <c r="H695" i="43"/>
  <c r="J695" i="43" s="1"/>
  <c r="H696" i="43"/>
  <c r="J696" i="43" s="1"/>
  <c r="H697" i="43"/>
  <c r="J697" i="43" s="1"/>
  <c r="H698" i="43"/>
  <c r="J698" i="43" s="1"/>
  <c r="H699" i="43"/>
  <c r="H700" i="43"/>
  <c r="J700" i="43" s="1"/>
  <c r="H701" i="43"/>
  <c r="H702" i="43"/>
  <c r="H703" i="43"/>
  <c r="H704" i="43"/>
  <c r="J704" i="43" s="1"/>
  <c r="H705" i="43"/>
  <c r="J705" i="43" s="1"/>
  <c r="H706" i="43"/>
  <c r="H707" i="43"/>
  <c r="H708" i="43"/>
  <c r="J708" i="43" s="1"/>
  <c r="H709" i="43"/>
  <c r="H710" i="43"/>
  <c r="J710" i="43" s="1"/>
  <c r="H711" i="43"/>
  <c r="J711" i="43" s="1"/>
  <c r="H712" i="43"/>
  <c r="J712" i="43" s="1"/>
  <c r="H713" i="43"/>
  <c r="J713" i="43" s="1"/>
  <c r="H714" i="43"/>
  <c r="J714" i="43" s="1"/>
  <c r="H715" i="43"/>
  <c r="H716" i="43"/>
  <c r="H717" i="43"/>
  <c r="H718" i="43"/>
  <c r="H719" i="43"/>
  <c r="H720" i="43"/>
  <c r="J720" i="43" s="1"/>
  <c r="H721" i="43"/>
  <c r="H722" i="43"/>
  <c r="H723" i="43"/>
  <c r="H724" i="43"/>
  <c r="H725" i="43"/>
  <c r="H726" i="43"/>
  <c r="H727" i="43"/>
  <c r="J727" i="43" s="1"/>
  <c r="H728" i="43"/>
  <c r="J728" i="43" s="1"/>
  <c r="H729" i="43"/>
  <c r="J729" i="43" s="1"/>
  <c r="H730" i="43"/>
  <c r="J730" i="43" s="1"/>
  <c r="H731" i="43"/>
  <c r="H732" i="43"/>
  <c r="J732" i="43" s="1"/>
  <c r="H733" i="43"/>
  <c r="H734" i="43"/>
  <c r="H735" i="43"/>
  <c r="H736" i="43"/>
  <c r="J736" i="43" s="1"/>
  <c r="H737" i="43"/>
  <c r="J737" i="43" s="1"/>
  <c r="H738" i="43"/>
  <c r="H739" i="43"/>
  <c r="H740" i="43"/>
  <c r="H741" i="43"/>
  <c r="H742" i="43"/>
  <c r="J742" i="43" s="1"/>
  <c r="H743" i="43"/>
  <c r="J743" i="43" s="1"/>
  <c r="H744" i="43"/>
  <c r="J744" i="43" s="1"/>
  <c r="H745" i="43"/>
  <c r="H746" i="43"/>
  <c r="H747" i="43"/>
  <c r="H748" i="43"/>
  <c r="J748" i="43" s="1"/>
  <c r="H749" i="43"/>
  <c r="H750" i="43"/>
  <c r="H751" i="43"/>
  <c r="J751" i="43" s="1"/>
  <c r="H752" i="43"/>
  <c r="J752" i="43" s="1"/>
  <c r="H753" i="43"/>
  <c r="J753" i="43" s="1"/>
  <c r="H754" i="43"/>
  <c r="H755" i="43"/>
  <c r="H756" i="43"/>
  <c r="J756" i="43" s="1"/>
  <c r="H757" i="43"/>
  <c r="H758" i="43"/>
  <c r="J758" i="43" s="1"/>
  <c r="H759" i="43"/>
  <c r="H760" i="43"/>
  <c r="J760" i="43" s="1"/>
  <c r="H761" i="43"/>
  <c r="J761" i="43" s="1"/>
  <c r="H762" i="43"/>
  <c r="H763" i="43"/>
  <c r="H764" i="43"/>
  <c r="J764" i="43" s="1"/>
  <c r="H765" i="43"/>
  <c r="H766" i="43"/>
  <c r="H767" i="43"/>
  <c r="J767" i="43" s="1"/>
  <c r="H768" i="43"/>
  <c r="J768" i="43" s="1"/>
  <c r="H769" i="43"/>
  <c r="J769" i="43" s="1"/>
  <c r="H770" i="43"/>
  <c r="H771" i="43"/>
  <c r="H772" i="43"/>
  <c r="J772" i="43" s="1"/>
  <c r="H773" i="43"/>
  <c r="H774" i="43"/>
  <c r="J774" i="43" s="1"/>
  <c r="H775" i="43"/>
  <c r="J775" i="43" s="1"/>
  <c r="H776" i="43"/>
  <c r="J776" i="43" s="1"/>
  <c r="H777" i="43"/>
  <c r="J777" i="43" s="1"/>
  <c r="H778" i="43"/>
  <c r="H779" i="43"/>
  <c r="H780" i="43"/>
  <c r="J780" i="43" s="1"/>
  <c r="H781" i="43"/>
  <c r="H782" i="43"/>
  <c r="H783" i="43"/>
  <c r="J783" i="43" s="1"/>
  <c r="H784" i="43"/>
  <c r="J784" i="43" s="1"/>
  <c r="H785" i="43"/>
  <c r="J785" i="43" s="1"/>
  <c r="H786" i="43"/>
  <c r="J786" i="43" s="1"/>
  <c r="H787" i="43"/>
  <c r="H788" i="43"/>
  <c r="J788" i="43" s="1"/>
  <c r="H789" i="43"/>
  <c r="H790" i="43"/>
  <c r="H791" i="43"/>
  <c r="H792" i="43"/>
  <c r="J792" i="43" s="1"/>
  <c r="H793" i="43"/>
  <c r="J793" i="43" s="1"/>
  <c r="H794" i="43"/>
  <c r="H795" i="43"/>
  <c r="H796" i="43"/>
  <c r="J796" i="43" s="1"/>
  <c r="H797" i="43"/>
  <c r="H798" i="43"/>
  <c r="J798" i="43" s="1"/>
  <c r="H799" i="43"/>
  <c r="J799" i="43" s="1"/>
  <c r="H800" i="43"/>
  <c r="J800" i="43" s="1"/>
  <c r="H801" i="43"/>
  <c r="J801" i="43" s="1"/>
  <c r="H802" i="43"/>
  <c r="J802" i="43" s="1"/>
  <c r="H803" i="43"/>
  <c r="H804" i="43"/>
  <c r="H805" i="43"/>
  <c r="H806" i="43"/>
  <c r="H807" i="43"/>
  <c r="J807" i="43" s="1"/>
  <c r="H808" i="43"/>
  <c r="H809" i="43"/>
  <c r="H810" i="43"/>
  <c r="H811" i="43"/>
  <c r="H812" i="43"/>
  <c r="H813" i="43"/>
  <c r="H814" i="43"/>
  <c r="H815" i="43"/>
  <c r="H816" i="43"/>
  <c r="J816" i="43" s="1"/>
  <c r="H817" i="43"/>
  <c r="J817" i="43" s="1"/>
  <c r="H818" i="43"/>
  <c r="J818" i="43" s="1"/>
  <c r="H819" i="43"/>
  <c r="H820" i="43"/>
  <c r="J820" i="43" s="1"/>
  <c r="H821" i="43"/>
  <c r="H822" i="43"/>
  <c r="H823" i="43"/>
  <c r="H824" i="43"/>
  <c r="H825" i="43"/>
  <c r="H826" i="43"/>
  <c r="H827" i="43"/>
  <c r="H828" i="43"/>
  <c r="H829" i="43"/>
  <c r="H830" i="43"/>
  <c r="H831" i="43"/>
  <c r="H832" i="43"/>
  <c r="H833" i="43"/>
  <c r="J833" i="43" s="1"/>
  <c r="H834" i="43"/>
  <c r="J834" i="43" s="1"/>
  <c r="H835" i="43"/>
  <c r="H836" i="43"/>
  <c r="H837" i="43"/>
  <c r="H838" i="43"/>
  <c r="H839" i="43"/>
  <c r="H840" i="43"/>
  <c r="H841" i="43"/>
  <c r="H842" i="43"/>
  <c r="H843" i="43"/>
  <c r="H844" i="43"/>
  <c r="H845" i="43"/>
  <c r="H846" i="43"/>
  <c r="H847" i="43"/>
  <c r="H848" i="43"/>
  <c r="H849" i="43"/>
  <c r="J849" i="43" s="1"/>
  <c r="H850" i="43"/>
  <c r="H851" i="43"/>
  <c r="H852" i="43"/>
  <c r="J852" i="43" s="1"/>
  <c r="H853" i="43"/>
  <c r="H854" i="43"/>
  <c r="H855" i="43"/>
  <c r="H856" i="43"/>
  <c r="H2" i="43"/>
  <c r="J2" i="43" s="1"/>
  <c r="K856" i="43"/>
  <c r="L856" i="43"/>
  <c r="J4" i="43"/>
  <c r="J5" i="43"/>
  <c r="J6" i="43"/>
  <c r="J7" i="43"/>
  <c r="J8" i="43"/>
  <c r="J9" i="43"/>
  <c r="J10" i="43"/>
  <c r="J11" i="43"/>
  <c r="J12" i="43"/>
  <c r="J13" i="43"/>
  <c r="J14" i="43"/>
  <c r="J15" i="43"/>
  <c r="J16" i="43"/>
  <c r="J17" i="43"/>
  <c r="J18" i="43"/>
  <c r="J19" i="43"/>
  <c r="J20" i="43"/>
  <c r="J21" i="43"/>
  <c r="J22" i="43"/>
  <c r="J23" i="43"/>
  <c r="J24" i="43"/>
  <c r="J25" i="43"/>
  <c r="J27" i="43"/>
  <c r="J29" i="43"/>
  <c r="J30" i="43"/>
  <c r="J34" i="43"/>
  <c r="J39" i="43"/>
  <c r="J42" i="43"/>
  <c r="J45" i="43"/>
  <c r="J46" i="43"/>
  <c r="J53" i="43"/>
  <c r="J58" i="43"/>
  <c r="J59" i="43"/>
  <c r="J61" i="43"/>
  <c r="J67" i="43"/>
  <c r="J68" i="43"/>
  <c r="J69" i="43"/>
  <c r="J74" i="43"/>
  <c r="J75" i="43"/>
  <c r="J77" i="43"/>
  <c r="J83" i="43"/>
  <c r="J90" i="43"/>
  <c r="J91" i="43"/>
  <c r="J98" i="43"/>
  <c r="J99" i="43"/>
  <c r="J101" i="43"/>
  <c r="J106" i="43"/>
  <c r="J107" i="43"/>
  <c r="J109" i="43"/>
  <c r="J115" i="43"/>
  <c r="J117" i="43"/>
  <c r="J123" i="43"/>
  <c r="J125" i="43"/>
  <c r="J130" i="43"/>
  <c r="J131" i="43"/>
  <c r="J133" i="43"/>
  <c r="J134" i="43"/>
  <c r="J139" i="43"/>
  <c r="J141" i="43"/>
  <c r="J146" i="43"/>
  <c r="J149" i="43"/>
  <c r="J155" i="43"/>
  <c r="J157" i="43"/>
  <c r="J163" i="43"/>
  <c r="J165" i="43"/>
  <c r="J166" i="43"/>
  <c r="J171" i="43"/>
  <c r="J173" i="43"/>
  <c r="J174" i="43"/>
  <c r="J178" i="43"/>
  <c r="J179" i="43"/>
  <c r="J181" i="43"/>
  <c r="J182" i="43"/>
  <c r="J187" i="43"/>
  <c r="J189" i="43"/>
  <c r="J197" i="43"/>
  <c r="J202" i="43"/>
  <c r="J203" i="43"/>
  <c r="J205" i="43"/>
  <c r="J212" i="43"/>
  <c r="J213" i="43"/>
  <c r="J219" i="43"/>
  <c r="J221" i="43"/>
  <c r="J223" i="43"/>
  <c r="J227" i="43"/>
  <c r="J229" i="43"/>
  <c r="J237" i="43"/>
  <c r="J242" i="43"/>
  <c r="J243" i="43"/>
  <c r="J245" i="43"/>
  <c r="J246" i="43"/>
  <c r="J251" i="43"/>
  <c r="J253" i="43"/>
  <c r="J254" i="43"/>
  <c r="J255" i="43"/>
  <c r="J259" i="43"/>
  <c r="J261" i="43"/>
  <c r="J266" i="43"/>
  <c r="J267" i="43"/>
  <c r="J269" i="43"/>
  <c r="J270" i="43"/>
  <c r="J275" i="43"/>
  <c r="J277" i="43"/>
  <c r="J278" i="43"/>
  <c r="J282" i="43"/>
  <c r="J283" i="43"/>
  <c r="J286" i="43"/>
  <c r="J291" i="43"/>
  <c r="J293" i="43"/>
  <c r="J294" i="43"/>
  <c r="J295" i="43"/>
  <c r="J296" i="43"/>
  <c r="J307" i="43"/>
  <c r="J308" i="43"/>
  <c r="J309" i="43"/>
  <c r="J314" i="43"/>
  <c r="J315" i="43"/>
  <c r="J317" i="43"/>
  <c r="J318" i="43"/>
  <c r="J323" i="43"/>
  <c r="J325" i="43"/>
  <c r="J331" i="43"/>
  <c r="J333" i="43"/>
  <c r="J334" i="43"/>
  <c r="J339" i="43"/>
  <c r="J340" i="43"/>
  <c r="J341" i="43"/>
  <c r="J342" i="43"/>
  <c r="J343" i="43"/>
  <c r="J347" i="43"/>
  <c r="J349" i="43"/>
  <c r="J354" i="43"/>
  <c r="J355" i="43"/>
  <c r="J357" i="43"/>
  <c r="J358" i="43"/>
  <c r="J363" i="43"/>
  <c r="J365" i="43"/>
  <c r="J370" i="43"/>
  <c r="J371" i="43"/>
  <c r="J373" i="43"/>
  <c r="J374" i="43"/>
  <c r="J381" i="43"/>
  <c r="J387" i="43"/>
  <c r="J388" i="43"/>
  <c r="J391" i="43"/>
  <c r="J394" i="43"/>
  <c r="J395" i="43"/>
  <c r="J398" i="43"/>
  <c r="J403" i="43"/>
  <c r="J404" i="43"/>
  <c r="J410" i="43"/>
  <c r="J411" i="43"/>
  <c r="J412" i="43"/>
  <c r="J413" i="43"/>
  <c r="J414" i="43"/>
  <c r="J419" i="43"/>
  <c r="J421" i="43"/>
  <c r="J427" i="43"/>
  <c r="J428" i="43"/>
  <c r="J429" i="43"/>
  <c r="J430" i="43"/>
  <c r="J435" i="43"/>
  <c r="J437" i="43"/>
  <c r="J438" i="43"/>
  <c r="J439" i="43"/>
  <c r="J442" i="43"/>
  <c r="J443" i="43"/>
  <c r="J445" i="43"/>
  <c r="J450" i="43"/>
  <c r="J451" i="43"/>
  <c r="J452" i="43"/>
  <c r="J453" i="43"/>
  <c r="J458" i="43"/>
  <c r="J459" i="43"/>
  <c r="J469" i="43"/>
  <c r="J475" i="43"/>
  <c r="J477" i="43"/>
  <c r="J482" i="43"/>
  <c r="J483" i="43"/>
  <c r="J485" i="43"/>
  <c r="J486" i="43"/>
  <c r="J491" i="43"/>
  <c r="J493" i="43"/>
  <c r="J494" i="43"/>
  <c r="J499" i="43"/>
  <c r="J506" i="43"/>
  <c r="J507" i="43"/>
  <c r="J509" i="43"/>
  <c r="J515" i="43"/>
  <c r="J517" i="43"/>
  <c r="J518" i="43"/>
  <c r="J519" i="43"/>
  <c r="J522" i="43"/>
  <c r="J523" i="43"/>
  <c r="J525" i="43"/>
  <c r="J531" i="43"/>
  <c r="J533" i="43"/>
  <c r="J535" i="43"/>
  <c r="J539" i="43"/>
  <c r="J541" i="43"/>
  <c r="J547" i="43"/>
  <c r="J549" i="43"/>
  <c r="J550" i="43"/>
  <c r="J554" i="43"/>
  <c r="J557" i="43"/>
  <c r="J562" i="43"/>
  <c r="J563" i="43"/>
  <c r="J565" i="43"/>
  <c r="J566" i="43"/>
  <c r="J571" i="43"/>
  <c r="J573" i="43"/>
  <c r="J574" i="43"/>
  <c r="J575" i="43"/>
  <c r="J578" i="43"/>
  <c r="J579" i="43"/>
  <c r="J581" i="43"/>
  <c r="J586" i="43"/>
  <c r="J595" i="43"/>
  <c r="J602" i="43"/>
  <c r="J605" i="43"/>
  <c r="J606" i="43"/>
  <c r="J610" i="43"/>
  <c r="J619" i="43"/>
  <c r="J621" i="43"/>
  <c r="J622" i="43"/>
  <c r="J623" i="43"/>
  <c r="J627" i="43"/>
  <c r="J629" i="43"/>
  <c r="J635" i="43"/>
  <c r="J636" i="43"/>
  <c r="J637" i="43"/>
  <c r="J643" i="43"/>
  <c r="J645" i="43"/>
  <c r="J646" i="43"/>
  <c r="J647" i="43"/>
  <c r="J650" i="43"/>
  <c r="J651" i="43"/>
  <c r="J653" i="43"/>
  <c r="J659" i="43"/>
  <c r="J661" i="43"/>
  <c r="J662" i="43"/>
  <c r="J669" i="43"/>
  <c r="J675" i="43"/>
  <c r="J677" i="43"/>
  <c r="J678" i="43"/>
  <c r="J682" i="43"/>
  <c r="J683" i="43"/>
  <c r="J685" i="43"/>
  <c r="J690" i="43"/>
  <c r="J691" i="43"/>
  <c r="J693" i="43"/>
  <c r="J699" i="43"/>
  <c r="J701" i="43"/>
  <c r="J702" i="43"/>
  <c r="J703" i="43"/>
  <c r="J706" i="43"/>
  <c r="J707" i="43"/>
  <c r="J709" i="43"/>
  <c r="J715" i="43"/>
  <c r="J716" i="43"/>
  <c r="J718" i="43"/>
  <c r="J726" i="43"/>
  <c r="J733" i="43"/>
  <c r="J734" i="43"/>
  <c r="J735" i="43"/>
  <c r="J738" i="43"/>
  <c r="J739" i="43"/>
  <c r="J741" i="43"/>
  <c r="J746" i="43"/>
  <c r="J749" i="43"/>
  <c r="J750" i="43"/>
  <c r="J754" i="43"/>
  <c r="J755" i="43"/>
  <c r="J757" i="43"/>
  <c r="J763" i="43"/>
  <c r="J765" i="43"/>
  <c r="J766" i="43"/>
  <c r="J770" i="43"/>
  <c r="J771" i="43"/>
  <c r="J773" i="43"/>
  <c r="J778" i="43"/>
  <c r="J779" i="43"/>
  <c r="J781" i="43"/>
  <c r="J782" i="43"/>
  <c r="J789" i="43"/>
  <c r="J790" i="43"/>
  <c r="J791" i="43"/>
  <c r="J794" i="43"/>
  <c r="J795" i="43"/>
  <c r="J797" i="43"/>
  <c r="J810" i="43"/>
  <c r="J811" i="43"/>
  <c r="J821" i="43"/>
  <c r="J829" i="43"/>
  <c r="J835" i="43"/>
  <c r="J846" i="43"/>
  <c r="J854" i="43"/>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41" i="43"/>
  <c r="C242" i="43"/>
  <c r="C243" i="43"/>
  <c r="C244" i="43"/>
  <c r="C245" i="43"/>
  <c r="C246" i="43"/>
  <c r="C247" i="43"/>
  <c r="C248" i="43"/>
  <c r="C249" i="43"/>
  <c r="C250" i="43"/>
  <c r="C251" i="43"/>
  <c r="C252" i="43"/>
  <c r="C253" i="43"/>
  <c r="C254" i="43"/>
  <c r="C255" i="43"/>
  <c r="C256" i="43"/>
  <c r="C257" i="43"/>
  <c r="C258" i="43"/>
  <c r="C259" i="43"/>
  <c r="C260" i="43"/>
  <c r="C261" i="43"/>
  <c r="C262" i="43"/>
  <c r="C263" i="43"/>
  <c r="C264" i="43"/>
  <c r="C265" i="43"/>
  <c r="C266" i="43"/>
  <c r="C267" i="43"/>
  <c r="C268" i="43"/>
  <c r="C269" i="43"/>
  <c r="C270" i="43"/>
  <c r="C271" i="43"/>
  <c r="C272" i="43"/>
  <c r="C273" i="43"/>
  <c r="C274" i="43"/>
  <c r="C275" i="43"/>
  <c r="C276" i="43"/>
  <c r="C277" i="43"/>
  <c r="C278" i="43"/>
  <c r="C279" i="43"/>
  <c r="C280" i="43"/>
  <c r="C281" i="43"/>
  <c r="C282" i="43"/>
  <c r="C283" i="43"/>
  <c r="C284" i="43"/>
  <c r="C285" i="43"/>
  <c r="C286" i="43"/>
  <c r="C287" i="43"/>
  <c r="C288" i="43"/>
  <c r="C289" i="43"/>
  <c r="C290" i="43"/>
  <c r="C291" i="43"/>
  <c r="C292" i="43"/>
  <c r="C293" i="43"/>
  <c r="C294" i="43"/>
  <c r="C295" i="43"/>
  <c r="C296" i="43"/>
  <c r="C297" i="43"/>
  <c r="C298" i="43"/>
  <c r="C299" i="43"/>
  <c r="C300" i="43"/>
  <c r="C301" i="43"/>
  <c r="C302" i="43"/>
  <c r="C303" i="43"/>
  <c r="C304" i="43"/>
  <c r="C305" i="43"/>
  <c r="C306" i="43"/>
  <c r="C307" i="43"/>
  <c r="C308" i="43"/>
  <c r="C309" i="43"/>
  <c r="C310" i="43"/>
  <c r="C311" i="43"/>
  <c r="C312" i="43"/>
  <c r="C313" i="43"/>
  <c r="C314" i="43"/>
  <c r="C315" i="43"/>
  <c r="C316" i="43"/>
  <c r="C317" i="43"/>
  <c r="C318" i="43"/>
  <c r="C319" i="43"/>
  <c r="C320" i="43"/>
  <c r="C321" i="43"/>
  <c r="C322" i="43"/>
  <c r="C323" i="43"/>
  <c r="C324" i="43"/>
  <c r="C325" i="43"/>
  <c r="C326" i="43"/>
  <c r="C327" i="43"/>
  <c r="C328" i="43"/>
  <c r="C329" i="43"/>
  <c r="C330" i="43"/>
  <c r="C331" i="43"/>
  <c r="C332" i="43"/>
  <c r="C333" i="43"/>
  <c r="C334" i="43"/>
  <c r="C335" i="43"/>
  <c r="C336" i="43"/>
  <c r="C337" i="43"/>
  <c r="C338" i="43"/>
  <c r="C339" i="43"/>
  <c r="C340" i="43"/>
  <c r="C341" i="43"/>
  <c r="C342" i="43"/>
  <c r="C343" i="43"/>
  <c r="C344" i="43"/>
  <c r="C345" i="43"/>
  <c r="C346" i="43"/>
  <c r="C347" i="43"/>
  <c r="C348" i="43"/>
  <c r="C349" i="43"/>
  <c r="C350" i="43"/>
  <c r="C351" i="43"/>
  <c r="C352" i="43"/>
  <c r="C353" i="43"/>
  <c r="C354" i="43"/>
  <c r="C355" i="43"/>
  <c r="C356" i="43"/>
  <c r="C357" i="43"/>
  <c r="C358" i="43"/>
  <c r="C359" i="43"/>
  <c r="C360" i="43"/>
  <c r="C361" i="43"/>
  <c r="C362" i="43"/>
  <c r="C363" i="43"/>
  <c r="C364" i="43"/>
  <c r="C365" i="43"/>
  <c r="C366" i="43"/>
  <c r="C367" i="43"/>
  <c r="C368" i="43"/>
  <c r="C369" i="43"/>
  <c r="C370" i="43"/>
  <c r="C371" i="43"/>
  <c r="C372" i="43"/>
  <c r="C373" i="43"/>
  <c r="C374" i="43"/>
  <c r="C375" i="43"/>
  <c r="C376" i="43"/>
  <c r="C377" i="43"/>
  <c r="C378" i="43"/>
  <c r="C379" i="43"/>
  <c r="C380" i="43"/>
  <c r="C381" i="43"/>
  <c r="C382" i="43"/>
  <c r="C383" i="43"/>
  <c r="C384" i="43"/>
  <c r="C385" i="43"/>
  <c r="C386" i="43"/>
  <c r="C387" i="43"/>
  <c r="C388" i="43"/>
  <c r="C389" i="43"/>
  <c r="C390" i="43"/>
  <c r="C391" i="43"/>
  <c r="C392" i="43"/>
  <c r="C393" i="43"/>
  <c r="C394" i="43"/>
  <c r="C395" i="43"/>
  <c r="C396" i="43"/>
  <c r="C397" i="43"/>
  <c r="C398" i="43"/>
  <c r="C399" i="43"/>
  <c r="C400" i="43"/>
  <c r="C401" i="43"/>
  <c r="C402" i="43"/>
  <c r="C403" i="43"/>
  <c r="C404" i="43"/>
  <c r="C405" i="43"/>
  <c r="C406" i="43"/>
  <c r="C407" i="43"/>
  <c r="C408" i="43"/>
  <c r="C409" i="43"/>
  <c r="C410" i="43"/>
  <c r="C411" i="43"/>
  <c r="C412" i="43"/>
  <c r="C413" i="43"/>
  <c r="C414" i="43"/>
  <c r="C415" i="43"/>
  <c r="C416" i="43"/>
  <c r="C417" i="43"/>
  <c r="C418" i="43"/>
  <c r="C419" i="43"/>
  <c r="C420" i="43"/>
  <c r="C421" i="43"/>
  <c r="C422" i="43"/>
  <c r="C423" i="43"/>
  <c r="C424" i="43"/>
  <c r="C425" i="43"/>
  <c r="C426" i="43"/>
  <c r="C427" i="43"/>
  <c r="C428" i="43"/>
  <c r="C429" i="43"/>
  <c r="C430" i="43"/>
  <c r="C431" i="43"/>
  <c r="C432" i="43"/>
  <c r="C433" i="43"/>
  <c r="C434" i="43"/>
  <c r="C435" i="43"/>
  <c r="C436" i="43"/>
  <c r="C437" i="43"/>
  <c r="C438" i="43"/>
  <c r="C439" i="43"/>
  <c r="C440" i="43"/>
  <c r="C441" i="43"/>
  <c r="C442" i="43"/>
  <c r="C443" i="43"/>
  <c r="C444" i="43"/>
  <c r="C445" i="43"/>
  <c r="C446" i="43"/>
  <c r="C447" i="43"/>
  <c r="C448" i="43"/>
  <c r="C449" i="43"/>
  <c r="C450" i="43"/>
  <c r="C451" i="43"/>
  <c r="C452" i="43"/>
  <c r="C453" i="43"/>
  <c r="C454" i="43"/>
  <c r="C455" i="43"/>
  <c r="C456" i="43"/>
  <c r="C457" i="43"/>
  <c r="C458" i="43"/>
  <c r="C459" i="43"/>
  <c r="C460" i="43"/>
  <c r="C461" i="43"/>
  <c r="C462" i="43"/>
  <c r="C463" i="43"/>
  <c r="C464" i="43"/>
  <c r="C465" i="43"/>
  <c r="C466" i="43"/>
  <c r="C467" i="43"/>
  <c r="C468" i="43"/>
  <c r="C469" i="43"/>
  <c r="C470" i="43"/>
  <c r="C471" i="43"/>
  <c r="C472" i="43"/>
  <c r="C473" i="43"/>
  <c r="C474" i="43"/>
  <c r="C475" i="43"/>
  <c r="C476" i="43"/>
  <c r="C477" i="43"/>
  <c r="C478" i="43"/>
  <c r="C479" i="43"/>
  <c r="C480" i="43"/>
  <c r="C481" i="43"/>
  <c r="C482" i="43"/>
  <c r="C483" i="43"/>
  <c r="C484" i="43"/>
  <c r="C485" i="43"/>
  <c r="C486" i="43"/>
  <c r="C487" i="43"/>
  <c r="C488" i="43"/>
  <c r="C489" i="43"/>
  <c r="C490" i="43"/>
  <c r="C491" i="43"/>
  <c r="C492" i="43"/>
  <c r="C493" i="43"/>
  <c r="C494" i="43"/>
  <c r="C495" i="43"/>
  <c r="C496" i="43"/>
  <c r="C497" i="43"/>
  <c r="C498" i="43"/>
  <c r="C499" i="43"/>
  <c r="C500" i="43"/>
  <c r="C501" i="43"/>
  <c r="C502" i="43"/>
  <c r="C503" i="43"/>
  <c r="C504" i="43"/>
  <c r="C505" i="43"/>
  <c r="C506" i="43"/>
  <c r="C507" i="43"/>
  <c r="C508" i="43"/>
  <c r="C509" i="43"/>
  <c r="C510" i="43"/>
  <c r="C511" i="43"/>
  <c r="C512" i="43"/>
  <c r="C513" i="43"/>
  <c r="C514" i="43"/>
  <c r="C515" i="43"/>
  <c r="C516" i="43"/>
  <c r="C517" i="43"/>
  <c r="C518" i="43"/>
  <c r="C519" i="43"/>
  <c r="C520" i="43"/>
  <c r="C521" i="43"/>
  <c r="C522" i="43"/>
  <c r="C523" i="43"/>
  <c r="C524" i="43"/>
  <c r="C525" i="43"/>
  <c r="C526" i="43"/>
  <c r="C527" i="43"/>
  <c r="C528" i="43"/>
  <c r="C529" i="43"/>
  <c r="C530" i="43"/>
  <c r="C531" i="43"/>
  <c r="C532" i="43"/>
  <c r="C533" i="43"/>
  <c r="C534" i="43"/>
  <c r="C535" i="43"/>
  <c r="C536" i="43"/>
  <c r="C537" i="43"/>
  <c r="C538" i="43"/>
  <c r="C539" i="43"/>
  <c r="C540" i="43"/>
  <c r="C541" i="43"/>
  <c r="C542" i="43"/>
  <c r="C543" i="43"/>
  <c r="C544" i="43"/>
  <c r="C545" i="43"/>
  <c r="C546" i="43"/>
  <c r="C547" i="43"/>
  <c r="C548" i="43"/>
  <c r="C549" i="43"/>
  <c r="C550" i="43"/>
  <c r="C551" i="43"/>
  <c r="C552" i="43"/>
  <c r="C553" i="43"/>
  <c r="C554" i="43"/>
  <c r="C555" i="43"/>
  <c r="C556" i="43"/>
  <c r="C557" i="43"/>
  <c r="C558" i="43"/>
  <c r="C559" i="43"/>
  <c r="C560" i="43"/>
  <c r="C561" i="43"/>
  <c r="C562" i="43"/>
  <c r="C563" i="43"/>
  <c r="C564" i="43"/>
  <c r="C565" i="43"/>
  <c r="C566" i="43"/>
  <c r="C567" i="43"/>
  <c r="C568" i="43"/>
  <c r="C569" i="43"/>
  <c r="C570" i="43"/>
  <c r="C571" i="43"/>
  <c r="C572" i="43"/>
  <c r="C573" i="43"/>
  <c r="C574" i="43"/>
  <c r="C575" i="43"/>
  <c r="C576" i="43"/>
  <c r="C577" i="43"/>
  <c r="C578" i="43"/>
  <c r="C579" i="43"/>
  <c r="C580" i="43"/>
  <c r="C581" i="43"/>
  <c r="C582" i="43"/>
  <c r="C583" i="43"/>
  <c r="C584" i="43"/>
  <c r="C585" i="43"/>
  <c r="C586" i="43"/>
  <c r="C587" i="43"/>
  <c r="C588" i="43"/>
  <c r="C589" i="43"/>
  <c r="C590" i="43"/>
  <c r="C591" i="43"/>
  <c r="C592" i="43"/>
  <c r="C593" i="43"/>
  <c r="C594" i="43"/>
  <c r="C595" i="43"/>
  <c r="C596" i="43"/>
  <c r="C597" i="43"/>
  <c r="C598" i="43"/>
  <c r="C599" i="43"/>
  <c r="C600" i="43"/>
  <c r="C601" i="43"/>
  <c r="C602" i="43"/>
  <c r="C603" i="43"/>
  <c r="C604" i="43"/>
  <c r="C605" i="43"/>
  <c r="C606" i="43"/>
  <c r="C607" i="43"/>
  <c r="C608" i="43"/>
  <c r="C609" i="43"/>
  <c r="C610" i="43"/>
  <c r="C611" i="43"/>
  <c r="C612" i="43"/>
  <c r="C613" i="43"/>
  <c r="C614" i="43"/>
  <c r="C615" i="43"/>
  <c r="C616" i="43"/>
  <c r="C617" i="43"/>
  <c r="C618" i="43"/>
  <c r="C619" i="43"/>
  <c r="C620" i="43"/>
  <c r="C621" i="43"/>
  <c r="C622" i="43"/>
  <c r="C623" i="43"/>
  <c r="C624" i="43"/>
  <c r="C625" i="43"/>
  <c r="C626" i="43"/>
  <c r="C627" i="43"/>
  <c r="C628" i="43"/>
  <c r="C629" i="43"/>
  <c r="C630" i="43"/>
  <c r="C631" i="43"/>
  <c r="C632" i="43"/>
  <c r="C633" i="43"/>
  <c r="C634" i="43"/>
  <c r="C635" i="43"/>
  <c r="C636" i="43"/>
  <c r="C637" i="43"/>
  <c r="C638" i="43"/>
  <c r="C639" i="43"/>
  <c r="C640" i="43"/>
  <c r="C641" i="43"/>
  <c r="C642" i="43"/>
  <c r="C643" i="43"/>
  <c r="C644" i="43"/>
  <c r="C645" i="43"/>
  <c r="C646" i="43"/>
  <c r="C647" i="43"/>
  <c r="C648" i="43"/>
  <c r="C649" i="43"/>
  <c r="C650" i="43"/>
  <c r="C651" i="43"/>
  <c r="C652" i="43"/>
  <c r="C653" i="43"/>
  <c r="C654" i="43"/>
  <c r="C655" i="43"/>
  <c r="C656" i="43"/>
  <c r="C657" i="43"/>
  <c r="C658" i="43"/>
  <c r="C659" i="43"/>
  <c r="C660" i="43"/>
  <c r="C661" i="43"/>
  <c r="C662" i="43"/>
  <c r="C663" i="43"/>
  <c r="C664" i="43"/>
  <c r="C665" i="43"/>
  <c r="C666" i="43"/>
  <c r="C667" i="43"/>
  <c r="C668" i="43"/>
  <c r="C669" i="43"/>
  <c r="C670" i="43"/>
  <c r="C671" i="43"/>
  <c r="C672" i="43"/>
  <c r="C673" i="43"/>
  <c r="C674" i="43"/>
  <c r="C675" i="43"/>
  <c r="C676" i="43"/>
  <c r="C677" i="43"/>
  <c r="C678" i="43"/>
  <c r="C679" i="43"/>
  <c r="C680" i="43"/>
  <c r="C681" i="43"/>
  <c r="C682" i="43"/>
  <c r="C683" i="43"/>
  <c r="C684" i="43"/>
  <c r="C685" i="43"/>
  <c r="C686" i="43"/>
  <c r="C687" i="43"/>
  <c r="C688" i="43"/>
  <c r="C689" i="43"/>
  <c r="C690" i="43"/>
  <c r="C691" i="43"/>
  <c r="C692" i="43"/>
  <c r="C693" i="43"/>
  <c r="C694" i="43"/>
  <c r="C695" i="43"/>
  <c r="C696" i="43"/>
  <c r="C697" i="43"/>
  <c r="C698" i="43"/>
  <c r="C699" i="43"/>
  <c r="C700" i="43"/>
  <c r="C701" i="43"/>
  <c r="C702" i="43"/>
  <c r="C703" i="43"/>
  <c r="C704" i="43"/>
  <c r="C705" i="43"/>
  <c r="C706" i="43"/>
  <c r="C707" i="43"/>
  <c r="C708" i="43"/>
  <c r="C709" i="43"/>
  <c r="C710" i="43"/>
  <c r="C711" i="43"/>
  <c r="C712" i="43"/>
  <c r="C713" i="43"/>
  <c r="C714" i="43"/>
  <c r="C715" i="43"/>
  <c r="C716" i="43"/>
  <c r="C717" i="43"/>
  <c r="C718" i="43"/>
  <c r="C719" i="43"/>
  <c r="C720" i="43"/>
  <c r="C721" i="43"/>
  <c r="C722" i="43"/>
  <c r="C723" i="43"/>
  <c r="C724" i="43"/>
  <c r="C725" i="43"/>
  <c r="C726" i="43"/>
  <c r="C727" i="43"/>
  <c r="C728" i="43"/>
  <c r="C729" i="43"/>
  <c r="C730" i="43"/>
  <c r="C731" i="43"/>
  <c r="C732" i="43"/>
  <c r="C733" i="43"/>
  <c r="C734" i="43"/>
  <c r="C735" i="43"/>
  <c r="C736" i="43"/>
  <c r="C737" i="43"/>
  <c r="C738" i="43"/>
  <c r="C739" i="43"/>
  <c r="C740" i="43"/>
  <c r="C741" i="43"/>
  <c r="C742" i="43"/>
  <c r="C743" i="43"/>
  <c r="C744" i="43"/>
  <c r="C745" i="43"/>
  <c r="C746" i="43"/>
  <c r="C747" i="43"/>
  <c r="C748" i="43"/>
  <c r="C749" i="43"/>
  <c r="C750" i="43"/>
  <c r="C751" i="43"/>
  <c r="C752" i="43"/>
  <c r="C753" i="43"/>
  <c r="C754" i="43"/>
  <c r="C755" i="43"/>
  <c r="C756" i="43"/>
  <c r="C757" i="43"/>
  <c r="C758" i="43"/>
  <c r="C759" i="43"/>
  <c r="C760" i="43"/>
  <c r="C761" i="43"/>
  <c r="C762" i="43"/>
  <c r="C763" i="43"/>
  <c r="C764" i="43"/>
  <c r="C765" i="43"/>
  <c r="C766" i="43"/>
  <c r="C767" i="43"/>
  <c r="C768" i="43"/>
  <c r="C769" i="43"/>
  <c r="C770" i="43"/>
  <c r="C771" i="43"/>
  <c r="C772" i="43"/>
  <c r="C773" i="43"/>
  <c r="C774" i="43"/>
  <c r="C775" i="43"/>
  <c r="C776" i="43"/>
  <c r="C777" i="43"/>
  <c r="C778" i="43"/>
  <c r="C779" i="43"/>
  <c r="C780" i="43"/>
  <c r="C781" i="43"/>
  <c r="C782" i="43"/>
  <c r="C783" i="43"/>
  <c r="C784" i="43"/>
  <c r="C785" i="43"/>
  <c r="C786" i="43"/>
  <c r="C787" i="43"/>
  <c r="C788" i="43"/>
  <c r="C789" i="43"/>
  <c r="C790" i="43"/>
  <c r="C791" i="43"/>
  <c r="C792" i="43"/>
  <c r="C793" i="43"/>
  <c r="C794" i="43"/>
  <c r="C795" i="43"/>
  <c r="C796" i="43"/>
  <c r="C797" i="43"/>
  <c r="C798" i="43"/>
  <c r="C799" i="43"/>
  <c r="C800" i="43"/>
  <c r="C801" i="43"/>
  <c r="C802" i="43"/>
  <c r="C803" i="43"/>
  <c r="C804" i="43"/>
  <c r="C805" i="43"/>
  <c r="C806" i="43"/>
  <c r="C807" i="43"/>
  <c r="C808" i="43"/>
  <c r="C809" i="43"/>
  <c r="C810" i="43"/>
  <c r="C811" i="43"/>
  <c r="C812" i="43"/>
  <c r="C813" i="43"/>
  <c r="C814" i="43"/>
  <c r="C815" i="43"/>
  <c r="C816" i="43"/>
  <c r="C817" i="43"/>
  <c r="C818" i="43"/>
  <c r="C819" i="43"/>
  <c r="C820" i="43"/>
  <c r="C821" i="43"/>
  <c r="C822" i="43"/>
  <c r="C823" i="43"/>
  <c r="C824" i="43"/>
  <c r="C825" i="43"/>
  <c r="C826" i="43"/>
  <c r="C827" i="43"/>
  <c r="C828" i="43"/>
  <c r="C829" i="43"/>
  <c r="C830" i="43"/>
  <c r="C831" i="43"/>
  <c r="C832" i="43"/>
  <c r="C833" i="43"/>
  <c r="C834" i="43"/>
  <c r="C835" i="43"/>
  <c r="C836" i="43"/>
  <c r="C837" i="43"/>
  <c r="C838" i="43"/>
  <c r="C839" i="43"/>
  <c r="C840" i="43"/>
  <c r="C841" i="43"/>
  <c r="C842" i="43"/>
  <c r="C843" i="43"/>
  <c r="C844" i="43"/>
  <c r="C845" i="43"/>
  <c r="C846" i="43"/>
  <c r="C847" i="43"/>
  <c r="C848" i="43"/>
  <c r="C849" i="43"/>
  <c r="C850" i="43"/>
  <c r="C851" i="43"/>
  <c r="C852" i="43"/>
  <c r="C853" i="43"/>
  <c r="C854" i="43"/>
  <c r="C855" i="43"/>
  <c r="C856" i="43"/>
  <c r="M454" i="33"/>
  <c r="M453" i="33"/>
  <c r="B857" i="43"/>
  <c r="B856" i="43"/>
  <c r="N1370" i="34" l="1"/>
  <c r="M1368" i="33"/>
  <c r="M1370" i="33" s="1"/>
  <c r="M2012" i="39"/>
  <c r="AF3" i="5" l="1"/>
  <c r="AH3" i="5"/>
  <c r="AF5" i="5"/>
  <c r="AH5" i="5"/>
  <c r="AF6" i="5"/>
  <c r="AH6" i="5"/>
  <c r="AF7" i="5"/>
  <c r="AH7" i="5"/>
  <c r="AF8" i="5"/>
  <c r="AH8" i="5"/>
  <c r="AF9" i="5"/>
  <c r="AH9" i="5"/>
  <c r="AF10" i="5"/>
  <c r="AH10" i="5"/>
  <c r="AF11" i="5"/>
  <c r="AH11" i="5"/>
  <c r="AF12" i="5"/>
  <c r="AH12" i="5"/>
  <c r="AF13" i="5"/>
  <c r="AH13" i="5"/>
  <c r="AF14" i="5"/>
  <c r="AH14" i="5"/>
  <c r="AF15" i="5"/>
  <c r="AH15" i="5"/>
  <c r="AF16" i="5"/>
  <c r="AH16" i="5"/>
  <c r="AF17" i="5"/>
  <c r="AH17" i="5"/>
  <c r="AF18" i="5"/>
  <c r="AH18" i="5"/>
  <c r="AF19" i="5"/>
  <c r="AH19" i="5"/>
  <c r="AF20" i="5"/>
  <c r="AH20" i="5"/>
  <c r="AF21" i="5"/>
  <c r="AH21" i="5"/>
  <c r="AF22" i="5"/>
  <c r="AH22" i="5"/>
  <c r="AF23" i="5"/>
  <c r="AH23" i="5"/>
  <c r="AF24" i="5"/>
  <c r="AH24" i="5"/>
  <c r="AF25" i="5"/>
  <c r="AH25" i="5"/>
  <c r="AF26" i="5"/>
  <c r="AH26" i="5"/>
  <c r="AF27" i="5"/>
  <c r="AH27" i="5"/>
  <c r="AF28" i="5"/>
  <c r="AH28" i="5"/>
  <c r="AF29" i="5"/>
  <c r="AH29" i="5"/>
  <c r="AF30" i="5"/>
  <c r="AH30" i="5"/>
  <c r="AF31" i="5"/>
  <c r="AH31" i="5"/>
  <c r="AF32" i="5"/>
  <c r="AH32" i="5"/>
  <c r="AF33" i="5"/>
  <c r="AH33" i="5"/>
  <c r="AF34" i="5"/>
  <c r="AH34" i="5"/>
  <c r="AF35" i="5"/>
  <c r="AH35" i="5"/>
  <c r="AF36" i="5"/>
  <c r="AH36" i="5"/>
  <c r="AF37" i="5"/>
  <c r="AH37" i="5"/>
  <c r="AF38" i="5"/>
  <c r="AH38" i="5"/>
  <c r="AF39" i="5"/>
  <c r="AH39" i="5"/>
  <c r="AF40" i="5"/>
  <c r="AH40" i="5"/>
  <c r="AF41" i="5"/>
  <c r="AH41" i="5"/>
  <c r="AF42" i="5"/>
  <c r="AH42" i="5"/>
  <c r="AF43" i="5"/>
  <c r="AH43" i="5"/>
  <c r="AF44" i="5"/>
  <c r="AH44" i="5"/>
  <c r="AF45" i="5"/>
  <c r="AH45" i="5"/>
  <c r="AF46" i="5"/>
  <c r="AH46" i="5"/>
  <c r="AF47" i="5"/>
  <c r="AH47" i="5"/>
  <c r="AF48" i="5"/>
  <c r="AH48" i="5"/>
  <c r="AF49" i="5"/>
  <c r="AH49" i="5"/>
  <c r="AF50" i="5"/>
  <c r="AH50" i="5"/>
  <c r="AF51" i="5"/>
  <c r="AH51" i="5"/>
  <c r="AF52" i="5"/>
  <c r="AH52" i="5"/>
  <c r="AF53" i="5"/>
  <c r="AH53" i="5"/>
  <c r="AF54" i="5"/>
  <c r="AH54" i="5"/>
  <c r="AF55" i="5"/>
  <c r="AH55" i="5"/>
  <c r="AF56" i="5"/>
  <c r="AH56" i="5"/>
  <c r="AF57" i="5"/>
  <c r="AH57" i="5"/>
  <c r="AF58" i="5"/>
  <c r="AH58" i="5"/>
  <c r="AF59" i="5"/>
  <c r="AH59" i="5"/>
  <c r="AF60" i="5"/>
  <c r="AH60" i="5"/>
  <c r="AF61" i="5"/>
  <c r="AH61" i="5"/>
  <c r="AF62" i="5"/>
  <c r="AH62" i="5"/>
  <c r="AF63" i="5"/>
  <c r="AH63" i="5"/>
  <c r="AF64" i="5"/>
  <c r="AH64" i="5"/>
  <c r="AF65" i="5"/>
  <c r="AH65" i="5"/>
  <c r="AF66" i="5"/>
  <c r="AH66" i="5"/>
  <c r="AF67" i="5"/>
  <c r="AH67" i="5"/>
  <c r="AF68" i="5"/>
  <c r="AH68" i="5"/>
  <c r="AF69" i="5"/>
  <c r="AH69" i="5"/>
  <c r="AF70" i="5"/>
  <c r="AH70" i="5"/>
  <c r="AF71" i="5"/>
  <c r="AH71" i="5"/>
  <c r="AF72" i="5"/>
  <c r="AH72" i="5"/>
  <c r="AF73" i="5"/>
  <c r="AH73" i="5"/>
  <c r="AF74" i="5"/>
  <c r="AH74" i="5"/>
  <c r="AF75" i="5"/>
  <c r="AH75" i="5"/>
  <c r="AF76" i="5"/>
  <c r="AH76" i="5"/>
  <c r="AF77" i="5"/>
  <c r="AH77" i="5"/>
  <c r="AF78" i="5"/>
  <c r="AH78" i="5"/>
  <c r="AF79" i="5"/>
  <c r="AH79" i="5"/>
  <c r="AF80" i="5"/>
  <c r="AH80" i="5"/>
  <c r="AF81" i="5"/>
  <c r="AH81" i="5"/>
  <c r="AF82" i="5"/>
  <c r="AH82" i="5"/>
  <c r="AF83" i="5"/>
  <c r="AH83" i="5"/>
  <c r="AF84" i="5"/>
  <c r="AH84" i="5"/>
  <c r="AF85" i="5"/>
  <c r="AH85" i="5"/>
  <c r="AF86" i="5"/>
  <c r="AH86" i="5"/>
  <c r="AF87" i="5"/>
  <c r="AH87" i="5"/>
  <c r="AF88" i="5"/>
  <c r="AH88" i="5"/>
  <c r="AF89" i="5"/>
  <c r="AH89" i="5"/>
  <c r="AF90" i="5"/>
  <c r="AH90" i="5"/>
  <c r="AF91" i="5"/>
  <c r="AH91" i="5"/>
  <c r="AF92" i="5"/>
  <c r="AH92" i="5"/>
  <c r="AF93" i="5"/>
  <c r="AH93" i="5"/>
  <c r="AF94" i="5"/>
  <c r="AH94" i="5"/>
  <c r="AF95" i="5"/>
  <c r="AH95" i="5"/>
  <c r="AF96" i="5"/>
  <c r="AH96" i="5"/>
  <c r="AF97" i="5"/>
  <c r="AH97" i="5"/>
  <c r="AF98" i="5"/>
  <c r="AH98" i="5"/>
  <c r="AF99" i="5"/>
  <c r="AH99" i="5"/>
  <c r="AF100" i="5"/>
  <c r="AH100" i="5"/>
  <c r="AF101" i="5"/>
  <c r="AH101" i="5"/>
  <c r="AF102" i="5"/>
  <c r="AH102" i="5"/>
  <c r="AF103" i="5"/>
  <c r="AH103" i="5"/>
  <c r="AF104" i="5"/>
  <c r="AH104" i="5"/>
  <c r="AF105" i="5"/>
  <c r="AH105" i="5"/>
  <c r="AF106" i="5"/>
  <c r="AH106" i="5"/>
  <c r="AF107" i="5"/>
  <c r="AH107" i="5"/>
  <c r="AF108" i="5"/>
  <c r="AH108" i="5"/>
  <c r="AF109" i="5"/>
  <c r="AH109" i="5"/>
  <c r="AF110" i="5"/>
  <c r="AH110" i="5"/>
  <c r="AF111" i="5"/>
  <c r="AH111" i="5"/>
  <c r="AF112" i="5"/>
  <c r="AH112" i="5"/>
  <c r="AF113" i="5"/>
  <c r="AH113" i="5"/>
  <c r="AF114" i="5"/>
  <c r="AH114" i="5"/>
  <c r="AF115" i="5"/>
  <c r="AH115" i="5"/>
  <c r="AF116" i="5"/>
  <c r="AH116" i="5"/>
  <c r="AF117" i="5"/>
  <c r="AH117" i="5"/>
  <c r="AF118" i="5"/>
  <c r="AH118" i="5"/>
  <c r="AF119" i="5"/>
  <c r="AH119" i="5"/>
  <c r="AF120" i="5"/>
  <c r="AH120" i="5"/>
  <c r="AF121" i="5"/>
  <c r="AH121" i="5"/>
  <c r="AF122" i="5"/>
  <c r="AH122" i="5"/>
  <c r="AF123" i="5"/>
  <c r="AH123" i="5"/>
  <c r="AF124" i="5"/>
  <c r="AH124" i="5"/>
  <c r="AF125" i="5"/>
  <c r="AH125" i="5"/>
  <c r="AF126" i="5"/>
  <c r="AH126" i="5"/>
  <c r="AF127" i="5"/>
  <c r="AH127" i="5"/>
  <c r="AF128" i="5"/>
  <c r="AH128" i="5"/>
  <c r="AF129" i="5"/>
  <c r="AH129" i="5"/>
  <c r="AF130" i="5"/>
  <c r="AH130" i="5"/>
  <c r="AF131" i="5"/>
  <c r="AH131" i="5"/>
  <c r="AF132" i="5"/>
  <c r="AH132" i="5"/>
  <c r="AF133" i="5"/>
  <c r="AH133" i="5"/>
  <c r="AF134" i="5"/>
  <c r="AH134" i="5"/>
  <c r="AF135" i="5"/>
  <c r="AH135" i="5"/>
  <c r="AF136" i="5"/>
  <c r="AH136" i="5"/>
  <c r="AF137" i="5"/>
  <c r="AH137" i="5"/>
  <c r="AF139" i="5"/>
  <c r="AH139" i="5"/>
  <c r="AF140" i="5"/>
  <c r="AH140" i="5"/>
  <c r="AF141" i="5"/>
  <c r="AH141" i="5"/>
  <c r="AF142" i="5"/>
  <c r="AH142" i="5"/>
  <c r="AF143" i="5"/>
  <c r="AH143" i="5"/>
  <c r="AF144" i="5"/>
  <c r="AH144" i="5"/>
  <c r="AF145" i="5"/>
  <c r="AH145" i="5"/>
  <c r="AF146" i="5"/>
  <c r="AH146" i="5"/>
  <c r="AF147" i="5"/>
  <c r="AH147" i="5"/>
  <c r="AF148" i="5"/>
  <c r="AH148" i="5"/>
  <c r="AF149" i="5"/>
  <c r="AH149" i="5"/>
  <c r="AF150" i="5"/>
  <c r="AH150" i="5"/>
  <c r="AF151" i="5"/>
  <c r="AH151" i="5"/>
  <c r="AF152" i="5"/>
  <c r="AH152" i="5"/>
  <c r="AF153" i="5"/>
  <c r="AH153" i="5"/>
  <c r="AF154" i="5"/>
  <c r="AH154" i="5"/>
  <c r="AF155" i="5"/>
  <c r="AH155" i="5"/>
  <c r="AF156" i="5"/>
  <c r="AH156" i="5"/>
  <c r="AF157" i="5"/>
  <c r="AH157" i="5"/>
  <c r="AF158" i="5"/>
  <c r="AH158" i="5"/>
  <c r="AF159" i="5"/>
  <c r="AH159" i="5"/>
  <c r="AF160" i="5"/>
  <c r="AH160" i="5"/>
  <c r="AF161" i="5"/>
  <c r="AH161" i="5"/>
  <c r="AF162" i="5"/>
  <c r="AH162" i="5"/>
  <c r="AF163" i="5"/>
  <c r="AH163" i="5"/>
  <c r="AF164" i="5"/>
  <c r="AH164" i="5"/>
  <c r="AF165" i="5"/>
  <c r="AH165" i="5"/>
  <c r="AF166" i="5"/>
  <c r="AH166" i="5"/>
  <c r="AF167" i="5"/>
  <c r="AH167" i="5"/>
  <c r="AF168" i="5"/>
  <c r="AH168" i="5"/>
  <c r="AF169" i="5"/>
  <c r="AH169" i="5"/>
  <c r="AF170" i="5"/>
  <c r="AH170" i="5"/>
  <c r="AF171" i="5"/>
  <c r="AH171" i="5"/>
  <c r="AF172" i="5"/>
  <c r="AH172" i="5"/>
  <c r="AF173" i="5"/>
  <c r="AH173" i="5"/>
  <c r="AF174" i="5"/>
  <c r="AH174" i="5"/>
  <c r="AF175" i="5"/>
  <c r="AH175" i="5"/>
  <c r="AF176" i="5"/>
  <c r="AH176" i="5"/>
  <c r="AF177" i="5"/>
  <c r="AH177" i="5"/>
  <c r="AF178" i="5"/>
  <c r="AH178" i="5"/>
  <c r="AF179" i="5"/>
  <c r="AH179" i="5"/>
  <c r="AF180" i="5"/>
  <c r="AH180" i="5"/>
  <c r="AF181" i="5"/>
  <c r="AH181" i="5"/>
  <c r="AF182" i="5"/>
  <c r="AH182" i="5"/>
  <c r="AF183" i="5"/>
  <c r="AH183" i="5"/>
  <c r="AF184" i="5"/>
  <c r="AH184" i="5"/>
  <c r="AF185" i="5"/>
  <c r="AH185" i="5"/>
  <c r="AF186" i="5"/>
  <c r="AH186" i="5"/>
  <c r="AF187" i="5"/>
  <c r="AH187" i="5"/>
  <c r="AF188" i="5"/>
  <c r="AH188" i="5"/>
  <c r="AF189" i="5"/>
  <c r="AH189" i="5"/>
  <c r="AF190" i="5"/>
  <c r="AH190" i="5"/>
  <c r="AF191" i="5"/>
  <c r="AH191" i="5"/>
  <c r="AF192" i="5"/>
  <c r="AH192" i="5"/>
  <c r="AF193" i="5"/>
  <c r="AH193" i="5"/>
  <c r="AF194" i="5"/>
  <c r="AH194" i="5"/>
  <c r="AF195" i="5"/>
  <c r="AH195" i="5"/>
  <c r="AF196" i="5"/>
  <c r="AH196" i="5"/>
  <c r="AF197" i="5"/>
  <c r="AH197" i="5"/>
  <c r="AF198" i="5"/>
  <c r="AH198" i="5"/>
  <c r="AF199" i="5"/>
  <c r="AH199" i="5"/>
  <c r="AF200" i="5"/>
  <c r="AH200" i="5"/>
  <c r="AF201" i="5"/>
  <c r="AH201" i="5"/>
  <c r="AF202" i="5"/>
  <c r="AH202" i="5"/>
  <c r="AF203" i="5"/>
  <c r="AH203" i="5"/>
  <c r="AF204" i="5"/>
  <c r="AH204" i="5"/>
  <c r="AF205" i="5"/>
  <c r="AH205" i="5"/>
  <c r="AF206" i="5"/>
  <c r="AH206" i="5"/>
  <c r="AF207" i="5"/>
  <c r="AH207" i="5"/>
  <c r="AF208" i="5"/>
  <c r="AH208" i="5"/>
  <c r="AF209" i="5"/>
  <c r="AH209" i="5"/>
  <c r="AF210" i="5"/>
  <c r="AH210" i="5"/>
  <c r="AF211" i="5"/>
  <c r="AH211" i="5"/>
  <c r="AF212" i="5"/>
  <c r="AH212" i="5"/>
  <c r="AF213" i="5"/>
  <c r="AH213" i="5"/>
  <c r="AF214" i="5"/>
  <c r="AH214" i="5"/>
  <c r="AF215" i="5"/>
  <c r="AH215" i="5"/>
  <c r="AF216" i="5"/>
  <c r="AH216" i="5"/>
  <c r="AF217" i="5"/>
  <c r="AH217" i="5"/>
  <c r="AF218" i="5"/>
  <c r="AH218" i="5"/>
  <c r="AF219" i="5"/>
  <c r="AH219" i="5"/>
  <c r="AF220" i="5"/>
  <c r="AH220" i="5"/>
  <c r="AF221" i="5"/>
  <c r="AH221" i="5"/>
  <c r="AF222" i="5"/>
  <c r="AH222" i="5"/>
  <c r="AF223" i="5"/>
  <c r="AH223" i="5"/>
  <c r="AF224" i="5"/>
  <c r="AH224" i="5"/>
  <c r="AF225" i="5"/>
  <c r="AH225" i="5"/>
  <c r="AF226" i="5"/>
  <c r="AH226" i="5"/>
  <c r="AF227" i="5"/>
  <c r="AH227" i="5"/>
  <c r="AF228" i="5"/>
  <c r="AH228" i="5"/>
  <c r="AF229" i="5"/>
  <c r="AH229" i="5"/>
  <c r="AF230" i="5"/>
  <c r="AH230" i="5"/>
  <c r="AF231" i="5"/>
  <c r="AH231" i="5"/>
  <c r="AF232" i="5"/>
  <c r="AH232" i="5"/>
  <c r="AF233" i="5"/>
  <c r="AH233" i="5"/>
  <c r="AF234" i="5"/>
  <c r="AH234" i="5"/>
  <c r="AF235" i="5"/>
  <c r="AH235" i="5"/>
  <c r="AF236" i="5"/>
  <c r="AH236" i="5"/>
  <c r="AF237" i="5"/>
  <c r="AH237" i="5"/>
  <c r="AF238" i="5"/>
  <c r="AH238" i="5"/>
  <c r="AF239" i="5"/>
  <c r="AH239" i="5"/>
  <c r="AF240" i="5"/>
  <c r="AH240" i="5"/>
  <c r="AF241" i="5"/>
  <c r="AH241" i="5"/>
  <c r="AF242" i="5"/>
  <c r="AH242" i="5"/>
  <c r="AF243" i="5"/>
  <c r="AH243" i="5"/>
  <c r="AF244" i="5"/>
  <c r="AH244" i="5"/>
  <c r="AF245" i="5"/>
  <c r="AH245" i="5"/>
  <c r="AF246" i="5"/>
  <c r="AH246" i="5"/>
  <c r="AF247" i="5"/>
  <c r="AH247" i="5"/>
  <c r="AF248" i="5"/>
  <c r="AH248" i="5"/>
  <c r="AF249" i="5"/>
  <c r="AH249" i="5"/>
  <c r="AF250" i="5"/>
  <c r="AH250" i="5"/>
  <c r="AF251" i="5"/>
  <c r="AH251" i="5"/>
  <c r="AF252" i="5"/>
  <c r="AH252" i="5"/>
  <c r="AF253" i="5"/>
  <c r="AH253" i="5"/>
  <c r="AF254" i="5"/>
  <c r="AH254" i="5"/>
  <c r="AF255" i="5"/>
  <c r="AH255" i="5"/>
  <c r="AF256" i="5"/>
  <c r="AH256" i="5"/>
  <c r="AF257" i="5"/>
  <c r="AH257" i="5"/>
  <c r="AF258" i="5"/>
  <c r="AH258" i="5"/>
  <c r="AF259" i="5"/>
  <c r="AH259" i="5"/>
  <c r="AF260" i="5"/>
  <c r="AH260" i="5"/>
  <c r="AF261" i="5"/>
  <c r="AH261" i="5"/>
  <c r="AF262" i="5"/>
  <c r="AH262" i="5"/>
  <c r="AF263" i="5"/>
  <c r="AH263" i="5"/>
  <c r="AF264" i="5"/>
  <c r="AH264" i="5"/>
  <c r="AF267" i="5"/>
  <c r="AH267" i="5"/>
  <c r="AF268" i="5"/>
  <c r="AH268" i="5"/>
  <c r="AF269" i="5"/>
  <c r="AH269" i="5"/>
  <c r="AF270" i="5"/>
  <c r="AH270" i="5"/>
  <c r="AF271" i="5"/>
  <c r="AH271" i="5"/>
  <c r="AF272" i="5"/>
  <c r="AH272" i="5"/>
  <c r="AF273" i="5"/>
  <c r="AH273" i="5"/>
  <c r="AF274" i="5"/>
  <c r="AH274" i="5"/>
  <c r="AF275" i="5"/>
  <c r="AH275" i="5"/>
  <c r="AF276" i="5"/>
  <c r="AH276" i="5"/>
  <c r="AF277" i="5"/>
  <c r="AH277" i="5"/>
  <c r="AF278" i="5"/>
  <c r="AH278" i="5"/>
  <c r="AF279" i="5"/>
  <c r="AH279" i="5"/>
  <c r="AF280" i="5"/>
  <c r="AH280" i="5"/>
  <c r="AF281" i="5"/>
  <c r="AH281" i="5"/>
  <c r="AF282" i="5"/>
  <c r="AH282" i="5"/>
  <c r="AF283" i="5"/>
  <c r="AH283" i="5"/>
  <c r="AF284" i="5"/>
  <c r="AH284" i="5"/>
  <c r="AF285" i="5"/>
  <c r="AH285" i="5"/>
  <c r="AF286" i="5"/>
  <c r="AH286" i="5"/>
  <c r="AF287" i="5"/>
  <c r="AH287" i="5"/>
  <c r="AF288" i="5"/>
  <c r="AH288" i="5"/>
  <c r="AF289" i="5"/>
  <c r="AH289" i="5"/>
  <c r="AF290" i="5"/>
  <c r="AH290" i="5"/>
  <c r="AF291" i="5"/>
  <c r="AH291" i="5"/>
  <c r="AF292" i="5"/>
  <c r="AH292" i="5"/>
  <c r="AF293" i="5"/>
  <c r="AH293" i="5"/>
  <c r="AF294" i="5"/>
  <c r="AH294" i="5"/>
  <c r="AF295" i="5"/>
  <c r="AH295" i="5"/>
  <c r="AF296" i="5"/>
  <c r="AH296" i="5"/>
  <c r="AF297" i="5"/>
  <c r="AH297" i="5"/>
  <c r="AF298" i="5"/>
  <c r="AH298" i="5"/>
  <c r="AF299" i="5"/>
  <c r="AH299" i="5"/>
  <c r="AF300" i="5"/>
  <c r="AH300" i="5"/>
  <c r="AF301" i="5"/>
  <c r="AH301" i="5"/>
  <c r="AF302" i="5"/>
  <c r="AH302" i="5"/>
  <c r="AF303" i="5"/>
  <c r="AH303" i="5"/>
  <c r="AF304" i="5"/>
  <c r="AH304" i="5"/>
  <c r="AF305" i="5"/>
  <c r="AH305" i="5"/>
  <c r="AF306" i="5"/>
  <c r="AH306" i="5"/>
  <c r="AF307" i="5"/>
  <c r="AH307" i="5"/>
  <c r="AF308" i="5"/>
  <c r="AH308" i="5"/>
  <c r="AF309" i="5"/>
  <c r="AH309" i="5"/>
  <c r="AF310" i="5"/>
  <c r="AH310" i="5"/>
  <c r="AF311" i="5"/>
  <c r="AH311" i="5"/>
  <c r="AF313" i="5"/>
  <c r="AH313" i="5"/>
  <c r="AF314" i="5"/>
  <c r="AH314" i="5"/>
  <c r="AF315" i="5"/>
  <c r="AH315" i="5"/>
  <c r="AF316" i="5"/>
  <c r="AH316" i="5"/>
  <c r="AF317" i="5"/>
  <c r="AH317" i="5"/>
  <c r="AF318" i="5"/>
  <c r="AH318" i="5"/>
  <c r="AF319" i="5"/>
  <c r="AH319" i="5"/>
  <c r="AF320" i="5"/>
  <c r="AH320" i="5"/>
  <c r="AF321" i="5"/>
  <c r="AH321" i="5"/>
  <c r="AF322" i="5"/>
  <c r="AH322" i="5"/>
  <c r="AF323" i="5"/>
  <c r="AH323" i="5"/>
  <c r="AF324" i="5"/>
  <c r="AH324" i="5"/>
  <c r="AF325" i="5"/>
  <c r="AH325" i="5"/>
  <c r="AF326" i="5"/>
  <c r="AH326" i="5"/>
  <c r="AF327" i="5"/>
  <c r="AH327" i="5"/>
  <c r="AF328" i="5"/>
  <c r="AH328" i="5"/>
  <c r="AF329" i="5"/>
  <c r="AH329" i="5"/>
  <c r="AF330" i="5"/>
  <c r="AH330" i="5"/>
  <c r="AF331" i="5"/>
  <c r="AH331" i="5"/>
  <c r="AF333" i="5"/>
  <c r="AH333" i="5"/>
  <c r="AF334" i="5"/>
  <c r="AH334" i="5"/>
  <c r="AF335" i="5"/>
  <c r="AH335" i="5"/>
  <c r="AF336" i="5"/>
  <c r="AH336" i="5"/>
  <c r="AF337" i="5"/>
  <c r="AH337" i="5"/>
  <c r="AF338" i="5"/>
  <c r="AH338" i="5"/>
  <c r="AF339" i="5"/>
  <c r="AH339" i="5"/>
  <c r="AF340" i="5"/>
  <c r="AH340" i="5"/>
  <c r="AF341" i="5"/>
  <c r="AH341" i="5"/>
  <c r="AF342" i="5"/>
  <c r="AH342" i="5"/>
  <c r="AF343" i="5"/>
  <c r="AH343" i="5"/>
  <c r="AF344" i="5"/>
  <c r="AH344" i="5"/>
  <c r="AF345" i="5"/>
  <c r="AH345" i="5"/>
  <c r="AF346" i="5"/>
  <c r="AH346" i="5"/>
  <c r="AF347" i="5"/>
  <c r="AH347" i="5"/>
  <c r="AF348" i="5"/>
  <c r="AH348" i="5"/>
  <c r="AF349" i="5"/>
  <c r="AH349" i="5"/>
  <c r="AF350" i="5"/>
  <c r="AH350" i="5"/>
  <c r="AF351" i="5"/>
  <c r="AH351" i="5"/>
  <c r="AF352" i="5"/>
  <c r="AH352" i="5"/>
  <c r="AF353" i="5"/>
  <c r="AH353" i="5"/>
  <c r="AF354" i="5"/>
  <c r="AH354" i="5"/>
  <c r="AF355" i="5"/>
  <c r="AH355" i="5"/>
  <c r="AF356" i="5"/>
  <c r="AH356" i="5"/>
  <c r="AF357" i="5"/>
  <c r="AH357" i="5"/>
  <c r="AF358" i="5"/>
  <c r="AH358" i="5"/>
  <c r="AF359" i="5"/>
  <c r="AH359" i="5"/>
  <c r="AF360" i="5"/>
  <c r="AH360" i="5"/>
  <c r="AF361" i="5"/>
  <c r="AH361" i="5"/>
  <c r="AF362" i="5"/>
  <c r="AH362" i="5"/>
  <c r="AF363" i="5"/>
  <c r="AH363" i="5"/>
  <c r="AF364" i="5"/>
  <c r="AH364" i="5"/>
  <c r="AF365" i="5"/>
  <c r="AH365" i="5"/>
  <c r="AF366" i="5"/>
  <c r="AH366" i="5"/>
  <c r="AF367" i="5"/>
  <c r="AH367" i="5"/>
  <c r="AF368" i="5"/>
  <c r="AH368" i="5"/>
  <c r="AF369" i="5"/>
  <c r="AH369" i="5"/>
  <c r="AF370" i="5"/>
  <c r="AH370" i="5"/>
  <c r="AF371" i="5"/>
  <c r="AH371" i="5"/>
  <c r="AF372" i="5"/>
  <c r="AH372" i="5"/>
  <c r="AF373" i="5"/>
  <c r="AH373" i="5"/>
  <c r="AF374" i="5"/>
  <c r="AH374" i="5"/>
  <c r="AF375" i="5"/>
  <c r="AH375" i="5"/>
  <c r="AF376" i="5"/>
  <c r="AH376" i="5"/>
  <c r="AF377" i="5"/>
  <c r="AH377" i="5"/>
  <c r="AF378" i="5"/>
  <c r="AH378" i="5"/>
  <c r="AF379" i="5"/>
  <c r="AH379" i="5"/>
  <c r="AF380" i="5"/>
  <c r="AH380" i="5"/>
  <c r="AF381" i="5"/>
  <c r="AH381" i="5"/>
  <c r="AF382" i="5"/>
  <c r="AH382" i="5"/>
  <c r="AF383" i="5"/>
  <c r="AH383" i="5"/>
  <c r="AF384" i="5"/>
  <c r="AH384" i="5"/>
  <c r="AF385" i="5"/>
  <c r="AH385" i="5"/>
  <c r="AF386" i="5"/>
  <c r="AH386" i="5"/>
  <c r="AF387" i="5"/>
  <c r="AH387" i="5"/>
  <c r="AF388" i="5"/>
  <c r="AH388" i="5"/>
  <c r="AF389" i="5"/>
  <c r="AH389" i="5"/>
  <c r="AF390" i="5"/>
  <c r="AH390" i="5"/>
  <c r="AF391" i="5"/>
  <c r="AH391" i="5"/>
  <c r="AF392" i="5"/>
  <c r="AH392" i="5"/>
  <c r="AF393" i="5"/>
  <c r="AH393" i="5"/>
  <c r="AF394" i="5"/>
  <c r="AH394" i="5"/>
  <c r="AF395" i="5"/>
  <c r="AH395" i="5"/>
  <c r="AF396" i="5"/>
  <c r="AH396" i="5"/>
  <c r="AF397" i="5"/>
  <c r="AH397" i="5"/>
  <c r="AF398" i="5"/>
  <c r="AH398" i="5"/>
  <c r="AF399" i="5"/>
  <c r="AH399" i="5"/>
  <c r="AF400" i="5"/>
  <c r="AH400" i="5"/>
  <c r="AF401" i="5"/>
  <c r="AH401" i="5"/>
  <c r="AF402" i="5"/>
  <c r="AH402" i="5"/>
  <c r="AF403" i="5"/>
  <c r="AH403" i="5"/>
  <c r="AF404" i="5"/>
  <c r="AH404" i="5"/>
  <c r="AF405" i="5"/>
  <c r="AH405" i="5"/>
  <c r="AF406" i="5"/>
  <c r="AH406" i="5"/>
  <c r="AF407" i="5"/>
  <c r="AH407" i="5"/>
  <c r="AF408" i="5"/>
  <c r="AH408" i="5"/>
  <c r="AF409" i="5"/>
  <c r="AH409" i="5"/>
  <c r="AF410" i="5"/>
  <c r="AH410" i="5"/>
  <c r="AF411" i="5"/>
  <c r="AH411" i="5"/>
  <c r="AF412" i="5"/>
  <c r="AH412" i="5"/>
  <c r="AF413" i="5"/>
  <c r="AH413" i="5"/>
  <c r="AF414" i="5"/>
  <c r="AH414" i="5"/>
  <c r="AF415" i="5"/>
  <c r="AH415" i="5"/>
  <c r="AF416" i="5"/>
  <c r="AH416" i="5"/>
  <c r="AF417" i="5"/>
  <c r="AH417" i="5"/>
  <c r="AF418" i="5"/>
  <c r="AH418" i="5"/>
  <c r="AF419" i="5"/>
  <c r="AH419" i="5"/>
  <c r="AF420" i="5"/>
  <c r="AH420" i="5"/>
  <c r="AF421" i="5"/>
  <c r="AH421" i="5"/>
  <c r="AF422" i="5"/>
  <c r="AH422" i="5"/>
  <c r="AF423" i="5"/>
  <c r="AH423" i="5"/>
  <c r="AF424" i="5"/>
  <c r="AH424" i="5"/>
  <c r="AF425" i="5"/>
  <c r="AH425" i="5"/>
  <c r="AF426" i="5"/>
  <c r="AH426" i="5"/>
  <c r="AF427" i="5"/>
  <c r="AH427" i="5"/>
  <c r="AF428" i="5"/>
  <c r="AH428" i="5"/>
  <c r="AF429" i="5"/>
  <c r="AH429" i="5"/>
  <c r="AF430" i="5"/>
  <c r="AH430" i="5"/>
  <c r="AF431" i="5"/>
  <c r="AH431" i="5"/>
  <c r="AF432" i="5"/>
  <c r="AH432" i="5"/>
  <c r="AF433" i="5"/>
  <c r="AH433" i="5"/>
  <c r="AF434" i="5"/>
  <c r="AH434" i="5"/>
  <c r="AF435" i="5"/>
  <c r="AH435" i="5"/>
  <c r="AF436" i="5"/>
  <c r="AH436" i="5"/>
  <c r="AF437" i="5"/>
  <c r="AH437" i="5"/>
  <c r="AF438" i="5"/>
  <c r="AH438" i="5"/>
  <c r="AF439" i="5"/>
  <c r="AH439" i="5"/>
  <c r="AF440" i="5"/>
  <c r="AH440" i="5"/>
  <c r="AF441" i="5"/>
  <c r="AH441" i="5"/>
  <c r="AF442" i="5"/>
  <c r="AH442" i="5"/>
  <c r="AF443" i="5"/>
  <c r="AH443" i="5"/>
  <c r="AF444" i="5"/>
  <c r="AH444" i="5"/>
  <c r="AF445" i="5"/>
  <c r="AH445" i="5"/>
  <c r="AF446" i="5"/>
  <c r="AH446" i="5"/>
  <c r="AF447" i="5"/>
  <c r="AH447" i="5"/>
  <c r="AF448" i="5"/>
  <c r="AH448" i="5"/>
  <c r="AF449" i="5"/>
  <c r="AH449" i="5"/>
  <c r="AF450" i="5"/>
  <c r="AH450" i="5"/>
  <c r="AF451" i="5"/>
  <c r="AH451" i="5"/>
  <c r="AF452" i="5"/>
  <c r="AH452" i="5"/>
  <c r="AF453" i="5"/>
  <c r="AH453" i="5"/>
  <c r="AF454" i="5"/>
  <c r="AH454" i="5"/>
  <c r="AF455" i="5"/>
  <c r="AH455" i="5"/>
  <c r="AF456" i="5"/>
  <c r="AH456" i="5"/>
  <c r="AF457" i="5"/>
  <c r="AH457" i="5"/>
  <c r="AF458" i="5"/>
  <c r="AH458" i="5"/>
  <c r="AF459" i="5"/>
  <c r="AH459" i="5"/>
  <c r="AF460" i="5"/>
  <c r="AH460" i="5"/>
  <c r="AF461" i="5"/>
  <c r="AH461" i="5"/>
  <c r="AF462" i="5"/>
  <c r="AH462" i="5"/>
  <c r="AF463" i="5"/>
  <c r="AH463" i="5"/>
  <c r="AF464" i="5"/>
  <c r="AH464" i="5"/>
  <c r="AF465" i="5"/>
  <c r="AH465" i="5"/>
  <c r="AF466" i="5"/>
  <c r="AH466" i="5"/>
  <c r="AF467" i="5"/>
  <c r="AH467" i="5"/>
  <c r="AF468" i="5"/>
  <c r="AH468" i="5"/>
  <c r="AF469" i="5"/>
  <c r="AH469" i="5"/>
  <c r="AF470" i="5"/>
  <c r="AH470" i="5"/>
  <c r="AF471" i="5"/>
  <c r="AH471" i="5"/>
  <c r="AF472" i="5"/>
  <c r="AH472" i="5"/>
  <c r="AF473" i="5"/>
  <c r="AH473" i="5"/>
  <c r="AF474" i="5"/>
  <c r="AH474" i="5"/>
  <c r="AF475" i="5"/>
  <c r="AH475" i="5"/>
  <c r="AF476" i="5"/>
  <c r="AH476" i="5"/>
  <c r="AF477" i="5"/>
  <c r="AH477" i="5"/>
  <c r="AF478" i="5"/>
  <c r="AH478" i="5"/>
  <c r="AF479" i="5"/>
  <c r="AH479" i="5"/>
  <c r="AF480" i="5"/>
  <c r="AH480" i="5"/>
  <c r="AF481" i="5"/>
  <c r="AH481" i="5"/>
  <c r="AF482" i="5"/>
  <c r="AH482" i="5"/>
  <c r="AF483" i="5"/>
  <c r="AH483" i="5"/>
  <c r="AF484" i="5"/>
  <c r="AH484" i="5"/>
  <c r="AF485" i="5"/>
  <c r="AH485" i="5"/>
  <c r="AF486" i="5"/>
  <c r="AH486" i="5"/>
  <c r="AF487" i="5"/>
  <c r="AH487" i="5"/>
  <c r="AF488" i="5"/>
  <c r="AH488" i="5"/>
  <c r="AF489" i="5"/>
  <c r="AH489" i="5"/>
  <c r="AF490" i="5"/>
  <c r="AH490" i="5"/>
  <c r="AF491" i="5"/>
  <c r="AH491" i="5"/>
  <c r="AF492" i="5"/>
  <c r="AH492" i="5"/>
  <c r="AF493" i="5"/>
  <c r="AH493" i="5"/>
  <c r="AF494" i="5"/>
  <c r="AH494" i="5"/>
  <c r="AF495" i="5"/>
  <c r="AH495" i="5"/>
  <c r="AF496" i="5"/>
  <c r="AH496" i="5"/>
  <c r="AF497" i="5"/>
  <c r="AH497" i="5"/>
  <c r="AF498" i="5"/>
  <c r="AH498" i="5"/>
  <c r="AF499" i="5"/>
  <c r="AH499" i="5"/>
  <c r="AF500" i="5"/>
  <c r="AH500" i="5"/>
  <c r="AF501" i="5"/>
  <c r="AH501" i="5"/>
  <c r="AF502" i="5"/>
  <c r="AH502" i="5"/>
  <c r="AF503" i="5"/>
  <c r="AH503" i="5"/>
  <c r="AF504" i="5"/>
  <c r="AH504" i="5"/>
  <c r="AF505" i="5"/>
  <c r="AH505" i="5"/>
  <c r="AF506" i="5"/>
  <c r="AH506" i="5"/>
  <c r="AF507" i="5"/>
  <c r="AH507" i="5"/>
  <c r="AF511" i="5"/>
  <c r="AH511" i="5"/>
  <c r="AF512" i="5"/>
  <c r="AH512" i="5"/>
  <c r="AF513" i="5"/>
  <c r="AH513" i="5"/>
  <c r="AF514" i="5"/>
  <c r="AH514" i="5"/>
  <c r="AF515" i="5"/>
  <c r="AH515" i="5"/>
  <c r="AF516" i="5"/>
  <c r="AH516" i="5"/>
  <c r="AF517" i="5"/>
  <c r="AH517" i="5"/>
  <c r="AF518" i="5"/>
  <c r="AH518" i="5"/>
  <c r="AF519" i="5"/>
  <c r="AH519" i="5"/>
  <c r="AF520" i="5"/>
  <c r="AH520" i="5"/>
  <c r="AF521" i="5"/>
  <c r="AH521" i="5"/>
  <c r="AF522" i="5"/>
  <c r="AH522" i="5"/>
  <c r="AF523" i="5"/>
  <c r="AH523" i="5"/>
  <c r="AF524" i="5"/>
  <c r="AH524" i="5"/>
  <c r="AF525" i="5"/>
  <c r="AH525" i="5"/>
  <c r="AF526" i="5"/>
  <c r="AH526" i="5"/>
  <c r="AF527" i="5"/>
  <c r="AH527" i="5"/>
  <c r="AF528" i="5"/>
  <c r="AH528" i="5"/>
  <c r="AF529" i="5"/>
  <c r="AH529" i="5"/>
  <c r="AF530" i="5"/>
  <c r="AH530" i="5"/>
  <c r="AF531" i="5"/>
  <c r="AH531" i="5"/>
  <c r="AF532" i="5"/>
  <c r="AH532" i="5"/>
  <c r="AF533" i="5"/>
  <c r="AH533" i="5"/>
  <c r="AF534" i="5"/>
  <c r="AH534" i="5"/>
  <c r="AF535" i="5"/>
  <c r="AH535" i="5"/>
  <c r="AF536" i="5"/>
  <c r="AH536" i="5"/>
  <c r="AF537" i="5"/>
  <c r="AH537" i="5"/>
  <c r="AF538" i="5"/>
  <c r="AH538" i="5"/>
  <c r="AF539" i="5"/>
  <c r="AH539" i="5"/>
  <c r="AF540" i="5"/>
  <c r="AH540" i="5"/>
  <c r="AF541" i="5"/>
  <c r="AH541" i="5"/>
  <c r="AF542" i="5"/>
  <c r="AH542" i="5"/>
  <c r="AF543" i="5"/>
  <c r="AH543" i="5"/>
  <c r="AF544" i="5"/>
  <c r="AH544" i="5"/>
  <c r="AF545" i="5"/>
  <c r="AH545" i="5"/>
  <c r="AF546" i="5"/>
  <c r="AH546" i="5"/>
  <c r="AF547" i="5"/>
  <c r="AH547" i="5"/>
  <c r="AF548" i="5"/>
  <c r="AH548" i="5"/>
  <c r="AF549" i="5"/>
  <c r="AH549" i="5"/>
  <c r="AF550" i="5"/>
  <c r="AH550" i="5"/>
  <c r="AF551" i="5"/>
  <c r="AH551" i="5"/>
  <c r="AF552" i="5"/>
  <c r="AH552" i="5"/>
  <c r="AF553" i="5"/>
  <c r="AH553" i="5"/>
  <c r="AF554" i="5"/>
  <c r="AH554" i="5"/>
  <c r="AF555" i="5"/>
  <c r="AH555" i="5"/>
  <c r="AF556" i="5"/>
  <c r="AH556" i="5"/>
  <c r="AF557" i="5"/>
  <c r="AH557" i="5"/>
  <c r="AF558" i="5"/>
  <c r="AH558" i="5"/>
  <c r="AF559" i="5"/>
  <c r="AH559" i="5"/>
  <c r="AF560" i="5"/>
  <c r="AH560" i="5"/>
  <c r="AF561" i="5"/>
  <c r="AH561" i="5"/>
  <c r="AF562" i="5"/>
  <c r="AH562" i="5"/>
  <c r="AF563" i="5"/>
  <c r="AH563" i="5"/>
  <c r="AF564" i="5"/>
  <c r="AH564" i="5"/>
  <c r="AF565" i="5"/>
  <c r="AH565" i="5"/>
  <c r="AF567" i="5"/>
  <c r="AH567" i="5"/>
  <c r="AF568" i="5"/>
  <c r="AF569" i="5"/>
  <c r="AH569" i="5"/>
  <c r="AF570" i="5"/>
  <c r="AH570" i="5"/>
  <c r="AF571" i="5"/>
  <c r="AH571" i="5"/>
  <c r="AF572" i="5"/>
  <c r="AH572" i="5"/>
  <c r="AF573" i="5"/>
  <c r="AH573" i="5"/>
  <c r="AF574" i="5"/>
  <c r="AH574" i="5"/>
  <c r="AF575" i="5"/>
  <c r="AH575" i="5"/>
  <c r="AF576" i="5"/>
  <c r="AH576" i="5"/>
  <c r="AF577" i="5"/>
  <c r="AH577" i="5"/>
  <c r="AF578" i="5"/>
  <c r="AH578" i="5"/>
  <c r="AF579" i="5"/>
  <c r="AH579" i="5"/>
  <c r="AF580" i="5"/>
  <c r="AH580" i="5"/>
  <c r="AF581" i="5"/>
  <c r="AH581" i="5"/>
  <c r="AF582" i="5"/>
  <c r="AH582" i="5"/>
  <c r="AF583" i="5"/>
  <c r="AH583" i="5"/>
  <c r="AF584" i="5"/>
  <c r="AH584" i="5"/>
  <c r="AF585" i="5"/>
  <c r="AH585" i="5"/>
  <c r="AF586" i="5"/>
  <c r="AH586" i="5"/>
  <c r="AF587" i="5"/>
  <c r="AH587" i="5"/>
  <c r="AF588" i="5"/>
  <c r="AH588" i="5"/>
  <c r="AF589" i="5"/>
  <c r="AH589" i="5"/>
  <c r="AF590" i="5"/>
  <c r="AH590" i="5"/>
  <c r="AF591" i="5"/>
  <c r="AH591" i="5"/>
  <c r="AF592" i="5"/>
  <c r="AH592" i="5"/>
  <c r="AF593" i="5"/>
  <c r="AH593" i="5"/>
  <c r="AF594" i="5"/>
  <c r="AH594" i="5"/>
  <c r="AF595" i="5"/>
  <c r="AH595" i="5"/>
  <c r="AF596" i="5"/>
  <c r="AH596" i="5"/>
  <c r="AF597" i="5"/>
  <c r="AH597" i="5"/>
  <c r="AF598" i="5"/>
  <c r="AH598" i="5"/>
  <c r="AF599" i="5"/>
  <c r="AH599" i="5"/>
  <c r="AF600" i="5"/>
  <c r="AH600" i="5"/>
  <c r="AF601" i="5"/>
  <c r="AH601" i="5"/>
  <c r="AF603" i="5"/>
  <c r="AH603" i="5"/>
  <c r="AF604" i="5"/>
  <c r="AH604" i="5"/>
  <c r="AF605" i="5"/>
  <c r="AH605" i="5"/>
  <c r="AF606" i="5"/>
  <c r="AH606" i="5"/>
  <c r="AF607" i="5"/>
  <c r="AH607" i="5"/>
  <c r="AF608" i="5"/>
  <c r="AH608" i="5"/>
  <c r="AF609" i="5"/>
  <c r="AH609" i="5"/>
  <c r="AF610" i="5"/>
  <c r="AH610" i="5"/>
  <c r="AF611" i="5"/>
  <c r="AH611" i="5"/>
  <c r="AF612" i="5"/>
  <c r="AH612" i="5"/>
  <c r="AF613" i="5"/>
  <c r="AH613" i="5"/>
  <c r="AF614" i="5"/>
  <c r="AH614" i="5"/>
  <c r="AF615" i="5"/>
  <c r="AH615" i="5"/>
  <c r="AF616" i="5"/>
  <c r="AH616" i="5"/>
  <c r="AF617" i="5"/>
  <c r="AH617" i="5"/>
  <c r="AF618" i="5"/>
  <c r="AH618" i="5"/>
  <c r="AF619" i="5"/>
  <c r="AH619" i="5"/>
  <c r="AF620" i="5"/>
  <c r="AH620" i="5"/>
  <c r="AF621" i="5"/>
  <c r="AH621" i="5"/>
  <c r="AF622" i="5"/>
  <c r="AH622" i="5"/>
  <c r="AF623" i="5"/>
  <c r="AH623" i="5"/>
  <c r="AF624" i="5"/>
  <c r="AH624" i="5"/>
  <c r="AF625" i="5"/>
  <c r="AH625" i="5"/>
  <c r="AF626" i="5"/>
  <c r="AH626" i="5"/>
  <c r="AF627" i="5"/>
  <c r="AH627" i="5"/>
  <c r="AF628" i="5"/>
  <c r="AH628" i="5"/>
  <c r="AF629" i="5"/>
  <c r="AH629" i="5"/>
  <c r="AF630" i="5"/>
  <c r="AH630" i="5"/>
  <c r="AF631" i="5"/>
  <c r="AH631" i="5"/>
  <c r="AF632" i="5"/>
  <c r="AH632" i="5"/>
  <c r="AF633" i="5"/>
  <c r="AH633" i="5"/>
  <c r="AF634" i="5"/>
  <c r="AH634" i="5"/>
  <c r="AF635" i="5"/>
  <c r="AH635" i="5"/>
  <c r="AF636" i="5"/>
  <c r="AH636" i="5"/>
  <c r="AF637" i="5"/>
  <c r="AH637" i="5"/>
  <c r="AF638" i="5"/>
  <c r="AH638" i="5"/>
  <c r="AF639" i="5"/>
  <c r="AH639" i="5"/>
  <c r="AF640" i="5"/>
  <c r="AH640" i="5"/>
  <c r="AF641" i="5"/>
  <c r="AH641" i="5"/>
  <c r="AF642" i="5"/>
  <c r="AH642" i="5"/>
  <c r="AF643" i="5"/>
  <c r="AH643" i="5"/>
  <c r="AF644" i="5"/>
  <c r="AH644" i="5"/>
  <c r="AF645" i="5"/>
  <c r="AH645" i="5"/>
  <c r="AF646" i="5"/>
  <c r="AH646" i="5"/>
  <c r="AF647" i="5"/>
  <c r="AH647" i="5"/>
  <c r="AF648" i="5"/>
  <c r="AH648" i="5"/>
  <c r="AF649" i="5"/>
  <c r="AH649" i="5"/>
  <c r="AF650" i="5"/>
  <c r="AH650" i="5"/>
  <c r="AF651" i="5"/>
  <c r="AH651" i="5"/>
  <c r="AF652" i="5"/>
  <c r="AH652" i="5"/>
  <c r="AF653" i="5"/>
  <c r="AH653" i="5"/>
  <c r="AF654" i="5"/>
  <c r="AH654" i="5"/>
  <c r="AF655" i="5"/>
  <c r="AH655" i="5"/>
  <c r="AF656" i="5"/>
  <c r="AH656" i="5"/>
  <c r="AF657" i="5"/>
  <c r="AH657" i="5"/>
  <c r="AF658" i="5"/>
  <c r="AH658" i="5"/>
  <c r="AF659" i="5"/>
  <c r="AH659" i="5"/>
  <c r="AF660" i="5"/>
  <c r="AH660" i="5"/>
  <c r="AF661" i="5"/>
  <c r="AH661" i="5"/>
  <c r="AF662" i="5"/>
  <c r="AH662" i="5"/>
  <c r="AF663" i="5"/>
  <c r="AH663" i="5"/>
  <c r="AF664" i="5"/>
  <c r="AH664" i="5"/>
  <c r="AF665" i="5"/>
  <c r="AH665" i="5"/>
  <c r="AF666" i="5"/>
  <c r="AH666" i="5"/>
  <c r="AF667" i="5"/>
  <c r="AH667" i="5"/>
  <c r="AF668" i="5"/>
  <c r="AH668" i="5"/>
  <c r="AF669" i="5"/>
  <c r="AH669" i="5"/>
  <c r="AF670" i="5"/>
  <c r="AH670" i="5"/>
  <c r="AF671" i="5"/>
  <c r="AH671" i="5"/>
  <c r="AF672" i="5"/>
  <c r="AH672" i="5"/>
  <c r="AF673" i="5"/>
  <c r="AH673" i="5"/>
  <c r="AF674" i="5"/>
  <c r="AH674" i="5"/>
  <c r="AF675" i="5"/>
  <c r="AH675" i="5"/>
  <c r="AF676" i="5"/>
  <c r="AH676" i="5"/>
  <c r="AF677" i="5"/>
  <c r="AH677" i="5"/>
  <c r="AF678" i="5"/>
  <c r="AH678" i="5"/>
  <c r="AF679" i="5"/>
  <c r="AH679" i="5"/>
  <c r="AF680" i="5"/>
  <c r="AH680" i="5"/>
  <c r="AF681" i="5"/>
  <c r="AH681" i="5"/>
  <c r="AF682" i="5"/>
  <c r="AH682" i="5"/>
  <c r="AF683" i="5"/>
  <c r="AH683" i="5"/>
  <c r="AF684" i="5"/>
  <c r="AH684" i="5"/>
  <c r="AF685" i="5"/>
  <c r="AH685" i="5"/>
  <c r="AF686" i="5"/>
  <c r="AH686" i="5"/>
  <c r="AF687" i="5"/>
  <c r="AH687" i="5"/>
  <c r="AF688" i="5"/>
  <c r="AH688" i="5"/>
  <c r="AF689" i="5"/>
  <c r="AH689" i="5"/>
  <c r="AF690" i="5"/>
  <c r="AH690" i="5"/>
  <c r="AF691" i="5"/>
  <c r="AH691" i="5"/>
  <c r="AF692" i="5"/>
  <c r="AH692" i="5"/>
  <c r="AF693" i="5"/>
  <c r="AH693" i="5"/>
  <c r="AF694" i="5"/>
  <c r="AH694" i="5"/>
  <c r="AF695" i="5"/>
  <c r="AH695" i="5"/>
  <c r="AF696" i="5"/>
  <c r="AH696" i="5"/>
  <c r="AF697" i="5"/>
  <c r="AH697" i="5"/>
  <c r="AF698" i="5"/>
  <c r="AH698" i="5"/>
  <c r="AF699" i="5"/>
  <c r="AH699" i="5"/>
  <c r="AF700" i="5"/>
  <c r="AH700" i="5"/>
  <c r="AF701" i="5"/>
  <c r="AH701" i="5"/>
  <c r="AF702" i="5"/>
  <c r="AH702" i="5"/>
  <c r="AF703" i="5"/>
  <c r="AH703" i="5"/>
  <c r="AF704" i="5"/>
  <c r="AH704" i="5"/>
  <c r="AF705" i="5"/>
  <c r="AH705" i="5"/>
  <c r="AF706" i="5"/>
  <c r="AH706" i="5"/>
  <c r="AF707" i="5"/>
  <c r="AH707" i="5"/>
  <c r="AF708" i="5"/>
  <c r="AH708" i="5"/>
  <c r="AF709" i="5"/>
  <c r="AH709" i="5"/>
  <c r="AF710" i="5"/>
  <c r="AH710" i="5"/>
  <c r="AF711" i="5"/>
  <c r="AH711" i="5"/>
  <c r="AF712" i="5"/>
  <c r="AH712" i="5"/>
  <c r="AF713" i="5"/>
  <c r="AH713" i="5"/>
  <c r="AF714" i="5"/>
  <c r="AH714" i="5"/>
  <c r="AF715" i="5"/>
  <c r="AH715" i="5"/>
  <c r="AF716" i="5"/>
  <c r="AH716" i="5"/>
  <c r="AF717" i="5"/>
  <c r="AH717" i="5"/>
  <c r="AF718" i="5"/>
  <c r="AH718" i="5"/>
  <c r="AF719" i="5"/>
  <c r="AH719" i="5"/>
  <c r="AF720" i="5"/>
  <c r="AH720" i="5"/>
  <c r="AF721" i="5"/>
  <c r="AH721" i="5"/>
  <c r="AF722" i="5"/>
  <c r="AH722" i="5"/>
  <c r="AF723" i="5"/>
  <c r="AH723" i="5"/>
  <c r="AF724" i="5"/>
  <c r="AH724" i="5"/>
  <c r="AF725" i="5"/>
  <c r="AH725" i="5"/>
  <c r="AF726" i="5"/>
  <c r="AH726" i="5"/>
  <c r="AF727" i="5"/>
  <c r="AH727" i="5"/>
  <c r="AF728" i="5"/>
  <c r="AH728" i="5"/>
  <c r="AF729" i="5"/>
  <c r="AH729" i="5"/>
  <c r="AF730" i="5"/>
  <c r="AH730" i="5"/>
  <c r="AF731" i="5"/>
  <c r="AH731" i="5"/>
  <c r="AF732" i="5"/>
  <c r="AH732" i="5"/>
  <c r="AF733" i="5"/>
  <c r="AH733" i="5"/>
  <c r="AF734" i="5"/>
  <c r="AH734" i="5"/>
  <c r="AF735" i="5"/>
  <c r="AH735" i="5"/>
  <c r="AF736" i="5"/>
  <c r="AH736" i="5"/>
  <c r="AF737" i="5"/>
  <c r="AH737" i="5"/>
  <c r="AF738" i="5"/>
  <c r="AH738" i="5"/>
  <c r="AF739" i="5"/>
  <c r="AH739" i="5"/>
  <c r="AF740" i="5"/>
  <c r="AH740" i="5"/>
  <c r="AF741" i="5"/>
  <c r="AH741" i="5"/>
  <c r="AF742" i="5"/>
  <c r="AH742" i="5"/>
  <c r="AF743" i="5"/>
  <c r="AH743" i="5"/>
  <c r="AF744" i="5"/>
  <c r="AH744" i="5"/>
  <c r="AF745" i="5"/>
  <c r="AH745" i="5"/>
  <c r="AF746" i="5"/>
  <c r="AH746" i="5"/>
  <c r="AF747" i="5"/>
  <c r="AH747" i="5"/>
  <c r="AF748" i="5"/>
  <c r="AH748" i="5"/>
  <c r="AF749" i="5"/>
  <c r="AH749" i="5"/>
  <c r="AF750" i="5"/>
  <c r="AH750" i="5"/>
  <c r="AF751" i="5"/>
  <c r="AH751" i="5"/>
  <c r="AF752" i="5"/>
  <c r="AH752" i="5"/>
  <c r="AF753" i="5"/>
  <c r="AH753" i="5"/>
  <c r="AF754" i="5"/>
  <c r="AH754" i="5"/>
  <c r="AF755" i="5"/>
  <c r="AH755" i="5"/>
  <c r="AF756" i="5"/>
  <c r="AH756" i="5"/>
  <c r="AF757" i="5"/>
  <c r="AH757" i="5"/>
  <c r="AF758" i="5"/>
  <c r="AH758" i="5"/>
  <c r="AF759" i="5"/>
  <c r="AH759" i="5"/>
  <c r="AF760" i="5"/>
  <c r="AH760" i="5"/>
  <c r="AF761" i="5"/>
  <c r="AH761" i="5"/>
  <c r="AF762" i="5"/>
  <c r="AH762" i="5"/>
  <c r="AF763" i="5"/>
  <c r="AH763" i="5"/>
  <c r="AF764" i="5"/>
  <c r="AH764" i="5"/>
  <c r="AF765" i="5"/>
  <c r="AH765" i="5"/>
  <c r="AF766" i="5"/>
  <c r="AH766" i="5"/>
  <c r="AF767" i="5"/>
  <c r="AH767" i="5"/>
  <c r="AF768" i="5"/>
  <c r="AH768" i="5"/>
  <c r="AF769" i="5"/>
  <c r="AH769" i="5"/>
  <c r="AF770" i="5"/>
  <c r="AH770" i="5"/>
  <c r="AF771" i="5"/>
  <c r="AH771" i="5"/>
  <c r="AF772" i="5"/>
  <c r="AH772" i="5"/>
  <c r="AF773" i="5"/>
  <c r="AH773" i="5"/>
  <c r="AF774" i="5"/>
  <c r="AH774" i="5"/>
  <c r="AF775" i="5"/>
  <c r="AH775" i="5"/>
  <c r="AF776" i="5"/>
  <c r="AH776" i="5"/>
  <c r="AF777" i="5"/>
  <c r="AH777" i="5"/>
  <c r="AF778" i="5"/>
  <c r="AH778" i="5"/>
  <c r="AF779" i="5"/>
  <c r="AH779" i="5"/>
  <c r="AF780" i="5"/>
  <c r="AH780" i="5"/>
  <c r="AF781" i="5"/>
  <c r="AH781" i="5"/>
  <c r="AF782" i="5"/>
  <c r="AH782" i="5"/>
  <c r="AF783" i="5"/>
  <c r="AH783" i="5"/>
  <c r="AF784" i="5"/>
  <c r="AH784" i="5"/>
  <c r="AF785" i="5"/>
  <c r="AH785" i="5"/>
  <c r="AF786" i="5"/>
  <c r="AH786" i="5"/>
  <c r="AF787" i="5"/>
  <c r="AH787" i="5"/>
  <c r="AF788" i="5"/>
  <c r="AH788" i="5"/>
  <c r="AF789" i="5"/>
  <c r="AH789" i="5"/>
  <c r="AF790" i="5"/>
  <c r="AH790" i="5"/>
  <c r="AF791" i="5"/>
  <c r="AH791" i="5"/>
  <c r="AF792" i="5"/>
  <c r="AH792" i="5"/>
  <c r="AF793" i="5"/>
  <c r="AH793" i="5"/>
  <c r="AF794" i="5"/>
  <c r="AH794" i="5"/>
  <c r="AF795" i="5"/>
  <c r="AH795" i="5"/>
  <c r="AF796" i="5"/>
  <c r="AH796" i="5"/>
  <c r="AF797" i="5"/>
  <c r="AH797" i="5"/>
  <c r="AF798" i="5"/>
  <c r="AH798" i="5"/>
  <c r="AF799" i="5"/>
  <c r="AH799" i="5"/>
  <c r="AF800" i="5"/>
  <c r="AH800" i="5"/>
  <c r="AF801" i="5"/>
  <c r="AH801" i="5"/>
  <c r="AF802" i="5"/>
  <c r="AH802" i="5"/>
  <c r="AF803" i="5"/>
  <c r="AH803" i="5"/>
  <c r="AF804" i="5"/>
  <c r="AH804" i="5"/>
  <c r="AF805" i="5"/>
  <c r="AH805" i="5"/>
  <c r="AF806" i="5"/>
  <c r="AH806" i="5"/>
  <c r="AF807" i="5"/>
  <c r="AH807" i="5"/>
  <c r="AF808" i="5"/>
  <c r="AH808" i="5"/>
  <c r="AF809" i="5"/>
  <c r="AH809" i="5"/>
  <c r="AF810" i="5"/>
  <c r="AH810" i="5"/>
  <c r="AF811" i="5"/>
  <c r="AH811" i="5"/>
  <c r="AF812" i="5"/>
  <c r="AH812" i="5"/>
  <c r="AF813" i="5"/>
  <c r="AH813" i="5"/>
  <c r="AF814" i="5"/>
  <c r="AH814" i="5"/>
  <c r="AF815" i="5"/>
  <c r="AH815" i="5"/>
  <c r="AF816" i="5"/>
  <c r="AH816" i="5"/>
  <c r="AF817" i="5"/>
  <c r="AH817" i="5"/>
  <c r="AF818" i="5"/>
  <c r="AH818" i="5"/>
  <c r="AF819" i="5"/>
  <c r="AH819" i="5"/>
  <c r="AF820" i="5"/>
  <c r="AH820" i="5"/>
  <c r="AF821" i="5"/>
  <c r="AH821" i="5"/>
  <c r="AF822" i="5"/>
  <c r="AH822" i="5"/>
  <c r="AF823" i="5"/>
  <c r="AH823" i="5"/>
  <c r="AF824" i="5"/>
  <c r="AH824" i="5"/>
  <c r="AF825" i="5"/>
  <c r="AH825" i="5"/>
  <c r="AF826" i="5"/>
  <c r="AH826" i="5"/>
  <c r="AF827" i="5"/>
  <c r="AH827" i="5"/>
  <c r="AF828" i="5"/>
  <c r="AH828" i="5"/>
  <c r="AF829" i="5"/>
  <c r="AH829" i="5"/>
  <c r="AF830" i="5"/>
  <c r="AH830" i="5"/>
  <c r="AF831" i="5"/>
  <c r="AH831" i="5"/>
  <c r="AF832" i="5"/>
  <c r="AH832" i="5"/>
  <c r="AF833" i="5"/>
  <c r="AH833" i="5"/>
  <c r="AF834" i="5"/>
  <c r="AH834" i="5"/>
  <c r="AF835" i="5"/>
  <c r="AH835" i="5"/>
  <c r="AF836" i="5"/>
  <c r="AH836" i="5"/>
  <c r="AF837" i="5"/>
  <c r="AH837" i="5"/>
  <c r="AF838" i="5"/>
  <c r="AH838" i="5"/>
  <c r="AF839" i="5"/>
  <c r="AH839" i="5"/>
  <c r="AF840" i="5"/>
  <c r="AH840" i="5"/>
  <c r="AF841" i="5"/>
  <c r="AH841" i="5"/>
  <c r="AF842" i="5"/>
  <c r="AH842" i="5"/>
  <c r="AF843" i="5"/>
  <c r="AH843" i="5"/>
  <c r="AH2" i="5"/>
  <c r="AF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2" i="5"/>
  <c r="E2011" i="39"/>
  <c r="E2010" i="39"/>
  <c r="E2009" i="39"/>
  <c r="E2008" i="39"/>
  <c r="E2007" i="39"/>
  <c r="E2006" i="39"/>
  <c r="E2005" i="39"/>
  <c r="E2004" i="39"/>
  <c r="E2003" i="39"/>
  <c r="E2002" i="39"/>
  <c r="E2001" i="39"/>
  <c r="E2000" i="39"/>
  <c r="E1987" i="39"/>
  <c r="E1986" i="39"/>
  <c r="E1985" i="39"/>
  <c r="E1984" i="39"/>
  <c r="E1983" i="39"/>
  <c r="E1982" i="39"/>
  <c r="E1981" i="39"/>
  <c r="E1980" i="39"/>
  <c r="E1979" i="39"/>
  <c r="E1978" i="39"/>
  <c r="E1977" i="39"/>
  <c r="E1976" i="39"/>
  <c r="E1975" i="39"/>
  <c r="E1974" i="39"/>
  <c r="E1973" i="39"/>
  <c r="E1972" i="39"/>
  <c r="E1971" i="39"/>
  <c r="E1970" i="39"/>
  <c r="E1969" i="39"/>
  <c r="E1968" i="39"/>
  <c r="E1967" i="39"/>
  <c r="E1966" i="39"/>
  <c r="E1965" i="39"/>
  <c r="E1964" i="39"/>
  <c r="E1963" i="39"/>
  <c r="E1962" i="39"/>
  <c r="E1961" i="39"/>
  <c r="E1960" i="39"/>
  <c r="E1959" i="39"/>
  <c r="E1958" i="39"/>
  <c r="E1957" i="39"/>
  <c r="E1956" i="39"/>
  <c r="E1955" i="39"/>
  <c r="E1954" i="39"/>
  <c r="E1953" i="39"/>
  <c r="E1952" i="39"/>
  <c r="E1951" i="39"/>
  <c r="E1950" i="39"/>
  <c r="E1949" i="39"/>
  <c r="E1948" i="39"/>
  <c r="E1947" i="39"/>
  <c r="E1946" i="39"/>
  <c r="E1945" i="39"/>
  <c r="E1944" i="39"/>
  <c r="E1943" i="39"/>
  <c r="E1942" i="39"/>
  <c r="E1941" i="39"/>
  <c r="E1940" i="39"/>
  <c r="E1939" i="39"/>
  <c r="E1938" i="39"/>
  <c r="E1937" i="39"/>
  <c r="E1936" i="39"/>
  <c r="E1935" i="39"/>
  <c r="E1934" i="39"/>
  <c r="E1933" i="39"/>
  <c r="E1932" i="39"/>
  <c r="E1931" i="39"/>
  <c r="E1930" i="39"/>
  <c r="E1929" i="39"/>
  <c r="E1928" i="39"/>
  <c r="E1927" i="39"/>
  <c r="E1926" i="39"/>
  <c r="E1925" i="39"/>
  <c r="E1924" i="39"/>
  <c r="E1923" i="39"/>
  <c r="E1922" i="39"/>
  <c r="E1921" i="39"/>
  <c r="E1920" i="39"/>
  <c r="E1919" i="39"/>
  <c r="E1918" i="39"/>
  <c r="E1917" i="39"/>
  <c r="E1916" i="39"/>
  <c r="E1915" i="39"/>
  <c r="E1914" i="39"/>
  <c r="E1913" i="39"/>
  <c r="E1912" i="39"/>
  <c r="E1911" i="39"/>
  <c r="E1910" i="39"/>
  <c r="E1909" i="39"/>
  <c r="E1908" i="39"/>
  <c r="E1907" i="39"/>
  <c r="E1906" i="39"/>
  <c r="E1905" i="39"/>
  <c r="E1904" i="39"/>
  <c r="E1903" i="39"/>
  <c r="E1902" i="39"/>
  <c r="E1901" i="39"/>
  <c r="E1900" i="39"/>
  <c r="E1899" i="39"/>
  <c r="E1898" i="39"/>
  <c r="E1897" i="39"/>
  <c r="E1896" i="39"/>
  <c r="E1895" i="39"/>
  <c r="E1894" i="39"/>
  <c r="E1893" i="39"/>
  <c r="E1892" i="39"/>
  <c r="E1891" i="39"/>
  <c r="E1890" i="39"/>
  <c r="E1889" i="39"/>
  <c r="E1888" i="39"/>
  <c r="E1887" i="39"/>
  <c r="E1886" i="39"/>
  <c r="E1885" i="39"/>
  <c r="E1884" i="39"/>
  <c r="E1883" i="39"/>
  <c r="E1882" i="39"/>
  <c r="E1881" i="39"/>
  <c r="E1880" i="39"/>
  <c r="E1879" i="39"/>
  <c r="E1878" i="39"/>
  <c r="E1877" i="39"/>
  <c r="E1876" i="39"/>
  <c r="E1875" i="39"/>
  <c r="E1874" i="39"/>
  <c r="E1873" i="39"/>
  <c r="E1872" i="39"/>
  <c r="E1871" i="39"/>
  <c r="E1870" i="39"/>
  <c r="E1869" i="39"/>
  <c r="E1868" i="39"/>
  <c r="E1867" i="39"/>
  <c r="E1866" i="39"/>
  <c r="E1865" i="39"/>
  <c r="E1864" i="39"/>
  <c r="E1863" i="39"/>
  <c r="E1862" i="39"/>
  <c r="E1861" i="39"/>
  <c r="E1860" i="39"/>
  <c r="E1859" i="39"/>
  <c r="E1858" i="39"/>
  <c r="E1857" i="39"/>
  <c r="E1856" i="39"/>
  <c r="E1855" i="39"/>
  <c r="E1854" i="39"/>
  <c r="E1853" i="39"/>
  <c r="E1852" i="39"/>
  <c r="E1851" i="39"/>
  <c r="E1850" i="39"/>
  <c r="E1849" i="39"/>
  <c r="E1848" i="39"/>
  <c r="E1847" i="39"/>
  <c r="E1846" i="39"/>
  <c r="E1845" i="39"/>
  <c r="E1844" i="39"/>
  <c r="E1843" i="39"/>
  <c r="E1842" i="39"/>
  <c r="E1841" i="39"/>
  <c r="E1840" i="39"/>
  <c r="E1839" i="39"/>
  <c r="E1838" i="39"/>
  <c r="E1837" i="39"/>
  <c r="E1836" i="39"/>
  <c r="E1835" i="39"/>
  <c r="E1834" i="39"/>
  <c r="E1833" i="39"/>
  <c r="E1832" i="39"/>
  <c r="E1831" i="39"/>
  <c r="E1830" i="39"/>
  <c r="E1829" i="39"/>
  <c r="E1828" i="39"/>
  <c r="E1827" i="39"/>
  <c r="E1826" i="39"/>
  <c r="E1825" i="39"/>
  <c r="E1824" i="39"/>
  <c r="E1823" i="39"/>
  <c r="E1822" i="39"/>
  <c r="E1821" i="39"/>
  <c r="E1820" i="39"/>
  <c r="E1819" i="39"/>
  <c r="E1818" i="39"/>
  <c r="E1817" i="39"/>
  <c r="E1816" i="39"/>
  <c r="E1815" i="39"/>
  <c r="E1814" i="39"/>
  <c r="E1813" i="39"/>
  <c r="E1812" i="39"/>
  <c r="E1811" i="39"/>
  <c r="E1810" i="39"/>
  <c r="E1809" i="39"/>
  <c r="E1808" i="39"/>
  <c r="E1807" i="39"/>
  <c r="E1806" i="39"/>
  <c r="E1805" i="39"/>
  <c r="E1804" i="39"/>
  <c r="E1803" i="39"/>
  <c r="E1802" i="39"/>
  <c r="E1801" i="39"/>
  <c r="E1800" i="39"/>
  <c r="E1799" i="39"/>
  <c r="E1798" i="39"/>
  <c r="E1797" i="39"/>
  <c r="E1796" i="39"/>
  <c r="E1795" i="39"/>
  <c r="E1794" i="39"/>
  <c r="E1793" i="39"/>
  <c r="E1792" i="39"/>
  <c r="E1791" i="39"/>
  <c r="E1790" i="39"/>
  <c r="E1789" i="39"/>
  <c r="E1788" i="39"/>
  <c r="E1787" i="39"/>
  <c r="E1786" i="39"/>
  <c r="E1785" i="39"/>
  <c r="E1784" i="39"/>
  <c r="E1783" i="39"/>
  <c r="E1782" i="39"/>
  <c r="E1781" i="39"/>
  <c r="E1780" i="39"/>
  <c r="E1779" i="39"/>
  <c r="E1778" i="39"/>
  <c r="E1777" i="39"/>
  <c r="E1776" i="39"/>
  <c r="E1775" i="39"/>
  <c r="E1774" i="39"/>
  <c r="E1773" i="39"/>
  <c r="E1772" i="39"/>
  <c r="E1771" i="39"/>
  <c r="E1770" i="39"/>
  <c r="E1769" i="39"/>
  <c r="E1768" i="39"/>
  <c r="E1767" i="39"/>
  <c r="E1766" i="39"/>
  <c r="E1765" i="39"/>
  <c r="E1764" i="39"/>
  <c r="E1763" i="39"/>
  <c r="E1762" i="39"/>
  <c r="E1761" i="39"/>
  <c r="E1760" i="39"/>
  <c r="E1759" i="39"/>
  <c r="E1758" i="39"/>
  <c r="E1757" i="39"/>
  <c r="E1756" i="39"/>
  <c r="E1755" i="39"/>
  <c r="E1754" i="39"/>
  <c r="E1753" i="39"/>
  <c r="E1752" i="39"/>
  <c r="E1751" i="39"/>
  <c r="E1750" i="39"/>
  <c r="E1749" i="39"/>
  <c r="E1748" i="39"/>
  <c r="E1747" i="39"/>
  <c r="E1746" i="39"/>
  <c r="E1745" i="39"/>
  <c r="E1744" i="39"/>
  <c r="E1743" i="39"/>
  <c r="E1742" i="39"/>
  <c r="E1741" i="39"/>
  <c r="E1740" i="39"/>
  <c r="E1739" i="39"/>
  <c r="E1738" i="39"/>
  <c r="E1737" i="39"/>
  <c r="E1736" i="39"/>
  <c r="E1735" i="39"/>
  <c r="E1734" i="39"/>
  <c r="E1733" i="39"/>
  <c r="E1732" i="39"/>
  <c r="E1731" i="39"/>
  <c r="E1730" i="39"/>
  <c r="E1729" i="39"/>
  <c r="E1728" i="39"/>
  <c r="E1727" i="39"/>
  <c r="E1726" i="39"/>
  <c r="E1725" i="39"/>
  <c r="E1724" i="39"/>
  <c r="E1723" i="39"/>
  <c r="E1722" i="39"/>
  <c r="E1721" i="39"/>
  <c r="E1720" i="39"/>
  <c r="E1719" i="39"/>
  <c r="E1718" i="39"/>
  <c r="E1717" i="39"/>
  <c r="E1716" i="39"/>
  <c r="E1715" i="39"/>
  <c r="E1714" i="39"/>
  <c r="E1713" i="39"/>
  <c r="E1712" i="39"/>
  <c r="E1711" i="39"/>
  <c r="E1710" i="39"/>
  <c r="E1709" i="39"/>
  <c r="E1708" i="39"/>
  <c r="E1707" i="39"/>
  <c r="E1706" i="39"/>
  <c r="E1705" i="39"/>
  <c r="E1704" i="39"/>
  <c r="E1703" i="39"/>
  <c r="E1702" i="39"/>
  <c r="E1701" i="39"/>
  <c r="E1700" i="39"/>
  <c r="E1699" i="39"/>
  <c r="E1698" i="39"/>
  <c r="E1697" i="39"/>
  <c r="E1696" i="39"/>
  <c r="E1695" i="39"/>
  <c r="E1694" i="39"/>
  <c r="E1693" i="39"/>
  <c r="E1692" i="39"/>
  <c r="E1691" i="39"/>
  <c r="E1690" i="39"/>
  <c r="E1689" i="39"/>
  <c r="E1688" i="39"/>
  <c r="E1687" i="39"/>
  <c r="E1686" i="39"/>
  <c r="E1685" i="39"/>
  <c r="E1684" i="39"/>
  <c r="E1683" i="39"/>
  <c r="E1682" i="39"/>
  <c r="E1681" i="39"/>
  <c r="E1680" i="39"/>
  <c r="E1679" i="39"/>
  <c r="E1678" i="39"/>
  <c r="E1677" i="39"/>
  <c r="E1676" i="39"/>
  <c r="E1675" i="39"/>
  <c r="E1674" i="39"/>
  <c r="E1673" i="39"/>
  <c r="E1672" i="39"/>
  <c r="E1671" i="39"/>
  <c r="E1670" i="39"/>
  <c r="E1669" i="39"/>
  <c r="E1668" i="39"/>
  <c r="E1667" i="39"/>
  <c r="E1666" i="39"/>
  <c r="E1665" i="39"/>
  <c r="E1664" i="39"/>
  <c r="E1663" i="39"/>
  <c r="E1662" i="39"/>
  <c r="E1661" i="39"/>
  <c r="E1660" i="39"/>
  <c r="E1659" i="39"/>
  <c r="E1658" i="39"/>
  <c r="E1657" i="39"/>
  <c r="E1656" i="39"/>
  <c r="E1655" i="39"/>
  <c r="E1654" i="39"/>
  <c r="E1653" i="39"/>
  <c r="E1652" i="39"/>
  <c r="E1651" i="39"/>
  <c r="E1650" i="39"/>
  <c r="E1649" i="39"/>
  <c r="E1648" i="39"/>
  <c r="E1647" i="39"/>
  <c r="E1646" i="39"/>
  <c r="E1645" i="39"/>
  <c r="E1644" i="39"/>
  <c r="E1643" i="39"/>
  <c r="E1642" i="39"/>
  <c r="E1641" i="39"/>
  <c r="E1640" i="39"/>
  <c r="E1639" i="39"/>
  <c r="E1638" i="39"/>
  <c r="E1637" i="39"/>
  <c r="E1636" i="39"/>
  <c r="E1635" i="39"/>
  <c r="E1634" i="39"/>
  <c r="E1633" i="39"/>
  <c r="E1632" i="39"/>
  <c r="E1631" i="39"/>
  <c r="E1630" i="39"/>
  <c r="E1629" i="39"/>
  <c r="E1628" i="39"/>
  <c r="E1627" i="39"/>
  <c r="E1626" i="39"/>
  <c r="E1625" i="39"/>
  <c r="E1624" i="39"/>
  <c r="E1623" i="39"/>
  <c r="E1622" i="39"/>
  <c r="E1621" i="39"/>
  <c r="E1620" i="39"/>
  <c r="E1619" i="39"/>
  <c r="E1618" i="39"/>
  <c r="E1617" i="39"/>
  <c r="E1616" i="39"/>
  <c r="E1615" i="39"/>
  <c r="E1614" i="39"/>
  <c r="E1613" i="39"/>
  <c r="E1612" i="39"/>
  <c r="E1611" i="39"/>
  <c r="E1610" i="39"/>
  <c r="E1609" i="39"/>
  <c r="E1608" i="39"/>
  <c r="E1607" i="39"/>
  <c r="E1606" i="39"/>
  <c r="E1605" i="39"/>
  <c r="E1604" i="39"/>
  <c r="E1603" i="39"/>
  <c r="E1602" i="39"/>
  <c r="E1601" i="39"/>
  <c r="E1600" i="39"/>
  <c r="E1599" i="39"/>
  <c r="E1598" i="39"/>
  <c r="E1597" i="39"/>
  <c r="E1596" i="39"/>
  <c r="E1595" i="39"/>
  <c r="E1594" i="39"/>
  <c r="E1593" i="39"/>
  <c r="E1592" i="39"/>
  <c r="E1591" i="39"/>
  <c r="E1590" i="39"/>
  <c r="E1589" i="39"/>
  <c r="E1588" i="39"/>
  <c r="E1587" i="39"/>
  <c r="E1586" i="39"/>
  <c r="E1585" i="39"/>
  <c r="E1584" i="39"/>
  <c r="E1583" i="39"/>
  <c r="E1582" i="39"/>
  <c r="E1581" i="39"/>
  <c r="E1580" i="39"/>
  <c r="E1579" i="39"/>
  <c r="E1578" i="39"/>
  <c r="E1577" i="39"/>
  <c r="E1576" i="39"/>
  <c r="E1575" i="39"/>
  <c r="E1574" i="39"/>
  <c r="E1573" i="39"/>
  <c r="E1572" i="39"/>
  <c r="E1571" i="39"/>
  <c r="E1570" i="39"/>
  <c r="E1569" i="39"/>
  <c r="E1568" i="39"/>
  <c r="E1567" i="39"/>
  <c r="E1566" i="39"/>
  <c r="E1565" i="39"/>
  <c r="E1564" i="39"/>
  <c r="E1563" i="39"/>
  <c r="E1562" i="39"/>
  <c r="E1561" i="39"/>
  <c r="E1560" i="39"/>
  <c r="E1559" i="39"/>
  <c r="E1558" i="39"/>
  <c r="E1557" i="39"/>
  <c r="E1556" i="39"/>
  <c r="E1555" i="39"/>
  <c r="E1554" i="39"/>
  <c r="E1553" i="39"/>
  <c r="E1552" i="39"/>
  <c r="E1551" i="39"/>
  <c r="E1550" i="39"/>
  <c r="E1549" i="39"/>
  <c r="E1548" i="39"/>
  <c r="E1547" i="39"/>
  <c r="E1546" i="39"/>
  <c r="E1545" i="39"/>
  <c r="E1544" i="39"/>
  <c r="E1543" i="39"/>
  <c r="E1542" i="39"/>
  <c r="E1541" i="39"/>
  <c r="E1540" i="39"/>
  <c r="E1539" i="39"/>
  <c r="E1538" i="39"/>
  <c r="E1537" i="39"/>
  <c r="E1536" i="39"/>
  <c r="E1535" i="39"/>
  <c r="E1534" i="39"/>
  <c r="E1533" i="39"/>
  <c r="E1532" i="39"/>
  <c r="E1531" i="39"/>
  <c r="E1530" i="39"/>
  <c r="E1529" i="39"/>
  <c r="E1528" i="39"/>
  <c r="E1527" i="39"/>
  <c r="E1526" i="39"/>
  <c r="E1525" i="39"/>
  <c r="E1524" i="39"/>
  <c r="E1523" i="39"/>
  <c r="E1522" i="39"/>
  <c r="E1521" i="39"/>
  <c r="E1520" i="39"/>
  <c r="E1519" i="39"/>
  <c r="E1518" i="39"/>
  <c r="E1517" i="39"/>
  <c r="E1516" i="39"/>
  <c r="E1515" i="39"/>
  <c r="E1514" i="39"/>
  <c r="E1513" i="39"/>
  <c r="E1512" i="39"/>
  <c r="E1511" i="39"/>
  <c r="E1510" i="39"/>
  <c r="E1509" i="39"/>
  <c r="E1508" i="39"/>
  <c r="E1507" i="39"/>
  <c r="E1506" i="39"/>
  <c r="E1505" i="39"/>
  <c r="E1504" i="39"/>
  <c r="E1503" i="39"/>
  <c r="E1502" i="39"/>
  <c r="E1501" i="39"/>
  <c r="E1500" i="39"/>
  <c r="E1499" i="39"/>
  <c r="E1498" i="39"/>
  <c r="E1497" i="39"/>
  <c r="E1496" i="39"/>
  <c r="E1495" i="39"/>
  <c r="E1494" i="39"/>
  <c r="E1493" i="39"/>
  <c r="E1492" i="39"/>
  <c r="E1491" i="39"/>
  <c r="E1490" i="39"/>
  <c r="E1489" i="39"/>
  <c r="E1488" i="39"/>
  <c r="E1487" i="39"/>
  <c r="E1486" i="39"/>
  <c r="E1485" i="39"/>
  <c r="E1484" i="39"/>
  <c r="E1483" i="39"/>
  <c r="E1482" i="39"/>
  <c r="E1481" i="39"/>
  <c r="E1480" i="39"/>
  <c r="E1479" i="39"/>
  <c r="E1478" i="39"/>
  <c r="E1477" i="39"/>
  <c r="E1476" i="39"/>
  <c r="E1475" i="39"/>
  <c r="E1474" i="39"/>
  <c r="E1473" i="39"/>
  <c r="E1472" i="39"/>
  <c r="E1471" i="39"/>
  <c r="E1470" i="39"/>
  <c r="E1469" i="39"/>
  <c r="E1468" i="39"/>
  <c r="E1467" i="39"/>
  <c r="E1466" i="39"/>
  <c r="E1465" i="39"/>
  <c r="E1464" i="39"/>
  <c r="E1463" i="39"/>
  <c r="E1462" i="39"/>
  <c r="E1461" i="39"/>
  <c r="E1460" i="39"/>
  <c r="E1459" i="39"/>
  <c r="E1458" i="39"/>
  <c r="E1457" i="39"/>
  <c r="E1456" i="39"/>
  <c r="E1455" i="39"/>
  <c r="E1454" i="39"/>
  <c r="E1453" i="39"/>
  <c r="E1452" i="39"/>
  <c r="E1451" i="39"/>
  <c r="E1450" i="39"/>
  <c r="E1449" i="39"/>
  <c r="E1448" i="39"/>
  <c r="E1447" i="39"/>
  <c r="E1446" i="39"/>
  <c r="E1445" i="39"/>
  <c r="E1444" i="39"/>
  <c r="E1443" i="39"/>
  <c r="E1442" i="39"/>
  <c r="E1441" i="39"/>
  <c r="E1440" i="39"/>
  <c r="E1439" i="39"/>
  <c r="E1438" i="39"/>
  <c r="E1437" i="39"/>
  <c r="E1436" i="39"/>
  <c r="E1435" i="39"/>
  <c r="E1434" i="39"/>
  <c r="E1433" i="39"/>
  <c r="E1432" i="39"/>
  <c r="E1431" i="39"/>
  <c r="E1430" i="39"/>
  <c r="E1429" i="39"/>
  <c r="E1428" i="39"/>
  <c r="E1427" i="39"/>
  <c r="E1426" i="39"/>
  <c r="E1425" i="39"/>
  <c r="E1424" i="39"/>
  <c r="E1423" i="39"/>
  <c r="E1422" i="39"/>
  <c r="E1421" i="39"/>
  <c r="E1420" i="39"/>
  <c r="E1419" i="39"/>
  <c r="E1418" i="39"/>
  <c r="E1417" i="39"/>
  <c r="E1416" i="39"/>
  <c r="E1415" i="39"/>
  <c r="E1414" i="39"/>
  <c r="E1413" i="39"/>
  <c r="E1412" i="39"/>
  <c r="E1411" i="39"/>
  <c r="E1410" i="39"/>
  <c r="E1409" i="39"/>
  <c r="E1408" i="39"/>
  <c r="E1407" i="39"/>
  <c r="E1406" i="39"/>
  <c r="E1405" i="39"/>
  <c r="E1404" i="39"/>
  <c r="E1403" i="39"/>
  <c r="E1402" i="39"/>
  <c r="E1401" i="39"/>
  <c r="E1400" i="39"/>
  <c r="E1399" i="39"/>
  <c r="E1398" i="39"/>
  <c r="E1397" i="39"/>
  <c r="E1396" i="39"/>
  <c r="E1395" i="39"/>
  <c r="E1394" i="39"/>
  <c r="E1393" i="39"/>
  <c r="E1392" i="39"/>
  <c r="E1391" i="39"/>
  <c r="E1390" i="39"/>
  <c r="E1389" i="39"/>
  <c r="E1388" i="39"/>
  <c r="E1387" i="39"/>
  <c r="E1386" i="39"/>
  <c r="E1385" i="39"/>
  <c r="E1384" i="39"/>
  <c r="E1383" i="39"/>
  <c r="E1382" i="39"/>
  <c r="E1381" i="39"/>
  <c r="E1380" i="39"/>
  <c r="E1379" i="39"/>
  <c r="E1378" i="39"/>
  <c r="E1377" i="39"/>
  <c r="E1376" i="39"/>
  <c r="E1375" i="39"/>
  <c r="E1374" i="39"/>
  <c r="E1373" i="39"/>
  <c r="E1372" i="39"/>
  <c r="E1371" i="39"/>
  <c r="E1370" i="39"/>
  <c r="E1369" i="39"/>
  <c r="E1368" i="39"/>
  <c r="E1367" i="39"/>
  <c r="E1366" i="39"/>
  <c r="E1365" i="39"/>
  <c r="E1364" i="39"/>
  <c r="E1363" i="39"/>
  <c r="E1362" i="39"/>
  <c r="E1361" i="39"/>
  <c r="E1360" i="39"/>
  <c r="E1359" i="39"/>
  <c r="E1358" i="39"/>
  <c r="E1357" i="39"/>
  <c r="E1356" i="39"/>
  <c r="E1355" i="39"/>
  <c r="E1354" i="39"/>
  <c r="E1353" i="39"/>
  <c r="E1352" i="39"/>
  <c r="E1351" i="39"/>
  <c r="E1350" i="39"/>
  <c r="E1349" i="39"/>
  <c r="E1348" i="39"/>
  <c r="E1347" i="39"/>
  <c r="E1346" i="39"/>
  <c r="E1345" i="39"/>
  <c r="E1344" i="39"/>
  <c r="E1343" i="39"/>
  <c r="E1342" i="39"/>
  <c r="E1341" i="39"/>
  <c r="E1340" i="39"/>
  <c r="E1339" i="39"/>
  <c r="E1338" i="39"/>
  <c r="E1337" i="39"/>
  <c r="E1336" i="39"/>
  <c r="E1335" i="39"/>
  <c r="E1334" i="39"/>
  <c r="E1333" i="39"/>
  <c r="E1332" i="39"/>
  <c r="E1331" i="39"/>
  <c r="E1330" i="39"/>
  <c r="E1329" i="39"/>
  <c r="E1328" i="39"/>
  <c r="E1327" i="39"/>
  <c r="E1326" i="39"/>
  <c r="E1325" i="39"/>
  <c r="E1324" i="39"/>
  <c r="E1323" i="39"/>
  <c r="E1322" i="39"/>
  <c r="E1321" i="39"/>
  <c r="E1320" i="39"/>
  <c r="E1319" i="39"/>
  <c r="E1318" i="39"/>
  <c r="E1317" i="39"/>
  <c r="E1316" i="39"/>
  <c r="E1315" i="39"/>
  <c r="E1314" i="39"/>
  <c r="E1313" i="39"/>
  <c r="E1312" i="39"/>
  <c r="E1311" i="39"/>
  <c r="E1310" i="39"/>
  <c r="E1309" i="39"/>
  <c r="E1308" i="39"/>
  <c r="E1307" i="39"/>
  <c r="E1306" i="39"/>
  <c r="E1305" i="39"/>
  <c r="E1304" i="39"/>
  <c r="E1303" i="39"/>
  <c r="E1302" i="39"/>
  <c r="E1301" i="39"/>
  <c r="E1300" i="39"/>
  <c r="E1299" i="39"/>
  <c r="E1298" i="39"/>
  <c r="E1297" i="39"/>
  <c r="E1296" i="39"/>
  <c r="E1295" i="39"/>
  <c r="E1294" i="39"/>
  <c r="E1293" i="39"/>
  <c r="E1292" i="39"/>
  <c r="E1291" i="39"/>
  <c r="E1290" i="39"/>
  <c r="E1289" i="39"/>
  <c r="E1288" i="39"/>
  <c r="E1287" i="39"/>
  <c r="E1286" i="39"/>
  <c r="E1285" i="39"/>
  <c r="E1284" i="39"/>
  <c r="E1283" i="39"/>
  <c r="E1282" i="39"/>
  <c r="E1281" i="39"/>
  <c r="E1280" i="39"/>
  <c r="E1279" i="39"/>
  <c r="E1278" i="39"/>
  <c r="E1277" i="39"/>
  <c r="E1276" i="39"/>
  <c r="E1275" i="39"/>
  <c r="E1274" i="39"/>
  <c r="E1273" i="39"/>
  <c r="E1272" i="39"/>
  <c r="E1271" i="39"/>
  <c r="E1270" i="39"/>
  <c r="E1269" i="39"/>
  <c r="E1268" i="39"/>
  <c r="E1267" i="39"/>
  <c r="E1266" i="39"/>
  <c r="E1265" i="39"/>
  <c r="E1264" i="39"/>
  <c r="E1263" i="39"/>
  <c r="E1262" i="39"/>
  <c r="E1261" i="39"/>
  <c r="E1260" i="39"/>
  <c r="E1259" i="39"/>
  <c r="E1258" i="39"/>
  <c r="E1257" i="39"/>
  <c r="E1256" i="39"/>
  <c r="E1255" i="39"/>
  <c r="E1254" i="39"/>
  <c r="E1253" i="39"/>
  <c r="E1252" i="39"/>
  <c r="E1251" i="39"/>
  <c r="E1250" i="39"/>
  <c r="E1249" i="39"/>
  <c r="E1248" i="39"/>
  <c r="E1247" i="39"/>
  <c r="E1246" i="39"/>
  <c r="E1245" i="39"/>
  <c r="E1244" i="39"/>
  <c r="E1243" i="39"/>
  <c r="E1242" i="39"/>
  <c r="E1241" i="39"/>
  <c r="E1240" i="39"/>
  <c r="E1239" i="39"/>
  <c r="E1238" i="39"/>
  <c r="E1237" i="39"/>
  <c r="E1236" i="39"/>
  <c r="E1235" i="39"/>
  <c r="E1234" i="39"/>
  <c r="E1233" i="39"/>
  <c r="E1232" i="39"/>
  <c r="E1231" i="39"/>
  <c r="E1230" i="39"/>
  <c r="E1229" i="39"/>
  <c r="E1228" i="39"/>
  <c r="E1227" i="39"/>
  <c r="E1226" i="39"/>
  <c r="E1225" i="39"/>
  <c r="E1224" i="39"/>
  <c r="E1223" i="39"/>
  <c r="E1222" i="39"/>
  <c r="E1221" i="39"/>
  <c r="E1220" i="39"/>
  <c r="E1219" i="39"/>
  <c r="E1218" i="39"/>
  <c r="E1217" i="39"/>
  <c r="E1216" i="39"/>
  <c r="E1215" i="39"/>
  <c r="E1214" i="39"/>
  <c r="E1213" i="39"/>
  <c r="E1212" i="39"/>
  <c r="E1211" i="39"/>
  <c r="E1210" i="39"/>
  <c r="E1209" i="39"/>
  <c r="E1208" i="39"/>
  <c r="E1207" i="39"/>
  <c r="E1206" i="39"/>
  <c r="E1205" i="39"/>
  <c r="E1204" i="39"/>
  <c r="E1203" i="39"/>
  <c r="E1202" i="39"/>
  <c r="E1201" i="39"/>
  <c r="E1200" i="39"/>
  <c r="E1199" i="39"/>
  <c r="E1198" i="39"/>
  <c r="E1197" i="39"/>
  <c r="E1196" i="39"/>
  <c r="E1195" i="39"/>
  <c r="E1194" i="39"/>
  <c r="E1193" i="39"/>
  <c r="E1192" i="39"/>
  <c r="E1191" i="39"/>
  <c r="E1190" i="39"/>
  <c r="E1189" i="39"/>
  <c r="E1188" i="39"/>
  <c r="E1187" i="39"/>
  <c r="E1186" i="39"/>
  <c r="E1185" i="39"/>
  <c r="E1184" i="39"/>
  <c r="E1183" i="39"/>
  <c r="E1182" i="39"/>
  <c r="E1181" i="39"/>
  <c r="E1180" i="39"/>
  <c r="E1179" i="39"/>
  <c r="E1178" i="39"/>
  <c r="E1177" i="39"/>
  <c r="E1176" i="39"/>
  <c r="E1175" i="39"/>
  <c r="E1174" i="39"/>
  <c r="E1173" i="39"/>
  <c r="E1172" i="39"/>
  <c r="E1171" i="39"/>
  <c r="E1170" i="39"/>
  <c r="E1169" i="39"/>
  <c r="E1168" i="39"/>
  <c r="E1167" i="39"/>
  <c r="E1166" i="39"/>
  <c r="E1165" i="39"/>
  <c r="E1164" i="39"/>
  <c r="E1163" i="39"/>
  <c r="E1162" i="39"/>
  <c r="E1161" i="39"/>
  <c r="E1160" i="39"/>
  <c r="E1159" i="39"/>
  <c r="E1158" i="39"/>
  <c r="E1157" i="39"/>
  <c r="E1156" i="39"/>
  <c r="E1155" i="39"/>
  <c r="E1154" i="39"/>
  <c r="E1153" i="39"/>
  <c r="E1152" i="39"/>
  <c r="E1151" i="39"/>
  <c r="E1150" i="39"/>
  <c r="E1149" i="39"/>
  <c r="E1148" i="39"/>
  <c r="E1147" i="39"/>
  <c r="E1146" i="39"/>
  <c r="E1145" i="39"/>
  <c r="E1144" i="39"/>
  <c r="E1143" i="39"/>
  <c r="E1142" i="39"/>
  <c r="E1141" i="39"/>
  <c r="E1140" i="39"/>
  <c r="E1139" i="39"/>
  <c r="E1138" i="39"/>
  <c r="E1137" i="39"/>
  <c r="E1136" i="39"/>
  <c r="E1135" i="39"/>
  <c r="E1134" i="39"/>
  <c r="E1133" i="39"/>
  <c r="E1132" i="39"/>
  <c r="E1131" i="39"/>
  <c r="E1130" i="39"/>
  <c r="E1129" i="39"/>
  <c r="E1128" i="39"/>
  <c r="E1127" i="39"/>
  <c r="E1126" i="39"/>
  <c r="E1125" i="39"/>
  <c r="E1124" i="39"/>
  <c r="E1123" i="39"/>
  <c r="E1122" i="39"/>
  <c r="E1121" i="39"/>
  <c r="E1120" i="39"/>
  <c r="E1119" i="39"/>
  <c r="E1118" i="39"/>
  <c r="E1117" i="39"/>
  <c r="E1116" i="39"/>
  <c r="E1115" i="39"/>
  <c r="E1114" i="39"/>
  <c r="E1113" i="39"/>
  <c r="E1112" i="39"/>
  <c r="E1111" i="39"/>
  <c r="E1110" i="39"/>
  <c r="E1109" i="39"/>
  <c r="E1108" i="39"/>
  <c r="E1107" i="39"/>
  <c r="E1106" i="39"/>
  <c r="E1105" i="39"/>
  <c r="E1104" i="39"/>
  <c r="E1103" i="39"/>
  <c r="E1102" i="39"/>
  <c r="E1101" i="39"/>
  <c r="E1100" i="39"/>
  <c r="E1099" i="39"/>
  <c r="E1098" i="39"/>
  <c r="E1097" i="39"/>
  <c r="E1096" i="39"/>
  <c r="E1095" i="39"/>
  <c r="E1094" i="39"/>
  <c r="E1093" i="39"/>
  <c r="E1092" i="39"/>
  <c r="E1091" i="39"/>
  <c r="E1090" i="39"/>
  <c r="E1089" i="39"/>
  <c r="E1088" i="39"/>
  <c r="E1087" i="39"/>
  <c r="E1086" i="39"/>
  <c r="E1085" i="39"/>
  <c r="E1084" i="39"/>
  <c r="E1083" i="39"/>
  <c r="E1082" i="39"/>
  <c r="E1081" i="39"/>
  <c r="E1080" i="39"/>
  <c r="E1079" i="39"/>
  <c r="E1078" i="39"/>
  <c r="E1077" i="39"/>
  <c r="E1076" i="39"/>
  <c r="E1075" i="39"/>
  <c r="E1074" i="39"/>
  <c r="E1073" i="39"/>
  <c r="E1072" i="39"/>
  <c r="E1071" i="39"/>
  <c r="E1070" i="39"/>
  <c r="E1069" i="39"/>
  <c r="E1068" i="39"/>
  <c r="E1067" i="39"/>
  <c r="E1066" i="39"/>
  <c r="E1065" i="39"/>
  <c r="E1064" i="39"/>
  <c r="E1063" i="39"/>
  <c r="E1062" i="39"/>
  <c r="E1061" i="39"/>
  <c r="E1060" i="39"/>
  <c r="E1059" i="39"/>
  <c r="E1058" i="39"/>
  <c r="E1057" i="39"/>
  <c r="E1056" i="39"/>
  <c r="E1055" i="39"/>
  <c r="E1054" i="39"/>
  <c r="E1053" i="39"/>
  <c r="E1052" i="39"/>
  <c r="E1051" i="39"/>
  <c r="E1050" i="39"/>
  <c r="E1049" i="39"/>
  <c r="E1048" i="39"/>
  <c r="E1047" i="39"/>
  <c r="E1046" i="39"/>
  <c r="E1045" i="39"/>
  <c r="E1044" i="39"/>
  <c r="E1043" i="39"/>
  <c r="E1042" i="39"/>
  <c r="E1041" i="39"/>
  <c r="E1040" i="39"/>
  <c r="E1039" i="39"/>
  <c r="E1038" i="39"/>
  <c r="E1037" i="39"/>
  <c r="E1036" i="39"/>
  <c r="E1035" i="39"/>
  <c r="E1034" i="39"/>
  <c r="E1033" i="39"/>
  <c r="E1032" i="39"/>
  <c r="E1031" i="39"/>
  <c r="E1030" i="39"/>
  <c r="E1029" i="39"/>
  <c r="E1028" i="39"/>
  <c r="E1027" i="39"/>
  <c r="E1026" i="39"/>
  <c r="E1025" i="39"/>
  <c r="E1024" i="39"/>
  <c r="E1023" i="39"/>
  <c r="E1022" i="39"/>
  <c r="E1021" i="39"/>
  <c r="E1020" i="39"/>
  <c r="E1019" i="39"/>
  <c r="E1018" i="39"/>
  <c r="E1017" i="39"/>
  <c r="E1016" i="39"/>
  <c r="E1015" i="39"/>
  <c r="E1014" i="39"/>
  <c r="E1013" i="39"/>
  <c r="E1012" i="39"/>
  <c r="E1011" i="39"/>
  <c r="E1010" i="39"/>
  <c r="E1009" i="39"/>
  <c r="E1008" i="39"/>
  <c r="E1007" i="39"/>
  <c r="E1006" i="39"/>
  <c r="E1005" i="39"/>
  <c r="E1004" i="39"/>
  <c r="E1003" i="39"/>
  <c r="E1002" i="39"/>
  <c r="E1001" i="39"/>
  <c r="E1000" i="39"/>
  <c r="E999" i="39"/>
  <c r="E998" i="39"/>
  <c r="E997" i="39"/>
  <c r="E996" i="39"/>
  <c r="E995" i="39"/>
  <c r="E994" i="39"/>
  <c r="E993" i="39"/>
  <c r="E992" i="39"/>
  <c r="E991" i="39"/>
  <c r="E990" i="39"/>
  <c r="E989" i="39"/>
  <c r="E988" i="39"/>
  <c r="E987" i="39"/>
  <c r="E986" i="39"/>
  <c r="E985" i="39"/>
  <c r="E984" i="39"/>
  <c r="E983" i="39"/>
  <c r="E982" i="39"/>
  <c r="E981" i="39"/>
  <c r="E980" i="39"/>
  <c r="E979" i="39"/>
  <c r="E978" i="39"/>
  <c r="E977" i="39"/>
  <c r="E976" i="39"/>
  <c r="E975" i="39"/>
  <c r="E974" i="39"/>
  <c r="E973" i="39"/>
  <c r="E972" i="39"/>
  <c r="E971" i="39"/>
  <c r="E970" i="39"/>
  <c r="E969" i="39"/>
  <c r="E968" i="39"/>
  <c r="E967" i="39"/>
  <c r="E966" i="39"/>
  <c r="E965" i="39"/>
  <c r="E964" i="39"/>
  <c r="E963" i="39"/>
  <c r="E962" i="39"/>
  <c r="E961" i="39"/>
  <c r="E960" i="39"/>
  <c r="E959" i="39"/>
  <c r="E958" i="39"/>
  <c r="E957" i="39"/>
  <c r="E956" i="39"/>
  <c r="E955" i="39"/>
  <c r="E954" i="39"/>
  <c r="E953" i="39"/>
  <c r="E952" i="39"/>
  <c r="E951" i="39"/>
  <c r="E950" i="39"/>
  <c r="E949" i="39"/>
  <c r="E948" i="39"/>
  <c r="E947" i="39"/>
  <c r="E946" i="39"/>
  <c r="E945" i="39"/>
  <c r="E944" i="39"/>
  <c r="E943" i="39"/>
  <c r="E942" i="39"/>
  <c r="E941" i="39"/>
  <c r="E940" i="39"/>
  <c r="E939" i="39"/>
  <c r="E938" i="39"/>
  <c r="E937" i="39"/>
  <c r="E936" i="39"/>
  <c r="E935" i="39"/>
  <c r="E934" i="39"/>
  <c r="E933" i="39"/>
  <c r="E932" i="39"/>
  <c r="E931" i="39"/>
  <c r="E930" i="39"/>
  <c r="E929" i="39"/>
  <c r="E928" i="39"/>
  <c r="E927" i="39"/>
  <c r="E926" i="39"/>
  <c r="E925" i="39"/>
  <c r="E924" i="39"/>
  <c r="E923" i="39"/>
  <c r="E922" i="39"/>
  <c r="E921" i="39"/>
  <c r="E920" i="39"/>
  <c r="E919" i="39"/>
  <c r="E918" i="39"/>
  <c r="E917" i="39"/>
  <c r="E916" i="39"/>
  <c r="E915" i="39"/>
  <c r="E914" i="39"/>
  <c r="E913" i="39"/>
  <c r="E912" i="39"/>
  <c r="E911" i="39"/>
  <c r="E910" i="39"/>
  <c r="E909" i="39"/>
  <c r="E908" i="39"/>
  <c r="E907" i="39"/>
  <c r="E906" i="39"/>
  <c r="E905" i="39"/>
  <c r="E904" i="39"/>
  <c r="E903" i="39"/>
  <c r="E902" i="39"/>
  <c r="E901" i="39"/>
  <c r="E900" i="39"/>
  <c r="E899" i="39"/>
  <c r="E898" i="39"/>
  <c r="E897" i="39"/>
  <c r="E896" i="39"/>
  <c r="E895" i="39"/>
  <c r="E894" i="39"/>
  <c r="E893" i="39"/>
  <c r="E892" i="39"/>
  <c r="E891" i="39"/>
  <c r="E890" i="39"/>
  <c r="E889" i="39"/>
  <c r="E888" i="39"/>
  <c r="E887" i="39"/>
  <c r="E886" i="39"/>
  <c r="E885" i="39"/>
  <c r="E884" i="39"/>
  <c r="E883" i="39"/>
  <c r="E882" i="39"/>
  <c r="E881" i="39"/>
  <c r="E880" i="39"/>
  <c r="E879" i="39"/>
  <c r="E878" i="39"/>
  <c r="E877" i="39"/>
  <c r="E876" i="39"/>
  <c r="E875" i="39"/>
  <c r="E874" i="39"/>
  <c r="E873" i="39"/>
  <c r="E872" i="39"/>
  <c r="E871" i="39"/>
  <c r="E870" i="39"/>
  <c r="E869" i="39"/>
  <c r="E868" i="39"/>
  <c r="E867" i="39"/>
  <c r="E866" i="39"/>
  <c r="E865" i="39"/>
  <c r="E864" i="39"/>
  <c r="E863" i="39"/>
  <c r="E862" i="39"/>
  <c r="E861" i="39"/>
  <c r="E860" i="39"/>
  <c r="E859" i="39"/>
  <c r="E858" i="39"/>
  <c r="E857" i="39"/>
  <c r="E856" i="39"/>
  <c r="E855" i="39"/>
  <c r="E854" i="39"/>
  <c r="E853" i="39"/>
  <c r="E852" i="39"/>
  <c r="E851" i="39"/>
  <c r="E850" i="39"/>
  <c r="E849" i="39"/>
  <c r="E848" i="39"/>
  <c r="E847" i="39"/>
  <c r="E846" i="39"/>
  <c r="E845" i="39"/>
  <c r="E844" i="39"/>
  <c r="E843" i="39"/>
  <c r="E842" i="39"/>
  <c r="E841" i="39"/>
  <c r="E840" i="39"/>
  <c r="E839" i="39"/>
  <c r="E838" i="39"/>
  <c r="E837" i="39"/>
  <c r="E836" i="39"/>
  <c r="E835" i="39"/>
  <c r="E834" i="39"/>
  <c r="E833" i="39"/>
  <c r="E832" i="39"/>
  <c r="E831" i="39"/>
  <c r="E830" i="39"/>
  <c r="E829" i="39"/>
  <c r="E828" i="39"/>
  <c r="E827" i="39"/>
  <c r="E826" i="39"/>
  <c r="E825" i="39"/>
  <c r="E824" i="39"/>
  <c r="E823" i="39"/>
  <c r="E822" i="39"/>
  <c r="E821" i="39"/>
  <c r="E820" i="39"/>
  <c r="E819" i="39"/>
  <c r="E818" i="39"/>
  <c r="E817" i="39"/>
  <c r="E816" i="39"/>
  <c r="E815" i="39"/>
  <c r="E814" i="39"/>
  <c r="E813" i="39"/>
  <c r="E812" i="39"/>
  <c r="E811" i="39"/>
  <c r="E810" i="39"/>
  <c r="E809" i="39"/>
  <c r="E808" i="39"/>
  <c r="E807" i="39"/>
  <c r="E806" i="39"/>
  <c r="E805" i="39"/>
  <c r="E804" i="39"/>
  <c r="E803" i="39"/>
  <c r="E802" i="39"/>
  <c r="E801" i="39"/>
  <c r="E800" i="39"/>
  <c r="E799" i="39"/>
  <c r="E798" i="39"/>
  <c r="E797" i="39"/>
  <c r="E796" i="39"/>
  <c r="E795" i="39"/>
  <c r="E794" i="39"/>
  <c r="E793" i="39"/>
  <c r="E792" i="39"/>
  <c r="E791" i="39"/>
  <c r="E790" i="39"/>
  <c r="E789" i="39"/>
  <c r="E788" i="39"/>
  <c r="E787" i="39"/>
  <c r="E786" i="39"/>
  <c r="E785" i="39"/>
  <c r="E784" i="39"/>
  <c r="E783" i="39"/>
  <c r="E782" i="39"/>
  <c r="E781" i="39"/>
  <c r="E780" i="39"/>
  <c r="E779" i="39"/>
  <c r="E778" i="39"/>
  <c r="E777" i="39"/>
  <c r="E776" i="39"/>
  <c r="E775" i="39"/>
  <c r="E774" i="39"/>
  <c r="E773" i="39"/>
  <c r="E772" i="39"/>
  <c r="E771" i="39"/>
  <c r="E770" i="39"/>
  <c r="E769" i="39"/>
  <c r="E768" i="39"/>
  <c r="E767" i="39"/>
  <c r="E766" i="39"/>
  <c r="E765" i="39"/>
  <c r="E764" i="39"/>
  <c r="E763" i="39"/>
  <c r="E762" i="39"/>
  <c r="E761" i="39"/>
  <c r="E760" i="39"/>
  <c r="E759" i="39"/>
  <c r="E758" i="39"/>
  <c r="E757" i="39"/>
  <c r="E756" i="39"/>
  <c r="E755" i="39"/>
  <c r="E754" i="39"/>
  <c r="E753" i="39"/>
  <c r="E752" i="39"/>
  <c r="E751" i="39"/>
  <c r="E750" i="39"/>
  <c r="E749" i="39"/>
  <c r="E748" i="39"/>
  <c r="E747" i="39"/>
  <c r="E746" i="39"/>
  <c r="E745" i="39"/>
  <c r="E744" i="39"/>
  <c r="E743" i="39"/>
  <c r="E742" i="39"/>
  <c r="E741" i="39"/>
  <c r="E740" i="39"/>
  <c r="E739" i="39"/>
  <c r="E738" i="39"/>
  <c r="E737" i="39"/>
  <c r="E3" i="39"/>
  <c r="E736" i="39"/>
  <c r="E735" i="39"/>
  <c r="E734" i="39"/>
  <c r="E733" i="39"/>
  <c r="E732" i="39"/>
  <c r="E731" i="39"/>
  <c r="E730" i="39"/>
  <c r="E729" i="39"/>
  <c r="E728" i="39"/>
  <c r="E727" i="39"/>
  <c r="E726" i="39"/>
  <c r="E725" i="39"/>
  <c r="E724" i="39"/>
  <c r="E723" i="39"/>
  <c r="E722" i="39"/>
  <c r="E721" i="39"/>
  <c r="E720" i="39"/>
  <c r="E719" i="39"/>
  <c r="E718" i="39"/>
  <c r="E717" i="39"/>
  <c r="E716" i="39"/>
  <c r="E715" i="39"/>
  <c r="E714" i="39"/>
  <c r="E713" i="39"/>
  <c r="E712" i="39"/>
  <c r="E711" i="39"/>
  <c r="E710" i="39"/>
  <c r="E709" i="39"/>
  <c r="E708" i="39"/>
  <c r="E707" i="39"/>
  <c r="E706" i="39"/>
  <c r="E705" i="39"/>
  <c r="E704" i="39"/>
  <c r="E703" i="39"/>
  <c r="E702" i="39"/>
  <c r="E701" i="39"/>
  <c r="E700" i="39"/>
  <c r="E699" i="39"/>
  <c r="E698" i="39"/>
  <c r="E697" i="39"/>
  <c r="E696" i="39"/>
  <c r="E695" i="39"/>
  <c r="E694" i="39"/>
  <c r="E693" i="39"/>
  <c r="E692" i="39"/>
  <c r="E691" i="39"/>
  <c r="E690" i="39"/>
  <c r="E689" i="39"/>
  <c r="E688" i="39"/>
  <c r="E687" i="39"/>
  <c r="E686" i="39"/>
  <c r="E685" i="39"/>
  <c r="E684" i="39"/>
  <c r="E683" i="39"/>
  <c r="E682" i="39"/>
  <c r="E681" i="39"/>
  <c r="E680" i="39"/>
  <c r="E679" i="39"/>
  <c r="E678" i="39"/>
  <c r="E677" i="39"/>
  <c r="E676" i="39"/>
  <c r="E675" i="39"/>
  <c r="E674" i="39"/>
  <c r="E673" i="39"/>
  <c r="E672" i="39"/>
  <c r="E671" i="39"/>
  <c r="E670" i="39"/>
  <c r="E669" i="39"/>
  <c r="E668" i="39"/>
  <c r="E667" i="39"/>
  <c r="E666" i="39"/>
  <c r="E665" i="39"/>
  <c r="E664" i="39"/>
  <c r="E663" i="39"/>
  <c r="E662" i="39"/>
  <c r="E661" i="39"/>
  <c r="E660" i="39"/>
  <c r="E659" i="39"/>
  <c r="E658" i="39"/>
  <c r="E657" i="39"/>
  <c r="E656" i="39"/>
  <c r="E655" i="39"/>
  <c r="E654" i="39"/>
  <c r="E653" i="39"/>
  <c r="E652" i="39"/>
  <c r="E651" i="39"/>
  <c r="E650" i="39"/>
  <c r="E649" i="39"/>
  <c r="E648" i="39"/>
  <c r="E647" i="39"/>
  <c r="E646" i="39"/>
  <c r="E645" i="39"/>
  <c r="E644" i="39"/>
  <c r="E643" i="39"/>
  <c r="E642" i="39"/>
  <c r="E641" i="39"/>
  <c r="E640" i="39"/>
  <c r="E639" i="39"/>
  <c r="E638" i="39"/>
  <c r="E637" i="39"/>
  <c r="E636" i="39"/>
  <c r="E635" i="39"/>
  <c r="E634" i="39"/>
  <c r="E633" i="39"/>
  <c r="E632" i="39"/>
  <c r="E631" i="39"/>
  <c r="E630" i="39"/>
  <c r="E629" i="39"/>
  <c r="E628" i="39"/>
  <c r="E627" i="39"/>
  <c r="E626" i="39"/>
  <c r="E625" i="39"/>
  <c r="E624" i="39"/>
  <c r="E623" i="39"/>
  <c r="E622" i="39"/>
  <c r="E621" i="39"/>
  <c r="E620" i="39"/>
  <c r="E619" i="39"/>
  <c r="E618" i="39"/>
  <c r="E617" i="39"/>
  <c r="E616" i="39"/>
  <c r="E615" i="39"/>
  <c r="E614" i="39"/>
  <c r="E613" i="39"/>
  <c r="E612" i="39"/>
  <c r="E611" i="39"/>
  <c r="E610" i="39"/>
  <c r="E609" i="39"/>
  <c r="E608" i="39"/>
  <c r="E607" i="39"/>
  <c r="E606" i="39"/>
  <c r="E605" i="39"/>
  <c r="E604" i="39"/>
  <c r="E603" i="39"/>
  <c r="E602" i="39"/>
  <c r="E601" i="39"/>
  <c r="E600" i="39"/>
  <c r="E599" i="39"/>
  <c r="E598" i="39"/>
  <c r="E597" i="39"/>
  <c r="E596" i="39"/>
  <c r="E595" i="39"/>
  <c r="E594" i="39"/>
  <c r="E593" i="39"/>
  <c r="E592" i="39"/>
  <c r="E591" i="39"/>
  <c r="E590" i="39"/>
  <c r="E589" i="39"/>
  <c r="E588" i="39"/>
  <c r="E587" i="39"/>
  <c r="E586" i="39"/>
  <c r="E585" i="39"/>
  <c r="E584" i="39"/>
  <c r="E583" i="39"/>
  <c r="E582" i="39"/>
  <c r="E581" i="39"/>
  <c r="E580" i="39"/>
  <c r="E579" i="39"/>
  <c r="E578" i="39"/>
  <c r="E577" i="39"/>
  <c r="E576" i="39"/>
  <c r="E575" i="39"/>
  <c r="E574" i="39"/>
  <c r="E573" i="39"/>
  <c r="E572" i="39"/>
  <c r="E571" i="39"/>
  <c r="E570" i="39"/>
  <c r="E569" i="39"/>
  <c r="E568" i="39"/>
  <c r="E567" i="39"/>
  <c r="E566" i="39"/>
  <c r="E565" i="39"/>
  <c r="E564" i="39"/>
  <c r="E563" i="39"/>
  <c r="E562" i="39"/>
  <c r="E561" i="39"/>
  <c r="E560" i="39"/>
  <c r="E559" i="39"/>
  <c r="E558" i="39"/>
  <c r="E557" i="39"/>
  <c r="E556" i="39"/>
  <c r="E555" i="39"/>
  <c r="E554" i="39"/>
  <c r="E553" i="39"/>
  <c r="E552" i="39"/>
  <c r="E551" i="39"/>
  <c r="E550" i="39"/>
  <c r="E549" i="39"/>
  <c r="E548" i="39"/>
  <c r="E547" i="39"/>
  <c r="E546" i="39"/>
  <c r="E545" i="39"/>
  <c r="E544" i="39"/>
  <c r="E543" i="39"/>
  <c r="E542" i="39"/>
  <c r="E541" i="39"/>
  <c r="E540" i="39"/>
  <c r="E539" i="39"/>
  <c r="E538" i="39"/>
  <c r="E537" i="39"/>
  <c r="E536" i="39"/>
  <c r="E535" i="39"/>
  <c r="E534" i="39"/>
  <c r="E533" i="39"/>
  <c r="E532" i="39"/>
  <c r="E531" i="39"/>
  <c r="E530" i="39"/>
  <c r="E529" i="39"/>
  <c r="E528" i="39"/>
  <c r="E527" i="39"/>
  <c r="E526" i="39"/>
  <c r="E525" i="39"/>
  <c r="E524" i="39"/>
  <c r="E523" i="39"/>
  <c r="E522" i="39"/>
  <c r="E521" i="39"/>
  <c r="E520" i="39"/>
  <c r="E519" i="39"/>
  <c r="E518" i="39"/>
  <c r="E517" i="39"/>
  <c r="E516" i="39"/>
  <c r="E515" i="39"/>
  <c r="E514" i="39"/>
  <c r="E513" i="39"/>
  <c r="E512" i="39"/>
  <c r="E511" i="39"/>
  <c r="E510" i="39"/>
  <c r="E509" i="39"/>
  <c r="E508" i="39"/>
  <c r="E507" i="39"/>
  <c r="E506" i="39"/>
  <c r="E505" i="39"/>
  <c r="E504" i="39"/>
  <c r="E503" i="39"/>
  <c r="E502" i="39"/>
  <c r="E501" i="39"/>
  <c r="E500" i="39"/>
  <c r="E499" i="39"/>
  <c r="E498" i="39"/>
  <c r="E497" i="39"/>
  <c r="E496" i="39"/>
  <c r="E495" i="39"/>
  <c r="E494" i="39"/>
  <c r="E493" i="39"/>
  <c r="E492" i="39"/>
  <c r="E491" i="39"/>
  <c r="E490" i="39"/>
  <c r="E489" i="39"/>
  <c r="E488" i="39"/>
  <c r="E487" i="39"/>
  <c r="E486" i="39"/>
  <c r="E485" i="39"/>
  <c r="E484" i="39"/>
  <c r="E483" i="39"/>
  <c r="E482" i="39"/>
  <c r="E481" i="39"/>
  <c r="E480" i="39"/>
  <c r="E479" i="39"/>
  <c r="E478" i="39"/>
  <c r="E477" i="39"/>
  <c r="E476" i="39"/>
  <c r="E475" i="39"/>
  <c r="E474" i="39"/>
  <c r="E473" i="39"/>
  <c r="E472" i="39"/>
  <c r="E471" i="39"/>
  <c r="E470" i="39"/>
  <c r="E469" i="39"/>
  <c r="E468" i="39"/>
  <c r="E467" i="39"/>
  <c r="E466" i="39"/>
  <c r="E465" i="39"/>
  <c r="E464" i="39"/>
  <c r="E463" i="39"/>
  <c r="E462" i="39"/>
  <c r="E461" i="39"/>
  <c r="E460" i="39"/>
  <c r="E459" i="39"/>
  <c r="E458" i="39"/>
  <c r="E457" i="39"/>
  <c r="E456" i="39"/>
  <c r="E455" i="39"/>
  <c r="E454" i="39"/>
  <c r="E453" i="39"/>
  <c r="E452" i="39"/>
  <c r="E451" i="39"/>
  <c r="E450" i="39"/>
  <c r="E449" i="39"/>
  <c r="E448" i="39"/>
  <c r="E447" i="39"/>
  <c r="E446" i="39"/>
  <c r="E445" i="39"/>
  <c r="E444" i="39"/>
  <c r="E443" i="39"/>
  <c r="E442" i="39"/>
  <c r="E441" i="39"/>
  <c r="E440" i="39"/>
  <c r="E439" i="39"/>
  <c r="E438" i="39"/>
  <c r="E437" i="39"/>
  <c r="E436" i="39"/>
  <c r="E435" i="39"/>
  <c r="E434" i="39"/>
  <c r="E433" i="39"/>
  <c r="E432" i="39"/>
  <c r="E431" i="39"/>
  <c r="E430" i="39"/>
  <c r="E429" i="39"/>
  <c r="E428" i="39"/>
  <c r="E427" i="39"/>
  <c r="E426" i="39"/>
  <c r="E425" i="39"/>
  <c r="E424" i="39"/>
  <c r="E423" i="39"/>
  <c r="E422" i="39"/>
  <c r="E421" i="39"/>
  <c r="E420" i="39"/>
  <c r="E419" i="39"/>
  <c r="E418" i="39"/>
  <c r="E417" i="39"/>
  <c r="E416" i="39"/>
  <c r="E415" i="39"/>
  <c r="E414" i="39"/>
  <c r="E413" i="39"/>
  <c r="E412" i="39"/>
  <c r="E411" i="39"/>
  <c r="E410" i="39"/>
  <c r="E409" i="39"/>
  <c r="E408" i="39"/>
  <c r="E407" i="39"/>
  <c r="E406" i="39"/>
  <c r="E405" i="39"/>
  <c r="E404" i="39"/>
  <c r="E403" i="39"/>
  <c r="E402" i="39"/>
  <c r="E401" i="39"/>
  <c r="E400" i="39"/>
  <c r="E399" i="39"/>
  <c r="E398" i="39"/>
  <c r="E397" i="39"/>
  <c r="E396" i="39"/>
  <c r="E395" i="39"/>
  <c r="E394" i="39"/>
  <c r="E393" i="39"/>
  <c r="E392" i="39"/>
  <c r="E391" i="39"/>
  <c r="E390" i="39"/>
  <c r="E389" i="39"/>
  <c r="E388" i="39"/>
  <c r="E387" i="39"/>
  <c r="E386" i="39"/>
  <c r="E385" i="39"/>
  <c r="E384" i="39"/>
  <c r="E383" i="39"/>
  <c r="E382" i="39"/>
  <c r="E381" i="39"/>
  <c r="E380" i="39"/>
  <c r="E379" i="39"/>
  <c r="E378" i="39"/>
  <c r="E377" i="39"/>
  <c r="E376" i="39"/>
  <c r="E375" i="39"/>
  <c r="E374" i="39"/>
  <c r="E373" i="39"/>
  <c r="E372" i="39"/>
  <c r="E371" i="39"/>
  <c r="E370" i="39"/>
  <c r="E369" i="39"/>
  <c r="E368" i="39"/>
  <c r="E367" i="39"/>
  <c r="E366" i="39"/>
  <c r="E365" i="39"/>
  <c r="E364" i="39"/>
  <c r="E363" i="39"/>
  <c r="E362" i="39"/>
  <c r="E361" i="39"/>
  <c r="E360" i="39"/>
  <c r="E359" i="39"/>
  <c r="E358" i="39"/>
  <c r="E357" i="39"/>
  <c r="E356" i="39"/>
  <c r="E355" i="39"/>
  <c r="E354" i="39"/>
  <c r="E353" i="39"/>
  <c r="E352" i="39"/>
  <c r="E351" i="39"/>
  <c r="E350" i="39"/>
  <c r="E349" i="39"/>
  <c r="E348" i="39"/>
  <c r="E347" i="39"/>
  <c r="E346" i="39"/>
  <c r="E345" i="39"/>
  <c r="E344" i="39"/>
  <c r="E343" i="39"/>
  <c r="E342" i="39"/>
  <c r="E341" i="39"/>
  <c r="E340" i="39"/>
  <c r="E339" i="39"/>
  <c r="E338" i="39"/>
  <c r="E337" i="39"/>
  <c r="E336" i="39"/>
  <c r="E335" i="39"/>
  <c r="E334" i="39"/>
  <c r="E333" i="39"/>
  <c r="E332" i="39"/>
  <c r="E331" i="39"/>
  <c r="E330" i="39"/>
  <c r="E329" i="39"/>
  <c r="E328" i="39"/>
  <c r="E327" i="39"/>
  <c r="E326" i="39"/>
  <c r="E325" i="39"/>
  <c r="E324" i="39"/>
  <c r="E323" i="39"/>
  <c r="E322" i="39"/>
  <c r="E321" i="39"/>
  <c r="E320" i="39"/>
  <c r="E319" i="39"/>
  <c r="E318" i="39"/>
  <c r="E317" i="39"/>
  <c r="E316" i="39"/>
  <c r="E315" i="39"/>
  <c r="E314" i="39"/>
  <c r="E313" i="39"/>
  <c r="E312" i="39"/>
  <c r="E311" i="39"/>
  <c r="E2" i="39"/>
  <c r="E310" i="39"/>
  <c r="E309" i="39"/>
  <c r="E308" i="39"/>
  <c r="E307" i="39"/>
  <c r="E306" i="39"/>
  <c r="E305" i="39"/>
  <c r="E304" i="39"/>
  <c r="E303" i="39"/>
  <c r="E302" i="39"/>
  <c r="E301" i="39"/>
  <c r="E300" i="39"/>
  <c r="E299" i="39"/>
  <c r="E298" i="39"/>
  <c r="E297" i="39"/>
  <c r="E296" i="39"/>
  <c r="E295" i="39"/>
  <c r="E294" i="39"/>
  <c r="E293" i="39"/>
  <c r="E292" i="39"/>
  <c r="E291" i="39"/>
  <c r="E290" i="39"/>
  <c r="E289" i="39"/>
  <c r="E288" i="39"/>
  <c r="E287" i="39"/>
  <c r="E286" i="39"/>
  <c r="E285" i="39"/>
  <c r="E284" i="39"/>
  <c r="E283" i="39"/>
  <c r="E282" i="39"/>
  <c r="E281" i="39"/>
  <c r="E280" i="39"/>
  <c r="E279" i="39"/>
  <c r="E278" i="39"/>
  <c r="E277" i="39"/>
  <c r="E276" i="39"/>
  <c r="E275" i="39"/>
  <c r="E274" i="39"/>
  <c r="E273" i="39"/>
  <c r="E272" i="39"/>
  <c r="E271" i="39"/>
  <c r="E270" i="39"/>
  <c r="E269" i="39"/>
  <c r="E268" i="39"/>
  <c r="E267" i="39"/>
  <c r="E266" i="39"/>
  <c r="E265" i="39"/>
  <c r="E264" i="39"/>
  <c r="E263" i="39"/>
  <c r="E262" i="39"/>
  <c r="E261" i="39"/>
  <c r="E260" i="39"/>
  <c r="E259" i="39"/>
  <c r="E258" i="39"/>
  <c r="E257" i="39"/>
  <c r="E256" i="39"/>
  <c r="E255" i="39"/>
  <c r="E254" i="39"/>
  <c r="E253" i="39"/>
  <c r="E252" i="39"/>
  <c r="E251" i="39"/>
  <c r="E250" i="39"/>
  <c r="E249" i="39"/>
  <c r="E248" i="39"/>
  <c r="E247" i="39"/>
  <c r="E246" i="39"/>
  <c r="E245" i="39"/>
  <c r="E244" i="39"/>
  <c r="E243" i="39"/>
  <c r="E242" i="39"/>
  <c r="E241" i="39"/>
  <c r="E240" i="39"/>
  <c r="E239" i="39"/>
  <c r="E238" i="39"/>
  <c r="E237" i="39"/>
  <c r="E236" i="39"/>
  <c r="E235" i="39"/>
  <c r="E234" i="39"/>
  <c r="E233" i="39"/>
  <c r="E232" i="39"/>
  <c r="E231" i="39"/>
  <c r="E230" i="39"/>
  <c r="E229" i="39"/>
  <c r="E228" i="39"/>
  <c r="E227" i="39"/>
  <c r="E226" i="39"/>
  <c r="E225" i="39"/>
  <c r="E224" i="39"/>
  <c r="E223" i="39"/>
  <c r="E222" i="39"/>
  <c r="E221" i="39"/>
  <c r="E220" i="39"/>
  <c r="E219" i="39"/>
  <c r="E218" i="39"/>
  <c r="E217" i="39"/>
  <c r="E216" i="39"/>
  <c r="E215" i="39"/>
  <c r="E214" i="39"/>
  <c r="E213" i="39"/>
  <c r="E212" i="39"/>
  <c r="E211" i="39"/>
  <c r="E210" i="39"/>
  <c r="E209" i="39"/>
  <c r="E208" i="39"/>
  <c r="E207" i="39"/>
  <c r="E206" i="39"/>
  <c r="E205" i="39"/>
  <c r="E204" i="39"/>
  <c r="E203" i="39"/>
  <c r="E202" i="39"/>
  <c r="E201" i="39"/>
  <c r="E200" i="39"/>
  <c r="E199" i="39"/>
  <c r="E198" i="39"/>
  <c r="E197" i="39"/>
  <c r="E196" i="39"/>
  <c r="E195" i="39"/>
  <c r="E194" i="39"/>
  <c r="E193" i="39"/>
  <c r="E192" i="39"/>
  <c r="E191" i="39"/>
  <c r="E190" i="39"/>
  <c r="E189" i="39"/>
  <c r="E188" i="39"/>
  <c r="E187" i="39"/>
  <c r="E186" i="39"/>
  <c r="E185" i="39"/>
  <c r="E184" i="39"/>
  <c r="E183" i="39"/>
  <c r="E182" i="39"/>
  <c r="E181" i="39"/>
  <c r="E180" i="39"/>
  <c r="E179" i="39"/>
  <c r="E178" i="39"/>
  <c r="E177" i="39"/>
  <c r="E176" i="39"/>
  <c r="E175" i="39"/>
  <c r="E174" i="39"/>
  <c r="E173" i="39"/>
  <c r="E172" i="39"/>
  <c r="E171" i="39"/>
  <c r="E170" i="39"/>
  <c r="E169" i="39"/>
  <c r="E168" i="39"/>
  <c r="E167" i="39"/>
  <c r="E166" i="39"/>
  <c r="E165" i="39"/>
  <c r="E164" i="39"/>
  <c r="E163" i="39"/>
  <c r="E162" i="39"/>
  <c r="E161" i="39"/>
  <c r="E160" i="39"/>
  <c r="E159" i="39"/>
  <c r="E158" i="39"/>
  <c r="E157" i="39"/>
  <c r="E156" i="39"/>
  <c r="E155" i="39"/>
  <c r="E154" i="39"/>
  <c r="E153" i="39"/>
  <c r="E152" i="39"/>
  <c r="E151" i="39"/>
  <c r="E150" i="39"/>
  <c r="E149" i="39"/>
  <c r="E148" i="39"/>
  <c r="E147" i="39"/>
  <c r="E146" i="39"/>
  <c r="E145" i="39"/>
  <c r="E144" i="39"/>
  <c r="E143" i="39"/>
  <c r="E142" i="39"/>
  <c r="E141" i="39"/>
  <c r="E140" i="39"/>
  <c r="E139" i="39"/>
  <c r="E138" i="39"/>
  <c r="E137" i="39"/>
  <c r="E136" i="39"/>
  <c r="E135" i="39"/>
  <c r="E134" i="39"/>
  <c r="E133" i="39"/>
  <c r="E132" i="39"/>
  <c r="E131" i="39"/>
  <c r="E130" i="39"/>
  <c r="E129" i="39"/>
  <c r="E128" i="39"/>
  <c r="E127" i="39"/>
  <c r="E126" i="39"/>
  <c r="E125" i="39"/>
  <c r="E124" i="39"/>
  <c r="E123" i="39"/>
  <c r="E122" i="39"/>
  <c r="E121" i="39"/>
  <c r="E120" i="39"/>
  <c r="E119" i="39"/>
  <c r="E118" i="39"/>
  <c r="E117" i="39"/>
  <c r="E116" i="39"/>
  <c r="E115" i="39"/>
  <c r="E114" i="39"/>
  <c r="E113" i="39"/>
  <c r="E112" i="39"/>
  <c r="E111" i="39"/>
  <c r="E110" i="39"/>
  <c r="E109" i="39"/>
  <c r="E108" i="39"/>
  <c r="E107" i="39"/>
  <c r="E106" i="39"/>
  <c r="E105" i="39"/>
  <c r="E104" i="39"/>
  <c r="E103" i="39"/>
  <c r="E102" i="39"/>
  <c r="E101" i="39"/>
  <c r="E100" i="39"/>
  <c r="E99" i="39"/>
  <c r="E98" i="39"/>
  <c r="E97" i="39"/>
  <c r="E96" i="39"/>
  <c r="E95" i="39"/>
  <c r="E94" i="39"/>
  <c r="E93" i="39"/>
  <c r="E92" i="39"/>
  <c r="E91" i="39"/>
  <c r="E90" i="39"/>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E5" i="39"/>
  <c r="E4" i="39"/>
  <c r="E3" i="32"/>
  <c r="E4" i="32"/>
  <c r="E5" i="32"/>
  <c r="E6" i="32"/>
  <c r="E7" i="32"/>
  <c r="E8" i="32"/>
  <c r="E9" i="32"/>
  <c r="E10" i="32"/>
  <c r="E11" i="32"/>
  <c r="E12" i="32"/>
  <c r="E13" i="32"/>
  <c r="E14" i="32"/>
  <c r="E15" i="32"/>
  <c r="E16" i="32"/>
  <c r="E17"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E69" i="32"/>
  <c r="E70" i="32"/>
  <c r="E71" i="32"/>
  <c r="E72" i="32"/>
  <c r="E73" i="32"/>
  <c r="E74" i="32"/>
  <c r="E75" i="32"/>
  <c r="E76" i="32"/>
  <c r="E77" i="32"/>
  <c r="E78" i="32"/>
  <c r="E79" i="32"/>
  <c r="E80" i="32"/>
  <c r="E81" i="32"/>
  <c r="E82" i="32"/>
  <c r="E83" i="32"/>
  <c r="E84" i="32"/>
  <c r="E85" i="32"/>
  <c r="E86" i="32"/>
  <c r="E87" i="32"/>
  <c r="E88" i="32"/>
  <c r="E89" i="32"/>
  <c r="E90" i="32"/>
  <c r="E91" i="32"/>
  <c r="E92" i="32"/>
  <c r="E93" i="32"/>
  <c r="E94" i="32"/>
  <c r="E95" i="32"/>
  <c r="E96" i="32"/>
  <c r="E97" i="32"/>
  <c r="E98" i="32"/>
  <c r="E99" i="32"/>
  <c r="E100" i="32"/>
  <c r="E101" i="32"/>
  <c r="E102" i="32"/>
  <c r="E103" i="32"/>
  <c r="E104" i="32"/>
  <c r="E105" i="32"/>
  <c r="E106" i="32"/>
  <c r="E107" i="32"/>
  <c r="E108" i="32"/>
  <c r="E109" i="32"/>
  <c r="E110" i="32"/>
  <c r="E111" i="32"/>
  <c r="E112" i="32"/>
  <c r="E113" i="32"/>
  <c r="E114" i="32"/>
  <c r="E115" i="32"/>
  <c r="E116" i="32"/>
  <c r="E117" i="32"/>
  <c r="E118" i="32"/>
  <c r="E119" i="32"/>
  <c r="E120" i="32"/>
  <c r="E121" i="32"/>
  <c r="E122" i="32"/>
  <c r="E123" i="32"/>
  <c r="E124" i="32"/>
  <c r="E125" i="32"/>
  <c r="E126" i="32"/>
  <c r="E127" i="32"/>
  <c r="E128" i="32"/>
  <c r="E129" i="32"/>
  <c r="E130" i="32"/>
  <c r="E131" i="32"/>
  <c r="E132" i="32"/>
  <c r="E133" i="32"/>
  <c r="E134" i="32"/>
  <c r="E135" i="32"/>
  <c r="E136" i="32"/>
  <c r="E137" i="32"/>
  <c r="E138" i="32"/>
  <c r="E139" i="32"/>
  <c r="E140" i="32"/>
  <c r="E141" i="32"/>
  <c r="E142" i="32"/>
  <c r="E143" i="32"/>
  <c r="E144" i="32"/>
  <c r="E145" i="32"/>
  <c r="E146" i="32"/>
  <c r="E147" i="32"/>
  <c r="E148" i="32"/>
  <c r="E149" i="32"/>
  <c r="E150" i="32"/>
  <c r="E151" i="32"/>
  <c r="E152" i="32"/>
  <c r="E153" i="32"/>
  <c r="E154" i="32"/>
  <c r="E155" i="32"/>
  <c r="E156" i="32"/>
  <c r="E157" i="32"/>
  <c r="E158" i="32"/>
  <c r="E159" i="32"/>
  <c r="E160" i="32"/>
  <c r="E161" i="32"/>
  <c r="E162" i="32"/>
  <c r="E163" i="32"/>
  <c r="E164" i="32"/>
  <c r="E165" i="32"/>
  <c r="E166" i="32"/>
  <c r="E167" i="32"/>
  <c r="E168" i="32"/>
  <c r="E169" i="32"/>
  <c r="E170" i="32"/>
  <c r="E171" i="32"/>
  <c r="E172" i="32"/>
  <c r="E173" i="32"/>
  <c r="E174" i="32"/>
  <c r="E175" i="32"/>
  <c r="E176" i="32"/>
  <c r="E177" i="32"/>
  <c r="E178" i="32"/>
  <c r="E179" i="32"/>
  <c r="E180" i="32"/>
  <c r="E181" i="32"/>
  <c r="E182" i="32"/>
  <c r="E183" i="32"/>
  <c r="E184" i="32"/>
  <c r="E185" i="32"/>
  <c r="E186" i="32"/>
  <c r="E187" i="32"/>
  <c r="E188" i="32"/>
  <c r="E189" i="32"/>
  <c r="E190" i="32"/>
  <c r="E191" i="32"/>
  <c r="E192" i="32"/>
  <c r="E193" i="32"/>
  <c r="E194" i="32"/>
  <c r="E195" i="32"/>
  <c r="E196" i="32"/>
  <c r="E197" i="32"/>
  <c r="E198" i="32"/>
  <c r="E199" i="32"/>
  <c r="E200" i="32"/>
  <c r="E201" i="32"/>
  <c r="E202" i="32"/>
  <c r="E203" i="32"/>
  <c r="E204" i="32"/>
  <c r="E205" i="32"/>
  <c r="E206" i="32"/>
  <c r="E207" i="32"/>
  <c r="E208" i="32"/>
  <c r="E209" i="32"/>
  <c r="E210" i="32"/>
  <c r="E211" i="32"/>
  <c r="E212" i="32"/>
  <c r="E213" i="32"/>
  <c r="E214" i="32"/>
  <c r="E215" i="32"/>
  <c r="E216" i="32"/>
  <c r="E217" i="32"/>
  <c r="E218" i="32"/>
  <c r="E219" i="32"/>
  <c r="E220" i="32"/>
  <c r="E221" i="32"/>
  <c r="E222" i="32"/>
  <c r="E223" i="32"/>
  <c r="E224" i="32"/>
  <c r="E225" i="32"/>
  <c r="E226" i="32"/>
  <c r="E227" i="32"/>
  <c r="E228" i="32"/>
  <c r="E229" i="32"/>
  <c r="E230" i="32"/>
  <c r="E231" i="32"/>
  <c r="E232" i="32"/>
  <c r="E233" i="32"/>
  <c r="E234" i="32"/>
  <c r="E235" i="32"/>
  <c r="E236" i="32"/>
  <c r="E237" i="32"/>
  <c r="E238" i="32"/>
  <c r="E239" i="32"/>
  <c r="E240" i="32"/>
  <c r="E241" i="32"/>
  <c r="E242" i="32"/>
  <c r="E243" i="32"/>
  <c r="E244" i="32"/>
  <c r="E245" i="32"/>
  <c r="E246" i="32"/>
  <c r="E247" i="32"/>
  <c r="E248" i="32"/>
  <c r="E249" i="32"/>
  <c r="E250" i="32"/>
  <c r="E251" i="32"/>
  <c r="E252" i="32"/>
  <c r="E253" i="32"/>
  <c r="E254" i="32"/>
  <c r="E255" i="32"/>
  <c r="E256" i="32"/>
  <c r="E257" i="32"/>
  <c r="E258" i="32"/>
  <c r="E259" i="32"/>
  <c r="E260" i="32"/>
  <c r="E261" i="32"/>
  <c r="E262" i="32"/>
  <c r="E263" i="32"/>
  <c r="E264" i="32"/>
  <c r="E265" i="32"/>
  <c r="E266" i="32"/>
  <c r="E267" i="32"/>
  <c r="E268" i="32"/>
  <c r="E269" i="32"/>
  <c r="E270" i="32"/>
  <c r="E271" i="32"/>
  <c r="E272" i="32"/>
  <c r="E273" i="32"/>
  <c r="E274" i="32"/>
  <c r="E275" i="32"/>
  <c r="E276" i="32"/>
  <c r="E277" i="32"/>
  <c r="E278" i="32"/>
  <c r="E279" i="32"/>
  <c r="E280" i="32"/>
  <c r="E281" i="32"/>
  <c r="E282" i="32"/>
  <c r="E283" i="32"/>
  <c r="E284" i="32"/>
  <c r="E285" i="32"/>
  <c r="E286" i="32"/>
  <c r="E287" i="32"/>
  <c r="E288" i="32"/>
  <c r="E289" i="32"/>
  <c r="E290" i="32"/>
  <c r="E291" i="32"/>
  <c r="E292" i="32"/>
  <c r="E293" i="32"/>
  <c r="E294" i="32"/>
  <c r="E295" i="32"/>
  <c r="E296" i="32"/>
  <c r="E297" i="32"/>
  <c r="E298" i="32"/>
  <c r="E299" i="32"/>
  <c r="E300" i="32"/>
  <c r="E301" i="32"/>
  <c r="E302" i="32"/>
  <c r="E303" i="32"/>
  <c r="E304" i="32"/>
  <c r="E305" i="32"/>
  <c r="E306" i="32"/>
  <c r="E307" i="32"/>
  <c r="E308" i="32"/>
  <c r="E309" i="32"/>
  <c r="E310" i="32"/>
  <c r="E311" i="32"/>
  <c r="E312" i="32"/>
  <c r="E313" i="32"/>
  <c r="E314" i="32"/>
  <c r="E315" i="32"/>
  <c r="E316" i="32"/>
  <c r="E317" i="32"/>
  <c r="E318" i="32"/>
  <c r="E319" i="32"/>
  <c r="E320" i="32"/>
  <c r="E321" i="32"/>
  <c r="E322" i="32"/>
  <c r="E323" i="32"/>
  <c r="E324" i="32"/>
  <c r="E325" i="32"/>
  <c r="E326" i="32"/>
  <c r="E327" i="32"/>
  <c r="E328" i="32"/>
  <c r="E329" i="32"/>
  <c r="E330" i="32"/>
  <c r="E331" i="32"/>
  <c r="E332" i="32"/>
  <c r="E333" i="32"/>
  <c r="E334" i="32"/>
  <c r="E335" i="32"/>
  <c r="E336" i="32"/>
  <c r="E337" i="32"/>
  <c r="E338" i="32"/>
  <c r="E339" i="32"/>
  <c r="E340" i="32"/>
  <c r="E341" i="32"/>
  <c r="E342" i="32"/>
  <c r="E343" i="32"/>
  <c r="E344" i="32"/>
  <c r="E345" i="32"/>
  <c r="E346" i="32"/>
  <c r="E347" i="32"/>
  <c r="E348" i="32"/>
  <c r="E349" i="32"/>
  <c r="E350" i="32"/>
  <c r="E351" i="32"/>
  <c r="E352" i="32"/>
  <c r="E353" i="32"/>
  <c r="E354" i="32"/>
  <c r="E355" i="32"/>
  <c r="E356" i="32"/>
  <c r="E357" i="32"/>
  <c r="E358" i="32"/>
  <c r="E359" i="32"/>
  <c r="E360" i="32"/>
  <c r="E361" i="32"/>
  <c r="E362" i="32"/>
  <c r="E363" i="32"/>
  <c r="E364" i="32"/>
  <c r="E365" i="32"/>
  <c r="E366" i="32"/>
  <c r="E367" i="32"/>
  <c r="E368" i="32"/>
  <c r="E369" i="32"/>
  <c r="E370" i="32"/>
  <c r="E371" i="32"/>
  <c r="E372" i="32"/>
  <c r="E373" i="32"/>
  <c r="E374" i="32"/>
  <c r="E375" i="32"/>
  <c r="E376" i="32"/>
  <c r="E377" i="32"/>
  <c r="E378" i="32"/>
  <c r="E379" i="32"/>
  <c r="E380" i="32"/>
  <c r="E381" i="32"/>
  <c r="E382" i="32"/>
  <c r="E383" i="32"/>
  <c r="E384" i="32"/>
  <c r="E385" i="32"/>
  <c r="E386" i="32"/>
  <c r="E387" i="32"/>
  <c r="E388" i="32"/>
  <c r="E389" i="32"/>
  <c r="E390" i="32"/>
  <c r="E391" i="32"/>
  <c r="E392" i="32"/>
  <c r="E393" i="32"/>
  <c r="E394" i="32"/>
  <c r="E395" i="32"/>
  <c r="E396" i="32"/>
  <c r="E397" i="32"/>
  <c r="E398" i="32"/>
  <c r="E399" i="32"/>
  <c r="E400" i="32"/>
  <c r="E401" i="32"/>
  <c r="E402" i="32"/>
  <c r="E403" i="32"/>
  <c r="E404" i="32"/>
  <c r="E405" i="32"/>
  <c r="E406" i="32"/>
  <c r="E407" i="32"/>
  <c r="E408" i="32"/>
  <c r="E409" i="32"/>
  <c r="E410" i="32"/>
  <c r="E411" i="32"/>
  <c r="E412" i="32"/>
  <c r="E413" i="32"/>
  <c r="E414" i="32"/>
  <c r="E415" i="32"/>
  <c r="E416" i="32"/>
  <c r="E417" i="32"/>
  <c r="E418" i="32"/>
  <c r="E419" i="32"/>
  <c r="E420" i="32"/>
  <c r="E421" i="32"/>
  <c r="E422" i="32"/>
  <c r="E423" i="32"/>
  <c r="E424" i="32"/>
  <c r="E425" i="32"/>
  <c r="E426" i="32"/>
  <c r="E427" i="32"/>
  <c r="E428" i="32"/>
  <c r="E429" i="32"/>
  <c r="E430" i="32"/>
  <c r="E431" i="32"/>
  <c r="E432" i="32"/>
  <c r="E433" i="32"/>
  <c r="E434" i="32"/>
  <c r="E435" i="32"/>
  <c r="E436" i="32"/>
  <c r="E437" i="32"/>
  <c r="E438" i="32"/>
  <c r="E439" i="32"/>
  <c r="E440" i="32"/>
  <c r="E441" i="32"/>
  <c r="E442" i="32"/>
  <c r="E443" i="32"/>
  <c r="E444" i="32"/>
  <c r="E445" i="32"/>
  <c r="E446" i="32"/>
  <c r="E447" i="32"/>
  <c r="E448" i="32"/>
  <c r="E449" i="32"/>
  <c r="E450" i="32"/>
  <c r="E451" i="32"/>
  <c r="E452" i="32"/>
  <c r="E453" i="32"/>
  <c r="E454" i="32"/>
  <c r="E455" i="32"/>
  <c r="E456" i="32"/>
  <c r="E457" i="32"/>
  <c r="E458" i="32"/>
  <c r="E459" i="32"/>
  <c r="E460" i="32"/>
  <c r="E461" i="32"/>
  <c r="E462" i="32"/>
  <c r="E463" i="32"/>
  <c r="E464" i="32"/>
  <c r="E465" i="32"/>
  <c r="E466" i="32"/>
  <c r="E467" i="32"/>
  <c r="E468" i="32"/>
  <c r="E469" i="32"/>
  <c r="E470" i="32"/>
  <c r="E471" i="32"/>
  <c r="E472" i="32"/>
  <c r="E473" i="32"/>
  <c r="E474" i="32"/>
  <c r="E475" i="32"/>
  <c r="E476" i="32"/>
  <c r="E477" i="32"/>
  <c r="E478" i="32"/>
  <c r="E479" i="32"/>
  <c r="E480" i="32"/>
  <c r="E481" i="32"/>
  <c r="E482" i="32"/>
  <c r="E483" i="32"/>
  <c r="E484" i="32"/>
  <c r="E485" i="32"/>
  <c r="E486" i="32"/>
  <c r="E487" i="32"/>
  <c r="E488" i="32"/>
  <c r="E489" i="32"/>
  <c r="E490" i="32"/>
  <c r="E491" i="32"/>
  <c r="E492" i="32"/>
  <c r="E493" i="32"/>
  <c r="E494" i="32"/>
  <c r="E495" i="32"/>
  <c r="E496" i="32"/>
  <c r="E497" i="32"/>
  <c r="E498" i="32"/>
  <c r="E499" i="32"/>
  <c r="E500" i="32"/>
  <c r="E501" i="32"/>
  <c r="E502" i="32"/>
  <c r="E503" i="32"/>
  <c r="E504" i="32"/>
  <c r="E505" i="32"/>
  <c r="E506" i="32"/>
  <c r="E507" i="32"/>
  <c r="E508" i="32"/>
  <c r="E509" i="32"/>
  <c r="E510" i="32"/>
  <c r="E511" i="32"/>
  <c r="E512" i="32"/>
  <c r="E513" i="32"/>
  <c r="E514" i="32"/>
  <c r="E515" i="32"/>
  <c r="E516" i="32"/>
  <c r="E517" i="32"/>
  <c r="E518" i="32"/>
  <c r="E519" i="32"/>
  <c r="E520" i="32"/>
  <c r="E521" i="32"/>
  <c r="E522" i="32"/>
  <c r="E523" i="32"/>
  <c r="E524" i="32"/>
  <c r="E525" i="32"/>
  <c r="E526" i="32"/>
  <c r="E527" i="32"/>
  <c r="E528" i="32"/>
  <c r="E529" i="32"/>
  <c r="E530" i="32"/>
  <c r="E531" i="32"/>
  <c r="E532" i="32"/>
  <c r="E533" i="32"/>
  <c r="E534" i="32"/>
  <c r="E535" i="32"/>
  <c r="E536" i="32"/>
  <c r="E537" i="32"/>
  <c r="E538" i="32"/>
  <c r="E539" i="32"/>
  <c r="E540" i="32"/>
  <c r="E541" i="32"/>
  <c r="E542" i="32"/>
  <c r="E543" i="32"/>
  <c r="E544" i="32"/>
  <c r="E545" i="32"/>
  <c r="E546" i="32"/>
  <c r="E547" i="32"/>
  <c r="E548" i="32"/>
  <c r="E549" i="32"/>
  <c r="E550" i="32"/>
  <c r="E551" i="32"/>
  <c r="E552" i="32"/>
  <c r="E553" i="32"/>
  <c r="E554" i="32"/>
  <c r="E555" i="32"/>
  <c r="E556" i="32"/>
  <c r="E557" i="32"/>
  <c r="E558" i="32"/>
  <c r="E559" i="32"/>
  <c r="E560" i="32"/>
  <c r="E561" i="32"/>
  <c r="E562" i="32"/>
  <c r="E563" i="32"/>
  <c r="E564" i="32"/>
  <c r="E565" i="32"/>
  <c r="E566" i="32"/>
  <c r="E567" i="32"/>
  <c r="E568" i="32"/>
  <c r="E569" i="32"/>
  <c r="E570" i="32"/>
  <c r="E571" i="32"/>
  <c r="E572" i="32"/>
  <c r="E573" i="32"/>
  <c r="E574" i="32"/>
  <c r="E575" i="32"/>
  <c r="E576" i="32"/>
  <c r="E577" i="32"/>
  <c r="E578" i="32"/>
  <c r="E579" i="32"/>
  <c r="E580" i="32"/>
  <c r="E581" i="32"/>
  <c r="E582" i="32"/>
  <c r="E583" i="32"/>
  <c r="E584" i="32"/>
  <c r="E585" i="32"/>
  <c r="E586" i="32"/>
  <c r="E587" i="32"/>
  <c r="E588" i="32"/>
  <c r="E589" i="32"/>
  <c r="E590" i="32"/>
  <c r="E591" i="32"/>
  <c r="E592" i="32"/>
  <c r="E593" i="32"/>
  <c r="E594" i="32"/>
  <c r="E595" i="32"/>
  <c r="E596" i="32"/>
  <c r="E597" i="32"/>
  <c r="E598" i="32"/>
  <c r="E599" i="32"/>
  <c r="E600" i="32"/>
  <c r="E601" i="32"/>
  <c r="E602" i="32"/>
  <c r="E603" i="32"/>
  <c r="E604" i="32"/>
  <c r="E605" i="32"/>
  <c r="E606" i="32"/>
  <c r="E607" i="32"/>
  <c r="E608" i="32"/>
  <c r="E609" i="32"/>
  <c r="E610" i="32"/>
  <c r="E611" i="32"/>
  <c r="E612" i="32"/>
  <c r="E613" i="32"/>
  <c r="E614" i="32"/>
  <c r="E615" i="32"/>
  <c r="E616" i="32"/>
  <c r="E617" i="32"/>
  <c r="E618" i="32"/>
  <c r="E619" i="32"/>
  <c r="E620" i="32"/>
  <c r="E621" i="32"/>
  <c r="E622" i="32"/>
  <c r="E623" i="32"/>
  <c r="E624" i="32"/>
  <c r="E625" i="32"/>
  <c r="E626" i="32"/>
  <c r="E627" i="32"/>
  <c r="E628" i="32"/>
  <c r="E629" i="32"/>
  <c r="E630" i="32"/>
  <c r="E631" i="32"/>
  <c r="E632" i="32"/>
  <c r="E633" i="32"/>
  <c r="E634" i="32"/>
  <c r="E635" i="32"/>
  <c r="E636" i="32"/>
  <c r="E637" i="32"/>
  <c r="E638" i="32"/>
  <c r="E639" i="32"/>
  <c r="E640" i="32"/>
  <c r="E641" i="32"/>
  <c r="E642" i="32"/>
  <c r="E643" i="32"/>
  <c r="E644" i="32"/>
  <c r="E645" i="32"/>
  <c r="E646" i="32"/>
  <c r="E647" i="32"/>
  <c r="E648" i="32"/>
  <c r="E649" i="32"/>
  <c r="E650" i="32"/>
  <c r="E651" i="32"/>
  <c r="E652" i="32"/>
  <c r="E653" i="32"/>
  <c r="E654" i="32"/>
  <c r="E655" i="32"/>
  <c r="E656" i="32"/>
  <c r="E657" i="32"/>
  <c r="E658" i="32"/>
  <c r="E659" i="32"/>
  <c r="E660" i="32"/>
  <c r="E661" i="32"/>
  <c r="E662" i="32"/>
  <c r="E663" i="32"/>
  <c r="E664" i="32"/>
  <c r="E665" i="32"/>
  <c r="E666" i="32"/>
  <c r="E667" i="32"/>
  <c r="E668" i="32"/>
  <c r="E669" i="32"/>
  <c r="E670" i="32"/>
  <c r="E671" i="32"/>
  <c r="E672" i="32"/>
  <c r="E673" i="32"/>
  <c r="E674" i="32"/>
  <c r="E675" i="32"/>
  <c r="E676" i="32"/>
  <c r="E677" i="32"/>
  <c r="E678" i="32"/>
  <c r="E679" i="32"/>
  <c r="E680" i="32"/>
  <c r="E681" i="32"/>
  <c r="E682" i="32"/>
  <c r="E683" i="32"/>
  <c r="E684" i="32"/>
  <c r="E685" i="32"/>
  <c r="E686" i="32"/>
  <c r="E687" i="32"/>
  <c r="E688" i="32"/>
  <c r="E689" i="32"/>
  <c r="E690" i="32"/>
  <c r="E691" i="32"/>
  <c r="E692" i="32"/>
  <c r="E693" i="32"/>
  <c r="E694" i="32"/>
  <c r="E695" i="32"/>
  <c r="E696" i="32"/>
  <c r="E697" i="32"/>
  <c r="E698" i="32"/>
  <c r="E699" i="32"/>
  <c r="E700" i="32"/>
  <c r="E701" i="32"/>
  <c r="E702" i="32"/>
  <c r="E703" i="32"/>
  <c r="E704" i="32"/>
  <c r="E705" i="32"/>
  <c r="E706" i="32"/>
  <c r="E707" i="32"/>
  <c r="E708" i="32"/>
  <c r="E709" i="32"/>
  <c r="E710" i="32"/>
  <c r="E711" i="32"/>
  <c r="E712" i="32"/>
  <c r="E713" i="32"/>
  <c r="E714" i="32"/>
  <c r="E715" i="32"/>
  <c r="E716" i="32"/>
  <c r="E717" i="32"/>
  <c r="E718" i="32"/>
  <c r="E719" i="32"/>
  <c r="E720" i="32"/>
  <c r="E721" i="32"/>
  <c r="E722" i="32"/>
  <c r="E723" i="32"/>
  <c r="E724" i="32"/>
  <c r="E725" i="32"/>
  <c r="E726" i="32"/>
  <c r="E727" i="32"/>
  <c r="E728" i="32"/>
  <c r="E729" i="32"/>
  <c r="E730" i="32"/>
  <c r="E731" i="32"/>
  <c r="E732" i="32"/>
  <c r="E733" i="32"/>
  <c r="E734" i="32"/>
  <c r="E735" i="32"/>
  <c r="E736" i="32"/>
  <c r="E737" i="32"/>
  <c r="E738" i="32"/>
  <c r="E739" i="32"/>
  <c r="E740" i="32"/>
  <c r="E741" i="32"/>
  <c r="E742" i="32"/>
  <c r="E743" i="32"/>
  <c r="E744" i="32"/>
  <c r="E745" i="32"/>
  <c r="E746" i="32"/>
  <c r="E747" i="32"/>
  <c r="E748" i="32"/>
  <c r="E749" i="32"/>
  <c r="E750" i="32"/>
  <c r="E751" i="32"/>
  <c r="E752" i="32"/>
  <c r="E753" i="32"/>
  <c r="E754" i="32"/>
  <c r="E755" i="32"/>
  <c r="E756" i="32"/>
  <c r="E757" i="32"/>
  <c r="E758" i="32"/>
  <c r="E759" i="32"/>
  <c r="E760" i="32"/>
  <c r="E761" i="32"/>
  <c r="E762" i="32"/>
  <c r="E763" i="32"/>
  <c r="E764" i="32"/>
  <c r="E765" i="32"/>
  <c r="E766" i="32"/>
  <c r="E767" i="32"/>
  <c r="E768" i="32"/>
  <c r="E769" i="32"/>
  <c r="E770" i="32"/>
  <c r="E771" i="32"/>
  <c r="E772" i="32"/>
  <c r="E773" i="32"/>
  <c r="E774" i="32"/>
  <c r="E775" i="32"/>
  <c r="E776" i="32"/>
  <c r="E777" i="32"/>
  <c r="E778" i="32"/>
  <c r="E779" i="32"/>
  <c r="E780" i="32"/>
  <c r="E781" i="32"/>
  <c r="E782" i="32"/>
  <c r="E783" i="32"/>
  <c r="E784" i="32"/>
  <c r="E785" i="32"/>
  <c r="E786" i="32"/>
  <c r="E787" i="32"/>
  <c r="E788" i="32"/>
  <c r="E789" i="32"/>
  <c r="E790" i="32"/>
  <c r="E791" i="32"/>
  <c r="E792" i="32"/>
  <c r="E793" i="32"/>
  <c r="E794" i="32"/>
  <c r="E795" i="32"/>
  <c r="E796" i="32"/>
  <c r="E797" i="32"/>
  <c r="E798" i="32"/>
  <c r="E799" i="32"/>
  <c r="E800" i="32"/>
  <c r="E801" i="32"/>
  <c r="E802" i="32"/>
  <c r="E803" i="32"/>
  <c r="E804" i="32"/>
  <c r="E805" i="32"/>
  <c r="E806" i="32"/>
  <c r="E807" i="32"/>
  <c r="E808" i="32"/>
  <c r="E809" i="32"/>
  <c r="E810" i="32"/>
  <c r="E811" i="32"/>
  <c r="E812" i="32"/>
  <c r="E813" i="32"/>
  <c r="E814" i="32"/>
  <c r="E815" i="32"/>
  <c r="E816" i="32"/>
  <c r="E817" i="32"/>
  <c r="E818" i="32"/>
  <c r="E819" i="32"/>
  <c r="E820" i="32"/>
  <c r="E821" i="32"/>
  <c r="E822" i="32"/>
  <c r="E823" i="32"/>
  <c r="E824" i="32"/>
  <c r="E825" i="32"/>
  <c r="E826" i="32"/>
  <c r="E827" i="32"/>
  <c r="E828" i="32"/>
  <c r="E829" i="32"/>
  <c r="E830" i="32"/>
  <c r="E831" i="32"/>
  <c r="E832" i="32"/>
  <c r="E833" i="32"/>
  <c r="E834" i="32"/>
  <c r="E835" i="32"/>
  <c r="E836" i="32"/>
  <c r="E837" i="32"/>
  <c r="E838" i="32"/>
  <c r="E839" i="32"/>
  <c r="E840" i="32"/>
  <c r="E841" i="32"/>
  <c r="E842" i="32"/>
  <c r="E843" i="32"/>
  <c r="E844" i="32"/>
  <c r="E845" i="32"/>
  <c r="E846" i="32"/>
  <c r="E847" i="32"/>
  <c r="E848" i="32"/>
  <c r="E849" i="32"/>
  <c r="E850" i="32"/>
  <c r="E851" i="32"/>
  <c r="E852" i="32"/>
  <c r="E853" i="32"/>
  <c r="E854" i="32"/>
  <c r="E855" i="32"/>
  <c r="E856" i="32"/>
  <c r="E857" i="32"/>
  <c r="E858" i="32"/>
  <c r="E859" i="32"/>
  <c r="E860" i="32"/>
  <c r="E861" i="32"/>
  <c r="E862" i="32"/>
  <c r="E863" i="32"/>
  <c r="E864" i="32"/>
  <c r="E865" i="32"/>
  <c r="E866" i="32"/>
  <c r="E867" i="32"/>
  <c r="E868" i="32"/>
  <c r="E869" i="32"/>
  <c r="E870" i="32"/>
  <c r="E871" i="32"/>
  <c r="E872" i="32"/>
  <c r="E873" i="32"/>
  <c r="E874" i="32"/>
  <c r="E875" i="32"/>
  <c r="E876" i="32"/>
  <c r="E877" i="32"/>
  <c r="E878" i="32"/>
  <c r="E879" i="32"/>
  <c r="E880" i="32"/>
  <c r="E881" i="32"/>
  <c r="E882" i="32"/>
  <c r="E883" i="32"/>
  <c r="E884" i="32"/>
  <c r="E885" i="32"/>
  <c r="E886" i="32"/>
  <c r="E887" i="32"/>
  <c r="E888" i="32"/>
  <c r="E889" i="32"/>
  <c r="E890" i="32"/>
  <c r="E891" i="32"/>
  <c r="E892" i="32"/>
  <c r="E893" i="32"/>
  <c r="E894" i="32"/>
  <c r="E895" i="32"/>
  <c r="E896" i="32"/>
  <c r="E897" i="32"/>
  <c r="E898" i="32"/>
  <c r="E899" i="32"/>
  <c r="E900" i="32"/>
  <c r="E901" i="32"/>
  <c r="E902" i="32"/>
  <c r="E903" i="32"/>
  <c r="E904" i="32"/>
  <c r="E905" i="32"/>
  <c r="E906" i="32"/>
  <c r="E907" i="32"/>
  <c r="E908" i="32"/>
  <c r="E909" i="32"/>
  <c r="E910" i="32"/>
  <c r="E911" i="32"/>
  <c r="E912" i="32"/>
  <c r="E913" i="32"/>
  <c r="E914" i="32"/>
  <c r="E915" i="32"/>
  <c r="E916" i="32"/>
  <c r="E917" i="32"/>
  <c r="E918" i="32"/>
  <c r="E919" i="32"/>
  <c r="E920" i="32"/>
  <c r="E921" i="32"/>
  <c r="E922" i="32"/>
  <c r="E923" i="32"/>
  <c r="E924" i="32"/>
  <c r="E925" i="32"/>
  <c r="E926" i="32"/>
  <c r="E927" i="32"/>
  <c r="E928" i="32"/>
  <c r="E929" i="32"/>
  <c r="E930" i="32"/>
  <c r="E931" i="32"/>
  <c r="E932" i="32"/>
  <c r="E933" i="32"/>
  <c r="E934" i="32"/>
  <c r="E935" i="32"/>
  <c r="E936" i="32"/>
  <c r="E937" i="32"/>
  <c r="E938" i="32"/>
  <c r="E939" i="32"/>
  <c r="E940" i="32"/>
  <c r="E941" i="32"/>
  <c r="E942" i="32"/>
  <c r="E943" i="32"/>
  <c r="E944" i="32"/>
  <c r="E945" i="32"/>
  <c r="E946" i="32"/>
  <c r="E947" i="32"/>
  <c r="E948" i="32"/>
  <c r="E949" i="32"/>
  <c r="E950" i="32"/>
  <c r="E951" i="32"/>
  <c r="E952" i="32"/>
  <c r="E953" i="32"/>
  <c r="E954" i="32"/>
  <c r="E955" i="32"/>
  <c r="E956" i="32"/>
  <c r="E957" i="32"/>
  <c r="E958" i="32"/>
  <c r="E959" i="32"/>
  <c r="E960" i="32"/>
  <c r="E961" i="32"/>
  <c r="E962" i="32"/>
  <c r="E963" i="32"/>
  <c r="E964" i="32"/>
  <c r="E965" i="32"/>
  <c r="E966" i="32"/>
  <c r="E967" i="32"/>
  <c r="E968" i="32"/>
  <c r="E969" i="32"/>
  <c r="E970" i="32"/>
  <c r="E971" i="32"/>
  <c r="E972" i="32"/>
  <c r="E973" i="32"/>
  <c r="E974" i="32"/>
  <c r="E975" i="32"/>
  <c r="E976" i="32"/>
  <c r="E977" i="32"/>
  <c r="E978" i="32"/>
  <c r="E979" i="32"/>
  <c r="E980" i="32"/>
  <c r="E981" i="32"/>
  <c r="E982" i="32"/>
  <c r="E983" i="32"/>
  <c r="E984" i="32"/>
  <c r="E985" i="32"/>
  <c r="E986" i="32"/>
  <c r="E987" i="32"/>
  <c r="E988" i="32"/>
  <c r="E989" i="32"/>
  <c r="E990" i="32"/>
  <c r="E991" i="32"/>
  <c r="E992" i="32"/>
  <c r="E993" i="32"/>
  <c r="E994" i="32"/>
  <c r="E995" i="32"/>
  <c r="E996" i="32"/>
  <c r="E997" i="32"/>
  <c r="E998" i="32"/>
  <c r="E999" i="32"/>
  <c r="E1000" i="32"/>
  <c r="E1001" i="32"/>
  <c r="E1002" i="32"/>
  <c r="E1003" i="32"/>
  <c r="E1004" i="32"/>
  <c r="E1005" i="32"/>
  <c r="E1006" i="32"/>
  <c r="E1007" i="32"/>
  <c r="E1008" i="32"/>
  <c r="E1009" i="32"/>
  <c r="E1010" i="32"/>
  <c r="E1011" i="32"/>
  <c r="E1012" i="32"/>
  <c r="E1013" i="32"/>
  <c r="E1014" i="32"/>
  <c r="E1015" i="32"/>
  <c r="E1016" i="32"/>
  <c r="E1017" i="32"/>
  <c r="E1018" i="32"/>
  <c r="E1019" i="32"/>
  <c r="E1020" i="32"/>
  <c r="E1021" i="32"/>
  <c r="E1022" i="32"/>
  <c r="E1023" i="32"/>
  <c r="E1024" i="32"/>
  <c r="E1025" i="32"/>
  <c r="E1026" i="32"/>
  <c r="E1027" i="32"/>
  <c r="E1028" i="32"/>
  <c r="E1029" i="32"/>
  <c r="E1030" i="32"/>
  <c r="E1031" i="32"/>
  <c r="E1032" i="32"/>
  <c r="E1033" i="32"/>
  <c r="E1034" i="32"/>
  <c r="E1035" i="32"/>
  <c r="E1036" i="32"/>
  <c r="E1037" i="32"/>
  <c r="E1038" i="32"/>
  <c r="E1039" i="32"/>
  <c r="E1040" i="32"/>
  <c r="E1041" i="32"/>
  <c r="E1042" i="32"/>
  <c r="E1043" i="32"/>
  <c r="E1044" i="32"/>
  <c r="E1045" i="32"/>
  <c r="E1046" i="32"/>
  <c r="E1047" i="32"/>
  <c r="E1048" i="32"/>
  <c r="E1049" i="32"/>
  <c r="E1050" i="32"/>
  <c r="E1051" i="32"/>
  <c r="E1052" i="32"/>
  <c r="E1053" i="32"/>
  <c r="E1054" i="32"/>
  <c r="E1055" i="32"/>
  <c r="E1056" i="32"/>
  <c r="E1057" i="32"/>
  <c r="E1058" i="32"/>
  <c r="E1059" i="32"/>
  <c r="E1060" i="32"/>
  <c r="E1061" i="32"/>
  <c r="E1062" i="32"/>
  <c r="E1063" i="32"/>
  <c r="E1064" i="32"/>
  <c r="E1065" i="32"/>
  <c r="E1066" i="32"/>
  <c r="E1067" i="32"/>
  <c r="E1068" i="32"/>
  <c r="E1069" i="32"/>
  <c r="E1070" i="32"/>
  <c r="E1071" i="32"/>
  <c r="E1072" i="32"/>
  <c r="E1073" i="32"/>
  <c r="E1074" i="32"/>
  <c r="E1075" i="32"/>
  <c r="E1076" i="32"/>
  <c r="E1077" i="32"/>
  <c r="E1078" i="32"/>
  <c r="E1079" i="32"/>
  <c r="E1080" i="32"/>
  <c r="E1081" i="32"/>
  <c r="E1082" i="32"/>
  <c r="E1083" i="32"/>
  <c r="E1084" i="32"/>
  <c r="E1085" i="32"/>
  <c r="E1086" i="32"/>
  <c r="E1087" i="32"/>
  <c r="E1088" i="32"/>
  <c r="E1089" i="32"/>
  <c r="E1090" i="32"/>
  <c r="E1091" i="32"/>
  <c r="E1092" i="32"/>
  <c r="E1093" i="32"/>
  <c r="E1094" i="32"/>
  <c r="E1095" i="32"/>
  <c r="E1096" i="32"/>
  <c r="E1097" i="32"/>
  <c r="E1098" i="32"/>
  <c r="E1099" i="32"/>
  <c r="E1100" i="32"/>
  <c r="E1101" i="32"/>
  <c r="E1102" i="32"/>
  <c r="E1103" i="32"/>
  <c r="E1104" i="32"/>
  <c r="E1105" i="32"/>
  <c r="E1106" i="32"/>
  <c r="E1107" i="32"/>
  <c r="E1108" i="32"/>
  <c r="E1109" i="32"/>
  <c r="E1110" i="32"/>
  <c r="E1111" i="32"/>
  <c r="E1112" i="32"/>
  <c r="E1113" i="32"/>
  <c r="E1114" i="32"/>
  <c r="E1115" i="32"/>
  <c r="E1116" i="32"/>
  <c r="E1117" i="32"/>
  <c r="E1118" i="32"/>
  <c r="E1119" i="32"/>
  <c r="E1120" i="32"/>
  <c r="E1121" i="32"/>
  <c r="E1122" i="32"/>
  <c r="E1123" i="32"/>
  <c r="E1124" i="32"/>
  <c r="E1125" i="32"/>
  <c r="E1126" i="32"/>
  <c r="E1127" i="32"/>
  <c r="E1128" i="32"/>
  <c r="E1129" i="32"/>
  <c r="E1130" i="32"/>
  <c r="E1131" i="32"/>
  <c r="E1132" i="32"/>
  <c r="E1133" i="32"/>
  <c r="E1134" i="32"/>
  <c r="E1135" i="32"/>
  <c r="E1136" i="32"/>
  <c r="E1137" i="32"/>
  <c r="E1138" i="32"/>
  <c r="E1139" i="32"/>
  <c r="E1140" i="32"/>
  <c r="E1141" i="32"/>
  <c r="E1142" i="32"/>
  <c r="E1143" i="32"/>
  <c r="E1144" i="32"/>
  <c r="E1145" i="32"/>
  <c r="E1146" i="32"/>
  <c r="E1147" i="32"/>
  <c r="E1148" i="32"/>
  <c r="E1149" i="32"/>
  <c r="E1150" i="32"/>
  <c r="E1151" i="32"/>
  <c r="E1152" i="32"/>
  <c r="E1153" i="32"/>
  <c r="E1154" i="32"/>
  <c r="E1155" i="32"/>
  <c r="E1156" i="32"/>
  <c r="E1157" i="32"/>
  <c r="E1158" i="32"/>
  <c r="E1159" i="32"/>
  <c r="E1160" i="32"/>
  <c r="E1161" i="32"/>
  <c r="E1162" i="32"/>
  <c r="E1163" i="32"/>
  <c r="E1164" i="32"/>
  <c r="E1165" i="32"/>
  <c r="E1166" i="32"/>
  <c r="E1167" i="32"/>
  <c r="E1168" i="32"/>
  <c r="E1169" i="32"/>
  <c r="E1170" i="32"/>
  <c r="E1171" i="32"/>
  <c r="E1172" i="32"/>
  <c r="E1173" i="32"/>
  <c r="E1174" i="32"/>
  <c r="E1175" i="32"/>
  <c r="E1176" i="32"/>
  <c r="E1177" i="32"/>
  <c r="E1178" i="32"/>
  <c r="E1179" i="32"/>
  <c r="E1180" i="32"/>
  <c r="E1181" i="32"/>
  <c r="E1182" i="32"/>
  <c r="E1183" i="32"/>
  <c r="E1184" i="32"/>
  <c r="E1185" i="32"/>
  <c r="E1186" i="32"/>
  <c r="E1187" i="32"/>
  <c r="E1188" i="32"/>
  <c r="E1189" i="32"/>
  <c r="E1190" i="32"/>
  <c r="E1191" i="32"/>
  <c r="E1192" i="32"/>
  <c r="E1193" i="32"/>
  <c r="E1194" i="32"/>
  <c r="E1195" i="32"/>
  <c r="E1196" i="32"/>
  <c r="E1197" i="32"/>
  <c r="E1198" i="32"/>
  <c r="E1199" i="32"/>
  <c r="E1200" i="32"/>
  <c r="E1201" i="32"/>
  <c r="E1202" i="32"/>
  <c r="E1203" i="32"/>
  <c r="E1204" i="32"/>
  <c r="E1205" i="32"/>
  <c r="E1206" i="32"/>
  <c r="E1207" i="32"/>
  <c r="E1208" i="32"/>
  <c r="E1209" i="32"/>
  <c r="E1210" i="32"/>
  <c r="E1211" i="32"/>
  <c r="E1212" i="32"/>
  <c r="E1213" i="32"/>
  <c r="E1214" i="32"/>
  <c r="E1215" i="32"/>
  <c r="E1216" i="32"/>
  <c r="E1217" i="32"/>
  <c r="E1218" i="32"/>
  <c r="E1219" i="32"/>
  <c r="E1220" i="32"/>
  <c r="E1221" i="32"/>
  <c r="E1222" i="32"/>
  <c r="E1223" i="32"/>
  <c r="E1224" i="32"/>
  <c r="E1225" i="32"/>
  <c r="E1226" i="32"/>
  <c r="E1227" i="32"/>
  <c r="E1228" i="32"/>
  <c r="E1229" i="32"/>
  <c r="E1230" i="32"/>
  <c r="E1231" i="32"/>
  <c r="E1232" i="32"/>
  <c r="E1233" i="32"/>
  <c r="E1234" i="32"/>
  <c r="E1235" i="32"/>
  <c r="E1236" i="32"/>
  <c r="E1237" i="32"/>
  <c r="E1238" i="32"/>
  <c r="E1239" i="32"/>
  <c r="E1240" i="32"/>
  <c r="E1241" i="32"/>
  <c r="E1242" i="32"/>
  <c r="E1243" i="32"/>
  <c r="E1244" i="32"/>
  <c r="E1245" i="32"/>
  <c r="E1246" i="32"/>
  <c r="E1247" i="32"/>
  <c r="E1248" i="32"/>
  <c r="E1249" i="32"/>
  <c r="E1250" i="32"/>
  <c r="E1251" i="32"/>
  <c r="E1252" i="32"/>
  <c r="E1253" i="32"/>
  <c r="E1254" i="32"/>
  <c r="E1255" i="32"/>
  <c r="E1256" i="32"/>
  <c r="E1257" i="32"/>
  <c r="E1258" i="32"/>
  <c r="E1259" i="32"/>
  <c r="E1260" i="32"/>
  <c r="E1261" i="32"/>
  <c r="E1262" i="32"/>
  <c r="E1263" i="32"/>
  <c r="E1264" i="32"/>
  <c r="E1265" i="32"/>
  <c r="E1266" i="32"/>
  <c r="E1267" i="32"/>
  <c r="E1268" i="32"/>
  <c r="E1269" i="32"/>
  <c r="E1270" i="32"/>
  <c r="E1271" i="32"/>
  <c r="E1272" i="32"/>
  <c r="E1273" i="32"/>
  <c r="E1274" i="32"/>
  <c r="E1275" i="32"/>
  <c r="E1276" i="32"/>
  <c r="E1277" i="32"/>
  <c r="E1278" i="32"/>
  <c r="E1279" i="32"/>
  <c r="E1280" i="32"/>
  <c r="E1281" i="32"/>
  <c r="E1282" i="32"/>
  <c r="E1283" i="32"/>
  <c r="E1284" i="32"/>
  <c r="E1285" i="32"/>
  <c r="E1286" i="32"/>
  <c r="E1287" i="32"/>
  <c r="E1288" i="32"/>
  <c r="E1289" i="32"/>
  <c r="E1290" i="32"/>
  <c r="E1291" i="32"/>
  <c r="E1292" i="32"/>
  <c r="E1293" i="32"/>
  <c r="E1294" i="32"/>
  <c r="E1295" i="32"/>
  <c r="E1296" i="32"/>
  <c r="E1297" i="32"/>
  <c r="E1298" i="32"/>
  <c r="E1299" i="32"/>
  <c r="E1300" i="32"/>
  <c r="E1301" i="32"/>
  <c r="E1302" i="32"/>
  <c r="E1303" i="32"/>
  <c r="E1304" i="32"/>
  <c r="E1305" i="32"/>
  <c r="E1306" i="32"/>
  <c r="E1307" i="32"/>
  <c r="E1308" i="32"/>
  <c r="E1309" i="32"/>
  <c r="E1310" i="32"/>
  <c r="E1311" i="32"/>
  <c r="E1312" i="32"/>
  <c r="E1313" i="32"/>
  <c r="E1314" i="32"/>
  <c r="E1315" i="32"/>
  <c r="E1316" i="32"/>
  <c r="E1317" i="32"/>
  <c r="E1318" i="32"/>
  <c r="E1319" i="32"/>
  <c r="E1320" i="32"/>
  <c r="E1321" i="32"/>
  <c r="E1322" i="32"/>
  <c r="E1323" i="32"/>
  <c r="E1324" i="32"/>
  <c r="E1325" i="32"/>
  <c r="E1326" i="32"/>
  <c r="E1327" i="32"/>
  <c r="E1328" i="32"/>
  <c r="E1329" i="32"/>
  <c r="E1330" i="32"/>
  <c r="E1331" i="32"/>
  <c r="E1332" i="32"/>
  <c r="E1333" i="32"/>
  <c r="E1334" i="32"/>
  <c r="E1335" i="32"/>
  <c r="E1336" i="32"/>
  <c r="E1337" i="32"/>
  <c r="E1338" i="32"/>
  <c r="E1339" i="32"/>
  <c r="E1340" i="32"/>
  <c r="E1341" i="32"/>
  <c r="E1342" i="32"/>
  <c r="E1343" i="32"/>
  <c r="E1344" i="32"/>
  <c r="E1345" i="32"/>
  <c r="E1346" i="32"/>
  <c r="E1347" i="32"/>
  <c r="E1348" i="32"/>
  <c r="E1349" i="32"/>
  <c r="E1350" i="32"/>
  <c r="E1351" i="32"/>
  <c r="E1352" i="32"/>
  <c r="E1353" i="32"/>
  <c r="E1354" i="32"/>
  <c r="E1355" i="32"/>
  <c r="E1356" i="32"/>
  <c r="E1357" i="32"/>
  <c r="E1358" i="32"/>
  <c r="E1359" i="32"/>
  <c r="E1360" i="32"/>
  <c r="E1361" i="32"/>
  <c r="E1362" i="32"/>
  <c r="E1363" i="32"/>
  <c r="E1364" i="32"/>
  <c r="E1365" i="32"/>
  <c r="E1366" i="32"/>
  <c r="E1367" i="32"/>
  <c r="E1368" i="32"/>
  <c r="E1369" i="32"/>
  <c r="E1370" i="32"/>
  <c r="E1371" i="32"/>
  <c r="E1372" i="32"/>
  <c r="E1373" i="32"/>
  <c r="E1374" i="32"/>
  <c r="E1375" i="32"/>
  <c r="E1376" i="32"/>
  <c r="E1377" i="32"/>
  <c r="E1378" i="32"/>
  <c r="E1379" i="32"/>
  <c r="E1380" i="32"/>
  <c r="E1381" i="32"/>
  <c r="E1382" i="32"/>
  <c r="E1383" i="32"/>
  <c r="E1384" i="32"/>
  <c r="E1385" i="32"/>
  <c r="E1386" i="32"/>
  <c r="E1387" i="32"/>
  <c r="E1388" i="32"/>
  <c r="E1389" i="32"/>
  <c r="E1390" i="32"/>
  <c r="E1391" i="32"/>
  <c r="E1392" i="32"/>
  <c r="E1393" i="32"/>
  <c r="E1394" i="32"/>
  <c r="E1395" i="32"/>
  <c r="E1396" i="32"/>
  <c r="E1397" i="32"/>
  <c r="E1398" i="32"/>
  <c r="E1399" i="32"/>
  <c r="E1400" i="32"/>
  <c r="E1401" i="32"/>
  <c r="E1402" i="32"/>
  <c r="E1403" i="32"/>
  <c r="E1404" i="32"/>
  <c r="E1405" i="32"/>
  <c r="E1406" i="32"/>
  <c r="E1407" i="32"/>
  <c r="E1408" i="32"/>
  <c r="E1409" i="32"/>
  <c r="E1410" i="32"/>
  <c r="E1411" i="32"/>
  <c r="E1412" i="32"/>
  <c r="E1413" i="32"/>
  <c r="E1414" i="32"/>
  <c r="E1415" i="32"/>
  <c r="E1416" i="32"/>
  <c r="E1417" i="32"/>
  <c r="E1418" i="32"/>
  <c r="E1419" i="32"/>
  <c r="E1420" i="32"/>
  <c r="E1421" i="32"/>
  <c r="E1422" i="32"/>
  <c r="E1423" i="32"/>
  <c r="E1424" i="32"/>
  <c r="E1425" i="32"/>
  <c r="E1426" i="32"/>
  <c r="E1427" i="32"/>
  <c r="E1428" i="32"/>
  <c r="E1429" i="32"/>
  <c r="E1430" i="32"/>
  <c r="E1431" i="32"/>
  <c r="E1432" i="32"/>
  <c r="E1433" i="32"/>
  <c r="E1434" i="32"/>
  <c r="E1435" i="32"/>
  <c r="E1436" i="32"/>
  <c r="E1437" i="32"/>
  <c r="E1438" i="32"/>
  <c r="E1439" i="32"/>
  <c r="E1440" i="32"/>
  <c r="E1441" i="32"/>
  <c r="E1442" i="32"/>
  <c r="E1443" i="32"/>
  <c r="E1444" i="32"/>
  <c r="E1445" i="32"/>
  <c r="E1446" i="32"/>
  <c r="E1447" i="32"/>
  <c r="E1448" i="32"/>
  <c r="E1449" i="32"/>
  <c r="E1450" i="32"/>
  <c r="E1451" i="32"/>
  <c r="E1452" i="32"/>
  <c r="E1453" i="32"/>
  <c r="E1454" i="32"/>
  <c r="E1455" i="32"/>
  <c r="E1456" i="32"/>
  <c r="E1457" i="32"/>
  <c r="E1458" i="32"/>
  <c r="E1459" i="32"/>
  <c r="E1460" i="32"/>
  <c r="E1461" i="32"/>
  <c r="E1462" i="32"/>
  <c r="E1463" i="32"/>
  <c r="E1464" i="32"/>
  <c r="E1465" i="32"/>
  <c r="E1466" i="32"/>
  <c r="E1467" i="32"/>
  <c r="E1468" i="32"/>
  <c r="E1469" i="32"/>
  <c r="E1470" i="32"/>
  <c r="E1471" i="32"/>
  <c r="E1472" i="32"/>
  <c r="E1473" i="32"/>
  <c r="E1474" i="32"/>
  <c r="E1475" i="32"/>
  <c r="E1476" i="32"/>
  <c r="E1477" i="32"/>
  <c r="E1478" i="32"/>
  <c r="E1479" i="32"/>
  <c r="E1480" i="32"/>
  <c r="E1481" i="32"/>
  <c r="E1482" i="32"/>
  <c r="E1483" i="32"/>
  <c r="E1484" i="32"/>
  <c r="E1485" i="32"/>
  <c r="E1486" i="32"/>
  <c r="E1487" i="32"/>
  <c r="E1488" i="32"/>
  <c r="E1489" i="32"/>
  <c r="E1490" i="32"/>
  <c r="E1491" i="32"/>
  <c r="E1492" i="32"/>
  <c r="E1493" i="32"/>
  <c r="E1494" i="32"/>
  <c r="E1495" i="32"/>
  <c r="E1496" i="32"/>
  <c r="E1497" i="32"/>
  <c r="E1498" i="32"/>
  <c r="E1499" i="32"/>
  <c r="E1500" i="32"/>
  <c r="E1501" i="32"/>
  <c r="E1502" i="32"/>
  <c r="E1503" i="32"/>
  <c r="E1504" i="32"/>
  <c r="E1505" i="32"/>
  <c r="E1506" i="32"/>
  <c r="E1507" i="32"/>
  <c r="E1508" i="32"/>
  <c r="E1509" i="32"/>
  <c r="E1510" i="32"/>
  <c r="E1511" i="32"/>
  <c r="E1512" i="32"/>
  <c r="E1513" i="32"/>
  <c r="E1514" i="32"/>
  <c r="E1515" i="32"/>
  <c r="E1516" i="32"/>
  <c r="E1517" i="32"/>
  <c r="E1518" i="32"/>
  <c r="E1519" i="32"/>
  <c r="E1520" i="32"/>
  <c r="E1521" i="32"/>
  <c r="E1522" i="32"/>
  <c r="E1523" i="32"/>
  <c r="E1524" i="32"/>
  <c r="E1525" i="32"/>
  <c r="E1526" i="32"/>
  <c r="E1527" i="32"/>
  <c r="E1528" i="32"/>
  <c r="E1529" i="32"/>
  <c r="E1530" i="32"/>
  <c r="E1531" i="32"/>
  <c r="E1532" i="32"/>
  <c r="E1533" i="32"/>
  <c r="E1534" i="32"/>
  <c r="E1535" i="32"/>
  <c r="E1536" i="32"/>
  <c r="E1537" i="32"/>
  <c r="E1538" i="32"/>
  <c r="E1539" i="32"/>
  <c r="E1540" i="32"/>
  <c r="E1541" i="32"/>
  <c r="E1542" i="32"/>
  <c r="E1543" i="32"/>
  <c r="E1544" i="32"/>
  <c r="E1545" i="32"/>
  <c r="E1546" i="32"/>
  <c r="E1547" i="32"/>
  <c r="E1548" i="32"/>
  <c r="E1549" i="32"/>
  <c r="E1550" i="32"/>
  <c r="E1551" i="32"/>
  <c r="E1552" i="32"/>
  <c r="E1553" i="32"/>
  <c r="E1554" i="32"/>
  <c r="E1555" i="32"/>
  <c r="E1556" i="32"/>
  <c r="E1557" i="32"/>
  <c r="E1558" i="32"/>
  <c r="E1559" i="32"/>
  <c r="E1560" i="32"/>
  <c r="E1561" i="32"/>
  <c r="E1562" i="32"/>
  <c r="E1563" i="32"/>
  <c r="E1564" i="32"/>
  <c r="E1565" i="32"/>
  <c r="E1566" i="32"/>
  <c r="E1567" i="32"/>
  <c r="E1568" i="32"/>
  <c r="E1569" i="32"/>
  <c r="E1570" i="32"/>
  <c r="E1571" i="32"/>
  <c r="E1572" i="32"/>
  <c r="E1573" i="32"/>
  <c r="E1574" i="32"/>
  <c r="E1575" i="32"/>
  <c r="E1576" i="32"/>
  <c r="E1577" i="32"/>
  <c r="E1578" i="32"/>
  <c r="E1579" i="32"/>
  <c r="E1580" i="32"/>
  <c r="E1581" i="32"/>
  <c r="E1582" i="32"/>
  <c r="E1583" i="32"/>
  <c r="E1584" i="32"/>
  <c r="E1585" i="32"/>
  <c r="E1586" i="32"/>
  <c r="E1587" i="32"/>
  <c r="E1588" i="32"/>
  <c r="E1589" i="32"/>
  <c r="E1590" i="32"/>
  <c r="E1591" i="32"/>
  <c r="E1592" i="32"/>
  <c r="E1593" i="32"/>
  <c r="E1594" i="32"/>
  <c r="E1595" i="32"/>
  <c r="E1596" i="32"/>
  <c r="E1597" i="32"/>
  <c r="E1598" i="32"/>
  <c r="E1599" i="32"/>
  <c r="E1600" i="32"/>
  <c r="E1601" i="32"/>
  <c r="E1602" i="32"/>
  <c r="E1603" i="32"/>
  <c r="E1604" i="32"/>
  <c r="E1605" i="32"/>
  <c r="E1606" i="32"/>
  <c r="E1607" i="32"/>
  <c r="E1608" i="32"/>
  <c r="E1609" i="32"/>
  <c r="E1610" i="32"/>
  <c r="E1611" i="32"/>
  <c r="E1612" i="32"/>
  <c r="E1613" i="32"/>
  <c r="E1614" i="32"/>
  <c r="E1615" i="32"/>
  <c r="E1616" i="32"/>
  <c r="E1617" i="32"/>
  <c r="E1618" i="32"/>
  <c r="E1619" i="32"/>
  <c r="E1620" i="32"/>
  <c r="E1621" i="32"/>
  <c r="E1622" i="32"/>
  <c r="E1623" i="32"/>
  <c r="E1624" i="32"/>
  <c r="E1625" i="32"/>
  <c r="E1626" i="32"/>
  <c r="E1627" i="32"/>
  <c r="E1628" i="32"/>
  <c r="E1629" i="32"/>
  <c r="E1630" i="32"/>
  <c r="E1631" i="32"/>
  <c r="E1632" i="32"/>
  <c r="E1633" i="32"/>
  <c r="E1634" i="32"/>
  <c r="E1635" i="32"/>
  <c r="E1636" i="32"/>
  <c r="E1637" i="32"/>
  <c r="E1638" i="32"/>
  <c r="E1639" i="32"/>
  <c r="E1640" i="32"/>
  <c r="E1641" i="32"/>
  <c r="E1642" i="32"/>
  <c r="E1643" i="32"/>
  <c r="E1644" i="32"/>
  <c r="E1645" i="32"/>
  <c r="E1646" i="32"/>
  <c r="E1647" i="32"/>
  <c r="E1648" i="32"/>
  <c r="E1649" i="32"/>
  <c r="E1650" i="32"/>
  <c r="E1651" i="32"/>
  <c r="E1652" i="32"/>
  <c r="E1653" i="32"/>
  <c r="E1654" i="32"/>
  <c r="E1655" i="32"/>
  <c r="E1656" i="32"/>
  <c r="E1657" i="32"/>
  <c r="E1658" i="32"/>
  <c r="E1659" i="32"/>
  <c r="E1660" i="32"/>
  <c r="E1661" i="32"/>
  <c r="E1662" i="32"/>
  <c r="E1663" i="32"/>
  <c r="E1664" i="32"/>
  <c r="E1665" i="32"/>
  <c r="E1666" i="32"/>
  <c r="E1667" i="32"/>
  <c r="E1668" i="32"/>
  <c r="E1669" i="32"/>
  <c r="E1670" i="32"/>
  <c r="E1671" i="32"/>
  <c r="E1672" i="32"/>
  <c r="E1673" i="32"/>
  <c r="E1674" i="32"/>
  <c r="E1675" i="32"/>
  <c r="E1676" i="32"/>
  <c r="E1677" i="32"/>
  <c r="E1678" i="32"/>
  <c r="E1679" i="32"/>
  <c r="E1680" i="32"/>
  <c r="E1681" i="32"/>
  <c r="E1682" i="32"/>
  <c r="E1683" i="32"/>
  <c r="E1684" i="32"/>
  <c r="E1685" i="32"/>
  <c r="E1686" i="32"/>
  <c r="E1687" i="32"/>
  <c r="E1688" i="32"/>
  <c r="E1689" i="32"/>
  <c r="E1690" i="32"/>
  <c r="E1691" i="32"/>
  <c r="E1692" i="32"/>
  <c r="E1693" i="32"/>
  <c r="E1694" i="32"/>
  <c r="E1695" i="32"/>
  <c r="E1696" i="32"/>
  <c r="E1697" i="32"/>
  <c r="E1698" i="32"/>
  <c r="E1699" i="32"/>
  <c r="E1700" i="32"/>
  <c r="E1701" i="32"/>
  <c r="E1702" i="32"/>
  <c r="E1703" i="32"/>
  <c r="E1704" i="32"/>
  <c r="E1705" i="32"/>
  <c r="E1706" i="32"/>
  <c r="E1707" i="32"/>
  <c r="E1708" i="32"/>
  <c r="E1709" i="32"/>
  <c r="E1710" i="32"/>
  <c r="E1711" i="32"/>
  <c r="E1712" i="32"/>
  <c r="E1713" i="32"/>
  <c r="E1714" i="32"/>
  <c r="E1715" i="32"/>
  <c r="E1716" i="32"/>
  <c r="E1717" i="32"/>
  <c r="E1718" i="32"/>
  <c r="E1719" i="32"/>
  <c r="E1720" i="32"/>
  <c r="E1721" i="32"/>
  <c r="E1722" i="32"/>
  <c r="E1723" i="32"/>
  <c r="E1724" i="32"/>
  <c r="E1725" i="32"/>
  <c r="E1726" i="32"/>
  <c r="E1727" i="32"/>
  <c r="E1728" i="32"/>
  <c r="E1729" i="32"/>
  <c r="E1730" i="32"/>
  <c r="E1731" i="32"/>
  <c r="E1732" i="32"/>
  <c r="E1733" i="32"/>
  <c r="E1734" i="32"/>
  <c r="E1735" i="32"/>
  <c r="E1736" i="32"/>
  <c r="E1737" i="32"/>
  <c r="E1738" i="32"/>
  <c r="E1739" i="32"/>
  <c r="E1740" i="32"/>
  <c r="E1741" i="32"/>
  <c r="E1742" i="32"/>
  <c r="E1743" i="32"/>
  <c r="E1744" i="32"/>
  <c r="E1745" i="32"/>
  <c r="E1746" i="32"/>
  <c r="E1747" i="32"/>
  <c r="E1748" i="32"/>
  <c r="E1749" i="32"/>
  <c r="E1750" i="32"/>
  <c r="E1751" i="32"/>
  <c r="E1752" i="32"/>
  <c r="E1753" i="32"/>
  <c r="E1754" i="32"/>
  <c r="E1755" i="32"/>
  <c r="E1756" i="32"/>
  <c r="E1757" i="32"/>
  <c r="E1758" i="32"/>
  <c r="E1759" i="32"/>
  <c r="E1760" i="32"/>
  <c r="E1761" i="32"/>
  <c r="E1762" i="32"/>
  <c r="E1763" i="32"/>
  <c r="E1764" i="32"/>
  <c r="E1765" i="32"/>
  <c r="E1766" i="32"/>
  <c r="E1767" i="32"/>
  <c r="E1768" i="32"/>
  <c r="E1769" i="32"/>
  <c r="E1770" i="32"/>
  <c r="E1771" i="32"/>
  <c r="E1772" i="32"/>
  <c r="E1773" i="32"/>
  <c r="E1774" i="32"/>
  <c r="E1775" i="32"/>
  <c r="E1776" i="32"/>
  <c r="E1777" i="32"/>
  <c r="E1778" i="32"/>
  <c r="E1779" i="32"/>
  <c r="E1780" i="32"/>
  <c r="E1781" i="32"/>
  <c r="E1782" i="32"/>
  <c r="E1783" i="32"/>
  <c r="E1784" i="32"/>
  <c r="E1785" i="32"/>
  <c r="E1786" i="32"/>
  <c r="E1787" i="32"/>
  <c r="E1788" i="32"/>
  <c r="E1789" i="32"/>
  <c r="E1790" i="32"/>
  <c r="E1791" i="32"/>
  <c r="E1792" i="32"/>
  <c r="E1793" i="32"/>
  <c r="E1794" i="32"/>
  <c r="E1795" i="32"/>
  <c r="E1796" i="32"/>
  <c r="E1797" i="32"/>
  <c r="E1798" i="32"/>
  <c r="E1799" i="32"/>
  <c r="E1800" i="32"/>
  <c r="E1801" i="32"/>
  <c r="E1802" i="32"/>
  <c r="E1803" i="32"/>
  <c r="E1804" i="32"/>
  <c r="E1805" i="32"/>
  <c r="E1806" i="32"/>
  <c r="E1807" i="32"/>
  <c r="E1808" i="32"/>
  <c r="E1809" i="32"/>
  <c r="E1810" i="32"/>
  <c r="E1811" i="32"/>
  <c r="E1812" i="32"/>
  <c r="E1813" i="32"/>
  <c r="E1814" i="32"/>
  <c r="E1815" i="32"/>
  <c r="E1816" i="32"/>
  <c r="E1817" i="32"/>
  <c r="E1818" i="32"/>
  <c r="E1819" i="32"/>
  <c r="E1820" i="32"/>
  <c r="E1821" i="32"/>
  <c r="E1822" i="32"/>
  <c r="E1823" i="32"/>
  <c r="E1824" i="32"/>
  <c r="E1825" i="32"/>
  <c r="E1826" i="32"/>
  <c r="E1827" i="32"/>
  <c r="E1828" i="32"/>
  <c r="E1829" i="32"/>
  <c r="E1830" i="32"/>
  <c r="E1831" i="32"/>
  <c r="E1832" i="32"/>
  <c r="E1833" i="32"/>
  <c r="E1834" i="32"/>
  <c r="E1835" i="32"/>
  <c r="E1836" i="32"/>
  <c r="E1837" i="32"/>
  <c r="E1838" i="32"/>
  <c r="E1839" i="32"/>
  <c r="E1840" i="32"/>
  <c r="E1841" i="32"/>
  <c r="E1842" i="32"/>
  <c r="E1843" i="32"/>
  <c r="E1844" i="32"/>
  <c r="E1845" i="32"/>
  <c r="E1846" i="32"/>
  <c r="E1847" i="32"/>
  <c r="E1848" i="32"/>
  <c r="E1849" i="32"/>
  <c r="E1850" i="32"/>
  <c r="E1851" i="32"/>
  <c r="E1852" i="32"/>
  <c r="E1853" i="32"/>
  <c r="E1854" i="32"/>
  <c r="E1855" i="32"/>
  <c r="E1856" i="32"/>
  <c r="E1857" i="32"/>
  <c r="E1858" i="32"/>
  <c r="E1859" i="32"/>
  <c r="E1860" i="32"/>
  <c r="E1861" i="32"/>
  <c r="E1862" i="32"/>
  <c r="E1863" i="32"/>
  <c r="E1864" i="32"/>
  <c r="E1865" i="32"/>
  <c r="E1866" i="32"/>
  <c r="E1867" i="32"/>
  <c r="E1868" i="32"/>
  <c r="E1869" i="32"/>
  <c r="E1870" i="32"/>
  <c r="E1871" i="32"/>
  <c r="E1872" i="32"/>
  <c r="E1873" i="32"/>
  <c r="E1874" i="32"/>
  <c r="E1875" i="32"/>
  <c r="E1876" i="32"/>
  <c r="E1877" i="32"/>
  <c r="E1878" i="32"/>
  <c r="E1879" i="32"/>
  <c r="E1880" i="32"/>
  <c r="E1881" i="32"/>
  <c r="E1882" i="32"/>
  <c r="E1883" i="32"/>
  <c r="E1884" i="32"/>
  <c r="E1885" i="32"/>
  <c r="E1886" i="32"/>
  <c r="E1887" i="32"/>
  <c r="E1888" i="32"/>
  <c r="E1889" i="32"/>
  <c r="E1890" i="32"/>
  <c r="E1891" i="32"/>
  <c r="E1892" i="32"/>
  <c r="E1893" i="32"/>
  <c r="E1894" i="32"/>
  <c r="E1895" i="32"/>
  <c r="E1896" i="32"/>
  <c r="E1897" i="32"/>
  <c r="E1898" i="32"/>
  <c r="E1899" i="32"/>
  <c r="E1900" i="32"/>
  <c r="E1901" i="32"/>
  <c r="E1902" i="32"/>
  <c r="E1903" i="32"/>
  <c r="E1904" i="32"/>
  <c r="E1905" i="32"/>
  <c r="E1906" i="32"/>
  <c r="E1907" i="32"/>
  <c r="E1908" i="32"/>
  <c r="E1909" i="32"/>
  <c r="E1910" i="32"/>
  <c r="E1911" i="32"/>
  <c r="E1912" i="32"/>
  <c r="E1913" i="32"/>
  <c r="E1914" i="32"/>
  <c r="E1915" i="32"/>
  <c r="E1916" i="32"/>
  <c r="E1917" i="32"/>
  <c r="E1918" i="32"/>
  <c r="E1919" i="32"/>
  <c r="E1920" i="32"/>
  <c r="E1921" i="32"/>
  <c r="E1922" i="32"/>
  <c r="E1923" i="32"/>
  <c r="E1924" i="32"/>
  <c r="E1925" i="32"/>
  <c r="E1926" i="32"/>
  <c r="E1927" i="32"/>
  <c r="E1928" i="32"/>
  <c r="E1929" i="32"/>
  <c r="E1930" i="32"/>
  <c r="E1931" i="32"/>
  <c r="E1932" i="32"/>
  <c r="E1933" i="32"/>
  <c r="E1934" i="32"/>
  <c r="E1935" i="32"/>
  <c r="E1936" i="32"/>
  <c r="E1937" i="32"/>
  <c r="E1938" i="32"/>
  <c r="E1939" i="32"/>
  <c r="E1940" i="32"/>
  <c r="E1941" i="32"/>
  <c r="E1942" i="32"/>
  <c r="E1943" i="32"/>
  <c r="E1944" i="32"/>
  <c r="E1945" i="32"/>
  <c r="E1946" i="32"/>
  <c r="E1947" i="32"/>
  <c r="E1948" i="32"/>
  <c r="E1949" i="32"/>
  <c r="E1950" i="32"/>
  <c r="E1951" i="32"/>
  <c r="E1952" i="32"/>
  <c r="E1953" i="32"/>
  <c r="E1954" i="32"/>
  <c r="E1955" i="32"/>
  <c r="E1956" i="32"/>
  <c r="E1957" i="32"/>
  <c r="E1958" i="32"/>
  <c r="E1959" i="32"/>
  <c r="E1960" i="32"/>
  <c r="E1961" i="32"/>
  <c r="E1962" i="32"/>
  <c r="E1963" i="32"/>
  <c r="E1964" i="32"/>
  <c r="E1965" i="32"/>
  <c r="E1966" i="32"/>
  <c r="E1967" i="32"/>
  <c r="E1968" i="32"/>
  <c r="E1969" i="32"/>
  <c r="E1970" i="32"/>
  <c r="E1971" i="32"/>
  <c r="E1972" i="32"/>
  <c r="E1973" i="32"/>
  <c r="E1974" i="32"/>
  <c r="E1975" i="32"/>
  <c r="E1976" i="32"/>
  <c r="E1977" i="32"/>
  <c r="E1978" i="32"/>
  <c r="E1979" i="32"/>
  <c r="E1980" i="32"/>
  <c r="E1981" i="32"/>
  <c r="E1982" i="32"/>
  <c r="E1983" i="32"/>
  <c r="E1984" i="32"/>
  <c r="E1985" i="32"/>
  <c r="E1986" i="32"/>
  <c r="E1987" i="32"/>
  <c r="E1988" i="32"/>
  <c r="E1989" i="32"/>
  <c r="E1990" i="32"/>
  <c r="E1991" i="32"/>
  <c r="E1992" i="32"/>
  <c r="E1993" i="32"/>
  <c r="E1994" i="32"/>
  <c r="E1995" i="32"/>
  <c r="E1996" i="32"/>
  <c r="E1997" i="32"/>
  <c r="E1998" i="32"/>
  <c r="E1999" i="32"/>
  <c r="E2000" i="32"/>
  <c r="E2001" i="32"/>
  <c r="E2002" i="32"/>
  <c r="E2003" i="32"/>
  <c r="E2004" i="32"/>
  <c r="E2005" i="32"/>
  <c r="E2006" i="32"/>
  <c r="E2007" i="32"/>
  <c r="E2008" i="32"/>
  <c r="E2009" i="32"/>
  <c r="E2010" i="32"/>
  <c r="E2011" i="32"/>
  <c r="P3" i="32" l="1"/>
  <c r="P4" i="32"/>
  <c r="P5" i="32"/>
  <c r="P6" i="32"/>
  <c r="P7" i="32"/>
  <c r="P8" i="32"/>
  <c r="P9" i="32"/>
  <c r="P10" i="32"/>
  <c r="P11" i="32"/>
  <c r="P12" i="32"/>
  <c r="P13" i="32"/>
  <c r="P14" i="32"/>
  <c r="P15" i="32"/>
  <c r="P16" i="32"/>
  <c r="P17" i="32"/>
  <c r="P18" i="32"/>
  <c r="P19" i="32"/>
  <c r="P20" i="32"/>
  <c r="P21" i="32"/>
  <c r="P22" i="32"/>
  <c r="P23" i="32"/>
  <c r="P24" i="32"/>
  <c r="P25" i="32"/>
  <c r="P26" i="32"/>
  <c r="P27" i="32"/>
  <c r="P28" i="32"/>
  <c r="P29" i="32"/>
  <c r="P30" i="32"/>
  <c r="P31" i="32"/>
  <c r="P32" i="32"/>
  <c r="P33" i="32"/>
  <c r="P34" i="32"/>
  <c r="P35" i="32"/>
  <c r="P36" i="32"/>
  <c r="P37" i="32"/>
  <c r="P38" i="32"/>
  <c r="P39" i="32"/>
  <c r="P40" i="32"/>
  <c r="P52" i="32"/>
  <c r="P53" i="32"/>
  <c r="P54" i="32"/>
  <c r="P55" i="32"/>
  <c r="P56" i="32"/>
  <c r="P57" i="32"/>
  <c r="P58" i="32"/>
  <c r="P59" i="32"/>
  <c r="P60" i="32"/>
  <c r="P61" i="32"/>
  <c r="P62" i="32"/>
  <c r="P63" i="32"/>
  <c r="P64" i="32"/>
  <c r="P65" i="32"/>
  <c r="P66" i="32"/>
  <c r="P67" i="32"/>
  <c r="P68" i="32"/>
  <c r="P69" i="32"/>
  <c r="P70" i="32"/>
  <c r="P71" i="32"/>
  <c r="P72" i="32"/>
  <c r="P73" i="32"/>
  <c r="P74" i="32"/>
  <c r="P75" i="32"/>
  <c r="P76" i="32"/>
  <c r="P77" i="32"/>
  <c r="P78" i="32"/>
  <c r="P79" i="32"/>
  <c r="P80" i="32"/>
  <c r="P81" i="32"/>
  <c r="P82" i="32"/>
  <c r="P83" i="32"/>
  <c r="P84" i="32"/>
  <c r="P85" i="32"/>
  <c r="P86" i="32"/>
  <c r="P87" i="32"/>
  <c r="P88" i="32"/>
  <c r="P89" i="32"/>
  <c r="P90" i="32"/>
  <c r="P91" i="32"/>
  <c r="P92" i="32"/>
  <c r="P93" i="32"/>
  <c r="P94" i="32"/>
  <c r="P95" i="32"/>
  <c r="P96" i="32"/>
  <c r="P97" i="32"/>
  <c r="P98" i="32"/>
  <c r="P99" i="32"/>
  <c r="P100" i="32"/>
  <c r="P101" i="32"/>
  <c r="P102" i="32"/>
  <c r="P103" i="32"/>
  <c r="P104" i="32"/>
  <c r="P105" i="32"/>
  <c r="P106" i="32"/>
  <c r="P107" i="32"/>
  <c r="P108" i="32"/>
  <c r="P109" i="32"/>
  <c r="P110" i="32"/>
  <c r="P111" i="32"/>
  <c r="P112" i="32"/>
  <c r="P113" i="32"/>
  <c r="P114" i="32"/>
  <c r="P115" i="32"/>
  <c r="P116" i="32"/>
  <c r="P117" i="32"/>
  <c r="P118" i="32"/>
  <c r="P119" i="32"/>
  <c r="P120" i="32"/>
  <c r="P121" i="32"/>
  <c r="P122" i="32"/>
  <c r="P123" i="32"/>
  <c r="P124" i="32"/>
  <c r="P125" i="32"/>
  <c r="P126" i="32"/>
  <c r="P127" i="32"/>
  <c r="P128" i="32"/>
  <c r="P129" i="32"/>
  <c r="P130" i="32"/>
  <c r="P131" i="32"/>
  <c r="P132" i="32"/>
  <c r="P133" i="32"/>
  <c r="P134" i="32"/>
  <c r="P135" i="32"/>
  <c r="P136" i="32"/>
  <c r="P137" i="32"/>
  <c r="P138" i="32"/>
  <c r="P139" i="32"/>
  <c r="P140" i="32"/>
  <c r="P141" i="32"/>
  <c r="P142" i="32"/>
  <c r="P143" i="32"/>
  <c r="P144" i="32"/>
  <c r="P145" i="32"/>
  <c r="P146" i="32"/>
  <c r="P147" i="32"/>
  <c r="P148" i="32"/>
  <c r="P149" i="32"/>
  <c r="P150" i="32"/>
  <c r="P151" i="32"/>
  <c r="P152" i="32"/>
  <c r="P153" i="32"/>
  <c r="P154" i="32"/>
  <c r="P155" i="32"/>
  <c r="P156" i="32"/>
  <c r="P157" i="32"/>
  <c r="P158" i="32"/>
  <c r="P159" i="32"/>
  <c r="P160" i="32"/>
  <c r="P161" i="32"/>
  <c r="P162" i="32"/>
  <c r="P163" i="32"/>
  <c r="P164" i="32"/>
  <c r="P165" i="32"/>
  <c r="P166" i="32"/>
  <c r="P167" i="32"/>
  <c r="P168" i="32"/>
  <c r="P169" i="32"/>
  <c r="P170" i="32"/>
  <c r="P171" i="32"/>
  <c r="P172" i="32"/>
  <c r="P173" i="32"/>
  <c r="P174" i="32"/>
  <c r="P175" i="32"/>
  <c r="P176" i="32"/>
  <c r="P177" i="32"/>
  <c r="P178" i="32"/>
  <c r="P179" i="32"/>
  <c r="P180" i="32"/>
  <c r="P181" i="32"/>
  <c r="P182" i="32"/>
  <c r="P183" i="32"/>
  <c r="P184" i="32"/>
  <c r="P185" i="32"/>
  <c r="P186" i="32"/>
  <c r="P187" i="32"/>
  <c r="P188" i="32"/>
  <c r="P189" i="32"/>
  <c r="P190" i="32"/>
  <c r="P191" i="32"/>
  <c r="P192" i="32"/>
  <c r="P193" i="32"/>
  <c r="P194" i="32"/>
  <c r="P195" i="32"/>
  <c r="P196" i="32"/>
  <c r="P197" i="32"/>
  <c r="P198" i="32"/>
  <c r="P199" i="32"/>
  <c r="P200" i="32"/>
  <c r="P201" i="32"/>
  <c r="P202" i="32"/>
  <c r="P203" i="32"/>
  <c r="P204" i="32"/>
  <c r="P205" i="32"/>
  <c r="P206" i="32"/>
  <c r="P207" i="32"/>
  <c r="P208" i="32"/>
  <c r="P209" i="32"/>
  <c r="P210" i="32"/>
  <c r="P211" i="32"/>
  <c r="P212" i="32"/>
  <c r="P213" i="32"/>
  <c r="P214" i="32"/>
  <c r="P215" i="32"/>
  <c r="P216" i="32"/>
  <c r="P217" i="32"/>
  <c r="P218" i="32"/>
  <c r="P219" i="32"/>
  <c r="P220" i="32"/>
  <c r="P221" i="32"/>
  <c r="P222" i="32"/>
  <c r="P223" i="32"/>
  <c r="P224" i="32"/>
  <c r="P225" i="32"/>
  <c r="P226" i="32"/>
  <c r="P227" i="32"/>
  <c r="P228" i="32"/>
  <c r="P229" i="32"/>
  <c r="P230" i="32"/>
  <c r="P231" i="32"/>
  <c r="P232" i="32"/>
  <c r="P233" i="32"/>
  <c r="P234" i="32"/>
  <c r="P235" i="32"/>
  <c r="P236" i="32"/>
  <c r="P237" i="32"/>
  <c r="P238" i="32"/>
  <c r="P239" i="32"/>
  <c r="P240" i="32"/>
  <c r="P241" i="32"/>
  <c r="P242" i="32"/>
  <c r="P243" i="32"/>
  <c r="P244" i="32"/>
  <c r="P245" i="32"/>
  <c r="P246" i="32"/>
  <c r="P247" i="32"/>
  <c r="P248" i="32"/>
  <c r="P249" i="32"/>
  <c r="P250" i="32"/>
  <c r="P251" i="32"/>
  <c r="P252" i="32"/>
  <c r="P253" i="32"/>
  <c r="P254" i="32"/>
  <c r="P255" i="32"/>
  <c r="P256" i="32"/>
  <c r="P257" i="32"/>
  <c r="P258" i="32"/>
  <c r="P259" i="32"/>
  <c r="P260" i="32"/>
  <c r="P261" i="32"/>
  <c r="P262" i="32"/>
  <c r="P263" i="32"/>
  <c r="P264" i="32"/>
  <c r="P265" i="32"/>
  <c r="P266" i="32"/>
  <c r="P267" i="32"/>
  <c r="P268" i="32"/>
  <c r="P269" i="32"/>
  <c r="P270" i="32"/>
  <c r="P271" i="32"/>
  <c r="P272" i="32"/>
  <c r="P273" i="32"/>
  <c r="P274" i="32"/>
  <c r="P275" i="32"/>
  <c r="P276" i="32"/>
  <c r="P277" i="32"/>
  <c r="P278" i="32"/>
  <c r="P279" i="32"/>
  <c r="P280" i="32"/>
  <c r="P281" i="32"/>
  <c r="P282" i="32"/>
  <c r="P283" i="32"/>
  <c r="P284" i="32"/>
  <c r="P285" i="32"/>
  <c r="P286" i="32"/>
  <c r="P287" i="32"/>
  <c r="P288" i="32"/>
  <c r="P289" i="32"/>
  <c r="P290" i="32"/>
  <c r="P291" i="32"/>
  <c r="P292" i="32"/>
  <c r="P293" i="32"/>
  <c r="P294" i="32"/>
  <c r="P295" i="32"/>
  <c r="P296" i="32"/>
  <c r="P297" i="32"/>
  <c r="P298" i="32"/>
  <c r="P299" i="32"/>
  <c r="P300" i="32"/>
  <c r="P301" i="32"/>
  <c r="P302" i="32"/>
  <c r="P303" i="32"/>
  <c r="P304" i="32"/>
  <c r="P305" i="32"/>
  <c r="P306" i="32"/>
  <c r="P307" i="32"/>
  <c r="P308" i="32"/>
  <c r="P309" i="32"/>
  <c r="P310" i="32"/>
  <c r="P311" i="32"/>
  <c r="P312" i="32"/>
  <c r="P313" i="32"/>
  <c r="P314" i="32"/>
  <c r="P315" i="32"/>
  <c r="P316" i="32"/>
  <c r="P317" i="32"/>
  <c r="P318" i="32"/>
  <c r="P319" i="32"/>
  <c r="P320" i="32"/>
  <c r="P321" i="32"/>
  <c r="P322" i="32"/>
  <c r="P323" i="32"/>
  <c r="P324" i="32"/>
  <c r="P325" i="32"/>
  <c r="P326" i="32"/>
  <c r="P327" i="32"/>
  <c r="P328" i="32"/>
  <c r="P329" i="32"/>
  <c r="P330" i="32"/>
  <c r="P331" i="32"/>
  <c r="P332" i="32"/>
  <c r="P333" i="32"/>
  <c r="P334" i="32"/>
  <c r="P335" i="32"/>
  <c r="P336" i="32"/>
  <c r="P337" i="32"/>
  <c r="P338" i="32"/>
  <c r="P339" i="32"/>
  <c r="P340" i="32"/>
  <c r="P346" i="32"/>
  <c r="P347" i="32"/>
  <c r="P348" i="32"/>
  <c r="P349" i="32"/>
  <c r="P350" i="32"/>
  <c r="P351" i="32"/>
  <c r="P352" i="32"/>
  <c r="P353" i="32"/>
  <c r="P354" i="32"/>
  <c r="P355" i="32"/>
  <c r="P356" i="32"/>
  <c r="P357" i="32"/>
  <c r="P358" i="32"/>
  <c r="P359" i="32"/>
  <c r="P360" i="32"/>
  <c r="P361" i="32"/>
  <c r="P362" i="32"/>
  <c r="P363" i="32"/>
  <c r="P364" i="32"/>
  <c r="P365" i="32"/>
  <c r="P366" i="32"/>
  <c r="P367" i="32"/>
  <c r="P368" i="32"/>
  <c r="P369" i="32"/>
  <c r="P370" i="32"/>
  <c r="P371" i="32"/>
  <c r="P372" i="32"/>
  <c r="P373" i="32"/>
  <c r="P374" i="32"/>
  <c r="P375" i="32"/>
  <c r="P376" i="32"/>
  <c r="P377" i="32"/>
  <c r="P378" i="32"/>
  <c r="P379" i="32"/>
  <c r="P380" i="32"/>
  <c r="P381" i="32"/>
  <c r="P382" i="32"/>
  <c r="P383" i="32"/>
  <c r="P384" i="32"/>
  <c r="P385" i="32"/>
  <c r="P386" i="32"/>
  <c r="P387" i="32"/>
  <c r="P388" i="32"/>
  <c r="P389" i="32"/>
  <c r="P390" i="32"/>
  <c r="P391" i="32"/>
  <c r="P392" i="32"/>
  <c r="P393" i="32"/>
  <c r="P394" i="32"/>
  <c r="P395" i="32"/>
  <c r="P396" i="32"/>
  <c r="P397" i="32"/>
  <c r="P398" i="32"/>
  <c r="P399" i="32"/>
  <c r="P400" i="32"/>
  <c r="P401" i="32"/>
  <c r="P402" i="32"/>
  <c r="P403" i="32"/>
  <c r="P404" i="32"/>
  <c r="P405" i="32"/>
  <c r="P406" i="32"/>
  <c r="P407" i="32"/>
  <c r="P408" i="32"/>
  <c r="P409" i="32"/>
  <c r="P410" i="32"/>
  <c r="P411" i="32"/>
  <c r="P412" i="32"/>
  <c r="P413" i="32"/>
  <c r="P414" i="32"/>
  <c r="P415" i="32"/>
  <c r="P416" i="32"/>
  <c r="P417" i="32"/>
  <c r="P418" i="32"/>
  <c r="P419" i="32"/>
  <c r="P420" i="32"/>
  <c r="P421" i="32"/>
  <c r="P422" i="32"/>
  <c r="P423" i="32"/>
  <c r="P424" i="32"/>
  <c r="P425" i="32"/>
  <c r="P426" i="32"/>
  <c r="P427" i="32"/>
  <c r="P428" i="32"/>
  <c r="P429" i="32"/>
  <c r="P430" i="32"/>
  <c r="P431" i="32"/>
  <c r="P432" i="32"/>
  <c r="P433" i="32"/>
  <c r="P434" i="32"/>
  <c r="P435" i="32"/>
  <c r="P436" i="32"/>
  <c r="P437" i="32"/>
  <c r="P438" i="32"/>
  <c r="P439" i="32"/>
  <c r="P440" i="32"/>
  <c r="P441" i="32"/>
  <c r="P442" i="32"/>
  <c r="P443" i="32"/>
  <c r="P444" i="32"/>
  <c r="P445" i="32"/>
  <c r="P446" i="32"/>
  <c r="P447" i="32"/>
  <c r="P448" i="32"/>
  <c r="P449" i="32"/>
  <c r="P450" i="32"/>
  <c r="P451" i="32"/>
  <c r="P452" i="32"/>
  <c r="P453" i="32"/>
  <c r="P454" i="32"/>
  <c r="P455" i="32"/>
  <c r="P456" i="32"/>
  <c r="P457" i="32"/>
  <c r="P458" i="32"/>
  <c r="P459" i="32"/>
  <c r="P460" i="32"/>
  <c r="P461" i="32"/>
  <c r="P462" i="32"/>
  <c r="P463" i="32"/>
  <c r="P464" i="32"/>
  <c r="P465" i="32"/>
  <c r="P466" i="32"/>
  <c r="P467" i="32"/>
  <c r="P468" i="32"/>
  <c r="P469" i="32"/>
  <c r="P470" i="32"/>
  <c r="P471" i="32"/>
  <c r="P472" i="32"/>
  <c r="P473" i="32"/>
  <c r="P474" i="32"/>
  <c r="P475" i="32"/>
  <c r="P476" i="32"/>
  <c r="P477" i="32"/>
  <c r="P478" i="32"/>
  <c r="P479" i="32"/>
  <c r="P480" i="32"/>
  <c r="P481" i="32"/>
  <c r="P482" i="32"/>
  <c r="P483" i="32"/>
  <c r="P484" i="32"/>
  <c r="P485" i="32"/>
  <c r="P486" i="32"/>
  <c r="P487" i="32"/>
  <c r="P488" i="32"/>
  <c r="P489" i="32"/>
  <c r="P490" i="32"/>
  <c r="P491" i="32"/>
  <c r="P492" i="32"/>
  <c r="P493" i="32"/>
  <c r="P494" i="32"/>
  <c r="P495" i="32"/>
  <c r="P496" i="32"/>
  <c r="P497" i="32"/>
  <c r="P498" i="32"/>
  <c r="P499" i="32"/>
  <c r="P500" i="32"/>
  <c r="P501" i="32"/>
  <c r="P502" i="32"/>
  <c r="P503" i="32"/>
  <c r="P504" i="32"/>
  <c r="P505" i="32"/>
  <c r="P506" i="32"/>
  <c r="P507" i="32"/>
  <c r="P508" i="32"/>
  <c r="P509" i="32"/>
  <c r="P510" i="32"/>
  <c r="P511" i="32"/>
  <c r="P512" i="32"/>
  <c r="P513" i="32"/>
  <c r="P514" i="32"/>
  <c r="P515" i="32"/>
  <c r="P516" i="32"/>
  <c r="P517" i="32"/>
  <c r="P518" i="32"/>
  <c r="P519" i="32"/>
  <c r="P520" i="32"/>
  <c r="P521" i="32"/>
  <c r="P522" i="32"/>
  <c r="P523" i="32"/>
  <c r="P524" i="32"/>
  <c r="P525" i="32"/>
  <c r="P526" i="32"/>
  <c r="P527" i="32"/>
  <c r="P528" i="32"/>
  <c r="P529" i="32"/>
  <c r="P530" i="32"/>
  <c r="P531" i="32"/>
  <c r="P532" i="32"/>
  <c r="P533" i="32"/>
  <c r="P534" i="32"/>
  <c r="P535" i="32"/>
  <c r="P536" i="32"/>
  <c r="P537" i="32"/>
  <c r="P538" i="32"/>
  <c r="P539" i="32"/>
  <c r="P540" i="32"/>
  <c r="P541" i="32"/>
  <c r="P542" i="32"/>
  <c r="P543" i="32"/>
  <c r="P544" i="32"/>
  <c r="P545" i="32"/>
  <c r="P546" i="32"/>
  <c r="P547" i="32"/>
  <c r="P548" i="32"/>
  <c r="P549" i="32"/>
  <c r="P550" i="32"/>
  <c r="P551" i="32"/>
  <c r="P552" i="32"/>
  <c r="P553" i="32"/>
  <c r="P554" i="32"/>
  <c r="P555" i="32"/>
  <c r="P556" i="32"/>
  <c r="P557" i="32"/>
  <c r="P558" i="32"/>
  <c r="P559" i="32"/>
  <c r="P560" i="32"/>
  <c r="P561" i="32"/>
  <c r="P562" i="32"/>
  <c r="P563" i="32"/>
  <c r="P564" i="32"/>
  <c r="P565" i="32"/>
  <c r="P566" i="32"/>
  <c r="P567" i="32"/>
  <c r="P568" i="32"/>
  <c r="P569" i="32"/>
  <c r="P570" i="32"/>
  <c r="P571" i="32"/>
  <c r="P572" i="32"/>
  <c r="P573" i="32"/>
  <c r="P574" i="32"/>
  <c r="P575" i="32"/>
  <c r="P576" i="32"/>
  <c r="P577" i="32"/>
  <c r="P578" i="32"/>
  <c r="P579" i="32"/>
  <c r="P580" i="32"/>
  <c r="P581" i="32"/>
  <c r="P582" i="32"/>
  <c r="P583" i="32"/>
  <c r="P584" i="32"/>
  <c r="P585" i="32"/>
  <c r="P586" i="32"/>
  <c r="P587" i="32"/>
  <c r="P588" i="32"/>
  <c r="P589" i="32"/>
  <c r="P590" i="32"/>
  <c r="P591" i="32"/>
  <c r="P592" i="32"/>
  <c r="P593" i="32"/>
  <c r="P594" i="32"/>
  <c r="P595" i="32"/>
  <c r="P596" i="32"/>
  <c r="P597" i="32"/>
  <c r="P598" i="32"/>
  <c r="P599" i="32"/>
  <c r="P600" i="32"/>
  <c r="P601" i="32"/>
  <c r="P602" i="32"/>
  <c r="P603" i="32"/>
  <c r="P604" i="32"/>
  <c r="P605" i="32"/>
  <c r="P606" i="32"/>
  <c r="P607" i="32"/>
  <c r="P608" i="32"/>
  <c r="P609" i="32"/>
  <c r="P610" i="32"/>
  <c r="P611" i="32"/>
  <c r="P612" i="32"/>
  <c r="P613" i="32"/>
  <c r="P614" i="32"/>
  <c r="P615" i="32"/>
  <c r="P616" i="32"/>
  <c r="P617" i="32"/>
  <c r="P618" i="32"/>
  <c r="P619" i="32"/>
  <c r="P620" i="32"/>
  <c r="P621" i="32"/>
  <c r="P622" i="32"/>
  <c r="P623" i="32"/>
  <c r="P624" i="32"/>
  <c r="P625" i="32"/>
  <c r="P626" i="32"/>
  <c r="P627" i="32"/>
  <c r="P628" i="32"/>
  <c r="P629" i="32"/>
  <c r="P630" i="32"/>
  <c r="P631" i="32"/>
  <c r="P632" i="32"/>
  <c r="P633" i="32"/>
  <c r="P634" i="32"/>
  <c r="P635" i="32"/>
  <c r="P636" i="32"/>
  <c r="P637" i="32"/>
  <c r="P638" i="32"/>
  <c r="P639" i="32"/>
  <c r="P640" i="32"/>
  <c r="P641" i="32"/>
  <c r="P642" i="32"/>
  <c r="P643" i="32"/>
  <c r="P644" i="32"/>
  <c r="P645" i="32"/>
  <c r="P646" i="32"/>
  <c r="P647" i="32"/>
  <c r="P648" i="32"/>
  <c r="P649" i="32"/>
  <c r="P650" i="32"/>
  <c r="P651" i="32"/>
  <c r="P652" i="32"/>
  <c r="P653" i="32"/>
  <c r="P654" i="32"/>
  <c r="P655" i="32"/>
  <c r="P656" i="32"/>
  <c r="P657" i="32"/>
  <c r="P658" i="32"/>
  <c r="P659" i="32"/>
  <c r="P660" i="32"/>
  <c r="P661" i="32"/>
  <c r="P662" i="32"/>
  <c r="P663" i="32"/>
  <c r="P664" i="32"/>
  <c r="P665" i="32"/>
  <c r="P666" i="32"/>
  <c r="P667" i="32"/>
  <c r="P668" i="32"/>
  <c r="P669" i="32"/>
  <c r="P670" i="32"/>
  <c r="P671" i="32"/>
  <c r="P672" i="32"/>
  <c r="P673" i="32"/>
  <c r="P674" i="32"/>
  <c r="P675" i="32"/>
  <c r="P676" i="32"/>
  <c r="P677" i="32"/>
  <c r="P678" i="32"/>
  <c r="P679" i="32"/>
  <c r="P680" i="32"/>
  <c r="P681" i="32"/>
  <c r="P682" i="32"/>
  <c r="P683" i="32"/>
  <c r="P684" i="32"/>
  <c r="P685" i="32"/>
  <c r="P686" i="32"/>
  <c r="P687" i="32"/>
  <c r="P688" i="32"/>
  <c r="P689" i="32"/>
  <c r="P690" i="32"/>
  <c r="P691" i="32"/>
  <c r="P692" i="32"/>
  <c r="P693" i="32"/>
  <c r="P694" i="32"/>
  <c r="P695" i="32"/>
  <c r="P696" i="32"/>
  <c r="P697" i="32"/>
  <c r="P698" i="32"/>
  <c r="P699" i="32"/>
  <c r="P700" i="32"/>
  <c r="P701" i="32"/>
  <c r="P702" i="32"/>
  <c r="P703" i="32"/>
  <c r="P704" i="32"/>
  <c r="P705" i="32"/>
  <c r="P706" i="32"/>
  <c r="P707" i="32"/>
  <c r="P708" i="32"/>
  <c r="P709" i="32"/>
  <c r="P710" i="32"/>
  <c r="P711" i="32"/>
  <c r="P712" i="32"/>
  <c r="P713" i="32"/>
  <c r="P714" i="32"/>
  <c r="P715" i="32"/>
  <c r="P716" i="32"/>
  <c r="P717" i="32"/>
  <c r="P718" i="32"/>
  <c r="P719" i="32"/>
  <c r="P720" i="32"/>
  <c r="P721" i="32"/>
  <c r="P722" i="32"/>
  <c r="P723" i="32"/>
  <c r="P724" i="32"/>
  <c r="P725" i="32"/>
  <c r="P726" i="32"/>
  <c r="P727" i="32"/>
  <c r="P728" i="32"/>
  <c r="P729" i="32"/>
  <c r="P730" i="32"/>
  <c r="P731" i="32"/>
  <c r="P732" i="32"/>
  <c r="P733" i="32"/>
  <c r="P734" i="32"/>
  <c r="P735" i="32"/>
  <c r="P736" i="32"/>
  <c r="P737" i="32"/>
  <c r="P738" i="32"/>
  <c r="P739" i="32"/>
  <c r="P740" i="32"/>
  <c r="P741" i="32"/>
  <c r="P742" i="32"/>
  <c r="P743" i="32"/>
  <c r="P744" i="32"/>
  <c r="P745" i="32"/>
  <c r="P746" i="32"/>
  <c r="P747" i="32"/>
  <c r="P748" i="32"/>
  <c r="P749" i="32"/>
  <c r="P750" i="32"/>
  <c r="P751" i="32"/>
  <c r="P752" i="32"/>
  <c r="P753" i="32"/>
  <c r="P754" i="32"/>
  <c r="P755" i="32"/>
  <c r="P756" i="32"/>
  <c r="P757" i="32"/>
  <c r="P758" i="32"/>
  <c r="P759" i="32"/>
  <c r="P760" i="32"/>
  <c r="P761" i="32"/>
  <c r="P762" i="32"/>
  <c r="P763" i="32"/>
  <c r="P764" i="32"/>
  <c r="P765" i="32"/>
  <c r="P766" i="32"/>
  <c r="P767" i="32"/>
  <c r="P768" i="32"/>
  <c r="P769" i="32"/>
  <c r="P770" i="32"/>
  <c r="P771" i="32"/>
  <c r="P772" i="32"/>
  <c r="P773" i="32"/>
  <c r="P774" i="32"/>
  <c r="P775" i="32"/>
  <c r="P776" i="32"/>
  <c r="P777" i="32"/>
  <c r="P778" i="32"/>
  <c r="P779" i="32"/>
  <c r="P780" i="32"/>
  <c r="P781" i="32"/>
  <c r="P782" i="32"/>
  <c r="P783" i="32"/>
  <c r="P784" i="32"/>
  <c r="P785" i="32"/>
  <c r="P786" i="32"/>
  <c r="P787" i="32"/>
  <c r="P788" i="32"/>
  <c r="P789" i="32"/>
  <c r="P790" i="32"/>
  <c r="P791" i="32"/>
  <c r="P792" i="32"/>
  <c r="P793" i="32"/>
  <c r="P794" i="32"/>
  <c r="P795" i="32"/>
  <c r="P796" i="32"/>
  <c r="P797" i="32"/>
  <c r="P798" i="32"/>
  <c r="P799" i="32"/>
  <c r="P800" i="32"/>
  <c r="P801" i="32"/>
  <c r="P802" i="32"/>
  <c r="P803" i="32"/>
  <c r="P804" i="32"/>
  <c r="P805" i="32"/>
  <c r="P806" i="32"/>
  <c r="P807" i="32"/>
  <c r="P808" i="32"/>
  <c r="P809" i="32"/>
  <c r="P810" i="32"/>
  <c r="P811" i="32"/>
  <c r="P812" i="32"/>
  <c r="P813" i="32"/>
  <c r="P814" i="32"/>
  <c r="P815" i="32"/>
  <c r="P816" i="32"/>
  <c r="P817" i="32"/>
  <c r="P818" i="32"/>
  <c r="P819" i="32"/>
  <c r="P820" i="32"/>
  <c r="P821" i="32"/>
  <c r="P822" i="32"/>
  <c r="P823" i="32"/>
  <c r="P824" i="32"/>
  <c r="P825" i="32"/>
  <c r="P826" i="32"/>
  <c r="P827" i="32"/>
  <c r="P828" i="32"/>
  <c r="P829" i="32"/>
  <c r="P830" i="32"/>
  <c r="P831" i="32"/>
  <c r="P832" i="32"/>
  <c r="P833" i="32"/>
  <c r="P834" i="32"/>
  <c r="P835" i="32"/>
  <c r="P836" i="32"/>
  <c r="P837" i="32"/>
  <c r="P838" i="32"/>
  <c r="P839" i="32"/>
  <c r="P840" i="32"/>
  <c r="P841" i="32"/>
  <c r="P842" i="32"/>
  <c r="P843" i="32"/>
  <c r="P844" i="32"/>
  <c r="P845" i="32"/>
  <c r="P846" i="32"/>
  <c r="P847" i="32"/>
  <c r="P848" i="32"/>
  <c r="P849" i="32"/>
  <c r="P850" i="32"/>
  <c r="P851" i="32"/>
  <c r="P852" i="32"/>
  <c r="P853" i="32"/>
  <c r="P854" i="32"/>
  <c r="P855" i="32"/>
  <c r="P856" i="32"/>
  <c r="P857" i="32"/>
  <c r="P858" i="32"/>
  <c r="P859" i="32"/>
  <c r="P860" i="32"/>
  <c r="P861" i="32"/>
  <c r="P862" i="32"/>
  <c r="P863" i="32"/>
  <c r="P864" i="32"/>
  <c r="P865" i="32"/>
  <c r="P866" i="32"/>
  <c r="P867" i="32"/>
  <c r="P868" i="32"/>
  <c r="P869" i="32"/>
  <c r="P870" i="32"/>
  <c r="P871" i="32"/>
  <c r="P872" i="32"/>
  <c r="P873" i="32"/>
  <c r="P874" i="32"/>
  <c r="P875" i="32"/>
  <c r="P876" i="32"/>
  <c r="P877" i="32"/>
  <c r="P878" i="32"/>
  <c r="P879" i="32"/>
  <c r="P880" i="32"/>
  <c r="P881" i="32"/>
  <c r="P882" i="32"/>
  <c r="P883" i="32"/>
  <c r="P884" i="32"/>
  <c r="P885" i="32"/>
  <c r="P886" i="32"/>
  <c r="P887" i="32"/>
  <c r="P888" i="32"/>
  <c r="P889" i="32"/>
  <c r="P890" i="32"/>
  <c r="P891" i="32"/>
  <c r="P892" i="32"/>
  <c r="P893" i="32"/>
  <c r="P894" i="32"/>
  <c r="P895" i="32"/>
  <c r="P896" i="32"/>
  <c r="P897" i="32"/>
  <c r="P898" i="32"/>
  <c r="P899" i="32"/>
  <c r="P900" i="32"/>
  <c r="P901" i="32"/>
  <c r="P902" i="32"/>
  <c r="P903" i="32"/>
  <c r="P904" i="32"/>
  <c r="P905" i="32"/>
  <c r="P906" i="32"/>
  <c r="P907" i="32"/>
  <c r="P908" i="32"/>
  <c r="P909" i="32"/>
  <c r="P910" i="32"/>
  <c r="P911" i="32"/>
  <c r="P912" i="32"/>
  <c r="P913" i="32"/>
  <c r="P914" i="32"/>
  <c r="P915" i="32"/>
  <c r="P916" i="32"/>
  <c r="P917" i="32"/>
  <c r="P918" i="32"/>
  <c r="P919" i="32"/>
  <c r="P920" i="32"/>
  <c r="P921" i="32"/>
  <c r="P922" i="32"/>
  <c r="P923" i="32"/>
  <c r="P924" i="32"/>
  <c r="P925" i="32"/>
  <c r="P926" i="32"/>
  <c r="P927" i="32"/>
  <c r="P928" i="32"/>
  <c r="P929" i="32"/>
  <c r="P930" i="32"/>
  <c r="P931" i="32"/>
  <c r="P932" i="32"/>
  <c r="P933" i="32"/>
  <c r="P934" i="32"/>
  <c r="P935" i="32"/>
  <c r="P936" i="32"/>
  <c r="P937" i="32"/>
  <c r="P938" i="32"/>
  <c r="P939" i="32"/>
  <c r="P940" i="32"/>
  <c r="P941" i="32"/>
  <c r="P942" i="32"/>
  <c r="P943" i="32"/>
  <c r="P944" i="32"/>
  <c r="P945" i="32"/>
  <c r="P946" i="32"/>
  <c r="P947" i="32"/>
  <c r="P948" i="32"/>
  <c r="P949" i="32"/>
  <c r="P950" i="32"/>
  <c r="P951" i="32"/>
  <c r="P952" i="32"/>
  <c r="P953" i="32"/>
  <c r="P954" i="32"/>
  <c r="P955" i="32"/>
  <c r="P956" i="32"/>
  <c r="P957" i="32"/>
  <c r="P958" i="32"/>
  <c r="P959" i="32"/>
  <c r="P960" i="32"/>
  <c r="P961" i="32"/>
  <c r="P962" i="32"/>
  <c r="P963" i="32"/>
  <c r="P964" i="32"/>
  <c r="P965" i="32"/>
  <c r="P966" i="32"/>
  <c r="P967" i="32"/>
  <c r="P968" i="32"/>
  <c r="P969" i="32"/>
  <c r="P970" i="32"/>
  <c r="P971" i="32"/>
  <c r="P972" i="32"/>
  <c r="P973" i="32"/>
  <c r="P974" i="32"/>
  <c r="P975" i="32"/>
  <c r="P976" i="32"/>
  <c r="P977" i="32"/>
  <c r="P978" i="32"/>
  <c r="P979" i="32"/>
  <c r="P980" i="32"/>
  <c r="P981" i="32"/>
  <c r="P982" i="32"/>
  <c r="P983" i="32"/>
  <c r="P984" i="32"/>
  <c r="P985" i="32"/>
  <c r="P986" i="32"/>
  <c r="P987" i="32"/>
  <c r="P988" i="32"/>
  <c r="P989" i="32"/>
  <c r="P990" i="32"/>
  <c r="P991" i="32"/>
  <c r="P992" i="32"/>
  <c r="P993" i="32"/>
  <c r="P994" i="32"/>
  <c r="P995" i="32"/>
  <c r="P996" i="32"/>
  <c r="P997" i="32"/>
  <c r="P998" i="32"/>
  <c r="P999" i="32"/>
  <c r="P1000" i="32"/>
  <c r="P1001" i="32"/>
  <c r="P1002" i="32"/>
  <c r="P1003" i="32"/>
  <c r="P1004" i="32"/>
  <c r="P1005" i="32"/>
  <c r="P1006" i="32"/>
  <c r="P1007" i="32"/>
  <c r="P1008" i="32"/>
  <c r="P1009" i="32"/>
  <c r="P1010" i="32"/>
  <c r="P1011" i="32"/>
  <c r="P1012" i="32"/>
  <c r="P1013" i="32"/>
  <c r="P1014" i="32"/>
  <c r="P1015" i="32"/>
  <c r="P1016" i="32"/>
  <c r="P1017" i="32"/>
  <c r="P1018" i="32"/>
  <c r="P1019" i="32"/>
  <c r="P1020" i="32"/>
  <c r="P1021" i="32"/>
  <c r="P1022" i="32"/>
  <c r="P1023" i="32"/>
  <c r="P1024" i="32"/>
  <c r="P1025" i="32"/>
  <c r="P1026" i="32"/>
  <c r="P1027" i="32"/>
  <c r="P1028" i="32"/>
  <c r="P1029" i="32"/>
  <c r="P1030" i="32"/>
  <c r="P1031" i="32"/>
  <c r="P1032" i="32"/>
  <c r="P1033" i="32"/>
  <c r="P1034" i="32"/>
  <c r="P1035" i="32"/>
  <c r="P1036" i="32"/>
  <c r="P1037" i="32"/>
  <c r="P1038" i="32"/>
  <c r="P1039" i="32"/>
  <c r="P1040" i="32"/>
  <c r="P1041" i="32"/>
  <c r="P1042" i="32"/>
  <c r="P1043" i="32"/>
  <c r="P1044" i="32"/>
  <c r="P1045" i="32"/>
  <c r="P1046" i="32"/>
  <c r="P1047" i="32"/>
  <c r="P1048" i="32"/>
  <c r="P1049" i="32"/>
  <c r="P1050" i="32"/>
  <c r="P1051" i="32"/>
  <c r="P1052" i="32"/>
  <c r="P1053" i="32"/>
  <c r="P1054" i="32"/>
  <c r="P1055" i="32"/>
  <c r="P1056" i="32"/>
  <c r="P1057" i="32"/>
  <c r="P1058" i="32"/>
  <c r="P1059" i="32"/>
  <c r="P1060" i="32"/>
  <c r="P1061" i="32"/>
  <c r="P1062" i="32"/>
  <c r="P1063" i="32"/>
  <c r="P1064" i="32"/>
  <c r="P1065" i="32"/>
  <c r="P1066" i="32"/>
  <c r="P1067" i="32"/>
  <c r="P1068" i="32"/>
  <c r="P1069" i="32"/>
  <c r="P1070" i="32"/>
  <c r="P1071" i="32"/>
  <c r="P1072" i="32"/>
  <c r="P1073" i="32"/>
  <c r="P1074" i="32"/>
  <c r="P1075" i="32"/>
  <c r="P1076" i="32"/>
  <c r="P1077" i="32"/>
  <c r="P1078" i="32"/>
  <c r="P1079" i="32"/>
  <c r="P1080" i="32"/>
  <c r="P1081" i="32"/>
  <c r="P1082" i="32"/>
  <c r="P1083" i="32"/>
  <c r="P1084" i="32"/>
  <c r="P1085" i="32"/>
  <c r="P1086" i="32"/>
  <c r="P1087" i="32"/>
  <c r="P1088" i="32"/>
  <c r="P1089" i="32"/>
  <c r="P1090" i="32"/>
  <c r="P1091" i="32"/>
  <c r="P1092" i="32"/>
  <c r="P1093" i="32"/>
  <c r="P1094" i="32"/>
  <c r="P1095" i="32"/>
  <c r="P1096" i="32"/>
  <c r="P1097" i="32"/>
  <c r="P1098" i="32"/>
  <c r="P1099" i="32"/>
  <c r="P1100" i="32"/>
  <c r="P1101" i="32"/>
  <c r="P1102" i="32"/>
  <c r="P1103" i="32"/>
  <c r="P1104" i="32"/>
  <c r="P1105" i="32"/>
  <c r="P1106" i="32"/>
  <c r="P1107" i="32"/>
  <c r="P1108" i="32"/>
  <c r="P1109" i="32"/>
  <c r="P1110" i="32"/>
  <c r="P1111" i="32"/>
  <c r="P1112" i="32"/>
  <c r="P1113" i="32"/>
  <c r="P1114" i="32"/>
  <c r="P1115" i="32"/>
  <c r="P1116" i="32"/>
  <c r="P1117" i="32"/>
  <c r="P1118" i="32"/>
  <c r="P1119" i="32"/>
  <c r="P1120" i="32"/>
  <c r="P1121" i="32"/>
  <c r="P1122" i="32"/>
  <c r="P1123" i="32"/>
  <c r="P1124" i="32"/>
  <c r="P1125" i="32"/>
  <c r="P1126" i="32"/>
  <c r="P1127" i="32"/>
  <c r="P1128" i="32"/>
  <c r="P1129" i="32"/>
  <c r="P1130" i="32"/>
  <c r="P1131" i="32"/>
  <c r="P1132" i="32"/>
  <c r="P1133" i="32"/>
  <c r="P1134" i="32"/>
  <c r="P1135" i="32"/>
  <c r="P1136" i="32"/>
  <c r="P1137" i="32"/>
  <c r="P1138" i="32"/>
  <c r="P1139" i="32"/>
  <c r="P1140" i="32"/>
  <c r="P1141" i="32"/>
  <c r="P1142" i="32"/>
  <c r="P1143" i="32"/>
  <c r="P1144" i="32"/>
  <c r="P1145" i="32"/>
  <c r="P1146" i="32"/>
  <c r="P1147" i="32"/>
  <c r="P1148" i="32"/>
  <c r="P1149" i="32"/>
  <c r="P1150" i="32"/>
  <c r="P1151" i="32"/>
  <c r="P1152" i="32"/>
  <c r="P1153" i="32"/>
  <c r="P1154" i="32"/>
  <c r="P1155" i="32"/>
  <c r="P1156" i="32"/>
  <c r="P1157" i="32"/>
  <c r="P1158" i="32"/>
  <c r="P1159" i="32"/>
  <c r="P1160" i="32"/>
  <c r="P1161" i="32"/>
  <c r="P1162" i="32"/>
  <c r="P1163" i="32"/>
  <c r="P1164" i="32"/>
  <c r="P1165" i="32"/>
  <c r="P1166" i="32"/>
  <c r="P1167" i="32"/>
  <c r="P1168" i="32"/>
  <c r="P1169" i="32"/>
  <c r="P1170" i="32"/>
  <c r="P1171" i="32"/>
  <c r="P1172" i="32"/>
  <c r="P1173" i="32"/>
  <c r="P1174" i="32"/>
  <c r="P1175" i="32"/>
  <c r="P1176" i="32"/>
  <c r="P1177" i="32"/>
  <c r="P1178" i="32"/>
  <c r="P1179" i="32"/>
  <c r="P1180" i="32"/>
  <c r="P1181" i="32"/>
  <c r="P1182" i="32"/>
  <c r="P1183" i="32"/>
  <c r="P1184" i="32"/>
  <c r="P1185" i="32"/>
  <c r="P1186" i="32"/>
  <c r="P1187" i="32"/>
  <c r="P1188" i="32"/>
  <c r="P1189" i="32"/>
  <c r="P1190" i="32"/>
  <c r="P1191" i="32"/>
  <c r="P1192" i="32"/>
  <c r="P1193" i="32"/>
  <c r="P1194" i="32"/>
  <c r="P1195" i="32"/>
  <c r="P1196" i="32"/>
  <c r="P1197" i="32"/>
  <c r="P1198" i="32"/>
  <c r="P1199" i="32"/>
  <c r="P1200" i="32"/>
  <c r="P1201" i="32"/>
  <c r="P1202" i="32"/>
  <c r="P1203" i="32"/>
  <c r="P1204" i="32"/>
  <c r="P1205" i="32"/>
  <c r="P1206" i="32"/>
  <c r="P1207" i="32"/>
  <c r="P1208" i="32"/>
  <c r="P1209" i="32"/>
  <c r="P1210" i="32"/>
  <c r="P1211" i="32"/>
  <c r="P1212" i="32"/>
  <c r="P1213" i="32"/>
  <c r="P1214" i="32"/>
  <c r="P1215" i="32"/>
  <c r="P1216" i="32"/>
  <c r="P1217" i="32"/>
  <c r="P1218" i="32"/>
  <c r="P1219" i="32"/>
  <c r="P1220" i="32"/>
  <c r="P1221" i="32"/>
  <c r="P1222" i="32"/>
  <c r="P1223" i="32"/>
  <c r="P1224" i="32"/>
  <c r="P1225" i="32"/>
  <c r="P1226" i="32"/>
  <c r="P1227" i="32"/>
  <c r="P1228" i="32"/>
  <c r="P1229" i="32"/>
  <c r="P1230" i="32"/>
  <c r="P1231" i="32"/>
  <c r="P1232" i="32"/>
  <c r="P1233" i="32"/>
  <c r="P1234" i="32"/>
  <c r="P1235" i="32"/>
  <c r="P1236" i="32"/>
  <c r="P1237" i="32"/>
  <c r="P1238" i="32"/>
  <c r="P1239" i="32"/>
  <c r="P1240" i="32"/>
  <c r="P1241" i="32"/>
  <c r="P1242" i="32"/>
  <c r="P1243" i="32"/>
  <c r="P1244" i="32"/>
  <c r="P1245" i="32"/>
  <c r="P1246" i="32"/>
  <c r="P1247" i="32"/>
  <c r="P1248" i="32"/>
  <c r="P1249" i="32"/>
  <c r="P1250" i="32"/>
  <c r="P1251" i="32"/>
  <c r="P1252" i="32"/>
  <c r="P1253" i="32"/>
  <c r="P1254" i="32"/>
  <c r="P1255" i="32"/>
  <c r="P1256" i="32"/>
  <c r="P1257" i="32"/>
  <c r="P1258" i="32"/>
  <c r="P1259" i="32"/>
  <c r="P1260" i="32"/>
  <c r="P1261" i="32"/>
  <c r="P1262" i="32"/>
  <c r="P1263" i="32"/>
  <c r="P1264" i="32"/>
  <c r="P1265" i="32"/>
  <c r="P1266" i="32"/>
  <c r="P1267" i="32"/>
  <c r="P1268" i="32"/>
  <c r="P1269" i="32"/>
  <c r="P1270" i="32"/>
  <c r="P1271" i="32"/>
  <c r="P1272" i="32"/>
  <c r="P1273" i="32"/>
  <c r="P1274" i="32"/>
  <c r="P1275" i="32"/>
  <c r="P1276" i="32"/>
  <c r="P1277" i="32"/>
  <c r="P1278" i="32"/>
  <c r="P1279" i="32"/>
  <c r="P1280" i="32"/>
  <c r="P1281" i="32"/>
  <c r="P1282" i="32"/>
  <c r="P1283" i="32"/>
  <c r="P1284" i="32"/>
  <c r="P1285" i="32"/>
  <c r="P1286" i="32"/>
  <c r="P1287" i="32"/>
  <c r="P1288" i="32"/>
  <c r="P1289" i="32"/>
  <c r="P1290" i="32"/>
  <c r="P1291" i="32"/>
  <c r="P1292" i="32"/>
  <c r="P1293" i="32"/>
  <c r="P1294" i="32"/>
  <c r="P1295" i="32"/>
  <c r="P1296" i="32"/>
  <c r="P1297" i="32"/>
  <c r="P1298" i="32"/>
  <c r="P1299" i="32"/>
  <c r="P1300" i="32"/>
  <c r="P1301" i="32"/>
  <c r="P1302" i="32"/>
  <c r="P1303" i="32"/>
  <c r="P1304" i="32"/>
  <c r="P1305" i="32"/>
  <c r="P1306" i="32"/>
  <c r="P1307" i="32"/>
  <c r="P1308" i="32"/>
  <c r="P1309" i="32"/>
  <c r="P1310" i="32"/>
  <c r="P1311" i="32"/>
  <c r="P1312" i="32"/>
  <c r="P1313" i="32"/>
  <c r="P1314" i="32"/>
  <c r="P1315" i="32"/>
  <c r="P1316" i="32"/>
  <c r="P1317" i="32"/>
  <c r="P1318" i="32"/>
  <c r="P1319" i="32"/>
  <c r="P1320" i="32"/>
  <c r="P1321" i="32"/>
  <c r="P1322" i="32"/>
  <c r="P1323" i="32"/>
  <c r="P1324" i="32"/>
  <c r="P1325" i="32"/>
  <c r="P1326" i="32"/>
  <c r="P1327" i="32"/>
  <c r="P1328" i="32"/>
  <c r="P1329" i="32"/>
  <c r="P1330" i="32"/>
  <c r="P1331" i="32"/>
  <c r="P1332" i="32"/>
  <c r="P1333" i="32"/>
  <c r="P1334" i="32"/>
  <c r="P1335" i="32"/>
  <c r="P1336" i="32"/>
  <c r="P1337" i="32"/>
  <c r="P1338" i="32"/>
  <c r="P1339" i="32"/>
  <c r="P1340" i="32"/>
  <c r="P1341" i="32"/>
  <c r="P1342" i="32"/>
  <c r="P1343" i="32"/>
  <c r="P1344" i="32"/>
  <c r="P1345" i="32"/>
  <c r="P1346" i="32"/>
  <c r="P1347" i="32"/>
  <c r="P1348" i="32"/>
  <c r="P1349" i="32"/>
  <c r="P1350" i="32"/>
  <c r="P1351" i="32"/>
  <c r="P1352" i="32"/>
  <c r="P1353" i="32"/>
  <c r="P1354" i="32"/>
  <c r="P1355" i="32"/>
  <c r="P1356" i="32"/>
  <c r="P1357" i="32"/>
  <c r="P1358" i="32"/>
  <c r="P1359" i="32"/>
  <c r="P1360" i="32"/>
  <c r="P1361" i="32"/>
  <c r="P1362" i="32"/>
  <c r="P1363" i="32"/>
  <c r="P1364" i="32"/>
  <c r="P1365" i="32"/>
  <c r="P1366" i="32"/>
  <c r="P1367" i="32"/>
  <c r="P1368" i="32"/>
  <c r="P1369" i="32"/>
  <c r="P1370" i="32"/>
  <c r="P1371" i="32"/>
  <c r="P1372" i="32"/>
  <c r="P1373" i="32"/>
  <c r="P1374" i="32"/>
  <c r="P1375" i="32"/>
  <c r="P1376" i="32"/>
  <c r="P1377" i="32"/>
  <c r="P1378" i="32"/>
  <c r="P1379" i="32"/>
  <c r="P1380" i="32"/>
  <c r="P1381" i="32"/>
  <c r="P1382" i="32"/>
  <c r="P1383" i="32"/>
  <c r="P1384" i="32"/>
  <c r="P1385" i="32"/>
  <c r="P1386" i="32"/>
  <c r="P1387" i="32"/>
  <c r="P1388" i="32"/>
  <c r="P1389" i="32"/>
  <c r="P1390" i="32"/>
  <c r="P1391" i="32"/>
  <c r="P1392" i="32"/>
  <c r="P1393" i="32"/>
  <c r="P1394" i="32"/>
  <c r="P1395" i="32"/>
  <c r="P1396" i="32"/>
  <c r="P1397" i="32"/>
  <c r="P1398" i="32"/>
  <c r="P1399" i="32"/>
  <c r="P1400" i="32"/>
  <c r="P1401" i="32"/>
  <c r="P1402" i="32"/>
  <c r="P1403" i="32"/>
  <c r="P1404" i="32"/>
  <c r="P1405" i="32"/>
  <c r="P1406" i="32"/>
  <c r="P1407" i="32"/>
  <c r="P1408" i="32"/>
  <c r="P1409" i="32"/>
  <c r="P1410" i="32"/>
  <c r="P1411" i="32"/>
  <c r="P1412" i="32"/>
  <c r="P1413" i="32"/>
  <c r="P1414" i="32"/>
  <c r="P1415" i="32"/>
  <c r="P1416" i="32"/>
  <c r="P1417" i="32"/>
  <c r="P1418" i="32"/>
  <c r="P1419" i="32"/>
  <c r="P1420" i="32"/>
  <c r="P1421" i="32"/>
  <c r="P1422" i="32"/>
  <c r="P1423" i="32"/>
  <c r="P1424" i="32"/>
  <c r="P1425" i="32"/>
  <c r="P1426" i="32"/>
  <c r="P1427" i="32"/>
  <c r="P1428" i="32"/>
  <c r="P1429" i="32"/>
  <c r="P1430" i="32"/>
  <c r="P1431" i="32"/>
  <c r="P1432" i="32"/>
  <c r="P1433" i="32"/>
  <c r="P1434" i="32"/>
  <c r="P1435" i="32"/>
  <c r="P1436" i="32"/>
  <c r="P1437" i="32"/>
  <c r="P1438" i="32"/>
  <c r="P1439" i="32"/>
  <c r="P1440" i="32"/>
  <c r="P1441" i="32"/>
  <c r="P1442" i="32"/>
  <c r="P1443" i="32"/>
  <c r="P1444" i="32"/>
  <c r="P1445" i="32"/>
  <c r="P1446" i="32"/>
  <c r="P1447" i="32"/>
  <c r="P1448" i="32"/>
  <c r="P1449" i="32"/>
  <c r="P1450" i="32"/>
  <c r="P1451" i="32"/>
  <c r="P1452" i="32"/>
  <c r="P1453" i="32"/>
  <c r="P1454" i="32"/>
  <c r="P1455" i="32"/>
  <c r="P1456" i="32"/>
  <c r="P1457" i="32"/>
  <c r="P1458" i="32"/>
  <c r="P1459" i="32"/>
  <c r="P1460" i="32"/>
  <c r="P1461" i="32"/>
  <c r="P1462" i="32"/>
  <c r="P1463" i="32"/>
  <c r="P1464" i="32"/>
  <c r="P1465" i="32"/>
  <c r="P1466" i="32"/>
  <c r="P1467" i="32"/>
  <c r="P1468" i="32"/>
  <c r="P1469" i="32"/>
  <c r="P1470" i="32"/>
  <c r="P1471" i="32"/>
  <c r="P1472" i="32"/>
  <c r="P1473" i="32"/>
  <c r="P1474" i="32"/>
  <c r="P1475" i="32"/>
  <c r="P1476" i="32"/>
  <c r="P1477" i="32"/>
  <c r="P1478" i="32"/>
  <c r="P1479" i="32"/>
  <c r="P1480" i="32"/>
  <c r="P1481" i="32"/>
  <c r="P1482" i="32"/>
  <c r="P1483" i="32"/>
  <c r="P1484" i="32"/>
  <c r="P1485" i="32"/>
  <c r="P1486" i="32"/>
  <c r="P1487" i="32"/>
  <c r="P1488" i="32"/>
  <c r="P1489" i="32"/>
  <c r="P1490" i="32"/>
  <c r="P1491" i="32"/>
  <c r="P1492" i="32"/>
  <c r="P1493" i="32"/>
  <c r="P1494" i="32"/>
  <c r="P1495" i="32"/>
  <c r="P1496" i="32"/>
  <c r="P1497" i="32"/>
  <c r="P1498" i="32"/>
  <c r="P1499" i="32"/>
  <c r="P1500" i="32"/>
  <c r="P1501" i="32"/>
  <c r="P1502" i="32"/>
  <c r="P1503" i="32"/>
  <c r="P1504" i="32"/>
  <c r="P1505" i="32"/>
  <c r="P1506" i="32"/>
  <c r="P1507" i="32"/>
  <c r="P1508" i="32"/>
  <c r="P1509" i="32"/>
  <c r="P1510" i="32"/>
  <c r="P1511" i="32"/>
  <c r="P1512" i="32"/>
  <c r="P1513" i="32"/>
  <c r="P1514" i="32"/>
  <c r="P1515" i="32"/>
  <c r="P1516" i="32"/>
  <c r="P1517" i="32"/>
  <c r="P1518" i="32"/>
  <c r="P1519" i="32"/>
  <c r="P1520" i="32"/>
  <c r="P1521" i="32"/>
  <c r="P1522" i="32"/>
  <c r="P1523" i="32"/>
  <c r="P1524" i="32"/>
  <c r="P1525" i="32"/>
  <c r="P1526" i="32"/>
  <c r="P1527" i="32"/>
  <c r="P1528" i="32"/>
  <c r="P1529" i="32"/>
  <c r="P1530" i="32"/>
  <c r="P1531" i="32"/>
  <c r="P1532" i="32"/>
  <c r="P1533" i="32"/>
  <c r="P1534" i="32"/>
  <c r="P1535" i="32"/>
  <c r="P1536" i="32"/>
  <c r="P1537" i="32"/>
  <c r="P1538" i="32"/>
  <c r="P1539" i="32"/>
  <c r="P1540" i="32"/>
  <c r="P1541" i="32"/>
  <c r="P1542" i="32"/>
  <c r="P1543" i="32"/>
  <c r="P1544" i="32"/>
  <c r="P1545" i="32"/>
  <c r="P1546" i="32"/>
  <c r="P1547" i="32"/>
  <c r="P1548" i="32"/>
  <c r="P1549" i="32"/>
  <c r="P1550" i="32"/>
  <c r="P1551" i="32"/>
  <c r="P1552" i="32"/>
  <c r="P1553" i="32"/>
  <c r="P1554" i="32"/>
  <c r="P1555" i="32"/>
  <c r="P1556" i="32"/>
  <c r="P1557" i="32"/>
  <c r="P1558" i="32"/>
  <c r="P1559" i="32"/>
  <c r="P1560" i="32"/>
  <c r="P1561" i="32"/>
  <c r="P1562" i="32"/>
  <c r="P1563" i="32"/>
  <c r="P1564" i="32"/>
  <c r="P1565" i="32"/>
  <c r="P1566" i="32"/>
  <c r="P1567" i="32"/>
  <c r="P1568" i="32"/>
  <c r="P1569" i="32"/>
  <c r="P1570" i="32"/>
  <c r="P1571" i="32"/>
  <c r="P1572" i="32"/>
  <c r="P1573" i="32"/>
  <c r="P1574" i="32"/>
  <c r="P1575" i="32"/>
  <c r="P1576" i="32"/>
  <c r="P1577" i="32"/>
  <c r="P1578" i="32"/>
  <c r="P1579" i="32"/>
  <c r="P1580" i="32"/>
  <c r="P1581" i="32"/>
  <c r="P1582" i="32"/>
  <c r="P1583" i="32"/>
  <c r="P1584" i="32"/>
  <c r="P1585" i="32"/>
  <c r="P1586" i="32"/>
  <c r="P1587" i="32"/>
  <c r="P1588" i="32"/>
  <c r="P1589" i="32"/>
  <c r="P1590" i="32"/>
  <c r="P1591" i="32"/>
  <c r="P1592" i="32"/>
  <c r="P1593" i="32"/>
  <c r="P1594" i="32"/>
  <c r="P1595" i="32"/>
  <c r="P1596" i="32"/>
  <c r="P1597" i="32"/>
  <c r="P1598" i="32"/>
  <c r="P1599" i="32"/>
  <c r="P1600" i="32"/>
  <c r="P1601" i="32"/>
  <c r="P1602" i="32"/>
  <c r="P1603" i="32"/>
  <c r="P1604" i="32"/>
  <c r="P1605" i="32"/>
  <c r="P1606" i="32"/>
  <c r="P1607" i="32"/>
  <c r="P1608" i="32"/>
  <c r="P1609" i="32"/>
  <c r="P1610" i="32"/>
  <c r="P1611" i="32"/>
  <c r="P1612" i="32"/>
  <c r="P1613" i="32"/>
  <c r="P1614" i="32"/>
  <c r="P1615" i="32"/>
  <c r="P1616" i="32"/>
  <c r="P1617" i="32"/>
  <c r="P1618" i="32"/>
  <c r="P1619" i="32"/>
  <c r="P1620" i="32"/>
  <c r="P1621" i="32"/>
  <c r="P1622" i="32"/>
  <c r="P1623" i="32"/>
  <c r="P1624" i="32"/>
  <c r="P1625" i="32"/>
  <c r="P1626" i="32"/>
  <c r="P1627" i="32"/>
  <c r="P1628" i="32"/>
  <c r="P1629" i="32"/>
  <c r="P1630" i="32"/>
  <c r="P1631" i="32"/>
  <c r="P1632" i="32"/>
  <c r="P1633" i="32"/>
  <c r="P1634" i="32"/>
  <c r="P1635" i="32"/>
  <c r="P1636" i="32"/>
  <c r="P1637" i="32"/>
  <c r="P1638" i="32"/>
  <c r="P1639" i="32"/>
  <c r="P1640" i="32"/>
  <c r="P1641" i="32"/>
  <c r="P1642" i="32"/>
  <c r="P1643" i="32"/>
  <c r="P1644" i="32"/>
  <c r="P1645" i="32"/>
  <c r="P1646" i="32"/>
  <c r="P1647" i="32"/>
  <c r="P1648" i="32"/>
  <c r="P1649" i="32"/>
  <c r="P1650" i="32"/>
  <c r="P1651" i="32"/>
  <c r="P1652" i="32"/>
  <c r="P1653" i="32"/>
  <c r="P1654" i="32"/>
  <c r="P1655" i="32"/>
  <c r="P1656" i="32"/>
  <c r="P1657" i="32"/>
  <c r="P1658" i="32"/>
  <c r="P1659" i="32"/>
  <c r="P1660" i="32"/>
  <c r="P1661" i="32"/>
  <c r="P1662" i="32"/>
  <c r="P1663" i="32"/>
  <c r="P1664" i="32"/>
  <c r="P1665" i="32"/>
  <c r="P1666" i="32"/>
  <c r="P1667" i="32"/>
  <c r="P1668" i="32"/>
  <c r="P1669" i="32"/>
  <c r="P1670" i="32"/>
  <c r="P1671" i="32"/>
  <c r="P1672" i="32"/>
  <c r="P1673" i="32"/>
  <c r="P1674" i="32"/>
  <c r="P1675" i="32"/>
  <c r="P1676" i="32"/>
  <c r="P1677" i="32"/>
  <c r="P1678" i="32"/>
  <c r="P1679" i="32"/>
  <c r="P1680" i="32"/>
  <c r="P1681" i="32"/>
  <c r="P1682" i="32"/>
  <c r="P1683" i="32"/>
  <c r="P1684" i="32"/>
  <c r="P1685" i="32"/>
  <c r="P1686" i="32"/>
  <c r="P1687" i="32"/>
  <c r="P1688" i="32"/>
  <c r="P1689" i="32"/>
  <c r="P1690" i="32"/>
  <c r="P1691" i="32"/>
  <c r="P1692" i="32"/>
  <c r="P1693" i="32"/>
  <c r="P1694" i="32"/>
  <c r="P1695" i="32"/>
  <c r="P1696" i="32"/>
  <c r="P1697" i="32"/>
  <c r="P1698" i="32"/>
  <c r="P1699" i="32"/>
  <c r="P1700" i="32"/>
  <c r="P1701" i="32"/>
  <c r="P1702" i="32"/>
  <c r="P1703" i="32"/>
  <c r="P1704" i="32"/>
  <c r="P1705" i="32"/>
  <c r="P1706" i="32"/>
  <c r="P1707" i="32"/>
  <c r="P1708" i="32"/>
  <c r="P1709" i="32"/>
  <c r="P1710" i="32"/>
  <c r="P1711" i="32"/>
  <c r="P1712" i="32"/>
  <c r="P1713" i="32"/>
  <c r="P1714" i="32"/>
  <c r="P1715" i="32"/>
  <c r="P1716" i="32"/>
  <c r="P1717" i="32"/>
  <c r="P1718" i="32"/>
  <c r="P1719" i="32"/>
  <c r="P1720" i="32"/>
  <c r="P1721" i="32"/>
  <c r="P1722" i="32"/>
  <c r="P1723" i="32"/>
  <c r="P1724" i="32"/>
  <c r="P1725" i="32"/>
  <c r="P1726" i="32"/>
  <c r="P1727" i="32"/>
  <c r="P1728" i="32"/>
  <c r="P1729" i="32"/>
  <c r="P1730" i="32"/>
  <c r="P1731" i="32"/>
  <c r="P1732" i="32"/>
  <c r="P1733" i="32"/>
  <c r="P1734" i="32"/>
  <c r="P1735" i="32"/>
  <c r="P1736" i="32"/>
  <c r="P1737" i="32"/>
  <c r="P1738" i="32"/>
  <c r="P1739" i="32"/>
  <c r="P1740" i="32"/>
  <c r="P1741" i="32"/>
  <c r="P1742" i="32"/>
  <c r="P1743" i="32"/>
  <c r="P1744" i="32"/>
  <c r="P1745" i="32"/>
  <c r="P1746" i="32"/>
  <c r="P1747" i="32"/>
  <c r="P1748" i="32"/>
  <c r="P1749" i="32"/>
  <c r="P1750" i="32"/>
  <c r="P1751" i="32"/>
  <c r="P1752" i="32"/>
  <c r="P1753" i="32"/>
  <c r="P1754" i="32"/>
  <c r="P1755" i="32"/>
  <c r="P1756" i="32"/>
  <c r="P1757" i="32"/>
  <c r="P1758" i="32"/>
  <c r="P1759" i="32"/>
  <c r="P1760" i="32"/>
  <c r="P1761" i="32"/>
  <c r="P1762" i="32"/>
  <c r="P1763" i="32"/>
  <c r="P1764" i="32"/>
  <c r="P1765" i="32"/>
  <c r="P1766" i="32"/>
  <c r="P1767" i="32"/>
  <c r="P1768" i="32"/>
  <c r="P1769" i="32"/>
  <c r="P1770" i="32"/>
  <c r="P1771" i="32"/>
  <c r="P1772" i="32"/>
  <c r="P1773" i="32"/>
  <c r="P1774" i="32"/>
  <c r="P1775" i="32"/>
  <c r="P1776" i="32"/>
  <c r="P1777" i="32"/>
  <c r="P1778" i="32"/>
  <c r="P1779" i="32"/>
  <c r="P1780" i="32"/>
  <c r="P1781" i="32"/>
  <c r="P1782" i="32"/>
  <c r="P1783" i="32"/>
  <c r="P1784" i="32"/>
  <c r="P1785" i="32"/>
  <c r="P1786" i="32"/>
  <c r="P1787" i="32"/>
  <c r="P1788" i="32"/>
  <c r="P1789" i="32"/>
  <c r="P1790" i="32"/>
  <c r="P1791" i="32"/>
  <c r="P1792" i="32"/>
  <c r="P1793" i="32"/>
  <c r="P1794" i="32"/>
  <c r="P1795" i="32"/>
  <c r="P1796" i="32"/>
  <c r="P1797" i="32"/>
  <c r="P1798" i="32"/>
  <c r="P1799" i="32"/>
  <c r="P1800" i="32"/>
  <c r="P1801" i="32"/>
  <c r="P1802" i="32"/>
  <c r="P1803" i="32"/>
  <c r="P1804" i="32"/>
  <c r="P1805" i="32"/>
  <c r="P1806" i="32"/>
  <c r="P1807" i="32"/>
  <c r="P1808" i="32"/>
  <c r="P1809" i="32"/>
  <c r="P1810" i="32"/>
  <c r="P1811" i="32"/>
  <c r="P1812" i="32"/>
  <c r="P1813" i="32"/>
  <c r="P1814" i="32"/>
  <c r="P1815" i="32"/>
  <c r="P1816" i="32"/>
  <c r="P1817" i="32"/>
  <c r="P1818" i="32"/>
  <c r="P1819" i="32"/>
  <c r="P1820" i="32"/>
  <c r="P1821" i="32"/>
  <c r="P1822" i="32"/>
  <c r="P1823" i="32"/>
  <c r="P1824" i="32"/>
  <c r="P1825" i="32"/>
  <c r="P1826" i="32"/>
  <c r="P1827" i="32"/>
  <c r="P1828" i="32"/>
  <c r="P1829" i="32"/>
  <c r="P1830" i="32"/>
  <c r="P1831" i="32"/>
  <c r="P1832" i="32"/>
  <c r="P1833" i="32"/>
  <c r="P1834" i="32"/>
  <c r="P1835" i="32"/>
  <c r="P1836" i="32"/>
  <c r="P1837" i="32"/>
  <c r="P1838" i="32"/>
  <c r="P1839" i="32"/>
  <c r="P1840" i="32"/>
  <c r="P1841" i="32"/>
  <c r="P1842" i="32"/>
  <c r="P1843" i="32"/>
  <c r="P1844" i="32"/>
  <c r="P1845" i="32"/>
  <c r="P1846" i="32"/>
  <c r="P1847" i="32"/>
  <c r="P1848" i="32"/>
  <c r="P1849" i="32"/>
  <c r="P1850" i="32"/>
  <c r="P1851" i="32"/>
  <c r="P1852" i="32"/>
  <c r="P1853" i="32"/>
  <c r="P1854" i="32"/>
  <c r="P1855" i="32"/>
  <c r="P1856" i="32"/>
  <c r="P1857" i="32"/>
  <c r="P1858" i="32"/>
  <c r="P1859" i="32"/>
  <c r="P1860" i="32"/>
  <c r="P1861" i="32"/>
  <c r="P1862" i="32"/>
  <c r="P1863" i="32"/>
  <c r="P1864" i="32"/>
  <c r="P1865" i="32"/>
  <c r="P1866" i="32"/>
  <c r="P1867" i="32"/>
  <c r="P1868" i="32"/>
  <c r="P1869" i="32"/>
  <c r="P1870" i="32"/>
  <c r="P1871" i="32"/>
  <c r="P1872" i="32"/>
  <c r="P1873" i="32"/>
  <c r="P1874" i="32"/>
  <c r="P1875" i="32"/>
  <c r="P1876" i="32"/>
  <c r="P1877" i="32"/>
  <c r="P1878" i="32"/>
  <c r="P1879" i="32"/>
  <c r="P1880" i="32"/>
  <c r="P1881" i="32"/>
  <c r="P1882" i="32"/>
  <c r="P1883" i="32"/>
  <c r="P1884" i="32"/>
  <c r="P1885" i="32"/>
  <c r="P1886" i="32"/>
  <c r="P1887" i="32"/>
  <c r="P1888" i="32"/>
  <c r="P1889" i="32"/>
  <c r="P1890" i="32"/>
  <c r="P1891" i="32"/>
  <c r="P1892" i="32"/>
  <c r="P1893" i="32"/>
  <c r="P1894" i="32"/>
  <c r="P1895" i="32"/>
  <c r="P1896" i="32"/>
  <c r="P1897" i="32"/>
  <c r="P1898" i="32"/>
  <c r="P1899" i="32"/>
  <c r="P1900" i="32"/>
  <c r="P1901" i="32"/>
  <c r="P1902" i="32"/>
  <c r="P1903" i="32"/>
  <c r="P1904" i="32"/>
  <c r="P1905" i="32"/>
  <c r="P1906" i="32"/>
  <c r="P1907" i="32"/>
  <c r="P1908" i="32"/>
  <c r="P1909" i="32"/>
  <c r="P1910" i="32"/>
  <c r="P1911" i="32"/>
  <c r="P1912" i="32"/>
  <c r="P1913" i="32"/>
  <c r="P1914" i="32"/>
  <c r="P1915" i="32"/>
  <c r="P1916" i="32"/>
  <c r="P1917" i="32"/>
  <c r="P1918" i="32"/>
  <c r="P1919" i="32"/>
  <c r="P1920" i="32"/>
  <c r="P1921" i="32"/>
  <c r="P1922" i="32"/>
  <c r="P1923" i="32"/>
  <c r="P1924" i="32"/>
  <c r="P1925" i="32"/>
  <c r="P1926" i="32"/>
  <c r="P1927" i="32"/>
  <c r="P1928" i="32"/>
  <c r="P1929" i="32"/>
  <c r="P1930" i="32"/>
  <c r="P1931" i="32"/>
  <c r="P1932" i="32"/>
  <c r="P1933" i="32"/>
  <c r="P1934" i="32"/>
  <c r="P1935" i="32"/>
  <c r="P1936" i="32"/>
  <c r="P1937" i="32"/>
  <c r="P1938" i="32"/>
  <c r="P1939" i="32"/>
  <c r="P1940" i="32"/>
  <c r="P1941" i="32"/>
  <c r="P1942" i="32"/>
  <c r="P1943" i="32"/>
  <c r="P1944" i="32"/>
  <c r="P1945" i="32"/>
  <c r="P1946" i="32"/>
  <c r="P1947" i="32"/>
  <c r="P1948" i="32"/>
  <c r="P1949" i="32"/>
  <c r="P1950" i="32"/>
  <c r="P1951" i="32"/>
  <c r="P1952" i="32"/>
  <c r="P1953" i="32"/>
  <c r="P1954" i="32"/>
  <c r="P1955" i="32"/>
  <c r="P1956" i="32"/>
  <c r="P1957" i="32"/>
  <c r="P1958" i="32"/>
  <c r="P1959" i="32"/>
  <c r="P1960" i="32"/>
  <c r="P1961" i="32"/>
  <c r="P1962" i="32"/>
  <c r="P1963" i="32"/>
  <c r="P1964" i="32"/>
  <c r="P1965" i="32"/>
  <c r="P1966" i="32"/>
  <c r="P1967" i="32"/>
  <c r="P1968" i="32"/>
  <c r="P1969" i="32"/>
  <c r="P1970" i="32"/>
  <c r="P1971" i="32"/>
  <c r="P1972" i="32"/>
  <c r="P1973" i="32"/>
  <c r="P1974" i="32"/>
  <c r="P1975" i="32"/>
  <c r="P1976" i="32"/>
  <c r="P1977" i="32"/>
  <c r="P1978" i="32"/>
  <c r="P1979" i="32"/>
  <c r="P1980" i="32"/>
  <c r="P1981" i="32"/>
  <c r="P1982" i="32"/>
  <c r="P1983" i="32"/>
  <c r="P1984" i="32"/>
  <c r="P1985" i="32"/>
  <c r="P1986" i="32"/>
  <c r="P1987" i="32"/>
  <c r="P1988" i="32"/>
  <c r="P1989" i="32"/>
  <c r="P1990" i="32"/>
  <c r="P1991" i="32"/>
  <c r="P1992" i="32"/>
  <c r="P1993" i="32"/>
  <c r="P1994" i="32"/>
  <c r="P1995" i="32"/>
  <c r="P1996" i="32"/>
  <c r="P1997" i="32"/>
  <c r="P1998" i="32"/>
  <c r="P1999" i="32"/>
  <c r="P2000" i="32"/>
  <c r="P2001" i="32"/>
  <c r="P2002" i="32"/>
  <c r="P2003" i="32"/>
  <c r="P2004" i="32"/>
  <c r="P2005" i="32"/>
  <c r="P2006" i="32"/>
  <c r="P2007" i="32"/>
  <c r="P2008" i="32"/>
  <c r="P2009" i="32"/>
  <c r="P2010" i="32"/>
  <c r="P2011" i="32"/>
  <c r="P2012" i="32" l="1"/>
  <c r="N400" i="32"/>
  <c r="N1894" i="32"/>
  <c r="O1894" i="32" s="1"/>
  <c r="M2012" i="32"/>
  <c r="O1836" i="32"/>
  <c r="N1916" i="32"/>
  <c r="O1916" i="32" s="1"/>
  <c r="N1960" i="32"/>
  <c r="O1960" i="32" s="1"/>
  <c r="N2011" i="32"/>
  <c r="O2011" i="32" s="1"/>
  <c r="N1842" i="32"/>
  <c r="O1842" i="32" s="1"/>
  <c r="N818" i="32"/>
  <c r="O818" i="32" s="1"/>
  <c r="N819" i="32"/>
  <c r="O819" i="32" s="1"/>
  <c r="N820" i="32"/>
  <c r="O820" i="32" s="1"/>
  <c r="N821" i="32"/>
  <c r="O821" i="32" s="1"/>
  <c r="N822" i="32"/>
  <c r="O822" i="32" s="1"/>
  <c r="N823" i="32"/>
  <c r="O823" i="32" s="1"/>
  <c r="D86" i="38" l="1"/>
  <c r="E86" i="38"/>
  <c r="F86" i="38"/>
  <c r="G86" i="38"/>
  <c r="H86" i="38"/>
  <c r="I86" i="38"/>
  <c r="J86" i="38"/>
  <c r="C86" i="38"/>
  <c r="D94" i="38" l="1"/>
  <c r="E94" i="38"/>
  <c r="F94" i="38"/>
  <c r="G94" i="38"/>
  <c r="H94" i="38"/>
  <c r="I94" i="38"/>
  <c r="J94" i="38"/>
  <c r="C94" i="38"/>
  <c r="F1369" i="34" l="1"/>
  <c r="F1368" i="34"/>
  <c r="F1367" i="34"/>
  <c r="F1366" i="34"/>
  <c r="F1365" i="34"/>
  <c r="F1364" i="34"/>
  <c r="F1363" i="34"/>
  <c r="F1362" i="34"/>
  <c r="F1361" i="34"/>
  <c r="F1360" i="34"/>
  <c r="F1359" i="34"/>
  <c r="F1358" i="34"/>
  <c r="F1357" i="34"/>
  <c r="F1356" i="34"/>
  <c r="F1355" i="34"/>
  <c r="F1354" i="34"/>
  <c r="F1353" i="34"/>
  <c r="F1352" i="34"/>
  <c r="F1351" i="34"/>
  <c r="F1350" i="34"/>
  <c r="F1349" i="34"/>
  <c r="F1348" i="34"/>
  <c r="F1347" i="34"/>
  <c r="F1346" i="34"/>
  <c r="F1345" i="34"/>
  <c r="F1344" i="34"/>
  <c r="F1343" i="34"/>
  <c r="F1342" i="34"/>
  <c r="F1341" i="34"/>
  <c r="F1340" i="34"/>
  <c r="F1339" i="34"/>
  <c r="F1338" i="34"/>
  <c r="F1337" i="34"/>
  <c r="F1336" i="34"/>
  <c r="F1335" i="34"/>
  <c r="F1334" i="34"/>
  <c r="F1333" i="34"/>
  <c r="F1332" i="34"/>
  <c r="F1331" i="34"/>
  <c r="F1330" i="34"/>
  <c r="F1329" i="34"/>
  <c r="F1328" i="34"/>
  <c r="F1327" i="34"/>
  <c r="F1326" i="34"/>
  <c r="F1325" i="34"/>
  <c r="F1324" i="34"/>
  <c r="F1323" i="34"/>
  <c r="F1322" i="34"/>
  <c r="F1321" i="34"/>
  <c r="F1320" i="34"/>
  <c r="F1319" i="34"/>
  <c r="F1318" i="34"/>
  <c r="F1317" i="34"/>
  <c r="F1316" i="34"/>
  <c r="F1315" i="34"/>
  <c r="F1314" i="34"/>
  <c r="F1313" i="34"/>
  <c r="F1312" i="34"/>
  <c r="F1311" i="34"/>
  <c r="F1310" i="34"/>
  <c r="F1309" i="34"/>
  <c r="F1308" i="34"/>
  <c r="F1307" i="34"/>
  <c r="F1306" i="34"/>
  <c r="F1305" i="34"/>
  <c r="F1304" i="34"/>
  <c r="F1303" i="34"/>
  <c r="F1302" i="34"/>
  <c r="F1301" i="34"/>
  <c r="F1300" i="34"/>
  <c r="F1299" i="34"/>
  <c r="F1298" i="34"/>
  <c r="F1297" i="34"/>
  <c r="F1296" i="34"/>
  <c r="F1295" i="34"/>
  <c r="F1294" i="34"/>
  <c r="F1293" i="34"/>
  <c r="F1292" i="34"/>
  <c r="F1291" i="34"/>
  <c r="F1290" i="34"/>
  <c r="F1289" i="34"/>
  <c r="F1288" i="34"/>
  <c r="F1287" i="34"/>
  <c r="F1286" i="34"/>
  <c r="F1285" i="34"/>
  <c r="F1284" i="34"/>
  <c r="F1283" i="34"/>
  <c r="F1282" i="34"/>
  <c r="F1281" i="34"/>
  <c r="F1280" i="34"/>
  <c r="F1279" i="34"/>
  <c r="F1278" i="34"/>
  <c r="F1277" i="34"/>
  <c r="F1276" i="34"/>
  <c r="F1275" i="34"/>
  <c r="F1274" i="34"/>
  <c r="F1273" i="34"/>
  <c r="F1272" i="34"/>
  <c r="F1271" i="34"/>
  <c r="F1270" i="34"/>
  <c r="F1269" i="34"/>
  <c r="F1268" i="34"/>
  <c r="F1267" i="34"/>
  <c r="F1266" i="34"/>
  <c r="F1265" i="34"/>
  <c r="F1264" i="34"/>
  <c r="F1263" i="34"/>
  <c r="F1262" i="34"/>
  <c r="F1261" i="34"/>
  <c r="F1260" i="34"/>
  <c r="F1259" i="34"/>
  <c r="F1258" i="34"/>
  <c r="F1257" i="34"/>
  <c r="F1256" i="34"/>
  <c r="F1255" i="34"/>
  <c r="F1254" i="34"/>
  <c r="F1253" i="34"/>
  <c r="F1252" i="34"/>
  <c r="F1251" i="34"/>
  <c r="F1250" i="34"/>
  <c r="F1249" i="34"/>
  <c r="F1248" i="34"/>
  <c r="F1247" i="34"/>
  <c r="F1246" i="34"/>
  <c r="F1245" i="34"/>
  <c r="F1244" i="34"/>
  <c r="F1243" i="34"/>
  <c r="F1242" i="34"/>
  <c r="F1241" i="34"/>
  <c r="F1240" i="34"/>
  <c r="F1239" i="34"/>
  <c r="F1238" i="34"/>
  <c r="F1237" i="34"/>
  <c r="F1236" i="34"/>
  <c r="F1235" i="34"/>
  <c r="F1234" i="34"/>
  <c r="F1233" i="34"/>
  <c r="F1232" i="34"/>
  <c r="F1231" i="34"/>
  <c r="F1230" i="34"/>
  <c r="F1229" i="34"/>
  <c r="F1228" i="34"/>
  <c r="F1227" i="34"/>
  <c r="F1226" i="34"/>
  <c r="F1225" i="34"/>
  <c r="F1224" i="34"/>
  <c r="F1223" i="34"/>
  <c r="F1222" i="34"/>
  <c r="F1221" i="34"/>
  <c r="F1220" i="34"/>
  <c r="F1219" i="34"/>
  <c r="F1218" i="34"/>
  <c r="F1217" i="34"/>
  <c r="F1216" i="34"/>
  <c r="F1215" i="34"/>
  <c r="F1214" i="34"/>
  <c r="F1213" i="34"/>
  <c r="F1212" i="34"/>
  <c r="F1211" i="34"/>
  <c r="F1210" i="34"/>
  <c r="F1209" i="34"/>
  <c r="F1208" i="34"/>
  <c r="F1207" i="34"/>
  <c r="F1206" i="34"/>
  <c r="F1205" i="34"/>
  <c r="F1204" i="34"/>
  <c r="F1203" i="34"/>
  <c r="F1202" i="34"/>
  <c r="F1201" i="34"/>
  <c r="F1200" i="34"/>
  <c r="F1199" i="34"/>
  <c r="F1198" i="34"/>
  <c r="F1197" i="34"/>
  <c r="F1196" i="34"/>
  <c r="F1195" i="34"/>
  <c r="F1194" i="34"/>
  <c r="F1193" i="34"/>
  <c r="F1192" i="34"/>
  <c r="F1191" i="34"/>
  <c r="F1190" i="34"/>
  <c r="F1189" i="34"/>
  <c r="F1188" i="34"/>
  <c r="F1187" i="34"/>
  <c r="F1186" i="34"/>
  <c r="F1185" i="34"/>
  <c r="F1184" i="34"/>
  <c r="F1183" i="34"/>
  <c r="F1182" i="34"/>
  <c r="F1181" i="34"/>
  <c r="F1180" i="34"/>
  <c r="F1179" i="34"/>
  <c r="F1178" i="34"/>
  <c r="F1177" i="34"/>
  <c r="F1176" i="34"/>
  <c r="F1175" i="34"/>
  <c r="F1174" i="34"/>
  <c r="F1173" i="34"/>
  <c r="F1172" i="34"/>
  <c r="F1171" i="34"/>
  <c r="F1170" i="34"/>
  <c r="F1169" i="34"/>
  <c r="F1168" i="34"/>
  <c r="F1167" i="34"/>
  <c r="F1166" i="34"/>
  <c r="F1165" i="34"/>
  <c r="F1164" i="34"/>
  <c r="F1163" i="34"/>
  <c r="F1162" i="34"/>
  <c r="F1161" i="34"/>
  <c r="F1160" i="34"/>
  <c r="F1159" i="34"/>
  <c r="F1158" i="34"/>
  <c r="F1157" i="34"/>
  <c r="F1156" i="34"/>
  <c r="F1155" i="34"/>
  <c r="F1154" i="34"/>
  <c r="F1153" i="34"/>
  <c r="F1152" i="34"/>
  <c r="F1151" i="34"/>
  <c r="F1150" i="34"/>
  <c r="F1149" i="34"/>
  <c r="F1148" i="34"/>
  <c r="F1147" i="34"/>
  <c r="F1146" i="34"/>
  <c r="F1145" i="34"/>
  <c r="F1144" i="34"/>
  <c r="F1143" i="34"/>
  <c r="F1142" i="34"/>
  <c r="F1141" i="34"/>
  <c r="F1140" i="34"/>
  <c r="F1139" i="34"/>
  <c r="F1138" i="34"/>
  <c r="F1137" i="34"/>
  <c r="F1136" i="34"/>
  <c r="F1135" i="34"/>
  <c r="F1134" i="34"/>
  <c r="F1133" i="34"/>
  <c r="F1132" i="34"/>
  <c r="F1131" i="34"/>
  <c r="F1130" i="34"/>
  <c r="F1129" i="34"/>
  <c r="F1128" i="34"/>
  <c r="F1127" i="34"/>
  <c r="F1126" i="34"/>
  <c r="F1125" i="34"/>
  <c r="F1124" i="34"/>
  <c r="F1123" i="34"/>
  <c r="F1122" i="34"/>
  <c r="F1121" i="34"/>
  <c r="F1120" i="34"/>
  <c r="F1119" i="34"/>
  <c r="F1118" i="34"/>
  <c r="F1117" i="34"/>
  <c r="F1116" i="34"/>
  <c r="F1115" i="34"/>
  <c r="F1114" i="34"/>
  <c r="F1113" i="34"/>
  <c r="F1112" i="34"/>
  <c r="F1111" i="34"/>
  <c r="F1110" i="34"/>
  <c r="F1109" i="34"/>
  <c r="F1108" i="34"/>
  <c r="F1107" i="34"/>
  <c r="F1106" i="34"/>
  <c r="F1105" i="34"/>
  <c r="F1104" i="34"/>
  <c r="F1103" i="34"/>
  <c r="F1102" i="34"/>
  <c r="F1101" i="34"/>
  <c r="F1100" i="34"/>
  <c r="F1099" i="34"/>
  <c r="F1098" i="34"/>
  <c r="F1097" i="34"/>
  <c r="F1096" i="34"/>
  <c r="F1095" i="34"/>
  <c r="F1094" i="34"/>
  <c r="F1093" i="34"/>
  <c r="F1092" i="34"/>
  <c r="F1091" i="34"/>
  <c r="F1090" i="34"/>
  <c r="F1089" i="34"/>
  <c r="F1088" i="34"/>
  <c r="F1087" i="34"/>
  <c r="F1086" i="34"/>
  <c r="F1085" i="34"/>
  <c r="F1084" i="34"/>
  <c r="F1083" i="34"/>
  <c r="F1082" i="34"/>
  <c r="F1081" i="34"/>
  <c r="F1080" i="34"/>
  <c r="F1079" i="34"/>
  <c r="F1078" i="34"/>
  <c r="F1077" i="34"/>
  <c r="F1076" i="34"/>
  <c r="F1075" i="34"/>
  <c r="F1074" i="34"/>
  <c r="F1073" i="34"/>
  <c r="F1072" i="34"/>
  <c r="F1071" i="34"/>
  <c r="F1070" i="34"/>
  <c r="F1069" i="34"/>
  <c r="F1068" i="34"/>
  <c r="F1067" i="34"/>
  <c r="F1066" i="34"/>
  <c r="F1065" i="34"/>
  <c r="F1064" i="34"/>
  <c r="F1063" i="34"/>
  <c r="F1062" i="34"/>
  <c r="F1061" i="34"/>
  <c r="F1060" i="34"/>
  <c r="F1059" i="34"/>
  <c r="F1058" i="34"/>
  <c r="F1057" i="34"/>
  <c r="F1056" i="34"/>
  <c r="F1055" i="34"/>
  <c r="F1054" i="34"/>
  <c r="F1053" i="34"/>
  <c r="F1052" i="34"/>
  <c r="F1051" i="34"/>
  <c r="F1050" i="34"/>
  <c r="F1049" i="34"/>
  <c r="F1048" i="34"/>
  <c r="F1047" i="34"/>
  <c r="F1046" i="34"/>
  <c r="F1045" i="34"/>
  <c r="F1044" i="34"/>
  <c r="F1043" i="34"/>
  <c r="F1042" i="34"/>
  <c r="F1041" i="34"/>
  <c r="F1040" i="34"/>
  <c r="F1039" i="34"/>
  <c r="F1038" i="34"/>
  <c r="F1037" i="34"/>
  <c r="F1036" i="34"/>
  <c r="F1035" i="34"/>
  <c r="F1034" i="34"/>
  <c r="F1033" i="34"/>
  <c r="F1032" i="34"/>
  <c r="F1031" i="34"/>
  <c r="F1030" i="34"/>
  <c r="F1029" i="34"/>
  <c r="F1028" i="34"/>
  <c r="F1027" i="34"/>
  <c r="F1026" i="34"/>
  <c r="F1025" i="34"/>
  <c r="F1024" i="34"/>
  <c r="F1023" i="34"/>
  <c r="F1022" i="34"/>
  <c r="F1021" i="34"/>
  <c r="F1020" i="34"/>
  <c r="F1019" i="34"/>
  <c r="F1018" i="34"/>
  <c r="F1017" i="34"/>
  <c r="F1016" i="34"/>
  <c r="F1015" i="34"/>
  <c r="F1014" i="34"/>
  <c r="F1013" i="34"/>
  <c r="F1012" i="34"/>
  <c r="F1011" i="34"/>
  <c r="F1010" i="34"/>
  <c r="F1009" i="34"/>
  <c r="F1008" i="34"/>
  <c r="F1007" i="34"/>
  <c r="F1006" i="34"/>
  <c r="F1005" i="34"/>
  <c r="F1004" i="34"/>
  <c r="F1003" i="34"/>
  <c r="F1002" i="34"/>
  <c r="F1001" i="34"/>
  <c r="F1000" i="34"/>
  <c r="F999" i="34"/>
  <c r="F998" i="34"/>
  <c r="F997" i="34"/>
  <c r="F996" i="34"/>
  <c r="F995" i="34"/>
  <c r="F994" i="34"/>
  <c r="F993" i="34"/>
  <c r="F992" i="34"/>
  <c r="F991" i="34"/>
  <c r="F990" i="34"/>
  <c r="F989" i="34"/>
  <c r="F988" i="34"/>
  <c r="F987" i="34"/>
  <c r="F986" i="34"/>
  <c r="F985" i="34"/>
  <c r="F984" i="34"/>
  <c r="F983" i="34"/>
  <c r="F982" i="34"/>
  <c r="F981" i="34"/>
  <c r="F980" i="34"/>
  <c r="F979" i="34"/>
  <c r="F978" i="34"/>
  <c r="F977" i="34"/>
  <c r="F976" i="34"/>
  <c r="F975" i="34"/>
  <c r="F974" i="34"/>
  <c r="F973" i="34"/>
  <c r="F972" i="34"/>
  <c r="F971" i="34"/>
  <c r="F970" i="34"/>
  <c r="F969" i="34"/>
  <c r="F968" i="34"/>
  <c r="F967" i="34"/>
  <c r="F966" i="34"/>
  <c r="F965" i="34"/>
  <c r="F964" i="34"/>
  <c r="F963" i="34"/>
  <c r="F962" i="34"/>
  <c r="F961" i="34"/>
  <c r="F960" i="34"/>
  <c r="F959" i="34"/>
  <c r="F958" i="34"/>
  <c r="F957" i="34"/>
  <c r="F956" i="34"/>
  <c r="F955" i="34"/>
  <c r="F954" i="34"/>
  <c r="F953" i="34"/>
  <c r="F952" i="34"/>
  <c r="F951" i="34"/>
  <c r="F950" i="34"/>
  <c r="F949" i="34"/>
  <c r="F948" i="34"/>
  <c r="F947" i="34"/>
  <c r="F946" i="34"/>
  <c r="F945" i="34"/>
  <c r="F944" i="34"/>
  <c r="F943" i="34"/>
  <c r="F942" i="34"/>
  <c r="F941" i="34"/>
  <c r="F940" i="34"/>
  <c r="F939" i="34"/>
  <c r="F938" i="34"/>
  <c r="F937" i="34"/>
  <c r="F936" i="34"/>
  <c r="F935" i="34"/>
  <c r="F934" i="34"/>
  <c r="F933" i="34"/>
  <c r="F932" i="34"/>
  <c r="F931" i="34"/>
  <c r="F930" i="34"/>
  <c r="F929" i="34"/>
  <c r="F928" i="34"/>
  <c r="F927" i="34"/>
  <c r="F926" i="34"/>
  <c r="F925" i="34"/>
  <c r="F924" i="34"/>
  <c r="F923" i="34"/>
  <c r="F922" i="34"/>
  <c r="F921" i="34"/>
  <c r="F920" i="34"/>
  <c r="F919" i="34"/>
  <c r="F918" i="34"/>
  <c r="F917" i="34"/>
  <c r="F916" i="34"/>
  <c r="F915" i="34"/>
  <c r="F914" i="34"/>
  <c r="F913" i="34"/>
  <c r="F912" i="34"/>
  <c r="F911" i="34"/>
  <c r="F910" i="34"/>
  <c r="F909" i="34"/>
  <c r="F908" i="34"/>
  <c r="F907" i="34"/>
  <c r="F906" i="34"/>
  <c r="F905" i="34"/>
  <c r="F904" i="34"/>
  <c r="F903" i="34"/>
  <c r="F902" i="34"/>
  <c r="F901" i="34"/>
  <c r="F900" i="34"/>
  <c r="F899" i="34"/>
  <c r="F898" i="34"/>
  <c r="F897" i="34"/>
  <c r="F896" i="34"/>
  <c r="F895" i="34"/>
  <c r="F894" i="34"/>
  <c r="F893" i="34"/>
  <c r="F892" i="34"/>
  <c r="F891" i="34"/>
  <c r="F890" i="34"/>
  <c r="F889" i="34"/>
  <c r="F888" i="34"/>
  <c r="F887" i="34"/>
  <c r="F886" i="34"/>
  <c r="F885" i="34"/>
  <c r="F884" i="34"/>
  <c r="F883" i="34"/>
  <c r="F882" i="34"/>
  <c r="F881" i="34"/>
  <c r="F880" i="34"/>
  <c r="F879" i="34"/>
  <c r="F878" i="34"/>
  <c r="F877" i="34"/>
  <c r="F876" i="34"/>
  <c r="F875" i="34"/>
  <c r="F874" i="34"/>
  <c r="F873" i="34"/>
  <c r="F872" i="34"/>
  <c r="F871" i="34"/>
  <c r="F870" i="34"/>
  <c r="F869" i="34"/>
  <c r="F868" i="34"/>
  <c r="F867" i="34"/>
  <c r="F866" i="34"/>
  <c r="F865" i="34"/>
  <c r="F864" i="34"/>
  <c r="F863" i="34"/>
  <c r="F862" i="34"/>
  <c r="F861" i="34"/>
  <c r="F860" i="34"/>
  <c r="F859" i="34"/>
  <c r="F858" i="34"/>
  <c r="F857" i="34"/>
  <c r="F856" i="34"/>
  <c r="F855" i="34"/>
  <c r="F854" i="34"/>
  <c r="F853" i="34"/>
  <c r="F852" i="34"/>
  <c r="F851" i="34"/>
  <c r="F850" i="34"/>
  <c r="F849" i="34"/>
  <c r="F848" i="34"/>
  <c r="F847" i="34"/>
  <c r="F846" i="34"/>
  <c r="F845" i="34"/>
  <c r="F844" i="34"/>
  <c r="F843" i="34"/>
  <c r="F842" i="34"/>
  <c r="F841" i="34"/>
  <c r="F840" i="34"/>
  <c r="F839" i="34"/>
  <c r="F838" i="34"/>
  <c r="F837" i="34"/>
  <c r="F836" i="34"/>
  <c r="F835" i="34"/>
  <c r="F834" i="34"/>
  <c r="F833" i="34"/>
  <c r="F832" i="34"/>
  <c r="F831" i="34"/>
  <c r="F830" i="34"/>
  <c r="F829" i="34"/>
  <c r="F828" i="34"/>
  <c r="F827" i="34"/>
  <c r="F826" i="34"/>
  <c r="F825" i="34"/>
  <c r="F824" i="34"/>
  <c r="F823" i="34"/>
  <c r="F822" i="34"/>
  <c r="F821" i="34"/>
  <c r="F820" i="34"/>
  <c r="F819" i="34"/>
  <c r="F818" i="34"/>
  <c r="F817" i="34"/>
  <c r="F816" i="34"/>
  <c r="F815" i="34"/>
  <c r="F814" i="34"/>
  <c r="F813" i="34"/>
  <c r="F812" i="34"/>
  <c r="F811" i="34"/>
  <c r="F810" i="34"/>
  <c r="F809" i="34"/>
  <c r="F808" i="34"/>
  <c r="F807" i="34"/>
  <c r="F806" i="34"/>
  <c r="F805" i="34"/>
  <c r="F804" i="34"/>
  <c r="F803" i="34"/>
  <c r="F802" i="34"/>
  <c r="F801" i="34"/>
  <c r="F800" i="34"/>
  <c r="F799" i="34"/>
  <c r="F798" i="34"/>
  <c r="F797" i="34"/>
  <c r="F796" i="34"/>
  <c r="F795" i="34"/>
  <c r="F794" i="34"/>
  <c r="F793" i="34"/>
  <c r="F792" i="34"/>
  <c r="F791" i="34"/>
  <c r="F790" i="34"/>
  <c r="F789" i="34"/>
  <c r="F788" i="34"/>
  <c r="F787" i="34"/>
  <c r="F786" i="34"/>
  <c r="F785" i="34"/>
  <c r="F784" i="34"/>
  <c r="F783" i="34"/>
  <c r="F782" i="34"/>
  <c r="F781" i="34"/>
  <c r="F780" i="34"/>
  <c r="F779" i="34"/>
  <c r="F778" i="34"/>
  <c r="F777" i="34"/>
  <c r="F776" i="34"/>
  <c r="F775" i="34"/>
  <c r="F774" i="34"/>
  <c r="F773" i="34"/>
  <c r="F772" i="34"/>
  <c r="F771" i="34"/>
  <c r="F770" i="34"/>
  <c r="F769" i="34"/>
  <c r="F768" i="34"/>
  <c r="F767" i="34"/>
  <c r="F766" i="34"/>
  <c r="F765" i="34"/>
  <c r="F764" i="34"/>
  <c r="F763" i="34"/>
  <c r="F762" i="34"/>
  <c r="F761" i="34"/>
  <c r="F760" i="34"/>
  <c r="F759" i="34"/>
  <c r="F758" i="34"/>
  <c r="F757" i="34"/>
  <c r="F756" i="34"/>
  <c r="F755" i="34"/>
  <c r="F754" i="34"/>
  <c r="F753" i="34"/>
  <c r="F752" i="34"/>
  <c r="F751" i="34"/>
  <c r="F750" i="34"/>
  <c r="F749" i="34"/>
  <c r="F748" i="34"/>
  <c r="F747" i="34"/>
  <c r="F746" i="34"/>
  <c r="F745" i="34"/>
  <c r="F744" i="34"/>
  <c r="F743" i="34"/>
  <c r="F742" i="34"/>
  <c r="F741" i="34"/>
  <c r="F740" i="34"/>
  <c r="F739" i="34"/>
  <c r="F738" i="34"/>
  <c r="F737" i="34"/>
  <c r="F736" i="34"/>
  <c r="F735" i="34"/>
  <c r="F734" i="34"/>
  <c r="F733" i="34"/>
  <c r="F732" i="34"/>
  <c r="F731" i="34"/>
  <c r="F730" i="34"/>
  <c r="F729" i="34"/>
  <c r="F728" i="34"/>
  <c r="F727" i="34"/>
  <c r="F726" i="34"/>
  <c r="F725" i="34"/>
  <c r="F724" i="34"/>
  <c r="F723" i="34"/>
  <c r="F722" i="34"/>
  <c r="F721" i="34"/>
  <c r="F720" i="34"/>
  <c r="F719" i="34"/>
  <c r="F718" i="34"/>
  <c r="F717" i="34"/>
  <c r="F716" i="34"/>
  <c r="F715" i="34"/>
  <c r="F714" i="34"/>
  <c r="F713" i="34"/>
  <c r="F712" i="34"/>
  <c r="F711" i="34"/>
  <c r="F710" i="34"/>
  <c r="F709" i="34"/>
  <c r="F708" i="34"/>
  <c r="F707" i="34"/>
  <c r="F706" i="34"/>
  <c r="F705" i="34"/>
  <c r="F704" i="34"/>
  <c r="F703" i="34"/>
  <c r="F702" i="34"/>
  <c r="F701" i="34"/>
  <c r="F700" i="34"/>
  <c r="F699" i="34"/>
  <c r="F698" i="34"/>
  <c r="F697" i="34"/>
  <c r="F696" i="34"/>
  <c r="F695" i="34"/>
  <c r="F694" i="34"/>
  <c r="F693" i="34"/>
  <c r="F692" i="34"/>
  <c r="F691" i="34"/>
  <c r="F690" i="34"/>
  <c r="F689" i="34"/>
  <c r="F688" i="34"/>
  <c r="F687" i="34"/>
  <c r="F686" i="34"/>
  <c r="F685" i="34"/>
  <c r="F684" i="34"/>
  <c r="F683" i="34"/>
  <c r="F682" i="34"/>
  <c r="F681" i="34"/>
  <c r="F680" i="34"/>
  <c r="F679" i="34"/>
  <c r="F678" i="34"/>
  <c r="F677" i="34"/>
  <c r="F676" i="34"/>
  <c r="F675" i="34"/>
  <c r="F674" i="34"/>
  <c r="F673" i="34"/>
  <c r="F672" i="34"/>
  <c r="F671" i="34"/>
  <c r="F670" i="34"/>
  <c r="F669" i="34"/>
  <c r="F668" i="34"/>
  <c r="F667" i="34"/>
  <c r="F666" i="34"/>
  <c r="F665" i="34"/>
  <c r="F664" i="34"/>
  <c r="F663" i="34"/>
  <c r="F662" i="34"/>
  <c r="F661" i="34"/>
  <c r="F660" i="34"/>
  <c r="F659" i="34"/>
  <c r="F658" i="34"/>
  <c r="F657" i="34"/>
  <c r="F656" i="34"/>
  <c r="F655" i="34"/>
  <c r="F654" i="34"/>
  <c r="F653" i="34"/>
  <c r="F652" i="34"/>
  <c r="F651" i="34"/>
  <c r="F650" i="34"/>
  <c r="F649" i="34"/>
  <c r="F648" i="34"/>
  <c r="F647" i="34"/>
  <c r="F646" i="34"/>
  <c r="F645" i="34"/>
  <c r="F644" i="34"/>
  <c r="F643" i="34"/>
  <c r="F642" i="34"/>
  <c r="F641" i="34"/>
  <c r="F640" i="34"/>
  <c r="F639" i="34"/>
  <c r="F638" i="34"/>
  <c r="F637" i="34"/>
  <c r="F636" i="34"/>
  <c r="F635" i="34"/>
  <c r="F634" i="34"/>
  <c r="F633" i="34"/>
  <c r="F632" i="34"/>
  <c r="F631" i="34"/>
  <c r="F630" i="34"/>
  <c r="F629" i="34"/>
  <c r="F628" i="34"/>
  <c r="F627" i="34"/>
  <c r="F626" i="34"/>
  <c r="F625" i="34"/>
  <c r="F624" i="34"/>
  <c r="F623" i="34"/>
  <c r="F622" i="34"/>
  <c r="F621" i="34"/>
  <c r="F620" i="34"/>
  <c r="F619" i="34"/>
  <c r="F618" i="34"/>
  <c r="F617" i="34"/>
  <c r="F616" i="34"/>
  <c r="F615" i="34"/>
  <c r="F614" i="34"/>
  <c r="F613" i="34"/>
  <c r="F612" i="34"/>
  <c r="F611" i="34"/>
  <c r="F610" i="34"/>
  <c r="F609" i="34"/>
  <c r="F608" i="34"/>
  <c r="F607" i="34"/>
  <c r="F606" i="34"/>
  <c r="F605" i="34"/>
  <c r="F604" i="34"/>
  <c r="F603" i="34"/>
  <c r="F602" i="34"/>
  <c r="F601" i="34"/>
  <c r="F600" i="34"/>
  <c r="F599" i="34"/>
  <c r="F598" i="34"/>
  <c r="F597" i="34"/>
  <c r="F596" i="34"/>
  <c r="F595" i="34"/>
  <c r="F594" i="34"/>
  <c r="F593" i="34"/>
  <c r="F592" i="34"/>
  <c r="F591" i="34"/>
  <c r="F590" i="34"/>
  <c r="F589" i="34"/>
  <c r="F588" i="34"/>
  <c r="F587" i="34"/>
  <c r="F586" i="34"/>
  <c r="F585" i="34"/>
  <c r="F584" i="34"/>
  <c r="F583" i="34"/>
  <c r="F582" i="34"/>
  <c r="F581" i="34"/>
  <c r="F580" i="34"/>
  <c r="F579" i="34"/>
  <c r="F578" i="34"/>
  <c r="F577" i="34"/>
  <c r="F576" i="34"/>
  <c r="F575" i="34"/>
  <c r="F574" i="34"/>
  <c r="F573" i="34"/>
  <c r="F572" i="34"/>
  <c r="F571" i="34"/>
  <c r="F570" i="34"/>
  <c r="F569" i="34"/>
  <c r="F568" i="34"/>
  <c r="F567" i="34"/>
  <c r="F566" i="34"/>
  <c r="F565" i="34"/>
  <c r="F564" i="34"/>
  <c r="F563" i="34"/>
  <c r="F562" i="34"/>
  <c r="F561" i="34"/>
  <c r="F560" i="34"/>
  <c r="F559" i="34"/>
  <c r="F558" i="34"/>
  <c r="F557" i="34"/>
  <c r="F556" i="34"/>
  <c r="F555" i="34"/>
  <c r="F554" i="34"/>
  <c r="F553" i="34"/>
  <c r="F552" i="34"/>
  <c r="F551" i="34"/>
  <c r="F550" i="34"/>
  <c r="F549" i="34"/>
  <c r="F548" i="34"/>
  <c r="F547" i="34"/>
  <c r="F546" i="34"/>
  <c r="F545" i="34"/>
  <c r="F544" i="34"/>
  <c r="F543" i="34"/>
  <c r="F542" i="34"/>
  <c r="F541" i="34"/>
  <c r="F540" i="34"/>
  <c r="F539" i="34"/>
  <c r="F538" i="34"/>
  <c r="F537" i="34"/>
  <c r="F536" i="34"/>
  <c r="F535" i="34"/>
  <c r="F534" i="34"/>
  <c r="F533" i="34"/>
  <c r="F532" i="34"/>
  <c r="F531" i="34"/>
  <c r="F530" i="34"/>
  <c r="F529" i="34"/>
  <c r="F528" i="34"/>
  <c r="F527" i="34"/>
  <c r="F526" i="34"/>
  <c r="F525" i="34"/>
  <c r="F524" i="34"/>
  <c r="F523" i="34"/>
  <c r="F522" i="34"/>
  <c r="F521" i="34"/>
  <c r="F520" i="34"/>
  <c r="F519" i="34"/>
  <c r="F518" i="34"/>
  <c r="F517" i="34"/>
  <c r="F516" i="34"/>
  <c r="F515" i="34"/>
  <c r="F514" i="34"/>
  <c r="F513" i="34"/>
  <c r="F512" i="34"/>
  <c r="F511" i="34"/>
  <c r="F510" i="34"/>
  <c r="F509" i="34"/>
  <c r="F508" i="34"/>
  <c r="F507" i="34"/>
  <c r="F506" i="34"/>
  <c r="F505" i="34"/>
  <c r="F504" i="34"/>
  <c r="F503" i="34"/>
  <c r="F502" i="34"/>
  <c r="F501" i="34"/>
  <c r="F500" i="34"/>
  <c r="F499" i="34"/>
  <c r="F498" i="34"/>
  <c r="F497" i="34"/>
  <c r="F496" i="34"/>
  <c r="F495" i="34"/>
  <c r="F494" i="34"/>
  <c r="F493" i="34"/>
  <c r="F492" i="34"/>
  <c r="F491" i="34"/>
  <c r="F490" i="34"/>
  <c r="F489" i="34"/>
  <c r="F488" i="34"/>
  <c r="F487" i="34"/>
  <c r="F486" i="34"/>
  <c r="F485" i="34"/>
  <c r="F484" i="34"/>
  <c r="F483" i="34"/>
  <c r="F482" i="34"/>
  <c r="F481" i="34"/>
  <c r="F480" i="34"/>
  <c r="F479" i="34"/>
  <c r="F478" i="34"/>
  <c r="F477" i="34"/>
  <c r="F476" i="34"/>
  <c r="F475" i="34"/>
  <c r="F474" i="34"/>
  <c r="F473" i="34"/>
  <c r="F472" i="34"/>
  <c r="F471" i="34"/>
  <c r="F470" i="34"/>
  <c r="F469" i="34"/>
  <c r="F468" i="34"/>
  <c r="F467" i="34"/>
  <c r="F466" i="34"/>
  <c r="F465" i="34"/>
  <c r="F464" i="34"/>
  <c r="F463" i="34"/>
  <c r="F462" i="34"/>
  <c r="F461" i="34"/>
  <c r="F460" i="34"/>
  <c r="F459" i="34"/>
  <c r="F458" i="34"/>
  <c r="F457" i="34"/>
  <c r="F456" i="34"/>
  <c r="F455" i="34"/>
  <c r="F454" i="34"/>
  <c r="F453" i="34"/>
  <c r="F452" i="34"/>
  <c r="F451" i="34"/>
  <c r="F450" i="34"/>
  <c r="F449" i="34"/>
  <c r="F448" i="34"/>
  <c r="F447" i="34"/>
  <c r="F446" i="34"/>
  <c r="F445" i="34"/>
  <c r="F444" i="34"/>
  <c r="F443" i="34"/>
  <c r="F442" i="34"/>
  <c r="F441" i="34"/>
  <c r="F440" i="34"/>
  <c r="F439" i="34"/>
  <c r="F438" i="34"/>
  <c r="F437" i="34"/>
  <c r="F436" i="34"/>
  <c r="F435" i="34"/>
  <c r="F434" i="34"/>
  <c r="F433" i="34"/>
  <c r="F432" i="34"/>
  <c r="F431" i="34"/>
  <c r="F430" i="34"/>
  <c r="F429" i="34"/>
  <c r="F428" i="34"/>
  <c r="F427" i="34"/>
  <c r="F426" i="34"/>
  <c r="F425" i="34"/>
  <c r="F424" i="34"/>
  <c r="F423" i="34"/>
  <c r="F422" i="34"/>
  <c r="F421" i="34"/>
  <c r="F420" i="34"/>
  <c r="F419" i="34"/>
  <c r="F418" i="34"/>
  <c r="F417" i="34"/>
  <c r="F416" i="34"/>
  <c r="F415" i="34"/>
  <c r="F414" i="34"/>
  <c r="F413" i="34"/>
  <c r="F412" i="34"/>
  <c r="F411" i="34"/>
  <c r="F410" i="34"/>
  <c r="F409" i="34"/>
  <c r="F408" i="34"/>
  <c r="F407" i="34"/>
  <c r="F406" i="34"/>
  <c r="F405" i="34"/>
  <c r="F404" i="34"/>
  <c r="F403" i="34"/>
  <c r="F402" i="34"/>
  <c r="F401" i="34"/>
  <c r="F400" i="34"/>
  <c r="F399" i="34"/>
  <c r="F398" i="34"/>
  <c r="F397" i="34"/>
  <c r="F396" i="34"/>
  <c r="F395" i="34"/>
  <c r="F394" i="34"/>
  <c r="F393" i="34"/>
  <c r="F392" i="34"/>
  <c r="F391" i="34"/>
  <c r="F390" i="34"/>
  <c r="F389" i="34"/>
  <c r="F388" i="34"/>
  <c r="F387" i="34"/>
  <c r="F386" i="34"/>
  <c r="F385" i="34"/>
  <c r="F384" i="34"/>
  <c r="F383" i="34"/>
  <c r="F382" i="34"/>
  <c r="F381" i="34"/>
  <c r="F380" i="34"/>
  <c r="F379" i="34"/>
  <c r="F378" i="34"/>
  <c r="F377" i="34"/>
  <c r="F376" i="34"/>
  <c r="F375" i="34"/>
  <c r="F374" i="34"/>
  <c r="F373" i="34"/>
  <c r="F372" i="34"/>
  <c r="F371" i="34"/>
  <c r="F370" i="34"/>
  <c r="F369" i="34"/>
  <c r="F368" i="34"/>
  <c r="F367" i="34"/>
  <c r="F366" i="34"/>
  <c r="F365" i="34"/>
  <c r="F364" i="34"/>
  <c r="F363" i="34"/>
  <c r="F362" i="34"/>
  <c r="F361" i="34"/>
  <c r="F360" i="34"/>
  <c r="F359" i="34"/>
  <c r="F358" i="34"/>
  <c r="F357" i="34"/>
  <c r="F356" i="34"/>
  <c r="F355" i="34"/>
  <c r="F354" i="34"/>
  <c r="F353" i="34"/>
  <c r="F352" i="34"/>
  <c r="F351" i="34"/>
  <c r="F350" i="34"/>
  <c r="F349" i="34"/>
  <c r="F348" i="34"/>
  <c r="F347" i="34"/>
  <c r="F346" i="34"/>
  <c r="F345" i="34"/>
  <c r="F344" i="34"/>
  <c r="F343" i="34"/>
  <c r="F342" i="34"/>
  <c r="F341" i="34"/>
  <c r="F340" i="34"/>
  <c r="F339" i="34"/>
  <c r="F338" i="34"/>
  <c r="F337" i="34"/>
  <c r="F336" i="34"/>
  <c r="F335" i="34"/>
  <c r="F334" i="34"/>
  <c r="F333" i="34"/>
  <c r="F332" i="34"/>
  <c r="F331" i="34"/>
  <c r="F330" i="34"/>
  <c r="F329" i="34"/>
  <c r="F328" i="34"/>
  <c r="F327" i="34"/>
  <c r="F326" i="34"/>
  <c r="F325" i="34"/>
  <c r="F324" i="34"/>
  <c r="F323" i="34"/>
  <c r="F322" i="34"/>
  <c r="F321" i="34"/>
  <c r="F320" i="34"/>
  <c r="F319" i="34"/>
  <c r="F318" i="34"/>
  <c r="F317" i="34"/>
  <c r="F316" i="34"/>
  <c r="F315" i="34"/>
  <c r="F314" i="34"/>
  <c r="F313" i="34"/>
  <c r="F312" i="34"/>
  <c r="F311" i="34"/>
  <c r="F310" i="34"/>
  <c r="F309" i="34"/>
  <c r="F308" i="34"/>
  <c r="F307" i="34"/>
  <c r="F306" i="34"/>
  <c r="F305" i="34"/>
  <c r="F304" i="34"/>
  <c r="F303" i="34"/>
  <c r="F302" i="34"/>
  <c r="F301" i="34"/>
  <c r="F300" i="34"/>
  <c r="F299" i="34"/>
  <c r="F298" i="34"/>
  <c r="F297" i="34"/>
  <c r="F296" i="34"/>
  <c r="F295" i="34"/>
  <c r="F294" i="34"/>
  <c r="F293" i="34"/>
  <c r="F292" i="34"/>
  <c r="F291" i="34"/>
  <c r="F290" i="34"/>
  <c r="F289" i="34"/>
  <c r="F288" i="34"/>
  <c r="F287" i="34"/>
  <c r="F286" i="34"/>
  <c r="F285" i="34"/>
  <c r="F284" i="34"/>
  <c r="F283" i="34"/>
  <c r="F282" i="34"/>
  <c r="F281" i="34"/>
  <c r="F280" i="34"/>
  <c r="F279" i="34"/>
  <c r="F278" i="34"/>
  <c r="F277" i="34"/>
  <c r="F276" i="34"/>
  <c r="F275" i="34"/>
  <c r="F274" i="34"/>
  <c r="F273" i="34"/>
  <c r="F272" i="34"/>
  <c r="F271" i="34"/>
  <c r="F270" i="34"/>
  <c r="F269" i="34"/>
  <c r="F268" i="34"/>
  <c r="F267" i="34"/>
  <c r="F266" i="34"/>
  <c r="F265" i="34"/>
  <c r="F264" i="34"/>
  <c r="F263" i="34"/>
  <c r="F262" i="34"/>
  <c r="F261" i="34"/>
  <c r="F260" i="34"/>
  <c r="F259" i="34"/>
  <c r="F258" i="34"/>
  <c r="F257" i="34"/>
  <c r="F256" i="34"/>
  <c r="F255" i="34"/>
  <c r="F254" i="34"/>
  <c r="F253" i="34"/>
  <c r="F252" i="34"/>
  <c r="F251" i="34"/>
  <c r="F250" i="34"/>
  <c r="F249" i="34"/>
  <c r="F248" i="34"/>
  <c r="F247" i="34"/>
  <c r="F246" i="34"/>
  <c r="F245" i="34"/>
  <c r="F244" i="34"/>
  <c r="F243" i="34"/>
  <c r="F242" i="34"/>
  <c r="F241" i="34"/>
  <c r="F240" i="34"/>
  <c r="F239" i="34"/>
  <c r="F238" i="34"/>
  <c r="F237" i="34"/>
  <c r="F236" i="34"/>
  <c r="F235" i="34"/>
  <c r="F234" i="34"/>
  <c r="F233" i="34"/>
  <c r="F232" i="34"/>
  <c r="F231" i="34"/>
  <c r="F230" i="34"/>
  <c r="F229" i="34"/>
  <c r="F228" i="34"/>
  <c r="F227" i="34"/>
  <c r="F226" i="34"/>
  <c r="F225" i="34"/>
  <c r="F224" i="34"/>
  <c r="F223" i="34"/>
  <c r="F222" i="34"/>
  <c r="F221" i="34"/>
  <c r="F220" i="34"/>
  <c r="F219" i="34"/>
  <c r="F218" i="34"/>
  <c r="F217" i="34"/>
  <c r="F216" i="34"/>
  <c r="F215" i="34"/>
  <c r="F214" i="34"/>
  <c r="F213" i="34"/>
  <c r="F212" i="34"/>
  <c r="F211" i="34"/>
  <c r="F210" i="34"/>
  <c r="F209" i="34"/>
  <c r="F208" i="34"/>
  <c r="F207" i="34"/>
  <c r="F206" i="34"/>
  <c r="F205" i="34"/>
  <c r="F204" i="34"/>
  <c r="F203" i="34"/>
  <c r="F202" i="34"/>
  <c r="F201" i="34"/>
  <c r="F200" i="34"/>
  <c r="F199" i="34"/>
  <c r="F198" i="34"/>
  <c r="F197" i="34"/>
  <c r="F196" i="34"/>
  <c r="F195" i="34"/>
  <c r="F194" i="34"/>
  <c r="F193" i="34"/>
  <c r="F192" i="34"/>
  <c r="F191" i="34"/>
  <c r="F190" i="34"/>
  <c r="F189" i="34"/>
  <c r="F188" i="34"/>
  <c r="F187" i="34"/>
  <c r="F186" i="34"/>
  <c r="F185" i="34"/>
  <c r="F184" i="34"/>
  <c r="F183" i="34"/>
  <c r="F182" i="34"/>
  <c r="F181" i="34"/>
  <c r="F180" i="34"/>
  <c r="F179" i="34"/>
  <c r="F178" i="34"/>
  <c r="F177" i="34"/>
  <c r="F176" i="34"/>
  <c r="F175" i="34"/>
  <c r="F174" i="34"/>
  <c r="F173" i="34"/>
  <c r="F172" i="34"/>
  <c r="F171" i="34"/>
  <c r="F170" i="34"/>
  <c r="F169" i="34"/>
  <c r="F168" i="34"/>
  <c r="F167" i="34"/>
  <c r="F166" i="34"/>
  <c r="F165" i="34"/>
  <c r="F164" i="34"/>
  <c r="F163" i="34"/>
  <c r="F162" i="34"/>
  <c r="F161" i="34"/>
  <c r="F160" i="34"/>
  <c r="F159" i="34"/>
  <c r="F158" i="34"/>
  <c r="F157" i="34"/>
  <c r="F156" i="34"/>
  <c r="F155" i="34"/>
  <c r="F154" i="34"/>
  <c r="F153" i="34"/>
  <c r="F152" i="34"/>
  <c r="F151" i="34"/>
  <c r="F150" i="34"/>
  <c r="F149" i="34"/>
  <c r="F148" i="34"/>
  <c r="F147" i="34"/>
  <c r="F146" i="34"/>
  <c r="F145" i="34"/>
  <c r="F144" i="34"/>
  <c r="F143" i="34"/>
  <c r="F142" i="34"/>
  <c r="F141" i="34"/>
  <c r="F140" i="34"/>
  <c r="F139" i="34"/>
  <c r="F138" i="34"/>
  <c r="F137" i="34"/>
  <c r="F136" i="34"/>
  <c r="F135" i="34"/>
  <c r="F134" i="34"/>
  <c r="F133" i="34"/>
  <c r="F132" i="34"/>
  <c r="F131" i="34"/>
  <c r="F130" i="34"/>
  <c r="F129" i="34"/>
  <c r="F128" i="34"/>
  <c r="F127" i="34"/>
  <c r="F126" i="34"/>
  <c r="F125" i="34"/>
  <c r="F124" i="34"/>
  <c r="F123" i="34"/>
  <c r="F122" i="34"/>
  <c r="F121" i="34"/>
  <c r="F120" i="34"/>
  <c r="F119" i="34"/>
  <c r="F118" i="34"/>
  <c r="F117" i="34"/>
  <c r="F116" i="34"/>
  <c r="F115" i="34"/>
  <c r="F114" i="34"/>
  <c r="F113" i="34"/>
  <c r="F112" i="34"/>
  <c r="F111" i="34"/>
  <c r="F110" i="34"/>
  <c r="F109" i="34"/>
  <c r="F108" i="34"/>
  <c r="F107" i="34"/>
  <c r="F106" i="34"/>
  <c r="F105" i="34"/>
  <c r="F104" i="34"/>
  <c r="F103" i="34"/>
  <c r="F102" i="34"/>
  <c r="F101" i="34"/>
  <c r="F100" i="34"/>
  <c r="F99" i="34"/>
  <c r="F98" i="34"/>
  <c r="F97" i="34"/>
  <c r="F96" i="34"/>
  <c r="F95" i="34"/>
  <c r="F94" i="34"/>
  <c r="F93" i="34"/>
  <c r="F92" i="34"/>
  <c r="F91" i="34"/>
  <c r="F90" i="34"/>
  <c r="F89" i="34"/>
  <c r="F88" i="34"/>
  <c r="F87" i="34"/>
  <c r="F86" i="34"/>
  <c r="F85" i="34"/>
  <c r="F84" i="34"/>
  <c r="F83" i="34"/>
  <c r="F82" i="34"/>
  <c r="F81" i="34"/>
  <c r="F80" i="34"/>
  <c r="F79" i="34"/>
  <c r="F78" i="34"/>
  <c r="F77" i="34"/>
  <c r="F76" i="34"/>
  <c r="F75" i="34"/>
  <c r="F74" i="34"/>
  <c r="F73" i="34"/>
  <c r="F72" i="34"/>
  <c r="F71" i="34"/>
  <c r="F70" i="34"/>
  <c r="F69" i="34"/>
  <c r="F68" i="34"/>
  <c r="F67" i="34"/>
  <c r="F66" i="34"/>
  <c r="F65" i="34"/>
  <c r="F64" i="34"/>
  <c r="F63" i="34"/>
  <c r="F62" i="34"/>
  <c r="F61" i="34"/>
  <c r="F60" i="34"/>
  <c r="F59" i="34"/>
  <c r="F58" i="34"/>
  <c r="F57" i="34"/>
  <c r="F56" i="34"/>
  <c r="F55" i="34"/>
  <c r="F54" i="34"/>
  <c r="F53" i="34"/>
  <c r="F52" i="34"/>
  <c r="F51" i="34"/>
  <c r="F50" i="34"/>
  <c r="F49"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F6" i="34"/>
  <c r="F5" i="34"/>
  <c r="F4" i="34"/>
  <c r="F3" i="34"/>
  <c r="F2" i="34"/>
  <c r="E1367" i="33"/>
  <c r="E1366" i="33"/>
  <c r="E1365" i="33"/>
  <c r="E1364" i="33"/>
  <c r="E1363" i="33"/>
  <c r="E1362" i="33"/>
  <c r="E1361" i="33"/>
  <c r="E1360" i="33"/>
  <c r="E1359" i="33"/>
  <c r="E1358" i="33"/>
  <c r="E1357" i="33"/>
  <c r="E1356" i="33"/>
  <c r="E1355" i="33"/>
  <c r="E1354" i="33"/>
  <c r="E1353" i="33"/>
  <c r="E1352" i="33"/>
  <c r="E1351" i="33"/>
  <c r="E1350" i="33"/>
  <c r="E1349" i="33"/>
  <c r="E1348" i="33"/>
  <c r="E1347" i="33"/>
  <c r="E1346" i="33"/>
  <c r="E1345" i="33"/>
  <c r="E1344" i="33"/>
  <c r="E1343" i="33"/>
  <c r="E1342" i="33"/>
  <c r="E1341" i="33"/>
  <c r="E1340" i="33"/>
  <c r="E1339" i="33"/>
  <c r="E1338" i="33"/>
  <c r="E1337" i="33"/>
  <c r="E1336" i="33"/>
  <c r="E1335" i="33"/>
  <c r="E1334" i="33"/>
  <c r="E1333" i="33"/>
  <c r="E1332" i="33"/>
  <c r="E1331" i="33"/>
  <c r="E1330" i="33"/>
  <c r="E1329" i="33"/>
  <c r="E1328" i="33"/>
  <c r="E1327" i="33"/>
  <c r="E1326" i="33"/>
  <c r="E1325" i="33"/>
  <c r="E1324" i="33"/>
  <c r="E1323" i="33"/>
  <c r="E1322" i="33"/>
  <c r="E1321" i="33"/>
  <c r="E1320" i="33"/>
  <c r="E1319" i="33"/>
  <c r="E1318" i="33"/>
  <c r="E1317" i="33"/>
  <c r="E1316" i="33"/>
  <c r="E1315" i="33"/>
  <c r="E1314" i="33"/>
  <c r="E1313" i="33"/>
  <c r="E1312" i="33"/>
  <c r="E1311" i="33"/>
  <c r="E1310" i="33"/>
  <c r="E1309" i="33"/>
  <c r="E1308" i="33"/>
  <c r="E1307" i="33"/>
  <c r="E1306" i="33"/>
  <c r="E1305" i="33"/>
  <c r="E1304" i="33"/>
  <c r="E1303" i="33"/>
  <c r="E1302" i="33"/>
  <c r="E1301" i="33"/>
  <c r="E1300" i="33"/>
  <c r="E1299" i="33"/>
  <c r="E1298" i="33"/>
  <c r="E1297" i="33"/>
  <c r="E1296" i="33"/>
  <c r="E1295" i="33"/>
  <c r="E1294" i="33"/>
  <c r="E1293" i="33"/>
  <c r="E1292" i="33"/>
  <c r="E1291" i="33"/>
  <c r="E1290" i="33"/>
  <c r="E1289" i="33"/>
  <c r="E1288" i="33"/>
  <c r="E1287" i="33"/>
  <c r="E1286" i="33"/>
  <c r="E1285" i="33"/>
  <c r="E1284" i="33"/>
  <c r="E1283" i="33"/>
  <c r="E1282" i="33"/>
  <c r="E1281" i="33"/>
  <c r="E1280" i="33"/>
  <c r="E1279" i="33"/>
  <c r="E1278" i="33"/>
  <c r="E1277" i="33"/>
  <c r="E1276" i="33"/>
  <c r="E1275" i="33"/>
  <c r="E1274" i="33"/>
  <c r="E1273" i="33"/>
  <c r="E1272" i="33"/>
  <c r="E1271" i="33"/>
  <c r="E1270" i="33"/>
  <c r="E1269" i="33"/>
  <c r="E1268" i="33"/>
  <c r="E1267" i="33"/>
  <c r="E1266" i="33"/>
  <c r="E1265" i="33"/>
  <c r="E1264" i="33"/>
  <c r="E1263" i="33"/>
  <c r="E1262" i="33"/>
  <c r="E1261" i="33"/>
  <c r="E1260" i="33"/>
  <c r="E1259" i="33"/>
  <c r="E1258" i="33"/>
  <c r="E1257" i="33"/>
  <c r="E1256" i="33"/>
  <c r="E1255" i="33"/>
  <c r="E1254" i="33"/>
  <c r="E1253" i="33"/>
  <c r="E1252" i="33"/>
  <c r="E1251" i="33"/>
  <c r="E1250" i="33"/>
  <c r="E1249" i="33"/>
  <c r="E1248" i="33"/>
  <c r="E1247" i="33"/>
  <c r="E1246" i="33"/>
  <c r="E1245" i="33"/>
  <c r="E1244" i="33"/>
  <c r="E1243" i="33"/>
  <c r="E1242" i="33"/>
  <c r="E1241" i="33"/>
  <c r="E1240" i="33"/>
  <c r="E1239" i="33"/>
  <c r="E1238" i="33"/>
  <c r="E1237" i="33"/>
  <c r="E1236" i="33"/>
  <c r="E1235" i="33"/>
  <c r="E1234" i="33"/>
  <c r="E1233" i="33"/>
  <c r="E1232" i="33"/>
  <c r="E1231" i="33"/>
  <c r="E1230" i="33"/>
  <c r="E1229" i="33"/>
  <c r="E1228" i="33"/>
  <c r="E1227" i="33"/>
  <c r="E1226" i="33"/>
  <c r="E1225" i="33"/>
  <c r="E1224" i="33"/>
  <c r="E1223" i="33"/>
  <c r="E1222" i="33"/>
  <c r="E1221" i="33"/>
  <c r="E1220" i="33"/>
  <c r="E1219" i="33"/>
  <c r="E1218" i="33"/>
  <c r="E1217" i="33"/>
  <c r="E1216" i="33"/>
  <c r="E1215" i="33"/>
  <c r="E1214" i="33"/>
  <c r="E1213" i="33"/>
  <c r="E1212" i="33"/>
  <c r="E1211" i="33"/>
  <c r="E1210" i="33"/>
  <c r="E1209" i="33"/>
  <c r="E1208" i="33"/>
  <c r="E1207" i="33"/>
  <c r="E1206" i="33"/>
  <c r="E1205" i="33"/>
  <c r="E1204" i="33"/>
  <c r="E1203" i="33"/>
  <c r="E1202" i="33"/>
  <c r="E1201" i="33"/>
  <c r="E1200" i="33"/>
  <c r="E1199" i="33"/>
  <c r="E1198" i="33"/>
  <c r="E1197" i="33"/>
  <c r="E1196" i="33"/>
  <c r="E1195" i="33"/>
  <c r="E1194" i="33"/>
  <c r="E1193" i="33"/>
  <c r="E1192" i="33"/>
  <c r="E1191" i="33"/>
  <c r="E1190" i="33"/>
  <c r="E1189" i="33"/>
  <c r="E1188" i="33"/>
  <c r="E1187" i="33"/>
  <c r="E1186" i="33"/>
  <c r="E1185" i="33"/>
  <c r="E1184" i="33"/>
  <c r="E1183" i="33"/>
  <c r="E1182" i="33"/>
  <c r="E1181" i="33"/>
  <c r="E1180" i="33"/>
  <c r="E1179" i="33"/>
  <c r="E1178" i="33"/>
  <c r="E1177" i="33"/>
  <c r="E1176" i="33"/>
  <c r="E1175" i="33"/>
  <c r="E1174" i="33"/>
  <c r="E1173" i="33"/>
  <c r="E1172" i="33"/>
  <c r="E1171" i="33"/>
  <c r="E1170" i="33"/>
  <c r="E1169" i="33"/>
  <c r="E1168" i="33"/>
  <c r="E1167" i="33"/>
  <c r="E1166" i="33"/>
  <c r="E1165" i="33"/>
  <c r="E1164" i="33"/>
  <c r="E1163" i="33"/>
  <c r="E1162" i="33"/>
  <c r="E1161" i="33"/>
  <c r="E1160" i="33"/>
  <c r="E1159" i="33"/>
  <c r="E1158" i="33"/>
  <c r="E1157" i="33"/>
  <c r="E1156" i="33"/>
  <c r="E1155" i="33"/>
  <c r="E1154" i="33"/>
  <c r="E1153" i="33"/>
  <c r="E1152" i="33"/>
  <c r="E1151" i="33"/>
  <c r="E1150" i="33"/>
  <c r="E1149" i="33"/>
  <c r="E1148" i="33"/>
  <c r="E1147" i="33"/>
  <c r="E1146" i="33"/>
  <c r="E1145" i="33"/>
  <c r="E1144" i="33"/>
  <c r="E1143" i="33"/>
  <c r="E1142" i="33"/>
  <c r="E1141" i="33"/>
  <c r="E1140" i="33"/>
  <c r="E1139" i="33"/>
  <c r="E1138" i="33"/>
  <c r="E1137" i="33"/>
  <c r="E1136" i="33"/>
  <c r="E1135" i="33"/>
  <c r="E1134" i="33"/>
  <c r="E1133" i="33"/>
  <c r="E1132" i="33"/>
  <c r="E1131" i="33"/>
  <c r="E1130" i="33"/>
  <c r="E1129" i="33"/>
  <c r="E1128" i="33"/>
  <c r="E1127" i="33"/>
  <c r="E1126" i="33"/>
  <c r="E1125" i="33"/>
  <c r="E1124" i="33"/>
  <c r="E1123" i="33"/>
  <c r="E1122" i="33"/>
  <c r="E1121" i="33"/>
  <c r="E1120" i="33"/>
  <c r="E1119" i="33"/>
  <c r="E1118" i="33"/>
  <c r="E1117" i="33"/>
  <c r="E1116" i="33"/>
  <c r="E1115" i="33"/>
  <c r="E1114" i="33"/>
  <c r="E1113" i="33"/>
  <c r="E1112" i="33"/>
  <c r="E1111" i="33"/>
  <c r="E1110" i="33"/>
  <c r="E1109" i="33"/>
  <c r="E1108" i="33"/>
  <c r="E1107" i="33"/>
  <c r="E1106" i="33"/>
  <c r="E1105" i="33"/>
  <c r="E1104" i="33"/>
  <c r="E1103" i="33"/>
  <c r="E1102" i="33"/>
  <c r="E1101" i="33"/>
  <c r="E1100" i="33"/>
  <c r="E1099" i="33"/>
  <c r="E1098" i="33"/>
  <c r="E1097" i="33"/>
  <c r="E1096" i="33"/>
  <c r="E1095" i="33"/>
  <c r="E1094" i="33"/>
  <c r="E1093" i="33"/>
  <c r="E1092" i="33"/>
  <c r="E1091" i="33"/>
  <c r="E1090" i="33"/>
  <c r="E1089" i="33"/>
  <c r="E1088" i="33"/>
  <c r="E1087" i="33"/>
  <c r="E1086" i="33"/>
  <c r="E1085" i="33"/>
  <c r="E1084" i="33"/>
  <c r="E1083" i="33"/>
  <c r="E1082" i="33"/>
  <c r="E1081" i="33"/>
  <c r="E1080" i="33"/>
  <c r="E1079" i="33"/>
  <c r="E1078" i="33"/>
  <c r="E1077" i="33"/>
  <c r="E1076" i="33"/>
  <c r="E1075" i="33"/>
  <c r="E1074" i="33"/>
  <c r="E1073" i="33"/>
  <c r="E1072" i="33"/>
  <c r="E1071" i="33"/>
  <c r="E1070" i="33"/>
  <c r="E1069" i="33"/>
  <c r="E1068" i="33"/>
  <c r="E1067" i="33"/>
  <c r="E1066" i="33"/>
  <c r="E1065" i="33"/>
  <c r="E1064" i="33"/>
  <c r="E1063" i="33"/>
  <c r="E1062" i="33"/>
  <c r="E1061" i="33"/>
  <c r="E1060" i="33"/>
  <c r="E1059" i="33"/>
  <c r="E1058" i="33"/>
  <c r="E1057" i="33"/>
  <c r="E1056" i="33"/>
  <c r="E1055" i="33"/>
  <c r="E1054" i="33"/>
  <c r="E1053" i="33"/>
  <c r="E1052" i="33"/>
  <c r="E1051" i="33"/>
  <c r="E1050" i="33"/>
  <c r="E1049" i="33"/>
  <c r="E1048" i="33"/>
  <c r="E1047" i="33"/>
  <c r="E1046" i="33"/>
  <c r="E1045" i="33"/>
  <c r="E1044" i="33"/>
  <c r="E1043" i="33"/>
  <c r="E1042" i="33"/>
  <c r="E1041" i="33"/>
  <c r="E1040" i="33"/>
  <c r="E1039" i="33"/>
  <c r="E1038" i="33"/>
  <c r="E1037" i="33"/>
  <c r="E1036" i="33"/>
  <c r="E1035" i="33"/>
  <c r="E1034" i="33"/>
  <c r="E1033" i="33"/>
  <c r="E1032" i="33"/>
  <c r="E1031" i="33"/>
  <c r="E1030" i="33"/>
  <c r="E1029" i="33"/>
  <c r="E1028" i="33"/>
  <c r="E1027" i="33"/>
  <c r="E1026" i="33"/>
  <c r="E1025" i="33"/>
  <c r="E1024" i="33"/>
  <c r="E1023" i="33"/>
  <c r="E1022" i="33"/>
  <c r="E1021" i="33"/>
  <c r="E1020" i="33"/>
  <c r="E1019" i="33"/>
  <c r="E1018" i="33"/>
  <c r="E1017" i="33"/>
  <c r="E1016" i="33"/>
  <c r="E1015" i="33"/>
  <c r="E1014" i="33"/>
  <c r="E1013" i="33"/>
  <c r="E1012" i="33"/>
  <c r="E1011" i="33"/>
  <c r="E1010" i="33"/>
  <c r="E1009" i="33"/>
  <c r="E1008" i="33"/>
  <c r="E1007" i="33"/>
  <c r="E1006" i="33"/>
  <c r="E1005" i="33"/>
  <c r="E1004" i="33"/>
  <c r="E1003" i="33"/>
  <c r="E1002" i="33"/>
  <c r="E1001" i="33"/>
  <c r="E1000" i="33"/>
  <c r="E999" i="33"/>
  <c r="E998" i="33"/>
  <c r="E997" i="33"/>
  <c r="E996" i="33"/>
  <c r="E995" i="33"/>
  <c r="E994" i="33"/>
  <c r="E993" i="33"/>
  <c r="E992" i="33"/>
  <c r="E991" i="33"/>
  <c r="E990" i="33"/>
  <c r="E989" i="33"/>
  <c r="E988" i="33"/>
  <c r="E987" i="33"/>
  <c r="E986" i="33"/>
  <c r="E985" i="33"/>
  <c r="E984" i="33"/>
  <c r="E983" i="33"/>
  <c r="E982" i="33"/>
  <c r="E981" i="33"/>
  <c r="E980" i="33"/>
  <c r="E979" i="33"/>
  <c r="E978" i="33"/>
  <c r="E977" i="33"/>
  <c r="E976" i="33"/>
  <c r="E975" i="33"/>
  <c r="E974" i="33"/>
  <c r="E973" i="33"/>
  <c r="E972" i="33"/>
  <c r="E971" i="33"/>
  <c r="E970" i="33"/>
  <c r="E969" i="33"/>
  <c r="E968" i="33"/>
  <c r="E967" i="33"/>
  <c r="E966" i="33"/>
  <c r="E965" i="33"/>
  <c r="E964" i="33"/>
  <c r="E963" i="33"/>
  <c r="E962" i="33"/>
  <c r="E961" i="33"/>
  <c r="E960" i="33"/>
  <c r="E959" i="33"/>
  <c r="E958" i="33"/>
  <c r="E957" i="33"/>
  <c r="E956" i="33"/>
  <c r="E955" i="33"/>
  <c r="E954" i="33"/>
  <c r="E953" i="33"/>
  <c r="E952" i="33"/>
  <c r="E951" i="33"/>
  <c r="E950" i="33"/>
  <c r="E949" i="33"/>
  <c r="E948" i="33"/>
  <c r="E947" i="33"/>
  <c r="E946" i="33"/>
  <c r="E945" i="33"/>
  <c r="E944" i="33"/>
  <c r="E943" i="33"/>
  <c r="E942" i="33"/>
  <c r="E941" i="33"/>
  <c r="E940" i="33"/>
  <c r="E939" i="33"/>
  <c r="E938" i="33"/>
  <c r="E937" i="33"/>
  <c r="E936" i="33"/>
  <c r="E935" i="33"/>
  <c r="E934" i="33"/>
  <c r="E933" i="33"/>
  <c r="E932" i="33"/>
  <c r="E931" i="33"/>
  <c r="E930" i="33"/>
  <c r="E929" i="33"/>
  <c r="E928" i="33"/>
  <c r="E927" i="33"/>
  <c r="E926" i="33"/>
  <c r="E925" i="33"/>
  <c r="E924" i="33"/>
  <c r="E923" i="33"/>
  <c r="E922" i="33"/>
  <c r="E921" i="33"/>
  <c r="E920" i="33"/>
  <c r="E919" i="33"/>
  <c r="E918" i="33"/>
  <c r="E917" i="33"/>
  <c r="E916" i="33"/>
  <c r="E915" i="33"/>
  <c r="E914" i="33"/>
  <c r="E913" i="33"/>
  <c r="E912" i="33"/>
  <c r="E911" i="33"/>
  <c r="E910" i="33"/>
  <c r="E909" i="33"/>
  <c r="E908" i="33"/>
  <c r="E907" i="33"/>
  <c r="E906" i="33"/>
  <c r="E905" i="33"/>
  <c r="E904" i="33"/>
  <c r="E903" i="33"/>
  <c r="E902" i="33"/>
  <c r="E901" i="33"/>
  <c r="E900" i="33"/>
  <c r="E899" i="33"/>
  <c r="E898" i="33"/>
  <c r="E897" i="33"/>
  <c r="E896" i="33"/>
  <c r="E895" i="33"/>
  <c r="E894" i="33"/>
  <c r="E893" i="33"/>
  <c r="E892" i="33"/>
  <c r="E891" i="33"/>
  <c r="E890" i="33"/>
  <c r="E889" i="33"/>
  <c r="E888" i="33"/>
  <c r="E887" i="33"/>
  <c r="E886" i="33"/>
  <c r="E885" i="33"/>
  <c r="E884" i="33"/>
  <c r="E883" i="33"/>
  <c r="E882" i="33"/>
  <c r="E881" i="33"/>
  <c r="E880" i="33"/>
  <c r="E879" i="33"/>
  <c r="E878" i="33"/>
  <c r="E877" i="33"/>
  <c r="E876" i="33"/>
  <c r="E875" i="33"/>
  <c r="E874" i="33"/>
  <c r="E873" i="33"/>
  <c r="E872" i="33"/>
  <c r="E871" i="33"/>
  <c r="E870" i="33"/>
  <c r="E869" i="33"/>
  <c r="E868" i="33"/>
  <c r="E867" i="33"/>
  <c r="E866" i="33"/>
  <c r="E865" i="33"/>
  <c r="E864" i="33"/>
  <c r="E863" i="33"/>
  <c r="E862" i="33"/>
  <c r="E861" i="33"/>
  <c r="E860" i="33"/>
  <c r="E859" i="33"/>
  <c r="E858" i="33"/>
  <c r="E857" i="33"/>
  <c r="E856" i="33"/>
  <c r="E855" i="33"/>
  <c r="E854" i="33"/>
  <c r="E853" i="33"/>
  <c r="E852" i="33"/>
  <c r="E851" i="33"/>
  <c r="E850" i="33"/>
  <c r="E849" i="33"/>
  <c r="E848" i="33"/>
  <c r="E847" i="33"/>
  <c r="E846" i="33"/>
  <c r="E845" i="33"/>
  <c r="E844" i="33"/>
  <c r="E843" i="33"/>
  <c r="E842" i="33"/>
  <c r="E841" i="33"/>
  <c r="E840" i="33"/>
  <c r="E839" i="33"/>
  <c r="E838" i="33"/>
  <c r="E837" i="33"/>
  <c r="E836" i="33"/>
  <c r="E835" i="33"/>
  <c r="E834" i="33"/>
  <c r="E833" i="33"/>
  <c r="E832" i="33"/>
  <c r="E831" i="33"/>
  <c r="E830" i="33"/>
  <c r="E829" i="33"/>
  <c r="E828" i="33"/>
  <c r="E827" i="33"/>
  <c r="E826" i="33"/>
  <c r="E825" i="33"/>
  <c r="E824" i="33"/>
  <c r="E823" i="33"/>
  <c r="E822" i="33"/>
  <c r="E821" i="33"/>
  <c r="E820" i="33"/>
  <c r="E819" i="33"/>
  <c r="E818" i="33"/>
  <c r="E817" i="33"/>
  <c r="E816" i="33"/>
  <c r="E815" i="33"/>
  <c r="E814" i="33"/>
  <c r="E813" i="33"/>
  <c r="E812" i="33"/>
  <c r="E811" i="33"/>
  <c r="E810" i="33"/>
  <c r="E809" i="33"/>
  <c r="E808" i="33"/>
  <c r="E807" i="33"/>
  <c r="E806" i="33"/>
  <c r="E805" i="33"/>
  <c r="E804" i="33"/>
  <c r="E803" i="33"/>
  <c r="E802" i="33"/>
  <c r="E801" i="33"/>
  <c r="E800" i="33"/>
  <c r="E799" i="33"/>
  <c r="E798" i="33"/>
  <c r="E797" i="33"/>
  <c r="E796" i="33"/>
  <c r="E795" i="33"/>
  <c r="E794" i="33"/>
  <c r="E793" i="33"/>
  <c r="E792" i="33"/>
  <c r="E791" i="33"/>
  <c r="E790" i="33"/>
  <c r="E789" i="33"/>
  <c r="E788" i="33"/>
  <c r="E787" i="33"/>
  <c r="E786" i="33"/>
  <c r="E785" i="33"/>
  <c r="E784" i="33"/>
  <c r="E783" i="33"/>
  <c r="E782" i="33"/>
  <c r="E781" i="33"/>
  <c r="E780" i="33"/>
  <c r="E779" i="33"/>
  <c r="E778" i="33"/>
  <c r="E777" i="33"/>
  <c r="E776" i="33"/>
  <c r="E775" i="33"/>
  <c r="E774" i="33"/>
  <c r="E773" i="33"/>
  <c r="E772" i="33"/>
  <c r="E771" i="33"/>
  <c r="E770" i="33"/>
  <c r="E769" i="33"/>
  <c r="E768" i="33"/>
  <c r="E767" i="33"/>
  <c r="E766" i="33"/>
  <c r="E765" i="33"/>
  <c r="E764" i="33"/>
  <c r="E763" i="33"/>
  <c r="E762" i="33"/>
  <c r="E761" i="33"/>
  <c r="E760" i="33"/>
  <c r="E759" i="33"/>
  <c r="E758" i="33"/>
  <c r="E757" i="33"/>
  <c r="E756" i="33"/>
  <c r="E755" i="33"/>
  <c r="E754" i="33"/>
  <c r="E753" i="33"/>
  <c r="E752" i="33"/>
  <c r="E751" i="33"/>
  <c r="E750" i="33"/>
  <c r="E749" i="33"/>
  <c r="E748" i="33"/>
  <c r="E747" i="33"/>
  <c r="E746" i="33"/>
  <c r="E745" i="33"/>
  <c r="E744" i="33"/>
  <c r="E743" i="33"/>
  <c r="E742" i="33"/>
  <c r="E741" i="33"/>
  <c r="E740" i="33"/>
  <c r="E739" i="33"/>
  <c r="E738" i="33"/>
  <c r="E737" i="33"/>
  <c r="E736" i="33"/>
  <c r="E735" i="33"/>
  <c r="E734" i="33"/>
  <c r="E733" i="33"/>
  <c r="E732" i="33"/>
  <c r="E731" i="33"/>
  <c r="E730" i="33"/>
  <c r="E729" i="33"/>
  <c r="E728" i="33"/>
  <c r="E727" i="33"/>
  <c r="E726" i="33"/>
  <c r="E725" i="33"/>
  <c r="E724" i="33"/>
  <c r="E723" i="33"/>
  <c r="E722" i="33"/>
  <c r="E721" i="33"/>
  <c r="E720" i="33"/>
  <c r="E719" i="33"/>
  <c r="E718" i="33"/>
  <c r="E717" i="33"/>
  <c r="E716" i="33"/>
  <c r="E715" i="33"/>
  <c r="E714" i="33"/>
  <c r="E713" i="33"/>
  <c r="E712" i="33"/>
  <c r="E711" i="33"/>
  <c r="E710" i="33"/>
  <c r="E709" i="33"/>
  <c r="E708" i="33"/>
  <c r="E707" i="33"/>
  <c r="E706" i="33"/>
  <c r="E705" i="33"/>
  <c r="E704" i="33"/>
  <c r="E703" i="33"/>
  <c r="E702" i="33"/>
  <c r="E701" i="33"/>
  <c r="E700" i="33"/>
  <c r="E699" i="33"/>
  <c r="E698" i="33"/>
  <c r="E697" i="33"/>
  <c r="E696" i="33"/>
  <c r="E695" i="33"/>
  <c r="E694" i="33"/>
  <c r="E693" i="33"/>
  <c r="E692" i="33"/>
  <c r="E691" i="33"/>
  <c r="E690" i="33"/>
  <c r="E689" i="33"/>
  <c r="E688" i="33"/>
  <c r="E687" i="33"/>
  <c r="E686" i="33"/>
  <c r="E685" i="33"/>
  <c r="E684" i="33"/>
  <c r="E683" i="33"/>
  <c r="E682" i="33"/>
  <c r="E681" i="33"/>
  <c r="E680" i="33"/>
  <c r="E679" i="33"/>
  <c r="E678" i="33"/>
  <c r="E677" i="33"/>
  <c r="E676" i="33"/>
  <c r="E675" i="33"/>
  <c r="E674" i="33"/>
  <c r="E673" i="33"/>
  <c r="E672" i="33"/>
  <c r="E671" i="33"/>
  <c r="E670" i="33"/>
  <c r="E669" i="33"/>
  <c r="E668" i="33"/>
  <c r="E667" i="33"/>
  <c r="E666" i="33"/>
  <c r="E665" i="33"/>
  <c r="E664" i="33"/>
  <c r="E663" i="33"/>
  <c r="E662" i="33"/>
  <c r="E661" i="33"/>
  <c r="E660" i="33"/>
  <c r="E659" i="33"/>
  <c r="E658" i="33"/>
  <c r="E657" i="33"/>
  <c r="E656" i="33"/>
  <c r="E655" i="33"/>
  <c r="E654" i="33"/>
  <c r="E653" i="33"/>
  <c r="E652" i="33"/>
  <c r="E651" i="33"/>
  <c r="E650" i="33"/>
  <c r="E649" i="33"/>
  <c r="E648" i="33"/>
  <c r="E647" i="33"/>
  <c r="E646" i="33"/>
  <c r="E645" i="33"/>
  <c r="E644" i="33"/>
  <c r="E643" i="33"/>
  <c r="E642" i="33"/>
  <c r="E641" i="33"/>
  <c r="E640" i="33"/>
  <c r="E639" i="33"/>
  <c r="E638" i="33"/>
  <c r="E637" i="33"/>
  <c r="E636" i="33"/>
  <c r="E635" i="33"/>
  <c r="E634" i="33"/>
  <c r="E633" i="33"/>
  <c r="E632" i="33"/>
  <c r="E631" i="33"/>
  <c r="E630" i="33"/>
  <c r="E629" i="33"/>
  <c r="E628" i="33"/>
  <c r="E627" i="33"/>
  <c r="E626" i="33"/>
  <c r="E625" i="33"/>
  <c r="E624" i="33"/>
  <c r="E623" i="33"/>
  <c r="E622" i="33"/>
  <c r="E621" i="33"/>
  <c r="E620" i="33"/>
  <c r="E619" i="33"/>
  <c r="E618" i="33"/>
  <c r="E617" i="33"/>
  <c r="E616" i="33"/>
  <c r="E615" i="33"/>
  <c r="E614" i="33"/>
  <c r="E613" i="33"/>
  <c r="E612" i="33"/>
  <c r="E611" i="33"/>
  <c r="E610" i="33"/>
  <c r="E609" i="33"/>
  <c r="E608" i="33"/>
  <c r="E607" i="33"/>
  <c r="E606" i="33"/>
  <c r="E605" i="33"/>
  <c r="E604" i="33"/>
  <c r="E603" i="33"/>
  <c r="E602" i="33"/>
  <c r="E601" i="33"/>
  <c r="E600" i="33"/>
  <c r="E599" i="33"/>
  <c r="E598" i="33"/>
  <c r="E597" i="33"/>
  <c r="E596" i="33"/>
  <c r="E595" i="33"/>
  <c r="E594" i="33"/>
  <c r="E593" i="33"/>
  <c r="E592" i="33"/>
  <c r="E591" i="33"/>
  <c r="E590" i="33"/>
  <c r="E589" i="33"/>
  <c r="E588" i="33"/>
  <c r="E587" i="33"/>
  <c r="E586" i="33"/>
  <c r="E585" i="33"/>
  <c r="E584" i="33"/>
  <c r="E583" i="33"/>
  <c r="E582" i="33"/>
  <c r="E581" i="33"/>
  <c r="E580" i="33"/>
  <c r="E579" i="33"/>
  <c r="E578" i="33"/>
  <c r="E577" i="33"/>
  <c r="E576" i="33"/>
  <c r="E575" i="33"/>
  <c r="E574" i="33"/>
  <c r="E573" i="33"/>
  <c r="E572" i="33"/>
  <c r="E571" i="33"/>
  <c r="E570" i="33"/>
  <c r="E569" i="33"/>
  <c r="E568" i="33"/>
  <c r="E567" i="33"/>
  <c r="E566" i="33"/>
  <c r="E565" i="33"/>
  <c r="E564" i="33"/>
  <c r="E563" i="33"/>
  <c r="E562" i="33"/>
  <c r="E561" i="33"/>
  <c r="E560" i="33"/>
  <c r="E559" i="33"/>
  <c r="E558" i="33"/>
  <c r="E557" i="33"/>
  <c r="E556" i="33"/>
  <c r="E555" i="33"/>
  <c r="E554" i="33"/>
  <c r="E553" i="33"/>
  <c r="E552" i="33"/>
  <c r="E551" i="33"/>
  <c r="E550" i="33"/>
  <c r="E549" i="33"/>
  <c r="E548" i="33"/>
  <c r="E547" i="33"/>
  <c r="E546" i="33"/>
  <c r="E545" i="33"/>
  <c r="E544" i="33"/>
  <c r="E543" i="33"/>
  <c r="E542" i="33"/>
  <c r="E541" i="33"/>
  <c r="E540" i="33"/>
  <c r="E539" i="33"/>
  <c r="E538" i="33"/>
  <c r="E537" i="33"/>
  <c r="E536" i="33"/>
  <c r="E535" i="33"/>
  <c r="E534" i="33"/>
  <c r="E533" i="33"/>
  <c r="E532" i="33"/>
  <c r="E531" i="33"/>
  <c r="E530" i="33"/>
  <c r="E529" i="33"/>
  <c r="E528" i="33"/>
  <c r="E527" i="33"/>
  <c r="E526" i="33"/>
  <c r="E525" i="33"/>
  <c r="E524" i="33"/>
  <c r="E523" i="33"/>
  <c r="E522" i="33"/>
  <c r="E521" i="33"/>
  <c r="E520" i="33"/>
  <c r="E519" i="33"/>
  <c r="E518" i="33"/>
  <c r="E517" i="33"/>
  <c r="E516" i="33"/>
  <c r="E515" i="33"/>
  <c r="E514" i="33"/>
  <c r="E513" i="33"/>
  <c r="E512" i="33"/>
  <c r="E511" i="33"/>
  <c r="E510" i="33"/>
  <c r="E509" i="33"/>
  <c r="E508" i="33"/>
  <c r="E507" i="33"/>
  <c r="E506" i="33"/>
  <c r="E505" i="33"/>
  <c r="E504" i="33"/>
  <c r="E503" i="33"/>
  <c r="E502" i="33"/>
  <c r="E501" i="33"/>
  <c r="E500" i="33"/>
  <c r="E499" i="33"/>
  <c r="E498" i="33"/>
  <c r="E497" i="33"/>
  <c r="E496" i="33"/>
  <c r="E495" i="33"/>
  <c r="E494" i="33"/>
  <c r="E493" i="33"/>
  <c r="E492" i="33"/>
  <c r="E491" i="33"/>
  <c r="E490" i="33"/>
  <c r="E489" i="33"/>
  <c r="E488" i="33"/>
  <c r="E487" i="33"/>
  <c r="E486" i="33"/>
  <c r="E485" i="33"/>
  <c r="E484" i="33"/>
  <c r="E483" i="33"/>
  <c r="E482" i="33"/>
  <c r="E481" i="33"/>
  <c r="E480" i="33"/>
  <c r="E479" i="33"/>
  <c r="E478" i="33"/>
  <c r="E477" i="33"/>
  <c r="E476" i="33"/>
  <c r="E475" i="33"/>
  <c r="E474" i="33"/>
  <c r="E473" i="33"/>
  <c r="E472" i="33"/>
  <c r="E471" i="33"/>
  <c r="E470" i="33"/>
  <c r="E469" i="33"/>
  <c r="E468" i="33"/>
  <c r="E467" i="33"/>
  <c r="E466" i="33"/>
  <c r="E465" i="33"/>
  <c r="E464" i="33"/>
  <c r="E463" i="33"/>
  <c r="E462" i="33"/>
  <c r="E461" i="33"/>
  <c r="E460" i="33"/>
  <c r="E459" i="33"/>
  <c r="E458" i="33"/>
  <c r="E457" i="33"/>
  <c r="E456" i="33"/>
  <c r="E455" i="33"/>
  <c r="E454" i="33"/>
  <c r="E453" i="33"/>
  <c r="E452" i="33"/>
  <c r="E451" i="33"/>
  <c r="E450" i="33"/>
  <c r="E449" i="33"/>
  <c r="E448" i="33"/>
  <c r="E447" i="33"/>
  <c r="E446" i="33"/>
  <c r="E445" i="33"/>
  <c r="E444" i="33"/>
  <c r="E443" i="33"/>
  <c r="E442" i="33"/>
  <c r="E441" i="33"/>
  <c r="E440" i="33"/>
  <c r="E439" i="33"/>
  <c r="E438" i="33"/>
  <c r="E437" i="33"/>
  <c r="E436" i="33"/>
  <c r="E435" i="33"/>
  <c r="E434" i="33"/>
  <c r="E433" i="33"/>
  <c r="E432" i="33"/>
  <c r="E431" i="33"/>
  <c r="E430" i="33"/>
  <c r="E429" i="33"/>
  <c r="E428" i="33"/>
  <c r="E427" i="33"/>
  <c r="E426" i="33"/>
  <c r="E425" i="33"/>
  <c r="E424" i="33"/>
  <c r="E423" i="33"/>
  <c r="E422" i="33"/>
  <c r="E421" i="33"/>
  <c r="E420" i="33"/>
  <c r="E419" i="33"/>
  <c r="E418" i="33"/>
  <c r="E417" i="33"/>
  <c r="E416" i="33"/>
  <c r="E415" i="33"/>
  <c r="E414" i="33"/>
  <c r="E413" i="33"/>
  <c r="E412" i="33"/>
  <c r="E411" i="33"/>
  <c r="E410" i="33"/>
  <c r="E409" i="33"/>
  <c r="E408" i="33"/>
  <c r="E407" i="33"/>
  <c r="E406" i="33"/>
  <c r="E405" i="33"/>
  <c r="E404" i="33"/>
  <c r="E403" i="33"/>
  <c r="E402" i="33"/>
  <c r="E401" i="33"/>
  <c r="E400" i="33"/>
  <c r="E399" i="33"/>
  <c r="E398" i="33"/>
  <c r="E397" i="33"/>
  <c r="E396" i="33"/>
  <c r="E395" i="33"/>
  <c r="E394" i="33"/>
  <c r="E393" i="33"/>
  <c r="E392" i="33"/>
  <c r="E391" i="33"/>
  <c r="E390" i="33"/>
  <c r="E389" i="33"/>
  <c r="E388" i="33"/>
  <c r="E387" i="33"/>
  <c r="E386" i="33"/>
  <c r="E385" i="33"/>
  <c r="E384" i="33"/>
  <c r="E383" i="33"/>
  <c r="E382" i="33"/>
  <c r="E381" i="33"/>
  <c r="E380" i="33"/>
  <c r="E379" i="33"/>
  <c r="E378" i="33"/>
  <c r="E377" i="33"/>
  <c r="E376" i="33"/>
  <c r="E375" i="33"/>
  <c r="E374" i="33"/>
  <c r="E373" i="33"/>
  <c r="E372" i="33"/>
  <c r="E371" i="33"/>
  <c r="E370" i="33"/>
  <c r="E369" i="33"/>
  <c r="E368" i="33"/>
  <c r="E367" i="33"/>
  <c r="E366" i="33"/>
  <c r="E365" i="33"/>
  <c r="E364" i="33"/>
  <c r="E363" i="33"/>
  <c r="E362" i="33"/>
  <c r="E361" i="33"/>
  <c r="E360" i="33"/>
  <c r="E359" i="33"/>
  <c r="E358" i="33"/>
  <c r="E357" i="33"/>
  <c r="E356" i="33"/>
  <c r="E355" i="33"/>
  <c r="E354" i="33"/>
  <c r="E353" i="33"/>
  <c r="E352" i="33"/>
  <c r="E351" i="33"/>
  <c r="E350" i="33"/>
  <c r="E349" i="33"/>
  <c r="E348" i="33"/>
  <c r="E347" i="33"/>
  <c r="E346" i="33"/>
  <c r="E345" i="33"/>
  <c r="E344" i="33"/>
  <c r="E343" i="33"/>
  <c r="E342" i="33"/>
  <c r="E341" i="33"/>
  <c r="E340" i="33"/>
  <c r="E339" i="33"/>
  <c r="E338" i="33"/>
  <c r="E337" i="33"/>
  <c r="E336" i="33"/>
  <c r="E335" i="33"/>
  <c r="E334" i="33"/>
  <c r="E333" i="33"/>
  <c r="E332" i="33"/>
  <c r="E331" i="33"/>
  <c r="E330" i="33"/>
  <c r="E329" i="33"/>
  <c r="E328" i="33"/>
  <c r="E327" i="33"/>
  <c r="E326" i="33"/>
  <c r="E325" i="33"/>
  <c r="E324" i="33"/>
  <c r="E323" i="33"/>
  <c r="E322" i="33"/>
  <c r="E321" i="33"/>
  <c r="E320" i="33"/>
  <c r="E319" i="33"/>
  <c r="E318" i="33"/>
  <c r="E317" i="33"/>
  <c r="E316" i="33"/>
  <c r="E315" i="33"/>
  <c r="E314" i="33"/>
  <c r="E313" i="33"/>
  <c r="E312" i="33"/>
  <c r="E311" i="33"/>
  <c r="E310" i="33"/>
  <c r="E309" i="33"/>
  <c r="E308" i="33"/>
  <c r="E307" i="33"/>
  <c r="E306" i="33"/>
  <c r="E305" i="33"/>
  <c r="E304" i="33"/>
  <c r="E303" i="33"/>
  <c r="E302" i="33"/>
  <c r="E301" i="33"/>
  <c r="E300" i="33"/>
  <c r="E299" i="33"/>
  <c r="E298" i="33"/>
  <c r="E297" i="33"/>
  <c r="E296" i="33"/>
  <c r="E295" i="33"/>
  <c r="E294" i="33"/>
  <c r="E293" i="33"/>
  <c r="E292" i="33"/>
  <c r="E291" i="33"/>
  <c r="E290" i="33"/>
  <c r="E289" i="33"/>
  <c r="E288" i="33"/>
  <c r="E287" i="33"/>
  <c r="E286" i="33"/>
  <c r="E285" i="33"/>
  <c r="E284" i="33"/>
  <c r="E283" i="33"/>
  <c r="E282" i="33"/>
  <c r="E281" i="33"/>
  <c r="E280" i="33"/>
  <c r="E279" i="33"/>
  <c r="E278" i="33"/>
  <c r="E277" i="33"/>
  <c r="E276" i="33"/>
  <c r="E275" i="33"/>
  <c r="E274" i="33"/>
  <c r="E273" i="33"/>
  <c r="E272" i="33"/>
  <c r="E271" i="33"/>
  <c r="E270" i="33"/>
  <c r="E269" i="33"/>
  <c r="E268" i="33"/>
  <c r="E267" i="33"/>
  <c r="E266" i="33"/>
  <c r="E265" i="33"/>
  <c r="E264" i="33"/>
  <c r="E263" i="33"/>
  <c r="E262" i="33"/>
  <c r="E261" i="33"/>
  <c r="E260" i="33"/>
  <c r="E259" i="33"/>
  <c r="E258" i="33"/>
  <c r="E257" i="33"/>
  <c r="E256" i="33"/>
  <c r="E255" i="33"/>
  <c r="E254" i="33"/>
  <c r="E253" i="33"/>
  <c r="E252" i="33"/>
  <c r="E251" i="33"/>
  <c r="E250" i="33"/>
  <c r="E249" i="33"/>
  <c r="E248" i="33"/>
  <c r="E247" i="33"/>
  <c r="E246" i="33"/>
  <c r="E245" i="33"/>
  <c r="E244" i="33"/>
  <c r="E243" i="33"/>
  <c r="E242" i="33"/>
  <c r="E241" i="33"/>
  <c r="E240" i="33"/>
  <c r="E239" i="33"/>
  <c r="E238" i="33"/>
  <c r="E237" i="33"/>
  <c r="E236" i="33"/>
  <c r="E235" i="33"/>
  <c r="E234" i="33"/>
  <c r="E233" i="33"/>
  <c r="E232" i="33"/>
  <c r="E231" i="33"/>
  <c r="E230" i="33"/>
  <c r="E229" i="33"/>
  <c r="E228" i="33"/>
  <c r="E227" i="33"/>
  <c r="E226" i="33"/>
  <c r="E225" i="33"/>
  <c r="E224" i="33"/>
  <c r="E223" i="33"/>
  <c r="E222" i="33"/>
  <c r="E221" i="33"/>
  <c r="E220" i="33"/>
  <c r="E219" i="33"/>
  <c r="E218" i="33"/>
  <c r="E217" i="33"/>
  <c r="E216" i="33"/>
  <c r="E215" i="33"/>
  <c r="E214" i="33"/>
  <c r="E213" i="33"/>
  <c r="E212" i="33"/>
  <c r="E211" i="33"/>
  <c r="E210" i="33"/>
  <c r="E209" i="33"/>
  <c r="E208" i="33"/>
  <c r="E207" i="33"/>
  <c r="E206" i="33"/>
  <c r="E205" i="33"/>
  <c r="E204" i="33"/>
  <c r="E203" i="33"/>
  <c r="E202" i="33"/>
  <c r="E201" i="33"/>
  <c r="E200" i="33"/>
  <c r="E199" i="33"/>
  <c r="E198" i="33"/>
  <c r="E197" i="33"/>
  <c r="E196" i="33"/>
  <c r="E195" i="33"/>
  <c r="E194" i="33"/>
  <c r="E193" i="33"/>
  <c r="E192" i="33"/>
  <c r="E191" i="33"/>
  <c r="E190" i="33"/>
  <c r="E189" i="33"/>
  <c r="E188" i="33"/>
  <c r="E187" i="33"/>
  <c r="E186" i="33"/>
  <c r="E185" i="33"/>
  <c r="E184" i="33"/>
  <c r="E183" i="33"/>
  <c r="E182" i="33"/>
  <c r="E181" i="33"/>
  <c r="E180" i="33"/>
  <c r="E179" i="33"/>
  <c r="E178" i="33"/>
  <c r="E177" i="33"/>
  <c r="E176" i="33"/>
  <c r="E175" i="33"/>
  <c r="E174" i="33"/>
  <c r="E173" i="33"/>
  <c r="E172" i="33"/>
  <c r="E171" i="33"/>
  <c r="E170" i="33"/>
  <c r="E169" i="33"/>
  <c r="E168" i="33"/>
  <c r="E167" i="33"/>
  <c r="E166" i="33"/>
  <c r="E165" i="33"/>
  <c r="E164" i="33"/>
  <c r="E163" i="33"/>
  <c r="E162" i="33"/>
  <c r="E161" i="33"/>
  <c r="E160" i="33"/>
  <c r="E159" i="33"/>
  <c r="E158" i="33"/>
  <c r="E157" i="33"/>
  <c r="E156" i="33"/>
  <c r="E155" i="33"/>
  <c r="E154" i="33"/>
  <c r="E153" i="33"/>
  <c r="E152" i="33"/>
  <c r="E151" i="33"/>
  <c r="E150" i="33"/>
  <c r="E149" i="33"/>
  <c r="E148" i="33"/>
  <c r="E147" i="33"/>
  <c r="E146" i="33"/>
  <c r="E145" i="33"/>
  <c r="E144" i="33"/>
  <c r="E143" i="33"/>
  <c r="E142" i="33"/>
  <c r="E141" i="33"/>
  <c r="E140" i="33"/>
  <c r="E139" i="33"/>
  <c r="E138" i="33"/>
  <c r="E137" i="33"/>
  <c r="E136" i="33"/>
  <c r="E135" i="33"/>
  <c r="E134" i="33"/>
  <c r="E133" i="33"/>
  <c r="E132" i="33"/>
  <c r="E131" i="33"/>
  <c r="E130" i="33"/>
  <c r="E129" i="33"/>
  <c r="E128" i="33"/>
  <c r="E127" i="33"/>
  <c r="E126" i="33"/>
  <c r="E125" i="33"/>
  <c r="E124" i="33"/>
  <c r="E123" i="33"/>
  <c r="E122" i="33"/>
  <c r="E121" i="33"/>
  <c r="E120" i="33"/>
  <c r="E119" i="33"/>
  <c r="E118" i="33"/>
  <c r="E117" i="33"/>
  <c r="E116" i="33"/>
  <c r="E115" i="33"/>
  <c r="E114" i="33"/>
  <c r="E113" i="33"/>
  <c r="E112" i="33"/>
  <c r="E111" i="33"/>
  <c r="E110" i="33"/>
  <c r="E109" i="33"/>
  <c r="E108" i="33"/>
  <c r="E107" i="33"/>
  <c r="E106" i="33"/>
  <c r="E105" i="33"/>
  <c r="E104" i="33"/>
  <c r="E103" i="33"/>
  <c r="E102" i="33"/>
  <c r="E101" i="33"/>
  <c r="E100" i="33"/>
  <c r="E99" i="33"/>
  <c r="E98" i="33"/>
  <c r="E97" i="33"/>
  <c r="E96" i="33"/>
  <c r="E95" i="33"/>
  <c r="E94" i="33"/>
  <c r="E93" i="33"/>
  <c r="E92" i="33"/>
  <c r="E91" i="33"/>
  <c r="E90" i="33"/>
  <c r="E89" i="33"/>
  <c r="E88" i="33"/>
  <c r="E87" i="33"/>
  <c r="E86" i="33"/>
  <c r="E85" i="33"/>
  <c r="E84" i="33"/>
  <c r="E83" i="33"/>
  <c r="E82" i="33"/>
  <c r="E81" i="33"/>
  <c r="E80" i="33"/>
  <c r="E79" i="33"/>
  <c r="E78" i="33"/>
  <c r="E77" i="33"/>
  <c r="E76" i="33"/>
  <c r="E75" i="33"/>
  <c r="E74" i="33"/>
  <c r="E73" i="33"/>
  <c r="E72" i="33"/>
  <c r="E71" i="33"/>
  <c r="E70" i="33"/>
  <c r="E69" i="33"/>
  <c r="E68" i="33"/>
  <c r="E67" i="33"/>
  <c r="E66" i="33"/>
  <c r="E65" i="33"/>
  <c r="E64" i="33"/>
  <c r="E63" i="33"/>
  <c r="E62" i="33"/>
  <c r="E61" i="33"/>
  <c r="E60" i="33"/>
  <c r="E59" i="33"/>
  <c r="E58" i="33"/>
  <c r="E57" i="33"/>
  <c r="E56" i="33"/>
  <c r="E55" i="33"/>
  <c r="E54" i="33"/>
  <c r="E53" i="33"/>
  <c r="E52" i="33"/>
  <c r="E51" i="33"/>
  <c r="E50" i="33"/>
  <c r="E49" i="33"/>
  <c r="E48" i="33"/>
  <c r="E47" i="33"/>
  <c r="E46" i="33"/>
  <c r="E45" i="33"/>
  <c r="E44" i="33"/>
  <c r="E43" i="33"/>
  <c r="E42" i="33"/>
  <c r="E41" i="33"/>
  <c r="E40" i="33"/>
  <c r="E39" i="33"/>
  <c r="E38" i="33"/>
  <c r="E37" i="33"/>
  <c r="E36" i="33"/>
  <c r="E35" i="33"/>
  <c r="E34" i="33"/>
  <c r="E33" i="33"/>
  <c r="E32" i="33"/>
  <c r="E31" i="33"/>
  <c r="E30" i="33"/>
  <c r="E29" i="33"/>
  <c r="E28" i="33"/>
  <c r="E27" i="33"/>
  <c r="E26" i="33"/>
  <c r="E25" i="33"/>
  <c r="E24" i="33"/>
  <c r="E23" i="33"/>
  <c r="E22" i="33"/>
  <c r="E21" i="33"/>
  <c r="E20" i="33"/>
  <c r="E19" i="33"/>
  <c r="E18" i="33"/>
  <c r="E17" i="33"/>
  <c r="E16" i="33"/>
  <c r="E15" i="33"/>
  <c r="E14" i="33"/>
  <c r="E13" i="33"/>
  <c r="E12" i="33"/>
  <c r="E11" i="33"/>
  <c r="E10" i="33"/>
  <c r="E9" i="33"/>
  <c r="E8" i="33"/>
  <c r="E7" i="33"/>
  <c r="E6" i="33"/>
  <c r="E5" i="33"/>
  <c r="E4" i="33"/>
  <c r="E3" i="33"/>
  <c r="E2" i="33"/>
  <c r="N43" i="32"/>
  <c r="O43" i="32" s="1"/>
  <c r="N50" i="32"/>
  <c r="O50" i="32" s="1"/>
  <c r="N47" i="32"/>
  <c r="O47" i="32" s="1"/>
  <c r="N45" i="32"/>
  <c r="O45" i="32" s="1"/>
  <c r="N44" i="32"/>
  <c r="O44" i="32" s="1"/>
  <c r="N51" i="32"/>
  <c r="O51" i="32" s="1"/>
  <c r="N48" i="32"/>
  <c r="O48" i="32" s="1"/>
  <c r="N46" i="32"/>
  <c r="O46" i="32" s="1"/>
  <c r="N49" i="32"/>
  <c r="O49" i="32" s="1"/>
  <c r="N42" i="32"/>
  <c r="O42" i="32" s="1"/>
  <c r="N41" i="32"/>
  <c r="O41" i="32" s="1"/>
  <c r="N52" i="32"/>
  <c r="O52" i="32" s="1"/>
  <c r="N2010" i="32"/>
  <c r="O2010" i="32" s="1"/>
  <c r="N1923" i="32"/>
  <c r="O1923" i="32" s="1"/>
  <c r="N1877" i="32"/>
  <c r="O1877" i="32" s="1"/>
  <c r="N1868" i="32"/>
  <c r="O1868" i="32" s="1"/>
  <c r="N2009" i="32"/>
  <c r="O2009" i="32" s="1"/>
  <c r="O2006" i="32"/>
  <c r="O1959" i="32"/>
  <c r="N1954" i="32"/>
  <c r="O1954" i="32" s="1"/>
  <c r="O1953" i="32"/>
  <c r="O1950" i="32"/>
  <c r="N1948" i="32"/>
  <c r="O1948" i="32" s="1"/>
  <c r="N1946" i="32"/>
  <c r="O1946" i="32" s="1"/>
  <c r="N1945" i="32"/>
  <c r="O1945" i="32" s="1"/>
  <c r="N1936" i="32"/>
  <c r="O1936" i="32" s="1"/>
  <c r="N1933" i="32"/>
  <c r="O1933" i="32" s="1"/>
  <c r="N1926" i="32"/>
  <c r="O1926" i="32" s="1"/>
  <c r="N1924" i="32"/>
  <c r="O1924" i="32" s="1"/>
  <c r="N1921" i="32"/>
  <c r="O1921" i="32" s="1"/>
  <c r="O1915" i="32"/>
  <c r="O1913" i="32"/>
  <c r="N1911" i="32"/>
  <c r="O1911" i="32" s="1"/>
  <c r="O1910" i="32"/>
  <c r="O1909" i="32"/>
  <c r="N1907" i="32"/>
  <c r="O1907" i="32" s="1"/>
  <c r="O1906" i="32"/>
  <c r="O1901" i="32"/>
  <c r="O1899" i="32"/>
  <c r="O1898" i="32"/>
  <c r="N1893" i="32"/>
  <c r="O1893" i="32" s="1"/>
  <c r="O1892" i="32"/>
  <c r="O1888" i="32"/>
  <c r="O1887" i="32"/>
  <c r="N1883" i="32"/>
  <c r="O1883" i="32" s="1"/>
  <c r="N1882" i="32"/>
  <c r="O1882" i="32" s="1"/>
  <c r="N1880" i="32"/>
  <c r="O1880" i="32" s="1"/>
  <c r="N1878" i="32"/>
  <c r="O1878" i="32" s="1"/>
  <c r="N1874" i="32"/>
  <c r="O1874" i="32" s="1"/>
  <c r="N1872" i="32"/>
  <c r="O1872" i="32" s="1"/>
  <c r="N1869" i="32"/>
  <c r="O1869" i="32" s="1"/>
  <c r="N1866" i="32"/>
  <c r="O1866" i="32" s="1"/>
  <c r="O1861" i="32"/>
  <c r="O1856" i="32"/>
  <c r="O1854" i="32"/>
  <c r="N1850" i="32"/>
  <c r="O1850" i="32" s="1"/>
  <c r="N1849" i="32"/>
  <c r="O1849" i="32" s="1"/>
  <c r="N1848" i="32"/>
  <c r="O1848" i="32" s="1"/>
  <c r="N1846" i="32"/>
  <c r="O1846" i="32" s="1"/>
  <c r="O1841" i="32"/>
  <c r="O1835" i="32"/>
  <c r="N1830" i="32"/>
  <c r="O1830" i="32" s="1"/>
  <c r="O1833" i="32"/>
  <c r="N1829" i="32"/>
  <c r="O1829" i="32" s="1"/>
  <c r="O1968" i="32"/>
  <c r="N691" i="32"/>
  <c r="O691" i="32" s="1"/>
  <c r="N690" i="32"/>
  <c r="O690" i="32" s="1"/>
  <c r="N689" i="32"/>
  <c r="O689" i="32" s="1"/>
  <c r="N688" i="32"/>
  <c r="O688" i="32" s="1"/>
  <c r="N687" i="32"/>
  <c r="O687" i="32" s="1"/>
  <c r="N686" i="32"/>
  <c r="O686" i="32" s="1"/>
  <c r="N685" i="32"/>
  <c r="O685" i="32" s="1"/>
  <c r="N684" i="32"/>
  <c r="O684" i="32" s="1"/>
  <c r="N699" i="32"/>
  <c r="O699" i="32" s="1"/>
  <c r="N695" i="32"/>
  <c r="O695" i="32" s="1"/>
  <c r="N694" i="32"/>
  <c r="O694" i="32" s="1"/>
  <c r="N701" i="32"/>
  <c r="O701" i="32" s="1"/>
  <c r="N693" i="32"/>
  <c r="O693" i="32" s="1"/>
  <c r="N692" i="32"/>
  <c r="O692" i="32" s="1"/>
  <c r="N696" i="32"/>
  <c r="O696" i="32" s="1"/>
  <c r="N700" i="32"/>
  <c r="O700" i="32" s="1"/>
  <c r="N698" i="32"/>
  <c r="O698" i="32" s="1"/>
  <c r="N697" i="32"/>
  <c r="O697" i="32" s="1"/>
  <c r="N785" i="32"/>
  <c r="O785" i="32" s="1"/>
  <c r="N784" i="32"/>
  <c r="O784" i="32" s="1"/>
  <c r="N783" i="32"/>
  <c r="O783" i="32" s="1"/>
  <c r="N789" i="32"/>
  <c r="O789" i="32" s="1"/>
  <c r="N788" i="32"/>
  <c r="O788" i="32" s="1"/>
  <c r="N787" i="32"/>
  <c r="O787" i="32" s="1"/>
  <c r="N786" i="32"/>
  <c r="O786" i="32" s="1"/>
  <c r="N794" i="32"/>
  <c r="O794" i="32" s="1"/>
  <c r="N793" i="32"/>
  <c r="O793" i="32" s="1"/>
  <c r="N792" i="32"/>
  <c r="O792" i="32" s="1"/>
  <c r="N791" i="32"/>
  <c r="O791" i="32" s="1"/>
  <c r="N790" i="32"/>
  <c r="O790" i="32" s="1"/>
  <c r="N807" i="32"/>
  <c r="O807" i="32" s="1"/>
  <c r="N806" i="32"/>
  <c r="O806" i="32" s="1"/>
  <c r="N805" i="32"/>
  <c r="O805" i="32" s="1"/>
  <c r="N804" i="32"/>
  <c r="O804" i="32" s="1"/>
  <c r="N803" i="32"/>
  <c r="O803" i="32" s="1"/>
  <c r="N802" i="32"/>
  <c r="O802" i="32" s="1"/>
  <c r="N801" i="32"/>
  <c r="O801" i="32" s="1"/>
  <c r="N800" i="32"/>
  <c r="O800" i="32" s="1"/>
  <c r="N799" i="32"/>
  <c r="O799" i="32" s="1"/>
  <c r="N798" i="32"/>
  <c r="O798" i="32" s="1"/>
  <c r="N797" i="32"/>
  <c r="O797" i="32" s="1"/>
  <c r="N796" i="32"/>
  <c r="O796" i="32" s="1"/>
  <c r="N795" i="32"/>
  <c r="O795" i="32" s="1"/>
  <c r="N817" i="32"/>
  <c r="O817" i="32" s="1"/>
  <c r="N814" i="32"/>
  <c r="O814" i="32" s="1"/>
  <c r="N813" i="32"/>
  <c r="O813" i="32" s="1"/>
  <c r="N812" i="32"/>
  <c r="O812" i="32" s="1"/>
  <c r="N811" i="32"/>
  <c r="O811" i="32" s="1"/>
  <c r="N810" i="32"/>
  <c r="O810" i="32" s="1"/>
  <c r="N809" i="32"/>
  <c r="O809" i="32" s="1"/>
  <c r="N808" i="32"/>
  <c r="O808" i="32" s="1"/>
  <c r="N1240" i="32"/>
  <c r="O1240" i="32" s="1"/>
  <c r="N1239" i="32"/>
  <c r="O1239" i="32" s="1"/>
  <c r="N832" i="32"/>
  <c r="O832" i="32" s="1"/>
  <c r="N831" i="32"/>
  <c r="O831" i="32" s="1"/>
  <c r="N826" i="32"/>
  <c r="O826" i="32" s="1"/>
  <c r="N825" i="32"/>
  <c r="O825" i="32" s="1"/>
  <c r="N824" i="32"/>
  <c r="O824" i="32" s="1"/>
  <c r="N1698" i="32"/>
  <c r="O1698" i="32" s="1"/>
  <c r="N1641" i="32"/>
  <c r="O1641" i="32" s="1"/>
  <c r="O1967" i="32"/>
  <c r="O1834" i="32"/>
  <c r="O1832" i="32"/>
  <c r="O1958" i="32"/>
  <c r="O1966" i="32"/>
  <c r="O1952" i="32"/>
  <c r="O1944" i="32"/>
  <c r="N1935" i="32"/>
  <c r="O1935" i="32" s="1"/>
  <c r="N1934" i="32"/>
  <c r="O1934" i="32" s="1"/>
  <c r="O1932" i="32"/>
  <c r="N1922" i="32"/>
  <c r="O1922" i="32" s="1"/>
  <c r="O1920" i="32"/>
  <c r="O1900" i="32"/>
  <c r="O1886" i="32"/>
  <c r="N1879" i="32"/>
  <c r="O1879" i="32" s="1"/>
  <c r="N1876" i="32"/>
  <c r="O1876" i="32" s="1"/>
  <c r="N1871" i="32"/>
  <c r="O1871" i="32" s="1"/>
  <c r="O1860" i="32"/>
  <c r="O1859" i="32"/>
  <c r="O1845" i="32"/>
  <c r="O1844" i="32"/>
  <c r="O1843" i="32"/>
  <c r="N1828" i="32"/>
  <c r="O1828" i="32" s="1"/>
  <c r="N2008" i="32"/>
  <c r="O2008" i="32" s="1"/>
  <c r="O1965" i="32"/>
  <c r="O1964" i="32"/>
  <c r="O1951" i="32"/>
  <c r="O1943" i="32"/>
  <c r="O1942" i="32"/>
  <c r="O1941" i="32"/>
  <c r="O1931" i="32"/>
  <c r="O1930" i="32"/>
  <c r="O1912" i="32"/>
  <c r="O1905" i="32"/>
  <c r="O1897" i="32"/>
  <c r="O1891" i="32"/>
  <c r="O1885" i="32"/>
  <c r="O1855" i="32"/>
  <c r="O1853" i="32"/>
  <c r="O1940" i="32"/>
  <c r="O1929" i="32"/>
  <c r="O1904" i="32"/>
  <c r="O1896" i="32"/>
  <c r="O1890" i="32"/>
  <c r="O1957" i="32"/>
  <c r="O1956" i="32"/>
  <c r="O1955" i="32"/>
  <c r="O1928" i="32"/>
  <c r="O1903" i="32"/>
  <c r="N1881" i="32"/>
  <c r="O1881" i="32" s="1"/>
  <c r="O1840" i="32"/>
  <c r="O1839" i="32"/>
  <c r="O1838" i="32"/>
  <c r="O1837" i="32"/>
  <c r="O1949" i="32"/>
  <c r="O1908" i="32"/>
  <c r="N1875" i="32"/>
  <c r="O1875" i="32" s="1"/>
  <c r="N1873" i="32"/>
  <c r="O1873" i="32" s="1"/>
  <c r="N1870" i="32"/>
  <c r="O1870" i="32" s="1"/>
  <c r="N1867" i="32"/>
  <c r="O1867" i="32" s="1"/>
  <c r="O1858" i="32"/>
  <c r="N2007" i="32"/>
  <c r="O2007" i="32" s="1"/>
  <c r="O1963" i="32"/>
  <c r="O1962" i="32"/>
  <c r="O1939" i="32"/>
  <c r="O1938" i="32"/>
  <c r="O1927" i="32"/>
  <c r="N1925" i="32"/>
  <c r="O1925" i="32" s="1"/>
  <c r="O1919" i="32"/>
  <c r="O1918" i="32"/>
  <c r="O1902" i="32"/>
  <c r="O1895" i="32"/>
  <c r="O1884" i="32"/>
  <c r="N1847" i="32"/>
  <c r="O1847" i="32" s="1"/>
  <c r="O1831" i="32"/>
  <c r="N1961" i="32"/>
  <c r="O1961" i="32" s="1"/>
  <c r="N1947" i="32"/>
  <c r="O1947" i="32" s="1"/>
  <c r="O1937" i="32"/>
  <c r="O1852" i="32"/>
  <c r="O1917" i="32"/>
  <c r="O1914" i="32"/>
  <c r="O1889" i="32"/>
  <c r="O1857" i="32"/>
  <c r="N1851" i="32"/>
  <c r="O1851" i="32" s="1"/>
  <c r="N1827" i="32"/>
  <c r="O1827" i="32" s="1"/>
  <c r="N1826" i="32"/>
  <c r="O1826" i="32" s="1"/>
  <c r="N1825" i="32"/>
  <c r="O1825" i="32" s="1"/>
  <c r="N1824" i="32"/>
  <c r="O1824" i="32" s="1"/>
  <c r="N1823" i="32"/>
  <c r="O1823" i="32" s="1"/>
  <c r="N1813" i="32"/>
  <c r="O1813" i="32" s="1"/>
  <c r="N1812" i="32"/>
  <c r="O1812" i="32" s="1"/>
  <c r="N1811" i="32"/>
  <c r="O1811" i="32" s="1"/>
  <c r="N1810" i="32"/>
  <c r="O1810" i="32" s="1"/>
  <c r="N1809" i="32"/>
  <c r="O1809" i="32" s="1"/>
  <c r="N1808" i="32"/>
  <c r="O1808" i="32" s="1"/>
  <c r="O1807" i="32"/>
  <c r="N1804" i="32"/>
  <c r="O1804" i="32" s="1"/>
  <c r="N1803" i="32"/>
  <c r="O1803" i="32" s="1"/>
  <c r="N1802" i="32"/>
  <c r="O1802" i="32" s="1"/>
  <c r="N1801" i="32"/>
  <c r="O1801" i="32" s="1"/>
  <c r="N1800" i="32"/>
  <c r="O1800" i="32" s="1"/>
  <c r="N1799" i="32"/>
  <c r="O1799" i="32" s="1"/>
  <c r="N1794" i="32"/>
  <c r="O1794" i="32" s="1"/>
  <c r="N1790" i="32"/>
  <c r="O1790" i="32" s="1"/>
  <c r="N1788" i="32"/>
  <c r="O1788" i="32" s="1"/>
  <c r="N1787" i="32"/>
  <c r="O1787" i="32" s="1"/>
  <c r="N1774" i="32"/>
  <c r="O1774" i="32" s="1"/>
  <c r="N1773" i="32"/>
  <c r="O1773" i="32" s="1"/>
  <c r="O1772" i="32"/>
  <c r="O1771" i="32"/>
  <c r="O1770" i="32"/>
  <c r="O1769" i="32"/>
  <c r="O1768" i="32"/>
  <c r="N1767" i="32"/>
  <c r="O1767" i="32" s="1"/>
  <c r="O1766" i="32"/>
  <c r="O1765" i="32"/>
  <c r="O1764" i="32"/>
  <c r="N1763" i="32"/>
  <c r="O1763" i="32" s="1"/>
  <c r="O1762" i="32"/>
  <c r="O1761" i="32"/>
  <c r="N1760" i="32"/>
  <c r="O1760" i="32" s="1"/>
  <c r="N1759" i="32"/>
  <c r="O1759" i="32" s="1"/>
  <c r="N1758" i="32"/>
  <c r="O1758" i="32" s="1"/>
  <c r="N1757" i="32"/>
  <c r="O1757" i="32" s="1"/>
  <c r="N1756" i="32"/>
  <c r="O1756" i="32" s="1"/>
  <c r="N1755" i="32"/>
  <c r="O1755" i="32" s="1"/>
  <c r="N1754" i="32"/>
  <c r="O1754" i="32" s="1"/>
  <c r="O1753" i="32"/>
  <c r="O1752" i="32"/>
  <c r="O1751" i="32"/>
  <c r="O1750" i="32"/>
  <c r="O1749" i="32"/>
  <c r="O1748" i="32"/>
  <c r="O1747" i="32"/>
  <c r="O1746" i="32"/>
  <c r="O1745" i="32"/>
  <c r="N1744" i="32"/>
  <c r="O1744" i="32" s="1"/>
  <c r="O1743" i="32"/>
  <c r="O1742" i="32"/>
  <c r="O1741" i="32"/>
  <c r="N1740" i="32"/>
  <c r="O1740" i="32" s="1"/>
  <c r="N1739" i="32"/>
  <c r="O1739" i="32" s="1"/>
  <c r="O1738" i="32"/>
  <c r="O1737" i="32"/>
  <c r="O1736" i="32"/>
  <c r="N1735" i="32"/>
  <c r="O1735" i="32" s="1"/>
  <c r="O1734" i="32"/>
  <c r="O1733" i="32"/>
  <c r="O1732" i="32"/>
  <c r="O1731" i="32"/>
  <c r="O1730" i="32"/>
  <c r="O1729" i="32"/>
  <c r="O1728" i="32"/>
  <c r="O1727" i="32"/>
  <c r="O1726" i="32"/>
  <c r="O1725" i="32"/>
  <c r="O1724" i="32"/>
  <c r="O1723" i="32"/>
  <c r="N1722" i="32"/>
  <c r="O1722" i="32" s="1"/>
  <c r="N1721" i="32"/>
  <c r="O1721" i="32" s="1"/>
  <c r="N1720" i="32"/>
  <c r="O1720" i="32" s="1"/>
  <c r="N1719" i="32"/>
  <c r="O1719" i="32" s="1"/>
  <c r="N1717" i="32"/>
  <c r="O1717" i="32" s="1"/>
  <c r="N1716" i="32"/>
  <c r="O1716" i="32" s="1"/>
  <c r="N1715" i="32"/>
  <c r="O1715" i="32" s="1"/>
  <c r="N1714" i="32"/>
  <c r="O1714" i="32" s="1"/>
  <c r="N1713" i="32"/>
  <c r="O1713" i="32" s="1"/>
  <c r="N1712" i="32"/>
  <c r="O1712" i="32" s="1"/>
  <c r="N1711" i="32"/>
  <c r="O1711" i="32" s="1"/>
  <c r="N1710" i="32"/>
  <c r="O1710" i="32" s="1"/>
  <c r="N1709" i="32"/>
  <c r="O1709" i="32" s="1"/>
  <c r="N1708" i="32"/>
  <c r="O1708" i="32" s="1"/>
  <c r="N1707" i="32"/>
  <c r="O1707" i="32" s="1"/>
  <c r="N1706" i="32"/>
  <c r="O1706" i="32" s="1"/>
  <c r="N782" i="32"/>
  <c r="O782" i="32" s="1"/>
  <c r="N781" i="32"/>
  <c r="O781" i="32" s="1"/>
  <c r="N780" i="32"/>
  <c r="O780" i="32" s="1"/>
  <c r="N779" i="32"/>
  <c r="O779" i="32" s="1"/>
  <c r="N778" i="32"/>
  <c r="O778" i="32" s="1"/>
  <c r="N777" i="32"/>
  <c r="O777" i="32" s="1"/>
  <c r="N776" i="32"/>
  <c r="O776" i="32" s="1"/>
  <c r="N71" i="32"/>
  <c r="O71" i="32" s="1"/>
  <c r="N70" i="32"/>
  <c r="O70" i="32" s="1"/>
  <c r="N69" i="32"/>
  <c r="O69" i="32" s="1"/>
  <c r="N68" i="32"/>
  <c r="O68" i="32" s="1"/>
  <c r="N67" i="32"/>
  <c r="O67" i="32" s="1"/>
  <c r="N66" i="32"/>
  <c r="O66" i="32" s="1"/>
  <c r="N65" i="32"/>
  <c r="O65" i="32" s="1"/>
  <c r="N64" i="32"/>
  <c r="O64" i="32" s="1"/>
  <c r="N63" i="32"/>
  <c r="O63" i="32" s="1"/>
  <c r="N62" i="32"/>
  <c r="O62" i="32" s="1"/>
  <c r="N61" i="32"/>
  <c r="O61" i="32" s="1"/>
  <c r="N60" i="32"/>
  <c r="O60" i="32" s="1"/>
  <c r="N59" i="32"/>
  <c r="O59" i="32" s="1"/>
  <c r="N58" i="32"/>
  <c r="O58" i="32" s="1"/>
  <c r="N57" i="32"/>
  <c r="O57" i="32" s="1"/>
  <c r="N56" i="32"/>
  <c r="O56" i="32" s="1"/>
  <c r="N55" i="32"/>
  <c r="O55" i="32" s="1"/>
  <c r="N54" i="32"/>
  <c r="O54" i="32" s="1"/>
  <c r="N53" i="32"/>
  <c r="O53" i="32" s="1"/>
  <c r="O669" i="32"/>
  <c r="O668" i="32"/>
  <c r="N667" i="32"/>
  <c r="O667" i="32" s="1"/>
  <c r="N666" i="32"/>
  <c r="O666" i="32" s="1"/>
  <c r="N665" i="32"/>
  <c r="O665" i="32" s="1"/>
  <c r="N664" i="32"/>
  <c r="O664" i="32" s="1"/>
  <c r="N663" i="32"/>
  <c r="O663" i="32" s="1"/>
  <c r="N662" i="32"/>
  <c r="O662" i="32" s="1"/>
  <c r="N661" i="32"/>
  <c r="O661" i="32" s="1"/>
  <c r="N658" i="32"/>
  <c r="O658" i="32" s="1"/>
  <c r="N660" i="32"/>
  <c r="O660" i="32" s="1"/>
  <c r="N659" i="32"/>
  <c r="O659" i="32" s="1"/>
  <c r="N657" i="32"/>
  <c r="O657" i="32" s="1"/>
  <c r="N654" i="32"/>
  <c r="O654" i="32" s="1"/>
  <c r="N656" i="32"/>
  <c r="O656" i="32" s="1"/>
  <c r="N655" i="32"/>
  <c r="O655" i="32" s="1"/>
  <c r="N653" i="32"/>
  <c r="O653" i="32" s="1"/>
  <c r="N652" i="32"/>
  <c r="O652" i="32" s="1"/>
  <c r="N651" i="32"/>
  <c r="O651" i="32" s="1"/>
  <c r="O650" i="32"/>
  <c r="O649" i="32"/>
  <c r="O648" i="32"/>
  <c r="O647" i="32"/>
  <c r="N473" i="32"/>
  <c r="O473" i="32" s="1"/>
  <c r="N474" i="32"/>
  <c r="O474" i="32" s="1"/>
  <c r="N472" i="32"/>
  <c r="O472" i="32" s="1"/>
  <c r="N511" i="32"/>
  <c r="O511" i="32" s="1"/>
  <c r="N484" i="32"/>
  <c r="O484" i="32" s="1"/>
  <c r="N483" i="32"/>
  <c r="O483" i="32" s="1"/>
  <c r="N487" i="32"/>
  <c r="O487" i="32" s="1"/>
  <c r="N479" i="32"/>
  <c r="O479" i="32" s="1"/>
  <c r="N482" i="32"/>
  <c r="O482" i="32" s="1"/>
  <c r="N481" i="32"/>
  <c r="O481" i="32" s="1"/>
  <c r="N480" i="32"/>
  <c r="O480" i="32" s="1"/>
  <c r="N478" i="32"/>
  <c r="O478" i="32" s="1"/>
  <c r="N477" i="32"/>
  <c r="O477" i="32" s="1"/>
  <c r="N476" i="32"/>
  <c r="O476" i="32" s="1"/>
  <c r="O506" i="32"/>
  <c r="O496" i="32"/>
  <c r="O495" i="32"/>
  <c r="O503" i="32"/>
  <c r="O502" i="32"/>
  <c r="O500" i="32"/>
  <c r="O499" i="32"/>
  <c r="O498" i="32"/>
  <c r="O493" i="32"/>
  <c r="O492" i="32"/>
  <c r="O491" i="32"/>
  <c r="O490" i="32"/>
  <c r="O489" i="32"/>
  <c r="O464" i="32"/>
  <c r="N486" i="32"/>
  <c r="O486" i="32" s="1"/>
  <c r="N458" i="32"/>
  <c r="O458" i="32" s="1"/>
  <c r="N644" i="32"/>
  <c r="O644" i="32" s="1"/>
  <c r="N643" i="32"/>
  <c r="O643" i="32" s="1"/>
  <c r="N645" i="32"/>
  <c r="O645" i="32" s="1"/>
  <c r="N512" i="32"/>
  <c r="O512" i="32" s="1"/>
  <c r="N510" i="32"/>
  <c r="O510" i="32" s="1"/>
  <c r="N509" i="32"/>
  <c r="O509" i="32" s="1"/>
  <c r="N508" i="32"/>
  <c r="O508" i="32" s="1"/>
  <c r="N475" i="32"/>
  <c r="O475" i="32" s="1"/>
  <c r="N468" i="32"/>
  <c r="O468" i="32" s="1"/>
  <c r="N467" i="32"/>
  <c r="O467" i="32" s="1"/>
  <c r="N507" i="32"/>
  <c r="O507" i="32" s="1"/>
  <c r="O505" i="32"/>
  <c r="N469" i="32"/>
  <c r="O469" i="32" s="1"/>
  <c r="N504" i="32"/>
  <c r="O504" i="32" s="1"/>
  <c r="N471" i="32"/>
  <c r="O471" i="32" s="1"/>
  <c r="N646" i="32"/>
  <c r="O646" i="32" s="1"/>
  <c r="N485" i="32"/>
  <c r="O485" i="32" s="1"/>
  <c r="O488" i="32"/>
  <c r="N642" i="32"/>
  <c r="O642" i="32" s="1"/>
  <c r="N513" i="32"/>
  <c r="O513" i="32" s="1"/>
  <c r="N460" i="32"/>
  <c r="O460" i="32" s="1"/>
  <c r="N456" i="32"/>
  <c r="O456" i="32" s="1"/>
  <c r="N461" i="32"/>
  <c r="O461" i="32" s="1"/>
  <c r="O466" i="32"/>
  <c r="O497" i="32"/>
  <c r="N470" i="32"/>
  <c r="O470" i="32" s="1"/>
  <c r="N462" i="32"/>
  <c r="O462" i="32" s="1"/>
  <c r="O465" i="32"/>
  <c r="N459" i="32"/>
  <c r="O459" i="32" s="1"/>
  <c r="O501" i="32"/>
  <c r="N457" i="32"/>
  <c r="O457" i="32" s="1"/>
  <c r="O514" i="32"/>
  <c r="O494" i="32"/>
  <c r="O520" i="32"/>
  <c r="O455" i="32"/>
  <c r="O454" i="32"/>
  <c r="O453" i="32"/>
  <c r="O452" i="32"/>
  <c r="O451" i="32"/>
  <c r="O450" i="32"/>
  <c r="O449" i="32"/>
  <c r="O448" i="32"/>
  <c r="O447" i="32"/>
  <c r="O446" i="32"/>
  <c r="O445" i="32"/>
  <c r="O444" i="32"/>
  <c r="O443" i="32"/>
  <c r="O442" i="32"/>
  <c r="O441" i="32"/>
  <c r="O440" i="32"/>
  <c r="O439" i="32"/>
  <c r="N438" i="32"/>
  <c r="O438" i="32" s="1"/>
  <c r="N437" i="32"/>
  <c r="O437" i="32" s="1"/>
  <c r="O436" i="32"/>
  <c r="O435" i="32"/>
  <c r="N434" i="32"/>
  <c r="O434" i="32" s="1"/>
  <c r="N433" i="32"/>
  <c r="O433" i="32" s="1"/>
  <c r="O414" i="32"/>
  <c r="O413" i="32"/>
  <c r="O412" i="32"/>
  <c r="O411" i="32"/>
  <c r="N410" i="32"/>
  <c r="O410" i="32" s="1"/>
  <c r="N409" i="32"/>
  <c r="O409" i="32" s="1"/>
  <c r="O408" i="32"/>
  <c r="O407" i="32"/>
  <c r="O406" i="32"/>
  <c r="O405" i="32"/>
  <c r="N404" i="32"/>
  <c r="O404" i="32" s="1"/>
  <c r="O403" i="32"/>
  <c r="O402" i="32"/>
  <c r="N401" i="32"/>
  <c r="O401" i="32" s="1"/>
  <c r="O400" i="32"/>
  <c r="N399" i="32"/>
  <c r="O399" i="32" s="1"/>
  <c r="N432" i="32"/>
  <c r="O432" i="32" s="1"/>
  <c r="N431" i="32"/>
  <c r="O431" i="32" s="1"/>
  <c r="N430" i="32"/>
  <c r="O430" i="32" s="1"/>
  <c r="O429" i="32"/>
  <c r="O428" i="32"/>
  <c r="N427" i="32"/>
  <c r="O427" i="32" s="1"/>
  <c r="N426" i="32"/>
  <c r="O426" i="32" s="1"/>
  <c r="N398" i="32"/>
  <c r="O398" i="32" s="1"/>
  <c r="N425" i="32"/>
  <c r="O425" i="32" s="1"/>
  <c r="N424" i="32"/>
  <c r="O424" i="32" s="1"/>
  <c r="N423" i="32"/>
  <c r="O423" i="32" s="1"/>
  <c r="O422" i="32"/>
  <c r="O421" i="32"/>
  <c r="N420" i="32"/>
  <c r="O420" i="32" s="1"/>
  <c r="O397" i="32"/>
  <c r="O396" i="32"/>
  <c r="O395" i="32"/>
  <c r="N419" i="32"/>
  <c r="O419" i="32" s="1"/>
  <c r="N418" i="32"/>
  <c r="O418" i="32" s="1"/>
  <c r="N394" i="32"/>
  <c r="O394" i="32" s="1"/>
  <c r="N393" i="32"/>
  <c r="O393" i="32" s="1"/>
  <c r="N417" i="32"/>
  <c r="O417" i="32" s="1"/>
  <c r="N392" i="32"/>
  <c r="O392" i="32" s="1"/>
  <c r="N391" i="32"/>
  <c r="O391" i="32" s="1"/>
  <c r="N390" i="32"/>
  <c r="O390" i="32" s="1"/>
  <c r="O416" i="32"/>
  <c r="O415" i="32"/>
  <c r="N389" i="32"/>
  <c r="O389" i="32" s="1"/>
  <c r="N388" i="32"/>
  <c r="O388" i="32" s="1"/>
  <c r="N387" i="32"/>
  <c r="O387" i="32" s="1"/>
  <c r="N386" i="32"/>
  <c r="O386" i="32" s="1"/>
  <c r="N385" i="32"/>
  <c r="O385" i="32" s="1"/>
  <c r="N384" i="32"/>
  <c r="O384" i="32" s="1"/>
  <c r="N383" i="32"/>
  <c r="O383" i="32" s="1"/>
  <c r="N382" i="32"/>
  <c r="O382" i="32" s="1"/>
  <c r="N381" i="32"/>
  <c r="O381" i="32" s="1"/>
  <c r="N380" i="32"/>
  <c r="O380" i="32" s="1"/>
  <c r="N379" i="32"/>
  <c r="O379" i="32" s="1"/>
  <c r="N378" i="32"/>
  <c r="O378" i="32" s="1"/>
  <c r="N377" i="32"/>
  <c r="O377" i="32" s="1"/>
  <c r="N376" i="32"/>
  <c r="O376" i="32" s="1"/>
  <c r="N375" i="32"/>
  <c r="O375" i="32" s="1"/>
  <c r="N374" i="32"/>
  <c r="O374" i="32" s="1"/>
  <c r="N373" i="32"/>
  <c r="O373" i="32" s="1"/>
  <c r="N372" i="32"/>
  <c r="O372" i="32" s="1"/>
  <c r="N371" i="32"/>
  <c r="O371" i="32" s="1"/>
  <c r="N370" i="32"/>
  <c r="O370" i="32" s="1"/>
  <c r="N369" i="32"/>
  <c r="O369" i="32" s="1"/>
  <c r="N368" i="32"/>
  <c r="O368" i="32" s="1"/>
  <c r="N367" i="32"/>
  <c r="O367" i="32" s="1"/>
  <c r="N366" i="32"/>
  <c r="O366" i="32" s="1"/>
  <c r="N365" i="32"/>
  <c r="O365" i="32" s="1"/>
  <c r="N364" i="32"/>
  <c r="O364" i="32" s="1"/>
  <c r="N363" i="32"/>
  <c r="O363" i="32" s="1"/>
  <c r="N362" i="32"/>
  <c r="O362" i="32" s="1"/>
  <c r="N361" i="32"/>
  <c r="O361" i="32" s="1"/>
  <c r="N360" i="32"/>
  <c r="O360" i="32" s="1"/>
  <c r="N359" i="32"/>
  <c r="O359" i="32" s="1"/>
  <c r="N358" i="32"/>
  <c r="O358" i="32" s="1"/>
  <c r="N357" i="32"/>
  <c r="O357" i="32" s="1"/>
  <c r="N356" i="32"/>
  <c r="O356" i="32" s="1"/>
  <c r="N355" i="32"/>
  <c r="O355" i="32" s="1"/>
  <c r="N354" i="32"/>
  <c r="O354" i="32" s="1"/>
  <c r="N353" i="32"/>
  <c r="O353" i="32" s="1"/>
  <c r="O352" i="32"/>
  <c r="O351" i="32"/>
  <c r="O350" i="32"/>
  <c r="O349" i="32"/>
  <c r="O348" i="32"/>
  <c r="O347" i="32"/>
  <c r="O346" i="32"/>
  <c r="O345" i="32"/>
  <c r="O344" i="32"/>
  <c r="O343" i="32"/>
  <c r="O342" i="32"/>
  <c r="N341" i="32"/>
  <c r="O341" i="32" s="1"/>
  <c r="N340" i="32"/>
  <c r="O340" i="32" s="1"/>
  <c r="N339" i="32"/>
  <c r="O339" i="32" s="1"/>
  <c r="O338" i="32"/>
  <c r="O337" i="32"/>
  <c r="N336" i="32"/>
  <c r="O336" i="32" s="1"/>
  <c r="N335" i="32"/>
  <c r="O335" i="32" s="1"/>
  <c r="N334" i="32"/>
  <c r="O334" i="32" s="1"/>
  <c r="N333" i="32"/>
  <c r="O333" i="32" s="1"/>
  <c r="O332" i="32"/>
  <c r="O331" i="32"/>
  <c r="O330" i="32"/>
  <c r="O329" i="32"/>
  <c r="O328" i="32"/>
  <c r="O327" i="32"/>
  <c r="O326" i="32"/>
  <c r="N325" i="32"/>
  <c r="O325" i="32" s="1"/>
  <c r="N324" i="32"/>
  <c r="O324" i="32" s="1"/>
  <c r="N323" i="32"/>
  <c r="O323" i="32" s="1"/>
  <c r="N322" i="32"/>
  <c r="O322" i="32" s="1"/>
  <c r="N321" i="32"/>
  <c r="O321" i="32" s="1"/>
  <c r="N320" i="32"/>
  <c r="O320" i="32" s="1"/>
  <c r="N319" i="32"/>
  <c r="O319" i="32" s="1"/>
  <c r="O318" i="32"/>
  <c r="O317" i="32"/>
  <c r="O316" i="32"/>
  <c r="O315" i="32"/>
  <c r="O314" i="32"/>
  <c r="O313" i="32"/>
  <c r="O312" i="32"/>
  <c r="N311" i="32"/>
  <c r="O311" i="32" s="1"/>
  <c r="N310" i="32"/>
  <c r="O310" i="32" s="1"/>
  <c r="N309" i="32"/>
  <c r="O309" i="32" s="1"/>
  <c r="N308" i="32"/>
  <c r="O308" i="32" s="1"/>
  <c r="N307" i="32"/>
  <c r="O307" i="32" s="1"/>
  <c r="N306" i="32"/>
  <c r="O306" i="32" s="1"/>
  <c r="N305" i="32"/>
  <c r="O305" i="32" s="1"/>
  <c r="N304" i="32"/>
  <c r="O304" i="32" s="1"/>
  <c r="N303" i="32"/>
  <c r="O303" i="32" s="1"/>
  <c r="N302" i="32"/>
  <c r="O302" i="32" s="1"/>
  <c r="N301" i="32"/>
  <c r="O301" i="32" s="1"/>
  <c r="N300" i="32"/>
  <c r="O300" i="32" s="1"/>
  <c r="N299" i="32"/>
  <c r="O299" i="32" s="1"/>
  <c r="N298" i="32"/>
  <c r="O298" i="32" s="1"/>
  <c r="N297" i="32"/>
  <c r="O297" i="32" s="1"/>
  <c r="N296" i="32"/>
  <c r="O296" i="32" s="1"/>
  <c r="N295" i="32"/>
  <c r="O295" i="32" s="1"/>
  <c r="N294" i="32"/>
  <c r="O294" i="32" s="1"/>
  <c r="N293" i="32"/>
  <c r="O293" i="32" s="1"/>
  <c r="N292" i="32"/>
  <c r="O292" i="32" s="1"/>
  <c r="N291" i="32"/>
  <c r="O291" i="32" s="1"/>
  <c r="N290" i="32"/>
  <c r="O290" i="32" s="1"/>
  <c r="N40" i="32"/>
  <c r="O40" i="32" s="1"/>
  <c r="N39" i="32"/>
  <c r="O39" i="32" s="1"/>
  <c r="N38" i="32"/>
  <c r="O38" i="32" s="1"/>
  <c r="N37" i="32"/>
  <c r="O37" i="32" s="1"/>
  <c r="N36" i="32"/>
  <c r="O36" i="32" s="1"/>
  <c r="N35" i="32"/>
  <c r="O35" i="32" s="1"/>
  <c r="N34" i="32"/>
  <c r="O34" i="32" s="1"/>
  <c r="N33" i="32"/>
  <c r="O33" i="32" s="1"/>
  <c r="N32" i="32"/>
  <c r="O32" i="32" s="1"/>
  <c r="N31" i="32"/>
  <c r="O31" i="32" s="1"/>
  <c r="N30" i="32"/>
  <c r="O30" i="32" s="1"/>
  <c r="N29" i="32"/>
  <c r="O29" i="32" s="1"/>
  <c r="N28" i="32"/>
  <c r="O28" i="32" s="1"/>
  <c r="N27" i="32"/>
  <c r="O27" i="32" s="1"/>
  <c r="O26" i="32"/>
  <c r="O25" i="32"/>
  <c r="N24" i="32"/>
  <c r="O24" i="32" s="1"/>
  <c r="N23" i="32"/>
  <c r="O23" i="32" s="1"/>
  <c r="N22" i="32"/>
  <c r="O22" i="32" s="1"/>
  <c r="N21" i="32"/>
  <c r="O21" i="32" s="1"/>
  <c r="N20" i="32"/>
  <c r="O20" i="32" s="1"/>
  <c r="N19" i="32"/>
  <c r="O19" i="32" s="1"/>
  <c r="N18" i="32"/>
  <c r="O18" i="32" s="1"/>
  <c r="N17" i="32"/>
  <c r="O17" i="32" s="1"/>
  <c r="N16" i="32"/>
  <c r="O16" i="32" s="1"/>
  <c r="N15" i="32"/>
  <c r="O15" i="32" s="1"/>
  <c r="N14" i="32"/>
  <c r="O14" i="32" s="1"/>
  <c r="N13" i="32"/>
  <c r="O13" i="32" s="1"/>
  <c r="N12" i="32"/>
  <c r="O12" i="32" s="1"/>
  <c r="N11" i="32"/>
  <c r="O11" i="32" s="1"/>
  <c r="N10" i="32"/>
  <c r="O10" i="32" s="1"/>
  <c r="N9" i="32"/>
  <c r="O9" i="32" s="1"/>
  <c r="N8" i="32"/>
  <c r="O8" i="32" s="1"/>
  <c r="N7" i="32"/>
  <c r="O7" i="32" s="1"/>
  <c r="N6" i="32"/>
  <c r="O6" i="32" s="1"/>
  <c r="N5" i="32"/>
  <c r="O5" i="32" s="1"/>
  <c r="N4" i="32"/>
  <c r="O4" i="32" s="1"/>
  <c r="N3" i="32"/>
  <c r="O3" i="32" s="1"/>
  <c r="E2" i="32"/>
  <c r="O775" i="32"/>
  <c r="O774" i="32"/>
  <c r="O773" i="32"/>
  <c r="O772" i="32"/>
  <c r="O771" i="32"/>
  <c r="O770" i="32"/>
  <c r="O769" i="32"/>
  <c r="O768" i="32"/>
  <c r="O767" i="32"/>
  <c r="O766" i="32"/>
  <c r="N765" i="32"/>
  <c r="O765" i="32" s="1"/>
  <c r="O764" i="32"/>
  <c r="O763" i="32"/>
  <c r="O762" i="32"/>
  <c r="O761" i="32"/>
  <c r="O760" i="32"/>
  <c r="O759" i="32"/>
  <c r="O758" i="32"/>
  <c r="O757" i="32"/>
  <c r="N756" i="32"/>
  <c r="O756" i="32" s="1"/>
  <c r="O755" i="32"/>
  <c r="O754" i="32"/>
  <c r="O753" i="32"/>
  <c r="O752" i="32"/>
  <c r="O751" i="32"/>
  <c r="O750" i="32"/>
  <c r="O749" i="32"/>
  <c r="O748" i="32"/>
  <c r="O747" i="32"/>
  <c r="O746" i="32"/>
  <c r="O745" i="32"/>
  <c r="O744" i="32"/>
  <c r="O743" i="32"/>
  <c r="O742" i="32"/>
  <c r="O741" i="32"/>
  <c r="O740" i="32"/>
  <c r="O739" i="32"/>
  <c r="O738" i="32"/>
  <c r="O737" i="32"/>
  <c r="O736" i="32"/>
  <c r="O735" i="32"/>
  <c r="O734" i="32"/>
  <c r="O733" i="32"/>
  <c r="O732" i="32"/>
  <c r="O731" i="32"/>
  <c r="O730" i="32"/>
  <c r="O729" i="32"/>
  <c r="O728" i="32"/>
  <c r="O727" i="32"/>
  <c r="O726" i="32"/>
  <c r="O725" i="32"/>
  <c r="O724" i="32"/>
  <c r="O723" i="32"/>
  <c r="O722" i="32"/>
  <c r="O721" i="32"/>
  <c r="O720" i="32"/>
  <c r="O719" i="32"/>
  <c r="O718" i="32"/>
  <c r="O717" i="32"/>
  <c r="O716" i="32"/>
  <c r="O715" i="32"/>
  <c r="O714" i="32"/>
  <c r="O713" i="32"/>
  <c r="O712" i="32"/>
  <c r="O711" i="32"/>
  <c r="O710" i="32"/>
  <c r="O709" i="32"/>
  <c r="O708" i="32"/>
  <c r="O707" i="32"/>
  <c r="N706" i="32"/>
  <c r="O706" i="32" s="1"/>
  <c r="N705" i="32"/>
  <c r="O705" i="32" s="1"/>
  <c r="N704" i="32"/>
  <c r="O704" i="32" s="1"/>
  <c r="N703" i="32"/>
  <c r="O703" i="32" s="1"/>
  <c r="N702" i="32"/>
  <c r="O702" i="32" s="1"/>
  <c r="N683" i="32"/>
  <c r="O683" i="32" s="1"/>
  <c r="N682" i="32"/>
  <c r="O682" i="32" s="1"/>
  <c r="N681" i="32"/>
  <c r="O681" i="32" s="1"/>
  <c r="N680" i="32"/>
  <c r="O680" i="32" s="1"/>
  <c r="N679" i="32"/>
  <c r="O679" i="32" s="1"/>
  <c r="N678" i="32"/>
  <c r="O678" i="32" s="1"/>
  <c r="N677" i="32"/>
  <c r="O677" i="32" s="1"/>
  <c r="N676" i="32"/>
  <c r="O676" i="32" s="1"/>
  <c r="N675" i="32"/>
  <c r="O675" i="32" s="1"/>
  <c r="N674" i="32"/>
  <c r="O674" i="32" s="1"/>
  <c r="N673" i="32"/>
  <c r="O673" i="32" s="1"/>
  <c r="N672" i="32"/>
  <c r="O672" i="32" s="1"/>
  <c r="N671" i="32"/>
  <c r="O671" i="32" s="1"/>
  <c r="N670" i="32"/>
  <c r="O670" i="32" s="1"/>
  <c r="O289" i="32"/>
  <c r="O288" i="32"/>
  <c r="O287" i="32"/>
  <c r="O286" i="32"/>
  <c r="N285" i="32"/>
  <c r="O285" i="32" s="1"/>
  <c r="N284" i="32"/>
  <c r="O284" i="32" s="1"/>
  <c r="O283" i="32"/>
  <c r="O282" i="32"/>
  <c r="O281" i="32"/>
  <c r="N280" i="32"/>
  <c r="O280" i="32" s="1"/>
  <c r="N279" i="32"/>
  <c r="O279" i="32" s="1"/>
  <c r="O278" i="32"/>
  <c r="O277" i="32"/>
  <c r="O276" i="32"/>
  <c r="O275" i="32"/>
  <c r="O274" i="32"/>
  <c r="O273" i="32"/>
  <c r="O272" i="32"/>
  <c r="N271" i="32"/>
  <c r="O271" i="32" s="1"/>
  <c r="N270" i="32"/>
  <c r="O270" i="32" s="1"/>
  <c r="N269" i="32"/>
  <c r="O269" i="32" s="1"/>
  <c r="O266" i="32"/>
  <c r="O265" i="32"/>
  <c r="O264" i="32"/>
  <c r="O263" i="32"/>
  <c r="O262" i="32"/>
  <c r="N261" i="32"/>
  <c r="O261" i="32" s="1"/>
  <c r="N260" i="32"/>
  <c r="O260" i="32" s="1"/>
  <c r="N259" i="32"/>
  <c r="O259" i="32" s="1"/>
  <c r="N258" i="32"/>
  <c r="O258" i="32" s="1"/>
  <c r="N257" i="32"/>
  <c r="O257" i="32" s="1"/>
  <c r="N256" i="32"/>
  <c r="O256" i="32" s="1"/>
  <c r="N255" i="32"/>
  <c r="O255" i="32" s="1"/>
  <c r="N254" i="32"/>
  <c r="O254" i="32" s="1"/>
  <c r="N253" i="32"/>
  <c r="O253" i="32" s="1"/>
  <c r="N252" i="32"/>
  <c r="O252" i="32" s="1"/>
  <c r="N251" i="32"/>
  <c r="O251" i="32" s="1"/>
  <c r="N250" i="32"/>
  <c r="O250" i="32" s="1"/>
  <c r="O249" i="32"/>
  <c r="O248" i="32"/>
  <c r="N247" i="32"/>
  <c r="O247" i="32" s="1"/>
  <c r="N246" i="32"/>
  <c r="O246" i="32" s="1"/>
  <c r="N245" i="32"/>
  <c r="O245" i="32" s="1"/>
  <c r="N244" i="32"/>
  <c r="O244" i="32" s="1"/>
  <c r="N243" i="32"/>
  <c r="O243" i="32" s="1"/>
  <c r="N242" i="32"/>
  <c r="O242" i="32" s="1"/>
  <c r="N241" i="32"/>
  <c r="O241" i="32" s="1"/>
  <c r="N240" i="32"/>
  <c r="O240" i="32" s="1"/>
  <c r="N239" i="32"/>
  <c r="O239" i="32" s="1"/>
  <c r="N238" i="32"/>
  <c r="O238" i="32" s="1"/>
  <c r="N237" i="32"/>
  <c r="O237" i="32" s="1"/>
  <c r="N236" i="32"/>
  <c r="O236" i="32" s="1"/>
  <c r="N235" i="32"/>
  <c r="O235" i="32" s="1"/>
  <c r="N234" i="32"/>
  <c r="O234" i="32" s="1"/>
  <c r="O233" i="32"/>
  <c r="O232" i="32"/>
  <c r="O231" i="32"/>
  <c r="O230" i="32"/>
  <c r="O229" i="32"/>
  <c r="N228" i="32"/>
  <c r="O228" i="32" s="1"/>
  <c r="N227" i="32"/>
  <c r="O227" i="32" s="1"/>
  <c r="O226" i="32"/>
  <c r="O225" i="32"/>
  <c r="N224" i="32"/>
  <c r="O224" i="32" s="1"/>
  <c r="N223" i="32"/>
  <c r="O223" i="32" s="1"/>
  <c r="N222" i="32"/>
  <c r="O222" i="32" s="1"/>
  <c r="N221" i="32"/>
  <c r="O221" i="32" s="1"/>
  <c r="N220" i="32"/>
  <c r="O220" i="32" s="1"/>
  <c r="N219" i="32"/>
  <c r="O219" i="32" s="1"/>
  <c r="N218" i="32"/>
  <c r="O218" i="32" s="1"/>
  <c r="N217" i="32"/>
  <c r="O217" i="32" s="1"/>
  <c r="N216" i="32"/>
  <c r="O216" i="32" s="1"/>
  <c r="N215" i="32"/>
  <c r="O215" i="32" s="1"/>
  <c r="N214" i="32"/>
  <c r="O214" i="32" s="1"/>
  <c r="N213" i="32"/>
  <c r="O213" i="32" s="1"/>
  <c r="N212" i="32"/>
  <c r="O212" i="32" s="1"/>
  <c r="N211" i="32"/>
  <c r="O211" i="32" s="1"/>
  <c r="N210" i="32"/>
  <c r="O210" i="32" s="1"/>
  <c r="N209" i="32"/>
  <c r="O209" i="32" s="1"/>
  <c r="N208" i="32"/>
  <c r="O208" i="32" s="1"/>
  <c r="N207" i="32"/>
  <c r="O207" i="32" s="1"/>
  <c r="N206" i="32"/>
  <c r="O206" i="32" s="1"/>
  <c r="N205" i="32"/>
  <c r="O205" i="32" s="1"/>
  <c r="N204" i="32"/>
  <c r="O204" i="32" s="1"/>
  <c r="N203" i="32"/>
  <c r="O203" i="32" s="1"/>
  <c r="N202" i="32"/>
  <c r="O202" i="32" s="1"/>
  <c r="N201" i="32"/>
  <c r="O201" i="32" s="1"/>
  <c r="N200" i="32"/>
  <c r="O200" i="32" s="1"/>
  <c r="N199" i="32"/>
  <c r="O199" i="32" s="1"/>
  <c r="N198" i="32"/>
  <c r="O198" i="32" s="1"/>
  <c r="O197" i="32"/>
  <c r="O196" i="32"/>
  <c r="O195" i="32"/>
  <c r="O194" i="32"/>
  <c r="O193" i="32"/>
  <c r="O192" i="32"/>
  <c r="O191" i="32"/>
  <c r="O190" i="32"/>
  <c r="O189" i="32"/>
  <c r="O188" i="32"/>
  <c r="O187" i="32"/>
  <c r="O186" i="32"/>
  <c r="N185" i="32"/>
  <c r="N184" i="32"/>
  <c r="O184" i="32" s="1"/>
  <c r="N183" i="32"/>
  <c r="O183" i="32" s="1"/>
  <c r="N182" i="32"/>
  <c r="O182" i="32" s="1"/>
  <c r="N181" i="32"/>
  <c r="O181" i="32" s="1"/>
  <c r="N180" i="32"/>
  <c r="O180" i="32" s="1"/>
  <c r="N179" i="32"/>
  <c r="O179" i="32" s="1"/>
  <c r="N178" i="32"/>
  <c r="O178" i="32" s="1"/>
  <c r="N177" i="32"/>
  <c r="O177" i="32" s="1"/>
  <c r="N176" i="32"/>
  <c r="O176" i="32" s="1"/>
  <c r="N175" i="32"/>
  <c r="O175" i="32" s="1"/>
  <c r="N174" i="32"/>
  <c r="O174" i="32" s="1"/>
  <c r="N173" i="32"/>
  <c r="O173" i="32" s="1"/>
  <c r="N172" i="32"/>
  <c r="O172" i="32" s="1"/>
  <c r="O171" i="32"/>
  <c r="O170" i="32"/>
  <c r="O169" i="32"/>
  <c r="O168" i="32"/>
  <c r="O167" i="32"/>
  <c r="O166" i="32"/>
  <c r="O165" i="32"/>
  <c r="O164" i="32"/>
  <c r="O163" i="32"/>
  <c r="O162" i="32"/>
  <c r="O161" i="32"/>
  <c r="O160" i="32"/>
  <c r="O159" i="32"/>
  <c r="O158" i="32"/>
  <c r="O157" i="32"/>
  <c r="O156" i="32"/>
  <c r="O155" i="32"/>
  <c r="O154" i="32"/>
  <c r="O153" i="32"/>
  <c r="O152" i="32"/>
  <c r="O151" i="32"/>
  <c r="N150" i="32"/>
  <c r="O150" i="32" s="1"/>
  <c r="N149" i="32"/>
  <c r="O149" i="32" s="1"/>
  <c r="N148" i="32"/>
  <c r="O148" i="32" s="1"/>
  <c r="N147" i="32"/>
  <c r="O147" i="32" s="1"/>
  <c r="N146" i="32"/>
  <c r="O146" i="32" s="1"/>
  <c r="N145" i="32"/>
  <c r="O145" i="32" s="1"/>
  <c r="N144" i="32"/>
  <c r="O144" i="32" s="1"/>
  <c r="N143" i="32"/>
  <c r="O143" i="32" s="1"/>
  <c r="N142" i="32"/>
  <c r="O142" i="32" s="1"/>
  <c r="O141" i="32"/>
  <c r="O140" i="32"/>
  <c r="N139" i="32"/>
  <c r="O139" i="32" s="1"/>
  <c r="N138" i="32"/>
  <c r="O138" i="32" s="1"/>
  <c r="O137" i="32"/>
  <c r="O136" i="32"/>
  <c r="O135" i="32"/>
  <c r="O134" i="32"/>
  <c r="O133" i="32"/>
  <c r="O132" i="32"/>
  <c r="O131" i="32"/>
  <c r="O130" i="32"/>
  <c r="O129" i="32"/>
  <c r="O128" i="32"/>
  <c r="O127" i="32"/>
  <c r="O126" i="32"/>
  <c r="O125" i="32"/>
  <c r="N124" i="32"/>
  <c r="O124" i="32" s="1"/>
  <c r="N123" i="32"/>
  <c r="O123" i="32" s="1"/>
  <c r="N122" i="32"/>
  <c r="O122" i="32" s="1"/>
  <c r="N121" i="32"/>
  <c r="O121" i="32" s="1"/>
  <c r="N120" i="32"/>
  <c r="O120" i="32" s="1"/>
  <c r="N119" i="32"/>
  <c r="O119" i="32" s="1"/>
  <c r="N118" i="32"/>
  <c r="O118" i="32" s="1"/>
  <c r="N117" i="32"/>
  <c r="O117" i="32" s="1"/>
  <c r="N116" i="32"/>
  <c r="O116" i="32" s="1"/>
  <c r="N115" i="32"/>
  <c r="O115" i="32" s="1"/>
  <c r="N114" i="32"/>
  <c r="O114" i="32" s="1"/>
  <c r="N113" i="32"/>
  <c r="O113" i="32" s="1"/>
  <c r="N112" i="32"/>
  <c r="O112" i="32" s="1"/>
  <c r="O110" i="32"/>
  <c r="O109" i="32"/>
  <c r="O108" i="32"/>
  <c r="N107" i="32"/>
  <c r="O107" i="32" s="1"/>
  <c r="N106" i="32"/>
  <c r="O106" i="32" s="1"/>
  <c r="N105" i="32"/>
  <c r="O105" i="32" s="1"/>
  <c r="N104" i="32"/>
  <c r="O104" i="32" s="1"/>
  <c r="N103" i="32"/>
  <c r="O103" i="32" s="1"/>
  <c r="N102" i="32"/>
  <c r="O102" i="32" s="1"/>
  <c r="N101" i="32"/>
  <c r="O101" i="32" s="1"/>
  <c r="N100" i="32"/>
  <c r="O100" i="32" s="1"/>
  <c r="N99" i="32"/>
  <c r="O99" i="32" s="1"/>
  <c r="N98" i="32"/>
  <c r="O98" i="32" s="1"/>
  <c r="N97" i="32"/>
  <c r="O97" i="32" s="1"/>
  <c r="N96" i="32"/>
  <c r="O96" i="32" s="1"/>
  <c r="N95" i="32"/>
  <c r="O95" i="32" s="1"/>
  <c r="N94" i="32"/>
  <c r="O94" i="32" s="1"/>
  <c r="N93" i="32"/>
  <c r="O93" i="32" s="1"/>
  <c r="N92" i="32"/>
  <c r="O92" i="32" s="1"/>
  <c r="N91" i="32"/>
  <c r="O91" i="32" s="1"/>
  <c r="N90" i="32"/>
  <c r="O90" i="32" s="1"/>
  <c r="N89" i="32"/>
  <c r="O89" i="32" s="1"/>
  <c r="N88" i="32"/>
  <c r="O88" i="32" s="1"/>
  <c r="N87" i="32"/>
  <c r="O87" i="32" s="1"/>
  <c r="N86" i="32"/>
  <c r="O86" i="32" s="1"/>
  <c r="N85" i="32"/>
  <c r="O85" i="32" s="1"/>
  <c r="N84" i="32"/>
  <c r="O84" i="32" s="1"/>
  <c r="N83" i="32"/>
  <c r="O83" i="32" s="1"/>
  <c r="N82" i="32"/>
  <c r="O82" i="32" s="1"/>
  <c r="N81" i="32"/>
  <c r="O81" i="32" s="1"/>
  <c r="N80" i="32"/>
  <c r="O80" i="32" s="1"/>
  <c r="N79" i="32"/>
  <c r="O79" i="32" s="1"/>
  <c r="N78" i="32"/>
  <c r="O78" i="32" s="1"/>
  <c r="N77" i="32"/>
  <c r="O77" i="32" s="1"/>
  <c r="N76" i="32"/>
  <c r="O76" i="32" s="1"/>
  <c r="N75" i="32"/>
  <c r="O75" i="32" s="1"/>
  <c r="N74" i="32"/>
  <c r="O74" i="32" s="1"/>
  <c r="N73" i="32"/>
  <c r="O73" i="32" s="1"/>
  <c r="N72" i="32"/>
  <c r="O72" i="32" s="1"/>
  <c r="N2" i="32" l="1"/>
  <c r="O2" i="32" s="1"/>
  <c r="P2" i="32"/>
  <c r="O527" i="32"/>
  <c r="O535" i="32"/>
  <c r="O543" i="32"/>
  <c r="O551" i="32"/>
  <c r="O561" i="32"/>
  <c r="O569" i="32"/>
  <c r="O577" i="32"/>
  <c r="O585" i="32"/>
  <c r="O593" i="32"/>
  <c r="O601" i="32"/>
  <c r="O609" i="32"/>
  <c r="O617" i="32"/>
  <c r="O625" i="32"/>
  <c r="O633" i="32"/>
  <c r="O641" i="32"/>
  <c r="O528" i="32"/>
  <c r="O536" i="32"/>
  <c r="O544" i="32"/>
  <c r="O552" i="32"/>
  <c r="O562" i="32"/>
  <c r="O570" i="32"/>
  <c r="O578" i="32"/>
  <c r="O586" i="32"/>
  <c r="O594" i="32"/>
  <c r="O602" i="32"/>
  <c r="O610" i="32"/>
  <c r="O618" i="32"/>
  <c r="O626" i="32"/>
  <c r="O634" i="32"/>
  <c r="O517" i="32"/>
  <c r="O515" i="32"/>
  <c r="O521" i="32"/>
  <c r="O529" i="32"/>
  <c r="O537" i="32"/>
  <c r="O545" i="32"/>
  <c r="O555" i="32"/>
  <c r="O563" i="32"/>
  <c r="O571" i="32"/>
  <c r="O579" i="32"/>
  <c r="O587" i="32"/>
  <c r="O595" i="32"/>
  <c r="O603" i="32"/>
  <c r="O611" i="32"/>
  <c r="O619" i="32"/>
  <c r="O627" i="32"/>
  <c r="O635" i="32"/>
  <c r="O518" i="32"/>
  <c r="O554" i="32"/>
  <c r="O522" i="32"/>
  <c r="O530" i="32"/>
  <c r="O538" i="32"/>
  <c r="O546" i="32"/>
  <c r="O556" i="32"/>
  <c r="O564" i="32"/>
  <c r="O572" i="32"/>
  <c r="O580" i="32"/>
  <c r="O588" i="32"/>
  <c r="O596" i="32"/>
  <c r="O604" i="32"/>
  <c r="O612" i="32"/>
  <c r="O620" i="32"/>
  <c r="O628" i="32"/>
  <c r="O636" i="32"/>
  <c r="O519" i="32"/>
  <c r="N553" i="32"/>
  <c r="O553" i="32" s="1"/>
  <c r="O523" i="32"/>
  <c r="O531" i="32"/>
  <c r="O539" i="32"/>
  <c r="O547" i="32"/>
  <c r="O557" i="32"/>
  <c r="O565" i="32"/>
  <c r="O573" i="32"/>
  <c r="O581" i="32"/>
  <c r="O589" i="32"/>
  <c r="O597" i="32"/>
  <c r="O605" i="32"/>
  <c r="O613" i="32"/>
  <c r="O621" i="32"/>
  <c r="O629" i="32"/>
  <c r="O637" i="32"/>
  <c r="O524" i="32"/>
  <c r="O532" i="32"/>
  <c r="O540" i="32"/>
  <c r="O548" i="32"/>
  <c r="O558" i="32"/>
  <c r="O566" i="32"/>
  <c r="O574" i="32"/>
  <c r="O582" i="32"/>
  <c r="O590" i="32"/>
  <c r="O598" i="32"/>
  <c r="O606" i="32"/>
  <c r="O614" i="32"/>
  <c r="O622" i="32"/>
  <c r="O630" i="32"/>
  <c r="O638" i="32"/>
  <c r="O516" i="32"/>
  <c r="O525" i="32"/>
  <c r="O533" i="32"/>
  <c r="O541" i="32"/>
  <c r="O549" i="32"/>
  <c r="O559" i="32"/>
  <c r="O567" i="32"/>
  <c r="O575" i="32"/>
  <c r="O583" i="32"/>
  <c r="O591" i="32"/>
  <c r="O599" i="32"/>
  <c r="O607" i="32"/>
  <c r="O615" i="32"/>
  <c r="O623" i="32"/>
  <c r="O631" i="32"/>
  <c r="O639" i="32"/>
  <c r="O526" i="32"/>
  <c r="O534" i="32"/>
  <c r="O542" i="32"/>
  <c r="O550" i="32"/>
  <c r="O560" i="32"/>
  <c r="O568" i="32"/>
  <c r="O576" i="32"/>
  <c r="O584" i="32"/>
  <c r="O592" i="32"/>
  <c r="O600" i="32"/>
  <c r="O608" i="32"/>
  <c r="O616" i="32"/>
  <c r="O624" i="32"/>
  <c r="O632" i="32"/>
  <c r="O640" i="32"/>
  <c r="O463" i="32"/>
  <c r="O1775" i="32"/>
  <c r="O1783" i="32"/>
  <c r="O1791" i="32"/>
  <c r="O1815" i="32"/>
  <c r="O1645" i="32"/>
  <c r="O1653" i="32"/>
  <c r="O1661" i="32"/>
  <c r="O1669" i="32"/>
  <c r="O1677" i="32"/>
  <c r="O1685" i="32"/>
  <c r="O1693" i="32"/>
  <c r="O1701" i="32"/>
  <c r="O827" i="32"/>
  <c r="O835" i="32"/>
  <c r="O843" i="32"/>
  <c r="O851" i="32"/>
  <c r="O859" i="32"/>
  <c r="O867" i="32"/>
  <c r="O875" i="32"/>
  <c r="O883" i="32"/>
  <c r="O891" i="32"/>
  <c r="O899" i="32"/>
  <c r="O907" i="32"/>
  <c r="O915" i="32"/>
  <c r="O923" i="32"/>
  <c r="O931" i="32"/>
  <c r="O939" i="32"/>
  <c r="O947" i="32"/>
  <c r="O955" i="32"/>
  <c r="O963" i="32"/>
  <c r="O971" i="32"/>
  <c r="O979" i="32"/>
  <c r="O987" i="32"/>
  <c r="O995" i="32"/>
  <c r="O1003" i="32"/>
  <c r="O1011" i="32"/>
  <c r="O1019" i="32"/>
  <c r="O1027" i="32"/>
  <c r="O1035" i="32"/>
  <c r="O1043" i="32"/>
  <c r="O1051" i="32"/>
  <c r="O1059" i="32"/>
  <c r="O1067" i="32"/>
  <c r="O1075" i="32"/>
  <c r="O1083" i="32"/>
  <c r="O1091" i="32"/>
  <c r="O1099" i="32"/>
  <c r="O1107" i="32"/>
  <c r="O1115" i="32"/>
  <c r="O1123" i="32"/>
  <c r="O1131" i="32"/>
  <c r="O1139" i="32"/>
  <c r="O1147" i="32"/>
  <c r="O1155" i="32"/>
  <c r="O1163" i="32"/>
  <c r="O1171" i="32"/>
  <c r="O1179" i="32"/>
  <c r="O1187" i="32"/>
  <c r="O1195" i="32"/>
  <c r="O1203" i="32"/>
  <c r="O1211" i="32"/>
  <c r="O1219" i="32"/>
  <c r="O1227" i="32"/>
  <c r="O1235" i="32"/>
  <c r="O1776" i="32"/>
  <c r="O1784" i="32"/>
  <c r="O1792" i="32"/>
  <c r="O1816" i="32"/>
  <c r="O1638" i="32"/>
  <c r="O1646" i="32"/>
  <c r="O1654" i="32"/>
  <c r="O1662" i="32"/>
  <c r="O1670" i="32"/>
  <c r="O1678" i="32"/>
  <c r="O1686" i="32"/>
  <c r="O1694" i="32"/>
  <c r="O1702" i="32"/>
  <c r="O828" i="32"/>
  <c r="O836" i="32"/>
  <c r="O844" i="32"/>
  <c r="O852" i="32"/>
  <c r="O860" i="32"/>
  <c r="O868" i="32"/>
  <c r="O876" i="32"/>
  <c r="O884" i="32"/>
  <c r="O892" i="32"/>
  <c r="O900" i="32"/>
  <c r="O908" i="32"/>
  <c r="O916" i="32"/>
  <c r="O924" i="32"/>
  <c r="O932" i="32"/>
  <c r="O940" i="32"/>
  <c r="O948" i="32"/>
  <c r="O956" i="32"/>
  <c r="O964" i="32"/>
  <c r="O972" i="32"/>
  <c r="O980" i="32"/>
  <c r="O988" i="32"/>
  <c r="O996" i="32"/>
  <c r="O1004" i="32"/>
  <c r="O1012" i="32"/>
  <c r="O1020" i="32"/>
  <c r="O1028" i="32"/>
  <c r="O1036" i="32"/>
  <c r="O1044" i="32"/>
  <c r="O1052" i="32"/>
  <c r="O1060" i="32"/>
  <c r="O1068" i="32"/>
  <c r="O1076" i="32"/>
  <c r="O1084" i="32"/>
  <c r="O1092" i="32"/>
  <c r="O1100" i="32"/>
  <c r="O1108" i="32"/>
  <c r="O1116" i="32"/>
  <c r="O1124" i="32"/>
  <c r="O1132" i="32"/>
  <c r="O1140" i="32"/>
  <c r="O1148" i="32"/>
  <c r="O1156" i="32"/>
  <c r="O1164" i="32"/>
  <c r="O1172" i="32"/>
  <c r="O1180" i="32"/>
  <c r="O1188" i="32"/>
  <c r="O1196" i="32"/>
  <c r="O1204" i="32"/>
  <c r="O1212" i="32"/>
  <c r="O1220" i="32"/>
  <c r="O1228" i="32"/>
  <c r="O1236" i="32"/>
  <c r="O1777" i="32"/>
  <c r="O1785" i="32"/>
  <c r="O1793" i="32"/>
  <c r="O1817" i="32"/>
  <c r="O1639" i="32"/>
  <c r="O1647" i="32"/>
  <c r="O1655" i="32"/>
  <c r="O1663" i="32"/>
  <c r="O1671" i="32"/>
  <c r="O1679" i="32"/>
  <c r="O1687" i="32"/>
  <c r="O1695" i="32"/>
  <c r="O1703" i="32"/>
  <c r="O829" i="32"/>
  <c r="O837" i="32"/>
  <c r="O845" i="32"/>
  <c r="O853" i="32"/>
  <c r="O861" i="32"/>
  <c r="O869" i="32"/>
  <c r="O877" i="32"/>
  <c r="O885" i="32"/>
  <c r="O893" i="32"/>
  <c r="O901" i="32"/>
  <c r="O909" i="32"/>
  <c r="O917" i="32"/>
  <c r="O925" i="32"/>
  <c r="O933" i="32"/>
  <c r="O941" i="32"/>
  <c r="O949" i="32"/>
  <c r="O957" i="32"/>
  <c r="O965" i="32"/>
  <c r="O973" i="32"/>
  <c r="O981" i="32"/>
  <c r="O989" i="32"/>
  <c r="O997" i="32"/>
  <c r="O1005" i="32"/>
  <c r="O1013" i="32"/>
  <c r="O1021" i="32"/>
  <c r="O1029" i="32"/>
  <c r="O1037" i="32"/>
  <c r="O1045" i="32"/>
  <c r="O1053" i="32"/>
  <c r="O1061" i="32"/>
  <c r="O1069" i="32"/>
  <c r="O1077" i="32"/>
  <c r="O1085" i="32"/>
  <c r="O1093" i="32"/>
  <c r="O1101" i="32"/>
  <c r="O1109" i="32"/>
  <c r="O1117" i="32"/>
  <c r="O1125" i="32"/>
  <c r="O1133" i="32"/>
  <c r="O1141" i="32"/>
  <c r="O1149" i="32"/>
  <c r="O1157" i="32"/>
  <c r="O1165" i="32"/>
  <c r="O1173" i="32"/>
  <c r="O1181" i="32"/>
  <c r="O1189" i="32"/>
  <c r="O1197" i="32"/>
  <c r="O1205" i="32"/>
  <c r="O1213" i="32"/>
  <c r="O1221" i="32"/>
  <c r="O1229" i="32"/>
  <c r="O1237" i="32"/>
  <c r="O1778" i="32"/>
  <c r="O1786" i="32"/>
  <c r="O1795" i="32"/>
  <c r="O1818" i="32"/>
  <c r="O1640" i="32"/>
  <c r="O1648" i="32"/>
  <c r="O1656" i="32"/>
  <c r="O1664" i="32"/>
  <c r="O1672" i="32"/>
  <c r="O1680" i="32"/>
  <c r="O1688" i="32"/>
  <c r="O1696" i="32"/>
  <c r="O1704" i="32"/>
  <c r="O830" i="32"/>
  <c r="O838" i="32"/>
  <c r="O846" i="32"/>
  <c r="O854" i="32"/>
  <c r="O862" i="32"/>
  <c r="O870" i="32"/>
  <c r="O878" i="32"/>
  <c r="O886" i="32"/>
  <c r="O894" i="32"/>
  <c r="O902" i="32"/>
  <c r="O910" i="32"/>
  <c r="O918" i="32"/>
  <c r="O926" i="32"/>
  <c r="O934" i="32"/>
  <c r="O942" i="32"/>
  <c r="O950" i="32"/>
  <c r="O958" i="32"/>
  <c r="O966" i="32"/>
  <c r="O974" i="32"/>
  <c r="O982" i="32"/>
  <c r="O990" i="32"/>
  <c r="O998" i="32"/>
  <c r="O1006" i="32"/>
  <c r="O1014" i="32"/>
  <c r="O1022" i="32"/>
  <c r="O1030" i="32"/>
  <c r="O1038" i="32"/>
  <c r="O1046" i="32"/>
  <c r="O1054" i="32"/>
  <c r="O1062" i="32"/>
  <c r="O1070" i="32"/>
  <c r="O1078" i="32"/>
  <c r="O1086" i="32"/>
  <c r="O1094" i="32"/>
  <c r="O1102" i="32"/>
  <c r="O1110" i="32"/>
  <c r="O1118" i="32"/>
  <c r="O1126" i="32"/>
  <c r="O1134" i="32"/>
  <c r="O1142" i="32"/>
  <c r="O1150" i="32"/>
  <c r="O1158" i="32"/>
  <c r="O1166" i="32"/>
  <c r="O1174" i="32"/>
  <c r="O1182" i="32"/>
  <c r="O1190" i="32"/>
  <c r="O1198" i="32"/>
  <c r="O1206" i="32"/>
  <c r="O1214" i="32"/>
  <c r="O1222" i="32"/>
  <c r="O1230" i="32"/>
  <c r="O1238" i="32"/>
  <c r="O1779" i="32"/>
  <c r="O1796" i="32"/>
  <c r="O1819" i="32"/>
  <c r="O1649" i="32"/>
  <c r="O1657" i="32"/>
  <c r="O1665" i="32"/>
  <c r="O1673" i="32"/>
  <c r="O1681" i="32"/>
  <c r="O1689" i="32"/>
  <c r="O1697" i="32"/>
  <c r="O1705" i="32"/>
  <c r="O839" i="32"/>
  <c r="O847" i="32"/>
  <c r="O855" i="32"/>
  <c r="O863" i="32"/>
  <c r="O871" i="32"/>
  <c r="O879" i="32"/>
  <c r="O887" i="32"/>
  <c r="O895" i="32"/>
  <c r="O903" i="32"/>
  <c r="O911" i="32"/>
  <c r="O919" i="32"/>
  <c r="O927" i="32"/>
  <c r="O935" i="32"/>
  <c r="O943" i="32"/>
  <c r="O951" i="32"/>
  <c r="O959" i="32"/>
  <c r="O967" i="32"/>
  <c r="O975" i="32"/>
  <c r="O983" i="32"/>
  <c r="O991" i="32"/>
  <c r="O999" i="32"/>
  <c r="O1007" i="32"/>
  <c r="O1015" i="32"/>
  <c r="O1023" i="32"/>
  <c r="O1031" i="32"/>
  <c r="O1039" i="32"/>
  <c r="O1047" i="32"/>
  <c r="O1055" i="32"/>
  <c r="O1063" i="32"/>
  <c r="O1071" i="32"/>
  <c r="O1079" i="32"/>
  <c r="O1087" i="32"/>
  <c r="O1095" i="32"/>
  <c r="O1103" i="32"/>
  <c r="O1111" i="32"/>
  <c r="O1119" i="32"/>
  <c r="O1127" i="32"/>
  <c r="O1135" i="32"/>
  <c r="O1143" i="32"/>
  <c r="O1151" i="32"/>
  <c r="O1159" i="32"/>
  <c r="O1167" i="32"/>
  <c r="O1175" i="32"/>
  <c r="O1183" i="32"/>
  <c r="O1191" i="32"/>
  <c r="O1199" i="32"/>
  <c r="O1207" i="32"/>
  <c r="O1215" i="32"/>
  <c r="O1223" i="32"/>
  <c r="O1231" i="32"/>
  <c r="O1820" i="32"/>
  <c r="O1650" i="32"/>
  <c r="O1658" i="32"/>
  <c r="O1666" i="32"/>
  <c r="O1674" i="32"/>
  <c r="O1682" i="32"/>
  <c r="O1690" i="32"/>
  <c r="O840" i="32"/>
  <c r="O848" i="32"/>
  <c r="O856" i="32"/>
  <c r="O864" i="32"/>
  <c r="O872" i="32"/>
  <c r="O880" i="32"/>
  <c r="O888" i="32"/>
  <c r="O896" i="32"/>
  <c r="O904" i="32"/>
  <c r="O912" i="32"/>
  <c r="O920" i="32"/>
  <c r="O928" i="32"/>
  <c r="O936" i="32"/>
  <c r="O944" i="32"/>
  <c r="O952" i="32"/>
  <c r="O960" i="32"/>
  <c r="O968" i="32"/>
  <c r="O976" i="32"/>
  <c r="O984" i="32"/>
  <c r="O992" i="32"/>
  <c r="O1000" i="32"/>
  <c r="O1008" i="32"/>
  <c r="O1016" i="32"/>
  <c r="O1024" i="32"/>
  <c r="O1032" i="32"/>
  <c r="O1040" i="32"/>
  <c r="O1048" i="32"/>
  <c r="O1056" i="32"/>
  <c r="O1064" i="32"/>
  <c r="O1072" i="32"/>
  <c r="O1080" i="32"/>
  <c r="O1088" i="32"/>
  <c r="O1096" i="32"/>
  <c r="O1104" i="32"/>
  <c r="O1112" i="32"/>
  <c r="O1120" i="32"/>
  <c r="O1128" i="32"/>
  <c r="O1136" i="32"/>
  <c r="O1144" i="32"/>
  <c r="O1152" i="32"/>
  <c r="O1160" i="32"/>
  <c r="O1168" i="32"/>
  <c r="O1176" i="32"/>
  <c r="O1184" i="32"/>
  <c r="O1192" i="32"/>
  <c r="O1200" i="32"/>
  <c r="O1208" i="32"/>
  <c r="O1216" i="32"/>
  <c r="O1224" i="32"/>
  <c r="O1232" i="32"/>
  <c r="O1781" i="32"/>
  <c r="N1789" i="32"/>
  <c r="O1789" i="32" s="1"/>
  <c r="O1797" i="32"/>
  <c r="O1805" i="32"/>
  <c r="O1821" i="32"/>
  <c r="O1643" i="32"/>
  <c r="O1651" i="32"/>
  <c r="O1659" i="32"/>
  <c r="O1667" i="32"/>
  <c r="O1675" i="32"/>
  <c r="O1683" i="32"/>
  <c r="O1691" i="32"/>
  <c r="O1699" i="32"/>
  <c r="O833" i="32"/>
  <c r="O841" i="32"/>
  <c r="O849" i="32"/>
  <c r="O857" i="32"/>
  <c r="O865" i="32"/>
  <c r="O873" i="32"/>
  <c r="O881" i="32"/>
  <c r="O889" i="32"/>
  <c r="O897" i="32"/>
  <c r="O905" i="32"/>
  <c r="O913" i="32"/>
  <c r="O921" i="32"/>
  <c r="O929" i="32"/>
  <c r="O937" i="32"/>
  <c r="O945" i="32"/>
  <c r="O953" i="32"/>
  <c r="O961" i="32"/>
  <c r="O969" i="32"/>
  <c r="O977" i="32"/>
  <c r="O985" i="32"/>
  <c r="O993" i="32"/>
  <c r="O1001" i="32"/>
  <c r="O1009" i="32"/>
  <c r="O1017" i="32"/>
  <c r="O1025" i="32"/>
  <c r="O1033" i="32"/>
  <c r="O1041" i="32"/>
  <c r="O1049" i="32"/>
  <c r="O1057" i="32"/>
  <c r="O1065" i="32"/>
  <c r="O1073" i="32"/>
  <c r="O1081" i="32"/>
  <c r="O1089" i="32"/>
  <c r="O1097" i="32"/>
  <c r="O1105" i="32"/>
  <c r="O1113" i="32"/>
  <c r="O1121" i="32"/>
  <c r="O1129" i="32"/>
  <c r="O1137" i="32"/>
  <c r="O1145" i="32"/>
  <c r="O1153" i="32"/>
  <c r="O1161" i="32"/>
  <c r="O1169" i="32"/>
  <c r="O1177" i="32"/>
  <c r="O1185" i="32"/>
  <c r="O1193" i="32"/>
  <c r="O1201" i="32"/>
  <c r="O1209" i="32"/>
  <c r="O1217" i="32"/>
  <c r="O1225" i="32"/>
  <c r="O1233" i="32"/>
  <c r="O1782" i="32"/>
  <c r="O1798" i="32"/>
  <c r="O1806" i="32"/>
  <c r="O1814" i="32"/>
  <c r="O1822" i="32"/>
  <c r="O1644" i="32"/>
  <c r="O1652" i="32"/>
  <c r="O1660" i="32"/>
  <c r="O1668" i="32"/>
  <c r="O1676" i="32"/>
  <c r="O1684" i="32"/>
  <c r="O1692" i="32"/>
  <c r="O1700" i="32"/>
  <c r="O834" i="32"/>
  <c r="O842" i="32"/>
  <c r="O850" i="32"/>
  <c r="O858" i="32"/>
  <c r="O866" i="32"/>
  <c r="O874" i="32"/>
  <c r="O882" i="32"/>
  <c r="O890" i="32"/>
  <c r="O898" i="32"/>
  <c r="O906" i="32"/>
  <c r="O914" i="32"/>
  <c r="O922" i="32"/>
  <c r="O930" i="32"/>
  <c r="O938" i="32"/>
  <c r="O946" i="32"/>
  <c r="O954" i="32"/>
  <c r="O962" i="32"/>
  <c r="O970" i="32"/>
  <c r="O978" i="32"/>
  <c r="O986" i="32"/>
  <c r="O994" i="32"/>
  <c r="O1002" i="32"/>
  <c r="O1010" i="32"/>
  <c r="O1018" i="32"/>
  <c r="O1026" i="32"/>
  <c r="O1034" i="32"/>
  <c r="O1042" i="32"/>
  <c r="O1050" i="32"/>
  <c r="O1058" i="32"/>
  <c r="O1066" i="32"/>
  <c r="O1074" i="32"/>
  <c r="O1082" i="32"/>
  <c r="O1090" i="32"/>
  <c r="O1098" i="32"/>
  <c r="O1106" i="32"/>
  <c r="O1114" i="32"/>
  <c r="O1122" i="32"/>
  <c r="O1130" i="32"/>
  <c r="O1138" i="32"/>
  <c r="O1146" i="32"/>
  <c r="O1154" i="32"/>
  <c r="O1162" i="32"/>
  <c r="O1170" i="32"/>
  <c r="O1178" i="32"/>
  <c r="O1186" i="32"/>
  <c r="O1194" i="32"/>
  <c r="O1202" i="32"/>
  <c r="O1210" i="32"/>
  <c r="O1218" i="32"/>
  <c r="O1226" i="32"/>
  <c r="O1234" i="32"/>
  <c r="O268" i="32"/>
  <c r="O267" i="32"/>
  <c r="O1255" i="32"/>
  <c r="O1303" i="32"/>
  <c r="O1359" i="32"/>
  <c r="O1463" i="32"/>
  <c r="O1247" i="32"/>
  <c r="O1295" i="32"/>
  <c r="O1343" i="32"/>
  <c r="O1391" i="32"/>
  <c r="O1487" i="32"/>
  <c r="O1243" i="32"/>
  <c r="O1267" i="32"/>
  <c r="O1291" i="32"/>
  <c r="O1315" i="32"/>
  <c r="O1347" i="32"/>
  <c r="O1371" i="32"/>
  <c r="O1395" i="32"/>
  <c r="O1419" i="32"/>
  <c r="O1443" i="32"/>
  <c r="O1467" i="32"/>
  <c r="O1491" i="32"/>
  <c r="O1515" i="32"/>
  <c r="O1539" i="32"/>
  <c r="O1571" i="32"/>
  <c r="O1595" i="32"/>
  <c r="O1619" i="32"/>
  <c r="O1252" i="32"/>
  <c r="O1276" i="32"/>
  <c r="O1292" i="32"/>
  <c r="O1308" i="32"/>
  <c r="O1332" i="32"/>
  <c r="O1348" i="32"/>
  <c r="O1364" i="32"/>
  <c r="O1380" i="32"/>
  <c r="O1396" i="32"/>
  <c r="O1412" i="32"/>
  <c r="O1428" i="32"/>
  <c r="O1444" i="32"/>
  <c r="O1452" i="32"/>
  <c r="O1460" i="32"/>
  <c r="O1468" i="32"/>
  <c r="O1484" i="32"/>
  <c r="O1492" i="32"/>
  <c r="O1500" i="32"/>
  <c r="O1508" i="32"/>
  <c r="O1516" i="32"/>
  <c r="O1524" i="32"/>
  <c r="O1532" i="32"/>
  <c r="O1540" i="32"/>
  <c r="O1548" i="32"/>
  <c r="O1556" i="32"/>
  <c r="O1564" i="32"/>
  <c r="O1572" i="32"/>
  <c r="O1580" i="32"/>
  <c r="O1588" i="32"/>
  <c r="O1596" i="32"/>
  <c r="O1604" i="32"/>
  <c r="O1612" i="32"/>
  <c r="O1620" i="32"/>
  <c r="O1628" i="32"/>
  <c r="O1636" i="32"/>
  <c r="O1279" i="32"/>
  <c r="O1327" i="32"/>
  <c r="O1367" i="32"/>
  <c r="O1407" i="32"/>
  <c r="O1503" i="32"/>
  <c r="O1251" i="32"/>
  <c r="O1275" i="32"/>
  <c r="O1299" i="32"/>
  <c r="O1323" i="32"/>
  <c r="O1339" i="32"/>
  <c r="O1363" i="32"/>
  <c r="O1387" i="32"/>
  <c r="O1411" i="32"/>
  <c r="O1435" i="32"/>
  <c r="O1459" i="32"/>
  <c r="O1483" i="32"/>
  <c r="O1499" i="32"/>
  <c r="O1523" i="32"/>
  <c r="O1547" i="32"/>
  <c r="O1563" i="32"/>
  <c r="O1587" i="32"/>
  <c r="O1611" i="32"/>
  <c r="O1635" i="32"/>
  <c r="O1260" i="32"/>
  <c r="O1268" i="32"/>
  <c r="O1284" i="32"/>
  <c r="O1300" i="32"/>
  <c r="O1316" i="32"/>
  <c r="O1340" i="32"/>
  <c r="O1356" i="32"/>
  <c r="O1372" i="32"/>
  <c r="O1388" i="32"/>
  <c r="O1404" i="32"/>
  <c r="O1420" i="32"/>
  <c r="O1436" i="32"/>
  <c r="O1476" i="32"/>
  <c r="O1245" i="32"/>
  <c r="O1253" i="32"/>
  <c r="O1261" i="32"/>
  <c r="O1269" i="32"/>
  <c r="O1277" i="32"/>
  <c r="O1285" i="32"/>
  <c r="O1293" i="32"/>
  <c r="O1301" i="32"/>
  <c r="O1309" i="32"/>
  <c r="O1317" i="32"/>
  <c r="O1325" i="32"/>
  <c r="O1333" i="32"/>
  <c r="O1341" i="32"/>
  <c r="O1349" i="32"/>
  <c r="O1357" i="32"/>
  <c r="O1365" i="32"/>
  <c r="O1373" i="32"/>
  <c r="O1381" i="32"/>
  <c r="O1389" i="32"/>
  <c r="O1397" i="32"/>
  <c r="O1405" i="32"/>
  <c r="O1413" i="32"/>
  <c r="O1421" i="32"/>
  <c r="O1429" i="32"/>
  <c r="O1437" i="32"/>
  <c r="O1445" i="32"/>
  <c r="O1453" i="32"/>
  <c r="O1461" i="32"/>
  <c r="O1469" i="32"/>
  <c r="O1477" i="32"/>
  <c r="O1485" i="32"/>
  <c r="O1493" i="32"/>
  <c r="O1501" i="32"/>
  <c r="O1509" i="32"/>
  <c r="O1517" i="32"/>
  <c r="O1525" i="32"/>
  <c r="O1533" i="32"/>
  <c r="O1541" i="32"/>
  <c r="O1549" i="32"/>
  <c r="O1557" i="32"/>
  <c r="O1565" i="32"/>
  <c r="O1573" i="32"/>
  <c r="O1581" i="32"/>
  <c r="O1589" i="32"/>
  <c r="O1597" i="32"/>
  <c r="O1605" i="32"/>
  <c r="O1613" i="32"/>
  <c r="O1621" i="32"/>
  <c r="O1629" i="32"/>
  <c r="O1637" i="32"/>
  <c r="N815" i="32"/>
  <c r="O815" i="32" s="1"/>
  <c r="O1263" i="32"/>
  <c r="O1311" i="32"/>
  <c r="O1351" i="32"/>
  <c r="O1399" i="32"/>
  <c r="O1495" i="32"/>
  <c r="O1259" i="32"/>
  <c r="O1283" i="32"/>
  <c r="O1307" i="32"/>
  <c r="O1331" i="32"/>
  <c r="O1355" i="32"/>
  <c r="O1379" i="32"/>
  <c r="O1403" i="32"/>
  <c r="O1427" i="32"/>
  <c r="O1451" i="32"/>
  <c r="O1475" i="32"/>
  <c r="O1507" i="32"/>
  <c r="O1531" i="32"/>
  <c r="O1555" i="32"/>
  <c r="O1579" i="32"/>
  <c r="O1603" i="32"/>
  <c r="O1627" i="32"/>
  <c r="O1244" i="32"/>
  <c r="O1324" i="32"/>
  <c r="O1246" i="32"/>
  <c r="O1254" i="32"/>
  <c r="O1262" i="32"/>
  <c r="O1270" i="32"/>
  <c r="O1278" i="32"/>
  <c r="O1286" i="32"/>
  <c r="O1294" i="32"/>
  <c r="O1302" i="32"/>
  <c r="O1310" i="32"/>
  <c r="O1318" i="32"/>
  <c r="O1326" i="32"/>
  <c r="O1334" i="32"/>
  <c r="O1342" i="32"/>
  <c r="O1350" i="32"/>
  <c r="O1358" i="32"/>
  <c r="O1366" i="32"/>
  <c r="O1374" i="32"/>
  <c r="O1382" i="32"/>
  <c r="O1390" i="32"/>
  <c r="O1398" i="32"/>
  <c r="O1406" i="32"/>
  <c r="O1414" i="32"/>
  <c r="O1422" i="32"/>
  <c r="O1430" i="32"/>
  <c r="O1438" i="32"/>
  <c r="O1446" i="32"/>
  <c r="O1454" i="32"/>
  <c r="O1462" i="32"/>
  <c r="O1470" i="32"/>
  <c r="O1478" i="32"/>
  <c r="O1486" i="32"/>
  <c r="O1494" i="32"/>
  <c r="O1502" i="32"/>
  <c r="O1510" i="32"/>
  <c r="O1518" i="32"/>
  <c r="O1526" i="32"/>
  <c r="O1534" i="32"/>
  <c r="O1542" i="32"/>
  <c r="O1550" i="32"/>
  <c r="O1558" i="32"/>
  <c r="O1566" i="32"/>
  <c r="O1574" i="32"/>
  <c r="O1582" i="32"/>
  <c r="O1590" i="32"/>
  <c r="O1598" i="32"/>
  <c r="O1606" i="32"/>
  <c r="O1614" i="32"/>
  <c r="O1622" i="32"/>
  <c r="O1630" i="32"/>
  <c r="O816" i="32"/>
  <c r="O1287" i="32"/>
  <c r="O1335" i="32"/>
  <c r="O1375" i="32"/>
  <c r="O1415" i="32"/>
  <c r="O1431" i="32"/>
  <c r="O1447" i="32"/>
  <c r="O1471" i="32"/>
  <c r="O1511" i="32"/>
  <c r="O1527" i="32"/>
  <c r="O1543" i="32"/>
  <c r="O1559" i="32"/>
  <c r="O1575" i="32"/>
  <c r="O1591" i="32"/>
  <c r="O1599" i="32"/>
  <c r="O1607" i="32"/>
  <c r="O1615" i="32"/>
  <c r="O1631" i="32"/>
  <c r="O1248" i="32"/>
  <c r="O1264" i="32"/>
  <c r="O1280" i="32"/>
  <c r="O1296" i="32"/>
  <c r="O1312" i="32"/>
  <c r="O1328" i="32"/>
  <c r="O1344" i="32"/>
  <c r="O1360" i="32"/>
  <c r="O1376" i="32"/>
  <c r="O1392" i="32"/>
  <c r="O1408" i="32"/>
  <c r="O1424" i="32"/>
  <c r="O1440" i="32"/>
  <c r="O1448" i="32"/>
  <c r="O1464" i="32"/>
  <c r="O1472" i="32"/>
  <c r="O1480" i="32"/>
  <c r="O1488" i="32"/>
  <c r="O1496" i="32"/>
  <c r="O1504" i="32"/>
  <c r="O1512" i="32"/>
  <c r="O1520" i="32"/>
  <c r="O1528" i="32"/>
  <c r="O1536" i="32"/>
  <c r="O1544" i="32"/>
  <c r="O1552" i="32"/>
  <c r="O1560" i="32"/>
  <c r="O1568" i="32"/>
  <c r="O1576" i="32"/>
  <c r="O1584" i="32"/>
  <c r="O1592" i="32"/>
  <c r="O1600" i="32"/>
  <c r="O1608" i="32"/>
  <c r="O1616" i="32"/>
  <c r="O1624" i="32"/>
  <c r="O1632" i="32"/>
  <c r="O1256" i="32"/>
  <c r="O1272" i="32"/>
  <c r="O1288" i="32"/>
  <c r="O1304" i="32"/>
  <c r="O1320" i="32"/>
  <c r="O1336" i="32"/>
  <c r="O1352" i="32"/>
  <c r="O1368" i="32"/>
  <c r="O1384" i="32"/>
  <c r="O1400" i="32"/>
  <c r="O1416" i="32"/>
  <c r="O1432" i="32"/>
  <c r="O1456" i="32"/>
  <c r="O1241" i="32"/>
  <c r="O1249" i="32"/>
  <c r="O1257" i="32"/>
  <c r="O1265" i="32"/>
  <c r="O1273" i="32"/>
  <c r="O1281" i="32"/>
  <c r="O1289" i="32"/>
  <c r="O1297" i="32"/>
  <c r="O1305" i="32"/>
  <c r="O1313" i="32"/>
  <c r="O1321" i="32"/>
  <c r="O1329" i="32"/>
  <c r="O1337" i="32"/>
  <c r="O1345" i="32"/>
  <c r="O1353" i="32"/>
  <c r="O1361" i="32"/>
  <c r="O1369" i="32"/>
  <c r="O1377" i="32"/>
  <c r="O1385" i="32"/>
  <c r="O1393" i="32"/>
  <c r="O1401" i="32"/>
  <c r="O1409" i="32"/>
  <c r="O1417" i="32"/>
  <c r="O1425" i="32"/>
  <c r="O1433" i="32"/>
  <c r="O1441" i="32"/>
  <c r="O1449" i="32"/>
  <c r="O1457" i="32"/>
  <c r="O1465" i="32"/>
  <c r="O1473" i="32"/>
  <c r="O1481" i="32"/>
  <c r="O1489" i="32"/>
  <c r="O1497" i="32"/>
  <c r="O1505" i="32"/>
  <c r="O1513" i="32"/>
  <c r="O1521" i="32"/>
  <c r="O1529" i="32"/>
  <c r="O1537" i="32"/>
  <c r="O1545" i="32"/>
  <c r="O1553" i="32"/>
  <c r="O1561" i="32"/>
  <c r="O1569" i="32"/>
  <c r="O1577" i="32"/>
  <c r="O1585" i="32"/>
  <c r="O1593" i="32"/>
  <c r="O1601" i="32"/>
  <c r="O1609" i="32"/>
  <c r="O1617" i="32"/>
  <c r="O1625" i="32"/>
  <c r="O1633" i="32"/>
  <c r="O1271" i="32"/>
  <c r="O1319" i="32"/>
  <c r="O1383" i="32"/>
  <c r="O1423" i="32"/>
  <c r="O1439" i="32"/>
  <c r="O1455" i="32"/>
  <c r="O1479" i="32"/>
  <c r="O1519" i="32"/>
  <c r="O1535" i="32"/>
  <c r="O1551" i="32"/>
  <c r="O1567" i="32"/>
  <c r="O1583" i="32"/>
  <c r="O1623" i="32"/>
  <c r="O1242" i="32"/>
  <c r="O1250" i="32"/>
  <c r="O1258" i="32"/>
  <c r="O1266" i="32"/>
  <c r="O1274" i="32"/>
  <c r="O1282" i="32"/>
  <c r="O1290" i="32"/>
  <c r="O1298" i="32"/>
  <c r="O1306" i="32"/>
  <c r="O1314" i="32"/>
  <c r="O1322" i="32"/>
  <c r="O1330" i="32"/>
  <c r="O1338" i="32"/>
  <c r="O1346" i="32"/>
  <c r="O1354" i="32"/>
  <c r="O1362" i="32"/>
  <c r="O1370" i="32"/>
  <c r="O1378" i="32"/>
  <c r="O1386" i="32"/>
  <c r="O1394" i="32"/>
  <c r="O1402" i="32"/>
  <c r="O1410" i="32"/>
  <c r="O1418" i="32"/>
  <c r="O1426" i="32"/>
  <c r="O1434" i="32"/>
  <c r="O1442" i="32"/>
  <c r="O1450" i="32"/>
  <c r="O1458" i="32"/>
  <c r="O1466" i="32"/>
  <c r="O1474" i="32"/>
  <c r="O1482" i="32"/>
  <c r="O1490" i="32"/>
  <c r="O1498" i="32"/>
  <c r="O1506" i="32"/>
  <c r="O1514" i="32"/>
  <c r="O1522" i="32"/>
  <c r="O1530" i="32"/>
  <c r="O1538" i="32"/>
  <c r="O1546" i="32"/>
  <c r="O1554" i="32"/>
  <c r="O1562" i="32"/>
  <c r="O1570" i="32"/>
  <c r="O1578" i="32"/>
  <c r="O1586" i="32"/>
  <c r="O1594" i="32"/>
  <c r="O1602" i="32"/>
  <c r="O1610" i="32"/>
  <c r="O1618" i="32"/>
  <c r="O1626" i="32"/>
  <c r="O1634" i="32"/>
  <c r="O1984" i="32"/>
  <c r="O1969" i="32"/>
  <c r="O1977" i="32"/>
  <c r="O1985" i="32"/>
  <c r="O1993" i="32"/>
  <c r="O2001" i="32"/>
  <c r="O1992" i="32"/>
  <c r="O1970" i="32"/>
  <c r="O1978" i="32"/>
  <c r="O1986" i="32"/>
  <c r="O1994" i="32"/>
  <c r="O2002" i="32"/>
  <c r="O2000" i="32"/>
  <c r="O1971" i="32"/>
  <c r="O1979" i="32"/>
  <c r="O1987" i="32"/>
  <c r="O1995" i="32"/>
  <c r="O2003" i="32"/>
  <c r="O1976" i="32"/>
  <c r="O1972" i="32"/>
  <c r="O1980" i="32"/>
  <c r="O1988" i="32"/>
  <c r="O1996" i="32"/>
  <c r="O2004" i="32"/>
  <c r="O1973" i="32"/>
  <c r="O1981" i="32"/>
  <c r="O1989" i="32"/>
  <c r="O1997" i="32"/>
  <c r="O2005" i="32"/>
  <c r="O1974" i="32"/>
  <c r="O1982" i="32"/>
  <c r="O1990" i="32"/>
  <c r="O1998" i="32"/>
  <c r="O1975" i="32"/>
  <c r="O1983" i="32"/>
  <c r="O1991" i="32"/>
  <c r="O1999" i="32"/>
  <c r="O1863" i="32"/>
  <c r="O1864" i="32"/>
  <c r="O1865" i="32"/>
  <c r="Z845" i="5"/>
  <c r="AF845" i="5" s="1"/>
  <c r="Z854" i="5"/>
  <c r="AF854" i="5" s="1"/>
  <c r="Z853" i="5"/>
  <c r="AF853" i="5" s="1"/>
  <c r="Z852" i="5"/>
  <c r="AF852" i="5" s="1"/>
  <c r="Z851" i="5"/>
  <c r="AF851" i="5" s="1"/>
  <c r="Z850" i="5"/>
  <c r="AF850" i="5" s="1"/>
  <c r="Z849" i="5"/>
  <c r="AF849" i="5" s="1"/>
  <c r="Z848" i="5"/>
  <c r="AF848" i="5" s="1"/>
  <c r="Z847" i="5"/>
  <c r="AF847" i="5" s="1"/>
  <c r="Z846" i="5"/>
  <c r="AF846" i="5" s="1"/>
  <c r="Z844" i="5"/>
  <c r="AF844" i="5" s="1"/>
  <c r="Y845" i="5"/>
  <c r="AD845" i="5" s="1"/>
  <c r="Y854" i="5"/>
  <c r="AD854" i="5" s="1"/>
  <c r="Y853" i="5"/>
  <c r="AD853" i="5" s="1"/>
  <c r="Y852" i="5"/>
  <c r="AD852" i="5" s="1"/>
  <c r="Y851" i="5"/>
  <c r="AD851" i="5" s="1"/>
  <c r="Y850" i="5"/>
  <c r="AD850" i="5" s="1"/>
  <c r="Y849" i="5"/>
  <c r="AD849" i="5" s="1"/>
  <c r="Y848" i="5"/>
  <c r="AD848" i="5" s="1"/>
  <c r="Y847" i="5"/>
  <c r="AD847" i="5" s="1"/>
  <c r="Y846" i="5"/>
  <c r="AD846" i="5" s="1"/>
  <c r="Y844" i="5"/>
  <c r="AD844" i="5" s="1"/>
  <c r="AA4" i="5"/>
  <c r="AH4" i="5" s="1"/>
  <c r="Z4" i="5"/>
  <c r="AF4" i="5" s="1"/>
  <c r="AA138" i="5"/>
  <c r="Z138" i="5"/>
  <c r="Y138" i="5"/>
  <c r="X854" i="5"/>
  <c r="X853" i="5"/>
  <c r="X852" i="5"/>
  <c r="X851" i="5"/>
  <c r="X850" i="5"/>
  <c r="X849" i="5"/>
  <c r="X848" i="5"/>
  <c r="X847" i="5"/>
  <c r="X846" i="5"/>
  <c r="X845" i="5"/>
  <c r="X844" i="5"/>
  <c r="X568" i="5"/>
  <c r="AH568" i="5" s="1"/>
  <c r="H1369" i="20"/>
  <c r="H1368" i="20"/>
  <c r="H1367" i="20"/>
  <c r="H1366" i="20"/>
  <c r="H1365" i="20"/>
  <c r="H1364" i="20"/>
  <c r="H1363" i="20"/>
  <c r="H1362" i="20"/>
  <c r="H1361" i="20"/>
  <c r="H1360" i="20"/>
  <c r="H1359" i="20"/>
  <c r="H1358" i="20"/>
  <c r="H1367" i="19"/>
  <c r="H1366" i="19"/>
  <c r="H1365" i="19"/>
  <c r="H1364" i="19"/>
  <c r="H1363" i="19"/>
  <c r="H1362" i="19"/>
  <c r="H1361" i="19"/>
  <c r="H1360" i="19"/>
  <c r="H1359" i="19"/>
  <c r="H1358" i="19"/>
  <c r="H1357" i="19"/>
  <c r="H1356" i="19"/>
  <c r="F2011" i="18"/>
  <c r="F2010" i="18"/>
  <c r="F2009" i="18"/>
  <c r="F2008" i="18"/>
  <c r="F2007" i="18"/>
  <c r="F2006" i="18"/>
  <c r="F2005" i="18"/>
  <c r="F2004" i="18"/>
  <c r="F2003" i="18"/>
  <c r="F2002" i="18"/>
  <c r="F2001" i="18"/>
  <c r="F2000" i="18"/>
  <c r="AD138" i="5" l="1"/>
  <c r="Y855" i="5"/>
  <c r="Y857" i="5" s="1"/>
  <c r="AF138" i="5"/>
  <c r="AH138" i="5"/>
  <c r="AA853" i="5"/>
  <c r="AH853" i="5" s="1"/>
  <c r="AA846" i="5"/>
  <c r="AH846" i="5" s="1"/>
  <c r="AA854" i="5"/>
  <c r="AH854" i="5" s="1"/>
  <c r="AA847" i="5"/>
  <c r="AH847" i="5" s="1"/>
  <c r="AA848" i="5"/>
  <c r="AH848" i="5" s="1"/>
  <c r="AA845" i="5"/>
  <c r="AH845" i="5" s="1"/>
  <c r="AA850" i="5"/>
  <c r="AH850" i="5" s="1"/>
  <c r="AA849" i="5"/>
  <c r="AH849" i="5" s="1"/>
  <c r="AA851" i="5"/>
  <c r="AH851" i="5" s="1"/>
  <c r="AA844" i="5"/>
  <c r="AH844" i="5" s="1"/>
  <c r="AA852" i="5"/>
  <c r="AH852" i="5" s="1"/>
  <c r="P41" i="32"/>
  <c r="P49" i="32"/>
  <c r="P43" i="32"/>
  <c r="P46" i="32"/>
  <c r="P42" i="32"/>
  <c r="P47" i="32"/>
  <c r="P50" i="32"/>
  <c r="P341" i="32"/>
  <c r="P342" i="32"/>
  <c r="P343" i="32"/>
  <c r="P344" i="32"/>
  <c r="P345" i="32"/>
  <c r="P48" i="32"/>
  <c r="P44" i="32"/>
  <c r="P51" i="32"/>
  <c r="P45" i="32"/>
  <c r="N2012" i="32"/>
  <c r="O1862" i="32"/>
  <c r="O2012" i="32" s="1"/>
  <c r="T5" i="22"/>
  <c r="S5" i="25"/>
  <c r="T5" i="25"/>
  <c r="T4" i="25"/>
  <c r="S6" i="25"/>
  <c r="T6" i="25"/>
  <c r="S4" i="25"/>
  <c r="O2014" i="32" l="1"/>
  <c r="O2015" i="32" s="1"/>
  <c r="AA566" i="5"/>
  <c r="AH566" i="5" s="1"/>
  <c r="Z566" i="5"/>
  <c r="AF566" i="5" s="1"/>
  <c r="AA602" i="5"/>
  <c r="AH602" i="5" s="1"/>
  <c r="Z602" i="5"/>
  <c r="AF602" i="5" s="1"/>
  <c r="AA332" i="5"/>
  <c r="AH332" i="5" s="1"/>
  <c r="Z332" i="5"/>
  <c r="AF332" i="5" s="1"/>
  <c r="N13" i="25"/>
  <c r="F12" i="25"/>
  <c r="AA312" i="5" l="1"/>
  <c r="AH312" i="5" s="1"/>
  <c r="Z312" i="5"/>
  <c r="AF312" i="5" s="1"/>
  <c r="AA510" i="5"/>
  <c r="AH510" i="5" s="1"/>
  <c r="Z510" i="5"/>
  <c r="AF510" i="5" s="1"/>
  <c r="AA509" i="5"/>
  <c r="AH509" i="5" s="1"/>
  <c r="Z509" i="5"/>
  <c r="AF509" i="5" s="1"/>
  <c r="AA508" i="5"/>
  <c r="AH508" i="5" s="1"/>
  <c r="Z508" i="5"/>
  <c r="AF508" i="5" s="1"/>
  <c r="AA266" i="5"/>
  <c r="AH266" i="5" s="1"/>
  <c r="Z266" i="5"/>
  <c r="AF266" i="5" s="1"/>
  <c r="AA265" i="5"/>
  <c r="Z265" i="5"/>
  <c r="H1357" i="20"/>
  <c r="H1356" i="20"/>
  <c r="H1355" i="20"/>
  <c r="H1354" i="20"/>
  <c r="H1353" i="20"/>
  <c r="H1352" i="20"/>
  <c r="H1351" i="20"/>
  <c r="H1350" i="20"/>
  <c r="H1349" i="20"/>
  <c r="H1348" i="20"/>
  <c r="H1347" i="20"/>
  <c r="H1355" i="19"/>
  <c r="H1354" i="19"/>
  <c r="H1353" i="19"/>
  <c r="H1352" i="19"/>
  <c r="H1351" i="19"/>
  <c r="H1350" i="19"/>
  <c r="H1349" i="19"/>
  <c r="H1348" i="19"/>
  <c r="H1347" i="19"/>
  <c r="H1346" i="19"/>
  <c r="H1345" i="19"/>
  <c r="N16" i="25"/>
  <c r="AF265" i="5" l="1"/>
  <c r="Z855" i="5"/>
  <c r="Z857" i="5" s="1"/>
  <c r="AH265" i="5"/>
  <c r="AA855" i="5"/>
  <c r="AA857" i="5" s="1"/>
  <c r="C44" i="25"/>
  <c r="D44" i="25"/>
  <c r="E44" i="25"/>
  <c r="F44" i="25"/>
  <c r="G44" i="25"/>
  <c r="H44" i="25"/>
  <c r="B44" i="25"/>
  <c r="F31" i="25"/>
  <c r="F32" i="25"/>
  <c r="F30" i="25"/>
  <c r="B33" i="25"/>
  <c r="C33" i="25"/>
  <c r="D33" i="25"/>
  <c r="E33" i="25"/>
  <c r="B23" i="25"/>
  <c r="C23" i="25"/>
  <c r="D23" i="25"/>
  <c r="E23" i="25"/>
  <c r="F23" i="25"/>
  <c r="G23" i="25"/>
  <c r="H23" i="25"/>
  <c r="V3" i="5"/>
  <c r="U3" i="5"/>
  <c r="T3" i="5"/>
  <c r="H13" i="21"/>
  <c r="F13" i="21"/>
  <c r="D13" i="21"/>
  <c r="D14" i="21"/>
  <c r="C14" i="21"/>
  <c r="F33" i="25" l="1"/>
  <c r="N50" i="24"/>
  <c r="N49" i="23"/>
  <c r="O48" i="23"/>
  <c r="O25" i="23"/>
  <c r="O49" i="24"/>
  <c r="O48" i="24"/>
  <c r="O40" i="24"/>
  <c r="O32" i="24"/>
  <c r="O25" i="24"/>
  <c r="O47" i="23"/>
  <c r="O40" i="23"/>
  <c r="O32" i="23"/>
  <c r="P25" i="22"/>
  <c r="P49" i="22" s="1"/>
  <c r="P48" i="22"/>
  <c r="O48" i="22"/>
  <c r="P47" i="22"/>
  <c r="P46" i="22"/>
  <c r="P43" i="22"/>
  <c r="P44" i="22"/>
  <c r="P45" i="22"/>
  <c r="P42" i="22"/>
  <c r="O43" i="22"/>
  <c r="O44" i="22"/>
  <c r="O45" i="22"/>
  <c r="O46" i="22"/>
  <c r="O42" i="22"/>
  <c r="P40" i="22"/>
  <c r="O40" i="22"/>
  <c r="P39" i="22"/>
  <c r="P35" i="22"/>
  <c r="P36" i="22"/>
  <c r="P37" i="22"/>
  <c r="P38" i="22"/>
  <c r="P34" i="22"/>
  <c r="O35" i="22"/>
  <c r="O36" i="22"/>
  <c r="O37" i="22"/>
  <c r="O38" i="22"/>
  <c r="O34" i="22"/>
  <c r="P32" i="22"/>
  <c r="P28" i="22"/>
  <c r="P29" i="22"/>
  <c r="P30" i="22"/>
  <c r="P31" i="22"/>
  <c r="P27" i="22"/>
  <c r="O28" i="22"/>
  <c r="O29" i="22"/>
  <c r="O30" i="22"/>
  <c r="O31" i="22"/>
  <c r="O27" i="22"/>
  <c r="O49" i="22" l="1"/>
  <c r="O25" i="22"/>
  <c r="N48" i="24"/>
  <c r="M48" i="24"/>
  <c r="M47" i="24"/>
  <c r="M46" i="24"/>
  <c r="N46" i="24" s="1"/>
  <c r="L46" i="24"/>
  <c r="N45" i="24"/>
  <c r="M45" i="24"/>
  <c r="L45" i="24"/>
  <c r="M44" i="24"/>
  <c r="L44" i="24"/>
  <c r="N44" i="24" s="1"/>
  <c r="N43" i="24"/>
  <c r="M43" i="24"/>
  <c r="L43" i="24"/>
  <c r="M42" i="24"/>
  <c r="L42" i="24"/>
  <c r="N42" i="24" s="1"/>
  <c r="M40" i="24"/>
  <c r="N40" i="24" s="1"/>
  <c r="M39" i="24"/>
  <c r="M38" i="24"/>
  <c r="L38" i="24"/>
  <c r="N38" i="24" s="1"/>
  <c r="M37" i="24"/>
  <c r="L37" i="24"/>
  <c r="L39" i="24" s="1"/>
  <c r="N39" i="24" s="1"/>
  <c r="M36" i="24"/>
  <c r="N36" i="24" s="1"/>
  <c r="L36" i="24"/>
  <c r="M35" i="24"/>
  <c r="L35" i="24"/>
  <c r="N35" i="24" s="1"/>
  <c r="N34" i="24"/>
  <c r="M34" i="24"/>
  <c r="L34" i="24"/>
  <c r="M32" i="24"/>
  <c r="M31" i="24"/>
  <c r="L31" i="24"/>
  <c r="N31" i="24" s="1"/>
  <c r="N30" i="24"/>
  <c r="M30" i="24"/>
  <c r="L30" i="24"/>
  <c r="M29" i="24"/>
  <c r="L29" i="24"/>
  <c r="N29" i="24" s="1"/>
  <c r="M28" i="24"/>
  <c r="L28" i="24"/>
  <c r="N28" i="24" s="1"/>
  <c r="M27" i="24"/>
  <c r="N27" i="24" s="1"/>
  <c r="L27" i="24"/>
  <c r="M25" i="24"/>
  <c r="N25" i="24" s="1"/>
  <c r="M24" i="24"/>
  <c r="L24" i="24"/>
  <c r="N24" i="24" s="1"/>
  <c r="M23" i="24"/>
  <c r="N23" i="24" s="1"/>
  <c r="M22" i="24"/>
  <c r="N22" i="24" s="1"/>
  <c r="N21" i="24"/>
  <c r="M21" i="24"/>
  <c r="M20" i="24"/>
  <c r="N20" i="24" s="1"/>
  <c r="M19" i="24"/>
  <c r="N19" i="24" s="1"/>
  <c r="M18" i="24"/>
  <c r="N18" i="24" s="1"/>
  <c r="N17" i="24"/>
  <c r="M17" i="24"/>
  <c r="M16" i="24"/>
  <c r="N16" i="24" s="1"/>
  <c r="M15" i="24"/>
  <c r="N15" i="24" s="1"/>
  <c r="M14" i="24"/>
  <c r="N14" i="24" s="1"/>
  <c r="N13" i="24"/>
  <c r="M13" i="24"/>
  <c r="M12" i="24"/>
  <c r="N12" i="24" s="1"/>
  <c r="M11" i="24"/>
  <c r="N11" i="24" s="1"/>
  <c r="M10" i="24"/>
  <c r="N10" i="24" s="1"/>
  <c r="N9" i="24"/>
  <c r="M9" i="24"/>
  <c r="M8" i="24"/>
  <c r="N8" i="24" s="1"/>
  <c r="M7" i="24"/>
  <c r="N7" i="24" s="1"/>
  <c r="M6" i="24"/>
  <c r="N6" i="24" s="1"/>
  <c r="N5" i="24"/>
  <c r="M5" i="24"/>
  <c r="M4" i="24"/>
  <c r="N4" i="24" s="1"/>
  <c r="M3" i="24"/>
  <c r="N3" i="24" s="1"/>
  <c r="M2" i="24"/>
  <c r="N2" i="24" s="1"/>
  <c r="M47" i="23"/>
  <c r="N47" i="23" s="1"/>
  <c r="M46" i="23"/>
  <c r="M45" i="23"/>
  <c r="L45" i="23"/>
  <c r="N45" i="23" s="1"/>
  <c r="M44" i="23"/>
  <c r="L44" i="23"/>
  <c r="L46" i="23" s="1"/>
  <c r="N46" i="23" s="1"/>
  <c r="N43" i="23"/>
  <c r="M43" i="23"/>
  <c r="L43" i="23"/>
  <c r="M42" i="23"/>
  <c r="L42" i="23"/>
  <c r="N42" i="23" s="1"/>
  <c r="M41" i="23"/>
  <c r="L41" i="23"/>
  <c r="N41" i="23" s="1"/>
  <c r="N39" i="23"/>
  <c r="M39" i="23"/>
  <c r="M38" i="23"/>
  <c r="M37" i="23"/>
  <c r="L37" i="23"/>
  <c r="N37" i="23" s="1"/>
  <c r="N36" i="23"/>
  <c r="M36" i="23"/>
  <c r="L36" i="23"/>
  <c r="M35" i="23"/>
  <c r="L35" i="23"/>
  <c r="N35" i="23" s="1"/>
  <c r="M34" i="23"/>
  <c r="N34" i="23" s="1"/>
  <c r="L34" i="23"/>
  <c r="N33" i="23"/>
  <c r="M33" i="23"/>
  <c r="L33" i="23"/>
  <c r="M31" i="23"/>
  <c r="N30" i="23"/>
  <c r="M30" i="23"/>
  <c r="L30" i="23"/>
  <c r="M29" i="23"/>
  <c r="L29" i="23"/>
  <c r="N29" i="23" s="1"/>
  <c r="M28" i="23"/>
  <c r="L28" i="23"/>
  <c r="L31" i="23" s="1"/>
  <c r="N31" i="23" s="1"/>
  <c r="N27" i="23"/>
  <c r="M27" i="23"/>
  <c r="L27" i="23"/>
  <c r="M26" i="23"/>
  <c r="L26" i="23"/>
  <c r="N26" i="23" s="1"/>
  <c r="M24" i="23"/>
  <c r="N24" i="23" s="1"/>
  <c r="N23" i="23"/>
  <c r="M23" i="23"/>
  <c r="L23" i="23"/>
  <c r="M22" i="23"/>
  <c r="N22" i="23" s="1"/>
  <c r="M21" i="23"/>
  <c r="N21" i="23" s="1"/>
  <c r="N20" i="23"/>
  <c r="M20" i="23"/>
  <c r="M19" i="23"/>
  <c r="N19" i="23" s="1"/>
  <c r="M18" i="23"/>
  <c r="N18" i="23" s="1"/>
  <c r="M17" i="23"/>
  <c r="N17" i="23" s="1"/>
  <c r="N16" i="23"/>
  <c r="M16" i="23"/>
  <c r="M15" i="23"/>
  <c r="N15" i="23" s="1"/>
  <c r="M14" i="23"/>
  <c r="N14" i="23" s="1"/>
  <c r="M13" i="23"/>
  <c r="N13" i="23" s="1"/>
  <c r="N12" i="23"/>
  <c r="M12" i="23"/>
  <c r="M11" i="23"/>
  <c r="N11" i="23" s="1"/>
  <c r="M10" i="23"/>
  <c r="N10" i="23" s="1"/>
  <c r="M9" i="23"/>
  <c r="N9" i="23" s="1"/>
  <c r="N8" i="23"/>
  <c r="M8" i="23"/>
  <c r="M7" i="23"/>
  <c r="N7" i="23" s="1"/>
  <c r="M6" i="23"/>
  <c r="N6" i="23" s="1"/>
  <c r="M5" i="23"/>
  <c r="N5" i="23" s="1"/>
  <c r="N4" i="23"/>
  <c r="M4" i="23"/>
  <c r="M3" i="23"/>
  <c r="N3" i="23" s="1"/>
  <c r="M2" i="23"/>
  <c r="N2" i="23" s="1"/>
  <c r="N48" i="22"/>
  <c r="M48" i="22"/>
  <c r="M47" i="22"/>
  <c r="M46" i="22"/>
  <c r="L46" i="22"/>
  <c r="N46" i="22" s="1"/>
  <c r="M45" i="22"/>
  <c r="L45" i="22"/>
  <c r="N45" i="22" s="1"/>
  <c r="N44" i="22"/>
  <c r="M44" i="22"/>
  <c r="L44" i="22"/>
  <c r="L47" i="22" s="1"/>
  <c r="N47" i="22" s="1"/>
  <c r="M43" i="22"/>
  <c r="N43" i="22" s="1"/>
  <c r="L43" i="22"/>
  <c r="M42" i="22"/>
  <c r="L42" i="22"/>
  <c r="N42" i="22" s="1"/>
  <c r="N40" i="22"/>
  <c r="M40" i="22"/>
  <c r="M39" i="22"/>
  <c r="M38" i="22"/>
  <c r="L38" i="22"/>
  <c r="N38" i="22" s="1"/>
  <c r="M37" i="22"/>
  <c r="L37" i="22"/>
  <c r="L39" i="22" s="1"/>
  <c r="N39" i="22" s="1"/>
  <c r="N36" i="22"/>
  <c r="M36" i="22"/>
  <c r="L36" i="22"/>
  <c r="M35" i="22"/>
  <c r="N35" i="22" s="1"/>
  <c r="L35" i="22"/>
  <c r="N34" i="22"/>
  <c r="M34" i="22"/>
  <c r="L34" i="22"/>
  <c r="M32" i="22"/>
  <c r="N31" i="22"/>
  <c r="M31" i="22"/>
  <c r="L31" i="22"/>
  <c r="M30" i="22"/>
  <c r="N30" i="22" s="1"/>
  <c r="L30" i="22"/>
  <c r="M29" i="22"/>
  <c r="L29" i="22"/>
  <c r="N29" i="22" s="1"/>
  <c r="M28" i="22"/>
  <c r="L28" i="22"/>
  <c r="N28" i="22" s="1"/>
  <c r="N27" i="22"/>
  <c r="M27" i="22"/>
  <c r="L27" i="22"/>
  <c r="M25" i="22"/>
  <c r="N25" i="22" s="1"/>
  <c r="M24" i="22"/>
  <c r="L24" i="22"/>
  <c r="N24" i="22" s="1"/>
  <c r="N23" i="22"/>
  <c r="M23" i="22"/>
  <c r="M22" i="22"/>
  <c r="N22" i="22" s="1"/>
  <c r="N21" i="22"/>
  <c r="M21" i="22"/>
  <c r="M20" i="22"/>
  <c r="N20" i="22" s="1"/>
  <c r="N19" i="22"/>
  <c r="M19" i="22"/>
  <c r="M18" i="22"/>
  <c r="N18" i="22" s="1"/>
  <c r="N17" i="22"/>
  <c r="M17" i="22"/>
  <c r="M16" i="22"/>
  <c r="N16" i="22" s="1"/>
  <c r="N15" i="22"/>
  <c r="M15" i="22"/>
  <c r="M14" i="22"/>
  <c r="N14" i="22" s="1"/>
  <c r="N13" i="22"/>
  <c r="M13" i="22"/>
  <c r="M12" i="22"/>
  <c r="N12" i="22" s="1"/>
  <c r="N11" i="22"/>
  <c r="M11" i="22"/>
  <c r="M10" i="22"/>
  <c r="N10" i="22" s="1"/>
  <c r="N9" i="22"/>
  <c r="M9" i="22"/>
  <c r="M8" i="22"/>
  <c r="N8" i="22" s="1"/>
  <c r="N7" i="22"/>
  <c r="M7" i="22"/>
  <c r="M6" i="22"/>
  <c r="N6" i="22" s="1"/>
  <c r="N5" i="22"/>
  <c r="M5" i="22"/>
  <c r="M4" i="22"/>
  <c r="N4" i="22" s="1"/>
  <c r="N3" i="22"/>
  <c r="M3" i="22"/>
  <c r="M2" i="22"/>
  <c r="N2" i="22" s="1"/>
  <c r="G10" i="21"/>
  <c r="E10" i="21"/>
  <c r="C10" i="21"/>
  <c r="H9" i="21"/>
  <c r="F9" i="21"/>
  <c r="D9" i="21"/>
  <c r="H8" i="21"/>
  <c r="F8" i="21"/>
  <c r="D8" i="21"/>
  <c r="H7" i="21"/>
  <c r="F7" i="21"/>
  <c r="D7" i="21"/>
  <c r="H6" i="21"/>
  <c r="F6" i="21"/>
  <c r="D6" i="21"/>
  <c r="H5" i="21"/>
  <c r="F5" i="21"/>
  <c r="D5" i="21"/>
  <c r="H4" i="21"/>
  <c r="F4" i="21"/>
  <c r="D4" i="21"/>
  <c r="H3" i="21"/>
  <c r="F3" i="21"/>
  <c r="D3" i="21"/>
  <c r="H2" i="21"/>
  <c r="H10" i="21" s="1"/>
  <c r="F2" i="21"/>
  <c r="F10" i="21" s="1"/>
  <c r="D2" i="21"/>
  <c r="D10" i="21" s="1"/>
  <c r="N49" i="24" l="1"/>
  <c r="N37" i="24"/>
  <c r="L47" i="24"/>
  <c r="N47" i="24" s="1"/>
  <c r="L32" i="24"/>
  <c r="N32" i="24" s="1"/>
  <c r="N28" i="23"/>
  <c r="N48" i="23" s="1"/>
  <c r="N44" i="23"/>
  <c r="L38" i="23"/>
  <c r="N38" i="23" s="1"/>
  <c r="N49" i="22"/>
  <c r="N37" i="22"/>
  <c r="L32" i="22"/>
  <c r="N32" i="22" s="1"/>
  <c r="H1346" i="20" l="1"/>
  <c r="H1345" i="20"/>
  <c r="H1344" i="20"/>
  <c r="H1343" i="20"/>
  <c r="H1342" i="20"/>
  <c r="H1341" i="20"/>
  <c r="H1340" i="20"/>
  <c r="H1339" i="20"/>
  <c r="H1338" i="20"/>
  <c r="H1337" i="20"/>
  <c r="H1336" i="20"/>
  <c r="H1335" i="20"/>
  <c r="H1334" i="20"/>
  <c r="H1333" i="20"/>
  <c r="H1332" i="20"/>
  <c r="H1331" i="20"/>
  <c r="H1330" i="20"/>
  <c r="H1329" i="20"/>
  <c r="H1328" i="20"/>
  <c r="H1327" i="20"/>
  <c r="H1326" i="20"/>
  <c r="H1325" i="20"/>
  <c r="H1324" i="20"/>
  <c r="H1323" i="20"/>
  <c r="H1322" i="20"/>
  <c r="H1321" i="20"/>
  <c r="H1320" i="20"/>
  <c r="H1319" i="20"/>
  <c r="H1318" i="20"/>
  <c r="H1317" i="20"/>
  <c r="H1316" i="20"/>
  <c r="H1315" i="20"/>
  <c r="H1314" i="20"/>
  <c r="H1313" i="20"/>
  <c r="H1312" i="20"/>
  <c r="H1311" i="20"/>
  <c r="H1310" i="20"/>
  <c r="H1309" i="20"/>
  <c r="H1308" i="20"/>
  <c r="H1307" i="20"/>
  <c r="H1306" i="20"/>
  <c r="H1305" i="20"/>
  <c r="H1304" i="20"/>
  <c r="H1303" i="20"/>
  <c r="H1302" i="20"/>
  <c r="H1301" i="20"/>
  <c r="H1300" i="20"/>
  <c r="H1299" i="20"/>
  <c r="H1298" i="20"/>
  <c r="H1297" i="20"/>
  <c r="H1296" i="20"/>
  <c r="H1295" i="20"/>
  <c r="H1294" i="20"/>
  <c r="H1293" i="20"/>
  <c r="H1292" i="20"/>
  <c r="H1291" i="20"/>
  <c r="H1290" i="20"/>
  <c r="H1289" i="20"/>
  <c r="H1288" i="20"/>
  <c r="H1287" i="20"/>
  <c r="H1286" i="20"/>
  <c r="H1285" i="20"/>
  <c r="H1284" i="20"/>
  <c r="H1283" i="20"/>
  <c r="H1282" i="20"/>
  <c r="H1281" i="20"/>
  <c r="H1280" i="20"/>
  <c r="H1279" i="20"/>
  <c r="H1278" i="20"/>
  <c r="H1277" i="20"/>
  <c r="H1276" i="20"/>
  <c r="H1275" i="20"/>
  <c r="H1274" i="20"/>
  <c r="H1273" i="20"/>
  <c r="H1272" i="20"/>
  <c r="H1271" i="20"/>
  <c r="H1270" i="20"/>
  <c r="H1269" i="20"/>
  <c r="H1268" i="20"/>
  <c r="H1267" i="20"/>
  <c r="H1266" i="20"/>
  <c r="H1265" i="20"/>
  <c r="H1264" i="20"/>
  <c r="H1263" i="20"/>
  <c r="H1262" i="20"/>
  <c r="H1261" i="20"/>
  <c r="H1260" i="20"/>
  <c r="H1259" i="20"/>
  <c r="H1258" i="20"/>
  <c r="H1257" i="20"/>
  <c r="H1256" i="20"/>
  <c r="H1255" i="20"/>
  <c r="H1254" i="20"/>
  <c r="H1253" i="20"/>
  <c r="H1252" i="20"/>
  <c r="H1251" i="20"/>
  <c r="H1250" i="20"/>
  <c r="H1249" i="20"/>
  <c r="H1248" i="20"/>
  <c r="H1247" i="20"/>
  <c r="H1246" i="20"/>
  <c r="H1245" i="20"/>
  <c r="H1244" i="20"/>
  <c r="H1243" i="20"/>
  <c r="H1242" i="20"/>
  <c r="H1241" i="20"/>
  <c r="H1240" i="20"/>
  <c r="H1239" i="20"/>
  <c r="H1238" i="20"/>
  <c r="H1237" i="20"/>
  <c r="H1236" i="20"/>
  <c r="H1235" i="20"/>
  <c r="H1234" i="20"/>
  <c r="H1233" i="20"/>
  <c r="H1232" i="20"/>
  <c r="H1231" i="20"/>
  <c r="H1230" i="20"/>
  <c r="H1229" i="20"/>
  <c r="H1228" i="20"/>
  <c r="H1227" i="20"/>
  <c r="H1226" i="20"/>
  <c r="H1225" i="20"/>
  <c r="H1224" i="20"/>
  <c r="H1223" i="20"/>
  <c r="H1222" i="20"/>
  <c r="H1221" i="20"/>
  <c r="H1220" i="20"/>
  <c r="H1219" i="20"/>
  <c r="H1218" i="20"/>
  <c r="H1217" i="20"/>
  <c r="H1216" i="20"/>
  <c r="H1215" i="20"/>
  <c r="H1214" i="20"/>
  <c r="H1213" i="20"/>
  <c r="H1212" i="20"/>
  <c r="H1211" i="20"/>
  <c r="H1210" i="20"/>
  <c r="H1209" i="20"/>
  <c r="H1208" i="20"/>
  <c r="H1207" i="20"/>
  <c r="H1206" i="20"/>
  <c r="H1205" i="20"/>
  <c r="H1204" i="20"/>
  <c r="H1203" i="20"/>
  <c r="H1202" i="20"/>
  <c r="H1201" i="20"/>
  <c r="H1200" i="20"/>
  <c r="H1199" i="20"/>
  <c r="H1198" i="20"/>
  <c r="H1197" i="20"/>
  <c r="H1196" i="20"/>
  <c r="H1195" i="20"/>
  <c r="H1194" i="20"/>
  <c r="H1193" i="20"/>
  <c r="H1192" i="20"/>
  <c r="H1191" i="20"/>
  <c r="H1190" i="20"/>
  <c r="H1189" i="20"/>
  <c r="H1188" i="20"/>
  <c r="H1187" i="20"/>
  <c r="H1186" i="20"/>
  <c r="H1185" i="20"/>
  <c r="H1184" i="20"/>
  <c r="H1183" i="20"/>
  <c r="H1182" i="20"/>
  <c r="H1181" i="20"/>
  <c r="H1180" i="20"/>
  <c r="H1179" i="20"/>
  <c r="H1178" i="20"/>
  <c r="H1177" i="20"/>
  <c r="H1176" i="20"/>
  <c r="H1175" i="20"/>
  <c r="H1174" i="20"/>
  <c r="H1173" i="20"/>
  <c r="H1172" i="20"/>
  <c r="H1171" i="20"/>
  <c r="H1170" i="20"/>
  <c r="H1169" i="20"/>
  <c r="H1168" i="20"/>
  <c r="H1167" i="20"/>
  <c r="H1166" i="20"/>
  <c r="H1165" i="20"/>
  <c r="H1164" i="20"/>
  <c r="H1163" i="20"/>
  <c r="H1162" i="20"/>
  <c r="H1161" i="20"/>
  <c r="H1160" i="20"/>
  <c r="H1159" i="20"/>
  <c r="H1158" i="20"/>
  <c r="H1157" i="20"/>
  <c r="H1156" i="20"/>
  <c r="H1155" i="20"/>
  <c r="H1154" i="20"/>
  <c r="H1153" i="20"/>
  <c r="H1152" i="20"/>
  <c r="H1151" i="20"/>
  <c r="H1150" i="20"/>
  <c r="H1149" i="20"/>
  <c r="H1148" i="20"/>
  <c r="H1147" i="20"/>
  <c r="H1146" i="20"/>
  <c r="H1145" i="20"/>
  <c r="H1144" i="20"/>
  <c r="H1143" i="20"/>
  <c r="H1142" i="20"/>
  <c r="H1141" i="20"/>
  <c r="H1140" i="20"/>
  <c r="H1139" i="20"/>
  <c r="H1138" i="20"/>
  <c r="H1137" i="20"/>
  <c r="H1136" i="20"/>
  <c r="H1135" i="20"/>
  <c r="H1134" i="20"/>
  <c r="H1133" i="20"/>
  <c r="H1132" i="20"/>
  <c r="H1131" i="20"/>
  <c r="H1130" i="20"/>
  <c r="H1129" i="20"/>
  <c r="H1128" i="20"/>
  <c r="H1127" i="20"/>
  <c r="H1126" i="20"/>
  <c r="H1125" i="20"/>
  <c r="H1124" i="20"/>
  <c r="H1123" i="20"/>
  <c r="H1122" i="20"/>
  <c r="H1121" i="20"/>
  <c r="H1120" i="20"/>
  <c r="H1119" i="20"/>
  <c r="H1118" i="20"/>
  <c r="H1117" i="20"/>
  <c r="H1116" i="20"/>
  <c r="H1115" i="20"/>
  <c r="H1114" i="20"/>
  <c r="H1113" i="20"/>
  <c r="H1112" i="20"/>
  <c r="H1111" i="20"/>
  <c r="H1110" i="20"/>
  <c r="H1109" i="20"/>
  <c r="H1108" i="20"/>
  <c r="H1107" i="20"/>
  <c r="H1106" i="20"/>
  <c r="H1105" i="20"/>
  <c r="H1104" i="20"/>
  <c r="H1103" i="20"/>
  <c r="H1102" i="20"/>
  <c r="H1101" i="20"/>
  <c r="H1100" i="20"/>
  <c r="H1099" i="20"/>
  <c r="H1098" i="20"/>
  <c r="H1097" i="20"/>
  <c r="H1096" i="20"/>
  <c r="H1095" i="20"/>
  <c r="H1094" i="20"/>
  <c r="H1093" i="20"/>
  <c r="H1092" i="20"/>
  <c r="H1091" i="20"/>
  <c r="H1090" i="20"/>
  <c r="H1089" i="20"/>
  <c r="H1088" i="20"/>
  <c r="H1087" i="20"/>
  <c r="H1086" i="20"/>
  <c r="H1085" i="20"/>
  <c r="H1084" i="20"/>
  <c r="H1083" i="20"/>
  <c r="H1082" i="20"/>
  <c r="H1081" i="20"/>
  <c r="H1080" i="20"/>
  <c r="H1079" i="20"/>
  <c r="H1078" i="20"/>
  <c r="H1077" i="20"/>
  <c r="H1076" i="20"/>
  <c r="H1075" i="20"/>
  <c r="H1074" i="20"/>
  <c r="H1073" i="20"/>
  <c r="H1072" i="20"/>
  <c r="H1071" i="20"/>
  <c r="H1070" i="20"/>
  <c r="H1069" i="20"/>
  <c r="H1068" i="20"/>
  <c r="H1067" i="20"/>
  <c r="H1066" i="20"/>
  <c r="H1065" i="20"/>
  <c r="H1064" i="20"/>
  <c r="H1063" i="20"/>
  <c r="H1062" i="20"/>
  <c r="H1061" i="20"/>
  <c r="H1060" i="20"/>
  <c r="H1059" i="20"/>
  <c r="H1058" i="20"/>
  <c r="H1057" i="20"/>
  <c r="H1056" i="20"/>
  <c r="H1055" i="20"/>
  <c r="H1054" i="20"/>
  <c r="H1053" i="20"/>
  <c r="H1052" i="20"/>
  <c r="H1051" i="20"/>
  <c r="H1050" i="20"/>
  <c r="H1049" i="20"/>
  <c r="H1048" i="20"/>
  <c r="H1047" i="20"/>
  <c r="H1046" i="20"/>
  <c r="H1045" i="20"/>
  <c r="H1044" i="20"/>
  <c r="H1043" i="20"/>
  <c r="H1042" i="20"/>
  <c r="H1041" i="20"/>
  <c r="H1040" i="20"/>
  <c r="H1039" i="20"/>
  <c r="H1038" i="20"/>
  <c r="H1037" i="20"/>
  <c r="H1036" i="20"/>
  <c r="H1035" i="20"/>
  <c r="H1034" i="20"/>
  <c r="H1033" i="20"/>
  <c r="H1032" i="20"/>
  <c r="H1031" i="20"/>
  <c r="H1030" i="20"/>
  <c r="H1029" i="20"/>
  <c r="H1028" i="20"/>
  <c r="H1027" i="20"/>
  <c r="H1026" i="20"/>
  <c r="H1025" i="20"/>
  <c r="H1024" i="20"/>
  <c r="H1023" i="20"/>
  <c r="H1022" i="20"/>
  <c r="H1021" i="20"/>
  <c r="H1020" i="20"/>
  <c r="H1019" i="20"/>
  <c r="H1018" i="20"/>
  <c r="H1017" i="20"/>
  <c r="H1016" i="20"/>
  <c r="H1015" i="20"/>
  <c r="H1014" i="20"/>
  <c r="H1013" i="20"/>
  <c r="H1012" i="20"/>
  <c r="H1011" i="20"/>
  <c r="H1010" i="20"/>
  <c r="H1009" i="20"/>
  <c r="H1008" i="20"/>
  <c r="H1007" i="20"/>
  <c r="H1006" i="20"/>
  <c r="H1005" i="20"/>
  <c r="H1004" i="20"/>
  <c r="H1003" i="20"/>
  <c r="H1002" i="20"/>
  <c r="H1001" i="20"/>
  <c r="H1000" i="20"/>
  <c r="H999" i="20"/>
  <c r="H998" i="20"/>
  <c r="H997" i="20"/>
  <c r="H996" i="20"/>
  <c r="H995" i="20"/>
  <c r="H994" i="20"/>
  <c r="H993" i="20"/>
  <c r="H992" i="20"/>
  <c r="H991" i="20"/>
  <c r="H990" i="20"/>
  <c r="H989" i="20"/>
  <c r="H988" i="20"/>
  <c r="H987" i="20"/>
  <c r="H986" i="20"/>
  <c r="H985" i="20"/>
  <c r="H984" i="20"/>
  <c r="H983" i="20"/>
  <c r="H982" i="20"/>
  <c r="H981" i="20"/>
  <c r="H980" i="20"/>
  <c r="H979" i="20"/>
  <c r="H978" i="20"/>
  <c r="H977" i="20"/>
  <c r="H976" i="20"/>
  <c r="H975" i="20"/>
  <c r="H974" i="20"/>
  <c r="H973" i="20"/>
  <c r="H972" i="20"/>
  <c r="H971" i="20"/>
  <c r="H970" i="20"/>
  <c r="H969" i="20"/>
  <c r="H968" i="20"/>
  <c r="H967" i="20"/>
  <c r="H966" i="20"/>
  <c r="H965" i="20"/>
  <c r="H964" i="20"/>
  <c r="H963" i="20"/>
  <c r="H962" i="20"/>
  <c r="H961" i="20"/>
  <c r="H960" i="20"/>
  <c r="H959" i="20"/>
  <c r="H958" i="20"/>
  <c r="H957" i="20"/>
  <c r="H956" i="20"/>
  <c r="H955" i="20"/>
  <c r="H954" i="20"/>
  <c r="H953" i="20"/>
  <c r="H952" i="20"/>
  <c r="H951" i="20"/>
  <c r="H950" i="20"/>
  <c r="H949" i="20"/>
  <c r="H948" i="20"/>
  <c r="H947" i="20"/>
  <c r="H946" i="20"/>
  <c r="H945" i="20"/>
  <c r="H944" i="20"/>
  <c r="H943" i="20"/>
  <c r="H942" i="20"/>
  <c r="H941" i="20"/>
  <c r="H940" i="20"/>
  <c r="H939" i="20"/>
  <c r="H938" i="20"/>
  <c r="H937" i="20"/>
  <c r="H936" i="20"/>
  <c r="H935" i="20"/>
  <c r="H934" i="20"/>
  <c r="H933" i="20"/>
  <c r="H932" i="20"/>
  <c r="H931" i="20"/>
  <c r="H930" i="20"/>
  <c r="H929" i="20"/>
  <c r="H928" i="20"/>
  <c r="H927" i="20"/>
  <c r="H926" i="20"/>
  <c r="H925" i="20"/>
  <c r="H924" i="20"/>
  <c r="H923" i="20"/>
  <c r="H922" i="20"/>
  <c r="H921" i="20"/>
  <c r="H920" i="20"/>
  <c r="H919" i="20"/>
  <c r="H918" i="20"/>
  <c r="H917" i="20"/>
  <c r="H916" i="20"/>
  <c r="H915" i="20"/>
  <c r="H914" i="20"/>
  <c r="H913" i="20"/>
  <c r="H912" i="20"/>
  <c r="H911" i="20"/>
  <c r="H910" i="20"/>
  <c r="H909" i="20"/>
  <c r="H908" i="20"/>
  <c r="H907" i="20"/>
  <c r="H906" i="20"/>
  <c r="H905" i="20"/>
  <c r="H904" i="20"/>
  <c r="H903" i="20"/>
  <c r="H902" i="20"/>
  <c r="H901" i="20"/>
  <c r="H900" i="20"/>
  <c r="H899" i="20"/>
  <c r="H898" i="20"/>
  <c r="H897" i="20"/>
  <c r="H896" i="20"/>
  <c r="H895" i="20"/>
  <c r="H894" i="20"/>
  <c r="H893" i="20"/>
  <c r="H892" i="20"/>
  <c r="H891" i="20"/>
  <c r="H890" i="20"/>
  <c r="H889" i="20"/>
  <c r="H888" i="20"/>
  <c r="H887" i="20"/>
  <c r="H886" i="20"/>
  <c r="H885" i="20"/>
  <c r="H884" i="20"/>
  <c r="H883" i="20"/>
  <c r="H882" i="20"/>
  <c r="H881" i="20"/>
  <c r="H880" i="20"/>
  <c r="H879" i="20"/>
  <c r="H878" i="20"/>
  <c r="H877" i="20"/>
  <c r="H876" i="20"/>
  <c r="H875" i="20"/>
  <c r="H874" i="20"/>
  <c r="H873" i="20"/>
  <c r="H872" i="20"/>
  <c r="H871" i="20"/>
  <c r="H870" i="20"/>
  <c r="H869" i="20"/>
  <c r="H868" i="20"/>
  <c r="H867" i="20"/>
  <c r="H866" i="20"/>
  <c r="H865" i="20"/>
  <c r="H864" i="20"/>
  <c r="H863" i="20"/>
  <c r="H862" i="20"/>
  <c r="H861" i="20"/>
  <c r="H860" i="20"/>
  <c r="H859" i="20"/>
  <c r="H858" i="20"/>
  <c r="H857" i="20"/>
  <c r="H856" i="20"/>
  <c r="H855" i="20"/>
  <c r="H854" i="20"/>
  <c r="H853" i="20"/>
  <c r="H852" i="20"/>
  <c r="H851" i="20"/>
  <c r="H850" i="20"/>
  <c r="H849" i="20"/>
  <c r="H848" i="20"/>
  <c r="H847" i="20"/>
  <c r="H846" i="20"/>
  <c r="H845" i="20"/>
  <c r="H844" i="20"/>
  <c r="H843" i="20"/>
  <c r="H842" i="20"/>
  <c r="H841" i="20"/>
  <c r="H840" i="20"/>
  <c r="H839" i="20"/>
  <c r="H838" i="20"/>
  <c r="H837" i="20"/>
  <c r="H836" i="20"/>
  <c r="H835" i="20"/>
  <c r="H834" i="20"/>
  <c r="H833" i="20"/>
  <c r="H832" i="20"/>
  <c r="H831" i="20"/>
  <c r="H830" i="20"/>
  <c r="H829" i="20"/>
  <c r="H828" i="20"/>
  <c r="H827" i="20"/>
  <c r="H826" i="20"/>
  <c r="H825" i="20"/>
  <c r="H824" i="20"/>
  <c r="H823" i="20"/>
  <c r="H822" i="20"/>
  <c r="H821" i="20"/>
  <c r="H820" i="20"/>
  <c r="H819" i="20"/>
  <c r="H818" i="20"/>
  <c r="H817" i="20"/>
  <c r="H816" i="20"/>
  <c r="H815" i="20"/>
  <c r="H814" i="20"/>
  <c r="H813" i="20"/>
  <c r="H812" i="20"/>
  <c r="H811" i="20"/>
  <c r="H810" i="20"/>
  <c r="H809" i="20"/>
  <c r="H808" i="20"/>
  <c r="H807" i="20"/>
  <c r="H806" i="20"/>
  <c r="H805" i="20"/>
  <c r="H804" i="20"/>
  <c r="H803" i="20"/>
  <c r="H802" i="20"/>
  <c r="H801" i="20"/>
  <c r="H800" i="20"/>
  <c r="H799" i="20"/>
  <c r="H798" i="20"/>
  <c r="H797" i="20"/>
  <c r="H796" i="20"/>
  <c r="H795" i="20"/>
  <c r="H794" i="20"/>
  <c r="H793" i="20"/>
  <c r="H792" i="20"/>
  <c r="H791" i="20"/>
  <c r="H790" i="20"/>
  <c r="H789" i="20"/>
  <c r="H788" i="20"/>
  <c r="H787" i="20"/>
  <c r="H786" i="20"/>
  <c r="H785" i="20"/>
  <c r="H784" i="20"/>
  <c r="H783" i="20"/>
  <c r="H782" i="20"/>
  <c r="H781" i="20"/>
  <c r="H780" i="20"/>
  <c r="H779" i="20"/>
  <c r="H778" i="20"/>
  <c r="H777" i="20"/>
  <c r="H776" i="20"/>
  <c r="H775" i="20"/>
  <c r="H774" i="20"/>
  <c r="H773" i="20"/>
  <c r="H772" i="20"/>
  <c r="H771" i="20"/>
  <c r="H770" i="20"/>
  <c r="H769" i="20"/>
  <c r="H768" i="20"/>
  <c r="H767" i="20"/>
  <c r="H766" i="20"/>
  <c r="H765" i="20"/>
  <c r="H764" i="20"/>
  <c r="H763" i="20"/>
  <c r="H762" i="20"/>
  <c r="H761" i="20"/>
  <c r="H760" i="20"/>
  <c r="H759" i="20"/>
  <c r="H758" i="20"/>
  <c r="H757" i="20"/>
  <c r="H756" i="20"/>
  <c r="H755" i="20"/>
  <c r="H754" i="20"/>
  <c r="H753" i="20"/>
  <c r="H752" i="20"/>
  <c r="H751" i="20"/>
  <c r="H750" i="20"/>
  <c r="H749" i="20"/>
  <c r="H748" i="20"/>
  <c r="H747" i="20"/>
  <c r="H746" i="20"/>
  <c r="H745" i="20"/>
  <c r="H744" i="20"/>
  <c r="H743" i="20"/>
  <c r="H742" i="20"/>
  <c r="H741" i="20"/>
  <c r="H740" i="20"/>
  <c r="H739" i="20"/>
  <c r="H738" i="20"/>
  <c r="H737" i="20"/>
  <c r="H736" i="20"/>
  <c r="H735" i="20"/>
  <c r="H734" i="20"/>
  <c r="H733" i="20"/>
  <c r="H732" i="20"/>
  <c r="H731" i="20"/>
  <c r="H730" i="20"/>
  <c r="H729" i="20"/>
  <c r="H728" i="20"/>
  <c r="H727" i="20"/>
  <c r="H726" i="20"/>
  <c r="H725" i="20"/>
  <c r="H724" i="20"/>
  <c r="H723" i="20"/>
  <c r="H722" i="20"/>
  <c r="H721" i="20"/>
  <c r="H720" i="20"/>
  <c r="H719" i="20"/>
  <c r="H718" i="20"/>
  <c r="H717" i="20"/>
  <c r="H716" i="20"/>
  <c r="H715" i="20"/>
  <c r="H714" i="20"/>
  <c r="H713" i="20"/>
  <c r="H712" i="20"/>
  <c r="H711" i="20"/>
  <c r="H710" i="20"/>
  <c r="H709" i="20"/>
  <c r="H708" i="20"/>
  <c r="H707" i="20"/>
  <c r="H706" i="20"/>
  <c r="H705" i="20"/>
  <c r="H704" i="20"/>
  <c r="H703" i="20"/>
  <c r="H702" i="20"/>
  <c r="H701" i="20"/>
  <c r="H700" i="20"/>
  <c r="H699" i="20"/>
  <c r="H698" i="20"/>
  <c r="H697" i="20"/>
  <c r="H696" i="20"/>
  <c r="H695" i="20"/>
  <c r="H694" i="20"/>
  <c r="H693" i="20"/>
  <c r="H692" i="20"/>
  <c r="H691" i="20"/>
  <c r="H690" i="20"/>
  <c r="H689" i="20"/>
  <c r="H688" i="20"/>
  <c r="H687" i="20"/>
  <c r="H686" i="20"/>
  <c r="H685" i="20"/>
  <c r="H684" i="20"/>
  <c r="H683" i="20"/>
  <c r="H682" i="20"/>
  <c r="H681" i="20"/>
  <c r="H680" i="20"/>
  <c r="H679" i="20"/>
  <c r="H678" i="20"/>
  <c r="H677" i="20"/>
  <c r="H676" i="20"/>
  <c r="H675" i="20"/>
  <c r="H674" i="20"/>
  <c r="H673" i="20"/>
  <c r="H672" i="20"/>
  <c r="H671" i="20"/>
  <c r="H670" i="20"/>
  <c r="H669" i="20"/>
  <c r="H668" i="20"/>
  <c r="H667" i="20"/>
  <c r="H666" i="20"/>
  <c r="H665" i="20"/>
  <c r="H664" i="20"/>
  <c r="H663" i="20"/>
  <c r="H662" i="20"/>
  <c r="H661" i="20"/>
  <c r="H660" i="20"/>
  <c r="H659" i="20"/>
  <c r="H658" i="20"/>
  <c r="H657" i="20"/>
  <c r="H656" i="20"/>
  <c r="H655" i="20"/>
  <c r="H654" i="20"/>
  <c r="H653" i="20"/>
  <c r="H652" i="20"/>
  <c r="H651" i="20"/>
  <c r="H650" i="20"/>
  <c r="H649" i="20"/>
  <c r="H648" i="20"/>
  <c r="H647" i="20"/>
  <c r="H646" i="20"/>
  <c r="H645" i="20"/>
  <c r="H644" i="20"/>
  <c r="H643" i="20"/>
  <c r="H642" i="20"/>
  <c r="H641" i="20"/>
  <c r="H640" i="20"/>
  <c r="H639" i="20"/>
  <c r="H638" i="20"/>
  <c r="H637" i="20"/>
  <c r="H636" i="20"/>
  <c r="H635" i="20"/>
  <c r="H634" i="20"/>
  <c r="H633" i="20"/>
  <c r="H632" i="20"/>
  <c r="H631" i="20"/>
  <c r="H630" i="20"/>
  <c r="H629" i="20"/>
  <c r="H628" i="20"/>
  <c r="H627" i="20"/>
  <c r="H626" i="20"/>
  <c r="H625" i="20"/>
  <c r="H624" i="20"/>
  <c r="H623" i="20"/>
  <c r="H622" i="20"/>
  <c r="H621" i="20"/>
  <c r="H620" i="20"/>
  <c r="H619" i="20"/>
  <c r="H618" i="20"/>
  <c r="H617" i="20"/>
  <c r="H616" i="20"/>
  <c r="H615" i="20"/>
  <c r="H614" i="20"/>
  <c r="H613" i="20"/>
  <c r="H612" i="20"/>
  <c r="H611" i="20"/>
  <c r="H610" i="20"/>
  <c r="H609" i="20"/>
  <c r="H608" i="20"/>
  <c r="H607" i="20"/>
  <c r="H606" i="20"/>
  <c r="H605" i="20"/>
  <c r="H604" i="20"/>
  <c r="H603" i="20"/>
  <c r="H602" i="20"/>
  <c r="H601" i="20"/>
  <c r="H600" i="20"/>
  <c r="H599" i="20"/>
  <c r="H598" i="20"/>
  <c r="H597" i="20"/>
  <c r="H596" i="20"/>
  <c r="H595"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H547" i="20"/>
  <c r="H546" i="20"/>
  <c r="H545" i="20"/>
  <c r="H544"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H441" i="20"/>
  <c r="H440" i="20"/>
  <c r="H439" i="20"/>
  <c r="H438" i="20"/>
  <c r="H437" i="20"/>
  <c r="H436" i="20"/>
  <c r="H435" i="20"/>
  <c r="H434" i="20"/>
  <c r="H433" i="20"/>
  <c r="H432" i="20"/>
  <c r="H431" i="20"/>
  <c r="H430" i="20"/>
  <c r="H429" i="20"/>
  <c r="H428" i="20"/>
  <c r="H427" i="20"/>
  <c r="H426" i="20"/>
  <c r="H425" i="20"/>
  <c r="H424" i="20"/>
  <c r="H423" i="20"/>
  <c r="H422" i="20"/>
  <c r="H421" i="20"/>
  <c r="H420" i="20"/>
  <c r="H419" i="20"/>
  <c r="H418" i="20"/>
  <c r="H417"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3" i="20"/>
  <c r="H2" i="20"/>
  <c r="H1344" i="19"/>
  <c r="H1343" i="19"/>
  <c r="H1342" i="19"/>
  <c r="H1341" i="19"/>
  <c r="H1340" i="19"/>
  <c r="H1339" i="19"/>
  <c r="H1338" i="19"/>
  <c r="H1337" i="19"/>
  <c r="H1336" i="19"/>
  <c r="H1335" i="19"/>
  <c r="H1334" i="19"/>
  <c r="H1333" i="19"/>
  <c r="H1332" i="19"/>
  <c r="H1331" i="19"/>
  <c r="H1330" i="19"/>
  <c r="H1329" i="19"/>
  <c r="H1328" i="19"/>
  <c r="H1327" i="19"/>
  <c r="H1326" i="19"/>
  <c r="H1325" i="19"/>
  <c r="H1324" i="19"/>
  <c r="H1323" i="19"/>
  <c r="H1322" i="19"/>
  <c r="H1321" i="19"/>
  <c r="H1320" i="19"/>
  <c r="H1319" i="19"/>
  <c r="H1318" i="19"/>
  <c r="H1317" i="19"/>
  <c r="H1316" i="19"/>
  <c r="H1315" i="19"/>
  <c r="H1314" i="19"/>
  <c r="H1313" i="19"/>
  <c r="H1312" i="19"/>
  <c r="H1311" i="19"/>
  <c r="H1310" i="19"/>
  <c r="H1309" i="19"/>
  <c r="H1308" i="19"/>
  <c r="H1307" i="19"/>
  <c r="H1306" i="19"/>
  <c r="H1305" i="19"/>
  <c r="H1304" i="19"/>
  <c r="H1303" i="19"/>
  <c r="H1302" i="19"/>
  <c r="H1301" i="19"/>
  <c r="H1300" i="19"/>
  <c r="H1299" i="19"/>
  <c r="H1298" i="19"/>
  <c r="H1297" i="19"/>
  <c r="H1296" i="19"/>
  <c r="H1295" i="19"/>
  <c r="H1294" i="19"/>
  <c r="H1293" i="19"/>
  <c r="H1292" i="19"/>
  <c r="H1291" i="19"/>
  <c r="H1290" i="19"/>
  <c r="H1289" i="19"/>
  <c r="H1288" i="19"/>
  <c r="H1287" i="19"/>
  <c r="H1286" i="19"/>
  <c r="H1285" i="19"/>
  <c r="H1284" i="19"/>
  <c r="H1283" i="19"/>
  <c r="H1282" i="19"/>
  <c r="H1281" i="19"/>
  <c r="H1280" i="19"/>
  <c r="H1279" i="19"/>
  <c r="H1278" i="19"/>
  <c r="H1277" i="19"/>
  <c r="H1276" i="19"/>
  <c r="H1275" i="19"/>
  <c r="H1274" i="19"/>
  <c r="H1273" i="19"/>
  <c r="H1272" i="19"/>
  <c r="H1271" i="19"/>
  <c r="H1270" i="19"/>
  <c r="H1269" i="19"/>
  <c r="H1268" i="19"/>
  <c r="H1267" i="19"/>
  <c r="H1266" i="19"/>
  <c r="H1265" i="19"/>
  <c r="H1264" i="19"/>
  <c r="H1263" i="19"/>
  <c r="H1262" i="19"/>
  <c r="H1261" i="19"/>
  <c r="H1260" i="19"/>
  <c r="H1259" i="19"/>
  <c r="H1258" i="19"/>
  <c r="H1257" i="19"/>
  <c r="H1256" i="19"/>
  <c r="H1255" i="19"/>
  <c r="H1254" i="19"/>
  <c r="H1253" i="19"/>
  <c r="H1252" i="19"/>
  <c r="H1251" i="19"/>
  <c r="H1250" i="19"/>
  <c r="H1249" i="19"/>
  <c r="H1248" i="19"/>
  <c r="H1247" i="19"/>
  <c r="H1246" i="19"/>
  <c r="H1245" i="19"/>
  <c r="H1244" i="19"/>
  <c r="H1243" i="19"/>
  <c r="H1242" i="19"/>
  <c r="H1241" i="19"/>
  <c r="H1240" i="19"/>
  <c r="H1239" i="19"/>
  <c r="H1238" i="19"/>
  <c r="H1237" i="19"/>
  <c r="H1236" i="19"/>
  <c r="H1235" i="19"/>
  <c r="H1234" i="19"/>
  <c r="H1233" i="19"/>
  <c r="H1232" i="19"/>
  <c r="H1231" i="19"/>
  <c r="H1230" i="19"/>
  <c r="H1229" i="19"/>
  <c r="H1228" i="19"/>
  <c r="H1227" i="19"/>
  <c r="H1226" i="19"/>
  <c r="H1225" i="19"/>
  <c r="H1224" i="19"/>
  <c r="H1223" i="19"/>
  <c r="H1222" i="19"/>
  <c r="H1221" i="19"/>
  <c r="H1220" i="19"/>
  <c r="H1219" i="19"/>
  <c r="H1218" i="19"/>
  <c r="H1217" i="19"/>
  <c r="H1216" i="19"/>
  <c r="H1215" i="19"/>
  <c r="H1214" i="19"/>
  <c r="H1213" i="19"/>
  <c r="H1212" i="19"/>
  <c r="H1211" i="19"/>
  <c r="H1210" i="19"/>
  <c r="H1209" i="19"/>
  <c r="H1208" i="19"/>
  <c r="H1207" i="19"/>
  <c r="H1206" i="19"/>
  <c r="H1205" i="19"/>
  <c r="H1204" i="19"/>
  <c r="H1203" i="19"/>
  <c r="H1202" i="19"/>
  <c r="H1201" i="19"/>
  <c r="H1200" i="19"/>
  <c r="H1199" i="19"/>
  <c r="H1198" i="19"/>
  <c r="H1197" i="19"/>
  <c r="H1196" i="19"/>
  <c r="H1195" i="19"/>
  <c r="H1194" i="19"/>
  <c r="H1193" i="19"/>
  <c r="H1192" i="19"/>
  <c r="H1191" i="19"/>
  <c r="H1190" i="19"/>
  <c r="H1189" i="19"/>
  <c r="H1188" i="19"/>
  <c r="H1187" i="19"/>
  <c r="H1186" i="19"/>
  <c r="H1185" i="19"/>
  <c r="H1184" i="19"/>
  <c r="H1183" i="19"/>
  <c r="H1182" i="19"/>
  <c r="H1181" i="19"/>
  <c r="H1180" i="19"/>
  <c r="H1179" i="19"/>
  <c r="H1178" i="19"/>
  <c r="H1177" i="19"/>
  <c r="H1176" i="19"/>
  <c r="H1175" i="19"/>
  <c r="H1174" i="19"/>
  <c r="H1173" i="19"/>
  <c r="H1172" i="19"/>
  <c r="H1171" i="19"/>
  <c r="H1170" i="19"/>
  <c r="H1169" i="19"/>
  <c r="H1168" i="19"/>
  <c r="H1167" i="19"/>
  <c r="H1166" i="19"/>
  <c r="H1165" i="19"/>
  <c r="H1164" i="19"/>
  <c r="H1163" i="19"/>
  <c r="H1162" i="19"/>
  <c r="H1161" i="19"/>
  <c r="H1160" i="19"/>
  <c r="H1159" i="19"/>
  <c r="H1158" i="19"/>
  <c r="H1157" i="19"/>
  <c r="H1156" i="19"/>
  <c r="H1155" i="19"/>
  <c r="H1154" i="19"/>
  <c r="H1153" i="19"/>
  <c r="H1152" i="19"/>
  <c r="H1151" i="19"/>
  <c r="H1150" i="19"/>
  <c r="H1149" i="19"/>
  <c r="H1148" i="19"/>
  <c r="H1147" i="19"/>
  <c r="H1146" i="19"/>
  <c r="H1145" i="19"/>
  <c r="H1144" i="19"/>
  <c r="H1143" i="19"/>
  <c r="H1142" i="19"/>
  <c r="H1141" i="19"/>
  <c r="H1140" i="19"/>
  <c r="H1139" i="19"/>
  <c r="H1138" i="19"/>
  <c r="H1137" i="19"/>
  <c r="H1136" i="19"/>
  <c r="H1135" i="19"/>
  <c r="H1134" i="19"/>
  <c r="H1133" i="19"/>
  <c r="H1132" i="19"/>
  <c r="H1131" i="19"/>
  <c r="H1130" i="19"/>
  <c r="H1129" i="19"/>
  <c r="H1128" i="19"/>
  <c r="H1127" i="19"/>
  <c r="H1126" i="19"/>
  <c r="H1125" i="19"/>
  <c r="H1124" i="19"/>
  <c r="H1123" i="19"/>
  <c r="H1122" i="19"/>
  <c r="H1121" i="19"/>
  <c r="H1120" i="19"/>
  <c r="H1119" i="19"/>
  <c r="H1118" i="19"/>
  <c r="H1117" i="19"/>
  <c r="H1116" i="19"/>
  <c r="H1115" i="19"/>
  <c r="H1114" i="19"/>
  <c r="H1113" i="19"/>
  <c r="H1112" i="19"/>
  <c r="H1111" i="19"/>
  <c r="H1110" i="19"/>
  <c r="H1109" i="19"/>
  <c r="H1108" i="19"/>
  <c r="H1107" i="19"/>
  <c r="H1106" i="19"/>
  <c r="H1105" i="19"/>
  <c r="H1104" i="19"/>
  <c r="H1103" i="19"/>
  <c r="H1102" i="19"/>
  <c r="H1101" i="19"/>
  <c r="H1100" i="19"/>
  <c r="H1099" i="19"/>
  <c r="H1098" i="19"/>
  <c r="H1097" i="19"/>
  <c r="H1096" i="19"/>
  <c r="H1095" i="19"/>
  <c r="H1094" i="19"/>
  <c r="H1093" i="19"/>
  <c r="H1092" i="19"/>
  <c r="H1091" i="19"/>
  <c r="H1090" i="19"/>
  <c r="H1089" i="19"/>
  <c r="H1088" i="19"/>
  <c r="H1087" i="19"/>
  <c r="H1086" i="19"/>
  <c r="H1085" i="19"/>
  <c r="H1084" i="19"/>
  <c r="H1083" i="19"/>
  <c r="H1082" i="19"/>
  <c r="H1081" i="19"/>
  <c r="H1080" i="19"/>
  <c r="H1079" i="19"/>
  <c r="H1078" i="19"/>
  <c r="H1077" i="19"/>
  <c r="H1076" i="19"/>
  <c r="H1075" i="19"/>
  <c r="H1074" i="19"/>
  <c r="H1073" i="19"/>
  <c r="H1072" i="19"/>
  <c r="H1071" i="19"/>
  <c r="H1070" i="19"/>
  <c r="H1069" i="19"/>
  <c r="H1068" i="19"/>
  <c r="H1067" i="19"/>
  <c r="H1066" i="19"/>
  <c r="H1065" i="19"/>
  <c r="H1064" i="19"/>
  <c r="H1063" i="19"/>
  <c r="H1062" i="19"/>
  <c r="H1061" i="19"/>
  <c r="H1060" i="19"/>
  <c r="H1059" i="19"/>
  <c r="H1058" i="19"/>
  <c r="H1057" i="19"/>
  <c r="H1056" i="19"/>
  <c r="H1055" i="19"/>
  <c r="H1054" i="19"/>
  <c r="H1053" i="19"/>
  <c r="H1052" i="19"/>
  <c r="H1051" i="19"/>
  <c r="H1050" i="19"/>
  <c r="H1049" i="19"/>
  <c r="H1048" i="19"/>
  <c r="H1047" i="19"/>
  <c r="H1046" i="19"/>
  <c r="H1045" i="19"/>
  <c r="H1044" i="19"/>
  <c r="H1043" i="19"/>
  <c r="H1042" i="19"/>
  <c r="H1041" i="19"/>
  <c r="H1040" i="19"/>
  <c r="H1039" i="19"/>
  <c r="H1038" i="19"/>
  <c r="H1037" i="19"/>
  <c r="H1036" i="19"/>
  <c r="H1035" i="19"/>
  <c r="H1034" i="19"/>
  <c r="H1033" i="19"/>
  <c r="H1032" i="19"/>
  <c r="H1031" i="19"/>
  <c r="H1030" i="19"/>
  <c r="H1029" i="19"/>
  <c r="H1028" i="19"/>
  <c r="H1027" i="19"/>
  <c r="H1026" i="19"/>
  <c r="H1025" i="19"/>
  <c r="H1024" i="19"/>
  <c r="H1023" i="19"/>
  <c r="H1022" i="19"/>
  <c r="H1021" i="19"/>
  <c r="H1020" i="19"/>
  <c r="H1019" i="19"/>
  <c r="H1018" i="19"/>
  <c r="H1017" i="19"/>
  <c r="H1016" i="19"/>
  <c r="H1015" i="19"/>
  <c r="H1014" i="19"/>
  <c r="H1013" i="19"/>
  <c r="H1012" i="19"/>
  <c r="H1011" i="19"/>
  <c r="H1010" i="19"/>
  <c r="H1009" i="19"/>
  <c r="H1008" i="19"/>
  <c r="H1007" i="19"/>
  <c r="H1006" i="19"/>
  <c r="H1005" i="19"/>
  <c r="H1004" i="19"/>
  <c r="H1003" i="19"/>
  <c r="H1002" i="19"/>
  <c r="H1001" i="19"/>
  <c r="H1000" i="19"/>
  <c r="H999" i="19"/>
  <c r="H998" i="19"/>
  <c r="H997" i="19"/>
  <c r="H996" i="19"/>
  <c r="H995" i="19"/>
  <c r="H994" i="19"/>
  <c r="H993" i="19"/>
  <c r="H992" i="19"/>
  <c r="H991" i="19"/>
  <c r="H990" i="19"/>
  <c r="H989" i="19"/>
  <c r="H988" i="19"/>
  <c r="H987" i="19"/>
  <c r="H986" i="19"/>
  <c r="H985" i="19"/>
  <c r="H984" i="19"/>
  <c r="H983" i="19"/>
  <c r="H982" i="19"/>
  <c r="H981" i="19"/>
  <c r="H980" i="19"/>
  <c r="H979" i="19"/>
  <c r="H978" i="19"/>
  <c r="H977" i="19"/>
  <c r="H976" i="19"/>
  <c r="H975" i="19"/>
  <c r="H974" i="19"/>
  <c r="H973" i="19"/>
  <c r="H972" i="19"/>
  <c r="H971" i="19"/>
  <c r="H970" i="19"/>
  <c r="H969" i="19"/>
  <c r="H968" i="19"/>
  <c r="H967" i="19"/>
  <c r="H966" i="19"/>
  <c r="H965" i="19"/>
  <c r="H964" i="19"/>
  <c r="H963" i="19"/>
  <c r="H962" i="19"/>
  <c r="H961" i="19"/>
  <c r="H960" i="19"/>
  <c r="H959" i="19"/>
  <c r="H958" i="19"/>
  <c r="H957" i="19"/>
  <c r="H956" i="19"/>
  <c r="H955" i="19"/>
  <c r="H954" i="19"/>
  <c r="H953" i="19"/>
  <c r="H952" i="19"/>
  <c r="H951" i="19"/>
  <c r="H950" i="19"/>
  <c r="H949" i="19"/>
  <c r="H948" i="19"/>
  <c r="H947" i="19"/>
  <c r="H946" i="19"/>
  <c r="H945" i="19"/>
  <c r="H944" i="19"/>
  <c r="H943" i="19"/>
  <c r="H942" i="19"/>
  <c r="H941" i="19"/>
  <c r="H940" i="19"/>
  <c r="H939" i="19"/>
  <c r="H938" i="19"/>
  <c r="H937" i="19"/>
  <c r="H936" i="19"/>
  <c r="H935" i="19"/>
  <c r="H934" i="19"/>
  <c r="H933" i="19"/>
  <c r="H932" i="19"/>
  <c r="H931" i="19"/>
  <c r="H930" i="19"/>
  <c r="H929" i="19"/>
  <c r="H928" i="19"/>
  <c r="H927" i="19"/>
  <c r="H926" i="19"/>
  <c r="H925" i="19"/>
  <c r="H924" i="19"/>
  <c r="H923" i="19"/>
  <c r="H922" i="19"/>
  <c r="H921" i="19"/>
  <c r="H920" i="19"/>
  <c r="H919" i="19"/>
  <c r="H918" i="19"/>
  <c r="H917" i="19"/>
  <c r="H916" i="19"/>
  <c r="H915" i="19"/>
  <c r="H914" i="19"/>
  <c r="H913" i="19"/>
  <c r="H912" i="19"/>
  <c r="H911" i="19"/>
  <c r="H910" i="19"/>
  <c r="H909" i="19"/>
  <c r="H908" i="19"/>
  <c r="H907" i="19"/>
  <c r="H906" i="19"/>
  <c r="H905" i="19"/>
  <c r="H904" i="19"/>
  <c r="H903" i="19"/>
  <c r="H902" i="19"/>
  <c r="H901" i="19"/>
  <c r="H900" i="19"/>
  <c r="H899" i="19"/>
  <c r="H898" i="19"/>
  <c r="H897" i="19"/>
  <c r="H896" i="19"/>
  <c r="H895" i="19"/>
  <c r="H894" i="19"/>
  <c r="H893" i="19"/>
  <c r="H892" i="19"/>
  <c r="H891" i="19"/>
  <c r="H890" i="19"/>
  <c r="H889" i="19"/>
  <c r="H888" i="19"/>
  <c r="H887" i="19"/>
  <c r="H886" i="19"/>
  <c r="H885" i="19"/>
  <c r="H884" i="19"/>
  <c r="H883" i="19"/>
  <c r="H882" i="19"/>
  <c r="H881" i="19"/>
  <c r="H880" i="19"/>
  <c r="H879" i="19"/>
  <c r="H878" i="19"/>
  <c r="H877" i="19"/>
  <c r="H876" i="19"/>
  <c r="H875" i="19"/>
  <c r="H874" i="19"/>
  <c r="H873" i="19"/>
  <c r="H872" i="19"/>
  <c r="H871" i="19"/>
  <c r="H870" i="19"/>
  <c r="H869" i="19"/>
  <c r="H868" i="19"/>
  <c r="H867" i="19"/>
  <c r="H866" i="19"/>
  <c r="H865" i="19"/>
  <c r="H864" i="19"/>
  <c r="H863" i="19"/>
  <c r="H862" i="19"/>
  <c r="H861" i="19"/>
  <c r="H860" i="19"/>
  <c r="H859" i="19"/>
  <c r="H858" i="19"/>
  <c r="H857" i="19"/>
  <c r="H856" i="19"/>
  <c r="H855" i="19"/>
  <c r="H854" i="19"/>
  <c r="H853" i="19"/>
  <c r="H852" i="19"/>
  <c r="H851" i="19"/>
  <c r="H850" i="19"/>
  <c r="H849" i="19"/>
  <c r="H848" i="19"/>
  <c r="H847" i="19"/>
  <c r="H846" i="19"/>
  <c r="H845" i="19"/>
  <c r="H844" i="19"/>
  <c r="H843" i="19"/>
  <c r="H842" i="19"/>
  <c r="H841" i="19"/>
  <c r="H840" i="19"/>
  <c r="H839" i="19"/>
  <c r="H838" i="19"/>
  <c r="H837" i="19"/>
  <c r="H836" i="19"/>
  <c r="H835" i="19"/>
  <c r="H834" i="19"/>
  <c r="H833" i="19"/>
  <c r="H832" i="19"/>
  <c r="H831" i="19"/>
  <c r="H830" i="19"/>
  <c r="H829" i="19"/>
  <c r="H828" i="19"/>
  <c r="H827" i="19"/>
  <c r="H826" i="19"/>
  <c r="H825" i="19"/>
  <c r="H824" i="19"/>
  <c r="H823" i="19"/>
  <c r="H822" i="19"/>
  <c r="H821" i="19"/>
  <c r="H820" i="19"/>
  <c r="H819" i="19"/>
  <c r="H818" i="19"/>
  <c r="H817" i="19"/>
  <c r="H816" i="19"/>
  <c r="H815" i="19"/>
  <c r="H814" i="19"/>
  <c r="H813" i="19"/>
  <c r="H812" i="19"/>
  <c r="H811" i="19"/>
  <c r="H810" i="19"/>
  <c r="H809" i="19"/>
  <c r="H808" i="19"/>
  <c r="H807" i="19"/>
  <c r="H806" i="19"/>
  <c r="H805" i="19"/>
  <c r="H804" i="19"/>
  <c r="H803" i="19"/>
  <c r="H802" i="19"/>
  <c r="H801" i="19"/>
  <c r="H800" i="19"/>
  <c r="H799" i="19"/>
  <c r="H798" i="19"/>
  <c r="H797" i="19"/>
  <c r="H796" i="19"/>
  <c r="H795" i="19"/>
  <c r="H794" i="19"/>
  <c r="H793" i="19"/>
  <c r="H792" i="19"/>
  <c r="H791" i="19"/>
  <c r="H790" i="19"/>
  <c r="H789" i="19"/>
  <c r="H788" i="19"/>
  <c r="H787" i="19"/>
  <c r="H786" i="19"/>
  <c r="H785" i="19"/>
  <c r="H784" i="19"/>
  <c r="H783" i="19"/>
  <c r="H782" i="19"/>
  <c r="H781" i="19"/>
  <c r="H780" i="19"/>
  <c r="H779" i="19"/>
  <c r="H778" i="19"/>
  <c r="H777" i="19"/>
  <c r="H776" i="19"/>
  <c r="H775" i="19"/>
  <c r="H774" i="19"/>
  <c r="H773" i="19"/>
  <c r="H772" i="19"/>
  <c r="H771" i="19"/>
  <c r="H770" i="19"/>
  <c r="H769" i="19"/>
  <c r="H768" i="19"/>
  <c r="H767" i="19"/>
  <c r="H766" i="19"/>
  <c r="H765" i="19"/>
  <c r="H764" i="19"/>
  <c r="H763" i="19"/>
  <c r="H762" i="19"/>
  <c r="H761" i="19"/>
  <c r="H760" i="19"/>
  <c r="H759" i="19"/>
  <c r="H758" i="19"/>
  <c r="H757" i="19"/>
  <c r="H756" i="19"/>
  <c r="H755" i="19"/>
  <c r="H754" i="19"/>
  <c r="H753" i="19"/>
  <c r="H752" i="19"/>
  <c r="H751" i="19"/>
  <c r="H750" i="19"/>
  <c r="H749" i="19"/>
  <c r="H748" i="19"/>
  <c r="H747" i="19"/>
  <c r="H746" i="19"/>
  <c r="H745" i="19"/>
  <c r="H744" i="19"/>
  <c r="H743" i="19"/>
  <c r="H742" i="19"/>
  <c r="H741" i="19"/>
  <c r="H740" i="19"/>
  <c r="H739" i="19"/>
  <c r="H738" i="19"/>
  <c r="H737" i="19"/>
  <c r="H736" i="19"/>
  <c r="H735" i="19"/>
  <c r="H734" i="19"/>
  <c r="H733" i="19"/>
  <c r="H732" i="19"/>
  <c r="H731" i="19"/>
  <c r="H730" i="19"/>
  <c r="H729" i="19"/>
  <c r="H728" i="19"/>
  <c r="H727" i="19"/>
  <c r="H726" i="19"/>
  <c r="H725" i="19"/>
  <c r="H724" i="19"/>
  <c r="H723" i="19"/>
  <c r="H722" i="19"/>
  <c r="H721" i="19"/>
  <c r="H720" i="19"/>
  <c r="H719" i="19"/>
  <c r="H718" i="19"/>
  <c r="H717" i="19"/>
  <c r="H716" i="19"/>
  <c r="H715" i="19"/>
  <c r="H714" i="19"/>
  <c r="H713" i="19"/>
  <c r="H712" i="19"/>
  <c r="H711" i="19"/>
  <c r="H710" i="19"/>
  <c r="H709" i="19"/>
  <c r="H708" i="19"/>
  <c r="H707" i="19"/>
  <c r="H706" i="19"/>
  <c r="H705" i="19"/>
  <c r="H704" i="19"/>
  <c r="H703" i="19"/>
  <c r="H702" i="19"/>
  <c r="H701" i="19"/>
  <c r="H700" i="19"/>
  <c r="H699" i="19"/>
  <c r="H698" i="19"/>
  <c r="H697" i="19"/>
  <c r="H696" i="19"/>
  <c r="H695" i="19"/>
  <c r="H694" i="19"/>
  <c r="H693" i="19"/>
  <c r="H692" i="19"/>
  <c r="H691" i="19"/>
  <c r="H690" i="19"/>
  <c r="H689" i="19"/>
  <c r="H688" i="19"/>
  <c r="H687" i="19"/>
  <c r="H686" i="19"/>
  <c r="H685" i="19"/>
  <c r="H684" i="19"/>
  <c r="H683" i="19"/>
  <c r="H682" i="19"/>
  <c r="H681" i="19"/>
  <c r="H680" i="19"/>
  <c r="H679" i="19"/>
  <c r="H678" i="19"/>
  <c r="H677" i="19"/>
  <c r="H676" i="19"/>
  <c r="H675" i="19"/>
  <c r="H674" i="19"/>
  <c r="H673" i="19"/>
  <c r="H672" i="19"/>
  <c r="H671" i="19"/>
  <c r="H670" i="19"/>
  <c r="H669" i="19"/>
  <c r="H668" i="19"/>
  <c r="H667" i="19"/>
  <c r="H666" i="19"/>
  <c r="H665" i="19"/>
  <c r="H664" i="19"/>
  <c r="H663" i="19"/>
  <c r="H662" i="19"/>
  <c r="H661" i="19"/>
  <c r="H660" i="19"/>
  <c r="H659" i="19"/>
  <c r="H658" i="19"/>
  <c r="H657" i="19"/>
  <c r="H656" i="19"/>
  <c r="H655" i="19"/>
  <c r="H654" i="19"/>
  <c r="H653" i="19"/>
  <c r="H652" i="19"/>
  <c r="H651" i="19"/>
  <c r="H650" i="19"/>
  <c r="H649" i="19"/>
  <c r="H648" i="19"/>
  <c r="H647" i="19"/>
  <c r="H646" i="19"/>
  <c r="H645" i="19"/>
  <c r="H644" i="19"/>
  <c r="H643" i="19"/>
  <c r="H642" i="19"/>
  <c r="H641" i="19"/>
  <c r="H640" i="19"/>
  <c r="H639" i="19"/>
  <c r="H638" i="19"/>
  <c r="H637" i="19"/>
  <c r="H636" i="19"/>
  <c r="H635" i="19"/>
  <c r="H634" i="19"/>
  <c r="H633" i="19"/>
  <c r="H632" i="19"/>
  <c r="H631" i="19"/>
  <c r="H630" i="19"/>
  <c r="H629" i="19"/>
  <c r="H628" i="19"/>
  <c r="H627" i="19"/>
  <c r="H626" i="19"/>
  <c r="H625" i="19"/>
  <c r="H624" i="19"/>
  <c r="H623" i="19"/>
  <c r="H622" i="19"/>
  <c r="H621" i="19"/>
  <c r="H620" i="19"/>
  <c r="H619" i="19"/>
  <c r="H618" i="19"/>
  <c r="H617" i="19"/>
  <c r="H616" i="19"/>
  <c r="H615" i="19"/>
  <c r="H614" i="19"/>
  <c r="H613" i="19"/>
  <c r="H612" i="19"/>
  <c r="H611" i="19"/>
  <c r="H610" i="19"/>
  <c r="H609" i="19"/>
  <c r="H608" i="19"/>
  <c r="H607" i="19"/>
  <c r="H606" i="19"/>
  <c r="H605" i="19"/>
  <c r="H604" i="19"/>
  <c r="H603" i="19"/>
  <c r="H602" i="19"/>
  <c r="H601" i="19"/>
  <c r="H600" i="19"/>
  <c r="H599" i="19"/>
  <c r="H598" i="19"/>
  <c r="H597" i="19"/>
  <c r="H596" i="19"/>
  <c r="H595" i="19"/>
  <c r="H594" i="19"/>
  <c r="H593" i="19"/>
  <c r="H592" i="19"/>
  <c r="H591" i="19"/>
  <c r="H590" i="19"/>
  <c r="H589" i="19"/>
  <c r="H588" i="19"/>
  <c r="H587" i="19"/>
  <c r="H586" i="19"/>
  <c r="H585" i="19"/>
  <c r="H584" i="19"/>
  <c r="H583" i="19"/>
  <c r="H582" i="19"/>
  <c r="H581" i="19"/>
  <c r="H580" i="19"/>
  <c r="H579" i="19"/>
  <c r="H578" i="19"/>
  <c r="H577" i="19"/>
  <c r="H576" i="19"/>
  <c r="H575" i="19"/>
  <c r="H574" i="19"/>
  <c r="H573" i="19"/>
  <c r="H572" i="19"/>
  <c r="H571" i="19"/>
  <c r="H570" i="19"/>
  <c r="H569" i="19"/>
  <c r="H568" i="19"/>
  <c r="H567" i="19"/>
  <c r="H566" i="19"/>
  <c r="H565" i="19"/>
  <c r="H564" i="19"/>
  <c r="H563" i="19"/>
  <c r="H562" i="19"/>
  <c r="H561" i="19"/>
  <c r="H560" i="19"/>
  <c r="H559" i="19"/>
  <c r="H558" i="19"/>
  <c r="H557" i="19"/>
  <c r="H556" i="19"/>
  <c r="H555" i="19"/>
  <c r="H554" i="19"/>
  <c r="H553" i="19"/>
  <c r="H552" i="19"/>
  <c r="H551" i="19"/>
  <c r="H550" i="19"/>
  <c r="H549" i="19"/>
  <c r="H548" i="19"/>
  <c r="H547" i="19"/>
  <c r="H546" i="19"/>
  <c r="H545" i="19"/>
  <c r="H544" i="19"/>
  <c r="H543" i="19"/>
  <c r="H542" i="19"/>
  <c r="H541" i="19"/>
  <c r="H540" i="19"/>
  <c r="H539" i="19"/>
  <c r="H538" i="19"/>
  <c r="H537" i="19"/>
  <c r="H536" i="19"/>
  <c r="H535"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c r="H507" i="19"/>
  <c r="H506" i="19"/>
  <c r="H505" i="19"/>
  <c r="H504" i="19"/>
  <c r="H503" i="19"/>
  <c r="H502" i="19"/>
  <c r="H501" i="19"/>
  <c r="H500" i="19"/>
  <c r="H499" i="19"/>
  <c r="H498" i="19"/>
  <c r="H497" i="19"/>
  <c r="H496" i="19"/>
  <c r="H495" i="19"/>
  <c r="H494" i="19"/>
  <c r="H493" i="19"/>
  <c r="H492" i="19"/>
  <c r="H491" i="19"/>
  <c r="H490" i="19"/>
  <c r="H489" i="19"/>
  <c r="H488" i="19"/>
  <c r="H487" i="19"/>
  <c r="H486" i="19"/>
  <c r="H485" i="19"/>
  <c r="H484" i="19"/>
  <c r="H483" i="19"/>
  <c r="H482" i="19"/>
  <c r="H481" i="19"/>
  <c r="H480" i="19"/>
  <c r="H479" i="19"/>
  <c r="H478" i="19"/>
  <c r="H477" i="19"/>
  <c r="H476" i="19"/>
  <c r="H475" i="19"/>
  <c r="H474" i="19"/>
  <c r="H473" i="19"/>
  <c r="H472" i="19"/>
  <c r="H471" i="19"/>
  <c r="H470" i="19"/>
  <c r="H469" i="19"/>
  <c r="H468" i="19"/>
  <c r="H467" i="19"/>
  <c r="H466" i="19"/>
  <c r="H465" i="19"/>
  <c r="H464" i="19"/>
  <c r="H463" i="19"/>
  <c r="H462" i="19"/>
  <c r="H461" i="19"/>
  <c r="H460" i="19"/>
  <c r="H459" i="19"/>
  <c r="H458" i="19"/>
  <c r="H457" i="19"/>
  <c r="H456" i="19"/>
  <c r="H455" i="19"/>
  <c r="H454" i="19"/>
  <c r="H453" i="19"/>
  <c r="H452" i="19"/>
  <c r="H451" i="19"/>
  <c r="H450" i="19"/>
  <c r="H449" i="19"/>
  <c r="H448" i="19"/>
  <c r="H447" i="19"/>
  <c r="H446" i="19"/>
  <c r="H445" i="19"/>
  <c r="H444" i="19"/>
  <c r="H443" i="19"/>
  <c r="H442" i="19"/>
  <c r="H441" i="19"/>
  <c r="H440" i="19"/>
  <c r="H439" i="19"/>
  <c r="H438" i="19"/>
  <c r="H437" i="19"/>
  <c r="H436" i="19"/>
  <c r="H435" i="19"/>
  <c r="H434" i="19"/>
  <c r="H433" i="19"/>
  <c r="H432" i="19"/>
  <c r="H431" i="19"/>
  <c r="H430" i="19"/>
  <c r="H429" i="19"/>
  <c r="H428" i="19"/>
  <c r="H427" i="19"/>
  <c r="H426" i="19"/>
  <c r="H425" i="19"/>
  <c r="H424" i="19"/>
  <c r="H423" i="19"/>
  <c r="H422" i="19"/>
  <c r="H421" i="19"/>
  <c r="H420" i="19"/>
  <c r="H419" i="19"/>
  <c r="H418" i="19"/>
  <c r="H417" i="19"/>
  <c r="H416" i="19"/>
  <c r="H415" i="19"/>
  <c r="H414" i="19"/>
  <c r="H413" i="19"/>
  <c r="H412" i="19"/>
  <c r="H411" i="19"/>
  <c r="H410" i="19"/>
  <c r="H409" i="19"/>
  <c r="H408" i="19"/>
  <c r="H407" i="19"/>
  <c r="H406" i="19"/>
  <c r="H405" i="19"/>
  <c r="H404" i="19"/>
  <c r="H403" i="19"/>
  <c r="H402" i="19"/>
  <c r="H401" i="19"/>
  <c r="H400" i="19"/>
  <c r="H399" i="19"/>
  <c r="H398" i="19"/>
  <c r="H397" i="19"/>
  <c r="H396" i="19"/>
  <c r="H395" i="19"/>
  <c r="H394" i="19"/>
  <c r="H393" i="19"/>
  <c r="H392" i="19"/>
  <c r="H391" i="19"/>
  <c r="H390" i="19"/>
  <c r="H389" i="19"/>
  <c r="H388" i="19"/>
  <c r="H387" i="19"/>
  <c r="H386" i="19"/>
  <c r="H385" i="19"/>
  <c r="H384" i="19"/>
  <c r="H383" i="19"/>
  <c r="H382" i="19"/>
  <c r="H381" i="19"/>
  <c r="H380" i="19"/>
  <c r="H379" i="19"/>
  <c r="H378" i="19"/>
  <c r="H377" i="19"/>
  <c r="H376" i="19"/>
  <c r="H375" i="19"/>
  <c r="H374" i="19"/>
  <c r="H373" i="19"/>
  <c r="H372" i="19"/>
  <c r="H371" i="19"/>
  <c r="H370" i="19"/>
  <c r="H369" i="19"/>
  <c r="H368" i="19"/>
  <c r="H367" i="19"/>
  <c r="H366" i="19"/>
  <c r="H365" i="19"/>
  <c r="H364" i="19"/>
  <c r="H363" i="19"/>
  <c r="H362" i="19"/>
  <c r="H361" i="19"/>
  <c r="H360" i="19"/>
  <c r="H359" i="19"/>
  <c r="H358" i="19"/>
  <c r="H357" i="19"/>
  <c r="H356" i="19"/>
  <c r="H355" i="19"/>
  <c r="H354" i="19"/>
  <c r="H353" i="19"/>
  <c r="H352" i="19"/>
  <c r="H351" i="19"/>
  <c r="H350" i="19"/>
  <c r="H349" i="19"/>
  <c r="H348" i="19"/>
  <c r="H347" i="19"/>
  <c r="H346" i="19"/>
  <c r="H345" i="19"/>
  <c r="H344" i="19"/>
  <c r="H343" i="19"/>
  <c r="H342" i="19"/>
  <c r="H341" i="19"/>
  <c r="H340"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F1987" i="18"/>
  <c r="F1986" i="18"/>
  <c r="F1985" i="18"/>
  <c r="F1984" i="18"/>
  <c r="F1983" i="18"/>
  <c r="F1982" i="18"/>
  <c r="F1981" i="18"/>
  <c r="F1980" i="18"/>
  <c r="F1979" i="18"/>
  <c r="F1978" i="18"/>
  <c r="F1977" i="18"/>
  <c r="F1976" i="18"/>
  <c r="F1975" i="18"/>
  <c r="F1974" i="18"/>
  <c r="F1973" i="18"/>
  <c r="F1972" i="18"/>
  <c r="F1971" i="18"/>
  <c r="F1970" i="18"/>
  <c r="F1969" i="18"/>
  <c r="F1968" i="18"/>
  <c r="F1967" i="18"/>
  <c r="F1966" i="18"/>
  <c r="F1965" i="18"/>
  <c r="F1964" i="18"/>
  <c r="F1963" i="18"/>
  <c r="F1962" i="18"/>
  <c r="F1961" i="18"/>
  <c r="F1960" i="18"/>
  <c r="F1959" i="18"/>
  <c r="F1958" i="18"/>
  <c r="F1957" i="18"/>
  <c r="F1956" i="18"/>
  <c r="F1955" i="18"/>
  <c r="F1954" i="18"/>
  <c r="F1953" i="18"/>
  <c r="F1952" i="18"/>
  <c r="F1951" i="18"/>
  <c r="F1950" i="18"/>
  <c r="F1949" i="18"/>
  <c r="F1948" i="18"/>
  <c r="F1947" i="18"/>
  <c r="F1946" i="18"/>
  <c r="F1945" i="18"/>
  <c r="F1944" i="18"/>
  <c r="F1943" i="18"/>
  <c r="F1942" i="18"/>
  <c r="F1941" i="18"/>
  <c r="F1940" i="18"/>
  <c r="F1939" i="18"/>
  <c r="F1938" i="18"/>
  <c r="F1937" i="18"/>
  <c r="F1936" i="18"/>
  <c r="F1935" i="18"/>
  <c r="F1934" i="18"/>
  <c r="F1933" i="18"/>
  <c r="F1932" i="18"/>
  <c r="F1931" i="18"/>
  <c r="F1930" i="18"/>
  <c r="F1929" i="18"/>
  <c r="F1928" i="18"/>
  <c r="F1927" i="18"/>
  <c r="F1926" i="18"/>
  <c r="F1925" i="18"/>
  <c r="F1924" i="18"/>
  <c r="F1923" i="18"/>
  <c r="F1922" i="18"/>
  <c r="F1921" i="18"/>
  <c r="F1920" i="18"/>
  <c r="F1919" i="18"/>
  <c r="F1918" i="18"/>
  <c r="F1917" i="18"/>
  <c r="F1916" i="18"/>
  <c r="F1915" i="18"/>
  <c r="F1914" i="18"/>
  <c r="F1913" i="18"/>
  <c r="F1912" i="18"/>
  <c r="F1911" i="18"/>
  <c r="F1910" i="18"/>
  <c r="F1909" i="18"/>
  <c r="F1908" i="18"/>
  <c r="F1907" i="18"/>
  <c r="F1906" i="18"/>
  <c r="F1905" i="18"/>
  <c r="F1904" i="18"/>
  <c r="F1903" i="18"/>
  <c r="F1902" i="18"/>
  <c r="F1901" i="18"/>
  <c r="F1900" i="18"/>
  <c r="F1899" i="18"/>
  <c r="F1898" i="18"/>
  <c r="F1897" i="18"/>
  <c r="F1896" i="18"/>
  <c r="F1895" i="18"/>
  <c r="F1894" i="18"/>
  <c r="F1893" i="18"/>
  <c r="F1892" i="18"/>
  <c r="F1891" i="18"/>
  <c r="F1890" i="18"/>
  <c r="F1889" i="18"/>
  <c r="F1888" i="18"/>
  <c r="F1887" i="18"/>
  <c r="F1886" i="18"/>
  <c r="F1885" i="18"/>
  <c r="F1884" i="18"/>
  <c r="F1883" i="18"/>
  <c r="F1882" i="18"/>
  <c r="F1881" i="18"/>
  <c r="F1880" i="18"/>
  <c r="F1879" i="18"/>
  <c r="F1878" i="18"/>
  <c r="F1877" i="18"/>
  <c r="F1876" i="18"/>
  <c r="F1875" i="18"/>
  <c r="F1874" i="18"/>
  <c r="F1873" i="18"/>
  <c r="F1872" i="18"/>
  <c r="F1871" i="18"/>
  <c r="F1870" i="18"/>
  <c r="F1869" i="18"/>
  <c r="F1868" i="18"/>
  <c r="F1867" i="18"/>
  <c r="F1866" i="18"/>
  <c r="F1865" i="18"/>
  <c r="F1864" i="18"/>
  <c r="F1863" i="18"/>
  <c r="F1862" i="18"/>
  <c r="F1861" i="18"/>
  <c r="F1860" i="18"/>
  <c r="F1859" i="18"/>
  <c r="F1858" i="18"/>
  <c r="F1857" i="18"/>
  <c r="F1856" i="18"/>
  <c r="F1855" i="18"/>
  <c r="F1854" i="18"/>
  <c r="F1853" i="18"/>
  <c r="F1852" i="18"/>
  <c r="F1851" i="18"/>
  <c r="F1850" i="18"/>
  <c r="F1849" i="18"/>
  <c r="F1848" i="18"/>
  <c r="F1847" i="18"/>
  <c r="F1846" i="18"/>
  <c r="F1845" i="18"/>
  <c r="F1844" i="18"/>
  <c r="F1843" i="18"/>
  <c r="F1842" i="18"/>
  <c r="F1841" i="18"/>
  <c r="F1840" i="18"/>
  <c r="F1839" i="18"/>
  <c r="F1838" i="18"/>
  <c r="F1837" i="18"/>
  <c r="F1836" i="18"/>
  <c r="F1835" i="18"/>
  <c r="F1834" i="18"/>
  <c r="F1833" i="18"/>
  <c r="F1832" i="18"/>
  <c r="F1831" i="18"/>
  <c r="F1830" i="18"/>
  <c r="F1829" i="18"/>
  <c r="F1828" i="18"/>
  <c r="F1827" i="18"/>
  <c r="F1826" i="18"/>
  <c r="F1825" i="18"/>
  <c r="F1824" i="18"/>
  <c r="F1823" i="18"/>
  <c r="F1822" i="18"/>
  <c r="F1821" i="18"/>
  <c r="F1820" i="18"/>
  <c r="F1819" i="18"/>
  <c r="F1818" i="18"/>
  <c r="F1817" i="18"/>
  <c r="F1816" i="18"/>
  <c r="F1815" i="18"/>
  <c r="F1814" i="18"/>
  <c r="F1813" i="18"/>
  <c r="F1812" i="18"/>
  <c r="F1811" i="18"/>
  <c r="F1810" i="18"/>
  <c r="F1809" i="18"/>
  <c r="F1808" i="18"/>
  <c r="F1807" i="18"/>
  <c r="F1806" i="18"/>
  <c r="F1805" i="18"/>
  <c r="F1804" i="18"/>
  <c r="F1803" i="18"/>
  <c r="F1802" i="18"/>
  <c r="F1801" i="18"/>
  <c r="F1800" i="18"/>
  <c r="F1799" i="18"/>
  <c r="F1798" i="18"/>
  <c r="F1797" i="18"/>
  <c r="F1796" i="18"/>
  <c r="F1795" i="18"/>
  <c r="F1794" i="18"/>
  <c r="F1793" i="18"/>
  <c r="F1792" i="18"/>
  <c r="F1791" i="18"/>
  <c r="F1790" i="18"/>
  <c r="F1789" i="18"/>
  <c r="F1788" i="18"/>
  <c r="F1787" i="18"/>
  <c r="F1786" i="18"/>
  <c r="F1785" i="18"/>
  <c r="F1784" i="18"/>
  <c r="F1783" i="18"/>
  <c r="F1782" i="18"/>
  <c r="F1781" i="18"/>
  <c r="F1780" i="18"/>
  <c r="F1779" i="18"/>
  <c r="F1778" i="18"/>
  <c r="F1777" i="18"/>
  <c r="F1776" i="18"/>
  <c r="F1775" i="18"/>
  <c r="F1774" i="18"/>
  <c r="F1773" i="18"/>
  <c r="F1772" i="18"/>
  <c r="F1771" i="18"/>
  <c r="F1770" i="18"/>
  <c r="F1769" i="18"/>
  <c r="F1768" i="18"/>
  <c r="F1767" i="18"/>
  <c r="F1766" i="18"/>
  <c r="F1765" i="18"/>
  <c r="F1764" i="18"/>
  <c r="F1763" i="18"/>
  <c r="F1762" i="18"/>
  <c r="F1761" i="18"/>
  <c r="F1760" i="18"/>
  <c r="F1759" i="18"/>
  <c r="F1758" i="18"/>
  <c r="F1757" i="18"/>
  <c r="F1756" i="18"/>
  <c r="F1755" i="18"/>
  <c r="F1754" i="18"/>
  <c r="F1753" i="18"/>
  <c r="F1752" i="18"/>
  <c r="F1751" i="18"/>
  <c r="F1750" i="18"/>
  <c r="F1749" i="18"/>
  <c r="F1748" i="18"/>
  <c r="F1747" i="18"/>
  <c r="F1746" i="18"/>
  <c r="F1745" i="18"/>
  <c r="F1744" i="18"/>
  <c r="F1743" i="18"/>
  <c r="F1742" i="18"/>
  <c r="F1741" i="18"/>
  <c r="F1740" i="18"/>
  <c r="F1739" i="18"/>
  <c r="F1738" i="18"/>
  <c r="F1737" i="18"/>
  <c r="F1736" i="18"/>
  <c r="F1735" i="18"/>
  <c r="F1734" i="18"/>
  <c r="F1733" i="18"/>
  <c r="F1732" i="18"/>
  <c r="F1731" i="18"/>
  <c r="F1730" i="18"/>
  <c r="F1729" i="18"/>
  <c r="F1728" i="18"/>
  <c r="F1727" i="18"/>
  <c r="F1726" i="18"/>
  <c r="F1725" i="18"/>
  <c r="F1724" i="18"/>
  <c r="F1723" i="18"/>
  <c r="F1722" i="18"/>
  <c r="F1721" i="18"/>
  <c r="F1720" i="18"/>
  <c r="F1719" i="18"/>
  <c r="F1718" i="18"/>
  <c r="F1717" i="18"/>
  <c r="F1716" i="18"/>
  <c r="F1715" i="18"/>
  <c r="F1714" i="18"/>
  <c r="F1713" i="18"/>
  <c r="F1712" i="18"/>
  <c r="F1711" i="18"/>
  <c r="F1710" i="18"/>
  <c r="F1709" i="18"/>
  <c r="F1708" i="18"/>
  <c r="F1707" i="18"/>
  <c r="F1706" i="18"/>
  <c r="F1705" i="18"/>
  <c r="F1704" i="18"/>
  <c r="F1703" i="18"/>
  <c r="F1702" i="18"/>
  <c r="F1701" i="18"/>
  <c r="F1700" i="18"/>
  <c r="F1699" i="18"/>
  <c r="F1698" i="18"/>
  <c r="F1697" i="18"/>
  <c r="F1696" i="18"/>
  <c r="F1695" i="18"/>
  <c r="F1694" i="18"/>
  <c r="F1693" i="18"/>
  <c r="F1692" i="18"/>
  <c r="F1691" i="18"/>
  <c r="F1690" i="18"/>
  <c r="F1689" i="18"/>
  <c r="F1688" i="18"/>
  <c r="F1687" i="18"/>
  <c r="F1686" i="18"/>
  <c r="F1685" i="18"/>
  <c r="F1684" i="18"/>
  <c r="F1683" i="18"/>
  <c r="F1682" i="18"/>
  <c r="F1681" i="18"/>
  <c r="F1680" i="18"/>
  <c r="F1679" i="18"/>
  <c r="F1678" i="18"/>
  <c r="F1677" i="18"/>
  <c r="F1676" i="18"/>
  <c r="F1675" i="18"/>
  <c r="F1674" i="18"/>
  <c r="F1673" i="18"/>
  <c r="F1672" i="18"/>
  <c r="F1671" i="18"/>
  <c r="F1670" i="18"/>
  <c r="F1669" i="18"/>
  <c r="F1668" i="18"/>
  <c r="F1667" i="18"/>
  <c r="F1666" i="18"/>
  <c r="F1665" i="18"/>
  <c r="F1664" i="18"/>
  <c r="F1663" i="18"/>
  <c r="F1662" i="18"/>
  <c r="F1661" i="18"/>
  <c r="F1660" i="18"/>
  <c r="F1659" i="18"/>
  <c r="F1658" i="18"/>
  <c r="F1657" i="18"/>
  <c r="F1656" i="18"/>
  <c r="F1655" i="18"/>
  <c r="F1654" i="18"/>
  <c r="F1653" i="18"/>
  <c r="F1652" i="18"/>
  <c r="F1651" i="18"/>
  <c r="F1650" i="18"/>
  <c r="F1649" i="18"/>
  <c r="F1648" i="18"/>
  <c r="F1647" i="18"/>
  <c r="F1646" i="18"/>
  <c r="F1645" i="18"/>
  <c r="F1644" i="18"/>
  <c r="F1643" i="18"/>
  <c r="F1642" i="18"/>
  <c r="F1641" i="18"/>
  <c r="F1640" i="18"/>
  <c r="F1639" i="18"/>
  <c r="F1638" i="18"/>
  <c r="F1637" i="18"/>
  <c r="F1636" i="18"/>
  <c r="F1635" i="18"/>
  <c r="F1634" i="18"/>
  <c r="F1633" i="18"/>
  <c r="F1632" i="18"/>
  <c r="F1631" i="18"/>
  <c r="F1630" i="18"/>
  <c r="F1629" i="18"/>
  <c r="F1628" i="18"/>
  <c r="F1627" i="18"/>
  <c r="F1626" i="18"/>
  <c r="F1625" i="18"/>
  <c r="F1624" i="18"/>
  <c r="F1623" i="18"/>
  <c r="F1622" i="18"/>
  <c r="F1621" i="18"/>
  <c r="F1620" i="18"/>
  <c r="F1619" i="18"/>
  <c r="F1618" i="18"/>
  <c r="F1617" i="18"/>
  <c r="F1616" i="18"/>
  <c r="F1615" i="18"/>
  <c r="F1614" i="18"/>
  <c r="F1613" i="18"/>
  <c r="F1612" i="18"/>
  <c r="F1611" i="18"/>
  <c r="F1610" i="18"/>
  <c r="F1609" i="18"/>
  <c r="F1608" i="18"/>
  <c r="F1607" i="18"/>
  <c r="F1606" i="18"/>
  <c r="F1605" i="18"/>
  <c r="F1604" i="18"/>
  <c r="F1603" i="18"/>
  <c r="F1602" i="18"/>
  <c r="F1601" i="18"/>
  <c r="F1600" i="18"/>
  <c r="F1599" i="18"/>
  <c r="F1598" i="18"/>
  <c r="F1597" i="18"/>
  <c r="F1596" i="18"/>
  <c r="F1595" i="18"/>
  <c r="F1594" i="18"/>
  <c r="F1593" i="18"/>
  <c r="F1592" i="18"/>
  <c r="F1591" i="18"/>
  <c r="F1590" i="18"/>
  <c r="F1589" i="18"/>
  <c r="F1588" i="18"/>
  <c r="F1587" i="18"/>
  <c r="F1586" i="18"/>
  <c r="F1585" i="18"/>
  <c r="F1584" i="18"/>
  <c r="F1583" i="18"/>
  <c r="F1582" i="18"/>
  <c r="F1581" i="18"/>
  <c r="F1580" i="18"/>
  <c r="F1579" i="18"/>
  <c r="F1578" i="18"/>
  <c r="F1577" i="18"/>
  <c r="F1576" i="18"/>
  <c r="F1575" i="18"/>
  <c r="F1574" i="18"/>
  <c r="F1573" i="18"/>
  <c r="F1572" i="18"/>
  <c r="F1571" i="18"/>
  <c r="F1570" i="18"/>
  <c r="F1569" i="18"/>
  <c r="F1568" i="18"/>
  <c r="F1567" i="18"/>
  <c r="F1566" i="18"/>
  <c r="F1565" i="18"/>
  <c r="F1564" i="18"/>
  <c r="F1563" i="18"/>
  <c r="F1562" i="18"/>
  <c r="F1561" i="18"/>
  <c r="F1560" i="18"/>
  <c r="F1559" i="18"/>
  <c r="F1558" i="18"/>
  <c r="F1557" i="18"/>
  <c r="F1556" i="18"/>
  <c r="F1555" i="18"/>
  <c r="F1554" i="18"/>
  <c r="F1553" i="18"/>
  <c r="F1552" i="18"/>
  <c r="F1551" i="18"/>
  <c r="F1550" i="18"/>
  <c r="F1549" i="18"/>
  <c r="F1548" i="18"/>
  <c r="F1547" i="18"/>
  <c r="F1546" i="18"/>
  <c r="F1545" i="18"/>
  <c r="F1544" i="18"/>
  <c r="F1543" i="18"/>
  <c r="F1542" i="18"/>
  <c r="F1541" i="18"/>
  <c r="F1540" i="18"/>
  <c r="F1539" i="18"/>
  <c r="F1538" i="18"/>
  <c r="F1537" i="18"/>
  <c r="F1536" i="18"/>
  <c r="F1535" i="18"/>
  <c r="F1534" i="18"/>
  <c r="F1533" i="18"/>
  <c r="F1532" i="18"/>
  <c r="F1531" i="18"/>
  <c r="F1530" i="18"/>
  <c r="F1529" i="18"/>
  <c r="F1528" i="18"/>
  <c r="F1527" i="18"/>
  <c r="F1526" i="18"/>
  <c r="F1525" i="18"/>
  <c r="F1524" i="18"/>
  <c r="F1523" i="18"/>
  <c r="F1522" i="18"/>
  <c r="F1521" i="18"/>
  <c r="F1520" i="18"/>
  <c r="F1519" i="18"/>
  <c r="F1518" i="18"/>
  <c r="F1517" i="18"/>
  <c r="F1516" i="18"/>
  <c r="F1515" i="18"/>
  <c r="F1514" i="18"/>
  <c r="F1513" i="18"/>
  <c r="F1512" i="18"/>
  <c r="F1511" i="18"/>
  <c r="F1510" i="18"/>
  <c r="F1509" i="18"/>
  <c r="F1508" i="18"/>
  <c r="F1507" i="18"/>
  <c r="F1506" i="18"/>
  <c r="F1505" i="18"/>
  <c r="F1504" i="18"/>
  <c r="F1503" i="18"/>
  <c r="F1502" i="18"/>
  <c r="F1501" i="18"/>
  <c r="F1500" i="18"/>
  <c r="F1499" i="18"/>
  <c r="F1498" i="18"/>
  <c r="F1497" i="18"/>
  <c r="F1496" i="18"/>
  <c r="F1495" i="18"/>
  <c r="F1494" i="18"/>
  <c r="F1493" i="18"/>
  <c r="F1492" i="18"/>
  <c r="F1491" i="18"/>
  <c r="F1490" i="18"/>
  <c r="F1489" i="18"/>
  <c r="F1488" i="18"/>
  <c r="F1487" i="18"/>
  <c r="F1486" i="18"/>
  <c r="F1485" i="18"/>
  <c r="F1484" i="18"/>
  <c r="F1483" i="18"/>
  <c r="F1482" i="18"/>
  <c r="F1481" i="18"/>
  <c r="F1480" i="18"/>
  <c r="F1479" i="18"/>
  <c r="F1478" i="18"/>
  <c r="F1477" i="18"/>
  <c r="F1476" i="18"/>
  <c r="F1475" i="18"/>
  <c r="F1474" i="18"/>
  <c r="F1473" i="18"/>
  <c r="F1472" i="18"/>
  <c r="F1471" i="18"/>
  <c r="F1470" i="18"/>
  <c r="F1469" i="18"/>
  <c r="F1468" i="18"/>
  <c r="F1467" i="18"/>
  <c r="F1466" i="18"/>
  <c r="F1465" i="18"/>
  <c r="F1464" i="18"/>
  <c r="F1463" i="18"/>
  <c r="F1462" i="18"/>
  <c r="F1461" i="18"/>
  <c r="F1460" i="18"/>
  <c r="F1459" i="18"/>
  <c r="F1458" i="18"/>
  <c r="F1457" i="18"/>
  <c r="F1456" i="18"/>
  <c r="F1455" i="18"/>
  <c r="F1454" i="18"/>
  <c r="F1453" i="18"/>
  <c r="F1452" i="18"/>
  <c r="F1451" i="18"/>
  <c r="F1450" i="18"/>
  <c r="F1449" i="18"/>
  <c r="F1448" i="18"/>
  <c r="F1447" i="18"/>
  <c r="F1446" i="18"/>
  <c r="F1445" i="18"/>
  <c r="F1444" i="18"/>
  <c r="F1443" i="18"/>
  <c r="F1442" i="18"/>
  <c r="F1441" i="18"/>
  <c r="F1440" i="18"/>
  <c r="F1439" i="18"/>
  <c r="F1438" i="18"/>
  <c r="F1437" i="18"/>
  <c r="F1436" i="18"/>
  <c r="F1435" i="18"/>
  <c r="F1434" i="18"/>
  <c r="F1433" i="18"/>
  <c r="F1432" i="18"/>
  <c r="F1431" i="18"/>
  <c r="F1430" i="18"/>
  <c r="F1429" i="18"/>
  <c r="F1428" i="18"/>
  <c r="F1427" i="18"/>
  <c r="F1426" i="18"/>
  <c r="F1425" i="18"/>
  <c r="F1424" i="18"/>
  <c r="F1423" i="18"/>
  <c r="F1422" i="18"/>
  <c r="F1421" i="18"/>
  <c r="F1420" i="18"/>
  <c r="F1419" i="18"/>
  <c r="F1418" i="18"/>
  <c r="F1417" i="18"/>
  <c r="F1416" i="18"/>
  <c r="F1415" i="18"/>
  <c r="F1414" i="18"/>
  <c r="F1413" i="18"/>
  <c r="F1412" i="18"/>
  <c r="F1411" i="18"/>
  <c r="F1410" i="18"/>
  <c r="F1409" i="18"/>
  <c r="F1408" i="18"/>
  <c r="F1407" i="18"/>
  <c r="F1406" i="18"/>
  <c r="F1405" i="18"/>
  <c r="F1404" i="18"/>
  <c r="F1403" i="18"/>
  <c r="F1402" i="18"/>
  <c r="F1401" i="18"/>
  <c r="F1400" i="18"/>
  <c r="F1399" i="18"/>
  <c r="F1398" i="18"/>
  <c r="F1397" i="18"/>
  <c r="F1396" i="18"/>
  <c r="F1395" i="18"/>
  <c r="F1394" i="18"/>
  <c r="F1393" i="18"/>
  <c r="F1392" i="18"/>
  <c r="F1391" i="18"/>
  <c r="F1390" i="18"/>
  <c r="F1389" i="18"/>
  <c r="F1388" i="18"/>
  <c r="F1387" i="18"/>
  <c r="F1386" i="18"/>
  <c r="F1385" i="18"/>
  <c r="F1384" i="18"/>
  <c r="F1383" i="18"/>
  <c r="F1382" i="18"/>
  <c r="F1381" i="18"/>
  <c r="F1380" i="18"/>
  <c r="F1379" i="18"/>
  <c r="F1378" i="18"/>
  <c r="F1377" i="18"/>
  <c r="F1376" i="18"/>
  <c r="F1375" i="18"/>
  <c r="F1374" i="18"/>
  <c r="F1373" i="18"/>
  <c r="F1372" i="18"/>
  <c r="F1371" i="18"/>
  <c r="F1370" i="18"/>
  <c r="F1369" i="18"/>
  <c r="F1368" i="18"/>
  <c r="F1367" i="18"/>
  <c r="F1366" i="18"/>
  <c r="F1365" i="18"/>
  <c r="F1364" i="18"/>
  <c r="F1363" i="18"/>
  <c r="F1362" i="18"/>
  <c r="F1361" i="18"/>
  <c r="F1360" i="18"/>
  <c r="F1359" i="18"/>
  <c r="F1358" i="18"/>
  <c r="F1357" i="18"/>
  <c r="F1356" i="18"/>
  <c r="F1355" i="18"/>
  <c r="F1354" i="18"/>
  <c r="F1353" i="18"/>
  <c r="F1352" i="18"/>
  <c r="F1351" i="18"/>
  <c r="F1350" i="18"/>
  <c r="F1349" i="18"/>
  <c r="F1348" i="18"/>
  <c r="F1347" i="18"/>
  <c r="F1346" i="18"/>
  <c r="F1345" i="18"/>
  <c r="F1344" i="18"/>
  <c r="F1343" i="18"/>
  <c r="F1342" i="18"/>
  <c r="F1341" i="18"/>
  <c r="F1340" i="18"/>
  <c r="F1339" i="18"/>
  <c r="F1338" i="18"/>
  <c r="F1337" i="18"/>
  <c r="F1336" i="18"/>
  <c r="F1335" i="18"/>
  <c r="F1334" i="18"/>
  <c r="F1333" i="18"/>
  <c r="F1332" i="18"/>
  <c r="F1331" i="18"/>
  <c r="F1330" i="18"/>
  <c r="F1329" i="18"/>
  <c r="F1328" i="18"/>
  <c r="F1327" i="18"/>
  <c r="F1326" i="18"/>
  <c r="F1325" i="18"/>
  <c r="F1324" i="18"/>
  <c r="F1323" i="18"/>
  <c r="F1322" i="18"/>
  <c r="F1321" i="18"/>
  <c r="F1320" i="18"/>
  <c r="F1319" i="18"/>
  <c r="F1318" i="18"/>
  <c r="F1317" i="18"/>
  <c r="F1316" i="18"/>
  <c r="F1315" i="18"/>
  <c r="F1314" i="18"/>
  <c r="F1313" i="18"/>
  <c r="F1312" i="18"/>
  <c r="F1311" i="18"/>
  <c r="F1310" i="18"/>
  <c r="F1309" i="18"/>
  <c r="F1308" i="18"/>
  <c r="F1307" i="18"/>
  <c r="F1306" i="18"/>
  <c r="F1305" i="18"/>
  <c r="F1304" i="18"/>
  <c r="F1303" i="18"/>
  <c r="F1302" i="18"/>
  <c r="F1301" i="18"/>
  <c r="F1300" i="18"/>
  <c r="F1299" i="18"/>
  <c r="F1298" i="18"/>
  <c r="F1297" i="18"/>
  <c r="F1296" i="18"/>
  <c r="F1295" i="18"/>
  <c r="F1294" i="18"/>
  <c r="F1293" i="18"/>
  <c r="F1292" i="18"/>
  <c r="F1291" i="18"/>
  <c r="F1290" i="18"/>
  <c r="F1289" i="18"/>
  <c r="F1288" i="18"/>
  <c r="F1287" i="18"/>
  <c r="F1286" i="18"/>
  <c r="F1285" i="18"/>
  <c r="F1284" i="18"/>
  <c r="F1283" i="18"/>
  <c r="F1282" i="18"/>
  <c r="F1281" i="18"/>
  <c r="F1280" i="18"/>
  <c r="F1279" i="18"/>
  <c r="F1278" i="18"/>
  <c r="F1277" i="18"/>
  <c r="F1276" i="18"/>
  <c r="F1275" i="18"/>
  <c r="F1274" i="18"/>
  <c r="F1273" i="18"/>
  <c r="F1272" i="18"/>
  <c r="F1271" i="18"/>
  <c r="F1270" i="18"/>
  <c r="F1269" i="18"/>
  <c r="F1268" i="18"/>
  <c r="F1267" i="18"/>
  <c r="F1266" i="18"/>
  <c r="F1265" i="18"/>
  <c r="F1264" i="18"/>
  <c r="F1263" i="18"/>
  <c r="F1262" i="18"/>
  <c r="F1261" i="18"/>
  <c r="F1260" i="18"/>
  <c r="F1259" i="18"/>
  <c r="F1258" i="18"/>
  <c r="F1257" i="18"/>
  <c r="F1256" i="18"/>
  <c r="F1255" i="18"/>
  <c r="F1254" i="18"/>
  <c r="F1253" i="18"/>
  <c r="F1252" i="18"/>
  <c r="F1251" i="18"/>
  <c r="F1250" i="18"/>
  <c r="F1249" i="18"/>
  <c r="F1248" i="18"/>
  <c r="F1247" i="18"/>
  <c r="F1246" i="18"/>
  <c r="F1245" i="18"/>
  <c r="F1244" i="18"/>
  <c r="F1243" i="18"/>
  <c r="F1242" i="18"/>
  <c r="F1241" i="18"/>
  <c r="F1240" i="18"/>
  <c r="F1239" i="18"/>
  <c r="F1238" i="18"/>
  <c r="F1237" i="18"/>
  <c r="F1236" i="18"/>
  <c r="F1235" i="18"/>
  <c r="F1234" i="18"/>
  <c r="F1233" i="18"/>
  <c r="F1232" i="18"/>
  <c r="F1231" i="18"/>
  <c r="F1230" i="18"/>
  <c r="F1229" i="18"/>
  <c r="F1228" i="18"/>
  <c r="F1227" i="18"/>
  <c r="F1226" i="18"/>
  <c r="F1225" i="18"/>
  <c r="F1224" i="18"/>
  <c r="F1223" i="18"/>
  <c r="F1222" i="18"/>
  <c r="F1221" i="18"/>
  <c r="F1220" i="18"/>
  <c r="F1219" i="18"/>
  <c r="F1218" i="18"/>
  <c r="F1217" i="18"/>
  <c r="F1216" i="18"/>
  <c r="F1215" i="18"/>
  <c r="F1214" i="18"/>
  <c r="F1213" i="18"/>
  <c r="F1212" i="18"/>
  <c r="F1211" i="18"/>
  <c r="F1210" i="18"/>
  <c r="F1209" i="18"/>
  <c r="F1208" i="18"/>
  <c r="F1207" i="18"/>
  <c r="F1206" i="18"/>
  <c r="F1205" i="18"/>
  <c r="F1204" i="18"/>
  <c r="F1203" i="18"/>
  <c r="F1202" i="18"/>
  <c r="F1201" i="18"/>
  <c r="F1200" i="18"/>
  <c r="F1199" i="18"/>
  <c r="F1198" i="18"/>
  <c r="F1197" i="18"/>
  <c r="F1196" i="18"/>
  <c r="F1195" i="18"/>
  <c r="F1194" i="18"/>
  <c r="F1193" i="18"/>
  <c r="F1192" i="18"/>
  <c r="F1191" i="18"/>
  <c r="F1190" i="18"/>
  <c r="F1189" i="18"/>
  <c r="F1188" i="18"/>
  <c r="F1187" i="18"/>
  <c r="F1186" i="18"/>
  <c r="F1185" i="18"/>
  <c r="F1184" i="18"/>
  <c r="F1183" i="18"/>
  <c r="F1182" i="18"/>
  <c r="F1181" i="18"/>
  <c r="F1180" i="18"/>
  <c r="F1179" i="18"/>
  <c r="F1178" i="18"/>
  <c r="F1177" i="18"/>
  <c r="F1176" i="18"/>
  <c r="F1175" i="18"/>
  <c r="F1174" i="18"/>
  <c r="F1173" i="18"/>
  <c r="F1172" i="18"/>
  <c r="F1171" i="18"/>
  <c r="F1170" i="18"/>
  <c r="F1169" i="18"/>
  <c r="F1168" i="18"/>
  <c r="F1167" i="18"/>
  <c r="F1166" i="18"/>
  <c r="F1165" i="18"/>
  <c r="F1164" i="18"/>
  <c r="F1163" i="18"/>
  <c r="F1162" i="18"/>
  <c r="F1161" i="18"/>
  <c r="F1160" i="18"/>
  <c r="F1159" i="18"/>
  <c r="F1158" i="18"/>
  <c r="F1157" i="18"/>
  <c r="F1156" i="18"/>
  <c r="F1155" i="18"/>
  <c r="F1154" i="18"/>
  <c r="F1153" i="18"/>
  <c r="F1152" i="18"/>
  <c r="F1151" i="18"/>
  <c r="F1150" i="18"/>
  <c r="F1149" i="18"/>
  <c r="F1148" i="18"/>
  <c r="F1147" i="18"/>
  <c r="F1146" i="18"/>
  <c r="F1145" i="18"/>
  <c r="F1144" i="18"/>
  <c r="F1143" i="18"/>
  <c r="F1142" i="18"/>
  <c r="F1141" i="18"/>
  <c r="F1140" i="18"/>
  <c r="F1139" i="18"/>
  <c r="F1138" i="18"/>
  <c r="F1137" i="18"/>
  <c r="F1136" i="18"/>
  <c r="F1135" i="18"/>
  <c r="F1134" i="18"/>
  <c r="F1133" i="18"/>
  <c r="F1132" i="18"/>
  <c r="F1131" i="18"/>
  <c r="F1130" i="18"/>
  <c r="F1129" i="18"/>
  <c r="F1128" i="18"/>
  <c r="F1127" i="18"/>
  <c r="F1126" i="18"/>
  <c r="F1125" i="18"/>
  <c r="F1124" i="18"/>
  <c r="F1123" i="18"/>
  <c r="F1122" i="18"/>
  <c r="F1121" i="18"/>
  <c r="F1120" i="18"/>
  <c r="F1119" i="18"/>
  <c r="F1118" i="18"/>
  <c r="F1117" i="18"/>
  <c r="F1116" i="18"/>
  <c r="F1115" i="18"/>
  <c r="F1114" i="18"/>
  <c r="F1113" i="18"/>
  <c r="F1112" i="18"/>
  <c r="F1111" i="18"/>
  <c r="F1110" i="18"/>
  <c r="F1109" i="18"/>
  <c r="F1108" i="18"/>
  <c r="F1107" i="18"/>
  <c r="F1106" i="18"/>
  <c r="F1105" i="18"/>
  <c r="F1104" i="18"/>
  <c r="F1103" i="18"/>
  <c r="F1102" i="18"/>
  <c r="F1101" i="18"/>
  <c r="F1100" i="18"/>
  <c r="F1099" i="18"/>
  <c r="F1098" i="18"/>
  <c r="F1097" i="18"/>
  <c r="F1096" i="18"/>
  <c r="F1095" i="18"/>
  <c r="F1094" i="18"/>
  <c r="F1093" i="18"/>
  <c r="F1092" i="18"/>
  <c r="F1091" i="18"/>
  <c r="F1090" i="18"/>
  <c r="F1089" i="18"/>
  <c r="F1088" i="18"/>
  <c r="F1087" i="18"/>
  <c r="F1086" i="18"/>
  <c r="F1085" i="18"/>
  <c r="F1084" i="18"/>
  <c r="F1083" i="18"/>
  <c r="F1082" i="18"/>
  <c r="F1081" i="18"/>
  <c r="F1080" i="18"/>
  <c r="F1079" i="18"/>
  <c r="F1078" i="18"/>
  <c r="F1077" i="18"/>
  <c r="F1076" i="18"/>
  <c r="F1075" i="18"/>
  <c r="F1074" i="18"/>
  <c r="F1073" i="18"/>
  <c r="F1072" i="18"/>
  <c r="F1071" i="18"/>
  <c r="F1070" i="18"/>
  <c r="F1069" i="18"/>
  <c r="F1068" i="18"/>
  <c r="F1067" i="18"/>
  <c r="F1066" i="18"/>
  <c r="F1065" i="18"/>
  <c r="F1064" i="18"/>
  <c r="F1063" i="18"/>
  <c r="F1062" i="18"/>
  <c r="F1061" i="18"/>
  <c r="F1060" i="18"/>
  <c r="F1059" i="18"/>
  <c r="F1058" i="18"/>
  <c r="F1057" i="18"/>
  <c r="F1056" i="18"/>
  <c r="F1055" i="18"/>
  <c r="F1054" i="18"/>
  <c r="F1053" i="18"/>
  <c r="F1052" i="18"/>
  <c r="F1051" i="18"/>
  <c r="F1050" i="18"/>
  <c r="F1049" i="18"/>
  <c r="F1048" i="18"/>
  <c r="F1047" i="18"/>
  <c r="F1046" i="18"/>
  <c r="F1045" i="18"/>
  <c r="F1044" i="18"/>
  <c r="F1043" i="18"/>
  <c r="F1042" i="18"/>
  <c r="F1041" i="18"/>
  <c r="F1040" i="18"/>
  <c r="F1039" i="18"/>
  <c r="F1038" i="18"/>
  <c r="F1037" i="18"/>
  <c r="F1036" i="18"/>
  <c r="F1035" i="18"/>
  <c r="F1034" i="18"/>
  <c r="F1033" i="18"/>
  <c r="F1032" i="18"/>
  <c r="F1031" i="18"/>
  <c r="F1030" i="18"/>
  <c r="F1029" i="18"/>
  <c r="F1028" i="18"/>
  <c r="F1027" i="18"/>
  <c r="F1026" i="18"/>
  <c r="F1025" i="18"/>
  <c r="F1024" i="18"/>
  <c r="F1023" i="18"/>
  <c r="F1022" i="18"/>
  <c r="F1021" i="18"/>
  <c r="F1020" i="18"/>
  <c r="F1019" i="18"/>
  <c r="F1018" i="18"/>
  <c r="F1017" i="18"/>
  <c r="F1016" i="18"/>
  <c r="F1015" i="18"/>
  <c r="F1014" i="18"/>
  <c r="F1013" i="18"/>
  <c r="F1012" i="18"/>
  <c r="F1011" i="18"/>
  <c r="F1010" i="18"/>
  <c r="F1009" i="18"/>
  <c r="F1008" i="18"/>
  <c r="F1007" i="18"/>
  <c r="F1006" i="18"/>
  <c r="F1005" i="18"/>
  <c r="F1004" i="18"/>
  <c r="F1003" i="18"/>
  <c r="F1002" i="18"/>
  <c r="F1001" i="18"/>
  <c r="F1000" i="18"/>
  <c r="F999" i="18"/>
  <c r="F998" i="18"/>
  <c r="F997" i="18"/>
  <c r="F996" i="18"/>
  <c r="F995" i="18"/>
  <c r="F994" i="18"/>
  <c r="F993" i="18"/>
  <c r="F992" i="18"/>
  <c r="F991" i="18"/>
  <c r="F990" i="18"/>
  <c r="F989" i="18"/>
  <c r="F988" i="18"/>
  <c r="F987" i="18"/>
  <c r="F986" i="18"/>
  <c r="F985" i="18"/>
  <c r="F984" i="18"/>
  <c r="F983" i="18"/>
  <c r="F982" i="18"/>
  <c r="F981" i="18"/>
  <c r="F980" i="18"/>
  <c r="F979" i="18"/>
  <c r="F978" i="18"/>
  <c r="F977" i="18"/>
  <c r="F976" i="18"/>
  <c r="F975" i="18"/>
  <c r="F974" i="18"/>
  <c r="F973" i="18"/>
  <c r="F972" i="18"/>
  <c r="F971" i="18"/>
  <c r="F970" i="18"/>
  <c r="F969" i="18"/>
  <c r="F968" i="18"/>
  <c r="F967" i="18"/>
  <c r="F966" i="18"/>
  <c r="F965" i="18"/>
  <c r="F964" i="18"/>
  <c r="F963" i="18"/>
  <c r="F962" i="18"/>
  <c r="F961" i="18"/>
  <c r="F960" i="18"/>
  <c r="F959" i="18"/>
  <c r="F958" i="18"/>
  <c r="F957" i="18"/>
  <c r="F956" i="18"/>
  <c r="F955" i="18"/>
  <c r="F954" i="18"/>
  <c r="F953" i="18"/>
  <c r="F952" i="18"/>
  <c r="F951" i="18"/>
  <c r="F950" i="18"/>
  <c r="F949" i="18"/>
  <c r="F948" i="18"/>
  <c r="F947" i="18"/>
  <c r="F946" i="18"/>
  <c r="F945" i="18"/>
  <c r="F944" i="18"/>
  <c r="F943" i="18"/>
  <c r="F942" i="18"/>
  <c r="F941" i="18"/>
  <c r="F940" i="18"/>
  <c r="F939" i="18"/>
  <c r="F938" i="18"/>
  <c r="F937" i="18"/>
  <c r="F936" i="18"/>
  <c r="F935" i="18"/>
  <c r="F934" i="18"/>
  <c r="F933" i="18"/>
  <c r="F932" i="18"/>
  <c r="F931" i="18"/>
  <c r="F930" i="18"/>
  <c r="F929" i="18"/>
  <c r="F928" i="18"/>
  <c r="F927" i="18"/>
  <c r="F926" i="18"/>
  <c r="F925" i="18"/>
  <c r="F924" i="18"/>
  <c r="F923" i="18"/>
  <c r="F922" i="18"/>
  <c r="F921" i="18"/>
  <c r="F920" i="18"/>
  <c r="F919" i="18"/>
  <c r="F918" i="18"/>
  <c r="F917" i="18"/>
  <c r="F916" i="18"/>
  <c r="F915" i="18"/>
  <c r="F914" i="18"/>
  <c r="F913" i="18"/>
  <c r="F912" i="18"/>
  <c r="F911" i="18"/>
  <c r="F910" i="18"/>
  <c r="F909" i="18"/>
  <c r="F908" i="18"/>
  <c r="F907" i="18"/>
  <c r="F906" i="18"/>
  <c r="F905" i="18"/>
  <c r="F904" i="18"/>
  <c r="F903" i="18"/>
  <c r="F902" i="18"/>
  <c r="F901" i="18"/>
  <c r="F900" i="18"/>
  <c r="F899" i="18"/>
  <c r="F898" i="18"/>
  <c r="F897" i="18"/>
  <c r="F896" i="18"/>
  <c r="F895" i="18"/>
  <c r="F894" i="18"/>
  <c r="F893" i="18"/>
  <c r="F892" i="18"/>
  <c r="F891" i="18"/>
  <c r="F890" i="18"/>
  <c r="F889" i="18"/>
  <c r="F888" i="18"/>
  <c r="F887" i="18"/>
  <c r="F886" i="18"/>
  <c r="F885" i="18"/>
  <c r="F884" i="18"/>
  <c r="F883" i="18"/>
  <c r="F882" i="18"/>
  <c r="F881" i="18"/>
  <c r="F880" i="18"/>
  <c r="F879" i="18"/>
  <c r="F878" i="18"/>
  <c r="F877" i="18"/>
  <c r="F876" i="18"/>
  <c r="F875" i="18"/>
  <c r="F874" i="18"/>
  <c r="F873" i="18"/>
  <c r="F872" i="18"/>
  <c r="F871" i="18"/>
  <c r="F870" i="18"/>
  <c r="F869" i="18"/>
  <c r="F868" i="18"/>
  <c r="F867" i="18"/>
  <c r="F866" i="18"/>
  <c r="F865" i="18"/>
  <c r="F864" i="18"/>
  <c r="F863" i="18"/>
  <c r="F862" i="18"/>
  <c r="F861" i="18"/>
  <c r="F860" i="18"/>
  <c r="F859" i="18"/>
  <c r="F858" i="18"/>
  <c r="F857" i="18"/>
  <c r="F856" i="18"/>
  <c r="F855" i="18"/>
  <c r="F854" i="18"/>
  <c r="F853" i="18"/>
  <c r="F852" i="18"/>
  <c r="F851" i="18"/>
  <c r="F850" i="18"/>
  <c r="F849" i="18"/>
  <c r="F848" i="18"/>
  <c r="F847" i="18"/>
  <c r="F846" i="18"/>
  <c r="F845" i="18"/>
  <c r="F844" i="18"/>
  <c r="F843" i="18"/>
  <c r="F842" i="18"/>
  <c r="F841" i="18"/>
  <c r="F840" i="18"/>
  <c r="F839" i="18"/>
  <c r="F838" i="18"/>
  <c r="F837" i="18"/>
  <c r="F836" i="18"/>
  <c r="F835" i="18"/>
  <c r="F834" i="18"/>
  <c r="F833" i="18"/>
  <c r="F832" i="18"/>
  <c r="F831" i="18"/>
  <c r="F830" i="18"/>
  <c r="F829" i="18"/>
  <c r="F828" i="18"/>
  <c r="F827" i="18"/>
  <c r="F826" i="18"/>
  <c r="F825" i="18"/>
  <c r="F824" i="18"/>
  <c r="F823" i="18"/>
  <c r="F822" i="18"/>
  <c r="F821" i="18"/>
  <c r="F820" i="18"/>
  <c r="F819" i="18"/>
  <c r="F818" i="18"/>
  <c r="F817" i="18"/>
  <c r="F816" i="18"/>
  <c r="F815" i="18"/>
  <c r="F814" i="18"/>
  <c r="F813" i="18"/>
  <c r="F812" i="18"/>
  <c r="F811" i="18"/>
  <c r="F810" i="18"/>
  <c r="F809" i="18"/>
  <c r="F808" i="18"/>
  <c r="F807" i="18"/>
  <c r="F806" i="18"/>
  <c r="F805" i="18"/>
  <c r="F804" i="18"/>
  <c r="F803" i="18"/>
  <c r="F802" i="18"/>
  <c r="F801" i="18"/>
  <c r="F800" i="18"/>
  <c r="F799" i="18"/>
  <c r="F798" i="18"/>
  <c r="F797" i="18"/>
  <c r="F796" i="18"/>
  <c r="F795" i="18"/>
  <c r="F794" i="18"/>
  <c r="F793" i="18"/>
  <c r="F792" i="18"/>
  <c r="F791" i="18"/>
  <c r="F790" i="18"/>
  <c r="F789" i="18"/>
  <c r="F788" i="18"/>
  <c r="F787" i="18"/>
  <c r="F786" i="18"/>
  <c r="F785" i="18"/>
  <c r="F784" i="18"/>
  <c r="F783" i="18"/>
  <c r="F782" i="18"/>
  <c r="F781" i="18"/>
  <c r="F780" i="18"/>
  <c r="F779" i="18"/>
  <c r="F778" i="18"/>
  <c r="F777" i="18"/>
  <c r="F776" i="18"/>
  <c r="F775" i="18"/>
  <c r="F774" i="18"/>
  <c r="F773" i="18"/>
  <c r="F772" i="18"/>
  <c r="F771" i="18"/>
  <c r="F770" i="18"/>
  <c r="F769" i="18"/>
  <c r="F768" i="18"/>
  <c r="F767" i="18"/>
  <c r="F766" i="18"/>
  <c r="F765" i="18"/>
  <c r="F764" i="18"/>
  <c r="F763" i="18"/>
  <c r="F762" i="18"/>
  <c r="F761" i="18"/>
  <c r="F760" i="18"/>
  <c r="F759" i="18"/>
  <c r="F758" i="18"/>
  <c r="F757" i="18"/>
  <c r="F756" i="18"/>
  <c r="F755" i="18"/>
  <c r="F754" i="18"/>
  <c r="F753" i="18"/>
  <c r="F752" i="18"/>
  <c r="F751" i="18"/>
  <c r="F750" i="18"/>
  <c r="F749" i="18"/>
  <c r="F748" i="18"/>
  <c r="F747" i="18"/>
  <c r="F746" i="18"/>
  <c r="F745" i="18"/>
  <c r="F744" i="18"/>
  <c r="F743" i="18"/>
  <c r="F742" i="18"/>
  <c r="F741" i="18"/>
  <c r="F740" i="18"/>
  <c r="F739" i="18"/>
  <c r="F738" i="18"/>
  <c r="F737" i="18"/>
  <c r="F736" i="18"/>
  <c r="F735" i="18"/>
  <c r="F734" i="18"/>
  <c r="F733" i="18"/>
  <c r="F732" i="18"/>
  <c r="F731" i="18"/>
  <c r="F730" i="18"/>
  <c r="F729" i="18"/>
  <c r="F728" i="18"/>
  <c r="F727" i="18"/>
  <c r="F726" i="18"/>
  <c r="F725" i="18"/>
  <c r="F724" i="18"/>
  <c r="F723" i="18"/>
  <c r="F722" i="18"/>
  <c r="F721" i="18"/>
  <c r="F720" i="18"/>
  <c r="F719" i="18"/>
  <c r="F718" i="18"/>
  <c r="F717" i="18"/>
  <c r="F716" i="18"/>
  <c r="F715" i="18"/>
  <c r="F714" i="18"/>
  <c r="F713" i="18"/>
  <c r="F712" i="18"/>
  <c r="F711" i="18"/>
  <c r="F710" i="18"/>
  <c r="F709" i="18"/>
  <c r="F708" i="18"/>
  <c r="F707" i="18"/>
  <c r="F706" i="18"/>
  <c r="F705" i="18"/>
  <c r="F704" i="18"/>
  <c r="F703" i="18"/>
  <c r="F702" i="18"/>
  <c r="F701" i="18"/>
  <c r="F700" i="18"/>
  <c r="F699" i="18"/>
  <c r="F698" i="18"/>
  <c r="F697" i="18"/>
  <c r="F696" i="18"/>
  <c r="F695" i="18"/>
  <c r="F694" i="18"/>
  <c r="F693" i="18"/>
  <c r="F692" i="18"/>
  <c r="F691" i="18"/>
  <c r="F690" i="18"/>
  <c r="F689" i="18"/>
  <c r="F688" i="18"/>
  <c r="F687" i="18"/>
  <c r="F686" i="18"/>
  <c r="F685" i="18"/>
  <c r="F684" i="18"/>
  <c r="F683" i="18"/>
  <c r="F682" i="18"/>
  <c r="F681" i="18"/>
  <c r="F680" i="18"/>
  <c r="F679" i="18"/>
  <c r="F678" i="18"/>
  <c r="F677" i="18"/>
  <c r="F676" i="18"/>
  <c r="F675" i="18"/>
  <c r="F674" i="18"/>
  <c r="F673" i="18"/>
  <c r="F672" i="18"/>
  <c r="F671" i="18"/>
  <c r="F670" i="18"/>
  <c r="F669" i="18"/>
  <c r="F668" i="18"/>
  <c r="F667" i="18"/>
  <c r="F666" i="18"/>
  <c r="F665" i="18"/>
  <c r="F664" i="18"/>
  <c r="F663" i="18"/>
  <c r="F662" i="18"/>
  <c r="F661" i="18"/>
  <c r="F660" i="18"/>
  <c r="F659" i="18"/>
  <c r="F658" i="18"/>
  <c r="F657" i="18"/>
  <c r="F656" i="18"/>
  <c r="F655" i="18"/>
  <c r="F654" i="18"/>
  <c r="F653" i="18"/>
  <c r="F652" i="18"/>
  <c r="F651" i="18"/>
  <c r="F650" i="18"/>
  <c r="F649" i="18"/>
  <c r="F648" i="18"/>
  <c r="F647" i="18"/>
  <c r="F646" i="18"/>
  <c r="F645" i="18"/>
  <c r="F644" i="18"/>
  <c r="F643" i="18"/>
  <c r="F642" i="18"/>
  <c r="F641" i="18"/>
  <c r="F640" i="18"/>
  <c r="F639" i="18"/>
  <c r="F638" i="18"/>
  <c r="F637" i="18"/>
  <c r="F636" i="18"/>
  <c r="F635" i="18"/>
  <c r="F634" i="18"/>
  <c r="F633" i="18"/>
  <c r="F632" i="18"/>
  <c r="F631" i="18"/>
  <c r="F630" i="18"/>
  <c r="F629" i="18"/>
  <c r="F628" i="18"/>
  <c r="F627" i="18"/>
  <c r="F626" i="18"/>
  <c r="F625" i="18"/>
  <c r="F624" i="18"/>
  <c r="F623" i="18"/>
  <c r="F622" i="18"/>
  <c r="F621" i="18"/>
  <c r="F620" i="18"/>
  <c r="F619" i="18"/>
  <c r="F618" i="18"/>
  <c r="F617" i="18"/>
  <c r="F616" i="18"/>
  <c r="F615" i="18"/>
  <c r="F614" i="18"/>
  <c r="F613" i="18"/>
  <c r="F612" i="18"/>
  <c r="F611" i="18"/>
  <c r="F610" i="18"/>
  <c r="F609" i="18"/>
  <c r="F608" i="18"/>
  <c r="F607" i="18"/>
  <c r="F606" i="18"/>
  <c r="F605" i="18"/>
  <c r="F604" i="18"/>
  <c r="F603" i="18"/>
  <c r="F602" i="18"/>
  <c r="F601" i="18"/>
  <c r="F600" i="18"/>
  <c r="F599" i="18"/>
  <c r="F598" i="18"/>
  <c r="F597" i="18"/>
  <c r="F596" i="18"/>
  <c r="F595" i="18"/>
  <c r="F594" i="18"/>
  <c r="F593" i="18"/>
  <c r="F592" i="18"/>
  <c r="F591" i="18"/>
  <c r="F590" i="18"/>
  <c r="F589" i="18"/>
  <c r="F588" i="18"/>
  <c r="F587" i="18"/>
  <c r="F586" i="18"/>
  <c r="F585" i="18"/>
  <c r="F584" i="18"/>
  <c r="F583" i="18"/>
  <c r="F582" i="18"/>
  <c r="F581" i="18"/>
  <c r="F580" i="18"/>
  <c r="F579" i="18"/>
  <c r="F578" i="18"/>
  <c r="F577" i="18"/>
  <c r="F576" i="18"/>
  <c r="F575" i="18"/>
  <c r="F574" i="18"/>
  <c r="F573" i="18"/>
  <c r="F572" i="18"/>
  <c r="F571" i="18"/>
  <c r="F570" i="18"/>
  <c r="F569" i="18"/>
  <c r="F568" i="18"/>
  <c r="F567" i="18"/>
  <c r="F566" i="18"/>
  <c r="F565" i="18"/>
  <c r="F564" i="18"/>
  <c r="F563" i="18"/>
  <c r="F562" i="18"/>
  <c r="F561" i="18"/>
  <c r="F560" i="18"/>
  <c r="F559" i="18"/>
  <c r="F558" i="18"/>
  <c r="F557" i="18"/>
  <c r="F556" i="18"/>
  <c r="F555" i="18"/>
  <c r="F554" i="18"/>
  <c r="F553" i="18"/>
  <c r="F552" i="18"/>
  <c r="F551" i="18"/>
  <c r="F550" i="18"/>
  <c r="F549" i="18"/>
  <c r="F548" i="18"/>
  <c r="F547" i="18"/>
  <c r="F546" i="18"/>
  <c r="F545" i="18"/>
  <c r="F544" i="18"/>
  <c r="F543" i="18"/>
  <c r="F542" i="18"/>
  <c r="F541" i="18"/>
  <c r="F540" i="18"/>
  <c r="F539" i="18"/>
  <c r="F538" i="18"/>
  <c r="F537" i="18"/>
  <c r="F536" i="18"/>
  <c r="F535" i="18"/>
  <c r="F534" i="18"/>
  <c r="F533" i="18"/>
  <c r="F532" i="18"/>
  <c r="F531" i="18"/>
  <c r="F530" i="18"/>
  <c r="F529" i="18"/>
  <c r="F528" i="18"/>
  <c r="F527" i="18"/>
  <c r="F526" i="18"/>
  <c r="F525" i="18"/>
  <c r="F524" i="18"/>
  <c r="F523" i="18"/>
  <c r="F522" i="18"/>
  <c r="F521" i="18"/>
  <c r="F520" i="18"/>
  <c r="F519" i="18"/>
  <c r="F518" i="18"/>
  <c r="F517" i="18"/>
  <c r="F516" i="18"/>
  <c r="F515" i="18"/>
  <c r="F514" i="18"/>
  <c r="F513" i="18"/>
  <c r="F512" i="18"/>
  <c r="F511" i="18"/>
  <c r="F510" i="18"/>
  <c r="F509" i="18"/>
  <c r="F508" i="18"/>
  <c r="F507" i="18"/>
  <c r="F506" i="18"/>
  <c r="F505" i="18"/>
  <c r="F504" i="18"/>
  <c r="F503" i="18"/>
  <c r="F502" i="18"/>
  <c r="F501" i="18"/>
  <c r="F500" i="18"/>
  <c r="F499" i="18"/>
  <c r="F498" i="18"/>
  <c r="F497" i="18"/>
  <c r="F496" i="18"/>
  <c r="F495" i="18"/>
  <c r="F494" i="18"/>
  <c r="F493" i="18"/>
  <c r="F492" i="18"/>
  <c r="F491" i="18"/>
  <c r="F490" i="18"/>
  <c r="F489" i="18"/>
  <c r="F488" i="18"/>
  <c r="F487" i="18"/>
  <c r="F486" i="18"/>
  <c r="F485" i="18"/>
  <c r="F484" i="18"/>
  <c r="F483" i="18"/>
  <c r="F482" i="18"/>
  <c r="F481" i="18"/>
  <c r="F480" i="18"/>
  <c r="F479" i="18"/>
  <c r="F478" i="18"/>
  <c r="F477" i="18"/>
  <c r="F476" i="18"/>
  <c r="F475" i="18"/>
  <c r="F474" i="18"/>
  <c r="F473" i="18"/>
  <c r="F472" i="18"/>
  <c r="F471" i="18"/>
  <c r="F470" i="18"/>
  <c r="F469" i="18"/>
  <c r="F468" i="18"/>
  <c r="F467" i="18"/>
  <c r="F466" i="18"/>
  <c r="F465" i="18"/>
  <c r="F464" i="18"/>
  <c r="F463" i="18"/>
  <c r="F462" i="18"/>
  <c r="F461" i="18"/>
  <c r="F460" i="18"/>
  <c r="F459" i="18"/>
  <c r="F458" i="18"/>
  <c r="F457" i="18"/>
  <c r="F456" i="18"/>
  <c r="F455" i="18"/>
  <c r="F454" i="18"/>
  <c r="F453" i="18"/>
  <c r="F452" i="18"/>
  <c r="F451" i="18"/>
  <c r="F450" i="18"/>
  <c r="F449" i="18"/>
  <c r="F448" i="18"/>
  <c r="F447" i="18"/>
  <c r="F446" i="18"/>
  <c r="F445" i="18"/>
  <c r="F444" i="18"/>
  <c r="F443" i="18"/>
  <c r="F442" i="18"/>
  <c r="F441" i="18"/>
  <c r="F440" i="18"/>
  <c r="F439" i="18"/>
  <c r="F438" i="18"/>
  <c r="F437" i="18"/>
  <c r="F436" i="18"/>
  <c r="F435" i="18"/>
  <c r="F434" i="18"/>
  <c r="F433" i="18"/>
  <c r="F432" i="18"/>
  <c r="F431" i="18"/>
  <c r="F430" i="18"/>
  <c r="F429" i="18"/>
  <c r="F428" i="18"/>
  <c r="F427" i="18"/>
  <c r="F426" i="18"/>
  <c r="F425" i="18"/>
  <c r="F424" i="18"/>
  <c r="F423" i="18"/>
  <c r="F422" i="18"/>
  <c r="F421" i="18"/>
  <c r="F420" i="18"/>
  <c r="F419" i="18"/>
  <c r="F418" i="18"/>
  <c r="F417" i="18"/>
  <c r="F416" i="18"/>
  <c r="F415" i="18"/>
  <c r="F414" i="18"/>
  <c r="F413" i="18"/>
  <c r="F412" i="18"/>
  <c r="F411" i="18"/>
  <c r="F410" i="18"/>
  <c r="F409" i="18"/>
  <c r="F408" i="18"/>
  <c r="F407" i="18"/>
  <c r="F406" i="18"/>
  <c r="F405" i="18"/>
  <c r="F404" i="18"/>
  <c r="F403" i="18"/>
  <c r="F402" i="18"/>
  <c r="F401" i="18"/>
  <c r="F400" i="18"/>
  <c r="F399" i="18"/>
  <c r="F398" i="18"/>
  <c r="F397" i="18"/>
  <c r="F396" i="18"/>
  <c r="F395" i="18"/>
  <c r="F394" i="18"/>
  <c r="F393" i="18"/>
  <c r="F392" i="18"/>
  <c r="F391" i="18"/>
  <c r="F390" i="18"/>
  <c r="F389" i="18"/>
  <c r="F388" i="18"/>
  <c r="F387" i="18"/>
  <c r="F386" i="18"/>
  <c r="F385" i="18"/>
  <c r="F384" i="18"/>
  <c r="F383" i="18"/>
  <c r="F382" i="18"/>
  <c r="F381" i="18"/>
  <c r="F380" i="18"/>
  <c r="F379" i="18"/>
  <c r="F378" i="18"/>
  <c r="F377" i="18"/>
  <c r="F376" i="18"/>
  <c r="F375" i="18"/>
  <c r="F374" i="18"/>
  <c r="F373" i="18"/>
  <c r="F372" i="18"/>
  <c r="F371" i="18"/>
  <c r="F370" i="18"/>
  <c r="F369" i="18"/>
  <c r="F368" i="18"/>
  <c r="F367" i="18"/>
  <c r="F366" i="18"/>
  <c r="F365" i="18"/>
  <c r="F364" i="18"/>
  <c r="F363" i="18"/>
  <c r="F362" i="18"/>
  <c r="F361" i="18"/>
  <c r="F360" i="18"/>
  <c r="F359" i="18"/>
  <c r="F358" i="18"/>
  <c r="F357" i="18"/>
  <c r="F356" i="18"/>
  <c r="F355" i="18"/>
  <c r="F354" i="18"/>
  <c r="F353" i="18"/>
  <c r="F352" i="18"/>
  <c r="F351" i="18"/>
  <c r="F350" i="18"/>
  <c r="F349" i="18"/>
  <c r="F348" i="18"/>
  <c r="F347" i="18"/>
  <c r="F346" i="18"/>
  <c r="F345" i="18"/>
  <c r="F344" i="18"/>
  <c r="F343" i="18"/>
  <c r="F342" i="18"/>
  <c r="F341" i="18"/>
  <c r="F340" i="18"/>
  <c r="F339" i="18"/>
  <c r="F338" i="18"/>
  <c r="F337" i="18"/>
  <c r="F336" i="18"/>
  <c r="F335" i="18"/>
  <c r="F334" i="18"/>
  <c r="F333" i="18"/>
  <c r="F332" i="18"/>
  <c r="F331" i="18"/>
  <c r="F330" i="18"/>
  <c r="F329" i="18"/>
  <c r="F328" i="18"/>
  <c r="F327" i="18"/>
  <c r="F326" i="18"/>
  <c r="F325" i="18"/>
  <c r="F324" i="18"/>
  <c r="F323" i="18"/>
  <c r="F322" i="18"/>
  <c r="F321" i="18"/>
  <c r="F320" i="18"/>
  <c r="F319" i="18"/>
  <c r="F318" i="18"/>
  <c r="F317" i="18"/>
  <c r="F316" i="18"/>
  <c r="F315" i="18"/>
  <c r="F314" i="18"/>
  <c r="F313" i="18"/>
  <c r="F312" i="18"/>
  <c r="F311" i="18"/>
  <c r="F310" i="18"/>
  <c r="F309" i="18"/>
  <c r="F308" i="18"/>
  <c r="F307" i="18"/>
  <c r="F306" i="18"/>
  <c r="F305" i="18"/>
  <c r="F304" i="18"/>
  <c r="F303" i="18"/>
  <c r="F302" i="18"/>
  <c r="F301" i="18"/>
  <c r="F300" i="18"/>
  <c r="F299" i="18"/>
  <c r="F298" i="18"/>
  <c r="F297" i="18"/>
  <c r="F296" i="18"/>
  <c r="F295" i="18"/>
  <c r="F294" i="18"/>
  <c r="F293" i="18"/>
  <c r="F292" i="18"/>
  <c r="F291" i="18"/>
  <c r="F290" i="18"/>
  <c r="F289" i="18"/>
  <c r="F288" i="18"/>
  <c r="F287" i="18"/>
  <c r="F286" i="18"/>
  <c r="F285" i="18"/>
  <c r="F284" i="18"/>
  <c r="F283" i="18"/>
  <c r="F282" i="18"/>
  <c r="F281" i="18"/>
  <c r="F280" i="18"/>
  <c r="F279" i="18"/>
  <c r="F278" i="18"/>
  <c r="F277" i="18"/>
  <c r="F276" i="18"/>
  <c r="F275" i="18"/>
  <c r="F274" i="18"/>
  <c r="F273" i="18"/>
  <c r="F272" i="18"/>
  <c r="F271" i="18"/>
  <c r="F270" i="18"/>
  <c r="F269" i="18"/>
  <c r="F268" i="18"/>
  <c r="F267" i="18"/>
  <c r="F266" i="18"/>
  <c r="F265" i="18"/>
  <c r="F264" i="18"/>
  <c r="F263" i="18"/>
  <c r="F262" i="18"/>
  <c r="F261" i="18"/>
  <c r="F260" i="18"/>
  <c r="F259" i="18"/>
  <c r="F258" i="18"/>
  <c r="F257" i="18"/>
  <c r="F256" i="18"/>
  <c r="F255" i="18"/>
  <c r="F254" i="18"/>
  <c r="F253" i="18"/>
  <c r="F252" i="18"/>
  <c r="F251" i="18"/>
  <c r="F250" i="18"/>
  <c r="F249" i="18"/>
  <c r="F248" i="18"/>
  <c r="F247" i="18"/>
  <c r="F246" i="18"/>
  <c r="F245" i="18"/>
  <c r="F244" i="18"/>
  <c r="F243" i="18"/>
  <c r="F242" i="18"/>
  <c r="F241" i="18"/>
  <c r="F240" i="18"/>
  <c r="F239" i="18"/>
  <c r="F238" i="18"/>
  <c r="F237" i="18"/>
  <c r="F236" i="18"/>
  <c r="F235" i="18"/>
  <c r="F234" i="18"/>
  <c r="F233" i="18"/>
  <c r="F232" i="18"/>
  <c r="F231" i="18"/>
  <c r="F230" i="18"/>
  <c r="F229" i="18"/>
  <c r="F228" i="18"/>
  <c r="F227" i="18"/>
  <c r="F226" i="18"/>
  <c r="F225" i="18"/>
  <c r="F224" i="18"/>
  <c r="F223" i="18"/>
  <c r="F222" i="18"/>
  <c r="F221" i="18"/>
  <c r="F220" i="18"/>
  <c r="F219" i="18"/>
  <c r="F218" i="18"/>
  <c r="F217" i="18"/>
  <c r="F216" i="18"/>
  <c r="F215" i="18"/>
  <c r="F214" i="18"/>
  <c r="F213" i="18"/>
  <c r="F212" i="18"/>
  <c r="F211" i="18"/>
  <c r="F210" i="18"/>
  <c r="F209" i="18"/>
  <c r="F208" i="18"/>
  <c r="F207" i="18"/>
  <c r="F206" i="18"/>
  <c r="F205" i="18"/>
  <c r="F204" i="18"/>
  <c r="F203" i="18"/>
  <c r="F202" i="18"/>
  <c r="F201" i="18"/>
  <c r="F200" i="18"/>
  <c r="F199" i="18"/>
  <c r="F198" i="18"/>
  <c r="F197" i="18"/>
  <c r="F196" i="18"/>
  <c r="F195" i="18"/>
  <c r="F194" i="18"/>
  <c r="F193" i="18"/>
  <c r="F192" i="18"/>
  <c r="F191" i="18"/>
  <c r="F190" i="18"/>
  <c r="F189" i="18"/>
  <c r="F188" i="18"/>
  <c r="F187" i="18"/>
  <c r="F186" i="18"/>
  <c r="F185" i="18"/>
  <c r="F184" i="18"/>
  <c r="F183" i="18"/>
  <c r="F182" i="18"/>
  <c r="F181" i="18"/>
  <c r="F180" i="18"/>
  <c r="F179" i="18"/>
  <c r="F178" i="18"/>
  <c r="F177" i="18"/>
  <c r="F176" i="18"/>
  <c r="F175" i="18"/>
  <c r="F174" i="18"/>
  <c r="F173" i="18"/>
  <c r="F172" i="18"/>
  <c r="F171" i="18"/>
  <c r="F170" i="18"/>
  <c r="F169" i="18"/>
  <c r="F168" i="18"/>
  <c r="F167" i="18"/>
  <c r="F166" i="18"/>
  <c r="F165" i="18"/>
  <c r="F164" i="18"/>
  <c r="F163" i="18"/>
  <c r="F162" i="18"/>
  <c r="F161" i="18"/>
  <c r="F160" i="18"/>
  <c r="F159" i="18"/>
  <c r="F158" i="18"/>
  <c r="F157" i="18"/>
  <c r="F156" i="18"/>
  <c r="F155" i="18"/>
  <c r="F154" i="18"/>
  <c r="F153" i="18"/>
  <c r="F152" i="18"/>
  <c r="F151" i="18"/>
  <c r="F150" i="18"/>
  <c r="F149" i="18"/>
  <c r="F148" i="18"/>
  <c r="F147" i="18"/>
  <c r="F146" i="18"/>
  <c r="F145" i="18"/>
  <c r="F144" i="18"/>
  <c r="F143" i="18"/>
  <c r="F142" i="18"/>
  <c r="F141" i="18"/>
  <c r="F140" i="18"/>
  <c r="F139" i="18"/>
  <c r="F138" i="18"/>
  <c r="F137" i="18"/>
  <c r="F136" i="18"/>
  <c r="F135" i="18"/>
  <c r="F134" i="18"/>
  <c r="F133" i="18"/>
  <c r="F132" i="18"/>
  <c r="F131" i="18"/>
  <c r="F130" i="18"/>
  <c r="F129" i="18"/>
  <c r="F128" i="18"/>
  <c r="F127" i="18"/>
  <c r="F126" i="18"/>
  <c r="F125" i="18"/>
  <c r="F124" i="18"/>
  <c r="F123" i="18"/>
  <c r="F122" i="18"/>
  <c r="F121" i="18"/>
  <c r="F120" i="18"/>
  <c r="F119" i="18"/>
  <c r="F118" i="18"/>
  <c r="F117" i="18"/>
  <c r="F116" i="18"/>
  <c r="F115" i="18"/>
  <c r="F114" i="18"/>
  <c r="F113" i="18"/>
  <c r="F112" i="18"/>
  <c r="F111" i="18"/>
  <c r="F110" i="18"/>
  <c r="F109" i="18"/>
  <c r="F108" i="18"/>
  <c r="F107" i="18"/>
  <c r="F106" i="18"/>
  <c r="F105"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F4" i="18"/>
  <c r="F3" i="18"/>
  <c r="F2" i="18"/>
  <c r="F353" i="14" l="1"/>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2" i="14"/>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2" i="13"/>
  <c r="G8" i="12" l="1"/>
  <c r="G7" i="12"/>
  <c r="F7" i="12"/>
  <c r="F8" i="12" s="1"/>
  <c r="E7" i="12"/>
  <c r="D7" i="12"/>
  <c r="G6" i="12"/>
  <c r="F6" i="12"/>
  <c r="E6" i="12"/>
  <c r="E8" i="12" s="1"/>
  <c r="D6" i="12"/>
  <c r="D8" i="12" s="1"/>
  <c r="C6" i="12"/>
  <c r="C8" i="12" s="1"/>
  <c r="B6" i="12"/>
  <c r="B8" i="12" s="1"/>
  <c r="V4" i="5" l="1"/>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V2" i="5"/>
  <c r="U2" i="5"/>
  <c r="T2" i="5"/>
  <c r="K59" i="4" l="1"/>
  <c r="J59" i="4"/>
  <c r="I59" i="4"/>
  <c r="H59" i="4"/>
  <c r="G59" i="4"/>
  <c r="F59"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3" i="4"/>
  <c r="P39" i="4"/>
  <c r="P40" i="4"/>
  <c r="P41" i="4"/>
  <c r="P42" i="4"/>
  <c r="P43" i="4"/>
  <c r="P44" i="4"/>
  <c r="P45" i="4"/>
  <c r="P46" i="4"/>
  <c r="P47" i="4"/>
  <c r="P48" i="4"/>
  <c r="P49" i="4"/>
  <c r="P50" i="4"/>
  <c r="P51" i="4"/>
  <c r="P52" i="4"/>
  <c r="P53" i="4"/>
  <c r="P54" i="4"/>
  <c r="P55" i="4"/>
  <c r="P56" i="4"/>
  <c r="P57" i="4"/>
  <c r="P58" i="4"/>
  <c r="P38" i="4"/>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3" i="3"/>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 i="4"/>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2" i="1"/>
  <c r="K567" i="1"/>
  <c r="J567" i="1"/>
  <c r="I567" i="1"/>
  <c r="H567" i="1"/>
  <c r="G567" i="1"/>
  <c r="F567"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3"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2" i="1"/>
  <c r="Q59" i="4" l="1"/>
  <c r="P59" i="4"/>
  <c r="P567" i="1"/>
  <c r="Q567" i="1"/>
</calcChain>
</file>

<file path=xl/sharedStrings.xml><?xml version="1.0" encoding="utf-8"?>
<sst xmlns="http://schemas.openxmlformats.org/spreadsheetml/2006/main" count="116574" uniqueCount="6154">
  <si>
    <t>Cost Center Code</t>
  </si>
  <si>
    <t>Cost Center Description</t>
  </si>
  <si>
    <t>Account Code</t>
  </si>
  <si>
    <t>Account Description</t>
  </si>
  <si>
    <t>GL Account Combination</t>
  </si>
  <si>
    <t>Annual Budget</t>
  </si>
  <si>
    <t>Revised Budget</t>
  </si>
  <si>
    <t>Actual Amount</t>
  </si>
  <si>
    <t>PR</t>
  </si>
  <si>
    <t>PO</t>
  </si>
  <si>
    <t>Fund Available</t>
  </si>
  <si>
    <t>Future1</t>
  </si>
  <si>
    <t>Future1 Description</t>
  </si>
  <si>
    <t>Future2</t>
  </si>
  <si>
    <t>Future2 Description</t>
  </si>
  <si>
    <t>8470110</t>
  </si>
  <si>
    <t>KUST - Office of the President</t>
  </si>
  <si>
    <t>420550</t>
  </si>
  <si>
    <t>Academic Advisory Service</t>
  </si>
  <si>
    <t>847.8470110.1.420550.000000.847001.200179</t>
  </si>
  <si>
    <t>847001</t>
  </si>
  <si>
    <t>KUST - General</t>
  </si>
  <si>
    <t>200179</t>
  </si>
  <si>
    <t>FA179-Opex Expense</t>
  </si>
  <si>
    <t>420570</t>
  </si>
  <si>
    <t>Academic Collaborative Partnership Services</t>
  </si>
  <si>
    <t>847.8470110.1.420570.000000.847001.200179</t>
  </si>
  <si>
    <t>420900</t>
  </si>
  <si>
    <t>Legal services</t>
  </si>
  <si>
    <t>847.8470110.1.420900.000000.847001.200179</t>
  </si>
  <si>
    <t>421000</t>
  </si>
  <si>
    <t>Management consultancy</t>
  </si>
  <si>
    <t>847.8470110.1.421000.000000.847001.200179</t>
  </si>
  <si>
    <t>421700</t>
  </si>
  <si>
    <t>Standards Certification Services (e.g. ISO)</t>
  </si>
  <si>
    <t>847.8470110.1.421700.000000.847001.200179</t>
  </si>
  <si>
    <t>425510</t>
  </si>
  <si>
    <t>Conferences, seminars and exhibitions and other events: - Local Events</t>
  </si>
  <si>
    <t>847.8470110.1.425510.000000.847001.200179</t>
  </si>
  <si>
    <t>425900</t>
  </si>
  <si>
    <t>Entertainment and hospitality</t>
  </si>
  <si>
    <t>847.8470110.1.425900.000000.847001.200179</t>
  </si>
  <si>
    <t>426610</t>
  </si>
  <si>
    <t>Computer software licenses</t>
  </si>
  <si>
    <t>847.8470110.1.426610.000000.847001.200179</t>
  </si>
  <si>
    <t>427710</t>
  </si>
  <si>
    <t>Subscriptions and membership fees: Trade organisations</t>
  </si>
  <si>
    <t>847.8470110.1.427710.000000.847001.200179</t>
  </si>
  <si>
    <t>427900</t>
  </si>
  <si>
    <t>Translation and interpretation service</t>
  </si>
  <si>
    <t>847.8470110.1.427900.000000.847001.200179</t>
  </si>
  <si>
    <t>428090</t>
  </si>
  <si>
    <t>Business Travel - Combined expenses</t>
  </si>
  <si>
    <t>847.8470110.1.428090.000000.847001.200179</t>
  </si>
  <si>
    <t>428640</t>
  </si>
  <si>
    <t>Events - Awards, prizes &amp; gifts</t>
  </si>
  <si>
    <t>847.8470110.1.428640.000000.847001.200179</t>
  </si>
  <si>
    <t>435410</t>
  </si>
  <si>
    <t>Catering supplies: Offices</t>
  </si>
  <si>
    <t>847.8470110.1.435410.000000.847001.200179</t>
  </si>
  <si>
    <t>435519</t>
  </si>
  <si>
    <t>Photography - Consumable materials /Tools</t>
  </si>
  <si>
    <t>847.8470110.1.435519.000000.847001.200179</t>
  </si>
  <si>
    <t>436110</t>
  </si>
  <si>
    <t>Printing supplies</t>
  </si>
  <si>
    <t>847.8470110.1.436110.000000.847001.200179</t>
  </si>
  <si>
    <t>8470120</t>
  </si>
  <si>
    <t>KUST - Audit &amp; Compliance</t>
  </si>
  <si>
    <t>420120</t>
  </si>
  <si>
    <t>Internal Audit service</t>
  </si>
  <si>
    <t>847.8470120.1.420120.000000.847001.200179</t>
  </si>
  <si>
    <t>8470130</t>
  </si>
  <si>
    <t>KUST - Institutional Research &amp; Planning</t>
  </si>
  <si>
    <t>847.8470130.1.421000.000000.847001.200179</t>
  </si>
  <si>
    <t>847.8470130.1.425510.000000.847001.200179</t>
  </si>
  <si>
    <t>847.8470130.1.427710.000000.847001.200179</t>
  </si>
  <si>
    <t>8470140</t>
  </si>
  <si>
    <t>KUST - Communication</t>
  </si>
  <si>
    <t>425100</t>
  </si>
  <si>
    <t>Advertising Services (General)</t>
  </si>
  <si>
    <t>847.8470140.1.425100.000000.847001.200179</t>
  </si>
  <si>
    <t>847.8470140.1.425510.000000.847001.200179</t>
  </si>
  <si>
    <t>425550</t>
  </si>
  <si>
    <t>Conferences, seminars and exhibitions and other events: - Overseas event</t>
  </si>
  <si>
    <t>847.8470140.1.425550.000000.847001.200179</t>
  </si>
  <si>
    <t>427100</t>
  </si>
  <si>
    <t>Public relations</t>
  </si>
  <si>
    <t>847.8470140.1.427100.000000.847001.200179</t>
  </si>
  <si>
    <t>427200</t>
  </si>
  <si>
    <t>Printing and publishing</t>
  </si>
  <si>
    <t>847.8470140.1.427200.000000.847001.200179</t>
  </si>
  <si>
    <t>435310</t>
  </si>
  <si>
    <t>Newspapers, magazines, journals, etc</t>
  </si>
  <si>
    <t>847.8470140.1.435310.000000.847001.200179</t>
  </si>
  <si>
    <t>847.8470140.1.435519.000000.847001.200179</t>
  </si>
  <si>
    <t>8470150</t>
  </si>
  <si>
    <t>KUST - General Counsel</t>
  </si>
  <si>
    <t>847.8470150.1.420900.000000.847001.200179</t>
  </si>
  <si>
    <t>847.8470150.1.425900.000000.847001.200179</t>
  </si>
  <si>
    <t>8470230</t>
  </si>
  <si>
    <t>KUST - Graduate Studies</t>
  </si>
  <si>
    <t>847.8470230.1.420550.000000.847001.200179</t>
  </si>
  <si>
    <t>847.8470230.1.425100.000000.847001.200179</t>
  </si>
  <si>
    <t>847.8470230.1.425510.000000.847001.200179</t>
  </si>
  <si>
    <t>847.8470230.1.425550.000000.847001.200179</t>
  </si>
  <si>
    <t>425743</t>
  </si>
  <si>
    <t>Graduation rewards</t>
  </si>
  <si>
    <t>847.8470230.1.425743.000000.847001.200179</t>
  </si>
  <si>
    <t>425744</t>
  </si>
  <si>
    <t>Student medical insurance</t>
  </si>
  <si>
    <t>847.8470230.1.425744.000000.847001.200179</t>
  </si>
  <si>
    <t>425745</t>
  </si>
  <si>
    <t>Student relocation &amp; travel exps</t>
  </si>
  <si>
    <t>847.8470230.1.425745.000000.847001.200179</t>
  </si>
  <si>
    <t>425749</t>
  </si>
  <si>
    <t>Postgraduate Student Salaries</t>
  </si>
  <si>
    <t>847.8470230.1.425749.000000.847001.200179</t>
  </si>
  <si>
    <t>847.8470230.1.426610.000000.847001.200179</t>
  </si>
  <si>
    <t>847.8470230.1.436110.000000.847001.200179</t>
  </si>
  <si>
    <t>8470305</t>
  </si>
  <si>
    <t>KUST - Dean Of Engineering</t>
  </si>
  <si>
    <t>847.8470305.1.420550.000000.847001.200179</t>
  </si>
  <si>
    <t>847.8470305.1.420570.000000.847001.200179</t>
  </si>
  <si>
    <t>847.8470305.1.421700.000000.847001.200179</t>
  </si>
  <si>
    <t>847.8470305.1.425510.000000.847001.200179</t>
  </si>
  <si>
    <t>425720</t>
  </si>
  <si>
    <t>Education-Outsourced training service</t>
  </si>
  <si>
    <t>847.8470305.1.425720.000000.847001.200179</t>
  </si>
  <si>
    <t>425763</t>
  </si>
  <si>
    <t>Student Project Expenses</t>
  </si>
  <si>
    <t>847.8470305.1.425763.000000.847001.200179</t>
  </si>
  <si>
    <t>425770</t>
  </si>
  <si>
    <t>Academic Missions - Combined expenses</t>
  </si>
  <si>
    <t>847.8470305.1.425770.000000.847001.200179</t>
  </si>
  <si>
    <t>847.8470305.1.425900.000000.847001.200179</t>
  </si>
  <si>
    <t>847.8470305.1.426610.000000.847001.200179</t>
  </si>
  <si>
    <t>847.8470305.1.428640.000000.847001.200179</t>
  </si>
  <si>
    <t>432209</t>
  </si>
  <si>
    <t>Laboratory equipment</t>
  </si>
  <si>
    <t>847.8470305.1.432209.000000.847001.200179</t>
  </si>
  <si>
    <t>432690</t>
  </si>
  <si>
    <t>Plant, machinery and heavy equipment, not mentioned elsewhere</t>
  </si>
  <si>
    <t>847.8470305.1.432690.000000.847001.200179</t>
  </si>
  <si>
    <t>435350</t>
  </si>
  <si>
    <t>Academic Publications</t>
  </si>
  <si>
    <t>847.8470305.1.435350.000000.847001.200179</t>
  </si>
  <si>
    <t>435508</t>
  </si>
  <si>
    <t>Laboratory - Scientific</t>
  </si>
  <si>
    <t>847.8470305.1.435508.000000.847001.200179</t>
  </si>
  <si>
    <t>435530</t>
  </si>
  <si>
    <t>School consumables, not specifically mentioned elsewhere</t>
  </si>
  <si>
    <t>847.8470305.1.435530.000000.847001.200179</t>
  </si>
  <si>
    <t>847.8470305.1.436110.000000.847001.200179</t>
  </si>
  <si>
    <t>8470310</t>
  </si>
  <si>
    <t>KUST - Aerospace Engineering</t>
  </si>
  <si>
    <t>847.8470310.1.425763.000000.847001.200179</t>
  </si>
  <si>
    <t>847.8470310.1.425770.000000.847001.200179</t>
  </si>
  <si>
    <t>430120</t>
  </si>
  <si>
    <t>Rental - Buildings, other than staff residences</t>
  </si>
  <si>
    <t>847.8470310.1.430120.000000.847001.200179</t>
  </si>
  <si>
    <t>847.8470310.1.435350.000000.847001.200179</t>
  </si>
  <si>
    <t>847.8470310.1.435508.000000.847001.200179</t>
  </si>
  <si>
    <t>436600</t>
  </si>
  <si>
    <t>Training/Teaching equipment and other educational aid</t>
  </si>
  <si>
    <t>847.8470310.1.436600.000000.847001.200179</t>
  </si>
  <si>
    <t>8470315</t>
  </si>
  <si>
    <t>KUST - Biomedical Engineering</t>
  </si>
  <si>
    <t>847.8470315.1.425510.000000.847001.200179</t>
  </si>
  <si>
    <t>425760</t>
  </si>
  <si>
    <t>Student activities &amp; field trip expenses</t>
  </si>
  <si>
    <t>847.8470315.1.425760.000000.847001.200179</t>
  </si>
  <si>
    <t>847.8470315.1.425763.000000.847001.200179</t>
  </si>
  <si>
    <t>847.8470315.1.425770.000000.847001.200179</t>
  </si>
  <si>
    <t>847.8470315.1.425900.000000.847001.200179</t>
  </si>
  <si>
    <t>847.8470315.1.426610.000000.847001.200179</t>
  </si>
  <si>
    <t>847.8470315.1.432209.000000.847001.200179</t>
  </si>
  <si>
    <t>847.8470315.1.435350.000000.847001.200179</t>
  </si>
  <si>
    <t>847.8470315.1.435508.000000.847001.200179</t>
  </si>
  <si>
    <t>847.8470315.1.435508.000000.847951.200179</t>
  </si>
  <si>
    <t>847951</t>
  </si>
  <si>
    <t>COVID-19 Pandemic</t>
  </si>
  <si>
    <t>847.8470315.1.436110.000000.847001.200179</t>
  </si>
  <si>
    <t>8470320</t>
  </si>
  <si>
    <t>KUST - Chemical Engineering</t>
  </si>
  <si>
    <t>847.8470320.1.425763.000000.847001.200179</t>
  </si>
  <si>
    <t>847.8470320.1.425770.000000.847001.200179</t>
  </si>
  <si>
    <t>847.8470320.1.426610.000000.847001.200179</t>
  </si>
  <si>
    <t>847.8470320.1.435350.000000.847001.200179</t>
  </si>
  <si>
    <t>847.8470320.1.435508.000000.847001.200179</t>
  </si>
  <si>
    <t>8470325</t>
  </si>
  <si>
    <t>KUST - Civil Engineering</t>
  </si>
  <si>
    <t>847.8470325.1.425763.000000.847001.200179</t>
  </si>
  <si>
    <t>847.8470325.1.426610.000000.847001.200179</t>
  </si>
  <si>
    <t>847.8470325.1.435508.000000.847001.200179</t>
  </si>
  <si>
    <t>435509</t>
  </si>
  <si>
    <t>Laboratory - Veterinary</t>
  </si>
  <si>
    <t>847.8470325.1.435509.000000.847001.200179</t>
  </si>
  <si>
    <t>847.8470325.1.436110.000000.847001.200179</t>
  </si>
  <si>
    <t>8470330</t>
  </si>
  <si>
    <t>KUST - Electrical &amp; Computer Engineering</t>
  </si>
  <si>
    <t>847.8470330.1.425763.000000.847001.200179</t>
  </si>
  <si>
    <t>847.8470330.1.425770.000000.847001.200179</t>
  </si>
  <si>
    <t>847.8470330.1.426610.000000.847001.200179</t>
  </si>
  <si>
    <t>847.8470330.1.428640.000000.847001.200179</t>
  </si>
  <si>
    <t>847.8470330.1.435350.000000.847001.200179</t>
  </si>
  <si>
    <t>847.8470330.1.435508.000000.847001.200179</t>
  </si>
  <si>
    <t>847.8470330.1.436600.000000.847001.200179</t>
  </si>
  <si>
    <t>8470335</t>
  </si>
  <si>
    <t>KUST - Industrial &amp; Systems Engineering</t>
  </si>
  <si>
    <t>847.8470335.1.425763.000000.847001.200179</t>
  </si>
  <si>
    <t>847.8470335.1.425770.000000.847001.200179</t>
  </si>
  <si>
    <t>847.8470335.1.426610.000000.847001.200179</t>
  </si>
  <si>
    <t>847.8470335.1.435350.000000.847001.200179</t>
  </si>
  <si>
    <t>847.8470335.1.435508.000000.847001.200179</t>
  </si>
  <si>
    <t>847.8470335.1.436110.000000.847001.200179</t>
  </si>
  <si>
    <t>847.8470335.1.436600.000000.847001.200179</t>
  </si>
  <si>
    <t>8470340</t>
  </si>
  <si>
    <t>KUST - Mechanical Engineering</t>
  </si>
  <si>
    <t>847.8470340.1.425763.000000.847001.200179</t>
  </si>
  <si>
    <t>847.8470340.1.425770.000000.847001.200179</t>
  </si>
  <si>
    <t>847.8470340.1.426610.000000.847001.200179</t>
  </si>
  <si>
    <t>847.8470340.1.432209.000000.847001.200179</t>
  </si>
  <si>
    <t>847.8470340.1.435350.000000.847001.200179</t>
  </si>
  <si>
    <t>847.8470340.1.435508.000000.847001.200179</t>
  </si>
  <si>
    <t>8470345</t>
  </si>
  <si>
    <t>KUST - Nuclear Engineering</t>
  </si>
  <si>
    <t>847.8470345.1.425770.000000.847001.200179</t>
  </si>
  <si>
    <t>847.8470345.1.428090.000000.847001.200179</t>
  </si>
  <si>
    <t>847.8470345.1.435350.000000.847001.200179</t>
  </si>
  <si>
    <t>847.8470345.1.435508.000000.847001.200179</t>
  </si>
  <si>
    <t>847.8470345.1.436110.000000.847001.200179</t>
  </si>
  <si>
    <t>8470350</t>
  </si>
  <si>
    <t>KUST - Petroleum Engineering</t>
  </si>
  <si>
    <t>847.8470350.1.425510.000000.847001.200179</t>
  </si>
  <si>
    <t>847.8470350.1.425763.000000.847001.200179</t>
  </si>
  <si>
    <t>847.8470350.1.425770.000000.847001.200179</t>
  </si>
  <si>
    <t>847.8470350.1.426610.000000.847001.200179</t>
  </si>
  <si>
    <t>847.8470350.1.432209.000000.847001.200179</t>
  </si>
  <si>
    <t>435340</t>
  </si>
  <si>
    <t>Text books and library books</t>
  </si>
  <si>
    <t>847.8470350.1.435340.000000.847001.200179</t>
  </si>
  <si>
    <t>847.8470350.1.435350.000000.847001.200179</t>
  </si>
  <si>
    <t>847.8470350.1.435508.000000.847001.200179</t>
  </si>
  <si>
    <t>847.8470350.1.436110.000000.847001.200179</t>
  </si>
  <si>
    <t>8470405</t>
  </si>
  <si>
    <t>KUST - Dean Of Arts &amp; Science</t>
  </si>
  <si>
    <t>847.8470405.1.421700.000000.847001.200179</t>
  </si>
  <si>
    <t>847.8470405.1.425100.000000.847001.200179</t>
  </si>
  <si>
    <t>847.8470405.1.425510.000000.847001.200179</t>
  </si>
  <si>
    <t>847.8470405.1.425770.000000.847001.200179</t>
  </si>
  <si>
    <t>847.8470405.1.427710.000000.847001.200179</t>
  </si>
  <si>
    <t>847.8470405.1.432209.000000.847001.200179</t>
  </si>
  <si>
    <t>847.8470405.1.435350.000000.847001.200179</t>
  </si>
  <si>
    <t>8470410</t>
  </si>
  <si>
    <t>KUST - Institute of International &amp; Civil Security</t>
  </si>
  <si>
    <t>847.8470410.1.425770.000000.847001.200179</t>
  </si>
  <si>
    <t>847.8470410.1.426610.000000.847001.200179</t>
  </si>
  <si>
    <t>847.8470410.1.435350.000000.847001.200179</t>
  </si>
  <si>
    <t>8470415</t>
  </si>
  <si>
    <t>KUST - Chemistry</t>
  </si>
  <si>
    <t>847.8470415.1.425770.000000.847001.200179</t>
  </si>
  <si>
    <t>847.8470415.1.425900.000000.847001.200179</t>
  </si>
  <si>
    <t>847.8470415.1.426610.000000.847001.200179</t>
  </si>
  <si>
    <t>847.8470415.1.432209.000000.847001.200179</t>
  </si>
  <si>
    <t>847.8470415.1.435350.000000.847001.200179</t>
  </si>
  <si>
    <t>847.8470415.1.435508.000000.847001.200179</t>
  </si>
  <si>
    <t>8470425</t>
  </si>
  <si>
    <t>KUST - Physics</t>
  </si>
  <si>
    <t>847.8470425.1.425510.000000.847001.200179</t>
  </si>
  <si>
    <t>847.8470425.1.425770.000000.847001.200179</t>
  </si>
  <si>
    <t>847.8470425.1.426610.000000.847001.200179</t>
  </si>
  <si>
    <t>847.8470425.1.435350.000000.847001.200179</t>
  </si>
  <si>
    <t>847.8470425.1.435508.000000.847001.200179</t>
  </si>
  <si>
    <t>8470430</t>
  </si>
  <si>
    <t>KUST - Preparatory Program</t>
  </si>
  <si>
    <t>847.8470430.1.425770.000000.847001.200179</t>
  </si>
  <si>
    <t>847.8470430.1.426610.000000.847001.200179</t>
  </si>
  <si>
    <t>847.8470430.1.435508.000000.847001.200179</t>
  </si>
  <si>
    <t>8470435</t>
  </si>
  <si>
    <t>KUST - Department of English</t>
  </si>
  <si>
    <t>847.8470435.1.425770.000000.847001.200179</t>
  </si>
  <si>
    <t>847.8470435.1.426610.000000.847001.200179</t>
  </si>
  <si>
    <t>847.8470435.1.427710.000000.847001.200179</t>
  </si>
  <si>
    <t>847.8470435.1.435340.000000.847001.200179</t>
  </si>
  <si>
    <t>847.8470435.1.436600.000000.847001.200179</t>
  </si>
  <si>
    <t>8470440</t>
  </si>
  <si>
    <t>KUST - Humanities &amp; Social Sciences</t>
  </si>
  <si>
    <t>425761</t>
  </si>
  <si>
    <t>Student Field trips</t>
  </si>
  <si>
    <t>847.8470440.1.425761.000000.847001.200179</t>
  </si>
  <si>
    <t>847.8470440.1.425770.000000.847001.200179</t>
  </si>
  <si>
    <t>847.8470440.1.426610.000000.847001.200179</t>
  </si>
  <si>
    <t>847.8470440.1.435340.000000.847001.200179</t>
  </si>
  <si>
    <t>847.8470440.1.435350.000000.847001.200179</t>
  </si>
  <si>
    <t>847.8470440.1.436600.000000.847001.200179</t>
  </si>
  <si>
    <t>8470445</t>
  </si>
  <si>
    <t>KUST - Mathematics</t>
  </si>
  <si>
    <t>847.8470445.1.425770.000000.847001.200179</t>
  </si>
  <si>
    <t>847.8470445.1.426610.000000.847001.200179</t>
  </si>
  <si>
    <t>8470450</t>
  </si>
  <si>
    <t>KUST - Earth Science</t>
  </si>
  <si>
    <t>847.8470450.1.425761.000000.847001.200179</t>
  </si>
  <si>
    <t>847.8470450.1.425770.000000.847001.200179</t>
  </si>
  <si>
    <t>847.8470450.1.432209.000000.847001.200179</t>
  </si>
  <si>
    <t>847.8470450.1.435350.000000.847001.200179</t>
  </si>
  <si>
    <t>847.8470450.1.435508.000000.847001.200179</t>
  </si>
  <si>
    <t>8470520</t>
  </si>
  <si>
    <t>KUST - Environment, Health &amp; Safety</t>
  </si>
  <si>
    <t>421600</t>
  </si>
  <si>
    <t>Security service</t>
  </si>
  <si>
    <t>847.8470520.1.421600.000000.847030.200179</t>
  </si>
  <si>
    <t>847030</t>
  </si>
  <si>
    <t>KUST- Masdar city campus</t>
  </si>
  <si>
    <t>847.8470520.1.425510.000000.847001.200179</t>
  </si>
  <si>
    <t>847.8470520.1.425510.000000.847951.200179</t>
  </si>
  <si>
    <t>426100</t>
  </si>
  <si>
    <t>Freight and shipping costs, not included elsewhere under purchase costs</t>
  </si>
  <si>
    <t>847.8470520.1.426100.000000.847001.200179</t>
  </si>
  <si>
    <t>847.8470520.1.426610.000000.847001.200179</t>
  </si>
  <si>
    <t>847.8470520.1.427710.000000.847001.200179</t>
  </si>
  <si>
    <t>428200</t>
  </si>
  <si>
    <t>Health,safety&amp;environment awareness</t>
  </si>
  <si>
    <t>847.8470520.1.428200.000000.847001.200179</t>
  </si>
  <si>
    <t>847.8470520.1.428200.000000.847951.200179</t>
  </si>
  <si>
    <t>8470530</t>
  </si>
  <si>
    <t>KUST - Facilities Management</t>
  </si>
  <si>
    <t>420310</t>
  </si>
  <si>
    <t>Cleaning Services: Business premises</t>
  </si>
  <si>
    <t>847.8470530.1.420310.000000.847010.200179</t>
  </si>
  <si>
    <t>847010</t>
  </si>
  <si>
    <t>KUST - Main Campus</t>
  </si>
  <si>
    <t>847.8470530.1.420310.000000.847015.200179</t>
  </si>
  <si>
    <t>847015</t>
  </si>
  <si>
    <t>Student Related Costs</t>
  </si>
  <si>
    <t>847.8470530.1.420310.000000.847020.200179</t>
  </si>
  <si>
    <t>847020</t>
  </si>
  <si>
    <t>KUST- Sas Al Nakhl Campus</t>
  </si>
  <si>
    <t>847.8470530.1.420310.000000.847030.200179</t>
  </si>
  <si>
    <t>421100</t>
  </si>
  <si>
    <t>Manpower supply</t>
  </si>
  <si>
    <t>847.8470530.1.421100.000000.847010.200179</t>
  </si>
  <si>
    <t>847.8470530.1.421600.000000.847010.200179</t>
  </si>
  <si>
    <t>847.8470530.1.421600.000000.847015.200179</t>
  </si>
  <si>
    <t>847.8470530.1.421600.000000.847020.200179</t>
  </si>
  <si>
    <t>847.8470530.1.421600.000000.847030.200179</t>
  </si>
  <si>
    <t>847.8470530.1.425510.000000.847010.200179</t>
  </si>
  <si>
    <t>426210</t>
  </si>
  <si>
    <t>Insurance - Cash and fidelity</t>
  </si>
  <si>
    <t>847.8470530.1.426210.000000.847010.200179</t>
  </si>
  <si>
    <t>426220</t>
  </si>
  <si>
    <t>Insurance - Fire and allied perils</t>
  </si>
  <si>
    <t>847.8470530.1.426220.000000.847010.200179</t>
  </si>
  <si>
    <t>847.8470530.1.426220.000000.847030.200179</t>
  </si>
  <si>
    <t>426250</t>
  </si>
  <si>
    <t>Insurance - Motor vehicles</t>
  </si>
  <si>
    <t>847.8470530.1.426250.000000.847010.200179</t>
  </si>
  <si>
    <t>426800</t>
  </si>
  <si>
    <t>Motor vehicle registration and inspection charges</t>
  </si>
  <si>
    <t>847.8470530.1.426800.000000.847010.200179</t>
  </si>
  <si>
    <t>426900</t>
  </si>
  <si>
    <t>Postal, courier and other document delivery expenses</t>
  </si>
  <si>
    <t>847.8470530.1.426900.000000.847010.200179</t>
  </si>
  <si>
    <t>428111</t>
  </si>
  <si>
    <t>Electricity consumption charges</t>
  </si>
  <si>
    <t>847.8470530.1.428111.000000.847010.200179</t>
  </si>
  <si>
    <t>847.8470530.1.428111.000000.847015.200179</t>
  </si>
  <si>
    <t>847.8470530.1.428111.000000.847020.200179</t>
  </si>
  <si>
    <t>847.8470530.1.428111.000000.847030.200179</t>
  </si>
  <si>
    <t>428112</t>
  </si>
  <si>
    <t>Water consumption charges</t>
  </si>
  <si>
    <t>847.8470530.1.428112.000000.847010.200179</t>
  </si>
  <si>
    <t>847.8470530.1.428112.000000.847015.200179</t>
  </si>
  <si>
    <t>847.8470530.1.428112.000000.847020.200179</t>
  </si>
  <si>
    <t>847.8470530.1.428112.000000.847030.200179</t>
  </si>
  <si>
    <t>429900</t>
  </si>
  <si>
    <t>Other services, not specifically mentioned elsewhere</t>
  </si>
  <si>
    <t>847.8470530.1.429900.000000.847010.200179</t>
  </si>
  <si>
    <t>430330</t>
  </si>
  <si>
    <t>Rental - Motor vehicles</t>
  </si>
  <si>
    <t>847.8470530.1.430330.000000.847010.200179</t>
  </si>
  <si>
    <t>847.8470530.1.430330.000000.847020.200179</t>
  </si>
  <si>
    <t>432120</t>
  </si>
  <si>
    <t>Bldg maintenance-Business premises</t>
  </si>
  <si>
    <t>847.8470530.1.432120.000000.847010.200179</t>
  </si>
  <si>
    <t>847.8470530.1.432120.000000.847015.200179</t>
  </si>
  <si>
    <t>847.8470530.1.432120.000000.847020.200179</t>
  </si>
  <si>
    <t>847.8470530.1.432120.000000.847030.200179</t>
  </si>
  <si>
    <t>847.8470530.1.432120.000000.847951.200179</t>
  </si>
  <si>
    <t>432170</t>
  </si>
  <si>
    <t>Bldg decoration &amp; minor improvements</t>
  </si>
  <si>
    <t>847.8470530.1.432170.000000.847010.200179</t>
  </si>
  <si>
    <t>432320</t>
  </si>
  <si>
    <t>Residential Furniture and fixtures</t>
  </si>
  <si>
    <t>847.8470530.1.432320.000000.847010.200179</t>
  </si>
  <si>
    <t>432540</t>
  </si>
  <si>
    <t>Motor vehicles (non-military)</t>
  </si>
  <si>
    <t>847.8470530.1.432540.000000.847001.200179</t>
  </si>
  <si>
    <t>847.8470530.1.432540.000000.847010.200179</t>
  </si>
  <si>
    <t>847.8470530.1.432540.000000.847020.200179</t>
  </si>
  <si>
    <t>435740</t>
  </si>
  <si>
    <t>Fuel, oil and lubricants: Motor vehicles</t>
  </si>
  <si>
    <t>847.8470530.1.435740.000000.847010.200179</t>
  </si>
  <si>
    <t>847.8470530.1.436110.000000.847001.200179</t>
  </si>
  <si>
    <t>847.8470530.1.436110.000000.847010.200179</t>
  </si>
  <si>
    <t>847.8470530.1.436110.000000.847020.200179</t>
  </si>
  <si>
    <t>436220</t>
  </si>
  <si>
    <t>Road signs</t>
  </si>
  <si>
    <t>847.8470530.1.436220.000000.847020.200179</t>
  </si>
  <si>
    <t>8470540</t>
  </si>
  <si>
    <t>KUST - Administration</t>
  </si>
  <si>
    <t>847.8470540.1.421100.000000.847010.200179</t>
  </si>
  <si>
    <t>847.8470540.1.432120.000000.847010.200179</t>
  </si>
  <si>
    <t>847.8470540.1.432120.000000.847020.200179</t>
  </si>
  <si>
    <t>847.8470540.1.432540.000000.847010.200179</t>
  </si>
  <si>
    <t>847.8470540.1.435410.000000.847020.200179</t>
  </si>
  <si>
    <t>8470620</t>
  </si>
  <si>
    <t>KUST - Finance Operations</t>
  </si>
  <si>
    <t>420130</t>
  </si>
  <si>
    <t>External Audit service</t>
  </si>
  <si>
    <t>847.8470620.1.420130.000000.847001.200179</t>
  </si>
  <si>
    <t>847.8470620.1.421000.000000.847001.200179</t>
  </si>
  <si>
    <t>847.8470620.1.421100.000000.847001.200179</t>
  </si>
  <si>
    <t>425300</t>
  </si>
  <si>
    <t>Banking service charges / Fees</t>
  </si>
  <si>
    <t>847.8470620.1.425300.000000.847001.200179</t>
  </si>
  <si>
    <t>425350</t>
  </si>
  <si>
    <t>Fees for processing e-payments</t>
  </si>
  <si>
    <t>847.8470620.1.425350.000000.847001.200179</t>
  </si>
  <si>
    <t>847.8470620.1.426610.000000.847001.200179</t>
  </si>
  <si>
    <t>847.8470620.1.436110.000000.847001.200179</t>
  </si>
  <si>
    <t>436120</t>
  </si>
  <si>
    <t>Stationery</t>
  </si>
  <si>
    <t>847.8470620.1.436120.000000.847001.200179</t>
  </si>
  <si>
    <t>8470720</t>
  </si>
  <si>
    <t>KUST - Procurement</t>
  </si>
  <si>
    <t>847.8470720.1.421000.000000.847001.200179</t>
  </si>
  <si>
    <t>847.8470720.1.421700.000000.847001.200179</t>
  </si>
  <si>
    <t>847.8470720.1.426900.000000.847001.200179</t>
  </si>
  <si>
    <t>847.8470720.1.428200.000000.847001.200179</t>
  </si>
  <si>
    <t>847.8470720.1.435410.000000.847001.200179</t>
  </si>
  <si>
    <t>847.8470720.1.436120.000000.847001.200179</t>
  </si>
  <si>
    <t>8470730</t>
  </si>
  <si>
    <t>KUST - Human Resources</t>
  </si>
  <si>
    <t>847.8470730.1.421000.000000.847001.200179</t>
  </si>
  <si>
    <t>847.8470730.1.425510.000000.847001.200179</t>
  </si>
  <si>
    <t>847.8470730.1.425900.000000.847001.200179</t>
  </si>
  <si>
    <t>847.8470730.1.426610.000000.847001.200179</t>
  </si>
  <si>
    <t>847.8470730.1.427200.000000.847001.200179</t>
  </si>
  <si>
    <t>847.8470730.1.427900.000000.847001.200179</t>
  </si>
  <si>
    <t>847.8470730.1.428640.000000.847001.200179</t>
  </si>
  <si>
    <t>847.8470730.1.436110.000000.847001.200179</t>
  </si>
  <si>
    <t>8470810</t>
  </si>
  <si>
    <t>KUST - Ankabut office</t>
  </si>
  <si>
    <t>420810</t>
  </si>
  <si>
    <t>IT Systems &amp; Support expenses</t>
  </si>
  <si>
    <t>847.8470810.1.420810.000000.847001.200179</t>
  </si>
  <si>
    <t>847.8470810.1.421100.000000.847001.200179</t>
  </si>
  <si>
    <t>847.8470810.1.426610.000000.847001.200179</t>
  </si>
  <si>
    <t>427810</t>
  </si>
  <si>
    <t>Telephone and telefax charges</t>
  </si>
  <si>
    <t>847.8470810.1.427810.000000.847001.200179</t>
  </si>
  <si>
    <t>427850</t>
  </si>
  <si>
    <t>Data Transmission charges</t>
  </si>
  <si>
    <t>847.8470810.1.427850.000000.847001.200179</t>
  </si>
  <si>
    <t>847.8470810.1.427850.000000.847951.200179</t>
  </si>
  <si>
    <t>847.8470810.1.428090.000000.847001.200179</t>
  </si>
  <si>
    <t>430230</t>
  </si>
  <si>
    <t>Rental - Equipment</t>
  </si>
  <si>
    <t>847.8470810.1.430230.000000.847001.200179</t>
  </si>
  <si>
    <t>432205</t>
  </si>
  <si>
    <t>Computers and peripherals</t>
  </si>
  <si>
    <t>847.8470810.1.432205.000000.847001.200179</t>
  </si>
  <si>
    <t>8471010</t>
  </si>
  <si>
    <t>KUST - Continuing Education Office</t>
  </si>
  <si>
    <t>847.8471010.1.425100.000000.847001.200179</t>
  </si>
  <si>
    <t>847.8471010.1.425510.000000.847001.200179</t>
  </si>
  <si>
    <t>847.8471010.1.425550.000000.847001.200179</t>
  </si>
  <si>
    <t>847.8471010.1.425720.000000.847001.200179</t>
  </si>
  <si>
    <t>847.8471010.1.425900.000000.847001.200179</t>
  </si>
  <si>
    <t>847.8471010.1.436110.000000.847001.200179</t>
  </si>
  <si>
    <t>847.8471010.1.436120.000000.847001.200179</t>
  </si>
  <si>
    <t>8471121</t>
  </si>
  <si>
    <t>KUST - Petroleum Institute</t>
  </si>
  <si>
    <t>847.8471121.1.429900.000000.847001.200179</t>
  </si>
  <si>
    <t>435523</t>
  </si>
  <si>
    <t>Scientific</t>
  </si>
  <si>
    <t>847.8471121.1.435523.000000.847001.200179</t>
  </si>
  <si>
    <t>8471130</t>
  </si>
  <si>
    <t>KUST - Research Service</t>
  </si>
  <si>
    <t>847.8471130.1.420570.000000.847001.200179</t>
  </si>
  <si>
    <t>847.8471130.1.426610.000000.847001.200179</t>
  </si>
  <si>
    <t>847.8471130.1.426900.000000.847001.200179</t>
  </si>
  <si>
    <t>847.8471130.1.427900.000000.847001.200179</t>
  </si>
  <si>
    <t>847.8471130.1.435523.000000.847001.200179</t>
  </si>
  <si>
    <t>847.8471130.1.436120.000000.847001.200179</t>
  </si>
  <si>
    <t>8471140</t>
  </si>
  <si>
    <t>KUST - University Sponsored Research</t>
  </si>
  <si>
    <t>847.8471140.1.420570.000000.847001.200179</t>
  </si>
  <si>
    <t>847.8471140.1.426610.000000.847001.200179</t>
  </si>
  <si>
    <t>847.8471140.1.426900.000000.847001.200179</t>
  </si>
  <si>
    <t>847.8471140.1.435523.000000.847001.200179</t>
  </si>
  <si>
    <t>8471150</t>
  </si>
  <si>
    <t>KUST - Technology Management &amp; Innovation</t>
  </si>
  <si>
    <t>847.8471150.1.420900.000000.847001.200179</t>
  </si>
  <si>
    <t>847.8471150.1.426610.000000.847001.200179</t>
  </si>
  <si>
    <t>8471160</t>
  </si>
  <si>
    <t>KUST - Research Laboratories</t>
  </si>
  <si>
    <t>422100</t>
  </si>
  <si>
    <t>Waste management service</t>
  </si>
  <si>
    <t>847.8471160.1.422100.000000.847001.200179</t>
  </si>
  <si>
    <t>847.8471160.1.426610.000000.847001.200179</t>
  </si>
  <si>
    <t>847.8471160.1.432209.000000.847001.200179</t>
  </si>
  <si>
    <t>847.8471160.1.435508.000000.847001.200179</t>
  </si>
  <si>
    <t>8471170</t>
  </si>
  <si>
    <t>KUST - Research Computing</t>
  </si>
  <si>
    <t>847.8471170.1.420810.000000.847001.200179</t>
  </si>
  <si>
    <t>847.8471170.1.426610.000000.847001.200179</t>
  </si>
  <si>
    <t>8471220</t>
  </si>
  <si>
    <t>KUST - Registrar</t>
  </si>
  <si>
    <t>847.8471220.1.425510.000000.847001.200179</t>
  </si>
  <si>
    <t>847.8471220.1.425550.000000.847001.200179</t>
  </si>
  <si>
    <t>847.8471220.1.426900.000000.847001.200179</t>
  </si>
  <si>
    <t>847.8471220.1.435340.000000.847001.200179</t>
  </si>
  <si>
    <t>847.8471220.1.436110.000000.847001.200179</t>
  </si>
  <si>
    <t>847.8471220.1.436120.000000.847001.200179</t>
  </si>
  <si>
    <t>8471230</t>
  </si>
  <si>
    <t>KUST - Student Enrollment</t>
  </si>
  <si>
    <t>425742</t>
  </si>
  <si>
    <t>Enrollment expenses</t>
  </si>
  <si>
    <t>847.8471230.1.425742.000000.847001.200179</t>
  </si>
  <si>
    <t>847.8471230.1.426610.000000.847001.200179</t>
  </si>
  <si>
    <t>8471240</t>
  </si>
  <si>
    <t>KUST - Student Success</t>
  </si>
  <si>
    <t>847.8471240.1.425510.000000.847001.200179</t>
  </si>
  <si>
    <t>847.8471240.1.425720.000000.847001.200179</t>
  </si>
  <si>
    <t>847.8471240.1.425761.000000.847001.200179</t>
  </si>
  <si>
    <t>847.8471240.1.426610.000000.847001.200179</t>
  </si>
  <si>
    <t>8471250</t>
  </si>
  <si>
    <t>KUST - Career Services</t>
  </si>
  <si>
    <t>847.8471250.1.425510.000000.847001.200179</t>
  </si>
  <si>
    <t>847.8471250.1.425720.000000.847001.200179</t>
  </si>
  <si>
    <t>847.8471250.1.436110.000000.847001.200179</t>
  </si>
  <si>
    <t>8471260</t>
  </si>
  <si>
    <t>KUST - Student Life</t>
  </si>
  <si>
    <t>847.8471260.1.420310.000000.847001.200179</t>
  </si>
  <si>
    <t>847.8471260.1.421100.000000.847001.200179</t>
  </si>
  <si>
    <t>847.8471260.1.421600.000000.847001.200179</t>
  </si>
  <si>
    <t>425746</t>
  </si>
  <si>
    <t>Student Transport</t>
  </si>
  <si>
    <t>847.8471260.1.425746.000000.847001.200179</t>
  </si>
  <si>
    <t>425747</t>
  </si>
  <si>
    <t>Student Accommodation</t>
  </si>
  <si>
    <t>847.8471260.1.425747.000000.847001.200179</t>
  </si>
  <si>
    <t>425750</t>
  </si>
  <si>
    <t>Skill assessment service</t>
  </si>
  <si>
    <t>847.8471260.1.425750.000000.847001.200179</t>
  </si>
  <si>
    <t>847.8471260.1.425760.000000.847001.200179</t>
  </si>
  <si>
    <t>847.8471260.1.425900.000000.847001.200179</t>
  </si>
  <si>
    <t>847.8471260.1.426220.000000.847001.200179</t>
  </si>
  <si>
    <t>847.8471260.1.428111.000000.847001.200179</t>
  </si>
  <si>
    <t>847.8471260.1.428112.000000.847001.200179</t>
  </si>
  <si>
    <t>847.8471260.1.428640.000000.847001.200179</t>
  </si>
  <si>
    <t>847.8471260.1.430230.000000.847001.200179</t>
  </si>
  <si>
    <t>847.8471260.1.432120.000000.847001.200179</t>
  </si>
  <si>
    <t>8471270</t>
  </si>
  <si>
    <t>KUST - Libraries</t>
  </si>
  <si>
    <t>847.8471270.1.435310.000000.847001.200179</t>
  </si>
  <si>
    <t>435330</t>
  </si>
  <si>
    <t>Library books</t>
  </si>
  <si>
    <t>847.8471270.1.435330.000000.847001.200179</t>
  </si>
  <si>
    <t>847.8471270.1.436120.000000.847001.200179</t>
  </si>
  <si>
    <t>8471280</t>
  </si>
  <si>
    <t>KUST - Center for Teaching &amp; Learning</t>
  </si>
  <si>
    <t>847.8471280.1.425510.000000.847001.200179</t>
  </si>
  <si>
    <t>847.8471280.1.425550.000000.847001.200179</t>
  </si>
  <si>
    <t>847.8471280.1.425770.000000.847001.200179</t>
  </si>
  <si>
    <t>847.8471280.1.426610.000000.847001.200179</t>
  </si>
  <si>
    <t>847.8471280.1.428640.000000.847001.200179</t>
  </si>
  <si>
    <t>8471305</t>
  </si>
  <si>
    <t>KUST - Dean Of Medicine</t>
  </si>
  <si>
    <t>847.8471305.1.420550.000000.847001.200179</t>
  </si>
  <si>
    <t>847.8471305.1.420570.000000.847001.200179</t>
  </si>
  <si>
    <t>847.8471305.1.420810.000000.847001.200179</t>
  </si>
  <si>
    <t>847.8471305.1.421000.000000.847001.200179</t>
  </si>
  <si>
    <t>847.8471305.1.421700.000000.847001.200179</t>
  </si>
  <si>
    <t>847.8471305.1.422100.000000.847001.200179</t>
  </si>
  <si>
    <t>422900</t>
  </si>
  <si>
    <t>Other specialised professional services, not mentioned elsewhere</t>
  </si>
  <si>
    <t>847.8471305.1.422900.000000.847001.200179</t>
  </si>
  <si>
    <t>847.8471305.1.425100.000000.847001.200179</t>
  </si>
  <si>
    <t>847.8471305.1.425510.000000.847001.200179</t>
  </si>
  <si>
    <t>847.8471305.1.425550.000000.847001.200179</t>
  </si>
  <si>
    <t>847.8471305.1.425720.000000.847001.200179</t>
  </si>
  <si>
    <t>847.8471305.1.425742.000000.847001.200179</t>
  </si>
  <si>
    <t>847.8471305.1.425745.000000.847001.200179</t>
  </si>
  <si>
    <t>847.8471305.1.425746.000000.847001.200179</t>
  </si>
  <si>
    <t>847.8471305.1.425749.000000.847001.200179</t>
  </si>
  <si>
    <t>847.8471305.1.425750.000000.847001.200179</t>
  </si>
  <si>
    <t>847.8471305.1.425760.000000.847001.200179</t>
  </si>
  <si>
    <t>425762</t>
  </si>
  <si>
    <t>Student Internship</t>
  </si>
  <si>
    <t>847.8471305.1.425762.000000.847001.200179</t>
  </si>
  <si>
    <t>847.8471305.1.425763.000000.847001.200179</t>
  </si>
  <si>
    <t>847.8471305.1.425770.000000.847001.200179</t>
  </si>
  <si>
    <t>847.8471305.1.425900.000000.847001.200179</t>
  </si>
  <si>
    <t>847.8471305.1.426100.000000.847001.200179</t>
  </si>
  <si>
    <t>847.8471305.1.426610.000000.847001.200179</t>
  </si>
  <si>
    <t>847.8471305.1.426900.000000.847001.200179</t>
  </si>
  <si>
    <t>847.8471305.1.427100.000000.847001.200179</t>
  </si>
  <si>
    <t>847.8471305.1.427200.000000.847001.200179</t>
  </si>
  <si>
    <t>847.8471305.1.427710.000000.847001.200179</t>
  </si>
  <si>
    <t>847.8471305.1.427810.000000.847001.200179</t>
  </si>
  <si>
    <t>847.8471305.1.428090.000000.847001.200179</t>
  </si>
  <si>
    <t>428400</t>
  </si>
  <si>
    <t>Sponsorship expenses/contributions</t>
  </si>
  <si>
    <t>847.8471305.1.428400.000000.847001.200179</t>
  </si>
  <si>
    <t>847.8471305.1.428640.000000.847001.200179</t>
  </si>
  <si>
    <t>847.8471305.1.432205.000000.847001.200179</t>
  </si>
  <si>
    <t>847.8471305.1.432209.000000.847001.200179</t>
  </si>
  <si>
    <t>432210</t>
  </si>
  <si>
    <t>Medical equipment</t>
  </si>
  <si>
    <t>847.8471305.1.432210.000000.847001.200179</t>
  </si>
  <si>
    <t>847.8471305.1.435310.000000.847001.200179</t>
  </si>
  <si>
    <t>847.8471305.1.435330.000000.847001.200179</t>
  </si>
  <si>
    <t>847.8471305.1.435340.000000.847001.200179</t>
  </si>
  <si>
    <t>847.8471305.1.435410.000000.847001.200179</t>
  </si>
  <si>
    <t>847.8471305.1.435508.000000.847001.200179</t>
  </si>
  <si>
    <t>847.8471305.1.435519.000000.847001.200179</t>
  </si>
  <si>
    <t>847.8471305.1.435530.000000.847001.200179</t>
  </si>
  <si>
    <t>847.8471305.1.436110.000000.847001.200179</t>
  </si>
  <si>
    <t>847.8471305.1.436120.000000.847001.200179</t>
  </si>
  <si>
    <t>Grand Total</t>
  </si>
  <si>
    <t>847.8471305.1.425741.000000.847001.200179</t>
  </si>
  <si>
    <t>Student stipend</t>
  </si>
  <si>
    <t>425741</t>
  </si>
  <si>
    <t>847.8471280.1.435530.000000.847001.200179</t>
  </si>
  <si>
    <t>847.8471280.1.435340.000000.847001.200179</t>
  </si>
  <si>
    <t>847.8471280.1.432170.000000.847001.200179</t>
  </si>
  <si>
    <t>847.8471280.1.425760.000000.847001.200179</t>
  </si>
  <si>
    <t>847.8471280.1.425100.000000.847001.200179</t>
  </si>
  <si>
    <t>847.8471270.1.436110.000000.847001.200179</t>
  </si>
  <si>
    <t>847.8471270.1.428090.000000.847001.200179</t>
  </si>
  <si>
    <t>847.8471270.1.425900.000000.847001.200179</t>
  </si>
  <si>
    <t>847.8471270.1.425510.000000.847001.200179</t>
  </si>
  <si>
    <t>847.8471260.1.436120.000000.847001.200179</t>
  </si>
  <si>
    <t>847.8471260.1.436110.000000.847001.200179</t>
  </si>
  <si>
    <t>847.8471260.1.435530.000000.847001.200179</t>
  </si>
  <si>
    <t>847.8471260.1.435410.000000.847001.200179</t>
  </si>
  <si>
    <t>847.8471260.1.432209.000000.847001.200179</t>
  </si>
  <si>
    <t>847.8471260.1.428090.000000.847001.200179</t>
  </si>
  <si>
    <t>847.8471260.1.427850.000000.847001.200179</t>
  </si>
  <si>
    <t>847.8471260.1.427810.000000.847001.200179</t>
  </si>
  <si>
    <t>847.8471260.1.427100.000000.847001.200179</t>
  </si>
  <si>
    <t>847.8471260.1.426610.000000.847001.200179</t>
  </si>
  <si>
    <t>847.8471260.1.425740.000000.847001.200179</t>
  </si>
  <si>
    <t>Scholarships &amp; other financial aid</t>
  </si>
  <si>
    <t>425740</t>
  </si>
  <si>
    <t>847.8471260.1.425720.000000.847001.200179</t>
  </si>
  <si>
    <t>847.8471260.1.425510.000000.847001.200179</t>
  </si>
  <si>
    <t>847.8471260.1.425100.000000.847001.200179</t>
  </si>
  <si>
    <t>847.8471260.1.422100.000000.847001.200179</t>
  </si>
  <si>
    <t>847.8471250.1.428640.000000.847001.200179</t>
  </si>
  <si>
    <t>847.8471250.1.428090.000000.847001.200179</t>
  </si>
  <si>
    <t>847.8471250.1.426610.000000.847001.200179</t>
  </si>
  <si>
    <t>847.8471250.1.425900.000000.847001.200179</t>
  </si>
  <si>
    <t>847.8471250.1.425762.000000.847001.200179</t>
  </si>
  <si>
    <t>847.8471250.1.425761.000000.847001.200179</t>
  </si>
  <si>
    <t>847.8471250.1.425750.000000.847001.200179</t>
  </si>
  <si>
    <t>847.8471250.1.425741.000000.847001.200179</t>
  </si>
  <si>
    <t>847.8471240.1.436120.000000.847001.200179</t>
  </si>
  <si>
    <t>847.8471240.1.436110.000000.847001.200179</t>
  </si>
  <si>
    <t>847.8471240.1.435330.000000.847001.200179</t>
  </si>
  <si>
    <t>847.8471240.1.428640.000000.847001.200179</t>
  </si>
  <si>
    <t>847.8471240.1.428090.000000.847001.200179</t>
  </si>
  <si>
    <t>847.8471240.1.425900.000000.847001.200179</t>
  </si>
  <si>
    <t>847.8471240.1.425750.000000.847001.200179</t>
  </si>
  <si>
    <t>847.8471220.1.425900.000000.847001.200179</t>
  </si>
  <si>
    <t>847.8471220.1.425741.000000.847001.200179</t>
  </si>
  <si>
    <t>847.8471210.1.435530.000000.847001.200179</t>
  </si>
  <si>
    <t>KUST - SVP/ Academic &amp; Student Services Office</t>
  </si>
  <si>
    <t>8471210</t>
  </si>
  <si>
    <t>847.8471210.1.428640.000000.847001.200179</t>
  </si>
  <si>
    <t>847.8471210.1.428090.000000.847001.200179</t>
  </si>
  <si>
    <t>847.8471210.1.427100.000000.847001.200179</t>
  </si>
  <si>
    <t>847.8471210.1.425900.000000.847001.200179</t>
  </si>
  <si>
    <t>847.8471210.1.425741.000000.847001.200179</t>
  </si>
  <si>
    <t>847.8471210.1.425100.000000.847001.200179</t>
  </si>
  <si>
    <t>847.8471170.1.428090.000000.847001.200179</t>
  </si>
  <si>
    <t>847.8471170.1.425900.000000.847001.200179</t>
  </si>
  <si>
    <t>847.8471170.1.421100.000000.847001.200179</t>
  </si>
  <si>
    <t>847.8471160.1.432120.000000.847001.200179</t>
  </si>
  <si>
    <t>847.8471160.1.430330.000000.847001.200179</t>
  </si>
  <si>
    <t>847.8471160.1.421700.000000.847001.200179</t>
  </si>
  <si>
    <t>847.8471150.1.435310.000000.847001.200179</t>
  </si>
  <si>
    <t>847.8471150.1.428090.000000.847001.200179</t>
  </si>
  <si>
    <t>847.8471150.1.425550.000000.847001.200179</t>
  </si>
  <si>
    <t>847.8471150.1.425510.000000.847001.200179</t>
  </si>
  <si>
    <t>847.8471150.1.421000.000000.847001.200179</t>
  </si>
  <si>
    <t>847.8471140.1.428640.000000.847001.200179</t>
  </si>
  <si>
    <t>847.8471140.1.428090.000000.847001.200179</t>
  </si>
  <si>
    <t>847.8471140.1.427200.000000.847001.200179</t>
  </si>
  <si>
    <t>847.8471140.1.425510.000000.847001.200179</t>
  </si>
  <si>
    <t>847.8471130.1.428400.000000.847001.200179</t>
  </si>
  <si>
    <t>847.8471130.1.428111.000000.847001.200179</t>
  </si>
  <si>
    <t>847.8471130.1.428090.000000.847001.200179</t>
  </si>
  <si>
    <t>847.8471130.1.427710.000000.847001.200179</t>
  </si>
  <si>
    <t>847.8471122.1.429900.000000.847001.200179</t>
  </si>
  <si>
    <t>KUST - Masdar Institute</t>
  </si>
  <si>
    <t>8471122</t>
  </si>
  <si>
    <t>847.8471122.1.428090.000000.847001.200179</t>
  </si>
  <si>
    <t>847.8471122.1.425900.000000.847001.200179</t>
  </si>
  <si>
    <t>847.8471121.1.428090.000000.847001.200179</t>
  </si>
  <si>
    <t>847.8471121.1.425900.000000.847001.200179</t>
  </si>
  <si>
    <t>847.8471120.1.429900.000000.847001.200179</t>
  </si>
  <si>
    <t>KUST - Institute for Automation, Information Science &amp; Communication</t>
  </si>
  <si>
    <t>8471120</t>
  </si>
  <si>
    <t>847.8471120.1.428090.000000.847001.200179</t>
  </si>
  <si>
    <t>847.8471120.1.425900.000000.847001.200179</t>
  </si>
  <si>
    <t>847.8471110.1.428090.000000.847001.200179</t>
  </si>
  <si>
    <t>KUST - SVP/ Research &amp; Development Office</t>
  </si>
  <si>
    <t>8471110</t>
  </si>
  <si>
    <t>847.8471110.1.427710.000000.847001.200179</t>
  </si>
  <si>
    <t>847.8471110.1.425900.000000.847001.200179</t>
  </si>
  <si>
    <t>847.8470910.1.432205.000000.847001.200179</t>
  </si>
  <si>
    <t>KUST - Executive Vice President Office</t>
  </si>
  <si>
    <t>8470910</t>
  </si>
  <si>
    <t>847.8470810.1.436120.000000.847001.200179</t>
  </si>
  <si>
    <t>847.8470810.1.425900.000000.847001.200179</t>
  </si>
  <si>
    <t>847.8470810.1.421000.000000.847001.200179</t>
  </si>
  <si>
    <t>847.8470730.1.432205.000000.847001.200179</t>
  </si>
  <si>
    <t>847.8470730.1.428090.000000.847001.200179</t>
  </si>
  <si>
    <t>847.8470730.1.427710.000000.847001.200179</t>
  </si>
  <si>
    <t>847.8470730.1.421100.000000.847001.200179</t>
  </si>
  <si>
    <t>847.8470720.1.436110.000000.847001.200179</t>
  </si>
  <si>
    <t>847.8470630.1.429900.000000.847001.200179</t>
  </si>
  <si>
    <t>KUST - Business Development</t>
  </si>
  <si>
    <t>8470630</t>
  </si>
  <si>
    <t>847.8470630.1.428090.000000.847001.200179</t>
  </si>
  <si>
    <t>847.8470620.1.430330.000000.847001.200179</t>
  </si>
  <si>
    <t>847.8470620.1.428090.000000.847001.200179</t>
  </si>
  <si>
    <t>847.8470620.1.427900.000000.847001.200179</t>
  </si>
  <si>
    <t>847.8470620.1.426250.000000.847001.200179</t>
  </si>
  <si>
    <t>847.8470620.1.426220.000000.847001.200179</t>
  </si>
  <si>
    <t>847.8470620.1.426210.000000.847001.200179</t>
  </si>
  <si>
    <t>847.8470620.1.425900.000000.847001.200179</t>
  </si>
  <si>
    <t>847.8470620.1.425510.000000.847001.200179</t>
  </si>
  <si>
    <t>847.8470530.1.436120.000000.847020.200179</t>
  </si>
  <si>
    <t>847.8470530.1.435740.000000.847020.200179</t>
  </si>
  <si>
    <t>847.8470530.1.435508.000000.847020.200179</t>
  </si>
  <si>
    <t>847.8470530.1.435410.000000.847020.200179</t>
  </si>
  <si>
    <t>847.8470530.1.428090.000000.847010.200179</t>
  </si>
  <si>
    <t>847.8470530.1.425900.000000.847010.200179</t>
  </si>
  <si>
    <t>847.8470520.1.421600.000000.847010.200179</t>
  </si>
  <si>
    <t>847.8470450.1.426610.000000.847001.200179</t>
  </si>
  <si>
    <t>847.8470445.1.425760.000000.847001.200179</t>
  </si>
  <si>
    <t>847.8470440.1.428640.000000.847001.200179</t>
  </si>
  <si>
    <t>847.8470440.1.428090.000000.847001.200179</t>
  </si>
  <si>
    <t>847.8470440.1.420570.000000.847001.200179</t>
  </si>
  <si>
    <t>847.8470435.1.428090.000000.847001.200179</t>
  </si>
  <si>
    <t>847.8470435.1.425900.000000.847001.200179</t>
  </si>
  <si>
    <t>847.8470435.1.425761.000000.847001.200179</t>
  </si>
  <si>
    <t>847.8470435.1.425550.000000.847001.200179</t>
  </si>
  <si>
    <t>847.8470435.1.425510.000000.847001.200179</t>
  </si>
  <si>
    <t>847.8470430.1.428640.000000.847001.200179</t>
  </si>
  <si>
    <t>847.8470430.1.425900.000000.847001.200179</t>
  </si>
  <si>
    <t>847.8470430.1.425761.000000.847001.200179</t>
  </si>
  <si>
    <t>847.8470430.1.425746.000000.847001.200179</t>
  </si>
  <si>
    <t>847.8470425.1.428090.000000.847001.200179</t>
  </si>
  <si>
    <t>847.8470425.1.425900.000000.847001.200179</t>
  </si>
  <si>
    <t>847.8470425.1.421700.000000.847001.200179</t>
  </si>
  <si>
    <t>847.8470425.1.420550.000000.847001.200179</t>
  </si>
  <si>
    <t>847.8470415.1.436110.000000.847001.200179</t>
  </si>
  <si>
    <t>847.8470415.1.435519.000000.847001.200179</t>
  </si>
  <si>
    <t>847.8470415.1.428640.000000.847001.200179</t>
  </si>
  <si>
    <t>847.8470415.1.428090.000000.847001.200179</t>
  </si>
  <si>
    <t>847.8470415.1.425760.000000.847001.200179</t>
  </si>
  <si>
    <t>847.8470415.1.425550.000000.847001.200179</t>
  </si>
  <si>
    <t>847.8470415.1.425510.000000.847001.200179</t>
  </si>
  <si>
    <t>847.8470410.1.428640.000000.847001.200179</t>
  </si>
  <si>
    <t>847.8470410.1.428090.000000.847001.200179</t>
  </si>
  <si>
    <t>847.8470410.1.425761.000000.847001.200179</t>
  </si>
  <si>
    <t>847.8470410.1.425100.000000.847001.200179</t>
  </si>
  <si>
    <t>847.8470410.1.420570.000000.847001.200179</t>
  </si>
  <si>
    <t>847.8470405.1.428090.000000.847001.200179</t>
  </si>
  <si>
    <t>847.8470405.1.425550.000000.847001.200179</t>
  </si>
  <si>
    <t>847.8470350.1.436600.000000.847001.200179</t>
  </si>
  <si>
    <t>847.8470350.1.425900.000000.847001.200179</t>
  </si>
  <si>
    <t>847.8470350.1.425760.000000.847001.200179</t>
  </si>
  <si>
    <t>847.8470350.1.420550.000000.847001.200179</t>
  </si>
  <si>
    <t>847.8470345.1.436600.000000.847001.200179</t>
  </si>
  <si>
    <t>847.8470345.1.426610.000000.847001.200179</t>
  </si>
  <si>
    <t>847.8470345.1.425900.000000.847001.200179</t>
  </si>
  <si>
    <t>847.8470345.1.425760.000000.847001.200179</t>
  </si>
  <si>
    <t>847.8470345.1.425510.000000.847001.200179</t>
  </si>
  <si>
    <t>847.8470345.1.420550.000000.847001.200179</t>
  </si>
  <si>
    <t>847.8470340.1.436600.000000.847001.200179</t>
  </si>
  <si>
    <t>847.8470340.1.436110.000000.847001.200179</t>
  </si>
  <si>
    <t>847.8470340.1.428090.000000.847001.200179</t>
  </si>
  <si>
    <t>847.8470340.1.425900.000000.847001.200179</t>
  </si>
  <si>
    <t>847.8470340.1.425760.000000.847001.200179</t>
  </si>
  <si>
    <t>847.8470340.1.425510.000000.847001.200179</t>
  </si>
  <si>
    <t>847.8470340.1.420550.000000.847001.200179</t>
  </si>
  <si>
    <t>847.8470335.1.428090.000000.847001.200179</t>
  </si>
  <si>
    <t>847.8470335.1.425900.000000.847001.200179</t>
  </si>
  <si>
    <t>847.8470335.1.425760.000000.847001.200179</t>
  </si>
  <si>
    <t>847.8470335.1.425510.000000.847001.200179</t>
  </si>
  <si>
    <t>847.8470335.1.420550.000000.847001.200179</t>
  </si>
  <si>
    <t>847.8470330.1.436110.000000.847001.200179</t>
  </si>
  <si>
    <t>847.8470330.1.435340.000000.847001.200179</t>
  </si>
  <si>
    <t>847.8470330.1.428090.000000.847001.200179</t>
  </si>
  <si>
    <t>847.8470330.1.425900.000000.847001.200179</t>
  </si>
  <si>
    <t>847.8470330.1.425761.000000.847001.200179</t>
  </si>
  <si>
    <t>847.8470330.1.425760.000000.847001.200179</t>
  </si>
  <si>
    <t>847.8470330.1.425510.000000.847001.200179</t>
  </si>
  <si>
    <t>847.8470330.1.421700.000000.847001.200179</t>
  </si>
  <si>
    <t>847.8470325.1.436600.000000.847001.200179</t>
  </si>
  <si>
    <t>847.8470325.1.435350.000000.847001.200179</t>
  </si>
  <si>
    <t>847.8470325.1.428090.000000.847001.200179</t>
  </si>
  <si>
    <t>847.8470325.1.425900.000000.847001.200179</t>
  </si>
  <si>
    <t>847.8470325.1.425770.000000.847001.200179</t>
  </si>
  <si>
    <t>847.8470325.1.425760.000000.847001.200179</t>
  </si>
  <si>
    <t>847.8470325.1.425510.000000.847001.200179</t>
  </si>
  <si>
    <t>847.8470325.1.420550.000000.847001.200179</t>
  </si>
  <si>
    <t>847.8470320.1.436600.000000.847001.200179</t>
  </si>
  <si>
    <t>847.8470320.1.436110.000000.847001.200179</t>
  </si>
  <si>
    <t>847.8470320.1.428090.000000.847001.200179</t>
  </si>
  <si>
    <t>847.8470320.1.425900.000000.847001.200179</t>
  </si>
  <si>
    <t>847.8470320.1.425760.000000.847001.200179</t>
  </si>
  <si>
    <t>847.8470320.1.425510.000000.847001.200179</t>
  </si>
  <si>
    <t>847.8470320.1.420550.000000.847001.200179</t>
  </si>
  <si>
    <t>847.8470315.1.436600.000000.847001.200179</t>
  </si>
  <si>
    <t>847.8470315.1.428090.000000.847001.200179</t>
  </si>
  <si>
    <t>847.8470315.1.420550.000000.847001.200179</t>
  </si>
  <si>
    <t>847.8470310.1.436110.000000.847001.200179</t>
  </si>
  <si>
    <t>847.8470310.1.428090.000000.847001.200179</t>
  </si>
  <si>
    <t>847.8470310.1.426610.000000.847001.200179</t>
  </si>
  <si>
    <t>847.8470310.1.425900.000000.847001.200179</t>
  </si>
  <si>
    <t>847.8470310.1.425760.000000.847001.200179</t>
  </si>
  <si>
    <t>847.8470310.1.425510.000000.847001.200179</t>
  </si>
  <si>
    <t>847.8470310.1.420550.000000.847001.200179</t>
  </si>
  <si>
    <t>847.8470305.1.436600.000000.847001.200179</t>
  </si>
  <si>
    <t>847.8470305.1.430330.000000.847001.200179</t>
  </si>
  <si>
    <t>847.8470305.1.428400.000000.847001.200179</t>
  </si>
  <si>
    <t>847.8470305.1.428090.000000.847001.200179</t>
  </si>
  <si>
    <t>847.8470305.1.425762.000000.847001.200179</t>
  </si>
  <si>
    <t>847.8470230.1.428640.000000.847001.200179</t>
  </si>
  <si>
    <t>847.8470230.1.428090.000000.847001.200179</t>
  </si>
  <si>
    <t>847.8470230.1.425900.000000.847001.200179</t>
  </si>
  <si>
    <t>847.8470230.1.425770.000000.847001.200179</t>
  </si>
  <si>
    <t>847.8470230.1.425762.000000.847001.200179</t>
  </si>
  <si>
    <t>847.8470230.1.425761.000000.847001.200179</t>
  </si>
  <si>
    <t>847.8470230.1.425742.000000.847001.200179</t>
  </si>
  <si>
    <t>847.8470230.1.425741.000000.847001.200179</t>
  </si>
  <si>
    <t>847.8470140.1.428640.000000.847001.200179</t>
  </si>
  <si>
    <t>847.8470130.1.428090.000000.847001.200179</t>
  </si>
  <si>
    <t>847.8470130.1.425100.000000.847001.200179</t>
  </si>
  <si>
    <t>847.8470110.1.435530.000000.847001.200179</t>
  </si>
  <si>
    <t>847.8470110.1.435310.000000.847001.200179</t>
  </si>
  <si>
    <t>847.8470110.1.430330.000000.847001.200179</t>
  </si>
  <si>
    <t>847.8470110.1.428400.000000.847001.200179</t>
  </si>
  <si>
    <t>847.8470110.1.425770.000000.847001.200179</t>
  </si>
  <si>
    <t>847.8470110.1.425550.000000.847001.200179</t>
  </si>
  <si>
    <t>847.8470110.1.425100.000000.847001.200179</t>
  </si>
  <si>
    <t>FA180-Capex Expense</t>
  </si>
  <si>
    <t>300180</t>
  </si>
  <si>
    <t>847.8471305.1.492610.000000.847001.300180</t>
  </si>
  <si>
    <t>Furniture &amp; Fixtures - Offices</t>
  </si>
  <si>
    <t>492610</t>
  </si>
  <si>
    <t>847.8471305.1.492316.000000.847001.300180</t>
  </si>
  <si>
    <t>492316</t>
  </si>
  <si>
    <t>847.8471305.1.492310.000000.847001.300180</t>
  </si>
  <si>
    <t>Hardware &amp; peripherals</t>
  </si>
  <si>
    <t>492310</t>
  </si>
  <si>
    <t>847.8471305.1.492200.000000.847001.300180</t>
  </si>
  <si>
    <t>Capital expense - Buildings</t>
  </si>
  <si>
    <t>492200</t>
  </si>
  <si>
    <t>847.8471280.1.492316.000000.847001.300180</t>
  </si>
  <si>
    <t>847.8471260.1.492610.000000.847001.300180</t>
  </si>
  <si>
    <t>847.8471260.1.492200.000000.847001.300180</t>
  </si>
  <si>
    <t>847.8471170.1.492316.000000.847001.300180</t>
  </si>
  <si>
    <t>847.8471160.1.492316.000000.847001.300180</t>
  </si>
  <si>
    <t>847.8471130.1.495140.000000.847001.300180</t>
  </si>
  <si>
    <t>Copyrights, patents and licenses</t>
  </si>
  <si>
    <t>495140</t>
  </si>
  <si>
    <t>847.8471130.1.492316.000000.847001.300180</t>
  </si>
  <si>
    <t>847.8471130.1.492200.000000.847001.300180</t>
  </si>
  <si>
    <t>847.8471110.1.492316.000000.847001.300180</t>
  </si>
  <si>
    <t>847.8470910.1.492316.000000.847001.300180</t>
  </si>
  <si>
    <t>847.8470810.1.495110.000000.847001.300180</t>
  </si>
  <si>
    <t>Computer software</t>
  </si>
  <si>
    <t>495110</t>
  </si>
  <si>
    <t>847.8470810.1.492316.000000.847001.300180</t>
  </si>
  <si>
    <t>847.8470810.1.492310.000000.847001.300180</t>
  </si>
  <si>
    <t>847.8470730.1.495140.000000.847001.300180</t>
  </si>
  <si>
    <t>847.8470530.1.495140.000000.847010.300180</t>
  </si>
  <si>
    <t>847.8470530.1.492610.000000.847030.300180</t>
  </si>
  <si>
    <t>847.8470530.1.492610.000000.847020.300180</t>
  </si>
  <si>
    <t>847.8470530.1.492610.000000.847010.300180</t>
  </si>
  <si>
    <t>847.8470530.1.492200.000000.847020.300180</t>
  </si>
  <si>
    <t>847.8470530.1.492200.000000.847010.300180</t>
  </si>
  <si>
    <t>847.8470520.1.492316.000000.847001.300180</t>
  </si>
  <si>
    <t>847.8470450.1.492316.000000.847001.300180</t>
  </si>
  <si>
    <t>847.8470435.1.492316.000000.847001.300180</t>
  </si>
  <si>
    <t>847.8470430.1.492316.000000.847001.300180</t>
  </si>
  <si>
    <t>847.8470425.1.492316.000000.847001.300180</t>
  </si>
  <si>
    <t>847.8470415.1.495140.000000.847001.300180</t>
  </si>
  <si>
    <t>847.8470415.1.492316.000000.847001.300180</t>
  </si>
  <si>
    <t>847.8470350.1.492316.000000.847001.300180</t>
  </si>
  <si>
    <t>847.8470345.1.492316.000000.847001.300180</t>
  </si>
  <si>
    <t>847.8470340.1.495140.000000.847001.300180</t>
  </si>
  <si>
    <t>847.8470340.1.492316.000000.847001.300180</t>
  </si>
  <si>
    <t>847.8470335.1.492316.000000.847001.300180</t>
  </si>
  <si>
    <t>847.8470330.1.492316.000000.847001.300180</t>
  </si>
  <si>
    <t>847.8470325.1.492316.000000.847001.300180</t>
  </si>
  <si>
    <t>847.8470325.1.492200.000000.847001.300180</t>
  </si>
  <si>
    <t>847.8470320.1.492316.000000.847001.300180</t>
  </si>
  <si>
    <t>847.8470315.1.492316.000000.847001.300180</t>
  </si>
  <si>
    <t>847.8470310.1.492316.000000.847001.300180</t>
  </si>
  <si>
    <t>847.8470305.1.492316.000000.847001.300180</t>
  </si>
  <si>
    <t>847.8470220.1.492316.000000.847001.300180</t>
  </si>
  <si>
    <t>KUST - Office of the Provost</t>
  </si>
  <si>
    <t>8470220</t>
  </si>
  <si>
    <t>847.8470110.1.492316.000000.847001.300180</t>
  </si>
  <si>
    <t>847.8471305.1.495140.000000.847001.300180</t>
  </si>
  <si>
    <t>847.8471170.1.495110.000000.847001.300180</t>
  </si>
  <si>
    <t>847.8471170.1.492310.000000.847001.300180</t>
  </si>
  <si>
    <t>847.8471160.1.492200.000000.847001.300180</t>
  </si>
  <si>
    <t>847.8471140.1.492316.000000.847001.300180</t>
  </si>
  <si>
    <t>847.8470530.1.492610.000000.847015.300180</t>
  </si>
  <si>
    <t>847.8470530.1.492316.000000.847010.300180</t>
  </si>
  <si>
    <t>847.8470530.1.492200.000000.847951.300180</t>
  </si>
  <si>
    <t>847.8470530.1.492200.000000.847015.300180</t>
  </si>
  <si>
    <t>847.8470530.1.492200.000000.847001.300180</t>
  </si>
  <si>
    <t>847.8470140.1.492310.000000.847001.300180</t>
  </si>
  <si>
    <t>2020 Revis.ed Budget</t>
  </si>
  <si>
    <t>2020 Actual Amount</t>
  </si>
  <si>
    <t>2021 Annual Budget</t>
  </si>
  <si>
    <t>2021 Revised Budget</t>
  </si>
  <si>
    <t>2021 Actual Amount</t>
  </si>
  <si>
    <t>2021 PR</t>
  </si>
  <si>
    <t>2021 PO</t>
  </si>
  <si>
    <t>2021 Fund Available</t>
  </si>
  <si>
    <t>Row Labels</t>
  </si>
  <si>
    <t xml:space="preserve"> 2021 Revised Budget</t>
  </si>
  <si>
    <t xml:space="preserve"> 2021 Actual Amount</t>
  </si>
  <si>
    <t xml:space="preserve"> 2021 PR</t>
  </si>
  <si>
    <t xml:space="preserve"> 2021 PO</t>
  </si>
  <si>
    <t xml:space="preserve"> 2020 Revis.ed Budget</t>
  </si>
  <si>
    <t xml:space="preserve"> 2020 Actual Amount</t>
  </si>
  <si>
    <t>Cost Center Code - Group</t>
  </si>
  <si>
    <t>College of Engineering</t>
  </si>
  <si>
    <t>Finance &amp; Business Development Office</t>
  </si>
  <si>
    <t>Information Technology/ANKABUT</t>
  </si>
  <si>
    <t xml:space="preserve">President's Office </t>
  </si>
  <si>
    <t>College of Arts &amp; Science</t>
  </si>
  <si>
    <t>Administration, Facilities and EHS Office</t>
  </si>
  <si>
    <t>Standards certification (e.g. ISO)</t>
  </si>
  <si>
    <t>Education- outsourced training service</t>
  </si>
  <si>
    <t>Graduate Studies</t>
  </si>
  <si>
    <t>Continuing Education</t>
  </si>
  <si>
    <t>Academic and Student Services Office</t>
  </si>
  <si>
    <t>Consolidated cost of outsourced employees</t>
  </si>
  <si>
    <t>College of Medicine &amp; Health Sciences</t>
  </si>
  <si>
    <t>Senior Vice President, Research Office</t>
  </si>
  <si>
    <t>Advertising</t>
  </si>
  <si>
    <t>HR &amp; Procurement Office</t>
  </si>
  <si>
    <t>Accreditation visit</t>
  </si>
  <si>
    <t xml:space="preserve">Hardware and Peripheral </t>
  </si>
  <si>
    <t xml:space="preserve">Computer software licenses </t>
  </si>
  <si>
    <t>Cleaning: Business premises</t>
  </si>
  <si>
    <t>2022 Budget</t>
  </si>
  <si>
    <t>2022 Budget Scenario 90%</t>
  </si>
  <si>
    <t>2022 Budget Scenario 80%</t>
  </si>
  <si>
    <t>2022 Budget Scenario 70%</t>
  </si>
  <si>
    <t>2023 Budget</t>
  </si>
  <si>
    <t>2024 Budget</t>
  </si>
  <si>
    <t>847.8470130.1.426610.000000.847001.200179</t>
  </si>
  <si>
    <t>847.8470230.1.492310.000000.847001.300180</t>
  </si>
  <si>
    <t>847.8470310.1.432209.000000.847001.200179</t>
  </si>
  <si>
    <t>847.8470320.1.495140.000000.847001.300180</t>
  </si>
  <si>
    <t>847.8470325.1.432209.000000.847001.200179</t>
  </si>
  <si>
    <t>847.8470330.1.420550.000000.847001.200179</t>
  </si>
  <si>
    <t>847.8470330.1.432209.000000.847001.200179</t>
  </si>
  <si>
    <t>847.8470340.1.425720.000000.847001.200179</t>
  </si>
  <si>
    <t>847.8470410.1.435310.000000.847001.200179</t>
  </si>
  <si>
    <t>847.8470415.1.421700.000000.847001.200179</t>
  </si>
  <si>
    <t>847.8470415.1.425100.000000.847001.200179</t>
  </si>
  <si>
    <t>847.8470415.1.425763.000000.847001.200179</t>
  </si>
  <si>
    <t>847.8470425.1.425550.000000.847001.200179</t>
  </si>
  <si>
    <t>847.8470425.1.492310.000000.847001.300180</t>
  </si>
  <si>
    <t>847.8470440.1.420550.000000.847001.200179</t>
  </si>
  <si>
    <t>847.8470440.1.421100.000000.847001.200179</t>
  </si>
  <si>
    <t>847.8470440.1.421700.000000.847001.200179</t>
  </si>
  <si>
    <t>847.8470440.1.425100.000000.847001.200179</t>
  </si>
  <si>
    <t>847.8470440.1.425510.000000.847001.200179</t>
  </si>
  <si>
    <t>847.8470440.1.425550.000000.847001.200179</t>
  </si>
  <si>
    <t>847.8470440.1.425900.000000.847001.200179</t>
  </si>
  <si>
    <t>847.8470440.1.427710.000000.847001.200179</t>
  </si>
  <si>
    <t>847.8470445.1.420900.000000.847001.200179</t>
  </si>
  <si>
    <t>847.8470445.1.421000.000000.847001.200179</t>
  </si>
  <si>
    <t>847.8470445.1.425100.000000.847001.200179</t>
  </si>
  <si>
    <t>847.8470445.1.425720.000000.847001.200179</t>
  </si>
  <si>
    <t>847.8470445.1.425763.000000.847001.200179</t>
  </si>
  <si>
    <t>847.8470445.1.425900.000000.847001.200179</t>
  </si>
  <si>
    <t>847.8470445.1.427200.000000.847001.200179</t>
  </si>
  <si>
    <t>847.8470445.1.427900.000000.847001.200179</t>
  </si>
  <si>
    <t>847.8470445.1.428090.000000.847001.200179</t>
  </si>
  <si>
    <t>847.8470445.1.428640.000000.847001.200179</t>
  </si>
  <si>
    <t>847.8470445.1.432209.000000.847001.200179</t>
  </si>
  <si>
    <t>847.8470445.1.435350.000000.847001.200179</t>
  </si>
  <si>
    <t>847.8470445.1.435508.000000.847001.200179</t>
  </si>
  <si>
    <t>847.8470445.1.435519.000000.847001.200179</t>
  </si>
  <si>
    <t>847.8470445.1.436110.000000.847001.200179</t>
  </si>
  <si>
    <t>847.8470445.1.492316.000000.847001.300180</t>
  </si>
  <si>
    <t>847.8470450.1.428090.000000.847001.200179</t>
  </si>
  <si>
    <t>847.8470450.1.492310.000000.847001.300180</t>
  </si>
  <si>
    <t>847.8470520.1.421600.000000.847001.200179</t>
  </si>
  <si>
    <t>847.8470530.1.420310.000000.847001.200179</t>
  </si>
  <si>
    <t>847.8470530.1.421100.000000.847001.200179</t>
  </si>
  <si>
    <t>847.8470530.1.426250.000000.847001.200179</t>
  </si>
  <si>
    <t>847.8470530.1.426800.000000.847001.200179</t>
  </si>
  <si>
    <t>847.8470530.1.426900.000000.847001.200179</t>
  </si>
  <si>
    <t>847.8470530.1.428090.000000.847001.200179</t>
  </si>
  <si>
    <t>847.8470530.1.428111.000000.847001.200179</t>
  </si>
  <si>
    <t>847.8470530.1.428112.000000.847001.200179</t>
  </si>
  <si>
    <t>847.8470530.1.429900.000000.847001.200179</t>
  </si>
  <si>
    <t>847.8470530.1.432120.000000.847001.200179</t>
  </si>
  <si>
    <t>847.8470530.1.435740.000000.847001.200179</t>
  </si>
  <si>
    <t>847.8470530.1.436120.000000.847001.200179</t>
  </si>
  <si>
    <t>847.8470530.1.436220.000000.847001.200179</t>
  </si>
  <si>
    <t>847.8470530.1.492316.000000.847001.300180</t>
  </si>
  <si>
    <t>847.8470530.1.492610.000000.847001.300180</t>
  </si>
  <si>
    <t>847.8470530.1.495140.000000.847001.300180</t>
  </si>
  <si>
    <t>847.8470540.1.426800.000000.847010.200179</t>
  </si>
  <si>
    <t>847.8470540.1.426900.000000.847010.200179</t>
  </si>
  <si>
    <t>847.8470540.1.428111.000000.847010.200179</t>
  </si>
  <si>
    <t>847.8470540.1.428111.000000.847015.200179</t>
  </si>
  <si>
    <t>847.8470540.1.428111.000000.847020.200179</t>
  </si>
  <si>
    <t>847.8470540.1.428111.000000.847030.200179</t>
  </si>
  <si>
    <t>847.8470540.1.428112.000000.847010.200179</t>
  </si>
  <si>
    <t>847.8470540.1.428112.000000.847015.200179</t>
  </si>
  <si>
    <t>847.8470540.1.428112.000000.847020.200179</t>
  </si>
  <si>
    <t>847.8470540.1.428112.000000.847030.200179</t>
  </si>
  <si>
    <t>847.8470540.1.429900.000000.847010.200179</t>
  </si>
  <si>
    <t>847.8470540.1.430330.000000.847010.200179</t>
  </si>
  <si>
    <t>847.8470540.1.432120.000000.847001.200179</t>
  </si>
  <si>
    <t>847.8470540.1.435410.000000.847010.200179</t>
  </si>
  <si>
    <t>847.8470540.1.435740.000000.847010.200179</t>
  </si>
  <si>
    <t>847.8470540.1.436110.000000.847010.200179</t>
  </si>
  <si>
    <t>847.8470620.1.422900.000000.847001.200179</t>
  </si>
  <si>
    <t>847.8470720.1.432120.000000.847001.200179</t>
  </si>
  <si>
    <t>847.8470730.1.492610.000000.847001.300180</t>
  </si>
  <si>
    <t>847.8470810.1.413310.000000.847001.100178</t>
  </si>
  <si>
    <t>847.8471120.1.435523.000000.847001.200179</t>
  </si>
  <si>
    <t>847.8471121.1.425510.000000.847001.200179</t>
  </si>
  <si>
    <t>847.8471121.1.432170.000000.847001.200179</t>
  </si>
  <si>
    <t>847.8471160.1.420810.000000.847001.200179</t>
  </si>
  <si>
    <t>847.8471305.1.435350.000000.847001.200179</t>
  </si>
  <si>
    <t>847.8470450.1.427200.000000.847001.200179</t>
  </si>
  <si>
    <t>847.8470455.1.425760.000000.847001.200179</t>
  </si>
  <si>
    <t>847.8470455.1.425770.000000.847001.200179</t>
  </si>
  <si>
    <t>847.8470455.1.425900.000000.847001.200179</t>
  </si>
  <si>
    <t>847.8470455.1.426610.000000.847001.200179</t>
  </si>
  <si>
    <t>847.8470455.1.428090.000000.847001.200179</t>
  </si>
  <si>
    <t>847.8470455.1.428640.000000.847001.200179</t>
  </si>
  <si>
    <t>847.8470455.1.432209.000000.847001.200179</t>
  </si>
  <si>
    <t>847.8470455.1.435350.000000.847001.200179</t>
  </si>
  <si>
    <t>847.8470455.1.435508.000000.847001.200179</t>
  </si>
  <si>
    <t>847.8470455.1.435519.000000.847001.200179</t>
  </si>
  <si>
    <t>847.8470455.1.436110.000000.847001.200179</t>
  </si>
  <si>
    <t>847.8470455.1.492316.000000.847001.300180</t>
  </si>
  <si>
    <t>847.8470530.1.421600.000000.847001.200179</t>
  </si>
  <si>
    <t>847.8470530.1.425510.000000.847001.200179</t>
  </si>
  <si>
    <t>847.8470530.1.425900.000000.847001.200179</t>
  </si>
  <si>
    <t>847.8470530.1.426210.000000.847001.200179</t>
  </si>
  <si>
    <t>847.8470530.1.426220.000000.847001.200179</t>
  </si>
  <si>
    <t>847.8470530.1.432170.000000.847001.200179</t>
  </si>
  <si>
    <t>847.8470530.1.432320.000000.847001.200179</t>
  </si>
  <si>
    <t>847.8470530.1.435410.000000.847001.200179</t>
  </si>
  <si>
    <t>847.8470530.1.435508.000000.847001.200179</t>
  </si>
  <si>
    <t>847.8470415.1.492316.000000.847001.300180 </t>
  </si>
  <si>
    <t>847.8470425.1.492310.000000.847001.300180 </t>
  </si>
  <si>
    <t>847.8470425.1.492316.000000.847001.300180 </t>
  </si>
  <si>
    <t>847.8470430.1.492316.000000.847001.300180 </t>
  </si>
  <si>
    <t>847.8470435.1.492316.000000.847001.300180 </t>
  </si>
  <si>
    <t>847.8470455.1.492316.000000.847001.300180 </t>
  </si>
  <si>
    <t>KUST - Biology</t>
  </si>
  <si>
    <t xml:space="preserve"> 2022 Budget</t>
  </si>
  <si>
    <t xml:space="preserve"> 2022 Budget Scenario 90%</t>
  </si>
  <si>
    <t xml:space="preserve"> 2022 Budget Scenario 80%</t>
  </si>
  <si>
    <t xml:space="preserve"> 2022 Budget Scenario 70%</t>
  </si>
  <si>
    <t xml:space="preserve"> 2023 Budget</t>
  </si>
  <si>
    <t xml:space="preserve"> 2024 Budget</t>
  </si>
  <si>
    <t>2021-2022</t>
  </si>
  <si>
    <t>2022-2023</t>
  </si>
  <si>
    <t>2023-2024</t>
  </si>
  <si>
    <t>2024-2025</t>
  </si>
  <si>
    <t>2025-2026</t>
  </si>
  <si>
    <t>2026-2027</t>
  </si>
  <si>
    <t>Continuing Students - UG</t>
  </si>
  <si>
    <t>Continuing   Students - PG</t>
  </si>
  <si>
    <t>Intake - UG</t>
  </si>
  <si>
    <t>Intake - PG</t>
  </si>
  <si>
    <t>Total UG</t>
  </si>
  <si>
    <t>Total PG</t>
  </si>
  <si>
    <t>847.8471305.1.492610.000000.847001.000000</t>
  </si>
  <si>
    <t>847.8471305.1.492316.000000.847001.000000</t>
  </si>
  <si>
    <t>847.8471305.1.436600.000000.847001.000000</t>
  </si>
  <si>
    <t>847.8471305.1.436110.000000.847001.000000</t>
  </si>
  <si>
    <t>847.8471305.1.435508.000000.847001.000000</t>
  </si>
  <si>
    <t>847.8471305.1.435350.000000.847001.000000</t>
  </si>
  <si>
    <t>847.8471305.1.435340.000000.847001.000000</t>
  </si>
  <si>
    <t>847.8471305.1.435330.000000.847001.000000</t>
  </si>
  <si>
    <t>847.8471305.1.435310.000000.847001.000000</t>
  </si>
  <si>
    <t>847.8471305.1.430930.000000.847001.000000</t>
  </si>
  <si>
    <t>847.8471305.1.428090.000000.847001.000000</t>
  </si>
  <si>
    <t>847.8471305.1.426610.000000.847001.000000</t>
  </si>
  <si>
    <t>847.8471305.1.425900.000000.847001.000000</t>
  </si>
  <si>
    <t>847.8471305.1.425770.000000.847001.000000</t>
  </si>
  <si>
    <t>847.8471305.1.425763.000000.847001.000000</t>
  </si>
  <si>
    <t>847.8471305.1.425762.000000.847001.000000</t>
  </si>
  <si>
    <t>847.8471305.1.425761.000000.847001.000000</t>
  </si>
  <si>
    <t>847.8471305.1.425747.000000.847001.000000</t>
  </si>
  <si>
    <t>847.8471305.1.425746.000000.847001.000000</t>
  </si>
  <si>
    <t>847.8471305.1.425741.000000.847001.000000</t>
  </si>
  <si>
    <t>847.8471305.1.425740.000000.847001.000000</t>
  </si>
  <si>
    <t>847.8471305.1.425720.000000.847001.000000</t>
  </si>
  <si>
    <t>847.8471305.1.425550.000000.847001.000000</t>
  </si>
  <si>
    <t>847.8471305.1.425510.000000.847001.000000</t>
  </si>
  <si>
    <t>847.8471305.1.421000.000000.847001.000000</t>
  </si>
  <si>
    <t>847.8471305.1.420550.000000.847001.000000</t>
  </si>
  <si>
    <t>847.8471280.1.435530.000000.847001.000000</t>
  </si>
  <si>
    <t>847.8471280.1.435330.000000.847001.000000</t>
  </si>
  <si>
    <t>847.8471280.1.432170.000000.847001.000000</t>
  </si>
  <si>
    <t>847.8471280.1.428640.000000.847001.000000</t>
  </si>
  <si>
    <t>847.8471280.1.428090.000000.847001.000000</t>
  </si>
  <si>
    <t>847.8471280.1.426610.000000.847001.000000</t>
  </si>
  <si>
    <t>847.8471280.1.425763.000000.847001.000000</t>
  </si>
  <si>
    <t>847.8471280.1.425550.000000.847001.000000</t>
  </si>
  <si>
    <t>847.8471280.1.425510.000000.847001.000000</t>
  </si>
  <si>
    <t>847.8471270.1.492316.000000.847001.000000</t>
  </si>
  <si>
    <t>847.8471270.1.436120.000000.847001.000000</t>
  </si>
  <si>
    <t>847.8471270.1.436110.000000.847001.000000</t>
  </si>
  <si>
    <t>847.8471270.1.435410.000000.847001.000000</t>
  </si>
  <si>
    <t>847.8471270.1.435330.000000.847001.000000</t>
  </si>
  <si>
    <t>847.8471270.1.435310.000000.847001.000000</t>
  </si>
  <si>
    <t>847.8471270.1.428090.000000.847001.000000</t>
  </si>
  <si>
    <t>847.8471270.1.427710.000000.847001.000000</t>
  </si>
  <si>
    <t>847.8471270.1.425900.000000.847001.000000</t>
  </si>
  <si>
    <t>847.8471270.1.425510.000000.847001.000000</t>
  </si>
  <si>
    <t>847.8471250.1.436110.000000.847001.000000</t>
  </si>
  <si>
    <t>847.8471250.1.428640.000000.847001.000000</t>
  </si>
  <si>
    <t>847.8471250.1.428090.000000.847001.000000</t>
  </si>
  <si>
    <t>847.8471250.1.426610.000000.847001.000000</t>
  </si>
  <si>
    <t>847.8471250.1.425900.000000.847001.000000</t>
  </si>
  <si>
    <t>847.8471250.1.425762.000000.847001.000000</t>
  </si>
  <si>
    <t>847.8471250.1.425761.000000.847001.000000</t>
  </si>
  <si>
    <t>847.8471250.1.425750.000000.847001.000000</t>
  </si>
  <si>
    <t>847.8471250.1.425720.000000.847001.000000</t>
  </si>
  <si>
    <t>847.8471250.1.425510.000000.847001.000000</t>
  </si>
  <si>
    <t>847.8471240.1.436120.000000.847001.000000</t>
  </si>
  <si>
    <t>847.8471240.1.436110.000000.847001.000000</t>
  </si>
  <si>
    <t>847.8471240.1.435508.000000.847001.000000</t>
  </si>
  <si>
    <t>847.8471240.1.435330.000000.847001.000000</t>
  </si>
  <si>
    <t>847.8471240.1.428640.000000.847001.000000</t>
  </si>
  <si>
    <t>847.8471240.1.428090.000000.847001.000000</t>
  </si>
  <si>
    <t>847.8471240.1.425900.000000.847001.000000</t>
  </si>
  <si>
    <t>847.8471240.1.425761.000000.847001.000000</t>
  </si>
  <si>
    <t>847.8471240.1.425750.000000.847001.000000</t>
  </si>
  <si>
    <t>847.8471240.1.425720.000000.847001.000000</t>
  </si>
  <si>
    <t>847.8471240.1.425510.000000.847001.000000</t>
  </si>
  <si>
    <t>847.8471230.1.492316.000000.847001.000000</t>
  </si>
  <si>
    <t>847.8471230.1.428090.000000.847001.000000</t>
  </si>
  <si>
    <t>847.8471230.1.425742.000000.847001.000000</t>
  </si>
  <si>
    <t>847.8471220.1.492610.000000.847001.000000</t>
  </si>
  <si>
    <t>847.8471220.1.436120.000000.847001.000000</t>
  </si>
  <si>
    <t>847.8471220.1.436110.000000.847001.000000</t>
  </si>
  <si>
    <t>847.8471220.1.435340.000000.847001.000000</t>
  </si>
  <si>
    <t>847.8471220.1.426900.000000.847001.000000</t>
  </si>
  <si>
    <t>847.8471220.1.425900.000000.847001.000000</t>
  </si>
  <si>
    <t>847.8471220.1.425741.000000.847001.000000</t>
  </si>
  <si>
    <t>847.8471220.1.421100.000000.847001.000000</t>
  </si>
  <si>
    <t>847.8471210.1.492316.000000.847001.000000</t>
  </si>
  <si>
    <t>847.8471210.1.436120.000000.847001.000000</t>
  </si>
  <si>
    <t>847.8471210.1.436110.000000.847001.000000</t>
  </si>
  <si>
    <t>847.8471210.1.435530.000000.847001.000000</t>
  </si>
  <si>
    <t>847.8471210.1.435410.000000.847001.000000</t>
  </si>
  <si>
    <t>847.8471210.1.432320.000000.847001.000000</t>
  </si>
  <si>
    <t>847.8471210.1.432209.000000.847001.000000</t>
  </si>
  <si>
    <t>847.8471210.1.432170.000000.847001.000000</t>
  </si>
  <si>
    <t>847.8471210.1.432120.000000.847001.000000</t>
  </si>
  <si>
    <t>847.8471210.1.430230.000000.847001.000000</t>
  </si>
  <si>
    <t>847.8471210.1.428640.000000.847001.000000</t>
  </si>
  <si>
    <t>847.8471210.1.428112.000000.847001.000000</t>
  </si>
  <si>
    <t>847.8471210.1.428111.000000.847001.000000</t>
  </si>
  <si>
    <t>847.8471210.1.428090.000000.847001.000000</t>
  </si>
  <si>
    <t>847.8471210.1.427850.000000.847001.000000</t>
  </si>
  <si>
    <t>847.8471210.1.427810.000000.847001.000000</t>
  </si>
  <si>
    <t>847.8471210.1.427200.000000.847001.000000</t>
  </si>
  <si>
    <t>847.8471210.1.427100.000000.847001.000000</t>
  </si>
  <si>
    <t>847.8471210.1.426751.000000.847001.000000</t>
  </si>
  <si>
    <t>847.8471210.1.426610.000000.847001.200179</t>
  </si>
  <si>
    <t>847.8471210.1.426610.000000.847001.000000</t>
  </si>
  <si>
    <t>847.8471210.1.426220.000000.847001.000000</t>
  </si>
  <si>
    <t>847.8471210.1.425900.000000.847001.000000</t>
  </si>
  <si>
    <t>847.8471210.1.425761.000000.847001.000000</t>
  </si>
  <si>
    <t>847.8471210.1.425760.000000.847001.000000</t>
  </si>
  <si>
    <t>847.8471210.1.425750.000000.847001.000000</t>
  </si>
  <si>
    <t>847.8471210.1.425747.000000.847001.200179</t>
  </si>
  <si>
    <t>847.8471210.1.425747.000000.847001.000000</t>
  </si>
  <si>
    <t>847.8471210.1.425746.000000.847001.000000</t>
  </si>
  <si>
    <t>847.8471210.1.425745.000000.847001.000000</t>
  </si>
  <si>
    <t>847.8471210.1.425720.000000.847001.000000</t>
  </si>
  <si>
    <t>847.8471210.1.425510.000000.847001.000000</t>
  </si>
  <si>
    <t>847.8471210.1.425100.000000.847001.000000</t>
  </si>
  <si>
    <t>847.8471210.1.422100.000000.847001.000000</t>
  </si>
  <si>
    <t>847.8471210.1.421600.000000.847001.000000</t>
  </si>
  <si>
    <t>847.8471210.1.421100.000000.847001.000000</t>
  </si>
  <si>
    <t>847.8471210.1.420310.000000.847001.000000</t>
  </si>
  <si>
    <t>847.8471170.1.492316.000000.847001.000000</t>
  </si>
  <si>
    <t>847.8471170.1.428090.000000.847001.000000</t>
  </si>
  <si>
    <t>847.8471170.1.426610.000000.847001.000000</t>
  </si>
  <si>
    <t>847.8471170.1.425900.000000.847001.000000</t>
  </si>
  <si>
    <t>847.8471170.1.421100.000000.847001.000000</t>
  </si>
  <si>
    <t>847.8471170.1.420810.000000.847001.000000</t>
  </si>
  <si>
    <t>847.8471160.1.492316.000000.847001.000000</t>
  </si>
  <si>
    <t>847.8471160.1.435508.000000.847001.000000</t>
  </si>
  <si>
    <t>847.8471160.1.432209.000000.847001.000000</t>
  </si>
  <si>
    <t>847.8471160.1.432120.000000.847001.000000</t>
  </si>
  <si>
    <t>847.8471160.1.430330.000000.847001.000000</t>
  </si>
  <si>
    <t>847.8471160.1.428090.000000.847001.000000</t>
  </si>
  <si>
    <t>847.8471160.1.426220.000000.847001.000000</t>
  </si>
  <si>
    <t>847.8471160.1.422100.000000.847001.000000</t>
  </si>
  <si>
    <t>847.8471150.1.435310.000000.847001.000000</t>
  </si>
  <si>
    <t>847.8471150.1.428090.000000.847001.000000</t>
  </si>
  <si>
    <t>847.8471150.1.426610.000000.847001.000000</t>
  </si>
  <si>
    <t>847.8471150.1.425510.000000.847001.000000</t>
  </si>
  <si>
    <t>847.8471150.1.421000.000000.847001.000000</t>
  </si>
  <si>
    <t>847.8471150.1.420900.000000.847001.000000</t>
  </si>
  <si>
    <t>847.8471140.1.436120.000000.847001.200179</t>
  </si>
  <si>
    <t>847.8471140.1.436120.000000.847001.000000</t>
  </si>
  <si>
    <t>847.8471140.1.428090.000000.847001.000000</t>
  </si>
  <si>
    <t>847.8471140.1.426900.000000.847001.000000</t>
  </si>
  <si>
    <t>847.8471140.1.425900.000000.847001.200179</t>
  </si>
  <si>
    <t>847.8471140.1.425510.000000.847001.000000</t>
  </si>
  <si>
    <t>847.8471140.1.425100.000000.847001.000000</t>
  </si>
  <si>
    <t>847.8471130.1.495140.000000.847001.000000</t>
  </si>
  <si>
    <t>847.8471130.1.492316.000000.847001.000000</t>
  </si>
  <si>
    <t>847.8471130.1.436120.000000.847001.000000</t>
  </si>
  <si>
    <t>847.8471130.1.435523.000000.847001.000000</t>
  </si>
  <si>
    <t>847.8471130.1.435508.000000.847001.000000</t>
  </si>
  <si>
    <t>847.8471130.1.428090.000000.847001.000000</t>
  </si>
  <si>
    <t>847.8471130.1.427900.000000.847001.000000</t>
  </si>
  <si>
    <t>847.8471130.1.426900.000000.847001.000000</t>
  </si>
  <si>
    <t>847.8471130.1.426610.000000.847001.000000</t>
  </si>
  <si>
    <t>847.8471130.1.425900.000000.847001.000000</t>
  </si>
  <si>
    <t>847.8471130.1.420570.000000.847001.000000</t>
  </si>
  <si>
    <t>847.8471120.1.435410.000000.847001.000000</t>
  </si>
  <si>
    <t>847.8471120.1.429900.000000.847001.000000</t>
  </si>
  <si>
    <t>847.8471120.1.428090.000000.847001.000000</t>
  </si>
  <si>
    <t>847.8471120.1.425900.000000.847001.000000</t>
  </si>
  <si>
    <t>847.8471110.1.492316.000000.847001.000000</t>
  </si>
  <si>
    <t>847.8471110.1.436120.000000.847001.000000</t>
  </si>
  <si>
    <t>847.8471110.1.435508.000000.847001.000000</t>
  </si>
  <si>
    <t>847.8471110.1.435410.000000.847001.000000</t>
  </si>
  <si>
    <t>847.8471110.1.435310.000000.847001.200179</t>
  </si>
  <si>
    <t>847.8471110.1.435310.000000.847001.000000</t>
  </si>
  <si>
    <t>847.8471110.1.429900.000000.847001.200179</t>
  </si>
  <si>
    <t>847.8471110.1.429900.000000.847001.000000</t>
  </si>
  <si>
    <t>847.8471110.1.428090.000000.847001.000000</t>
  </si>
  <si>
    <t>847.8471110.1.427710.000000.847001.000000</t>
  </si>
  <si>
    <t>847.8471110.1.426610.000000.847001.000000</t>
  </si>
  <si>
    <t>847.8471110.1.425900.000000.847001.000000</t>
  </si>
  <si>
    <t>847.8471110.1.425770.000000.847001.000000</t>
  </si>
  <si>
    <t>847.8471110.1.425510.000000.847001.000000</t>
  </si>
  <si>
    <t>847.8471110.1.421000.000000.847001.200179</t>
  </si>
  <si>
    <t>847.8471110.1.421000.000000.847001.000000</t>
  </si>
  <si>
    <t>847.8470910.1.495140.000000.847001.300180</t>
  </si>
  <si>
    <t>847.8470910.1.495140.000000.847001.000000</t>
  </si>
  <si>
    <t>847.8470910.1.492610.000000.847001.300180</t>
  </si>
  <si>
    <t>847.8470910.1.492610.000000.847001.000000</t>
  </si>
  <si>
    <t>847.8470910.1.492316.000000.847001.000000</t>
  </si>
  <si>
    <t>847.8470910.1.492200.000000.847001.300180</t>
  </si>
  <si>
    <t>847.8470910.1.492200.000000.847001.000000</t>
  </si>
  <si>
    <t>847.8470910.1.435523.000000.847001.200179</t>
  </si>
  <si>
    <t>847.8470910.1.435523.000000.847001.000000</t>
  </si>
  <si>
    <t>847.8470910.1.435508.000000.847001.200179</t>
  </si>
  <si>
    <t>847.8470910.1.435508.000000.847001.000000</t>
  </si>
  <si>
    <t>847.8470910.1.435310.000000.847001.000000</t>
  </si>
  <si>
    <t>847.8470910.1.432209.000000.847001.200179</t>
  </si>
  <si>
    <t>847.8470910.1.432209.000000.847001.000000</t>
  </si>
  <si>
    <t>847.8470910.1.428640.000000.847001.000000</t>
  </si>
  <si>
    <t>847.8470910.1.428090.000000.847001.000000</t>
  </si>
  <si>
    <t>847.8470910.1.427100.000000.847001.000000</t>
  </si>
  <si>
    <t>847.8470910.1.426610.000000.847001.200179</t>
  </si>
  <si>
    <t>847.8470910.1.426610.000000.847001.000000</t>
  </si>
  <si>
    <t>847.8470910.1.425900.000000.847001.000000</t>
  </si>
  <si>
    <t>847.8470910.1.425770.000000.847001.000000</t>
  </si>
  <si>
    <t>847.8470910.1.425746.000000.847001.000000</t>
  </si>
  <si>
    <t>847.8470910.1.425744.000000.847001.000000</t>
  </si>
  <si>
    <t>847.8470910.1.425743.000000.847001.000000</t>
  </si>
  <si>
    <t>847.8470910.1.425741.000000.847001.200179</t>
  </si>
  <si>
    <t>847.8470910.1.425741.000000.847001.000000</t>
  </si>
  <si>
    <t>847.8470910.1.425720.000000.847001.000000</t>
  </si>
  <si>
    <t>847.8470910.1.425510.000000.847001.000000</t>
  </si>
  <si>
    <t>847.8470910.1.425100.000000.847001.000000</t>
  </si>
  <si>
    <t>847.8470910.1.420900.000000.847001.000000</t>
  </si>
  <si>
    <t>847.8470810.1.495140.000000.847001.000000</t>
  </si>
  <si>
    <t>847.8470810.1.492316.000000.847001.000000</t>
  </si>
  <si>
    <t>847.8470810.1.492310.000000.847001.000000</t>
  </si>
  <si>
    <t>847.8470810.1.436120.000000.847001.000000</t>
  </si>
  <si>
    <t>847.8470810.1.432205.000000.847001.000000</t>
  </si>
  <si>
    <t>847.8470810.1.432120.000000.847001.000000</t>
  </si>
  <si>
    <t>847.8470810.1.430230.000000.847001.000000</t>
  </si>
  <si>
    <t>847.8470810.1.428090.000000.847001.000000</t>
  </si>
  <si>
    <t>847.8470810.1.427850.000000.847001.000000</t>
  </si>
  <si>
    <t>847.8470810.1.427810.000000.847001.000000</t>
  </si>
  <si>
    <t>847.8470810.1.426610.000000.847001.000000</t>
  </si>
  <si>
    <t>847.8470810.1.426220.000000.847001.000000</t>
  </si>
  <si>
    <t>847.8470810.1.425900.000000.847001.000000</t>
  </si>
  <si>
    <t>847.8470810.1.421100.000000.847001.000000</t>
  </si>
  <si>
    <t>847.8470810.1.421000.000000.847001.000000</t>
  </si>
  <si>
    <t>847.8470810.1.420810.000000.847001.000000</t>
  </si>
  <si>
    <t>847.8470730.1.436110.000000.847001.000000</t>
  </si>
  <si>
    <t>847.8470730.1.432310.000000.847001.200179</t>
  </si>
  <si>
    <t>847.8470730.1.432310.000000.847001.000000</t>
  </si>
  <si>
    <t>847.8470730.1.432170.000000.847001.000000</t>
  </si>
  <si>
    <t>847.8470730.1.429900.000000.847001.200179</t>
  </si>
  <si>
    <t>847.8470730.1.429900.000000.847001.000000</t>
  </si>
  <si>
    <t>847.8470730.1.428640.000000.847001.000000</t>
  </si>
  <si>
    <t>847.8470730.1.428090.000000.847001.000000</t>
  </si>
  <si>
    <t>847.8470730.1.427900.000000.847001.000000</t>
  </si>
  <si>
    <t>847.8470730.1.427100.000000.847001.000000</t>
  </si>
  <si>
    <t>847.8470730.1.426610.000000.847001.000000</t>
  </si>
  <si>
    <t>847.8470730.1.426290.000000.847001.200179</t>
  </si>
  <si>
    <t>847.8470730.1.425900.000000.847001.000000</t>
  </si>
  <si>
    <t>847.8470730.1.425741.000000.847001.000000</t>
  </si>
  <si>
    <t>847.8470730.1.425510.000000.847001.000000</t>
  </si>
  <si>
    <t>847.8470730.1.425100.000000.847001.000000</t>
  </si>
  <si>
    <t>847.8470730.1.421100.000000.847001.000000</t>
  </si>
  <si>
    <t>847.8470730.1.421000.000000.847001.000000</t>
  </si>
  <si>
    <t>847.8470720.1.436120.000000.847001.000000</t>
  </si>
  <si>
    <t>847.8470720.1.436110.000000.847001.000000</t>
  </si>
  <si>
    <t>847.8470720.1.435410.000000.847001.000000</t>
  </si>
  <si>
    <t>847.8470720.1.426900.000000.847001.000000</t>
  </si>
  <si>
    <t>847.8470720.1.421100.000000.847001.000000</t>
  </si>
  <si>
    <t>847.8470620.1.495140.000000.847001.000000</t>
  </si>
  <si>
    <t>847.8470620.1.492316.000000.847001.000000</t>
  </si>
  <si>
    <t>847.8470620.1.436120.000000.847001.000000</t>
  </si>
  <si>
    <t>847.8470620.1.436110.000000.847001.000000</t>
  </si>
  <si>
    <t>847.8470620.1.435310.000000.847001.000000</t>
  </si>
  <si>
    <t>847.8470620.1.430330.000000.847001.000000</t>
  </si>
  <si>
    <t>847.8470620.1.428090.000000.847001.000000</t>
  </si>
  <si>
    <t>847.8470620.1.427900.000000.847001.000000</t>
  </si>
  <si>
    <t>847.8470620.1.426610.000000.847001.000000</t>
  </si>
  <si>
    <t>847.8470620.1.426210.000000.847001.000000</t>
  </si>
  <si>
    <t>847.8470620.1.425900.000000.847001.000000</t>
  </si>
  <si>
    <t>847.8470620.1.425510.000000.847001.000000</t>
  </si>
  <si>
    <t>847.8470620.1.425350.000000.847001.000000</t>
  </si>
  <si>
    <t>847.8470620.1.425300.000000.847001.000000</t>
  </si>
  <si>
    <t>847.8470620.1.421100.000000.847001.000000</t>
  </si>
  <si>
    <t>847.8470620.1.421000.000000.847001.000000</t>
  </si>
  <si>
    <t>847.8470620.1.420130.000000.847001.000000</t>
  </si>
  <si>
    <t>847.8470610.1.492316.000000.847001.000000</t>
  </si>
  <si>
    <t>847.8470610.1.435508.000000.847001.000000</t>
  </si>
  <si>
    <t>847.8470530.1.492610.000000.847030.000000</t>
  </si>
  <si>
    <t>847.8470530.1.492610.000000.847020.000000</t>
  </si>
  <si>
    <t>847.8470530.1.492610.000000.847010.000000</t>
  </si>
  <si>
    <t>847.8470530.1.492316.000000.847030.300180</t>
  </si>
  <si>
    <t>847.8470530.1.492316.000000.847030.000000</t>
  </si>
  <si>
    <t>847.8470530.1.492316.000000.847020.000000</t>
  </si>
  <si>
    <t>847.8470530.1.492316.000000.847010.000000</t>
  </si>
  <si>
    <t>847.8470530.1.492200.000000.847030.300180</t>
  </si>
  <si>
    <t>847.8470530.1.492200.000000.847030.000000</t>
  </si>
  <si>
    <t>847.8470530.1.492200.000000.847020.000000</t>
  </si>
  <si>
    <t>847.8470530.1.492200.000000.847010.000000</t>
  </si>
  <si>
    <t>847.8470530.1.436220.000000.847010.200179</t>
  </si>
  <si>
    <t>847.8470530.1.436120.000000.847020.000000</t>
  </si>
  <si>
    <t>847.8470530.1.435740.000000.847030.000000</t>
  </si>
  <si>
    <t>847.8470530.1.435740.000000.847020.000000</t>
  </si>
  <si>
    <t>847.8470530.1.435740.000000.847010.000000</t>
  </si>
  <si>
    <t>847.8470530.1.435510.000000.847030.200179</t>
  </si>
  <si>
    <t>847.8470530.1.435510.000000.847030.000000</t>
  </si>
  <si>
    <t>847.8470530.1.435510.000000.847020.200179</t>
  </si>
  <si>
    <t>847.8470530.1.435510.000000.847020.000000</t>
  </si>
  <si>
    <t>847.8470530.1.435510.000000.847010.200179</t>
  </si>
  <si>
    <t>847.8470530.1.435510.000000.847010.000000</t>
  </si>
  <si>
    <t>847.8470530.1.435508.000000.847030.200179</t>
  </si>
  <si>
    <t>847.8470530.1.435508.000000.847030.000000</t>
  </si>
  <si>
    <t>847.8470530.1.435508.000000.847020.000000</t>
  </si>
  <si>
    <t>847.8470530.1.435508.000000.847010.000000</t>
  </si>
  <si>
    <t>847.8470530.1.435410.000000.847020.000000</t>
  </si>
  <si>
    <t>847.8470530.1.435310.000000.847030.000000</t>
  </si>
  <si>
    <t>847.8470530.1.435310.000000.847020.000000</t>
  </si>
  <si>
    <t>847.8470530.1.435310.000000.847010.000000</t>
  </si>
  <si>
    <t>847.8470530.1.432690.000000.847010.000000</t>
  </si>
  <si>
    <t>847.8470530.1.432540.000000.847020.000000</t>
  </si>
  <si>
    <t>847.8470530.1.432540.000000.847010.000000</t>
  </si>
  <si>
    <t>847.8470530.1.432320.000000.847030.000000</t>
  </si>
  <si>
    <t>847.8470530.1.432170.000000.847030.200179</t>
  </si>
  <si>
    <t>847.8470530.1.432170.000000.847030.000000</t>
  </si>
  <si>
    <t>847.8470530.1.432170.000000.847020.000000</t>
  </si>
  <si>
    <t>847.8470530.1.432170.000000.847010.000000</t>
  </si>
  <si>
    <t>847.8470530.1.432120.000000.847030.000000</t>
  </si>
  <si>
    <t>847.8470530.1.432120.000000.847020.000000</t>
  </si>
  <si>
    <t>847.8470530.1.432120.000000.847010.000000</t>
  </si>
  <si>
    <t>847.8470530.1.430330.000000.847030.000000</t>
  </si>
  <si>
    <t>847.8470530.1.430330.000000.847010.000000</t>
  </si>
  <si>
    <t>847.8470530.1.428200.000000.847010.200179</t>
  </si>
  <si>
    <t>847.8470530.1.428200.000000.847010.000000</t>
  </si>
  <si>
    <t>847.8470530.1.428112.000000.847020.000000</t>
  </si>
  <si>
    <t>847.8470530.1.428112.000000.847010.000000</t>
  </si>
  <si>
    <t>847.8470530.1.428111.000000.847030.000000</t>
  </si>
  <si>
    <t>847.8470530.1.428111.000000.847020.000000</t>
  </si>
  <si>
    <t>847.8470530.1.428111.000000.847010.000000</t>
  </si>
  <si>
    <t>847.8470530.1.427710.000000.847010.000000</t>
  </si>
  <si>
    <t>847.8470530.1.426900.000000.847020.000000</t>
  </si>
  <si>
    <t>847.8470530.1.426800.000000.847020.200179</t>
  </si>
  <si>
    <t>847.8470530.1.426800.000000.847020.000000</t>
  </si>
  <si>
    <t>847.8470530.1.426800.000000.847010.000000</t>
  </si>
  <si>
    <t>847.8470530.1.426610.000000.847010.200179</t>
  </si>
  <si>
    <t>847.8470530.1.426610.000000.847010.000000</t>
  </si>
  <si>
    <t>847.8470530.1.426290.000000.847010.000000</t>
  </si>
  <si>
    <t>847.8470530.1.426250.000000.847030.000000</t>
  </si>
  <si>
    <t>847.8470530.1.426250.000000.847020.000000</t>
  </si>
  <si>
    <t>847.8470530.1.426220.000000.847030.000000</t>
  </si>
  <si>
    <t>847.8470530.1.426220.000000.847010.000000</t>
  </si>
  <si>
    <t>847.8470530.1.425761.000000.847000.000000</t>
  </si>
  <si>
    <t>847.8470530.1.425510.000000.847010.000000</t>
  </si>
  <si>
    <t>847.8470530.1.422100.000000.847030.200179</t>
  </si>
  <si>
    <t>847.8470530.1.422100.000000.847030.000000</t>
  </si>
  <si>
    <t>847.8470530.1.422100.000000.847020.000000</t>
  </si>
  <si>
    <t>847.8470530.1.421700.000000.847010.000000</t>
  </si>
  <si>
    <t>847.8470530.1.421600.000000.847030.000000</t>
  </si>
  <si>
    <t>847.8470530.1.421600.000000.847020.000000</t>
  </si>
  <si>
    <t>847.8470530.1.421600.000000.847010.000000</t>
  </si>
  <si>
    <t>847.8470530.1.421100.000000.847030.200179</t>
  </si>
  <si>
    <t>847.8470530.1.421100.000000.847030.000000</t>
  </si>
  <si>
    <t>847.8470530.1.421100.000000.847020.200179</t>
  </si>
  <si>
    <t>847.8470530.1.421100.000000.847020.000000</t>
  </si>
  <si>
    <t>847.8470530.1.421100.000000.847010.000000</t>
  </si>
  <si>
    <t>847.8470530.1.421000.000000.847010.000000</t>
  </si>
  <si>
    <t>847.8470530.1.420310.000000.847030.000000</t>
  </si>
  <si>
    <t>847.8470530.1.420310.000000.847020.000000</t>
  </si>
  <si>
    <t>847.8470530.1.420310.000000.847010.000000</t>
  </si>
  <si>
    <t>847.8470520.1.495140.000000.847001.000000</t>
  </si>
  <si>
    <t>847.8470520.1.492316.000000.847001.000000</t>
  </si>
  <si>
    <t>847.8470520.1.432120.000000.847001.000000</t>
  </si>
  <si>
    <t>847.8470520.1.428200.000000.847001.000000</t>
  </si>
  <si>
    <t>847.8470520.1.427710.000000.847001.000000</t>
  </si>
  <si>
    <t>847.8470520.1.426610.000000.847001.000000</t>
  </si>
  <si>
    <t>847.8470520.1.426100.000000.847001.000000</t>
  </si>
  <si>
    <t>847.8470520.1.425510.000000.847001.000000</t>
  </si>
  <si>
    <t>847.8470520.1.422100.000000.847001.000000</t>
  </si>
  <si>
    <t>847.8470520.1.421700.000000.847001.200179</t>
  </si>
  <si>
    <t>847.8470520.1.421700.000000.847001.000000</t>
  </si>
  <si>
    <t>847.8470520.1.421600.000000.847030.000000</t>
  </si>
  <si>
    <t>847.8470520.1.421600.000000.847020.200179</t>
  </si>
  <si>
    <t>847.8470520.1.421600.000000.847020.000000</t>
  </si>
  <si>
    <t>847.8470520.1.421600.000000.847010.000000</t>
  </si>
  <si>
    <t>847.8470510.1.432120.000000.847020.000000</t>
  </si>
  <si>
    <t>847.8470510.1.428090.000000.847001.000000</t>
  </si>
  <si>
    <t>847.8470510.1.425900.000000.847001.000000</t>
  </si>
  <si>
    <t>847.8470510.1.425510.000000.847001.000000</t>
  </si>
  <si>
    <t>847.8470450.1.492316.000000.847001.000000</t>
  </si>
  <si>
    <t>847.8470450.1.436600.000000.847001.200179</t>
  </si>
  <si>
    <t>847.8470450.1.436600.000000.847001.000000</t>
  </si>
  <si>
    <t>847.8470450.1.435508.000000.847001.000000</t>
  </si>
  <si>
    <t>847.8470450.1.435350.000000.847001.000000</t>
  </si>
  <si>
    <t>847.8470450.1.432209.000000.847001.000000</t>
  </si>
  <si>
    <t>847.8470450.1.432120.000000.847001.000000</t>
  </si>
  <si>
    <t>847.8470450.1.428090.000000.847001.000000</t>
  </si>
  <si>
    <t>847.8470450.1.426610.000000.847001.000000</t>
  </si>
  <si>
    <t>847.8470450.1.425770.000000.847001.000000</t>
  </si>
  <si>
    <t>847.8470450.1.425761.000000.847001.000000</t>
  </si>
  <si>
    <t>847.8470450.1.421700.000000.847001.000000</t>
  </si>
  <si>
    <t>847.8470445.1.492316.000000.847001.000000</t>
  </si>
  <si>
    <t>847.8470445.1.426610.000000.847001.000000</t>
  </si>
  <si>
    <t>847.8470445.1.425770.000000.847001.000000</t>
  </si>
  <si>
    <t>847.8470445.1.425761.000000.847001.000000</t>
  </si>
  <si>
    <t>847.8470445.1.425100.000000.847001.000000</t>
  </si>
  <si>
    <t>847.8470445.1.420550.000000.847001.000000</t>
  </si>
  <si>
    <t>847.8470440.1.495140.000000.847001.300180</t>
  </si>
  <si>
    <t>847.8470440.1.435350.000000.847001.000000</t>
  </si>
  <si>
    <t>847.8470440.1.426610.000000.847001.000000</t>
  </si>
  <si>
    <t>847.8470440.1.425770.000000.847001.000000</t>
  </si>
  <si>
    <t>847.8470440.1.425761.000000.847001.000000</t>
  </si>
  <si>
    <t>847.8470440.1.425510.000000.847001.000000</t>
  </si>
  <si>
    <t>847.8470440.1.420570.000000.847001.000000</t>
  </si>
  <si>
    <t>847.8470435.1.436600.000000.847001.000000</t>
  </si>
  <si>
    <t>847.8470435.1.435530.000000.847001.000000</t>
  </si>
  <si>
    <t>847.8470435.1.428090.000000.847001.000000</t>
  </si>
  <si>
    <t>847.8470435.1.426610.000000.847001.000000</t>
  </si>
  <si>
    <t>847.8470435.1.425900.000000.847001.000000</t>
  </si>
  <si>
    <t>847.8470435.1.425770.000000.847001.000000</t>
  </si>
  <si>
    <t>847.8470430.1.492316.000000.847001.000000</t>
  </si>
  <si>
    <t>847.8470430.1.436600.000000.847001.200179</t>
  </si>
  <si>
    <t>847.8470430.1.436600.000000.847001.000000</t>
  </si>
  <si>
    <t>847.8470430.1.435508.000000.847001.000000</t>
  </si>
  <si>
    <t>847.8470430.1.426610.000000.847001.000000</t>
  </si>
  <si>
    <t>847.8470430.1.425900.000000.847001.000000</t>
  </si>
  <si>
    <t>847.8470430.1.425770.000000.847001.000000</t>
  </si>
  <si>
    <t>847.8470430.1.425761.000000.847001.000000</t>
  </si>
  <si>
    <t>847.8470425.1.492316.000000.847001.000000</t>
  </si>
  <si>
    <t>847.8470425.1.428090.000000.847001.000000</t>
  </si>
  <si>
    <t>847.8470425.1.425900.000000.847001.000000</t>
  </si>
  <si>
    <t>847.8470425.1.425770.000000.847001.000000</t>
  </si>
  <si>
    <t>847.8470425.1.425761.000000.847001.200179</t>
  </si>
  <si>
    <t>847.8470425.1.425510.000000.847001.000000</t>
  </si>
  <si>
    <t>847.8470425.1.421700.000000.847001.000000</t>
  </si>
  <si>
    <t>847.8470425.1.420550.000000.847001.000000</t>
  </si>
  <si>
    <t>847.8470420.1.495140.000000.847001.000000</t>
  </si>
  <si>
    <t>847.8470420.1.492316.000000.847001.300180</t>
  </si>
  <si>
    <t>847.8470420.1.492316.000000.847001.000000</t>
  </si>
  <si>
    <t>847.8470420.1.435530.000000.847001.200179</t>
  </si>
  <si>
    <t>847.8470420.1.435530.000000.847001.000000</t>
  </si>
  <si>
    <t>847.8470420.1.435350.000000.847001.200179</t>
  </si>
  <si>
    <t>847.8470420.1.435350.000000.847001.000000</t>
  </si>
  <si>
    <t>847.8470420.1.428090.000000.847001.200179</t>
  </si>
  <si>
    <t>847.8470420.1.428090.000000.847001.000000</t>
  </si>
  <si>
    <t>847.8470420.1.427710.000000.847001.000000</t>
  </si>
  <si>
    <t>847.8470420.1.426610.000000.847001.200179</t>
  </si>
  <si>
    <t>847.8470420.1.426610.000000.847001.000000</t>
  </si>
  <si>
    <t>847.8470420.1.425770.000000.847001.200179</t>
  </si>
  <si>
    <t>847.8470420.1.425770.000000.847001.000000</t>
  </si>
  <si>
    <t>847.8470420.1.425761.000000.847001.200179</t>
  </si>
  <si>
    <t>847.8470420.1.425761.000000.847001.000000</t>
  </si>
  <si>
    <t>847.8470420.1.425510.000000.847001.200179</t>
  </si>
  <si>
    <t>847.8470420.1.425510.000000.847001.000000</t>
  </si>
  <si>
    <t>847.8470415.1.495140.000000.847001.000000</t>
  </si>
  <si>
    <t>847.8470415.1.492610.000000.847001.000000</t>
  </si>
  <si>
    <t>847.8470415.1.492316.000000.847001.000000</t>
  </si>
  <si>
    <t>847.8470415.1.436600.000000.847001.000000</t>
  </si>
  <si>
    <t>847.8470415.1.436110.000000.847001.000000</t>
  </si>
  <si>
    <t>847.8470415.1.435508.000000.847001.000000</t>
  </si>
  <si>
    <t>847.8470415.1.435350.000000.847001.000000</t>
  </si>
  <si>
    <t>847.8470415.1.432205.000000.847001.000000</t>
  </si>
  <si>
    <t>847.8470415.1.428090.000000.847001.000000</t>
  </si>
  <si>
    <t>847.8470415.1.425900.000000.847001.000000</t>
  </si>
  <si>
    <t>847.8470415.1.425770.000000.847001.000000</t>
  </si>
  <si>
    <t>847.8470415.1.425761.000000.847001.000000</t>
  </si>
  <si>
    <t>847.8470415.1.421700.000000.847001.000000</t>
  </si>
  <si>
    <t>847.8470415.1.420550.000000.847001.000000</t>
  </si>
  <si>
    <t>847.8470410.1.428640.000000.847001.000000</t>
  </si>
  <si>
    <t>847.8470410.1.427710.000000.847001.000000</t>
  </si>
  <si>
    <t>847.8470410.1.426610.000000.847001.000000</t>
  </si>
  <si>
    <t>847.8470410.1.425770.000000.847001.000000</t>
  </si>
  <si>
    <t>847.8470410.1.425761.000000.847001.000000</t>
  </si>
  <si>
    <t>847.8470410.1.420570.000000.847001.000000</t>
  </si>
  <si>
    <t>847.8470405.1.492316.000000.847001.300180</t>
  </si>
  <si>
    <t>847.8470405.1.492316.000000.847001.000000</t>
  </si>
  <si>
    <t>847.8470405.1.436600.000000.847001.200179</t>
  </si>
  <si>
    <t>847.8470405.1.436600.000000.847001.000000</t>
  </si>
  <si>
    <t>847.8470405.1.435508.000000.847001.200179</t>
  </si>
  <si>
    <t>847.8470405.1.435508.000000.847001.000000</t>
  </si>
  <si>
    <t>847.8470405.1.435350.000000.847001.000000</t>
  </si>
  <si>
    <t>847.8470405.1.432209.000000.847001.000000</t>
  </si>
  <si>
    <t>847.8470405.1.428090.000000.847001.000000</t>
  </si>
  <si>
    <t>847.8470405.1.427710.000000.847001.000000</t>
  </si>
  <si>
    <t>847.8470405.1.427100.000000.847001.200179</t>
  </si>
  <si>
    <t>847.8470405.1.427100.000000.847001.000000</t>
  </si>
  <si>
    <t>847.8470405.1.426610.000000.847001.200179</t>
  </si>
  <si>
    <t>847.8470405.1.426610.000000.847001.000000</t>
  </si>
  <si>
    <t>847.8470405.1.425770.000000.847001.000000</t>
  </si>
  <si>
    <t>847.8470405.1.425550.000000.847001.000000</t>
  </si>
  <si>
    <t>847.8470405.1.425510.000000.847001.000000</t>
  </si>
  <si>
    <t>847.8470405.1.425100.000000.847001.000000</t>
  </si>
  <si>
    <t>847.8470405.1.420570.000000.847001.200179</t>
  </si>
  <si>
    <t>847.8470405.1.420570.000000.847001.000000</t>
  </si>
  <si>
    <t>847.8470350.1.492316.000000.847001.000000</t>
  </si>
  <si>
    <t>847.8470350.1.436600.000000.847001.000000</t>
  </si>
  <si>
    <t>847.8470350.1.436110.000000.847001.000000</t>
  </si>
  <si>
    <t>847.8470350.1.435508.000000.847001.000000</t>
  </si>
  <si>
    <t>847.8470350.1.435350.000000.847001.000000</t>
  </si>
  <si>
    <t>847.8470350.1.435340.000000.847001.000000</t>
  </si>
  <si>
    <t>847.8470350.1.432209.000000.847001.000000</t>
  </si>
  <si>
    <t>847.8470350.1.432120.000000.847001.000000</t>
  </si>
  <si>
    <t>847.8470350.1.428090.000000.847001.200179</t>
  </si>
  <si>
    <t>847.8470350.1.428090.000000.847001.000000</t>
  </si>
  <si>
    <t>847.8470350.1.426610.000000.847001.000000</t>
  </si>
  <si>
    <t>847.8470350.1.425900.000000.847001.000000</t>
  </si>
  <si>
    <t>847.8470350.1.425770.000000.847001.000000</t>
  </si>
  <si>
    <t>847.8470350.1.425763.000000.847001.000000</t>
  </si>
  <si>
    <t>847.8470350.1.425761.000000.847001.000000</t>
  </si>
  <si>
    <t>847.8470350.1.425510.000000.847001.000000</t>
  </si>
  <si>
    <t>847.8470350.1.420550.000000.847001.000000</t>
  </si>
  <si>
    <t>847.8470345.1.492316.000000.847001.000000</t>
  </si>
  <si>
    <t>847.8470345.1.436600.000000.847001.000000</t>
  </si>
  <si>
    <t>847.8470345.1.436110.000000.847001.000000</t>
  </si>
  <si>
    <t>847.8470345.1.435508.000000.847001.000000</t>
  </si>
  <si>
    <t>847.8470345.1.435350.000000.847001.000000</t>
  </si>
  <si>
    <t>847.8470345.1.428090.000000.847001.000000</t>
  </si>
  <si>
    <t>847.8470345.1.427850.000000.847001.000000</t>
  </si>
  <si>
    <t>847.8470345.1.426610.000000.847001.000000</t>
  </si>
  <si>
    <t>847.8470345.1.425900.000000.847001.000000</t>
  </si>
  <si>
    <t>847.8470345.1.425770.000000.847001.000000</t>
  </si>
  <si>
    <t>847.8470345.1.425763.000000.847001.000000</t>
  </si>
  <si>
    <t>847.8470345.1.425761.000000.847001.000000</t>
  </si>
  <si>
    <t>847.8470345.1.425510.000000.847001.000000</t>
  </si>
  <si>
    <t>847.8470345.1.420550.000000.847001.000000</t>
  </si>
  <si>
    <t>847.8470340.1.495140.000000.847001.000000</t>
  </si>
  <si>
    <t>847.8470340.1.492316.000000.847001.000000</t>
  </si>
  <si>
    <t>847.8470340.1.436600.000000.847001.000000</t>
  </si>
  <si>
    <t>847.8470340.1.436110.000000.847001.000000</t>
  </si>
  <si>
    <t>847.8470340.1.435508.000000.847001.000000</t>
  </si>
  <si>
    <t>847.8470340.1.435350.000000.847001.000000</t>
  </si>
  <si>
    <t>847.8470340.1.432120.000000.847001.000000</t>
  </si>
  <si>
    <t>847.8470340.1.428090.000000.847001.000000</t>
  </si>
  <si>
    <t>847.8470340.1.426610.000000.847001.000000</t>
  </si>
  <si>
    <t>847.8470340.1.425900.000000.847001.000000</t>
  </si>
  <si>
    <t>847.8470340.1.425770.000000.847001.000000</t>
  </si>
  <si>
    <t>847.8470340.1.425763.000000.847001.000000</t>
  </si>
  <si>
    <t>847.8470340.1.425762.000000.847001.000000</t>
  </si>
  <si>
    <t>847.8470340.1.425761.000000.847001.000000</t>
  </si>
  <si>
    <t>847.8470340.1.425510.000000.847001.000000</t>
  </si>
  <si>
    <t>847.8470340.1.421100.000000.847001.000000</t>
  </si>
  <si>
    <t>847.8470340.1.420550.000000.847001.000000</t>
  </si>
  <si>
    <t>847.8470335.1.492316.000000.847001.000000</t>
  </si>
  <si>
    <t>847.8470335.1.436600.000000.847001.000000</t>
  </si>
  <si>
    <t>847.8470335.1.436110.000000.847001.000000</t>
  </si>
  <si>
    <t>847.8470335.1.435508.000000.847001.000000</t>
  </si>
  <si>
    <t>847.8470335.1.435350.000000.847001.000000</t>
  </si>
  <si>
    <t>847.8470335.1.428090.000000.847001.000000</t>
  </si>
  <si>
    <t>847.8470335.1.426610.000000.847001.000000</t>
  </si>
  <si>
    <t>847.8470335.1.425900.000000.847001.000000</t>
  </si>
  <si>
    <t>847.8470335.1.425770.000000.847001.000000</t>
  </si>
  <si>
    <t>847.8470335.1.425763.000000.847001.000000</t>
  </si>
  <si>
    <t>847.8470335.1.425762.000000.847001.000000</t>
  </si>
  <si>
    <t>847.8470335.1.425761.000000.847001.000000</t>
  </si>
  <si>
    <t>847.8470335.1.425510.000000.847001.000000</t>
  </si>
  <si>
    <t>847.8470335.1.420550.000000.847001.000000</t>
  </si>
  <si>
    <t>847.8470330.1.492316.000000.847001.000000</t>
  </si>
  <si>
    <t>847.8470330.1.436600.000000.847001.000000</t>
  </si>
  <si>
    <t>847.8470330.1.436110.000000.847001.000000</t>
  </si>
  <si>
    <t>847.8470330.1.435508.000000.847001.000000</t>
  </si>
  <si>
    <t>847.8470330.1.435350.000000.847001.000000</t>
  </si>
  <si>
    <t>847.8470330.1.435340.000000.847001.000000</t>
  </si>
  <si>
    <t>847.8470330.1.428090.000000.847001.000000</t>
  </si>
  <si>
    <t>847.8470330.1.425900.000000.847001.000000</t>
  </si>
  <si>
    <t>847.8470330.1.425770.000000.847001.000000</t>
  </si>
  <si>
    <t>847.8470330.1.425763.000000.847001.000000</t>
  </si>
  <si>
    <t>847.8470330.1.425761.000000.847001.000000</t>
  </si>
  <si>
    <t>847.8470330.1.425510.000000.847001.000000</t>
  </si>
  <si>
    <t>847.8470330.1.420550.000000.847001.000000</t>
  </si>
  <si>
    <t>847.8470325.1.495140.000000.847001.000000</t>
  </si>
  <si>
    <t>847.8470325.1.492316.000000.847001.000000</t>
  </si>
  <si>
    <t>847.8470325.1.436600.000000.847001.000000</t>
  </si>
  <si>
    <t>847.8470325.1.436110.000000.847001.000000</t>
  </si>
  <si>
    <t>847.8470325.1.435508.000000.847001.000000</t>
  </si>
  <si>
    <t>847.8470325.1.435350.000000.847001.000000</t>
  </si>
  <si>
    <t>847.8470325.1.428090.000000.847001.000000</t>
  </si>
  <si>
    <t>847.8470325.1.425900.000000.847001.000000</t>
  </si>
  <si>
    <t>847.8470325.1.425770.000000.847001.000000</t>
  </si>
  <si>
    <t>847.8470325.1.425763.000000.847001.000000</t>
  </si>
  <si>
    <t>847.8470325.1.425761.000000.847001.000000</t>
  </si>
  <si>
    <t>847.8470325.1.425510.000000.847001.000000</t>
  </si>
  <si>
    <t>847.8470325.1.420550.000000.847001.000000</t>
  </si>
  <si>
    <t>847.8470320.1.492316.000000.847001.000000</t>
  </si>
  <si>
    <t>847.8470320.1.436600.000000.847001.000000</t>
  </si>
  <si>
    <t>847.8470320.1.436110.000000.847001.000000</t>
  </si>
  <si>
    <t>847.8470320.1.435508.000000.847001.000000</t>
  </si>
  <si>
    <t>847.8470320.1.435350.000000.847001.000000</t>
  </si>
  <si>
    <t>847.8470320.1.428090.000000.847001.000000</t>
  </si>
  <si>
    <t>847.8470320.1.425900.000000.847001.000000</t>
  </si>
  <si>
    <t>847.8470320.1.425770.000000.847001.000000</t>
  </si>
  <si>
    <t>847.8470320.1.425763.000000.847001.000000</t>
  </si>
  <si>
    <t>847.8470320.1.425761.000000.847001.000000</t>
  </si>
  <si>
    <t>847.8470320.1.425510.000000.847001.000000</t>
  </si>
  <si>
    <t>847.8470320.1.420550.000000.847001.000000</t>
  </si>
  <si>
    <t>847.8470315.1.492316.000000.847001.000000</t>
  </si>
  <si>
    <t>847.8470315.1.436600.000000.847001.000000</t>
  </si>
  <si>
    <t>847.8470315.1.436110.000000.847001.000000</t>
  </si>
  <si>
    <t>847.8470315.1.435508.000000.847001.000000</t>
  </si>
  <si>
    <t>847.8470315.1.435350.000000.847001.000000</t>
  </si>
  <si>
    <t>847.8470315.1.428090.000000.847001.000000</t>
  </si>
  <si>
    <t>847.8470315.1.425900.000000.847001.000000</t>
  </si>
  <si>
    <t>847.8470315.1.425770.000000.847001.000000</t>
  </si>
  <si>
    <t>847.8470315.1.425763.000000.847001.000000</t>
  </si>
  <si>
    <t>847.8470315.1.425762.000000.847001.000000</t>
  </si>
  <si>
    <t>847.8470315.1.425761.000000.847001.000000</t>
  </si>
  <si>
    <t>847.8470315.1.425510.000000.847001.000000</t>
  </si>
  <si>
    <t>847.8470315.1.420550.000000.847001.000000</t>
  </si>
  <si>
    <t>847.8470310.1.492316.000000.847001.000000</t>
  </si>
  <si>
    <t>847.8470310.1.436600.000000.847001.000000</t>
  </si>
  <si>
    <t>847.8470310.1.436110.000000.847001.000000</t>
  </si>
  <si>
    <t>847.8470310.1.435508.000000.847001.000000</t>
  </si>
  <si>
    <t>847.8470310.1.435350.000000.847001.000000</t>
  </si>
  <si>
    <t>847.8470310.1.428090.000000.847001.000000</t>
  </si>
  <si>
    <t>847.8470310.1.426610.000000.847001.000000</t>
  </si>
  <si>
    <t>847.8470310.1.425900.000000.847001.000000</t>
  </si>
  <si>
    <t>847.8470310.1.425770.000000.847001.000000</t>
  </si>
  <si>
    <t>847.8470310.1.425763.000000.847001.000000</t>
  </si>
  <si>
    <t>847.8470310.1.425761.000000.847001.000000</t>
  </si>
  <si>
    <t>847.8470310.1.425510.000000.847001.000000</t>
  </si>
  <si>
    <t>847.8470310.1.420550.000000.847001.000000</t>
  </si>
  <si>
    <t>847.8470305.1.495140.000000.847001.000000</t>
  </si>
  <si>
    <t>847.8470305.1.492316.000000.847001.000000</t>
  </si>
  <si>
    <t>847.8470305.1.436110.000000.847001.000000</t>
  </si>
  <si>
    <t>847.8470305.1.435530.000000.847001.000000</t>
  </si>
  <si>
    <t>847.8470305.1.435523.000000.847001.000000</t>
  </si>
  <si>
    <t>847.8470305.1.435340.000000.847001.200179</t>
  </si>
  <si>
    <t>847.8470305.1.435340.000000.847001.000000</t>
  </si>
  <si>
    <t>847.8470305.1.432690.000000.847001.000000</t>
  </si>
  <si>
    <t>847.8470305.1.432209.000000.847001.000000</t>
  </si>
  <si>
    <t>847.8470305.1.428090.000000.847001.000000</t>
  </si>
  <si>
    <t>847.8470305.1.427710.000000.847001.000000</t>
  </si>
  <si>
    <t>847.8470305.1.426610.000000.847001.000000</t>
  </si>
  <si>
    <t>847.8470305.1.426220.000000.847001.000000</t>
  </si>
  <si>
    <t>847.8470305.1.425900.000000.847001.000000</t>
  </si>
  <si>
    <t>847.8470305.1.425770.000000.847001.000000</t>
  </si>
  <si>
    <t>847.8470305.1.425763.000000.847001.000000</t>
  </si>
  <si>
    <t>847.8470305.1.425762.000000.847001.000000</t>
  </si>
  <si>
    <t>847.8470305.1.425720.000000.847001.000000</t>
  </si>
  <si>
    <t>847.8470305.1.425510.000000.847001.000000</t>
  </si>
  <si>
    <t>847.8470305.1.421700.000000.847001.000000</t>
  </si>
  <si>
    <t>847.8470305.1.420570.000000.847001.000000</t>
  </si>
  <si>
    <t>847.8470305.1.420550.000000.847001.000000</t>
  </si>
  <si>
    <t>847.8470230.1.436110.000000.847001.000000</t>
  </si>
  <si>
    <t>847.8470230.1.435340.000000.847001.200179</t>
  </si>
  <si>
    <t>847.8470230.1.435340.000000.847001.000000</t>
  </si>
  <si>
    <t>847.8470230.1.435330.000000.847001.000000</t>
  </si>
  <si>
    <t>847.8470230.1.428640.000000.847001.000000</t>
  </si>
  <si>
    <t>847.8470230.1.428090.000000.847001.000000</t>
  </si>
  <si>
    <t>847.8470230.1.426610.000000.847001.000000</t>
  </si>
  <si>
    <t>847.8470230.1.425900.000000.847001.000000</t>
  </si>
  <si>
    <t>847.8470230.1.425770.000000.847001.000000</t>
  </si>
  <si>
    <t>847.8470230.1.425762.000000.847001.000000</t>
  </si>
  <si>
    <t>847.8470230.1.425761.000000.847001.000000</t>
  </si>
  <si>
    <t>847.8470230.1.425745.000000.847001.000000</t>
  </si>
  <si>
    <t>847.8470230.1.425744.000000.847001.000000</t>
  </si>
  <si>
    <t>847.8470230.1.425743.000000.847001.000000</t>
  </si>
  <si>
    <t>847.8470230.1.425742.000000.847001.000000</t>
  </si>
  <si>
    <t>847.8470230.1.425741.000000.847001.000000</t>
  </si>
  <si>
    <t>847.8470230.1.425740.000000.847001.000000</t>
  </si>
  <si>
    <t>847.8470230.1.425550.000000.847001.000000</t>
  </si>
  <si>
    <t>847.8470230.1.425510.000000.847001.000000</t>
  </si>
  <si>
    <t>847.8470230.1.425100.000000.847001.000000</t>
  </si>
  <si>
    <t>847.8470230.1.420550.000000.847001.000000</t>
  </si>
  <si>
    <t>847.8470210.1.471421.000000.847000.000000</t>
  </si>
  <si>
    <t>847.8470210.1.471420.000000.847000.000000</t>
  </si>
  <si>
    <t>847.8470210.1.461990.000000.847000.000000</t>
  </si>
  <si>
    <t>847.8470210.1.452201.000000.847000.000000</t>
  </si>
  <si>
    <t>847.8470210.1.425300.000000.847000.000000</t>
  </si>
  <si>
    <t>847.8470140.1.436110.000000.847001.000000</t>
  </si>
  <si>
    <t>847.8470140.1.435310.000000.847001.000000</t>
  </si>
  <si>
    <t>847.8470140.1.428640.000000.847001.000000</t>
  </si>
  <si>
    <t>847.8470140.1.428090.000000.847001.000000</t>
  </si>
  <si>
    <t>847.8470140.1.427100.000000.847001.000000</t>
  </si>
  <si>
    <t>847.8470140.1.426610.000000.847001.000000</t>
  </si>
  <si>
    <t>847.8470140.1.425900.000000.847001.000000</t>
  </si>
  <si>
    <t>847.8470140.1.425720.000000.847001.000000</t>
  </si>
  <si>
    <t>847.8470140.1.425510.000000.847001.000000</t>
  </si>
  <si>
    <t>847.8470140.1.425100.000000.847001.000000</t>
  </si>
  <si>
    <t>847.8470140.1.421100.000000.847001.000000</t>
  </si>
  <si>
    <t>847.8470120.1.428090.000000.847001.200179</t>
  </si>
  <si>
    <t>847.8470120.1.428090.000000.847001.000000</t>
  </si>
  <si>
    <t>847.8470120.1.420120.000000.847001.000000</t>
  </si>
  <si>
    <t>847.8470110.1.492316.000000.847001.000000</t>
  </si>
  <si>
    <t>847.8470110.1.436600.000000.847001.200179</t>
  </si>
  <si>
    <t>847.8470110.1.436600.000000.847001.000000</t>
  </si>
  <si>
    <t>847.8470110.1.436120.000000.847001.000000</t>
  </si>
  <si>
    <t>847.8470110.1.435530.000000.847001.000000</t>
  </si>
  <si>
    <t>847.8470110.1.435508.000000.847001.200179</t>
  </si>
  <si>
    <t>847.8470110.1.435508.000000.847001.000000</t>
  </si>
  <si>
    <t>847.8470110.1.435410.000000.847001.000000</t>
  </si>
  <si>
    <t>847.8470110.1.435310.000000.847001.000000</t>
  </si>
  <si>
    <t>847.8470110.1.428400.000000.847001.000000</t>
  </si>
  <si>
    <t>847.8470110.1.428090.000000.847001.000000</t>
  </si>
  <si>
    <t>847.8470110.1.427900.000000.847001.000000</t>
  </si>
  <si>
    <t>847.8470110.1.427200.000000.847001.000000</t>
  </si>
  <si>
    <t>847.8470110.1.426610.000000.847001.000000</t>
  </si>
  <si>
    <t>847.8470110.1.425900.000000.847001.000000</t>
  </si>
  <si>
    <t>847.8470110.1.425770.000000.847001.000000</t>
  </si>
  <si>
    <t>847.8470110.1.425761.000000.847001.200179</t>
  </si>
  <si>
    <t>847.8470110.1.425761.000000.847001.000000</t>
  </si>
  <si>
    <t>847.8470110.1.425550.000000.847001.000000</t>
  </si>
  <si>
    <t>847.8470110.1.425510.000000.847001.000000</t>
  </si>
  <si>
    <t>847.8470110.1.425100.000000.847001.000000</t>
  </si>
  <si>
    <t>847.8470110.1.421700.000000.847001.000000</t>
  </si>
  <si>
    <t>847.8470110.1.421100.000000.847001.000000</t>
  </si>
  <si>
    <t>847.8470110.1.421000.000000.847001.000000</t>
  </si>
  <si>
    <t>847.8470110.1.420900.000000.847001.000000</t>
  </si>
  <si>
    <t>847.8470110.1.420570.000000.847001.000000</t>
  </si>
  <si>
    <t>847.8470110.1.420550.000000.847001.000000</t>
  </si>
  <si>
    <t>Funds Available ( AED ): Funds Available</t>
  </si>
  <si>
    <t>Funds Available ( AED ): Actual</t>
  </si>
  <si>
    <t>Funds Available ( AED ): Encumbrance</t>
  </si>
  <si>
    <t>Funds Available ( AED ): Budget</t>
  </si>
  <si>
    <t>Funds Available ( AED ): Account</t>
  </si>
  <si>
    <t>2018 Actual Amount</t>
  </si>
  <si>
    <t>847.8470305.1.495140.000000.847001.300180</t>
  </si>
  <si>
    <t>847.8470325.1.495140.000000.847001.300180</t>
  </si>
  <si>
    <t>847.8470415.1.492610.000000.847001.300180</t>
  </si>
  <si>
    <t>847.8470420.1.495140.000000.847001.300180</t>
  </si>
  <si>
    <t>847.8470520.1.495140.000000.847001.300180</t>
  </si>
  <si>
    <t>847.8470610.1.492316.000000.847001.300180</t>
  </si>
  <si>
    <t>847.8470620.1.492316.000000.847001.300180</t>
  </si>
  <si>
    <t>847.8470620.1.495140.000000.847001.300180</t>
  </si>
  <si>
    <t>847.8470810.1.495140.000000.847001.300180</t>
  </si>
  <si>
    <t>847.8471210.1.492316.000000.847001.300180</t>
  </si>
  <si>
    <t>847.8471220.1.492610.000000.847001.300180</t>
  </si>
  <si>
    <t>847.8471230.1.492316.000000.847001.300180</t>
  </si>
  <si>
    <t>847.8471270.1.492316.000000.847001.300180</t>
  </si>
  <si>
    <t>847.8470530.1.492316.000000.847020.300180</t>
  </si>
  <si>
    <t>847.8470110.1.421100.000000.847001.200179</t>
  </si>
  <si>
    <t>847.8470110.1.427200.000000.847001.200179</t>
  </si>
  <si>
    <t>847.8470110.1.436120.000000.847001.200179</t>
  </si>
  <si>
    <t>847.8470140.1.421100.000000.847001.200179</t>
  </si>
  <si>
    <t>847.8470140.1.425720.000000.847001.200179</t>
  </si>
  <si>
    <t>847.8470140.1.425900.000000.847001.200179</t>
  </si>
  <si>
    <t>847.8470140.1.426610.000000.847001.200179</t>
  </si>
  <si>
    <t>847.8470140.1.428090.000000.847001.200179</t>
  </si>
  <si>
    <t>847.8470140.1.436110.000000.847001.200179</t>
  </si>
  <si>
    <t>847.8470230.1.425740.000000.847001.200179</t>
  </si>
  <si>
    <t>847.8470230.1.435330.000000.847001.200179</t>
  </si>
  <si>
    <t>847.8470305.1.426220.000000.847001.200179</t>
  </si>
  <si>
    <t>847.8470305.1.427710.000000.847001.200179</t>
  </si>
  <si>
    <t>847.8470305.1.435523.000000.847001.200179</t>
  </si>
  <si>
    <t>847.8470310.1.425761.000000.847001.200179</t>
  </si>
  <si>
    <t>847.8470315.1.425761.000000.847001.200179</t>
  </si>
  <si>
    <t>847.8470315.1.425762.000000.847001.200179</t>
  </si>
  <si>
    <t>847.8470320.1.425761.000000.847001.200179</t>
  </si>
  <si>
    <t>847.8470325.1.425761.000000.847001.200179</t>
  </si>
  <si>
    <t>847.8470335.1.425761.000000.847001.200179</t>
  </si>
  <si>
    <t>847.8470335.1.425762.000000.847001.200179</t>
  </si>
  <si>
    <t>847.8470340.1.421100.000000.847001.200179</t>
  </si>
  <si>
    <t>847.8470340.1.425761.000000.847001.200179</t>
  </si>
  <si>
    <t>847.8470340.1.425762.000000.847001.200179</t>
  </si>
  <si>
    <t>847.8470340.1.432120.000000.847001.200179</t>
  </si>
  <si>
    <t>847.8470345.1.425761.000000.847001.200179</t>
  </si>
  <si>
    <t>847.8470345.1.425763.000000.847001.200179</t>
  </si>
  <si>
    <t>847.8470345.1.427850.000000.847001.200179</t>
  </si>
  <si>
    <t>847.8470350.1.425761.000000.847001.200179</t>
  </si>
  <si>
    <t>847.8470350.1.432120.000000.847001.200179</t>
  </si>
  <si>
    <t>847.8470410.1.427710.000000.847001.200179</t>
  </si>
  <si>
    <t>847.8470415.1.420550.000000.847001.200179</t>
  </si>
  <si>
    <t>847.8470415.1.425761.000000.847001.200179</t>
  </si>
  <si>
    <t>847.8470415.1.432205.000000.847001.200179</t>
  </si>
  <si>
    <t>847.8470415.1.436600.000000.847001.200179</t>
  </si>
  <si>
    <t>847.8470420.1.427710.000000.847001.200179</t>
  </si>
  <si>
    <t>847.8470435.1.435530.000000.847001.200179</t>
  </si>
  <si>
    <t>847.8470445.1.420550.000000.847001.200179</t>
  </si>
  <si>
    <t>847.8470445.1.425761.000000.847001.200179</t>
  </si>
  <si>
    <t>847.8470450.1.421700.000000.847001.200179</t>
  </si>
  <si>
    <t>847.8470450.1.432120.000000.847001.200179</t>
  </si>
  <si>
    <t>847.8470510.1.425510.000000.847001.200179</t>
  </si>
  <si>
    <t>847.8470510.1.425900.000000.847001.200179</t>
  </si>
  <si>
    <t>847.8470510.1.428090.000000.847001.200179</t>
  </si>
  <si>
    <t>847.8470520.1.422100.000000.847001.200179</t>
  </si>
  <si>
    <t>847.8470520.1.432120.000000.847001.200179</t>
  </si>
  <si>
    <t>847.8470610.1.435508.000000.847001.200179</t>
  </si>
  <si>
    <t>847.8470620.1.435310.000000.847001.200179</t>
  </si>
  <si>
    <t>847.8470720.1.421100.000000.847001.200179</t>
  </si>
  <si>
    <t>847.8470730.1.425100.000000.847001.200179</t>
  </si>
  <si>
    <t>847.8470730.1.425741.000000.847001.200179</t>
  </si>
  <si>
    <t>847.8470730.1.427100.000000.847001.200179</t>
  </si>
  <si>
    <t>847.8470730.1.432170.000000.847001.200179</t>
  </si>
  <si>
    <t>847.8470810.1.426220.000000.847001.200179</t>
  </si>
  <si>
    <t>847.8470810.1.432120.000000.847001.200179</t>
  </si>
  <si>
    <t>847.8470910.1.420900.000000.847001.200179</t>
  </si>
  <si>
    <t>847.8470910.1.425100.000000.847001.200179</t>
  </si>
  <si>
    <t>847.8470910.1.425510.000000.847001.200179</t>
  </si>
  <si>
    <t>847.8470910.1.425720.000000.847001.200179</t>
  </si>
  <si>
    <t>847.8470910.1.425743.000000.847001.200179</t>
  </si>
  <si>
    <t>847.8470910.1.425744.000000.847001.200179</t>
  </si>
  <si>
    <t>847.8470910.1.425746.000000.847001.200179</t>
  </si>
  <si>
    <t>847.8470910.1.425770.000000.847001.200179</t>
  </si>
  <si>
    <t>847.8470910.1.425900.000000.847001.200179</t>
  </si>
  <si>
    <t>847.8470910.1.427100.000000.847001.200179</t>
  </si>
  <si>
    <t>847.8470910.1.428090.000000.847001.200179</t>
  </si>
  <si>
    <t>847.8470910.1.428640.000000.847001.200179</t>
  </si>
  <si>
    <t>847.8470910.1.435310.000000.847001.200179</t>
  </si>
  <si>
    <t>847.8471110.1.425510.000000.847001.200179</t>
  </si>
  <si>
    <t>847.8471110.1.425770.000000.847001.200179</t>
  </si>
  <si>
    <t>847.8471110.1.426610.000000.847001.200179</t>
  </si>
  <si>
    <t>847.8471110.1.435410.000000.847001.200179</t>
  </si>
  <si>
    <t>847.8471110.1.435508.000000.847001.200179</t>
  </si>
  <si>
    <t>847.8471110.1.436120.000000.847001.200179</t>
  </si>
  <si>
    <t>847.8471120.1.435410.000000.847001.200179</t>
  </si>
  <si>
    <t>847.8471130.1.425900.000000.847001.200179</t>
  </si>
  <si>
    <t>847.8471130.1.435508.000000.847001.200179</t>
  </si>
  <si>
    <t>847.8471140.1.425100.000000.847001.200179</t>
  </si>
  <si>
    <t>847.8471160.1.426220.000000.847001.200179</t>
  </si>
  <si>
    <t>847.8471160.1.428090.000000.847001.200179</t>
  </si>
  <si>
    <t>847.8471210.1.420310.000000.847001.200179</t>
  </si>
  <si>
    <t>847.8471210.1.421100.000000.847001.200179</t>
  </si>
  <si>
    <t>847.8471210.1.421600.000000.847001.200179</t>
  </si>
  <si>
    <t>847.8471210.1.422100.000000.847001.200179</t>
  </si>
  <si>
    <t>847.8471210.1.425510.000000.847001.200179</t>
  </si>
  <si>
    <t>847.8471210.1.425720.000000.847001.200179</t>
  </si>
  <si>
    <t>847.8471210.1.425745.000000.847001.200179</t>
  </si>
  <si>
    <t>847.8471210.1.425746.000000.847001.200179</t>
  </si>
  <si>
    <t>847.8471210.1.425750.000000.847001.200179</t>
  </si>
  <si>
    <t>847.8471210.1.425760.000000.847001.200179</t>
  </si>
  <si>
    <t>847.8471210.1.425761.000000.847001.200179</t>
  </si>
  <si>
    <t>847.8471210.1.426220.000000.847001.200179</t>
  </si>
  <si>
    <t>847.8471210.1.426751.000000.847001.200179</t>
  </si>
  <si>
    <t>847.8471210.1.427200.000000.847001.200179</t>
  </si>
  <si>
    <t>847.8471210.1.427810.000000.847001.200179</t>
  </si>
  <si>
    <t>847.8471210.1.427850.000000.847001.200179</t>
  </si>
  <si>
    <t>847.8471210.1.428111.000000.847001.200179</t>
  </si>
  <si>
    <t>847.8471210.1.428112.000000.847001.200179</t>
  </si>
  <si>
    <t>847.8471210.1.430230.000000.847001.200179</t>
  </si>
  <si>
    <t>847.8471210.1.432120.000000.847001.200179</t>
  </si>
  <si>
    <t>847.8471210.1.432170.000000.847001.200179</t>
  </si>
  <si>
    <t>847.8471210.1.432209.000000.847001.200179</t>
  </si>
  <si>
    <t>847.8471210.1.432320.000000.847001.200179</t>
  </si>
  <si>
    <t>847.8471210.1.435410.000000.847001.200179</t>
  </si>
  <si>
    <t>847.8471210.1.436110.000000.847001.200179</t>
  </si>
  <si>
    <t>847.8471210.1.436120.000000.847001.200179</t>
  </si>
  <si>
    <t>847.8471220.1.421100.000000.847001.200179</t>
  </si>
  <si>
    <t>847.8471230.1.428090.000000.847001.200179</t>
  </si>
  <si>
    <t>847.8471240.1.435508.000000.847001.200179</t>
  </si>
  <si>
    <t>847.8471270.1.427710.000000.847001.200179</t>
  </si>
  <si>
    <t>847.8471270.1.435410.000000.847001.200179</t>
  </si>
  <si>
    <t>847.8471280.1.425763.000000.847001.200179</t>
  </si>
  <si>
    <t>847.8471280.1.428090.000000.847001.200179</t>
  </si>
  <si>
    <t>847.8471280.1.435330.000000.847001.200179</t>
  </si>
  <si>
    <t>847.8471305.1.425740.000000.847001.200179</t>
  </si>
  <si>
    <t>847.8471305.1.425747.000000.847001.200179</t>
  </si>
  <si>
    <t>847.8471305.1.425761.000000.847001.200179</t>
  </si>
  <si>
    <t>847.8471305.1.430930.000000.847001.200179</t>
  </si>
  <si>
    <t>847.8471305.1.436600.000000.847001.200179</t>
  </si>
  <si>
    <t>847.8470530.1.421000.000000.847010.200179</t>
  </si>
  <si>
    <t>847.8470530.1.421700.000000.847010.200179</t>
  </si>
  <si>
    <t>847.8470530.1.426290.000000.847010.200179</t>
  </si>
  <si>
    <t>847.8470530.1.427710.000000.847010.200179</t>
  </si>
  <si>
    <t>847.8470530.1.432690.000000.847010.200179</t>
  </si>
  <si>
    <t>847.8470530.1.435310.000000.847010.200179</t>
  </si>
  <si>
    <t>847.8470530.1.435508.000000.847010.200179</t>
  </si>
  <si>
    <t>847.8470510.1.432120.000000.847020.200179</t>
  </si>
  <si>
    <t>847.8470530.1.422100.000000.847020.200179</t>
  </si>
  <si>
    <t>847.8470530.1.426250.000000.847020.200179</t>
  </si>
  <si>
    <t>847.8470530.1.426900.000000.847020.200179</t>
  </si>
  <si>
    <t>847.8470530.1.432170.000000.847020.200179</t>
  </si>
  <si>
    <t>847.8470530.1.435310.000000.847020.200179</t>
  </si>
  <si>
    <t>847.8470530.1.426250.000000.847030.200179</t>
  </si>
  <si>
    <t>847.8470530.1.430330.000000.847030.200179</t>
  </si>
  <si>
    <t>847.8470530.1.432320.000000.847030.200179</t>
  </si>
  <si>
    <t>847.8470530.1.435310.000000.847030.200179</t>
  </si>
  <si>
    <t>847.8470530.1.435740.000000.847030.200179</t>
  </si>
  <si>
    <t>847.8470210.1.425300.000000.847000.200179</t>
  </si>
  <si>
    <t>847.8470210.1.452201.000000.847000.200179</t>
  </si>
  <si>
    <t>847.8470210.1.461990.000000.847000.200179</t>
  </si>
  <si>
    <t>847.8470210.1.471420.000000.847000.200179</t>
  </si>
  <si>
    <t>847.8470210.1.471421.000000.847000.200179</t>
  </si>
  <si>
    <t>847.8470530.1.425761.000000.847000.200179</t>
  </si>
  <si>
    <t>Scholarships &amp; other fina</t>
  </si>
  <si>
    <t>Insurance - Other</t>
  </si>
  <si>
    <t>Landscaping and other hor</t>
  </si>
  <si>
    <t>Local Medical treatment</t>
  </si>
  <si>
    <t>KUST - Computer Science</t>
  </si>
  <si>
    <t>KUST - VP/ Administration</t>
  </si>
  <si>
    <t>2019 Actual Amount</t>
  </si>
  <si>
    <t xml:space="preserve"> 2018 Actual </t>
  </si>
  <si>
    <t xml:space="preserve"> 2019 Actual </t>
  </si>
  <si>
    <t xml:space="preserve"> 2020 Actual </t>
  </si>
  <si>
    <t xml:space="preserve"> 2021 Actual </t>
  </si>
  <si>
    <t xml:space="preserve"> 2021 R. Budget</t>
  </si>
  <si>
    <t>Account Group</t>
  </si>
  <si>
    <t>Content Expert</t>
  </si>
  <si>
    <t>GL Account Code Combination</t>
  </si>
  <si>
    <t>Future-1 Description</t>
  </si>
  <si>
    <t>Future-1</t>
  </si>
  <si>
    <t>Future-2 Description</t>
  </si>
  <si>
    <t>Future-2</t>
  </si>
  <si>
    <t>2020 Actual</t>
  </si>
  <si>
    <t>2021 Budget</t>
  </si>
  <si>
    <t>2021 Estimates full year Actual</t>
  </si>
  <si>
    <t>Budget Driver Name - Primary</t>
  </si>
  <si>
    <t>Budget Driver Qty - Primary</t>
  </si>
  <si>
    <t>Budget Driver Name - Secondary</t>
  </si>
  <si>
    <t>Budget Driver Qty - Secondary</t>
  </si>
  <si>
    <t>Itemised  Details/Calculation method</t>
  </si>
  <si>
    <t>Quantity (expected)</t>
  </si>
  <si>
    <t>Rate (expected)</t>
  </si>
  <si>
    <t xml:space="preserve">2022 Budget </t>
  </si>
  <si>
    <t>Budget Activity Type</t>
  </si>
  <si>
    <t>Expenditure Frequency</t>
  </si>
  <si>
    <t>90% Budget Scenario Impact</t>
  </si>
  <si>
    <t xml:space="preserve">80% Budget Impact </t>
  </si>
  <si>
    <t xml:space="preserve">70% Budget Impact </t>
  </si>
  <si>
    <t>22-Jan</t>
  </si>
  <si>
    <t>22-Feb</t>
  </si>
  <si>
    <t>22-Mar</t>
  </si>
  <si>
    <t>22-Apr</t>
  </si>
  <si>
    <t>22-May</t>
  </si>
  <si>
    <t>22-Jun</t>
  </si>
  <si>
    <t>22-Jul</t>
  </si>
  <si>
    <t>22-Aug</t>
  </si>
  <si>
    <t>22-Sep</t>
  </si>
  <si>
    <t>22-Oct</t>
  </si>
  <si>
    <t>22-Nov</t>
  </si>
  <si>
    <t>22-Dec</t>
  </si>
  <si>
    <t>Total</t>
  </si>
  <si>
    <t>KU Strategy</t>
  </si>
  <si>
    <t>Department operation Objective</t>
  </si>
  <si>
    <t>Contract or Agreement or PO or budgetary Quotation - KU Driver</t>
  </si>
  <si>
    <t>Academic</t>
  </si>
  <si>
    <t>No Applicable</t>
  </si>
  <si>
    <t xml:space="preserve">Direct operating costs </t>
  </si>
  <si>
    <t>advisory meeting</t>
  </si>
  <si>
    <t>Regular operations</t>
  </si>
  <si>
    <t>Recurring</t>
  </si>
  <si>
    <t>no significant impact</t>
  </si>
  <si>
    <t>minimum impact</t>
  </si>
  <si>
    <t>reduce support</t>
  </si>
  <si>
    <t>Align academic programs with the local and global labor market needs</t>
  </si>
  <si>
    <t>maintain high standards program and enhance reputation</t>
  </si>
  <si>
    <t>NA</t>
  </si>
  <si>
    <t>local industry partnerships</t>
  </si>
  <si>
    <t>No significant impact</t>
  </si>
  <si>
    <t>Promote Partnerships</t>
  </si>
  <si>
    <t>Courses or subjects or credits</t>
  </si>
  <si>
    <t>3 programs CAA Accreditation 150K each; 9 UG programs ABET acreditation yearly</t>
  </si>
  <si>
    <t>Full amount required. May need to transfer remaining amount from other expenses</t>
  </si>
  <si>
    <t>Whatever required amount need to be transfered  from other expenses</t>
  </si>
  <si>
    <t>postpone the submission of one program</t>
  </si>
  <si>
    <t>maintain high standards programs</t>
  </si>
  <si>
    <t>Communiction &amp; Marketing</t>
  </si>
  <si>
    <t>Events</t>
  </si>
  <si>
    <t>support for local events</t>
  </si>
  <si>
    <t>Attract and organize international conferences and summits</t>
  </si>
  <si>
    <t>enhance reputation</t>
  </si>
  <si>
    <t>Student</t>
  </si>
  <si>
    <t>Number of students</t>
  </si>
  <si>
    <t>support for 10% of senior engineering UG student 2K each for projects</t>
  </si>
  <si>
    <t>reduce support per projects</t>
  </si>
  <si>
    <t>reduce supported projects</t>
  </si>
  <si>
    <t>Develop the university innovation and entrepreneurship system</t>
  </si>
  <si>
    <t>maintain high standards programs and promote innovation</t>
  </si>
  <si>
    <t>Number of academics in FTE</t>
  </si>
  <si>
    <t>one conference for 25% of faculty</t>
  </si>
  <si>
    <t>reduce number of supported faculty</t>
  </si>
  <si>
    <t>Increase publications in journals with high impact factor</t>
  </si>
  <si>
    <t>enhance research of faculty</t>
  </si>
  <si>
    <t>Other support</t>
  </si>
  <si>
    <t>Head count personnel</t>
  </si>
  <si>
    <t>1 Chair retreats and 2 faculty meeting</t>
  </si>
  <si>
    <t>retreat on campus</t>
  </si>
  <si>
    <t>increase moral of faculty and maintain high standards</t>
  </si>
  <si>
    <t>IT</t>
  </si>
  <si>
    <t>Software Operating</t>
  </si>
  <si>
    <t>software for multi-departments</t>
  </si>
  <si>
    <t>whole amount required for cost of Labview</t>
  </si>
  <si>
    <t>whole amount required. May need to transfer unds from other expeses</t>
  </si>
  <si>
    <t>maintain high standards of programs and students</t>
  </si>
  <si>
    <t xml:space="preserve">Academic </t>
  </si>
  <si>
    <t>one business trip for deans</t>
  </si>
  <si>
    <t>change of trip may be required</t>
  </si>
  <si>
    <t>Recruit and retain high caliber faculty, researchers and staff</t>
  </si>
  <si>
    <t>recruit high calier faculty and enhance KU reputation</t>
  </si>
  <si>
    <t>Research</t>
  </si>
  <si>
    <t>Gifts</t>
  </si>
  <si>
    <t>3 awards events; 2 UG Dean's list, 1 Gr best Thesis</t>
  </si>
  <si>
    <t>reduce awards</t>
  </si>
  <si>
    <t>Increase number of postgraduate students</t>
  </si>
  <si>
    <t>recruit top students to graduate programs</t>
  </si>
  <si>
    <t xml:space="preserve">Facilities </t>
  </si>
  <si>
    <t>support for open access publications - IEEE (180K) and others per publication (10pub x 8k)</t>
  </si>
  <si>
    <t>reduce support for faculty</t>
  </si>
  <si>
    <t>only support IEEE subscription</t>
  </si>
  <si>
    <t>increase high quality publication and increase ranking</t>
  </si>
  <si>
    <t>lab supplies for college shared facilities</t>
  </si>
  <si>
    <t>may affect operation of some labs</t>
  </si>
  <si>
    <t>effect on operation of labs</t>
  </si>
  <si>
    <t>enhance UG and GR education</t>
  </si>
  <si>
    <t>local technical training (for 5 staff, 5K per staff)</t>
  </si>
  <si>
    <t>improve teaching and maintain health and safety in College labs</t>
  </si>
  <si>
    <t>2 Board meetings of about 10 members. AED 10k per meeting.</t>
  </si>
  <si>
    <t>may happen at reduced budget</t>
  </si>
  <si>
    <t>event may not happen</t>
  </si>
  <si>
    <t>Gather feedback from industry</t>
  </si>
  <si>
    <t>event may happen at reduced budget</t>
  </si>
  <si>
    <t>some events may not be possible</t>
  </si>
  <si>
    <t>Establish a mobility program for students, faculty, researchers and staff</t>
  </si>
  <si>
    <t>Interact with local industry and academia</t>
  </si>
  <si>
    <t>Activities and Field trips</t>
  </si>
  <si>
    <t>Undergraduates</t>
  </si>
  <si>
    <t>Students travel to the US for Design Build Fly competetion</t>
  </si>
  <si>
    <t>number of students will reduce</t>
  </si>
  <si>
    <t>number of students reduce</t>
  </si>
  <si>
    <t>trip may not be possible</t>
  </si>
  <si>
    <t>Enhance student professional development</t>
  </si>
  <si>
    <t>Number of Students in FTE</t>
  </si>
  <si>
    <t>Senior design projects for 70 students</t>
  </si>
  <si>
    <t>project budget need to be cut</t>
  </si>
  <si>
    <t>some projects may not run</t>
  </si>
  <si>
    <t>Enhance student mobility and outreach</t>
  </si>
  <si>
    <t>International conference travel and registration fee</t>
  </si>
  <si>
    <t>1-2 faculty may not travel</t>
  </si>
  <si>
    <t>few faculty may not travel</t>
  </si>
  <si>
    <t>many faculty may not travel</t>
  </si>
  <si>
    <t>Enhance faculty outreach</t>
  </si>
  <si>
    <t>12 Faculty Meeting (one per month) + 5 visits by professional organizations to the department.</t>
  </si>
  <si>
    <t>run on reduced budget</t>
  </si>
  <si>
    <t>Enhance the communication plan and outreach activities</t>
  </si>
  <si>
    <t>to promote interaction between colleagues</t>
  </si>
  <si>
    <t>Total direct cost</t>
  </si>
  <si>
    <t>Software renewal as per the CoE list</t>
  </si>
  <si>
    <t>purchase not possible</t>
  </si>
  <si>
    <t>Widen access to students with outstanding academic potential</t>
  </si>
  <si>
    <t>Develop state of the art resources</t>
  </si>
  <si>
    <t>2 business trips by the Chair or a faculty to international universities or organizations to promote the department and KU.</t>
  </si>
  <si>
    <t>trip may happen at lower cost</t>
  </si>
  <si>
    <t>trip maybe cancelled</t>
  </si>
  <si>
    <t>Diversify and increase external research funds</t>
  </si>
  <si>
    <t>outreach with internation community</t>
  </si>
  <si>
    <t>Facilities</t>
  </si>
  <si>
    <t>Aerospace Lab Maintenance</t>
  </si>
  <si>
    <t>may impact operations</t>
  </si>
  <si>
    <t>to promote interaction between international institutions and enhance outreach</t>
  </si>
  <si>
    <t>Publications in open access Q1 journals $3500 per paper</t>
  </si>
  <si>
    <t>Strategic New Initiative</t>
  </si>
  <si>
    <t>reduce publications and will impact university ranking</t>
  </si>
  <si>
    <t>Increase university rankings</t>
  </si>
  <si>
    <t>Lab consumables</t>
  </si>
  <si>
    <t>ensure smooth operations</t>
  </si>
  <si>
    <t>Printing services to the department (brochures, posters, handouts, etc)</t>
  </si>
  <si>
    <t xml:space="preserve">Develop a life-long culture of community service beyond the classroom </t>
  </si>
  <si>
    <t>Enrich curricullum</t>
  </si>
  <si>
    <t>Work stations for new faculty and lab upgrade</t>
  </si>
  <si>
    <t>Non-recurring</t>
  </si>
  <si>
    <t>2022-2024 Work Stations</t>
  </si>
  <si>
    <t xml:space="preserve"> Aircraft Design Lab, flight simulator</t>
  </si>
  <si>
    <t>2022 - Flight_Simulator</t>
  </si>
  <si>
    <t>Catia software for Aero 215 Introduction to Aerospace Engineering (100 seats)</t>
  </si>
  <si>
    <t>2022 - CATIA Software_Edsolab Proposal</t>
  </si>
  <si>
    <t>Gravitation constant measuring equipment for space lab aero 465</t>
  </si>
  <si>
    <t>2022 - Gravitational</t>
  </si>
  <si>
    <t>National Instruments' software needed for controlling stepper motors that will be used in student projects.</t>
  </si>
  <si>
    <t>2022 - NI LabView</t>
  </si>
  <si>
    <t>Time spent</t>
  </si>
  <si>
    <t>Advisory board meeting expenses (2hrs per meeting, 1 meeting per year)</t>
  </si>
  <si>
    <t>Minimal impact.</t>
  </si>
  <si>
    <t>The 20% cut will reduce the flexibility in supporting the advisory board meetings.</t>
  </si>
  <si>
    <t>The 30% cut will clearly impact the suppor of the advisory board meetings.</t>
  </si>
  <si>
    <t>Compliance with ABET and CAA accreditation requiements</t>
  </si>
  <si>
    <t>INTERACTION series: 7 seminars per year; Students' exhibitions (3 per year)</t>
  </si>
  <si>
    <t>The 10% cut will reduce the number of seminars by one.</t>
  </si>
  <si>
    <t>The 20% cut will reduce the number of seminars by two.</t>
  </si>
  <si>
    <t>The 30% cut will reduce the number of seminars by three and the students' exhibitions by one.</t>
  </si>
  <si>
    <t>Interconnection between the faculty and PhD students current research; promotion of students' achievements.</t>
  </si>
  <si>
    <t>Support for IEEE EMBS Chapter (AED10000)+Field trips to hospital labs; students' support in competitions (the total cost is split in five parts).</t>
  </si>
  <si>
    <t>The 20% cut will reduce the field trip students' capacity, membership in IEEE EMBS, and competition participation support.</t>
  </si>
  <si>
    <t>The 30% cut will greately  reduce the field trip students' capacity, membership in IEEE EMBS, and competition participation support.</t>
  </si>
  <si>
    <t>Connection of the educational curricla with the local hospitals and promotion of the students to participate in international associations/societies, such as IEEE EMBS, and students' competitions.</t>
  </si>
  <si>
    <t>Student types</t>
  </si>
  <si>
    <t>SDP I and SDP II needs, participation in international competitions (the number of undergraduate Senior students are used for the calculation with a cost of AED3000 per Senior student).</t>
  </si>
  <si>
    <t>The 10% cut will negatively affect the smooth realization of the BMED curriculum and would not allow the full implementation of the SDPs, in terms of providing the adequate means for their success.</t>
  </si>
  <si>
    <t>The 20% cut will greatly affect the smooth realization of the BMED curriculum and would not allow the full implementation of the SDPs, in terms of providing the adequate means for their success.</t>
  </si>
  <si>
    <t>Thε 30% cut  will severely affect the smooth realization of the BMED curriculum and would not allow the full implementation of the SDPs, in terms of providing the adequate means for their success.</t>
  </si>
  <si>
    <t>Provide a high-quality, capstone senior design project expereince, as required by CAA and ABET.  Support students' participation in highly visible internatonal</t>
  </si>
  <si>
    <t>Faculty conferences</t>
  </si>
  <si>
    <t>The 10% cut will reduce the support to one faculty to participate in an interantional conference.</t>
  </si>
  <si>
    <t>The 20% cut will reduce the support to three faculty to participate in an interantional conference.</t>
  </si>
  <si>
    <t>The 30% cut will reduce the support to four faculty to participate in an interantional conference.</t>
  </si>
  <si>
    <t>Provide international visibility for KU research excellence in order to improve the academic reputation of  KU and the BMED.</t>
  </si>
  <si>
    <t>Retreats, faculty meetings (10 per year) and Invited speakers expenses for seminars caterings</t>
  </si>
  <si>
    <t>The 20% cut will reduce the flexibility in speakers' invitations.</t>
  </si>
  <si>
    <t>The 30% cut will greatly reduce the flexibility in speakers' invitations.</t>
  </si>
  <si>
    <t>Establish good academic reputation and good reputation as an employer.</t>
  </si>
  <si>
    <t>Software licences for eduactional software: AnyBody Modeling System; SPSS</t>
  </si>
  <si>
    <t>The 10% cut will create obstacles in the renewal of the software needed in courses affecting the smooth realization of the BMED curriculum and related research.</t>
  </si>
  <si>
    <t>The 20% cut will create severe obstacles in the renewal of the software needed in courses affecting the smooth realization of the BMED curriculum and related research.</t>
  </si>
  <si>
    <t>The 30% cut will block the renewal of at least one category of the software needed in courses affecting the smooth realization of the BMED curriculum and related research.</t>
  </si>
  <si>
    <t>Provide high-quality, contemporary education and training to our students.</t>
  </si>
  <si>
    <t>Staff per activity</t>
  </si>
  <si>
    <t>Addition to department specific development trips</t>
  </si>
  <si>
    <t>The 20% cut will reduce by one the number of outreaching trips.</t>
  </si>
  <si>
    <t>The 30% cut will reduce by three the number of outreaching trips.</t>
  </si>
  <si>
    <t>Expand the liaisons of the BMED with interantional networks.</t>
  </si>
  <si>
    <t xml:space="preserve">Annual Service Contracts for BME Labs Major Units </t>
  </si>
  <si>
    <t>The 10% cut will affect the acquisition of the item from the provider.</t>
  </si>
  <si>
    <t>The 20% cut will severely affect the acquisition of the item from the provider. Most probably we could not purchase the item.</t>
  </si>
  <si>
    <t>The 30% cut will block the acquisition of the item from the provider.</t>
  </si>
  <si>
    <t>Ensure the University remains competitive in maximizing its market share of students - Enhance Student Achievement. Provide environment that supports research activities</t>
  </si>
  <si>
    <t>Open access publications (one per faculty)</t>
  </si>
  <si>
    <t>The 10% cut will reduce the support to one faculty to publish in an interantional journal.</t>
  </si>
  <si>
    <t>The 20% cut will reduce the support to three faculty to publish in an interantional journal.</t>
  </si>
  <si>
    <t>The 30% cut will reduce the support to four faculty to publish in an interantional journal.</t>
  </si>
  <si>
    <t>Enhance research visibility through high-quality, open access publications.</t>
  </si>
  <si>
    <t xml:space="preserve">Chemicals and biologocal reagents for teaching; LN2 and CO2 gases; Consumables; Cloud based remote Biosignal recording consumables </t>
  </si>
  <si>
    <t>The 10% cut will affect the acquisition of the items from the providers.</t>
  </si>
  <si>
    <t>The 20% cut will severely affect the acquisition of the items from the providers. Most probably we could not purchase the items.</t>
  </si>
  <si>
    <t>The 30% cut will block the acquisition of the items from the providers.</t>
  </si>
  <si>
    <t>Provide the requirements for the daily operational needs in BME laboratories.</t>
  </si>
  <si>
    <t>Toners/Paper</t>
  </si>
  <si>
    <t>Medium impact.</t>
  </si>
  <si>
    <t>Assist everyday needs for educational material</t>
  </si>
  <si>
    <t>Educational aid for online/blended teaching-learning (e.g., cameras, mics, digital pens)</t>
  </si>
  <si>
    <t>Assist the online/blended learning-teaching.</t>
  </si>
  <si>
    <t>RNA analyzer: QUBIT 4 QUANT STARTER KIT</t>
  </si>
  <si>
    <t>https://kudrive.ku.ac.ae/no-shib/index.php/s/OKqy7DU3AwAG0bT</t>
  </si>
  <si>
    <t>Handheld potentiostat  PalmSens PS4.F1.05</t>
  </si>
  <si>
    <t>https://kudrive.ku.ac.ae/no-shib/index.php/s/QnRHmmn6SMqN2lS</t>
  </si>
  <si>
    <t xml:space="preserve">Malvern Zetasizer </t>
  </si>
  <si>
    <t>https://kudrive.ku.ac.ae/no-shib/index.php/s/5xvXELvcH2ivqEk</t>
  </si>
  <si>
    <t xml:space="preserve">Guava Easycyte </t>
  </si>
  <si>
    <t>https://kudrive.ku.ac.ae/no-shib/index.php/s/vN1MdNbsRYGIM92</t>
  </si>
  <si>
    <t>DEPtech 3DEP</t>
  </si>
  <si>
    <t>https://kudrive.ku.ac.ae/no-shib/index.php/s/wX9RK1ZZUzYzJdf</t>
  </si>
  <si>
    <t>Gazepoint GP3 HD eye tracker</t>
  </si>
  <si>
    <t xml:space="preserve"> https://kudrive.ku.ac.ae/no-shib/index.php/s/WqZjUdbx0Qtu4ds</t>
  </si>
  <si>
    <t>functional transcranial Doppler ultrasound (fTCD)</t>
  </si>
  <si>
    <t>https://kudrive.ku.ac.ae/no-shib/index.php/s/ZqdJCSO8QUccQsV</t>
  </si>
  <si>
    <t xml:space="preserve">Muse S </t>
  </si>
  <si>
    <t>https://kudrive.ku.ac.ae/no-shib/index.php/s/RC7Qy4tdu4Fx3hh</t>
  </si>
  <si>
    <t>Neurostimulation with DC-STIMULATOR PLUS</t>
  </si>
  <si>
    <t>https://kudrive.ku.ac.ae/no-shib/index.php/s/JmYNk25t3Bi9jWv</t>
  </si>
  <si>
    <t>Beckman Coulter Multisizer 3</t>
  </si>
  <si>
    <t>https://kudrive.ku.ac.ae/no-shib/index.php/s/Tyie0DkoIYJPy2Y</t>
  </si>
  <si>
    <t>NEON System Starter PACK Transfection System</t>
  </si>
  <si>
    <t>https://kudrive.ku.ac.ae/no-shib/index.php/s/HDnQiiStRVfCO4m</t>
  </si>
  <si>
    <t>GPU workstation built for Deep Learning</t>
  </si>
  <si>
    <t>https://kudrive.ku.ac.ae/no-shib/index.php/s/Bv9lGT1p2UvdQrK</t>
  </si>
  <si>
    <t>Power Blotter System PB0012</t>
  </si>
  <si>
    <t>https://kudrive.ku.ac.ae/no-shib/index.php/s/AYo6HSsICPHIbou</t>
  </si>
  <si>
    <t>For department annual advisory meeting with Alumni, Expert and other stakeholders</t>
  </si>
  <si>
    <t xml:space="preserve">it will have low to mild impact on scope of work </t>
  </si>
  <si>
    <t>Scope of work will be highly impacted</t>
  </si>
  <si>
    <t>Critical impact on scope of work and delivery</t>
  </si>
  <si>
    <t>1. To provide a world-class education in chemical engineering science and practice, 2. To produce graduates Successful practice of the chemical engineering profession</t>
  </si>
  <si>
    <t xml:space="preserve">To be provided </t>
  </si>
  <si>
    <t xml:space="preserve">Cost related to participation in activities for faculty, staff and students in local events, conferences, seminars, workshop and related events </t>
  </si>
  <si>
    <t>For student activities and field trips. Six student industrial visit (AEd2500 each) is proposed.</t>
  </si>
  <si>
    <t xml:space="preserve">it will have mild impact on scope of work </t>
  </si>
  <si>
    <t>For student activities and field trips. A total of AED10,000 towards expences related to student chapter activities and social events</t>
  </si>
  <si>
    <t>Senior students conducts senior design project in the 4th year of their BSc program. Department provides a miaximum support of AED1000 per group per semester towards SDP project work</t>
  </si>
  <si>
    <t>Support for departnet faculty members participation in internal conferences. Department provided a maximum of AED 15000 annual for each faculty.</t>
  </si>
  <si>
    <t>Catering and social suport for department meetings, events and activities incluidng farewell programs</t>
  </si>
  <si>
    <t>Renewal of academic software - as per IT list provided via DOE</t>
  </si>
  <si>
    <t>Trip for Chair</t>
  </si>
  <si>
    <t>Academic support for publication in international refereed journals</t>
  </si>
  <si>
    <t>Consumables and opex requirments (AED40k - equipment maintenance, AED35k -  gas related items, AED20k - polymer consumable, AED25k - services &amp; consumables, AED55k - small instruments  and AED35k - general consumable.</t>
  </si>
  <si>
    <t>Department provides support for printing via university MFP. On semester basis, an allowance of AED500 per faculty and AED300 per staff is provided</t>
  </si>
  <si>
    <t xml:space="preserve">Academic staff's training and professional development is supported by depattmnet. Each staff has annual allownace of AED15000.0 only. </t>
  </si>
  <si>
    <t>Wetted wall gas absorption column (Capex item 1 of 18)</t>
  </si>
  <si>
    <t>Gaseous Diffusion Coefficient Apparatus  (Icapex item 2 of 18)</t>
  </si>
  <si>
    <t>Liquid Diffusion Coefficient Apparatus  (Capex item 3 of 18)</t>
  </si>
  <si>
    <t>Cooling Crystallaization Apparatus  (Capex item 4 of 18)</t>
  </si>
  <si>
    <t>Coagulation &amp; flocculation Jar test apparatus (Capex item 5 of 18)</t>
  </si>
  <si>
    <t>Bomb Calorimter with digital thermometer and accessory (Capex item 6 of 18)</t>
  </si>
  <si>
    <t>Catalytic Fixed Bed Reactor with flow analysis (Capex item 7 of 18)</t>
  </si>
  <si>
    <t>Discovery SDT 650 - Simultaneous DSC-TGA with ccessories  (Capex iItem 8 of 18)</t>
  </si>
  <si>
    <t>3 Phase gas separators - Horizontal (Capex item 9 of 18)</t>
  </si>
  <si>
    <t>Tall Form Spray Dryer (Capex item 10 of 18)</t>
  </si>
  <si>
    <t>Tool Box set with all purpose instruments (Capex item 11 of 18)</t>
  </si>
  <si>
    <t>UV/VIS Advanced Spectrophotometer  (Capex item 12 of 18)</t>
  </si>
  <si>
    <t>Advanced Melt Flow System - RR/6MPCA  (Capex item 13 of 18)</t>
  </si>
  <si>
    <t>Advanced Continuous Distialltion (Capex item 14 of 18)</t>
  </si>
  <si>
    <t>High perormance ultr-pure DI water machine with accessory  (Capex item 15 of 18)</t>
  </si>
  <si>
    <t>SDT 650 Type R Beam - Kit with accessory (Capex item 16 of 18)</t>
  </si>
  <si>
    <t>Reverse Osmosis  (Capex item 17 of 18)</t>
  </si>
  <si>
    <t>Fumehood with extractor  (Capex item 18 of 18)</t>
  </si>
  <si>
    <t>Software Capital</t>
  </si>
  <si>
    <t>Renewal / Acquisition of OLI academic software for undergraduate students of the department. SDP students will be primary beneficary of these software as it will complement exisiting software</t>
  </si>
  <si>
    <t>Acquisition of FORTRAN77 academic software for undergraduate students of the department. SDP students will be primary beneficary of these software as it will complement exisiting software</t>
  </si>
  <si>
    <t>Acquisition of ANSYS CHEMKIN academic software for undergraduate students of the department. SDP students will be primary beneficary of these software as it will complement exisiting software</t>
  </si>
  <si>
    <t>Catering costs for 2 CIVE Dept. Advisory Board meetings at KU campus /  10 attendees at AED 200 per attendee</t>
  </si>
  <si>
    <t>Manageable</t>
  </si>
  <si>
    <t>Not possible</t>
  </si>
  <si>
    <t>1. Develop, nurture &amp; sustain partnerships with (inter-) national industry and local government agencies                                             2. Create visibility for the KU CIVE Dept in the local sector and govermental agencies</t>
  </si>
  <si>
    <t>Direct operating costs  as per:                                                                                       1.  KU Catering Services Guidelines &amp; Costs Manual and;                                                      2. KU Budget Preparation 2022 to 2024 V4 End Users document</t>
  </si>
  <si>
    <t xml:space="preserve">KU Policy for Academic Travel within UAE /  Academics who will need to attend events within UAE </t>
  </si>
  <si>
    <t>Will affect KU Faculty presence and visibility in UAE  events</t>
  </si>
  <si>
    <t>Will impact KU visibility by limiting Faculty attendance in UAE  events</t>
  </si>
  <si>
    <t>Create visibility for the KU CIVE Dept in the local sector and govermental agencies</t>
  </si>
  <si>
    <t>Direct operating costs  as per KU Policy Manual, Chapter 10, University Business Travel</t>
  </si>
  <si>
    <t>Class field trips to construction sites. 1 trip for the course CIVE 338 and 1 trip for CIVE 442</t>
  </si>
  <si>
    <t>May reduce the number of field trips to 1</t>
  </si>
  <si>
    <t>Will reduce the number of field trips to 1</t>
  </si>
  <si>
    <t>Engage the students with the sector and with contemporary issues in the fields of civil engineering construction</t>
  </si>
  <si>
    <t>Direct operating costs as per KU Budget Preparation 2022 to 2024 V4 End Users document</t>
  </si>
  <si>
    <t>Expenses to purchase materials &amp; services for the construction of SDP students' designs / AED 3000 per student</t>
  </si>
  <si>
    <t>Provide experiential based learning to CIVE students</t>
  </si>
  <si>
    <t>AED 15000 per Faculty to address the registration, travel &amp; living costs of 1 international Conference per year</t>
  </si>
  <si>
    <t>Will impact KU visibility by limiting Faculty attendance in milestone events and the development of intyernational links and colaborations</t>
  </si>
  <si>
    <t>Participate in international Conferences to promote the activities of the KU CIVE Dept. internationally among academia and the sector</t>
  </si>
  <si>
    <t>Direct operating costs as per:                                                                                       1. KU Policy Manual, Chapter 10, University Business Travel and;                                                                    2. KU Budget Preparation 2022 to 2024 V4 End Users document</t>
  </si>
  <si>
    <t>Costs vary per license. Details in the form:   ADDA IT Form v2. A total cost for licenses renewal is shown in columns W and X</t>
  </si>
  <si>
    <t>Familiarize the CIVE students with state-of-art technologies for analysis &amp; design</t>
  </si>
  <si>
    <t>Renewal of PLAXIS, ETABS, SimaPro.  Software Quotations in file "CoE Academic Software List.xlsx" in the folder "CIVE OPEX Quotations\Software"</t>
  </si>
  <si>
    <t>Senior Faculty participation in Board &amp; Executive Council meetings of International Organizations and Q1  Journals</t>
  </si>
  <si>
    <t>Will have to reduce to 1 participation only</t>
  </si>
  <si>
    <t>Foster leadership roles of CIVE Faculty in international entities</t>
  </si>
  <si>
    <t>Number of assets</t>
  </si>
  <si>
    <t>Expenses for the yearly maintenance of CIVE labs equipment utilized for teaching purposes. Quotes from individual suppliers are included in the folder Maintenance Quotations</t>
  </si>
  <si>
    <t>Will impact the maintenance and functionality of some CIVE labs equipment</t>
  </si>
  <si>
    <t>Will impact the maintenance and functionality of almost half of the CIVE labs equipment and lab sessions delivery</t>
  </si>
  <si>
    <t>Ensure the smooth and accurate operation of all CIVE labs equipment</t>
  </si>
  <si>
    <t xml:space="preserve"> Quotes from individual suppliers are listed per equipment item in the Excel sheet "CIVE OPEX Maintenance list" in the folder "CIVE OPEX Quotations\Maintenance"</t>
  </si>
  <si>
    <t>Open Access Q1 Journal submissions</t>
  </si>
  <si>
    <t>Will impact some CIVE Faculty top quality output and international visibility</t>
  </si>
  <si>
    <t>Will almost half CIVE Faculty top quality output and international visibility</t>
  </si>
  <si>
    <t>Develop, nurture &amp; sustain a culture of research &amp; innovation</t>
  </si>
  <si>
    <t>Direct operating costs.                                                                                               The amount of AED 10,000 per Opec Access Publication was discussed in the ECC meeting of June 16th, 2021</t>
  </si>
  <si>
    <t>Consumables for the operation of the CIVE instructional labs.  Quotes from individual suppliers are listed per item in the Excel sheet "CIVE OPEX Lab Scientific list" in the folder "CIVE OPEX Quotations"</t>
  </si>
  <si>
    <t>Will reduce the number of possible lab sessions, per class, and will require increasing the number of students per lab session violating thus social distancing rules</t>
  </si>
  <si>
    <t>Not possible since it will violate social distancing rules or will require a very large number of repeated lab sessions which will create time conflicts in students' timetables</t>
  </si>
  <si>
    <t>Ensure continous operation and availability of the CIVE labs</t>
  </si>
  <si>
    <t xml:space="preserve"> Quotes from individual suppliers are listed per item in the Excel sheet "CIVE OPEX Lab Scientific list" in the folder "CIVE OPEX Quotations\Lab Scientific"</t>
  </si>
  <si>
    <t>Building Improvements</t>
  </si>
  <si>
    <t>Atomic Absorption Spectrophotometer</t>
  </si>
  <si>
    <t>Reduction not possible. Fixed cost</t>
  </si>
  <si>
    <t>Equip the CIVE Environmental instructional lab with necessary state-of-art equipment</t>
  </si>
  <si>
    <t>In folder CIVE CAPEX Quotations\Environmental Engineering Lab G02017 (the Atomic Absorption Spectro Quote )</t>
  </si>
  <si>
    <t>Washing Machine with Disinfector for Lab Glassware </t>
  </si>
  <si>
    <t>Equip the CIVE Environmental instructional lab with necessary operational equipment</t>
  </si>
  <si>
    <t>In folder CIVE CAPEX Quotations\Environmental Engineering Lab G02017 (Washing Machine Quote )</t>
  </si>
  <si>
    <t xml:space="preserve">Pavemix, Automatic Asphalt Mixer, 32 liters </t>
  </si>
  <si>
    <t>Equip the new CIVE Infrastructural Mats  instructional lab with necessary state-of-art equipment</t>
  </si>
  <si>
    <t>In folder CIVE CAPEX Quotations\Infrastructural Engineering Lab C00028 (Pavemix, Automatic Asphalt Mixer Quote)</t>
  </si>
  <si>
    <t>Mechanical shaker for  8" and 12" diameter sieves</t>
  </si>
  <si>
    <t>Equip the CIVE Geotech instructional lab with necessary operational equipment</t>
  </si>
  <si>
    <t>In folder CIVE CAPEX Quotations\Geotechnical Materials Lab L00003 (Quotation for Geotechnical Lab Items)</t>
  </si>
  <si>
    <t>Sieves Set of 8" and 12" diameter</t>
  </si>
  <si>
    <t>Only 1 set can be purchased which may no tbe adequate</t>
  </si>
  <si>
    <t>In folder CIVE CAPEX Quotations\Geotechnical Materials Lab L00003 (Quotation for Geotechnical Lab Items, Sieves Set Quote 1)</t>
  </si>
  <si>
    <t xml:space="preserve">Fall Cone Test Apparatus </t>
  </si>
  <si>
    <t xml:space="preserve">ELE Compression Machine Missing Loading Parts </t>
  </si>
  <si>
    <t>In folder CIVE CAPEX Quotations\Geotechnical Materials Lab L00003 (ELE Compression Machine Loading Parts Quotation)</t>
  </si>
  <si>
    <t>Consolidometer device</t>
  </si>
  <si>
    <t>In folder CIVE CAPEX Quotations\Geotechnical Materials Lab L00003 (Consolidometer Device Quote)</t>
  </si>
  <si>
    <t xml:space="preserve">Balance </t>
  </si>
  <si>
    <t>In folder CIVE CAPEX Quotations\Geotechnical Materials Lab L00003 (Balance Quote)</t>
  </si>
  <si>
    <t>Data Logger for MTS</t>
  </si>
  <si>
    <t>Equip the new CIVE Structures lab with necessary state-of-art equipment</t>
  </si>
  <si>
    <t>In folder CIVE CAPEX Quotations\Structures Lab C00028 Quotations folder (Data Logger Quotation)</t>
  </si>
  <si>
    <t>Desktop computers</t>
  </si>
  <si>
    <t>27 desktops is a manageable number</t>
  </si>
  <si>
    <t>24 desktops will cause difficulties with class delivery</t>
  </si>
  <si>
    <t>21 desktops can not address the need for class delivery</t>
  </si>
  <si>
    <t>Equip the CIVE GIS &amp; Transportation instructional lab with necessary state-of-art equipment</t>
  </si>
  <si>
    <t>In folder CIVE CAPEX Quotations\IT &amp; Software Quotations folder (Desktop Computers)</t>
  </si>
  <si>
    <t>PTV Traffic Simulation Bundle</t>
  </si>
  <si>
    <t>Equip the CIVE GIS &amp; Transportation instructional lab with necessary state-of-art software</t>
  </si>
  <si>
    <t>In folder CIVE CAPEX Quotations\IT &amp; Software Quotations folder (PTV Traffic Simulation package)</t>
  </si>
  <si>
    <t>One meeting of the DAB of the deprtment.  Hospitality for 7 members and 5 KU faculty.</t>
  </si>
  <si>
    <t>Negligible</t>
  </si>
  <si>
    <t>May not be considered as good</t>
  </si>
  <si>
    <t>Result of research</t>
  </si>
  <si>
    <t xml:space="preserve">Workshop on “ Electric vehicles”. October/November 2022. Organizers: Dr. Balanthi Beig and Dr. Khaled Al Jaafari . Cost calculation details: International expert travel: AED 20,000. Accommodation for 5 days: AED 9000. Food/stationary/banners: AED 5000. Total : 34000 . Participants: 30. Workshop on High Voltage: AED 8000 </t>
  </si>
  <si>
    <t>not as good impresion to delegates</t>
  </si>
  <si>
    <t>cancellation</t>
  </si>
  <si>
    <t>Outreach activities</t>
  </si>
  <si>
    <t>8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t>
  </si>
  <si>
    <t>reduced number of students or field trips</t>
  </si>
  <si>
    <t>Increase student skills</t>
  </si>
  <si>
    <t># of students * 3000 /student</t>
  </si>
  <si>
    <t>reduced quality experience</t>
  </si>
  <si>
    <t>reduced flexibility in SDP materials</t>
  </si>
  <si>
    <t>15k/Faculty FTE</t>
  </si>
  <si>
    <t>reduced KU presence in international fora</t>
  </si>
  <si>
    <t>will need to prioritize</t>
  </si>
  <si>
    <t>dissappoint researchers</t>
  </si>
  <si>
    <t>Department meetings' hospitality. average # of department participants @ AED 25/faculty/meeting. Also for one speaker from local industry per sementer @ 1000 /speaker.</t>
  </si>
  <si>
    <t>negligible</t>
  </si>
  <si>
    <t>OK</t>
  </si>
  <si>
    <t>Collegiality</t>
  </si>
  <si>
    <t xml:space="preserve">average cost of SW licenses* # of licenses:
Altium Designer   1.848 
PLECS Combo Academic Concurrent License  2.218 
LogixPro 500  2.705 
PSCAD Educational  10.458 
ETAP - Educational Licenses  14.172 
Rockwell Automation Toolkit - Studio 5000  18.201 
GAMS (General Algebraic Modeling System)  61.329 
National Instruments Circuit Design Multisim  141.750 
LabView Academic Site License Teaching  103.789 
Synopsys  150.696 
Cadence  212.520 
TOTAL  719.685
</t>
  </si>
  <si>
    <t>inability to operate SW</t>
  </si>
  <si>
    <t xml:space="preserve">inability to operate </t>
  </si>
  <si>
    <t>Personnel costs</t>
  </si>
  <si>
    <t xml:space="preserve">Honored faculty * gift cost
Also (Dr Arif's project: Smart Mobile Application Annual Contest 2022/2023/2024: Total Cost: ~300K 
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Accommodation: twin-triple room (1 night per team) Max of AED 1K per team. Total Cost: 15 K. Cost of publications and event preparation: AED 10K. Catering 150 attendees: 10K </t>
  </si>
  <si>
    <t>Events pursued by leadership will be affected</t>
  </si>
  <si>
    <t>Important events may be cancelled</t>
  </si>
  <si>
    <t xml:space="preserve">Maintenance/calibration for the RF Measurement lab 1.  6 Test Cables @ 3400 = 20400, See attachment "Nishar. OPEX 1 RF Test Cables - old.pdf" 
and for RF Parts (Amplifiers, Mixers, Filters, cables, adapters) @ 47000, see attachment "Nishar. OPEX 2 RF Parts.pdf".  Total 67400. 
</t>
  </si>
  <si>
    <t>May be able to negotiate</t>
  </si>
  <si>
    <t>will impact maintenace</t>
  </si>
  <si>
    <t>will imact operations</t>
  </si>
  <si>
    <t>one paper or page charges / faculty</t>
  </si>
  <si>
    <t>reduce our exposure and citations</t>
  </si>
  <si>
    <t xml:space="preserve">detrimental </t>
  </si>
  <si>
    <t>Lab Consumables</t>
  </si>
  <si>
    <t>may impact our equipment</t>
  </si>
  <si>
    <t>will impact our equipment</t>
  </si>
  <si>
    <t>2 servers  @ 8000 each,  =16000.  RPi 4 with on-board 8 GB memory, casing with fan + heatsink, 5V 3.5 A power adapter. 5 RaspPi @ 600 each, = 3000. 6 Android Phones (for programming) @ 600 each = 3600. 2 licenses of VMware Workstation 16 Pro for Academic Use @ 600 each, = 1200. 5 NVIDIA Jetson Nano Developer Kit (include - microSD card (64GB UHS-1) &amp; Micro-USB power supply) @ 500 each, = 2500. 2 Raspberry Pi Cluster 6 Layer Rack for Raspberry Pi 4 or RPi3 @ 75 each = 150. 10 RASPBERRY PI 4 COMPUTER MODEL B 8GB @300 each = 3000.
Total cost: 33k. 11 items @ 3k per item</t>
  </si>
  <si>
    <t xml:space="preserve">https://cutt.ly/LmkSVXP 
https://cutt.ly/DmkDy4j 
https://cutt.ly/5mkDWrA 
https://cutt.ly/EmkDFyV 
https://cutt.ly/pmkDZZM
https://cutt.ly/PmkFFHG 
https://cutt.ly/cmkFJFt 
https://cutt.ly/ZmkJrLi 
https://cutt.ly/fmkKaBC 
</t>
  </si>
  <si>
    <t>CAPEX equipment. See quotations for the 4 items @ an average price of AED 166000 and a total of AED 664,000 in the attachments: 
Nofel. Tensorbook Official Quote.pdf
Nazarudeen. Quote_All-in-one PC.pdf
Nishar. 3 Quote_Lab Computers_RF LAB.pdf
Sajid. GeForce-GPU.pdf</t>
  </si>
  <si>
    <t>Number of credits</t>
  </si>
  <si>
    <t>Academic advisor board meetings</t>
  </si>
  <si>
    <t>9000 AED direct reduction per %</t>
  </si>
  <si>
    <t>8000 AED direct reduction per %</t>
  </si>
  <si>
    <t>7000 AED direct reduction per %</t>
  </si>
  <si>
    <t>Alignment with local industrial stakeholders and intenational standards</t>
  </si>
  <si>
    <t>KU catering services</t>
  </si>
  <si>
    <t>Students to regiser into local conferences and intl competitions</t>
  </si>
  <si>
    <t>[min budget needed at] 18000 AED direct reduction per % fo number of events</t>
  </si>
  <si>
    <t>16000 AED direct reduction per % fo number of events</t>
  </si>
  <si>
    <t>14000AED direct reduction per % fo number of events</t>
  </si>
  <si>
    <t>Increase ISYE research outcome and reputation</t>
  </si>
  <si>
    <t xml:space="preserve">Per event, and workshop </t>
  </si>
  <si>
    <t>Students trips to local industry</t>
  </si>
  <si>
    <t xml:space="preserve">[min budget needed at] 10000 AED to keep 4 visits per year </t>
  </si>
  <si>
    <t>7500AED direct reduction per % of number of events to 3 visits</t>
  </si>
  <si>
    <t xml:space="preserve">7500 AED direct reduction per % of number of events to 3 visits </t>
  </si>
  <si>
    <t xml:space="preserve">Support student career planning </t>
  </si>
  <si>
    <t xml:space="preserve">Per facilities rates </t>
  </si>
  <si>
    <t xml:space="preserve">2000 Dhs per student for SDP project </t>
  </si>
  <si>
    <t xml:space="preserve">[min budget needed at] 50000 AED Can't be changed due to numberof students for SDP </t>
  </si>
  <si>
    <t xml:space="preserve">50000 AED Can't be changed due to numberof students for SDP </t>
  </si>
  <si>
    <t xml:space="preserve">offer unique programs and educational infrastructure </t>
  </si>
  <si>
    <t>per KU standard 2500/student for SDP</t>
  </si>
  <si>
    <t>Faculty travel to conferences 15000 dhs per trip</t>
  </si>
  <si>
    <t xml:space="preserve">[min budget needed at] 243000 AED reduction in number of trips 2 faculty don't travel </t>
  </si>
  <si>
    <t xml:space="preserve">216000 AED reduction in number of trips 5 faculty don' travel </t>
  </si>
  <si>
    <t xml:space="preserve">189000 AED reduction in number of trips 7 faculty don' travel </t>
  </si>
  <si>
    <t>increase ISYE research outcome and reputation</t>
  </si>
  <si>
    <t xml:space="preserve">per KU travel office </t>
  </si>
  <si>
    <t>Department academic meetings and retreats and student orientations</t>
  </si>
  <si>
    <t xml:space="preserve">[min budget needed at] 18000 AED redution in event cost at 4 events </t>
  </si>
  <si>
    <t xml:space="preserve">16000 AED direct reduction per % of number of events to 3 </t>
  </si>
  <si>
    <t>10000 AED direct reduction per % of number of events  to 2 event</t>
  </si>
  <si>
    <t>Teaching students</t>
  </si>
  <si>
    <t>Per IT softwar licenses fo ISYE department teaching 25 licenses renewals</t>
  </si>
  <si>
    <t xml:space="preserve">[min budget needed at] 150000 AED can't be changed due to commitment to renew for teaching </t>
  </si>
  <si>
    <t xml:space="preserve">150000AED can't be changed due to commitment to renew for teaching </t>
  </si>
  <si>
    <t xml:space="preserve">increase the ISYE student admission and quality </t>
  </si>
  <si>
    <t>University missions, e.g. conference bidding</t>
  </si>
  <si>
    <t>[min budget needed at] 36000 AED reduction of cost per 1 trip</t>
  </si>
  <si>
    <t>32000 AED reduction of cost per 1 trip</t>
  </si>
  <si>
    <t>0 not possible to accommodate, remove the travel</t>
  </si>
  <si>
    <t xml:space="preserve">Enhance department reputation </t>
  </si>
  <si>
    <t>KU travel office arrangements</t>
  </si>
  <si>
    <t>8 open access Q1 papers</t>
  </si>
  <si>
    <t xml:space="preserve">[min budget needed at] 46368 AED reducing number of allowed open access to 7  </t>
  </si>
  <si>
    <t xml:space="preserve">41216 AED reducing number of allowed open access to 6  </t>
  </si>
  <si>
    <t xml:space="preserve">36064 AED reducing number of allowed open access to 6 at reduced cost maynot be possible </t>
  </si>
  <si>
    <t xml:space="preserve">Per publisher fees </t>
  </si>
  <si>
    <t>Upgrade for exiting I-motion and EEG head set/ECG shimmer/ Neuro Electrics Enobio 8 units</t>
  </si>
  <si>
    <t>[min budget needed at] 54000 AED needed and scheduled upgrades</t>
  </si>
  <si>
    <t>54000 AED needed and scheduled upgrades</t>
  </si>
  <si>
    <t>Align the postgraduates programs with the research strategy</t>
  </si>
  <si>
    <t>Future of work strategy</t>
  </si>
  <si>
    <t>Quotation included</t>
  </si>
  <si>
    <t>Upgrade with augmented reality welding machine unit with existing Intellitek robot integration and software</t>
  </si>
  <si>
    <t>[min budget needed at] 85000 AED needed and scheduled upgrades</t>
  </si>
  <si>
    <t>85000 AED needed and scheduled upgrades</t>
  </si>
  <si>
    <t>0 No upgrade for 3rd year</t>
  </si>
  <si>
    <t xml:space="preserve">Augemented relaity research and education industry 4.0 </t>
  </si>
  <si>
    <t xml:space="preserve">ISYE lab. Printers carterdiges and toners </t>
  </si>
  <si>
    <t xml:space="preserve">[min budget needed at] 3600 AED direct reduction </t>
  </si>
  <si>
    <t xml:space="preserve">3200 direct reduction </t>
  </si>
  <si>
    <t xml:space="preserve">2800 direct reduction </t>
  </si>
  <si>
    <t xml:space="preserve">Support lab infrastructure </t>
  </si>
  <si>
    <t>Number of staff in FTE</t>
  </si>
  <si>
    <t>training workshops to 5 students, staff</t>
  </si>
  <si>
    <t xml:space="preserve">[min budget needed at] 10800 AED direct reduction </t>
  </si>
  <si>
    <t xml:space="preserve">9600 AED direct reduction </t>
  </si>
  <si>
    <t xml:space="preserve">8400 AED direct reduction </t>
  </si>
  <si>
    <t>Development and training</t>
  </si>
  <si>
    <t>Rhino new licenses for Human factor lab</t>
  </si>
  <si>
    <t>[min budget needed at] 21978 AED reduction in numberof licenses</t>
  </si>
  <si>
    <t>19536AED reduction in numberof licenses</t>
  </si>
  <si>
    <t>17094AED reduction in numberof licenses</t>
  </si>
  <si>
    <t>Human facto research and eduction</t>
  </si>
  <si>
    <t xml:space="preserve">Raise 3D Pro2 Plus  3D printers     </t>
  </si>
  <si>
    <t xml:space="preserve">[min budget needed at] 67500 AED no reductin is possible </t>
  </si>
  <si>
    <t>22500 AED reductin to 2 printers</t>
  </si>
  <si>
    <t>22500 reduction to 2 printers</t>
  </si>
  <si>
    <t>New areas of research to attarct students</t>
  </si>
  <si>
    <t>New software SPSS (statistical analysis software)</t>
  </si>
  <si>
    <t xml:space="preserve">[min budget needed at] 900 AED no reductin is possible </t>
  </si>
  <si>
    <t>600 AED only 2 licenses to be acquired</t>
  </si>
  <si>
    <t>300 AED only 1 license to be acquired</t>
  </si>
  <si>
    <t>New software capabilities and infrastructure</t>
  </si>
  <si>
    <t>Virtual welding machine units with TIG/MIG/MMAW torches and software </t>
  </si>
  <si>
    <t xml:space="preserve">[min budget needed at] 178400  AED no reductin is possible </t>
  </si>
  <si>
    <t>89200 AED for 1 machine (will affect teaching)</t>
  </si>
  <si>
    <t>New areas of research to attarct students and generate Q1 publications</t>
  </si>
  <si>
    <t>New Software, Statfit</t>
  </si>
  <si>
    <t>[min budget needed at] 2140 AED for 2 licenses</t>
  </si>
  <si>
    <t>1070 AED for 1 license</t>
  </si>
  <si>
    <t>One meeting of the industrial advisory group of the deprtment.  Hospitality for 10 individuals and 6 KU faculty.</t>
  </si>
  <si>
    <t>Perhaps looking cheap in hosting potential research sponsors</t>
  </si>
  <si>
    <t>Looking cheap in hosting potential research sponsors.</t>
  </si>
  <si>
    <t>Support for conferences organized locally by faculty.  Costs of visas for invited speakers.  KU appearing as a co-sponsor of the events</t>
  </si>
  <si>
    <t>Not substantial</t>
  </si>
  <si>
    <t>Preferable to cancel</t>
  </si>
  <si>
    <t>Training of lab engineers in the use of capital equipment that has recently been procurred.</t>
  </si>
  <si>
    <t>We will most probably will be able to negotiate appropriate prices with the provider.</t>
  </si>
  <si>
    <t>Preferable to cancel one of the two tranings.</t>
  </si>
  <si>
    <t>Make sure that lab engineers retain high-level expertise.</t>
  </si>
  <si>
    <t>Field trips to ADNOC, Emirates Global Aluminum, Strata (Mubadala), and Shams power station as part of the courses on Turbomachinery, Materials/Metallurgy, and Applied Thermodynamics/Renewable Energy Systems. Additional support for two activities of the ASME student chapter.</t>
  </si>
  <si>
    <t>Possibly three instead of four trips</t>
  </si>
  <si>
    <t xml:space="preserve">Support for undergraduate students' senior design projects. 120 students per year x 4000 AED per student.  The amoounts will be released early in the semesters and settled at the end against receipts collected from student reimbursements. </t>
  </si>
  <si>
    <t>Limiting the scope of senior design projects</t>
  </si>
  <si>
    <t>Affecting the quality of senior design projects.</t>
  </si>
  <si>
    <t>Detrimental  to the educational experience.</t>
  </si>
  <si>
    <t>Expose the students to the process of collaboration of a small number of educated people on the realization of a common idea.</t>
  </si>
  <si>
    <t>One trip per year to a top-quality conference for  each of 42 faculty members x 15,000 AED per trip</t>
  </si>
  <si>
    <t>We will have to prioritize and deny this possibility to faculty who have strong research support.</t>
  </si>
  <si>
    <t>Detrimental to faculty morale</t>
  </si>
  <si>
    <t>Improve the academic reputation of the deprtment by presenting strong papers in reputable conferences.</t>
  </si>
  <si>
    <t>Lunch for one faculty meeting and one staff meeting per month. 52 faculty and staff x 100 AED.  Hospitality for one speaker from te local industry per sementer (as part of the senior design course). 2 speakers x 1000 speaker.</t>
  </si>
  <si>
    <t>Unimportant</t>
  </si>
  <si>
    <t>Nurture deprtmental collegiality.</t>
  </si>
  <si>
    <t>Please, see itemized list of software that is used for educational purposes in the deprtment.  Annual renewal of software, split in two semesters.</t>
  </si>
  <si>
    <t>Detrimental to the educational operation.</t>
  </si>
  <si>
    <t>Will basically incapacitate our educational operation.</t>
  </si>
  <si>
    <t>Academic List from IT</t>
  </si>
  <si>
    <t>One maintenance contract for the instructional equipment of the deprtment.</t>
  </si>
  <si>
    <t>Unimportant.  We will most probably will be able to negotiate appropriate prices with the provider.</t>
  </si>
  <si>
    <t>We may want to take the risk not to go for a maintenance contract and hope that the equipment will perform.</t>
  </si>
  <si>
    <t>Secure seamless operation of deprtmental infrastructure.</t>
  </si>
  <si>
    <t>Please, see attached quotation.</t>
  </si>
  <si>
    <t>One open-access publication for each faculty member in a Q1 journal. 42 faculty members x 8000 AED per publication.</t>
  </si>
  <si>
    <t>It will not help our rankings.</t>
  </si>
  <si>
    <t xml:space="preserve">Consumables for educational laboratories and the machine shop that include raw materials for machining, electric and electronic hardware, chemicals, gases, as well as tools and hardware.  Itemized estmates:  Workshop consumables (Main and SAN): 6500 AED, Solids, Heat Transfer and Fluids labs: 1000 AED, Material Testing lab: 5000 AED, 3D Printing labs:	 6000 AED, 
Mechatronics lab:	1000 AED, Spare Parts for all labs: 2500 AED
</t>
  </si>
  <si>
    <t>The operation of the laboratories and the machine shop will not be discontinued, but it will be affected.</t>
  </si>
  <si>
    <t>Fewer experiments will have to be taught and fewer projects will have to be excecuted.</t>
  </si>
  <si>
    <t>It will probably bring our educational operation to a halt.</t>
  </si>
  <si>
    <t>Please, see attached detailed quote. Cutting edge, state-of-the-art workshop equipment used for cutting ferrous and nonferrous material profiles requiring minimal setup and machining time. This technology can be effectively used for teaching manufacturing courses in Mechanical, Aerospace and Industrial engineering departments.  Adds diversity in serving the needs of the students at all levels including undergraduate/graduate teaching, undergraduate Senior Design Projects, local/global design competitions and support campus wide faculty research activities.  The machine compliments existing CNC Milling machines and can reduce substantial load on CNC Milling machines. Adding this in-house capability would also have significant impact on project cost savings for outsourced jobs.</t>
  </si>
  <si>
    <t>Unimportant.  We will most probably will be able to negotiate appropriate prices with the suppliers.</t>
  </si>
  <si>
    <t>We may be able to negotiate with the vendors and absorb this.</t>
  </si>
  <si>
    <t>If we do not buy this piece of quipment that we have been trying to acquire for two years, we will keep missing a very important laboratory capability for instruction and student projects.  We would really appreciate some priority to this, even if our budget is to be reduced elsewhere.</t>
  </si>
  <si>
    <t xml:space="preserve">Provide the students with state-of-the-art training in modern techniques </t>
  </si>
  <si>
    <t>Please, see attached quotations.</t>
  </si>
  <si>
    <t>Please, see attached detailed quotes. SLS 3D Printer. This printer would replace existing and aging Polyjet, multi-material, OBJECT 260 Connex 3D Printer for which very expensive-to-fix breakdowns are frequently encountered. AMCs are not useful for this current printer as they exclude very expensive spares. Throughput is not efficient and 3d print raw materials are exhorbitantly priced with short expiry dates for this existing resource.</t>
  </si>
  <si>
    <t>We will have to continue operating with a current printer that has unfortuately proven problematic. If the cut remains at the level of 30%, we may be able to advance purchases currently scheduled for 2023 and 2024.</t>
  </si>
  <si>
    <t xml:space="preserve">2 academic advisor services per year </t>
  </si>
  <si>
    <t>Reduction outcome expertise - level 1</t>
  </si>
  <si>
    <t>Reduction outcome expertise - level 2</t>
  </si>
  <si>
    <t>Reduction outcome expertise - level 3</t>
  </si>
  <si>
    <t>Recommendation for programmes for excellence</t>
  </si>
  <si>
    <t>Based on previous contract</t>
  </si>
  <si>
    <t>2 workshops organised per year</t>
  </si>
  <si>
    <t>Reduction or cancellation events - level 1</t>
  </si>
  <si>
    <t>Reduction or cancellation events - level 2</t>
  </si>
  <si>
    <t>Reduction or cancellation events - level 3</t>
  </si>
  <si>
    <t>Increase visibility and recongnition</t>
  </si>
  <si>
    <t>Based on previous events</t>
  </si>
  <si>
    <t>1 field trip per year for 6 students</t>
  </si>
  <si>
    <t>Reduction number students for FT - level 1</t>
  </si>
  <si>
    <t>Reduction number students for FT - level 2</t>
  </si>
  <si>
    <t>Reduction number students for FT - level 3</t>
  </si>
  <si>
    <t xml:space="preserve">Provide MSc students with filed insight </t>
  </si>
  <si>
    <t>Based on previous field missions</t>
  </si>
  <si>
    <t>1 mission per faculty per year</t>
  </si>
  <si>
    <t>Reduction publications and promotion KU</t>
  </si>
  <si>
    <t xml:space="preserve">Promote the Dept. and develop collaboration </t>
  </si>
  <si>
    <t>Based on previous missions</t>
  </si>
  <si>
    <t>6 hospitality per year, expansion internaltional cooperation</t>
  </si>
  <si>
    <t xml:space="preserve">Reduction promotion and collaboration </t>
  </si>
  <si>
    <t xml:space="preserve">Based on previous hopitality </t>
  </si>
  <si>
    <t>2  yearly subscriptions / Doc 1 / Quotations 2a-2b</t>
  </si>
  <si>
    <t>License renewal not possible - practical component cancelled</t>
  </si>
  <si>
    <t>Experiments for MSc and PhD</t>
  </si>
  <si>
    <t>See attached document and quotations (1)</t>
  </si>
  <si>
    <t>2 buisness travel per year</t>
  </si>
  <si>
    <t>Based on previous buisiness travles</t>
  </si>
  <si>
    <t xml:space="preserve"> 1 open publications per faculty per year</t>
  </si>
  <si>
    <t>Major  issue for maintenance and consumables</t>
  </si>
  <si>
    <t>Benefit Dept recognition and KU ranking</t>
  </si>
  <si>
    <t>Based on average price</t>
  </si>
  <si>
    <t>According to detailed OPEX documents / Doc 1 &amp; 3 / Quotations 1-6, 8-12, 27, 35-39</t>
  </si>
  <si>
    <t>See attached document and quotations (2)</t>
  </si>
  <si>
    <t>Number of new enrolments</t>
  </si>
  <si>
    <t xml:space="preserve">6 doc print per year </t>
  </si>
  <si>
    <t xml:space="preserve">Reduction of printed doc - level 1 </t>
  </si>
  <si>
    <t>Reduction of printed doc - level 2</t>
  </si>
  <si>
    <t>Reduction of printed doc - level 3</t>
  </si>
  <si>
    <t>Promote Dept and programmes</t>
  </si>
  <si>
    <t xml:space="preserve">Based on previous printing supplies </t>
  </si>
  <si>
    <t>Videoconferencing system for distance education / Quotation/Info 28-29</t>
  </si>
  <si>
    <t>Procurement to be posponed to 2022</t>
  </si>
  <si>
    <t>Procurement to be posponed to 2023</t>
  </si>
  <si>
    <t>Procurement to be posponed to 2024</t>
  </si>
  <si>
    <t>Develop distance teaching capabilities</t>
  </si>
  <si>
    <t>See attached document and quotations (3)</t>
  </si>
  <si>
    <t>Hardware - Reactor Design Analysis Lab / Doc 1 / Quotation 30</t>
  </si>
  <si>
    <t>Practical component reduced - level 1</t>
  </si>
  <si>
    <t>Practical component reduced - level 2</t>
  </si>
  <si>
    <t>Practical component reduced - level 3</t>
  </si>
  <si>
    <t>Expand experiments for MSc projects</t>
  </si>
  <si>
    <t>See attached document and quotations (4)</t>
  </si>
  <si>
    <t>Equipment - Heat transfer Lab / Doc 4 / Quotations 31-34</t>
  </si>
  <si>
    <t>See attached document and quotations (5)</t>
  </si>
  <si>
    <t>Equipment - Radio Eco Lab / Doc 3 /Quotations 7, 13-26</t>
  </si>
  <si>
    <t>See attached document and quotations (6)</t>
  </si>
  <si>
    <t>Open days, major days, local conferences and workshops organization</t>
  </si>
  <si>
    <t>4 events for 4000 each</t>
  </si>
  <si>
    <t>Reduced quality of activity</t>
  </si>
  <si>
    <t>Less quality of activity</t>
  </si>
  <si>
    <t>Mimnimum quality activity</t>
  </si>
  <si>
    <t>Undergraduate major students recruitment</t>
  </si>
  <si>
    <t>Students field trips</t>
  </si>
  <si>
    <t>6 bus rentals for industrial site field trips</t>
  </si>
  <si>
    <t>Reduced field trips</t>
  </si>
  <si>
    <t>Less field trips</t>
  </si>
  <si>
    <t>Minimum field trips</t>
  </si>
  <si>
    <t>Students exposure to their future work place</t>
  </si>
  <si>
    <t>Society of Petroleum Engineers Student Chapter Activity</t>
  </si>
  <si>
    <t>Reduced KUSPE chapter activities</t>
  </si>
  <si>
    <t>Training on industrial software for senior design projects needs</t>
  </si>
  <si>
    <t>Reduced training days</t>
  </si>
  <si>
    <t>Less training days</t>
  </si>
  <si>
    <t>Minimum training days</t>
  </si>
  <si>
    <t>Senior students exposure to industrial practices</t>
  </si>
  <si>
    <t>10 faculty members academic missions for international and regional conferences</t>
  </si>
  <si>
    <t>Reduced academic missions</t>
  </si>
  <si>
    <t>Less academic missions</t>
  </si>
  <si>
    <t>Minimum academic missions</t>
  </si>
  <si>
    <t>Faculty and department research production international exposure</t>
  </si>
  <si>
    <t>Department meetings, seminars,  and SPE chapter activities</t>
  </si>
  <si>
    <t>Biweekly epartment meeting, seminar and open day, major day, and SPE chapter meetings.</t>
  </si>
  <si>
    <t>Reduced activity</t>
  </si>
  <si>
    <t>Less activity</t>
  </si>
  <si>
    <t>Minimum activity</t>
  </si>
  <si>
    <t>Total engagement with university, scientific, industrial and local community</t>
  </si>
  <si>
    <t>Department Academic Softwares</t>
  </si>
  <si>
    <t>Design Expert Software Maintenance</t>
  </si>
  <si>
    <t>We won't be able to renew it. Fixed maintenance pricing.</t>
  </si>
  <si>
    <t>Undergraduate and graduate teaching purposes.</t>
  </si>
  <si>
    <t>Kappa software renewal</t>
  </si>
  <si>
    <t>Thermo Scientific™ PerGeos Software Upgrade</t>
  </si>
  <si>
    <t>Origin Pro Software maintenance</t>
  </si>
  <si>
    <t>Equipment Service, Maintenance and Spare Parts</t>
  </si>
  <si>
    <t>Isco Pumps</t>
  </si>
  <si>
    <t>Reduced Operations and Experiments</t>
  </si>
  <si>
    <t>Less Operations and Experiments</t>
  </si>
  <si>
    <t>Minimum Operations and Experiments</t>
  </si>
  <si>
    <t>Academic Undergraduate teaching and graduate purposes.</t>
  </si>
  <si>
    <t>Drilling Simulator Maintenance</t>
  </si>
  <si>
    <t xml:space="preserve">No Maintenance-Fixed Price. </t>
  </si>
  <si>
    <t>Enhance teaching and student learning outcomes</t>
  </si>
  <si>
    <t>NER AL 3000 Training and Maintenance</t>
  </si>
  <si>
    <t>Less training and maintenance days that will affect the quality of the SOW</t>
  </si>
  <si>
    <t>Number of post-graduate students</t>
  </si>
  <si>
    <t>10 reference library books for graduate students research</t>
  </si>
  <si>
    <t>Reduced reference books</t>
  </si>
  <si>
    <t>Less reference books</t>
  </si>
  <si>
    <t>Minimum reference books</t>
  </si>
  <si>
    <t>Enhance postgraduate research production</t>
  </si>
  <si>
    <t>10 Q1 open journal publications for 10 faculty members</t>
  </si>
  <si>
    <t>Reduced open source publications resulting in reduced citations.</t>
  </si>
  <si>
    <t>Less open source publications resulting in reduced citations.</t>
  </si>
  <si>
    <t>Maintain and Improve department international ranking</t>
  </si>
  <si>
    <t>Helium, Nitrogen, etc Gas Cylinders</t>
  </si>
  <si>
    <t>Salts, Chemicals and Solvents</t>
  </si>
  <si>
    <t xml:space="preserve">Miscellaneous (Tool boxes, timers, calipers, PPE, workstations hardwares, etc.) </t>
  </si>
  <si>
    <t>15 faculty and staff member printing needs</t>
  </si>
  <si>
    <t>Acceptable</t>
  </si>
  <si>
    <t>Moderate</t>
  </si>
  <si>
    <t>Minimum</t>
  </si>
  <si>
    <t>Enhancement of research production and exposure</t>
  </si>
  <si>
    <t>Staff training</t>
  </si>
  <si>
    <t>Staff Training</t>
  </si>
  <si>
    <t>Reduced special staff trainings</t>
  </si>
  <si>
    <t>Enhancement of staff research production and exposure</t>
  </si>
  <si>
    <t>Equipments and softwares upgrade</t>
  </si>
  <si>
    <t>Grace equipment upgrade for CO2</t>
  </si>
  <si>
    <t>Reduced options for the system upgrade</t>
  </si>
  <si>
    <t>Less options for the system upgrade</t>
  </si>
  <si>
    <t>Won't be done.</t>
  </si>
  <si>
    <t>New capital equipment</t>
  </si>
  <si>
    <t>Flow Assurance System</t>
  </si>
  <si>
    <t>High Ram Workstations for Deep Learning in Digital Rock Physics</t>
  </si>
  <si>
    <t>Reduced computational power</t>
  </si>
  <si>
    <t>Compromised capabilities</t>
  </si>
  <si>
    <t>Enhancement ofacademic and research production and exposure</t>
  </si>
  <si>
    <t>BIOVIA Materials Studio Software New Purchase</t>
  </si>
  <si>
    <t>* yearend 165K
* midyear 60K
*internal control (ICFR) 70K</t>
  </si>
  <si>
    <t>there is no way to reduce the budget as we are committed with the agreement &amp; we have to follow the full external audit requirement for ICFR, mid year &amp; yearend audit as per the approval from ARCC &amp; BOT</t>
  </si>
  <si>
    <t>Promote a working culture of excellence and accountability</t>
  </si>
  <si>
    <t>Complete year end audit and submit  FS as per closing deadline</t>
  </si>
  <si>
    <t>attached</t>
  </si>
  <si>
    <t>HR</t>
  </si>
  <si>
    <t>Consultancy</t>
  </si>
  <si>
    <t>Outsourcing</t>
  </si>
  <si>
    <t>* AP/Reach agreement (14,090*2staff*12month) = 338,160
* GL/Crow agreement (15,500*1staff*6) = 93,000</t>
  </si>
  <si>
    <t>there is no way to reduce the budget as we are committed with the agreement</t>
  </si>
  <si>
    <t>Provide reliable, accurate and timely reports to different stakeholders</t>
  </si>
  <si>
    <t>Ensure timely payment of the invoices and to perform comprehensive monthly closeouts in a timely fashion</t>
  </si>
  <si>
    <t xml:space="preserve">FA verification in SAN &amp; Main campuses
75000 assets * 4.14 AED </t>
  </si>
  <si>
    <t>the scope of work will be changed if the budget reduced.</t>
  </si>
  <si>
    <t>Develop a process framework for the university operations</t>
  </si>
  <si>
    <t>Ensure accuracy all assets of KU (including all campuses) in ADERP Fixed Assets system &amp; adequate control framework is in place</t>
  </si>
  <si>
    <t>Finance</t>
  </si>
  <si>
    <t>Number of months</t>
  </si>
  <si>
    <t>average AED 300/month</t>
  </si>
  <si>
    <t>these fees ara mandated per transaction to clear the transaction in ADERP</t>
  </si>
  <si>
    <t>actual expenditure charges as per 2020</t>
  </si>
  <si>
    <t>average AED 7500/month</t>
  </si>
  <si>
    <t>mandated fees charged by the bank for the exchange rate.</t>
  </si>
  <si>
    <t>Number of user</t>
  </si>
  <si>
    <t>11 license * AED 2880</t>
  </si>
  <si>
    <t>can't be reduced since it is charged based on number of license &amp; users.</t>
  </si>
  <si>
    <t>Ensure accuracy of KU assets (including all campuses) in ADERP Fixed Assets system &amp; adequate control framework is in place</t>
  </si>
  <si>
    <t>5000 asset tag * AED .50</t>
  </si>
  <si>
    <t>we migh endup with less tags</t>
  </si>
  <si>
    <t>we might endup with less tags</t>
  </si>
  <si>
    <t>FA178-Manpower Expense</t>
  </si>
  <si>
    <t>Workload Growth rate</t>
  </si>
  <si>
    <t>KU Manpower with Ankabut. Including vacant positions and expected promotions</t>
  </si>
  <si>
    <t>Limited IT Support Services and performance</t>
  </si>
  <si>
    <t>Realize a sustainable , healthy and safe campus environment for all community members</t>
  </si>
  <si>
    <t>KU Payroll records</t>
  </si>
  <si>
    <t>SLA KU - Ankabut 2022</t>
  </si>
  <si>
    <t>Limited availability of infrastructure services for KU and non-compliance with contract terms</t>
  </si>
  <si>
    <t>Utilize state-of-the-art technologies and facilities in an optimal and efficient manner</t>
  </si>
  <si>
    <t>Based on new SLA rate and KU new requirements after consolidation of campus data centers to Cloud Services</t>
  </si>
  <si>
    <t>Manpower Outsourcing for IT</t>
  </si>
  <si>
    <t>Existing Manpower L1 and L2  Support - 2 Contract Extension 6 months</t>
  </si>
  <si>
    <t>Microsoft Licensing Agreement Renewal (EES - 3 Years)</t>
  </si>
  <si>
    <t>Limited access for some apps and Non Compliance with 3Y contract terms</t>
  </si>
  <si>
    <t>PR 8471107731 Microsoft Quote - EES 3-Year based on 4105 Students FTE - Rate increased for 2022 budget to match 5196 student projections</t>
  </si>
  <si>
    <t>Total Number of End-Users</t>
  </si>
  <si>
    <t>Retention of learning content data</t>
  </si>
  <si>
    <t>Learning Management System LMS License Renewal and Annual Support :
- Blackboard Learn SaaS Plus, with  Grades Journey Premium Subscription, Ally and training material with 2TB Storage.
- Blackboard Collaborate Ultra with 50 Million Minutes of use and 5TB Storage.</t>
  </si>
  <si>
    <t>Limited access for some apps and Non Compliance with contract terms</t>
  </si>
  <si>
    <t>PR 8471107880 Blackboard Quote (item indicated as optional is required to reach 50M minutes - March 2021 Bb usage attached reached already 43.5M minutes in March 2021). Quote is based on 4000 Students. Rate increased for 2022 budget to match 5196 student projections</t>
  </si>
  <si>
    <t>Number of Application Users</t>
  </si>
  <si>
    <t>Student Admissions License and Support Renewal</t>
  </si>
  <si>
    <t>Non Compliance with contract terms</t>
  </si>
  <si>
    <t>PR 8471107942 Admission System Quote</t>
  </si>
  <si>
    <t>Site License</t>
  </si>
  <si>
    <t>Database Licenses Support renewal for Oracle and MySQL</t>
  </si>
  <si>
    <t>Limited Support for KU database systems and related Mission Critical applications. Resuming support requires additional reinstatment fees.</t>
  </si>
  <si>
    <t>PR 8471107770 Oracle support quote</t>
  </si>
  <si>
    <t>Student Information System (SIS) License Renewal and Support from  Elucian Banner</t>
  </si>
  <si>
    <t>PR 8471108008 Ellucian Banner Quote 3Y. Quote is based on 4000 Students. Rate increased for 2022 budget to match 5196 student projections</t>
  </si>
  <si>
    <t>Annual Subscription for Gartner Technology Services</t>
  </si>
  <si>
    <t>No Availability of application</t>
  </si>
  <si>
    <t>PO 8472106882 Gartner Subscription</t>
  </si>
  <si>
    <t>Article Submissions</t>
  </si>
  <si>
    <t>Plagiarism Proofing License renewal - TurnitIn, iThenticate</t>
  </si>
  <si>
    <t>PR 8471107775 Plagiarism Proffing TurnitIn and iThenticate Quote. Quote is based on 3600 Students. Rate increased for 2022 budget to match 5196 student projections</t>
  </si>
  <si>
    <t>Number of Business Applications</t>
  </si>
  <si>
    <t xml:space="preserve">Microfocus Cobol Licenses (used for Banner SIS) </t>
  </si>
  <si>
    <t>PR 8471108384 Microfocus Quote for Banner SIS</t>
  </si>
  <si>
    <t>Number of Devices</t>
  </si>
  <si>
    <t>Video Communication Platform License Renewal and Support from Sonifoundry Mediasite</t>
  </si>
  <si>
    <t>PO 8472106883 SonicFoundry Mediasite</t>
  </si>
  <si>
    <t>Priviledged Access Management Solution (PAM) license renewal</t>
  </si>
  <si>
    <t>Non Compliance with Internal Audit and Security requirements</t>
  </si>
  <si>
    <t>PR 8471108456 Priviledged Access Management PAM</t>
  </si>
  <si>
    <t>Number of Virtual Servers</t>
  </si>
  <si>
    <t>Business Process Management System (BPMS):  Nintex Workflow anf Forms - Enterprise Edition Annual Software Assurance</t>
  </si>
  <si>
    <t>PO 8472106589 Nintex BPMS</t>
  </si>
  <si>
    <t>Time Attendance Software : ScreenCheck</t>
  </si>
  <si>
    <t>Non Availability of vendor support</t>
  </si>
  <si>
    <t>PR 8471107739 Time Attendance Software ScreenCheck</t>
  </si>
  <si>
    <t xml:space="preserve">Blockchain solution for issuing digital records (Student Tarnscripts) for KU Registrar's Office </t>
  </si>
  <si>
    <t>PR 8471108445 Blockchain Annual License Educhain</t>
  </si>
  <si>
    <t xml:space="preserve">RedHat Linux Subscription Renewal </t>
  </si>
  <si>
    <t>PO 8472106695 Redhat Subscription</t>
  </si>
  <si>
    <t xml:space="preserve">Server Certificate SSL </t>
  </si>
  <si>
    <t>Non compliance with Information Security Standards</t>
  </si>
  <si>
    <t>PR 8471105962 Digicert SSL Certificates</t>
  </si>
  <si>
    <t>NetCobol</t>
  </si>
  <si>
    <t>PR 8471108351 NetCobol License</t>
  </si>
  <si>
    <t>CreativeCloud for Communications Team</t>
  </si>
  <si>
    <t>8471108092 Adobe Creative Cloud Quote</t>
  </si>
  <si>
    <t>Mailchimp Newsletter subscription</t>
  </si>
  <si>
    <t>Previous on previous subscriptions and payments</t>
  </si>
  <si>
    <t xml:space="preserve">Library Information Access with Ezproxy </t>
  </si>
  <si>
    <t>Educause subscription</t>
  </si>
  <si>
    <t>PMR20212422 Payment Educause</t>
  </si>
  <si>
    <t>TOAD For Oracle Professional Edition Per Seat Maintenance Renewal</t>
  </si>
  <si>
    <t>PMR20212664 - Invoice Toad for Oracle</t>
  </si>
  <si>
    <t>Code Two Auto Email Signature software license maintenance</t>
  </si>
  <si>
    <t>PMR20212492 - CodeTwo Quote</t>
  </si>
  <si>
    <t>Subscription to Apple Store, Windows App Store, Google Store and App Development program</t>
  </si>
  <si>
    <t>Number of End-User Computers</t>
  </si>
  <si>
    <t>Manage Engine subscriptions for ServideskPlus, Desktop Central, OpManager, AD Manager, Exchange Reporter, App Manager and other Infrastructure Monitoring Tools. Additional module includes OS developer for OS image management</t>
  </si>
  <si>
    <t>PR 8471107685 ManageEngine ServiceDesk and Infrastructure Software Renewal</t>
  </si>
  <si>
    <t>Security orchestration, automation and response (SOAR) Solution</t>
  </si>
  <si>
    <t>PR 8471108488 Fortinet FortiSOAR Quote</t>
  </si>
  <si>
    <t>Security Operations Analysis Application (Elasticsearch) 12 x MSP Enterprise Resource Unit - 64GB</t>
  </si>
  <si>
    <t>PR 8471108345 ElasticSearch Quote</t>
  </si>
  <si>
    <t>Virtualization Support with Vmware</t>
  </si>
  <si>
    <t>PO 8472106452 VMWare License renewal</t>
  </si>
  <si>
    <t xml:space="preserve">Information Security Analysis with AlienVault SIEM </t>
  </si>
  <si>
    <t>PR 8471108252 SIEM AlienVault</t>
  </si>
  <si>
    <t>Application Virtualization - Software 2</t>
  </si>
  <si>
    <t>PR 8471107758 Software2 AppsAnyWhere Quote. Quote is based on 3300 Students. Rate increased for 2022 budget to match 5196 student projections</t>
  </si>
  <si>
    <t>Security Assessment VA/PT Remediation (Open PO)</t>
  </si>
  <si>
    <t>PR 8471108632 PAVT Beetles Quote</t>
  </si>
  <si>
    <t>Ascertia SigningHub AATL Signing Certificate and Signature Pack Renewal</t>
  </si>
  <si>
    <t>PO 8472106510 Ascertia SigningHub Items 2-3-4</t>
  </si>
  <si>
    <t>Security Awareness with KnowBe4</t>
  </si>
  <si>
    <t>PO 8472105317 KnowBe4</t>
  </si>
  <si>
    <t>Virtual Desktop Infrastructure Support with Citrix VDI</t>
  </si>
  <si>
    <t>PR 8471108094 Citrix Quote</t>
  </si>
  <si>
    <t>KU DRIVE File Sharing and Synchronization 1000 concurrent users + Collabora 500 licenses using OwnCloud Ent.</t>
  </si>
  <si>
    <t>PR 8471108004 OwnCloud</t>
  </si>
  <si>
    <t>Pulse secure access - KU VPN tool (Pulse Secure) support renewal</t>
  </si>
  <si>
    <t>PMR20212165 VPN PulseSecure Renewal</t>
  </si>
  <si>
    <t>Honeypot Security Service with Canary devices &amp; hosted console</t>
  </si>
  <si>
    <t>PR 8471107813 Canary Honeypot Quote</t>
  </si>
  <si>
    <t>Threat Intelligence Subscription/Domain Monitoring</t>
  </si>
  <si>
    <t>Estimated amount</t>
  </si>
  <si>
    <t>Anydesk software subscription for 1 year for IT support remotely</t>
  </si>
  <si>
    <t>PMR20212194 - AnyDesk-Quote</t>
  </si>
  <si>
    <t>CIS (Center for Internet Security) Security Baseline Scripts</t>
  </si>
  <si>
    <t>PR 8471108206 CIS Benchmark</t>
  </si>
  <si>
    <t>Interactive Voice Response - Vocalcom IVR Support</t>
  </si>
  <si>
    <t>PMR20211871 IVR system Support</t>
  </si>
  <si>
    <t xml:space="preserve">Digital Signage Support </t>
  </si>
  <si>
    <t>PR 8471108595 Digital Signage</t>
  </si>
  <si>
    <t>Autodesk AutoCad for Facilities Management - Space Planning Users</t>
  </si>
  <si>
    <t>Quotation for AutoCAD</t>
  </si>
  <si>
    <t>Academic Software License Management using OpenLM license manager to capture access and usage</t>
  </si>
  <si>
    <t>Quotation for OpenLM</t>
  </si>
  <si>
    <t>Migration of 20 academic software to new license servers (due to infrastructure and domain consolidation under KUNET). Cost includes estimated reinstatement fees for unsuported pepertual licenses.</t>
  </si>
  <si>
    <t>Limited availability of academic software</t>
  </si>
  <si>
    <t>Estimated based on similar scenarios of migration with vendors requesting fees for support and provision of new license for new host (migrated under KUNET)</t>
  </si>
  <si>
    <t>KU Landline rental, voice charges and mobile service</t>
  </si>
  <si>
    <t>Delayed payments for Etsialat/DU Bills</t>
  </si>
  <si>
    <t>PMR20212892 SMS Gateway Service and PMR20211882</t>
  </si>
  <si>
    <t>SMS Gateway for SMS messaging for Admissions/Registrar, Communications, Student Services.</t>
  </si>
  <si>
    <t>Limited availability of SMS messaging services</t>
  </si>
  <si>
    <t>Internet Leased Line at Anakbut DC and DR</t>
  </si>
  <si>
    <t>Slower Internet</t>
  </si>
  <si>
    <t>KU Internet Links list
DU Bill 1Gbps Internet Leased Line (May 2021)</t>
  </si>
  <si>
    <t>Campus DSL for SAN, Dorms and KU Main Campuses</t>
  </si>
  <si>
    <t>KU Internet Links list</t>
  </si>
  <si>
    <t>Campus Internet Leased lines from outsatnding bills during 2020</t>
  </si>
  <si>
    <t>Number of IT staff</t>
  </si>
  <si>
    <t>Business Travel to DR site in Al Ain and other IT events or activities outside of Abu Dhabi</t>
  </si>
  <si>
    <t>Limited compensation on necessary tarvel</t>
  </si>
  <si>
    <t>Previous years expenses</t>
  </si>
  <si>
    <t>Coper lease</t>
  </si>
  <si>
    <t>Computer Lifecycle</t>
  </si>
  <si>
    <t>End User Computing Refresh Laptops - Renewal for remaining years of lease</t>
  </si>
  <si>
    <t>Non Compliance with 3-Y Contract Terms and KU Computer Lifecycle Standards</t>
  </si>
  <si>
    <t>PO 8472106479  and SO 8472106479 Service Order Laptops</t>
  </si>
  <si>
    <t>End User Computing Refresh for 150 Laptops and 65 AIO Computers for Exam Hall - Renewal for remaining years of lease</t>
  </si>
  <si>
    <t>PR 8471108238 Laptop Quote and 
PR 8471108238  AIO Computer Quote</t>
  </si>
  <si>
    <t xml:space="preserve">End User Computing Laptops - New lease for research support staff and new permanent employees. </t>
  </si>
  <si>
    <t>Limited availability of new laptops for new joinee</t>
  </si>
  <si>
    <t xml:space="preserve">Based on PR 8471108238 Laptop Quote </t>
  </si>
  <si>
    <t>Computer Maintenance</t>
  </si>
  <si>
    <t>Number of Classrooms</t>
  </si>
  <si>
    <t>Classroom Audio Visual Renovations</t>
  </si>
  <si>
    <t>Limited Support for old audio visual technologies</t>
  </si>
  <si>
    <t>Audio Visual Blanket  Agreement C336/P000/2021/MAK
PR 8471108519 Classroom Renovation SAN</t>
  </si>
  <si>
    <t>Auditoriums Audio Visual renovations to be used also for teaching purposes and ensure social distancing. AV System renovation include:
- Auditorium in Main campus buildings G , L, &amp; R ( G01011, R03014, R02013,R01013, L02012, L01011)
- SAN Campus Zarku Auditorium
- SAN Campus Arzanah Auditorium</t>
  </si>
  <si>
    <t>Limited Support and Usage of KU auditorium</t>
  </si>
  <si>
    <t>Audio Visual Blanket  Agreement C336/P000/2021/MAK</t>
  </si>
  <si>
    <t>Network Maintenance and Support (Aruba Wireless, Fortinet Firewalls)</t>
  </si>
  <si>
    <t>Wireless Connectivity Limitations</t>
  </si>
  <si>
    <t>PR 8471108343 Aruba Quote Expansions</t>
  </si>
  <si>
    <t>Network Cabling and Connectivity Services</t>
  </si>
  <si>
    <t>Network Cabling and Connectivity Limitations</t>
  </si>
  <si>
    <t xml:space="preserve">Based on rate agreement C327 for cabling </t>
  </si>
  <si>
    <t>Computer Accessories and Hardware Spare Parts</t>
  </si>
  <si>
    <t>Limited Support for all hardware out of warranty</t>
  </si>
  <si>
    <t>Cost estimation based on previous purchases</t>
  </si>
  <si>
    <t>Classroom Projectors Refresh Program:
-  Phase 1 (2022): SAN campus: 50 Classrooms @AED7K per projector
- Phase 2 (2023): KU Main Campus : 66 Classrooms</t>
  </si>
  <si>
    <t>Limited Support and projection quality in classrooms</t>
  </si>
  <si>
    <t>Audio Visual equipment for Renovation for Auditoriums to be used also for teaching purposes and ensure social distancing. AV System renovation include:
- Auditorium in Main campus buildings G , L, &amp; R ( G01011, R03014, R02013,R01013, L02012, L01011)
- SAN Campus Zarku Auditorium
- SAN Campus Arzanah Auditorium</t>
  </si>
  <si>
    <t>Campus Network Equipment Refresh Program for Access Network Layer (Out of support lifecycle) 
- Phase 1 (2022): Main Campus - Old Buildings (80 Switches) and Partially SAN Campus (100 out of 260 siwtches)
- Phase 2 (2023): SAN Campus (160 switches) + New Campus (40)
- Phase 3 (2024): KU Main Campus - New Buildings (230 Switches)</t>
  </si>
  <si>
    <t xml:space="preserve">Limited replacement of Network Equipment out of support </t>
  </si>
  <si>
    <t>Previous Rate Agreement for Huawei Network Equipment</t>
  </si>
  <si>
    <t>Classroom Lecture Recording in both SAN and KU Main campuses to support Distance Learning:
Phase 1 (2022): 6 recorders (3 for each campus)
Phase 2 (2023): 6 recorder (3 for each campus)
Phase 3 (2024): 6 recorders (3 for each campus)</t>
  </si>
  <si>
    <t>Limited Availability of lecture recording to support online learning</t>
  </si>
  <si>
    <t>PO 8472105156 item 3-4 Mediaste recorder RL200</t>
  </si>
  <si>
    <t>Refresh Campus physical servers and shared storage for core network services in KU Main and SAN campuses:
Phase 1 (2022): 4 Servers + Shared Storage (2 for each campus)
Phase 2 (2023): 4 Servers (2 for each campus)</t>
  </si>
  <si>
    <t xml:space="preserve">Limited replacement of Server Equipment out of support </t>
  </si>
  <si>
    <t>Special Computers and Macs Computer Refresh Program</t>
  </si>
  <si>
    <t>Limited lifecycle refresh for special computers and Mac</t>
  </si>
  <si>
    <t>MacBook Quote</t>
  </si>
  <si>
    <t>Mobile App Development Platform Solution for Unified KU Mobile App</t>
  </si>
  <si>
    <t>Selected solution addresses partial requirements</t>
  </si>
  <si>
    <t>Previous Quotes</t>
  </si>
  <si>
    <t>Application Integration Platform (API Gateway) for process automations</t>
  </si>
  <si>
    <t>Student Housing Management Solution</t>
  </si>
  <si>
    <t>Estimation</t>
  </si>
  <si>
    <t>Enterprise Architecture Solution to enahnce change management and centralize technical architecture views and diagrams documentation</t>
  </si>
  <si>
    <t xml:space="preserve">KUST - General  </t>
  </si>
  <si>
    <t>For expenses related to Academic boards, including Presidents Advisory Council. This includes travel cost, accommodation and honorarium.</t>
  </si>
  <si>
    <t>low</t>
  </si>
  <si>
    <t>Build partnerships with local and international universities</t>
  </si>
  <si>
    <t>N/A</t>
  </si>
  <si>
    <t>For payments made to collaborating institutions, as part of partnership agreements. This would include a potential affilation partnership for the greaduate school of busineess</t>
  </si>
  <si>
    <t>med</t>
  </si>
  <si>
    <t>Draft Contract with MayoClinic</t>
  </si>
  <si>
    <t>Legal and professional fees</t>
  </si>
  <si>
    <t>For availing legal services, including patent filing expenses</t>
  </si>
  <si>
    <t>Includes all types of consultancy, including academic and research consultancy. This does not include consultancy related directly to a capital asset or consultancy that are advisory in nature.</t>
  </si>
  <si>
    <t>For all expenses connected to accreditations ( academic and otherwise)</t>
  </si>
  <si>
    <t>Includes all expenses connected with event expenses hosted/participated outside UAE. Does not include faculty conferences.</t>
  </si>
  <si>
    <t>Including catering charges &amp; farewell/welcome gatherings</t>
  </si>
  <si>
    <t>TIMES HIGHER EDUCATION datapoints@GBP25k
QS Analytics @$95k
BLUE Survey Tool@$11500</t>
  </si>
  <si>
    <t>The impact will be major on the University ranking</t>
  </si>
  <si>
    <t>Develop a new learning outcomes assessment framework at the course, programs, and institutional levels</t>
  </si>
  <si>
    <t>Implement a unified approach to QA of academic programs across KU and produce annual QA report (including the 3 colleges)</t>
  </si>
  <si>
    <t>Two Agreements and one Invoice attached</t>
  </si>
  <si>
    <t>For costs connected to Senior Management business trips within and outside UAE, including travel costs, per diem and registrations</t>
  </si>
  <si>
    <t>high</t>
  </si>
  <si>
    <t xml:space="preserve"> includes University sponsoring out side events/initiatives</t>
  </si>
  <si>
    <t>For costs of gifts including those for VIP guests (excluding those given as part of an event expense)</t>
  </si>
  <si>
    <t>Subscriptions</t>
  </si>
  <si>
    <t>Photography</t>
  </si>
  <si>
    <t>No of SME/staff * No of audits</t>
  </si>
  <si>
    <t>Reduction in no of technical audits</t>
  </si>
  <si>
    <t>Provide the KU’s Board of Trustees, Audit Committee and Senior management with high quality risk-based reasonable assurance and advisory services on risk and control environment that will contribute in achieving KU’s objectives.</t>
  </si>
  <si>
    <t xml:space="preserve">No of SME/staff </t>
  </si>
  <si>
    <t>Maintain Efficient and Effective Audit Processes.</t>
  </si>
  <si>
    <t>3 Consultant @AED2000 for 4 months engagement</t>
  </si>
  <si>
    <t>The impact will be minor on the Program alignment with labor market and program accreditation</t>
  </si>
  <si>
    <t>The impact will be major on the Program alignment with labor market and program accreditation</t>
  </si>
  <si>
    <t>Review applications for program accreditation/initial accreditation</t>
  </si>
  <si>
    <t>New project</t>
  </si>
  <si>
    <t>Academic Quality Assurance Software Product @$200k</t>
  </si>
  <si>
    <t>The impact will be minor on the Program quality Assurance and the program accreditation</t>
  </si>
  <si>
    <t>The impact will be moderate on the Program quality Assurance and the  program accreditation</t>
  </si>
  <si>
    <t>The impact will be major on the Program quality Assurance and the program accreditation</t>
  </si>
  <si>
    <t>Attending 8 summits/conferences for the staff @AED1500 for 8 days + tickets@AED15,000</t>
  </si>
  <si>
    <t>The impact will minor</t>
  </si>
  <si>
    <t>It will moderately affect the university networking with the ranking bodies, KU reputation and ranking.</t>
  </si>
  <si>
    <t>It will have major effect on the university networking with the ranking bodies, KU reputation and ranking.</t>
  </si>
  <si>
    <t>Manage the submission process to the THE and QS ranking agencies and MOE - CHEDs data</t>
  </si>
  <si>
    <t>Na</t>
  </si>
  <si>
    <t>the total spends of this account is U6:U14ona monthly basisi operations which is varies from (TV commersials, radio, general DM campaign, news content preperation, magazine content development, proffesional photography a dn videography for the uni, daily web content updates including video, photos, infographic).</t>
  </si>
  <si>
    <t>minimal impact</t>
  </si>
  <si>
    <t>moderate  impact</t>
  </si>
  <si>
    <t>will affect global visibility</t>
  </si>
  <si>
    <t>Enhance local and  global visibility and publicity</t>
  </si>
  <si>
    <t>https://kudrive.ku.ac.ae</t>
  </si>
  <si>
    <t>this includes the major conferences partisipation such as (WFES, IDEX, 2 official Grauations, ADEPIC, GITEX, NAJAH, AQDAR,)</t>
  </si>
  <si>
    <t>this includes the major Global conferences partisipation such as (ICRA, IROS, IMSH, AMEE,Ottawa Conferences,AAMC Annual conferences,LCI)</t>
  </si>
  <si>
    <t>Communications</t>
  </si>
  <si>
    <t>we have a media monitoring subscription, and media management for local and international press distribution and management, this also includes engagemement with exernal local and international media outlets</t>
  </si>
  <si>
    <t>this includes our printing of all marketing collatorals for conferences, exhibitions, gift items, invitations, marketing documents, KU's general publication, stationar, and items for inperson events</t>
  </si>
  <si>
    <t>Commence the department operational continuity</t>
  </si>
  <si>
    <t>this includes gifts for out VIP and non VIP events and visits, also includes the KU's commersial merchandise to be distributed during events and conferences</t>
  </si>
  <si>
    <t>our yearly news subscription (magazines, newspapers) locally and globally</t>
  </si>
  <si>
    <t xml:space="preserve">items for the omedia office use such us softwares and hardwears like cameras, lenses, lights, tripods, microphones. </t>
  </si>
  <si>
    <t xml:space="preserve">to purchace MAC supported harwears and application to help the department in development of the ongoing inhouse projects </t>
  </si>
  <si>
    <t>Number of degree requirements</t>
  </si>
  <si>
    <t>Standard Cost according to policy</t>
  </si>
  <si>
    <t>Standard Rate for CAA visit.  Required for accreditation of new program</t>
  </si>
  <si>
    <t>Failed accreditation of program</t>
  </si>
  <si>
    <t>Create MSc in Advanced Mathematics (Spring 2022).  MSc Physics (Spring 2022) MSc Cell and Molecular Biology (Fall 2022).    Ph.D. Cell and Molecular Biology (Fall 2022).</t>
  </si>
  <si>
    <t>Standard Cost according to DOF policy</t>
  </si>
  <si>
    <t>Less representation and university exposure in local venues</t>
  </si>
  <si>
    <t>Collaboration with local industry and institutions</t>
  </si>
  <si>
    <t>Less representation and university exposure at international conferences and other venues</t>
  </si>
  <si>
    <t>Impact on global rankings</t>
  </si>
  <si>
    <t>Collaboration with international  industry and institutions</t>
  </si>
  <si>
    <t>Continue to build collaborations through networking with world class entities.</t>
  </si>
  <si>
    <t>Develop new collaborations with global entities.</t>
  </si>
  <si>
    <t>Pending documentation.  Costs will vary by activity</t>
  </si>
  <si>
    <t>Keep faculty and staff informed of new information and methods</t>
  </si>
  <si>
    <t>Reduced entrance fees to events and subscriptions</t>
  </si>
  <si>
    <t>Inadequate  representation in organizations</t>
  </si>
  <si>
    <t>Through memberships and subscriptions, increase knowledge base of faculty</t>
  </si>
  <si>
    <t>Develope high quality labs for top research</t>
  </si>
  <si>
    <t>Diminished student resources</t>
  </si>
  <si>
    <t>Inadequate lab resources</t>
  </si>
  <si>
    <t>Establish worldclass laboratories for high level research</t>
  </si>
  <si>
    <t>Reduced access to academic journals</t>
  </si>
  <si>
    <t>Reduced publications and impact on academic ranking.</t>
  </si>
  <si>
    <t>Increased faculty publications</t>
  </si>
  <si>
    <t>National security field trip for 40501drms/student for 4 students</t>
  </si>
  <si>
    <t>3 students can attend</t>
  </si>
  <si>
    <t>2 students can attend</t>
  </si>
  <si>
    <t>Increase student education outcomes</t>
  </si>
  <si>
    <t>see file 'Example-overseesstudenfieldtrip'</t>
  </si>
  <si>
    <t>8 conferences</t>
  </si>
  <si>
    <t>1 less paper</t>
  </si>
  <si>
    <t>2 less paper</t>
  </si>
  <si>
    <t>2 less papers</t>
  </si>
  <si>
    <t>Increase high impact research</t>
  </si>
  <si>
    <t>See file 'Example-Travel Request Form'</t>
  </si>
  <si>
    <t>InDesign Creative Cloud software for developing figures and models for academic papers</t>
  </si>
  <si>
    <t>Cant produce images needed for academic papers, reduces liklihood of papers being accepted</t>
  </si>
  <si>
    <t>see file 'Quote - Adobe Creative Cloud-InDesign'</t>
  </si>
  <si>
    <t>Intelligence Online (4,224 Euros) &amp; Factiva online information services (18,167 USD)</t>
  </si>
  <si>
    <t>Lower the quality of academic papers, reduces liklihood of papers being accepted</t>
  </si>
  <si>
    <t>see files 'Quote-Factiva' &amp; 'Quote_IntelligenceOnline'</t>
  </si>
  <si>
    <t>Sub-editing (10x800), proof-reading/design (3x1800) &amp; map drawing (5x900)</t>
  </si>
  <si>
    <t>see file 'Example-Sub Editing, proof reading, design'</t>
  </si>
  <si>
    <t>Number of applications</t>
  </si>
  <si>
    <t>1 visit for MSc Chemistry submission. Fixed rate as given in the commentary</t>
  </si>
  <si>
    <t>Fixed cost. Danger that course cannot be accredited</t>
  </si>
  <si>
    <t xml:space="preserve"> </t>
  </si>
  <si>
    <t>Introduce new, enhanced MSc programme</t>
  </si>
  <si>
    <t>OPEX Fixed rate supplied by Finance</t>
  </si>
  <si>
    <t>Costs for advertising new MSC, PhD programmes - estimate from previous expenditure</t>
  </si>
  <si>
    <t>Less effective recruitment to new programmes</t>
  </si>
  <si>
    <t>Attract high quality students</t>
  </si>
  <si>
    <t>OPEX - based on previous years</t>
  </si>
  <si>
    <t>Number of different BSc tracks</t>
  </si>
  <si>
    <t>1 trip for each track - abu dhabi police; 1 trip Fourouge technology centre. To support new Senior tracks.</t>
  </si>
  <si>
    <t>none</t>
  </si>
  <si>
    <t>1 trip won't happen</t>
  </si>
  <si>
    <t>Number of Senior BSc and MSc students</t>
  </si>
  <si>
    <t>We have 6 Senior BSc students and 10 MSc students for 2022. Budget 5000AED per project</t>
  </si>
  <si>
    <t>Scope of projects will have to be curtailed.</t>
  </si>
  <si>
    <t>Increease research impact</t>
  </si>
  <si>
    <t>19 faculty x 15k per conference</t>
  </si>
  <si>
    <t>Fewer conferences - less impact of KU research</t>
  </si>
  <si>
    <t>Fewer conferences - less impact of KU research. Difficult to attract good faculty</t>
  </si>
  <si>
    <t>Increase research impact</t>
  </si>
  <si>
    <t>1 meeting advisory board for department MSc. Fixed cost as in commentarty</t>
  </si>
  <si>
    <t>fewer attendeed at meeting</t>
  </si>
  <si>
    <t>High quality UG and PG teaching</t>
  </si>
  <si>
    <t>Spartan molecular modelling for undergraduate students. Budget taken from CoAS Academic Software list.</t>
  </si>
  <si>
    <t>Negotiations needed with vendor. May not be posssible to purchase so will have to be removed from teaching. Teaching will be less effective</t>
  </si>
  <si>
    <t>Will not be posssible to purchase so will have to be removed from teaching. Teaching will be less effective.</t>
  </si>
  <si>
    <t>CoAS Academic Software list</t>
  </si>
  <si>
    <t>Crystal structure database program for postgraduate and research students. Budget taken from CoAS Academic Software list.</t>
  </si>
  <si>
    <t>VASP molecular modelling for research students. Will support new faculty being appointed. Budget taken from CoAS Academic Software list.</t>
  </si>
  <si>
    <t>Chemdraw programme used for all chemistry students and faculty. Budget taken from CoAS Academic Software list.</t>
  </si>
  <si>
    <t>Advanced molecular modelling programme. We are apointing new Faculty who need access to this and so need additional licencing over that already in place. Cost US$5600.</t>
  </si>
  <si>
    <t>Quotation Chem 99</t>
  </si>
  <si>
    <t>Subscription to Cambridge Crystallographic Data Centre. Important resource of researchers and also used in Sophomore and Senior teaching. Cost GBP2930.</t>
  </si>
  <si>
    <t>Access will not be possible with Negative effect on teaching and research.</t>
  </si>
  <si>
    <t>Continuation of previous years</t>
  </si>
  <si>
    <t>Data analysis for analytical chemistry. We are starting a new MSc, new PhD and have reached the final year of our new BSc programme so have additional needs.This will support faculty in the first instance but will extend to students later. Cost 14000 EURO for 20 licences.</t>
  </si>
  <si>
    <t>Quotation Chem 97</t>
  </si>
  <si>
    <t>Student recruitment targets</t>
  </si>
  <si>
    <t>Based on 2019 budget for 'giveaways' and materials for open days, recruitment fairs etc.</t>
  </si>
  <si>
    <t>More restricted recruitment activities</t>
  </si>
  <si>
    <t>More restricted recruitment activities - lower numbers of students</t>
  </si>
  <si>
    <t>Number of courses with laboratory component</t>
  </si>
  <si>
    <t>In 2019 (last year of full classes) chemistry ran 11 courses with laboratories. The budget was 195k. For 2022, five additional courses are running due to (a) introduction of PhD programme and (b) introduction of the fourth year of the BSc. Increased numbers of Freshman students are expected (+ 15%). This budget covers maintenance (only) of instruments, replacement of small items e.g. stirrers, hotplates, pH meters). Some additional stations for Freshman chemistry are needed. 2019 budget multiplied by 17/11.</t>
  </si>
  <si>
    <t>Old and broken equipment will not be replaced - reduced student experience</t>
  </si>
  <si>
    <t>Old and broken equipment will not be replaced - arkedly reduced student experience</t>
  </si>
  <si>
    <t>Number of publications from faculty</t>
  </si>
  <si>
    <t>Publication charges for high quality (IF&gt;6) journals. Average cost is AED7000, we aim for 10 papers.</t>
  </si>
  <si>
    <t>Fewer papers published in high quality journals - reputaional damage.</t>
  </si>
  <si>
    <t>In 2019 (last year of full classes) chemistry ran 11 courses with laboratories. The budget was 340k. For 2022, five additional courses are running due to (a) introduction of PhD programme and (b) introduction of the fourth year of the BSc. Increased numbers of Freshman students are expected (+ 15%). This budget covers consumable chemicals, classware, small items of laboratory use - bottles, sample tubes etc. Some additional items for Freshman chemistry are needed. 2019 budget multiplied by 17/11.</t>
  </si>
  <si>
    <t>Some experiemnts will need to be cut from laboratory classes - negative effect on teaching quality.</t>
  </si>
  <si>
    <t>More experiemnts will need to be cut from laboratory classes - negative effect on teaching quality.</t>
  </si>
  <si>
    <t>Scope would have to be reviewed and reduced.</t>
  </si>
  <si>
    <t>College Power unit (pack of 5). Needed for Freshman chemistry lab classes to (a) replace broken unit and (b) add capacity due to rising numbers.</t>
  </si>
  <si>
    <t>Fewer units purchased so less effective teaching</t>
  </si>
  <si>
    <t>Numbers in Freshman classes will need to be restricted.</t>
  </si>
  <si>
    <t>Quotation Chem 1</t>
  </si>
  <si>
    <t>Handheld thermocouples. Needed to provide accurate temperature measurement for senior classes and projects (no such facilities currently exist) and to replace mercury thermometers on safety grounds.</t>
  </si>
  <si>
    <t>Quotation Chem 12</t>
  </si>
  <si>
    <t>Small microwave reactor. We are introducing a new course in medicinal chemistry and students need to be able to synthesise compounds. Because of short class times, an accelerated method is needed. These units are widely used for similar purposes in other universities and are also becomomg industrially accepted as good modern practice.</t>
  </si>
  <si>
    <t>Negotiations needed with vendor. May be posssible to purchase only one unit so will restrict teaching use.</t>
  </si>
  <si>
    <t>Quotation Chem 4</t>
  </si>
  <si>
    <t>Photocatalytic reactor set up. This is a major research effort of the department and will support research of several faculty, Ras and research students. It can also be used in an undergraduate experiment. This model is particularly suited to our needs.</t>
  </si>
  <si>
    <t>Negotiations needed with vendor. May be posssible to reduce cost.</t>
  </si>
  <si>
    <t>No purchase - opportunity lost and research cannot proceed</t>
  </si>
  <si>
    <t>Quotation Chem 2</t>
  </si>
  <si>
    <t>Multiport Physisorption/Micropore Analyzer. This is needed to support the work of 5-6 faculty as well as newly apointed faculty. Currently, samples have to be sent to other universities for analysis.</t>
  </si>
  <si>
    <t>No purchase - opportunity lost and research will be restricted and slowed.</t>
  </si>
  <si>
    <t>Quotation Chem 5</t>
  </si>
  <si>
    <t>Mixer mill. Needed to replace a 20 yr old unit that is expected to break down soon. Used for senior undergraduate experiments and BSc, MSc projects.</t>
  </si>
  <si>
    <t>Quotation Chem 9</t>
  </si>
  <si>
    <t>AnthrovisION chromatograph - isotope ratio mass spectrometer.  This would be a MAjOR advance in our analytical capability and would support the work of recently joined faculty. It will find extensice applications in Forensics work and forms the basis of a collaboration with the Abu Dhabi Police Forensics unit that is the subject of a MoU currently with the KU President's Office. It will be used for reaearch but will also expose BSc/MSc forensics students to state-of-the-art equipment.</t>
  </si>
  <si>
    <t>Quotation Chem 11</t>
  </si>
  <si>
    <t xml:space="preserve">National conferences in UAE </t>
  </si>
  <si>
    <t>Provide international visibility for KU research excellence in order to improve the academic reputation of  KU and the department.</t>
  </si>
  <si>
    <t>Photonics West Conference in San Francisco, CA, USA  &amp; March Meeting of the APS</t>
  </si>
  <si>
    <t>This rate is already too small for a relevant international conference in 2021. Any further reductions reduce the participation even more.</t>
  </si>
  <si>
    <t>Same as 80% and 90%</t>
  </si>
  <si>
    <t xml:space="preserve">International travel to attract graudate students from home countries, and open days </t>
  </si>
  <si>
    <t>1 event less</t>
  </si>
  <si>
    <t>2 events less</t>
  </si>
  <si>
    <t>Number of Events</t>
  </si>
  <si>
    <t>Faculty Retreats</t>
  </si>
  <si>
    <t xml:space="preserve"> 1 event less</t>
  </si>
  <si>
    <t>Cultivate a vibrant environment for research and innovation; Foster engagement and satisfaction in the university;Optimize efficiency and effectiveness of processes</t>
  </si>
  <si>
    <t>To reconstruct 2-D projection images into 3-D CT images simultaneously for all energy bins. Teaching students for the Phys-705 Course</t>
  </si>
  <si>
    <t>Equipment lost. We cannot buy a percent of it.</t>
  </si>
  <si>
    <t>Promote educational excellence in all programs; Enhance the university reputation both locally and internationally</t>
  </si>
  <si>
    <t>Mathematica  and Quantum ATK Softwares for teaching the MS and PhD studens for Advanced Computational Physics Course</t>
  </si>
  <si>
    <t>Visits to Russia, Ukraine, Moldova and Central/Eastern Europe</t>
  </si>
  <si>
    <t>Business visits to key foreign partners for exchange programs including MsC and PhD.</t>
  </si>
  <si>
    <t>Fees for open access high impact factor publications (Scientific Repots fees used in the calculations)</t>
  </si>
  <si>
    <t xml:space="preserve">Taking SciRep as reference, only 3 papers get support. </t>
  </si>
  <si>
    <t>Taking SciRep as reference, only 3 papers get support.</t>
  </si>
  <si>
    <t>only 2 papers supported</t>
  </si>
  <si>
    <t>Enhance the university reputation both locally and internationally</t>
  </si>
  <si>
    <t>Dynamics Gas System for nanophysics observatiosn in TEM. Necessary for Physics 705 Course</t>
  </si>
  <si>
    <t>Frequency generator for Teaching and MsC/PhD student research courses on GHz-THz nonlinear optics.</t>
  </si>
  <si>
    <t>Optical table for Teaching and MsC/PhD student research courses on GHz-THz nonlinear optics.</t>
  </si>
  <si>
    <t>Waveguide chambers/flanges + horn antenna(s) for Teaching and MsC/PhD student research courses on GHz-THz nonlinear optics.</t>
  </si>
  <si>
    <t>Scientific Equipments for teaching students the Physics 350 course</t>
  </si>
  <si>
    <t>Computers for teaching the Phys-203  Astonomy Computational and Mathematical Physics Course</t>
  </si>
  <si>
    <t>Computers for teaching the Phys-250  Computational and Mathematical Physics Course</t>
  </si>
  <si>
    <t>Frequency multiplier/mixer for Teaching and MsC/PhD student research courses on GHz-THz nonlinear optics.</t>
  </si>
  <si>
    <t>Spectrum Analyser for Teaching and MsC/PhD student research courses on GHz-THz nonlinear optics.</t>
  </si>
  <si>
    <t>Power measurements for Teaching and MsC/PhD student research courses on GHz-THz nonlinear optics.</t>
  </si>
  <si>
    <t xml:space="preserve"> Light sources for Teaching and MsC/PhD student research courses on GHz-THz nonlinear optics.</t>
  </si>
  <si>
    <t>Scientific Equipments for teaching students the Physics 351 course</t>
  </si>
  <si>
    <t>Transportation for educational field trip - 2021 approved cost</t>
  </si>
  <si>
    <t>Unable to transport all students</t>
  </si>
  <si>
    <t>No Pos to submit</t>
  </si>
  <si>
    <t>Educational field trips - 1 per semester - 2021 approved cost</t>
  </si>
  <si>
    <t>Unable to have all students go on trips</t>
  </si>
  <si>
    <t>To provide a breadth of learning to Prep students' experience; increase awareness of local environment.</t>
  </si>
  <si>
    <t>15,000 per faculty per trip</t>
  </si>
  <si>
    <t>2.5  faculty not able to take trip/present</t>
  </si>
  <si>
    <t>5 faculty not able to take trip/present</t>
  </si>
  <si>
    <t>7.5 faculty not able to take trip/present</t>
  </si>
  <si>
    <t>Encourage faculty to do research and present</t>
  </si>
  <si>
    <t>Team meeting, visitors lunches</t>
  </si>
  <si>
    <t>reduced abiity; cancel 1-2 months</t>
  </si>
  <si>
    <t>reduced abiity; cancel 2-3 month</t>
  </si>
  <si>
    <t>reduced abiity; cancel 3 months</t>
  </si>
  <si>
    <t>Foster collegiality among the faculty</t>
  </si>
  <si>
    <t>see IT worksheet</t>
  </si>
  <si>
    <t>not able to purchase all software</t>
  </si>
  <si>
    <t>Chemicals and consumables to run the Chemistry and Physics labs; necessary kit such as lab coats and googles. Purchases made prior to the beginning of each semester. Costs from approved 2021 budget.</t>
  </si>
  <si>
    <t>unable to run labs fully</t>
  </si>
  <si>
    <t>To provide students and faculty the necessary materials to conduct experiments and reaserch</t>
  </si>
  <si>
    <t>Have no Pos or contracts to submit</t>
  </si>
  <si>
    <t>Important if people are traveling</t>
  </si>
  <si>
    <t>Less important than travel money</t>
  </si>
  <si>
    <t>Important for the new minor, if we are on campus</t>
  </si>
  <si>
    <t>Number of Meetings</t>
  </si>
  <si>
    <t>Meeting of MSc Advisory Boards 2 per year.  Calculated at Standard Rate</t>
  </si>
  <si>
    <t>Result in reduced meetings</t>
  </si>
  <si>
    <t>Negative Impact on program</t>
  </si>
  <si>
    <t>Develop 2 MSc programs in business</t>
  </si>
  <si>
    <t>Required for Accreditation and renewals</t>
  </si>
  <si>
    <t>Number of research projects</t>
  </si>
  <si>
    <t>Encourage faculty participation in major research organizations</t>
  </si>
  <si>
    <t>Reduced student opportunities</t>
  </si>
  <si>
    <t>Business Incubator and Knowledge</t>
  </si>
  <si>
    <t>Pending Quotes</t>
  </si>
  <si>
    <t>5 Replacement and 6 for new MSc programs.  REQUIRED FOR HR BUDGET</t>
  </si>
  <si>
    <t>Inadequate Staffing</t>
  </si>
  <si>
    <t>Cancelled Classes</t>
  </si>
  <si>
    <t>Faculty resources to teach business courses</t>
  </si>
  <si>
    <t>Requies HR support</t>
  </si>
  <si>
    <t>3 lab assistnats for new business centers</t>
  </si>
  <si>
    <t>Reduced student availability</t>
  </si>
  <si>
    <t>Reduced to two labs</t>
  </si>
  <si>
    <t>Reduced to one lab</t>
  </si>
  <si>
    <t>Staffing for business labs</t>
  </si>
  <si>
    <t>CAA Accreditation Visit for MSc I&amp;E; MSc Computational Finance; 3 additional CoAS degree programs.  Calculated at Standard Rate.</t>
  </si>
  <si>
    <t>Reduced CAA Accreditation visits</t>
  </si>
  <si>
    <t>Unaccredited programs</t>
  </si>
  <si>
    <t>Launch 2 MSc programs in business</t>
  </si>
  <si>
    <t>Standard Rate</t>
  </si>
  <si>
    <t>Advertising to UAE and International community the business programs available at the university.</t>
  </si>
  <si>
    <t>Less advertising</t>
  </si>
  <si>
    <t>Reduced enrollment</t>
  </si>
  <si>
    <t>Represent university at various local conferences such as NAJAH; FINTECH; Host several local conferences to publicize university achievements and opportunities.  Calculated at standard rate.</t>
  </si>
  <si>
    <t>losing impotant knowledge</t>
  </si>
  <si>
    <t>Failed networking opportunities, community interaction, positive exposure from branding opportunities</t>
  </si>
  <si>
    <t>Provide funding for faculty to participate in major research conferences locally, representing the Deparrtment and University.</t>
  </si>
  <si>
    <t>Represent university at various internationall conferences such as PRME; AACSB; Host several international conferences to publicize university achievements and opportunities.  Calculated at standard rate.</t>
  </si>
  <si>
    <t>Failed networking opportunities and internatinal  interaction and recognition from branding opportunities</t>
  </si>
  <si>
    <t>Provide funding for faculty to participate in major research conferences internationally, representing the Department and University.</t>
  </si>
  <si>
    <t>Trip to Bloomberg Facility in Dubai. Expand use of local sites as part of diversification of electives and innovations in teaching.  Calculated at standard rate.</t>
  </si>
  <si>
    <t>Expand use of local sites as part of diversification of electives and innovations in teaching</t>
  </si>
  <si>
    <t>Number on research staff in FTE</t>
  </si>
  <si>
    <t>Encourage faculty participation in major research organizations.</t>
  </si>
  <si>
    <t>Losing major knowledge</t>
  </si>
  <si>
    <t>Reduced opportunities for university</t>
  </si>
  <si>
    <t xml:space="preserve">Support faculty to publish in high level journals and publishing houses. </t>
  </si>
  <si>
    <t>Increase team building</t>
  </si>
  <si>
    <t>Less interaction and display of appreciation.</t>
  </si>
  <si>
    <t>IBM SPSS Statistical /Modeler Software License</t>
  </si>
  <si>
    <t>Less ability to perform statistical analysis and modeling</t>
  </si>
  <si>
    <t>Less publications due to longer timeframe to provide needed statistical analysis and modeling.</t>
  </si>
  <si>
    <t>Increase research and publications for faculty in an efficient productive manner</t>
  </si>
  <si>
    <t>Membership subscriptions in professional organizations such as Academy of Management; AACSB; PRME; and others</t>
  </si>
  <si>
    <t>Keep faculty abreast of latest information in their respective fields.</t>
  </si>
  <si>
    <t>Travel to international institutions to conduct university busienss such as recruitment, collaborations, professional exchange programs.  Calculated at standard rate</t>
  </si>
  <si>
    <t>Less networking and opportunities for faculty and staff.</t>
  </si>
  <si>
    <t>Diminished opportunties for exchange of ideas and recruiting top performers</t>
  </si>
  <si>
    <t>Increase caliber of faculty in HSS.</t>
  </si>
  <si>
    <t>Support student and faculty excellence.  Provide team building and improve productivity and trust.</t>
  </si>
  <si>
    <t>Diminished Moral</t>
  </si>
  <si>
    <t>Less interaction and team building among staff.</t>
  </si>
  <si>
    <t>Increase team building through faculty networking and teamwork.</t>
  </si>
  <si>
    <t>Support faculty and staff</t>
  </si>
  <si>
    <t>Less Resources</t>
  </si>
  <si>
    <t>Support student and faculty</t>
  </si>
  <si>
    <t>Academic Publications such as The Economist; Journal OF Finance; Journal of Leadership</t>
  </si>
  <si>
    <t>Provide training and development to faculty to improve skills.  With such courses as Evelyn Wood Reading Dynamics; Microsoft Office Skills; Computer User Skills.</t>
  </si>
  <si>
    <t>Improve property skills and productivity</t>
  </si>
  <si>
    <t>Advertising/Cost per advertising</t>
  </si>
  <si>
    <t>Minor loss of students</t>
  </si>
  <si>
    <t>Some loss of students</t>
  </si>
  <si>
    <t>Significant loss of students</t>
  </si>
  <si>
    <t>Increase number of undergraduate and postgraduate students</t>
  </si>
  <si>
    <t>Item [3] in Driver file</t>
  </si>
  <si>
    <t>Outsource training cost</t>
  </si>
  <si>
    <t>Loss of knowledge</t>
  </si>
  <si>
    <t>Improve knowledge delivery</t>
  </si>
  <si>
    <t>Item [7] in Driver file</t>
  </si>
  <si>
    <t>Student activities &amp; field trip expenses/cost per student</t>
  </si>
  <si>
    <t>Mandatory postgraduate activities</t>
  </si>
  <si>
    <t>Item [2] in Driver file</t>
  </si>
  <si>
    <t>Slightly fewer student activities</t>
  </si>
  <si>
    <t>Moderately fewer student activities</t>
  </si>
  <si>
    <t>Significantly fewer student activities</t>
  </si>
  <si>
    <t>Deliver a well-rounded and meaningful educational experience to students</t>
  </si>
  <si>
    <t> Student Project Expenses/Cost per student</t>
  </si>
  <si>
    <t>Item [1]  in Driver file</t>
  </si>
  <si>
    <t xml:space="preserve"> Conference Participation/Cost per faculty</t>
  </si>
  <si>
    <t>Minor loss of research output</t>
  </si>
  <si>
    <t>Some loss of research output</t>
  </si>
  <si>
    <t>Significant loss of research output</t>
  </si>
  <si>
    <t>Increase research output and Faculty development</t>
  </si>
  <si>
    <t>Item [1] and [2] in Driver file</t>
  </si>
  <si>
    <t>Conference Participation/Cost per faculty</t>
  </si>
  <si>
    <t>Slightly fewer conference attendance by faculty members</t>
  </si>
  <si>
    <t>Moderately fewer conference attendance by faculty members</t>
  </si>
  <si>
    <t>Significantly fewer conference attendance by faculty members</t>
  </si>
  <si>
    <t>Professional development for faculty members</t>
  </si>
  <si>
    <t>Advisory Board meetings</t>
  </si>
  <si>
    <t>The quality of the board meetings will be slightly affected</t>
  </si>
  <si>
    <t>The quality of the board meetings will be signficantly affected</t>
  </si>
  <si>
    <t>It will be very difficult to hold the board meeting</t>
  </si>
  <si>
    <t>Establish a robust QA and oversight system</t>
  </si>
  <si>
    <t>Mathematica cost per year</t>
  </si>
  <si>
    <t>Loss of research output</t>
  </si>
  <si>
    <t>Increase research ooutput</t>
  </si>
  <si>
    <t>Item [5] in Driver File</t>
  </si>
  <si>
    <t>Maple cost per year</t>
  </si>
  <si>
    <t xml:space="preserve">Increase research output </t>
  </si>
  <si>
    <t>Item [6] in Driver file</t>
  </si>
  <si>
    <t>ChemDraw &amp; Prism GraphPad</t>
  </si>
  <si>
    <t>Minor difficulty in drawing graphs for publications</t>
  </si>
  <si>
    <t>Significant difficulty in drawing graphs for publications</t>
  </si>
  <si>
    <t>Major difficulty in drawing graphs for publications</t>
  </si>
  <si>
    <t>Increase research output</t>
  </si>
  <si>
    <t>`</t>
  </si>
  <si>
    <t>Student Competitions</t>
  </si>
  <si>
    <t>Operational, maintenance &amp; spare parts for LCMSMS</t>
  </si>
  <si>
    <t>Minor difficulties in maintaining LCMSMS instrument</t>
  </si>
  <si>
    <t>Significant difficulties in maintaining LCMSMS instrument</t>
  </si>
  <si>
    <t>Not possible to maintain the running of the LCMSMS instrument</t>
  </si>
  <si>
    <t>Deliver a world-class and  educational experience to students &amp; increase resarch output</t>
  </si>
  <si>
    <t>Open Access Publication/Cost per publication</t>
  </si>
  <si>
    <t>10% reduction in Q1 publications</t>
  </si>
  <si>
    <t>20% reduction in Q1 publications</t>
  </si>
  <si>
    <t>30% reduction in Q1 publications</t>
  </si>
  <si>
    <t>Item [4] in Driver file</t>
  </si>
  <si>
    <t>10% reduction in Q1 open access publications</t>
  </si>
  <si>
    <t>20% reduction in Q1 open access publications</t>
  </si>
  <si>
    <t>Very significant (30%) reduction in Q1 open access publications</t>
  </si>
  <si>
    <t>Increase research visibility for the department</t>
  </si>
  <si>
    <t>Chemicals and consumables for teaching lab</t>
  </si>
  <si>
    <t>Some loss in teaching lab skills to students</t>
  </si>
  <si>
    <t>Significant loss in teaching lab skills to students</t>
  </si>
  <si>
    <t>Impossible to deliver appropriate teaching to students</t>
  </si>
  <si>
    <t>Printers and printer cartridges</t>
  </si>
  <si>
    <t>Minor inconvenience for printing</t>
  </si>
  <si>
    <t>Moderate inconvenience in printing</t>
  </si>
  <si>
    <t>Very significant difficulty for printing</t>
  </si>
  <si>
    <t>Capital instruments for teaching and research</t>
  </si>
  <si>
    <t>Significant loss in teaching lab skills to students and research output</t>
  </si>
  <si>
    <t>Impossible to deliver appropriate teaching to students and major reduction in resarch output</t>
  </si>
  <si>
    <t>Student bus transport during local daily field trips</t>
  </si>
  <si>
    <t>Local field trips can be affected with impact on eduactional objectives of courses</t>
  </si>
  <si>
    <t>Mandatory student field trips.</t>
  </si>
  <si>
    <t>Variable according to the nature of the field trip. Local overnigth (2500 AED per student); international (25000 per student); daily (1000 AED for transportation). Calculated taking into account increasing number of students.</t>
  </si>
  <si>
    <t>2021-2022 mandatory course-related overnight and daily field trips. Local and international field trip costs have been calculated according to guidlines (2500/25000 AED per student)  For costs related to faculty/staff accompanying students in the field, it has been calculated 1100/day.</t>
  </si>
  <si>
    <t>na</t>
  </si>
  <si>
    <t>International field trips (internships) can be affected</t>
  </si>
  <si>
    <t>International and local field trips for UG and PG students can be at risk with major impacts on academic on students progression</t>
  </si>
  <si>
    <t>15000 AED per faculty in the program as per budget guidelines</t>
  </si>
  <si>
    <t>Fewer faculty will travel to conferences</t>
  </si>
  <si>
    <t>Head count personnel (number of faculty+staff)</t>
  </si>
  <si>
    <t>Geosoft Oasis Montaj</t>
  </si>
  <si>
    <t>Can impact student course delivery</t>
  </si>
  <si>
    <t>Promote educational excellence</t>
  </si>
  <si>
    <t>Refer to 2018 quotation 00041732</t>
  </si>
  <si>
    <t>CorelDRAW Graphics Suite</t>
  </si>
  <si>
    <t>Refer to online quotation</t>
  </si>
  <si>
    <t>Increase Number of Students Enrolled in the Programs</t>
  </si>
  <si>
    <t>Recruitment of students and university official visits</t>
  </si>
  <si>
    <t>Cannot ensure the University remains competitive in maximizing its market share of students</t>
  </si>
  <si>
    <t>Provide international visibility of KU high-quality standards to attract graduate students, post docs and researchers.</t>
  </si>
  <si>
    <t>SEM Service Contract Renewal/1 year</t>
  </si>
  <si>
    <t>SEM service contract cannot be renewed with impact on faculty research</t>
  </si>
  <si>
    <t>Costs for maintaining lab equipment (academic labs &amp; research labs).</t>
  </si>
  <si>
    <t>TBP</t>
  </si>
  <si>
    <t>Supply of Liquid Nitrogen (99.999%) for SEM</t>
  </si>
  <si>
    <t>Impact on instrument functioning</t>
  </si>
  <si>
    <t>Olympus microscopes service contract renewal </t>
  </si>
  <si>
    <t>Millipore service contract</t>
  </si>
  <si>
    <t>Publication costs of faculty journals (4000 per publication)</t>
  </si>
  <si>
    <t>Impact on faculty productivity</t>
  </si>
  <si>
    <t>Laboratory Consumables</t>
  </si>
  <si>
    <t>Impact on laboratory functioning</t>
  </si>
  <si>
    <t>Promote educational excellence in all programs and cultivate a vibrant environment for research</t>
  </si>
  <si>
    <t>Computers for teaching labs</t>
  </si>
  <si>
    <t>Can impact student course laboratory activity</t>
  </si>
  <si>
    <t>Computer_Dell 5820 Precision Tower Desktop Xeon W2123 16GB 512GB W10P Ra.._</t>
  </si>
  <si>
    <t>Projector replacement required for classrooms</t>
  </si>
  <si>
    <t>Projector_Epson- Buy 3LCD EPSON EB-685W WXGA 3500 Ansi 14000_ 1 online i.._</t>
  </si>
  <si>
    <t>Differential GPS GNSS System</t>
  </si>
  <si>
    <t>Impact on faculty research and teaching activity</t>
  </si>
  <si>
    <t>Q21LSA-MOE0701</t>
  </si>
  <si>
    <t>2-way radio sets</t>
  </si>
  <si>
    <t>Safety and communication during geophysical field work</t>
  </si>
  <si>
    <t>QUOTE-00544</t>
  </si>
  <si>
    <t>HSE Day and other small events</t>
  </si>
  <si>
    <t>Effective Communication &amp; Information Awareness</t>
  </si>
  <si>
    <t>Budgetary Quoation</t>
  </si>
  <si>
    <t xml:space="preserve">Vaccination </t>
  </si>
  <si>
    <t>COVID Safety Implementation (pandemic protocol)</t>
  </si>
  <si>
    <t>Budgetary Quotation</t>
  </si>
  <si>
    <t>Purchase Process</t>
  </si>
  <si>
    <t>Purchasing Process</t>
  </si>
  <si>
    <t>OSHAD Practioner Registration, for 9 EHS Members</t>
  </si>
  <si>
    <t>Non-Conformance, OSHAD Regulation (Local Regulation)</t>
  </si>
  <si>
    <t>Budget Estimate - Quodarat  Rehgistration</t>
  </si>
  <si>
    <t xml:space="preserve">AHA Registration of First Aid Trainer </t>
  </si>
  <si>
    <t>Capacity Building as per Training Matrix</t>
  </si>
  <si>
    <t>PO 8472100082 -Alignment, Course &amp; Monitoring only (Est. 20,000 AED)</t>
  </si>
  <si>
    <t>IOSH Registration for Center</t>
  </si>
  <si>
    <t>Budgetary Amount in IOSH Website</t>
  </si>
  <si>
    <t>Blanket Contract for Clinic Supplies</t>
  </si>
  <si>
    <t>Limited Operation of First Aid Clinic</t>
  </si>
  <si>
    <t>PO 8472106176 for 4 months from Sept- Dec 2020 ( 31,635 AED)</t>
  </si>
  <si>
    <t>Recertification of ISO standards</t>
  </si>
  <si>
    <t>Recertification of ISO Standards (ISO45001, 50001 &amp; 14001)</t>
  </si>
  <si>
    <t>Environmental Monitoring</t>
  </si>
  <si>
    <t>Non-Conformance, OSHAD Regulation, Recertification of ISO Standards</t>
  </si>
  <si>
    <t>Capacity Building  (Center for First Aid, NEBOSH &amp; IOSH)</t>
  </si>
  <si>
    <t>PO 8472100082 &amp; Bugetary Quotation</t>
  </si>
  <si>
    <t>Calibration of EHS &amp; Clinic Equipment</t>
  </si>
  <si>
    <t xml:space="preserve">DoH Regulation; ISO Certification  </t>
  </si>
  <si>
    <t>PO8472106499- Clinic (8,389.5 AED); PO8472105980- EHS (16,445.00)</t>
  </si>
  <si>
    <t>Blanket Contract for  First Aid Kit for all Campuses</t>
  </si>
  <si>
    <t xml:space="preserve">Non-compliance to Legal Requirement </t>
  </si>
  <si>
    <t>PO 8472105970 for 5 months from Aug to Dec 2020 (Quote: 24,161 AED)</t>
  </si>
  <si>
    <t>Dosimeter Services</t>
  </si>
  <si>
    <t>Non-complaince to FNAR Regulation</t>
  </si>
  <si>
    <t xml:space="preserve">OSHMS Audit </t>
  </si>
  <si>
    <t>Non-conformance, OSHAD Regulation</t>
  </si>
  <si>
    <t>COVID Safety Implementation</t>
  </si>
  <si>
    <t>Summary of CoVID 19 Expenses During 2020</t>
  </si>
  <si>
    <t xml:space="preserve">Lab Safety Equipment </t>
  </si>
  <si>
    <t>Laboratory Safety Implementation</t>
  </si>
  <si>
    <t>Bugetary Quotation 01,02&amp; 03</t>
  </si>
  <si>
    <t>Lab Safety Equipment</t>
  </si>
  <si>
    <t>Bugetary Quotation 04</t>
  </si>
  <si>
    <t>New building : Data Center chiller operational issue  : Long time solution and upgradation works ( Additional DC units )</t>
  </si>
  <si>
    <t>Risk of overheating in the data centre and auto shutdown</t>
  </si>
  <si>
    <t>Utilize state-of-the-art technologies and facilities in an optimal and efficient manne</t>
  </si>
  <si>
    <t xml:space="preserve">budgetary Quotation </t>
  </si>
  <si>
    <t>Male Dorm B-21/CHILLER/2 Units</t>
  </si>
  <si>
    <t>Inadequate building systems  need to be updated. Cost based on contractor estimate</t>
  </si>
  <si>
    <t>Payment for Provision of Hard Services at Khalifa University (KU) – SAN Campus Student services</t>
  </si>
  <si>
    <t>Fixed contract value not possible to reduce</t>
  </si>
  <si>
    <t>Agreement</t>
  </si>
  <si>
    <t>Replacement of existing chillers in Hostel Building B-24 &amp; B-26 &amp; B-31 &amp; B-32 (Two chiller per building, total eight chillers) 30%</t>
  </si>
  <si>
    <t>Cleaning Services,West Management,Pest control &amp; Landscaping</t>
  </si>
  <si>
    <t>Non completion of services due to contract fixed value</t>
  </si>
  <si>
    <t xml:space="preserve">Agreement </t>
  </si>
  <si>
    <t>Maintenance cost of field station and field station (Cofely)</t>
  </si>
  <si>
    <t>Security Services SAN Campus</t>
  </si>
  <si>
    <t>Contract</t>
  </si>
  <si>
    <t>Replacement of 10 nos. of Air condition Package units in Existing Building ( G Building -2 nos. L Building -3 nos. , R Building – 4 nos. S Building – 1no. ) ,Main campus 50%</t>
  </si>
  <si>
    <t>CTL has requested an updrade of facilites in the stated areas driven by their business need</t>
  </si>
  <si>
    <t>Security Services Main Campus</t>
  </si>
  <si>
    <t xml:space="preserve">Student life Security Services </t>
  </si>
  <si>
    <t>Inadequate manapower to ensure student security</t>
  </si>
  <si>
    <t xml:space="preserve">Payment for Provision of Hard Services at Khalifa University (KU) – SAN Campus  </t>
  </si>
  <si>
    <t>moved under 8470540</t>
  </si>
  <si>
    <t>Payment for Provision of Hard Services at Khalifa University (KU) – Main campus from 1st Dec 2021 to 31st Dec. 2022</t>
  </si>
  <si>
    <t>This is a tiny amount held for ad hoc works. Used for things like glass frosting for privacy</t>
  </si>
  <si>
    <t>POs</t>
  </si>
  <si>
    <t>Pos</t>
  </si>
  <si>
    <t>Inaibiltiy to meet annual objectives</t>
  </si>
  <si>
    <t>Invoices</t>
  </si>
  <si>
    <t>No impact</t>
  </si>
  <si>
    <t>Supply and installation of 600 nos. of VRLA Batteries for Ankabut Data center UPS units, Main campus 30%</t>
  </si>
  <si>
    <t>Furniture and Fixtures</t>
  </si>
  <si>
    <t>FF&amp;E fit-out for up to 2 dormitory buildings at SAN</t>
  </si>
  <si>
    <t>Estimated costs are based on previous works carried out or direct estimates from contractors. Incomplete budget risks lower standards in owrks and materials. Full budget is essential</t>
  </si>
  <si>
    <t xml:space="preserve">Security Student life </t>
  </si>
  <si>
    <t>Insufficient number of security personnel to ensure campus and student security</t>
  </si>
  <si>
    <t>Payment for Annual Maintenance contract for KU Data center facility , Main campus from 1st Dec 2021 to 31st Dec. 2022</t>
  </si>
  <si>
    <t>Additional variation Main Campus</t>
  </si>
  <si>
    <t xml:space="preserve">Provision for Spare parts above Threshold of AED 2500.00 </t>
  </si>
  <si>
    <t xml:space="preserve">Some work will postponed to next year </t>
  </si>
  <si>
    <t xml:space="preserve">Variation for specialized services in Medical Building </t>
  </si>
  <si>
    <t xml:space="preserve">Minor OP Projects, list of projects attached </t>
  </si>
  <si>
    <t>Upgradation of existing BMS at Ruwais Building Sas Campus 50%</t>
  </si>
  <si>
    <t xml:space="preserve">Estimates based on Market costs. BMS is outdated and unable to support new systems with full effectiveness. </t>
  </si>
  <si>
    <t>Service charges for field station and field station (Masdar)</t>
  </si>
  <si>
    <t>Provision for Spare parts</t>
  </si>
  <si>
    <t>Umm lulu SSP variation</t>
  </si>
  <si>
    <t xml:space="preserve">Mattresses </t>
  </si>
  <si>
    <t>Required for replacement fo soiled mattresses for students</t>
  </si>
  <si>
    <t>PO's</t>
  </si>
  <si>
    <t>Upgrade of the faculty workshop and Learning Center Spaces in the Hive, building M for year 2022</t>
  </si>
  <si>
    <t>Modify multipurpose sports hall light with LED lights ( Current CFL light are obsolete )</t>
  </si>
  <si>
    <t>Unnecessarily high bills</t>
  </si>
  <si>
    <t>supply and installation of Package units (20 nos )</t>
  </si>
  <si>
    <t>Risk of breakdown due to age of assets</t>
  </si>
  <si>
    <t xml:space="preserve">replacement of existing exhaust fan - 4 sets </t>
  </si>
  <si>
    <t xml:space="preserve"> supply and installation of GRP water tank - old buildings </t>
  </si>
  <si>
    <t>Might not be able to procure required specifications</t>
  </si>
  <si>
    <t xml:space="preserve"> supply and replacement of Manual Pull station ( 45 no's) -old buildings </t>
  </si>
  <si>
    <t>Not possible. Regulatory requirement</t>
  </si>
  <si>
    <t xml:space="preserve"> supply and replacement of smoke and heat detectors with base ( 160 no's) -old buildings </t>
  </si>
  <si>
    <t xml:space="preserve"> upgradation of capacitor bank - old buildings </t>
  </si>
  <si>
    <t>Risk of not procuring required specification leading to data loss</t>
  </si>
  <si>
    <t xml:space="preserve"> Emergency light and exit light in old buildings </t>
  </si>
  <si>
    <t>Risk of not procuring required specification</t>
  </si>
  <si>
    <t xml:space="preserve"> replacement of obselete Access control system - old buildings </t>
  </si>
  <si>
    <t>Costs estimated based on existing system unit costs. Needed to ensure a secure campus</t>
  </si>
  <si>
    <t xml:space="preserve"> replacement of obselete Access control system - New buildings </t>
  </si>
  <si>
    <t>Fume hoods replacement( Ductless fume hood )</t>
  </si>
  <si>
    <t>Fire system upgradation : Additional sprinklers for labs &amp; classrooms , Pumps  etc - Existing building</t>
  </si>
  <si>
    <t xml:space="preserve">Existing building :Centralized UPS proposal  for L , R &amp; G  Building </t>
  </si>
  <si>
    <t>Risk of not procuring required specification leading to data loss or equipment damage</t>
  </si>
  <si>
    <t xml:space="preserve"> Existing building G : Modify the 4 feet normal tube rods with LED lights </t>
  </si>
  <si>
    <t>Results in unecessarily high bills</t>
  </si>
  <si>
    <t xml:space="preserve">Existing Building :Modify the existing street lights with solar LED lights  ( 14 no's ) </t>
  </si>
  <si>
    <t>BMS for  existing buildings ( Connect existing building HVAC system to AZBIL BMS )</t>
  </si>
  <si>
    <t>Inadequate building systems control need to be updated. Cost based on contractor estimate</t>
  </si>
  <si>
    <t xml:space="preserve"> supply and installation of split AC units (10 nos )</t>
  </si>
  <si>
    <t xml:space="preserve"> installation of master clock - old buildings </t>
  </si>
  <si>
    <t xml:space="preserve"> supply and installation of water heater ( 100 ltr -5 no's , 80 ltr-2 no's &amp; 50 ltr- 5 no's ) </t>
  </si>
  <si>
    <t>Refurbishment and modification works of the chiller cooling tower and basin installed in the Khalifa University ,Main campus buildings. 30%</t>
  </si>
  <si>
    <t xml:space="preserve">KUSTIC/ENGEOS Fit-out shell and core block D at Min Campus </t>
  </si>
  <si>
    <t>Relocation of existing gas room ( B04110 ) gases and its manifolds , panels auxiliaries etc. in Medical building to Centralized gas room F 00046 in F building 30%</t>
  </si>
  <si>
    <t>Modification of plumbing system to re-use water (approx. 0.5 million liters of water) from wave tank lab in Main campus during emptying of tank which is currently wasted. EHS Project Phase 1</t>
  </si>
  <si>
    <t>Supply and installation of Energy Monitoring system at KU MAIN &amp; SAN Campus 50%</t>
  </si>
  <si>
    <t>Implement Improvements in landscaping irrigation EHS Project Phase 1</t>
  </si>
  <si>
    <t>Replace old emergency showers EHS Project</t>
  </si>
  <si>
    <t>Modification of the central command room as per UAE fire and life safety code EHS Project</t>
  </si>
  <si>
    <t>Survey &amp; replace all unapproved extension cords with approved ones or providing permanent sockets in both campuses EHS Project</t>
  </si>
  <si>
    <t>Replacing of 2D Evacuation signage with 3D evacuation signage at prominent locations EHS Project</t>
  </si>
  <si>
    <t>HR Office Layout Redesign</t>
  </si>
  <si>
    <t xml:space="preserve">Material Management Store Relocation </t>
  </si>
  <si>
    <t>Male Dorm B-22/CHILLER/2 Units</t>
  </si>
  <si>
    <t>Male Dorm B-23/CHILLER/2 Units</t>
  </si>
  <si>
    <t>ZARKUH Package Units replacement/18 Units</t>
  </si>
  <si>
    <t>ZARKUH/Split Units 3TON / 2 Units</t>
  </si>
  <si>
    <t>ZARKUH/Split Units 1.5TON / 1 Units</t>
  </si>
  <si>
    <t>ZARKUH/Split Units 2TON / 1 Units</t>
  </si>
  <si>
    <t>SATAH/Package Units replacement/10TR/6 UNITS</t>
  </si>
  <si>
    <t>SATAH/Package Units replacement/15TR//4 UNITS</t>
  </si>
  <si>
    <t>SATAH  /ROOF DUCTED Split 2.5 TR / WASHROOM/ 1UNITS</t>
  </si>
  <si>
    <t>SATAH /ROOF DUCTED Split 8 TR / WASHROOM/ 1 UNITS</t>
  </si>
  <si>
    <t>SATAH /ROOF DUCTED Split 16 TR /  MECHANICAL ROOM/1 UNITS</t>
  </si>
  <si>
    <t>SATAH /KEX.FAN, ROOF/ 3 Units</t>
  </si>
  <si>
    <t>SATAH /TEX.FAN, ROOF/ 3 Units</t>
  </si>
  <si>
    <t>SATAH /KFA.FAN, ROOF/ 2 Units</t>
  </si>
  <si>
    <t>SATAH /TAE.FAN, ROOF/ 2 Units</t>
  </si>
  <si>
    <t>SATAH /SAT.FAN, ROOF/ 2 Units</t>
  </si>
  <si>
    <t>OLD ATI Chiller yard/2 Units</t>
  </si>
  <si>
    <t>OLD ATI Chiller yard/1 Units</t>
  </si>
  <si>
    <t>BUHASA /HV-LV ROOMS-GF/Split Units 2TON / 3 Units</t>
  </si>
  <si>
    <t>BUHASA /Window AC 2TON / 2 Units</t>
  </si>
  <si>
    <t>RUWAIS/Split AC  2 Tn , HV Room/1 Unit</t>
  </si>
  <si>
    <t>ARZANAH /Split UNIT 2TR-GF /  23 Units</t>
  </si>
  <si>
    <t>Male Dorm B-11/Split 2TR/22 Units</t>
  </si>
  <si>
    <t>Male Dorm B-11/AC Window  2TR/1 Unit</t>
  </si>
  <si>
    <t>Male Dorm B-21/Split 2TR/20 Units</t>
  </si>
  <si>
    <t>Male Dorm B-22/Split 2TR/16 Units</t>
  </si>
  <si>
    <t>Male Dorm B-22/AC Window  2TR/3 Units</t>
  </si>
  <si>
    <t>Male Dorm B-23/Split 2TR/16 Units</t>
  </si>
  <si>
    <t>Male Dorm B-23/AC Windown  2TR/3 Units</t>
  </si>
  <si>
    <t>Male Dorm B-24/Split 2TR/16 Units</t>
  </si>
  <si>
    <t>Male Dorm B-24/AC Window  2TR/3 Units</t>
  </si>
  <si>
    <t>Male Dorm B-25/AC Window 2TR/4 Units</t>
  </si>
  <si>
    <t>Male Dorm B-25/AC Window  1.5 TR/3 Units</t>
  </si>
  <si>
    <t>Male Dorm B-26/Split 2TR/16 Units</t>
  </si>
  <si>
    <t>Male Dorm B-26/AC Window 2TR/3 Units</t>
  </si>
  <si>
    <t>Female dorm/ Ducted split unit /14 Units</t>
  </si>
  <si>
    <t>HABSHAN, 2.5Tn SPLIT A/C UNIT , GROUND FLOOR/4 Units</t>
  </si>
  <si>
    <t>HABSHAN, 2Tn SPLIT A/C UNIT , GROUND FLOOR/3 Units</t>
  </si>
  <si>
    <t>HABSHAN, 3 Tn SPLIT A/C UNIT , GROUND FLOOR/2 Units</t>
  </si>
  <si>
    <t>Master clock upgradation at Habshan</t>
  </si>
  <si>
    <t>replacement of Street lights with LED at SAN campus</t>
  </si>
  <si>
    <t>Repalcement of Fridge in Male dorms 21 &amp;22</t>
  </si>
  <si>
    <t>Mosque and ablution renovation works at SAN Campus</t>
  </si>
  <si>
    <t>Arzanah &amp; Um Alshief interlocking  tiles at SAN Campus</t>
  </si>
  <si>
    <t>External painting for 9 Hostel Hostel buildings</t>
  </si>
  <si>
    <t>Supply and installtion of Access card system for remaining lab and offices</t>
  </si>
  <si>
    <t>Supply and installtion of Access card system for B-31 student hostel</t>
  </si>
  <si>
    <t>Supply and installation of porta cabin for maintenance team at Female accommodation</t>
  </si>
  <si>
    <t>Interlocking tile replacement for female hostels including road marking</t>
  </si>
  <si>
    <t>Fire extinguisher Replacement</t>
  </si>
  <si>
    <t>Replace Main water supply PVC pipe with PPR from Pump room to the building at Arzanah</t>
  </si>
  <si>
    <t>BUHASA/IRRIGATION PUMP#1  , GF IRRIGATION WATER TANK AREA.</t>
  </si>
  <si>
    <t>BUHASA/IRRIGATION PUMP#2  , GF IRRIGATION WATER TANK AREA.</t>
  </si>
  <si>
    <t xml:space="preserve"> LCS &amp; LED lights installation at Ruwais building</t>
  </si>
  <si>
    <t xml:space="preserve"> Pole  lights fittings replacement works with LED at Foot ball field</t>
  </si>
  <si>
    <t xml:space="preserve"> Pole  lights fittings replacement works with LED at Basket ball field</t>
  </si>
  <si>
    <t>Replacement of lights with LED in Work shops and ware house</t>
  </si>
  <si>
    <t>Repalcement of T.V in Male dorms 21 &amp;22</t>
  </si>
  <si>
    <t>Operational requirement from Student Services</t>
  </si>
  <si>
    <t>Cleanroom structure at SAN       phase 1</t>
  </si>
  <si>
    <t>This is spread over two years. Reduction in budget risks shortfall in requested scope.</t>
  </si>
  <si>
    <t xml:space="preserve">ARZANAH Library materials movement       </t>
  </si>
  <si>
    <t>Market contractor estimate. Best to keep the amount as a minimum 100%</t>
  </si>
  <si>
    <t>Energy Conservation project in Main &amp; SAN campus. EHS Project Phase 2</t>
  </si>
  <si>
    <t>Runs the risk of not meeting market costs in tendering and inability to complete the project</t>
  </si>
  <si>
    <t>Water consumption reduction project in  SAN &amp; Main Campus EHS Project</t>
  </si>
  <si>
    <t xml:space="preserve">Central Networking System for Inert Gases – (Helium, Argon &amp; Zero Air) </t>
  </si>
  <si>
    <t>Risk of being unable to meet the objective</t>
  </si>
  <si>
    <t>Establish a central command room as per UAE fire and life safety code in SAN campus EHS Project</t>
  </si>
  <si>
    <t>Regulatory requirement, best to secure the fund at 100% to ensure that KU meets its obligations</t>
  </si>
  <si>
    <t>Engage  House of Expertise EHS Project</t>
  </si>
  <si>
    <t>Renovation of male students accommodation, Building  B31 in SAN Campus (Student life )</t>
  </si>
  <si>
    <t>Requested by Student Services so that Masdar Dormitories can be cleared. Building is in dire need of a complete overhaul</t>
  </si>
  <si>
    <t>Renovation of male students accommodation, Building  B24 in SAN Campus (Student life )</t>
  </si>
  <si>
    <t>Paint the rooms and the residence buildings in KU Residence Hall _Female Dorm (Need Price )</t>
  </si>
  <si>
    <t xml:space="preserve">Based on unit rates. Needs to be done to make the campus more appealing. </t>
  </si>
  <si>
    <t>Retrofittings and floor plan upgrade in Arzanah GF NUCE labs</t>
  </si>
  <si>
    <t>Estimated costs are based on the scope. Lab standards must be maintained and hence full budget should be provided</t>
  </si>
  <si>
    <t>SUPPLY AND INSTALLTION OF SPECIALTY GAS CABINETS NETWORK, GAS DETECTION SYSTEM &amp; VACCUM SYSTEM FOR LABS IN ARZANAH BUILDING AT SAN CAMPUS.  50%</t>
  </si>
  <si>
    <t>Build/create bus waiting areas in the in KU Residence Hall &amp;  SAN Residence</t>
  </si>
  <si>
    <t>TBA after this is scoped and quantified</t>
  </si>
  <si>
    <t>Converting old RL Offices to Rooms and changing Curtains in Building 11</t>
  </si>
  <si>
    <t>TBA</t>
  </si>
  <si>
    <t>Supply and Installation of FF Diesel pumps at B11, B21, B22, B23, B24, B25 B26, B31 and B32/ 9 Units</t>
  </si>
  <si>
    <t>Supply and Installation of FF Electric  pumps at B11, B21, B22, B23, B24, B25 B26, B31 and B32/ 9 Units</t>
  </si>
  <si>
    <t>Supply and Installation of VAV for Habshan Building/176 Units</t>
  </si>
  <si>
    <t>Supply and Installation of VFD in Habshan, Danfoss, FC 102 22 kw/ 3 Units</t>
  </si>
  <si>
    <t>Supply and Installation of VFD in Habshan, Danfoss, FC 102 30 kw/ 5 Units</t>
  </si>
  <si>
    <t>Supply and Installation of VFD in Habshan, Danfoss, FC 102 18.5  kw/ 1 Units</t>
  </si>
  <si>
    <t>Supply and Installation of VFD in Ruwais, Schneider 11Kw/17 Units</t>
  </si>
  <si>
    <t>Male Dorm B-31/Split 2TR/20 Units</t>
  </si>
  <si>
    <t>Male Dorm B-32/Window AC/ Roof / 2TR/1 Unit</t>
  </si>
  <si>
    <t>Male Dorm B-31/Window AC/ Roof / 2TR/3 Units</t>
  </si>
  <si>
    <t>Classroom upgrade in SAN Campus for year 2022</t>
  </si>
  <si>
    <t>Installation of roof top PV pannels</t>
  </si>
  <si>
    <t>HVDM lab</t>
  </si>
  <si>
    <t>Transportation Electrification</t>
  </si>
  <si>
    <t>Replacement of existing chillers in Hostel Building B-11 (Three Chillers) &amp; B-25 &amp; Old ATI Chiller Yard (Two chillers per location50%</t>
  </si>
  <si>
    <t>Replacement of existing FAHU Units in MALE DORM B-11,21,22,23,24,25,26,31,32 Building for Carrier FAHU's 30%</t>
  </si>
  <si>
    <t>Civil &amp; Electrical upgrading Work for Hostel Buildings B-11, B-21, B-23 &amp; B-24 and Arzanah building at KU SAN Campus 30%</t>
  </si>
  <si>
    <t xml:space="preserve">Clinic Manpower  Calculation attached </t>
  </si>
  <si>
    <t>Lower performance without required manpower under the agreed BoQ.</t>
  </si>
  <si>
    <t>Utilize State-of-the art technologies and Facilities in an optimal and efficient manner</t>
  </si>
  <si>
    <t xml:space="preserve">West cost manpower Agreement </t>
  </si>
  <si>
    <t>Sport Management Services Manpower</t>
  </si>
  <si>
    <t xml:space="preserve">KU Call Center </t>
  </si>
  <si>
    <t>vehicle registrations in accordance to the new prices and fees</t>
  </si>
  <si>
    <t>it will effict the Transportation operations</t>
  </si>
  <si>
    <t>Renewal for the mailbox and the senior management courier</t>
  </si>
  <si>
    <t>it will effict the operation of mail centre</t>
  </si>
  <si>
    <t>it will effict the Electricty operations</t>
  </si>
  <si>
    <t xml:space="preserve">Electricity consumption charges Student life </t>
  </si>
  <si>
    <t xml:space="preserve">it will effict the Water operations </t>
  </si>
  <si>
    <t>MASDER Water Consumption</t>
  </si>
  <si>
    <t>Water Consumption Student life</t>
  </si>
  <si>
    <t xml:space="preserve">Medical Consumables </t>
  </si>
  <si>
    <t>it will effict theoperations of the Clinic</t>
  </si>
  <si>
    <t>4 Shuttle buses AED 16160.00 monthly each, Manpower  (4 drivers at AED4,000 monthly for each)ALGAHZAL Agreement</t>
  </si>
  <si>
    <t>it will effict the operations of Transportations</t>
  </si>
  <si>
    <t>Vehicles regular Maintenance for 14 fleets vehicles which is AED 10,0000</t>
  </si>
  <si>
    <t xml:space="preserve">it will effict the cars operations </t>
  </si>
  <si>
    <t>offices catering supplies</t>
  </si>
  <si>
    <t>it will impact the services Quality</t>
  </si>
  <si>
    <t>Fuel Consumptions for 14 vehicles at AED 2,000 Each vehicle</t>
  </si>
  <si>
    <t xml:space="preserve">Managed printing services and printing center </t>
  </si>
  <si>
    <t xml:space="preserve">it will effict the quilty of Printing </t>
  </si>
  <si>
    <t>Agreements</t>
  </si>
  <si>
    <t>New ID card Printing System and Printing supplies</t>
  </si>
  <si>
    <t>Number of students expected to graduate</t>
  </si>
  <si>
    <t>Number of External Examiners</t>
  </si>
  <si>
    <t>Number of PhD students expected to graduate</t>
  </si>
  <si>
    <t>* External examiners for PhD examination is mandotry to review quality of work/research conducted by the students.  It will be diffcult to find examiners who is welling to serve on PhD examination for free.
* External examiners 28</t>
  </si>
  <si>
    <t>* External examiners for PhD examination is mandotry to review quality of work/research conducted by the students.  It will be diffcult to find examiners who is welling to serve on PhD examination for free.
* External examiners 25</t>
  </si>
  <si>
    <t>* External examiners for PhD examination is mandotry to review quality of work/research conducted by the students.  It will be diffcult to find examiners who is welling to serve on PhD examination for free.
* External examiners 22</t>
  </si>
  <si>
    <t>point 1: QA for thesis/dissertation defenses</t>
  </si>
  <si>
    <t>Advertisement Period, Methods and Place</t>
  </si>
  <si>
    <t>Promotional Materials (Brochures, Signage, Roll-Ups), Design of Graduate Catalogue and Program Flyers (PDF), Radio (2 weeks=14 days), Social Media (2 weeks=14 days), Google Ads (2 weeks=14 days)</t>
  </si>
  <si>
    <t>Radia campiagn will be shorter (12 days)
advertising on social media will have a shorter period</t>
  </si>
  <si>
    <t>Radia campiagn will be shorter (10 days)
advertising on social media will have a shorter period</t>
  </si>
  <si>
    <t>Radia campiagn will be shorter (8 days)
advertising on social media will have a shorter period</t>
  </si>
  <si>
    <t>points 3,5,6</t>
  </si>
  <si>
    <t>Number of graduate students and staff</t>
  </si>
  <si>
    <t>Registration Fee, Per Diem for 2 Days (1,100 x 2 days), Transportation</t>
  </si>
  <si>
    <t>* negative impact on attending local events by GSO staff to promot KU graduate programs
* negative impact on students on registering and attending local conferences
* Quantity 9</t>
  </si>
  <si>
    <t>* negative impact on attending local events by GSO staff to promot KU graduate programs
* negative impact on students on registering and attending local conferences
* Quantity 8</t>
  </si>
  <si>
    <t>* negative impact on attending local events by GSO staff to promot KU graduate programs
* negative impact on students on registering and attending local conferences
* Quantity 7</t>
  </si>
  <si>
    <t>points 4,6</t>
  </si>
  <si>
    <t>DTR request through KU portal</t>
  </si>
  <si>
    <t>Registration Fee, Per Diem for 7 Days (1,100 x 7 days), Airfare</t>
  </si>
  <si>
    <t>* negative impact on attending global events by GSO staff to promot KU graduate programs
* negative impact on students on registering and attending global conferences
* Quantity 13</t>
  </si>
  <si>
    <t>* negative impact on attending global events by GSO staff to promot KU graduate programs
* negative impact on students on registering and attending global conferences
* Quantity 12</t>
  </si>
  <si>
    <t>* negative impact on attending global events by GSO staff to promot KU graduate programs
* negative impact on students on registering and attending global conferences
* Quantity 10</t>
  </si>
  <si>
    <t>MI Legacy Students</t>
  </si>
  <si>
    <t>MI Legacy PhD students</t>
  </si>
  <si>
    <t>This reward is part of the contract and cannot be reduced</t>
  </si>
  <si>
    <t>point 5</t>
  </si>
  <si>
    <t>Sample of Final Settlements and MI Graduation Rewards is attached</t>
  </si>
  <si>
    <t>Number of expat students</t>
  </si>
  <si>
    <t>Medical Insurance for expat students</t>
  </si>
  <si>
    <t>* Medical insurance for expats students
* 10% will have no insurance
* packages will be reduced to cover the 10%</t>
  </si>
  <si>
    <t>* Medical insurance for expats students
* 20% will have no insurance
* packages will be reduced to cover the 20%</t>
  </si>
  <si>
    <t>* Medical insurance for expats students
* 30% will have no insurance
* packages will be reduced to cover the 30%</t>
  </si>
  <si>
    <t>Medical insurance for graduate students will be issued by Government Relation Office but the cost to be paid by the Graduate Studies Office.</t>
  </si>
  <si>
    <t>Graduates Demobilization Airfare (One-Way), Annual Airfare (Return), Mobilization Airfare (One-Way), Visa Application and Stamping, Medical Test, Visa Renewal</t>
  </si>
  <si>
    <t>* Mobilization and Demobilization Airfare, Annual Airfare, Visa Application and Stamping, Medical Test, Visa Renewal will be reduced by 10%</t>
  </si>
  <si>
    <t>* Mobilization and Demobilization Airfare, Annual Airfare, Visa Application and Stamping, Medical Test, Visa Renewal will be reduced by 20%</t>
  </si>
  <si>
    <t>* Mobilization and Demobilization Airfare, Annual Airfare, Visa Application and Stamping, Medical Test, Visa Renewal will be reduced by 30%</t>
  </si>
  <si>
    <t>Mobilization, Demobilization, Annual Airfare Allowance and students reallocation and travel expenses are attached.
Visa form request is attached</t>
  </si>
  <si>
    <t>Students Stipend</t>
  </si>
  <si>
    <t>* Students stipend will be reduced by 10% and thus will impact on the number of intake</t>
  </si>
  <si>
    <t>* Students stipend will be reduced by 20% and thus will impact on the number of intake</t>
  </si>
  <si>
    <t>* Students stipend will be reduced by 30% and thus will impact on the number of intake</t>
  </si>
  <si>
    <t>point 1,2,5</t>
  </si>
  <si>
    <t>Develop competitive fellowship programs for students.  Students contracts and sample of payroll are attached</t>
  </si>
  <si>
    <t>Various field trip opportunities</t>
  </si>
  <si>
    <t>* Number of field trips for graduate students will be redcued by 10%</t>
  </si>
  <si>
    <t>* Number of field trips for graduate students will be redcued by 20%</t>
  </si>
  <si>
    <t>* Number of field trips for graduate students will be redcued by 30%</t>
  </si>
  <si>
    <t>point 2,4,6</t>
  </si>
  <si>
    <t>Internship and Field Trip form is Attached</t>
  </si>
  <si>
    <t>Various internship opportunities</t>
  </si>
  <si>
    <t>* Number of research/industrial internship for graduate students will be redcued by 10%</t>
  </si>
  <si>
    <t>* Number of research/industrial internship for graduate students will be redcued by 20%</t>
  </si>
  <si>
    <t>* Number of research/industrial internship for graduate students will be redcued by 30%</t>
  </si>
  <si>
    <t>Hospitality for Orientation, Catering for Dissertation Examinations (3 lunch vouchers per exam), Catering for Dean's Office</t>
  </si>
  <si>
    <t>* Catering for external examiners and graduate orientation cost will be reduced by 10%</t>
  </si>
  <si>
    <t>* Catering for external examiners and graduate orientation cost will be reduced by 20%</t>
  </si>
  <si>
    <t>* Catering for external examiners and graduate orientation cost will be reduced by 30%</t>
  </si>
  <si>
    <t>point 5,6</t>
  </si>
  <si>
    <t>Through portal</t>
  </si>
  <si>
    <t>Computer Software Licenses</t>
  </si>
  <si>
    <t>Cost for computer software licenses will be reduced by 10%</t>
  </si>
  <si>
    <t>Cost for computer software licenses will be reduced by 20%</t>
  </si>
  <si>
    <t>Cost for computer software licenses will be reduced by 30%</t>
  </si>
  <si>
    <t>point 1,3,5</t>
  </si>
  <si>
    <t>Airfare to USA (1 staff x 2 trips), Per Diem 15,000 for 6 days (1 staff x 2 trips), Airfare (1 staff x 3 trips), Per Diem 15,000 for 6 days (1 staff x 3 trips)</t>
  </si>
  <si>
    <t>* GSO participates in many recruitment activities and thus the number of staff representing GSO will be reduced or the number of events attended by GSO staff will be reduced</t>
  </si>
  <si>
    <t>point 1,6</t>
  </si>
  <si>
    <t>DTR is done through portal</t>
  </si>
  <si>
    <t>Number of Visitors</t>
  </si>
  <si>
    <t>Open Day Giveaways, Exhibitions Giveaways</t>
  </si>
  <si>
    <t>* Number of distribted gifts will be reduced by 10% during the events</t>
  </si>
  <si>
    <t>point 6</t>
  </si>
  <si>
    <t>Various</t>
  </si>
  <si>
    <t>* Priniting graduate materials to promot KU programs will be reduced by 10%</t>
  </si>
  <si>
    <t>E.g Graduate Catalog printing expenses is attached</t>
  </si>
  <si>
    <t>Number of FT PhD Students</t>
  </si>
  <si>
    <t>Laptop for PhD students</t>
  </si>
  <si>
    <t>* Number of laptops for PhD students will be less by 10%</t>
  </si>
  <si>
    <t>* Number of laptops for PhD students will be less by 20%</t>
  </si>
  <si>
    <t>* Number of laptops for PhD students will be less by 30%</t>
  </si>
  <si>
    <t>point 2,5</t>
  </si>
  <si>
    <t>new initiative to support graduate students research</t>
  </si>
  <si>
    <t>Yearly Marketing campaign 35 training courses</t>
  </si>
  <si>
    <t>Transferred the amount for Advertising</t>
  </si>
  <si>
    <t>Transferred the amount for Advesrtising</t>
  </si>
  <si>
    <t>Outsourced  training services</t>
  </si>
  <si>
    <t xml:space="preserve">On Campus Catering services </t>
  </si>
  <si>
    <t>Partial amount transferred to Advertising, reduced the amount of material printing due to online learning</t>
  </si>
  <si>
    <t>Stationeries for the Students /Participants on Campus</t>
  </si>
  <si>
    <t xml:space="preserve">Professional training events and VIP meetings </t>
  </si>
  <si>
    <t xml:space="preserve">Catering for VIP meetings
Catering for the professional training events - Retreat
Catering for the inhouse workshops </t>
  </si>
  <si>
    <t>NON</t>
  </si>
  <si>
    <t>to support the various events through the year</t>
  </si>
  <si>
    <t>non</t>
  </si>
  <si>
    <t xml:space="preserve">International meetings and Conferences </t>
  </si>
  <si>
    <t>Business Travel for SVP</t>
  </si>
  <si>
    <t>Develop a multidimensional program to attract and retain diverse outstanding students</t>
  </si>
  <si>
    <t>To identify detailed frameworks for cooperation and partnership with foreign intuitions to exchange experiences and develop joint programs for student exchange and research project of comment interest</t>
  </si>
  <si>
    <t>Students per Activity</t>
  </si>
  <si>
    <t xml:space="preserve">Prizes and awards for winners or programs </t>
  </si>
  <si>
    <t>To support in providing awards and prizes for students winning competitions</t>
  </si>
  <si>
    <t>Office tools</t>
  </si>
  <si>
    <t>Materials &amp; consumables items</t>
  </si>
  <si>
    <t>Support office tools</t>
  </si>
  <si>
    <t>Registration Office team functional expertise development.</t>
  </si>
  <si>
    <t>World-Class Education: To prepare future leaders to an internationally recognized standard.</t>
  </si>
  <si>
    <t>Improve the effectiveness and efficiency of our services and operations</t>
  </si>
  <si>
    <t>Student Stipend. Rate is not fixed. Please refer to the atatched calculations. Stipend was on hold for 2020-2021</t>
  </si>
  <si>
    <t>Affect student education progression</t>
  </si>
  <si>
    <t>Postal to use for document delivery</t>
  </si>
  <si>
    <t>Textbooks for students. Essential for education progression</t>
  </si>
  <si>
    <t xml:space="preserve">                   10457610.31 </t>
  </si>
  <si>
    <t>Contribute to Key Strategies Advancing the University Mission</t>
  </si>
  <si>
    <t xml:space="preserve">Needed supplies to serve the registration office operations. </t>
  </si>
  <si>
    <t>Needed stationary to serve the registration office operations.</t>
  </si>
  <si>
    <t>Quality of Applications</t>
  </si>
  <si>
    <t xml:space="preserve">Excellent </t>
  </si>
  <si>
    <t>1) Digital Marketing/Lead Generation 3rd party vendors including companies like:QS - Keystone Academic Solutions - FindAUniverity/FindAPhD.com - Educations.com - Academic Position - Earthworks Jobs - Physics World  - Research GateTimes of Higher Education - Additional vendors will be added in the future. 
2) Social Media: Facebook - LinkedIn - Twitter - Instragram
3) Local and International University Fairs and Exhibitions (virtual and in-person)
a. Local events: Najah, GETEX, Aqdar, World Future Enegry Summit, etc. 
b. Virtual International events: CareerEco Fairs, NAGAP Fairs, EducationUSA Fairs, QS Fairs, College Day London, Recruit in Canada, etc.
c. In-person international events (not confirmed due to Covid-19): USEG MENA Fairs, International Fairs of India, etc. 
d. Additional fairs will be identified in the future.
4) Agents: 
a. Study Abroad Association (Japan)
b. World Education Group (USA)
c. Career Mosaic (India)
d. More agents will be appointed in subsequent years. 
5) Local and international Travel Expenses ( once the pandemic is over): This includes air fare, hotel accommodation, ground transportation, and meals.
6) Expenses associated with printed ads and printed materials (Ads in fair magazines, Admission Brochures, inquiry cards, pens, and other KU giveaways). 
7) Expenses associated with training and professional development (attending professional development conferences and training courses).
8) Expenses associated with outreach events (webinar video production, purchasing exam licences, competition prizes, school visits expenses, booth production and/or registration).</t>
  </si>
  <si>
    <t xml:space="preserve">Decrease in possible Enrollment and revenue </t>
  </si>
  <si>
    <t>More decrease in Enrollment and revenue with a possible negative impact on quality of operations and customer services</t>
  </si>
  <si>
    <t>Alarming decrease in enrollment and revenue with a decrease in quality of operations and customer services</t>
  </si>
  <si>
    <t>Objective 1: Ensure that KU meets its students enrollment target including KU sponsored, externally sponsored and self-sponsored students.
Objective 2: Strive to be recognized as the premier university in engineering and science in the UAE and the region. 
Objective 3: Enhance student and campus services through strong partnerships with the community 
Objective 4: Improve the effectiveness and efficiency of our services and operations</t>
  </si>
  <si>
    <t xml:space="preserve">8472106129
8472105085
</t>
  </si>
  <si>
    <t xml:space="preserve">Efficiency of CRM System and its ability to process new applications </t>
  </si>
  <si>
    <t xml:space="preserve">CRM Consultant fee to ensure that the admission team is properly trained on how to use the new CRM system to its fullest capacity  </t>
  </si>
  <si>
    <t>Objective 1: Ensure that KU meets its students enrollment target including KU sponsored, externally sponsored and self-sponsored students.
Objective 2: Improve the effectiveness and efficiency of our services and operations</t>
  </si>
  <si>
    <t>Student events</t>
  </si>
  <si>
    <t>Counseling Day</t>
  </si>
  <si>
    <t>Downsize event, catering, and marketing collateral</t>
  </si>
  <si>
    <t>Develop a career guidance system</t>
  </si>
  <si>
    <t>Contribute to a holistic approach to student academic preparedness by providing student centered support</t>
  </si>
  <si>
    <t>vFairs</t>
  </si>
  <si>
    <t>Student Success Open Day</t>
  </si>
  <si>
    <t>Honors Day</t>
  </si>
  <si>
    <t>Expand transition assistance services designed to foster personal growth and well‐being</t>
  </si>
  <si>
    <t>Community Service Awareness Day</t>
  </si>
  <si>
    <t>Promote personal growth and the well-being of Khalifa University students as they pursue their academic and personal goals</t>
  </si>
  <si>
    <t>UN-SDG Program</t>
  </si>
  <si>
    <t>Strengthen the culture of civic duty, integrity, leadership, entrepreneurship, and innovation</t>
  </si>
  <si>
    <t>Student bootcamp</t>
  </si>
  <si>
    <t>Entrepreneurship Bootcamp</t>
  </si>
  <si>
    <t>Outsourced service</t>
  </si>
  <si>
    <t>Golden Key International Honour Society</t>
  </si>
  <si>
    <t>Membership rate is fixed by the vendor</t>
  </si>
  <si>
    <t>External guest speaker</t>
  </si>
  <si>
    <t>Invite professionals to arrange training sessions related to counseling topics</t>
  </si>
  <si>
    <t>Student workshops</t>
  </si>
  <si>
    <t>Organize workshops related to students personal needs</t>
  </si>
  <si>
    <t>External assessment</t>
  </si>
  <si>
    <t>Personality and educational assessment for ex: learning difficulties, dyslexia</t>
  </si>
  <si>
    <t>Personality dimension material</t>
  </si>
  <si>
    <t>Material to deliver one day workshop</t>
  </si>
  <si>
    <t>Student exchange program</t>
  </si>
  <si>
    <t>Student Success External Activities</t>
  </si>
  <si>
    <t>Downsize student exchange and studying abroad educational experience</t>
  </si>
  <si>
    <t>Enhance the student educational experience by building a culture of student exchange and studying abroad</t>
  </si>
  <si>
    <t>Catering for Student Success events</t>
  </si>
  <si>
    <t>Catering for the professional training events</t>
  </si>
  <si>
    <t>Catering for the inhouse workshops</t>
  </si>
  <si>
    <t>Business Travel for Manager and Heads</t>
  </si>
  <si>
    <t>Awards, prizes &amp; gifts for events competitions</t>
  </si>
  <si>
    <t>Certificates for the students who attended the workshops</t>
  </si>
  <si>
    <t xml:space="preserve">Gifts &amp; awards for the guests who are delivering training sessions for the students </t>
  </si>
  <si>
    <t>Books</t>
  </si>
  <si>
    <t xml:space="preserve">Books related to counseling topics and issues to be available for the students for, for ex: time management, self esteem,.. </t>
  </si>
  <si>
    <t>Printing of Booklets, Guides, Brochures, Flyers, etc.</t>
  </si>
  <si>
    <t>Gift items, branded KU merchandise for external partners</t>
  </si>
  <si>
    <t>Advertising and marketing for student success services, events, and workshops</t>
  </si>
  <si>
    <t>Folders, pens, papers</t>
  </si>
  <si>
    <t>Number of booths</t>
  </si>
  <si>
    <t>Career Fair -  event organization/ venue setup</t>
  </si>
  <si>
    <t>venue setup and planning will be affected- might not be able to meet all employer requirements</t>
  </si>
  <si>
    <t>Will not meet our target of 65 employers, so number of employers participating will decrease</t>
  </si>
  <si>
    <t xml:space="preserve">Community Engagement and Partnerships </t>
  </si>
  <si>
    <t>2020_PR#: 8471105981 / PO: 8472105400
2021_PR# (Fall 2021): 8471108347</t>
  </si>
  <si>
    <t>Majors Day  -  event organization/ venue setup</t>
  </si>
  <si>
    <t>Supporting offices will be excluded. The focus will be on Academic Depts only.  OR we might run the event virtually</t>
  </si>
  <si>
    <t xml:space="preserve">2019_PR#: 8471105966 / PO: 8472105175
2020_PR#: 8471106957 / PO: 8472106406
</t>
  </si>
  <si>
    <t>Internship Fair  -  event organization/ venue setup</t>
  </si>
  <si>
    <t>Will not meet our target of 40 employers, so number of employers participating will decrease</t>
  </si>
  <si>
    <t>2020_PO: 8472106547 + PMR#: PMR20212358</t>
  </si>
  <si>
    <t xml:space="preserve">Outsourced: Career Development course /  delivered over 2 terms/to cover 800 students </t>
  </si>
  <si>
    <t>Will not be able to accommodate the targeted number of students who needs to take the course - quality of the delivered course might be impacted</t>
  </si>
  <si>
    <t>will not be able to deliver the course</t>
  </si>
  <si>
    <t>2020_PR#: 8471106690 / PO: 8472106125</t>
  </si>
  <si>
    <t>International placements: to cover accomodation, travel expenses and air tickets</t>
  </si>
  <si>
    <t>Number of students on international internship will be impacted</t>
  </si>
  <si>
    <t xml:space="preserve">Develop holistic internship programs </t>
  </si>
  <si>
    <t xml:space="preserve">Diversity and Internationalization </t>
  </si>
  <si>
    <t>Number of events</t>
  </si>
  <si>
    <t>To cover the various events held during the academic year</t>
  </si>
  <si>
    <t>Lower the standard of catering provided</t>
  </si>
  <si>
    <t>Will affect number of invited guests - selected menu will be affected</t>
  </si>
  <si>
    <t>Ex; Career Fair: CTR2/4/2020‐62</t>
  </si>
  <si>
    <t>Software renewal cost</t>
  </si>
  <si>
    <t>Graduway renewal cost - Alumni Portal</t>
  </si>
  <si>
    <t>System cost that should be paid in full</t>
  </si>
  <si>
    <t>Number of participating employers</t>
  </si>
  <si>
    <t xml:space="preserve">Trophies for participants in major events as an appreciation for their contribution to further students career development </t>
  </si>
  <si>
    <t>Quality of the gifts will be impacted</t>
  </si>
  <si>
    <t>Quality of the gifts will be impacted - not all events/employers will be covered</t>
  </si>
  <si>
    <t>Quality and quantity will be impacted</t>
  </si>
  <si>
    <t xml:space="preserve">2020_PR#: 8471106547 / PO: 8472105545
</t>
  </si>
  <si>
    <t xml:space="preserve">branding and collaterals, flyers and handbooks to be printed for events </t>
  </si>
  <si>
    <t>Number/quality of printed material will be impacted</t>
  </si>
  <si>
    <t xml:space="preserve">2019_PR#: 8471105976 / PO: 8472105128
</t>
  </si>
  <si>
    <t>Check withh Facilities</t>
  </si>
  <si>
    <t>Outsource staff to support Resident Life Office _ (Resident Assistants)</t>
  </si>
  <si>
    <t xml:space="preserve">Having less staff will have negative impact in the dorm's operation. We have 3 dorms, operating 24 hour to ensure health, safety and well-being of KU students. </t>
  </si>
  <si>
    <t>Having less staff will create pressure on the existing team to cover for the shortage in the staff and work at night shifts and handle emergency cases.</t>
  </si>
  <si>
    <t xml:space="preserve">having less staff will have significate impact in the dorm's shift schedule, operation and students' health &amp; safety. This will eventually affect negatively in the Resident Life team and students' satisfaction on the provided services.   </t>
  </si>
  <si>
    <t>_Quality of Service, Assessment and Evaluation</t>
  </si>
  <si>
    <t>Sport Coaches for Football, Basketball, Volleyball, Badminton, Martial Art</t>
  </si>
  <si>
    <t xml:space="preserve">low impact </t>
  </si>
  <si>
    <t>moderate impact</t>
  </si>
  <si>
    <t>_Community Engagement and Partnerships
_Sports, Health and Wellness</t>
  </si>
  <si>
    <t xml:space="preserve">Number of Activities </t>
  </si>
  <si>
    <t>UG &amp; PG Student Orientation Program</t>
  </si>
  <si>
    <t>Moderate Impact - we will have to reduce the number of activities</t>
  </si>
  <si>
    <t>We will have to reduce the number of activities. This may negatively impact the overall experience of the new students</t>
  </si>
  <si>
    <t xml:space="preserve">_Attract, Enroll, Retain and Graduate a Talented Student Body
_Community Engagement and Partnerships
</t>
  </si>
  <si>
    <t xml:space="preserve">National Day Celebrations </t>
  </si>
  <si>
    <t xml:space="preserve">We will have to reduce the number of activities. This may negatively impact the student's level of satisfaction with KU National Celebrations and festivities </t>
  </si>
  <si>
    <t>_Community Engagement and Partnerships</t>
  </si>
  <si>
    <t xml:space="preserve">Social Gathering &amp; BBQ Night in KU Residences </t>
  </si>
  <si>
    <t>Low Impact - we will have to reduce the number of activities</t>
  </si>
  <si>
    <t xml:space="preserve">We will have to reduce the number of activities. This may negatively impact the student's level of satisfaction with KU's engagements in events and activities </t>
  </si>
  <si>
    <t xml:space="preserve">Number of Buses/Vehicles </t>
  </si>
  <si>
    <t>Number of Trips</t>
  </si>
  <si>
    <t>Weekend Transportation Service - Luxury Bus 50 strs</t>
  </si>
  <si>
    <t>Student Transportation Services is a critical services, any budget reduction will have significant impact in the service provided which will negatively impact the logistics and affect the mobility of students</t>
  </si>
  <si>
    <t xml:space="preserve">_Quality of Service, Assessment and Evaluation
_Community Engagement and Partnerships
</t>
  </si>
  <si>
    <t>Weekend Transportation Service - Luxury Bus 34 strs</t>
  </si>
  <si>
    <t>Daily Shuttle Service - Mitsubishi Rosa 33 Seaters</t>
  </si>
  <si>
    <t>AD Daily Service - Mitsubishi Rosa 33 Seaters</t>
  </si>
  <si>
    <t>Adhoc Trips - Buses, Vans, Cars</t>
  </si>
  <si>
    <t>Number of Rooms</t>
  </si>
  <si>
    <t xml:space="preserve">Renting rooms in external dormitory or hotels based on needs </t>
  </si>
  <si>
    <t>We will have to reduce the number of requested rooms and shorten the period. We will not be able to accommodate students and meet their demand.</t>
  </si>
  <si>
    <t>We will have to reduce the number of requested rooms and shorten the period. We will not be able to accommodate students and meet their demand</t>
  </si>
  <si>
    <t xml:space="preserve">High Impact - We will have to reduce the number of requested rooms and shorten the period. We will not be able to accommodate students and meet their demand. </t>
  </si>
  <si>
    <t>_Quality of Service, Assessment and Evaluation
_Community Engagement and Partnerships</t>
  </si>
  <si>
    <t>Number of Participating Groups</t>
  </si>
  <si>
    <t>Club Day</t>
  </si>
  <si>
    <t>Low Impact - we will have to reduce the number of participating groups.</t>
  </si>
  <si>
    <t>Moderate Impact - we will have to reduce the number of participating groups.</t>
  </si>
  <si>
    <t xml:space="preserve">We will have to reduce the number of participating groups. This may negatively impact the student's level of satisfaction on KU's engagements in events and activities </t>
  </si>
  <si>
    <t xml:space="preserve">_Retain and Graduate a Talented Student Body
_Community Engagement and Partnerships
</t>
  </si>
  <si>
    <t xml:space="preserve">Global Day </t>
  </si>
  <si>
    <t xml:space="preserve">We will have to reduce the number of participating groups. This may negatively impact the student's level of satisfaction with KU's engagements in events and activities </t>
  </si>
  <si>
    <t xml:space="preserve">KU Film Festival </t>
  </si>
  <si>
    <t xml:space="preserve">KU Bazaar </t>
  </si>
  <si>
    <t xml:space="preserve">_Retain and Graduate a Talented Student Body
_Community Engagement and Partnerships
</t>
  </si>
  <si>
    <t xml:space="preserve">Recreational/Sports/ Local Trips </t>
  </si>
  <si>
    <t>Low Impact - we will have to reduce the number of trips.</t>
  </si>
  <si>
    <t>Moderate Impact - we will have to reduce the number of trips</t>
  </si>
  <si>
    <t>We will have to reduce the number of trips. This may negatively impact the student's level of satisfaction with KU's engagements in recreational trips</t>
  </si>
  <si>
    <t>_Retain and Graduate a Talented Student Body
_Community Engagement and Partnerships
_Sports, Health and Wellness</t>
  </si>
  <si>
    <t xml:space="preserve">International Trips </t>
  </si>
  <si>
    <t>We will have to reduce the number of trips. This may negatively impact the student's level of satisfaction on KU's support in international trips</t>
  </si>
  <si>
    <t>Number of Uniforms</t>
  </si>
  <si>
    <t>Sports uniforms/jersey/training suits for Sports Teams, Coaches and Coordinators.</t>
  </si>
  <si>
    <t>Low Impact - we will have to reduce the number of uniforms per player.</t>
  </si>
  <si>
    <t>Moderate Impact - we will have to reduce the number of uniform per player.</t>
  </si>
  <si>
    <t>We will have to reduce the number of uniforms per team member. This may impact the student's participation in sports tournaments and competitions happening in consecutive days.</t>
  </si>
  <si>
    <t xml:space="preserve">Catering for New Student Orientation Programs (Fall/Spring) _ 2~3 Days </t>
  </si>
  <si>
    <t>Catering/ selected Emirati food items for National Day Event</t>
  </si>
  <si>
    <t xml:space="preserve">Catering /selected food items from international cuisine For Global Day Event </t>
  </si>
  <si>
    <t xml:space="preserve">Snacks/light food for events, activities, workshops, seminars..etc </t>
  </si>
  <si>
    <t xml:space="preserve">Catering for Resident Life Events_Male/Female_ Social Gathering &amp; BBQ Night </t>
  </si>
  <si>
    <t xml:space="preserve">Check withh IT </t>
  </si>
  <si>
    <t xml:space="preserve">Gift cards &amp; vouchers for winners in different competitions </t>
  </si>
  <si>
    <t xml:space="preserve">Trophies for winners &amp; participants in sports competitions </t>
  </si>
  <si>
    <t xml:space="preserve">Customized gifts for participants in competitions </t>
  </si>
  <si>
    <t>Number of Sport Items</t>
  </si>
  <si>
    <t>Tools, Materials &amp; Equipment for Sports Activities (Balls for tabel tennis, volleyball, basketball..etc)</t>
  </si>
  <si>
    <t>PPE and personal tools for sports teams (racket, knee pads, goalkeeper gloves, drawstring bags..etc)</t>
  </si>
  <si>
    <t>Certificates of Appreciations/Participations With Solid Cover</t>
  </si>
  <si>
    <t xml:space="preserve">moderate impact </t>
  </si>
  <si>
    <t xml:space="preserve">Rollups/Banners for campaigns and events </t>
  </si>
  <si>
    <t xml:space="preserve">It would reduce the awarenewss, library instuction, visibility and marketing of library services among the KU community </t>
  </si>
  <si>
    <t>It would reduce the awarenewss of library services among the KU community</t>
  </si>
  <si>
    <t>Develop and deliver quality instructional and information literacy program to support the learning and lifelong information skills of the university students</t>
  </si>
  <si>
    <t>KU Libraries outreach events and workshops</t>
  </si>
  <si>
    <t>Less participation in professional development programes will effect the chance for improving library staff skills and career path.</t>
  </si>
  <si>
    <t>Lesser participation in professional development programes will effect the chance for improving library staff skills and career path.</t>
  </si>
  <si>
    <t>Severly reduced participation in professional development programes will effect the chance for improving library staff skills and career path.</t>
  </si>
  <si>
    <t>Continue to provide the library staff the quality professional development to enhance their skills and continues education</t>
  </si>
  <si>
    <t>Renewal of existing academic e-resources subscription</t>
  </si>
  <si>
    <t>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t>
  </si>
  <si>
    <t>Continue to strengthen the library collection and information resources in various format to support and meet the needs of the KU university faculty, students and researchers.</t>
  </si>
  <si>
    <t xml:space="preserve">E-resources subscription budget 2022-2024,  Book Budget 2022-24, Agreement IEEE, Agreement Wiley, Knowledge E Quote, Springer Nature agreement, ProQuest quote, Elsevier databses quote, Clinical Key quote, Walter Kluwer quote, JoVE quote, Emerald Quote, EBSCO quote, Taylor and Francis quote, GeoScience quote, DesalData quote, ORCiD quote, </t>
  </si>
  <si>
    <t>Subscription of new academic e-resources and databases to provide effective services and resources that foster learning and research for the University programes especially the school of medicine and health Sciences.</t>
  </si>
  <si>
    <t xml:space="preserve">New databses are required for new programes like medical school. Failure to subscribe to those resources will effect the new academic areas, faculty, students, accreditation, research diversification and university ranking.  </t>
  </si>
  <si>
    <t>Maintain effective communication and partnership with faculty and students to fulfill their information needs in support of teaching, research and scholarship.</t>
  </si>
  <si>
    <t>List of e-resources 2022-2024. Cochrane quote, EMBASE Quote, PLoS open access agreement, Springer- nature open access agreement, Sage databse quote, Wiley e-books quote, Hein online quote.</t>
  </si>
  <si>
    <t>Print supplies</t>
  </si>
  <si>
    <t xml:space="preserve">It would affect studets to relay on the library printers for their academic work </t>
  </si>
  <si>
    <t>Marketing materials</t>
  </si>
  <si>
    <t>PD week events, guest speakers and other conferences</t>
  </si>
  <si>
    <t>100 brochures for AED 2.50</t>
  </si>
  <si>
    <t>miinimal impact</t>
  </si>
  <si>
    <t>medium impact</t>
  </si>
  <si>
    <t>high impact - the office will not operate efficiently</t>
  </si>
  <si>
    <t>Create awareness and engagement opportunities with outside stakeholders (future students and industry partners).</t>
  </si>
  <si>
    <t>1. PMR20211869</t>
  </si>
  <si>
    <t>Faculty and Student events</t>
  </si>
  <si>
    <t>up to 20 workshops and webinars</t>
  </si>
  <si>
    <t>Discovery and preservation of knowledge through innovation, collaboration and creative thinking.</t>
  </si>
  <si>
    <t>1.CTR222020‐58, 2.CTR352020‐114, 3.CTR1272020‐50, 4.CTR2132020‐82, 5.CTR2272020‐105, 6.PMR2020587, 7.ADNH-1810034350, 8.ADNH-1810034352</t>
  </si>
  <si>
    <t>Cross-instutional and international conferences</t>
  </si>
  <si>
    <t>4 conferences for AED 15,000 each</t>
  </si>
  <si>
    <t>Create a global community of academic collaboration and partnerships.</t>
  </si>
  <si>
    <t xml:space="preserve">1.PMR20201152, 2.PMR20201163, 3.PMR20201153, 4.PMR20212515, 
</t>
  </si>
  <si>
    <t>Symposium, workshops and training</t>
  </si>
  <si>
    <t>workshop and training for AED 15,000  / symposium for AED 15,000</t>
  </si>
  <si>
    <t>Create teaching and learning environments that are conducive to knowledge creation and excellence.</t>
  </si>
  <si>
    <t>1.PMR20211869, 2.PCA2/26/2020‐409, 3.PCA352020‐429</t>
  </si>
  <si>
    <t>Converting face to face courses to hybrid format (SME, ID, IT) and developing blended online courses (SME, ID, IT).</t>
  </si>
  <si>
    <t>guest speakers, honorarium and  blended courses</t>
  </si>
  <si>
    <t>Leading in innovation by creating online presence for global learners.</t>
  </si>
  <si>
    <t xml:space="preserve">1.PMR20212302, 2.PMR20201596, 3.PMR20201595, 4.PMR20212515, 5.PMR20212788
</t>
  </si>
  <si>
    <t>Respondus monitoring online exam tool</t>
  </si>
  <si>
    <t>monitoring online exam tool use by faculty and students (university license)</t>
  </si>
  <si>
    <t>Leading innovation, collaboration and creativity through technology tools and solutions.</t>
  </si>
  <si>
    <t>PMR2020799 and PR8471108552</t>
  </si>
  <si>
    <t>Respondus lockdown browser tool</t>
  </si>
  <si>
    <t>lockdown browser tool during exam use by faculty and students (university license)</t>
  </si>
  <si>
    <t>PMR2020746 and PR8471108552</t>
  </si>
  <si>
    <t>Authorea</t>
  </si>
  <si>
    <t>collaborative research tool use by faculty and staff (university license)</t>
  </si>
  <si>
    <t>PO8472105276 and PMR20212328</t>
  </si>
  <si>
    <t>Online Learning Consortium (OLC)</t>
  </si>
  <si>
    <t>collaborative learning tool use by faculty and staff (community license)</t>
  </si>
  <si>
    <t>PMR20212302</t>
  </si>
  <si>
    <t>Overleaf</t>
  </si>
  <si>
    <t>collaborative authoring tool use by faculty and students (university license)</t>
  </si>
  <si>
    <t>PO8472105039</t>
  </si>
  <si>
    <t>Typeform</t>
  </si>
  <si>
    <t>survey tool use by department for workshops and trainings evaluation (single user)</t>
  </si>
  <si>
    <t>PMR2020486 and PMR20212326</t>
  </si>
  <si>
    <t>Wiris</t>
  </si>
  <si>
    <t>exam creator tool use by faculty (faculty license)</t>
  </si>
  <si>
    <t>PMR2020522</t>
  </si>
  <si>
    <t>Socrative (Showbie Inc.)</t>
  </si>
  <si>
    <t>assessment tool use by faculty to create and evaluate quizzes (10 users)</t>
  </si>
  <si>
    <t>PMR20212157</t>
  </si>
  <si>
    <t>Educational techology tools, solutions, and applications</t>
  </si>
  <si>
    <t>to enhance learning and teaching (faculty and students university use)</t>
  </si>
  <si>
    <t>Student competition and activities</t>
  </si>
  <si>
    <t>faculty and student competition and services</t>
  </si>
  <si>
    <t>Discovery and preservation of knowledge through competitive academic initiatives.</t>
  </si>
  <si>
    <t xml:space="preserve">1. PMR20211869, 
</t>
  </si>
  <si>
    <t>Upgrading the learning centers for individualized tutoring services, and enclose the workshop room for faculty.</t>
  </si>
  <si>
    <t xml:space="preserve">Fix the learning spaces and workshop areas into quiet and individualized environment that meet the minimum standards. </t>
  </si>
  <si>
    <t>Develop a multidimensional program to attract and retain diverse outstanding students. Create learning and workshop spaces that are conducive to faculty engagement and student success.</t>
  </si>
  <si>
    <t>1.PR8471105335, 2.PR8471106856</t>
  </si>
  <si>
    <t xml:space="preserve">Teaching and learning resources including access to as e-books  </t>
  </si>
  <si>
    <t xml:space="preserve">resources including access to as e-books  </t>
  </si>
  <si>
    <t>Discovery and preservation of knowledge through innovation, collaboration and accessibility to resources.</t>
  </si>
  <si>
    <t>Stationery supplies</t>
  </si>
  <si>
    <t>stationery resources</t>
  </si>
  <si>
    <t>Create resources for urgent and miscellaneous request.</t>
  </si>
  <si>
    <t>1. PCR-03-SEP-2020</t>
  </si>
  <si>
    <t>digital laboratory equipment and resources</t>
  </si>
  <si>
    <t>Leading in Innovation, collaboration and creativity through the use of digital laboratory tools and production.</t>
  </si>
  <si>
    <t>8471305 (Molecular Biology)</t>
  </si>
  <si>
    <t>Invited Speakers</t>
  </si>
  <si>
    <t xml:space="preserve">"Fall Seminar (Invited International Speaker): Seminar topic: Artificial intelligence in the era genomics ants impact on health and disease. 
Spring Seminar (Invited International Speaker): Seminar topic: Integrated OMICS and Data Repositories. These seminars will be origanized by the department of Molecular Biology and Genetics and will be hosted in the College of Medicine &amp; Health Sciences with University wide attendence. These seminars will be listed within the Strategic plan of the department that will be submitted to the Dean in November 2021. </t>
  </si>
  <si>
    <t>One invited speaker</t>
  </si>
  <si>
    <t>Faculty training (Molecular Biology &amp; Genetics)</t>
  </si>
  <si>
    <t xml:space="preserve">2 Faculty training workshops. These workshops will be preferably conducted at the College of Medicine and Health Sciences to maximize faculty attendence. The topics will be chosen based on the faculty needs and will be aligned with the research  mission of the Department. The purpose of these workshop is to train faculty on the novel and upcoming technological advances in line with the department goal to provide the faculty with the necessary skills to remain competitive in their research and to sustain their scholarly output. These workshops will be listed within the Strategic plan of the department that will be submitted to the Dean in November 2021. </t>
  </si>
  <si>
    <t xml:space="preserve">Less faculty training </t>
  </si>
  <si>
    <t>Faculty training  (Molecular Biology &amp; Genetics)</t>
  </si>
  <si>
    <t>Number of activities</t>
  </si>
  <si>
    <t>Samples collection and shipping cots</t>
  </si>
  <si>
    <t>Less samples collected</t>
  </si>
  <si>
    <t>Improve research output (Molecular Biology &amp; Genetics)</t>
  </si>
  <si>
    <t>1- Dell Work Station with monitor (2TB): 25,000
2- Adaptors (Mac): 1,000</t>
  </si>
  <si>
    <t>Lesser capacity server</t>
  </si>
  <si>
    <t>Improve research output  (Molecular Biology &amp; Genetics)</t>
  </si>
  <si>
    <t>Number of items</t>
  </si>
  <si>
    <t>Maintenance 10% of total equipment/year</t>
  </si>
  <si>
    <t>Fewer equipment under maintenance</t>
  </si>
  <si>
    <t>Create a healthy working environment (Molecular Biology &amp; Genetics)</t>
  </si>
  <si>
    <t>Department ceremonial  expenses</t>
  </si>
  <si>
    <t>Less activities</t>
  </si>
  <si>
    <t>See attached 'MBG OPEX list' for itemized details.</t>
  </si>
  <si>
    <t>Less research output</t>
  </si>
  <si>
    <t>See attached list 'MBG OPEX list' for further details.</t>
  </si>
  <si>
    <t>Office maintenance</t>
  </si>
  <si>
    <t>Less items acquired</t>
  </si>
  <si>
    <t>See attached 'MBG CAPEX Equipment list' for itemized details.</t>
  </si>
  <si>
    <t>Less equipment purchased.</t>
  </si>
  <si>
    <t>To increase research in the department of Molecular Biology &amp; Genetics  (Molecular Biology &amp; Genetics)</t>
  </si>
  <si>
    <t>See attached list 'MBG CAPEX Equipment list' for further details.</t>
  </si>
  <si>
    <t>8471305 Anatomy</t>
  </si>
  <si>
    <t>Collaboration</t>
  </si>
  <si>
    <t>5000 per collaboration activity (anatomy department)</t>
  </si>
  <si>
    <t>Compromised ability to publish in high impact journals and to obtain citations</t>
  </si>
  <si>
    <t>Severely compromised ability to publish in high impact journals and to obtain citations</t>
  </si>
  <si>
    <t>Increase research collaborations; collaborations previously resulted in numerous Q1 publications; these collaborations include University of Pretoria, University of the Western Cape, Kuwait University amongst others</t>
  </si>
  <si>
    <t>Working on MOU with relevant instituitions</t>
  </si>
  <si>
    <t>Removal of waste produced from dissections, histology preparation, tissue culture (anatomy)</t>
  </si>
  <si>
    <t>EHS hazard if budget not met</t>
  </si>
  <si>
    <t>Remove hazardous waste products</t>
  </si>
  <si>
    <t>Quotation - Bilal/Faris</t>
  </si>
  <si>
    <t>Hosting a exhibition to the departments facilities (anatomy)</t>
  </si>
  <si>
    <t>Inability to adequately accommodate outside delegates or guests</t>
  </si>
  <si>
    <t>Reduced capacity to attract potential medical students, international delegates and guests</t>
  </si>
  <si>
    <t>Increase number of PG students</t>
  </si>
  <si>
    <t>PO (vendor quotation)</t>
  </si>
  <si>
    <t>International postage or courier deliveries per personnel (anatomy)</t>
  </si>
  <si>
    <t>Impaired research collaboration and servicing the community</t>
  </si>
  <si>
    <t>Greatly impaired research collaboration and servicing the community</t>
  </si>
  <si>
    <t>Act as external examiners, reviewers</t>
  </si>
  <si>
    <t>Budgetary quotation</t>
  </si>
  <si>
    <t>3 x SFN = 2500; 5 x AAA (tier) = 750; 3 x 750 = 2250 (anatomy)</t>
  </si>
  <si>
    <t>Impair teaching and research as faculty will not be up to date with regard to the most recent scientific and therapeutic findings</t>
  </si>
  <si>
    <t>Seriously impair teaching and research as faculty will not be up to date with regard to the most recent scientific and therapeutic findings</t>
  </si>
  <si>
    <t>Exposure to the most current research in the discipline</t>
  </si>
  <si>
    <t>Maintenance of projectors, interactive screens, cameras at each station and main camera: x2/year at 77000/visit = 154000 (anatomy)</t>
  </si>
  <si>
    <t>Compromised CME, course delivery</t>
  </si>
  <si>
    <t>Compromised CME, course delivery and possible damage to existing infrastructure</t>
  </si>
  <si>
    <t>NO CME possible, potential damage to existing infrastructure; expenses will accumulate to fix items</t>
  </si>
  <si>
    <t>Maintain existing IT infrastructure</t>
  </si>
  <si>
    <t>Quotation - Tarek</t>
  </si>
  <si>
    <t>3 x donated bodies (210000); 5 x body bags (4000); 2 x dissection equipment (30000)</t>
  </si>
  <si>
    <t>Impair delivery of teaching and prosection preparation</t>
  </si>
  <si>
    <t>Severely impair delivery of teaching and prosection preparation</t>
  </si>
  <si>
    <t>Improve teaching of anatomy on cadavers</t>
  </si>
  <si>
    <t>Learning resource for anatomy (complete anatomy = 2000; adobe pro = 30000; articulate = 23000; turning point = 17000)</t>
  </si>
  <si>
    <t>Compromised education of students</t>
  </si>
  <si>
    <t>SEVERELY Compromised education of students</t>
  </si>
  <si>
    <t>Provide students with basic anatomy educational needs</t>
  </si>
  <si>
    <t>Budgetary quotation (complete anatomy)</t>
  </si>
  <si>
    <t>300 per textbook for 5 personnel (each personnel can get 3 textbooks) (stay within Anatomy department)</t>
  </si>
  <si>
    <t>Reduced capacity to adequately educate students</t>
  </si>
  <si>
    <t>Severaly affected capacity to adequately educate students</t>
  </si>
  <si>
    <t>To have additional resources</t>
  </si>
  <si>
    <t>18 x protective wear (4000); 130 boxes of gloves (13000); soap (10000)</t>
  </si>
  <si>
    <t>Compromised EHS of personnel and students</t>
  </si>
  <si>
    <t>Align with EHS requirements</t>
  </si>
  <si>
    <t xml:space="preserve"> 2 boxes histo slides (9700); brain beakers (600); cryogenic racks (1000); thermometers (500); histology moulds (300); body trolley's (4000); plastic cassettes (1000); set of beakers (100); plain histology slides (1000); cover slips (700); measuring cylinder (300); conical flask set (500)</t>
  </si>
  <si>
    <t>Compromise teaching capabilities</t>
  </si>
  <si>
    <t>Severely compromise teaching capabilities</t>
  </si>
  <si>
    <t xml:space="preserve">Enhance teaching capabilities </t>
  </si>
  <si>
    <t>4 (10000) computers and 4 (17500) peripheral AR headsets ; 1 microscope (6000) (anatomy)</t>
  </si>
  <si>
    <t xml:space="preserve">Impair education capabilities </t>
  </si>
  <si>
    <t xml:space="preserve">Severely impair education capabilities </t>
  </si>
  <si>
    <t>Enhance the education capabilities</t>
  </si>
  <si>
    <t>Plastinated specimens custom made (300000); SOMSO models (150000); lab equipment-chemical cabinet and fumehood (90000); digital camera (6000); 3 sinks @ 5000 each (15000) (anatomy)</t>
  </si>
  <si>
    <t>Compromise educational standards</t>
  </si>
  <si>
    <t xml:space="preserve">Due to increased student intake - inability to provide adequate education </t>
  </si>
  <si>
    <t>Provide students with state of the art teaching resources</t>
  </si>
  <si>
    <t>1 couch (4000); coat stands (1500); placement hooks (1000); cabinets (2000) (anatomy)</t>
  </si>
  <si>
    <t>Inability to accommodate outside delegates or guests</t>
  </si>
  <si>
    <t>To adequately host internations delegates or guests</t>
  </si>
  <si>
    <t>KUST - Dean Of Medicine (Student affairs)</t>
  </si>
  <si>
    <t>Kaplan Material for PMB, 10K per student. Travel for 60 student to take MCAT (AED17K)+MCAT registeration (1500*60). Assuming a total of 60 students (50 UAEU and 10 Expat)</t>
  </si>
  <si>
    <t xml:space="preserve">10% less student numbers. </t>
  </si>
  <si>
    <t xml:space="preserve">20% less student numbers. </t>
  </si>
  <si>
    <t xml:space="preserve">30% less student numbers. </t>
  </si>
  <si>
    <t>Ensure graduates with sufficient qualifications (Student Affairs)</t>
  </si>
  <si>
    <t>8471305 (Student affairs)</t>
  </si>
  <si>
    <t>Visa processing and Health insurance for 60 expat students. AED 1500 per student</t>
  </si>
  <si>
    <t>Less number of expat students at CMHS</t>
  </si>
  <si>
    <t>Satisfy the requirements to enroll expat students (Student Affairs)</t>
  </si>
  <si>
    <t>transportation for 365 days, 1 Buses, twice a day. 300AED per bus per day + 4 events (1 Buses + 2 trips)</t>
  </si>
  <si>
    <t>Reduced travels will impact student education</t>
  </si>
  <si>
    <t>Cover transport costs for students (Student Affairs)</t>
  </si>
  <si>
    <t>total of 50 UAE national in CMHS and assuming a total of 35  UAE national students will be in PMB and MD in S2022 and 30 UAE in F2022 (total 105 UAE). AED 28000/m</t>
  </si>
  <si>
    <t>Less Emarati students for CMHS</t>
  </si>
  <si>
    <t>To increase the number of Emarati doctors in the UAE (Student Affairs)</t>
  </si>
  <si>
    <t xml:space="preserve">Career advising assessment </t>
  </si>
  <si>
    <t>Less career advising testing</t>
  </si>
  <si>
    <t xml:space="preserve">Total of 2 trips for 2 faculty to chaperone students for MCAT exam. AED 17000 per faculty per trip </t>
  </si>
  <si>
    <t>Effect on the faculty chaperoning student exams</t>
  </si>
  <si>
    <t>Ensure that students complete requirements safely (Student Affairs)</t>
  </si>
  <si>
    <t xml:space="preserve">printing flyers, posters, rollups ..etc </t>
  </si>
  <si>
    <t>Less printing capability</t>
  </si>
  <si>
    <t>Maintain office activities (Student Affairs)</t>
  </si>
  <si>
    <t>KUST - Dean Of Medicine (Public Health))</t>
  </si>
  <si>
    <t xml:space="preserve">TA onsite from external researchers 3 months - Consultant required to support the number of research initiatives in the department in lieu of faculty to be hired. </t>
  </si>
  <si>
    <t>reduction in services required to support for student research 3 months to 2.75</t>
  </si>
  <si>
    <t>reduction in services required to support for student research 3 months to 2.3</t>
  </si>
  <si>
    <t>reduction in services required to support for student research 3 months to 2 months</t>
  </si>
  <si>
    <t>8471305 (Public Health)</t>
  </si>
  <si>
    <t xml:space="preserve">Editorial review - Based on quote for KU CMHS MOU with ENAGO.  
Based on 5,000 submissions, copy editing = 1010 Aed, and substantive eiditing = 1560
</t>
  </si>
  <si>
    <t>Editorial review - Based on quote for KU CMHS MOU with ENAGO.  
Based on 5,000 submissions, copy editing = 1010 Aed, and substantive eiditing = 1560</t>
  </si>
  <si>
    <t>Publication support - Based on KU CMHS MOU with ENAGO, manuscript assistance = 661 per, 
pre-submission review = 1000 per
manuscript submission assistance = 661 per</t>
  </si>
  <si>
    <t>Systematic  Reviews - based on average cost of a systematic review submission (eg, avg 2000 GBP)</t>
  </si>
  <si>
    <t>https://systematicreviewsjournal.biomedcentral.com/submission-guidelines/fees-and-funding</t>
  </si>
  <si>
    <t xml:space="preserve">journal publications as per standard publication application fee </t>
  </si>
  <si>
    <t>Reduction in number of potential publications from 20 to 18</t>
  </si>
  <si>
    <t xml:space="preserve">Reduction in number of potential student  publications from 20 to 16 </t>
  </si>
  <si>
    <t>Reduction in number of potential publications from 20 to 14</t>
  </si>
  <si>
    <t>faculty professional memberships @ 3 per faculty, 3 (2.5 FTE), average of 825 AED</t>
  </si>
  <si>
    <t>reduction in faculty participation in professional societies from 9 to 8</t>
  </si>
  <si>
    <t>reduction in faculty participation in professional societies from 9 to 7</t>
  </si>
  <si>
    <t>reduction in faculty participation in professional societies from 9 to 6</t>
  </si>
  <si>
    <t xml:space="preserve">https://secure.rsph.org.uk/join-rsph/
https://www.apha.org/membership/membership-categories
https://www.ispor.org/membership/individual-membership
</t>
  </si>
  <si>
    <t>textbooks - 2.5 FTE * 3 texts per faculty, courses</t>
  </si>
  <si>
    <t>8 textbooks for faculty to 7</t>
  </si>
  <si>
    <t>8 textbooks for faculty to 6</t>
  </si>
  <si>
    <t>8 textbooks for faculty to 5</t>
  </si>
  <si>
    <t>https://www.mea.elsevierhealth.com/introduction-to-public-health-9780729543057.html?gclid=CjwKCAjwrPCGBhALEiwAUl9X0_cJAPIBsUMlO7EKmSmiKqZE_P5tkvlLkFQlxzvWy8ze57D1b_bwPhoCSqYQAvD_BwE&amp;gclsrc=aw.ds
https://www.mea.elsevierhealth.com/catalogsearch/result/?filter_product_type=&amp;q=9780702062964
https://www.cambridge.org/gb/academic/subjects/medicine/medicine-general-interest/essential-evidence-based-medicine-2nd-edition?format=WW&amp;isbn=9780521712415
https://www.springer.com/gp/book/9783319437408</t>
  </si>
  <si>
    <t>macbook pro</t>
  </si>
  <si>
    <t xml:space="preserve">inablilty to purchase, as requested, for faculty </t>
  </si>
  <si>
    <t>https://www.apple.com/ae/shop/buy-mac/macbook-pro/16-inch</t>
  </si>
  <si>
    <t>Tablet</t>
  </si>
  <si>
    <t xml:space="preserve">reduce from purchase of 2 to 1 tablet to support faculty </t>
  </si>
  <si>
    <t>reduce from purchase of 2 to 1 tablet</t>
  </si>
  <si>
    <t>quote - Jacob Kuriyan</t>
  </si>
  <si>
    <t xml:space="preserve">adjunct faculty shared workstation </t>
  </si>
  <si>
    <t>reduce ability to provide adjuct faculty with shared workstation from 2 to 1</t>
  </si>
  <si>
    <t>reduce ability to provide adjuct faculty with shared workstation from 2 to 2</t>
  </si>
  <si>
    <t>reduce ability to provide adjuct faculty with shared workstation from 2 to 3</t>
  </si>
  <si>
    <t>KUST - Dean Of Medicine (Pharmacology)</t>
  </si>
  <si>
    <t xml:space="preserve">2000 DHS per academic - shipping samples to collaborators nationally and internationally </t>
  </si>
  <si>
    <t xml:space="preserve">The extent and quality of research and thus the amount and quality of publications will be reduced. </t>
  </si>
  <si>
    <t xml:space="preserve">The extent and quality of research and thus the amount and quality of publications will be heavily reduced. </t>
  </si>
  <si>
    <t>The ranking of the univeristy will be affected as the research production is heavily affected. Moreover, there will be a risk of losing research intensive faculty at CMHS and key external collaboration.</t>
  </si>
  <si>
    <t>To increase research in the department of pharmacology</t>
  </si>
  <si>
    <t xml:space="preserve">Pharmacology department </t>
  </si>
  <si>
    <t>8471305 (Pharmacology)</t>
  </si>
  <si>
    <t xml:space="preserve">2000 DHS per academic - shipping samples or documents to collaborators nationally and internationally </t>
  </si>
  <si>
    <t>4,000 DHS per academic (membership to professional societies e.g. FENS, IBRO, physiological society, pharmacological society, Alzheimer society, American Neuroscience, ASPET etc…)</t>
  </si>
  <si>
    <t xml:space="preserve">We will not be able to be part of international academic societies which will affect the quality and extent of research </t>
  </si>
  <si>
    <t>1000 DHS per academic (subject specific books required by the pharmacology department as they are essential resources for lecture preparation)</t>
  </si>
  <si>
    <t>Disruption of the teaching process as books are essential resources for lecture preparation</t>
  </si>
  <si>
    <t xml:space="preserve">To optimize the learning process of pharmacology for students </t>
  </si>
  <si>
    <t xml:space="preserve">Consumables for research - Budgetary quotation </t>
  </si>
  <si>
    <t xml:space="preserve">5,400 DHS per consumable - see attached excel file - consumables required for research </t>
  </si>
  <si>
    <t>To increase research in the department of pharmacology and CMHS</t>
  </si>
  <si>
    <t xml:space="preserve">Pharmacology department - See attached excel file </t>
  </si>
  <si>
    <t>KUST - Dean Of Medicine (Pathology)</t>
  </si>
  <si>
    <t>10,000 DHS per academic</t>
  </si>
  <si>
    <t>The faculty will not get the chance to be updated with the latest medical practices.</t>
  </si>
  <si>
    <t xml:space="preserve">The faculty will not get the chance to be updated with the latest medical practices and thus the quality of teaching will be negatively affected. </t>
  </si>
  <si>
    <t xml:space="preserve">To deliver the latest medical practices and guidelines to the students. </t>
  </si>
  <si>
    <t xml:space="preserve">FTE faculty </t>
  </si>
  <si>
    <t>8471305 (Pathology)</t>
  </si>
  <si>
    <t>15,000 DHS per academic</t>
  </si>
  <si>
    <t xml:space="preserve">The faculty will not be able to present their research internationally which will hinder collaboration and thus negatively affect the quality and extent of research. </t>
  </si>
  <si>
    <t>The ranking of the univeristy will be negatively affected due to inability to present the ideas collaboratove research projects</t>
  </si>
  <si>
    <t>To conduct high quality-research with international collaboration</t>
  </si>
  <si>
    <t>FTE faculty</t>
  </si>
  <si>
    <t>Number of faculty  FTE and research collaborators</t>
  </si>
  <si>
    <t>1,000 DHS per faculty or research collaborator</t>
  </si>
  <si>
    <t>It will not look good on the department upon collaborator's visits</t>
  </si>
  <si>
    <t xml:space="preserve">Show KU hospitality to collaborators and establish more connections </t>
  </si>
  <si>
    <t>FTE faculty and research collaborators</t>
  </si>
  <si>
    <t>2000 DHS per academic</t>
  </si>
  <si>
    <t>To increase research in the department of pathology</t>
  </si>
  <si>
    <t>4,000 DHS per academic</t>
  </si>
  <si>
    <t xml:space="preserve">1000 DHS per event </t>
  </si>
  <si>
    <t xml:space="preserve">The enthusiasm of students will decrease which will affect their engagement in courses and extracuricular activities </t>
  </si>
  <si>
    <t xml:space="preserve">To increase the engagment of students in the pathology course and thus optimize the learning process    </t>
  </si>
  <si>
    <t xml:space="preserve">Direct cost </t>
  </si>
  <si>
    <t>1000 DHS per academic</t>
  </si>
  <si>
    <t xml:space="preserve">To optimize the learning process of pathology for students </t>
  </si>
  <si>
    <t>FTE academic</t>
  </si>
  <si>
    <t>Various Microbiology textbooks (See attached excel sheet 'Textbooks (MedEd/Microbiology)'</t>
  </si>
  <si>
    <t>To optimize the learning process of pathology for students (Pathology Department)</t>
  </si>
  <si>
    <t>See attached excel sheet (MedEdMicrobiology)</t>
  </si>
  <si>
    <t xml:space="preserve">Consumables and small equipment for research - Budgetary quotation </t>
  </si>
  <si>
    <t>16,000 DHS per consumable/small equipment - see attached excel file</t>
  </si>
  <si>
    <t xml:space="preserve">To increase research in the department of Pathology </t>
  </si>
  <si>
    <t>9,625 DHS per consumable/small equipment - see attached excel file 'Lab Consumables (MedEd)'</t>
  </si>
  <si>
    <t>Budgetary quotation - See attached excel sheet 'Lab Consumables (MedEd)'</t>
  </si>
  <si>
    <t>53,128.81 DHS per consumable/small equipment - see attached excel file 'Lab Consumables (Microbiology Research)'</t>
  </si>
  <si>
    <t>Budgetary quotation - See attached excel sheet 'Lab Consumables (Microbiology Research)'</t>
  </si>
  <si>
    <t>Disruption of the teaching process</t>
  </si>
  <si>
    <t>Medical Education lab equipment. See attached 'CAPEX (MedEd)'</t>
  </si>
  <si>
    <t>See attached excel sheet (CAPEX MedEd)</t>
  </si>
  <si>
    <t>Microbiology Research lab equipment. See attached 'CAPEX - Micro lab'</t>
  </si>
  <si>
    <t>Negatively affect the workplace environment</t>
  </si>
  <si>
    <t xml:space="preserve">To ensure the environment is contains the essentials to ensure maximum productivity. </t>
  </si>
  <si>
    <t>KUST - Dean Of Medicine (Academic Affairs)</t>
  </si>
  <si>
    <t xml:space="preserve">Faculty development- teaching and Learning </t>
  </si>
  <si>
    <t>8471305 (Academic Affairs)</t>
  </si>
  <si>
    <t>BLS Certification: 380 dirhams/person for P1/P2 students + staff</t>
  </si>
  <si>
    <t xml:space="preserve">ACLS Certification: 1200 dirhams/person; for P4 students + staff </t>
  </si>
  <si>
    <t>Cost of accreditation site visit from Society for Simulation in Healthcare + instructor certification (1500 AED per person for 10 staff members)</t>
  </si>
  <si>
    <t>SP hours; 105 dirhams/hour at 500 hours/month (5% increase on 2022)</t>
  </si>
  <si>
    <t>Faculty development, training in simulation</t>
  </si>
  <si>
    <t>BALSAM student transportation, 2 students per car, 6 visits per year for each student (total of 240 trips X 350 AED) and 4 bus trips (12 buses) to health centres</t>
  </si>
  <si>
    <t>NBME, IFOM, and USMLE Step 1 &amp; 2 exams</t>
  </si>
  <si>
    <t>travel to Clerkships programs, Exams, internships &amp; residency interviews</t>
  </si>
  <si>
    <t>Free standing posters, badges, certificates, embroidery, logo pins, etc, in addition to publications</t>
  </si>
  <si>
    <t xml:space="preserve">Simulator maintenance and warranty renewals </t>
  </si>
  <si>
    <t>500 AED/kit for P1 students + faculty/preceptors</t>
  </si>
  <si>
    <t>Medical dictionaries, medical books (P1, 2 &amp; 3 + reference books for faculty)</t>
  </si>
  <si>
    <t>Digital resource subscriptions (Complete Anatomy, Lecturio, Sectra, Online MedEd, Uworld Step 1 &amp; 2, Osmosis, Visual Dx &amp; Aquifer)</t>
  </si>
  <si>
    <t>FLC events, catering for courses, teaching/asessment events, and clinical clerkship faculty training</t>
  </si>
  <si>
    <t>Laundry service, moulage &amp; props, medical disposables, new laundry, medical gas</t>
  </si>
  <si>
    <t>Addtitional simulators to support increased usage with med student expansion and to facilitate life support training</t>
  </si>
  <si>
    <t>Ipads to be used for faculty and student training &amp; teaching exercises</t>
  </si>
  <si>
    <t>KUST - Dean Of Medicine (Physiology and Immunology)</t>
  </si>
  <si>
    <t>Transgenic Animals
Plasmids and Viral construction
antibodies
live surgeries for animals</t>
  </si>
  <si>
    <t xml:space="preserve"> The extent and quality of research and thus the amount and quality of publications will be reduced as a result of less collaborative opportunities. </t>
  </si>
  <si>
    <t xml:space="preserve"> The extent and quality of research and thus the amount and quality of publications will be greatly reduced as a result of less collaborative opportunities. </t>
  </si>
  <si>
    <t>Initiate collaborations with established institutions and achieve greater research output (Physiology &amp; Immunology department)</t>
  </si>
  <si>
    <t>8471305 (Physiology))</t>
  </si>
  <si>
    <t>Mac Pro PC computers</t>
  </si>
  <si>
    <t>There are legitimate technical reasons why we should choose a Mac Pro for their research and publications writing and design workflow. Here are a few.
We are lifetime Mac user in research for over 17 years of research. Mac is the most widely used operating system when working in the research and scientific work. When you have multiple Apple devices, Mac operating systems allow for effortless connectivity between devices. 
Generating figures (images for publication) in my opinion, the bias towards using Macs today is based on the long-standing history and tradition of researchers using Macs.
Using Thunderbolt 3 for large file transfers or connecting to 4K monitors, especially when using our other devices. Our images are taken from high resolution microscopes, Mac will be the ideal device to process, edit and export these images.</t>
  </si>
  <si>
    <t xml:space="preserve">Cannot purchase the required amount of devices for the faculty in the department, resulting in reduced research output. </t>
  </si>
  <si>
    <t>Increase research in the Physiology and Immunology Department (Physiology &amp; Immunology department)</t>
  </si>
  <si>
    <t>Laboratory equipments</t>
  </si>
  <si>
    <t>See attached 'Physiology-Immunology CAPEX' sheet for itemized details</t>
  </si>
  <si>
    <t xml:space="preserve">The extent and quality of research and thus the amount and quality of publications will be greatly reduced. </t>
  </si>
  <si>
    <t>See attached 'Physiology-Immunology CAPEX' sheet.</t>
  </si>
  <si>
    <t>Direct support costs</t>
  </si>
  <si>
    <t xml:space="preserve">Support for HPC management software, workload management software, and parallel filesystem software </t>
  </si>
  <si>
    <t>This is to support KU's investment in HPC, which will be over AED 10M by 2022. Lack of support will compromise how effciently this critical infrastructure can be used.This will be a support contract, so must be paid in full</t>
  </si>
  <si>
    <t>HPC platform and other RC resources</t>
  </si>
  <si>
    <t>Contract to follow, awaiting quote. Will upload when given path to folder</t>
  </si>
  <si>
    <t>Cohosting charges per rack</t>
  </si>
  <si>
    <t>Cohosting charges for HPC and IaaS hardware in Ankabut Datacenter</t>
  </si>
  <si>
    <t>This is to host hardware for HPC and IaaS in the Ankabut datacentre. The charges are for actual hardware in the datacentre, and the systems are critical. It will not be possible to give partial payment, hosting charges are caculated per rack, and cannot reduce the numbe of racks.</t>
  </si>
  <si>
    <t>Same as 90%. Cannot give partial payment</t>
  </si>
  <si>
    <t>same as 90%. Cannot give partial payment</t>
  </si>
  <si>
    <t>Evidence needs to be supplied by IT and Ankabut.</t>
  </si>
  <si>
    <t>To fund outreach events for Research Computing</t>
  </si>
  <si>
    <t>Will organise smaller events</t>
  </si>
  <si>
    <t>Will organise a single event</t>
  </si>
  <si>
    <t>User Base engagement</t>
  </si>
  <si>
    <t>None to provide, cost is estimated as cost of hosting a small event</t>
  </si>
  <si>
    <t>Software application</t>
  </si>
  <si>
    <t>Software for chemistry and materials</t>
  </si>
  <si>
    <t>Research projects dependent on this software may be halted or delayed due to unavaiblity of software. Software licnese comes in a bundle and not possible to purchase part of the license.</t>
  </si>
  <si>
    <t xml:space="preserve">Same as 90%. </t>
  </si>
  <si>
    <t>Same as 90%.</t>
  </si>
  <si>
    <t>Will upload when given path to appropriate KU Drive folder.</t>
  </si>
  <si>
    <t>PSIM</t>
  </si>
  <si>
    <t>ETAP - Educational Research</t>
  </si>
  <si>
    <t>Supporting documents to be provided by IT, as these are renewals</t>
  </si>
  <si>
    <t>EMTP RV</t>
  </si>
  <si>
    <t>PSCAD Educational</t>
  </si>
  <si>
    <t>Origin Pro</t>
  </si>
  <si>
    <t xml:space="preserve">dSpace Dongles </t>
  </si>
  <si>
    <t xml:space="preserve">dSpace Microlab Box </t>
  </si>
  <si>
    <t>ETAP - Educational Licenses</t>
  </si>
  <si>
    <t>Geosoft GM-SYS 3D Research</t>
  </si>
  <si>
    <t>Avizo + Avizo XLAB Hydro</t>
  </si>
  <si>
    <t>Altium Designer</t>
  </si>
  <si>
    <t>AERMOD View</t>
  </si>
  <si>
    <t>CALPUFF View</t>
  </si>
  <si>
    <t>Phast Software</t>
  </si>
  <si>
    <t>InSite-Geo</t>
  </si>
  <si>
    <t xml:space="preserve">CMG </t>
  </si>
  <si>
    <t>PerGeos</t>
  </si>
  <si>
    <t>Jems</t>
  </si>
  <si>
    <t>ANSYS Academic Multiphysics Campus Solution</t>
  </si>
  <si>
    <t>OpenLM</t>
  </si>
  <si>
    <t>Atlassian Confluence</t>
  </si>
  <si>
    <t>Mobaxterm</t>
  </si>
  <si>
    <t>INTEL ONEAPI BASE &amp; HPC TOOLKIT</t>
  </si>
  <si>
    <t>Gaussian</t>
  </si>
  <si>
    <t>COMSOL</t>
  </si>
  <si>
    <t>Mathematica</t>
  </si>
  <si>
    <t>MATLAB</t>
  </si>
  <si>
    <t>ENVI + IDL Concurrent Process and SARScape Basic module</t>
  </si>
  <si>
    <t>Femap with NX Nastran</t>
  </si>
  <si>
    <t>AnyBody</t>
  </si>
  <si>
    <t>Unity Pro</t>
  </si>
  <si>
    <t>COSMO RS (Amsterdam Modeling Suite)</t>
  </si>
  <si>
    <t>gPROMS</t>
  </si>
  <si>
    <t>COSMOTherm</t>
  </si>
  <si>
    <t>Material Studio Academic Research Suite license</t>
  </si>
  <si>
    <t>BIOVIA Materials Studio</t>
  </si>
  <si>
    <t>Abaqus</t>
  </si>
  <si>
    <t>GAMS (General Algebraic Modeling System)</t>
  </si>
  <si>
    <t>Mentor Graphics</t>
  </si>
  <si>
    <t>Lumerical</t>
  </si>
  <si>
    <t>STATA Statistical Software</t>
  </si>
  <si>
    <t>SketchUp Pro</t>
  </si>
  <si>
    <t>AnyLogic Simulation</t>
  </si>
  <si>
    <t>Thermo Scientific™ PerGeos Software.</t>
  </si>
  <si>
    <t>Tecplot</t>
  </si>
  <si>
    <t>Grapher</t>
  </si>
  <si>
    <t>Star CCM+ Academic</t>
  </si>
  <si>
    <t>SimaPro</t>
  </si>
  <si>
    <t xml:space="preserve">Barracuda Virtual Reactor </t>
  </si>
  <si>
    <t>VASP</t>
  </si>
  <si>
    <t>Atttendacne of 2 major domain specific international conferences, and one regional conference.</t>
  </si>
  <si>
    <t>Will attend fewer conferences. Attend international conferences and skip regional one.  Will affect networking, and keeping up to date with advancements in HPC/tech field</t>
  </si>
  <si>
    <t>None to provide, cost is following budget guidance</t>
  </si>
  <si>
    <t>Computation growth rate</t>
  </si>
  <si>
    <t>Expansion of HPC cluster, storage and  purchase of Private Cloud resources</t>
  </si>
  <si>
    <t>Expansion of HPC compute nodes and storage</t>
  </si>
  <si>
    <t xml:space="preserve">This may hinder the research output of KU, as the majority of computation based research is carried out on the HPC. Will purchase a smaller number of compute nodes and storage. </t>
  </si>
  <si>
    <t>Expansion of private cloud resouces (IaaS)</t>
  </si>
  <si>
    <t xml:space="preserve">This may hinder the research output of KU, as these resources support majority of computation based research and is meant to replace costly and ineffiecint purchase of workstations by researcher. Will purchase a smaller number of compute hosts and storage  </t>
  </si>
  <si>
    <t>New software that may be requried by new research projects</t>
  </si>
  <si>
    <t>Funds requested are in case new software is required by research projects or staff. We do not always know in advance what may be required</t>
  </si>
  <si>
    <t>Will may be able to purchase fewer new pieces of software</t>
  </si>
  <si>
    <t>This is an estimate based on 10% of totlal cost of software, in anticipation of new software requirements from new research projects and initiatves. E.g. New machine learning packages, water/energy applications, molecular dynamics</t>
  </si>
  <si>
    <t>Plexos energy and water modelling software licenses</t>
  </si>
  <si>
    <t>Research projects with Ministry of Energy require this software, as do various teaching courses and research interests. The licenseing is an all or nothing situation in this case, as we can only buy it in increments. That is, either purchase 1 license, which is not sufficient, or purchase a package with up to 10 licenes. Most of the cost is in purchasing the first licnese.</t>
  </si>
  <si>
    <t>QuantumATK + NEGF Academic  3 year software licnese</t>
  </si>
  <si>
    <t>VASP software</t>
  </si>
  <si>
    <t xml:space="preserve">RL22_2450| RDISC| RDISC for IT Systems &amp; Support expenses for 2022 : Co Hosting expenses for RDISC hardware Rate determined by the quote attached adjusted for inflation/conversion fluctuation by 1.05. </t>
  </si>
  <si>
    <t>Not possible. Maintenance cannot be decrease by percentage. Not performing maintenacne would lead to damage to the equipment</t>
  </si>
  <si>
    <t>Ensure the university sutainability</t>
  </si>
  <si>
    <t>Equipment lifecycle management</t>
  </si>
  <si>
    <t>Quote named with the Budget identification in the item calculation</t>
  </si>
  <si>
    <t xml:space="preserve">RL22_1430| CeCaS| Thermodynamic lab for Software for 2022 : pdf4 crystallography database license renewal Rate determined by the quote attached adjusted for inflation/conversion fluctuation by 1.05. </t>
  </si>
  <si>
    <t xml:space="preserve">RL22_1431| CeCaS| Thermodynamic lab for Software for 2022 : Renewal of licenses -computational reseources Rate determined by the quote attached adjusted for inflation/conversion fluctuation by 1.05. </t>
  </si>
  <si>
    <t xml:space="preserve">RL22_1576| RICH| Computational Lab for Software for 2022 : MaterialStudio Renewal for 2 licences  Rate determined by the quote attached adjusted for inflation/conversion fluctuation by 1.05. </t>
  </si>
  <si>
    <t xml:space="preserve">RL22_1284| ADAM| ADAM for Maintenance for 2022 : Ceramic Printer Door Fixing Rate determined by the quote attached adjusted for inflation/conversion fluctuation by 1.05. </t>
  </si>
  <si>
    <t xml:space="preserve">RL22_1285| ADAM| ADAM for Preventive Maintenance for 2022 : Ceramic Printer Maintenance Contract Rate determined by the quote attached adjusted for inflation/conversion fluctuation by 1.05. </t>
  </si>
  <si>
    <t xml:space="preserve">RL22_1286| ADAM| ADAM for Upgrade for 2022 : Metal Printing add-on to the ceramic printer Rate determined by the quote attached adjusted for inflation/conversion fluctuation by 1.05. </t>
  </si>
  <si>
    <t xml:space="preserve">RL22_1287| ADAM| ADAM for Maintenance for 2022 : DIC system for Instron Testing Machine Rate determined by the quote attached adjusted for inflation/conversion fluctuation by 1.05. </t>
  </si>
  <si>
    <t xml:space="preserve">RL22_1546| ADAM| ADAM for Corrective maintenance for 2022 : Glass Dor for 3D printer ( Dr. Rashed printer) Rate determined by the quote attached adjusted for inflation/conversion fluctuation by 1.05. </t>
  </si>
  <si>
    <t xml:space="preserve">RL22_1439| APEC| ESCO for Maintenance for 2022 : Maintenance ESCO Rate determined by the quote attached adjusted for inflation/conversion fluctuation by 1.05. </t>
  </si>
  <si>
    <t xml:space="preserve">RL22_1479| APEC| (blank) for Maintenance for 2022 : PSIM software annual maintenance renewal Rate determined by the quote attached adjusted for inflation/conversion fluctuation by 1.05. </t>
  </si>
  <si>
    <t xml:space="preserve">RL22_1480| APEC| (blank) for Maintenance for 2022 : dSPACE software annual maintenance Rate determined by the quote attached adjusted for inflation/conversion fluctuation by 1.05. </t>
  </si>
  <si>
    <t xml:space="preserve">RL22_1481| APEC| (blank) for Maintenance for 2022 : Altium annual software renewal Rate determined by the quote attached adjusted for inflation/conversion fluctuation by 1.05. </t>
  </si>
  <si>
    <t xml:space="preserve">RL22_1485| APEC| (blank) for Maintenance for 2022 : Anti vibration rubber mat for machine area supply and installation Rate determined by the quote attached adjusted for inflation/conversion fluctuation by 1.05. </t>
  </si>
  <si>
    <t xml:space="preserve">RL22_1487| APEC| ESCO for Maintenance for 2022 : Equipment maintenance Rate determined by the quote attached adjusted for inflation/conversion fluctuation by 1.05. </t>
  </si>
  <si>
    <t xml:space="preserve">RL22_1491| APEC| ESCO for Maintenance for 2022 : Cost for installation Rate determined by the quote attached adjusted for inflation/conversion fluctuation by 1.05. </t>
  </si>
  <si>
    <t xml:space="preserve">RL22_1495| APEC| ESCO for Maintenance for 2022 : Rubber mate to be installed under ESCO lab machines to reduce vibration Rate determined by the quote attached adjusted for inflation/conversion fluctuation by 1.05. </t>
  </si>
  <si>
    <t xml:space="preserve">RL22_1538| APEC| High Voltage and Dielectric Materials for Preventive Maintenance for 2022 : Environmental chamber for controlled temp and humidity testing Rate determined by the quote attached adjusted for inflation/conversion fluctuation by 1.05. </t>
  </si>
  <si>
    <t xml:space="preserve">RL22_1539| APEC| High Voltage and Dielectric Materials for Preventive Maintenance for 2022 : fabrication of mold Rate determined by the quote attached adjusted for inflation/conversion fluctuation by 1.05. </t>
  </si>
  <si>
    <t xml:space="preserve">RL22_1547| BTC| Center for Biotechnology for Maintenance for 2022 : Maintenance Contract for the Illumina Genome sequencing analysers installed in the Kustar - Khalifa University Rate determined by the quote attached adjusted for inflation/conversion fluctuation by 1.05. </t>
  </si>
  <si>
    <t xml:space="preserve">RL22_1548| BTC| Center for Biotechnology for Maintenance for 2022 : AMC for Fragment analyzer machine (Instrument Model- AATI-Fragment analyzer 1.1.0.11) at the Center of biotechnogy Rate determined by the quote attached adjusted for inflation/conversion fluctuation by 1.05. </t>
  </si>
  <si>
    <t xml:space="preserve">RL22_1549| BTC| Center for Biotechnology for Maintenance for 2022 : service contract without Spares Rate determined by the quote attached adjusted for inflation/conversion fluctuation by 1.05. </t>
  </si>
  <si>
    <t xml:space="preserve">RL22_1550| BTC| Center for Biotechnology for Maintenance for 2022 : Annual Maintenance Contract for Nanodrop Spectrophotometer (Thermo Scientific) Without Spares Rate determined by the quote attached adjusted for inflation/conversion fluctuation by 1.05. </t>
  </si>
  <si>
    <t xml:space="preserve">RL22_1551| BTC| Center for Biotechnology for Maintenance for 2022 : AMC - one year for Magpurix Instrument Rate determined by the quote attached adjusted for inflation/conversion fluctuation by 1.05. </t>
  </si>
  <si>
    <t xml:space="preserve">RL22_1552| BTC| Center for Biotechnology for Maintenance for 2022 : Annual Maintenance Contract packageof Merck Product–Gold Package Rate determined by the quote attached adjusted for inflation/conversion fluctuation by 1.05. </t>
  </si>
  <si>
    <t xml:space="preserve">RL22_1553| BTC| Center for Biotechnology for Maintenance for 2022 : Q Sonica and Denovix Labor only without spare parts -Tax invoice Rate determined by the quote attached adjusted for inflation/conversion fluctuation by 1.05. </t>
  </si>
  <si>
    <t xml:space="preserve">RL22_1554| BTC| Center for Biotechnology for Maintenance for 2022 : One year service contract without spare parts for Chemidoc Touch System Rate determined by the quote attached adjusted for inflation/conversion fluctuation by 1.05. </t>
  </si>
  <si>
    <t xml:space="preserve">RL22_1555| BTC| Center for Biotechnology for Maintenance for 2022 : Equipments under AMC contract from 2021-2022 covering services Rate determined by the quote attached adjusted for inflation/conversion fluctuation by 1.05. </t>
  </si>
  <si>
    <t xml:space="preserve">RL22_1561| BTC| Center for Biotechnology for Maintenance for 2022 : Smart vue system _calibration Rate determined by the quote attached adjusted for inflation/conversion fluctuation by 1.05. </t>
  </si>
  <si>
    <t xml:space="preserve">RL22_1562| BTC| Center for Biotechnology for Maintenance for 2022 : PCR cabinet validation Rate determined by the quote attached adjusted for inflation/conversion fluctuation by 1.05. </t>
  </si>
  <si>
    <t xml:space="preserve">RL22_2016| BTC| Sequencing room for Maintenance for 2022 : Gilson Pipett Max - model Gilson Pipetmax 268  Rate determined by the quote attached adjusted for inflation/conversion fluctuation by 1.05. </t>
  </si>
  <si>
    <t xml:space="preserve">RL22_2017| BTC| Sequencing room for Maintenance for 2022 : Biorad CFX96 - CFX96 Optics Module ( 1. Ser# 785BR23083) (2. Ser# 785BR26280) Rate determined by the quote attached adjusted for inflation/conversion fluctuation by 1.05. </t>
  </si>
  <si>
    <t xml:space="preserve">RL22_2018| BTC| Sequencing room for Maintenance for 2022 : Genolution Rate determined by the quote attached adjusted for inflation/conversion fluctuation by 1.05. </t>
  </si>
  <si>
    <t xml:space="preserve">RL22_2020| BTC| Sequencing room for Maintenance for 2022 : M220 focused ultra sonicator Cat#520166 Rate determined by the quote attached adjusted for inflation/conversion fluctuation by 1.05. </t>
  </si>
  <si>
    <t xml:space="preserve">RL22_2021| BTC| Sequencing room for Maintenance for 2022 : QIAcube HT Instrument Rate determined by the quote attached adjusted for inflation/conversion fluctuation by 1.05. </t>
  </si>
  <si>
    <t xml:space="preserve">RL22_2022| BTC| Sequencing room for Maintenance for 2022 : Cold Room (Walk in fridge) Rate determined by the quote attached adjusted for inflation/conversion fluctuation by 1.05. </t>
  </si>
  <si>
    <t xml:space="preserve">RL22_2023| BTC| Sequencing room for Maintenance for 2022 : Hamilton Liquid Handler Rate determined by the quote attached adjusted for inflation/conversion fluctuation by 1.05. </t>
  </si>
  <si>
    <t xml:space="preserve">RL22_2024| BTC| Sequencing room for Maintenance for 2022 : Tape Station Rate determined by the quote attached adjusted for inflation/conversion fluctuation by 1.05. </t>
  </si>
  <si>
    <t xml:space="preserve">RL22_2025| BTC| Sequencing room for Maintenance for 2022 : DYNEX DS2 Automated Plate SystemSN: 1DSA3979 Rate determined by the quote attached adjusted for inflation/conversion fluctuation by 1.05. </t>
  </si>
  <si>
    <t xml:space="preserve">RL22_2405| BTC| BTC for Maintenance for 2022 : Maxwell RSC 48 System  Model # AS8500  Rate determined by the quote attached adjusted for inflation/conversion fluctuation by 1.05. </t>
  </si>
  <si>
    <t xml:space="preserve">RL22_1403| CeCaS| Thermodynamic lab for Maintenance for 2022 : Bronkhorst Mass Flowmeters MFMR Service Rate determined by the quote attached adjusted for inflation/conversion fluctuation by 1.05. </t>
  </si>
  <si>
    <t xml:space="preserve">RL22_1412| CeCaS| Thermodynamic lab for Maintenance for 2022 : Moving of 3-Flex from ADRIC Rate determined by the quote attached adjusted for inflation/conversion fluctuation by 1.05. </t>
  </si>
  <si>
    <t xml:space="preserve">RL22_1414| CeCaS| Thermodynamic lab for Maintenance for 2022 : Centrifuge AMC Rate determined by the quote attached adjusted for inflation/conversion fluctuation by 1.05. </t>
  </si>
  <si>
    <t xml:space="preserve">RL22_1419| CeCaS| Thermodynamic lab for Maintenance for 2022 : Air Compressor Rate determined by the quote attached adjusted for inflation/conversion fluctuation by 1.05. </t>
  </si>
  <si>
    <t xml:space="preserve">RL22_1420| CeCaS| Thermodynamic lab for Maintenance for 2022 : Drying Oven Rate determined by the quote attached adjusted for inflation/conversion fluctuation by 1.05. </t>
  </si>
  <si>
    <t xml:space="preserve">RL22_1421| CeCaS| Thermodynamic lab for Maintenance for 2022 : Balance Rate determined by the quote attached adjusted for inflation/conversion fluctuation by 1.05. </t>
  </si>
  <si>
    <t xml:space="preserve">RL22_1423| CeCaS| Thermodynamic lab for Maintenance for 2022 : IGA maintanance Rate determined by the quote attached adjusted for inflation/conversion fluctuation by 1.05. </t>
  </si>
  <si>
    <t xml:space="preserve">RL22_1428| CeCaS| Thermodynamic lab for Maintenance for 2022 : Photocatalytic reactor maintenance agreement Rate determined by the quote attached adjusted for inflation/conversion fluctuation by 1.05. </t>
  </si>
  <si>
    <t xml:space="preserve">RL22_1433| CeCaS| Thermodynamic lab for Maintenance for 2022 : 3Flex pososimeter maintnance Rate determined by the quote attached adjusted for inflation/conversion fluctuation by 1.05. </t>
  </si>
  <si>
    <t xml:space="preserve">RL22_1434| CeCaS| Thermodynamic lab for Maintenance for 2022 : autochem maintenance Rate determined by the quote attached adjusted for inflation/conversion fluctuation by 1.05. </t>
  </si>
  <si>
    <t xml:space="preserve">RL22_1435| CeCaS| Thermodynamic lab for Maintenance for 2022 : microwave oven maintenance Rate determined by the quote attached adjusted for inflation/conversion fluctuation by 1.05. </t>
  </si>
  <si>
    <t xml:space="preserve">RL22_1437| CeCaS| Thermodynamic lab for Maintenance for 2022 : origin renewals Rate determined by the quote attached adjusted for inflation/conversion fluctuation by 1.05. </t>
  </si>
  <si>
    <t xml:space="preserve">RL22_1441| CeCaS| Thermodynamic lab for Maintenance for 2022 : Effi chemical reactor Rate determined by the quote attached adjusted for inflation/conversion fluctuation by 1.05. </t>
  </si>
  <si>
    <t xml:space="preserve">RL22_2251| CeCaS| CeCas for Maintenance for 2022 : HPLC Pump for PID Rate determined by the quote attached adjusted for inflation/conversion fluctuation by 1.05. </t>
  </si>
  <si>
    <t xml:space="preserve">RL22_2252| CeCaS| CeCas for Maintenance for 2022 : Microwave  spare parts Rate determined by the quote attached adjusted for inflation/conversion fluctuation by 1.05. </t>
  </si>
  <si>
    <t xml:space="preserve">RL22_2253| CeCaS| CeCas for Maintenance for 2022 : MKS cirrus 2 maintenance Rate determined by the quote attached adjusted for inflation/conversion fluctuation by 1.05. </t>
  </si>
  <si>
    <t xml:space="preserve">RL22_2254| CeCaS| CeCas for Maintenance for 2022 : Micromeritics Accupyc 1340 maintenance Rate determined by the quote attached adjusted for inflation/conversion fluctuation by 1.05. </t>
  </si>
  <si>
    <t xml:space="preserve">RL22_2255| CeCaS| CeCas for Maintenance for 2022 : PID effi spare parts Rate determined by the quote attached adjusted for inflation/conversion fluctuation by 1.05. </t>
  </si>
  <si>
    <t xml:space="preserve">RL22_2256| CeCaS| CeCas for Maintenance for 2022 : Accupyc  spare parts Rate determined by the quote attached adjusted for inflation/conversion fluctuation by 1.05. </t>
  </si>
  <si>
    <t xml:space="preserve">RL22_2257| CeCaS| CeCas for Maintenance for 2022 : Autochem spare parts Rate determined by the quote attached adjusted for inflation/conversion fluctuation by 1.05. </t>
  </si>
  <si>
    <t xml:space="preserve">RL22_2258| CeCaS| CeCas for Maintenance for 2022 : chemical and consumables Rate determined by the quote attached adjusted for inflation/conversion fluctuation by 1.05. </t>
  </si>
  <si>
    <t xml:space="preserve">RL22_2407| CeCaS| CeCas for Preventive Maintenance for 2022 : PID Reactor AMC (maintenance) Rate determined by the quote attached adjusted for inflation/conversion fluctuation by 1.05. </t>
  </si>
  <si>
    <t xml:space="preserve">RL22_1171| CMAT| SAN&gt;Arzanah&gt;CMAT for Corrective maintenance for 2022 : Repairing the BET surface Analyzer in CMAT lab Rate determined by the quote attached adjusted for inflation/conversion fluctuation by 1.05. </t>
  </si>
  <si>
    <t xml:space="preserve">RL22_1291| CMAT| (blank) for Maintenance for 2022 : Inspection charges: Centrifuge + Homogenizer + 2 Shakers + 4 mass balance + hot plate + chiller Rate determined by the quote attached adjusted for inflation/conversion fluctuation by 1.05. </t>
  </si>
  <si>
    <t xml:space="preserve">RL22_1292| CMAT| (blank) for Maintenance for 2022 : BET - heating mantle + sample tubes Rate determined by the quote attached adjusted for inflation/conversion fluctuation by 1.05. </t>
  </si>
  <si>
    <t xml:space="preserve">RL22_1293| CMAT| (blank) for Maintenance for 2022 : Electrospinning AMC + consumables Rate determined by the quote attached adjusted for inflation/conversion fluctuation by 1.05. </t>
  </si>
  <si>
    <t xml:space="preserve">RL22_1294| CMAT| (blank) for Maintenance for 2022 : REPAIR OF EPPENDORF THERMOMIXER; MODEL: 5382 SN- 5382EI808230 Rate determined by the quote attached adjusted for inflation/conversion fluctuation by 1.05. </t>
  </si>
  <si>
    <t xml:space="preserve">RL22_1295| CMAT| (blank) for Maintenance for 2022 : AMC for ZetaPals  Zeta potential analyzer Rate determined by the quote attached adjusted for inflation/conversion fluctuation by 1.05. </t>
  </si>
  <si>
    <t xml:space="preserve">RL22_1328| CMAT| (blank) for Maintenance for 2022 : AMC for AFM (3 years) Rate determined by the quote attached adjusted for inflation/conversion fluctuation by 1.05. </t>
  </si>
  <si>
    <t xml:space="preserve">RL22_1329| CMAT| (blank) for Maintenance for 2022 : AFM training Rate determined by the quote attached adjusted for inflation/conversion fluctuation by 1.05. </t>
  </si>
  <si>
    <t xml:space="preserve">RL22_1330| CMAT| (blank) for Maintenance for 2022 : AFM - Tips Rate determined by the quote attached adjusted for inflation/conversion fluctuation by 1.05. </t>
  </si>
  <si>
    <t xml:space="preserve">RL22_1331| CMAT| (blank) for Maintenance for 2022 : TGA ceramic cup holder + crucibles + DSC Pans Rate determined by the quote attached adjusted for inflation/conversion fluctuation by 1.05. </t>
  </si>
  <si>
    <t xml:space="preserve">RL22_1332| CMAT| (blank) for Maintenance for 2022 : Purite DI water - Servicing + consumables Rate determined by the quote attached adjusted for inflation/conversion fluctuation by 1.05. </t>
  </si>
  <si>
    <t xml:space="preserve">RL22_1333| CMAT| (blank) for Maintenance for 2022 : Contact angle - new software + training + syringes + stage + new camera Rate determined by the quote attached adjusted for inflation/conversion fluctuation by 1.05. </t>
  </si>
  <si>
    <t xml:space="preserve">RL22_1334| CMAT| (blank) for Maintenance for 2022 : Convergence: Software licenses for 4 equipment for the next 3 years + 20 hours of servicing + spare parts for repairs Rate determined by the quote attached adjusted for inflation/conversion fluctuation by 1.05. </t>
  </si>
  <si>
    <t xml:space="preserve">RL22_1335| CMAT| (blank) for Maintenance for 2022 : Spare lamp - UV 1800 Shimadzu + Cuvettes Rate determined by the quote attached adjusted for inflation/conversion fluctuation by 1.05. </t>
  </si>
  <si>
    <t xml:space="preserve">RL22_1336| CMAT| (blank) for Maintenance for 2022 : Xenon Arc Lamp, 1600 W, Ozone Free Rate determined by the quote attached adjusted for inflation/conversion fluctuation by 1.05. </t>
  </si>
  <si>
    <t xml:space="preserve">RL22_1337| CMAT| (blank) for Maintenance for 2022 : Merk Elix Filter + Sensor + UV lamp Rate determined by the quote attached adjusted for inflation/conversion fluctuation by 1.05. </t>
  </si>
  <si>
    <t xml:space="preserve">RL22_1338| CMAT| (blank) for Maintenance for 2022 : Zeta - Anton Parr 3 year AMC Rate determined by the quote attached adjusted for inflation/conversion fluctuation by 1.05. </t>
  </si>
  <si>
    <t xml:space="preserve">RL22_1339| CMAT| (blank) for Maintenance for 2022 : Accessory for total nitrogen measurement in TOC Rate determined by the quote attached adjusted for inflation/conversion fluctuation by 1.05. </t>
  </si>
  <si>
    <t xml:space="preserve">RL22_1340| CMAT| (blank) for Maintenance for 2022 : Accessory for solid samples in TOC Rate determined by the quote attached adjusted for inflation/conversion fluctuation by 1.05. </t>
  </si>
  <si>
    <t xml:space="preserve">RL22_1341| CMAT| (blank) for Maintenance for 2022 : Pump for Sterlitech RO system Rate determined by the quote attached adjusted for inflation/conversion fluctuation by 1.05. </t>
  </si>
  <si>
    <t xml:space="preserve">RL22_1342| CMAT| (blank) for Maintenance for 2022 : TOC Spare parts + consumables Rate determined by the quote attached adjusted for inflation/conversion fluctuation by 1.05. </t>
  </si>
  <si>
    <t xml:space="preserve">RL22_1343| CMAT| (blank) for Maintenance for 2022 : TOC - 3 year service contract Rate determined by the quote attached adjusted for inflation/conversion fluctuation by 1.05. </t>
  </si>
  <si>
    <t xml:space="preserve">RL22_1344| CMAT| (blank) for Maintenance for 2022 : GC consumables Rate determined by the quote attached adjusted for inflation/conversion fluctuation by 1.05. </t>
  </si>
  <si>
    <t xml:space="preserve">RL22_1345| CMAT| (blank) for Maintenance for 2022 : Spare vials for Hach spectrophotometer Rate determined by the quote attached adjusted for inflation/conversion fluctuation by 1.05. </t>
  </si>
  <si>
    <t xml:space="preserve">RL22_1346| CMAT| (blank) for Maintenance for 2022 : AMC (3 years) + spare parts for HACH 3900 Rate determined by the quote attached adjusted for inflation/conversion fluctuation by 1.05. </t>
  </si>
  <si>
    <t xml:space="preserve">RL22_1177| CORE Lab KU| Advanced Manufacturing for Preventive Maintenance for 2022 : Crown Lifting Truck Rate determined by the quote attached adjusted for inflation/conversion fluctuation by 1.05. </t>
  </si>
  <si>
    <t xml:space="preserve">RL22_1179| CORE Lab KU| Advanced Manufacturing for Preventive Maintenance for 2022 : Connex Objet260 Rate determined by the quote attached adjusted for inflation/conversion fluctuation by 1.05. </t>
  </si>
  <si>
    <t xml:space="preserve">RL22_1181| CORE Lab KU| Advanced Manufacturing for Maintenance for 2022 : Facilities Installations (Furnace Extraction, Utilities) Rate determined by the quote attached adjusted for inflation/conversion fluctuation by 1.05. </t>
  </si>
  <si>
    <t xml:space="preserve">RL22_1182| CORE Lab KU| Advanced Manufacturing for Corrective maintenance for 2022 : Admatec - Ceramic 3D Printer - Door Rate determined by the quote attached adjusted for inflation/conversion fluctuation by 1.05. </t>
  </si>
  <si>
    <t xml:space="preserve">RL22_1393| CORE Lab KU| Electron Microscopy for Maintenance for 2022 : 1 year service contract for 1 Electron Microscope located at Main Campus Rate determined by the quote attached adjusted for inflation/conversion fluctuation by 1.05. </t>
  </si>
  <si>
    <t xml:space="preserve">RL22_2164| CORE Lab KU| Advanced Manufacturing for Maintenance for 2022 : Connex Objet260 Rate determined by the quote attached adjusted for inflation/conversion fluctuation by 1.05. </t>
  </si>
  <si>
    <t xml:space="preserve">RL22_2165| CORE Lab KU| Advanced Manufacturing for Maintenance for 2022 : Crown Lifting Truck Rate determined by the quote attached adjusted for inflation/conversion fluctuation by 1.05. </t>
  </si>
  <si>
    <t xml:space="preserve">RL22_2166| CORE Lab KU| Advanced Manufacturing for Maintenance for 2022 : EOS M400-4 Rate determined by the quote attached adjusted for inflation/conversion fluctuation by 1.05. </t>
  </si>
  <si>
    <t xml:space="preserve">RL22_2167| CORE Lab KU| Advanced Manufacturing for Maintenance for 2022 : Gas Manifold Rate determined by the quote attached adjusted for inflation/conversion fluctuation by 1.05. </t>
  </si>
  <si>
    <t xml:space="preserve">RL22_2171| CORE Lab KU| Advanced Manufacturing for Maintenance for 2022 : CMM Machine Rate determined by the quote attached adjusted for inflation/conversion fluctuation by 1.05. </t>
  </si>
  <si>
    <t xml:space="preserve">RL22_2172| CORE Lab KU| Advanced Manufacturing for Maintenance for 2022 : EOS M400-4 Rate determined by the quote attached adjusted for inflation/conversion fluctuation by 1.05. </t>
  </si>
  <si>
    <t xml:space="preserve">RL22_2173| CORE Lab KU| Advanced Manufacturing for Maintenance for 2022 : GOM Scan Box Rate determined by the quote attached adjusted for inflation/conversion fluctuation by 1.05. </t>
  </si>
  <si>
    <t xml:space="preserve">RL22_1116| CORE Lab Masdar| MI Solar Platform for Corrective maintenance for 2022 : Shipment of Fixation to spain Rio glass  company Rate determined by the quote attached adjusted for inflation/conversion fluctuation by 1.05. </t>
  </si>
  <si>
    <t xml:space="preserve">RL22_1127| CORE Lab Masdar| MI Solar Platform for Maintenance for 2022 : the modification of the electrical building at the solar platform Rate determined by the quote attached adjusted for inflation/conversion fluctuation by 1.05. </t>
  </si>
  <si>
    <t xml:space="preserve">RL22_1144| CORE Lab Masdar| Surface and material lab (MISP) for Preventive Maintenance for 2022 : Bruker_Service_contract_payment_year_2 Rate determined by the quote attached adjusted for inflation/conversion fluctuation by 1.05. </t>
  </si>
  <si>
    <t xml:space="preserve">RL22_1185| CORE Lab Masdar| MI Solar Platform for Preventive Maintenance for 2022 : Machine Shop AMC Renewal Rate determined by the quote attached adjusted for inflation/conversion fluctuation by 1.05. </t>
  </si>
  <si>
    <t xml:space="preserve">RL22_1249| CORE Lab Masdar| MI Field Station for Preventive Maintenance for 2022 : Purchase of Mirrors for Solar platform Rate determined by the quote attached adjusted for inflation/conversion fluctuation by 1.05. </t>
  </si>
  <si>
    <t xml:space="preserve">RL22_1250| CORE Lab Masdar| MI Field Station for Preventive Maintenance for 2022 : Purchase for Gauges for balcnce of mirrors Rate determined by the quote attached adjusted for inflation/conversion fluctuation by 1.05. </t>
  </si>
  <si>
    <t xml:space="preserve">RL22_1251| CORE Lab Masdar| MI Field Station for Preventive Maintenance for 2022 : Installation of tripod Weather station Rate determined by the quote attached adjusted for inflation/conversion fluctuation by 1.05. </t>
  </si>
  <si>
    <t xml:space="preserve">RL22_1252| CORE Lab Masdar| MI Field Station for Maintenance for 2022 : Painting, Pavement and  Trenching etc Rate determined by the quote attached adjusted for inflation/conversion fluctuation by 1.05. </t>
  </si>
  <si>
    <t xml:space="preserve">RL22_1253| CORE Lab Masdar| MI Field Station for Relocation for 2022 : Shifting Instrument Rate determined by the quote attached adjusted for inflation/conversion fluctuation by 1.05. </t>
  </si>
  <si>
    <t xml:space="preserve">RL22_1257| CORE Lab Masdar| MI Field Station for Maintenance for 2022 : Manlift repair Rate determined by the quote attached adjusted for inflation/conversion fluctuation by 1.05. </t>
  </si>
  <si>
    <t xml:space="preserve">RL22_1258| CORE Lab Masdar| MI Field Station for Upgrade for 2022 : Parking Shade Rate determined by the quote attached adjusted for inflation/conversion fluctuation by 1.05. </t>
  </si>
  <si>
    <t xml:space="preserve">RL22_1259| CORE Lab Masdar| MI Field Station for Maintenance for 2022 : Fence and Gate Rate determined by the quote attached adjusted for inflation/conversion fluctuation by 1.05. </t>
  </si>
  <si>
    <t xml:space="preserve">RL22_1506| CORE Lab Masdar| MI Field Station for Upgrade for 2022 : DATA ACQUISITION INFRASTRUCTURE: Cable Tranches refurbishing; Rate determined by the quote attached adjusted for inflation/conversion fluctuation by 1.05. </t>
  </si>
  <si>
    <t xml:space="preserve">RL22_1508| CORE Lab Masdar| MI Field Station for Upgrade for 2022 : DATA ACQUISITION INFRASTRUCTURE: Sim card and data plan subscription for the two NASA AERONET Sun Photometers and the Eddy Covariance station (2 Data Bundle 8GB for month, at ~AED 250 for month + 1 Bundle 40GB for Month at circa AED 550 per month); Rate determined by the quote attached adjusted for inflation/conversion fluctuation by 1.05. </t>
  </si>
  <si>
    <t xml:space="preserve">RL22_1556| CORE Lab Masdar| MI Solar Platform for Maintenance for 2022 : Reflector tower Maintenance Rate determined by the quote attached adjusted for inflation/conversion fluctuation by 1.05. </t>
  </si>
  <si>
    <t xml:space="preserve">RL22_1557| CORE Lab Masdar| MI Solar Platform for Maintenance for 2022 : Nest Project service and Painting Rate determined by the quote attached adjusted for inflation/conversion fluctuation by 1.05. </t>
  </si>
  <si>
    <t xml:space="preserve">RL22_1558| CORE Lab Masdar| MI Solar Platform for Maintenance for 2022 : Dismanteling  of the mirrors Rate determined by the quote attached adjusted for inflation/conversion fluctuation by 1.05. </t>
  </si>
  <si>
    <t xml:space="preserve">RL22_1563| CORE Lab Masdar| MI Solar Platform for Corrective maintenance for 2022 : Shifting of Storage and instruments and cables by crane Rate determined by the quote attached adjusted for inflation/conversion fluctuation by 1.05. </t>
  </si>
  <si>
    <t xml:space="preserve">RL22_1567| CORE Lab Masdar| MI Field Station for Corrective maintenance for 2022 : Crane &amp; Truck to remove the pole next to MI field station Rate determined by the quote attached adjusted for inflation/conversion fluctuation by 1.05. </t>
  </si>
  <si>
    <t xml:space="preserve">RL22_1568| CORE Lab Masdar| MI Solar Platform for Corrective maintenance for 2022 : Maintenance instrument NASA simil Rate determined by the quote attached adjusted for inflation/conversion fluctuation by 1.05. </t>
  </si>
  <si>
    <t xml:space="preserve">RL22_1569| CORE Lab Masdar| MI Field Station for Preventive Maintenance for 2022 : AIR CONDITIONING: Maintenance contract for the original experimental AC system; Rate determined by the quote attached adjusted for inflation/conversion fluctuation by 1.05. </t>
  </si>
  <si>
    <t xml:space="preserve">RL22_1570| CORE Lab Masdar| MI Field Station for Corrective maintenance for 2022 : AIR CONDITIONING: Intervention to repristinate the Original Air Conditioning and Pre-cooling System; Rate determined by the quote attached adjusted for inflation/conversion fluctuation by 1.05. </t>
  </si>
  <si>
    <t xml:space="preserve">RL22_1573| CORE Lab Masdar| MI Field Station for Corrective maintenance for 2022 :  AIR CONDITIONING: Toshiba chiller repair; Rate determined by the quote attached adjusted for inflation/conversion fluctuation by 1.05. </t>
  </si>
  <si>
    <t xml:space="preserve">RL22_1574| CORE Lab Masdar| MI Field Station for Corrective maintenance for 2022 :  ROOF REFURBISHING: Intervention to repristinate the Roof Sun Collectors; Rate determined by the quote attached adjusted for inflation/conversion fluctuation by 1.05. </t>
  </si>
  <si>
    <t xml:space="preserve">RL22_1646| CORE Lab Masdar| MI Solar Platform for Corrective maintenance for 2022 : Water Tank platform repair and painting ( Urgent repair for safety ) Rate determined by the quote attached adjusted for inflation/conversion fluctuation by 1.05. </t>
  </si>
  <si>
    <t xml:space="preserve">RL22_1647| CORE Lab Masdar| MI Solar Platform for Maintenance for 2022 : Painting of C S Pond metallic structure  Rate determined by the quote attached adjusted for inflation/conversion fluctuation by 1.05. </t>
  </si>
  <si>
    <t xml:space="preserve">RL22_1648| CORE Lab Masdar| MI Solar Platform for Upgrade for 2022 : Trench fabrication of steel covers  Rate determined by the quote attached adjusted for inflation/conversion fluctuation by 1.05. </t>
  </si>
  <si>
    <t xml:space="preserve">RL22_1649| CORE Lab Masdar| MI Solar Platform for Preventive Maintenance for 2022 : Annual painting work for East Zone heliostats 11 nos  Rate determined by the quote attached adjusted for inflation/conversion fluctuation by 1.05. </t>
  </si>
  <si>
    <t xml:space="preserve">RL22_1650| CORE Lab Masdar| MI Solar Platform for Preventive Maintenance for 2022 : cleaning and painting of the trenches and steel covers.     Rate determined by the quote attached adjusted for inflation/conversion fluctuation by 1.05. </t>
  </si>
  <si>
    <t xml:space="preserve">RL22_1664| CORE Lab Masdar| MI Solar Platform for Preventive Maintenance for 2022 : painting of control room and offices and passage area Rate determined by the quote attached adjusted for inflation/conversion fluctuation by 1.05. </t>
  </si>
  <si>
    <t xml:space="preserve">RL22_1665| CORE Lab Masdar| MI Solar Platform for Preventive Maintenance for 2022 : Painting of the reflector tower Rate determined by the quote attached adjusted for inflation/conversion fluctuation by 1.05. </t>
  </si>
  <si>
    <t xml:space="preserve">RL22_1666| CORE Lab Masdar| MI Solar Platform for Upgrade for 2022 : 3 Phase supnlv for two units for the control room and workshop area Scope of work Rate determined by the quote attached adjusted for inflation/conversion fluctuation by 1.05. </t>
  </si>
  <si>
    <t xml:space="preserve">RL22_1670| CORE Lab Masdar| MI Field Station for Maintenance for 2022 : Line Filter Cartridge Rate determined by the quote attached adjusted for inflation/conversion fluctuation by 1.05. </t>
  </si>
  <si>
    <t xml:space="preserve">RL22_1671| CORE Lab Masdar| MI Field Station for Maintenance for 2022 : Interlock cutter  Rate determined by the quote attached adjusted for inflation/conversion fluctuation by 1.05. </t>
  </si>
  <si>
    <t xml:space="preserve">RL22_1676| CORE Lab Masdar| MI Solar Platform for Maintenance for 2022 : purchased for calibration of the instrument Rate determined by the quote attached adjusted for inflation/conversion fluctuation by 1.05. </t>
  </si>
  <si>
    <t xml:space="preserve">RL22_1677| CORE Lab Masdar| MI Solar Platform for Maintenance for 2022 : Boat cruise trip - 90 Minutes Trip through the Eastern Mangroves Rate determined by the quote attached adjusted for inflation/conversion fluctuation by 1.05. </t>
  </si>
  <si>
    <t xml:space="preserve">RL22_1678| CORE Lab Masdar| MI Solar Platform for Maintenance for 2022 : Boat cruise trip - 120 Minutes Trip through the Eastern Mangroves Rate determined by the quote attached adjusted for inflation/conversion fluctuation by 1.05. </t>
  </si>
  <si>
    <t xml:space="preserve">RL22_1679| CORE Lab Masdar| MI Solar Platform for Maintenance for 2022 : Boat cruise trip - 60 Minutes Trip through the Eastern Mangroves Rate determined by the quote attached adjusted for inflation/conversion fluctuation by 1.05. </t>
  </si>
  <si>
    <t xml:space="preserve">RL22_1680| CORE Lab Masdar| MI Solar Platform for Maintenance for 2022 : Boat cruise trip - 120 Minutes Trip through the Eastern Mangroves ( Rate determined by the quote attached adjusted for inflation/conversion fluctuation by 1.05. </t>
  </si>
  <si>
    <t xml:space="preserve">RL22_1681| CORE Lab Masdar| MI Solar Platform for Maintenance for 2022 : Boat cruise trip - 2.5 Hours Trip through the Eastern Mangroves Rate determined by the quote attached adjusted for inflation/conversion fluctuation by 1.05. </t>
  </si>
  <si>
    <t xml:space="preserve">RL22_1121| CORE Lab SAN| Surface Material Characterization for Maintenance for 2022 : XRD_service_contract_renewal Rate determined by the quote attached adjusted for inflation/conversion fluctuation by 1.05. </t>
  </si>
  <si>
    <t xml:space="preserve">RL22_1135| CORE Lab SAN| Surface Material Characterization for Corrective maintenance for 2022 : DSC_ElectroValve_Repair Rate determined by the quote attached adjusted for inflation/conversion fluctuation by 1.05. </t>
  </si>
  <si>
    <t xml:space="preserve">RL22_1136| CORE Lab SAN| Surface Material Characterization for Corrective maintenance for 2022 : Netzsch_Sample_Carrier_Repair Rate determined by the quote attached adjusted for inflation/conversion fluctuation by 1.05. </t>
  </si>
  <si>
    <t xml:space="preserve">RL22_1137| CORE Lab SAN| Surface Material Characterization for Corrective maintenance for 2022 : XRD_Repair_-_Empyrean_Detector Rate determined by the quote attached adjusted for inflation/conversion fluctuation by 1.05. </t>
  </si>
  <si>
    <t xml:space="preserve">RL22_1138| CORE Lab SAN| Surface Material Characterization for Corrective maintenance for 2022 : XRD_tube_replacement Rate determined by the quote attached adjusted for inflation/conversion fluctuation by 1.05. </t>
  </si>
  <si>
    <t xml:space="preserve">RL22_1139| CORE Lab SAN| Surface Material Characterization for Preventive Maintenance for 2022 : Netzsch_service_contract_renewal Rate determined by the quote attached adjusted for inflation/conversion fluctuation by 1.05. </t>
  </si>
  <si>
    <t xml:space="preserve">RL22_1140| CORE Lab SAN| Surface Material Characterization for Preventive Maintenance for 2022 : Vstar_service_contract_renewal Rate determined by the quote attached adjusted for inflation/conversion fluctuation by 1.05. </t>
  </si>
  <si>
    <t xml:space="preserve">RL22_1142| CORE Lab SAN| Surface Material Characterization for Corrective maintenance for 2022 : XRD_Computer_and_Software_repair Rate determined by the quote attached adjusted for inflation/conversion fluctuation by 1.05. </t>
  </si>
  <si>
    <t xml:space="preserve">RL22_1202| CORE Lab SAN| Analytical Chemistry and Biochemistry Core Lab for Preventive Maintenance for 2022 : NANO DROP 2000 Rate determined by the quote attached adjusted for inflation/conversion fluctuation by 1.05. </t>
  </si>
  <si>
    <t xml:space="preserve">RL22_1203| CORE Lab SAN| Analytical Chemistry and Biochemistry Core Lab for Preventive Maintenance for 2022 : MISEQ Rate determined by the quote attached adjusted for inflation/conversion fluctuation by 1.05. </t>
  </si>
  <si>
    <t xml:space="preserve">RL22_1204| CORE Lab SAN| Analytical Chemistry and Biochemistry Core Lab for Preventive Maintenance for 2022 : FREEZE DRER Rate determined by the quote attached adjusted for inflation/conversion fluctuation by 1.05. </t>
  </si>
  <si>
    <t xml:space="preserve">RL22_1205| CORE Lab SAN| Analytical Chemistry and Biochemistry Core Lab for Preventive Maintenance for 2022 : Microvolume Spectrophotometer / Fluorometer with cuvette mode Rate determined by the quote attached adjusted for inflation/conversion fluctuation by 1.05. </t>
  </si>
  <si>
    <t xml:space="preserve">RL22_1395| CORE Lab SAN| AFM/RAMAN for Maintenance for 2022 : 1 year service contract for Witec Raman Microscope Rate determined by the quote attached adjusted for inflation/conversion fluctuation by 1.05. </t>
  </si>
  <si>
    <t xml:space="preserve">RL22_1396| CORE Lab SAN| AFM/RAMAN for Maintenance for 2022 : 1 year service contract for Horiba Raman Microscope Rate determined by the quote attached adjusted for inflation/conversion fluctuation by 1.05. </t>
  </si>
  <si>
    <t xml:space="preserve">RL22_1564| CORE Lab SAN| Optoelectronics Characterization for Preventive Maintenance for 2022 : Lakeshore Maintenance Rate determined by the quote attached adjusted for inflation/conversion fluctuation by 1.05. </t>
  </si>
  <si>
    <t xml:space="preserve">RL22_1651| CORE Lab SAN| Biochemistry  for Preventive Maintenance for 2022 : Toc analyzer amc Rate determined by the quote attached adjusted for inflation/conversion fluctuation by 1.05. </t>
  </si>
  <si>
    <t xml:space="preserve">RL22_1655| CORE Lab SAN| Material testing for Corrective maintenance for 2022 : Corrective maintance Vstar Rate determined by the quote attached adjusted for inflation/conversion fluctuation by 1.05. </t>
  </si>
  <si>
    <t xml:space="preserve">RL22_1932| CORE Lab SAN| Surface Material Characterization for Maintenance for 2022 : XPS maintenance (3 year contract) - annual cost Rate determined by the quote attached adjusted for inflation/conversion fluctuation by 1.05. </t>
  </si>
  <si>
    <t xml:space="preserve">RL22_1998| CORE Lab SAN| Surface Material Characterization for Maintenance for 2022 : Air Liquide Gas supply and connection Rate determined by the quote attached adjusted for inflation/conversion fluctuation by 1.05. </t>
  </si>
  <si>
    <t xml:space="preserve">RL22_1999| CORE Lab SAN| Surface Material Characterization for Maintenance for 2022 : XRD consumables for maintenance Rate determined by the quote attached adjusted for inflation/conversion fluctuation by 1.05. </t>
  </si>
  <si>
    <t xml:space="preserve">RL22_2000| CORE Lab SAN| Surface Material Characterization for Maintenance for 2022 : XRD consumables for experiments Rate determined by the quote attached adjusted for inflation/conversion fluctuation by 1.05. </t>
  </si>
  <si>
    <t xml:space="preserve">RL22_2001| CORE Lab SAN| Surface Material Characterization for Maintenance for 2022 : Bruker Corrective Maintenance Rate determined by the quote attached adjusted for inflation/conversion fluctuation by 1.05. </t>
  </si>
  <si>
    <t xml:space="preserve">RL22_2007| CORE Lab SAN| Biochemistry  for Maintenance for 2022 : Annual Maintenance Contract for GCMS and GCFID which covers 2 Preventive Maintenance visits &amp; Unlimited  Breakdown visits). Including Spares Coverage and repair consumable(for breakdown visits only),  Qualification/validation/support. Rate determined by the quote attached adjusted for inflation/conversion fluctuation by 1.05. </t>
  </si>
  <si>
    <t xml:space="preserve">RL22_2008| CORE Lab SAN| Biochemistry  for Maintenance for 2022 : Annual Maintenance contract for GSC supported instruments  Waters, GE, Millipore equipment (HPLC ,water purification unit,ICPMS,Vion,UPC2,H class and Mars6)The system with all the detectors will need Installation as well as Operational training Includes PM Kits Rate determined by the quote attached adjusted for inflation/conversion fluctuation by 1.05. </t>
  </si>
  <si>
    <t xml:space="preserve">RL22_2009| CORE Lab SAN| Biochemistry  for Maintenance for 2022 : Annual Maintenance Contract for Thermo ICS 3000 and ICS5000 , ICP OES 7600,ICP 0ES 6500 and Q-Exactive including PM kit (note to Jeremie, the two machines highlited(icp oes 7600 and q exactive ) are new but the warranty expired already that’s why I decided to add them in the AMC  list for next year ) Rate determined by the quote attached adjusted for inflation/conversion fluctuation by 1.05. </t>
  </si>
  <si>
    <t xml:space="preserve">RL22_2010| CORE Lab SAN| Biochemistry  for Maintenance for 2022 : "Comprehensive Service Contract Quotation for StepOne™ Real-Time  PCR with maintenance and break down visits OPEN " Rate determined by the quote attached adjusted for inflation/conversion fluctuation by 1.05. </t>
  </si>
  <si>
    <t xml:space="preserve">RL22_2011| CORE Lab SAN| Biochemistry  for Maintenance for 2022 : platinum Miseq service contract including spare parts ,PPM kits included,unlimited BD visit, hardware and software update, Rate determined by the quote attached adjusted for inflation/conversion fluctuation by 1.05. </t>
  </si>
  <si>
    <t xml:space="preserve">RL22_2012| CORE Lab SAN| Biochemistry  for Maintenance for 2022 : Annual Service for Phoenix Autoclave to be carried by Reda Engineer (twice a year i.e. each service in six months) Rate determined by the quote attached adjusted for inflation/conversion fluctuation by 1.05. </t>
  </si>
  <si>
    <t xml:space="preserve">RL22_2013| CORE Lab SAN| Biochemistry  for Maintenance for 2022 : Annual Maintenance Contract for Thermo UV-Spectrometer (GENUSIS) Rate determined by the quote attached adjusted for inflation/conversion fluctuation by 1.05. </t>
  </si>
  <si>
    <t xml:space="preserve">RL22_2014| CORE Lab SAN| Biochemistry  for Maintenance for 2022 : Comprehensive Maintenance Contract which covers 2 Preventive Maintenance visits &amp; Unlimited Breakdown visits. Critical Spares Included Rate determined by the quote attached adjusted for inflation/conversion fluctuation by 1.05. </t>
  </si>
  <si>
    <t xml:space="preserve">RL22_2015| CORE Lab SAN| Biochemistry  for Maintenance for 2022 : AMC FOR Qtrap5500, one major PM and one minor PM . UNLIMITED BD Rate determined by the quote attached adjusted for inflation/conversion fluctuation by 1.05. </t>
  </si>
  <si>
    <t xml:space="preserve">RL22_2026| CORE Lab SAN| Optoelectronics Characterization for Maintenance for 2022 : Spectrometer lambda 1050 AMC Rate determined by the quote attached adjusted for inflation/conversion fluctuation by 1.05. </t>
  </si>
  <si>
    <t xml:space="preserve">RL22_2027| CORE Lab SAN| Optoelectronics Characterization for Maintenance for 2022 : Spectrometer Consumables Rate determined by the quote attached adjusted for inflation/conversion fluctuation by 1.05. </t>
  </si>
  <si>
    <t xml:space="preserve">RL22_2028| CORE Lab SAN| Optoelectronics Characterization for Maintenance for 2022 : Lakshore Maintenance Rate determined by the quote attached adjusted for inflation/conversion fluctuation by 1.05. </t>
  </si>
  <si>
    <t xml:space="preserve">RL22_2183| CORE Lab SAN| Optoelectronics Characterization  for Maintenance for 2022 : Elite 300 Semi automatic prober maitenance Rate determined by the quote attached adjusted for inflation/conversion fluctuation by 1.05. </t>
  </si>
  <si>
    <t xml:space="preserve">RL22_2420| KUCARS| KUCARS Automatic Vehicle Lab for Maintenance for 2022 : AV vehicle maintenance till 2025 Rate determined by the quote attached adjusted for inflation/conversion fluctuation by 1.05. </t>
  </si>
  <si>
    <t xml:space="preserve">RL22_1347| RICH| Computational Lab for Maintenance for 2022 : Vendors name: Process Systems Enterprise Limited Rate determined by the quote attached adjusted for inflation/conversion fluctuation by 1.05. </t>
  </si>
  <si>
    <t xml:space="preserve">RL22_1348| RICH| RICH for Preventive Maintenance for 2022 : Rubotherm_Maintanance_Contract_Purchase (2 Nos) Rate determined by the quote attached adjusted for inflation/conversion fluctuation by 1.05. </t>
  </si>
  <si>
    <t xml:space="preserve">RL22_1349| RICH| RICH for Preventive Maintenance for 2022 : GC_Maintanance_Contract_Purchase (2 Nos) Rate determined by the quote attached adjusted for inflation/conversion fluctuation by 1.05. </t>
  </si>
  <si>
    <t xml:space="preserve">RL22_1350| RICH| High-pressure combustion lab for Maintenance for 2022 : Nd-YAG laser with 10 Hz firing frequency, 1 J/ulse at 1064 nm, with Q-switching and harmonic ggenerator for 532, 355, and 266 nm. Rate determined by the quote attached adjusted for inflation/conversion fluctuation by 1.05. </t>
  </si>
  <si>
    <t xml:space="preserve">RL22_1356| RICH| RICH for Maintenance for 2022 : Spare parts Rate determined by the quote attached adjusted for inflation/conversion fluctuation by 1.05. </t>
  </si>
  <si>
    <t xml:space="preserve">RL22_1357| RICH| RICH for Maintenance for 2022 : HPLC_service_contract_renewal Rate determined by the quote attached adjusted for inflation/conversion fluctuation by 1.05. </t>
  </si>
  <si>
    <t xml:space="preserve">RL22_1359| RICH| RICH for Maintenance for 2022 : Spare  parts for high P &amp; T photocatalytic reactor Rate determined by the quote attached adjusted for inflation/conversion fluctuation by 1.05. </t>
  </si>
  <si>
    <t xml:space="preserve">RL22_1361| RICH| Chemical Process Engineering Lab for Maintenance for 2022 : N2 cylinders Rate determined by the quote attached adjusted for inflation/conversion fluctuation by 1.05. </t>
  </si>
  <si>
    <t xml:space="preserve">RL22_1362| RICH| Chemical Process Engineering Lab for Maintenance for 2022 : CO2 cylinders Rate determined by the quote attached adjusted for inflation/conversion fluctuation by 1.05. </t>
  </si>
  <si>
    <t xml:space="preserve">RL22_1363| RICH| Chemical Process Engineering Lab for Maintenance for 2022 : SuperPro Designer Software annual license renewal Rate determined by the quote attached adjusted for inflation/conversion fluctuation by 1.05. </t>
  </si>
  <si>
    <t xml:space="preserve">RL22_1364| RICH| Chemical Process Engineering Lab for Maintenance for 2022 : Discover CEM SP-D Automated Microwave Digestion System_Purchase of damaged parts Rate determined by the quote attached adjusted for inflation/conversion fluctuation by 1.05. </t>
  </si>
  <si>
    <t xml:space="preserve">RL22_1365| RICH| Chemical Process Engineering Lab for Maintenance for 2022 : WTW pH multimeter_Recalibration Rate determined by the quote attached adjusted for inflation/conversion fluctuation by 1.05. </t>
  </si>
  <si>
    <t xml:space="preserve">RL22_1366| RICH| Chemical Process Engineering Lab for Maintenance for 2022 : EVOS cell imaging microscope_operation maintenance Rate determined by the quote attached adjusted for inflation/conversion fluctuation by 1.05. </t>
  </si>
  <si>
    <t xml:space="preserve">RL22_1367| RICH| Chemical Process Engineering Lab for Maintenance for 2022 : Incubator shakers_shaker maintenance (2 units) Rate determined by the quote attached adjusted for inflation/conversion fluctuation by 1.05. </t>
  </si>
  <si>
    <t xml:space="preserve">RL22_1368| RICH| Chemical Process Engineering Lab for Maintenance for 2022 : Maintenance of TOPT-10A LCD display Freeze Dryer_freeze drying shelf and organic glass cover Rate determined by the quote attached adjusted for inflation/conversion fluctuation by 1.05. </t>
  </si>
  <si>
    <t xml:space="preserve">RL22_1369| RICH| Chemical Process Engineering Lab for Maintenance for 2022 : Centrifuge service contract Rate determined by the quote attached adjusted for inflation/conversion fluctuation by 1.05. </t>
  </si>
  <si>
    <t xml:space="preserve">RL22_1370| RICH| Chemical Process Engineering Lab for Maintenance for 2022 : Mass balance maintenance Rate determined by the quote attached adjusted for inflation/conversion fluctuation by 1.05. </t>
  </si>
  <si>
    <t xml:space="preserve">RL22_1371| RICH| Chemical Process Engineering Lab for Maintenance for 2022 : Furnace service contract Rate determined by the quote attached adjusted for inflation/conversion fluctuation by 1.05. </t>
  </si>
  <si>
    <t xml:space="preserve">RL22_1374| RICH| Computational Lab for Maintenance for 2022 : Annual maintenance (including upgrades and support ) for one year of the Materials Studio software, Academic Research Suite Rate determined by the quote attached adjusted for inflation/conversion fluctuation by 1.05. </t>
  </si>
  <si>
    <t xml:space="preserve">RL22_1375| RICH| Computational Lab for Maintenance for 2022 : Annual maintenance (including upgrades and support ) for one year of the COSMO-RS software, by Software for Chemistry &amp; Materials (SCM) B.V. Rate determined by the quote attached adjusted for inflation/conversion fluctuation by 1.05. </t>
  </si>
  <si>
    <t xml:space="preserve">RL22_1377| RICH| Advanced Materials Lab for Maintenance for 2022 : maintenance of the VSTAR Rate determined by the quote attached adjusted for inflation/conversion fluctuation by 1.05. </t>
  </si>
  <si>
    <t xml:space="preserve">RL22_1379| RICH| Advanced Materials Lab for Maintenance for 2022 : 2xDI water equipment service and maintenance Rate determined by the quote attached adjusted for inflation/conversion fluctuation by 1.05. </t>
  </si>
  <si>
    <t xml:space="preserve">RL22_1385| RICH| RICH for Maintenance for 2022 : TOC Analyzer (Vario TOC Cube) Rate determined by the quote attached adjusted for inflation/conversion fluctuation by 1.05. </t>
  </si>
  <si>
    <t xml:space="preserve">RL22_1388| RICH| RICH for Maintenance for 2022 : Ofite compressoon strength tester maintenance Rate determined by the quote attached adjusted for inflation/conversion fluctuation by 1.05. </t>
  </si>
  <si>
    <t xml:space="preserve">RL22_1933| RICH| Computational Lab for Maintenance for 2022 : TMOLX RENEWAL  Rate determined by the quote attached adjusted for inflation/conversion fluctuation by 1.05. </t>
  </si>
  <si>
    <t xml:space="preserve">RL22_1934| RICH| Photocatalysis Lab for Maintenance for 2022 : Shimadzu GC-2014 Valve Up-grade Rate determined by the quote attached adjusted for inflation/conversion fluctuation by 1.05. </t>
  </si>
  <si>
    <t xml:space="preserve">RL22_1935| RICH| Advanced Materials Lab for Maintenance for 2022 : Gas Regulator Rate determined by the quote attached adjusted for inflation/conversion fluctuation by 1.05. </t>
  </si>
  <si>
    <t xml:space="preserve">RL22_1201| Shared Laboratory KU| Interfacial Energy Transport Lab for Maintenance for 2022 : Fume hood Maintenance Rate determined by the quote attached adjusted for inflation/conversion fluctuation by 1.05. </t>
  </si>
  <si>
    <t xml:space="preserve">RL22_1209| Shared Laboratory SAN| Emirates Advanced Materials Lab for Preventive Maintenance for 2022 : Glove box maintanence Rate determined by the quote attached adjusted for inflation/conversion fluctuation by 1.05. </t>
  </si>
  <si>
    <t xml:space="preserve">RL22_1210| Shared Laboratory SAN| Emirates Advanced Materials Lab for Preventive Maintenance for 2022 : Glove box  maintanence Rate determined by the quote attached adjusted for inflation/conversion fluctuation by 1.05. </t>
  </si>
  <si>
    <t xml:space="preserve">RL22_1211| Shared Laboratory SAN| Emirates Advanced Materials Lab for Preventive Maintenance for 2022 : Princeton applied research electrochemical workstation maintanence Rate determined by the quote attached adjusted for inflation/conversion fluctuation by 1.05. </t>
  </si>
  <si>
    <t xml:space="preserve">RL22_1212| Shared Laboratory SAN| Emirates Advanced Materials Lab for Preventive Maintenance for 2022 : Autolab Electrochemical workstation maintanence Rate determined by the quote attached adjusted for inflation/conversion fluctuation by 1.05. </t>
  </si>
  <si>
    <t xml:space="preserve">RL22_1275| SoCC| System-on-Chip Center for Maintenance for 2022 : Wire bonder supply materials Rate determined by the quote attached adjusted for inflation/conversion fluctuation by 1.05. </t>
  </si>
  <si>
    <t xml:space="preserve">RL22_1276| SoCC| System-on-Chip Center for Maintenance for 2022 : Probe manipulator maintenance - the amount TBA Rate determined by the quote attached adjusted for inflation/conversion fluctuation by 1.05. </t>
  </si>
  <si>
    <t xml:space="preserve">RL22_1297| SoCC| SoCC for Maintenance for 2022 : This is a quote for Two Manipulators to be repaired. Price excludes any parts needed to fix and this price is subject to change Rate determined by the quote attached adjusted for inflation/conversion fluctuation by 1.05. </t>
  </si>
  <si>
    <t xml:space="preserve">RL22_1327| SoCC| (blank) for Maintenance for 2022 : This is a quote for Two Manipulators to be repaired. Price excludes any parts needed to fix and this price is subject to change Rate determined by the quote attached adjusted for inflation/conversion fluctuation by 1.05. </t>
  </si>
  <si>
    <t xml:space="preserve">RL22_2266| Shared Lab| Interfacial energy transport  (Tiejun Zhang) - Wet Chemistry for Preventive Maintenance for 2022 : Advanced AFM maintenance and training  Rate determined by the quote attached adjusted for inflation/conversion fluctuation by 1.05. </t>
  </si>
  <si>
    <t xml:space="preserve">RL22_2269| Shared Lab| Interfacial energy transport  (Tiejun Zhang) - Wet Chemistry for Maintenance for 2022 : Solar Simulator Lamp and accessories (bulb, air mass filter) Rate determined by the quote attached adjusted for inflation/conversion fluctuation by 1.05. </t>
  </si>
  <si>
    <t xml:space="preserve">RL22_2277| Advanced Manufacturing Hub| Advanced Composite for Maintenance for 2022 : Filament Winding Machine Maintenance Rate determined by the quote attached adjusted for inflation/conversion fluctuation by 1.05. </t>
  </si>
  <si>
    <t xml:space="preserve">RL22_2278| Advanced Manufacturing Hub| Advanced Composite for Maintenance for 2022 : Multi Cam -1000 series Rate determined by the quote attached adjusted for inflation/conversion fluctuation by 1.05. </t>
  </si>
  <si>
    <t xml:space="preserve">RL22_2279| Advanced Manufacturing Hub| Advanced Composite for Maintenance for 2022 : Drop Weight Impact testing  Machine Rate determined by the quote attached adjusted for inflation/conversion fluctuation by 1.05. </t>
  </si>
  <si>
    <t xml:space="preserve">RL22_2280| Advanced Manufacturing Hub| Advanced Composite for Maintenance for 2022 : Walk in Freezer Rate determined by the quote attached adjusted for inflation/conversion fluctuation by 1.05. </t>
  </si>
  <si>
    <t xml:space="preserve">RL22_2281| Advanced Manufacturing Hub| Advanced Composite for Maintenance for 2022 : Industrial Oven Rate determined by the quote attached adjusted for inflation/conversion fluctuation by 1.05. </t>
  </si>
  <si>
    <t xml:space="preserve">RL22_2282| Advanced Manufacturing Hub| Advanced Composite for Maintenance for 2022 : Hydraulic Press Rate determined by the quote attached adjusted for inflation/conversion fluctuation by 1.05. </t>
  </si>
  <si>
    <t xml:space="preserve">RL22_2283| Advanced Manufacturing Hub| Advanced Composite for Maintenance for 2022 : MTS hydraulic machine Rate determined by the quote attached adjusted for inflation/conversion fluctuation by 1.05. </t>
  </si>
  <si>
    <t xml:space="preserve">RL22_2284| Advanced Manufacturing Hub| Advanced Composite for Maintenance for 2022 : PC  Rate determined by the quote attached adjusted for inflation/conversion fluctuation by 1.05. </t>
  </si>
  <si>
    <t xml:space="preserve">RL22_1610| APEC| PEASE for Relocation for 2022 : list equipment form lab 8214 &amp; 8240 to M010 of electrical department. Rate determined by the quote attached adjusted for inflation/conversion fluctuation by 1.05. </t>
  </si>
  <si>
    <t>The project of investment will have to be redesigned and postponed</t>
  </si>
  <si>
    <t>Develop the research facility to make KU a top 100 university</t>
  </si>
  <si>
    <t xml:space="preserve">RL22_1634| APEC| High Voltage for Relocation for 2022 : Relocation of Impulse Test System from ADRIC to M006|PO cancelled 8471106563 Rate determined by the quote attached adjusted for inflation/conversion fluctuation by 1.05. </t>
  </si>
  <si>
    <t xml:space="preserve">RL22_1307| CeCaS| Thermodynamic lab for Maintenance for 2022 : Consumables for Chem BET system Rate determined by the quote attached adjusted for inflation/conversion fluctuation by 1.05. </t>
  </si>
  <si>
    <t xml:space="preserve">RL22_1438| CeCaS| Thermodynamic lab for Maintenance for 2022 : ductless fume hoods x2 Rate determined by the quote attached adjusted for inflation/conversion fluctuation by 1.05. </t>
  </si>
  <si>
    <t xml:space="preserve">RL22_1602| CeCaS| (blank) for Relocation for 2022 : Move from Arazanah to Main and back Rate determined by the quote attached adjusted for inflation/conversion fluctuation by 1.05. </t>
  </si>
  <si>
    <t xml:space="preserve">RL22_1631| CeCaS| (blank) for Relocation for 2022 : Move Within Arzana Rate determined by the quote attached adjusted for inflation/conversion fluctuation by 1.05. </t>
  </si>
  <si>
    <t xml:space="preserve">RL22_1230| CMAT| (blank) for Preventive Maintenance for 2022 : Bioanalyzer-2100 Rate determined by the quote attached adjusted for inflation/conversion fluctuation by 1.05. </t>
  </si>
  <si>
    <t xml:space="preserve">RL22_1231| CMAT| (blank) for Preventive Maintenance for 2022 : Cold Storage items (-80 and Lab fridge), autoclave and incubator Rate determined by the quote attached adjusted for inflation/conversion fluctuation by 1.05. </t>
  </si>
  <si>
    <t xml:space="preserve">RL22_1513| CMAT| MECEL for Gases for 2022 : Liquid nitrogen supplies for MECEL's sample Rate determined by the quote attached adjusted for inflation/conversion fluctuation by 1.05. </t>
  </si>
  <si>
    <t xml:space="preserve">RL22_1317| CORE Lab KU| Advanced Manufacturing for Consumables for 2022 : 300kg of both AlSi10 andTi64 metal powder for the EOS M400-4 Additive Manufacturing machine. 
 Rate determined by the quote attached adjusted for inflation/conversion fluctuation by 1.05. </t>
  </si>
  <si>
    <t xml:space="preserve">RL22_1143| CORE Lab Masdar| Surface and material lab (MISP) for Relocation for 2022 : Bruker_Recomissioning_and_Calibration Rate determined by the quote attached adjusted for inflation/conversion fluctuation by 1.05. </t>
  </si>
  <si>
    <t xml:space="preserve">RL22_1192| CORE Lab Masdar| MI Solar Platform for Maintenance for 2022 : Dismanteling of the instruments Rate determined by the quote attached adjusted for inflation/conversion fluctuation by 1.05. </t>
  </si>
  <si>
    <t xml:space="preserve">RL22_1193| CORE Lab Masdar| MI Solar Platform for Maintenance for 2022 : dismanteling the instrument and installation Rate determined by the quote attached adjusted for inflation/conversion fluctuation by 1.05. </t>
  </si>
  <si>
    <t xml:space="preserve">RL22_1235| CORE Lab Masdar| MI Field Station for Maintenance for 2022 : dismanteling the instrument and installation Rate determined by the quote attached adjusted for inflation/conversion fluctuation by 1.05. </t>
  </si>
  <si>
    <t xml:space="preserve">RL22_1315| CORE Lab Masdar| MI Solar Platform for Relocation for 2022 : Shifting 4 SEM and 1 TEM from Masdar Campus to both SAN and Main campuses Rate determined by the quote attached adjusted for inflation/conversion fluctuation by 1.05. </t>
  </si>
  <si>
    <t xml:space="preserve">RL22_1572| CORE Lab Masdar| MI Field Station for Relocation for 2022 : AIR CONDITIONING: Removal and storage of the ‘emergency’ AC Units installed end of 2019; Rate determined by the quote attached adjusted for inflation/conversion fluctuation by 1.05. </t>
  </si>
  <si>
    <t xml:space="preserve">RL22_1608| CORE Lab Masdar| MI Field Station for Relocation for 2022 : Transportation for the refurnbishing of the power station in the mangrove Rate determined by the quote attached adjusted for inflation/conversion fluctuation by 1.05. </t>
  </si>
  <si>
    <t xml:space="preserve">RL22_1640| CORE Lab Masdar| MI Field Station for Relocation for 2022 : Isolation of weather Station dismantling Rate determined by the quote attached adjusted for inflation/conversion fluctuation by 1.05. </t>
  </si>
  <si>
    <t xml:space="preserve">RL22_1123| CORE Lab SAN| Windtunnel for Relocation for 2022 : Relocation of the windtunnel element from storage to SAN campus Rate determined by the quote attached adjusted for inflation/conversion fluctuation by 1.05. </t>
  </si>
  <si>
    <t xml:space="preserve">RL22_1124| CORE Lab SAN| Windtunnel for Commissionning for 2022 : Extension of Luxury Warehouse from 1st Jan 2021 till 30th April 2021 against Service Order  Rate determined by the quote attached adjusted for inflation/conversion fluctuation by 1.05. </t>
  </si>
  <si>
    <t xml:space="preserve">RL22_1133| CORE Lab SAN| Surface Material Characterization for Relocation for 2022 : Bruker_FT-IR_movetoSAN Rate determined by the quote attached adjusted for inflation/conversion fluctuation by 1.05. </t>
  </si>
  <si>
    <t xml:space="preserve">RL22_1134| CORE Lab SAN| Surface Material Characterization for Relocation for 2022 : Solar Platform Move Rate determined by the quote attached adjusted for inflation/conversion fluctuation by 1.05. </t>
  </si>
  <si>
    <t xml:space="preserve">RL22_1141| CORE Lab SAN| Surface Material Characterization for Relocation for 2022 : TA_instrument_recommissioning Rate determined by the quote attached adjusted for inflation/conversion fluctuation by 1.05. </t>
  </si>
  <si>
    <t xml:space="preserve">RL22_1196| CORE Lab SAN| Molecular Structure for Parts for 2022 : Parts to support the Molecular structure lab Rate determined by the quote attached adjusted for inflation/conversion fluctuation by 1.05. </t>
  </si>
  <si>
    <t xml:space="preserve">RL22_1319| CORE Lab SAN| (blank) for Consumables for 2022 : Parts for GPC System Rate determined by the quote attached adjusted for inflation/conversion fluctuation by 1.05. </t>
  </si>
  <si>
    <t xml:space="preserve">RL22_1673| CORE Lab SAN| Material testing for Relocation for 2022 : Handling charges and transportation fee (Collection of cylinders).  Rate determined by the quote attached adjusted for inflation/conversion fluctuation by 1.05. </t>
  </si>
  <si>
    <t xml:space="preserve">RL22_1956| CORE Lab SAN| Micro and Nano Fabrication for Gases for 2022 : Supply of toxic and pyrophoric gases (x6) Rate determined by the quote attached adjusted for inflation/conversion fluctuation by 1.05. </t>
  </si>
  <si>
    <t xml:space="preserve">RL22_1957| CORE Lab SAN| Micro and Nano Fabrication for Gases for 2022 : Supply of standard gases (x10) Rate determined by the quote attached adjusted for inflation/conversion fluctuation by 1.05. </t>
  </si>
  <si>
    <t xml:space="preserve">RL22_1986| CORE Lab SAN| Micro and Nano Fabrication for Consumables for 2022 : Beadblasting Rate determined by the quote attached adjusted for inflation/conversion fluctuation by 1.05. </t>
  </si>
  <si>
    <t xml:space="preserve">RL22_1987| CORE Lab SAN| Micro and Nano Fabrication for Consumables for 2022 : Neutralization Rate determined by the quote attached adjusted for inflation/conversion fluctuation by 1.05. </t>
  </si>
  <si>
    <t xml:space="preserve">RL22_1988| CORE Lab SAN| Micro and Nano Fabrication for Consumables for 2022 : Vacuum pump oil Rate determined by the quote attached adjusted for inflation/conversion fluctuation by 1.05. </t>
  </si>
  <si>
    <t xml:space="preserve">RL22_1989| CORE Lab SAN| Micro and Nano Fabrication for Consumables for 2022 : Chemicals  Rate determined by the quote attached adjusted for inflation/conversion fluctuation by 1.05. </t>
  </si>
  <si>
    <t xml:space="preserve">RL22_2030| CORE Lab SAN| Optoelectronics Characterization for Gases for 2022 : Liquid Nitrogen and COmpressed Air Lab  Rate determined by the quote attached adjusted for inflation/conversion fluctuation by 1.05. </t>
  </si>
  <si>
    <t xml:space="preserve">RL22_2232| CORE Lab SAN| Micro and Nano Fabrication for Maintenance for 2022 : Startup and commissioning of benches     Rate determined by the quote attached adjusted for inflation/conversion fluctuation by 1.05. </t>
  </si>
  <si>
    <t xml:space="preserve">RL22_2287| CORE Lab SAN| Micro and Nano Fabrication for Gases for 2022 : Gas supply for clean room  Rate determined by the quote attached adjusted for inflation/conversion fluctuation by 1.05. </t>
  </si>
  <si>
    <t xml:space="preserve">RL22_2437| KUCARS| KUCARS for Consumables for 2022 : ELECTRONIC TOOL KIT Rate determined by the quote attached adjusted for inflation/conversion fluctuation by 1.05. </t>
  </si>
  <si>
    <t xml:space="preserve">RL22_2444| KUCARS| KUCARS for Consumables for 2022 : SOLID WIRE KIT Rate determined by the quote attached adjusted for inflation/conversion fluctuation by 1.05. </t>
  </si>
  <si>
    <t xml:space="preserve">RL22_2445| KUCARS| KUCARS for Consumables for 2022 : HEAT SHRINK TUBING ADHESIVE Rate determined by the quote attached adjusted for inflation/conversion fluctuation by 1.05. </t>
  </si>
  <si>
    <t xml:space="preserve">RL22_1219| KUTC| UAE Joint R&amp;D Technical Center for Preventive Maintenance for 2022 : Glove Boxes Rate determined by the quote attached adjusted for inflation/conversion fluctuation by 1.05. </t>
  </si>
  <si>
    <t xml:space="preserve">RL22_1225| KUTC| UAE Joint R&amp;D Technical Center for Preventive Maintenance for 2022 : CVD system Rate determined by the quote attached adjusted for inflation/conversion fluctuation by 1.05. </t>
  </si>
  <si>
    <t xml:space="preserve">RL22_1226| KUTC| UAE Joint R&amp;D Technical Center for Preventive Maintenance for 2022 : Rating table Rate determined by the quote attached adjusted for inflation/conversion fluctuation by 1.05. </t>
  </si>
  <si>
    <t xml:space="preserve">RL22_1545| Research Laboratories| (blank) for Relocation for 2022 : Additional work Rate determined by the quote attached adjusted for inflation/conversion fluctuation by 1.05. </t>
  </si>
  <si>
    <t xml:space="preserve">RL22_1596| RICH| (blank) for Relocation for 2022 : Relocation RICH Rate determined by the quote attached adjusted for inflation/conversion fluctuation by 1.05. </t>
  </si>
  <si>
    <t xml:space="preserve">RL22_1657| RICH| Computational Lab for Gases for 2022 : Transfer CYlinder RICH from B8 to B1 Rate determined by the quote attached adjusted for inflation/conversion fluctuation by 1.05. </t>
  </si>
  <si>
    <t xml:space="preserve">RL22_1198| Shared Laboratory KU| Interfacial Energy Transport Lab for Gases for 2022 : Gas cylinders and regulators (from Air liquids) Rate determined by the quote attached adjusted for inflation/conversion fluctuation by 1.05. </t>
  </si>
  <si>
    <t xml:space="preserve">RL22_1199| Shared Laboratory KU| Interfacial Energy Transport Lab for Preventive Maintenance for 2022 : Pre-Amplifier for NMR-MRI (Damaged during the relocation) Rate determined by the quote attached adjusted for inflation/conversion fluctuation by 1.05. </t>
  </si>
  <si>
    <t xml:space="preserve">RL22_1200| Shared Laboratory KU| Interfacial Energy Transport Lab for Preventive Maintenance for 2022 : Service visit for laser alignment of Confocal laser optical Microscope Rate determined by the quote attached adjusted for inflation/conversion fluctuation by 1.05. </t>
  </si>
  <si>
    <t xml:space="preserve">RL22_1132| Shared Laboratory SAN| Research Laboratory for Relocation for 2022 : Relocation of stored equipment Rate determined by the quote attached adjusted for inflation/conversion fluctuation by 1.05. </t>
  </si>
  <si>
    <t xml:space="preserve">RL22_1220| Shared Laboratory SAN| (blank) for Preventive Maintenance for 2022 : High-Resolution 3D Printing System Rate determined by the quote attached adjusted for inflation/conversion fluctuation by 1.05. </t>
  </si>
  <si>
    <t xml:space="preserve">RL22_1221| Shared Laboratory SAN| (blank) for Preventive Maintenance for 2022 : NMR-MRI High-Pressure Core Flooding System Rate determined by the quote attached adjusted for inflation/conversion fluctuation by 1.05. </t>
  </si>
  <si>
    <t xml:space="preserve">RL22_1222| Shared Laboratory SAN| (blank) for Preventive Maintenance for 2022 : laser micro machining Rate determined by the quote attached adjusted for inflation/conversion fluctuation by 1.05. </t>
  </si>
  <si>
    <t xml:space="preserve">RL22_1223| Shared Laboratory SAN| (blank) for Preventive Maintenance for 2022 : Confocal laser Microscope Rate determined by the quote attached adjusted for inflation/conversion fluctuation by 1.05. </t>
  </si>
  <si>
    <t xml:space="preserve">RL22_1224| Shared Laboratory SAN| (blank) for Preventive Maintenance for 2022 : Semilab tool Rate determined by the quote attached adjusted for inflation/conversion fluctuation by 1.05. </t>
  </si>
  <si>
    <t xml:space="preserve">RL22_1227| Shared Laboratory SAN| (blank) for Preventive Maintenance for 2022 : Agilent/Keysight Electronic Measurement Equipment (32 instruments) Rate determined by the quote attached adjusted for inflation/conversion fluctuation by 1.05. </t>
  </si>
  <si>
    <t xml:space="preserve">RL22_1228| Shared Laboratory SAN| (blank) for Preventive Maintenance for 2022 : KLOE DILASE 250 - DIRECT LASER WRITER Rate determined by the quote attached adjusted for inflation/conversion fluctuation by 1.05. </t>
  </si>
  <si>
    <t xml:space="preserve">RL22_1229| Shared Laboratory SAN| (blank) for Preventive Maintenance for 2022 : Lyncee Tec Digital Holographic Microscope Rate determined by the quote attached adjusted for inflation/conversion fluctuation by 1.05. </t>
  </si>
  <si>
    <t xml:space="preserve">RL22_1669| (blank)| (blank) for Relocation for 2022 : Relocation charges for lab equipment’s from 2nd floor Arzanah building  + Relocation charges for chemicals from 2nd floor, Arzanah building Rate determined by the quote attached adjusted for inflation/conversion fluctuation by 1.05. </t>
  </si>
  <si>
    <t xml:space="preserve">RL22_1656| Petroleum Institute| Petroleum Institute for Relocation for 2022 : Relocation charges for lab equipment Rate determined by the quote attached adjusted for inflation/conversion fluctuation by 1.05. </t>
  </si>
  <si>
    <t xml:space="preserve">RL22_1122| CORE Lab SAN| Windtunnel for Storage for 2022 : Renewal of Wind tunnel insurance from 02nd Nov 2020 till 1st Nov 2021 (1 year Rate determined by the quote attached adjusted for inflation/conversion fluctuation by 1.05. </t>
  </si>
  <si>
    <t xml:space="preserve">RL22_1597| Research Laboratories| All laboratories for Storage for 2022 : Storage Benches for Space planning Rate determined by the quote attached adjusted for inflation/conversion fluctuation by 1.05. </t>
  </si>
  <si>
    <t xml:space="preserve">RL22_1609| Research Laboratories| All laboratories for Storage for 2022 : Extention Storage for Equipment from moved research laboratories Rate determined by the quote attached adjusted for inflation/conversion fluctuation by 1.05. </t>
  </si>
  <si>
    <t xml:space="preserve">RL22_1477| APEC| (blank) for Consumables for 2022 : Lab tools and tool boxes Rate determined by the quote attached adjusted for inflation/conversion fluctuation by 1.05. </t>
  </si>
  <si>
    <t xml:space="preserve">RL22_1478| APEC| (blank) for Consumables for 2022 : Electronic consumables for lab, ICs and connectors Rate determined by the quote attached adjusted for inflation/conversion fluctuation by 1.05. </t>
  </si>
  <si>
    <t xml:space="preserve">RL22_1482| APEC| (blank) for Consumables for 2022 : DSP, FPGA, AI hardware development kits Rate determined by the quote attached adjusted for inflation/conversion fluctuation by 1.05. </t>
  </si>
  <si>
    <t xml:space="preserve">RL22_1483| APEC| (blank) for Consumables for 2022 : 3 Shevled racks for DC sources and loads Rate determined by the quote attached adjusted for inflation/conversion fluctuation by 1.05. </t>
  </si>
  <si>
    <t xml:space="preserve">RL22_1484| APEC| (blank) for Consumables for 2022 : PEG board and accessories for PEASE lab Rate determined by the quote attached adjusted for inflation/conversion fluctuation by 1.05. </t>
  </si>
  <si>
    <t xml:space="preserve">RL22_1496| APEC| Power electronics Lab for Consumables for 2022 : Model Composer Rate determined by the quote attached adjusted for inflation/conversion fluctuation by 1.05. </t>
  </si>
  <si>
    <t xml:space="preserve">RL22_1497| APEC| Power electronics Lab for Consumables for 2022 : System Generator for DSP Rate determined by the quote attached adjusted for inflation/conversion fluctuation by 1.05. </t>
  </si>
  <si>
    <t xml:space="preserve">RL22_1498| APEC| Power electronics Lab for Consumables for 2022 : Xilinx Virtex-7 FPGA VC709 Connectivity Kit Rate determined by the quote attached adjusted for inflation/conversion fluctuation by 1.05. </t>
  </si>
  <si>
    <t xml:space="preserve">RL22_1499| APEC| Power electronics Lab for Consumables for 2022 : Sic Mosfest discrete Part number:NTHL060N090SC1 900V 46A Rate determined by the quote attached adjusted for inflation/conversion fluctuation by 1.05. </t>
  </si>
  <si>
    <t xml:space="preserve">RL22_1500| APEC| Power electronics Lab for Consumables for 2022 : half bridge IGBT SiC modules with gate driver Rate determined by the quote attached adjusted for inflation/conversion fluctuation by 1.05. </t>
  </si>
  <si>
    <t xml:space="preserve">RL22_1501| APEC| Power electronics Lab for Consumables for 2022 : half bridge IGBT modules with gate driver Rate determined by the quote attached adjusted for inflation/conversion fluctuation by 1.05. </t>
  </si>
  <si>
    <t xml:space="preserve">RL22_1502| APEC| Power electronics Lab for Consumables for 2022 : BSM100GB120DN2 IGBT Modules 1200V 100A DUAL Rate determined by the quote attached adjusted for inflation/conversion fluctuation by 1.05. </t>
  </si>
  <si>
    <t xml:space="preserve">RL22_1503| APEC| Power electronics Lab for Consumables for 2022 : 6 Channel High Speed SiC MOSFET/IGBT Gate Driver Board
GDX-4A6S1 (Vgs= +15/-5, Rg=10) Rate determined by the quote attached adjusted for inflation/conversion fluctuation by 1.05. </t>
  </si>
  <si>
    <t xml:space="preserve">RL22_1504| APEC| Power electronics Lab for Consumables for 2022 : 2AP0106 IGBT gate driver Rate determined by the quote attached adjusted for inflation/conversion fluctuation by 1.05. </t>
  </si>
  <si>
    <t xml:space="preserve">RL22_1505| APEC| Power electronics Lab for Consumables for 2022 : Pmod DA4: Four 8-bit D/A Outputs Rate determined by the quote attached adjusted for inflation/conversion fluctuation by 1.05. </t>
  </si>
  <si>
    <t xml:space="preserve">RL22_1515| APEC| Power electronics Lab for Consumables for 2022 : Pmod AD2: 4-channel 12-bit A/D Converter Rate determined by the quote attached adjusted for inflation/conversion fluctuation by 1.05. </t>
  </si>
  <si>
    <t xml:space="preserve">RL22_1516| APEC| Power electronics Lab for Consumables for 2022 : powder iron/MPP core fixed inductors 1mH, 2.5mH,5mH, 10 mH 20 mH. 30mH, 20A (100kHz-500kHz) Rate determined by the quote attached adjusted for inflation/conversion fluctuation by 1.05. </t>
  </si>
  <si>
    <t xml:space="preserve">RL22_1517| APEC| Power electronics Lab for Consumables for 2022 : 10uF-5000uF Rate determined by the quote attached adjusted for inflation/conversion fluctuation by 1.05. </t>
  </si>
  <si>
    <t xml:space="preserve">RL22_1518| APEC| Power electronics Lab for Consumables for 2022 : ferrite cores Rate determined by the quote attached adjusted for inflation/conversion fluctuation by 1.05. </t>
  </si>
  <si>
    <t xml:space="preserve">RL22_1519| APEC| Power electronics Lab for Consumables for 2022 : copper wire for designing inductors Rate determined by the quote attached adjusted for inflation/conversion fluctuation by 1.05. </t>
  </si>
  <si>
    <t xml:space="preserve">RL22_1520| APEC| Power electronics Lab for Consumables for 2022 : DSP 28335 Rate determined by the quote attached adjusted for inflation/conversion fluctuation by 1.05. </t>
  </si>
  <si>
    <t xml:space="preserve">RL22_1521| APEC| Power electronics Lab for Consumables for 2022 : Non-Programmable, Fixed, 3 Output, -20 V, 20 V, 500 mA, 2.5 A Rate determined by the quote attached adjusted for inflation/conversion fluctuation by 1.05. </t>
  </si>
  <si>
    <t xml:space="preserve">RL22_1522| APEC| Power electronics Lab for Consumables for 2022 : DC power supply Rate determined by the quote attached adjusted for inflation/conversion fluctuation by 1.05. </t>
  </si>
  <si>
    <t xml:space="preserve">RL22_1523| APEC| Power electronics Lab for Consumables for 2022 : Digital multimeter Rate determined by the quote attached adjusted for inflation/conversion fluctuation by 1.05. </t>
  </si>
  <si>
    <t xml:space="preserve">RL22_1524| APEC| Power electronics Lab for Consumables for 2022 : Rework (Hot Air)  + Soldering Rate determined by the quote attached adjusted for inflation/conversion fluctuation by 1.05. </t>
  </si>
  <si>
    <t xml:space="preserve">RL22_1525| APEC| Power electronics Lab for Consumables for 2022 : Lithium Iron Phosphate Battery Rate determined by the quote attached adjusted for inflation/conversion fluctuation by 1.05. </t>
  </si>
  <si>
    <t xml:space="preserve">RL22_1526| APEC| Power electronics Lab for Consumables for 2022 : Wire bundle Rate determined by the quote attached adjusted for inflation/conversion fluctuation by 1.05. </t>
  </si>
  <si>
    <t xml:space="preserve">RL22_1527| APEC| Power electronics Lab for Consumables for 2022 : Solar Array simulator Rate determined by the quote attached adjusted for inflation/conversion fluctuation by 1.05. </t>
  </si>
  <si>
    <t xml:space="preserve">RL22_1528| APEC| Power electronics Lab for Consumables for 2022 : Isolated voltage and current module Rate determined by the quote attached adjusted for inflation/conversion fluctuation by 1.05. </t>
  </si>
  <si>
    <t xml:space="preserve">RL22_1529| APEC| High Voltage and Dielectric Materials for Consumables for 2022 : Multicore- conductor cables , single core wires Rate determined by the quote attached adjusted for inflation/conversion fluctuation by 1.05. </t>
  </si>
  <si>
    <t xml:space="preserve">RL22_1532| APEC| High Voltage and Dielectric Materials for Consumables for 2022 : Tools (cutting and crimping tools) Rate determined by the quote attached adjusted for inflation/conversion fluctuation by 1.05. </t>
  </si>
  <si>
    <t xml:space="preserve">RL22_1534| APEC| High Voltage and Dielectric Materials for Consumables for 2022 : Copper, Aluminum, Stainless steel plates and rods for HV test rig Rate determined by the quote attached adjusted for inflation/conversion fluctuation by 1.05. </t>
  </si>
  <si>
    <t xml:space="preserve">RL22_1536| APEC| High Voltage and Dielectric Materials for Consumables for 2022 : cable conduits Rate determined by the quote attached adjusted for inflation/conversion fluctuation by 1.05. </t>
  </si>
  <si>
    <t xml:space="preserve">RL22_1537| APEC| High Voltage and Dielectric Materials for Consumables for 2022 : electrical and electronics components - repair parts ,RF connectors, adapters, batteries, fuses Rate determined by the quote attached adjusted for inflation/conversion fluctuation by 1.05. </t>
  </si>
  <si>
    <t xml:space="preserve">RL22_1540| APEC| High Voltage and Dielectric Materials for Consumables for 2022 : Adhesives, insulation tape, sealant, Nuts, bolts and screws Rate determined by the quote attached adjusted for inflation/conversion fluctuation by 1.05. </t>
  </si>
  <si>
    <t xml:space="preserve">RL22_1398| CeCaS| Thermodynamic lab for Consumables for 2022 : Chemicals for synthesis Rate determined by the quote attached adjusted for inflation/conversion fluctuation by 1.05. </t>
  </si>
  <si>
    <t xml:space="preserve">RL22_1399| CeCaS| Thermodynamic lab for Gases for 2022 : Gas Regulators -10 numbers Rate determined by the quote attached adjusted for inflation/conversion fluctuation by 1.05. </t>
  </si>
  <si>
    <t xml:space="preserve">RL22_1400| CeCaS| Thermodynamic lab for Gases for 2022 : Propylene Gas, 50 Lt- 2 Qty Rate determined by the quote attached adjusted for inflation/conversion fluctuation by 1.05. </t>
  </si>
  <si>
    <t xml:space="preserve">RL22_1401| CeCaS| Thermodynamic lab for Consumables for 2022 : 25 mm round disc for membrane Rate determined by the quote attached adjusted for inflation/conversion fluctuation by 1.05. </t>
  </si>
  <si>
    <t xml:space="preserve">RL22_1402| CeCaS| Thermodynamic lab for Consumables for 2022 : Tubular Membrane module Rate determined by the quote attached adjusted for inflation/conversion fluctuation by 1.05. </t>
  </si>
  <si>
    <t xml:space="preserve">RL22_1404| CeCaS| Thermodynamic lab for Consumables for 2022 : Moisture Traps for GC-6 Nos Rate determined by the quote attached adjusted for inflation/conversion fluctuation by 1.05. </t>
  </si>
  <si>
    <t xml:space="preserve">RL22_1405| CeCaS| Thermodynamic lab for Consumables for 2022 : SEM Carbon/Copper tape Rate determined by the quote attached adjusted for inflation/conversion fluctuation by 1.05. </t>
  </si>
  <si>
    <t xml:space="preserve">RL22_1409| CeCaS| Thermodynamic lab for Consumables for 2022 : Moisture Traps for GC-6 Nos Rate determined by the quote attached adjusted for inflation/conversion fluctuation by 1.05. </t>
  </si>
  <si>
    <t xml:space="preserve">RL22_1410| CeCaS| Thermodynamic lab for Consumables for 2022 : TEM Grids Rate determined by the quote attached adjusted for inflation/conversion fluctuation by 1.05. </t>
  </si>
  <si>
    <t xml:space="preserve">RL22_1411| CeCaS| Thermodynamic lab for Consumables for 2022 : Lab Glass ware Rate determined by the quote attached adjusted for inflation/conversion fluctuation by 1.05. </t>
  </si>
  <si>
    <t xml:space="preserve">RL22_1413| CeCaS| Thermodynamic lab for Consumables for 2022 : Labaratory small parts Rate determined by the quote attached adjusted for inflation/conversion fluctuation by 1.05. </t>
  </si>
  <si>
    <t xml:space="preserve">RL22_1415| CeCaS| Thermodynamic lab for Consumables for 2022 : Weighing/scale machine Rate determined by the quote attached adjusted for inflation/conversion fluctuation by 1.05. </t>
  </si>
  <si>
    <t xml:space="preserve">RL22_1416| CeCaS| Thermodynamic lab for Gases for 2022 : Liquid Nitrogen (refill), 50 Lt, 30 Qty Rate determined by the quote attached adjusted for inflation/conversion fluctuation by 1.05. </t>
  </si>
  <si>
    <t xml:space="preserve">RL22_1417| CeCaS| Thermodynamic lab for Gases for 2022 : Liquid Nitrogen Dewar-2 No Rate determined by the quote attached adjusted for inflation/conversion fluctuation by 1.05. </t>
  </si>
  <si>
    <t xml:space="preserve">RL22_1418| CeCaS| Thermodynamic lab for Gases for 2022 : Gas Cylinders Refill  (N2, He, H2 and CO2) Rate determined by the quote attached adjusted for inflation/conversion fluctuation by 1.05. </t>
  </si>
  <si>
    <t xml:space="preserve">RL22_1422| CeCaS| Thermodynamic lab for Gases for 2022 : Ethane and Ethyelne gases with regulators Rate determined by the quote attached adjusted for inflation/conversion fluctuation by 1.05. </t>
  </si>
  <si>
    <t xml:space="preserve">RL22_1424| CeCaS| Thermodynamic lab for Gases for 2022 : Gas cylinders Refill  (N2, He, H2 and CO2, MIXTures as well), Thermal CatalysisProjects Rate determined by the quote attached adjusted for inflation/conversion fluctuation by 1.05. </t>
  </si>
  <si>
    <t xml:space="preserve">RL22_1425| CeCaS| Thermodynamic lab for Gases for 2022 : Gas cylinders (H2S, Ar, H2 all needed for S-unit operation) Rate determined by the quote attached adjusted for inflation/conversion fluctuation by 1.05. </t>
  </si>
  <si>
    <t xml:space="preserve">RL22_1426| CeCaS| Thermodynamic lab for Consumables for 2022 : Electrocatalysis (consumables: parafilm, valves, pipes, lab supplies) Rate determined by the quote attached adjusted for inflation/conversion fluctuation by 1.05. </t>
  </si>
  <si>
    <t xml:space="preserve">RL22_1427| CeCaS| Thermodynamic lab for Consumables for 2022 : Photocatalysis research projects (pipes, valves, silicon wafers, tubing, lab supplies, gases) Rate determined by the quote attached adjusted for inflation/conversion fluctuation by 1.05. </t>
  </si>
  <si>
    <t xml:space="preserve">RL22_1429| CeCaS| Thermodynamic lab for Consumables for 2022 : Electron microscopy consumables (TEM, SEM) for a variety of different samples (different supports/grids are needed) Rate determined by the quote attached adjusted for inflation/conversion fluctuation by 1.05. </t>
  </si>
  <si>
    <t xml:space="preserve">RL22_1432| CeCaS| Thermodynamic lab for Consumables for 2022 : hard drives and data storage Rate determined by the quote attached adjusted for inflation/conversion fluctuation by 1.05. </t>
  </si>
  <si>
    <t xml:space="preserve">RL22_1436| CeCaS| Thermodynamic lab for Consumables for 2022 : consumables for autochem, porosimeter, reactor (quartz wool, tubes, valves, flow meters, reactor tubes, U-tubes, traps, …) Rate determined by the quote attached adjusted for inflation/conversion fluctuation by 1.05. </t>
  </si>
  <si>
    <t xml:space="preserve">RL22_1584| CMAT| MECEL for Gases for 2022 : Liquid Nitrogen Dewar Refill Hector Rate determined by the quote attached adjusted for inflation/conversion fluctuation by 1.05. </t>
  </si>
  <si>
    <t xml:space="preserve">RL22_1172| CORE Lab KU| Advanced Manufacturing for Safety for 2022 : CAT D - Fire Extinguisher Rate determined by the quote attached adjusted for inflation/conversion fluctuation by 1.05. </t>
  </si>
  <si>
    <t xml:space="preserve">RL22_1173| CORE Lab KU| Advanced Manufacturing for Consumables for 2022 : EOS M400-4 Ancilliaries and Consumables Rate determined by the quote attached adjusted for inflation/conversion fluctuation by 1.05. </t>
  </si>
  <si>
    <t xml:space="preserve">RL22_1174| CORE Lab KU| Advanced Manufacturing for Consumables for 2022 : EOS M400-4 Consumables_1 Rate determined by the quote attached adjusted for inflation/conversion fluctuation by 1.05. </t>
  </si>
  <si>
    <t xml:space="preserve">RL22_1175| CORE Lab KU| Advanced Manufacturing for Consumables for 2022 : EOS M400-4 Consumables (Powder, Baseplates, Recoater Blades, Sieve Mesh, Powder Change kit, Filter Change kit, Filters) Rate determined by the quote attached adjusted for inflation/conversion fluctuation by 1.05. </t>
  </si>
  <si>
    <t xml:space="preserve">RL22_1176| CORE Lab KU| Advanced Manufacturing for Consumables for 2022 : Ruwac - Consumables Rate determined by the quote attached adjusted for inflation/conversion fluctuation by 1.05. </t>
  </si>
  <si>
    <t xml:space="preserve">RL22_1178| CORE Lab KU| Advanced Manufacturing for Consumables for 2022 : Admatec - Ceramic 3D Printer Consumables Rate determined by the quote attached adjusted for inflation/conversion fluctuation by 1.05. </t>
  </si>
  <si>
    <t xml:space="preserve">RL22_1180| CORE Lab KU| Advanced Manufacturing for Consumables for 2022 : Lab Consumables Rate determined by the quote attached adjusted for inflation/conversion fluctuation by 1.05. </t>
  </si>
  <si>
    <t xml:space="preserve">RL22_1183| CORE Lab KU| Advanced Manufacturing for Consumables for 2022 : Kasto WINamc Bandsaw Rate determined by the quote attached adjusted for inflation/conversion fluctuation by 1.05. </t>
  </si>
  <si>
    <t xml:space="preserve">RL22_1184| CORE Lab KU| Advanced Manufacturing for Consumables for 2022 : IEPCO Peenmatic 750 ZID Rate determined by the quote attached adjusted for inflation/conversion fluctuation by 1.05. </t>
  </si>
  <si>
    <t xml:space="preserve">RL22_2156| CORE Lab KU| Advanced Manufacturing for Consumables for 2022 : Admatec - Ceramic 3D Printer Rate determined by the quote attached adjusted for inflation/conversion fluctuation by 1.05. </t>
  </si>
  <si>
    <t xml:space="preserve">RL22_2157| CORE Lab KU| Advanced Manufacturing for Gases for 2022 : Air Products Rate determined by the quote attached adjusted for inflation/conversion fluctuation by 1.05. </t>
  </si>
  <si>
    <t xml:space="preserve">RL22_2158| CORE Lab KU| Advanced Manufacturing for Consumables for 2022 : EOS M400-4 Rate determined by the quote attached adjusted for inflation/conversion fluctuation by 1.05. </t>
  </si>
  <si>
    <t xml:space="preserve">RL22_2159| CORE Lab KU| Advanced Manufacturing for Consumables for 2022 : IEPCO Peenmatic 750 ZID Rate determined by the quote attached adjusted for inflation/conversion fluctuation by 1.05. </t>
  </si>
  <si>
    <t xml:space="preserve">RL22_2160| CORE Lab KU| Advanced Manufacturing for Consumables for 2022 : Kasto WINamc Rate determined by the quote attached adjusted for inflation/conversion fluctuation by 1.05. </t>
  </si>
  <si>
    <t xml:space="preserve">RL22_2161| CORE Lab KU| Advanced Manufacturing for Consumables for 2022 : Laboratory Rate determined by the quote attached adjusted for inflation/conversion fluctuation by 1.05. </t>
  </si>
  <si>
    <t xml:space="preserve">RL22_2162| CORE Lab KU| Advanced Manufacturing for Consumables for 2022 : Ruwac Rate determined by the quote attached adjusted for inflation/conversion fluctuation by 1.05. </t>
  </si>
  <si>
    <t xml:space="preserve">RL22_2163| CORE Lab KU| Advanced Manufacturing for Consumables for 2022 : Water Jet Rate determined by the quote attached adjusted for inflation/conversion fluctuation by 1.05. </t>
  </si>
  <si>
    <t xml:space="preserve">RL22_1187| CORE Lab Masdar| MI Solar Platform for Consumables for 2022 : Purchase of a Magnetic Base for CNC mill Rate determined by the quote attached adjusted for inflation/conversion fluctuation by 1.05. </t>
  </si>
  <si>
    <t xml:space="preserve">RL22_1188| CORE Lab Masdar| MI Solar Platform for Consumables for 2022 : Purchase of solid carbide cutter and end mills Rate determined by the quote attached adjusted for inflation/conversion fluctuation by 1.05. </t>
  </si>
  <si>
    <t xml:space="preserve">RL22_1194| CORE Lab Masdar| MI Solar Platform for Safety for 2022 : Safety items for the labs Rate determined by the quote attached adjusted for inflation/conversion fluctuation by 1.05. </t>
  </si>
  <si>
    <t xml:space="preserve">RL22_1254| CORE Lab Masdar| MI Field Station for Safety for 2022 : Safety Items Rate determined by the quote attached adjusted for inflation/conversion fluctuation by 1.05. </t>
  </si>
  <si>
    <t xml:space="preserve">RL22_1507| CORE Lab Masdar| MI Field Station for Safety for 2022 : 8) STORAGE: New metal storage for cylinders and Crane; Rate determined by the quote attached adjusted for inflation/conversion fluctuation by 1.05. </t>
  </si>
  <si>
    <t xml:space="preserve">RL22_1170| CORE Lab SAN| Optoelectronics Characterization for Gases for 2022 : AIR LIQUIDE Rate determined by the quote attached adjusted for inflation/conversion fluctuation by 1.05. </t>
  </si>
  <si>
    <t xml:space="preserve">RL22_1206| CORE Lab SAN| Analytical Chemistry and Biochemistry Core Lab for Consumables for 2022 : DeNovix consumables Rate determined by the quote attached adjusted for inflation/conversion fluctuation by 1.05. </t>
  </si>
  <si>
    <t xml:space="preserve">RL22_1245| CORE Lab SAN| NMR for Gases for 2022 : Procurement of Liquid Helium NMR Rate determined by the quote attached adjusted for inflation/conversion fluctuation by 1.05. </t>
  </si>
  <si>
    <t xml:space="preserve">RL22_1559| CORE Lab SAN| Analytical Chemistry and Biochemistry Core Lab for Consumables for 2022 : pippette Rate determined by the quote attached adjusted for inflation/conversion fluctuation by 1.05. </t>
  </si>
  <si>
    <t xml:space="preserve">RL22_1560| CORE Lab SAN| Analytical Chemistry and Biochemistry Core Lab for Consumables for 2022 : RTPCT Consumable Rate determined by the quote attached adjusted for inflation/conversion fluctuation by 1.05. </t>
  </si>
  <si>
    <t xml:space="preserve">RL22_1214| KUTC| UAE Joint R&amp;D Technical Center for Gases for 2022 : Liquid nitrogen microbulk Rate determined by the quote attached adjusted for inflation/conversion fluctuation by 1.05. </t>
  </si>
  <si>
    <t xml:space="preserve">RL22_1215| KUTC| UAE Joint R&amp;D Technical Center for Gases for 2022 : Liquid nitrogen transfer hose Rate determined by the quote attached adjusted for inflation/conversion fluctuation by 1.05. </t>
  </si>
  <si>
    <t xml:space="preserve">RL22_1216| KUTC| UAE Joint R&amp;D Technical Center for Gases for 2022 : Small liquid nitrogen dewar for environmental chamber Rate determined by the quote attached adjusted for inflation/conversion fluctuation by 1.05. </t>
  </si>
  <si>
    <t xml:space="preserve">RL22_1244| Research Laboratories| Research Laboratories for Gases for 2022 : Procurement of operation gas all laboratories Rate determined by the quote attached adjusted for inflation/conversion fluctuation by 1.05. </t>
  </si>
  <si>
    <t xml:space="preserve">RL22_2285| Research Laboratories| All laboratories for Safety for 2022 : Chemical movement between building and campuses Rate determined by the quote attached adjusted for inflation/conversion fluctuation by 1.05. </t>
  </si>
  <si>
    <t xml:space="preserve">RL22_2286| Research Laboratories| All laboratories for Safety for 2022 : Gas procurement for residual in Masdar and all university Rate determined by the quote attached adjusted for inflation/conversion fluctuation by 1.05. </t>
  </si>
  <si>
    <t xml:space="preserve">RL22_1351| RICH| RICH for Consumables for 2022 : Chemicals Rate determined by the quote attached adjusted for inflation/conversion fluctuation by 1.05. </t>
  </si>
  <si>
    <t xml:space="preserve">RL22_1352| RICH| RICH for Consumables for 2022 : Gas Refills Rate determined by the quote attached adjusted for inflation/conversion fluctuation by 1.05. </t>
  </si>
  <si>
    <t xml:space="preserve">RL22_1353| RICH| RICH for Gases for 2022 : Liquid nitrogen Rate determined by the quote attached adjusted for inflation/conversion fluctuation by 1.05. </t>
  </si>
  <si>
    <t xml:space="preserve">RL22_1354| RICH| RICH for Consumables for 2022 : Spare parts Rate determined by the quote attached adjusted for inflation/conversion fluctuation by 1.05. </t>
  </si>
  <si>
    <t xml:space="preserve">RL22_1355| RICH| RICH for Consumables for 2022 : Spare parts Rate determined by the quote attached adjusted for inflation/conversion fluctuation by 1.05. </t>
  </si>
  <si>
    <t xml:space="preserve">RL22_1358| RICH| RICH for Consumables for 2022 : HPLC column Rate determined by the quote attached adjusted for inflation/conversion fluctuation by 1.05. </t>
  </si>
  <si>
    <t xml:space="preserve">RL22_1360| RICH| RICH for Consumables for 2022 : Chemicals (precursors and semiconductors) Rate determined by the quote attached adjusted for inflation/conversion fluctuation by 1.05. </t>
  </si>
  <si>
    <t xml:space="preserve">RL22_1372| RICH| Chemical Process Engineering Lab for Consumables for 2022 : Chemicals (HPLC standards, mobile phase) Rate determined by the quote attached adjusted for inflation/conversion fluctuation by 1.05. </t>
  </si>
  <si>
    <t xml:space="preserve">RL22_1373| RICH| Chemical Process Engineering Lab for Consumables for 2022 : Multiparameter probes (pH, conductivity, TDS etc.) Rate determined by the quote attached adjusted for inflation/conversion fluctuation by 1.05. </t>
  </si>
  <si>
    <t xml:space="preserve">RL22_1376| RICH| Advanced Materials Lab for Consumables for 2022 : Some glassware and consumable for synthesis experiment, like test tubes, rubber stoper,cork borers, sample containers,plug tubing connectors, rubber vacuum tubing and dialysis membrane Rate determined by the quote attached adjusted for inflation/conversion fluctuation by 1.05. </t>
  </si>
  <si>
    <t xml:space="preserve">RL22_1378| RICH| Advanced Materials Lab for Consumables for 2022 : refrigerants, nitrogen and other consumables for the VSTAR and others Rate determined by the quote attached adjusted for inflation/conversion fluctuation by 1.05. </t>
  </si>
  <si>
    <t xml:space="preserve">RL22_1380| RICH| RICH for Consumables for 2022 : Chemicals for MOFs synthesis Rate determined by the quote attached adjusted for inflation/conversion fluctuation by 1.05. </t>
  </si>
  <si>
    <t xml:space="preserve">RL22_1381| RICH| RICH for Consumables for 2022 : Spare parts for adsorption columns Rate determined by the quote attached adjusted for inflation/conversion fluctuation by 1.05. </t>
  </si>
  <si>
    <t xml:space="preserve">RL22_1382| RICH| RICH for Consumables for 2022 : pH meter, coductivity meter, TDS meter for reactor setup Rate determined by the quote attached adjusted for inflation/conversion fluctuation by 1.05. </t>
  </si>
  <si>
    <t xml:space="preserve">RL22_1383| RICH| RICH for Gases for 2022 : Gas cylinders and regulators Rate determined by the quote attached adjusted for inflation/conversion fluctuation by 1.05. </t>
  </si>
  <si>
    <t xml:space="preserve">RL22_1384| RICH| RICH for Consumables for 2022 : Spare parts for autoclave reactor Rate determined by the quote attached adjusted for inflation/conversion fluctuation by 1.05. </t>
  </si>
  <si>
    <t xml:space="preserve">RL22_1386| RICH| RICH for Gases for 2022 : Gas Cylinders Rate determined by the quote attached adjusted for inflation/conversion fluctuation by 1.05. </t>
  </si>
  <si>
    <t xml:space="preserve">RL22_1387| RICH| RICH for Consumables for 2022 : DSC consumables Rate determined by the quote attached adjusted for inflation/conversion fluctuation by 1.05. </t>
  </si>
  <si>
    <t xml:space="preserve">RL22_1389| RICH| RICH for Gases for 2022 : Gas Cylinders Rate determined by the quote attached adjusted for inflation/conversion fluctuation by 1.05. </t>
  </si>
  <si>
    <t xml:space="preserve">RL22_1390| RICH| RICH for Consumables for 2022 : Chemicals Rate determined by the quote attached adjusted for inflation/conversion fluctuation by 1.05. </t>
  </si>
  <si>
    <t xml:space="preserve">RL22_1391| RICH| RICH for Consumables for 2022 : Labware Rate determined by the quote attached adjusted for inflation/conversion fluctuation by 1.05. </t>
  </si>
  <si>
    <t xml:space="preserve">RL22_1936| RICH| RICH for Consumables for 2022 : GC consumables Rate determined by the quote attached adjusted for inflation/conversion fluctuation by 1.05. </t>
  </si>
  <si>
    <t xml:space="preserve">RL22_1938| RICH| RICH for Consumables for 2022 : Chemicals Rate determined by the quote attached adjusted for inflation/conversion fluctuation by 1.05. </t>
  </si>
  <si>
    <t xml:space="preserve">RL22_1939| RICH| RICH for Consumables for 2022 : Chemicals Rate determined by the quote attached adjusted for inflation/conversion fluctuation by 1.05. </t>
  </si>
  <si>
    <t xml:space="preserve">RL22_1940| RICH| RICH for Consumables for 2022 : Chemicals Rate determined by the quote attached adjusted for inflation/conversion fluctuation by 1.05. </t>
  </si>
  <si>
    <t xml:space="preserve">RL22_1990| RICH| Advanced Materials Lab for Consumables for 2022 : STAINLESS STEEL SWAGELOK 1 TUBE FITTING Rate determined by the quote attached adjusted for inflation/conversion fluctuation by 1.05. </t>
  </si>
  <si>
    <t xml:space="preserve">RL22_1991| RICH| Advanced Materials Lab for Consumables for 2022 : SLA MFC Rate determined by the quote attached adjusted for inflation/conversion fluctuation by 1.05. </t>
  </si>
  <si>
    <t xml:space="preserve">RL22_1992| RICH| Advanced Materials Lab for Consumables for 2022 : Oxygen Detector Rate determined by the quote attached adjusted for inflation/conversion fluctuation by 1.05. </t>
  </si>
  <si>
    <t xml:space="preserve">RL22_1993| RICH| Biochemical Processes Lab for Consumables for 2022 : Water Analysis Kit Concrod Rate determined by the quote attached adjusted for inflation/conversion fluctuation by 1.05. </t>
  </si>
  <si>
    <t xml:space="preserve">RL22_1994| RICH| Advanced Materials Lab for Consumables for 2022 : Chemicals FOR SP SYNTHESIS Rate determined by the quote attached adjusted for inflation/conversion fluctuation by 1.05. </t>
  </si>
  <si>
    <t xml:space="preserve">RL22_1996| RICH| Advanced Materials Lab for Consumables for 2022 : Labware and Chemicals Rate determined by the quote attached adjusted for inflation/conversion fluctuation by 1.05. </t>
  </si>
  <si>
    <t xml:space="preserve">RL22_1997| RICH| Advanced Materials Lab for Consumables for 2022 : Labware Rate determined by the quote attached adjusted for inflation/conversion fluctuation by 1.05. </t>
  </si>
  <si>
    <t xml:space="preserve">RL22_1213| Shared Laboratory SAN| Emirates Advanced Materials Lab for Consumables for 2022 : Consumables for glovebox service and maintanence (gas cylinders, sensors, filters, gloves, catalyst etc.) Rate determined by the quote attached adjusted for inflation/conversion fluctuation by 1.05. </t>
  </si>
  <si>
    <t xml:space="preserve">RL22_2268| Shared Lab| Interfacial energy transport  (Tiejun Zhang) - Wet Chemistry for Gases for 2022 : Gas supplies for various tools  Rate determined by the quote attached adjusted for inflation/conversion fluctuation by 1.05. </t>
  </si>
  <si>
    <t xml:space="preserve">RL22_1845| ADAM| (blank) for New Equipment for 2022 : BinderJet Metallic 3D Printer Rate determined by the quote attached adjusted for inflation/conversion fluctuation by 1.05. </t>
  </si>
  <si>
    <t xml:space="preserve">RL22_1892| ADAM| (blank) for New Equipment for 2022 : SLS Powder-Bed Fusion Polymer 3D Printer Rate determined by the quote attached adjusted for inflation/conversion fluctuation by 1.05. </t>
  </si>
  <si>
    <t xml:space="preserve">RL22_1288| APEC| ESCO for New Equipment for 2022 : Complete Smart Grid Power Systems, with Automatic Control Generation, Transmission Line and Loads, withSCADA Rate determined by the quote attached adjusted for inflation/conversion fluctuation by 1.05. </t>
  </si>
  <si>
    <t xml:space="preserve">RL22_1304| APEC| Power electronics Lab for New Equipment for 2022 : Reconfigurable Electric vehicle  Purchase for APEC (Advanced power and energy center) Project Rate determined by the quote attached adjusted for inflation/conversion fluctuation by 1.05. </t>
  </si>
  <si>
    <t xml:space="preserve">RL22_1326| APEC| (blank) for New Equipment for 2022 : Soldering Station Rate determined by the quote attached adjusted for inflation/conversion fluctuation by 1.05. </t>
  </si>
  <si>
    <t xml:space="preserve">RL22_1712| APEC| (blank) for New Equipment for 2022 : Isolated channel digital oscilloscopes, 4 channels, 300-1 GHz bandwidth, 5 GS/s sampling, 4GS memory Rate determined by the quote attached adjusted for inflation/conversion fluctuation by 1.05. </t>
  </si>
  <si>
    <t xml:space="preserve">RL22_1787| APEC| (blank) for New Equipment for 2022 : 5- Typhoon HIL Rate determined by the quote attached adjusted for inflation/conversion fluctuation by 1.05. </t>
  </si>
  <si>
    <t xml:space="preserve">RL22_1788| APEC| (blank) for New Equipment for 2022 : Laboratory scale, high precision electrospinning and electro spraying machine with co and multi-axis stretching for the development of nanocomposite dielectric materials for HVAC and HVDC electrical power transmission components. Rate determined by the quote attached adjusted for inflation/conversion fluctuation by 1.05. </t>
  </si>
  <si>
    <t xml:space="preserve">RL22_1793| APEC| (blank) for New Equipment for 2022 : Multi -phase Permanent magnet Synchronous Reluctance Motor with open stator winding options. Rate determined by the quote attached adjusted for inflation/conversion fluctuation by 1.05. </t>
  </si>
  <si>
    <t xml:space="preserve">RL22_1837| APEC| (blank) for New Equipment for 2022 : Power converters Rate determined by the quote attached adjusted for inflation/conversion fluctuation by 1.05. </t>
  </si>
  <si>
    <t xml:space="preserve">RL22_1852| APEC| (blank) for New Equipment for 2022 : 1- Real-time digital (RTDS) simulator upgrade Rate determined by the quote attached adjusted for inflation/conversion fluctuation by 1.05. </t>
  </si>
  <si>
    <t xml:space="preserve">RL22_1855| APEC| (blank) for New Equipment for 2022 : Energy storage reservoir inverter unit RIU-2500 + Energy storage unit RSU-4000 Rate determined by the quote attached adjusted for inflation/conversion fluctuation by 1.05. </t>
  </si>
  <si>
    <t xml:space="preserve">RL22_1860| APEC| (blank) for New Equipment for 2022 : 8-channel 2GHz digital storage scope with high bandwidth voltage and current probes , power and efficiency analysis and frequency  analysis capability Rate determined by the quote attached adjusted for inflation/conversion fluctuation by 1.05. </t>
  </si>
  <si>
    <t xml:space="preserve">RL22_1861| APEC| (blank) for New Equipment for 2022 : Modular EMI Metallic Faraday cage (3.5mx3.5mx3.5m)- 2 shielded layers, with entry panel, 2x2m double door and power line filter -RF power filters 400V 63 A &amp; 32 A-    HV 150kV partial discharge measurement PD level &lt; 2 pC. Rate determined by the quote attached adjusted for inflation/conversion fluctuation by 1.05. </t>
  </si>
  <si>
    <t xml:space="preserve">RL22_1865| APEC| (blank) for New Equipment for 2022 : 400Hz Grid simulator , 400V, 30kW Rate determined by the quote attached adjusted for inflation/conversion fluctuation by 1.05. </t>
  </si>
  <si>
    <t xml:space="preserve">RL22_1866| APEC| (blank) for New Equipment for 2022 : Electric vehicle test bench Rate determined by the quote attached adjusted for inflation/conversion fluctuation by 1.05. </t>
  </si>
  <si>
    <t xml:space="preserve">RL22_1873| APEC| (blank) for New Equipment for 2022 : Low voltage High current  DC Programmable bidirectional DC power supply  0-80V, 0-340A  with matching programmable regenerative DC load  Rate determined by the quote attached adjusted for inflation/conversion fluctuation by 1.05. </t>
  </si>
  <si>
    <t xml:space="preserve">RL22_1876| APEC| (blank) for New Equipment for 2022 : High voltage DC Programmable bidirectional DC power supply  0-1200V, 0-50A  with matching programmable regenerative DC load  Rate determined by the quote attached adjusted for inflation/conversion fluctuation by 1.05. </t>
  </si>
  <si>
    <t xml:space="preserve">RL22_1884| APEC| (blank) for New Equipment for 2022 : 4- Cinergia GE+ AC/DC 15KVA: 4Q power amplifier + AC/DC grid emulator + AC/DC electronic load + PV and batter emulator, ultra-capacitor emulator (all in one unit) Rate determined by the quote attached adjusted for inflation/conversion fluctuation by 1.05. </t>
  </si>
  <si>
    <t xml:space="preserve">RL22_1888| APEC| (blank) for New Equipment for 2022 : 2- Opal-RT real-time simulator and software platforms Rate determined by the quote attached adjusted for inflation/conversion fluctuation by 1.05. </t>
  </si>
  <si>
    <t xml:space="preserve">RL22_1899| APEC| (blank) for New Equipment for 2022 : High frequency multi-layer PCB fabrication unit  milling machine 15k RPM + SMT placement helping hand  + convection oven  + through hole plating unit  Rate determined by the quote attached adjusted for inflation/conversion fluctuation by 1.05. </t>
  </si>
  <si>
    <t xml:space="preserve">RL22_1902| APEC| (blank) for New Equipment for 2022 : Rapid simulation and emulation of new motor designs (without need for fabrication of machine) JMAG FEM software + JMAG realtime library+ dSPACE ASM link  Rate determined by the quote attached adjusted for inflation/conversion fluctuation by 1.05. </t>
  </si>
  <si>
    <t xml:space="preserve">RL22_1906| APEC| (blank) for New Equipment for 2022 : Opal RT HIL  power amplifier with electric drive testing unit and EV testing unit (Add on to existing set) Rate determined by the quote attached adjusted for inflation/conversion fluctuation by 1.05. </t>
  </si>
  <si>
    <t xml:space="preserve">RL22_2135| APEC| Power Lab for New Equipment for 2022 : Advanced Control Education Kit MicroLabBox (2 units) Rate determined by the quote attached adjusted for inflation/conversion fluctuation by 1.05. </t>
  </si>
  <si>
    <t xml:space="preserve">RL22_2137| APEC| Power Lab for New Equipment for 2022 : Advanced Control Education Kit MicroLabBox (2 units) Rate determined by the quote attached adjusted for inflation/conversion fluctuation by 1.05. </t>
  </si>
  <si>
    <t xml:space="preserve">RL22_2138| APEC| High Voltage for New Equipment for 2022 : Mixed Domain Oscilloscope - 1 GHz with 3 years warranty  Rate determined by the quote attached adjusted for inflation/conversion fluctuation by 1.05. </t>
  </si>
  <si>
    <t xml:space="preserve">RL22_2139| APEC| High Voltage for New Equipment for 2022 : Mixed Signal Oscillsocope - 4 GHz with 3 years warranty  Rate determined by the quote attached adjusted for inflation/conversion fluctuation by 1.05. </t>
  </si>
  <si>
    <t xml:space="preserve">RL22_2140| APEC| High Voltage for New Equipment for 2022 : Potentiostat  Rate determined by the quote attached adjusted for inflation/conversion fluctuation by 1.05. </t>
  </si>
  <si>
    <t xml:space="preserve">RL22_1909| BTC| (blank) for New Equipment for 2022 : Liquid Chromatography Mass Spectrometry (LC-MS/MS) Rate determined by the quote attached adjusted for inflation/conversion fluctuation by 1.05. </t>
  </si>
  <si>
    <t xml:space="preserve">RL22_1289| CeCaS| Thermodynamic lab for New Equipment for 2022 : 830-ABC/EXP, Compact Glove Box to include a transfer chamber size 30,5cm long x27,9cm I.D. with leveling plate, vacuum gauge and two (2) gas valves for purging. Rate determined by the quote attached adjusted for inflation/conversion fluctuation by 1.05. </t>
  </si>
  <si>
    <t xml:space="preserve">RL22_1290| CeCaS| Thermodynamic lab for New Equipment for 2022 : Neware battery testing system BTS4000 Rate determined by the quote attached adjusted for inflation/conversion fluctuation by 1.05. </t>
  </si>
  <si>
    <t xml:space="preserve">RL22_1313| CeCaS| CeCas for New Equipment for 2022 : Convergence Membrane Module to measure membrane performance with single or mixed gases
 Rate determined by the quote attached adjusted for inflation/conversion fluctuation by 1.05. </t>
  </si>
  <si>
    <t xml:space="preserve">RL22_1642| CeCaS| (blank) for New Equipment for 2022 : Battery Testing Rate determined by the quote attached adjusted for inflation/conversion fluctuation by 1.05. </t>
  </si>
  <si>
    <t xml:space="preserve">RL22_1643| CeCaS| CeCas for New Equipment for 2022 : potentiostat/galvanostat/impedance analyzer,  Rate determined by the quote attached adjusted for inflation/conversion fluctuation by 1.05. </t>
  </si>
  <si>
    <t xml:space="preserve">RL22_1644| CeCaS| CeCas for New Equipment for 2022 : Centrifuge Rate determined by the quote attached adjusted for inflation/conversion fluctuation by 1.05. </t>
  </si>
  <si>
    <t xml:space="preserve">RL22_1645| CeCaS| CeCas for New Equipment for 2022 : Membrane set up Rate determined by the quote attached adjusted for inflation/conversion fluctuation by 1.05. </t>
  </si>
  <si>
    <t xml:space="preserve">RL22_1668| CeCaS| CeCas for New Equipment for 2022 : 3D design and fabricating workstation Rate determined by the quote attached adjusted for inflation/conversion fluctuation by 1.05. </t>
  </si>
  <si>
    <t xml:space="preserve">RL22_1702| CeCaS| (blank) for New Equipment for 2022 : Gas Chromatographs4-KW, LV, GK  Rate determined by the quote attached adjusted for inflation/conversion fluctuation by 1.05. </t>
  </si>
  <si>
    <t xml:space="preserve">RL22_1703| CeCaS| (blank) for New Equipment for 2022 : Gas Chromatographs4-KW, LV, GK  Rate determined by the quote attached adjusted for inflation/conversion fluctuation by 1.05. </t>
  </si>
  <si>
    <t xml:space="preserve">RL22_1706| CeCaS| (blank) for New Equipment for 2022 : Pumping Station Rate determined by the quote attached adjusted for inflation/conversion fluctuation by 1.05. </t>
  </si>
  <si>
    <t xml:space="preserve">RL22_1714| CeCaS| (blank) for New Equipment for 2022 : Tomography Holder Rate determined by the quote attached adjusted for inflation/conversion fluctuation by 1.05. </t>
  </si>
  <si>
    <t xml:space="preserve">RL22_1716| CeCaS| (blank) for New Equipment for 2022 : Elemental Analyzer-KW Rate determined by the quote attached adjusted for inflation/conversion fluctuation by 1.05. </t>
  </si>
  <si>
    <t xml:space="preserve">RL22_1727| CeCaS| (blank) for New Equipment for 2022 : SPR System 1 (semi-automatic)-GD Rate determined by the quote attached adjusted for inflation/conversion fluctuation by 1.05. </t>
  </si>
  <si>
    <t xml:space="preserve">RL22_1740| CeCaS| (blank) for New Equipment for 2022 : Highly Sensitive Microbalance- DS Rate determined by the quote attached adjusted for inflation/conversion fluctuation by 1.05. </t>
  </si>
  <si>
    <t xml:space="preserve">RL22_1759| CeCaS| (blank) for New Equipment for 2022 : Multi Granulator/ Pelletizer-GK  Rate determined by the quote attached adjusted for inflation/conversion fluctuation by 1.05. </t>
  </si>
  <si>
    <t xml:space="preserve">RL22_1779| CeCaS| (blank) for New Equipment for 2022 : Fully integrated photoelectrochemical workstation with UV extension2-DS Rate determined by the quote attached adjusted for inflation/conversion fluctuation by 1.05. </t>
  </si>
  <si>
    <t xml:space="preserve">RL22_1805| CeCaS| (blank) for New Equipment for 2022 : Humidity chamber-GK  Rate determined by the quote attached adjusted for inflation/conversion fluctuation by 1.05. </t>
  </si>
  <si>
    <t xml:space="preserve">RL22_1821| CeCaS| (blank) for New Equipment for 2022 : in-situ FTIR spectrometer for the real-time monitoring of liquids (335 kAED) Rate determined by the quote attached adjusted for inflation/conversion fluctuation by 1.05. </t>
  </si>
  <si>
    <t xml:space="preserve">RL22_1875| CeCaS| (blank) for New Equipment for 2022 : High Resolution Liquid Chromatography Tandem Mass Spectrometer (HR-LC/MS-MS)-SS-MAJ Rate determined by the quote attached adjusted for inflation/conversion fluctuation by 1.05. </t>
  </si>
  <si>
    <t xml:space="preserve">RL22_2237| CeCaS| CeCas for New Software for 2022 : ATK Quantuwise license for MS calculations  Rate determined by the quote attached adjusted for inflation/conversion fluctuation by 1.05. </t>
  </si>
  <si>
    <t xml:space="preserve">RL22_2238| CeCaS| CeCas for New Software for 2022 : VASP+ADF MD license For DFT calculations  Rate determined by the quote attached adjusted for inflation/conversion fluctuation by 1.05. </t>
  </si>
  <si>
    <t xml:space="preserve">RL22_2239| CeCaS| CeCas for New Equipment for 2022 : Reactor for Crude Oil  Rate determined by the quote attached adjusted for inflation/conversion fluctuation by 1.05. </t>
  </si>
  <si>
    <t xml:space="preserve">RL22_2242| CeCaS| CeCas for New Equipment for 2022 : Breakthrough Analyzer Rate determined by the quote attached adjusted for inflation/conversion fluctuation by 1.05. </t>
  </si>
  <si>
    <t xml:space="preserve">RL22_2243| CeCaS| CeCas for New Equipment for 2022 : Ultrapure DI water purification system Rate determined by the quote attached adjusted for inflation/conversion fluctuation by 1.05. </t>
  </si>
  <si>
    <t xml:space="preserve">RL22_2244| CeCaS| CeCas for New Equipment for 2022 : Electrochemical workstation for battery testing and trace current analysis-DS Rate determined by the quote attached adjusted for inflation/conversion fluctuation by 1.05. </t>
  </si>
  <si>
    <t xml:space="preserve">RL22_2245| CeCaS| CeCas for New Equipment for 2022 : High End Workstations for CFD, MS and ML calculations Rate determined by the quote attached adjusted for inflation/conversion fluctuation by 1.05. </t>
  </si>
  <si>
    <t xml:space="preserve">RL22_2246| CeCaS| CeCas for New Equipment for 2022 : Rotating Packed beds for separation processes Rate determined by the quote attached adjusted for inflation/conversion fluctuation by 1.05. </t>
  </si>
  <si>
    <t xml:space="preserve">RL22_2247| CeCaS| CeCas for New Equipment for 2022 : In-situ Catalyst Characterization System (ICCS) Rate determined by the quote attached adjusted for inflation/conversion fluctuation by 1.05. </t>
  </si>
  <si>
    <t xml:space="preserve">RL22_2248| CeCaS| CeCas for New Equipment for 2022 : Gravimetric Water Vapor sorption analyser Rate determined by the quote attached adjusted for inflation/conversion fluctuation by 1.05. </t>
  </si>
  <si>
    <t xml:space="preserve">RL22_2288| CHMS| Vivarium for New Equipment for 2022 : RO Water System (ID FM 7) Rate determined by the quote attached adjusted for inflation/conversion fluctuation by 1.05. </t>
  </si>
  <si>
    <t xml:space="preserve">RL22_2289| CHMS| Vivarium for New Equipment for 2022 : WORKSTATIONS WITH 1.75" THICK MAPLE WORKSURFACES (ID FM 6) Rate determined by the quote attached adjusted for inflation/conversion fluctuation by 1.05. </t>
  </si>
  <si>
    <t xml:space="preserve">RL22_2290| CHMS| Vivarium for New Equipment for 2022 : WORKSTATIONS WITH CHEMSURF LAMINATE WORKSURFACES (ID FM 5) Rate determined by the quote attached adjusted for inflation/conversion fluctuation by 1.05. </t>
  </si>
  <si>
    <t xml:space="preserve">RL22_2291| CHMS| Vivarium for New Equipment for 2022 : Airborne Disinfection System (ID FM 4) Rate determined by the quote attached adjusted for inflation/conversion fluctuation by 1.05. </t>
  </si>
  <si>
    <t xml:space="preserve">RL22_2292| CHMS| Vivarium for New Equipment for 2022 : Airborne Disinfection System (ID FM 3) Rate determined by the quote attached adjusted for inflation/conversion fluctuation by 1.05. </t>
  </si>
  <si>
    <t xml:space="preserve">RL22_2293| CHMS| Vivarium for New Equipment for 2022 : Colony Health Monitoring - Sentinel 2 (ID FM 2) Rate determined by the quote attached adjusted for inflation/conversion fluctuation by 1.05. </t>
  </si>
  <si>
    <t xml:space="preserve">RL22_2294| CHMS| Vivarium for New Equipment for 2022 : Wireless IVC Monitoring System (ID FM 1) Rate determined by the quote attached adjusted for inflation/conversion fluctuation by 1.05. </t>
  </si>
  <si>
    <t xml:space="preserve">RL22_2295| CHMS| Vivarium for New Equipment for 2022 : Bedding Disposal Station (ID FM 20C.1.8) Rate determined by the quote attached adjusted for inflation/conversion fluctuation by 1.05. </t>
  </si>
  <si>
    <t xml:space="preserve">RL22_2296| CHMS| Vivarium for New Equipment for 2022 : TBJ Bedding dispenser (ID FM 20C.1.7) Rate determined by the quote attached adjusted for inflation/conversion fluctuation by 1.05. </t>
  </si>
  <si>
    <t xml:space="preserve">RL22_2297| CHMS| Vivarium for New Equipment for 2022 : Matachana chamber (ID FM 20C.1.6) Rate determined by the quote attached adjusted for inflation/conversion fluctuation by 1.05. </t>
  </si>
  <si>
    <t xml:space="preserve">RL22_2298| CHMS| Vivarium for New Equipment for 2022 : Decon Chamber 2 Door (ID FM 20C.1.5) Rate determined by the quote attached adjusted for inflation/conversion fluctuation by 1.05. </t>
  </si>
  <si>
    <t xml:space="preserve">RL22_2299| CHMS| Vivarium for New Equipment for 2022 : Rack washer RW 245 (ID FM 20C.1.4) Rate determined by the quote attached adjusted for inflation/conversion fluctuation by 1.05. </t>
  </si>
  <si>
    <t xml:space="preserve">RL22_2300| CHMS| Vivarium for New Equipment for 2022 : Cabinet washer CW 185 (ID FM 20C.1.3) Rate determined by the quote attached adjusted for inflation/conversion fluctuation by 1.05. </t>
  </si>
  <si>
    <t xml:space="preserve">RL22_2301| CHMS| Vivarium for New Equipment for 2022 : Bottle filling modules (ID FM 20C.1.2) Rate determined by the quote attached adjusted for inflation/conversion fluctuation by 1.05. </t>
  </si>
  <si>
    <t xml:space="preserve">RL22_2302| CHMS| Vivarium for New Equipment for 2022 : Bottle emptying modules (ID FM 20C.1.1) Rate determined by the quote attached adjusted for inflation/conversion fluctuation by 1.05. </t>
  </si>
  <si>
    <t xml:space="preserve">RL22_2303| CHMS| Vivarium for New Equipment for 2022 : Air shower  (ID FM 19A.1) Rate determined by the quote attached adjusted for inflation/conversion fluctuation by 1.05. </t>
  </si>
  <si>
    <t xml:space="preserve">RL22_2304| CHMS| Vivarium for New Equipment for 2022 : Pallet 1200x800 (ID FM 18A.1) Rate determined by the quote attached adjusted for inflation/conversion fluctuation by 1.05. </t>
  </si>
  <si>
    <t xml:space="preserve">RL22_2305| CHMS| Vivarium for New Equipment for 2022 : Air shower  (ID FM 17A.1) Rate determined by the quote attached adjusted for inflation/conversion fluctuation by 1.05. </t>
  </si>
  <si>
    <t xml:space="preserve">RL22_2306| CHMS| Vivarium for New Equipment for 2022 : Transfer station (ID FM 16A.1) Rate determined by the quote attached adjusted for inflation/conversion fluctuation by 1.05. </t>
  </si>
  <si>
    <t xml:space="preserve">RL22_2307| CHMS| Vivarium for New Equipment for 2022 : X ray and irradition imaging  - Small animals (ID FM 15B.1) Rate determined by the quote attached adjusted for inflation/conversion fluctuation by 1.05. </t>
  </si>
  <si>
    <t xml:space="preserve">RL22_2308| CHMS| Vivarium for New Equipment for 2022 : PC (ID FM 15A.2) Rate determined by the quote attached adjusted for inflation/conversion fluctuation by 1.05. </t>
  </si>
  <si>
    <t xml:space="preserve">RL22_2309| CHMS| Vivarium for New Equipment for 2022 : table   (ID FM 15A.1) Rate determined by the quote attached adjusted for inflation/conversion fluctuation by 1.05. </t>
  </si>
  <si>
    <t xml:space="preserve">RL22_2310| CHMS| Vivarium for New Equipment for 2022 : 10 CAGE NG RAT 1800 (ID FM ) Rate determined by the quote attached adjusted for inflation/conversion fluctuation by 1.05. </t>
  </si>
  <si>
    <t xml:space="preserve">RL22_2311| CHMS| Vivarium for New Equipment for 2022 : 6  Cage EURO rabbit (ID FM 14B.2) Rate determined by the quote attached adjusted for inflation/conversion fluctuation by 1.05. </t>
  </si>
  <si>
    <t xml:space="preserve">RL22_2312| CHMS| Vivarium for New Equipment for 2022 : 10 CAGE GUINEA PIG (ID FM 14B.1) Rate determined by the quote attached adjusted for inflation/conversion fluctuation by 1.05. </t>
  </si>
  <si>
    <t xml:space="preserve">RL22_2313| CHMS| Vivarium for New Equipment for 2022 : Benches/sinks/cupboards (ID FM 14A.2) Rate determined by the quote attached adjusted for inflation/conversion fluctuation by 1.05. </t>
  </si>
  <si>
    <t xml:space="preserve">RL22_2314| CHMS| Vivarium for New Equipment for 2022 : Animal Transfer station (ID FM 14A.1) Rate determined by the quote attached adjusted for inflation/conversion fluctuation by 1.05. </t>
  </si>
  <si>
    <t xml:space="preserve">RL22_2315| CHMS| Vivarium for New Equipment for 2022 : MRI  system (ID FM 013B.1) Rate determined by the quote attached adjusted for inflation/conversion fluctuation by 1.05. </t>
  </si>
  <si>
    <t xml:space="preserve">RL22_2316| CHMS| Vivarium for New Equipment for 2022 : PC (ID FM ) Rate determined by the quote attached adjusted for inflation/conversion fluctuation by 1.05. </t>
  </si>
  <si>
    <t xml:space="preserve">RL22_2317| CHMS| Vivarium for New Equipment for 2022 : Table (ID FM ) Rate determined by the quote attached adjusted for inflation/conversion fluctuation by 1.05. </t>
  </si>
  <si>
    <t xml:space="preserve">RL22_2318| CHMS| Vivarium for New Equipment for 2022 : Anaesthsia Chamber  (ID FM 12B.6) Rate determined by the quote attached adjusted for inflation/conversion fluctuation by 1.05. </t>
  </si>
  <si>
    <t xml:space="preserve">RL22_2319| CHMS| Vivarium for New Equipment for 2022 : 15 Cage NG Rat 1800 (ID FM 12B.5) Rate determined by the quote attached adjusted for inflation/conversion fluctuation by 1.05. </t>
  </si>
  <si>
    <t xml:space="preserve">RL22_2320| CHMS| Vivarium for New Equipment for 2022 : 35 Cage ng 900 (ID FM 12B.4) Rate determined by the quote attached adjusted for inflation/conversion fluctuation by 1.05. </t>
  </si>
  <si>
    <t xml:space="preserve">RL22_2321| CHMS| Vivarium for New Equipment for 2022 : bench with sinks / supboards (ID FM 12B.3) Rate determined by the quote attached adjusted for inflation/conversion fluctuation by 1.05. </t>
  </si>
  <si>
    <t xml:space="preserve">RL22_2322| CHMS| Vivarium for New Equipment for 2022 : Trolleys (ID FM 12B.2) Rate determined by the quote attached adjusted for inflation/conversion fluctuation by 1.05. </t>
  </si>
  <si>
    <t xml:space="preserve">RL22_2323| CHMS| Vivarium for New Equipment for 2022 : Animal workstation (ID FM 12B.1) Rate determined by the quote attached adjusted for inflation/conversion fluctuation by 1.05. </t>
  </si>
  <si>
    <t xml:space="preserve">RL22_2324| CHMS| Vivarium for New Equipment for 2022 : 80 Cage NG Mouse (ID FM 12A.3) Rate determined by the quote attached adjusted for inflation/conversion fluctuation by 1.05. </t>
  </si>
  <si>
    <t xml:space="preserve">RL22_2325| CHMS| Vivarium for New Equipment for 2022 : 160 Ng cage Mouse (ID FM 12A.2) Rate determined by the quote attached adjusted for inflation/conversion fluctuation by 1.05. </t>
  </si>
  <si>
    <t xml:space="preserve">RL22_2326| CHMS| Vivarium for New Equipment for 2022 : Animal transfer station (ID FM 12A.1) Rate determined by the quote attached adjusted for inflation/conversion fluctuation by 1.05. </t>
  </si>
  <si>
    <t xml:space="preserve">RL22_2327| CHMS| Vivarium for New Equipment for 2022 : animal transfer station (ID FM 11A.3) Rate determined by the quote attached adjusted for inflation/conversion fluctuation by 1.05. </t>
  </si>
  <si>
    <t xml:space="preserve">RL22_2328| CHMS| Vivarium for New Equipment for 2022 : biological workstation Sc4+ (ID FM 11A.2) Rate determined by the quote attached adjusted for inflation/conversion fluctuation by 1.05. </t>
  </si>
  <si>
    <t xml:space="preserve">RL22_2329| CHMS| Vivarium for New Equipment for 2022 : pass through box (ID FM 11A.1) Rate determined by the quote attached adjusted for inflation/conversion fluctuation by 1.05. </t>
  </si>
  <si>
    <t xml:space="preserve">RL22_2330| CHMS| Vivarium for New Equipment for 2022 : 15 Cage NG Rat 1800 (ID FM 10B.5) Rate determined by the quote attached adjusted for inflation/conversion fluctuation by 1.05. </t>
  </si>
  <si>
    <t xml:space="preserve">RL22_2331| CHMS| Vivarium for New Equipment for 2022 : 35 Cage Ng rat 900 (ID FM 10B.4) Rate determined by the quote attached adjusted for inflation/conversion fluctuation by 1.05. </t>
  </si>
  <si>
    <t xml:space="preserve">RL22_2332| CHMS| Vivarium for New Equipment for 2022 : bench with sinks / supboards (ID FM 10B.3) Rate determined by the quote attached adjusted for inflation/conversion fluctuation by 1.05. </t>
  </si>
  <si>
    <t xml:space="preserve">RL22_2333| CHMS| Vivarium for New Equipment for 2022 : Trolleys (ID FM 10B.2) Rate determined by the quote attached adjusted for inflation/conversion fluctuation by 1.05. </t>
  </si>
  <si>
    <t xml:space="preserve">RL22_2334| CHMS| Vivarium for New Equipment for 2022 : Animal workstation (ID FM 10B.1) Rate determined by the quote attached adjusted for inflation/conversion fluctuation by 1.05. </t>
  </si>
  <si>
    <t xml:space="preserve">RL22_2335| CHMS| Vivarium for New Equipment for 2022 : 80 Cage NG Mouse (ID FM 10A.3) Rate determined by the quote attached adjusted for inflation/conversion fluctuation by 1.05. </t>
  </si>
  <si>
    <t xml:space="preserve">RL22_2336| CHMS| Vivarium for New Equipment for 2022 : 160 Ng cage Mouse (ID FM 10A.2) Rate determined by the quote attached adjusted for inflation/conversion fluctuation by 1.05. </t>
  </si>
  <si>
    <t xml:space="preserve">RL22_2337| CHMS| Vivarium for New Equipment for 2022 : Animal transfer station (ID FM 10A.1) Rate determined by the quote attached adjusted for inflation/conversion fluctuation by 1.05. </t>
  </si>
  <si>
    <t xml:space="preserve">RL22_2338| CHMS| Vivarium for New Equipment for 2022 : MiliQ water purification system (ID FM 9A.11) Rate determined by the quote attached adjusted for inflation/conversion fluctuation by 1.05. </t>
  </si>
  <si>
    <t xml:space="preserve">RL22_2339| CHMS| Vivarium for New Equipment for 2022 : Biological Workstation  (ID FM 9A.10) Rate determined by the quote attached adjusted for inflation/conversion fluctuation by 1.05. </t>
  </si>
  <si>
    <t xml:space="preserve">RL22_2340| CHMS| Vivarium for New Equipment for 2022 : Refrigerated Centrifuge &amp; rotor (Z 366) (ID FM 9A.9) Rate determined by the quote attached adjusted for inflation/conversion fluctuation by 1.05. </t>
  </si>
  <si>
    <t xml:space="preserve">RL22_2341| CHMS| Vivarium for New Equipment for 2022 : Model Z 130 M Mini Centrifuge  (ID FM 9A.8) Rate determined by the quote attached adjusted for inflation/conversion fluctuation by 1.05. </t>
  </si>
  <si>
    <t xml:space="preserve">RL22_2342| CHMS| Vivarium for New Equipment for 2022 : Vortex Mixer  (ID FM 9A.7) Rate determined by the quote attached adjusted for inflation/conversion fluctuation by 1.05. </t>
  </si>
  <si>
    <t xml:space="preserve">RL22_2343| CHMS| Vivarium for New Equipment for 2022 : pH Mv/Benchtop Meter (ID FM 9A.6) Rate determined by the quote attached adjusted for inflation/conversion fluctuation by 1.05. </t>
  </si>
  <si>
    <t xml:space="preserve">RL22_2344| CHMS| Vivarium for New Equipment for 2022 : Microwave Oven (ID FM 9A.5) Rate determined by the quote attached adjusted for inflation/conversion fluctuation by 1.05. </t>
  </si>
  <si>
    <t xml:space="preserve">RL22_2345| CHMS| Vivarium for New Equipment for 2022 : weighing Balance  (ID FM 9A.4) Rate determined by the quote attached adjusted for inflation/conversion fluctuation by 1.05. </t>
  </si>
  <si>
    <t xml:space="preserve">RL22_2346| CHMS| Vivarium for New Equipment for 2022 : Hot plate Stirrer (ID FM 9A.3) Rate determined by the quote attached adjusted for inflation/conversion fluctuation by 1.05. </t>
  </si>
  <si>
    <t xml:space="preserve">RL22_2347| CHMS| Vivarium for New Equipment for 2022 : Hot -Air Oven (ID FM 9A.2) Rate determined by the quote attached adjusted for inflation/conversion fluctuation by 1.05. </t>
  </si>
  <si>
    <t xml:space="preserve">RL22_2348| CHMS| Vivarium for New Equipment for 2022 : Pass through box (ID FM 9A.1) Rate determined by the quote attached adjusted for inflation/conversion fluctuation by 1.05. </t>
  </si>
  <si>
    <t xml:space="preserve">RL22_2349| CHMS| Vivarium for New Equipment for 2022 : 15 Cage NG Rat 1800 (ID FM 8B.5) Rate determined by the quote attached adjusted for inflation/conversion fluctuation by 1.05. </t>
  </si>
  <si>
    <t xml:space="preserve">RL22_2350| CHMS| Vivarium for New Equipment for 2022 : 35 Cage Ng rat 900 (ID FM 8B.4) Rate determined by the quote attached adjusted for inflation/conversion fluctuation by 1.05. </t>
  </si>
  <si>
    <t xml:space="preserve">RL22_2351| CHMS| Vivarium for New Equipment for 2022 : bench with sinks / supboards (ID FM 8B.3) Rate determined by the quote attached adjusted for inflation/conversion fluctuation by 1.05. </t>
  </si>
  <si>
    <t xml:space="preserve">RL22_2352| CHMS| Vivarium for New Equipment for 2022 : Trolleys (ID FM 8B.2) Rate determined by the quote attached adjusted for inflation/conversion fluctuation by 1.05. </t>
  </si>
  <si>
    <t xml:space="preserve">RL22_2353| CHMS| Vivarium for New Equipment for 2022 : Animal workstation (ID FM 8B.1) Rate determined by the quote attached adjusted for inflation/conversion fluctuation by 1.05. </t>
  </si>
  <si>
    <t xml:space="preserve">RL22_2354| CHMS| Vivarium for New Equipment for 2022 : 80 NG Cage Mouse (ID FM 8A.3) Rate determined by the quote attached adjusted for inflation/conversion fluctuation by 1.05. </t>
  </si>
  <si>
    <t xml:space="preserve">RL22_2355| CHMS| Vivarium for New Equipment for 2022 : 160 NG cage Mouse (ID FM 8A.2) Rate determined by the quote attached adjusted for inflation/conversion fluctuation by 1.05. </t>
  </si>
  <si>
    <t xml:space="preserve">RL22_2356| CHMS| Vivarium for New Equipment for 2022 : Animal transfer station (ID FM 8A.1) Rate determined by the quote attached adjusted for inflation/conversion fluctuation by 1.05. </t>
  </si>
  <si>
    <t xml:space="preserve">RL22_2357| CHMS| Vivarium for New Equipment for 2022 : Trolleys (ID FM 7A.5) Rate determined by the quote attached adjusted for inflation/conversion fluctuation by 1.05. </t>
  </si>
  <si>
    <t xml:space="preserve">RL22_2358| CHMS| Vivarium for New Equipment for 2022 : Vertical Worstation for Shaivng/ clipping (ID FM 7A.4) Rate determined by the quote attached adjusted for inflation/conversion fluctuation by 1.05. </t>
  </si>
  <si>
    <t xml:space="preserve">RL22_2359| CHMS| Vivarium for New Equipment for 2022 : bench with sinks / supboards (ID FM 7A.3) Rate determined by the quote attached adjusted for inflation/conversion fluctuation by 1.05. </t>
  </si>
  <si>
    <t xml:space="preserve">RL22_2360| CHMS| Vivarium for New Equipment for 2022 : (ID FM 7A.2) Rate determined by the quote attached adjusted for inflation/conversion fluctuation by 1.05. </t>
  </si>
  <si>
    <t xml:space="preserve">RL22_2361| CHMS| Vivarium for New Equipment for 2022 : (ID FM 7A.1) Rate determined by the quote attached adjusted for inflation/conversion fluctuation by 1.05. </t>
  </si>
  <si>
    <t xml:space="preserve">RL22_2362| CHMS| Vivarium for New Equipment for 2022 : X ray and irradition imaging  (ID FM 6B.2) Rate determined by the quote attached adjusted for inflation/conversion fluctuation by 1.05. </t>
  </si>
  <si>
    <t xml:space="preserve">RL22_2363| CHMS| Vivarium for New Equipment for 2022 : X ray and irradition imaging  (ID FM 6B.1) Rate determined by the quote attached adjusted for inflation/conversion fluctuation by 1.05. </t>
  </si>
  <si>
    <t xml:space="preserve">RL22_2364| CHMS| Vivarium for New Equipment for 2022 : PC (ID FM 6A.2) Rate determined by the quote attached adjusted for inflation/conversion fluctuation by 1.05. </t>
  </si>
  <si>
    <t xml:space="preserve">RL22_2365| CHMS| Vivarium for New Equipment for 2022 : Table (ID FM 6A.1) Rate determined by the quote attached adjusted for inflation/conversion fluctuation by 1.05. </t>
  </si>
  <si>
    <t xml:space="preserve">RL22_2366| CHMS| Vivarium for New Equipment for 2022 : PC (ID FM 5A.2) Rate determined by the quote attached adjusted for inflation/conversion fluctuation by 1.05. </t>
  </si>
  <si>
    <t xml:space="preserve">RL22_2367| CHMS| Vivarium for New Equipment for 2022 : Table (ID FM 5A.1) Rate determined by the quote attached adjusted for inflation/conversion fluctuation by 1.05. </t>
  </si>
  <si>
    <t xml:space="preserve">RL22_2368| CHMS| Vivarium for New Equipment for 2022 : trolleys (ID FM 4A.3) Rate determined by the quote attached adjusted for inflation/conversion fluctuation by 1.05. </t>
  </si>
  <si>
    <t xml:space="preserve">RL22_2369| CHMS| Vivarium for New Equipment for 2022 : benches/sinks/cupboards (ID FM 4A.2) Rate determined by the quote attached adjusted for inflation/conversion fluctuation by 1.05. </t>
  </si>
  <si>
    <t xml:space="preserve">RL22_2370| CHMS| Vivarium for New Equipment for 2022 : HR40-IIB2 (ID FM 4A.1) Rate determined by the quote attached adjusted for inflation/conversion fluctuation by 1.05. </t>
  </si>
  <si>
    <t xml:space="preserve">RL22_2371| CHMS| Vivarium for New Equipment for 2022 : cabinets for external clothes and gloves (ID FM 3A.3) Rate determined by the quote attached adjusted for inflation/conversion fluctuation by 1.05. </t>
  </si>
  <si>
    <t xml:space="preserve">RL22_2372| CHMS| Vivarium for New Equipment for 2022 : cabinet for shoe storage compartments (ID FM 3A.2) Rate determined by the quote attached adjusted for inflation/conversion fluctuation by 1.05. </t>
  </si>
  <si>
    <t xml:space="preserve">RL22_2373| CHMS| Vivarium for New Equipment for 2022 : Sitting Bench (ID FM 3A.1) Rate determined by the quote attached adjusted for inflation/conversion fluctuation by 1.05. </t>
  </si>
  <si>
    <t xml:space="preserve">RL22_2374| CHMS| Vivarium for New Equipment for 2022 : Pallets (ID FM 2C.1) Rate determined by the quote attached adjusted for inflation/conversion fluctuation by 1.05. </t>
  </si>
  <si>
    <t xml:space="preserve">RL22_2375| CHMS| Vivarium for New Equipment for 2022 : Pens  (ID FM ) Rate determined by the quote attached adjusted for inflation/conversion fluctuation by 1.05. </t>
  </si>
  <si>
    <t xml:space="preserve">RL22_2376| CHMS| Vivarium for New Equipment for 2022 : surgery scrubbing sink (ID FM 1C.5) Rate determined by the quote attached adjusted for inflation/conversion fluctuation by 1.05. </t>
  </si>
  <si>
    <t xml:space="preserve">RL22_2377| CHMS| Vivarium for New Equipment for 2022 : cabinets for non surgical clothes (ID FM 1C.4) Rate determined by the quote attached adjusted for inflation/conversion fluctuation by 1.05. </t>
  </si>
  <si>
    <t xml:space="preserve">RL22_2378| CHMS| Vivarium for New Equipment for 2022 : cabinets for sterile gowning storage (ID FM 1C.3) Rate determined by the quote attached adjusted for inflation/conversion fluctuation by 1.05. </t>
  </si>
  <si>
    <t xml:space="preserve">RL22_2379| CHMS| Vivarium for New Equipment for 2022 : benches/sink/cupboards (ID FM 1C.2) Rate determined by the quote attached adjusted for inflation/conversion fluctuation by 1.05. </t>
  </si>
  <si>
    <t xml:space="preserve">RL22_2380| CHMS| Vivarium for New Equipment for 2022 : Fridge and cabinets , with locker system (ID FM 1C.1) Rate determined by the quote attached adjusted for inflation/conversion fluctuation by 1.05. </t>
  </si>
  <si>
    <t xml:space="preserve">RL22_2381| CHMS| Vivarium for New Equipment for 2022 : Pass through box (ID FM 1B.7) Rate determined by the quote attached adjusted for inflation/conversion fluctuation by 1.05. </t>
  </si>
  <si>
    <t xml:space="preserve">RL22_2382| CHMS| Vivarium for New Equipment for 2022 : trolleys (ID FM 1B.6) Rate determined by the quote attached adjusted for inflation/conversion fluctuation by 1.05. </t>
  </si>
  <si>
    <t xml:space="preserve">RL22_2383| CHMS| Vivarium for New Equipment for 2022 : benches/sink/cupboards (ID FM 1B.5) Rate determined by the quote attached adjusted for inflation/conversion fluctuation by 1.05. </t>
  </si>
  <si>
    <t xml:space="preserve">RL22_2384| CHMS| Vivarium for New Equipment for 2022 : celing suspended surgery light (ID FM 1B.4) Rate determined by the quote attached adjusted for inflation/conversion fluctuation by 1.05. </t>
  </si>
  <si>
    <t xml:space="preserve">RL22_2385| CHMS| Vivarium for New Equipment for 2022 : cardiac and respiratory frequency monitoring device for ruminants (ID FM 1B.3) Rate determined by the quote attached adjusted for inflation/conversion fluctuation by 1.05. </t>
  </si>
  <si>
    <t xml:space="preserve">RL22_2386| CHMS| Vivarium for New Equipment for 2022 : surgery table for small ruminants (ID FM 1B.1) Rate determined by the quote attached adjusted for inflation/conversion fluctuation by 1.05. </t>
  </si>
  <si>
    <t xml:space="preserve">RL22_2387| CHMS| Vivarium for New Equipment for 2022 : ceiling suspended (shadow less) lighting system (ID FM 1A.6) Rate determined by the quote attached adjusted for inflation/conversion fluctuation by 1.05. </t>
  </si>
  <si>
    <t xml:space="preserve">RL22_2388| CHMS| Vivarium for New Equipment for 2022 : Cabinets with locker system (ID FM 1A.5) Rate determined by the quote attached adjusted for inflation/conversion fluctuation by 1.05. </t>
  </si>
  <si>
    <t xml:space="preserve">RL22_2389| CHMS| Vivarium for New Equipment for 2022 : Fridge and cabinets , with locker system (ID FM 1A.4) Rate determined by the quote attached adjusted for inflation/conversion fluctuation by 1.05. </t>
  </si>
  <si>
    <t xml:space="preserve">RL22_2390| CHMS| Vivarium for New Equipment for 2022 : bench with sinks/ cupbaords (ID FM 1A.3) Rate determined by the quote attached adjusted for inflation/conversion fluctuation by 1.05. </t>
  </si>
  <si>
    <t xml:space="preserve">RL22_2391| CHMS| Vivarium for New Equipment for 2022 : Table for pre-op hairs shaving/clipping (ID FM 1A.2) Rate determined by the quote attached adjusted for inflation/conversion fluctuation by 1.05. </t>
  </si>
  <si>
    <t xml:space="preserve">RL22_1296| CMAT| (blank) for New Equipment for 2022 : Capillary flow porometry provides a simple and non-destructive technique that allows rapid and accurate measurement of pore size and distribution Rate determined by the quote attached adjusted for inflation/conversion fluctuation by 1.05. </t>
  </si>
  <si>
    <t xml:space="preserve">RL22_1298| CMAT| (blank) for New Equipment for 2022 : The optical profilometer uses white light interferometry to produce high quality surface profiles which can be used to study the morphology of membranes and surface coatings. Rate determined by the quote attached adjusted for inflation/conversion fluctuation by 1.05. </t>
  </si>
  <si>
    <t xml:space="preserve">RL22_1299| CMAT| (blank) for New Equipment for 2022 : ExactaCoat (Ultrasonic Surface Coater) Rate determined by the quote attached adjusted for inflation/conversion fluctuation by 1.05. </t>
  </si>
  <si>
    <t xml:space="preserve">RL22_1300| CMAT| (blank) for New Equipment for 2022 : Optical Coherence Tomography (OCT) is a noninvasive optical imaging technique that produces real-time, 2D cross-sectional and 3D volumetric images of a sample Rate determined by the quote attached adjusted for inflation/conversion fluctuation by 1.05. </t>
  </si>
  <si>
    <t xml:space="preserve">RL22_1301| CMAT| (blank) for New Equipment for 2022 : Reverse Electrodialysis System Rate determined by the quote attached adjusted for inflation/conversion fluctuation by 1.05. </t>
  </si>
  <si>
    <t xml:space="preserve">RL22_1302| CMAT| (blank) for New Equipment for 2022 : Solar Simulator Lamp Rate determined by the quote attached adjusted for inflation/conversion fluctuation by 1.05. </t>
  </si>
  <si>
    <t xml:space="preserve">RL22_1303| CMAT| (blank) for New Equipment for 2022 : IKA Disperser (T 25 easy clean control) Rate determined by the quote attached adjusted for inflation/conversion fluctuation by 1.05. </t>
  </si>
  <si>
    <t xml:space="preserve">RL22_1692| CMAT| (blank) for New Equipment for 2022 : Q500 ultrasonic tool Rate determined by the quote attached adjusted for inflation/conversion fluctuation by 1.05. </t>
  </si>
  <si>
    <t xml:space="preserve">RL22_1709| CMAT| (blank) for New Equipment for 2022 : Luminometer Rate determined by the quote attached adjusted for inflation/conversion fluctuation by 1.05. </t>
  </si>
  <si>
    <t xml:space="preserve">RL22_1722| CMAT| (blank) for New Equipment for 2022 : Oil content analyzer (OCA) Rate determined by the quote attached adjusted for inflation/conversion fluctuation by 1.05. </t>
  </si>
  <si>
    <t xml:space="preserve">RL22_1724| CMAT| (blank) for New Equipment for 2022 : Quartz crystal microbalance (QCM) Rate determined by the quote attached adjusted for inflation/conversion fluctuation by 1.05. </t>
  </si>
  <si>
    <t xml:space="preserve">RL22_1733| CMAT| (blank) for New Equipment for 2022 : ATR-FTIR Rate determined by the quote attached adjusted for inflation/conversion fluctuation by 1.05. </t>
  </si>
  <si>
    <t xml:space="preserve">RL22_1734| CMAT| (blank) for New Equipment for 2022 : ATP analyzer (ATPA) Rate determined by the quote attached adjusted for inflation/conversion fluctuation by 1.05. </t>
  </si>
  <si>
    <t xml:space="preserve">RL22_1743| CMAT| (blank) for New Equipment for 2022 : Gel permeation chromatography (GPC) Rate determined by the quote attached adjusted for inflation/conversion fluctuation by 1.05. </t>
  </si>
  <si>
    <t xml:space="preserve">RL22_1744| CMAT| (blank) for New Equipment for 2022 : UV/Vis/NIR spectrophotometer with modules for solid samples Rate determined by the quote attached adjusted for inflation/conversion fluctuation by 1.05. </t>
  </si>
  <si>
    <t xml:space="preserve">RL22_1745| CMAT| (blank) for New Equipment for 2022 : Zeta potential analyzer (ZPA) Rate determined by the quote attached adjusted for inflation/conversion fluctuation by 1.05. </t>
  </si>
  <si>
    <t xml:space="preserve">RL22_1746| CMAT| (blank) for New Equipment for 2022 : Phase contrast microscope Rate determined by the quote attached adjusted for inflation/conversion fluctuation by 1.05. </t>
  </si>
  <si>
    <t xml:space="preserve">RL22_1763| CMAT| (blank) for New Equipment for 2022 : Liquid-liquid extraction column (LLEC) Rate determined by the quote attached adjusted for inflation/conversion fluctuation by 1.05. </t>
  </si>
  <si>
    <t xml:space="preserve">RL22_1798| CMAT| (blank) for New Equipment for 2022 : Atomic absorption spectrometer (AAS) Rate determined by the quote attached adjusted for inflation/conversion fluctuation by 1.05. </t>
  </si>
  <si>
    <t xml:space="preserve">RL22_1824| CMAT| (blank) for New Equipment for 2022 : Ultrafiltration/Microfiltration setup (UF/MF) Rate determined by the quote attached adjusted for inflation/conversion fluctuation by 1.05. </t>
  </si>
  <si>
    <t xml:space="preserve">RL22_1895| CMAT| (blank) for New Equipment for 2022 : Digital PCR instrument Rate determined by the quote attached adjusted for inflation/conversion fluctuation by 1.05. </t>
  </si>
  <si>
    <t xml:space="preserve">RL22_1898| CMAT| (blank) for New Equipment for 2022 : Confocal laser scanning microscope (CLSM) Rate determined by the quote attached adjusted for inflation/conversion fluctuation by 1.05. </t>
  </si>
  <si>
    <t xml:space="preserve">RL22_2394| CMAT| CMAT for New Equipment for 2022 : Autoclave Rate determined by the quote attached adjusted for inflation/conversion fluctuation by 1.05. </t>
  </si>
  <si>
    <t xml:space="preserve">RL22_1946| CORE Lab KU| CryoTEM for New Equipment for 2022 : Cryo TEM 200 kV Rate determined by the quote attached adjusted for inflation/conversion fluctuation by 1.05. </t>
  </si>
  <si>
    <t xml:space="preserve">RL22_1947| CORE Lab KU| CryoTEM for New Equipment for 2022 : Cryo TEM 300 kV Rate determined by the quote attached adjusted for inflation/conversion fluctuation by 1.05. </t>
  </si>
  <si>
    <t xml:space="preserve">RL22_1949| CORE Lab KU| CryoTEM for New Equipment for 2022 : Aquilos Rate determined by the quote attached adjusted for inflation/conversion fluctuation by 1.05. </t>
  </si>
  <si>
    <t xml:space="preserve">RL22_1950| CORE Lab KU| CryoTEM for New Equipment for 2022 : Cryo Sample Preparation Rate determined by the quote attached adjusted for inflation/conversion fluctuation by 1.05. </t>
  </si>
  <si>
    <t xml:space="preserve">RL22_1951| CORE Lab KU| CryoTEM for New Equipment for 2022 : Coating Machine Rate determined by the quote attached adjusted for inflation/conversion fluctuation by 1.05. </t>
  </si>
  <si>
    <t xml:space="preserve">RL22_1952| CORE Lab KU| CryoTEM for New Equipment for 2022 : Site Survey for EM Rate determined by the quote attached adjusted for inflation/conversion fluctuation by 1.05. </t>
  </si>
  <si>
    <t xml:space="preserve">RL22_1953| CORE Lab KU| CryoTEM for New Equipment for 2022 : EM shifting Rate determined by the quote attached adjusted for inflation/conversion fluctuation by 1.05. </t>
  </si>
  <si>
    <t xml:space="preserve">RL22_2103| CORE Lab KU| CORE lab Healthcare for New Equipment for 2022 : C1 Single-Cell Auto Prep System Rate determined by the quote attached adjusted for inflation/conversion fluctuation by 1.05. </t>
  </si>
  <si>
    <t xml:space="preserve">RL22_2104| CORE Lab KU| CORE lab Healthcare for New Equipment for 2022 : Weighting balance Rate determined by the quote attached adjusted for inflation/conversion fluctuation by 1.05. </t>
  </si>
  <si>
    <t xml:space="preserve">RL22_2105| CORE Lab KU| CORE lab Healthcare for New Equipment for 2022 : AVANTI J26 XPI Centrifuge Rate determined by the quote attached adjusted for inflation/conversion fluctuation by 1.05. </t>
  </si>
  <si>
    <t xml:space="preserve">RL22_2120| CORE Lab KU| CORE lab Healthcare for New Equipment for 2022 : Co2 incubator Rate determined by the quote attached adjusted for inflation/conversion fluctuation by 1.05. </t>
  </si>
  <si>
    <t xml:space="preserve">RL22_2121| CORE Lab KU| CORE lab Healthcare for New Equipment for 2022 : Water Purification System- Smart2Pure Rate determined by the quote attached adjusted for inflation/conversion fluctuation by 1.05. </t>
  </si>
  <si>
    <t xml:space="preserve">RL22_2122| CORE Lab KU| CORE lab Healthcare for New Equipment for 2022 : LN2 storage Rate determined by the quote attached adjusted for inflation/conversion fluctuation by 1.05. </t>
  </si>
  <si>
    <t xml:space="preserve">RL22_2123| CORE Lab KU| CORE lab Healthcare for New Equipment for 2022 : Quantstudio 5 Real time PCR Rate determined by the quote attached adjusted for inflation/conversion fluctuation by 1.05. </t>
  </si>
  <si>
    <t xml:space="preserve">RL22_2124| CORE Lab KU| CORE lab Healthcare for New Equipment for 2022 : Thermal Mixer w/1.5ml Blck Rate determined by the quote attached adjusted for inflation/conversion fluctuation by 1.05. </t>
  </si>
  <si>
    <t xml:space="preserve">RL22_2125| CORE Lab KU| CORE lab Healthcare for New Equipment for 2022 : Advanced Microscope Rate determined by the quote attached adjusted for inflation/conversion fluctuation by 1.05. </t>
  </si>
  <si>
    <t xml:space="preserve">RL22_2126| CORE Lab KU| CORE lab Healthcare for New Equipment for 2022 : Laboratory freezer Rate determined by the quote attached adjusted for inflation/conversion fluctuation by 1.05. </t>
  </si>
  <si>
    <t xml:space="preserve">RL22_2127| CORE Lab KU| CORE lab Healthcare for New Equipment for 2022 : Laboratory fridges Rate determined by the quote attached adjusted for inflation/conversion fluctuation by 1.05. </t>
  </si>
  <si>
    <t xml:space="preserve">RL22_2128| CORE Lab KU| CORE lab Healthcare for New Equipment for 2022 : Phase contrast light Microscope Rate determined by the quote attached adjusted for inflation/conversion fluctuation by 1.05. </t>
  </si>
  <si>
    <t xml:space="preserve">RL22_2129| CORE Lab KU| CORE lab Healthcare for New Equipment for 2022 : Phase contrast inverted microscope ix73 Rate determined by the quote attached adjusted for inflation/conversion fluctuation by 1.05. </t>
  </si>
  <si>
    <t xml:space="preserve">RL22_2130| CORE Lab KU| CORE lab Healthcare for New Equipment for 2022 : Centrifuge 5920R Rate determined by the quote attached adjusted for inflation/conversion fluctuation by 1.05. </t>
  </si>
  <si>
    <t xml:space="preserve">RL22_2131| CORE Lab KU| CORE lab Healthcare for New Equipment for 2022 : Microplate reader Rate determined by the quote attached adjusted for inflation/conversion fluctuation by 1.05. </t>
  </si>
  <si>
    <t xml:space="preserve">RL22_2132| CORE Lab KU| CORE lab Healthcare for New Equipment for 2022 : Deep freezer Rate determined by the quote attached adjusted for inflation/conversion fluctuation by 1.05. </t>
  </si>
  <si>
    <t xml:space="preserve">RL22_2133| CORE Lab KU| CORE lab Healthcare for New Equipment for 2022 : Counteness cell counter Rate determined by the quote attached adjusted for inflation/conversion fluctuation by 1.05. </t>
  </si>
  <si>
    <t xml:space="preserve">RL22_2134| CORE Lab KU| CORE lab Healthcare for New Equipment for 2022 : Gel Documentation System Rate determined by the quote attached adjusted for inflation/conversion fluctuation by 1.05. </t>
  </si>
  <si>
    <t xml:space="preserve">RL22_2151| CORE Lab KU| Advanced Manufacturing for New Equipment for 2022 : CMM Machine Rate determined by the quote attached adjusted for inflation/conversion fluctuation by 1.05. </t>
  </si>
  <si>
    <t xml:space="preserve">RL22_2152| CORE Lab KU| Advanced Manufacturing for New Equipment for 2022 : Facilities Works Rate determined by the quote attached adjusted for inflation/conversion fluctuation by 1.05. </t>
  </si>
  <si>
    <t xml:space="preserve">RL22_2153| CORE Lab KU| Advanced Manufacturing for New Equipment for 2022 : GOM Scan Box Rate determined by the quote attached adjusted for inflation/conversion fluctuation by 1.05. </t>
  </si>
  <si>
    <t xml:space="preserve">RL22_2154| CORE Lab KU| Advanced Manufacturing for New Equipment for 2022 : (blank) Rate determined by the quote attached adjusted for inflation/conversion fluctuation by 1.05. </t>
  </si>
  <si>
    <t xml:space="preserve">RL22_2155| CORE Lab KU| Advanced Manufacturing for New Equipment for 2022 : WaterJet Cleaning Upgrade Rate determined by the quote attached adjusted for inflation/conversion fluctuation by 1.05. </t>
  </si>
  <si>
    <t xml:space="preserve">RL22_2168| CORE Lab KU| Advanced Manufacturing for New Software for 2022 : EOS M400-4 Rate determined by the quote attached adjusted for inflation/conversion fluctuation by 1.05. </t>
  </si>
  <si>
    <t xml:space="preserve">RL22_2169| CORE Lab KU| Advanced Manufacturing for New Software for 2022 : MAGICS Software Rate determined by the quote attached adjusted for inflation/conversion fluctuation by 1.05. </t>
  </si>
  <si>
    <t xml:space="preserve">RL22_2170| CORE Lab KU| Advanced Manufacturing for New Software for 2022 : Siemens NX Software Rate determined by the quote attached adjusted for inflation/conversion fluctuation by 1.05. </t>
  </si>
  <si>
    <t xml:space="preserve">RL22_2408| CORE Lab KU| Advanced Manufacturing for New Equipment for 2022 : Robotic Manufacturing Arm Rate determined by the quote attached adjusted for inflation/conversion fluctuation by 1.05. </t>
  </si>
  <si>
    <t xml:space="preserve">RL22_2409| CORE Lab KU| Advanced Manufacturing for New Equipment for 2022 : Robotic Manufacturing Arm Rate determined by the quote attached adjusted for inflation/conversion fluctuation by 1.05. </t>
  </si>
  <si>
    <t xml:space="preserve">RL22_2410| CORE Lab KU| Advanced Manufacturing for New Equipment for 2022 : Wire EDM Rate determined by the quote attached adjusted for inflation/conversion fluctuation by 1.05. </t>
  </si>
  <si>
    <t xml:space="preserve">RL22_2411| CORE Lab KU| Advanced Manufacturing for New Equipment for 2022 : Automated fiber placement Rate determined by the quote attached adjusted for inflation/conversion fluctuation by 1.05. </t>
  </si>
  <si>
    <t xml:space="preserve">RL22_2412| CORE Lab KU| Advanced Manufacturing for New Equipment for 2022 : Industrial Polymer Printer Rate determined by the quote attached adjusted for inflation/conversion fluctuation by 1.05. </t>
  </si>
  <si>
    <t xml:space="preserve">RL22_2413| CORE Lab KU| Advanced Manufacturing for New Equipment for 2022 : CMM Rate determined by the quote attached adjusted for inflation/conversion fluctuation by 1.05. </t>
  </si>
  <si>
    <t xml:space="preserve">RL22_2414| CORE Lab KU| Advanced Manufacturing for New Equipment for 2022 : 3D Scanner  Rate determined by the quote attached adjusted for inflation/conversion fluctuation by 1.05. </t>
  </si>
  <si>
    <t xml:space="preserve">RL22_2415| CORE Lab KU| Advanced Manufacturing for New Equipment for 2022 : Industrial Polymer Printer Rate determined by the quote attached adjusted for inflation/conversion fluctuation by 1.05. </t>
  </si>
  <si>
    <t xml:space="preserve">RL22_1256| CORE Lab Masdar| MI Field Station for New Equipment for 2022 : Manlift purchase Rate determined by the quote attached adjusted for inflation/conversion fluctuation by 1.05. </t>
  </si>
  <si>
    <t xml:space="preserve">RL22_1155| CORE Lab SAN| Micro and Nano Fabrication for New Equipment for 2022 : Cntech Stylus Profilometer Rate determined by the quote attached adjusted for inflation/conversion fluctuation by 1.05. </t>
  </si>
  <si>
    <t xml:space="preserve">RL22_1236| CORE Lab SAN| AFM/RAMAN for New Equipment for 2022 : Spectrofluorometer photoluminescence system for both steady-state and time-resolved measurements Rate determined by the quote attached adjusted for inflation/conversion fluctuation by 1.05. </t>
  </si>
  <si>
    <t xml:space="preserve">RL22_1237| CORE Lab SAN| Micro and Nano Fabrication for New Equipment for 2022 : Photo electron spectroscopy in air (PESA, AC-2 from RIKEN KEIKI) Rate determined by the quote attached adjusted for inflation/conversion fluctuation by 1.05. </t>
  </si>
  <si>
    <t xml:space="preserve">RL22_1238| CORE Lab SAN| Thermal and Mechanical Analysis for New Equipment for 2022 : Thermal Conductivity Ctherm Rate determined by the quote attached adjusted for inflation/conversion fluctuation by 1.05. </t>
  </si>
  <si>
    <t xml:space="preserve">RL22_1239| CORE Lab SAN| Thermal and Mechanical Analysis for New Equipment for 2022 : FT-IR Emissivity Upgrade Rate determined by the quote attached adjusted for inflation/conversion fluctuation by 1.05. </t>
  </si>
  <si>
    <t xml:space="preserve">RL22_1240| CORE Lab SAN| Thermal and Mechanical Analysis for New Equipment for 2022 : THEMIS Specific Heat measurement Rate determined by the quote attached adjusted for inflation/conversion fluctuation by 1.05. </t>
  </si>
  <si>
    <t xml:space="preserve">RL22_1241| CORE Lab SAN| Thermal and Mechanical Analysis for New Equipment for 2022 : SETLINE DSC 
Low temperature DSC Rate determined by the quote attached adjusted for inflation/conversion fluctuation by 1.05. </t>
  </si>
  <si>
    <t xml:space="preserve">RL22_1242| CORE Lab SAN| Surface and Structural Analysis for New Equipment for 2022 : X-Ray Fluorescence Rate determined by the quote attached adjusted for inflation/conversion fluctuation by 1.05. </t>
  </si>
  <si>
    <t xml:space="preserve">RL22_1305| CORE Lab SAN| (blank) for New Equipment for 2022 : Hot Swap Freezer program Rate determined by the quote attached adjusted for inflation/conversion fluctuation by 1.05. </t>
  </si>
  <si>
    <t xml:space="preserve">RL22_1955| CORE Lab SAN| Micro and Nano Fabrication for New Equipment for 2022 : Emergency response containment vessel (ERCV) Rate determined by the quote attached adjusted for inflation/conversion fluctuation by 1.05. </t>
  </si>
  <si>
    <t xml:space="preserve">RL22_1959| CORE Lab SAN| Micro and Nano Fabrication for New Equipment for 2022 : Toxic gas safety items Rate determined by the quote attached adjusted for inflation/conversion fluctuation by 1.05. </t>
  </si>
  <si>
    <t xml:space="preserve">RL22_1960| CORE Lab SAN| Micro and Nano Fabrication for New Equipment for 2022 : Toxic gas management Rate determined by the quote attached adjusted for inflation/conversion fluctuation by 1.05. </t>
  </si>
  <si>
    <t xml:space="preserve">RL22_1961| CORE Lab SAN| Micro and Nano Fabrication for New Equipment for 2022 : Gas detector installation Rate determined by the quote attached adjusted for inflation/conversion fluctuation by 1.05. </t>
  </si>
  <si>
    <t xml:space="preserve">RL22_1962| CORE Lab SAN| Micro and Nano Fabrication for New Equipment for 2022 : Gas systems testing Rate determined by the quote attached adjusted for inflation/conversion fluctuation by 1.05. </t>
  </si>
  <si>
    <t xml:space="preserve">RL22_1963| CORE Lab SAN| Micro and Nano Fabrication for New Equipment for 2022 : Compressor Rate determined by the quote attached adjusted for inflation/conversion fluctuation by 1.05. </t>
  </si>
  <si>
    <t xml:space="preserve">RL22_1964| CORE Lab SAN| Micro and Nano Fabrication for New Equipment for 2022 : Chillers (x5) Rate determined by the quote attached adjusted for inflation/conversion fluctuation by 1.05. </t>
  </si>
  <si>
    <t xml:space="preserve">RL22_1965| CORE Lab SAN| Micro and Nano Fabrication for New Equipment for 2022 : Nitrogen facility Rate determined by the quote attached adjusted for inflation/conversion fluctuation by 1.05. </t>
  </si>
  <si>
    <t xml:space="preserve">RL22_1966| CORE Lab SAN| Micro and Nano Fabrication for New Equipment for 2022 : Plumbing (collection and neutralization) Rate determined by the quote attached adjusted for inflation/conversion fluctuation by 1.05. </t>
  </si>
  <si>
    <t xml:space="preserve">RL22_1967| CORE Lab SAN| Micro and Nano Fabrication for New Equipment for 2022 : Waste management  Rate determined by the quote attached adjusted for inflation/conversion fluctuation by 1.05. </t>
  </si>
  <si>
    <t xml:space="preserve">RL22_1968| CORE Lab SAN| Micro and Nano Fabrication for New Equipment for 2022 : Gloveboxes (GB) | Plasma Sputter deposition Ebeam Evaporator Atomic Layer Deposition Lesker PVD 75 Thermal Evaporator J.A Woolam Variable Angle Ellipsometer Oxygen Plasma Cleaner Precision Spin Coater Rate determined by the quote attached adjusted for inflation/conversion fluctuation by 1.05. </t>
  </si>
  <si>
    <t xml:space="preserve">RL22_1969| CORE Lab SAN| Micro and Nano Fabrication for New Equipment for 2022 : E-Beam Lithography Rate determined by the quote attached adjusted for inflation/conversion fluctuation by 1.05. </t>
  </si>
  <si>
    <t xml:space="preserve">RL22_1970| CORE Lab SAN| Micro and Nano Fabrication for New Equipment for 2022 : Acid Bench (HF) Rate determined by the quote attached adjusted for inflation/conversion fluctuation by 1.05. </t>
  </si>
  <si>
    <t xml:space="preserve">RL22_1972| CORE Lab SAN| Micro and Nano Fabrication for New Equipment for 2022 : Photoresist Developing Station (base bench) Rate determined by the quote attached adjusted for inflation/conversion fluctuation by 1.05. </t>
  </si>
  <si>
    <t xml:space="preserve">RL22_1973| CORE Lab SAN| Micro and Nano Fabrication for New Equipment for 2022 : Solvent Bench Rate determined by the quote attached adjusted for inflation/conversion fluctuation by 1.05. </t>
  </si>
  <si>
    <t xml:space="preserve">RL22_1974| CORE Lab SAN| Micro and Nano Fabrication for New Equipment for 2022 : NW+Graphene CVD system Rate determined by the quote attached adjusted for inflation/conversion fluctuation by 1.05. </t>
  </si>
  <si>
    <t xml:space="preserve">RL22_1975| CORE Lab SAN| Micro and Nano Fabrication for New Equipment for 2022 : SUSS MA8/BA8e Litho Contact Aligner Rate determined by the quote attached adjusted for inflation/conversion fluctuation by 1.05. </t>
  </si>
  <si>
    <t xml:space="preserve">RL22_1976| CORE Lab SAN| Micro and Nano Fabrication for New Equipment for 2022 : PECVD Rate determined by the quote attached adjusted for inflation/conversion fluctuation by 1.05. </t>
  </si>
  <si>
    <t xml:space="preserve">RL22_1977| CORE Lab SAN| Micro and Nano Fabrication for New Equipment for 2022 : Reactive Ion Etcher Fl- Rate determined by the quote attached adjusted for inflation/conversion fluctuation by 1.05. </t>
  </si>
  <si>
    <t xml:space="preserve">RL22_1978| CORE Lab SAN| Micro and Nano Fabrication for New Equipment for 2022 : DRIE Silicon/Silicon Nitride Rate determined by the quote attached adjusted for inflation/conversion fluctuation by 1.05. </t>
  </si>
  <si>
    <t xml:space="preserve">RL22_1979| CORE Lab SAN| Micro and Nano Fabrication for New Equipment for 2022 : Stylus Profilometer Rate determined by the quote attached adjusted for inflation/conversion fluctuation by 1.05. </t>
  </si>
  <si>
    <t xml:space="preserve">RL22_1980| CORE Lab SAN| Micro and Nano Fabrication for New Equipment for 2022 : MicroTest Wirebonder Rate determined by the quote attached adjusted for inflation/conversion fluctuation by 1.05. </t>
  </si>
  <si>
    <t xml:space="preserve">RL22_1981| CORE Lab SAN| Micro and Nano Fabrication for New Equipment for 2022 : Video Microscope with 3d Rate determined by the quote attached adjusted for inflation/conversion fluctuation by 1.05. </t>
  </si>
  <si>
    <t xml:space="preserve">RL22_1982| CORE Lab SAN| Micro and Nano Fabrication for New Equipment for 2022 : Dicing Saw Rate determined by the quote attached adjusted for inflation/conversion fluctuation by 1.05. </t>
  </si>
  <si>
    <t xml:space="preserve">RL22_1983| CORE Lab SAN| Micro and Nano Fabrication for New Equipment for 2022 : Interferometer Rate determined by the quote attached adjusted for inflation/conversion fluctuation by 1.05. </t>
  </si>
  <si>
    <t xml:space="preserve">RL22_1984| CORE Lab SAN| Micro and Nano Fabrication for New Equipment for 2022 : Oven Rate determined by the quote attached adjusted for inflation/conversion fluctuation by 1.05. </t>
  </si>
  <si>
    <t xml:space="preserve">RL22_1985| CORE Lab SAN| Micro and Nano Fabrication for New Equipment for 2022 : Photoelectron spectroscopy in air  Rate determined by the quote attached adjusted for inflation/conversion fluctuation by 1.05. </t>
  </si>
  <si>
    <t xml:space="preserve">RL22_2029| CORE Lab SAN| Optoelectronics Characterization for New Equipment for 2022 : Replacement vacuum pump QE solar system Rate determined by the quote attached adjusted for inflation/conversion fluctuation by 1.05. </t>
  </si>
  <si>
    <t xml:space="preserve">RL22_2035| CORE Lab SAN| Optoelectronics Characterization for New Equipment for 2022 : C-band Tunable laser Rate determined by the quote attached adjusted for inflation/conversion fluctuation by 1.05. </t>
  </si>
  <si>
    <t xml:space="preserve">RL22_2038| CORE Lab SAN| Optoelectronics Characterization for New Equipment for 2022 : Optical Fiber Array, array holder and nanopositioners positioners with 6 degree freedom Rate determined by the quote attached adjusted for inflation/conversion fluctuation by 1.05. </t>
  </si>
  <si>
    <t xml:space="preserve">RL22_2046| CORE Lab SAN| Optoelectronics Characterization for New Equipment for 2022 : VDI - Erickson Power Meter (PM5B) Rate determined by the quote attached adjusted for inflation/conversion fluctuation by 1.05. </t>
  </si>
  <si>
    <t xml:space="preserve">RL22_2050| CORE Lab SAN| Optoelectronics Characterization for New Equipment for 2022 : GGB PROBES FOR ELITE 300. Rate determined by the quote attached adjusted for inflation/conversion fluctuation by 1.05. </t>
  </si>
  <si>
    <t xml:space="preserve">RL22_2176| CORE Lab SAN| Prototyping and Fabrication workshop for New Equipment for 2022 : CMM | Co Ordinate Measuring Machine Rate determined by the quote attached adjusted for inflation/conversion fluctuation by 1.05. </t>
  </si>
  <si>
    <t xml:space="preserve">RL22_2177| CORE Lab SAN| Prototyping and Fabrication workshop for New Equipment for 2022 : EDM Wire Cut | Wire cut EDM machine Rate determined by the quote attached adjusted for inflation/conversion fluctuation by 1.05. </t>
  </si>
  <si>
    <t xml:space="preserve">RL22_2178| CORE Lab SAN| Prototyping and Fabrication workshop for New Equipment for 2022 : Radial Drilling Machine | Radial Drilling machine with hydraulic clamping Rate determined by the quote attached adjusted for inflation/conversion fluctuation by 1.05. </t>
  </si>
  <si>
    <t xml:space="preserve">RL22_2179| CORE Lab SAN| Prototyping and Fabrication workshop for New Equipment for 2022 : Band Saw | Horizontal Band Saw Rate determined by the quote attached adjusted for inflation/conversion fluctuation by 1.05. </t>
  </si>
  <si>
    <t xml:space="preserve">RL22_2180| CORE Lab SAN| Prototyping and Fabrication workshop for New Equipment for 2022 : CNC Milling Machine | 5 Axis milling Rate determined by the quote attached adjusted for inflation/conversion fluctuation by 1.05. </t>
  </si>
  <si>
    <t xml:space="preserve">RL22_2181| CORE Lab SAN| Prototyping and Fabrication workshop for New Equipment for 2022 : CNC Milling Machine | 3 Axis milling Rate determined by the quote attached adjusted for inflation/conversion fluctuation by 1.05. </t>
  </si>
  <si>
    <t xml:space="preserve">RL22_2182| CORE Lab SAN| Prototyping and Fabrication workshop for New Equipment for 2022 : CNC Lathe | 2 axis Turning Center Rate determined by the quote attached adjusted for inflation/conversion fluctuation by 1.05. </t>
  </si>
  <si>
    <t xml:space="preserve">RL22_2184| CORE Lab SAN| Prototyping and Fabrication workshop for New Equipment for 2022 :  Milling Machine Rate determined by the quote attached adjusted for inflation/conversion fluctuation by 1.05. </t>
  </si>
  <si>
    <t xml:space="preserve">RL22_2185| CORE Lab SAN| Prototyping and Fabrication workshop for New Equipment for 2022 : Vertical band Saw Rate determined by the quote attached adjusted for inflation/conversion fluctuation by 1.05. </t>
  </si>
  <si>
    <t xml:space="preserve">RL22_2188| CORE Lab SAN| Prototyping and Fabrication workshop for New Equipment for 2022 : CNC Lathe | 2 axis Turning Center Rate determined by the quote attached adjusted for inflation/conversion fluctuation by 1.05. </t>
  </si>
  <si>
    <t xml:space="preserve">RL22_2259| CORE Lab SAN| AFM/RAMAN for New Equipment for 2022 : AFM CYpher Rate determined by the quote attached adjusted for inflation/conversion fluctuation by 1.05. </t>
  </si>
  <si>
    <t xml:space="preserve">RL22_1310| HEIC| (blank) for New Equipment for 2022 : Cloud based ECG system for remote monitoring Rate determined by the quote attached adjusted for inflation/conversion fluctuation by 1.05. </t>
  </si>
  <si>
    <t xml:space="preserve">RL22_1701| HEIC| (blank) for New Equipment for 2022 : ICG Monitor CardioScreen 2000 Professional
 Rate determined by the quote attached adjusted for inflation/conversion fluctuation by 1.05. </t>
  </si>
  <si>
    <t xml:space="preserve">RL22_1705| HEIC| (blank) for New Equipment for 2022 : Nexus-10 multisensor recording system Rate determined by the quote attached adjusted for inflation/conversion fluctuation by 1.05. </t>
  </si>
  <si>
    <t xml:space="preserve">RL22_1718| HEIC| (blank) for New Equipment for 2022 : 5-Tile Standard Resolution Strideway System Rate determined by the quote attached adjusted for inflation/conversion fluctuation by 1.05. </t>
  </si>
  <si>
    <t xml:space="preserve">RL22_1725| HEIC| (blank) for New Equipment for 2022 : Potentiostat-galvanostat Rate determined by the quote attached adjusted for inflation/conversion fluctuation by 1.05. </t>
  </si>
  <si>
    <t xml:space="preserve">RL22_1780| HEIC| (blank) for New Equipment for 2022 : Advanced benchtop Freeze dryer Rate determined by the quote attached adjusted for inflation/conversion fluctuation by 1.05. </t>
  </si>
  <si>
    <t xml:space="preserve">RL22_1783| HEIC| (blank) for New Equipment for 2022 : High-density EEG System Electrical Geodesics, Inc. 
 Rate determined by the quote attached adjusted for inflation/conversion fluctuation by 1.05. </t>
  </si>
  <si>
    <t xml:space="preserve">RL22_1804| HEIC| (blank) for New Equipment for 2022 : Ink jet printer Rate determined by the quote attached adjusted for inflation/conversion fluctuation by 1.05. </t>
  </si>
  <si>
    <t xml:space="preserve">RL22_1867| KUCARS| (blank) for New Equipment for 2022 : TECDRON TC200 Unmanned Ground Vehicle  Rate determined by the quote attached adjusted for inflation/conversion fluctuation by 1.05. </t>
  </si>
  <si>
    <t xml:space="preserve">RL22_1877| KUCARS| (blank) for New Equipment for 2022 : Autonomy Starter Kit from AutonomousStuff Rate determined by the quote attached adjusted for inflation/conversion fluctuation by 1.05. </t>
  </si>
  <si>
    <t xml:space="preserve">RL22_1910| KUCARS| (blank) for New Equipment for 2022 : OceanScan-Marine Systems Underwater Robot Rate determined by the quote attached adjusted for inflation/conversion fluctuation by 1.05. </t>
  </si>
  <si>
    <t xml:space="preserve">RL22_2418| KUCARS| Marine Pool Robotic for New Equipment for 2022 : GIGABYTE (NVIDIA-based) Workstation Rate determined by the quote attached adjusted for inflation/conversion fluctuation by 1.05. </t>
  </si>
  <si>
    <t xml:space="preserve">RL22_2419| KUCARS| KUCARS Automatic Vehicle Lab for New Software for 2022 : AV vehicle software update till 2025 Rate determined by the quote attached adjusted for inflation/conversion fluctuation by 1.05. </t>
  </si>
  <si>
    <t xml:space="preserve">RL22_2422| KUCARS| Drone for New Equipment for 2022 : outdoor cameras for drone tracking  Rate determined by the quote attached adjusted for inflation/conversion fluctuation by 1.05. </t>
  </si>
  <si>
    <t xml:space="preserve">RL22_2423| KUCARS| Drone for New Software for 2022 : Quanser AV Research studio Rate determined by the quote attached adjusted for inflation/conversion fluctuation by 1.05. </t>
  </si>
  <si>
    <t xml:space="preserve">RL22_2424| KUCARS| Drone for New Equipment for 2022 : UAV WIND TUNNEL  Rate determined by the quote attached adjusted for inflation/conversion fluctuation by 1.05. </t>
  </si>
  <si>
    <t xml:space="preserve">RL22_2425| KUCARS| KUCARS for New Equipment for 2022 : EMG Sensor Rate determined by the quote attached adjusted for inflation/conversion fluctuation by 1.05. </t>
  </si>
  <si>
    <t xml:space="preserve">RL22_2426| KUCARS| KUCARS for New Equipment for 2022 : Robotic Systems, Haptics and Manipulators  Rate determined by the quote attached adjusted for inflation/conversion fluctuation by 1.05. </t>
  </si>
  <si>
    <t xml:space="preserve">RL22_2427| KUCARS| KUCARS for New Equipment for 2022 : QB  (Soft Robotic hand+VSA) Rate determined by the quote attached adjusted for inflation/conversion fluctuation by 1.05. </t>
  </si>
  <si>
    <t xml:space="preserve">RL22_2429| KUCARS| Marine Pool Robotic for New Equipment for 2022 : VLBV 300 Rate determined by the quote attached adjusted for inflation/conversion fluctuation by 1.05. </t>
  </si>
  <si>
    <t xml:space="preserve">RL22_2430| KUCARS| Marine Pool Robotic for New Equipment for 2022 : MATRIX MECHATRONICS SYSTEM LAB Rate determined by the quote attached adjusted for inflation/conversion fluctuation by 1.05. </t>
  </si>
  <si>
    <t xml:space="preserve">RL22_2431| KUCARS| Marine Pool Robotic for New Equipment for 2022 : Scout Mini R&amp;D Kit Rate determined by the quote attached adjusted for inflation/conversion fluctuation by 1.05. </t>
  </si>
  <si>
    <t xml:space="preserve">RL22_2432| KUCARS| Marine Pool Robotic for New Equipment for 2022 : Scout Mini R&amp;D Kit Pro Rate determined by the quote attached adjusted for inflation/conversion fluctuation by 1.05. </t>
  </si>
  <si>
    <t xml:space="preserve">RL22_2433| KUCARS| KUCARS for New Equipment for 2022 : DJI Mavic 2 Pro (DJI Smart Controller) Rate determined by the quote attached adjusted for inflation/conversion fluctuation by 1.05. </t>
  </si>
  <si>
    <t xml:space="preserve">RL22_2434| KUCARS| KUCARS for New Equipment for 2022 : DJI Phantom pro Rate determined by the quote attached adjusted for inflation/conversion fluctuation by 1.05. </t>
  </si>
  <si>
    <t xml:space="preserve">RL22_2435| KUCARS| KUCARS for New Equipment for 2022 : F550 drone kit  Rate determined by the quote attached adjusted for inflation/conversion fluctuation by 1.05. </t>
  </si>
  <si>
    <t xml:space="preserve">RL22_2436| KUCARS| KUCARS for New Equipment for 2022 : ANALOG &amp; DIGITAL COMMUNICATION TRAINER Rate determined by the quote attached adjusted for inflation/conversion fluctuation by 1.05. </t>
  </si>
  <si>
    <t xml:space="preserve">RL22_2438| KUCARS| KUCARS for New Equipment for 2022 : DOBOT MAGICIAN EDUCATIONAL KIT Rate determined by the quote attached adjusted for inflation/conversion fluctuation by 1.05. </t>
  </si>
  <si>
    <t xml:space="preserve">RL22_2439| KUCARS| KUCARS for New Equipment for 2022 : VISION KIT Rate determined by the quote attached adjusted for inflation/conversion fluctuation by 1.05. </t>
  </si>
  <si>
    <t xml:space="preserve">RL22_2440| KUCARS| KUCARS for New Equipment for 2022 : SLIDING RAIL Rate determined by the quote attached adjusted for inflation/conversion fluctuation by 1.05. </t>
  </si>
  <si>
    <t xml:space="preserve">RL22_2441| KUCARS| KUCARS for New Equipment for 2022 : DOBOT M1 BASIC Rate determined by the quote attached adjusted for inflation/conversion fluctuation by 1.05. </t>
  </si>
  <si>
    <t xml:space="preserve">RL22_2442| KUCARS| KUCARS for New Equipment for 2022 : ARDUINO EDUCATION STARTER KIT Rate determined by the quote attached adjusted for inflation/conversion fluctuation by 1.05. </t>
  </si>
  <si>
    <t xml:space="preserve">RL22_2443| KUCARS| KUCARS for New Equipment for 2022 : Nao Robot V6 Rate determined by the quote attached adjusted for inflation/conversion fluctuation by 1.05. </t>
  </si>
  <si>
    <t xml:space="preserve">RL22_2446| KUCARS| KUCARS for New Equipment for 2022 :  BlueROV2 Rate determined by the quote attached adjusted for inflation/conversion fluctuation by 1.05. </t>
  </si>
  <si>
    <t xml:space="preserve">RL22_2447| KUCARS| KUCARS for New Equipment for 2022 : Tyto flight stand  Rate determined by the quote attached adjusted for inflation/conversion fluctuation by 1.05. </t>
  </si>
  <si>
    <t xml:space="preserve">RL22_1311| RICH| (blank) for New Equipment for 2022 : Microwave heating can solve the problems of temperature gradients, temperature lags, and excessive energy and time consumption in traditional resistance wire heating technology, which helps reduce the cost of carbon dioxide capture. So, I need to buy this microwave-heated fixed bed for research on carbon dioxide capture.
 Rate determined by the quote attached adjusted for inflation/conversion fluctuation by 1.05. </t>
  </si>
  <si>
    <t xml:space="preserve">RL22_1312| RICH| (blank) for New Equipment for 2022 : PR for Multiport Chemisorption and Physisorption Unit to study the chemisorption properties of adsorbents and catalysts Rate determined by the quote attached adjusted for inflation/conversion fluctuation by 1.05. </t>
  </si>
  <si>
    <t xml:space="preserve">RL22_1600| RICH| Computational Lab for New Software for 2022 : BIOVIA Materials Studio Rate determined by the quote attached adjusted for inflation/conversion fluctuation by 1.05. </t>
  </si>
  <si>
    <t xml:space="preserve">RL22_1601| RICH| Computational Lab for New Equipment for 2022 : High pressure high temperature reactors Rate determined by the quote attached adjusted for inflation/conversion fluctuation by 1.05. </t>
  </si>
  <si>
    <t xml:space="preserve">RL22_1654| RICH| Computational Lab for New Equipment for 2022 : Workstation - 3units Rate determined by the quote attached adjusted for inflation/conversion fluctuation by 1.05. </t>
  </si>
  <si>
    <t xml:space="preserve">RL22_1662| RICH| RICH for New Equipment for 2022 : FT IR Rate determined by the quote attached adjusted for inflation/conversion fluctuation by 1.05. </t>
  </si>
  <si>
    <t xml:space="preserve">RL22_1663| RICH| RICH for New Equipment for 2022 : melt electrospinning writing device Rate determined by the quote attached adjusted for inflation/conversion fluctuation by 1.05. </t>
  </si>
  <si>
    <t xml:space="preserve">RL22_1684| RICH| (blank) for New Equipment for 2022 : SalvisLab Thermocenter TC40 Oven, 40 L capacity  Rate determined by the quote attached adjusted for inflation/conversion fluctuation by 1.05. </t>
  </si>
  <si>
    <t xml:space="preserve">RL22_1687| RICH| (blank) for New Equipment for 2022 : Microwave furnace with digestion vessel and items Rate determined by the quote attached adjusted for inflation/conversion fluctuation by 1.05. </t>
  </si>
  <si>
    <t xml:space="preserve">RL22_1698| RICH| (blank) for New Software for 2022 : Software - VASP Rate determined by the quote attached adjusted for inflation/conversion fluctuation by 1.05. </t>
  </si>
  <si>
    <t xml:space="preserve">RL22_1699| RICH| (blank) for New Equipment for 2022 : Vacuum oven and pump Rate determined by the quote attached adjusted for inflation/conversion fluctuation by 1.05. </t>
  </si>
  <si>
    <t xml:space="preserve">RL22_1710| RICH| (blank) for New Software for 2022 : Perkin Elmer FL6500 with Spectrum FL Software Rate determined by the quote attached adjusted for inflation/conversion fluctuation by 1.05. </t>
  </si>
  <si>
    <t xml:space="preserve">RL22_1713| RICH| (blank) for New Equipment for 2022 : Epsilon 1 X ray fluorescence spectrometer -XRF (budget provided in euros, 42,407.37 euros ) Rate determined by the quote attached adjusted for inflation/conversion fluctuation by 1.05. </t>
  </si>
  <si>
    <t xml:space="preserve">RL22_1719| RICH| (blank) for New Equipment for 2022 : 27-inch iMac with Retina 5K display (3 UNITS, one unit 16458.75 ) for chemical reaction and visualization Rate determined by the quote attached adjusted for inflation/conversion fluctuation by 1.05. </t>
  </si>
  <si>
    <t xml:space="preserve">RL22_1750| RICH| (blank) for New Equipment for 2022 : Thermal Analysis System TGA/DSC 3+ Rate determined by the quote attached adjusted for inflation/conversion fluctuation by 1.05. </t>
  </si>
  <si>
    <t xml:space="preserve">RL22_1768| RICH| (blank) for New Equipment for 2022 : INVENIO-R Fourier Transform Infrared Spectrometer with parts Rate determined by the quote attached adjusted for inflation/conversion fluctuation by 1.05. </t>
  </si>
  <si>
    <t xml:space="preserve">RL22_1772| RICH| (blank) for New Equipment for 2022 : GC-MS Rate determined by the quote attached adjusted for inflation/conversion fluctuation by 1.05. </t>
  </si>
  <si>
    <t xml:space="preserve">RL22_1781| RICH| (blank) for New Equipment for 2022 : Combined, melt electrowriter, electrospining and 3D printer unit and parts Rate determined by the quote attached adjusted for inflation/conversion fluctuation by 1.05. </t>
  </si>
  <si>
    <t xml:space="preserve">RL22_1803| RICH| (blank) for New Equipment for 2022 : Dye laser unit with unit extension and accessories Rate determined by the quote attached adjusted for inflation/conversion fluctuation by 1.05. </t>
  </si>
  <si>
    <t xml:space="preserve">RL22_1809| RICH| (blank) for New Equipment for 2022 : Glove box electrochemical tests Rate determined by the quote attached adjusted for inflation/conversion fluctuation by 1.05. </t>
  </si>
  <si>
    <t xml:space="preserve">RL22_1812| RICH| (blank) for New Equipment for 2022 : WS for intensive computer simulations of materials and processes for CO2 and hydrogen Rate determined by the quote attached adjusted for inflation/conversion fluctuation by 1.05. </t>
  </si>
  <si>
    <t xml:space="preserve">RL22_1830| RICH| (blank) for New Equipment for 2022 : Rotation Oven for Zeolite Synthesis Rate determined by the quote attached adjusted for inflation/conversion fluctuation by 1.05. </t>
  </si>
  <si>
    <t xml:space="preserve">RL22_1885| RICH| (blank) for New Equipment for 2022 : Product-to-gas interface (PoGASi) 2.0 with MS - hydrogen production/utilization Rate determined by the quote attached adjusted for inflation/conversion fluctuation by 1.05. </t>
  </si>
  <si>
    <t xml:space="preserve">RL22_1912| RICH| (blank) for New Equipment for 2022 : Multipurpose lab-scale carbon capture plant Rate determined by the quote attached adjusted for inflation/conversion fluctuation by 1.05. </t>
  </si>
  <si>
    <t xml:space="preserve">RL22_1941| RICH| Photocatalysis Lab for New Equipment for 2022 : Product-to-gas interface (PoGASi) 2.0 with MS - hydrogen production/utilization (2022) Rate determined by the quote attached adjusted for inflation/conversion fluctuation by 1.05. </t>
  </si>
  <si>
    <t xml:space="preserve">RL22_1942| RICH| Computational Lab for New Equipment for 2022 : 27-inch iMac with Retina 5K display  Rate determined by the quote attached adjusted for inflation/conversion fluctuation by 1.05. </t>
  </si>
  <si>
    <t xml:space="preserve">RL22_1943| RICH| Computational Lab for New Equipment for 2022 : 27-inch iMac with Retina 5K display  Rate determined by the quote attached adjusted for inflation/conversion fluctuation by 1.05. </t>
  </si>
  <si>
    <t xml:space="preserve">RL22_1944| RICH| Computational Lab for New Equipment for 2022 : 27-inch iMac with Retina 5K display  Rate determined by the quote attached adjusted for inflation/conversion fluctuation by 1.05. </t>
  </si>
  <si>
    <t xml:space="preserve">RL22_1995| RICH| Advanced Materials Lab for New Equipment for 2022 : Rubotherm Series IsoSORP SA (400-150, F-G+V) Rate determined by the quote attached adjusted for inflation/conversion fluctuation by 1.05. </t>
  </si>
  <si>
    <t xml:space="preserve">RL22_1571| SoCC| (blank) for New Equipment for 2022 : Vacuum pump for SoCC station probe  Rate determined by the quote attached adjusted for inflation/conversion fluctuation by 1.05. </t>
  </si>
  <si>
    <t xml:space="preserve">RL22_1674| SoCC| System on Chip for New Equipment for 2022 : 4 points Probe  Rate determined by the quote attached adjusted for inflation/conversion fluctuation by 1.05. </t>
  </si>
  <si>
    <t xml:space="preserve">RL22_1729| DSO| (blank) for New Equipment for 2022 : Hades Video Wall Processor X 1 unit Rate determined by the quote attached adjusted for inflation/conversion fluctuation by 1.05. </t>
  </si>
  <si>
    <t xml:space="preserve">RL22_1761| C2PS| (blank) for New Equipment for 2022 : Environment for Tiny Machine learning Model monitoring (ST Micro-Electronics or EDGE) Rate determined by the quote attached adjusted for inflation/conversion fluctuation by 1.05. </t>
  </si>
  <si>
    <t xml:space="preserve">RL22_1774| C2PS| (blank) for New Equipment for 2022 : Wave Form design toolkit (Rohde &amp; Schwarz) Rate determined by the quote attached adjusted for inflation/conversion fluctuation by 1.05. </t>
  </si>
  <si>
    <t xml:space="preserve">RL22_2271| C2PS| C2PS for New Equipment for 2022 : Blade and Storage for Hyper-ledger support Rate determined by the quote attached adjusted for inflation/conversion fluctuation by 1.05. </t>
  </si>
  <si>
    <t xml:space="preserve">RL22_2272| C2PS| C2PS for New Equipment for 2022 : ID Quantique’s quantum solutions Rate determined by the quote attached adjusted for inflation/conversion fluctuation by 1.05. </t>
  </si>
  <si>
    <t xml:space="preserve">RL22_2273| C2PS| C2PS for New Equipment for 2022 : Wave Form design toolkit Rate determined by the quote attached adjusted for inflation/conversion fluctuation by 1.05. </t>
  </si>
  <si>
    <t xml:space="preserve">RL22_2274| C2PS| C2PS for New Equipment for 2022 : SubTHz Testbed for 6G Research Rate determined by the quote attached adjusted for inflation/conversion fluctuation by 1.05. </t>
  </si>
  <si>
    <t xml:space="preserve">RL22_2275| C2PS| C2PS for New Equipment for 2022 : Servers environment for Cyber-Range for IT and OT  Rate determined by the quote attached adjusted for inflation/conversion fluctuation by 1.05. </t>
  </si>
  <si>
    <t xml:space="preserve">RL22_2276| C2PS| C2PS for New Equipment for 2022 : Environment for Tiny Machine learning Model monitoring Rate determined by the quote attached adjusted for inflation/conversion fluctuation by 1.05. </t>
  </si>
  <si>
    <t xml:space="preserve">RL22_2141| Masdar Institute| Masdar Institute FAME for New Equipment for 2022 : battery cycling Rate determined by the quote attached adjusted for inflation/conversion fluctuation by 1.05. </t>
  </si>
  <si>
    <t xml:space="preserve">RL22_2142| Masdar Institute| Masdar Institute FAME for New Equipment for 2022 : High Throughput High Vacuum Mulitpurpose Material deposition system Rate determined by the quote attached adjusted for inflation/conversion fluctuation by 1.05. </t>
  </si>
  <si>
    <t xml:space="preserve">RL22_2143| Masdar Institute| Masdar Institute FAME for New Equipment for 2022 : Post deposition vacuum heat treatment/electrode deposition system Rate determined by the quote attached adjusted for inflation/conversion fluctuation by 1.05. </t>
  </si>
  <si>
    <t xml:space="preserve">RL22_2144| Masdar Institute| Masdar Institute FAME for New Equipment for 2022 : High POwer Nanosecond laser &amp; OPtic for precursor material vaporization Rate determined by the quote attached adjusted for inflation/conversion fluctuation by 1.05. </t>
  </si>
  <si>
    <t xml:space="preserve">RL22_2145| Masdar Institute| Masdar Institute FAME for New Equipment for 2022 : High troughtput solution chemistry material synthesis system Rate determined by the quote attached adjusted for inflation/conversion fluctuation by 1.05. </t>
  </si>
  <si>
    <t xml:space="preserve">RL22_2146| Masdar Institute| Masdar Institute FAME for New Equipment for 2022 : High troughput microstructure &amp; composition characterization System Rate determined by the quote attached adjusted for inflation/conversion fluctuation by 1.05. </t>
  </si>
  <si>
    <t xml:space="preserve">RL22_2147| Masdar Institute| Masdar Institute FAME for New Equipment for 2022 : High throughput electrochemistry &amp; Energy storage Property testing system Rate determined by the quote attached adjusted for inflation/conversion fluctuation by 1.05. </t>
  </si>
  <si>
    <t xml:space="preserve">RL22_2149| Masdar Institute| Masdar Institute FAME for New Equipment for 2022 : High troughput Electronic propery CHaracterization system Rate determined by the quote attached adjusted for inflation/conversion fluctuation by 1.05. </t>
  </si>
  <si>
    <t xml:space="preserve">RL22_2186| Masdar Institute| Masdar Institute FAME for New Equipment for 2022 : Femtosecond Laser Excitation Source for Electronic Property Measurement Rate determined by the quote attached adjusted for inflation/conversion fluctuation by 1.05. </t>
  </si>
  <si>
    <t xml:space="preserve">RL22_2187| Petroleum Institute| Petroleum Institute for New Equipment for 2022 : Coreflooding (generic) Rate determined by the quote attached adjusted for inflation/conversion fluctuation by 1.05. </t>
  </si>
  <si>
    <t xml:space="preserve">RL22_2189| Petroleum Institute| Petroleum Institute for New Equipment for 2022 : Coreflooding (generic) Rate determined by the quote attached adjusted for inflation/conversion fluctuation by 1.05. </t>
  </si>
  <si>
    <t xml:space="preserve">RL22_2190| Petroleum Institute| Petroleum Institute for New Equipment for 2022 : Coreflooding (generic) Rate determined by the quote attached adjusted for inflation/conversion fluctuation by 1.05. </t>
  </si>
  <si>
    <t xml:space="preserve">RL22_2191| Petroleum Institute| Petroleum Institute for New Equipment for 2022 : Coreflooding (generic) Rate determined by the quote attached adjusted for inflation/conversion fluctuation by 1.05. </t>
  </si>
  <si>
    <t xml:space="preserve">RL22_2192| Petroleum Institute| Petroleum Institute for New Equipment for 2022 : NMR 400 MHz Rate determined by the quote attached adjusted for inflation/conversion fluctuation by 1.05. </t>
  </si>
  <si>
    <t xml:space="preserve">RL22_2212| Petroleum Institute| Petroleum Institute for New Equipment for 2022 : Contingency for addressing rejected proposal for donation of equipment by ADNOC to KU from ADRIC inventory list Rate determined by the quote attached adjusted for inflation/conversion fluctuation by 1.05. </t>
  </si>
  <si>
    <t xml:space="preserve">RL22_2213| Petroleum Institute| Petroleum Institute for New Equipment for 2022 : TBD because team assembly is underway Rate determined by the quote attached adjusted for inflation/conversion fluctuation by 1.05. </t>
  </si>
  <si>
    <t xml:space="preserve">RL22_2214| Petroleum Institute| Petroleum Institute for New Equipment for 2022 : Coreflooding (generic) Rate determined by the quote attached adjusted for inflation/conversion fluctuation by 1.05. </t>
  </si>
  <si>
    <t xml:space="preserve">RL22_2215| Petroleum Institute| Petroleum Institute for New Equipment for 2022 : Gel permeation chromatography (GPC) Rate determined by the quote attached adjusted for inflation/conversion fluctuation by 1.05. </t>
  </si>
  <si>
    <t xml:space="preserve">RL22_2216| Petroleum Institute| Petroleum Institute for New Equipment for 2022 : Workstations Rate determined by the quote attached adjusted for inflation/conversion fluctuation by 1.05. </t>
  </si>
  <si>
    <t xml:space="preserve">RL22_2217| Petroleum Institute| Petroleum Institute for New Equipment for 2022 : Workstations Rate determined by the quote attached adjusted for inflation/conversion fluctuation by 1.05. </t>
  </si>
  <si>
    <t xml:space="preserve">RL22_2218| Petroleum Institute| Petroleum Institute for New Equipment for 2022 : Low Shear Rotational Rheometer Rate determined by the quote attached adjusted for inflation/conversion fluctuation by 1.05. </t>
  </si>
  <si>
    <t xml:space="preserve">RL22_2219| Petroleum Institute| Petroleum Institute for New Equipment for 2022 : GCs Rate determined by the quote attached adjusted for inflation/conversion fluctuation by 1.05. </t>
  </si>
  <si>
    <t xml:space="preserve">RL22_2220| Petroleum Institute| Petroleum Institute for New Equipment for 2022 : Others Rate determined by the quote attached adjusted for inflation/conversion fluctuation by 1.05. </t>
  </si>
  <si>
    <t xml:space="preserve">RL22_2221| Petroleum Institute| Petroleum Institute for New Equipment for 2022 : Contact angle Rate determined by the quote attached adjusted for inflation/conversion fluctuation by 1.05. </t>
  </si>
  <si>
    <t xml:space="preserve">RL22_2222| Petroleum Institute| Petroleum Institute for New Equipment for 2022 : Zeta potential Rate determined by the quote attached adjusted for inflation/conversion fluctuation by 1.05. </t>
  </si>
  <si>
    <t xml:space="preserve">RL22_2223| Petroleum Institute| Petroleum Institute for New Equipment for 2022 : Others Rate determined by the quote attached adjusted for inflation/conversion fluctuation by 1.05. </t>
  </si>
  <si>
    <t xml:space="preserve">RL22_2233| RDISC| RDISC for New Equipment for 2022 : Big data, IaaS, and storage infrastructure for RDISC Rate determined by the quote attached adjusted for inflation/conversion fluctuation by 1.05. </t>
  </si>
  <si>
    <t xml:space="preserve">RL22_2449| RDISC| RDISC for New Equipment for 2022 : Back up for RDISC data Rate determined by the quote attached adjusted for inflation/conversion fluctuation by 1.05. </t>
  </si>
  <si>
    <t xml:space="preserve">RL22_2270| Shared Lab| Interfacial energy transport  (Tiejun Zhang) - Wet Chemistry for New Equipment for 2022 : AFM - probes Rate determined by the quote attached adjusted for inflation/conversion fluctuation by 1.05. </t>
  </si>
  <si>
    <t xml:space="preserve">RL22_1693| DSO| (blank) for New computer for 2022 : ac Rate determined by the quote attached adjusted for inflation/conversion fluctuation by 1.05. </t>
  </si>
  <si>
    <t xml:space="preserve">RL22_1717| DSO| (blank) for New computer for 2022 : Dell Precision M7540 Mobile WorkstationX 3 pcs Rate determined by the quote attached adjusted for inflation/conversion fluctuation by 1.05. </t>
  </si>
  <si>
    <t xml:space="preserve">RL22_1731| DSO| (blank) for New computer for 2022 : LG 49WL95C-W 49 Inch 32:9 UltraWide Dual QHD IPS Curved LED Monitor with HDR 10X 6pcs Rate determined by the quote attached adjusted for inflation/conversion fluctuation by 1.05. </t>
  </si>
  <si>
    <t xml:space="preserve">RL22_1738| DSO| (blank) for New computer for 2022 : Sharp 8M-B120C 120’’display Rate determined by the quote attached adjusted for inflation/conversion fluctuation by 1.05. </t>
  </si>
  <si>
    <t xml:space="preserve">RL22_1762| DSO| (blank) for New computer for 2022 : Dell Precision T7920 Tower WorkstationX2 pcs Rate determined by the quote attached adjusted for inflation/conversion fluctuation by 1.05. </t>
  </si>
  <si>
    <t xml:space="preserve">RL22_1775| DSO| (blank) for New computer for 2022 : HP Z8 WorkstationX2 pcs. Rate determined by the quote attached adjusted for inflation/conversion fluctuation by 1.05. </t>
  </si>
  <si>
    <t xml:space="preserve">RL22_2227| CORE Lab SAN| Micro and Nano Fabrication for Capital Expense - Building for 2022 : Building Rate determined by the quote attached adjusted for inflation/conversion fluctuation by 1.05. </t>
  </si>
  <si>
    <t xml:space="preserve">RL22_2228| CORE Lab SAN| Micro and Nano Fabrication for Capital Expense - Building for 2022 : MEP Rate determined by the quote attached adjusted for inflation/conversion fluctuation by 1.05. </t>
  </si>
  <si>
    <t xml:space="preserve">RL22_2229| CORE Lab SAN| Micro and Nano Fabrication for Capital Expense - Building for 2022 : Cleanroom Rate determined by the quote attached adjusted for inflation/conversion fluctuation by 1.05. </t>
  </si>
  <si>
    <t xml:space="preserve">RL22_2230| CORE Lab SAN| Micro and Nano Fabrication for Capital Expense - Building for 2022 : Installation of cleanroom abatement systems Rate determined by the quote attached adjusted for inflation/conversion fluctuation by 1.05. </t>
  </si>
  <si>
    <t xml:space="preserve">RL22_2231| CORE Lab SAN| Micro and Nano Fabrication for Capital Expense - Building for 2022 : Installation of gas cabinets and scada system Rate determined by the quote attached adjusted for inflation/conversion fluctuation by 1.05. </t>
  </si>
  <si>
    <t xml:space="preserve">RL22_2421| KUCARS| Drone for Capital Expense - Building for 2022 : Civil work for drone flying area Rate determined by the quote attached adjusted for inflation/conversion fluctuation by 1.05. </t>
  </si>
  <si>
    <t xml:space="preserve">RL22_2260| Shared Lab| Interfacial energy transport  (Tiejun Zhang) - Wet Chemistry for Capital Expense - Building for 2022 : Optical profilometer: to get 3D profile of micrometer scale rough surfaces  Rate determined by the quote attached adjusted for inflation/conversion fluctuation by 1.05. </t>
  </si>
  <si>
    <t>Number of research grant applications</t>
  </si>
  <si>
    <t>Estimated 140 proposals submitted x 3 reviewers each @ $150 per review</t>
  </si>
  <si>
    <t>The number of proposals eligible for shortlisting to full proposal stage will be reduced by 10%.  Additonal reviews to make this decision will need to be implemented.</t>
  </si>
  <si>
    <t>The number of proposals eligible for shortlisting to full proposal stage will be reduced by 20%.  Additonal reviews to make this decision will need to be implemented.</t>
  </si>
  <si>
    <t>The number of proposals eligible for shortlisting to full proposal stage will be reduced by 30%.  Additonal reviews to make this decision will need to be implemented.</t>
  </si>
  <si>
    <t>Develop a comprehensive competitive internal research funding program</t>
  </si>
  <si>
    <t>Launch and award 2022 CIRA funding program as per the published call schedule</t>
  </si>
  <si>
    <t xml:space="preserve">None - these are ad hoc reviews from external academic experts.  There is an agreement with each reviewer but it does not specifiy any minimum quantity of reviews per year. </t>
  </si>
  <si>
    <t>AED 20k per FTE for Training/Conference</t>
  </si>
  <si>
    <t>Number of trips or value per trip will be reduced accordingly</t>
  </si>
  <si>
    <t>Provide professional development opportubities for staff to ensure best practices are adhered to and research programs meet international standards</t>
  </si>
  <si>
    <t>Each project has a defined budget (split by expense type) which is managed at sub-GL level within the ORACLE Projects Module.  See total budget per project in 2022-2024 Award Details Tab in this workbook.  Awards have been made through specific funding call cycles.</t>
  </si>
  <si>
    <t>The budget reflects active awards.  Any reductions in value will require assessment to either reduce specific award amounts or close projects (implications on project manpower and graudate students).  With 152 awards this will require significant review.</t>
  </si>
  <si>
    <t>Launch and award 2021 CIRA funding program as per the published call schedule/  Launch and award Faculty Startup funding for new faculty joining KU/  Implement new research centers as per KU Research Strategy/  Implement Phase 2 of RC2 research centers/  Develop joint funding call programs as per University strategy/  Develop joint funding call programs as per University strategy/  Implement internally funded project review mechanism</t>
  </si>
  <si>
    <t>These are projects to be awarded in 2022 via a variety of research funding calls (CIRA/FSU/Centers/Institutes/International Partnerships).  Award value differs depending on the program type.  See total budget per project in 2022-2024 Award Details Tab in this workbook.</t>
  </si>
  <si>
    <t xml:space="preserve">The requested budget is based on new awards to be made.  If the budget is reduced the number of awards will need to be reduced accordinlgly.  This will impact our average research spend per faculty which is a university world ranking metric contributor. </t>
  </si>
  <si>
    <t>Launch and award CIRA funding program as per the published call schedule/  Launch and award Faculty Startup funding for new faculty joining KU/  Implement new research centers as per KU Research Strategy/  Implement Phase 2 of RC2 research centers/  Develop joint funding call programs as per University strategy/  Develop joint funding call programs as per University strategy/  Implement internally funded project review mechanism</t>
  </si>
  <si>
    <t>500 per translation</t>
  </si>
  <si>
    <t>Only have 9 translations</t>
  </si>
  <si>
    <t>only have 8 translations</t>
  </si>
  <si>
    <t>only have 7 translations</t>
  </si>
  <si>
    <t>10,000 per trip / conference</t>
  </si>
  <si>
    <t>Less people traveling</t>
  </si>
  <si>
    <t>Conferences to promote KU excellence</t>
  </si>
  <si>
    <t>Establish and manage start-up companies</t>
  </si>
  <si>
    <t>Minor</t>
  </si>
  <si>
    <t>Medium impact on operation</t>
  </si>
  <si>
    <t>major imapct on operating equipment</t>
  </si>
  <si>
    <t>Lower scientific outputs and delay in operating new initatives</t>
  </si>
  <si>
    <t>significant drop in scientific outputs and some initiatives has to be moved to 2023</t>
  </si>
  <si>
    <t>lost of momentum in key research areas that will hamper Institute growth</t>
  </si>
  <si>
    <t>KUST - RISI</t>
  </si>
  <si>
    <t>Estimate</t>
  </si>
  <si>
    <t>None</t>
  </si>
  <si>
    <t>Inviting candidates for campus visit, Hosting of events eg IAEE, Invited lectures, Workshops, Conferences etc</t>
  </si>
  <si>
    <t>There will be an impact on the SVP Office events, conferences.</t>
  </si>
  <si>
    <t xml:space="preserve">The reduction of 30% will affect the office operation </t>
  </si>
  <si>
    <t>Review and revise as needed the research strategic plan</t>
  </si>
  <si>
    <t xml:space="preserve">MEED,Frost &amp; Sullivan,MEES, IAEE,Lux Research </t>
  </si>
  <si>
    <t>Subscriptions and memberships are very important to the SVP research office, and any budget cut will have negatice affects.</t>
  </si>
  <si>
    <t>20 % deduction is quite high and there will be a shortage to cover Subscriptions and membershipsthat  are very important to the SVP RnD office.</t>
  </si>
  <si>
    <t>with the 30 % deduction there  will be a shortage to cover Subscriptions and important  memberships for the SVP RnD office.</t>
  </si>
  <si>
    <t>Collaboration Trips and other Missions</t>
  </si>
  <si>
    <t>Collaboration Trips and other Missions are very important to the RnD office and this amount is alreadt deducted comapring to previous years.</t>
  </si>
  <si>
    <t>Collaboration Trips and other Missions are very important to the RnD office and this amount is already deducted comapring to previous years.</t>
  </si>
  <si>
    <t>Collaboration Trips and other Missions are very important to the RnD office and this amount is already deducted comparing to previous years.</t>
  </si>
  <si>
    <t xml:space="preserve">Document translation for Government relations Office </t>
  </si>
  <si>
    <t>Employee Recognition awards</t>
  </si>
  <si>
    <t>Decrease participants</t>
  </si>
  <si>
    <t>Cancel one event</t>
  </si>
  <si>
    <t>HR Office Layout rebewal</t>
  </si>
  <si>
    <t>Decrease Scope</t>
  </si>
  <si>
    <t>cancel part of the project</t>
  </si>
  <si>
    <t>Competancy Framework, Performance Appraisals</t>
  </si>
  <si>
    <t>cancel one of the projects</t>
  </si>
  <si>
    <t>Design and implement professional development programs for researchers, faculty, and  staff to contribute to the university strategic plan</t>
  </si>
  <si>
    <t>HR Conferences</t>
  </si>
  <si>
    <t>Taleo, Attenance system, appraisal system</t>
  </si>
  <si>
    <t>ID Cards, Employee Files</t>
  </si>
  <si>
    <t>Numbr of Certification</t>
  </si>
  <si>
    <t>ISO Procurement Audit 2022</t>
  </si>
  <si>
    <t>2000 is the rate for 1yr audit</t>
  </si>
  <si>
    <t xml:space="preserve">Ensure the university sustainability </t>
  </si>
  <si>
    <t>ISO Policy and procedure</t>
  </si>
  <si>
    <t>Service Order 8472104658</t>
  </si>
  <si>
    <t>Number of Shipment Clearances</t>
  </si>
  <si>
    <t>To Pay customs clearance charges</t>
  </si>
  <si>
    <t>Will affect clearance from customs inc shipping charge, duty, demorrhage etc</t>
  </si>
  <si>
    <t>Shipment Clearance</t>
  </si>
  <si>
    <t xml:space="preserve">Clearance Contract with Micco Logistics, </t>
  </si>
  <si>
    <t>Number of Employees and Students</t>
  </si>
  <si>
    <t>PPE Supplies to KU inventory</t>
  </si>
  <si>
    <t>Reduction will affect PPE supplies to KU Labs and thereby fail to follow EHS Guidelines</t>
  </si>
  <si>
    <t>Inventory Management</t>
  </si>
  <si>
    <t>Blanket PO 8472106032</t>
  </si>
  <si>
    <t>For Material Management Store relocation</t>
  </si>
  <si>
    <t xml:space="preserve">Store relocation will be affected, </t>
  </si>
  <si>
    <t>Quotes attached, FM request PCD budget</t>
  </si>
  <si>
    <t xml:space="preserve">Number of Pantries </t>
  </si>
  <si>
    <t>Water, Kitchen Supplies to KU inventory</t>
  </si>
  <si>
    <t>Reduction will affect Kitchen and Water supplies to all departments and users</t>
  </si>
  <si>
    <t>Blanket PO 8472104795, 8472103098, 8472100006</t>
  </si>
  <si>
    <t>KU Branded Print Supplies</t>
  </si>
  <si>
    <t>Reduction will affect Print supplies</t>
  </si>
  <si>
    <t>Stationery items to KU Inventory</t>
  </si>
  <si>
    <t>Reduction will affect stationery supplies to all offices and labs</t>
  </si>
  <si>
    <t>Blanket PO 8472100007</t>
  </si>
  <si>
    <t>KUST - Dean Of Medicine (Research)</t>
  </si>
  <si>
    <t xml:space="preserve">Lack of equipment for buildup of research and core laboratories - Budgetary quotation </t>
  </si>
  <si>
    <t xml:space="preserve">Thermo Fisher Scientific (Affymetrix) GeneTitan™ MC MicroArray System with Three years Warranty - See attached excel files. </t>
  </si>
  <si>
    <t xml:space="preserve">The equipment will not be bought and thus the extent and quality of research as well as the amount and quality of publications will be reduced. </t>
  </si>
  <si>
    <t xml:space="preserve">CMHS - to increase research in the college of medicine. </t>
  </si>
  <si>
    <t xml:space="preserve">Budgetary quotation </t>
  </si>
  <si>
    <t>8471305 (Research)</t>
  </si>
  <si>
    <t xml:space="preserve">PerkinElmer Operetta CLS System - See attached excel files. </t>
  </si>
  <si>
    <t xml:space="preserve">Waters  Xevo TQ-XS with ACQ. I-Class PLUS Sys. (CH-A) w/SM-FTN-I - See attached excel files. </t>
  </si>
  <si>
    <t xml:space="preserve">WATERS SYNAPT XS HDMS 4k with ACQUITY UPLC M-Class:uBSM, uSM-FL, TVM &amp; ACQ. I-Class PLUS Sys. (CH-A) w/SM-FTN-I - See attached excel files. </t>
  </si>
  <si>
    <t xml:space="preserve">Waters LC-MS: Alliance XE wIth QDA &amp; 2424 ELS Detector - See attached excel files. </t>
  </si>
  <si>
    <t xml:space="preserve">Waters Alliance XE with 2998 PDA,2475 FL Detectors - See attached excel files. </t>
  </si>
  <si>
    <t xml:space="preserve">Waters Arc HPLC Core System with 2998 Photodiode Array Detector W/ICS - See attached excel files. </t>
  </si>
  <si>
    <t xml:space="preserve">Optima XPN 100 – IVD (P/N: A99846) - See attached excel files. </t>
  </si>
  <si>
    <t>Type 100 Ti Fixed-Angle Rotor (P/N: 363013) - see attached excel file</t>
  </si>
  <si>
    <t>Type 70 Ti Fixed-Angle Titanium Rotor (P/N: 337922)- see attached excel file</t>
  </si>
  <si>
    <t>SW 32 Ti Swinging-Bucket Rotor (P/N: 369650) - see attached excel file</t>
  </si>
  <si>
    <t>Ultra Centrifuge - see attached excel file</t>
  </si>
  <si>
    <t>Ultra Low Temperature Freezer, Dual Compressor with accessories - see attached excel file</t>
  </si>
  <si>
    <t>Multi-purpose Amplification PCR Machine: ProFlex PCR System - see attached excel file</t>
  </si>
  <si>
    <t>Bioanalyzer and TapeStation Platforms  - see attached excel file</t>
  </si>
  <si>
    <t>Automated Nucleic Acid Extraction WorkStation - see attached excel file</t>
  </si>
  <si>
    <t>TaqMan® OpenArray™ Genotyping System - see attached excel file</t>
  </si>
  <si>
    <t>chest freezer - see attached excel file</t>
  </si>
  <si>
    <t>Stand alone Autoclave (Large) - see attached excel file</t>
  </si>
  <si>
    <t>Incubator  - see attached excel file</t>
  </si>
  <si>
    <t>Drying media incubator  - see attached excel file</t>
  </si>
  <si>
    <t>upright -80 freezer - see attached excel file</t>
  </si>
  <si>
    <t>Microfuge - see attached excel file</t>
  </si>
  <si>
    <t>Centrifuge - see attached excel file</t>
  </si>
  <si>
    <t>Refrigerated microfuge - see attached excel file</t>
  </si>
  <si>
    <t>refrigerated centrigufe - see attached excel file</t>
  </si>
  <si>
    <t>Plate Centrifuge  - see attached excel file</t>
  </si>
  <si>
    <t>ABBOTT m2000rt   - see attached excel file</t>
  </si>
  <si>
    <t>Thermo Scientific™ TSX Series High-Performance Chromatography Refrigerators - see attached excel file</t>
  </si>
  <si>
    <t>NU-5800
Direct Heat CO2 Incubator
200-LITER CAPACITY | TEMP, CO2, HUMIDITY, &amp; O2 CONTROL | HEPA FILTRATION | STERILIZATION CYCLES - see attached excel file</t>
  </si>
  <si>
    <t>Thermo Scientific™ TSX Series High-Performance -20°C Manual Defrost Freezers  - see attached excel file</t>
  </si>
  <si>
    <t>Thermo Scientific™ Forma™ 8600 Series -86°C Ultra-Low Temperature Chest Freezers  - see attached excel file</t>
  </si>
  <si>
    <t>Beckman Coulter AVANTI JE, 208V/240V, 50HZ/60H  - see attached excel file</t>
  </si>
  <si>
    <t>Thermo Scientific™ 1300 Series Class II, Type A2 Biological Safety Cabinet Packages, 120V 50/60Hz - see attached excel file</t>
  </si>
  <si>
    <t>system for gel documentation- see attached excel file</t>
  </si>
  <si>
    <t>Neon Electroporation Transfection - see attached excel file</t>
  </si>
  <si>
    <t>Thermo Scientific™ Locator™ Plus Rack and Box Systems - see attached excel file</t>
  </si>
  <si>
    <t>CryoExtra™ High-Efficiency Cryogenic Storage Systems Catalog number: CE8120 - see attached excel file</t>
  </si>
  <si>
    <t xml:space="preserve">8471305- Dean </t>
  </si>
  <si>
    <t>As per the Signed Agreement for Clinical training for MD students between SSMC-SEHA and KU</t>
  </si>
  <si>
    <t>Not possible- contractual agreement with SSMC-SEHA</t>
  </si>
  <si>
    <t>All MD students are required to do Clinical training (Clerkships in Teaching hosptials) for years 3 and 4 of their programs (Dean's Office)</t>
  </si>
  <si>
    <t xml:space="preserve">Attached Agreement  </t>
  </si>
  <si>
    <t>This is to engage an external univ with building the program and curriculum for a new  MSc in Genetic Counselling</t>
  </si>
  <si>
    <t xml:space="preserve">Depends on the RFP responses the actual final costs </t>
  </si>
  <si>
    <t xml:space="preserve">Insufficient to support the development for a new MSc in Genetic counseling  </t>
  </si>
  <si>
    <t>The funds are required to support to engage an external Uni in the US or Canada to develop the curriculun for the MSc in Genetic Counselling  (Dean's Office)</t>
  </si>
  <si>
    <t xml:space="preserve">Request for Proposal will go out by Q3  2021 from CMHS to all top 10 Uni with MSc in Genetic Counselling in the US/Canada/ and others  </t>
  </si>
  <si>
    <t>LCME Consultancy to ensure MD program is comparable to LCME standards</t>
  </si>
  <si>
    <t>Not viable. Cost is based on 1 consultancy visit with 2 consultants</t>
  </si>
  <si>
    <t>MD program was developed to ensure alignment with LCME standards (Dean's Office)</t>
  </si>
  <si>
    <t xml:space="preserve">Faculty and CMHS Technical staff to attend local events and conference </t>
  </si>
  <si>
    <t xml:space="preserve">Risk of Loosing faculty and CMHS technical staff if they cannot attend conferences in their field. </t>
  </si>
  <si>
    <t xml:space="preserve">Risk of Loosing faculty  and technical staff if they cannot attend conferences in their field. </t>
  </si>
  <si>
    <t>Recruit and Retain Faculty and technical staff  for the CMHS (Dean's Office)</t>
  </si>
  <si>
    <t>Faculty for CMHS to attend International conference</t>
  </si>
  <si>
    <t xml:space="preserve">Risk of Loosing faculty if they cannot attend conferences in their field. </t>
  </si>
  <si>
    <t>Recruit and Retain Faculty for the CMHS (Dean's Office)</t>
  </si>
  <si>
    <t>Time capacity of the available teaching or research</t>
  </si>
  <si>
    <t>Teaching Agreement with National Reference Lab for teaching Pathology courses across the MD program. Calculation was based on 80% FTE costs of a pathologist. See contracts</t>
  </si>
  <si>
    <t>Not possible- contractual agreement with entity for 5 years</t>
  </si>
  <si>
    <t>Support MD program teaching with Clinicians from healthcare entities (Dean's Office)</t>
  </si>
  <si>
    <t xml:space="preserve">Teaching Agreement with  ICDCL (Imperial)  for teaching Endocrinology in Period 2. Contract attached </t>
  </si>
  <si>
    <t>Teaching Agreement with  Healthpoint  for teaching MSK in Period 2. Contract attached</t>
  </si>
  <si>
    <t xml:space="preserve">ECAE Agreement - Faculty and students development support </t>
  </si>
  <si>
    <t>Improve Students learning for MD program (Dean's Office)</t>
  </si>
  <si>
    <t>Entertainment budgets for CMHS faculty and Staff. Retreats, farewells, etc..</t>
  </si>
  <si>
    <t>Little impact</t>
  </si>
  <si>
    <t>Some impact. Loss of morale of faculty and staff</t>
  </si>
  <si>
    <t xml:space="preserve">Major issues with Morale of the CMHS faculty and staff </t>
  </si>
  <si>
    <t>Dean's Office Operation budget for all CMHS (Dean's Office)</t>
  </si>
  <si>
    <t xml:space="preserve">Student activities, destressing events, FLC activities </t>
  </si>
  <si>
    <t>FLC and other events are critical to the success of the medical students</t>
  </si>
  <si>
    <t>FLC programs and students events are critical for the MD program success  (Dean's Office)</t>
  </si>
  <si>
    <t xml:space="preserve">Basic material shipping </t>
  </si>
  <si>
    <t xml:space="preserve">Some impact </t>
  </si>
  <si>
    <t>Major impact.</t>
  </si>
  <si>
    <t>Support CMHS normal operatations  (Dean's Office)</t>
  </si>
  <si>
    <t>4 publication in Q1 Journal /CMHS faculty member @ 10,000 AED per publication</t>
  </si>
  <si>
    <t>10% Less Publications from CMHS faculty</t>
  </si>
  <si>
    <t>20% Less Publications from CMHS faculty</t>
  </si>
  <si>
    <t>30% Less Publications from CMHS faculty</t>
  </si>
  <si>
    <t>Increase publications, retain high calibre faculty (Dean's Office)</t>
  </si>
  <si>
    <t>Memberships, AAMC, AMEE, SSH (Sim Society) etc..</t>
  </si>
  <si>
    <t xml:space="preserve">Minor imact </t>
  </si>
  <si>
    <t xml:space="preserve">CMHS will lack visibility in important medical education agencies </t>
  </si>
  <si>
    <t>Members of Medical schools organizations are critical to increase visibility of the medical school and recruitment  (Dean's Office)</t>
  </si>
  <si>
    <t>N/a</t>
  </si>
  <si>
    <t>Yearly costs for telephone usage for CMHS</t>
  </si>
  <si>
    <t>will impede normal CMHS operataions ability to communicate with international entities</t>
  </si>
  <si>
    <t xml:space="preserve">major impact. CMHS will not be able to enter into agreement and collaboration with international agencies </t>
  </si>
  <si>
    <t>Strategic discussions with international entities  (Dean's Office)</t>
  </si>
  <si>
    <t>Dean and Senior CMHS leadership Business travel.  Dean 3 trips. Assoc Dean 2 trips. Assist Dean 1 trip; Chairs 1 trip and Director 2 trips</t>
  </si>
  <si>
    <t>Reduce the number of Business trip. Repriortization</t>
  </si>
  <si>
    <t>Some strategic intitives will be delayed</t>
  </si>
  <si>
    <t>CMHS leadership will need to travel to establish networks , arrange elective programs for students and develop research colloborative programs (Dean's Office)</t>
  </si>
  <si>
    <t>Quaterly Leadership meetings, retreats, external advisory groups</t>
  </si>
  <si>
    <t>Impact CAA accreditation. Advisory Board a requirement</t>
  </si>
  <si>
    <t>Ensure a strong advisory Board for the CMHS (Dean's Office)</t>
  </si>
  <si>
    <t>Daily operation printing costs</t>
  </si>
  <si>
    <t>Maintain office activities (Dean's Office)</t>
  </si>
  <si>
    <t>Daily operation stationary costs</t>
  </si>
  <si>
    <t>Impact on daily office operations</t>
  </si>
  <si>
    <t>Visa processing and Health insurance for 60 exapt students. AED 1500 per student</t>
  </si>
  <si>
    <t>Satisfy the requirements to enroll expat students (Dean's Office)</t>
  </si>
  <si>
    <t>To increase the number of Emarati doctors in the UAE (Dean's Office)</t>
  </si>
  <si>
    <t>Future 1</t>
  </si>
  <si>
    <t xml:space="preserve">2023 Budget </t>
  </si>
  <si>
    <t>Manpower</t>
  </si>
  <si>
    <t>KU Manpower with Ankabut</t>
  </si>
  <si>
    <t>as per 2022 supporting documents</t>
  </si>
  <si>
    <t xml:space="preserve">For department annual advisory meeting with Alumni, Expert and other stakeholders. Department will have international advisory board members. </t>
  </si>
  <si>
    <t xml:space="preserve">1 academic advisor services per year </t>
  </si>
  <si>
    <t>1 CAA program 150K UG programs ABET acreditation yearly fees $16k</t>
  </si>
  <si>
    <t>Number of transaction</t>
  </si>
  <si>
    <t>average AED 400/month</t>
  </si>
  <si>
    <t>average AED 8000/month</t>
  </si>
  <si>
    <t>attending local conferences and meetings</t>
  </si>
  <si>
    <t xml:space="preserve">Workshop on High Voltage: AED 8000 </t>
  </si>
  <si>
    <t>6 events for 4000 each</t>
  </si>
  <si>
    <t>For student activities and field trips. Eight student industrial visit (AEd2500 each) is proposed.</t>
  </si>
  <si>
    <t>8 bus rentals for industrial site field trips</t>
  </si>
  <si>
    <t>Senior design projects for 75 students</t>
  </si>
  <si>
    <t>Provide a high-quality, capstone senior design project expereince, as required by CAA and ABET.  Support students' participation in highly visible internatonal competitions</t>
  </si>
  <si>
    <t>Direct operating costs as per:                                                                                   1.  KU Policy Manual, Chapter 10, University Business Travel and;                                                                    2. KU Budget Preparation 2022 to 2024 V4 End Users document</t>
  </si>
  <si>
    <t>One trip per year to a top-quality conference for  each of 37 faculty members x 15,000 AED per trip</t>
  </si>
  <si>
    <t>16 Faculty Meeting (one per month) + 5 visits by professional organizations to the department.</t>
  </si>
  <si>
    <t>Lunch for one faculty meeting and one staff meeting per month. 45 faculty and staff x 100 AED.  Hospitality for one speaker from te local industry per sementer (as part of the senior design course). 2 speakers x 1000 speaker.</t>
  </si>
  <si>
    <t>Software renewal as per CoE sheet</t>
  </si>
  <si>
    <t>Renewal of OLI academic software for undergraduate students of the department. SDP students will be primary beneficary of these software as it will complement exisiting software</t>
  </si>
  <si>
    <t>To be provided</t>
  </si>
  <si>
    <t>Renewal of FORTRAN77 academic software for undergraduate students of the department. SDP students will be primary beneficary of these software as it will complement exisiting software</t>
  </si>
  <si>
    <t>Renewal of ANSYS CHEMKIN academic software for undergraduate students of the department. SDP students will be primary beneficary of these software as it will complement exisiting software</t>
  </si>
  <si>
    <t>Renewal of PLAXIS, ETABS. Software Quotations in file "CoE Academic Software List.xlsx" in the folder "CIVE OPEX Quotations\Software"</t>
  </si>
  <si>
    <t xml:space="preserve">average cost of SW licenses* # of licenses:
Altium Designer   1.848 
PLECS Combo Academic Concurrent License  2.218 
LogixPro 500  2.705 
PSCAD Educational  10.458 
ETAP - Educational Licenses  14.172 
Rockwell Automation Toolkit - Studio 5000  18.201 
GAMS (General Algebraic Modeling System)  61.329 
Coventor  77.280 
National Instruments Circuit Design Multisim  141.750 
LabView Academic Site License Teaching  103.789 
Synopsys  150.696 
Cadence  212.520 
TOTAL  796.965
</t>
  </si>
  <si>
    <t>Please, see attached list (Software Renewals)</t>
  </si>
  <si>
    <t>OriginPro Software maintenance</t>
  </si>
  <si>
    <t>Kappa Software Renewal</t>
  </si>
  <si>
    <t>BIOVIA Materials Studio Software Maintenance</t>
  </si>
  <si>
    <t>Enhance teaching and students' learning outcomes.</t>
  </si>
  <si>
    <t>yearly renewal fees (attached)</t>
  </si>
  <si>
    <t>PR 8471107731 Microsoft Quote - EES 3-Year based on 4105 Students FTE - Rate increased for 2023 budget to match student (6055) and employee projections (1423)</t>
  </si>
  <si>
    <t>Learning Management System LMS License Renewal and Annual Support :
- Blackboard Learn SaaS Plus, with  Grades Journey Premium Subscription, Ally and training material with 2TB Storage.
- Blackboard Collaborate Ultra with 70 Million Minutes of use and 5TB Storage.</t>
  </si>
  <si>
    <t>PR 8471107880 Blackboard Quote (item indicated as optional is required to reach 50M minutes - March 2021 Bb usage attached reached already 43.5M minutes in March 2021). Rate increased for 2023 budget to match student (6055) and employee projections (1423)</t>
  </si>
  <si>
    <t>PR 8471108008 Ellucian Banner Quote 3Y. Quote is based on 4000 Students. Rate increased for 2023 budget to match student (6055) and employee projections (1423)</t>
  </si>
  <si>
    <t>PR 8471107775 Plagiarism Proffing TurnitIn and iThenticate Quote. Quote is based on 3600 Students. Rate increased for 2023 budget to match student (6055) and employee projections (1423)</t>
  </si>
  <si>
    <t>PO 8472106883 SonicFoundry Mediasite including the additional support for new recorders for classrooms</t>
  </si>
  <si>
    <t>PMR20212422- Payment Educause</t>
  </si>
  <si>
    <t>PR 8471107758 Software2 AppsAnyWhere Quote. Quote is based on 3300 Students. Rate increased for 2023 budget to match student (6055) and employee projections (1423)</t>
  </si>
  <si>
    <t>Antivirus Solution renewal FortiClient</t>
  </si>
  <si>
    <t>Purchase Order  
8472106263</t>
  </si>
  <si>
    <t>Annual Support Renewal for software planned in 2022 : Mobile App Platform, API Gateway, Housing Management and EA Tool.</t>
  </si>
  <si>
    <t>outreach with international community</t>
  </si>
  <si>
    <t>Network Maintenance and Support Renewal for Aruba Wireless, Fortinet Firewalls  and Campus Network</t>
  </si>
  <si>
    <t>PO issued initially in 2019 for Aruba Network and Huawei Network Refresh</t>
  </si>
  <si>
    <t>Aerospace labs maintenenace</t>
  </si>
  <si>
    <t>Quotes from individual suppliers are listed per equipment item in the Excel sheet "CIVE OPEX Maintenance list" in the folder "CIVE OPEX Quotations\Maintenance"</t>
  </si>
  <si>
    <t>Maintenance/calibration for the EECS Labs. Any new items that come up in the next year and any items not funded in 2022 from the 2022 list, Estimated at 30000 additional in 2023</t>
  </si>
  <si>
    <t>Laboratory scientific</t>
  </si>
  <si>
    <t/>
  </si>
  <si>
    <t>Vinci He Porosimeter and Gas Permeameaters Service, Maintenance and Spare Parts</t>
  </si>
  <si>
    <t>NER AL1500 Maintenance</t>
  </si>
  <si>
    <t>Grace Core Flood System Service, Maintenance and Spare Parts</t>
  </si>
  <si>
    <t>Academic graduate purposes.</t>
  </si>
  <si>
    <t>one open access paper or page charges / faculty</t>
  </si>
  <si>
    <t>One open-access publication for each faculty member in a Q1 journal. 37 faculty members x 8000 AED per publication.</t>
  </si>
  <si>
    <t>Labs consumables</t>
  </si>
  <si>
    <t>Consumables and opex requirments (AED30k - equipment maintenance, AED15k -  gas related items, AED20k - polymer consumable, AED25k - services &amp; consumables, AED55k - small instruments  and AED35k - general consumable.</t>
  </si>
  <si>
    <t xml:space="preserve">  Quotes from individual suppliers are listed per item in the Excel sheet "CIVE OPEX Lab Scientific list" in the folder "CIVE OPEX Quotations\Lab Scientific"</t>
  </si>
  <si>
    <t>Upgrade Igloo Cylinder camera system</t>
  </si>
  <si>
    <t>Quotation to be included</t>
  </si>
  <si>
    <t>Consumables for educational laboratories and the machine shop that include raw materials for machining, electric and electronic hardware, chemicals, gases, as well as tools and hardware.  Itemized estmates:  Workshop consumables (Main and SAN): 6500 AED, Solids, Heat Transfer and Fluids labs: 1000 AED, Material Testing lab: 5000 AED, 3D Printing labs:	 6000 AED, 
Mechatronics lab:	1000 AED, Spare Parts for all labs: 2500 AED</t>
  </si>
  <si>
    <t>Department Academic Consumables</t>
  </si>
  <si>
    <t>number of assets</t>
  </si>
  <si>
    <t>10000 asset tag * AED .50</t>
  </si>
  <si>
    <t xml:space="preserve">2 servers  @ 8000 each,  =16000.  </t>
  </si>
  <si>
    <t>2022-2024 Work stations</t>
  </si>
  <si>
    <t>Gas turbine for Aircraft propulsion lab</t>
  </si>
  <si>
    <t>2023 - Gas turbine and Flexible plateform</t>
  </si>
  <si>
    <t>Flexible Platform For Control for Aero 350 lab</t>
  </si>
  <si>
    <t>Software for flexible Platform For Control for Aero 350 lab</t>
  </si>
  <si>
    <t>2023 - Software for plateform</t>
  </si>
  <si>
    <t>Upgradation of existing hot press for Aero 415 lab</t>
  </si>
  <si>
    <t>2023 - Carver press upgrade</t>
  </si>
  <si>
    <t>Ansys software for analysis for Aerospace Structures (Aero 325) and Aircraft Design lab</t>
  </si>
  <si>
    <t>2023 - Ansys</t>
  </si>
  <si>
    <t> 5-Tile Standard Resolution Strideway System</t>
  </si>
  <si>
    <t>https://kudrive.ku.ac.ae/no-shib/index.php/s/aARaJZmXxmLJtA9</t>
  </si>
  <si>
    <t>Nexus Add on Evoked Potentials</t>
  </si>
  <si>
    <t>https://kudrive.ku.ac.ae/no-shib/index.php/s/Vt4yhZBQmY7xH8U</t>
  </si>
  <si>
    <t xml:space="preserve">Neurofield X3000 </t>
  </si>
  <si>
    <t>https://kudrive.ku.ac.ae/no-shib/index.php/s/pZKBqAKXcU1dgU0</t>
  </si>
  <si>
    <t>fNIRS</t>
  </si>
  <si>
    <t>https://kudrive.ku.ac.ae/no-shib/index.php/s/mgyF9PITqv1rcIY</t>
  </si>
  <si>
    <t>Extended plate HE - Accessory for existing instrument (Capex Item 1 of 6)</t>
  </si>
  <si>
    <t>Crossflow HE - Accessory for existing instrument (Capex item 2 of 6)</t>
  </si>
  <si>
    <t>Double beam UV-Visible spectrophotometer with accessories (Capex item 3 of 6)</t>
  </si>
  <si>
    <t>EASYHEAT 35452LI Induction Heating Systems (Capex item 4 of 6)</t>
  </si>
  <si>
    <t xml:space="preserve">DVD camera for recording of experiments and data (Capex item 5 of 6) </t>
  </si>
  <si>
    <t>Rising Film Evaporation (Capex item 6 of 6)</t>
  </si>
  <si>
    <t xml:space="preserve">DR 6000 UV VIS Spectrophotometer </t>
  </si>
  <si>
    <t>In folder CIVE CAPEX Quotatioins\Environmental Engineering Lab G02017 (Spectrophotometer Quote )</t>
  </si>
  <si>
    <t xml:space="preserve">Peristaltic pump with multiple channel pumping </t>
  </si>
  <si>
    <t>In folder CIVE CAPEX Quotations\Environmental Engineering Lab G02017 (Peristaltic Pump Quote )</t>
  </si>
  <si>
    <t>MCR 702e MultiDrive- Rheometer , Dynamic Mechanical Analyzer</t>
  </si>
  <si>
    <t>In folder CIVE CAPEX Quotations\Infrastructural Engineering Lab C00028 (MultiDrive- Rheometer , Dynamic Mechanical Analyzer Quote)</t>
  </si>
  <si>
    <t>LH Professional 7.8 EDU</t>
  </si>
  <si>
    <t>Increase in the number of licenses from 2 to 4.  In folder CIVE CAPEX Quotations\IT &amp; Software,  in file "CoE Academic Software List.xlsx"</t>
  </si>
  <si>
    <t>Equip the CIVE Geotechnical Mats instructional lab with necessary state-of-art equipment</t>
  </si>
  <si>
    <t>In folder CIVE CAPEX Quotations\Geotechnical Mats Lab L0_003 (Consolidometer Device)</t>
  </si>
  <si>
    <t>CAPEX equipment. See quotations for the 9 items @ an average price of AED 110750 and a total of AED 2,215,000 in the attachments: 
Nishar. 1 Proposal 995-1 Microwave Training System - old.pdf
Nishar. 1 Proposal 995-1 Microwave Training System - old.pdf
Nishar. 4 Cal kit - old.pdf
Nishar. 5_PLC_pay2_get5.pdf
Nishar. 6) CAPEX_Quote_FSW_SMW.pdf
Beig. DTE21SD053.pdf
Beig. weller 3031.pdf
Beig. comp-storage-rack.pdf</t>
  </si>
  <si>
    <t>BIOPAC student Lab INTEGRATED HUMAN PHYSIOLOGY TEACHING SYSTEM</t>
  </si>
  <si>
    <t>Please, see attached detailed quote. Conductivity of liquids and gases and natural convection experiments to be incorporated in the heat transfer lab.</t>
  </si>
  <si>
    <t>Please, see attached quotes</t>
  </si>
  <si>
    <t>Please, see attached detailed quote. 3D-scanner and software in order to be used for reverse engineering in the Machine Element Design and Senior Design project classes.</t>
  </si>
  <si>
    <t>Please, see attached detailed quote. MATLAB/SIMULINK-based feedback control techniques and equipment to be incorporated to the Mechatronis lab</t>
  </si>
  <si>
    <t>GCTS RDS 300 system upgrade</t>
  </si>
  <si>
    <t>iDrillSim Cloudbase software</t>
  </si>
  <si>
    <t xml:space="preserve">Dual Acting Syringe pump with data logging software and connection cable to PC </t>
  </si>
  <si>
    <t>Individual Core holder - Hydrostatic
- Capable of accommodating 1.5” diameter and 3” length samples</t>
  </si>
  <si>
    <t>Individual Core holder - Hydrostatic
- Capable of accommodating 1.5” diameter and 6” length samples</t>
  </si>
  <si>
    <t>Portable LCR Meter</t>
  </si>
  <si>
    <t>Flow through cleaning unit (6 samples at a time)</t>
  </si>
  <si>
    <t>10L Soxhlet with heater</t>
  </si>
  <si>
    <t>Dean Stark set of 6 units</t>
  </si>
  <si>
    <t xml:space="preserve">New Business Applications and related IT tools to meet KU requirements </t>
  </si>
  <si>
    <t>Create additional post graduate programs in science</t>
  </si>
  <si>
    <t>Tuition</t>
  </si>
  <si>
    <t>6 conferences</t>
  </si>
  <si>
    <t>Organise a 1-day symposium around our research speciality of materials chemistry (20000). Also, at least one per semester overseas seminar speakers (2@7000).</t>
  </si>
  <si>
    <t>1 trip for each track - abu dhabi police; 1 trip Fourouge technology centre. To support new Senior tracks. Add a trip compared with 2022 for the medicinal chemistry track to e.g. Neopharma (AD or RAK)</t>
  </si>
  <si>
    <t>We will have 11 Senior BSc students and 12 MSc students for 2022. Budget 5000AED per project</t>
  </si>
  <si>
    <t>20 faculty x 15k per conference</t>
  </si>
  <si>
    <t>Two trips to overseas recruitment fairs (e.g. China, Singapore) to recruit high quality PG students.</t>
  </si>
  <si>
    <t>Outreach activities: 12 visits to schools, colleges and student fairs or science exhibitions</t>
  </si>
  <si>
    <t>Photo-Electrochemical Workstation. Will support research in the department, enhance opportunties for BSc, MSc and PhD research students.</t>
  </si>
  <si>
    <t>Quotation Chem 3</t>
  </si>
  <si>
    <t>Tube furnace.  Will enhance capabilities for materials synthesis and sopport the work of 5-6 faculty. Cost 36977 US$</t>
  </si>
  <si>
    <t>Quotation Chem 7</t>
  </si>
  <si>
    <t>Microwave synthesiser. This is a research=level unit that will speed up materials, polymers synthesis and allow more research progress to be made.</t>
  </si>
  <si>
    <t>Benchtop electron microscope.  This is a teaching unit that will support two of our analytical/forensics courses. As numbers rise, access to core labs instruments becomes difficult and they are not really apporopriate for teaching principles etc.</t>
  </si>
  <si>
    <t>Quotation Chem 8</t>
  </si>
  <si>
    <t xml:space="preserve">One conference for faculty </t>
  </si>
  <si>
    <t>Graduate students</t>
  </si>
  <si>
    <t xml:space="preserve">International travel to attarct graudate students, and open days </t>
  </si>
  <si>
    <t>Department Retreat</t>
  </si>
  <si>
    <t>The system converts energy images to material images based on the density and the atomic composition of individual target elements for teaching MS/PhD optical physics courses</t>
  </si>
  <si>
    <t>Pump-probe THz set up for MS/PhD optical physics courses</t>
  </si>
  <si>
    <t>spectroscopy technique for phys 703</t>
  </si>
  <si>
    <t>10-mJ class femtosecond pump laser and the THz setup with supply units (data acquisition and control devices, cryocoolers for THz sources and sample, vacuum pumps for teaching MS/PhD students optical physics courses</t>
  </si>
  <si>
    <t>metal grids type 1 for teaching students phy 705</t>
  </si>
  <si>
    <t>metal grids type 2 for teaching students  phy 705</t>
  </si>
  <si>
    <t>Computers for teaching students Phys-701 Advanced Computational Physics Course</t>
  </si>
  <si>
    <t>No Pos to submit+A6:Y13</t>
  </si>
  <si>
    <t>See IT Worksheet</t>
  </si>
  <si>
    <t>Increase enrollment</t>
  </si>
  <si>
    <t>Expand HSS enrollment</t>
  </si>
  <si>
    <t>Student Project Expenses/Cost per student</t>
  </si>
  <si>
    <t>Item [5] in Driver file</t>
  </si>
  <si>
    <t>Open Access/Cost per publication</t>
  </si>
  <si>
    <t>Mandatory students field trips (local)</t>
  </si>
  <si>
    <t>Maintain Academic Excellence; Mandatory field trips for undergraduate and postgraduate students</t>
  </si>
  <si>
    <t>Mandatory students field trips (local and internationals)</t>
  </si>
  <si>
    <t>For faculty conferences (local and international). This includes travel costs, per diem &amp; registration fees). 15000AED per faculty</t>
  </si>
  <si>
    <t>Head count personnel (faculty +staff)</t>
  </si>
  <si>
    <t>Poster printing</t>
  </si>
  <si>
    <t>Help faculty publishing results of research</t>
  </si>
  <si>
    <t>Promote KU academic programs and activities in order to attract high caliber students and researchers</t>
  </si>
  <si>
    <t>Maintain Departmental Laboratories; Promote teaching excellence and research activities</t>
  </si>
  <si>
    <t>Support for faculty publications in Q1 journals</t>
  </si>
  <si>
    <t>Ground Penetrating Radar (GPR) system</t>
  </si>
  <si>
    <t>Vanta M Series Handheld XRF Analyzer</t>
  </si>
  <si>
    <t>Facilitate faculty research</t>
  </si>
  <si>
    <t>SEP_PS_115_2021_KU_XRF</t>
  </si>
  <si>
    <t>Biology</t>
  </si>
  <si>
    <t>OSHAD Registration ,for 9 EHS Members</t>
  </si>
  <si>
    <t>First Aid Center</t>
  </si>
  <si>
    <t>IOSH Center</t>
  </si>
  <si>
    <t xml:space="preserve">Provision of Hard Services at Khalifa University (KU) – Main campus </t>
  </si>
  <si>
    <t>Provision for Spare parts above Threshold of AED 2500.00 - Main Campus</t>
  </si>
  <si>
    <t xml:space="preserve">Provision of Hard Services at Khalifa University (KU) – SAN Campus  </t>
  </si>
  <si>
    <t>Provision for Spare parts above Threshold of AED 2500.00 Students services</t>
  </si>
  <si>
    <t>Provision for Spare parts for  Masdar Campus</t>
  </si>
  <si>
    <t>Provision of Hard Services at Khalifa University (KU) – SAN Campus Student services</t>
  </si>
  <si>
    <t>Mattresses</t>
  </si>
  <si>
    <t>Quotation for supply and installation of Package units (20 nos )</t>
  </si>
  <si>
    <t xml:space="preserve">Quotation for supply and replacement of Manual Pull station ( 45 no's) -old buildings </t>
  </si>
  <si>
    <t xml:space="preserve">Quotation for supply and replacement of smoke and heat detectors with base ( 160 no's) -old buildings </t>
  </si>
  <si>
    <t xml:space="preserve">Quotation for Emergency light and exit light in old buildings </t>
  </si>
  <si>
    <t>Quotation-BMS for  existing buildings ( Connect existing building HVAC system to AZBIL BMS )</t>
  </si>
  <si>
    <t>Quotation for supply and installation of split AC units (10 nos )</t>
  </si>
  <si>
    <t xml:space="preserve">Quotation for supply and installation of water heater ( 100 ltr -5 no's , 80 ltr-2 no's &amp; 50 ltr- 5 no's ) </t>
  </si>
  <si>
    <t>Replacement of existing exhaust fan -9 sets - Phase 3</t>
  </si>
  <si>
    <t>Buhasa/ Chiller 4 Units</t>
  </si>
  <si>
    <t>Male Dorm B-21/FCU 2TR/61 Units</t>
  </si>
  <si>
    <t>Male Dorm B-21/FCU 3TR/20 Unit</t>
  </si>
  <si>
    <t>Male Dorm B-22/FCU 2TR/61 Units</t>
  </si>
  <si>
    <t>Male Dorm B-22/FCU 3TR/20 Unit</t>
  </si>
  <si>
    <t>Male Dorm B-23/FCU 2TR/61 Units</t>
  </si>
  <si>
    <t>Male Dorm B-23/FCU 3TR/20 Unit</t>
  </si>
  <si>
    <t>Male Dorm B-24/FCU 2TR/61 Units</t>
  </si>
  <si>
    <t>Male Dorm B-24/FCU 3TR/20 Unit</t>
  </si>
  <si>
    <t>Male Dorm B-25/FCU 2TR/61 Units</t>
  </si>
  <si>
    <t>Male Dorm B-25/FCU 3TR/20 Unit</t>
  </si>
  <si>
    <t>Male Dorm B-26/FCU 2TR/61 Units</t>
  </si>
  <si>
    <t>Male Dorm B-26/FCU 3TR/20 Unit</t>
  </si>
  <si>
    <t>Male Dorm B-31/FCU 2TR/61 Units</t>
  </si>
  <si>
    <t>Male Dorm B-31/FCU 3TR/20 Unit</t>
  </si>
  <si>
    <t>Arzanah Cove light &amp; spot light replacement</t>
  </si>
  <si>
    <t>Supply and installtion of chin link fence in KU polt area (unfenced area only)</t>
  </si>
  <si>
    <t xml:space="preserve"> Supply and installtion of Access card system for B-21, B-22</t>
  </si>
  <si>
    <t>Replacement of lights with LED in B-22</t>
  </si>
  <si>
    <t>Replacement of lights with LED in  B-26</t>
  </si>
  <si>
    <t>Replacement of lights with LED in  B-25</t>
  </si>
  <si>
    <t>Repalcement of fridge in Male dorms 23 &amp; 24</t>
  </si>
  <si>
    <t xml:space="preserve">Implementation of LCP in Zarkuh </t>
  </si>
  <si>
    <t>Implementation of LCP in  Buhasa</t>
  </si>
  <si>
    <t xml:space="preserve">providing master clock system in Zarkuh </t>
  </si>
  <si>
    <t>providing master clock system in  Bu hasa</t>
  </si>
  <si>
    <t>providing master clock system in Umm shaif</t>
  </si>
  <si>
    <t>Repalcement of T.V in Male dorms 23 &amp; 24</t>
  </si>
  <si>
    <t>Cleanroom structure at SAN       phase 2</t>
  </si>
  <si>
    <t>Energy Conservation project in Main &amp; SAN campus. EHS Project Phase 3</t>
  </si>
  <si>
    <t>Liquid Nitrogen Tank   EHS Project</t>
  </si>
  <si>
    <t>Public Address System in students accommodation (As best safety practice complying with Emergency Voice Evacuation or Communication System (EVC) Specifications mentioned in UAE Life Safety Code 2018). EHS Project</t>
  </si>
  <si>
    <t>Full Renovation _ Building 21 &amp; Building 23</t>
  </si>
  <si>
    <t>Classroom upgrade – ALPS furniture for Main Campus for year 2023</t>
  </si>
  <si>
    <t>FF&amp;E for B-21 and B-23</t>
  </si>
  <si>
    <t>No MI Legacy PhD students</t>
  </si>
  <si>
    <t xml:space="preserve">Medical insurance for graduate students will be issued by Government Relation Office but the cost to be paid by the Graduate Studies Office. </t>
  </si>
  <si>
    <t>To support graduate students research</t>
  </si>
  <si>
    <t>Yearly Marketing Campaign</t>
  </si>
  <si>
    <t>On Campus Catering Services</t>
  </si>
  <si>
    <t>Printing of Materials</t>
  </si>
  <si>
    <t>Stationeries for On Campus Training</t>
  </si>
  <si>
    <t>Outsourced Back Office Admin</t>
  </si>
  <si>
    <t>Exhibitions /Conference to promote CE</t>
  </si>
  <si>
    <t>Student Stipend. Rate is not fixed. Please refer to the atatched calculations</t>
  </si>
  <si>
    <t xml:space="preserve">CRM Consultant fee to ensure ongoing training and proper system updates are being provided to admission in a timely manner   </t>
  </si>
  <si>
    <t xml:space="preserve">Conferences and events </t>
  </si>
  <si>
    <t xml:space="preserve">Renewal of existing academic e-resources subscription </t>
  </si>
  <si>
    <t xml:space="preserve">E-resources subscription budget 2022-2024, Book Budget 2022-24. Agreement IEEE, Agreement Wiley, Knowledge E Quote, Springer Nature agreement, ProQuest quote, Elsevier databses quote, Clinical Key quote, Walter Kluwer quote, JoVE quote, Emerald Quote, EBSCO quote, Taylor and Francis quote, GeoScience quote, DesalData quote, ORCiD quote, </t>
  </si>
  <si>
    <t>Subscription of new academic e-resources and databases to foster learning and research for the University programes especially the school of medicine and health Sciences.</t>
  </si>
  <si>
    <t>Events for students</t>
  </si>
  <si>
    <t>Library print services</t>
  </si>
  <si>
    <t>Library stationery</t>
  </si>
  <si>
    <t>To be attached in the email</t>
  </si>
  <si>
    <t>Diversity research funding</t>
  </si>
  <si>
    <t>regular operations</t>
  </si>
  <si>
    <t>Conference to promote research excellence</t>
  </si>
  <si>
    <t>Launch and award 2023 CIRA funding program as per the published call schedule</t>
  </si>
  <si>
    <t>Launch and award 2022 CIRA funding program as per the published call schedule/  Launch and award Faculty Startup funding for new faculty joining KU/  Implement new research centers as per KU Research Strategy/  Implement Phase 2 of RC2 research centers/  Develop joint funding call programs as per University strategy/  Develop joint funding call programs as per University strategy/  Implement internally funded project review mechanism</t>
  </si>
  <si>
    <t>These are projects to be awarded in 2022 &amp; 2023 via a variety of research funding calls (CIRA/FSU/Centers/Institutes/International Partnerships).  Award value differs depending on the program type.  See total budget per project in 2022-2024 Award Details Tab in this workbook.</t>
  </si>
  <si>
    <t xml:space="preserve">RL22_1686| APEC| (blank) for New Equipment for 2023 : 200kV High Voltage AC/DC voltage divider with digital voltmeter Rate determined by the quote attached adjusted for inflation/conversion fluctuation by 1.05. </t>
  </si>
  <si>
    <t xml:space="preserve">RL22_1786| APEC| (blank) for New Equipment for 2023 : High voltage Pulse/ Arbitrary waveform  Amplifier   Rate determined by the quote attached adjusted for inflation/conversion fluctuation by 1.05. </t>
  </si>
  <si>
    <t xml:space="preserve">RL22_1792| APEC| (blank) for New Equipment for 2023 : Multi -phase Switched Reluctance Motor  with open stator winding options. Rate determined by the quote attached adjusted for inflation/conversion fluctuation by 1.05. </t>
  </si>
  <si>
    <t xml:space="preserve">RL22_1828| APEC| (blank) for New Equipment for 2023 : Fuel cell test stand Rate determined by the quote attached adjusted for inflation/conversion fluctuation by 1.05. </t>
  </si>
  <si>
    <t xml:space="preserve">RL22_1838| APEC| (blank) for New Equipment for 2023 : Distributed generators Rate determined by the quote attached adjusted for inflation/conversion fluctuation by 1.05. </t>
  </si>
  <si>
    <t xml:space="preserve">RL22_1849| APEC| (blank) for New Equipment for 2023 : Solid material tan delta test and measurement instrument with temperature and pressure controller Rate determined by the quote attached adjusted for inflation/conversion fluctuation by 1.05. </t>
  </si>
  <si>
    <t xml:space="preserve">RL22_1859| APEC| (blank) for New Equipment for 2023 : 8-channel 2GHz digital storage scope with high bandwidth voltage and current probes , power and efficiency analysis and frequency  analysis capability Rate determined by the quote attached adjusted for inflation/conversion fluctuation by 1.05. </t>
  </si>
  <si>
    <t xml:space="preserve">RL22_1878| APEC| (blank) for New Equipment for 2023 : HIL EV power train testing unit   and  HIL system for On road driving cycle testing, with  car models, road models, driving cycles and other automotive HIL simulations necessary for HIL testing of power train Rate determined by the quote attached adjusted for inflation/conversion fluctuation by 1.05. </t>
  </si>
  <si>
    <t xml:space="preserve">RL22_1887| APEC| (blank) for New Equipment for 2023 : MyWay expert HIL + digital controller platform or Typhoon HIL system for Power Electronic  systems (enhancing the existing system capability ) Rate determined by the quote attached adjusted for inflation/conversion fluctuation by 1.05. </t>
  </si>
  <si>
    <t xml:space="preserve">RL22_1704| CeCaS| (blank) for New Equipment for 2023 : Gas Chromatographs4-KW, LV, GK  Rate determined by the quote attached adjusted for inflation/conversion fluctuation by 1.05. </t>
  </si>
  <si>
    <t xml:space="preserve">RL22_1715| CeCaS| (blank) for New Equipment for 2023 : 96-well plate fluorescence/absorbance (tunable) reader-SS Rate determined by the quote attached adjusted for inflation/conversion fluctuation by 1.05. </t>
  </si>
  <si>
    <t xml:space="preserve">RL22_1728| CeCaS| (blank) for New Equipment for 2023 : In-situ FTIR Spectroscopy  Rate determined by the quote attached adjusted for inflation/conversion fluctuation by 1.05. </t>
  </si>
  <si>
    <t xml:space="preserve">RL22_1735| CeCaS| (blank) for New Equipment for 2023 : Barracuda CFD license for CFD calculations  (P4.2) Rate determined by the quote attached adjusted for inflation/conversion fluctuation by 1.05. </t>
  </si>
  <si>
    <t xml:space="preserve">RL22_1751| CeCaS| (blank) for New Equipment for 2023 : Microwave Reactor-GK  Rate determined by the quote attached adjusted for inflation/conversion fluctuation by 1.05. </t>
  </si>
  <si>
    <t xml:space="preserve">RL22_1760| CeCaS| (blank) for New Equipment for 2023 : GC/Mass spectrometry-KYRIAKI Rate determined by the quote attached adjusted for inflation/conversion fluctuation by 1.05. </t>
  </si>
  <si>
    <t xml:space="preserve">RL22_1770| CeCaS| (blank) for New Equipment for 2023 : TGA/DSC with integrated in-situ spectroscopy  Rate determined by the quote attached adjusted for inflation/conversion fluctuation by 1.05. </t>
  </si>
  <si>
    <t xml:space="preserve">RL22_1796| CeCaS| (blank) for New Equipment for 2023 : Dynamic membrane analyzer (DMA) -DS Rate determined by the quote attached adjusted for inflation/conversion fluctuation by 1.05. </t>
  </si>
  <si>
    <t xml:space="preserve">RL22_1806| CeCaS| (blank) for Upgrade for 2023 : Upgrade existing XPS with in situ cell Rate determined by the quote attached adjusted for inflation/conversion fluctuation by 1.05. </t>
  </si>
  <si>
    <t xml:space="preserve">RL22_1819| CeCaS| (blank) for New Equipment for 2023 : in-situ FTIR spectrometer for the real-time monitoring of liquids (335 kAED)2 Rate determined by the quote attached adjusted for inflation/conversion fluctuation by 1.05. </t>
  </si>
  <si>
    <t xml:space="preserve">RL22_1829| CeCaS| (blank) for New Equipment for 2023 : Gas-tight photocatalytic reactor workstation with side way illumination source1- MAJ-MAH  Rate determined by the quote attached adjusted for inflation/conversion fluctuation by 1.05. </t>
  </si>
  <si>
    <t xml:space="preserve">RL22_1844| CeCaS| (blank) for New Equipment for 2023 : GC-MS equipped with purge &amp; trap and automated analytical thermal desorption (ATD)1- MAJ-MAH  Rate determined by the quote attached adjusted for inflation/conversion fluctuation by 1.05. </t>
  </si>
  <si>
    <t xml:space="preserve">RL22_2249| CeCaS| CeCas for New Equipment for 2023 : Bench-Top High Temperature Muffle Furnace Rate determined by the quote attached adjusted for inflation/conversion fluctuation by 1.05. </t>
  </si>
  <si>
    <t xml:space="preserve">RL22_1700| CMAT| (blank) for New Equipment for 2023 : Hettich ROTINA 420r Refrigerated centrifuge Rate determined by the quote attached adjusted for inflation/conversion fluctuation by 1.05. </t>
  </si>
  <si>
    <t xml:space="preserve">RL22_1708| CMAT| (blank) for New Equipment for 2023 : Nano-spinner 24 Multinozzle Electrospinning/Spraying Machine Rate determined by the quote attached adjusted for inflation/conversion fluctuation by 1.05. </t>
  </si>
  <si>
    <t xml:space="preserve">RL22_1711| CMAT| (blank) for New Equipment for 2023 : Horizontal single zone split tube furnace (TF) Rate determined by the quote attached adjusted for inflation/conversion fluctuation by 1.05. </t>
  </si>
  <si>
    <t xml:space="preserve">RL22_1741| CMAT| (blank) for New Equipment for 2023 : MMS Triple Filtration system Rate determined by the quote attached adjusted for inflation/conversion fluctuation by 1.05. </t>
  </si>
  <si>
    <t xml:space="preserve">RL22_1747| CMAT| (blank) for New Equipment for 2023 : Dynamic scanning calorimetry (DSC) Rate determined by the quote attached adjusted for inflation/conversion fluctuation by 1.05. </t>
  </si>
  <si>
    <t xml:space="preserve">RL22_1748| CMAT| (blank) for New Equipment for 2023 : Fluorescence spectrophotometer (FS) Rate determined by the quote attached adjusted for inflation/conversion fluctuation by 1.05. </t>
  </si>
  <si>
    <t xml:space="preserve">RL22_1757| CMAT| (blank) for New Equipment for 2023 : Particle size analyzer (PSA) Rate determined by the quote attached adjusted for inflation/conversion fluctuation by 1.05. </t>
  </si>
  <si>
    <t xml:space="preserve">RL22_1778| CMAT| (blank) for New Equipment for 2023 : Nanofiltration setup (NF) Rate determined by the quote attached adjusted for inflation/conversion fluctuation by 1.05. </t>
  </si>
  <si>
    <t xml:space="preserve">RL22_1799| CMAT| (blank) for New Equipment for 2023 : Ion Chromatograph Rate determined by the quote attached adjusted for inflation/conversion fluctuation by 1.05. </t>
  </si>
  <si>
    <t xml:space="preserve">RL22_1856| CMAT| (blank) for New Equipment for 2023 : Moving bed biofilm reactor (MBBR) Rate determined by the quote attached adjusted for inflation/conversion fluctuation by 1.05. </t>
  </si>
  <si>
    <t xml:space="preserve">RL22_2395| CMAT| CMAT for New Equipment for 2023 : Direct-observation-through microscope (DOTM) system for membrane fouling Rate determined by the quote attached adjusted for inflation/conversion fluctuation by 1.05. </t>
  </si>
  <si>
    <t xml:space="preserve">RL22_2396| CMAT| CMAT for New Equipment for 2023 : Vacuum Pump Rate determined by the quote attached adjusted for inflation/conversion fluctuation by 1.05. </t>
  </si>
  <si>
    <t xml:space="preserve">RL22_2397| CMAT| CMAT for New Equipment for 2023 : UF units Rate determined by the quote attached adjusted for inflation/conversion fluctuation by 1.05. </t>
  </si>
  <si>
    <t xml:space="preserve">RL22_2398| CMAT| CMAT for New Equipment for 2023 : Sterlitech High Pressurized Cells Rate determined by the quote attached adjusted for inflation/conversion fluctuation by 1.05. </t>
  </si>
  <si>
    <t xml:space="preserve">RL22_2399| CMAT| CMAT for New Equipment for 2023 : Probe sonicator Rate determined by the quote attached adjusted for inflation/conversion fluctuation by 1.05. </t>
  </si>
  <si>
    <t xml:space="preserve">RL22_2400| CMAT| CMAT for New Equipment for 2023 : Hydrothermal autoclave Rate determined by the quote attached adjusted for inflation/conversion fluctuation by 1.05. </t>
  </si>
  <si>
    <t xml:space="preserve">RL22_2401| CMAT| CMAT for New Equipment for 2023 : G3 Spin Coater and Accessories Rate determined by the quote attached adjusted for inflation/conversion fluctuation by 1.05. </t>
  </si>
  <si>
    <t xml:space="preserve">RL22_2402| CMAT| CMAT for New Equipment for 2023 : Freeze Dryer Rate determined by the quote attached adjusted for inflation/conversion fluctuation by 1.05. </t>
  </si>
  <si>
    <t xml:space="preserve">RL22_2403| CMAT| CMAT for New Equipment for 2023 : Electrospinner Rate determined by the quote attached adjusted for inflation/conversion fluctuation by 1.05. </t>
  </si>
  <si>
    <t xml:space="preserve">RL22_2404| CMAT| CMAT for New Equipment for 2023 : Digital Balance Rate determined by the quote attached adjusted for inflation/conversion fluctuation by 1.05. </t>
  </si>
  <si>
    <t xml:space="preserve">RL22_1945| CORE Lab KU| CryoTEM for New Equipment for 2023 : Repair parts for SEM and TEM Rate determined by the quote attached adjusted for inflation/conversion fluctuation by 1.05. </t>
  </si>
  <si>
    <t xml:space="preserve">RL22_1948| CORE Lab KU| CryoTEM for New Equipment for 2023 : TEM Spectra Rate determined by the quote attached adjusted for inflation/conversion fluctuation by 1.05. </t>
  </si>
  <si>
    <t xml:space="preserve">RL22_2092| CORE Lab KU| CORE lab Healthcare for New Equipment for 2023 : Microvolume Spectrophotometer / Fluorometer with cuvette mode Rate determined by the quote attached adjusted for inflation/conversion fluctuation by 1.05. </t>
  </si>
  <si>
    <t xml:space="preserve">RL22_2093| CORE Lab KU| CORE lab Healthcare for New Equipment for 2023 : Gel electrophorosis Rate determined by the quote attached adjusted for inflation/conversion fluctuation by 1.05. </t>
  </si>
  <si>
    <t xml:space="preserve">RL22_2094| CORE Lab KU| CORE lab Healthcare for New Equipment for 2023 : Microplate washer Rate determined by the quote attached adjusted for inflation/conversion fluctuation by 1.05. </t>
  </si>
  <si>
    <t xml:space="preserve">RL22_2095| CORE Lab KU| CORE lab Healthcare for New Equipment for 2023 : Automated biosensor Rate determined by the quote attached adjusted for inflation/conversion fluctuation by 1.05. </t>
  </si>
  <si>
    <t xml:space="preserve">RL22_2096| CORE Lab KU| CORE lab Healthcare for New Equipment for 2023 : Flow cytometry Rate determined by the quote attached adjusted for inflation/conversion fluctuation by 1.05. </t>
  </si>
  <si>
    <t xml:space="preserve">RL22_2097| CORE Lab KU| CORE lab Healthcare for New Equipment for 2023 : Homogenizer Rate determined by the quote attached adjusted for inflation/conversion fluctuation by 1.05. </t>
  </si>
  <si>
    <t xml:space="preserve">RL22_2098| CORE Lab KU| CORE lab Healthcare for New Equipment for 2023 : Incubator Shaker(7°C above ambient to 60°C) Rate determined by the quote attached adjusted for inflation/conversion fluctuation by 1.05. </t>
  </si>
  <si>
    <t xml:space="preserve">RL22_2099| CORE Lab KU| CORE lab Healthcare for New Equipment for 2023 : ultracentrifuge Rate determined by the quote attached adjusted for inflation/conversion fluctuation by 1.05. </t>
  </si>
  <si>
    <t xml:space="preserve">RL22_2100| CORE Lab KU| CORE lab Healthcare for New Equipment for 2023 : Mastercycler Pro PCR Rate determined by the quote attached adjusted for inflation/conversion fluctuation by 1.05. </t>
  </si>
  <si>
    <t xml:space="preserve">RL22_2101| CORE Lab KU| CORE lab Healthcare for New Equipment for 2023 : Mini Centrifuge Rate determined by the quote attached adjusted for inflation/conversion fluctuation by 1.05. </t>
  </si>
  <si>
    <t xml:space="preserve">RL22_2102| CORE Lab KU| CORE lab Healthcare for New Equipment for 2023 : Autoclave Rate determined by the quote attached adjusted for inflation/conversion fluctuation by 1.05. </t>
  </si>
  <si>
    <t xml:space="preserve">RL22_1915| CORE Lab Masdar| MI Field Station for New Equipment for 2023 : Vaisala FS11 Visibility sensor Rate determined by the quote attached adjusted for inflation/conversion fluctuation by 1.05. </t>
  </si>
  <si>
    <t xml:space="preserve">RL22_1917| CORE Lab Masdar| MI Field Station for New Equipment for 2023 : Two EKO MS-711 Spectroradiometers + tracking system (Spectral DNI, Rate determined by the quote attached adjusted for inflation/conversion fluctuation by 1.05. </t>
  </si>
  <si>
    <t xml:space="preserve">RL22_1918| CORE Lab Masdar| MI Field Station for New Equipment for 2023 :  EKO MS-711 Spectroradiometers + shadow-band + tracking system (Spectral DHI, appro Rate determined by the quote attached adjusted for inflation/conversion fluctuation by 1.05. </t>
  </si>
  <si>
    <t xml:space="preserve">RL22_1919| CORE Lab Masdar| MI Field Station for New Equipment for 2023 : Replacement CO2/Water vapor Licor LI-7200 gas analyzer Rate determined by the quote attached adjusted for inflation/conversion fluctuation by 1.05. </t>
  </si>
  <si>
    <t xml:space="preserve">RL22_1920| CORE Lab Masdar| MI Field Station for New Equipment for 2023 :  Licor Methane Analyzer Rate determined by the quote attached adjusted for inflation/conversion fluctuation by 1.05. </t>
  </si>
  <si>
    <t xml:space="preserve">RL22_1921| CORE Lab Masdar| MI Field Station for New Equipment for 2023 :  Replacement Sonic anemometers (CSAT3, for Met station and EC station, two units) Rate determined by the quote attached adjusted for inflation/conversion fluctuation by 1.05. </t>
  </si>
  <si>
    <t xml:space="preserve">RL22_1922| CORE Lab Masdar| MI Field Station for New Equipment for 2023 : Replacement Net Radiometer K&amp;Z (EC station, $ 5,000); Rate determined by the quote attached adjusted for inflation/conversion fluctuation by 1.05. </t>
  </si>
  <si>
    <t xml:space="preserve">RL22_1923| CORE Lab Masdar| MI Field Station for New Equipment for 2023 : Vaisala CL51 long range IR ceilometer ($42,000); Rate determined by the quote attached adjusted for inflation/conversion fluctuation by 1.05. </t>
  </si>
  <si>
    <t xml:space="preserve">RL22_1924| CORE Lab Masdar| MI Solar Platform for New Equipment for 2023 : APR1400 PCM Project Rate determined by the quote attached adjusted for inflation/conversion fluctuation by 1.05. </t>
  </si>
  <si>
    <t xml:space="preserve">RL22_1925| CORE Lab Masdar| MI Solar Platform for New Equipment for 2023 : Air-Ceramic Measurement  Rate determined by the quote attached adjusted for inflation/conversion fluctuation by 1.05. </t>
  </si>
  <si>
    <t xml:space="preserve">RL22_1926| CORE Lab Masdar| MI Solar Platform for New Equipment for 2023 : Climatic Chamber Rate determined by the quote attached adjusted for inflation/conversion fluctuation by 1.05. </t>
  </si>
  <si>
    <t xml:space="preserve">RL22_1927| CORE Lab Masdar| MI Solar Platform for New Equipment for 2023 : Dilatometer Rate determined by the quote attached adjusted for inflation/conversion fluctuation by 1.05. </t>
  </si>
  <si>
    <t xml:space="preserve">RL22_1928| CORE Lab Masdar| MI Solar Platform for New Equipment for 2023 : Flow Cytometer Rate determined by the quote attached adjusted for inflation/conversion fluctuation by 1.05. </t>
  </si>
  <si>
    <t xml:space="preserve">RL22_1929| CORE Lab Masdar| MI Solar Platform for New Equipment for 2023 : Ion Chromatograph Rate determined by the quote attached adjusted for inflation/conversion fluctuation by 1.05. </t>
  </si>
  <si>
    <t xml:space="preserve">RL22_1930| CORE Lab Masdar| MI Solar Platform for New Equipment for 2023 : XRD temperature chamber Rate determined by the quote attached adjusted for inflation/conversion fluctuation by 1.05. </t>
  </si>
  <si>
    <t xml:space="preserve">RL22_1931| CORE Lab Masdar| MI Solar Platform for New Equipment for 2023 : Rheometer furnace Rate determined by the quote attached adjusted for inflation/conversion fluctuation by 1.05. </t>
  </si>
  <si>
    <t xml:space="preserve">RL22_2034| CORE Lab SAN| Optoelectronics Characterization  for New Equipment for 2023 : Optical Switch 1x128 Rate determined by the quote attached adjusted for inflation/conversion fluctuation by 1.05. </t>
  </si>
  <si>
    <t xml:space="preserve">RL22_2036| CORE Lab SAN| Optoelectronics Characterization  for New Equipment for 2023 : Automatic Polarization Controller Rate determined by the quote attached adjusted for inflation/conversion fluctuation by 1.05. </t>
  </si>
  <si>
    <t xml:space="preserve">RL22_2037| CORE Lab SAN| Optoelectronics Characterization  for New Equipment for 2023 : Optical Automatic Probe station Rate determined by the quote attached adjusted for inflation/conversion fluctuation by 1.05. </t>
  </si>
  <si>
    <t xml:space="preserve">RL22_2041| CORE Lab SAN| Optoelectronics Characterization  for New Equipment for 2023 : Dry-room set-up with temperature and humidity control systems Rate determined by the quote attached adjusted for inflation/conversion fluctuation by 1.05. </t>
  </si>
  <si>
    <t xml:space="preserve">RL22_2042| CORE Lab SAN| Optoelectronics Characterization  for New Equipment for 2023 : He-4 Cryostat system Rate determined by the quote attached adjusted for inflation/conversion fluctuation by 1.05. </t>
  </si>
  <si>
    <t xml:space="preserve">RL22_2043| CORE Lab SAN| Optoelectronics Characterization  for New Equipment for 2023 : Lens for horn antenna Rate determined by the quote attached adjusted for inflation/conversion fluctuation by 1.05. </t>
  </si>
  <si>
    <t xml:space="preserve">RL22_2044| CORE Lab SAN| Optoelectronics Characterization  for New Equipment for 2023 : Photo electron spectroscopy in air Rate determined by the quote attached adjusted for inflation/conversion fluctuation by 1.05. </t>
  </si>
  <si>
    <t xml:space="preserve">RL22_2047| CORE Lab SAN| Optoelectronics Characterization  for New Equipment for 2023 : Anritsu PRBS/BERT generator MP1900 Rate determined by the quote attached adjusted for inflation/conversion fluctuation by 1.05. </t>
  </si>
  <si>
    <t xml:space="preserve">RL22_2048| CORE Lab SAN| Optoelectronics Characterization  for New Equipment for 2023 : MICROWAVE CABLE WITH CONNECTOR. Rate determined by the quote attached adjusted for inflation/conversion fluctuation by 1.05. </t>
  </si>
  <si>
    <t xml:space="preserve">RL22_2049| CORE Lab SAN| Optoelectronics Characterization  for New Equipment for 2023 : Anritsu VNA cables and accessories. Rate determined by the quote attached adjusted for inflation/conversion fluctuation by 1.05. </t>
  </si>
  <si>
    <t xml:space="preserve">RL22_1721| HEIC| (blank) for New Equipment for 2023 : Optoacoustic Imaging device
 Rate determined by the quote attached adjusted for inflation/conversion fluctuation by 1.05. </t>
  </si>
  <si>
    <t xml:space="preserve">RL22_1857| KUCARS| (blank) for New Equipment for 2023 : UR0e Collaborative for TECDRON TC200 Rate determined by the quote attached adjusted for inflation/conversion fluctuation by 1.05. </t>
  </si>
  <si>
    <t xml:space="preserve">RL22_1862| KUCARS| (blank) for New Equipment for 2023 : QCAR Self-Driving Car Research Studio  Rate determined by the quote attached adjusted for inflation/conversion fluctuation by 1.05. </t>
  </si>
  <si>
    <t xml:space="preserve">RL22_1897| KUCARS| (blank) for New Equipment for 2023 : KUKA LBR IIWA (7 AXIS) Rate determined by the quote attached adjusted for inflation/conversion fluctuation by 1.05. </t>
  </si>
  <si>
    <t xml:space="preserve">RL22_1904| KUCARS| (blank) for New Equipment for 2023 : .Outdoor Drone Cage Rate determined by the quote attached adjusted for inflation/conversion fluctuation by 1.05. </t>
  </si>
  <si>
    <t xml:space="preserve">RL22_1905| KUCARS| (blank) for New Equipment for 2023 : PAL Tiago Humanoid Robot Rate determined by the quote attached adjusted for inflation/conversion fluctuation by 1.05. </t>
  </si>
  <si>
    <t xml:space="preserve">RL22_1685| RICH| (blank) for New Equipment for 2023 : SalvisLab Thermocenter TC40 Oven, 40 L capacity  Rate determined by the quote attached adjusted for inflation/conversion fluctuation by 1.05. </t>
  </si>
  <si>
    <t xml:space="preserve">RL22_1690| RICH| (blank) for New Equipment for 2023 : UV-Vis Rate determined by the quote attached adjusted for inflation/conversion fluctuation by 1.05. </t>
  </si>
  <si>
    <t xml:space="preserve">RL22_1730| RICH| (blank) for Upgrade for 2023 : Temperature Chamber for XRD Rate determined by the quote attached adjusted for inflation/conversion fluctuation by 1.05. </t>
  </si>
  <si>
    <t xml:space="preserve">RL22_1767| RICH| (blank) for New Equipment for 2023 : ReactRaman 785 System Rate determined by the quote attached adjusted for inflation/conversion fluctuation by 1.05. </t>
  </si>
  <si>
    <t xml:space="preserve">RL22_1795| RICH| (blank) for New Equipment for 2023 : Automatic Physisorption/Micropore Analyser and accessories Rate determined by the quote attached adjusted for inflation/conversion fluctuation by 1.05. </t>
  </si>
  <si>
    <t xml:space="preserve">RL22_1843| RICH| (blank) for New Equipment for 2023 : Multiport Chemisorption and Physisorption Unit Rate determined by the quote attached adjusted for inflation/conversion fluctuation by 1.05. </t>
  </si>
  <si>
    <t xml:space="preserve">RL22_1851| RICH| (blank) for New Equipment for 2023 : Magnetometer VSM System with 5T Magnet &amp; 300K-323K Rate determined by the quote attached adjusted for inflation/conversion fluctuation by 1.05. </t>
  </si>
  <si>
    <t xml:space="preserve">RL22_1880| RICH| (blank) for New Equipment for 2023 : PID Effi Microactivity Reactor Rate determined by the quote attached adjusted for inflation/conversion fluctuation by 1.05. </t>
  </si>
  <si>
    <t xml:space="preserve">RL22_1901| RICH| (blank) for New computer for 2023 : Ad-hoc Computational Platform (hardware) Rate determined by the quote attached adjusted for inflation/conversion fluctuation by 1.05. </t>
  </si>
  <si>
    <t xml:space="preserve">RL22_1903| RICH| (blank) for New Equipment for 2023 : Wet-wall column – CO2 capture pilot plant Rate determined by the quote attached adjusted for inflation/conversion fluctuation by 1.05. </t>
  </si>
  <si>
    <t xml:space="preserve">RL22_1749| C2PS| (blank) for New Equipment for 2023 : Environment for Tiny Machine learning Model monitoring (ST Micro-Electronics or EDGE) Rate determined by the quote attached adjusted for inflation/conversion fluctuation by 1.05. </t>
  </si>
  <si>
    <t xml:space="preserve">RL22_1773| C2PS| (blank) for New Equipment for 2023 : Wave Form design toolkit (Rohde &amp; Schwarz) Rate determined by the quote attached adjusted for inflation/conversion fluctuation by 1.05. </t>
  </si>
  <si>
    <t xml:space="preserve">RL22_1810| C2PS| (blank) for New Equipment for 2023 : Cyber-Range for IT and OT (Leonardo or Thales) Rate determined by the quote attached adjusted for inflation/conversion fluctuation by 1.05. </t>
  </si>
  <si>
    <t xml:space="preserve">RL22_2195| Petroleum Institute| Petroleum Institute for New Equipment for 2023 : Contingency for addressing rejected proposal for donation of equipment by ADNOC to KU from ADRIC inventory list Rate determined by the quote attached adjusted for inflation/conversion fluctuation by 1.05. </t>
  </si>
  <si>
    <t xml:space="preserve">RL22_2196| Petroleum Institute| Petroleum Institute for New Equipment for 2023 : Coreflooding with online monitoring (Xray or NMR) Rate determined by the quote attached adjusted for inflation/conversion fluctuation by 1.05. </t>
  </si>
  <si>
    <t xml:space="preserve">RL22_2197| Petroleum Institute| Petroleum Institute for New Equipment for 2023 : Centrifuge Rate determined by the quote attached adjusted for inflation/conversion fluctuation by 1.05. </t>
  </si>
  <si>
    <t xml:space="preserve">RL22_2198| Petroleum Institute| Petroleum Institute for New Equipment for 2023 : Interfacial tension Rate determined by the quote attached adjusted for inflation/conversion fluctuation by 1.05. </t>
  </si>
  <si>
    <t xml:space="preserve">RL22_2199| Petroleum Institute| Petroleum Institute for New Equipment for 2023 : TBD because team assembly is underway Rate determined by the quote attached adjusted for inflation/conversion fluctuation by 1.05. </t>
  </si>
  <si>
    <t xml:space="preserve">RL22_2201| Petroleum Institute| Petroleum Institute for New Equipment for 2023 : Glove box Rate determined by the quote attached adjusted for inflation/conversion fluctuation by 1.05. </t>
  </si>
  <si>
    <t xml:space="preserve">RL22_2202| Petroleum Institute| Petroleum Institute for New Equipment for 2023 : Microreactor Rate determined by the quote attached adjusted for inflation/conversion fluctuation by 1.05. </t>
  </si>
  <si>
    <t xml:space="preserve">RL22_2203| Petroleum Institute| Petroleum Institute for New Equipment for 2023 : Autoclaves Rate determined by the quote attached adjusted for inflation/conversion fluctuation by 1.05. </t>
  </si>
  <si>
    <t xml:space="preserve">RL22_2204| Petroleum Institute| Petroleum Institute for New Equipment for 2023 : Coreflooding (generic) Rate determined by the quote attached adjusted for inflation/conversion fluctuation by 1.05. </t>
  </si>
  <si>
    <t xml:space="preserve">RL22_2205| Petroleum Institute| Petroleum Institute for New Equipment for 2023 : Environmental chamber Rate determined by the quote attached adjusted for inflation/conversion fluctuation by 1.05. </t>
  </si>
  <si>
    <t xml:space="preserve">RL22_2206| Petroleum Institute| Petroleum Institute for New Equipment for 2023 : Spinning Drop Video Tensiometer Rate determined by the quote attached adjusted for inflation/conversion fluctuation by 1.05. </t>
  </si>
  <si>
    <t xml:space="preserve">RL22_2207| Petroleum Institute| Petroleum Institute for New Equipment for 2023 : GCs Rate determined by the quote attached adjusted for inflation/conversion fluctuation by 1.05. </t>
  </si>
  <si>
    <t xml:space="preserve">RL22_2208| Petroleum Institute| Petroleum Institute for New Equipment for 2023 : Glovebox Rate determined by the quote attached adjusted for inflation/conversion fluctuation by 1.05. </t>
  </si>
  <si>
    <t xml:space="preserve">RL22_2209| Petroleum Institute| Petroleum Institute for New Equipment for 2023 : XRF Rate determined by the quote attached adjusted for inflation/conversion fluctuation by 1.05. </t>
  </si>
  <si>
    <t xml:space="preserve">RL22_2211| Petroleum Institute| Petroleum Institute for New Equipment for 2023 : Workstations Rate determined by the quote attached adjusted for inflation/conversion fluctuation by 1.05. </t>
  </si>
  <si>
    <t xml:space="preserve">RL22_2224| Petroleum Institute| Petroleum Institute for New Equipment for 2023 : Others Rate determined by the quote attached adjusted for inflation/conversion fluctuation by 1.05. </t>
  </si>
  <si>
    <t xml:space="preserve">RL22_2234| RDISC| RDISC for New Equipment for 2023 : Big data, IaaS, and storage infrastructure  Rate determined by the quote attached adjusted for inflation/conversion fluctuation by 1.05. </t>
  </si>
  <si>
    <t>8471305 (Dean of Medicine)</t>
  </si>
  <si>
    <t xml:space="preserve">16,000 DHS per consumable </t>
  </si>
  <si>
    <t>Bugetary quotation</t>
  </si>
  <si>
    <t>KUST - Dean Of Medicine (Pharamacolgy)</t>
  </si>
  <si>
    <t>pharmacology department</t>
  </si>
  <si>
    <t xml:space="preserve">3200 DHS per consumable - see attached excel file - consumables required for research </t>
  </si>
  <si>
    <t xml:space="preserve">pharmacology department- see attached excel file </t>
  </si>
  <si>
    <t xml:space="preserve">https://secure.rsph.org.uk/join-rsph/
https://www.apha.org/membership/membership-categories
</t>
  </si>
  <si>
    <t>https://www.mea.elsevierhealth.com/introduction-to-public-health-9780729543057.html?gclid=CjwKCAjwrPCGBhALEiwAUl9X0_cJAPIBsUMlO7EKmSmiKqZE_P5tkvlLkFQlxzvWy8ze57D1b_bwPhoCSqYQAvD_BwE&amp;gclsrc=aw.ds</t>
  </si>
  <si>
    <t>https://www.apple.com/ae/shop/buy-mac/macbook-pro/13-inch</t>
  </si>
  <si>
    <t xml:space="preserve">Laboratory equipment </t>
  </si>
  <si>
    <t>PerkinElmer IVIS Instrument, Spectrum, 220V, Andor C - See attached excel files</t>
  </si>
  <si>
    <t>PerkinElmer IVIS Instrument, Spectrum, 220V, Andor C with Quantum GX2 Instrument - See attached excel file</t>
  </si>
  <si>
    <t>MULTIPURPOSE ELECTRON MICROSCOPE, JEOL, JAPAN) - See attached excel file</t>
  </si>
  <si>
    <t>CYTOFLEX SYSTEM B4-R2-VO SalesGroup - See attached excel file</t>
  </si>
  <si>
    <t>CytoFLEX System B5-R3 -V2 Sales Group - see attached excel files</t>
  </si>
  <si>
    <t>CytoFLEX System B5-R3-V5 Sales Group - See attahced excel files</t>
  </si>
  <si>
    <t>SP VirTis Advantage Pro Freeze Dryer 3EL - See attached excel file</t>
  </si>
  <si>
    <t>GridION Mk1B- see attached excel files</t>
  </si>
  <si>
    <t xml:space="preserve">Continuity of the functionality of the equipment </t>
  </si>
  <si>
    <t xml:space="preserve">120,000 DHS per equipment </t>
  </si>
  <si>
    <t xml:space="preserve">Maintenance </t>
  </si>
  <si>
    <t>total of 105 UAE national in CMHS in 2022, (-15 graduating) 40 enrolment to MD and 25 in PMB in 2023. Total 170 AED 28000/m</t>
  </si>
  <si>
    <t>8471305 Academic affairs</t>
  </si>
  <si>
    <t>Faculty development (5% increase on 2022)</t>
  </si>
  <si>
    <t>BLS Certification: 400 dirhams/person for P1 &amp; P2 students + staff</t>
  </si>
  <si>
    <t>ACLS Certification: 1260 dirhams/person; for P4 students + staff</t>
  </si>
  <si>
    <t>Faculty development, training in simulation  (5% increase on 2022)</t>
  </si>
  <si>
    <t>BALSAM student transportation, 2 students per car, 6 visits per year for each student (total of 240 trips X 350 AED) and 4 bus trips (12 buses) to health centres (5% increase on 2022)</t>
  </si>
  <si>
    <t>Cost of maintaining accreditation (Society for Simulation in Healthcare) + instructor certification (1500 AED per person for 10 staff members; 5% increase on 2022)</t>
  </si>
  <si>
    <t>Free standing posters, badges, certificates, embroidery, logo pins, etc, in addition to publications  (5% increase on 2022)</t>
  </si>
  <si>
    <t>Simulator maintenance and warranty renewals (5% increase on 2022)</t>
  </si>
  <si>
    <t>Medical dictionaries, medical books (P1, 2 &amp; 3 + reference books for faculty; 5% increase on 2022)</t>
  </si>
  <si>
    <t>Laundry service, moulage &amp; props, medical disposables, new laundry, medical gas  (5% increase on 2022)</t>
  </si>
  <si>
    <t>NBME, IFOM, and USMLE Step 1 &amp; 2 exams for P1, P2 &amp; P3 students (+5% increase on 2022 cost of exams)</t>
  </si>
  <si>
    <t>525 AED/kit for P1 students + faculty/preceptors</t>
  </si>
  <si>
    <t>Exams, internships &amp; residency interviews (5% increase on 2022)</t>
  </si>
  <si>
    <t>FLC events, catering for courses, teaching/asessment events, and clinical clerkship faculty training (5% increase on 2022)</t>
  </si>
  <si>
    <t>Digital resource subscriptions (Complete Anatomy, Lecturio, Sectra, Online MedEd, Uworld Step 1 &amp; 2, Osmosis, Visual Dx &amp; Aquifer (5% increase on 2022)</t>
  </si>
  <si>
    <t>7000 per collaboration activity (anatomy)</t>
  </si>
  <si>
    <t>Budgetary quotation (working on MOU)</t>
  </si>
  <si>
    <t>Maintenance of projectors, interactive screens, cameras at each station and main camera: x2 @77000/year = 144000 (anatomy)</t>
  </si>
  <si>
    <t xml:space="preserve">Contract </t>
  </si>
  <si>
    <t>PO (vendor quotation - not blue lagoon)</t>
  </si>
  <si>
    <t>Learning resource for anatomy (complete anatomy = 220/license) (anatomy)</t>
  </si>
  <si>
    <t>2 x SFN = 2500; 5 x AAA (tier) = 750; 1 x 750 = 750 (anatomy)</t>
  </si>
  <si>
    <t>Maintenance of computers and AR technology/VR headsets (32000) (anatomy)</t>
  </si>
  <si>
    <t>Maintain existing education capabilities</t>
  </si>
  <si>
    <t>1 x donated bodies (46000); 1 x body bag (800) (anatomy)</t>
  </si>
  <si>
    <t>300 per textbook for 7 personnel (each personnel can get 2 textbooks) (anatomy)</t>
  </si>
  <si>
    <t>6 x protective wear (1200); 100 boxes of gloves (3300); chemicals (5000); antibody for immune staining (20000) (anatomy)</t>
  </si>
  <si>
    <t>Align with EHS requirements and provide students with state of the art teaching equipment</t>
  </si>
  <si>
    <t>1 brain beaker (150);  plastic cassettes (1000); set of beakers (100); plain histology slides (1000); cover slips (700); measuring cylinder (300); conical flask set (500) (anatomy)</t>
  </si>
  <si>
    <t>Maintenance of ventilated fumehoods (20000) (anatomy)</t>
  </si>
  <si>
    <t>Comply with EHS standards</t>
  </si>
  <si>
    <t>Contract and PO</t>
  </si>
  <si>
    <t>Plastinated specimens/replacement (300000); maintenance of current equipment-microscope (100000), fridges (50000), instructional tables hydraulics (10000) (anatomy)</t>
  </si>
  <si>
    <t>Provide students with state of the art teaching resources; maintain existing resources</t>
  </si>
  <si>
    <t>8471305 Molecular Biology)</t>
  </si>
  <si>
    <t>Fall Seminar (Invited International Speaker): Seminar topic: Artificial intelligence in the era genomics ants impact on health and disease. 
Spring Seminar (Invited International Speaker): Seminar topic: Integrated OMICS and Data Repositories. These seminars will be origanized by the department of Molecular Biology and Genetics and will be hosted in the College of Medicine &amp; Health Sciences with University wide attendence. These seminars will be listed within the Strategic plan of the department that will be submitted to the Dean in November 2021. "
Spring Seminar (Invited Speaker)"</t>
  </si>
  <si>
    <t>1- Additional Storage:20,000</t>
  </si>
  <si>
    <t>See attached 'MBG CAPEX Equipment list' for further details.</t>
  </si>
  <si>
    <t>8471305 Physiologu and Immunology</t>
  </si>
  <si>
    <t xml:space="preserve">2024 Budget </t>
  </si>
  <si>
    <t>24 programs CAA re-Accreditation 150K each; 9 UG programs ABET acreditation yearly fees $15k</t>
  </si>
  <si>
    <t>average AED 500/month</t>
  </si>
  <si>
    <t>average AED 8500/month</t>
  </si>
  <si>
    <t>For student activities and field trips. Ten student industrial visit (AEd2500 each) is proposed.</t>
  </si>
  <si>
    <t>Class field trips to construction sites. 2 trips for the course CIVE 338 and 1 trip for CIVE 442</t>
  </si>
  <si>
    <t>One trip per year to a top-quality conference for  each of 40 faculty members x 15,000 AED per trip</t>
  </si>
  <si>
    <t>18 Faculty Meeting (one per month) + 5 visits by professional organizations to the department.</t>
  </si>
  <si>
    <t>Lunch for one faculty meeting and one staff meeting per month. 49 faculty and staff x 100 AED.  Hospitality for one speaker from te local industry per sementer (as part of the senior design course). 2 speakers x 1000 speaker.</t>
  </si>
  <si>
    <t>Department meetings, seminars,  and other activities</t>
  </si>
  <si>
    <t>Renewal of software as per CoE list</t>
  </si>
  <si>
    <t>Rebewal of ANSYS CHEMKIN academic software for undergraduate students of the department. SDP students will be primary beneficary of these software as it will complement exisiting software</t>
  </si>
  <si>
    <t>Renewal of PLAXIS, ETABS.  Software Quotations  in file "CoE Academic Software List.xlsx" in the folder "CIVE OPEX Quotations\Software"</t>
  </si>
  <si>
    <t>Please, see attached list</t>
  </si>
  <si>
    <t>(2024-2027) CMG Software Renewal</t>
  </si>
  <si>
    <t>iDrillSim Cloud-base Software</t>
  </si>
  <si>
    <t>PR 8471107731 Microsoft Quote - EES 3-Year based on 4105 Students FTE - Rate increased for 2023 budget to match student (6771) and employee projections (1529)</t>
  </si>
  <si>
    <t>PR 8471107880 Blackboard Quote (item indicated as optional is required to reach 50M minutes - March 2021 Bb usage attached reached already 43.5M minutes in March 2021). Rate increased for 2023 budget to match student (6771) and employee projections (1529)</t>
  </si>
  <si>
    <t>PR 8471108008 Ellucian Banner Quote 3Y. Quote is based on 4000 Students.Rate increased for 2023 budget to match student (6771) and employee projections (1529)</t>
  </si>
  <si>
    <t>PR 8471107775 Plagiarism Proffing TurnitIn and iThenticate Quote. Quote is based on 3600 Students. Rate increased for 2023 budget to match student (6771) and employee projections (1529)</t>
  </si>
  <si>
    <t xml:space="preserve">PR 8471107758 Software2 AppsAnyWhere Quote. Quote is based on 3300 Students. Rate increased for 2024 budget to match student (6771) </t>
  </si>
  <si>
    <t xml:space="preserve">Purchase Order  
8472106263 </t>
  </si>
  <si>
    <t>Access Management Solution FortiAuthenticator</t>
  </si>
  <si>
    <t>PR in 2021</t>
  </si>
  <si>
    <t>Ensure the University remains competitive in maximizing its market share of students - Enhance Student Achievement. Provide environment that supports research</t>
  </si>
  <si>
    <t>Maintenance/calibration for the EECS Labs. Any new items that come up in the next year and any items not funded in 2023 from the 2023 list. Estimated at 30000 additional in 2024</t>
  </si>
  <si>
    <t>Enhancement teaching and student learning outcomes</t>
  </si>
  <si>
    <t xml:space="preserve">NER AL3000 system Mainetenance </t>
  </si>
  <si>
    <t>10 open access Q1 papers</t>
  </si>
  <si>
    <t>One open-access publication for each faculty member in a Q1 journal. 40 faculty members x 8000 AED per publication.</t>
  </si>
  <si>
    <t>Consumables and opex requirments (AED20k - equipment maintenance, AED15k -  gas related items, AED20k - polymer consumable, AED25k - services &amp; consumables, AED55k - small instruments  and AED35k - general consumable.</t>
  </si>
  <si>
    <t xml:space="preserve">maintenance to 4 ISYE labs </t>
  </si>
  <si>
    <t>15000 asset tag * AED .50</t>
  </si>
  <si>
    <t>DIC system for Aero 321, Aero 415, Aero 335 labs</t>
  </si>
  <si>
    <t>2024 - 3D DIC System StrainMaster</t>
  </si>
  <si>
    <t>High speed camera for Aero 321, Aero 415, Aero 335 labs</t>
  </si>
  <si>
    <t>2024 - High Speed Camera</t>
  </si>
  <si>
    <t>Sample preparation for aero 415, aero 220 and aero 325 labs</t>
  </si>
  <si>
    <t>2024 - Cutting</t>
  </si>
  <si>
    <t>Wearable Equivital system for vital physiological signal monitoring and recording</t>
  </si>
  <si>
    <t>https://kudrive.ku.ac.ae/no-shib/index.php/s/HTFVbRha83BvKHl</t>
  </si>
  <si>
    <t>Desktop Computers</t>
  </si>
  <si>
    <t>https://kudrive.ku.ac.ae/no-shib/index.php/s/z7jLjM8sFUb671d</t>
  </si>
  <si>
    <t>EVOS XL Core Imaging System</t>
  </si>
  <si>
    <t>https://kudrive.ku.ac.ae/no-shib/index.php/s/jgMo9s7jvESVi8H</t>
  </si>
  <si>
    <t>Mic PCR: Mic 4 channel Green, Yellow, Orange and Red.  Standard software included multi-user</t>
  </si>
  <si>
    <t>https://kudrive.ku.ac.ae/no-shib/index.php/s/MbN1PP8sr0QYjnj</t>
  </si>
  <si>
    <t>MVN Awinda System</t>
  </si>
  <si>
    <t>https://kudrive.ku.ac.ae/no-shib/index.php/s/YkpUnmm3VMmDDWt</t>
  </si>
  <si>
    <t xml:space="preserve">Replacment of fluid friction rig  </t>
  </si>
  <si>
    <t>Evaporation Process (Capex item 2 of 2)</t>
  </si>
  <si>
    <t xml:space="preserve">3Flex Physisorption Chemisorption Analyzer </t>
  </si>
  <si>
    <t>In folder CIVE CAPEX Quotations\Environmental Engineering Lab G02017 (Physisorption Chemisorption Analyzer )</t>
  </si>
  <si>
    <t>Coredry Machine</t>
  </si>
  <si>
    <t>Equip the new CIVE Infrastructural instructional lab with necessary operational equipment</t>
  </si>
  <si>
    <t>In folder CIVE CAPEX Quotations\Infrastructural Engineering Lab C0_0028 (Coredry Machine)</t>
  </si>
  <si>
    <t>Laser Sensors and Cables</t>
  </si>
  <si>
    <t>Equip the new CIVE Structures instructional lab with necessary state-of-art equipment</t>
  </si>
  <si>
    <t>In folder CIVE CAPEX Quotations\Structures Lab C00028  (Laser sensors &amp; Cables Quote)</t>
  </si>
  <si>
    <t>Hollow Cylinder Apparatus</t>
  </si>
  <si>
    <t>In folder CIVE CAPEX Quotatiions\Geotechnical Mats Lab L0_003  (Hollow Cylinder Apparatus)</t>
  </si>
  <si>
    <t>CAPEX equipment. See 5 quotation files for the 6 items @ an average price of AED 144.000 and a total of AED 864,000 in the attachments: 
A.AlDurra. KU -BUDGETRY PROPOSAL - Ahmed- Rotary Servo Workstation with 2DOF Ball Balancer.pdf
A.AlDurra. SalesQuotation.DE0-012981_01.pdf
A.AlDurra. DTE20SD059R1.pdf
A.AlDurra. OP4510 Simulator.pdf
A.AlDurra. 210527_KU604.pdf</t>
  </si>
  <si>
    <t>A.AlDurra. KU -BUDGETRY PROPOSAL - Ahmed- Rotary Servo Workstation with 2DOF Ball Balancer.pdf
A.AlDurra. SalesQuotation.DE0-012981_01.pdf
A.AlDurra. DTE20SD059R1.pdf
A.AlDurra. OP4510 Simulator.pdf
A.AlDurra. 210527_KU604.pdf</t>
  </si>
  <si>
    <t>New AGV system</t>
  </si>
  <si>
    <t>Please, see attached detailed quote. Additive Manufacturing - Metal 3D - Printer. It will strengthen both the mandatory manufacturing course and a recently developed technical elective on additive manufacturing, as well as graduate courses.   It will strongly boos or capabilities to do prototyping and produce functional parts for teaching, graduate research, SDPs,  and design competitions.</t>
  </si>
  <si>
    <t>Lab equipment/ new software</t>
  </si>
  <si>
    <t>Please, see attached detailed quote.  ANSYS GRANTA EduPack.  An educational materials data-base that wills trengthen our labs in Materials and Machine Element Design</t>
  </si>
  <si>
    <t>Ultra High Speed Centrifuge</t>
  </si>
  <si>
    <t>We will have 15 Senior BSc students and 12 MSc students for 2022. Budget 5000AED per project</t>
  </si>
  <si>
    <t>21 faculty x 15k per conference</t>
  </si>
  <si>
    <t>OPEX - fixed rate supplied by finance</t>
  </si>
  <si>
    <t>Outreach activities: 10 visits to schools, colleges and student fairs or science exhibitions</t>
  </si>
  <si>
    <t>300180 </t>
  </si>
  <si>
    <t>Chromatography-mass spectrometry system. This is to replace a currently 20+ year old machine which the service engineers say is past its useful lifetime. The quotation is old but advances in technology mean the prices will be similar.</t>
  </si>
  <si>
    <t>Quotation Chem 13</t>
  </si>
  <si>
    <t>UV/visible spectrophotometers. Replacement of old and damaged units.</t>
  </si>
  <si>
    <t>Quotation Chem 14</t>
  </si>
  <si>
    <t>International confeence for physics faculty</t>
  </si>
  <si>
    <t>Cultivate a vibrant environment for research and innovation; Foster engagement and satisfaction in the university;Optimize efficiency and effectiveness of processes.</t>
  </si>
  <si>
    <t xml:space="preserve">Optical Parametric amplifier: to deliver beyond THz (optical) frequencies for teaching MS/PhD nanophysics physics courses </t>
  </si>
  <si>
    <t>Table top ColorSEM for teaching students imaging techniques in Phys707</t>
  </si>
  <si>
    <t>Nanophysics observations for teaching of metals and semiconductors in  Phys705</t>
  </si>
  <si>
    <t>Table top XRD for teaching students materials structural anlaysis in Phys707</t>
  </si>
  <si>
    <t xml:space="preserve">Workstations for teaching students MS/PhD contemporary topics in applied Physics </t>
  </si>
  <si>
    <t>Nanophysics observations of nanomaterials, clusters, etc. for teaching students Phys705</t>
  </si>
  <si>
    <t>Budgetary Amount (in IOSH Website)</t>
  </si>
  <si>
    <t>Summary of COVID 19 Expenses During 2020</t>
  </si>
  <si>
    <t>Variations due to added projects in 2023 - Main campus</t>
  </si>
  <si>
    <t>Variations due to added projects in 2023 - SAN Campus</t>
  </si>
  <si>
    <t>Quotation for supply and installation of Package units (12 nos )</t>
  </si>
  <si>
    <t xml:space="preserve">Budgetary Quotation </t>
  </si>
  <si>
    <t xml:space="preserve">Quotation for  replacment of fountain pump - new building ( 2 nos. ) </t>
  </si>
  <si>
    <t xml:space="preserve">Quotation for  replacment of Air compressor &amp; dryer - G building ( 1 no. ) </t>
  </si>
  <si>
    <t xml:space="preserve">Quotation for upgradation of capacitor bank  &amp; capacitor replacements in old buildings </t>
  </si>
  <si>
    <t>Fume hoods replacement( Ductless fume hood ) 33 % ( 10 out of 30 nos. )</t>
  </si>
  <si>
    <t xml:space="preserve">Sliding door upgarde with new controllers &amp; unit - Existing building ( G &amp; R Building  - 33 nos.) </t>
  </si>
  <si>
    <t xml:space="preserve">Implement Improvements in landscaping irrigation Phase 3 </t>
  </si>
  <si>
    <t>Ruwais / Chiller 3 Units</t>
  </si>
  <si>
    <t>UMMSHAIF /FAHU 26TON / 1 Units</t>
  </si>
  <si>
    <t>UMMSHAIF /FAHU 30TON / 1 Units</t>
  </si>
  <si>
    <t>UMMSHAIF /FAHU 22TON / 1 Units</t>
  </si>
  <si>
    <t>SATAH  /FAHU /  3UNITS</t>
  </si>
  <si>
    <t>MOSQUE/SPLIT A/C UNIT/7 Units</t>
  </si>
  <si>
    <t>Replacement of lamps with LED in Habshan</t>
  </si>
  <si>
    <t>Replacement of lamps with LED in Arzanah</t>
  </si>
  <si>
    <t>Replacement of lamps with LED in  Umm Shaif</t>
  </si>
  <si>
    <t xml:space="preserve">Replacement of lamps with LED in Satah </t>
  </si>
  <si>
    <t>Repalcement of fridge in Male dorms 25 &amp; 26</t>
  </si>
  <si>
    <t>Repalcement of T.V in Male dorms 25 &amp; 26</t>
  </si>
  <si>
    <t xml:space="preserve"> Supply and installtion of Access card system for B-25, B-26</t>
  </si>
  <si>
    <t>Energy Conservation project in Main &amp; SAN campus. EHS Project Phase 4</t>
  </si>
  <si>
    <t>Upgrading the fire detection/protection systems in  SAN Campus, including dorms, to comply with Fire Code EHS Project</t>
  </si>
  <si>
    <t>Full Renovation _ Building 26</t>
  </si>
  <si>
    <t>Supply and Installation of CAV for Habshan Building/11 Units</t>
  </si>
  <si>
    <t>Replacement of Wash basin Mixer and soap dispenser in Habshan Building</t>
  </si>
  <si>
    <t xml:space="preserve">FF&amp;E for B-26 </t>
  </si>
  <si>
    <t>Marketing Campign</t>
  </si>
  <si>
    <t>Printing of Training Materials</t>
  </si>
  <si>
    <t>Exhibitions/Conference to promote</t>
  </si>
  <si>
    <t>providing awards and prizes for students winning competitions</t>
  </si>
  <si>
    <t>Graduway renewal cost - Alumni Portal + Symplicity - Internship Portal</t>
  </si>
  <si>
    <t>66820.1+29,000</t>
  </si>
  <si>
    <t>Staff trainings, workshops and conferences</t>
  </si>
  <si>
    <t xml:space="preserve">E-resources subscription budget 2022-2024, Book budget 2022-24 Agreement IEEE, Agreement Wiley, Knowledge E Quote, Springer Nature agreement, ProQuest quote, Elsevier databses quote, Clinical Key quote, Walter Kluwer quote, JoVE quote, Emerald Quote, EBSCO quote, Taylor and Francis quote, GeoScience quote, DesalData quote, ORCiD quote, </t>
  </si>
  <si>
    <t>Subscription of new academic e-resources and databases to foster learning and research for the University programes especially the school of medicine.</t>
  </si>
  <si>
    <t xml:space="preserve">Events for students </t>
  </si>
  <si>
    <t>Library print facility  for students</t>
  </si>
  <si>
    <t>Stationery supply</t>
  </si>
  <si>
    <t>Launch and award 2024 CIRA funding program as per the published call schedule</t>
  </si>
  <si>
    <t>Launch and award 2023 CIRA funding program as per the published call schedule/  Launch and award Faculty Startup funding for new faculty joining KU/  Implement new research centers as per KU Research Strategy/  Implement Phase 2 of RC2 research centers/  Develop joint funding call programs as per University strategy/  Develop joint funding call programs as per University strategy/  Implement internally funded project review mechanism</t>
  </si>
  <si>
    <t>These are projects to be awarded in 2022, 2023 &amp; 2024 via a variety of research funding calls (CIRA/FSU/Centers/Institutes/International Partnerships).  Award value differs depending on the program type.  See total budget per project in 2022-2024 Award Details Tab in this workbook.</t>
  </si>
  <si>
    <t xml:space="preserve">RL22_1825| ADAM| (blank) for New Equipment for 2024 : Continuous Fiber Reinforced Composite 3D Printer Rate determined by the quote attached adjusted for inflation/conversion fluctuation by 1.05. </t>
  </si>
  <si>
    <t xml:space="preserve">RL22_1836| APEC| (blank) for New Equipment for 2024 : Real-time controllers Rate determined by the quote attached adjusted for inflation/conversion fluctuation by 1.05. </t>
  </si>
  <si>
    <t xml:space="preserve">RL22_1854| APEC| (blank) for New Equipment for 2024 :  AC or DC Micro grid test bench Rate determined by the quote attached adjusted for inflation/conversion fluctuation by 1.05. </t>
  </si>
  <si>
    <t xml:space="preserve">RL22_1894| APEC| (blank) for New Equipment for 2024 : Multi-phase induction motor with loading arrangement and data acquisition unit and inverter drive Rate determined by the quote attached adjusted for inflation/conversion fluctuation by 1.05. </t>
  </si>
  <si>
    <t xml:space="preserve">RL22_1736| CeCaS| (blank) for New Equipment for 2024 : Autoclave reactor (with pressure and temperature regulator)-MK Rate determined by the quote attached adjusted for inflation/conversion fluctuation by 1.05. </t>
  </si>
  <si>
    <t xml:space="preserve">RL22_1737| CeCaS| (blank) for New Equipment for 2024 : High temperature vacuum oven-GK  Rate determined by the quote attached adjusted for inflation/conversion fluctuation by 1.05. </t>
  </si>
  <si>
    <t xml:space="preserve">RL22_1753| CeCaS| (blank) for New Equipment for 2024 : In-situ UV-Diffuse Reflectance Spectroscopy (DRS) Rate determined by the quote attached adjusted for inflation/conversion fluctuation by 1.05. </t>
  </si>
  <si>
    <t xml:space="preserve">RL22_1771| CeCaS| (blank) for New Equipment for 2024 : TGA/DSC with integrated in-situ MS spectroscopy Rate determined by the quote attached adjusted for inflation/conversion fluctuation by 1.05. </t>
  </si>
  <si>
    <t xml:space="preserve">RL22_1791| CeCaS| (blank) for New Equipment for 2024 : Plasma reactor-KYRIAKI Rate determined by the quote attached adjusted for inflation/conversion fluctuation by 1.05. </t>
  </si>
  <si>
    <t xml:space="preserve">RL22_1807| CeCaS| (blank) for Upgrade for 2024 : Upgrade existing XPS with in situ cell Rate determined by the quote attached adjusted for inflation/conversion fluctuation by 1.05. </t>
  </si>
  <si>
    <t xml:space="preserve">RL22_1820| CeCaS| (blank) for New Equipment for 2024 : in-situ FTIR (DRIFTS) spectrometer for the real-time monitoring of gases Rate determined by the quote attached adjusted for inflation/conversion fluctuation by 1.05. </t>
  </si>
  <si>
    <t xml:space="preserve">RL22_1840| CeCaS| (blank) for New Equipment for 2024 : Headspace-SPME-GC MS -DS2 Rate determined by the quote attached adjusted for inflation/conversion fluctuation by 1.05. </t>
  </si>
  <si>
    <t xml:space="preserve">RL22_1891| CeCaS| (blank) for New Equipment for 2024 : HRTEM with in situ cell Rate determined by the quote attached adjusted for inflation/conversion fluctuation by 1.05. </t>
  </si>
  <si>
    <t xml:space="preserve">RL22_1695| CMAT| (blank) for New Equipment for 2024 : Freeze Dryers Rate determined by the quote attached adjusted for inflation/conversion fluctuation by 1.05. </t>
  </si>
  <si>
    <t xml:space="preserve">RL22_1756| CMAT| (blank) for New Equipment for 2024 : Particle image velocimetry (PIV) Rate determined by the quote attached adjusted for inflation/conversion fluctuation by 1.05. </t>
  </si>
  <si>
    <t xml:space="preserve">RL22_1758| CMAT| (blank) for New Equipment for 2024 : Thermogravimetric analyzer (TGA) Rate determined by the quote attached adjusted for inflation/conversion fluctuation by 1.05. </t>
  </si>
  <si>
    <t xml:space="preserve">RL22_1764| CMAT| (blank) for New Equipment for 2024 : Sputtering machine (SM) Rate determined by the quote attached adjusted for inflation/conversion fluctuation by 1.05. </t>
  </si>
  <si>
    <t xml:space="preserve">RL22_1765| CMAT| (blank) for New Equipment for 2024 : Electrical impedance spectroscopy (EIS) Rate determined by the quote attached adjusted for inflation/conversion fluctuation by 1.05. </t>
  </si>
  <si>
    <t xml:space="preserve">RL22_1766| CMAT| (blank) for New Equipment for 2024 : Raman – AFM (RAFM) Rate determined by the quote attached adjusted for inflation/conversion fluctuation by 1.05. </t>
  </si>
  <si>
    <t xml:space="preserve">RL22_1800| CMAT| (blank) for New Equipment for 2024 : X-ray diffraction analyzer (XRD) Rate determined by the quote attached adjusted for inflation/conversion fluctuation by 1.05. </t>
  </si>
  <si>
    <t xml:space="preserve">RL22_1814| CMAT| (blank) for New Equipment for 2024 : Forward osmosis setup Rate determined by the quote attached adjusted for inflation/conversion fluctuation by 1.05. </t>
  </si>
  <si>
    <t xml:space="preserve">RL22_1827| CMAT| (blank) for New Equipment for 2024 : Hollow fiber spinning machine (HF) Rate determined by the quote attached adjusted for inflation/conversion fluctuation by 1.05. </t>
  </si>
  <si>
    <t xml:space="preserve">RL22_2090| CORE Lab KU| CORE lab Healthcare for New Equipment for 2024 : Arc HPLC Core System Rate determined by the quote attached adjusted for inflation/conversion fluctuation by 1.05. </t>
  </si>
  <si>
    <t xml:space="preserve">RL22_2091| CORE Lab KU| CORE lab Healthcare for New Equipment for 2024 : Waters Xevo TQ-XS with ACQ. I-Class PLUS Sys Rate determined by the quote attached adjusted for inflation/conversion fluctuation by 1.05. </t>
  </si>
  <si>
    <t xml:space="preserve">RL22_1683| RICH| (blank) for New Equipment for 2024 : Workstations for computation Rate determined by the quote attached adjusted for inflation/conversion fluctuation by 1.05. </t>
  </si>
  <si>
    <t xml:space="preserve">RL22_1688| RICH| (blank) for New Equipment for 2024 : IR camera Rate determined by the quote attached adjusted for inflation/conversion fluctuation by 1.05. </t>
  </si>
  <si>
    <t xml:space="preserve">RL22_1697| RICH| (blank) for New Equipment for 2024 : High speed camera Rate determined by the quote attached adjusted for inflation/conversion fluctuation by 1.05. </t>
  </si>
  <si>
    <t xml:space="preserve">RL22_1842| RICH| (blank) for New Equipment for 2024 : Larger and online measuring reaction calorimeter Rate determined by the quote attached adjusted for inflation/conversion fluctuation by 1.05. </t>
  </si>
  <si>
    <t xml:space="preserve">RL22_1818| SPSC| (blank) for New computer for 2024 : Image planning and photogrammetry facility  Rate determined by the quote attached adjusted for inflation/conversion fluctuation by 1.05. </t>
  </si>
  <si>
    <t xml:space="preserve">RL22_2194| Petroleum Institute| Petroleum Institute for New Equipment for 2024 : Contingency for addressing rejected proposal for donation of equipment by ADNOC to KU from ADRIC inventory list Rate determined by the quote attached adjusted for inflation/conversion fluctuation by 1.05. </t>
  </si>
  <si>
    <t xml:space="preserve">RL22_2200| Petroleum Institute| Petroleum Institute for New Equipment for 2024 : TBD because team assembly is underway Rate determined by the quote attached adjusted for inflation/conversion fluctuation by 1.05. </t>
  </si>
  <si>
    <t xml:space="preserve">RL22_2210| Petroleum Institute| Petroleum Institute for New Equipment for 2024 : Workstations Rate determined by the quote attached adjusted for inflation/conversion fluctuation by 1.05. </t>
  </si>
  <si>
    <t xml:space="preserve">RL22_2225| Petroleum Institute| Petroleum Institute for New Equipment for 2024 : Others Rate determined by the quote attached adjusted for inflation/conversion fluctuation by 1.05. </t>
  </si>
  <si>
    <t>Support and maintenace for HPC hardware</t>
  </si>
  <si>
    <t>total of 155 UAE national in CMHS in 2023, (-20 graduating) 40 enrolment to MD and 25 in PMB in 2023. Total 200 AED 28000/</t>
  </si>
  <si>
    <t>Faculty development (5% increase on 2023)</t>
  </si>
  <si>
    <t>BLS Certification: 420 dirhams/person for P1 &amp; P2 students + staff</t>
  </si>
  <si>
    <t>ACLS Certification: 1323 dirhams/person; for P4 students + staff</t>
  </si>
  <si>
    <t>SP hours; 110.25 dirhams/hour at 500 hours/month (5% increase on 2023)</t>
  </si>
  <si>
    <t>Faculty development, training in simulation  (5% increase on 2023)</t>
  </si>
  <si>
    <t>BALSAM student transportation, 2 students per car, 6 visits per year for each student (total of 240 trips X 350 AED) and 4 bus trips (12 buses) to health centres (5% increase on 2023)</t>
  </si>
  <si>
    <t>Cost of maintaining accreditation (Society for Simulation in Healthcare) + instructor certification (1654 AED per person for 10 staff members)</t>
  </si>
  <si>
    <t>Free standing posters, badges, certificates, embroidery, logo pins, etc, in addition to publications  (5% increase on 2023)</t>
  </si>
  <si>
    <t>Simulator maintenance and warranty renewals (5% increase on 2023)</t>
  </si>
  <si>
    <t>Medical dictionaries, medical books (P1, 2 &amp; 3 + reference books for faculty; 5% increase on 2023)</t>
  </si>
  <si>
    <t xml:space="preserve">Laundry service, moulage &amp; props, medical disposables, new laundry, medical gas  (5% increase on 2023) + Warranties on Mannequins for annual maintenance and software upgrades from manufacturers </t>
  </si>
  <si>
    <t>NBME, IFOM, and USMLE Step 1 &amp; 2 exams for P1, P2 &amp; P3 students (+5% increase on 2023 cost of exams)</t>
  </si>
  <si>
    <t>551.25 AED/kit for P1 students + faculty/preceptors</t>
  </si>
  <si>
    <t>Exams, internships &amp; residency interviews</t>
  </si>
  <si>
    <t>Digital resource subscriptions (Complete Anatomy, Lecturio, Sectra, Online MedEd, Uworld Step 1 &amp; 2, Osmosis, Visual Dx &amp; Aquifer (5% increase on 2023)</t>
  </si>
  <si>
    <t>Collaboration activity (anatomy)</t>
  </si>
  <si>
    <t>Maintenance of projectors, interactive screens, cameras at each station and main camera (anatomy)</t>
  </si>
  <si>
    <t>Learning resource for anatomy (complete anatomy)  (anatomy)</t>
  </si>
  <si>
    <t>2 x SFN ; 5 x AAA (tier) ; 1 x (anatomy)</t>
  </si>
  <si>
    <t>Maintenance of computers and AR technology/VR headsets (anatomy)</t>
  </si>
  <si>
    <t>1 x donated bodies; 1 x body bag  (anatomy)</t>
  </si>
  <si>
    <t>textbook for 7 personnel (each personnel can get 2 textbooks) (anatomy)</t>
  </si>
  <si>
    <t>6 x protective wear ; 100 boxes of gloves ; chemicals ; antibody for immune staining (anatomy)</t>
  </si>
  <si>
    <t>1 brain beaker ;  plastic cassettes ; set of beakers ; plain histology slides ; cover slips ; measuring cylinder ; conical flask set (anatomy)</t>
  </si>
  <si>
    <t>Maintenance of ventilated fumehoods  (anatomy)</t>
  </si>
  <si>
    <t>Plastinated specimens/replacement; maintenance of current equipment-microscope, fridges, instructional tables hydraulics  (anatomy)</t>
  </si>
  <si>
    <t>"Fall Seminar (Invited International Speaker): Seminar topic: Artificial intelligence in the era genomics ants impact on health and disease. 
Spring Seminar (Invited International Speaker): Seminar topic: Integrated OMICS and Data Repositories. These seminars will be origanized by the department of Molecular Biology and Genetics and will be hosted in the College of Medicine &amp; Health Sciences with University wide attendence. These seminars will be listed within the Strategic plan of the department that will be submitted to the Dean in November 2021. ""
Spring Seminar (Invited Speaker)"""</t>
  </si>
  <si>
    <t>1- Additional storage: 20,000
1 Laptop- : 8,000</t>
  </si>
  <si>
    <t>8471305 Pathology)</t>
  </si>
  <si>
    <t>8471305 Pathology</t>
  </si>
  <si>
    <t>To increase research in the department of Pathology</t>
  </si>
  <si>
    <t>Perkin Elmer NexION 2000 G ICP-MS - See attached excel files</t>
  </si>
  <si>
    <t>8471305 Research</t>
  </si>
  <si>
    <t>Vevo LAZR-X
Photoacoustic Imaging
System - See attached excel files</t>
  </si>
  <si>
    <t>Optional modules for Vevo LAZR-X
Photoacoustic Imaging
System - See attached excel files</t>
  </si>
  <si>
    <t>nanoScan MRI 3T - See attached excel files</t>
  </si>
  <si>
    <t>saMRI Small Animal MRI Machines - See attached excel file</t>
  </si>
  <si>
    <t xml:space="preserve"> M7™ Compact High-Performance MRI System – PREMIUM CONFIGURATION - See attahced excel file</t>
  </si>
  <si>
    <t>Ultra Low Temperature Freezer, Dual Compressor with accessories  - See attahced excel file</t>
  </si>
  <si>
    <t xml:space="preserve">180,000 DHS per equipment </t>
  </si>
  <si>
    <t>Maintenance</t>
  </si>
  <si>
    <t>88,000 DHs per equipment</t>
  </si>
  <si>
    <t>NATION</t>
  </si>
  <si>
    <t>STIPEND GROUP</t>
  </si>
  <si>
    <t>Amount</t>
  </si>
  <si>
    <t>Y2022</t>
  </si>
  <si>
    <t>Y2023</t>
  </si>
  <si>
    <t>Rate</t>
  </si>
  <si>
    <t>AE</t>
  </si>
  <si>
    <t>TRA Cont. GPA bet 3.2 - 3.79</t>
  </si>
  <si>
    <t>UAE Cont. GPA &gt;= 3.8</t>
  </si>
  <si>
    <t>UAE Cont. GPA bet 2.0- 2.59</t>
  </si>
  <si>
    <t>UAE Cont. GPA bet 2.6- 3.19</t>
  </si>
  <si>
    <t>UAE Cont. GPA bet 3.2 - 3.79</t>
  </si>
  <si>
    <t>UAE New student</t>
  </si>
  <si>
    <t>Top High School</t>
  </si>
  <si>
    <t>EXPATS</t>
  </si>
  <si>
    <t>President's Scholarship AD (Includes  Ertiran and  Ethiopian students only)</t>
  </si>
  <si>
    <t>Y2024</t>
  </si>
  <si>
    <t>2 Other Operating Costs</t>
  </si>
  <si>
    <t>Continuing (401 Students)</t>
  </si>
  <si>
    <t>KU FT Students</t>
  </si>
  <si>
    <t xml:space="preserve">   International Buhooth (26,800 x 12 months) - Abdulrahman Almessabi</t>
  </si>
  <si>
    <t xml:space="preserve">   International Buhooth (39,000 x 12 months) - Fahad Al Shaibani</t>
  </si>
  <si>
    <t>Average stipend for married / single UAE National students:</t>
  </si>
  <si>
    <t xml:space="preserve">   International Buhooth (39,000 x 12 months) - Mohammad Alsharid</t>
  </si>
  <si>
    <t xml:space="preserve">   PhD = 37,500</t>
  </si>
  <si>
    <t xml:space="preserve">   International Buhooth (29,060 x 12 months) - Ajlan Al Zaki</t>
  </si>
  <si>
    <t xml:space="preserve">   MSc = 31,500</t>
  </si>
  <si>
    <t xml:space="preserve">   S22 Graduates FT UAE National PhD Married (39,000 x 5 months)</t>
  </si>
  <si>
    <t xml:space="preserve">   S22 Graduates FT UAE National PhD Single (36,000 x 5 months)</t>
  </si>
  <si>
    <t xml:space="preserve">   S22 Graduates FT UAE National MSc Married (33,000 x 5 months)</t>
  </si>
  <si>
    <t xml:space="preserve">   S22 Graduates FT UAE National MSc Single (30,000 x 5 months)</t>
  </si>
  <si>
    <t xml:space="preserve">   S22 Graduates FT Expat PhD (10,000 x 5 months)</t>
  </si>
  <si>
    <t xml:space="preserve">   S22 Graduates FT Expat PhD (12,000 x 5 months) - DRTS</t>
  </si>
  <si>
    <t xml:space="preserve">   S22 Graduates FT Expat MSc (8,000 x 5 months)</t>
  </si>
  <si>
    <t xml:space="preserve">   S22 Graduates FT Expat MSc (8,000 x 5 months) - CMDRTS</t>
  </si>
  <si>
    <t xml:space="preserve">   S22 Graduates FT Expat MSc (4,000 x 5 months) - MRTS</t>
  </si>
  <si>
    <t xml:space="preserve">   F22 Graduates + Continuing FT UAE National PhD Married (39,000 x 12 months)</t>
  </si>
  <si>
    <t xml:space="preserve">   F22 Graduates + Continuing FT UAE National PhD Single (36,000 x 12 months)</t>
  </si>
  <si>
    <t xml:space="preserve">   F22 Graduates + Continuing FT UAE National MSc Married (33,000 x 12 months)</t>
  </si>
  <si>
    <t xml:space="preserve">   F22 Graduates + Continuing FT UAE National MSc Single (30,000 x 12 months)</t>
  </si>
  <si>
    <t xml:space="preserve">   F22 Graduates + Continuing FT Expat PhD (10,000 x 12 months)</t>
  </si>
  <si>
    <t xml:space="preserve">   F22 Graduates + Continuing FT Expat PhD (12,000 x 12 months) - DRTS</t>
  </si>
  <si>
    <t xml:space="preserve">   F22 Graduates + Continuing FT Expat MSc (8,000 x 12 months)</t>
  </si>
  <si>
    <t xml:space="preserve">   F22 Graduates + Continuing FT Expat MSc (8,000 x 12 months) - CMDRTS</t>
  </si>
  <si>
    <t xml:space="preserve">   F22 Graduates + Continuing FT Expat MSc (4,000 x 12 months) - MRTS</t>
  </si>
  <si>
    <t xml:space="preserve">  Accommodation Allowance (2,000*12 months)</t>
  </si>
  <si>
    <t>Students requesting extention (39,000 x 5 months)</t>
  </si>
  <si>
    <t>Fall 2021 Intake - Estimated (300 Students)</t>
  </si>
  <si>
    <t xml:space="preserve">   FT UAE National PhD (37,500 x 12 months)</t>
  </si>
  <si>
    <t xml:space="preserve">   FT UAE National MSc (31,500 x 12 months)</t>
  </si>
  <si>
    <t xml:space="preserve">   FT Expat PhD (12,000 x 12 months) - DRTS</t>
  </si>
  <si>
    <t xml:space="preserve">   FT Expat MSc (8,000 x 12 months) - CMDRTS</t>
  </si>
  <si>
    <t xml:space="preserve">   FT Expat MSc (4,000 x 12 months) - MRTS</t>
  </si>
  <si>
    <t>Spring 2022 Intake - Estimated (150 Students)</t>
  </si>
  <si>
    <t xml:space="preserve">   International Buhooth (39000 x 12 months)</t>
  </si>
  <si>
    <t>Fall 2022 Intake - Estimated (300 Students)</t>
  </si>
  <si>
    <t xml:space="preserve">   FT UAE National PhD (37,500 x 5 months)</t>
  </si>
  <si>
    <t xml:space="preserve">   FT UAE National MSc (31,500 x 5 months)</t>
  </si>
  <si>
    <t xml:space="preserve">   FT Expat PhD (12,000 x 5 months) - DRTS</t>
  </si>
  <si>
    <t xml:space="preserve">   FT Expat MSc (8,000 x 5 months) - CMDRTS</t>
  </si>
  <si>
    <t xml:space="preserve">   FT Expat MSc (4,000 x 5 months) - MRTS</t>
  </si>
  <si>
    <t xml:space="preserve">   International Buhooth (39000 x 5 months)</t>
  </si>
  <si>
    <t>425741 Total</t>
  </si>
  <si>
    <t>Continuing (629 Students)</t>
  </si>
  <si>
    <t xml:space="preserve">   International Buhooth (39,000 x 12 months)</t>
  </si>
  <si>
    <t xml:space="preserve">   S23 Graduates FT UAE National PhD Married (39,000 x 5 months)</t>
  </si>
  <si>
    <t xml:space="preserve">   S23 Graduates FT UAE National PhD Single (36,000 x 5 months)</t>
  </si>
  <si>
    <t xml:space="preserve">   S23 Graduates FT UAE National MSc Married (33,000 x 5 months)</t>
  </si>
  <si>
    <t xml:space="preserve">   S23 Graduates FT UAE National MSc Single (30,000 x 5 months)</t>
  </si>
  <si>
    <t xml:space="preserve">   S23 Graduates FT Expat PhD (10,000 x 5 months)</t>
  </si>
  <si>
    <t xml:space="preserve">   S23 Graduates FT Expat PhD (12,000 x 5 months) - DRTS</t>
  </si>
  <si>
    <t xml:space="preserve">   S23 Graduates FT Expat MSc (8,000 x 5 months)</t>
  </si>
  <si>
    <t xml:space="preserve">   S23 Graduates FT Expat MSc (8,000 x 5 months) - CMDRTS</t>
  </si>
  <si>
    <t xml:space="preserve">   S23 Graduates FT Expat MSc (4,000 x 5 months) - MRTS</t>
  </si>
  <si>
    <t xml:space="preserve">   F23 Graduates + Continuing FT UAE National PhD Married (39,000 x 12 months)</t>
  </si>
  <si>
    <t xml:space="preserve">   F23 Graduates + Continuing FT UAE National PhD Single (36,000 x 12 months)</t>
  </si>
  <si>
    <t xml:space="preserve">   F23 Graduates + Continuing FT UAE National MSc Married (33,000 x 12 months)</t>
  </si>
  <si>
    <t xml:space="preserve">   F23 Graduates + Continuing FT UAE National MSc Single (30,000 x 12 months)</t>
  </si>
  <si>
    <t xml:space="preserve">   F23 Graduates + Continuing FT Expat PhD (10,000 x 12 months)</t>
  </si>
  <si>
    <t xml:space="preserve">   F23 Graduates + Continuing FT Expat PhD (12,000 x 12 months) - DRTS</t>
  </si>
  <si>
    <t xml:space="preserve">   F23 Graduates + Continuing FT Expat MSc (8,000 x 12 months)</t>
  </si>
  <si>
    <t xml:space="preserve">   F23 Graduates + Continuing FT Expat MSc (8,000 x 12 months) - CMDRTS</t>
  </si>
  <si>
    <t xml:space="preserve">   F23 Graduates + Continuing FT Expat MSc (4,000 x 12 months) - MRTS</t>
  </si>
  <si>
    <t>Spring 2023 Intake - Estimated (150 Students)</t>
  </si>
  <si>
    <t>Fall 2023 Intake - Estimated (300 Students)</t>
  </si>
  <si>
    <t>Continuing (719 Students)</t>
  </si>
  <si>
    <t xml:space="preserve">   S24 Graduates FT UAE National PhD Married (39,000 x 5 months)</t>
  </si>
  <si>
    <t xml:space="preserve">   S24 Graduates FT UAE National PhD Single (36,000 x 5 months)</t>
  </si>
  <si>
    <t xml:space="preserve">   S24 Graduates FT UAE National MSc Married (33,000 x 5 months)</t>
  </si>
  <si>
    <t xml:space="preserve">   S24 Graduates FT UAE National MSc Single (30,000 x 5 months)</t>
  </si>
  <si>
    <t xml:space="preserve">   S24 Graduates FT Expat PhD (10,000 x 5 months)</t>
  </si>
  <si>
    <t xml:space="preserve">   S24 Graduates FT Expat PhD (12,000 x 5 months) - DRTS</t>
  </si>
  <si>
    <t xml:space="preserve">   S24 Graduates FT Expat MSc (8,000 x 5 months)</t>
  </si>
  <si>
    <t xml:space="preserve">   S24 Graduates FT Expat MSc (8,000 x 5 months) - CMDRTS</t>
  </si>
  <si>
    <t xml:space="preserve">   S24 Graduates FT Expat MSc (4,000 x 5 months) - MRTS</t>
  </si>
  <si>
    <t xml:space="preserve">   F24 Graduates + Continuing FT UAE National PhD Married (39,000 x 12 months)</t>
  </si>
  <si>
    <t xml:space="preserve">   F24 Graduates + Continuing FT UAE National PhD Single (36,000 x 12 months)</t>
  </si>
  <si>
    <t xml:space="preserve">   F24 Graduates + Continuing FT UAE National MSc Married (33,000 x 12 months)</t>
  </si>
  <si>
    <t xml:space="preserve">   F24 Graduates + Continuing FT UAE National MSc Single (30,000 x 12 months)</t>
  </si>
  <si>
    <t xml:space="preserve">   F24 Graduates + Continuing FT Expat PhD (10,000 x 12 months)</t>
  </si>
  <si>
    <t xml:space="preserve">   F24 Graduates + Continuing FT Expat PhD (12,000 x 12 months) - DRTS</t>
  </si>
  <si>
    <t xml:space="preserve">   F24 Graduates + Continuing FT Expat MSc (8,000 x 12 months)</t>
  </si>
  <si>
    <t xml:space="preserve">   F24 Graduates + Continuing FT Expat MSc (8,000 x 12 months) - CMDRTS</t>
  </si>
  <si>
    <t xml:space="preserve">   F24 Graduates + Continuing FT Expat MSc (4,000 x 12 months) - MRTS</t>
  </si>
  <si>
    <t>Spring 2024 Intake - Estimated (150 Students)</t>
  </si>
  <si>
    <t>Fall 2024 Intake - Estimated (300 Students)</t>
  </si>
  <si>
    <t>2022 Budget Finance Recommendation</t>
  </si>
  <si>
    <t>2023 Budget Finance Recommendation</t>
  </si>
  <si>
    <t>2024 Budget Finance Recommendation</t>
  </si>
  <si>
    <t xml:space="preserve"> 2022 Budget Finance Recommendation</t>
  </si>
  <si>
    <t xml:space="preserve"> 2023 Budget Finance Recommendation</t>
  </si>
  <si>
    <t xml:space="preserve"> 2024 Budget Finance Recommendation</t>
  </si>
  <si>
    <t>Ch1</t>
  </si>
  <si>
    <t>3 Capital Payments</t>
  </si>
  <si>
    <t>1 Personnel Costs</t>
  </si>
  <si>
    <t>KUST Ledger</t>
  </si>
  <si>
    <t>Chapter Name</t>
  </si>
  <si>
    <t>Ledger Name</t>
  </si>
  <si>
    <t>Chapter Summary</t>
  </si>
  <si>
    <t>CH1-Manpower</t>
  </si>
  <si>
    <t>CH2-Opex</t>
  </si>
  <si>
    <t>CH3-Capex</t>
  </si>
  <si>
    <t>Budget Chapters</t>
  </si>
  <si>
    <t xml:space="preserve"> 2021 Fund Available</t>
  </si>
  <si>
    <t>Manpower Supply</t>
  </si>
  <si>
    <t>847.8471305.1.421100.000000.847001.200179</t>
  </si>
  <si>
    <t>Number of Patents (TMI)</t>
  </si>
  <si>
    <t>Please see attached sheet for additional info</t>
  </si>
  <si>
    <t>Some impact to the IP filing and strategy but will not affect increasing the IP Portfolio</t>
  </si>
  <si>
    <t>Invention Disclosure received may not be assessed and filing may not occur if funds are not available for paying the costs associated with filing</t>
  </si>
  <si>
    <t xml:space="preserve">May be devastating to KU as many inventions with commercial value may not be filed or jurisdictions were IP protection is necessary may be let unprotected.  This  will affect the value of the University's Portfolio which creates lost licensing opportunities and possible revenues. </t>
  </si>
  <si>
    <t>Increase filed and issued patents in USPTO and PCT</t>
  </si>
  <si>
    <t>Increase the number of annual registered patents</t>
  </si>
  <si>
    <t>Various Law Firms and Industry Partners</t>
  </si>
  <si>
    <t>TMI Outreach and Commercialization of Technologies</t>
  </si>
  <si>
    <t>Minimal  impact, less technologies to showcase</t>
  </si>
  <si>
    <t>Some impact, less technologies to showcase</t>
  </si>
  <si>
    <t xml:space="preserve">Missed opportunities for showcasing KU's core technologies. </t>
  </si>
  <si>
    <t>Strengthen research ethical culture framework across the university</t>
  </si>
  <si>
    <t>Conduct awareness sessions and meetings with research centers,institutes, departments and new faculties</t>
  </si>
  <si>
    <t>Academic and Industry Partners</t>
  </si>
  <si>
    <t xml:space="preserve">Missed opportunities for showcasing KU's core technologies </t>
  </si>
  <si>
    <t xml:space="preserve">Attend training program a to develop staff professional skills in the field of IP management &amp; commercialization
</t>
  </si>
  <si>
    <t>Specialized IP Database (TMI)</t>
  </si>
  <si>
    <t>Please see attached agreement for associated costs</t>
  </si>
  <si>
    <t>Minimal impact on meeting our obligations with software provider</t>
  </si>
  <si>
    <t xml:space="preserve">We may have to cancel the use of one of the subscription, which may impact our ability to conduct proper assessments of our technologies, especially assessment on prior art and technology landscape. </t>
  </si>
  <si>
    <t xml:space="preserve">This may cover the License associated with our database, however, the department's ability to keep up with trends in the industry will be greatly impacted.  Technology Transfer is a specialized area of Economic Innovation and staying ahead of the curve places us and the University in a an excellent position in regards to instruct trends and competiveness. </t>
  </si>
  <si>
    <t>Professional Development and Industry networking  partners</t>
  </si>
  <si>
    <t>Staff Professional Development and Industry Outreach</t>
  </si>
  <si>
    <t>Minimal - as less opportunities staff for development</t>
  </si>
  <si>
    <t xml:space="preserve">The world of technology transfer is fast changing and in order for KU and the tech transfer professionals to remain relevant, we must rely on these network for career success. Limiting available opportunities to network with those in the industry is done to the University's detriment. </t>
  </si>
  <si>
    <t>See attached justification memo</t>
  </si>
  <si>
    <t>Academic,  Industry and commercialization outreach. Inventor recognition incentive</t>
  </si>
  <si>
    <t xml:space="preserve">1 day event marking IP and research commercialization such as World IP Day
</t>
  </si>
  <si>
    <t>AUTM and LES  Conferences to retain and maintain industry standard professional licensing requirements</t>
  </si>
  <si>
    <t>See License Agreements</t>
  </si>
  <si>
    <t xml:space="preserve">Professional Development and Industry networking </t>
  </si>
  <si>
    <t>Staff Professional Development</t>
  </si>
  <si>
    <t>Not available for use in the system</t>
  </si>
  <si>
    <t>Inventor Appreciation Day</t>
  </si>
  <si>
    <t>Professional Development Organizations</t>
  </si>
  <si>
    <t>Staff professional Development</t>
  </si>
  <si>
    <t>UG</t>
  </si>
  <si>
    <t>CMHS</t>
  </si>
  <si>
    <t>PG</t>
  </si>
  <si>
    <t>Balance</t>
  </si>
  <si>
    <t>Laboratory equipment Total</t>
  </si>
  <si>
    <t>Capital expense - Buildings Total</t>
  </si>
  <si>
    <t>TO DOF</t>
  </si>
  <si>
    <t>Provost</t>
  </si>
  <si>
    <t>Lab Equipment</t>
  </si>
  <si>
    <t>Additional budget for Labs, reduction in this budget means less to share amoung departments</t>
  </si>
  <si>
    <t>Faculty retention and student rectruitment</t>
  </si>
  <si>
    <t>N/A - will be used for budget transfers for unexpected academic labs</t>
  </si>
  <si>
    <t>External Consultants for New Programs</t>
  </si>
  <si>
    <t>Will be set invoice and 100% must be paid, amount not yet known</t>
  </si>
  <si>
    <t>National Postdocs scholarships must be paid</t>
  </si>
  <si>
    <t xml:space="preserve">New Programs </t>
  </si>
  <si>
    <t>Twinning &amp; other partnership initiatives</t>
  </si>
  <si>
    <t>Dual programs</t>
  </si>
  <si>
    <t xml:space="preserve">N/A associated costs with initiatives such as KDA Twinning, costs will include travel and hosting costs </t>
  </si>
  <si>
    <t>business flights &amp; day per diem circa 32750</t>
  </si>
  <si>
    <t>Set costs depending on flights and number of days per diem</t>
  </si>
  <si>
    <t>N/A travel costs and per diem arranged by KU &amp; through DTR requests</t>
  </si>
  <si>
    <t>National Faculty Development Program</t>
  </si>
  <si>
    <t>Development of National Faculty</t>
  </si>
  <si>
    <t>N/A No supplier required</t>
  </si>
  <si>
    <t>Provost Office Software</t>
  </si>
  <si>
    <t>N/A No supplier arranged yet</t>
  </si>
  <si>
    <t>Computer for Dr Bayan</t>
  </si>
  <si>
    <t>N/A Computer &amp; screens to be provided for Dr Bayan; IT will assist with Supplier/invoice</t>
  </si>
  <si>
    <t>Local conferences</t>
  </si>
  <si>
    <t>reduced participation by KU</t>
  </si>
  <si>
    <t>N/A Hosting of local events</t>
  </si>
  <si>
    <t xml:space="preserve">overseas conferences </t>
  </si>
  <si>
    <t>N/A Sponsorship of Conference; TBA</t>
  </si>
  <si>
    <t>Guests, meetings to Provost office</t>
  </si>
  <si>
    <t>Reduced quality/quantity provided</t>
  </si>
  <si>
    <t>N/A mainly catering, requests via online when required</t>
  </si>
  <si>
    <t>Faculty Awards including plaques and catering</t>
  </si>
  <si>
    <t>N/A Plaque/awards from likes of Crystal Gallery, catering for event etc</t>
  </si>
  <si>
    <t>New Program(s) ABET/CAA</t>
  </si>
  <si>
    <t>N/A will be invoiced in advance of visit by accreditation teams (CAA/ABET)</t>
  </si>
  <si>
    <t>N/A will be invoiced once scope established and agreed</t>
  </si>
  <si>
    <t>Travel for Dean/Dept. Chair searches for New Programs/Replacements</t>
  </si>
  <si>
    <t xml:space="preserve">Accurate Data/record keeping </t>
  </si>
  <si>
    <t>KU Reputation</t>
  </si>
  <si>
    <t>Faculty Recognition</t>
  </si>
  <si>
    <t>847.8470220.1.420550.000000.847001.200179</t>
  </si>
  <si>
    <t>847.8470220.1.420570.000000.847001.200179</t>
  </si>
  <si>
    <t>847.8470220.1.428090.000000.847001.200179</t>
  </si>
  <si>
    <t>847.8470220.1.425740.000000.847001.200179</t>
  </si>
  <si>
    <t>847.8470220.1.426610.000000.847001.200179</t>
  </si>
  <si>
    <t>847.8470220.1.432205.000000.847001.200179</t>
  </si>
  <si>
    <t>847.8470220.1.425510.000000.847001.200179</t>
  </si>
  <si>
    <t>847.8470220.1.425550.000000.847001.200179</t>
  </si>
  <si>
    <t>847.8470220.1.425900.000000.847001.200179</t>
  </si>
  <si>
    <t>847.8470220.1.428640.000000.847001.200179</t>
  </si>
  <si>
    <t>847.8470220.1.421700.000000.847001.200179</t>
  </si>
  <si>
    <t>Budget Recommendation</t>
  </si>
  <si>
    <t>Landscaping and other horticulture</t>
  </si>
  <si>
    <t>Local Medical treatment expenses including preventive testing</t>
  </si>
  <si>
    <t>Sum of 2018 Actual Amount</t>
  </si>
  <si>
    <t>Sum of 2019 Actual Amount</t>
  </si>
  <si>
    <t>Sum of 2020 Actual Amount</t>
  </si>
  <si>
    <t>Sum of 2021 Revised Budget</t>
  </si>
  <si>
    <t>Sum of 2021 Actual Amount</t>
  </si>
  <si>
    <t>Sum of 2022 Budget Finance Recommendation</t>
  </si>
  <si>
    <t>Sum of 2023 Budget Finance Recommendation</t>
  </si>
  <si>
    <t>Local Medical treatment expenses including preventive testing Total</t>
  </si>
  <si>
    <t>Landscaping and other horticulture Total</t>
  </si>
  <si>
    <t>#N/A</t>
  </si>
  <si>
    <t>Sum of 2024 Budget Finance Recommendation</t>
  </si>
  <si>
    <t>(All)</t>
  </si>
  <si>
    <t>XX</t>
  </si>
  <si>
    <t>Diff 2022</t>
  </si>
  <si>
    <t>Diff 2024</t>
  </si>
  <si>
    <t>Diff 2023</t>
  </si>
  <si>
    <t>ok</t>
  </si>
  <si>
    <t>(blank)</t>
  </si>
  <si>
    <t>Muliple buidling refurbisments-FMS</t>
  </si>
  <si>
    <t>Muliple buidling refurbisments-FMS - SAS Nakheel</t>
  </si>
  <si>
    <t>sss</t>
  </si>
  <si>
    <t>Multiple building refurbished</t>
  </si>
  <si>
    <t>Seha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</si>
</sst>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_-* #,##0.00_-;\-* #,##0.00_-;_-* &quot;-&quot;??_-;_-@_-"/>
    <numFmt numFmtId="166" formatCode="_-* #,##0_-;\-* #,##0_-;_-* &quot;-&quot;??_-;_-@_-"/>
    <numFmt numFmtId="167" formatCode="_(* #,##0.0_);_(* \(#,##0.0\);_(* &quot;-&quot;?_);_(@_)"/>
  </numFmts>
  <fonts count="32" x14ac:knownFonts="1">
    <font>
      <sz val="11"/>
      <color theme="1"/>
      <name val="Calibri"/>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Calibri"/>
      <family val="2"/>
    </font>
    <font>
      <b/>
      <sz val="8"/>
      <color theme="1"/>
      <name val="Calibri"/>
      <family val="2"/>
    </font>
    <font>
      <sz val="6"/>
      <color theme="1"/>
      <name val="Calibri"/>
      <family val="2"/>
    </font>
    <font>
      <sz val="11"/>
      <color theme="1"/>
      <name val="Calibri"/>
      <family val="2"/>
    </font>
    <font>
      <b/>
      <sz val="11"/>
      <color theme="1"/>
      <name val="Calibri"/>
      <family val="2"/>
      <scheme val="minor"/>
    </font>
    <font>
      <sz val="11"/>
      <color theme="1"/>
      <name val="Calibri"/>
      <family val="2"/>
    </font>
    <font>
      <sz val="10"/>
      <color rgb="FF000000"/>
      <name val="Times New Roman"/>
      <family val="1"/>
    </font>
    <font>
      <b/>
      <sz val="11"/>
      <color rgb="FF1F497D"/>
      <name val="Calibri"/>
      <family val="2"/>
    </font>
    <font>
      <sz val="11"/>
      <color rgb="FF1F497D"/>
      <name val="Calibri"/>
      <family val="2"/>
    </font>
    <font>
      <sz val="11"/>
      <color rgb="FFFF0000"/>
      <name val="Calibri"/>
      <family val="2"/>
      <scheme val="minor"/>
    </font>
    <font>
      <sz val="8"/>
      <color theme="1"/>
      <name val="Calibri"/>
      <family val="2"/>
    </font>
    <font>
      <sz val="11"/>
      <color rgb="FFFF0000"/>
      <name val="Calibri"/>
      <family val="2"/>
    </font>
    <font>
      <sz val="11"/>
      <color theme="0"/>
      <name val="Calibri"/>
      <family val="2"/>
      <scheme val="minor"/>
    </font>
    <font>
      <b/>
      <sz val="11"/>
      <color theme="1"/>
      <name val="Calibri"/>
      <family val="2"/>
    </font>
    <font>
      <b/>
      <sz val="11"/>
      <color rgb="FF333399"/>
      <name val="Calibri"/>
      <family val="2"/>
    </font>
    <font>
      <b/>
      <sz val="11"/>
      <color theme="1"/>
      <name val="Calibri"/>
      <family val="2"/>
    </font>
    <font>
      <b/>
      <sz val="12"/>
      <color theme="1"/>
      <name val="Calibri"/>
      <family val="2"/>
    </font>
    <font>
      <sz val="9"/>
      <color rgb="FF333333"/>
      <name val="Arial"/>
      <family val="2"/>
    </font>
    <font>
      <sz val="11"/>
      <color theme="8"/>
      <name val="Calibri"/>
      <family val="2"/>
    </font>
    <font>
      <sz val="12"/>
      <color theme="1"/>
      <name val="Calibri"/>
      <family val="2"/>
    </font>
  </fonts>
  <fills count="31">
    <fill>
      <patternFill patternType="none"/>
    </fill>
    <fill>
      <patternFill patternType="gray125"/>
    </fill>
    <fill>
      <patternFill patternType="solid">
        <fgColor rgb="FFF0F4FA"/>
      </patternFill>
    </fill>
    <fill>
      <patternFill patternType="solid">
        <fgColor rgb="FFFFFFFF"/>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F7F6F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FFC000"/>
        <bgColor indexed="64"/>
      </patternFill>
    </fill>
    <fill>
      <patternFill patternType="solid">
        <fgColor theme="8"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C00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rgb="FFFF0000"/>
        <bgColor indexed="64"/>
      </patternFill>
    </fill>
  </fills>
  <borders count="27">
    <border>
      <left/>
      <right/>
      <top/>
      <bottom/>
      <diagonal/>
    </border>
    <border>
      <left/>
      <right/>
      <top style="thin">
        <color rgb="FF000000"/>
      </top>
      <bottom style="thin">
        <color rgb="FF000000"/>
      </bottom>
      <diagonal/>
    </border>
    <border>
      <left style="thin">
        <color rgb="FF979991"/>
      </left>
      <right/>
      <top style="thin">
        <color rgb="FF979991"/>
      </top>
      <bottom/>
      <diagonal/>
    </border>
    <border>
      <left style="thin">
        <color rgb="FF979991"/>
      </left>
      <right style="thin">
        <color rgb="FF979991"/>
      </right>
      <top style="thin">
        <color rgb="FF979991"/>
      </top>
      <bottom/>
      <diagonal/>
    </border>
    <border>
      <left style="thin">
        <color rgb="FF979991"/>
      </left>
      <right/>
      <top style="thin">
        <color rgb="FF979991"/>
      </top>
      <bottom style="thin">
        <color rgb="FF979991"/>
      </bottom>
      <diagonal/>
    </border>
    <border>
      <left/>
      <right/>
      <top/>
      <bottom style="thin">
        <color rgb="FF000000"/>
      </bottom>
      <diagonal/>
    </border>
    <border>
      <left style="thin">
        <color rgb="FF979991"/>
      </left>
      <right style="thin">
        <color rgb="FF979991"/>
      </right>
      <top style="thin">
        <color rgb="FF979991"/>
      </top>
      <bottom style="thin">
        <color rgb="FF97999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theme="4" tint="0.39997558519241921"/>
      </bottom>
      <diagonal/>
    </border>
    <border>
      <left/>
      <right/>
      <top/>
      <bottom style="thin">
        <color rgb="FF979991"/>
      </bottom>
      <diagonal/>
    </border>
    <border>
      <left style="thin">
        <color rgb="FF979991"/>
      </left>
      <right/>
      <top/>
      <bottom style="thin">
        <color rgb="FF97999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rgb="FF979991"/>
      </top>
      <bottom style="thin">
        <color rgb="FF979991"/>
      </bottom>
      <diagonal/>
    </border>
    <border>
      <left style="thin">
        <color indexed="64"/>
      </left>
      <right style="thin">
        <color indexed="64"/>
      </right>
      <top style="thin">
        <color indexed="64"/>
      </top>
      <bottom/>
      <diagonal/>
    </border>
    <border>
      <left style="thin">
        <color rgb="FF979991"/>
      </left>
      <right/>
      <top style="thin">
        <color indexed="64"/>
      </top>
      <bottom/>
      <diagonal/>
    </border>
    <border>
      <left style="thin">
        <color indexed="64"/>
      </left>
      <right style="thin">
        <color indexed="64"/>
      </right>
      <top style="thin">
        <color rgb="FF979991"/>
      </top>
      <bottom/>
      <diagonal/>
    </border>
    <border>
      <left/>
      <right/>
      <top style="thin">
        <color rgb="FF979991"/>
      </top>
      <bottom/>
      <diagonal/>
    </border>
    <border>
      <left style="thin">
        <color indexed="64"/>
      </left>
      <right style="thin">
        <color indexed="64"/>
      </right>
      <top style="thin">
        <color rgb="FF979991"/>
      </top>
      <bottom style="thin">
        <color indexed="64"/>
      </bottom>
      <diagonal/>
    </border>
    <border>
      <left/>
      <right/>
      <top style="thin">
        <color rgb="FF979991"/>
      </top>
      <bottom style="thin">
        <color indexed="64"/>
      </bottom>
      <diagonal/>
    </border>
    <border>
      <left style="thin">
        <color rgb="FF979991"/>
      </left>
      <right/>
      <top style="thin">
        <color rgb="FF979991"/>
      </top>
      <bottom style="thin">
        <color indexed="64"/>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43" fontId="15" fillId="0" borderId="0" applyFont="0" applyFill="0" applyBorder="0" applyAlignment="0" applyProtection="0"/>
    <xf numFmtId="0" fontId="11" fillId="0" borderId="0"/>
    <xf numFmtId="0" fontId="10" fillId="0" borderId="0"/>
    <xf numFmtId="0" fontId="9" fillId="0" borderId="0"/>
    <xf numFmtId="165" fontId="9" fillId="0" borderId="0" applyFont="0" applyFill="0" applyBorder="0" applyAlignment="0" applyProtection="0"/>
    <xf numFmtId="9" fontId="15" fillId="0" borderId="0" applyFont="0" applyFill="0" applyBorder="0" applyAlignment="0" applyProtection="0"/>
  </cellStyleXfs>
  <cellXfs count="270">
    <xf numFmtId="0" fontId="0" fillId="0" borderId="0" xfId="0"/>
    <xf numFmtId="0" fontId="0" fillId="0" borderId="0" xfId="0" applyAlignment="1"/>
    <xf numFmtId="0" fontId="12" fillId="2" borderId="1" xfId="0" applyFont="1" applyFill="1" applyBorder="1" applyAlignment="1">
      <alignment horizontal="left" vertical="top"/>
    </xf>
    <xf numFmtId="0" fontId="12" fillId="2" borderId="2" xfId="0" applyFont="1" applyFill="1" applyBorder="1" applyAlignment="1">
      <alignment horizontal="left" vertical="top"/>
    </xf>
    <xf numFmtId="0" fontId="12" fillId="2" borderId="3" xfId="0" applyFont="1" applyFill="1" applyBorder="1" applyAlignment="1">
      <alignment horizontal="left" vertical="top"/>
    </xf>
    <xf numFmtId="0" fontId="12" fillId="3" borderId="5" xfId="0" applyFont="1" applyFill="1" applyBorder="1" applyAlignment="1">
      <alignment horizontal="left" vertical="top"/>
    </xf>
    <xf numFmtId="3" fontId="12" fillId="3" borderId="5" xfId="0" applyNumberFormat="1" applyFont="1" applyFill="1" applyBorder="1" applyAlignment="1">
      <alignment horizontal="right" vertical="top"/>
    </xf>
    <xf numFmtId="0" fontId="0" fillId="3" borderId="5" xfId="0" applyFill="1" applyBorder="1" applyAlignment="1">
      <alignment horizontal="right" vertical="top"/>
    </xf>
    <xf numFmtId="0" fontId="12" fillId="3" borderId="4" xfId="0" applyFont="1" applyFill="1" applyBorder="1" applyAlignment="1">
      <alignment horizontal="left" vertical="top"/>
    </xf>
    <xf numFmtId="0" fontId="12" fillId="3" borderId="6" xfId="0" applyFont="1" applyFill="1" applyBorder="1" applyAlignment="1">
      <alignment horizontal="left" vertical="top"/>
    </xf>
    <xf numFmtId="0" fontId="0" fillId="2" borderId="4" xfId="0" applyFill="1" applyBorder="1" applyAlignment="1">
      <alignment horizontal="left" vertical="top"/>
    </xf>
    <xf numFmtId="3" fontId="13" fillId="2" borderId="0" xfId="0" applyNumberFormat="1" applyFont="1" applyFill="1" applyAlignment="1">
      <alignment horizontal="right" vertical="top"/>
    </xf>
    <xf numFmtId="0" fontId="0" fillId="2" borderId="6" xfId="0" applyFill="1" applyBorder="1" applyAlignment="1">
      <alignment horizontal="left" vertical="top"/>
    </xf>
    <xf numFmtId="0" fontId="14" fillId="0" borderId="0" xfId="0" applyFont="1" applyAlignment="1">
      <alignment vertical="top"/>
    </xf>
    <xf numFmtId="43" fontId="0" fillId="0" borderId="0" xfId="1" applyFont="1" applyAlignment="1"/>
    <xf numFmtId="43" fontId="0" fillId="0" borderId="0" xfId="0" applyNumberFormat="1" applyAlignment="1"/>
    <xf numFmtId="43" fontId="12" fillId="2" borderId="1" xfId="1" applyFont="1" applyFill="1" applyBorder="1" applyAlignment="1">
      <alignment horizontal="left" vertical="top"/>
    </xf>
    <xf numFmtId="43" fontId="12" fillId="3" borderId="5" xfId="1" applyFont="1" applyFill="1" applyBorder="1" applyAlignment="1">
      <alignment horizontal="right" vertical="top"/>
    </xf>
    <xf numFmtId="43" fontId="0" fillId="3" borderId="5" xfId="1" applyFont="1" applyFill="1" applyBorder="1" applyAlignment="1">
      <alignment horizontal="right" vertical="top"/>
    </xf>
    <xf numFmtId="43" fontId="14" fillId="0" borderId="0" xfId="1" applyFont="1" applyAlignment="1">
      <alignment vertical="top"/>
    </xf>
    <xf numFmtId="43" fontId="0" fillId="0" borderId="0" xfId="1" applyFon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16" fillId="4" borderId="7" xfId="0" applyFont="1" applyFill="1" applyBorder="1"/>
    <xf numFmtId="0" fontId="12" fillId="3" borderId="5" xfId="0" applyNumberFormat="1" applyFont="1" applyFill="1" applyBorder="1" applyAlignment="1">
      <alignment horizontal="left" vertical="top"/>
    </xf>
    <xf numFmtId="0" fontId="0" fillId="0" borderId="0" xfId="0" applyNumberFormat="1" applyAlignment="1"/>
    <xf numFmtId="0" fontId="12" fillId="2" borderId="0" xfId="0" applyFont="1" applyFill="1" applyBorder="1" applyAlignment="1">
      <alignment horizontal="left" vertical="top"/>
    </xf>
    <xf numFmtId="0" fontId="0" fillId="5" borderId="0" xfId="0" applyFill="1"/>
    <xf numFmtId="43" fontId="0" fillId="0" borderId="0" xfId="0" applyNumberFormat="1"/>
    <xf numFmtId="0" fontId="0" fillId="0" borderId="5" xfId="0" applyBorder="1"/>
    <xf numFmtId="0" fontId="0" fillId="0" borderId="5" xfId="0" applyNumberFormat="1" applyBorder="1" applyAlignment="1"/>
    <xf numFmtId="0" fontId="0" fillId="0" borderId="5" xfId="0" applyNumberFormat="1" applyBorder="1"/>
    <xf numFmtId="0" fontId="0" fillId="0" borderId="5" xfId="0" applyBorder="1" applyAlignment="1"/>
    <xf numFmtId="0" fontId="17" fillId="0" borderId="0" xfId="0" applyFont="1"/>
    <xf numFmtId="0" fontId="18" fillId="0" borderId="7" xfId="2" applyFont="1" applyBorder="1" applyAlignment="1">
      <alignment horizontal="center" vertical="center" wrapText="1"/>
    </xf>
    <xf numFmtId="0" fontId="19" fillId="0" borderId="7" xfId="2" applyFont="1" applyBorder="1" applyAlignment="1">
      <alignment horizontal="center" vertical="center" wrapText="1"/>
    </xf>
    <xf numFmtId="0" fontId="11" fillId="0" borderId="0" xfId="2" applyAlignment="1">
      <alignment horizontal="center"/>
    </xf>
    <xf numFmtId="0" fontId="20" fillId="10" borderId="7" xfId="2" applyFont="1" applyFill="1" applyBorder="1" applyAlignment="1">
      <alignment vertical="center" wrapText="1"/>
    </xf>
    <xf numFmtId="0" fontId="11" fillId="0" borderId="0" xfId="2"/>
    <xf numFmtId="0" fontId="20" fillId="0" borderId="7" xfId="2" applyFont="1" applyBorder="1" applyAlignment="1">
      <alignment vertical="center" wrapText="1"/>
    </xf>
    <xf numFmtId="0" fontId="19" fillId="10" borderId="7" xfId="2" applyFont="1" applyFill="1" applyBorder="1" applyAlignment="1">
      <alignment vertical="center" wrapText="1"/>
    </xf>
    <xf numFmtId="0" fontId="19" fillId="0" borderId="7" xfId="2" applyFont="1" applyBorder="1" applyAlignment="1">
      <alignment vertical="center" wrapText="1"/>
    </xf>
    <xf numFmtId="3" fontId="11" fillId="0" borderId="0" xfId="2" applyNumberFormat="1"/>
    <xf numFmtId="1" fontId="11" fillId="0" borderId="0" xfId="2" applyNumberFormat="1"/>
    <xf numFmtId="164" fontId="20" fillId="10" borderId="7" xfId="1" applyNumberFormat="1" applyFont="1" applyFill="1" applyBorder="1" applyAlignment="1">
      <alignment horizontal="center" vertical="center" wrapText="1"/>
    </xf>
    <xf numFmtId="164" fontId="20" fillId="0" borderId="7" xfId="1" applyNumberFormat="1" applyFont="1" applyBorder="1" applyAlignment="1">
      <alignment horizontal="center" vertical="center" wrapText="1"/>
    </xf>
    <xf numFmtId="164" fontId="19" fillId="10" borderId="7" xfId="1" applyNumberFormat="1" applyFont="1" applyFill="1" applyBorder="1" applyAlignment="1">
      <alignment horizontal="center" vertical="center" wrapText="1"/>
    </xf>
    <xf numFmtId="0" fontId="0" fillId="0" borderId="0" xfId="0" applyAlignment="1">
      <alignment wrapText="1"/>
    </xf>
    <xf numFmtId="0" fontId="0" fillId="0" borderId="7" xfId="0" applyBorder="1" applyAlignment="1">
      <alignment wrapText="1"/>
    </xf>
    <xf numFmtId="0" fontId="0" fillId="7" borderId="7" xfId="0" applyFill="1" applyBorder="1" applyAlignment="1">
      <alignment wrapText="1"/>
    </xf>
    <xf numFmtId="0" fontId="0" fillId="8" borderId="7" xfId="0" applyFill="1" applyBorder="1" applyAlignment="1">
      <alignment wrapText="1"/>
    </xf>
    <xf numFmtId="0" fontId="0" fillId="9" borderId="7" xfId="0" applyFill="1" applyBorder="1" applyAlignment="1">
      <alignment wrapText="1"/>
    </xf>
    <xf numFmtId="3" fontId="0" fillId="0" borderId="7" xfId="0" applyNumberFormat="1" applyBorder="1"/>
    <xf numFmtId="0" fontId="0" fillId="0" borderId="0" xfId="0" applyFont="1" applyFill="1" applyBorder="1" applyAlignment="1">
      <alignment horizontal="left"/>
    </xf>
    <xf numFmtId="0" fontId="10" fillId="0" borderId="0" xfId="3"/>
    <xf numFmtId="43" fontId="10" fillId="0" borderId="0" xfId="1" applyFont="1"/>
    <xf numFmtId="0" fontId="21" fillId="0" borderId="0" xfId="3" applyFont="1"/>
    <xf numFmtId="43" fontId="21" fillId="0" borderId="0" xfId="1" applyFont="1"/>
    <xf numFmtId="43" fontId="22" fillId="2" borderId="1" xfId="1" applyFont="1" applyFill="1" applyBorder="1" applyAlignment="1">
      <alignment horizontal="left" vertical="top"/>
    </xf>
    <xf numFmtId="43" fontId="23" fillId="0" borderId="0" xfId="1" applyFont="1"/>
    <xf numFmtId="43" fontId="0" fillId="0" borderId="0" xfId="0" applyNumberFormat="1" applyFill="1"/>
    <xf numFmtId="0" fontId="0" fillId="0" borderId="0" xfId="0" applyFill="1"/>
    <xf numFmtId="0" fontId="0" fillId="0" borderId="7" xfId="0" applyBorder="1"/>
    <xf numFmtId="0" fontId="10" fillId="5" borderId="0" xfId="3" applyFill="1"/>
    <xf numFmtId="0" fontId="10" fillId="0" borderId="0" xfId="3" applyAlignment="1">
      <alignment horizontal="left"/>
    </xf>
    <xf numFmtId="0" fontId="10" fillId="5" borderId="0" xfId="3" applyFill="1" applyAlignment="1">
      <alignment horizontal="left"/>
    </xf>
    <xf numFmtId="0" fontId="10" fillId="5" borderId="0" xfId="3" applyFill="1" applyAlignment="1">
      <alignment horizontal="left" wrapText="1"/>
    </xf>
    <xf numFmtId="0" fontId="10" fillId="0" borderId="0" xfId="3" applyAlignment="1">
      <alignment horizontal="left" wrapText="1"/>
    </xf>
    <xf numFmtId="0" fontId="25" fillId="0" borderId="13" xfId="0" applyFont="1" applyBorder="1"/>
    <xf numFmtId="0" fontId="10" fillId="6" borderId="0" xfId="3" applyFill="1"/>
    <xf numFmtId="0" fontId="10" fillId="6" borderId="0" xfId="3" applyFill="1" applyAlignment="1">
      <alignment horizontal="left"/>
    </xf>
    <xf numFmtId="0" fontId="9" fillId="0" borderId="7" xfId="4" applyBorder="1"/>
    <xf numFmtId="0" fontId="9" fillId="13" borderId="7" xfId="4" applyFill="1" applyBorder="1"/>
    <xf numFmtId="0" fontId="9" fillId="12" borderId="7" xfId="4" applyFill="1" applyBorder="1"/>
    <xf numFmtId="0" fontId="9" fillId="0" borderId="7" xfId="4" applyBorder="1" applyAlignment="1">
      <alignment horizontal="center"/>
    </xf>
    <xf numFmtId="0" fontId="9" fillId="0" borderId="0" xfId="4"/>
    <xf numFmtId="165" fontId="16" fillId="13" borderId="7" xfId="5" applyFont="1" applyFill="1" applyBorder="1"/>
    <xf numFmtId="165" fontId="16" fillId="12" borderId="7" xfId="5" applyFont="1" applyFill="1" applyBorder="1"/>
    <xf numFmtId="0" fontId="9" fillId="0" borderId="0" xfId="4" applyAlignment="1">
      <alignment horizontal="center"/>
    </xf>
    <xf numFmtId="165" fontId="0" fillId="14" borderId="11" xfId="5" applyFont="1" applyFill="1" applyBorder="1" applyAlignment="1">
      <alignment horizontal="left" vertical="center"/>
    </xf>
    <xf numFmtId="165" fontId="0" fillId="14" borderId="0" xfId="5" applyFont="1" applyFill="1" applyBorder="1" applyAlignment="1">
      <alignment horizontal="left" vertical="center"/>
    </xf>
    <xf numFmtId="0" fontId="0" fillId="14" borderId="0" xfId="5" applyNumberFormat="1" applyFont="1" applyFill="1" applyBorder="1" applyAlignment="1">
      <alignment horizontal="left" vertical="center"/>
    </xf>
    <xf numFmtId="165" fontId="0" fillId="14" borderId="12" xfId="5" applyFont="1" applyFill="1" applyBorder="1" applyAlignment="1">
      <alignment horizontal="left" vertical="center"/>
    </xf>
    <xf numFmtId="165" fontId="0" fillId="14" borderId="14" xfId="5" applyFont="1" applyFill="1" applyBorder="1" applyAlignment="1">
      <alignment horizontal="left" vertical="center"/>
    </xf>
    <xf numFmtId="165" fontId="0" fillId="14" borderId="15" xfId="5" applyFont="1" applyFill="1" applyBorder="1" applyAlignment="1">
      <alignment horizontal="left" vertical="center"/>
    </xf>
    <xf numFmtId="0" fontId="16" fillId="0" borderId="16" xfId="0" applyFont="1" applyFill="1" applyBorder="1" applyAlignment="1">
      <alignment horizontal="left" vertical="center"/>
    </xf>
    <xf numFmtId="1" fontId="0" fillId="0" borderId="17" xfId="0" applyNumberFormat="1" applyFont="1" applyFill="1" applyBorder="1" applyAlignment="1">
      <alignment horizontal="center" vertical="center"/>
    </xf>
    <xf numFmtId="166" fontId="0" fillId="0" borderId="17" xfId="5" applyNumberFormat="1" applyFont="1" applyFill="1" applyBorder="1" applyAlignment="1">
      <alignment horizontal="left" vertical="center"/>
    </xf>
    <xf numFmtId="0" fontId="0" fillId="0" borderId="17" xfId="0" applyFont="1" applyFill="1" applyBorder="1" applyAlignment="1">
      <alignment horizontal="left" vertical="center"/>
    </xf>
    <xf numFmtId="165" fontId="0" fillId="11" borderId="18" xfId="5" applyFont="1" applyFill="1" applyBorder="1" applyAlignment="1">
      <alignment horizontal="left" vertical="center"/>
    </xf>
    <xf numFmtId="165" fontId="0" fillId="11" borderId="4" xfId="5" applyFont="1" applyFill="1" applyBorder="1" applyAlignment="1">
      <alignment horizontal="left" vertical="center"/>
    </xf>
    <xf numFmtId="0" fontId="0" fillId="11" borderId="19" xfId="0" applyFont="1" applyFill="1" applyBorder="1" applyAlignment="1">
      <alignment horizontal="left" vertical="center"/>
    </xf>
    <xf numFmtId="1" fontId="0" fillId="11" borderId="10" xfId="0" applyNumberFormat="1" applyFont="1" applyFill="1" applyBorder="1" applyAlignment="1">
      <alignment horizontal="center" vertical="center"/>
    </xf>
    <xf numFmtId="166" fontId="0" fillId="11" borderId="20" xfId="5" applyNumberFormat="1" applyFont="1" applyFill="1" applyBorder="1" applyAlignment="1">
      <alignment horizontal="left" vertical="center"/>
    </xf>
    <xf numFmtId="166" fontId="0" fillId="15" borderId="20" xfId="0" applyNumberFormat="1" applyFont="1" applyFill="1" applyBorder="1" applyAlignment="1">
      <alignment horizontal="left" vertical="center"/>
    </xf>
    <xf numFmtId="0" fontId="0" fillId="11" borderId="21" xfId="0" applyFont="1" applyFill="1" applyBorder="1" applyAlignment="1">
      <alignment horizontal="left" vertical="center"/>
    </xf>
    <xf numFmtId="1" fontId="0" fillId="11" borderId="22" xfId="0" applyNumberFormat="1" applyFont="1" applyFill="1" applyBorder="1" applyAlignment="1">
      <alignment horizontal="center" vertical="center"/>
    </xf>
    <xf numFmtId="166" fontId="0" fillId="11" borderId="2" xfId="5" applyNumberFormat="1" applyFont="1" applyFill="1" applyBorder="1" applyAlignment="1">
      <alignment horizontal="left" vertical="center"/>
    </xf>
    <xf numFmtId="166" fontId="0" fillId="15" borderId="2" xfId="0" applyNumberFormat="1" applyFont="1" applyFill="1" applyBorder="1" applyAlignment="1">
      <alignment horizontal="left" vertical="center"/>
    </xf>
    <xf numFmtId="1" fontId="0" fillId="0" borderId="22" xfId="0" applyNumberFormat="1" applyFont="1" applyFill="1" applyBorder="1" applyAlignment="1">
      <alignment horizontal="center" vertical="center"/>
    </xf>
    <xf numFmtId="0" fontId="0" fillId="14" borderId="0" xfId="0" applyFont="1" applyFill="1" applyAlignment="1">
      <alignment horizontal="left" vertical="center"/>
    </xf>
    <xf numFmtId="0" fontId="0" fillId="16" borderId="21" xfId="0" applyFont="1" applyFill="1" applyBorder="1" applyAlignment="1">
      <alignment horizontal="left" vertical="center"/>
    </xf>
    <xf numFmtId="0" fontId="0" fillId="6" borderId="21" xfId="0" applyFont="1" applyFill="1" applyBorder="1" applyAlignment="1">
      <alignment horizontal="left" vertical="center"/>
    </xf>
    <xf numFmtId="1" fontId="0" fillId="6" borderId="22" xfId="0" applyNumberFormat="1" applyFont="1" applyFill="1" applyBorder="1" applyAlignment="1">
      <alignment horizontal="center" vertical="center"/>
    </xf>
    <xf numFmtId="0" fontId="0" fillId="11" borderId="23" xfId="0" applyFont="1" applyFill="1" applyBorder="1" applyAlignment="1">
      <alignment horizontal="left" vertical="center"/>
    </xf>
    <xf numFmtId="1" fontId="0" fillId="11" borderId="24" xfId="0" applyNumberFormat="1" applyFont="1" applyFill="1" applyBorder="1" applyAlignment="1">
      <alignment horizontal="center" vertical="center"/>
    </xf>
    <xf numFmtId="166" fontId="0" fillId="11" borderId="25" xfId="5" applyNumberFormat="1" applyFont="1" applyFill="1" applyBorder="1" applyAlignment="1">
      <alignment horizontal="left" vertical="center"/>
    </xf>
    <xf numFmtId="166" fontId="0" fillId="15" borderId="25" xfId="0" applyNumberFormat="1" applyFont="1" applyFill="1" applyBorder="1" applyAlignment="1">
      <alignment horizontal="left" vertical="center"/>
    </xf>
    <xf numFmtId="0" fontId="0" fillId="16" borderId="23" xfId="0" applyFont="1" applyFill="1" applyBorder="1" applyAlignment="1">
      <alignment horizontal="left" vertical="center"/>
    </xf>
    <xf numFmtId="1" fontId="0" fillId="6" borderId="9" xfId="0" applyNumberFormat="1" applyFont="1" applyFill="1" applyBorder="1" applyAlignment="1">
      <alignment horizontal="center" vertical="center"/>
    </xf>
    <xf numFmtId="166" fontId="0" fillId="11" borderId="9" xfId="5" applyNumberFormat="1" applyFont="1" applyFill="1" applyBorder="1" applyAlignment="1">
      <alignment horizontal="left" vertical="center"/>
    </xf>
    <xf numFmtId="0" fontId="0" fillId="16" borderId="21" xfId="0" applyFill="1" applyBorder="1" applyAlignment="1">
      <alignment horizontal="left" vertical="center"/>
    </xf>
    <xf numFmtId="0" fontId="0" fillId="11" borderId="23" xfId="0" applyFill="1" applyBorder="1" applyAlignment="1">
      <alignment horizontal="left" vertical="center"/>
    </xf>
    <xf numFmtId="0" fontId="24" fillId="17" borderId="8" xfId="0" applyFont="1" applyFill="1" applyBorder="1" applyAlignment="1">
      <alignment horizontal="left" vertical="center"/>
    </xf>
    <xf numFmtId="1" fontId="24" fillId="17" borderId="9" xfId="0" applyNumberFormat="1" applyFont="1" applyFill="1" applyBorder="1" applyAlignment="1">
      <alignment horizontal="center" vertical="center"/>
    </xf>
    <xf numFmtId="166" fontId="24" fillId="17" borderId="9" xfId="5" applyNumberFormat="1" applyFont="1" applyFill="1" applyBorder="1" applyAlignment="1">
      <alignment horizontal="left" vertical="center"/>
    </xf>
    <xf numFmtId="166" fontId="24" fillId="17" borderId="9" xfId="0" applyNumberFormat="1" applyFont="1" applyFill="1" applyBorder="1" applyAlignment="1">
      <alignment horizontal="left" vertical="center"/>
    </xf>
    <xf numFmtId="1" fontId="0" fillId="18" borderId="10" xfId="0" applyNumberFormat="1" applyFont="1" applyFill="1" applyBorder="1" applyAlignment="1">
      <alignment horizontal="center" vertical="center"/>
    </xf>
    <xf numFmtId="1" fontId="0" fillId="18" borderId="22" xfId="0" applyNumberFormat="1" applyFont="1" applyFill="1" applyBorder="1" applyAlignment="1">
      <alignment horizontal="center" vertical="center"/>
    </xf>
    <xf numFmtId="167" fontId="0" fillId="0" borderId="0" xfId="0" applyNumberFormat="1"/>
    <xf numFmtId="164" fontId="0" fillId="19" borderId="0" xfId="1" applyNumberFormat="1" applyFont="1" applyFill="1"/>
    <xf numFmtId="167" fontId="0" fillId="19" borderId="0" xfId="0" applyNumberFormat="1" applyFill="1"/>
    <xf numFmtId="9" fontId="0" fillId="0" borderId="0" xfId="0" applyNumberFormat="1"/>
    <xf numFmtId="166" fontId="0" fillId="0" borderId="0" xfId="0" applyNumberFormat="1"/>
    <xf numFmtId="1" fontId="0" fillId="0" borderId="0" xfId="0" applyNumberFormat="1"/>
    <xf numFmtId="3" fontId="0" fillId="0" borderId="0" xfId="0" applyNumberFormat="1" applyFill="1"/>
    <xf numFmtId="43" fontId="10" fillId="0" borderId="0" xfId="1" applyFont="1" applyAlignment="1">
      <alignment horizontal="left"/>
    </xf>
    <xf numFmtId="43" fontId="10" fillId="5" borderId="0" xfId="1" applyFont="1" applyFill="1"/>
    <xf numFmtId="0" fontId="10" fillId="18" borderId="0" xfId="3" applyFill="1"/>
    <xf numFmtId="0" fontId="0" fillId="0" borderId="0" xfId="0" applyNumberFormat="1" applyAlignment="1">
      <alignment horizontal="left"/>
    </xf>
    <xf numFmtId="43" fontId="10" fillId="18" borderId="0" xfId="1" applyFont="1" applyFill="1"/>
    <xf numFmtId="0" fontId="0" fillId="18" borderId="0" xfId="0" applyFill="1"/>
    <xf numFmtId="0" fontId="12" fillId="18" borderId="5" xfId="0" applyNumberFormat="1" applyFont="1" applyFill="1" applyBorder="1" applyAlignment="1">
      <alignment horizontal="left" vertical="top"/>
    </xf>
    <xf numFmtId="0" fontId="12" fillId="18" borderId="5" xfId="0" applyFont="1" applyFill="1" applyBorder="1" applyAlignment="1">
      <alignment horizontal="left" vertical="top"/>
    </xf>
    <xf numFmtId="43" fontId="12" fillId="18" borderId="5" xfId="1" applyFont="1" applyFill="1" applyBorder="1" applyAlignment="1">
      <alignment horizontal="right" vertical="top"/>
    </xf>
    <xf numFmtId="43" fontId="0" fillId="18" borderId="5" xfId="1" applyFont="1" applyFill="1" applyBorder="1" applyAlignment="1">
      <alignment horizontal="right" vertical="top"/>
    </xf>
    <xf numFmtId="0" fontId="12" fillId="18" borderId="4" xfId="0" applyFont="1" applyFill="1" applyBorder="1" applyAlignment="1">
      <alignment horizontal="left" vertical="top"/>
    </xf>
    <xf numFmtId="0" fontId="0" fillId="18" borderId="0" xfId="0" applyNumberFormat="1" applyFill="1"/>
    <xf numFmtId="43" fontId="0" fillId="18" borderId="0" xfId="1" applyFont="1" applyFill="1"/>
    <xf numFmtId="0" fontId="12" fillId="18" borderId="6" xfId="0" applyFont="1" applyFill="1" applyBorder="1" applyAlignment="1">
      <alignment horizontal="left" vertical="top"/>
    </xf>
    <xf numFmtId="43" fontId="0" fillId="8" borderId="0" xfId="1" applyFont="1" applyFill="1"/>
    <xf numFmtId="43" fontId="17" fillId="5" borderId="0" xfId="1" applyFont="1" applyFill="1" applyAlignment="1">
      <alignment wrapText="1"/>
    </xf>
    <xf numFmtId="4" fontId="0" fillId="0" borderId="7" xfId="0" applyNumberFormat="1" applyBorder="1"/>
    <xf numFmtId="43" fontId="0" fillId="0" borderId="7" xfId="0" applyNumberFormat="1" applyBorder="1"/>
    <xf numFmtId="0" fontId="12" fillId="2" borderId="1" xfId="0" applyFont="1" applyFill="1" applyBorder="1" applyAlignment="1">
      <alignment vertical="top"/>
    </xf>
    <xf numFmtId="0" fontId="25" fillId="20" borderId="7" xfId="0" applyFont="1" applyFill="1" applyBorder="1"/>
    <xf numFmtId="0" fontId="25" fillId="20" borderId="7" xfId="0" applyFont="1" applyFill="1" applyBorder="1" applyAlignment="1">
      <alignment wrapText="1"/>
    </xf>
    <xf numFmtId="0" fontId="25" fillId="6" borderId="7" xfId="0" applyFont="1" applyFill="1" applyBorder="1" applyAlignment="1">
      <alignment wrapText="1"/>
    </xf>
    <xf numFmtId="0" fontId="25" fillId="8" borderId="7" xfId="0" applyFont="1" applyFill="1" applyBorder="1" applyAlignment="1">
      <alignment wrapText="1"/>
    </xf>
    <xf numFmtId="0" fontId="25" fillId="9" borderId="7" xfId="0" applyFont="1" applyFill="1" applyBorder="1" applyAlignment="1">
      <alignment wrapText="1"/>
    </xf>
    <xf numFmtId="43" fontId="9" fillId="0" borderId="0" xfId="4" applyNumberFormat="1"/>
    <xf numFmtId="43" fontId="9" fillId="0" borderId="0" xfId="1" applyFont="1"/>
    <xf numFmtId="43" fontId="9" fillId="13" borderId="7" xfId="1" applyFont="1" applyFill="1" applyBorder="1"/>
    <xf numFmtId="9" fontId="9" fillId="0" borderId="0" xfId="4" applyNumberFormat="1"/>
    <xf numFmtId="0" fontId="0" fillId="0" borderId="0" xfId="0" applyAlignment="1">
      <alignment horizontal="center" vertical="top" wrapText="1"/>
    </xf>
    <xf numFmtId="3" fontId="13" fillId="2" borderId="0" xfId="0" applyNumberFormat="1" applyFont="1" applyFill="1" applyAlignment="1">
      <alignment horizontal="right" vertical="top" wrapText="1"/>
    </xf>
    <xf numFmtId="0" fontId="0" fillId="2" borderId="4" xfId="0" applyFill="1" applyBorder="1" applyAlignment="1">
      <alignment horizontal="left" vertical="top" wrapText="1"/>
    </xf>
    <xf numFmtId="0" fontId="13" fillId="2" borderId="4" xfId="0" applyFont="1" applyFill="1" applyBorder="1" applyAlignment="1">
      <alignment horizontal="left" vertical="top" wrapText="1"/>
    </xf>
    <xf numFmtId="3" fontId="12" fillId="3" borderId="5" xfId="0" applyNumberFormat="1" applyFont="1" applyFill="1" applyBorder="1" applyAlignment="1">
      <alignment horizontal="right" vertical="top" wrapText="1"/>
    </xf>
    <xf numFmtId="0" fontId="12" fillId="3" borderId="5" xfId="0" applyFont="1" applyFill="1" applyBorder="1" applyAlignment="1">
      <alignment horizontal="left" vertical="top" wrapText="1"/>
    </xf>
    <xf numFmtId="0" fontId="12" fillId="2" borderId="1" xfId="0" applyFont="1" applyFill="1" applyBorder="1" applyAlignment="1">
      <alignment horizontal="left" vertical="top" wrapText="1"/>
    </xf>
    <xf numFmtId="0" fontId="26" fillId="0" borderId="0" xfId="0" applyFont="1" applyAlignment="1">
      <alignment horizontal="left" vertical="top" wrapText="1"/>
    </xf>
    <xf numFmtId="0" fontId="25" fillId="0" borderId="7" xfId="0" applyFont="1" applyBorder="1"/>
    <xf numFmtId="3" fontId="25" fillId="20" borderId="7" xfId="1" applyNumberFormat="1" applyFont="1" applyFill="1" applyBorder="1"/>
    <xf numFmtId="0" fontId="25" fillId="20" borderId="7" xfId="0" applyFont="1" applyFill="1" applyBorder="1" applyAlignment="1">
      <alignment vertical="top"/>
    </xf>
    <xf numFmtId="0" fontId="25" fillId="20" borderId="7" xfId="0" applyFont="1" applyFill="1" applyBorder="1" applyAlignment="1">
      <alignment vertical="top" wrapText="1"/>
    </xf>
    <xf numFmtId="0" fontId="25" fillId="0" borderId="7" xfId="0" applyFont="1" applyBorder="1" applyAlignment="1">
      <alignment vertical="top"/>
    </xf>
    <xf numFmtId="3" fontId="0" fillId="0" borderId="7" xfId="0" applyNumberFormat="1" applyBorder="1" applyAlignment="1">
      <alignment vertical="top"/>
    </xf>
    <xf numFmtId="3" fontId="25" fillId="20" borderId="7" xfId="0" applyNumberFormat="1" applyFont="1" applyFill="1" applyBorder="1" applyAlignment="1">
      <alignment vertical="top"/>
    </xf>
    <xf numFmtId="0" fontId="25" fillId="20" borderId="7" xfId="0" applyFont="1" applyFill="1" applyBorder="1" applyAlignment="1">
      <alignment horizontal="left" vertical="top" wrapText="1"/>
    </xf>
    <xf numFmtId="0" fontId="25" fillId="6" borderId="7" xfId="0" applyFont="1" applyFill="1" applyBorder="1" applyAlignment="1">
      <alignment horizontal="left" vertical="top" wrapText="1"/>
    </xf>
    <xf numFmtId="0" fontId="25" fillId="8" borderId="7" xfId="0" applyFont="1" applyFill="1" applyBorder="1" applyAlignment="1">
      <alignment horizontal="left" vertical="top" wrapText="1"/>
    </xf>
    <xf numFmtId="0" fontId="25" fillId="9" borderId="7" xfId="0" applyFont="1" applyFill="1" applyBorder="1" applyAlignment="1">
      <alignment horizontal="left" vertical="top" wrapText="1"/>
    </xf>
    <xf numFmtId="3" fontId="0" fillId="0" borderId="7" xfId="0" applyNumberFormat="1" applyBorder="1" applyAlignment="1">
      <alignment horizontal="left" vertical="top"/>
    </xf>
    <xf numFmtId="0" fontId="0" fillId="0" borderId="7" xfId="0" applyBorder="1" applyAlignment="1">
      <alignment vertical="top" wrapText="1"/>
    </xf>
    <xf numFmtId="0" fontId="0" fillId="0" borderId="7" xfId="0" pivotButton="1" applyBorder="1" applyAlignment="1">
      <alignment wrapText="1"/>
    </xf>
    <xf numFmtId="0" fontId="0" fillId="0" borderId="0" xfId="0" applyAlignment="1">
      <alignment vertical="top"/>
    </xf>
    <xf numFmtId="0" fontId="0" fillId="0" borderId="7" xfId="0" pivotButton="1" applyBorder="1" applyAlignment="1">
      <alignment vertical="top" wrapText="1"/>
    </xf>
    <xf numFmtId="0" fontId="0" fillId="6" borderId="7" xfId="0" applyFill="1" applyBorder="1" applyAlignment="1">
      <alignment vertical="top" wrapText="1"/>
    </xf>
    <xf numFmtId="0" fontId="0" fillId="7" borderId="7" xfId="0" applyFill="1" applyBorder="1" applyAlignment="1">
      <alignment vertical="top" wrapText="1"/>
    </xf>
    <xf numFmtId="0" fontId="0" fillId="8" borderId="7" xfId="0" applyFill="1" applyBorder="1" applyAlignment="1">
      <alignment vertical="top" wrapText="1"/>
    </xf>
    <xf numFmtId="0" fontId="0" fillId="9" borderId="7" xfId="0" applyFill="1" applyBorder="1" applyAlignment="1">
      <alignment vertical="top" wrapText="1"/>
    </xf>
    <xf numFmtId="0" fontId="0" fillId="0" borderId="0" xfId="0" applyAlignment="1">
      <alignment vertical="top" wrapText="1"/>
    </xf>
    <xf numFmtId="0" fontId="0" fillId="0" borderId="7" xfId="0" applyBorder="1" applyAlignment="1">
      <alignment vertical="top"/>
    </xf>
    <xf numFmtId="0" fontId="0" fillId="0" borderId="0" xfId="0" applyFont="1" applyFill="1" applyBorder="1" applyAlignment="1">
      <alignment horizontal="left" vertical="top"/>
    </xf>
    <xf numFmtId="43" fontId="0" fillId="0" borderId="0" xfId="1" applyFont="1" applyAlignment="1">
      <alignment vertical="top"/>
    </xf>
    <xf numFmtId="43" fontId="0" fillId="0" borderId="0" xfId="0" applyNumberFormat="1" applyAlignment="1">
      <alignment vertical="top"/>
    </xf>
    <xf numFmtId="43" fontId="0" fillId="0" borderId="0" xfId="0" applyNumberFormat="1" applyFill="1" applyAlignment="1">
      <alignment vertical="top"/>
    </xf>
    <xf numFmtId="0" fontId="0" fillId="0" borderId="0" xfId="0" applyFill="1" applyAlignment="1">
      <alignment vertical="top"/>
    </xf>
    <xf numFmtId="0" fontId="0" fillId="0" borderId="7" xfId="0" pivotButton="1" applyBorder="1" applyAlignment="1">
      <alignment vertical="top"/>
    </xf>
    <xf numFmtId="0" fontId="0" fillId="0" borderId="7" xfId="0" pivotButton="1" applyBorder="1"/>
    <xf numFmtId="0" fontId="8" fillId="0" borderId="0" xfId="3" applyFont="1"/>
    <xf numFmtId="43" fontId="0" fillId="7" borderId="0" xfId="1" applyFont="1" applyFill="1" applyAlignment="1">
      <alignment wrapText="1"/>
    </xf>
    <xf numFmtId="0" fontId="17" fillId="0" borderId="7" xfId="0" applyFont="1" applyBorder="1"/>
    <xf numFmtId="43" fontId="0" fillId="0" borderId="7" xfId="1" applyFont="1" applyFill="1" applyBorder="1"/>
    <xf numFmtId="43" fontId="0" fillId="0" borderId="7" xfId="1" applyFont="1" applyBorder="1"/>
    <xf numFmtId="0" fontId="17" fillId="0" borderId="7" xfId="0" applyFont="1" applyFill="1" applyBorder="1"/>
    <xf numFmtId="3" fontId="0" fillId="0" borderId="7" xfId="0" applyNumberFormat="1" applyFill="1" applyBorder="1"/>
    <xf numFmtId="43" fontId="27" fillId="0" borderId="26" xfId="1" applyFont="1" applyBorder="1"/>
    <xf numFmtId="9" fontId="0" fillId="0" borderId="0" xfId="6" applyFont="1"/>
    <xf numFmtId="3" fontId="0" fillId="18" borderId="0" xfId="0" applyNumberFormat="1" applyFill="1"/>
    <xf numFmtId="3" fontId="27" fillId="0" borderId="0" xfId="0" applyNumberFormat="1" applyFont="1"/>
    <xf numFmtId="0" fontId="0" fillId="11" borderId="7" xfId="0" applyFill="1" applyBorder="1" applyAlignment="1">
      <alignment wrapText="1"/>
    </xf>
    <xf numFmtId="3" fontId="28" fillId="22" borderId="7" xfId="0" applyNumberFormat="1" applyFont="1" applyFill="1" applyBorder="1"/>
    <xf numFmtId="0" fontId="28" fillId="22" borderId="26" xfId="0" applyFont="1" applyFill="1" applyBorder="1" applyAlignment="1">
      <alignment horizontal="center" vertical="top" wrapText="1"/>
    </xf>
    <xf numFmtId="0" fontId="7" fillId="0" borderId="0" xfId="3" applyFont="1"/>
    <xf numFmtId="4" fontId="0" fillId="0" borderId="0" xfId="0" applyNumberFormat="1"/>
    <xf numFmtId="0" fontId="28" fillId="22" borderId="7" xfId="0" applyFont="1" applyFill="1" applyBorder="1" applyAlignment="1">
      <alignment vertical="top" wrapText="1"/>
    </xf>
    <xf numFmtId="3" fontId="0" fillId="0" borderId="7" xfId="0" applyNumberFormat="1" applyBorder="1" applyAlignment="1">
      <alignment horizontal="left"/>
    </xf>
    <xf numFmtId="0" fontId="10" fillId="0" borderId="0" xfId="3" applyNumberFormat="1"/>
    <xf numFmtId="0" fontId="10" fillId="0" borderId="0" xfId="3" applyNumberFormat="1" applyAlignment="1">
      <alignment horizontal="left"/>
    </xf>
    <xf numFmtId="43" fontId="10" fillId="5" borderId="0" xfId="1" applyFont="1" applyFill="1" applyAlignment="1">
      <alignment horizontal="left"/>
    </xf>
    <xf numFmtId="43" fontId="6" fillId="0" borderId="0" xfId="1" applyFont="1"/>
    <xf numFmtId="43" fontId="21" fillId="23" borderId="0" xfId="1" applyFont="1" applyFill="1"/>
    <xf numFmtId="0" fontId="29" fillId="0" borderId="0" xfId="0" applyFont="1"/>
    <xf numFmtId="0" fontId="0" fillId="0" borderId="0" xfId="0" applyAlignment="1">
      <alignment horizontal="left" indent="1"/>
    </xf>
    <xf numFmtId="0" fontId="0" fillId="0" borderId="0" xfId="0" pivotButton="1" applyAlignment="1"/>
    <xf numFmtId="0" fontId="0" fillId="24" borderId="0" xfId="0" applyFill="1"/>
    <xf numFmtId="43" fontId="0" fillId="24" borderId="0" xfId="1" applyFont="1" applyFill="1"/>
    <xf numFmtId="43" fontId="30" fillId="0" borderId="0" xfId="1" applyFont="1"/>
    <xf numFmtId="43" fontId="15" fillId="18" borderId="0" xfId="1" applyFont="1" applyFill="1"/>
    <xf numFmtId="43" fontId="10" fillId="0" borderId="0" xfId="3" applyNumberFormat="1"/>
    <xf numFmtId="43" fontId="10" fillId="11" borderId="0" xfId="1" applyFont="1" applyFill="1"/>
    <xf numFmtId="43" fontId="10" fillId="8" borderId="0" xfId="1" applyFont="1" applyFill="1"/>
    <xf numFmtId="43" fontId="10" fillId="15" borderId="0" xfId="1" applyFont="1" applyFill="1"/>
    <xf numFmtId="43" fontId="10" fillId="25" borderId="0" xfId="1" applyFont="1" applyFill="1"/>
    <xf numFmtId="43" fontId="5" fillId="0" borderId="0" xfId="1" applyFont="1"/>
    <xf numFmtId="43" fontId="5" fillId="25" borderId="0" xfId="1" applyFont="1" applyFill="1"/>
    <xf numFmtId="43" fontId="10" fillId="26" borderId="0" xfId="1" applyFont="1" applyFill="1"/>
    <xf numFmtId="43" fontId="10" fillId="18" borderId="0" xfId="3" applyNumberFormat="1" applyFill="1"/>
    <xf numFmtId="43" fontId="10" fillId="16" borderId="0" xfId="1" applyFont="1" applyFill="1"/>
    <xf numFmtId="0" fontId="4" fillId="0" borderId="0" xfId="3" applyFont="1"/>
    <xf numFmtId="0" fontId="3" fillId="5" borderId="0" xfId="3" applyFont="1" applyFill="1"/>
    <xf numFmtId="43" fontId="10" fillId="23" borderId="0" xfId="1" applyFont="1" applyFill="1"/>
    <xf numFmtId="43" fontId="16" fillId="23" borderId="0" xfId="1" applyFont="1" applyFill="1"/>
    <xf numFmtId="43" fontId="16" fillId="4" borderId="0" xfId="1" applyFont="1" applyFill="1"/>
    <xf numFmtId="0" fontId="28" fillId="29" borderId="0" xfId="0" applyFont="1" applyFill="1"/>
    <xf numFmtId="0" fontId="31" fillId="0" borderId="0" xfId="0" applyFont="1"/>
    <xf numFmtId="43" fontId="16" fillId="0" borderId="0" xfId="1" applyFont="1" applyAlignment="1">
      <alignment horizontal="left"/>
    </xf>
    <xf numFmtId="43" fontId="16" fillId="4" borderId="0" xfId="1" applyFont="1" applyFill="1" applyAlignment="1">
      <alignment horizontal="left"/>
    </xf>
    <xf numFmtId="43" fontId="25" fillId="28" borderId="7" xfId="0" applyNumberFormat="1" applyFont="1" applyFill="1" applyBorder="1"/>
    <xf numFmtId="43" fontId="16" fillId="28" borderId="0" xfId="1" applyFont="1" applyFill="1" applyAlignment="1">
      <alignment horizontal="left"/>
    </xf>
    <xf numFmtId="43" fontId="16" fillId="27" borderId="0" xfId="1" applyFont="1" applyFill="1" applyAlignment="1">
      <alignment horizontal="left"/>
    </xf>
    <xf numFmtId="43" fontId="10" fillId="4" borderId="0" xfId="1" applyFont="1" applyFill="1" applyAlignment="1">
      <alignment horizontal="left"/>
    </xf>
    <xf numFmtId="43" fontId="0" fillId="30" borderId="0" xfId="1" applyFont="1" applyFill="1"/>
    <xf numFmtId="43" fontId="16" fillId="4" borderId="0" xfId="1" applyFont="1" applyFill="1" applyAlignment="1">
      <alignment horizontal="left" vertical="top"/>
    </xf>
    <xf numFmtId="43" fontId="16" fillId="24" borderId="0" xfId="1" applyFont="1" applyFill="1" applyAlignment="1">
      <alignment horizontal="left" vertical="top"/>
    </xf>
    <xf numFmtId="43" fontId="10" fillId="27" borderId="0" xfId="1" applyFont="1" applyFill="1"/>
    <xf numFmtId="43" fontId="16" fillId="27" borderId="0" xfId="1" applyFont="1" applyFill="1"/>
    <xf numFmtId="43" fontId="16" fillId="27" borderId="0" xfId="1" applyFont="1" applyFill="1" applyAlignment="1">
      <alignment vertical="top"/>
    </xf>
    <xf numFmtId="0" fontId="25" fillId="28" borderId="7" xfId="0" applyFont="1" applyFill="1" applyBorder="1" applyAlignment="1">
      <alignment horizontal="center"/>
    </xf>
    <xf numFmtId="43" fontId="25" fillId="28" borderId="7" xfId="0" applyNumberFormat="1" applyFont="1" applyFill="1" applyBorder="1" applyAlignment="1">
      <alignment horizontal="center"/>
    </xf>
    <xf numFmtId="0" fontId="15" fillId="0" borderId="0" xfId="0" applyFont="1"/>
    <xf numFmtId="43" fontId="15" fillId="0" borderId="0" xfId="1" applyFont="1"/>
    <xf numFmtId="0" fontId="1" fillId="0" borderId="0" xfId="3" applyFont="1" applyAlignment="1">
      <alignment horizontal="left"/>
    </xf>
    <xf numFmtId="0" fontId="2" fillId="6"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3" fontId="2" fillId="0" borderId="0" xfId="0" applyNumberFormat="1" applyFont="1"/>
    <xf numFmtId="0" fontId="2" fillId="6" borderId="7" xfId="0" applyFont="1" applyFill="1" applyBorder="1" applyAlignment="1">
      <alignment vertical="top" wrapText="1"/>
    </xf>
    <xf numFmtId="0" fontId="2" fillId="8" borderId="7" xfId="0" applyFont="1" applyFill="1" applyBorder="1" applyAlignment="1">
      <alignment vertical="top" wrapText="1"/>
    </xf>
    <xf numFmtId="0" fontId="2" fillId="9" borderId="7" xfId="0" applyFont="1" applyFill="1" applyBorder="1" applyAlignment="1">
      <alignment vertical="top" wrapText="1"/>
    </xf>
    <xf numFmtId="0" fontId="2" fillId="0" borderId="0" xfId="0" applyFont="1"/>
    <xf numFmtId="0" fontId="2" fillId="21" borderId="0" xfId="0" applyFont="1" applyFill="1"/>
    <xf numFmtId="0" fontId="2" fillId="21" borderId="0" xfId="0" applyFont="1" applyFill="1" applyAlignment="1">
      <alignment vertical="top" wrapText="1"/>
    </xf>
    <xf numFmtId="0" fontId="1" fillId="0" borderId="0" xfId="3" applyFont="1"/>
    <xf numFmtId="0" fontId="12" fillId="3" borderId="0" xfId="0" applyFont="1" applyFill="1" applyAlignment="1">
      <alignment horizontal="left" vertical="top" wrapText="1"/>
    </xf>
    <xf numFmtId="0" fontId="12" fillId="3" borderId="5" xfId="0" applyFont="1" applyFill="1" applyBorder="1" applyAlignment="1">
      <alignment horizontal="left" vertical="top" wrapText="1"/>
    </xf>
  </cellXfs>
  <cellStyles count="7">
    <cellStyle name="Comma" xfId="1" builtinId="3"/>
    <cellStyle name="Comma 2" xfId="5"/>
    <cellStyle name="Normal" xfId="0" builtinId="0"/>
    <cellStyle name="Normal 2" xfId="2"/>
    <cellStyle name="Normal 3" xfId="3"/>
    <cellStyle name="Normal 4" xfId="4"/>
    <cellStyle name="Percent" xfId="6" builtinId="5"/>
  </cellStyles>
  <dxfs count="221">
    <dxf>
      <numFmt numFmtId="35" formatCode="_(* #,##0.00_);_(* \(#,##0.00\);_(* &quot;-&quot;??_);_(@_)"/>
    </dxf>
    <dxf>
      <numFmt numFmtId="4" formatCode="#,##0.00"/>
    </dxf>
    <dxf>
      <alignment horizontal="general"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left" readingOrder="0"/>
    </dxf>
    <dxf>
      <alignment horizontal="left" readingOrder="0"/>
    </dxf>
    <dxf>
      <numFmt numFmtId="35" formatCode="_(* #,##0.00_);_(* \(#,##0.00\);_(* &quot;-&quot;??_);_(@_)"/>
    </dxf>
    <dxf>
      <numFmt numFmtId="35" formatCode="_(* #,##0.00_);_(* \(#,##0.00\);_(*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readingOrder="0"/>
    </dxf>
    <dxf>
      <alignment wrapText="1" readingOrder="0"/>
    </dxf>
    <dxf>
      <alignment wrapText="1" readingOrder="0"/>
    </dxf>
    <dxf>
      <alignment vertical="top" readingOrder="0"/>
    </dxf>
    <dxf>
      <alignment vertical="top" readingOrder="0"/>
    </dxf>
    <dxf>
      <alignment vertical="top" readingOrder="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auto="1"/>
      </font>
    </dxf>
    <dxf>
      <font>
        <color auto="1"/>
      </font>
    </dxf>
    <dxf>
      <font>
        <color auto="1"/>
      </font>
    </dxf>
    <dxf>
      <font>
        <color auto="1"/>
      </font>
    </dxf>
    <dxf>
      <font>
        <color auto="1"/>
      </font>
    </dxf>
    <dxf>
      <font>
        <color auto="1"/>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auto="1"/>
      </font>
    </dxf>
    <dxf>
      <font>
        <color auto="1"/>
      </font>
    </dxf>
    <dxf>
      <font>
        <color auto="1"/>
      </font>
    </dxf>
    <dxf>
      <numFmt numFmtId="3" formatCode="#,##0"/>
    </dxf>
    <dxf>
      <numFmt numFmtId="3" formatCode="#,##0"/>
    </dxf>
    <dxf>
      <numFmt numFmtId="3" formatCode="#,##0"/>
    </dxf>
    <dxf>
      <fill>
        <patternFill patternType="solid">
          <bgColor rgb="FFFFFF00"/>
        </patternFill>
      </fill>
    </dxf>
    <dxf>
      <fill>
        <patternFill patternType="solid">
          <bgColor rgb="FFFFFF00"/>
        </patternFill>
      </fill>
    </dxf>
    <dxf>
      <numFmt numFmtId="3" formatCode="#,##0"/>
    </dxf>
    <dxf>
      <numFmt numFmtId="3" formatCode="#,##0"/>
    </dxf>
    <dxf>
      <fill>
        <patternFill patternType="solid">
          <bgColor theme="2" tint="-0.249977111117893"/>
        </patternFill>
      </fill>
    </dxf>
    <dxf>
      <fill>
        <patternFill patternType="solid">
          <bgColor theme="6" tint="0.59999389629810485"/>
        </patternFill>
      </fill>
    </dxf>
    <dxf>
      <fill>
        <patternFill patternType="solid">
          <bgColor theme="9" tint="0.59999389629810485"/>
        </patternFill>
      </fill>
    </dxf>
    <dxf>
      <alignment wrapText="1" readingOrder="0"/>
    </dxf>
    <dxf>
      <alignment wrapText="1" readingOrder="0"/>
    </dxf>
    <dxf>
      <alignment wrapText="0" readingOrder="0"/>
    </dxf>
    <dxf>
      <alignment wrapText="0" readingOrder="0"/>
    </dxf>
    <dxf>
      <alignment vertical="top" readingOrder="0"/>
    </dxf>
    <dxf>
      <alignment vertical="top"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35" formatCode="_(* #,##0.00_);_(* \(#,##0.00\);_(* &quot;-&quot;??_);_(@_)"/>
    </dxf>
    <dxf>
      <numFmt numFmtId="35" formatCode="_(* #,##0.00_);_(* \(#,##0.00\);_(* &quot;-&quot;??_);_(@_)"/>
    </dxf>
    <dxf>
      <numFmt numFmtId="4" formatCode="#,##0.00"/>
    </dxf>
    <dxf>
      <numFmt numFmtId="4" formatCode="#,##0.00"/>
    </dxf>
    <dxf>
      <numFmt numFmtId="3" formatCode="#,##0"/>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theme="2" tint="-0.249977111117893"/>
        </patternFill>
      </fill>
    </dxf>
    <dxf>
      <fill>
        <patternFill patternType="solid">
          <bgColor theme="6" tint="0.59999389629810485"/>
        </patternFill>
      </fill>
    </dxf>
    <dxf>
      <fill>
        <patternFill patternType="solid">
          <bgColor theme="9" tint="0.79998168889431442"/>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ill>
        <patternFill patternType="solid">
          <bgColor rgb="FFFFFF00"/>
        </patternFill>
      </fill>
    </dxf>
    <dxf>
      <alignment vertical="top" readingOrder="0"/>
    </dxf>
    <dxf>
      <alignment vertical="top" readingOrder="0"/>
    </dxf>
    <dxf>
      <alignment wrapText="1" readingOrder="0"/>
    </dxf>
    <dxf>
      <alignment wrapText="1" readingOrder="0"/>
    </dxf>
    <dxf>
      <font>
        <color auto="1"/>
      </font>
    </dxf>
    <dxf>
      <font>
        <color auto="1"/>
      </font>
    </dxf>
    <dxf>
      <font>
        <color auto="1"/>
      </font>
    </dxf>
    <dxf>
      <numFmt numFmtId="3" formatCode="#,##0"/>
    </dxf>
    <dxf>
      <numFmt numFmtId="3" formatCode="#,##0"/>
    </dxf>
    <dxf>
      <numFmt numFmtId="3" formatCode="#,##0"/>
    </dxf>
    <dxf>
      <fill>
        <patternFill patternType="solid">
          <bgColor rgb="FFFFFF00"/>
        </patternFill>
      </fill>
    </dxf>
    <dxf>
      <font>
        <b/>
      </font>
    </dxf>
    <dxf>
      <font>
        <color rgb="FFC0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 formatCode="#,##0"/>
    </dxf>
    <dxf>
      <numFmt numFmtId="3" formatCode="#,##0"/>
    </dxf>
    <dxf>
      <fill>
        <patternFill patternType="solid">
          <bgColor theme="2" tint="-0.249977111117893"/>
        </patternFill>
      </fill>
    </dxf>
    <dxf>
      <fill>
        <patternFill patternType="solid">
          <bgColor theme="6" tint="0.59999389629810485"/>
        </patternFill>
      </fill>
    </dxf>
    <dxf>
      <fill>
        <patternFill patternType="solid">
          <bgColor theme="9" tint="0.59999389629810485"/>
        </patternFill>
      </fill>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wrapText="1" readingOrder="0"/>
    </dxf>
    <dxf>
      <alignment wrapText="1" readingOrder="0"/>
    </dxf>
    <dxf>
      <alignment wrapText="0" readingOrder="0"/>
    </dxf>
    <dxf>
      <alignment wrapTex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theme="2" tint="-0.249977111117893"/>
        </patternFill>
      </fill>
    </dxf>
    <dxf>
      <fill>
        <patternFill patternType="solid">
          <bgColor theme="6" tint="0.59999389629810485"/>
        </patternFill>
      </fill>
    </dxf>
    <dxf>
      <fill>
        <patternFill patternType="solid">
          <bgColor theme="9" tint="0.79998168889431442"/>
        </patternFill>
      </fill>
    </dxf>
    <dxf>
      <fill>
        <patternFill patternType="solid">
          <bgColor theme="9" tint="0.59999389629810485"/>
        </patternFill>
      </fill>
    </dxf>
    <dxf>
      <font>
        <sz val="12"/>
      </font>
    </dxf>
    <dxf>
      <font>
        <sz val="12"/>
      </font>
    </dxf>
    <dxf>
      <font>
        <b/>
      </font>
    </dxf>
    <dxf>
      <font>
        <b/>
      </font>
    </dxf>
    <dxf>
      <fill>
        <patternFill>
          <bgColor theme="6" tint="0.79998168889431442"/>
        </patternFill>
      </fill>
    </dxf>
    <dxf>
      <fill>
        <patternFill>
          <bgColor theme="9" tint="0.39997558519241921"/>
        </patternFill>
      </fill>
    </dxf>
    <dxf>
      <fill>
        <patternFill>
          <bgColor theme="9" tint="0.39997558519241921"/>
        </patternFill>
      </fill>
    </dxf>
    <dxf>
      <fill>
        <patternFill>
          <bgColor theme="8" tint="0.39997558519241921"/>
        </patternFill>
      </fill>
    </dxf>
    <dxf>
      <fill>
        <patternFill>
          <bgColor theme="8" tint="0.39997558519241921"/>
        </patternFill>
      </fill>
    </dxf>
    <dxf>
      <fill>
        <patternFill patternType="solid">
          <bgColor rgb="FFFFFF00"/>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right style="thin">
          <color indexed="64"/>
        </right>
        <top style="thin">
          <color indexed="64"/>
        </top>
      </border>
    </dxf>
    <dxf>
      <border>
        <right style="thin">
          <color indexed="64"/>
        </right>
        <top style="thin">
          <color indexed="64"/>
        </top>
      </border>
    </dxf>
    <dxf>
      <alignment vertical="top" readingOrder="0"/>
    </dxf>
    <dxf>
      <alignment wrapText="1" readingOrder="0"/>
    </dxf>
    <dxf>
      <alignment wrapText="1" readingOrder="0"/>
    </dxf>
    <dxf>
      <alignment vertical="top" readingOrder="0"/>
    </dxf>
    <dxf>
      <alignment wrapText="1" readingOrder="0"/>
    </dxf>
    <dxf>
      <alignment vertical="top" readingOrder="0"/>
    </dxf>
    <dxf>
      <numFmt numFmtId="3" formatCode="#,##0"/>
    </dxf>
    <dxf>
      <numFmt numFmtId="3" formatCode="#,##0"/>
    </dxf>
    <dxf>
      <numFmt numFmtId="3" formatCode="#,##0"/>
    </dxf>
    <dxf>
      <numFmt numFmtId="3" formatCode="#,##0"/>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theme="2" tint="-0.249977111117893"/>
        </patternFill>
      </fill>
    </dxf>
    <dxf>
      <fill>
        <patternFill patternType="solid">
          <bgColor theme="6" tint="0.59999389629810485"/>
        </patternFill>
      </fill>
    </dxf>
    <dxf>
      <fill>
        <patternFill patternType="solid">
          <bgColor theme="9" tint="0.79998168889431442"/>
        </patternFill>
      </fill>
    </dxf>
    <dxf>
      <fill>
        <patternFill patternType="solid">
          <bgColor theme="9"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worksheet" Target="worksheets/sheet24.xml"/><Relationship Id="rId39" Type="http://schemas.openxmlformats.org/officeDocument/2006/relationships/calcChain" Target="calcChain.xml"/><Relationship Id="rId21" Type="http://schemas.openxmlformats.org/officeDocument/2006/relationships/worksheet" Target="worksheets/sheet19.xml"/><Relationship Id="rId34" Type="http://schemas.openxmlformats.org/officeDocument/2006/relationships/pivotCacheDefinition" Target="pivotCache/pivotCacheDefinition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worksheet" Target="worksheets/sheet23.xml"/><Relationship Id="rId33" Type="http://schemas.openxmlformats.org/officeDocument/2006/relationships/externalLink" Target="externalLinks/externalLink1.xml"/><Relationship Id="rId38" Type="http://schemas.openxmlformats.org/officeDocument/2006/relationships/sharedStrings" Target="sharedStrings.xml"/><Relationship Id="rId2" Type="http://schemas.openxmlformats.org/officeDocument/2006/relationships/chartsheet" Target="chartsheets/sheet1.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worksheet" Target="worksheets/sheet27.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worksheet" Target="worksheets/sheet22.xml"/><Relationship Id="rId32" Type="http://schemas.openxmlformats.org/officeDocument/2006/relationships/worksheet" Target="worksheets/sheet30.xml"/><Relationship Id="rId37"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worksheet" Target="worksheets/sheet21.xml"/><Relationship Id="rId28" Type="http://schemas.openxmlformats.org/officeDocument/2006/relationships/worksheet" Target="worksheets/sheet26.xml"/><Relationship Id="rId36" Type="http://schemas.openxmlformats.org/officeDocument/2006/relationships/theme" Target="theme/theme1.xml"/><Relationship Id="rId10" Type="http://schemas.openxmlformats.org/officeDocument/2006/relationships/worksheet" Target="worksheets/sheet8.xml"/><Relationship Id="rId19" Type="http://schemas.openxmlformats.org/officeDocument/2006/relationships/worksheet" Target="worksheets/sheet17.xml"/><Relationship Id="rId31" Type="http://schemas.openxmlformats.org/officeDocument/2006/relationships/worksheet" Target="worksheets/sheet29.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worksheet" Target="worksheets/sheet20.xml"/><Relationship Id="rId27" Type="http://schemas.openxmlformats.org/officeDocument/2006/relationships/worksheet" Target="worksheets/sheet25.xml"/><Relationship Id="rId30" Type="http://schemas.openxmlformats.org/officeDocument/2006/relationships/worksheet" Target="worksheets/sheet28.xml"/><Relationship Id="rId35" Type="http://schemas.openxmlformats.org/officeDocument/2006/relationships/pivotCacheDefinition" Target="pivotCache/pivotCacheDefinition2.xml"/><Relationship Id="rId8" Type="http://schemas.openxmlformats.org/officeDocument/2006/relationships/worksheet" Target="worksheets/sheet6.xml"/><Relationship Id="rId3"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sz="1400" b="1" i="0" u="none" strike="noStrike" baseline="0">
                <a:effectLst/>
              </a:rPr>
              <a:t>2018 – 2024 Budget by Chapters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CH1 &amp; Ch2 &amp; Ch3'!$A$20</c:f>
              <c:strCache>
                <c:ptCount val="1"/>
                <c:pt idx="0">
                  <c:v>CH1-Manpower</c:v>
                </c:pt>
              </c:strCache>
            </c:strRef>
          </c:tx>
          <c:spPr>
            <a:solidFill>
              <a:schemeClr val="accent1"/>
            </a:solidFill>
            <a:ln>
              <a:noFill/>
            </a:ln>
            <a:effectLst/>
          </c:spPr>
          <c:invertIfNegative val="0"/>
          <c:val>
            <c:numRef>
              <c:f>'Pivot CH1 &amp; Ch2 &amp; Ch3'!$B$20:$H$20</c:f>
            </c:numRef>
          </c:val>
          <c:extLst>
            <c:ext xmlns:c15="http://schemas.microsoft.com/office/drawing/2012/chart" uri="{02D57815-91ED-43cb-92C2-25804820EDAC}">
              <c15:filteredCategoryTitle>
                <c15:cat>
                  <c:multiLvlStrRef>
                    <c:extLst>
                      <c:ext uri="{02D57815-91ED-43cb-92C2-25804820EDAC}">
                        <c15:formulaRef>
                          <c15:sqref>'Pivot CH1 &amp; Ch2 &amp; Ch3'!$B$19:$H$19</c15:sqref>
                        </c15:formulaRef>
                      </c:ext>
                    </c:extLst>
                  </c:multiLvlStrRef>
                </c15:cat>
              </c15:filteredCategoryTitle>
            </c:ext>
            <c:ext xmlns:c16="http://schemas.microsoft.com/office/drawing/2014/chart" uri="{C3380CC4-5D6E-409C-BE32-E72D297353CC}">
              <c16:uniqueId val="{00000000-7006-43DC-BAF9-A31542214BA4}"/>
            </c:ext>
          </c:extLst>
        </c:ser>
        <c:ser>
          <c:idx val="1"/>
          <c:order val="1"/>
          <c:tx>
            <c:strRef>
              <c:f>'Pivot CH1 &amp; Ch2 &amp; Ch3'!$A$21</c:f>
              <c:strCache>
                <c:ptCount val="1"/>
                <c:pt idx="0">
                  <c:v>CH2-Opex</c:v>
                </c:pt>
              </c:strCache>
            </c:strRef>
          </c:tx>
          <c:spPr>
            <a:solidFill>
              <a:schemeClr val="accent2"/>
            </a:solidFill>
            <a:ln>
              <a:noFill/>
            </a:ln>
            <a:effectLst/>
          </c:spPr>
          <c:invertIfNegative val="0"/>
          <c:val>
            <c:numRef>
              <c:f>'Pivot CH1 &amp; Ch2 &amp; Ch3'!$B$21:$H$21</c:f>
            </c:numRef>
          </c:val>
          <c:extLst>
            <c:ext xmlns:c15="http://schemas.microsoft.com/office/drawing/2012/chart" uri="{02D57815-91ED-43cb-92C2-25804820EDAC}">
              <c15:filteredCategoryTitle>
                <c15:cat>
                  <c:multiLvlStrRef>
                    <c:extLst>
                      <c:ext uri="{02D57815-91ED-43cb-92C2-25804820EDAC}">
                        <c15:formulaRef>
                          <c15:sqref>'Pivot CH1 &amp; Ch2 &amp; Ch3'!$B$19:$H$19</c15:sqref>
                        </c15:formulaRef>
                      </c:ext>
                    </c:extLst>
                  </c:multiLvlStrRef>
                </c15:cat>
              </c15:filteredCategoryTitle>
            </c:ext>
            <c:ext xmlns:c16="http://schemas.microsoft.com/office/drawing/2014/chart" uri="{C3380CC4-5D6E-409C-BE32-E72D297353CC}">
              <c16:uniqueId val="{00000001-7006-43DC-BAF9-A31542214BA4}"/>
            </c:ext>
          </c:extLst>
        </c:ser>
        <c:ser>
          <c:idx val="2"/>
          <c:order val="2"/>
          <c:tx>
            <c:strRef>
              <c:f>'Pivot CH1 &amp; Ch2 &amp; Ch3'!$A$22</c:f>
              <c:strCache>
                <c:ptCount val="1"/>
                <c:pt idx="0">
                  <c:v>CH3-Capex</c:v>
                </c:pt>
              </c:strCache>
            </c:strRef>
          </c:tx>
          <c:spPr>
            <a:solidFill>
              <a:schemeClr val="accent3"/>
            </a:solidFill>
            <a:ln>
              <a:noFill/>
            </a:ln>
            <a:effectLst/>
          </c:spPr>
          <c:invertIfNegative val="0"/>
          <c:val>
            <c:numRef>
              <c:f>'Pivot CH1 &amp; Ch2 &amp; Ch3'!$B$22:$H$22</c:f>
            </c:numRef>
          </c:val>
          <c:extLst>
            <c:ext xmlns:c15="http://schemas.microsoft.com/office/drawing/2012/chart" uri="{02D57815-91ED-43cb-92C2-25804820EDAC}">
              <c15:filteredCategoryTitle>
                <c15:cat>
                  <c:multiLvlStrRef>
                    <c:extLst>
                      <c:ext uri="{02D57815-91ED-43cb-92C2-25804820EDAC}">
                        <c15:formulaRef>
                          <c15:sqref>'Pivot CH1 &amp; Ch2 &amp; Ch3'!$B$19:$H$19</c15:sqref>
                        </c15:formulaRef>
                      </c:ext>
                    </c:extLst>
                  </c:multiLvlStrRef>
                </c15:cat>
              </c15:filteredCategoryTitle>
            </c:ext>
            <c:ext xmlns:c16="http://schemas.microsoft.com/office/drawing/2014/chart" uri="{C3380CC4-5D6E-409C-BE32-E72D297353CC}">
              <c16:uniqueId val="{00000002-7006-43DC-BAF9-A31542214BA4}"/>
            </c:ext>
          </c:extLst>
        </c:ser>
        <c:ser>
          <c:idx val="3"/>
          <c:order val="3"/>
          <c:tx>
            <c:strRef>
              <c:f>'Pivot CH1 &amp; Ch2 &amp; Ch3'!$A$23</c:f>
              <c:strCache>
                <c:ptCount val="1"/>
                <c:pt idx="0">
                  <c:v>Grand Total</c:v>
                </c:pt>
              </c:strCache>
            </c:strRef>
          </c:tx>
          <c:spPr>
            <a:solidFill>
              <a:schemeClr val="accent4"/>
            </a:solidFill>
            <a:ln>
              <a:noFill/>
            </a:ln>
            <a:effectLst/>
          </c:spPr>
          <c:invertIfNegative val="0"/>
          <c:val>
            <c:numRef>
              <c:f>'Pivot CH1 &amp; Ch2 &amp; Ch3'!$B$23:$H$23</c:f>
            </c:numRef>
          </c:val>
          <c:extLst>
            <c:ext xmlns:c15="http://schemas.microsoft.com/office/drawing/2012/chart" uri="{02D57815-91ED-43cb-92C2-25804820EDAC}">
              <c15:filteredCategoryTitle>
                <c15:cat>
                  <c:multiLvlStrRef>
                    <c:extLst>
                      <c:ext uri="{02D57815-91ED-43cb-92C2-25804820EDAC}">
                        <c15:formulaRef>
                          <c15:sqref>'Pivot CH1 &amp; Ch2 &amp; Ch3'!$B$19:$H$19</c15:sqref>
                        </c15:formulaRef>
                      </c:ext>
                    </c:extLst>
                  </c:multiLvlStrRef>
                </c15:cat>
              </c15:filteredCategoryTitle>
            </c:ext>
            <c:ext xmlns:c16="http://schemas.microsoft.com/office/drawing/2014/chart" uri="{C3380CC4-5D6E-409C-BE32-E72D297353CC}">
              <c16:uniqueId val="{00000003-7006-43DC-BAF9-A31542214BA4}"/>
            </c:ext>
          </c:extLst>
        </c:ser>
        <c:dLbls>
          <c:showLegendKey val="0"/>
          <c:showVal val="0"/>
          <c:showCatName val="0"/>
          <c:showSerName val="0"/>
          <c:showPercent val="0"/>
          <c:showBubbleSize val="0"/>
        </c:dLbls>
        <c:gapWidth val="150"/>
        <c:axId val="1226462864"/>
        <c:axId val="1226456208"/>
      </c:barChart>
      <c:catAx>
        <c:axId val="12264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56208"/>
        <c:crosses val="autoZero"/>
        <c:auto val="1"/>
        <c:lblAlgn val="ctr"/>
        <c:lblOffset val="100"/>
        <c:noMultiLvlLbl val="0"/>
      </c:catAx>
      <c:valAx>
        <c:axId val="122645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62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2021 Budget Performance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CH1 &amp; Ch2 &amp; Ch3'!$A$30</c:f>
              <c:strCache>
                <c:ptCount val="1"/>
                <c:pt idx="0">
                  <c:v>CH1-Manpower</c:v>
                </c:pt>
              </c:strCache>
            </c:strRef>
          </c:tx>
          <c:spPr>
            <a:solidFill>
              <a:schemeClr val="accent1"/>
            </a:solidFill>
            <a:ln>
              <a:noFill/>
            </a:ln>
            <a:effectLst/>
          </c:spPr>
          <c:invertIfNegative val="0"/>
          <c:val>
            <c:numRef>
              <c:f>'Pivot CH1 &amp; Ch2 &amp; Ch3'!$B$30:$F$30</c:f>
            </c:numRef>
          </c:val>
          <c:extLst>
            <c:ext xmlns:c15="http://schemas.microsoft.com/office/drawing/2012/chart" uri="{02D57815-91ED-43cb-92C2-25804820EDAC}">
              <c15:filteredCategoryTitle>
                <c15:cat>
                  <c:multiLvlStrRef>
                    <c:extLst>
                      <c:ext uri="{02D57815-91ED-43cb-92C2-25804820EDAC}">
                        <c15:formulaRef>
                          <c15:sqref>'Pivot CH1 &amp; Ch2 &amp; Ch3'!$B$29:$F$29</c15:sqref>
                        </c15:formulaRef>
                      </c:ext>
                    </c:extLst>
                  </c:multiLvlStrRef>
                </c15:cat>
              </c15:filteredCategoryTitle>
            </c:ext>
            <c:ext xmlns:c16="http://schemas.microsoft.com/office/drawing/2014/chart" uri="{C3380CC4-5D6E-409C-BE32-E72D297353CC}">
              <c16:uniqueId val="{00000000-BE5A-4CDC-A9B1-6F193613B1DD}"/>
            </c:ext>
          </c:extLst>
        </c:ser>
        <c:ser>
          <c:idx val="1"/>
          <c:order val="1"/>
          <c:tx>
            <c:strRef>
              <c:f>'Pivot CH1 &amp; Ch2 &amp; Ch3'!$A$31</c:f>
              <c:strCache>
                <c:ptCount val="1"/>
                <c:pt idx="0">
                  <c:v>CH2-Opex</c:v>
                </c:pt>
              </c:strCache>
            </c:strRef>
          </c:tx>
          <c:spPr>
            <a:solidFill>
              <a:schemeClr val="accent2"/>
            </a:solidFill>
            <a:ln>
              <a:noFill/>
            </a:ln>
            <a:effectLst/>
          </c:spPr>
          <c:invertIfNegative val="0"/>
          <c:val>
            <c:numRef>
              <c:f>'Pivot CH1 &amp; Ch2 &amp; Ch3'!$B$31:$F$31</c:f>
            </c:numRef>
          </c:val>
          <c:extLst>
            <c:ext xmlns:c15="http://schemas.microsoft.com/office/drawing/2012/chart" uri="{02D57815-91ED-43cb-92C2-25804820EDAC}">
              <c15:filteredCategoryTitle>
                <c15:cat>
                  <c:multiLvlStrRef>
                    <c:extLst>
                      <c:ext uri="{02D57815-91ED-43cb-92C2-25804820EDAC}">
                        <c15:formulaRef>
                          <c15:sqref>'Pivot CH1 &amp; Ch2 &amp; Ch3'!$B$29:$F$29</c15:sqref>
                        </c15:formulaRef>
                      </c:ext>
                    </c:extLst>
                  </c:multiLvlStrRef>
                </c15:cat>
              </c15:filteredCategoryTitle>
            </c:ext>
            <c:ext xmlns:c16="http://schemas.microsoft.com/office/drawing/2014/chart" uri="{C3380CC4-5D6E-409C-BE32-E72D297353CC}">
              <c16:uniqueId val="{00000001-BE5A-4CDC-A9B1-6F193613B1DD}"/>
            </c:ext>
          </c:extLst>
        </c:ser>
        <c:ser>
          <c:idx val="2"/>
          <c:order val="2"/>
          <c:tx>
            <c:strRef>
              <c:f>'Pivot CH1 &amp; Ch2 &amp; Ch3'!$A$32</c:f>
              <c:strCache>
                <c:ptCount val="1"/>
                <c:pt idx="0">
                  <c:v>CH3-Capex</c:v>
                </c:pt>
              </c:strCache>
            </c:strRef>
          </c:tx>
          <c:spPr>
            <a:solidFill>
              <a:schemeClr val="accent3"/>
            </a:solidFill>
            <a:ln>
              <a:noFill/>
            </a:ln>
            <a:effectLst/>
          </c:spPr>
          <c:invertIfNegative val="0"/>
          <c:val>
            <c:numRef>
              <c:f>'Pivot CH1 &amp; Ch2 &amp; Ch3'!$B$32:$F$32</c:f>
            </c:numRef>
          </c:val>
          <c:extLst>
            <c:ext xmlns:c15="http://schemas.microsoft.com/office/drawing/2012/chart" uri="{02D57815-91ED-43cb-92C2-25804820EDAC}">
              <c15:filteredCategoryTitle>
                <c15:cat>
                  <c:multiLvlStrRef>
                    <c:extLst>
                      <c:ext uri="{02D57815-91ED-43cb-92C2-25804820EDAC}">
                        <c15:formulaRef>
                          <c15:sqref>'Pivot CH1 &amp; Ch2 &amp; Ch3'!$B$29:$F$29</c15:sqref>
                        </c15:formulaRef>
                      </c:ext>
                    </c:extLst>
                  </c:multiLvlStrRef>
                </c15:cat>
              </c15:filteredCategoryTitle>
            </c:ext>
            <c:ext xmlns:c16="http://schemas.microsoft.com/office/drawing/2014/chart" uri="{C3380CC4-5D6E-409C-BE32-E72D297353CC}">
              <c16:uniqueId val="{00000002-BE5A-4CDC-A9B1-6F193613B1DD}"/>
            </c:ext>
          </c:extLst>
        </c:ser>
        <c:ser>
          <c:idx val="3"/>
          <c:order val="3"/>
          <c:tx>
            <c:strRef>
              <c:f>'Pivot CH1 &amp; Ch2 &amp; Ch3'!$A$33</c:f>
              <c:strCache>
                <c:ptCount val="1"/>
                <c:pt idx="0">
                  <c:v>Grand Total</c:v>
                </c:pt>
              </c:strCache>
            </c:strRef>
          </c:tx>
          <c:spPr>
            <a:solidFill>
              <a:schemeClr val="accent4"/>
            </a:solidFill>
            <a:ln>
              <a:noFill/>
            </a:ln>
            <a:effectLst/>
          </c:spPr>
          <c:invertIfNegative val="0"/>
          <c:val>
            <c:numRef>
              <c:f>'Pivot CH1 &amp; Ch2 &amp; Ch3'!$B$33:$F$33</c:f>
            </c:numRef>
          </c:val>
          <c:extLst>
            <c:ext xmlns:c15="http://schemas.microsoft.com/office/drawing/2012/chart" uri="{02D57815-91ED-43cb-92C2-25804820EDAC}">
              <c15:filteredCategoryTitle>
                <c15:cat>
                  <c:multiLvlStrRef>
                    <c:extLst>
                      <c:ext uri="{02D57815-91ED-43cb-92C2-25804820EDAC}">
                        <c15:formulaRef>
                          <c15:sqref>'Pivot CH1 &amp; Ch2 &amp; Ch3'!$B$29:$F$29</c15:sqref>
                        </c15:formulaRef>
                      </c:ext>
                    </c:extLst>
                  </c:multiLvlStrRef>
                </c15:cat>
              </c15:filteredCategoryTitle>
            </c:ext>
            <c:ext xmlns:c16="http://schemas.microsoft.com/office/drawing/2014/chart" uri="{C3380CC4-5D6E-409C-BE32-E72D297353CC}">
              <c16:uniqueId val="{00000003-BE5A-4CDC-A9B1-6F193613B1DD}"/>
            </c:ext>
          </c:extLst>
        </c:ser>
        <c:dLbls>
          <c:showLegendKey val="0"/>
          <c:showVal val="0"/>
          <c:showCatName val="0"/>
          <c:showSerName val="0"/>
          <c:showPercent val="0"/>
          <c:showBubbleSize val="0"/>
        </c:dLbls>
        <c:gapWidth val="150"/>
        <c:axId val="1226457872"/>
        <c:axId val="1226458288"/>
      </c:barChart>
      <c:catAx>
        <c:axId val="12264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58288"/>
        <c:crosses val="autoZero"/>
        <c:auto val="1"/>
        <c:lblAlgn val="ctr"/>
        <c:lblOffset val="100"/>
        <c:noMultiLvlLbl val="0"/>
      </c:catAx>
      <c:valAx>
        <c:axId val="1226458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57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12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12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292683" cy="605573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2683" cy="605573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UDGETS/2022%20Budget/Consolidation%202022%20budget/Final%20Consolidation/DoF%20Consolidation%202022-2024/Budget%202020%20and%202021%202022%20-2024%20all%20CC%20Budget%20performance%20-%20Opex%20and%20Capex%20VP%20Feedback%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Chart3"/>
      <sheetName val="Chart4"/>
      <sheetName val="DoF CF 2022"/>
      <sheetName val="Pivot CH1 &amp; Ch2 &amp; Ch3"/>
      <sheetName val="CH1"/>
      <sheetName val="Pivot Ch2"/>
      <sheetName val="Pivot Ch2 Account"/>
      <sheetName val="Pivot Ch3"/>
      <sheetName val="Pivot Ch3 Account"/>
      <sheetName val="UG and PG"/>
      <sheetName val="Cons. Ch2 &amp; Ch3"/>
      <sheetName val="Opex 2021"/>
      <sheetName val="Opex 2020"/>
      <sheetName val="Capex 2020"/>
      <sheetName val="Capex 2021"/>
      <sheetName val="Mapping G"/>
      <sheetName val="2018"/>
      <sheetName val="2019"/>
      <sheetName val="2022 Items"/>
      <sheetName val="2023 Items"/>
      <sheetName val="2024 Items"/>
      <sheetName val="UG 3yrs stipend registrar"/>
      <sheetName val="PG 2022"/>
      <sheetName val="PG 2023"/>
      <sheetName val="PG 2024"/>
    </sheetNames>
    <sheetDataSet>
      <sheetData sheetId="0"/>
      <sheetData sheetId="1"/>
      <sheetData sheetId="2"/>
      <sheetData sheetId="3"/>
      <sheetData sheetId="4"/>
      <sheetData sheetId="5"/>
      <sheetData sheetId="6"/>
      <sheetData sheetId="7"/>
      <sheetData sheetId="8"/>
      <sheetData sheetId="9"/>
      <sheetData sheetId="10"/>
      <sheetData sheetId="11">
        <row r="1">
          <cell r="F1" t="str">
            <v>GL Account Combination</v>
          </cell>
          <cell r="G1" t="str">
            <v>2021 Annual Budget</v>
          </cell>
          <cell r="H1" t="str">
            <v>2021 Revised Budget</v>
          </cell>
          <cell r="I1" t="str">
            <v>2021 Actual Amount</v>
          </cell>
          <cell r="J1" t="str">
            <v>2021 PR</v>
          </cell>
          <cell r="K1" t="str">
            <v>2021 PO</v>
          </cell>
          <cell r="L1" t="str">
            <v>2021 Fund Available</v>
          </cell>
          <cell r="M1" t="str">
            <v>Future1</v>
          </cell>
          <cell r="N1" t="str">
            <v>Future1 Description</v>
          </cell>
          <cell r="O1" t="str">
            <v>Future2</v>
          </cell>
          <cell r="P1" t="str">
            <v>Future2 Description</v>
          </cell>
          <cell r="Q1" t="str">
            <v>2020 Revis.ed Budget</v>
          </cell>
          <cell r="R1" t="str">
            <v>2020 Actual Amount</v>
          </cell>
          <cell r="S1" t="str">
            <v>2022 Budget</v>
          </cell>
          <cell r="T1" t="str">
            <v>2022 Budget Scenario 90%</v>
          </cell>
          <cell r="U1" t="str">
            <v>2022 Budget Scenario 80%</v>
          </cell>
          <cell r="V1" t="str">
            <v>2022 Budget Scenario 70%</v>
          </cell>
          <cell r="W1" t="str">
            <v>2023 Budget</v>
          </cell>
          <cell r="X1" t="str">
            <v>2024 Budget</v>
          </cell>
          <cell r="Y1" t="str">
            <v>2022 Budget Finance Recommendation</v>
          </cell>
        </row>
        <row r="2">
          <cell r="F2" t="str">
            <v>847.8470110.1.420550.000000.847001.200179</v>
          </cell>
          <cell r="G2">
            <v>29119</v>
          </cell>
          <cell r="H2">
            <v>29119</v>
          </cell>
          <cell r="I2"/>
          <cell r="J2"/>
          <cell r="K2"/>
          <cell r="L2">
            <v>29119</v>
          </cell>
          <cell r="M2" t="str">
            <v>847001</v>
          </cell>
          <cell r="N2" t="str">
            <v>KUST - General</v>
          </cell>
          <cell r="O2" t="str">
            <v>200179</v>
          </cell>
          <cell r="P2" t="str">
            <v>FA179-Opex Expense</v>
          </cell>
          <cell r="Q2">
            <v>29118.09</v>
          </cell>
          <cell r="R2">
            <v>29118.02</v>
          </cell>
          <cell r="S2">
            <v>30000</v>
          </cell>
          <cell r="T2">
            <v>27000</v>
          </cell>
          <cell r="U2">
            <v>24000</v>
          </cell>
          <cell r="V2">
            <v>21000</v>
          </cell>
          <cell r="W2">
            <v>30000</v>
          </cell>
          <cell r="X2">
            <v>30000</v>
          </cell>
          <cell r="Y2">
            <v>30000</v>
          </cell>
        </row>
        <row r="3">
          <cell r="F3"/>
          <cell r="G3">
            <v>563874000</v>
          </cell>
          <cell r="H3">
            <v>583465683</v>
          </cell>
          <cell r="I3">
            <v>312874806.99000001</v>
          </cell>
          <cell r="J3">
            <v>577263.62</v>
          </cell>
          <cell r="K3">
            <v>120262.39999999999</v>
          </cell>
          <cell r="L3">
            <v>269893349.99000001</v>
          </cell>
          <cell r="M3" t="str">
            <v>847001</v>
          </cell>
          <cell r="N3" t="str">
            <v>KUST - General</v>
          </cell>
          <cell r="O3">
            <v>100178</v>
          </cell>
          <cell r="P3" t="str">
            <v>FA178-Manpower Expense</v>
          </cell>
          <cell r="Q3">
            <v>551795870</v>
          </cell>
          <cell r="R3">
            <v>541385100</v>
          </cell>
          <cell r="S3">
            <v>624050000</v>
          </cell>
          <cell r="T3">
            <v>561645000</v>
          </cell>
          <cell r="U3">
            <v>499240000</v>
          </cell>
          <cell r="V3">
            <v>436835000</v>
          </cell>
          <cell r="W3">
            <v>624050000</v>
          </cell>
          <cell r="X3">
            <v>624050000</v>
          </cell>
          <cell r="Y3">
            <v>614050000</v>
          </cell>
        </row>
        <row r="4">
          <cell r="F4" t="str">
            <v>847.8470110.1.420570.000000.847001.200179</v>
          </cell>
          <cell r="G4">
            <v>1</v>
          </cell>
          <cell r="H4">
            <v>1</v>
          </cell>
          <cell r="I4"/>
          <cell r="J4"/>
          <cell r="K4"/>
          <cell r="L4">
            <v>1</v>
          </cell>
          <cell r="M4" t="str">
            <v>847001</v>
          </cell>
          <cell r="N4" t="str">
            <v>KUST - General</v>
          </cell>
          <cell r="O4" t="str">
            <v>200179</v>
          </cell>
          <cell r="P4" t="str">
            <v>FA179-Opex Expense</v>
          </cell>
          <cell r="Q4">
            <v>0.93999999994412098</v>
          </cell>
          <cell r="R4">
            <v>0</v>
          </cell>
          <cell r="S4">
            <v>10000000</v>
          </cell>
          <cell r="T4">
            <v>9000000</v>
          </cell>
          <cell r="U4">
            <v>8000000</v>
          </cell>
          <cell r="V4">
            <v>7000000</v>
          </cell>
          <cell r="W4">
            <v>10000000</v>
          </cell>
          <cell r="X4">
            <v>10000000</v>
          </cell>
          <cell r="Y4">
            <v>8000000</v>
          </cell>
        </row>
        <row r="5">
          <cell r="F5" t="str">
            <v>847.8470110.1.420900.000000.847001.200179</v>
          </cell>
          <cell r="G5">
            <v>1501</v>
          </cell>
          <cell r="H5">
            <v>1501</v>
          </cell>
          <cell r="I5"/>
          <cell r="J5"/>
          <cell r="K5"/>
          <cell r="L5">
            <v>1501</v>
          </cell>
          <cell r="M5" t="str">
            <v>847001</v>
          </cell>
          <cell r="N5" t="str">
            <v>KUST - General</v>
          </cell>
          <cell r="O5" t="str">
            <v>200179</v>
          </cell>
          <cell r="P5" t="str">
            <v>FA179-Opex Expense</v>
          </cell>
          <cell r="Q5">
            <v>1900.4</v>
          </cell>
          <cell r="R5">
            <v>1845</v>
          </cell>
          <cell r="S5">
            <v>1500</v>
          </cell>
          <cell r="T5">
            <v>1350</v>
          </cell>
          <cell r="U5">
            <v>1200</v>
          </cell>
          <cell r="V5">
            <v>1050</v>
          </cell>
          <cell r="W5">
            <v>1500</v>
          </cell>
          <cell r="X5">
            <v>1500</v>
          </cell>
          <cell r="Y5">
            <v>1500</v>
          </cell>
        </row>
        <row r="6">
          <cell r="F6" t="str">
            <v>847.8470110.1.421000.000000.847001.200179</v>
          </cell>
          <cell r="G6">
            <v>1</v>
          </cell>
          <cell r="H6">
            <v>1</v>
          </cell>
          <cell r="I6"/>
          <cell r="J6"/>
          <cell r="K6"/>
          <cell r="L6">
            <v>1</v>
          </cell>
          <cell r="M6" t="str">
            <v>847001</v>
          </cell>
          <cell r="N6" t="str">
            <v>KUST - General</v>
          </cell>
          <cell r="O6" t="str">
            <v>200179</v>
          </cell>
          <cell r="P6" t="str">
            <v>FA179-Opex Expense</v>
          </cell>
          <cell r="Q6">
            <v>0.65000000002328295</v>
          </cell>
          <cell r="R6">
            <v>0</v>
          </cell>
          <cell r="S6">
            <v>200000</v>
          </cell>
          <cell r="T6">
            <v>180000</v>
          </cell>
          <cell r="U6">
            <v>160000</v>
          </cell>
          <cell r="V6">
            <v>140000</v>
          </cell>
          <cell r="W6">
            <v>200000</v>
          </cell>
          <cell r="X6">
            <v>200000</v>
          </cell>
          <cell r="Y6">
            <v>200000</v>
          </cell>
        </row>
        <row r="7">
          <cell r="F7" t="str">
            <v>847.8470110.1.421700.000000.847001.200179</v>
          </cell>
          <cell r="G7">
            <v>25000</v>
          </cell>
          <cell r="H7">
            <v>25000</v>
          </cell>
          <cell r="I7"/>
          <cell r="J7"/>
          <cell r="K7"/>
          <cell r="L7">
            <v>25000</v>
          </cell>
          <cell r="M7" t="str">
            <v>847001</v>
          </cell>
          <cell r="N7" t="str">
            <v>KUST - General</v>
          </cell>
          <cell r="O7" t="str">
            <v>200179</v>
          </cell>
          <cell r="P7" t="str">
            <v>FA179-Opex Expense</v>
          </cell>
          <cell r="Q7">
            <v>1.2100000000064</v>
          </cell>
          <cell r="R7">
            <v>0</v>
          </cell>
          <cell r="S7">
            <v>25000</v>
          </cell>
          <cell r="T7">
            <v>22500</v>
          </cell>
          <cell r="U7">
            <v>20000</v>
          </cell>
          <cell r="V7">
            <v>17500</v>
          </cell>
          <cell r="W7">
            <v>25000</v>
          </cell>
          <cell r="X7">
            <v>25000</v>
          </cell>
          <cell r="Y7">
            <v>25000</v>
          </cell>
        </row>
        <row r="8">
          <cell r="F8" t="str">
            <v>847.8470110.1.425510.000000.847001.200179</v>
          </cell>
          <cell r="G8"/>
          <cell r="H8"/>
          <cell r="I8">
            <v>-190000</v>
          </cell>
          <cell r="J8"/>
          <cell r="K8"/>
          <cell r="L8">
            <v>190000</v>
          </cell>
          <cell r="M8" t="str">
            <v>847001</v>
          </cell>
          <cell r="N8" t="str">
            <v>KUST - General</v>
          </cell>
          <cell r="O8" t="str">
            <v>200179</v>
          </cell>
          <cell r="P8" t="str">
            <v>FA179-Opex Expense</v>
          </cell>
          <cell r="Q8">
            <v>277367.71000000002</v>
          </cell>
          <cell r="R8">
            <v>277368</v>
          </cell>
          <cell r="S8">
            <v>300000</v>
          </cell>
          <cell r="T8">
            <v>270000</v>
          </cell>
          <cell r="U8">
            <v>240000</v>
          </cell>
          <cell r="V8">
            <v>210000</v>
          </cell>
          <cell r="W8">
            <v>300000</v>
          </cell>
          <cell r="X8">
            <v>300000</v>
          </cell>
          <cell r="Y8">
            <v>300000</v>
          </cell>
        </row>
        <row r="9">
          <cell r="F9" t="str">
            <v>847.8470110.1.425900.000000.847001.200179</v>
          </cell>
          <cell r="G9">
            <v>10000</v>
          </cell>
          <cell r="H9">
            <v>10000</v>
          </cell>
          <cell r="I9">
            <v>-90</v>
          </cell>
          <cell r="J9"/>
          <cell r="K9"/>
          <cell r="L9">
            <v>10090</v>
          </cell>
          <cell r="M9" t="str">
            <v>847001</v>
          </cell>
          <cell r="N9" t="str">
            <v>KUST - General</v>
          </cell>
          <cell r="O9" t="str">
            <v>200179</v>
          </cell>
          <cell r="P9" t="str">
            <v>FA179-Opex Expense</v>
          </cell>
          <cell r="Q9">
            <v>13356.81</v>
          </cell>
          <cell r="R9">
            <v>13355.7</v>
          </cell>
          <cell r="S9">
            <v>10000</v>
          </cell>
          <cell r="T9">
            <v>9000</v>
          </cell>
          <cell r="U9">
            <v>8000</v>
          </cell>
          <cell r="V9">
            <v>7000</v>
          </cell>
          <cell r="W9">
            <v>10000</v>
          </cell>
          <cell r="X9">
            <v>10000</v>
          </cell>
          <cell r="Y9">
            <v>10000</v>
          </cell>
        </row>
        <row r="10">
          <cell r="F10" t="str">
            <v>847.8470110.1.426610.000000.847001.200179</v>
          </cell>
          <cell r="G10">
            <v>80204</v>
          </cell>
          <cell r="H10">
            <v>80204</v>
          </cell>
          <cell r="I10">
            <v>42239.5</v>
          </cell>
          <cell r="J10"/>
          <cell r="K10"/>
          <cell r="L10">
            <v>37964.5</v>
          </cell>
          <cell r="M10" t="str">
            <v>847001</v>
          </cell>
          <cell r="N10" t="str">
            <v>KUST - General</v>
          </cell>
          <cell r="O10" t="str">
            <v>200179</v>
          </cell>
          <cell r="P10" t="str">
            <v>FA179-Opex Expense</v>
          </cell>
          <cell r="Q10">
            <v>42240.57</v>
          </cell>
          <cell r="R10">
            <v>42239.5</v>
          </cell>
          <cell r="S10">
            <v>518387.5</v>
          </cell>
          <cell r="T10">
            <v>466548.75</v>
          </cell>
          <cell r="U10">
            <v>414710</v>
          </cell>
          <cell r="V10">
            <v>362871.25</v>
          </cell>
          <cell r="W10">
            <v>518387.5</v>
          </cell>
          <cell r="X10">
            <v>518387.5</v>
          </cell>
          <cell r="Y10">
            <v>518387.5</v>
          </cell>
        </row>
        <row r="11">
          <cell r="F11" t="str">
            <v>847.8470110.1.427710.000000.847001.200179</v>
          </cell>
          <cell r="G11">
            <v>1880</v>
          </cell>
          <cell r="H11">
            <v>1880</v>
          </cell>
          <cell r="I11"/>
          <cell r="J11"/>
          <cell r="K11"/>
          <cell r="L11">
            <v>1880</v>
          </cell>
          <cell r="M11" t="str">
            <v>847001</v>
          </cell>
          <cell r="N11" t="str">
            <v>KUST - General</v>
          </cell>
          <cell r="O11" t="str">
            <v>200179</v>
          </cell>
          <cell r="P11" t="str">
            <v>FA179-Opex Expense</v>
          </cell>
          <cell r="Q11">
            <v>3883</v>
          </cell>
          <cell r="R11">
            <v>3882.17</v>
          </cell>
          <cell r="S11">
            <v>0</v>
          </cell>
          <cell r="T11">
            <v>0</v>
          </cell>
          <cell r="U11">
            <v>0</v>
          </cell>
          <cell r="V11">
            <v>0</v>
          </cell>
          <cell r="W11">
            <v>0</v>
          </cell>
          <cell r="X11">
            <v>0</v>
          </cell>
          <cell r="Y11">
            <v>0</v>
          </cell>
        </row>
        <row r="12">
          <cell r="F12" t="str">
            <v>847.8470110.1.427900.000000.847001.200179</v>
          </cell>
          <cell r="G12">
            <v>12585</v>
          </cell>
          <cell r="H12">
            <v>12585</v>
          </cell>
          <cell r="I12"/>
          <cell r="J12"/>
          <cell r="K12"/>
          <cell r="L12">
            <v>12585</v>
          </cell>
          <cell r="M12" t="str">
            <v>847001</v>
          </cell>
          <cell r="N12" t="str">
            <v>KUST - General</v>
          </cell>
          <cell r="O12" t="str">
            <v>200179</v>
          </cell>
          <cell r="P12" t="str">
            <v>FA179-Opex Expense</v>
          </cell>
          <cell r="Q12">
            <v>0.81999999999970896</v>
          </cell>
          <cell r="R12">
            <v>0</v>
          </cell>
          <cell r="S12">
            <v>0</v>
          </cell>
          <cell r="T12">
            <v>0</v>
          </cell>
          <cell r="U12">
            <v>0</v>
          </cell>
          <cell r="V12">
            <v>0</v>
          </cell>
          <cell r="W12">
            <v>0</v>
          </cell>
          <cell r="X12">
            <v>0</v>
          </cell>
          <cell r="Y12">
            <v>0</v>
          </cell>
        </row>
        <row r="13">
          <cell r="F13" t="str">
            <v>847.8470110.1.428090.000000.847001.200179</v>
          </cell>
          <cell r="G13">
            <v>64381</v>
          </cell>
          <cell r="H13">
            <v>64381</v>
          </cell>
          <cell r="I13">
            <v>17390</v>
          </cell>
          <cell r="J13"/>
          <cell r="K13"/>
          <cell r="L13">
            <v>46991</v>
          </cell>
          <cell r="M13" t="str">
            <v>847001</v>
          </cell>
          <cell r="N13" t="str">
            <v>KUST - General</v>
          </cell>
          <cell r="O13" t="str">
            <v>200179</v>
          </cell>
          <cell r="P13" t="str">
            <v>FA179-Opex Expense</v>
          </cell>
          <cell r="Q13">
            <v>104380.21</v>
          </cell>
          <cell r="R13">
            <v>64375.44</v>
          </cell>
          <cell r="S13">
            <v>1000000</v>
          </cell>
          <cell r="T13">
            <v>900000</v>
          </cell>
          <cell r="U13">
            <v>800000</v>
          </cell>
          <cell r="V13">
            <v>700000</v>
          </cell>
          <cell r="W13">
            <v>1000000</v>
          </cell>
          <cell r="X13">
            <v>1000000</v>
          </cell>
          <cell r="Y13">
            <v>1000000</v>
          </cell>
        </row>
        <row r="14">
          <cell r="F14" t="str">
            <v>847.8470110.1.428640.000000.847001.200179</v>
          </cell>
          <cell r="G14">
            <v>1</v>
          </cell>
          <cell r="H14">
            <v>1</v>
          </cell>
          <cell r="I14"/>
          <cell r="J14"/>
          <cell r="K14"/>
          <cell r="L14">
            <v>1</v>
          </cell>
          <cell r="M14" t="str">
            <v>847001</v>
          </cell>
          <cell r="N14" t="str">
            <v>KUST - General</v>
          </cell>
          <cell r="O14" t="str">
            <v>200179</v>
          </cell>
          <cell r="P14" t="str">
            <v>FA179-Opex Expense</v>
          </cell>
          <cell r="Q14">
            <v>0.61999999999534305</v>
          </cell>
          <cell r="R14">
            <v>0</v>
          </cell>
          <cell r="S14">
            <v>100000</v>
          </cell>
          <cell r="T14">
            <v>90000</v>
          </cell>
          <cell r="U14">
            <v>80000</v>
          </cell>
          <cell r="V14">
            <v>70000</v>
          </cell>
          <cell r="W14">
            <v>100000</v>
          </cell>
          <cell r="X14">
            <v>100000</v>
          </cell>
          <cell r="Y14">
            <v>100000</v>
          </cell>
        </row>
        <row r="15">
          <cell r="F15" t="str">
            <v>847.8470110.1.435410.000000.847001.200179</v>
          </cell>
          <cell r="G15">
            <v>1</v>
          </cell>
          <cell r="H15">
            <v>1</v>
          </cell>
          <cell r="I15"/>
          <cell r="J15"/>
          <cell r="K15"/>
          <cell r="L15">
            <v>1</v>
          </cell>
          <cell r="M15" t="str">
            <v>847001</v>
          </cell>
          <cell r="N15" t="str">
            <v>KUST - General</v>
          </cell>
          <cell r="O15" t="str">
            <v>200179</v>
          </cell>
          <cell r="P15" t="str">
            <v>FA179-Opex Expense</v>
          </cell>
          <cell r="Q15">
            <v>0.96000000000003605</v>
          </cell>
          <cell r="R15">
            <v>0</v>
          </cell>
          <cell r="S15">
            <v>0</v>
          </cell>
          <cell r="T15">
            <v>0</v>
          </cell>
          <cell r="U15">
            <v>0</v>
          </cell>
          <cell r="V15">
            <v>0</v>
          </cell>
          <cell r="W15">
            <v>0</v>
          </cell>
          <cell r="X15">
            <v>0</v>
          </cell>
          <cell r="Y15">
            <v>0</v>
          </cell>
        </row>
        <row r="16">
          <cell r="F16" t="str">
            <v>847.8470110.1.435519.000000.847001.200179</v>
          </cell>
          <cell r="G16">
            <v>2000</v>
          </cell>
          <cell r="H16">
            <v>2000</v>
          </cell>
          <cell r="I16"/>
          <cell r="J16"/>
          <cell r="K16"/>
          <cell r="L16">
            <v>2000</v>
          </cell>
          <cell r="M16" t="str">
            <v>847001</v>
          </cell>
          <cell r="N16" t="str">
            <v>KUST - General</v>
          </cell>
          <cell r="O16" t="str">
            <v>200179</v>
          </cell>
          <cell r="P16" t="str">
            <v>FA179-Opex Expense</v>
          </cell>
          <cell r="Q16">
            <v>0.94000000000050898</v>
          </cell>
          <cell r="R16">
            <v>0</v>
          </cell>
          <cell r="S16">
            <v>0</v>
          </cell>
          <cell r="T16">
            <v>0</v>
          </cell>
          <cell r="U16">
            <v>0</v>
          </cell>
          <cell r="V16">
            <v>0</v>
          </cell>
          <cell r="W16">
            <v>0</v>
          </cell>
          <cell r="X16">
            <v>0</v>
          </cell>
          <cell r="Y16">
            <v>0</v>
          </cell>
        </row>
        <row r="17">
          <cell r="F17" t="str">
            <v>847.8470110.1.436110.000000.847001.200179</v>
          </cell>
          <cell r="G17">
            <v>4195</v>
          </cell>
          <cell r="H17">
            <v>4195</v>
          </cell>
          <cell r="I17"/>
          <cell r="J17"/>
          <cell r="K17"/>
          <cell r="L17">
            <v>4195</v>
          </cell>
          <cell r="M17" t="str">
            <v>847001</v>
          </cell>
          <cell r="N17" t="str">
            <v>KUST - General</v>
          </cell>
          <cell r="O17" t="str">
            <v>200179</v>
          </cell>
          <cell r="P17" t="str">
            <v>FA179-Opex Expense</v>
          </cell>
          <cell r="Q17">
            <v>0.94000000000050898</v>
          </cell>
          <cell r="R17">
            <v>0</v>
          </cell>
          <cell r="S17">
            <v>0</v>
          </cell>
          <cell r="T17">
            <v>0</v>
          </cell>
          <cell r="U17">
            <v>0</v>
          </cell>
          <cell r="V17">
            <v>0</v>
          </cell>
          <cell r="W17">
            <v>0</v>
          </cell>
          <cell r="X17">
            <v>0</v>
          </cell>
          <cell r="Y17">
            <v>0</v>
          </cell>
        </row>
        <row r="18">
          <cell r="F18" t="str">
            <v>847.8470120.1.420120.000000.847001.200179</v>
          </cell>
          <cell r="G18">
            <v>400000</v>
          </cell>
          <cell r="H18">
            <v>400000</v>
          </cell>
          <cell r="I18"/>
          <cell r="J18">
            <v>15847.9</v>
          </cell>
          <cell r="K18">
            <v>383815</v>
          </cell>
          <cell r="L18">
            <v>337.099999999977</v>
          </cell>
          <cell r="M18" t="str">
            <v>847001</v>
          </cell>
          <cell r="N18" t="str">
            <v>KUST - General</v>
          </cell>
          <cell r="O18" t="str">
            <v>200179</v>
          </cell>
          <cell r="P18" t="str">
            <v>FA179-Opex Expense</v>
          </cell>
          <cell r="Q18">
            <v>-477000</v>
          </cell>
          <cell r="R18">
            <v>-493500</v>
          </cell>
          <cell r="S18">
            <v>500000</v>
          </cell>
          <cell r="T18">
            <v>450000</v>
          </cell>
          <cell r="U18">
            <v>400000</v>
          </cell>
          <cell r="V18">
            <v>350000</v>
          </cell>
          <cell r="W18">
            <v>520000</v>
          </cell>
          <cell r="X18">
            <v>490000</v>
          </cell>
          <cell r="Y18">
            <v>500000</v>
          </cell>
        </row>
        <row r="19">
          <cell r="F19" t="str">
            <v>847.8470130.1.421000.000000.847001.200179</v>
          </cell>
          <cell r="G19">
            <v>276300</v>
          </cell>
          <cell r="H19">
            <v>134500</v>
          </cell>
          <cell r="I19">
            <v>134500</v>
          </cell>
          <cell r="J19"/>
          <cell r="K19">
            <v>0</v>
          </cell>
          <cell r="L19">
            <v>0</v>
          </cell>
          <cell r="M19" t="str">
            <v>847001</v>
          </cell>
          <cell r="N19" t="str">
            <v>KUST - General</v>
          </cell>
          <cell r="O19" t="str">
            <v>200179</v>
          </cell>
          <cell r="P19" t="str">
            <v>FA179-Opex Expense</v>
          </cell>
          <cell r="Q19">
            <v>162970</v>
          </cell>
          <cell r="R19">
            <v>28465.75</v>
          </cell>
          <cell r="S19">
            <v>720000</v>
          </cell>
          <cell r="T19">
            <v>648000</v>
          </cell>
          <cell r="U19">
            <v>576000</v>
          </cell>
          <cell r="V19">
            <v>503999.99999999994</v>
          </cell>
          <cell r="W19">
            <v>720000</v>
          </cell>
          <cell r="X19">
            <v>720000</v>
          </cell>
          <cell r="Y19">
            <v>720000</v>
          </cell>
        </row>
        <row r="20">
          <cell r="F20" t="str">
            <v>847.8470130.1.425510.000000.847001.200179</v>
          </cell>
          <cell r="G20">
            <v>2200</v>
          </cell>
          <cell r="H20">
            <v>2200</v>
          </cell>
          <cell r="I20"/>
          <cell r="J20"/>
          <cell r="K20"/>
          <cell r="L20">
            <v>2200</v>
          </cell>
          <cell r="M20" t="str">
            <v>847001</v>
          </cell>
          <cell r="N20" t="str">
            <v>KUST - General</v>
          </cell>
          <cell r="O20" t="str">
            <v>200179</v>
          </cell>
          <cell r="P20" t="str">
            <v>FA179-Opex Expense</v>
          </cell>
          <cell r="Q20">
            <v>2200</v>
          </cell>
          <cell r="R20">
            <v>2200</v>
          </cell>
          <cell r="S20">
            <v>0</v>
          </cell>
          <cell r="T20">
            <v>0</v>
          </cell>
          <cell r="U20">
            <v>0</v>
          </cell>
          <cell r="V20">
            <v>0</v>
          </cell>
          <cell r="W20">
            <v>0</v>
          </cell>
          <cell r="X20">
            <v>0</v>
          </cell>
          <cell r="Y20">
            <v>0</v>
          </cell>
        </row>
        <row r="21">
          <cell r="F21" t="str">
            <v>847.8470130.1.427710.000000.847001.200179</v>
          </cell>
          <cell r="G21">
            <v>125000</v>
          </cell>
          <cell r="H21">
            <v>129650</v>
          </cell>
          <cell r="I21">
            <v>129634.5</v>
          </cell>
          <cell r="J21"/>
          <cell r="K21"/>
          <cell r="L21">
            <v>15.5</v>
          </cell>
          <cell r="M21" t="str">
            <v>847001</v>
          </cell>
          <cell r="N21" t="str">
            <v>KUST - General</v>
          </cell>
          <cell r="O21" t="str">
            <v>200179</v>
          </cell>
          <cell r="P21" t="str">
            <v>FA179-Opex Expense</v>
          </cell>
          <cell r="Q21">
            <v>0</v>
          </cell>
          <cell r="R21">
            <v>0</v>
          </cell>
          <cell r="S21">
            <v>0</v>
          </cell>
          <cell r="T21">
            <v>0</v>
          </cell>
          <cell r="U21">
            <v>0</v>
          </cell>
          <cell r="V21">
            <v>0</v>
          </cell>
          <cell r="W21">
            <v>0</v>
          </cell>
          <cell r="X21">
            <v>0</v>
          </cell>
          <cell r="Y21">
            <v>0</v>
          </cell>
        </row>
        <row r="22">
          <cell r="F22" t="str">
            <v>847.8470140.1.425100.000000.847001.200179</v>
          </cell>
          <cell r="G22">
            <v>2320934</v>
          </cell>
          <cell r="H22">
            <v>3070934</v>
          </cell>
          <cell r="I22">
            <v>620757.53</v>
          </cell>
          <cell r="J22">
            <v>1801366</v>
          </cell>
          <cell r="K22">
            <v>0</v>
          </cell>
          <cell r="L22">
            <v>648810.47</v>
          </cell>
          <cell r="M22" t="str">
            <v>847001</v>
          </cell>
          <cell r="N22" t="str">
            <v>KUST - General</v>
          </cell>
          <cell r="O22" t="str">
            <v>200179</v>
          </cell>
          <cell r="P22" t="str">
            <v>FA179-Opex Expense</v>
          </cell>
          <cell r="Q22">
            <v>2558303.5499999998</v>
          </cell>
          <cell r="R22">
            <v>2353626.8199999998</v>
          </cell>
          <cell r="S22">
            <v>6450992.3987999996</v>
          </cell>
          <cell r="T22">
            <v>5805893.1589199994</v>
          </cell>
          <cell r="U22">
            <v>5160793.9190400001</v>
          </cell>
          <cell r="V22">
            <v>4515694.6791599998</v>
          </cell>
          <cell r="W22">
            <v>7284500.0399999991</v>
          </cell>
          <cell r="X22">
            <v>7745833</v>
          </cell>
          <cell r="Y22">
            <v>6450992.3987999996</v>
          </cell>
        </row>
        <row r="23">
          <cell r="F23" t="str">
            <v>847.8470140.1.425510.000000.847001.200179</v>
          </cell>
          <cell r="G23">
            <v>3500000</v>
          </cell>
          <cell r="H23">
            <v>2850000</v>
          </cell>
          <cell r="I23">
            <v>1418079.72</v>
          </cell>
          <cell r="J23">
            <v>1212000</v>
          </cell>
          <cell r="K23">
            <v>218157.5</v>
          </cell>
          <cell r="L23">
            <v>1762.78000000003</v>
          </cell>
          <cell r="M23" t="str">
            <v>847001</v>
          </cell>
          <cell r="N23" t="str">
            <v>KUST - General</v>
          </cell>
          <cell r="O23" t="str">
            <v>200179</v>
          </cell>
          <cell r="P23" t="str">
            <v>FA179-Opex Expense</v>
          </cell>
          <cell r="Q23">
            <v>2911261.59</v>
          </cell>
          <cell r="R23">
            <v>2727959.13</v>
          </cell>
          <cell r="S23">
            <v>7048000</v>
          </cell>
          <cell r="T23">
            <v>6343200</v>
          </cell>
          <cell r="U23">
            <v>5638400</v>
          </cell>
          <cell r="V23">
            <v>4933600</v>
          </cell>
          <cell r="W23">
            <v>6585060</v>
          </cell>
          <cell r="X23">
            <v>8025300</v>
          </cell>
          <cell r="Y23">
            <v>7048000</v>
          </cell>
        </row>
        <row r="24">
          <cell r="F24" t="str">
            <v>847.8470140.1.425550.000000.847001.200179</v>
          </cell>
          <cell r="G24">
            <v>1</v>
          </cell>
          <cell r="H24">
            <v>1</v>
          </cell>
          <cell r="I24"/>
          <cell r="J24"/>
          <cell r="K24"/>
          <cell r="L24">
            <v>1</v>
          </cell>
          <cell r="M24" t="str">
            <v>847001</v>
          </cell>
          <cell r="N24" t="str">
            <v>KUST - General</v>
          </cell>
          <cell r="O24" t="str">
            <v>200179</v>
          </cell>
          <cell r="P24" t="str">
            <v>FA179-Opex Expense</v>
          </cell>
          <cell r="Q24">
            <v>0.88000000000465695</v>
          </cell>
          <cell r="R24">
            <v>0</v>
          </cell>
          <cell r="S24">
            <v>791955</v>
          </cell>
          <cell r="T24">
            <v>712759.5</v>
          </cell>
          <cell r="U24">
            <v>633564</v>
          </cell>
          <cell r="V24">
            <v>554368.5</v>
          </cell>
          <cell r="W24">
            <v>791939.99970000004</v>
          </cell>
          <cell r="X24">
            <v>791959.99950000003</v>
          </cell>
          <cell r="Y24">
            <v>791955</v>
          </cell>
        </row>
        <row r="25">
          <cell r="F25" t="str">
            <v>847.8470140.1.427100.000000.847001.200179</v>
          </cell>
          <cell r="G25">
            <v>137341</v>
          </cell>
          <cell r="H25">
            <v>137341</v>
          </cell>
          <cell r="I25">
            <v>-820</v>
          </cell>
          <cell r="J25"/>
          <cell r="K25"/>
          <cell r="L25">
            <v>138161</v>
          </cell>
          <cell r="M25" t="str">
            <v>847001</v>
          </cell>
          <cell r="N25" t="str">
            <v>KUST - General</v>
          </cell>
          <cell r="O25" t="str">
            <v>200179</v>
          </cell>
          <cell r="P25" t="str">
            <v>FA179-Opex Expense</v>
          </cell>
          <cell r="Q25">
            <v>135840.03</v>
          </cell>
          <cell r="R25">
            <v>129310</v>
          </cell>
          <cell r="S25">
            <v>2500000</v>
          </cell>
          <cell r="T25">
            <v>2250000</v>
          </cell>
          <cell r="U25">
            <v>2000000</v>
          </cell>
          <cell r="V25">
            <v>1750000</v>
          </cell>
          <cell r="W25">
            <v>2500000</v>
          </cell>
          <cell r="X25">
            <v>2500000</v>
          </cell>
          <cell r="Y25">
            <v>2500000</v>
          </cell>
        </row>
        <row r="26">
          <cell r="F26" t="str">
            <v>847.8470140.1.427200.000000.847001.200179</v>
          </cell>
          <cell r="G26">
            <v>1962</v>
          </cell>
          <cell r="H26">
            <v>1962</v>
          </cell>
          <cell r="I26">
            <v>-21038.22</v>
          </cell>
          <cell r="J26"/>
          <cell r="K26">
            <v>0</v>
          </cell>
          <cell r="L26">
            <v>23000.22</v>
          </cell>
          <cell r="M26" t="str">
            <v>847001</v>
          </cell>
          <cell r="N26" t="str">
            <v>KUST - General</v>
          </cell>
          <cell r="O26" t="str">
            <v>200179</v>
          </cell>
          <cell r="P26" t="str">
            <v>FA179-Opex Expense</v>
          </cell>
          <cell r="Q26">
            <v>132195.98000000001</v>
          </cell>
          <cell r="R26">
            <v>125002.84</v>
          </cell>
          <cell r="S26">
            <v>750000</v>
          </cell>
          <cell r="T26">
            <v>675000</v>
          </cell>
          <cell r="U26">
            <v>600000</v>
          </cell>
          <cell r="V26">
            <v>525000</v>
          </cell>
          <cell r="W26">
            <v>750000</v>
          </cell>
          <cell r="X26">
            <v>750000</v>
          </cell>
          <cell r="Y26">
            <v>750000</v>
          </cell>
        </row>
        <row r="27">
          <cell r="F27" t="str">
            <v>847.8470140.1.435310.000000.847001.200179</v>
          </cell>
          <cell r="G27">
            <v>10000</v>
          </cell>
          <cell r="H27">
            <v>10000</v>
          </cell>
          <cell r="I27"/>
          <cell r="J27"/>
          <cell r="K27"/>
          <cell r="L27">
            <v>10000</v>
          </cell>
          <cell r="M27" t="str">
            <v>847001</v>
          </cell>
          <cell r="N27" t="str">
            <v>KUST - General</v>
          </cell>
          <cell r="O27" t="str">
            <v>200179</v>
          </cell>
          <cell r="P27" t="str">
            <v>FA179-Opex Expense</v>
          </cell>
          <cell r="Q27">
            <v>13569</v>
          </cell>
          <cell r="R27">
            <v>13568.1</v>
          </cell>
          <cell r="S27">
            <v>10000</v>
          </cell>
          <cell r="T27">
            <v>9000</v>
          </cell>
          <cell r="U27">
            <v>8000</v>
          </cell>
          <cell r="V27">
            <v>7000</v>
          </cell>
          <cell r="W27">
            <v>10000</v>
          </cell>
          <cell r="X27">
            <v>10000</v>
          </cell>
          <cell r="Y27">
            <v>10000</v>
          </cell>
        </row>
        <row r="28">
          <cell r="F28" t="str">
            <v>847.8470140.1.435519.000000.847001.200179</v>
          </cell>
          <cell r="G28">
            <v>193297</v>
          </cell>
          <cell r="H28">
            <v>193297</v>
          </cell>
          <cell r="I28"/>
          <cell r="J28">
            <v>0</v>
          </cell>
          <cell r="K28"/>
          <cell r="L28">
            <v>193297</v>
          </cell>
          <cell r="M28" t="str">
            <v>847001</v>
          </cell>
          <cell r="N28" t="str">
            <v>KUST - General</v>
          </cell>
          <cell r="O28" t="str">
            <v>200179</v>
          </cell>
          <cell r="P28" t="str">
            <v>FA179-Opex Expense</v>
          </cell>
          <cell r="Q28">
            <v>77323.960000000006</v>
          </cell>
          <cell r="R28">
            <v>53870</v>
          </cell>
          <cell r="S28">
            <v>135000</v>
          </cell>
          <cell r="T28">
            <v>121500</v>
          </cell>
          <cell r="U28">
            <v>108000</v>
          </cell>
          <cell r="V28">
            <v>94500</v>
          </cell>
          <cell r="W28">
            <v>135000</v>
          </cell>
          <cell r="X28">
            <v>135000</v>
          </cell>
          <cell r="Y28">
            <v>135000</v>
          </cell>
        </row>
        <row r="29">
          <cell r="F29" t="str">
            <v>847.8470150.1.420900.000000.847001.200179</v>
          </cell>
          <cell r="G29">
            <v>18595</v>
          </cell>
          <cell r="H29">
            <v>18595</v>
          </cell>
          <cell r="I29"/>
          <cell r="J29"/>
          <cell r="K29"/>
          <cell r="L29">
            <v>18595</v>
          </cell>
          <cell r="M29" t="str">
            <v>847001</v>
          </cell>
          <cell r="N29" t="str">
            <v>KUST - General</v>
          </cell>
          <cell r="O29" t="str">
            <v>200179</v>
          </cell>
          <cell r="P29" t="str">
            <v>FA179-Opex Expense</v>
          </cell>
          <cell r="Q29">
            <v>18595</v>
          </cell>
          <cell r="R29">
            <v>16996.14</v>
          </cell>
          <cell r="S29">
            <v>0</v>
          </cell>
          <cell r="T29">
            <v>0</v>
          </cell>
          <cell r="U29">
            <v>0</v>
          </cell>
          <cell r="V29">
            <v>0</v>
          </cell>
          <cell r="W29">
            <v>0</v>
          </cell>
          <cell r="X29">
            <v>0</v>
          </cell>
          <cell r="Y29">
            <v>0</v>
          </cell>
        </row>
        <row r="30">
          <cell r="F30" t="str">
            <v>847.8470150.1.425900.000000.847001.200179</v>
          </cell>
          <cell r="G30">
            <v>1</v>
          </cell>
          <cell r="H30">
            <v>1</v>
          </cell>
          <cell r="I30"/>
          <cell r="J30"/>
          <cell r="K30"/>
          <cell r="L30">
            <v>1</v>
          </cell>
          <cell r="M30" t="str">
            <v>847001</v>
          </cell>
          <cell r="N30" t="str">
            <v>KUST - General</v>
          </cell>
          <cell r="O30" t="str">
            <v>200179</v>
          </cell>
          <cell r="P30" t="str">
            <v>FA179-Opex Expense</v>
          </cell>
          <cell r="Q30">
            <v>0.17000000000007301</v>
          </cell>
          <cell r="R30">
            <v>0</v>
          </cell>
          <cell r="S30">
            <v>0</v>
          </cell>
          <cell r="T30">
            <v>0</v>
          </cell>
          <cell r="U30">
            <v>0</v>
          </cell>
          <cell r="V30">
            <v>0</v>
          </cell>
          <cell r="W30">
            <v>0</v>
          </cell>
          <cell r="X30">
            <v>0</v>
          </cell>
          <cell r="Y30">
            <v>0</v>
          </cell>
        </row>
        <row r="31">
          <cell r="F31" t="str">
            <v>847.8470230.1.420550.000000.847001.200179</v>
          </cell>
          <cell r="G31">
            <v>80740</v>
          </cell>
          <cell r="H31">
            <v>80740</v>
          </cell>
          <cell r="I31">
            <v>27566.75</v>
          </cell>
          <cell r="J31"/>
          <cell r="K31"/>
          <cell r="L31">
            <v>53173.25</v>
          </cell>
          <cell r="M31" t="str">
            <v>847001</v>
          </cell>
          <cell r="N31" t="str">
            <v>KUST - General</v>
          </cell>
          <cell r="O31" t="str">
            <v>200179</v>
          </cell>
          <cell r="P31" t="str">
            <v>FA179-Opex Expense</v>
          </cell>
          <cell r="Q31">
            <v>79821</v>
          </cell>
          <cell r="R31">
            <v>79119.87</v>
          </cell>
          <cell r="S31">
            <v>1020620</v>
          </cell>
          <cell r="T31">
            <v>918558</v>
          </cell>
          <cell r="U31">
            <v>816496</v>
          </cell>
          <cell r="V31">
            <v>714434</v>
          </cell>
          <cell r="W31">
            <v>2057477.5</v>
          </cell>
          <cell r="X31">
            <v>3110580</v>
          </cell>
          <cell r="Y31">
            <v>1020620</v>
          </cell>
        </row>
        <row r="32">
          <cell r="F32" t="str">
            <v>847.8470230.1.425100.000000.847001.200179</v>
          </cell>
          <cell r="G32">
            <v>240000</v>
          </cell>
          <cell r="H32">
            <v>240000</v>
          </cell>
          <cell r="I32"/>
          <cell r="J32"/>
          <cell r="K32"/>
          <cell r="L32">
            <v>240000</v>
          </cell>
          <cell r="M32" t="str">
            <v>847001</v>
          </cell>
          <cell r="N32" t="str">
            <v>KUST - General</v>
          </cell>
          <cell r="O32" t="str">
            <v>200179</v>
          </cell>
          <cell r="P32" t="str">
            <v>FA179-Opex Expense</v>
          </cell>
          <cell r="Q32">
            <v>0</v>
          </cell>
          <cell r="R32">
            <v>0</v>
          </cell>
          <cell r="S32">
            <v>300000</v>
          </cell>
          <cell r="T32">
            <v>270000</v>
          </cell>
          <cell r="U32">
            <v>240000</v>
          </cell>
          <cell r="V32">
            <v>210000</v>
          </cell>
          <cell r="W32">
            <v>300000</v>
          </cell>
          <cell r="X32">
            <v>300000</v>
          </cell>
          <cell r="Y32">
            <v>300000</v>
          </cell>
        </row>
        <row r="33">
          <cell r="F33" t="str">
            <v>847.8470230.1.425510.000000.847001.200179</v>
          </cell>
          <cell r="G33">
            <v>10000</v>
          </cell>
          <cell r="H33">
            <v>10000</v>
          </cell>
          <cell r="I33">
            <v>-6134.47</v>
          </cell>
          <cell r="J33"/>
          <cell r="K33">
            <v>0</v>
          </cell>
          <cell r="L33">
            <v>16134.47</v>
          </cell>
          <cell r="M33" t="str">
            <v>847001</v>
          </cell>
          <cell r="N33" t="str">
            <v>KUST - General</v>
          </cell>
          <cell r="O33" t="str">
            <v>200179</v>
          </cell>
          <cell r="P33" t="str">
            <v>FA179-Opex Expense</v>
          </cell>
          <cell r="Q33">
            <v>17919</v>
          </cell>
          <cell r="R33">
            <v>17919</v>
          </cell>
          <cell r="S33">
            <v>34000</v>
          </cell>
          <cell r="T33">
            <v>30600</v>
          </cell>
          <cell r="U33">
            <v>27200</v>
          </cell>
          <cell r="V33">
            <v>23800</v>
          </cell>
          <cell r="W33">
            <v>34000</v>
          </cell>
          <cell r="X33">
            <v>34000</v>
          </cell>
          <cell r="Y33">
            <v>34000</v>
          </cell>
        </row>
        <row r="34">
          <cell r="F34" t="str">
            <v>847.8470230.1.425550.000000.847001.200179</v>
          </cell>
          <cell r="G34">
            <v>16500</v>
          </cell>
          <cell r="H34">
            <v>16500</v>
          </cell>
          <cell r="I34">
            <v>3326.03</v>
          </cell>
          <cell r="J34"/>
          <cell r="K34"/>
          <cell r="L34">
            <v>13173.97</v>
          </cell>
          <cell r="M34" t="str">
            <v>847001</v>
          </cell>
          <cell r="N34" t="str">
            <v>KUST - General</v>
          </cell>
          <cell r="O34" t="str">
            <v>200179</v>
          </cell>
          <cell r="P34" t="str">
            <v>FA179-Opex Expense</v>
          </cell>
          <cell r="Q34">
            <v>25218</v>
          </cell>
          <cell r="R34">
            <v>25200.26</v>
          </cell>
          <cell r="S34">
            <v>222000</v>
          </cell>
          <cell r="T34">
            <v>199800</v>
          </cell>
          <cell r="U34">
            <v>177600</v>
          </cell>
          <cell r="V34">
            <v>155400</v>
          </cell>
          <cell r="W34">
            <v>222000</v>
          </cell>
          <cell r="X34">
            <v>222000</v>
          </cell>
          <cell r="Y34">
            <v>222000</v>
          </cell>
        </row>
        <row r="35">
          <cell r="F35" t="str">
            <v>847.8470230.1.425743.000000.847001.200179</v>
          </cell>
          <cell r="G35">
            <v>720000</v>
          </cell>
          <cell r="H35">
            <v>720000</v>
          </cell>
          <cell r="I35">
            <v>720000</v>
          </cell>
          <cell r="J35"/>
          <cell r="K35"/>
          <cell r="L35">
            <v>0</v>
          </cell>
          <cell r="M35" t="str">
            <v>847001</v>
          </cell>
          <cell r="N35" t="str">
            <v>KUST - General</v>
          </cell>
          <cell r="O35" t="str">
            <v>200179</v>
          </cell>
          <cell r="P35" t="str">
            <v>FA179-Opex Expense</v>
          </cell>
          <cell r="Q35">
            <v>2010000</v>
          </cell>
          <cell r="R35">
            <v>2010000</v>
          </cell>
          <cell r="S35">
            <v>240000</v>
          </cell>
          <cell r="T35">
            <v>216000</v>
          </cell>
          <cell r="U35">
            <v>192000</v>
          </cell>
          <cell r="V35">
            <v>168000</v>
          </cell>
          <cell r="W35">
            <v>0</v>
          </cell>
          <cell r="X35">
            <v>0</v>
          </cell>
          <cell r="Y35">
            <v>240000</v>
          </cell>
        </row>
        <row r="36">
          <cell r="F36" t="str">
            <v>847.8470230.1.425744.000000.847001.200179</v>
          </cell>
          <cell r="G36">
            <v>1</v>
          </cell>
          <cell r="H36">
            <v>1</v>
          </cell>
          <cell r="I36"/>
          <cell r="J36"/>
          <cell r="K36"/>
          <cell r="L36">
            <v>1</v>
          </cell>
          <cell r="M36" t="str">
            <v>847001</v>
          </cell>
          <cell r="N36" t="str">
            <v>KUST - General</v>
          </cell>
          <cell r="O36" t="str">
            <v>200179</v>
          </cell>
          <cell r="P36" t="str">
            <v>FA179-Opex Expense</v>
          </cell>
          <cell r="Q36">
            <v>1</v>
          </cell>
          <cell r="R36">
            <v>0</v>
          </cell>
          <cell r="S36">
            <v>4816800</v>
          </cell>
          <cell r="T36">
            <v>4335120</v>
          </cell>
          <cell r="U36">
            <v>3853440</v>
          </cell>
          <cell r="V36">
            <v>3371760</v>
          </cell>
          <cell r="W36">
            <v>5724000</v>
          </cell>
          <cell r="X36">
            <v>6107400</v>
          </cell>
          <cell r="Y36">
            <v>4816800</v>
          </cell>
        </row>
        <row r="37">
          <cell r="F37" t="str">
            <v>847.8470230.1.425745.000000.847001.200179</v>
          </cell>
          <cell r="G37">
            <v>1403064</v>
          </cell>
          <cell r="H37">
            <v>1403064</v>
          </cell>
          <cell r="I37">
            <v>632845</v>
          </cell>
          <cell r="J37"/>
          <cell r="K37"/>
          <cell r="L37">
            <v>770219</v>
          </cell>
          <cell r="M37" t="str">
            <v>847001</v>
          </cell>
          <cell r="N37" t="str">
            <v>KUST - General</v>
          </cell>
          <cell r="O37" t="str">
            <v>200179</v>
          </cell>
          <cell r="P37" t="str">
            <v>FA179-Opex Expense</v>
          </cell>
          <cell r="Q37">
            <v>1899907</v>
          </cell>
          <cell r="R37">
            <v>1706509.45</v>
          </cell>
          <cell r="S37">
            <v>2629904</v>
          </cell>
          <cell r="T37">
            <v>2366913.6</v>
          </cell>
          <cell r="U37">
            <v>2103923.2000000002</v>
          </cell>
          <cell r="V37">
            <v>1840932.7999999998</v>
          </cell>
          <cell r="W37">
            <v>3371287</v>
          </cell>
          <cell r="X37">
            <v>3555424</v>
          </cell>
          <cell r="Y37">
            <v>2629904</v>
          </cell>
        </row>
        <row r="38">
          <cell r="F38" t="str">
            <v>847.8470230.1.425749.000000.847001.200179</v>
          </cell>
          <cell r="G38">
            <v>101999705</v>
          </cell>
          <cell r="H38">
            <v>101999705</v>
          </cell>
          <cell r="I38">
            <v>39527820.439999998</v>
          </cell>
          <cell r="J38"/>
          <cell r="K38"/>
          <cell r="L38">
            <v>62471884.560000002</v>
          </cell>
          <cell r="M38" t="str">
            <v>847001</v>
          </cell>
          <cell r="N38" t="str">
            <v>KUST - General</v>
          </cell>
          <cell r="O38" t="str">
            <v>200179</v>
          </cell>
          <cell r="P38" t="str">
            <v>FA179-Opex Expense</v>
          </cell>
          <cell r="Q38">
            <v>22420122</v>
          </cell>
          <cell r="R38">
            <v>22420057.32</v>
          </cell>
          <cell r="S38">
            <v>168430434</v>
          </cell>
          <cell r="T38">
            <v>151587390.59999999</v>
          </cell>
          <cell r="U38">
            <v>134744347.20000002</v>
          </cell>
          <cell r="V38">
            <v>117901303.8</v>
          </cell>
          <cell r="W38">
            <v>207120284</v>
          </cell>
          <cell r="X38">
            <v>230044812.40000001</v>
          </cell>
          <cell r="Y38">
            <v>140817695</v>
          </cell>
        </row>
        <row r="39">
          <cell r="F39" t="str">
            <v>847.8470230.1.426610.000000.847001.200179</v>
          </cell>
          <cell r="G39">
            <v>8959</v>
          </cell>
          <cell r="H39">
            <v>8959</v>
          </cell>
          <cell r="I39"/>
          <cell r="J39"/>
          <cell r="K39"/>
          <cell r="L39">
            <v>8959</v>
          </cell>
          <cell r="M39" t="str">
            <v>847001</v>
          </cell>
          <cell r="N39" t="str">
            <v>KUST - General</v>
          </cell>
          <cell r="O39" t="str">
            <v>200179</v>
          </cell>
          <cell r="P39" t="str">
            <v>FA179-Opex Expense</v>
          </cell>
          <cell r="Q39">
            <v>1</v>
          </cell>
          <cell r="R39">
            <v>0</v>
          </cell>
          <cell r="S39">
            <v>10000</v>
          </cell>
          <cell r="T39">
            <v>9000</v>
          </cell>
          <cell r="U39">
            <v>8000</v>
          </cell>
          <cell r="V39">
            <v>7000</v>
          </cell>
          <cell r="W39">
            <v>10000</v>
          </cell>
          <cell r="X39">
            <v>10000</v>
          </cell>
          <cell r="Y39">
            <v>10000</v>
          </cell>
        </row>
        <row r="40">
          <cell r="F40" t="str">
            <v>847.8470230.1.436110.000000.847001.200179</v>
          </cell>
          <cell r="G40">
            <v>5000</v>
          </cell>
          <cell r="H40">
            <v>5000</v>
          </cell>
          <cell r="I40"/>
          <cell r="J40"/>
          <cell r="K40"/>
          <cell r="L40">
            <v>5000</v>
          </cell>
          <cell r="M40" t="str">
            <v>847001</v>
          </cell>
          <cell r="N40" t="str">
            <v>KUST - General</v>
          </cell>
          <cell r="O40" t="str">
            <v>200179</v>
          </cell>
          <cell r="P40" t="str">
            <v>FA179-Opex Expense</v>
          </cell>
          <cell r="Q40">
            <v>42101</v>
          </cell>
          <cell r="R40">
            <v>42100</v>
          </cell>
          <cell r="S40">
            <v>5000</v>
          </cell>
          <cell r="T40">
            <v>4500</v>
          </cell>
          <cell r="U40">
            <v>4000</v>
          </cell>
          <cell r="V40">
            <v>3500</v>
          </cell>
          <cell r="W40">
            <v>5000</v>
          </cell>
          <cell r="X40">
            <v>5000</v>
          </cell>
          <cell r="Y40">
            <v>5000</v>
          </cell>
        </row>
        <row r="41">
          <cell r="F41" t="str">
            <v>847.8470305.1.420550.000000.847001.200179</v>
          </cell>
          <cell r="G41">
            <v>1</v>
          </cell>
          <cell r="H41">
            <v>1</v>
          </cell>
          <cell r="I41"/>
          <cell r="J41"/>
          <cell r="K41"/>
          <cell r="L41">
            <v>1</v>
          </cell>
          <cell r="M41" t="str">
            <v>847001</v>
          </cell>
          <cell r="N41" t="str">
            <v>KUST - General</v>
          </cell>
          <cell r="O41" t="str">
            <v>200179</v>
          </cell>
          <cell r="P41" t="str">
            <v>FA179-Opex Expense</v>
          </cell>
          <cell r="Q41">
            <v>0.43000000000029098</v>
          </cell>
          <cell r="R41">
            <v>0</v>
          </cell>
          <cell r="S41">
            <v>10000</v>
          </cell>
          <cell r="T41">
            <v>9000</v>
          </cell>
          <cell r="U41">
            <v>8000</v>
          </cell>
          <cell r="V41">
            <v>7000</v>
          </cell>
          <cell r="W41">
            <v>10000</v>
          </cell>
          <cell r="X41">
            <v>10000</v>
          </cell>
          <cell r="Y41">
            <v>10000</v>
          </cell>
        </row>
        <row r="42">
          <cell r="F42" t="str">
            <v>847.8470305.1.420570.000000.847001.200179</v>
          </cell>
          <cell r="G42">
            <v>0</v>
          </cell>
          <cell r="H42">
            <v>9200</v>
          </cell>
          <cell r="I42">
            <v>4591.25</v>
          </cell>
          <cell r="J42"/>
          <cell r="K42"/>
          <cell r="L42">
            <v>4608.75</v>
          </cell>
          <cell r="M42" t="str">
            <v>847001</v>
          </cell>
          <cell r="N42" t="str">
            <v>KUST - General</v>
          </cell>
          <cell r="O42" t="str">
            <v>200179</v>
          </cell>
          <cell r="P42" t="str">
            <v>FA179-Opex Expense</v>
          </cell>
          <cell r="Q42">
            <v>4592</v>
          </cell>
          <cell r="R42">
            <v>4591.25</v>
          </cell>
          <cell r="S42">
            <v>10000</v>
          </cell>
          <cell r="T42">
            <v>9000</v>
          </cell>
          <cell r="U42">
            <v>8000</v>
          </cell>
          <cell r="V42">
            <v>7000</v>
          </cell>
          <cell r="W42">
            <v>10000</v>
          </cell>
          <cell r="X42">
            <v>10000</v>
          </cell>
          <cell r="Y42">
            <v>10000</v>
          </cell>
        </row>
        <row r="43">
          <cell r="F43" t="str">
            <v>847.8470305.1.421700.000000.847001.200179</v>
          </cell>
          <cell r="G43">
            <v>400000</v>
          </cell>
          <cell r="H43">
            <v>390800</v>
          </cell>
          <cell r="I43"/>
          <cell r="J43"/>
          <cell r="K43"/>
          <cell r="L43">
            <v>390800</v>
          </cell>
          <cell r="M43" t="str">
            <v>847001</v>
          </cell>
          <cell r="N43" t="str">
            <v>KUST - General</v>
          </cell>
          <cell r="O43" t="str">
            <v>200179</v>
          </cell>
          <cell r="P43" t="str">
            <v>FA179-Opex Expense</v>
          </cell>
          <cell r="Q43">
            <v>597851.4</v>
          </cell>
          <cell r="R43">
            <v>597850.89</v>
          </cell>
          <cell r="S43">
            <v>506004</v>
          </cell>
          <cell r="T43">
            <v>455403.60000000003</v>
          </cell>
          <cell r="U43">
            <v>404803.2</v>
          </cell>
          <cell r="V43">
            <v>354202.8</v>
          </cell>
          <cell r="W43">
            <v>210000</v>
          </cell>
          <cell r="X43">
            <v>3659997</v>
          </cell>
          <cell r="Y43">
            <v>506004</v>
          </cell>
        </row>
        <row r="44">
          <cell r="F44" t="str">
            <v>847.8470305.1.425510.000000.847001.200179</v>
          </cell>
          <cell r="G44">
            <v>10000</v>
          </cell>
          <cell r="H44">
            <v>10000</v>
          </cell>
          <cell r="I44">
            <v>-252</v>
          </cell>
          <cell r="J44"/>
          <cell r="K44"/>
          <cell r="L44">
            <v>10252</v>
          </cell>
          <cell r="M44" t="str">
            <v>847001</v>
          </cell>
          <cell r="N44" t="str">
            <v>KUST - General</v>
          </cell>
          <cell r="O44" t="str">
            <v>200179</v>
          </cell>
          <cell r="P44" t="str">
            <v>FA179-Opex Expense</v>
          </cell>
          <cell r="Q44">
            <v>10444.08</v>
          </cell>
          <cell r="R44">
            <v>10444</v>
          </cell>
          <cell r="S44">
            <v>20000</v>
          </cell>
          <cell r="T44">
            <v>18000</v>
          </cell>
          <cell r="U44">
            <v>16000</v>
          </cell>
          <cell r="V44">
            <v>14000</v>
          </cell>
          <cell r="W44">
            <v>20000</v>
          </cell>
          <cell r="X44">
            <v>20000</v>
          </cell>
          <cell r="Y44">
            <v>20000</v>
          </cell>
        </row>
        <row r="45">
          <cell r="F45" t="str">
            <v>847.8470305.1.425720.000000.847001.200179</v>
          </cell>
          <cell r="G45"/>
          <cell r="H45"/>
          <cell r="I45">
            <v>-3415.89</v>
          </cell>
          <cell r="J45"/>
          <cell r="K45"/>
          <cell r="L45">
            <v>3415.89</v>
          </cell>
          <cell r="M45" t="str">
            <v>847001</v>
          </cell>
          <cell r="N45" t="str">
            <v>KUST - General</v>
          </cell>
          <cell r="O45" t="str">
            <v>200179</v>
          </cell>
          <cell r="P45" t="str">
            <v>FA179-Opex Expense</v>
          </cell>
          <cell r="Q45">
            <v>0</v>
          </cell>
          <cell r="R45">
            <v>0</v>
          </cell>
          <cell r="S45">
            <v>0</v>
          </cell>
          <cell r="T45">
            <v>0</v>
          </cell>
          <cell r="U45">
            <v>0</v>
          </cell>
          <cell r="V45">
            <v>0</v>
          </cell>
          <cell r="W45">
            <v>0</v>
          </cell>
          <cell r="X45">
            <v>0</v>
          </cell>
          <cell r="Y45">
            <v>0</v>
          </cell>
        </row>
        <row r="46">
          <cell r="F46" t="str">
            <v>847.8470305.1.425763.000000.847001.200179</v>
          </cell>
          <cell r="G46">
            <v>30000</v>
          </cell>
          <cell r="H46">
            <v>100000</v>
          </cell>
          <cell r="I46"/>
          <cell r="J46"/>
          <cell r="K46"/>
          <cell r="L46">
            <v>100000</v>
          </cell>
          <cell r="M46" t="str">
            <v>847001</v>
          </cell>
          <cell r="N46" t="str">
            <v>KUST - General</v>
          </cell>
          <cell r="O46" t="str">
            <v>200179</v>
          </cell>
          <cell r="P46" t="str">
            <v>FA179-Opex Expense</v>
          </cell>
          <cell r="Q46">
            <v>617772.07999999996</v>
          </cell>
          <cell r="R46">
            <v>617637.56000000006</v>
          </cell>
          <cell r="S46">
            <v>100000</v>
          </cell>
          <cell r="T46">
            <v>90000</v>
          </cell>
          <cell r="U46">
            <v>80000</v>
          </cell>
          <cell r="V46">
            <v>70000</v>
          </cell>
          <cell r="W46">
            <v>110000</v>
          </cell>
          <cell r="X46">
            <v>120000</v>
          </cell>
          <cell r="Y46">
            <v>100000</v>
          </cell>
        </row>
        <row r="47">
          <cell r="F47" t="str">
            <v>847.8470305.1.425770.000000.847001.200179</v>
          </cell>
          <cell r="G47">
            <v>30000</v>
          </cell>
          <cell r="H47">
            <v>20000</v>
          </cell>
          <cell r="I47"/>
          <cell r="J47"/>
          <cell r="K47"/>
          <cell r="L47">
            <v>20000</v>
          </cell>
          <cell r="M47" t="str">
            <v>847001</v>
          </cell>
          <cell r="N47" t="str">
            <v>KUST - General</v>
          </cell>
          <cell r="O47" t="str">
            <v>200179</v>
          </cell>
          <cell r="P47" t="str">
            <v>FA179-Opex Expense</v>
          </cell>
          <cell r="Q47">
            <v>7219.24</v>
          </cell>
          <cell r="R47">
            <v>7218.55</v>
          </cell>
          <cell r="S47">
            <v>750000</v>
          </cell>
          <cell r="T47">
            <v>675000</v>
          </cell>
          <cell r="U47">
            <v>600000</v>
          </cell>
          <cell r="V47">
            <v>525000</v>
          </cell>
          <cell r="W47">
            <v>795000</v>
          </cell>
          <cell r="X47">
            <v>795000</v>
          </cell>
          <cell r="Y47">
            <v>750000</v>
          </cell>
        </row>
        <row r="48">
          <cell r="F48" t="str">
            <v>847.8470305.1.425900.000000.847001.200179</v>
          </cell>
          <cell r="G48"/>
          <cell r="H48"/>
          <cell r="I48">
            <v>-131</v>
          </cell>
          <cell r="J48"/>
          <cell r="K48"/>
          <cell r="L48">
            <v>131</v>
          </cell>
          <cell r="M48" t="str">
            <v>847001</v>
          </cell>
          <cell r="N48" t="str">
            <v>KUST - General</v>
          </cell>
          <cell r="O48" t="str">
            <v>200179</v>
          </cell>
          <cell r="P48" t="str">
            <v>FA179-Opex Expense</v>
          </cell>
          <cell r="Q48">
            <v>-10520.45</v>
          </cell>
          <cell r="R48">
            <v>-10521</v>
          </cell>
          <cell r="S48">
            <v>18000</v>
          </cell>
          <cell r="T48">
            <v>16200</v>
          </cell>
          <cell r="U48">
            <v>14400</v>
          </cell>
          <cell r="V48">
            <v>12600</v>
          </cell>
          <cell r="W48">
            <v>18000</v>
          </cell>
          <cell r="X48">
            <v>18000</v>
          </cell>
          <cell r="Y48">
            <v>18000</v>
          </cell>
        </row>
        <row r="49">
          <cell r="F49" t="str">
            <v>847.8470305.1.426610.000000.847001.200179</v>
          </cell>
          <cell r="G49">
            <v>224793</v>
          </cell>
          <cell r="H49">
            <v>224793</v>
          </cell>
          <cell r="I49">
            <v>32671.59</v>
          </cell>
          <cell r="J49">
            <v>28400.54</v>
          </cell>
          <cell r="K49"/>
          <cell r="L49">
            <v>163720.87</v>
          </cell>
          <cell r="M49" t="str">
            <v>847001</v>
          </cell>
          <cell r="N49" t="str">
            <v>KUST - General</v>
          </cell>
          <cell r="O49" t="str">
            <v>200179</v>
          </cell>
          <cell r="P49" t="str">
            <v>FA179-Opex Expense</v>
          </cell>
          <cell r="Q49">
            <v>236658.87</v>
          </cell>
          <cell r="R49">
            <v>236658.04</v>
          </cell>
          <cell r="S49">
            <v>100000</v>
          </cell>
          <cell r="T49">
            <v>90000</v>
          </cell>
          <cell r="U49">
            <v>80000</v>
          </cell>
          <cell r="V49">
            <v>70000</v>
          </cell>
          <cell r="W49">
            <v>105000</v>
          </cell>
          <cell r="X49">
            <v>110000</v>
          </cell>
          <cell r="Y49">
            <v>100000</v>
          </cell>
        </row>
        <row r="50">
          <cell r="F50" t="str">
            <v>847.8470305.1.428640.000000.847001.200179</v>
          </cell>
          <cell r="G50">
            <v>1</v>
          </cell>
          <cell r="H50">
            <v>1</v>
          </cell>
          <cell r="I50"/>
          <cell r="J50"/>
          <cell r="K50"/>
          <cell r="L50">
            <v>1</v>
          </cell>
          <cell r="M50" t="str">
            <v>847001</v>
          </cell>
          <cell r="N50" t="str">
            <v>KUST - General</v>
          </cell>
          <cell r="O50" t="str">
            <v>200179</v>
          </cell>
          <cell r="P50" t="str">
            <v>FA179-Opex Expense</v>
          </cell>
          <cell r="Q50">
            <v>-3636.61</v>
          </cell>
          <cell r="R50">
            <v>-3637.45</v>
          </cell>
          <cell r="S50">
            <v>45000</v>
          </cell>
          <cell r="T50">
            <v>40500</v>
          </cell>
          <cell r="U50">
            <v>36000</v>
          </cell>
          <cell r="V50">
            <v>31499.999999999996</v>
          </cell>
          <cell r="W50">
            <v>45000</v>
          </cell>
          <cell r="X50">
            <v>45000</v>
          </cell>
          <cell r="Y50">
            <v>45000</v>
          </cell>
        </row>
        <row r="51">
          <cell r="F51" t="str">
            <v>847.8470305.1.432209.000000.847001.200179</v>
          </cell>
          <cell r="G51">
            <v>250000</v>
          </cell>
          <cell r="H51">
            <v>250000</v>
          </cell>
          <cell r="I51">
            <v>101101</v>
          </cell>
          <cell r="J51">
            <v>0</v>
          </cell>
          <cell r="K51">
            <v>145565.85</v>
          </cell>
          <cell r="L51">
            <v>3333.1500000000201</v>
          </cell>
          <cell r="M51" t="str">
            <v>847001</v>
          </cell>
          <cell r="N51" t="str">
            <v>KUST - General</v>
          </cell>
          <cell r="O51" t="str">
            <v>200179</v>
          </cell>
          <cell r="P51" t="str">
            <v>FA179-Opex Expense</v>
          </cell>
          <cell r="Q51">
            <v>1194799.75</v>
          </cell>
          <cell r="R51">
            <v>786038.6</v>
          </cell>
          <cell r="S51">
            <v>0</v>
          </cell>
          <cell r="T51">
            <v>0</v>
          </cell>
          <cell r="U51">
            <v>0</v>
          </cell>
          <cell r="V51">
            <v>0</v>
          </cell>
          <cell r="W51">
            <v>0</v>
          </cell>
          <cell r="X51">
            <v>0</v>
          </cell>
          <cell r="Y51">
            <v>0</v>
          </cell>
        </row>
        <row r="52">
          <cell r="F52" t="str">
            <v>847.8470305.1.432690.000000.847001.200179</v>
          </cell>
          <cell r="G52">
            <v>0</v>
          </cell>
          <cell r="H52">
            <v>5000</v>
          </cell>
          <cell r="I52">
            <v>5000</v>
          </cell>
          <cell r="J52"/>
          <cell r="K52">
            <v>0</v>
          </cell>
          <cell r="L52">
            <v>0</v>
          </cell>
          <cell r="M52" t="str">
            <v>847001</v>
          </cell>
          <cell r="N52" t="str">
            <v>KUST - General</v>
          </cell>
          <cell r="O52" t="str">
            <v>200179</v>
          </cell>
          <cell r="P52" t="str">
            <v>FA179-Opex Expense</v>
          </cell>
          <cell r="Q52">
            <v>0</v>
          </cell>
          <cell r="R52">
            <v>-2820</v>
          </cell>
          <cell r="S52">
            <v>0</v>
          </cell>
          <cell r="T52">
            <v>0</v>
          </cell>
          <cell r="U52">
            <v>0</v>
          </cell>
          <cell r="V52">
            <v>0</v>
          </cell>
          <cell r="W52">
            <v>0</v>
          </cell>
          <cell r="X52">
            <v>0</v>
          </cell>
          <cell r="Y52">
            <v>0</v>
          </cell>
        </row>
        <row r="53">
          <cell r="F53" t="str">
            <v>847.8470305.1.435350.000000.847001.200179</v>
          </cell>
          <cell r="G53">
            <v>22529</v>
          </cell>
          <cell r="H53">
            <v>22529</v>
          </cell>
          <cell r="I53"/>
          <cell r="J53"/>
          <cell r="K53"/>
          <cell r="L53">
            <v>22529</v>
          </cell>
          <cell r="M53" t="str">
            <v>847001</v>
          </cell>
          <cell r="N53" t="str">
            <v>KUST - General</v>
          </cell>
          <cell r="O53" t="str">
            <v>200179</v>
          </cell>
          <cell r="P53" t="str">
            <v>FA179-Opex Expense</v>
          </cell>
          <cell r="Q53">
            <v>2390.16</v>
          </cell>
          <cell r="R53">
            <v>2389</v>
          </cell>
          <cell r="S53">
            <v>260000</v>
          </cell>
          <cell r="T53">
            <v>234000</v>
          </cell>
          <cell r="U53">
            <v>208000</v>
          </cell>
          <cell r="V53">
            <v>182000</v>
          </cell>
          <cell r="W53">
            <v>260000</v>
          </cell>
          <cell r="X53">
            <v>260000</v>
          </cell>
          <cell r="Y53">
            <v>260000</v>
          </cell>
        </row>
        <row r="54">
          <cell r="F54" t="str">
            <v>847.8470305.1.435508.000000.847001.200179</v>
          </cell>
          <cell r="G54">
            <v>51790</v>
          </cell>
          <cell r="H54">
            <v>51790</v>
          </cell>
          <cell r="I54">
            <v>51790</v>
          </cell>
          <cell r="J54"/>
          <cell r="K54">
            <v>0</v>
          </cell>
          <cell r="L54">
            <v>0</v>
          </cell>
          <cell r="M54" t="str">
            <v>847001</v>
          </cell>
          <cell r="N54" t="str">
            <v>KUST - General</v>
          </cell>
          <cell r="O54" t="str">
            <v>200179</v>
          </cell>
          <cell r="P54" t="str">
            <v>FA179-Opex Expense</v>
          </cell>
          <cell r="Q54">
            <v>61268.13</v>
          </cell>
          <cell r="R54">
            <v>22871.83</v>
          </cell>
          <cell r="S54">
            <v>100000</v>
          </cell>
          <cell r="T54">
            <v>90000</v>
          </cell>
          <cell r="U54">
            <v>80000</v>
          </cell>
          <cell r="V54">
            <v>70000</v>
          </cell>
          <cell r="W54">
            <v>100000</v>
          </cell>
          <cell r="X54">
            <v>100000</v>
          </cell>
          <cell r="Y54">
            <v>100000</v>
          </cell>
        </row>
        <row r="55">
          <cell r="F55" t="str">
            <v>847.8470305.1.435530.000000.847001.200179</v>
          </cell>
          <cell r="G55">
            <v>0</v>
          </cell>
          <cell r="H55">
            <v>0</v>
          </cell>
          <cell r="I55"/>
          <cell r="J55"/>
          <cell r="K55"/>
          <cell r="L55">
            <v>0</v>
          </cell>
          <cell r="M55" t="str">
            <v>847001</v>
          </cell>
          <cell r="N55" t="str">
            <v>KUST - General</v>
          </cell>
          <cell r="O55" t="str">
            <v>200179</v>
          </cell>
          <cell r="P55" t="str">
            <v>FA179-Opex Expense</v>
          </cell>
          <cell r="Q55">
            <v>1</v>
          </cell>
          <cell r="R55">
            <v>0</v>
          </cell>
          <cell r="S55">
            <v>0</v>
          </cell>
          <cell r="T55">
            <v>0</v>
          </cell>
          <cell r="U55">
            <v>0</v>
          </cell>
          <cell r="V55">
            <v>0</v>
          </cell>
          <cell r="W55">
            <v>0</v>
          </cell>
          <cell r="X55">
            <v>0</v>
          </cell>
          <cell r="Y55">
            <v>0</v>
          </cell>
        </row>
        <row r="56">
          <cell r="F56" t="str">
            <v>847.8470305.1.436110.000000.847001.200179</v>
          </cell>
          <cell r="G56">
            <v>0</v>
          </cell>
          <cell r="H56">
            <v>0</v>
          </cell>
          <cell r="I56"/>
          <cell r="J56"/>
          <cell r="K56"/>
          <cell r="L56">
            <v>0</v>
          </cell>
          <cell r="M56" t="str">
            <v>847001</v>
          </cell>
          <cell r="N56" t="str">
            <v>KUST - General</v>
          </cell>
          <cell r="O56" t="str">
            <v>200179</v>
          </cell>
          <cell r="P56" t="str">
            <v>FA179-Opex Expense</v>
          </cell>
          <cell r="Q56">
            <v>0.69000000000005501</v>
          </cell>
          <cell r="R56">
            <v>0</v>
          </cell>
          <cell r="S56">
            <v>0</v>
          </cell>
          <cell r="T56">
            <v>0</v>
          </cell>
          <cell r="U56">
            <v>0</v>
          </cell>
          <cell r="V56">
            <v>0</v>
          </cell>
          <cell r="W56">
            <v>0</v>
          </cell>
          <cell r="X56">
            <v>0</v>
          </cell>
          <cell r="Y56">
            <v>0</v>
          </cell>
        </row>
        <row r="57">
          <cell r="F57" t="str">
            <v>847.8470310.1.425763.000000.847001.200179</v>
          </cell>
          <cell r="G57">
            <v>85000</v>
          </cell>
          <cell r="H57">
            <v>119000</v>
          </cell>
          <cell r="I57">
            <v>118694.51</v>
          </cell>
          <cell r="J57"/>
          <cell r="K57"/>
          <cell r="L57">
            <v>305.48999999999103</v>
          </cell>
          <cell r="M57" t="str">
            <v>847001</v>
          </cell>
          <cell r="N57" t="str">
            <v>KUST - General</v>
          </cell>
          <cell r="O57" t="str">
            <v>200179</v>
          </cell>
          <cell r="P57" t="str">
            <v>FA179-Opex Expense</v>
          </cell>
          <cell r="Q57">
            <v>62470</v>
          </cell>
          <cell r="R57">
            <v>62464.480000000003</v>
          </cell>
          <cell r="S57">
            <v>350000</v>
          </cell>
          <cell r="T57">
            <v>315000</v>
          </cell>
          <cell r="U57">
            <v>280000</v>
          </cell>
          <cell r="V57">
            <v>244999.99999999997</v>
          </cell>
          <cell r="W57">
            <v>375000</v>
          </cell>
          <cell r="X57">
            <v>375000</v>
          </cell>
          <cell r="Y57">
            <v>350000</v>
          </cell>
        </row>
        <row r="58">
          <cell r="F58" t="str">
            <v>847.8470310.1.425770.000000.847001.200179</v>
          </cell>
          <cell r="G58">
            <v>65000</v>
          </cell>
          <cell r="H58">
            <v>490</v>
          </cell>
          <cell r="I58"/>
          <cell r="J58"/>
          <cell r="K58"/>
          <cell r="L58">
            <v>490</v>
          </cell>
          <cell r="M58" t="str">
            <v>847001</v>
          </cell>
          <cell r="N58" t="str">
            <v>KUST - General</v>
          </cell>
          <cell r="O58" t="str">
            <v>200179</v>
          </cell>
          <cell r="P58" t="str">
            <v>FA179-Opex Expense</v>
          </cell>
          <cell r="Q58">
            <v>2891</v>
          </cell>
          <cell r="R58">
            <v>2890</v>
          </cell>
          <cell r="S58">
            <v>210000</v>
          </cell>
          <cell r="T58">
            <v>189000</v>
          </cell>
          <cell r="U58">
            <v>168000</v>
          </cell>
          <cell r="V58">
            <v>147000</v>
          </cell>
          <cell r="W58">
            <v>240000</v>
          </cell>
          <cell r="X58">
            <v>270000</v>
          </cell>
          <cell r="Y58">
            <v>210000</v>
          </cell>
        </row>
        <row r="59">
          <cell r="F59" t="str">
            <v>847.8470310.1.430120.000000.847001.200179</v>
          </cell>
          <cell r="G59">
            <v>180000</v>
          </cell>
          <cell r="H59">
            <v>180000</v>
          </cell>
          <cell r="I59"/>
          <cell r="J59"/>
          <cell r="K59"/>
          <cell r="L59">
            <v>180000</v>
          </cell>
          <cell r="M59" t="str">
            <v>847001</v>
          </cell>
          <cell r="N59" t="str">
            <v>KUST - General</v>
          </cell>
          <cell r="O59" t="str">
            <v>200179</v>
          </cell>
          <cell r="P59" t="str">
            <v>FA179-Opex Expense</v>
          </cell>
          <cell r="Q59">
            <v>0</v>
          </cell>
          <cell r="R59">
            <v>0</v>
          </cell>
          <cell r="S59">
            <v>0</v>
          </cell>
          <cell r="T59">
            <v>0</v>
          </cell>
          <cell r="U59">
            <v>0</v>
          </cell>
          <cell r="V59">
            <v>0</v>
          </cell>
          <cell r="W59">
            <v>0</v>
          </cell>
          <cell r="X59">
            <v>0</v>
          </cell>
          <cell r="Y59">
            <v>0</v>
          </cell>
        </row>
        <row r="60">
          <cell r="F60" t="str">
            <v>847.8470310.1.435350.000000.847001.200179</v>
          </cell>
          <cell r="G60">
            <v>2000</v>
          </cell>
          <cell r="H60">
            <v>52000</v>
          </cell>
          <cell r="I60"/>
          <cell r="J60"/>
          <cell r="K60"/>
          <cell r="L60">
            <v>52000</v>
          </cell>
          <cell r="M60" t="str">
            <v>847001</v>
          </cell>
          <cell r="N60" t="str">
            <v>KUST - General</v>
          </cell>
          <cell r="O60" t="str">
            <v>200179</v>
          </cell>
          <cell r="P60" t="str">
            <v>FA179-Opex Expense</v>
          </cell>
          <cell r="Q60">
            <v>1</v>
          </cell>
          <cell r="R60">
            <v>0</v>
          </cell>
          <cell r="S60">
            <v>182000</v>
          </cell>
          <cell r="T60">
            <v>163800</v>
          </cell>
          <cell r="U60">
            <v>145600</v>
          </cell>
          <cell r="V60">
            <v>127399.99999999999</v>
          </cell>
          <cell r="W60">
            <v>208000</v>
          </cell>
          <cell r="X60">
            <v>234000</v>
          </cell>
          <cell r="Y60">
            <v>182000</v>
          </cell>
        </row>
        <row r="61">
          <cell r="F61" t="str">
            <v>847.8470310.1.435508.000000.847001.200179</v>
          </cell>
          <cell r="G61">
            <v>50000</v>
          </cell>
          <cell r="H61">
            <v>50000</v>
          </cell>
          <cell r="I61"/>
          <cell r="J61">
            <v>49622.03</v>
          </cell>
          <cell r="K61"/>
          <cell r="L61">
            <v>377.969999999994</v>
          </cell>
          <cell r="M61" t="str">
            <v>847001</v>
          </cell>
          <cell r="N61" t="str">
            <v>KUST - General</v>
          </cell>
          <cell r="O61" t="str">
            <v>200179</v>
          </cell>
          <cell r="P61" t="str">
            <v>FA179-Opex Expense</v>
          </cell>
          <cell r="Q61">
            <v>119612</v>
          </cell>
          <cell r="R61">
            <v>119603.75</v>
          </cell>
          <cell r="S61">
            <v>80000</v>
          </cell>
          <cell r="T61">
            <v>72000</v>
          </cell>
          <cell r="U61">
            <v>64000</v>
          </cell>
          <cell r="V61">
            <v>56000</v>
          </cell>
          <cell r="W61">
            <v>80000</v>
          </cell>
          <cell r="X61">
            <v>80000</v>
          </cell>
          <cell r="Y61">
            <v>80000</v>
          </cell>
        </row>
        <row r="62">
          <cell r="F62" t="str">
            <v>847.8470310.1.436600.000000.847001.200179</v>
          </cell>
          <cell r="G62">
            <v>0</v>
          </cell>
          <cell r="H62">
            <v>510</v>
          </cell>
          <cell r="I62">
            <v>505.12</v>
          </cell>
          <cell r="J62"/>
          <cell r="K62"/>
          <cell r="L62">
            <v>4.8800000000000496</v>
          </cell>
          <cell r="M62" t="str">
            <v>847001</v>
          </cell>
          <cell r="N62" t="str">
            <v>KUST - General</v>
          </cell>
          <cell r="O62" t="str">
            <v>200179</v>
          </cell>
          <cell r="P62" t="str">
            <v>FA179-Opex Expense</v>
          </cell>
          <cell r="Q62">
            <v>0</v>
          </cell>
          <cell r="R62">
            <v>0</v>
          </cell>
          <cell r="S62">
            <v>5000</v>
          </cell>
          <cell r="T62">
            <v>4500</v>
          </cell>
          <cell r="U62">
            <v>4000</v>
          </cell>
          <cell r="V62">
            <v>3500</v>
          </cell>
          <cell r="W62">
            <v>5000</v>
          </cell>
          <cell r="X62">
            <v>5000</v>
          </cell>
          <cell r="Y62">
            <v>5000</v>
          </cell>
        </row>
        <row r="63">
          <cell r="F63" t="str">
            <v>847.8470315.1.425510.000000.847001.200179</v>
          </cell>
          <cell r="G63">
            <v>1502</v>
          </cell>
          <cell r="H63">
            <v>1502</v>
          </cell>
          <cell r="I63"/>
          <cell r="J63"/>
          <cell r="K63"/>
          <cell r="L63">
            <v>1502</v>
          </cell>
          <cell r="M63" t="str">
            <v>847001</v>
          </cell>
          <cell r="N63" t="str">
            <v>KUST - General</v>
          </cell>
          <cell r="O63" t="str">
            <v>200179</v>
          </cell>
          <cell r="P63" t="str">
            <v>FA179-Opex Expense</v>
          </cell>
          <cell r="Q63">
            <v>1502</v>
          </cell>
          <cell r="R63">
            <v>1502</v>
          </cell>
          <cell r="S63">
            <v>4000</v>
          </cell>
          <cell r="T63">
            <v>3600</v>
          </cell>
          <cell r="U63">
            <v>3200</v>
          </cell>
          <cell r="V63">
            <v>2800</v>
          </cell>
          <cell r="W63">
            <v>4000</v>
          </cell>
          <cell r="X63">
            <v>4000</v>
          </cell>
          <cell r="Y63">
            <v>4000</v>
          </cell>
        </row>
        <row r="64">
          <cell r="F64" t="str">
            <v>847.8470315.1.425760.000000.847001.200179</v>
          </cell>
          <cell r="G64">
            <v>875</v>
          </cell>
          <cell r="H64">
            <v>875</v>
          </cell>
          <cell r="I64"/>
          <cell r="J64"/>
          <cell r="K64"/>
          <cell r="L64">
            <v>875</v>
          </cell>
          <cell r="M64" t="str">
            <v>847001</v>
          </cell>
          <cell r="N64" t="str">
            <v>KUST - General</v>
          </cell>
          <cell r="O64" t="str">
            <v>200179</v>
          </cell>
          <cell r="P64" t="str">
            <v>FA179-Opex Expense</v>
          </cell>
          <cell r="Q64">
            <v>875</v>
          </cell>
          <cell r="R64">
            <v>875</v>
          </cell>
          <cell r="S64">
            <v>20000</v>
          </cell>
          <cell r="T64">
            <v>18000</v>
          </cell>
          <cell r="U64">
            <v>16000</v>
          </cell>
          <cell r="V64">
            <v>14000</v>
          </cell>
          <cell r="W64">
            <v>20000</v>
          </cell>
          <cell r="X64">
            <v>20000</v>
          </cell>
          <cell r="Y64">
            <v>20000</v>
          </cell>
        </row>
        <row r="65">
          <cell r="F65" t="str">
            <v>847.8470315.1.425763.000000.847001.200179</v>
          </cell>
          <cell r="G65">
            <v>59000</v>
          </cell>
          <cell r="H65">
            <v>59000</v>
          </cell>
          <cell r="I65">
            <v>51781.09</v>
          </cell>
          <cell r="J65"/>
          <cell r="K65"/>
          <cell r="L65">
            <v>7218.91</v>
          </cell>
          <cell r="M65" t="str">
            <v>847001</v>
          </cell>
          <cell r="N65" t="str">
            <v>KUST - General</v>
          </cell>
          <cell r="O65" t="str">
            <v>200179</v>
          </cell>
          <cell r="P65" t="str">
            <v>FA179-Opex Expense</v>
          </cell>
          <cell r="Q65">
            <v>56358</v>
          </cell>
          <cell r="R65">
            <v>54242.58</v>
          </cell>
          <cell r="S65">
            <v>180000</v>
          </cell>
          <cell r="T65">
            <v>162000</v>
          </cell>
          <cell r="U65">
            <v>144000</v>
          </cell>
          <cell r="V65">
            <v>125999.99999999999</v>
          </cell>
          <cell r="W65">
            <v>204000</v>
          </cell>
          <cell r="X65">
            <v>240000</v>
          </cell>
          <cell r="Y65">
            <v>180000</v>
          </cell>
        </row>
        <row r="66">
          <cell r="F66" t="str">
            <v>847.8470315.1.425770.000000.847001.200179</v>
          </cell>
          <cell r="G66">
            <v>47557</v>
          </cell>
          <cell r="H66">
            <v>22557</v>
          </cell>
          <cell r="I66"/>
          <cell r="J66"/>
          <cell r="K66"/>
          <cell r="L66">
            <v>22557</v>
          </cell>
          <cell r="M66" t="str">
            <v>847001</v>
          </cell>
          <cell r="N66" t="str">
            <v>KUST - General</v>
          </cell>
          <cell r="O66" t="str">
            <v>200179</v>
          </cell>
          <cell r="P66" t="str">
            <v>FA179-Opex Expense</v>
          </cell>
          <cell r="Q66">
            <v>30571</v>
          </cell>
          <cell r="R66">
            <v>30570.03</v>
          </cell>
          <cell r="S66">
            <v>180000</v>
          </cell>
          <cell r="T66">
            <v>162000</v>
          </cell>
          <cell r="U66">
            <v>144000</v>
          </cell>
          <cell r="V66">
            <v>125999.99999999999</v>
          </cell>
          <cell r="W66">
            <v>195000</v>
          </cell>
          <cell r="X66">
            <v>240000</v>
          </cell>
          <cell r="Y66">
            <v>180000</v>
          </cell>
        </row>
        <row r="67">
          <cell r="F67" t="str">
            <v>847.8470315.1.425900.000000.847001.200179</v>
          </cell>
          <cell r="G67">
            <v>1024</v>
          </cell>
          <cell r="H67">
            <v>1024</v>
          </cell>
          <cell r="I67"/>
          <cell r="J67"/>
          <cell r="K67"/>
          <cell r="L67">
            <v>1024</v>
          </cell>
          <cell r="M67" t="str">
            <v>847001</v>
          </cell>
          <cell r="N67" t="str">
            <v>KUST - General</v>
          </cell>
          <cell r="O67" t="str">
            <v>200179</v>
          </cell>
          <cell r="P67" t="str">
            <v>FA179-Opex Expense</v>
          </cell>
          <cell r="Q67">
            <v>1024</v>
          </cell>
          <cell r="R67">
            <v>1023.75</v>
          </cell>
          <cell r="S67">
            <v>10000</v>
          </cell>
          <cell r="T67">
            <v>9000</v>
          </cell>
          <cell r="U67">
            <v>8000</v>
          </cell>
          <cell r="V67">
            <v>7000</v>
          </cell>
          <cell r="W67">
            <v>16000</v>
          </cell>
          <cell r="X67">
            <v>19000</v>
          </cell>
          <cell r="Y67">
            <v>10000</v>
          </cell>
        </row>
        <row r="68">
          <cell r="F68" t="str">
            <v>847.8470315.1.426610.000000.847001.200179</v>
          </cell>
          <cell r="G68">
            <v>9738</v>
          </cell>
          <cell r="H68">
            <v>9738</v>
          </cell>
          <cell r="I68">
            <v>3816.25</v>
          </cell>
          <cell r="J68"/>
          <cell r="K68"/>
          <cell r="L68">
            <v>5921.75</v>
          </cell>
          <cell r="M68" t="str">
            <v>847001</v>
          </cell>
          <cell r="N68" t="str">
            <v>KUST - General</v>
          </cell>
          <cell r="O68" t="str">
            <v>200179</v>
          </cell>
          <cell r="P68" t="str">
            <v>FA179-Opex Expense</v>
          </cell>
          <cell r="Q68">
            <v>8706</v>
          </cell>
          <cell r="R68">
            <v>8705.01</v>
          </cell>
          <cell r="S68">
            <v>99576</v>
          </cell>
          <cell r="T68">
            <v>89618.400000000009</v>
          </cell>
          <cell r="U68">
            <v>79660.800000000003</v>
          </cell>
          <cell r="V68">
            <v>69703.199999999997</v>
          </cell>
          <cell r="W68">
            <v>104554</v>
          </cell>
          <cell r="X68">
            <v>109782</v>
          </cell>
          <cell r="Y68">
            <v>99576</v>
          </cell>
        </row>
        <row r="69">
          <cell r="F69" t="str">
            <v>847.8470315.1.432209.000000.847001.200179</v>
          </cell>
          <cell r="G69">
            <v>6195</v>
          </cell>
          <cell r="H69">
            <v>6195</v>
          </cell>
          <cell r="I69">
            <v>5900</v>
          </cell>
          <cell r="J69"/>
          <cell r="K69"/>
          <cell r="L69">
            <v>295</v>
          </cell>
          <cell r="M69" t="str">
            <v>847001</v>
          </cell>
          <cell r="N69" t="str">
            <v>KUST - General</v>
          </cell>
          <cell r="O69" t="str">
            <v>200179</v>
          </cell>
          <cell r="P69" t="str">
            <v>FA179-Opex Expense</v>
          </cell>
          <cell r="Q69">
            <v>0</v>
          </cell>
          <cell r="R69">
            <v>0</v>
          </cell>
          <cell r="S69">
            <v>90250</v>
          </cell>
          <cell r="T69">
            <v>81225</v>
          </cell>
          <cell r="U69">
            <v>72200</v>
          </cell>
          <cell r="V69">
            <v>63174.999999999993</v>
          </cell>
          <cell r="W69">
            <v>90250</v>
          </cell>
          <cell r="X69">
            <v>90250</v>
          </cell>
          <cell r="Y69">
            <v>90250</v>
          </cell>
        </row>
        <row r="70">
          <cell r="F70" t="str">
            <v>847.8470315.1.435350.000000.847001.200179</v>
          </cell>
          <cell r="G70">
            <v>16000</v>
          </cell>
          <cell r="H70">
            <v>16000</v>
          </cell>
          <cell r="I70"/>
          <cell r="J70"/>
          <cell r="K70"/>
          <cell r="L70">
            <v>16000</v>
          </cell>
          <cell r="M70" t="str">
            <v>847001</v>
          </cell>
          <cell r="N70" t="str">
            <v>KUST - General</v>
          </cell>
          <cell r="O70" t="str">
            <v>200179</v>
          </cell>
          <cell r="P70" t="str">
            <v>FA179-Opex Expense</v>
          </cell>
          <cell r="Q70">
            <v>1</v>
          </cell>
          <cell r="R70">
            <v>0</v>
          </cell>
          <cell r="S70">
            <v>38400</v>
          </cell>
          <cell r="T70">
            <v>34560</v>
          </cell>
          <cell r="U70">
            <v>30720</v>
          </cell>
          <cell r="V70">
            <v>26880</v>
          </cell>
          <cell r="W70">
            <v>41600</v>
          </cell>
          <cell r="X70">
            <v>51200</v>
          </cell>
          <cell r="Y70">
            <v>38400</v>
          </cell>
        </row>
        <row r="71">
          <cell r="F71" t="str">
            <v>847.8470315.1.435508.000000.847001.200179</v>
          </cell>
          <cell r="G71">
            <v>80000</v>
          </cell>
          <cell r="H71">
            <v>105000</v>
          </cell>
          <cell r="I71">
            <v>83654.929999999993</v>
          </cell>
          <cell r="J71">
            <v>0</v>
          </cell>
          <cell r="K71">
            <v>-4.77484718430787E-12</v>
          </cell>
          <cell r="L71">
            <v>21345.07</v>
          </cell>
          <cell r="M71" t="str">
            <v>847001</v>
          </cell>
          <cell r="N71" t="str">
            <v>KUST - General</v>
          </cell>
          <cell r="O71" t="str">
            <v>200179</v>
          </cell>
          <cell r="P71" t="str">
            <v>FA179-Opex Expense</v>
          </cell>
          <cell r="Q71">
            <v>194155</v>
          </cell>
          <cell r="R71">
            <v>186107.21</v>
          </cell>
          <cell r="S71">
            <v>150000</v>
          </cell>
          <cell r="T71">
            <v>135000</v>
          </cell>
          <cell r="U71">
            <v>120000</v>
          </cell>
          <cell r="V71">
            <v>105000</v>
          </cell>
          <cell r="W71">
            <v>150000</v>
          </cell>
          <cell r="X71">
            <v>150000</v>
          </cell>
          <cell r="Y71">
            <v>150000</v>
          </cell>
        </row>
        <row r="72">
          <cell r="F72" t="str">
            <v>847.8470315.1.435508.000000.847951.200179</v>
          </cell>
          <cell r="G72">
            <v>17444</v>
          </cell>
          <cell r="H72">
            <v>17444</v>
          </cell>
          <cell r="I72"/>
          <cell r="J72"/>
          <cell r="K72"/>
          <cell r="L72">
            <v>17444</v>
          </cell>
          <cell r="M72" t="str">
            <v>847951</v>
          </cell>
          <cell r="N72" t="str">
            <v>COVID-19 Pandemic</v>
          </cell>
          <cell r="O72" t="str">
            <v>200179</v>
          </cell>
          <cell r="P72" t="str">
            <v>FA179-Opex Expense</v>
          </cell>
          <cell r="Q72">
            <v>0</v>
          </cell>
          <cell r="R72">
            <v>0</v>
          </cell>
          <cell r="S72">
            <v>0</v>
          </cell>
          <cell r="T72">
            <v>0</v>
          </cell>
          <cell r="U72">
            <v>0</v>
          </cell>
          <cell r="V72">
            <v>0</v>
          </cell>
          <cell r="W72">
            <v>0</v>
          </cell>
          <cell r="X72">
            <v>0</v>
          </cell>
          <cell r="Y72">
            <v>0</v>
          </cell>
        </row>
        <row r="73">
          <cell r="F73" t="str">
            <v>847.8470315.1.436110.000000.847001.200179</v>
          </cell>
          <cell r="G73">
            <v>500</v>
          </cell>
          <cell r="H73">
            <v>500</v>
          </cell>
          <cell r="I73"/>
          <cell r="J73"/>
          <cell r="K73"/>
          <cell r="L73">
            <v>500</v>
          </cell>
          <cell r="M73" t="str">
            <v>847001</v>
          </cell>
          <cell r="N73" t="str">
            <v>KUST - General</v>
          </cell>
          <cell r="O73" t="str">
            <v>200179</v>
          </cell>
          <cell r="P73" t="str">
            <v>FA179-Opex Expense</v>
          </cell>
          <cell r="Q73">
            <v>1</v>
          </cell>
          <cell r="R73">
            <v>0</v>
          </cell>
          <cell r="S73">
            <v>2000</v>
          </cell>
          <cell r="T73">
            <v>1800</v>
          </cell>
          <cell r="U73">
            <v>1600</v>
          </cell>
          <cell r="V73">
            <v>1400</v>
          </cell>
          <cell r="W73">
            <v>2000</v>
          </cell>
          <cell r="X73">
            <v>2000</v>
          </cell>
          <cell r="Y73">
            <v>2000</v>
          </cell>
        </row>
        <row r="74">
          <cell r="F74" t="str">
            <v>847.8470320.1.425763.000000.847001.200179</v>
          </cell>
          <cell r="G74">
            <v>20000</v>
          </cell>
          <cell r="H74">
            <v>20000</v>
          </cell>
          <cell r="I74">
            <v>20000</v>
          </cell>
          <cell r="J74"/>
          <cell r="K74"/>
          <cell r="L74">
            <v>0</v>
          </cell>
          <cell r="M74" t="str">
            <v>847001</v>
          </cell>
          <cell r="N74" t="str">
            <v>KUST - General</v>
          </cell>
          <cell r="O74" t="str">
            <v>200179</v>
          </cell>
          <cell r="P74" t="str">
            <v>FA179-Opex Expense</v>
          </cell>
          <cell r="Q74">
            <v>95179</v>
          </cell>
          <cell r="R74">
            <v>95178.15</v>
          </cell>
          <cell r="S74">
            <v>100000</v>
          </cell>
          <cell r="T74">
            <v>90000</v>
          </cell>
          <cell r="U74">
            <v>80000</v>
          </cell>
          <cell r="V74">
            <v>70000</v>
          </cell>
          <cell r="W74">
            <v>100000</v>
          </cell>
          <cell r="X74">
            <v>100000</v>
          </cell>
          <cell r="Y74">
            <v>100000</v>
          </cell>
        </row>
        <row r="75">
          <cell r="F75" t="str">
            <v>847.8470320.1.425770.000000.847001.200179</v>
          </cell>
          <cell r="G75">
            <v>50000</v>
          </cell>
          <cell r="H75">
            <v>12750</v>
          </cell>
          <cell r="I75"/>
          <cell r="J75"/>
          <cell r="K75"/>
          <cell r="L75">
            <v>12750</v>
          </cell>
          <cell r="M75" t="str">
            <v>847001</v>
          </cell>
          <cell r="N75" t="str">
            <v>KUST - General</v>
          </cell>
          <cell r="O75" t="str">
            <v>200179</v>
          </cell>
          <cell r="P75" t="str">
            <v>FA179-Opex Expense</v>
          </cell>
          <cell r="Q75">
            <v>5990</v>
          </cell>
          <cell r="R75">
            <v>1493.55</v>
          </cell>
          <cell r="S75">
            <v>450000</v>
          </cell>
          <cell r="T75">
            <v>405000</v>
          </cell>
          <cell r="U75">
            <v>360000</v>
          </cell>
          <cell r="V75">
            <v>315000</v>
          </cell>
          <cell r="W75">
            <v>450000</v>
          </cell>
          <cell r="X75">
            <v>450000</v>
          </cell>
          <cell r="Y75">
            <v>450000</v>
          </cell>
        </row>
        <row r="76">
          <cell r="F76" t="str">
            <v>847.8470320.1.426610.000000.847001.200179</v>
          </cell>
          <cell r="G76">
            <v>18985</v>
          </cell>
          <cell r="H76">
            <v>51585</v>
          </cell>
          <cell r="I76">
            <v>26945.13</v>
          </cell>
          <cell r="J76">
            <v>0</v>
          </cell>
          <cell r="K76">
            <v>5387.08</v>
          </cell>
          <cell r="L76">
            <v>19252.79</v>
          </cell>
          <cell r="M76" t="str">
            <v>847001</v>
          </cell>
          <cell r="N76" t="str">
            <v>KUST - General</v>
          </cell>
          <cell r="O76" t="str">
            <v>200179</v>
          </cell>
          <cell r="P76" t="str">
            <v>FA179-Opex Expense</v>
          </cell>
          <cell r="Q76">
            <v>8100</v>
          </cell>
          <cell r="R76">
            <v>8098.97</v>
          </cell>
          <cell r="S76">
            <v>75000</v>
          </cell>
          <cell r="T76">
            <v>67500</v>
          </cell>
          <cell r="U76">
            <v>60000</v>
          </cell>
          <cell r="V76">
            <v>52500</v>
          </cell>
          <cell r="W76">
            <v>113705.9</v>
          </cell>
          <cell r="X76">
            <v>118919.4</v>
          </cell>
          <cell r="Y76">
            <v>75000</v>
          </cell>
        </row>
        <row r="77">
          <cell r="F77" t="str">
            <v>847.8470320.1.435350.000000.847001.200179</v>
          </cell>
          <cell r="G77">
            <v>25000</v>
          </cell>
          <cell r="H77">
            <v>25000</v>
          </cell>
          <cell r="I77"/>
          <cell r="J77"/>
          <cell r="K77"/>
          <cell r="L77">
            <v>25000</v>
          </cell>
          <cell r="M77" t="str">
            <v>847001</v>
          </cell>
          <cell r="N77" t="str">
            <v>KUST - General</v>
          </cell>
          <cell r="O77" t="str">
            <v>200179</v>
          </cell>
          <cell r="P77" t="str">
            <v>FA179-Opex Expense</v>
          </cell>
          <cell r="Q77">
            <v>1</v>
          </cell>
          <cell r="R77">
            <v>0</v>
          </cell>
          <cell r="S77">
            <v>50000</v>
          </cell>
          <cell r="T77">
            <v>45000</v>
          </cell>
          <cell r="U77">
            <v>40000</v>
          </cell>
          <cell r="V77">
            <v>35000</v>
          </cell>
          <cell r="W77">
            <v>50000</v>
          </cell>
          <cell r="X77">
            <v>50000</v>
          </cell>
          <cell r="Y77">
            <v>50000</v>
          </cell>
        </row>
        <row r="78">
          <cell r="F78" t="str">
            <v>847.8470320.1.435508.000000.847001.200179</v>
          </cell>
          <cell r="G78">
            <v>100000</v>
          </cell>
          <cell r="H78">
            <v>100000</v>
          </cell>
          <cell r="I78">
            <v>91628</v>
          </cell>
          <cell r="J78"/>
          <cell r="K78">
            <v>0</v>
          </cell>
          <cell r="L78">
            <v>8372</v>
          </cell>
          <cell r="M78" t="str">
            <v>847001</v>
          </cell>
          <cell r="N78" t="str">
            <v>KUST - General</v>
          </cell>
          <cell r="O78" t="str">
            <v>200179</v>
          </cell>
          <cell r="P78" t="str">
            <v>FA179-Opex Expense</v>
          </cell>
          <cell r="Q78">
            <v>233493</v>
          </cell>
          <cell r="R78">
            <v>161058.6</v>
          </cell>
          <cell r="S78">
            <v>200000</v>
          </cell>
          <cell r="T78">
            <v>180000</v>
          </cell>
          <cell r="U78">
            <v>160000</v>
          </cell>
          <cell r="V78">
            <v>140000</v>
          </cell>
          <cell r="W78">
            <v>170000</v>
          </cell>
          <cell r="X78">
            <v>160000</v>
          </cell>
          <cell r="Y78">
            <v>200000</v>
          </cell>
        </row>
        <row r="79">
          <cell r="F79" t="str">
            <v>847.8470325.1.425763.000000.847001.200179</v>
          </cell>
          <cell r="G79">
            <v>0</v>
          </cell>
          <cell r="H79">
            <v>35000</v>
          </cell>
          <cell r="I79">
            <v>30075.49</v>
          </cell>
          <cell r="J79"/>
          <cell r="K79"/>
          <cell r="L79">
            <v>4924.51</v>
          </cell>
          <cell r="M79" t="str">
            <v>847001</v>
          </cell>
          <cell r="N79" t="str">
            <v>KUST - General</v>
          </cell>
          <cell r="O79" t="str">
            <v>200179</v>
          </cell>
          <cell r="P79" t="str">
            <v>FA179-Opex Expense</v>
          </cell>
          <cell r="Q79">
            <v>89793</v>
          </cell>
          <cell r="R79">
            <v>89791.52</v>
          </cell>
          <cell r="S79">
            <v>120000</v>
          </cell>
          <cell r="T79">
            <v>108000</v>
          </cell>
          <cell r="U79">
            <v>96000</v>
          </cell>
          <cell r="V79">
            <v>84000</v>
          </cell>
          <cell r="W79">
            <v>135000</v>
          </cell>
          <cell r="X79">
            <v>135000</v>
          </cell>
          <cell r="Y79">
            <v>120000</v>
          </cell>
        </row>
        <row r="80">
          <cell r="F80" t="str">
            <v>847.8470325.1.426610.000000.847001.200179</v>
          </cell>
          <cell r="G80">
            <v>23000</v>
          </cell>
          <cell r="H80">
            <v>0</v>
          </cell>
          <cell r="I80"/>
          <cell r="J80"/>
          <cell r="K80"/>
          <cell r="L80">
            <v>0</v>
          </cell>
          <cell r="M80" t="str">
            <v>847001</v>
          </cell>
          <cell r="N80" t="str">
            <v>KUST - General</v>
          </cell>
          <cell r="O80" t="str">
            <v>200179</v>
          </cell>
          <cell r="P80" t="str">
            <v>FA179-Opex Expense</v>
          </cell>
          <cell r="Q80">
            <v>28273</v>
          </cell>
          <cell r="R80">
            <v>28271.54</v>
          </cell>
          <cell r="S80">
            <v>34910</v>
          </cell>
          <cell r="T80">
            <v>31419</v>
          </cell>
          <cell r="U80">
            <v>27928</v>
          </cell>
          <cell r="V80">
            <v>24437</v>
          </cell>
          <cell r="W80">
            <v>14606</v>
          </cell>
          <cell r="X80">
            <v>15336</v>
          </cell>
          <cell r="Y80">
            <v>34910</v>
          </cell>
        </row>
        <row r="81">
          <cell r="F81" t="str">
            <v>847.8470325.1.435508.000000.847001.200179</v>
          </cell>
          <cell r="G81">
            <v>11350</v>
          </cell>
          <cell r="H81">
            <v>34350</v>
          </cell>
          <cell r="I81">
            <v>32675.81</v>
          </cell>
          <cell r="J81">
            <v>0</v>
          </cell>
          <cell r="K81">
            <v>0</v>
          </cell>
          <cell r="L81">
            <v>1674.19</v>
          </cell>
          <cell r="M81" t="str">
            <v>847001</v>
          </cell>
          <cell r="N81" t="str">
            <v>KUST - General</v>
          </cell>
          <cell r="O81" t="str">
            <v>200179</v>
          </cell>
          <cell r="P81" t="str">
            <v>FA179-Opex Expense</v>
          </cell>
          <cell r="Q81">
            <v>53916</v>
          </cell>
          <cell r="R81">
            <v>54573.2</v>
          </cell>
          <cell r="S81">
            <v>92573</v>
          </cell>
          <cell r="T81">
            <v>83315.7</v>
          </cell>
          <cell r="U81">
            <v>74058.400000000009</v>
          </cell>
          <cell r="V81">
            <v>64801.1</v>
          </cell>
          <cell r="W81">
            <v>91319</v>
          </cell>
          <cell r="X81">
            <v>87744</v>
          </cell>
          <cell r="Y81">
            <v>92573</v>
          </cell>
        </row>
        <row r="82">
          <cell r="F82" t="str">
            <v>847.8470325.1.435509.000000.847001.200179</v>
          </cell>
          <cell r="G82">
            <v>0</v>
          </cell>
          <cell r="H82">
            <v>0</v>
          </cell>
          <cell r="I82"/>
          <cell r="J82"/>
          <cell r="K82"/>
          <cell r="L82">
            <v>0</v>
          </cell>
          <cell r="M82" t="str">
            <v>847001</v>
          </cell>
          <cell r="N82" t="str">
            <v>KUST - General</v>
          </cell>
          <cell r="O82" t="str">
            <v>200179</v>
          </cell>
          <cell r="P82" t="str">
            <v>FA179-Opex Expense</v>
          </cell>
          <cell r="Q82">
            <v>0</v>
          </cell>
          <cell r="R82">
            <v>0</v>
          </cell>
          <cell r="S82">
            <v>0</v>
          </cell>
          <cell r="T82">
            <v>0</v>
          </cell>
          <cell r="U82">
            <v>0</v>
          </cell>
          <cell r="V82">
            <v>0</v>
          </cell>
          <cell r="W82">
            <v>0</v>
          </cell>
          <cell r="X82">
            <v>0</v>
          </cell>
          <cell r="Y82">
            <v>0</v>
          </cell>
        </row>
        <row r="83">
          <cell r="F83" t="str">
            <v>847.8470325.1.436110.000000.847001.200179</v>
          </cell>
          <cell r="G83">
            <v>0</v>
          </cell>
          <cell r="H83">
            <v>0</v>
          </cell>
          <cell r="I83"/>
          <cell r="J83"/>
          <cell r="K83"/>
          <cell r="L83">
            <v>0</v>
          </cell>
          <cell r="M83" t="str">
            <v>847001</v>
          </cell>
          <cell r="N83" t="str">
            <v>KUST - General</v>
          </cell>
          <cell r="O83" t="str">
            <v>200179</v>
          </cell>
          <cell r="P83" t="str">
            <v>FA179-Opex Expense</v>
          </cell>
          <cell r="Q83">
            <v>1</v>
          </cell>
          <cell r="R83">
            <v>0</v>
          </cell>
          <cell r="S83">
            <v>0</v>
          </cell>
          <cell r="T83">
            <v>0</v>
          </cell>
          <cell r="U83">
            <v>0</v>
          </cell>
          <cell r="V83">
            <v>0</v>
          </cell>
          <cell r="W83">
            <v>0</v>
          </cell>
          <cell r="X83">
            <v>0</v>
          </cell>
          <cell r="Y83">
            <v>0</v>
          </cell>
        </row>
        <row r="84">
          <cell r="F84" t="str">
            <v>847.8470330.1.425763.000000.847001.200179</v>
          </cell>
          <cell r="G84">
            <v>180000</v>
          </cell>
          <cell r="H84">
            <v>180000</v>
          </cell>
          <cell r="I84">
            <v>110008.23</v>
          </cell>
          <cell r="J84"/>
          <cell r="K84"/>
          <cell r="L84">
            <v>69991.77</v>
          </cell>
          <cell r="M84" t="str">
            <v>847001</v>
          </cell>
          <cell r="N84" t="str">
            <v>KUST - General</v>
          </cell>
          <cell r="O84" t="str">
            <v>200179</v>
          </cell>
          <cell r="P84" t="str">
            <v>FA179-Opex Expense</v>
          </cell>
          <cell r="Q84">
            <v>218974</v>
          </cell>
          <cell r="R84">
            <v>217038</v>
          </cell>
          <cell r="S84">
            <v>405000</v>
          </cell>
          <cell r="T84">
            <v>364500</v>
          </cell>
          <cell r="U84">
            <v>324000</v>
          </cell>
          <cell r="V84">
            <v>283500</v>
          </cell>
          <cell r="W84">
            <v>405000</v>
          </cell>
          <cell r="X84">
            <v>405000</v>
          </cell>
          <cell r="Y84">
            <v>405000</v>
          </cell>
        </row>
        <row r="85">
          <cell r="F85" t="str">
            <v>847.8470330.1.425770.000000.847001.200179</v>
          </cell>
          <cell r="G85">
            <v>105000</v>
          </cell>
          <cell r="H85">
            <v>50000</v>
          </cell>
          <cell r="I85">
            <v>2000</v>
          </cell>
          <cell r="J85"/>
          <cell r="K85"/>
          <cell r="L85">
            <v>48000</v>
          </cell>
          <cell r="M85" t="str">
            <v>847001</v>
          </cell>
          <cell r="N85" t="str">
            <v>KUST - General</v>
          </cell>
          <cell r="O85" t="str">
            <v>200179</v>
          </cell>
          <cell r="P85" t="str">
            <v>FA179-Opex Expense</v>
          </cell>
          <cell r="Q85">
            <v>89907</v>
          </cell>
          <cell r="R85">
            <v>89564.479999999996</v>
          </cell>
          <cell r="S85">
            <v>900000</v>
          </cell>
          <cell r="T85">
            <v>810000</v>
          </cell>
          <cell r="U85">
            <v>720000</v>
          </cell>
          <cell r="V85">
            <v>630000</v>
          </cell>
          <cell r="W85">
            <v>900000</v>
          </cell>
          <cell r="X85">
            <v>900000</v>
          </cell>
          <cell r="Y85">
            <v>900000</v>
          </cell>
        </row>
        <row r="86">
          <cell r="F86" t="str">
            <v>847.8470330.1.426610.000000.847001.200179</v>
          </cell>
          <cell r="G86">
            <v>312530</v>
          </cell>
          <cell r="H86">
            <v>296003</v>
          </cell>
          <cell r="I86">
            <v>63834.1</v>
          </cell>
          <cell r="J86">
            <v>57357.57</v>
          </cell>
          <cell r="K86">
            <v>58297.86</v>
          </cell>
          <cell r="L86">
            <v>116513.47</v>
          </cell>
          <cell r="M86" t="str">
            <v>847001</v>
          </cell>
          <cell r="N86" t="str">
            <v>KUST - General</v>
          </cell>
          <cell r="O86" t="str">
            <v>200179</v>
          </cell>
          <cell r="P86" t="str">
            <v>FA179-Opex Expense</v>
          </cell>
          <cell r="Q86">
            <v>283205</v>
          </cell>
          <cell r="R86">
            <v>224906.03</v>
          </cell>
          <cell r="S86">
            <v>720500</v>
          </cell>
          <cell r="T86">
            <v>648450</v>
          </cell>
          <cell r="U86">
            <v>576400</v>
          </cell>
          <cell r="V86">
            <v>504349.99999999994</v>
          </cell>
          <cell r="W86">
            <v>798000</v>
          </cell>
          <cell r="X86">
            <v>798000</v>
          </cell>
          <cell r="Y86">
            <v>720500</v>
          </cell>
        </row>
        <row r="87">
          <cell r="F87" t="str">
            <v>847.8470330.1.428640.000000.847001.200179</v>
          </cell>
          <cell r="G87">
            <v>0</v>
          </cell>
          <cell r="H87">
            <v>5000</v>
          </cell>
          <cell r="I87">
            <v>4487.99</v>
          </cell>
          <cell r="J87"/>
          <cell r="K87"/>
          <cell r="L87">
            <v>512.00999999999897</v>
          </cell>
          <cell r="M87" t="str">
            <v>847001</v>
          </cell>
          <cell r="N87" t="str">
            <v>KUST - General</v>
          </cell>
          <cell r="O87" t="str">
            <v>200179</v>
          </cell>
          <cell r="P87" t="str">
            <v>FA179-Opex Expense</v>
          </cell>
          <cell r="Q87">
            <v>0</v>
          </cell>
          <cell r="R87">
            <v>0</v>
          </cell>
          <cell r="S87">
            <v>302000</v>
          </cell>
          <cell r="T87">
            <v>271800</v>
          </cell>
          <cell r="U87">
            <v>241600</v>
          </cell>
          <cell r="V87">
            <v>211400</v>
          </cell>
          <cell r="W87">
            <v>302000</v>
          </cell>
          <cell r="X87">
            <v>302000</v>
          </cell>
          <cell r="Y87">
            <v>302000</v>
          </cell>
        </row>
        <row r="88">
          <cell r="F88" t="str">
            <v>847.8470330.1.435350.000000.847001.200179</v>
          </cell>
          <cell r="G88">
            <v>5615</v>
          </cell>
          <cell r="H88">
            <v>55615</v>
          </cell>
          <cell r="I88">
            <v>29166.1</v>
          </cell>
          <cell r="J88"/>
          <cell r="K88"/>
          <cell r="L88">
            <v>26448.9</v>
          </cell>
          <cell r="M88" t="str">
            <v>847001</v>
          </cell>
          <cell r="N88" t="str">
            <v>KUST - General</v>
          </cell>
          <cell r="O88" t="str">
            <v>200179</v>
          </cell>
          <cell r="P88" t="str">
            <v>FA179-Opex Expense</v>
          </cell>
          <cell r="Q88">
            <v>270283</v>
          </cell>
          <cell r="R88">
            <v>269679.27</v>
          </cell>
          <cell r="S88">
            <v>420000</v>
          </cell>
          <cell r="T88">
            <v>378000</v>
          </cell>
          <cell r="U88">
            <v>336000</v>
          </cell>
          <cell r="V88">
            <v>294000</v>
          </cell>
          <cell r="W88">
            <v>441000</v>
          </cell>
          <cell r="X88">
            <v>441000</v>
          </cell>
          <cell r="Y88">
            <v>420000</v>
          </cell>
        </row>
        <row r="89">
          <cell r="F89" t="str">
            <v>847.8470330.1.435508.000000.847001.200179</v>
          </cell>
          <cell r="G89">
            <v>32000</v>
          </cell>
          <cell r="H89">
            <v>32000</v>
          </cell>
          <cell r="I89">
            <v>31543.88</v>
          </cell>
          <cell r="J89"/>
          <cell r="K89">
            <v>0</v>
          </cell>
          <cell r="L89">
            <v>456.12000000000302</v>
          </cell>
          <cell r="M89" t="str">
            <v>847001</v>
          </cell>
          <cell r="N89" t="str">
            <v>KUST - General</v>
          </cell>
          <cell r="O89" t="str">
            <v>200179</v>
          </cell>
          <cell r="P89" t="str">
            <v>FA179-Opex Expense</v>
          </cell>
          <cell r="Q89">
            <v>20546</v>
          </cell>
          <cell r="R89">
            <v>19879.82</v>
          </cell>
          <cell r="S89">
            <v>20000</v>
          </cell>
          <cell r="T89">
            <v>18000</v>
          </cell>
          <cell r="U89">
            <v>16000</v>
          </cell>
          <cell r="V89">
            <v>14000</v>
          </cell>
          <cell r="W89">
            <v>20000</v>
          </cell>
          <cell r="X89">
            <v>20000</v>
          </cell>
          <cell r="Y89">
            <v>20000</v>
          </cell>
        </row>
        <row r="90">
          <cell r="F90" t="str">
            <v>847.8470330.1.436600.000000.847001.200179</v>
          </cell>
          <cell r="G90">
            <v>0</v>
          </cell>
          <cell r="H90">
            <v>16527</v>
          </cell>
          <cell r="I90"/>
          <cell r="J90">
            <v>16520</v>
          </cell>
          <cell r="K90"/>
          <cell r="L90">
            <v>7</v>
          </cell>
          <cell r="M90" t="str">
            <v>847001</v>
          </cell>
          <cell r="N90" t="str">
            <v>KUST - General</v>
          </cell>
          <cell r="O90" t="str">
            <v>200179</v>
          </cell>
          <cell r="P90" t="str">
            <v>FA179-Opex Expense</v>
          </cell>
          <cell r="Q90">
            <v>0</v>
          </cell>
          <cell r="R90">
            <v>0</v>
          </cell>
          <cell r="S90">
            <v>60000</v>
          </cell>
          <cell r="T90">
            <v>54000</v>
          </cell>
          <cell r="U90">
            <v>48000</v>
          </cell>
          <cell r="V90">
            <v>42000</v>
          </cell>
          <cell r="W90">
            <v>16000</v>
          </cell>
          <cell r="X90">
            <v>16000</v>
          </cell>
          <cell r="Y90">
            <v>60000</v>
          </cell>
        </row>
        <row r="91">
          <cell r="F91" t="str">
            <v>847.8470335.1.425763.000000.847001.200179</v>
          </cell>
          <cell r="G91">
            <v>25000</v>
          </cell>
          <cell r="H91">
            <v>25000</v>
          </cell>
          <cell r="I91">
            <v>25000</v>
          </cell>
          <cell r="J91"/>
          <cell r="K91"/>
          <cell r="L91">
            <v>0</v>
          </cell>
          <cell r="M91" t="str">
            <v>847001</v>
          </cell>
          <cell r="N91" t="str">
            <v>KUST - General</v>
          </cell>
          <cell r="O91" t="str">
            <v>200179</v>
          </cell>
          <cell r="P91" t="str">
            <v>FA179-Opex Expense</v>
          </cell>
          <cell r="Q91">
            <v>40127</v>
          </cell>
          <cell r="R91">
            <v>40125.89</v>
          </cell>
          <cell r="S91">
            <v>50000</v>
          </cell>
          <cell r="T91">
            <v>45000</v>
          </cell>
          <cell r="U91">
            <v>40000</v>
          </cell>
          <cell r="V91">
            <v>35000</v>
          </cell>
          <cell r="W91">
            <v>60000</v>
          </cell>
          <cell r="X91">
            <v>70000</v>
          </cell>
          <cell r="Y91">
            <v>50000</v>
          </cell>
        </row>
        <row r="92">
          <cell r="F92" t="str">
            <v>847.8470335.1.425770.000000.847001.200179</v>
          </cell>
          <cell r="G92">
            <v>75000</v>
          </cell>
          <cell r="H92">
            <v>75000</v>
          </cell>
          <cell r="I92">
            <v>-3762.15</v>
          </cell>
          <cell r="J92"/>
          <cell r="K92"/>
          <cell r="L92">
            <v>78762.149999999994</v>
          </cell>
          <cell r="M92" t="str">
            <v>847001</v>
          </cell>
          <cell r="N92" t="str">
            <v>KUST - General</v>
          </cell>
          <cell r="O92" t="str">
            <v>200179</v>
          </cell>
          <cell r="P92" t="str">
            <v>FA179-Opex Expense</v>
          </cell>
          <cell r="Q92">
            <v>54556</v>
          </cell>
          <cell r="R92">
            <v>54554.559999999998</v>
          </cell>
          <cell r="S92">
            <v>270000</v>
          </cell>
          <cell r="T92">
            <v>243000</v>
          </cell>
          <cell r="U92">
            <v>216000</v>
          </cell>
          <cell r="V92">
            <v>189000</v>
          </cell>
          <cell r="W92">
            <v>300000</v>
          </cell>
          <cell r="X92">
            <v>315000</v>
          </cell>
          <cell r="Y92">
            <v>270000</v>
          </cell>
        </row>
        <row r="93">
          <cell r="F93" t="str">
            <v>847.8470335.1.426610.000000.847001.200179</v>
          </cell>
          <cell r="G93">
            <v>149370</v>
          </cell>
          <cell r="H93">
            <v>149370</v>
          </cell>
          <cell r="I93">
            <v>40542.839999999997</v>
          </cell>
          <cell r="J93">
            <v>77260.02</v>
          </cell>
          <cell r="K93">
            <v>22440.77</v>
          </cell>
          <cell r="L93">
            <v>9126.3700000000099</v>
          </cell>
          <cell r="M93" t="str">
            <v>847001</v>
          </cell>
          <cell r="N93" t="str">
            <v>KUST - General</v>
          </cell>
          <cell r="O93" t="str">
            <v>200179</v>
          </cell>
          <cell r="P93" t="str">
            <v>FA179-Opex Expense</v>
          </cell>
          <cell r="Q93">
            <v>137795</v>
          </cell>
          <cell r="R93">
            <v>124805.06</v>
          </cell>
          <cell r="S93">
            <v>150257</v>
          </cell>
          <cell r="T93">
            <v>135231.30000000002</v>
          </cell>
          <cell r="U93">
            <v>120205.6</v>
          </cell>
          <cell r="V93">
            <v>105179.9</v>
          </cell>
          <cell r="W93">
            <v>161319.6</v>
          </cell>
          <cell r="X93">
            <v>161319.6</v>
          </cell>
          <cell r="Y93">
            <v>150257</v>
          </cell>
        </row>
        <row r="94">
          <cell r="F94" t="str">
            <v>847.8470335.1.435350.000000.847001.200179</v>
          </cell>
          <cell r="G94">
            <v>51520</v>
          </cell>
          <cell r="H94">
            <v>51520</v>
          </cell>
          <cell r="I94">
            <v>22479.86</v>
          </cell>
          <cell r="J94"/>
          <cell r="K94"/>
          <cell r="L94">
            <v>29040.14</v>
          </cell>
          <cell r="M94" t="str">
            <v>847001</v>
          </cell>
          <cell r="N94" t="str">
            <v>KUST - General</v>
          </cell>
          <cell r="O94" t="str">
            <v>200179</v>
          </cell>
          <cell r="P94" t="str">
            <v>FA179-Opex Expense</v>
          </cell>
          <cell r="Q94">
            <v>38005</v>
          </cell>
          <cell r="R94">
            <v>38004.199999999997</v>
          </cell>
          <cell r="S94">
            <v>51520</v>
          </cell>
          <cell r="T94">
            <v>46368</v>
          </cell>
          <cell r="U94">
            <v>41216</v>
          </cell>
          <cell r="V94">
            <v>36064</v>
          </cell>
          <cell r="W94">
            <v>57960</v>
          </cell>
          <cell r="X94">
            <v>64400</v>
          </cell>
          <cell r="Y94">
            <v>51520</v>
          </cell>
        </row>
        <row r="95">
          <cell r="F95" t="str">
            <v>847.8470335.1.435508.000000.847001.200179</v>
          </cell>
          <cell r="G95">
            <v>60000</v>
          </cell>
          <cell r="H95">
            <v>60000</v>
          </cell>
          <cell r="I95">
            <v>37764.01</v>
          </cell>
          <cell r="J95">
            <v>0</v>
          </cell>
          <cell r="K95">
            <v>13424</v>
          </cell>
          <cell r="L95">
            <v>8811.99</v>
          </cell>
          <cell r="M95" t="str">
            <v>847001</v>
          </cell>
          <cell r="N95" t="str">
            <v>KUST - General</v>
          </cell>
          <cell r="O95" t="str">
            <v>200179</v>
          </cell>
          <cell r="P95" t="str">
            <v>FA179-Opex Expense</v>
          </cell>
          <cell r="Q95">
            <v>112268</v>
          </cell>
          <cell r="R95">
            <v>99043.8</v>
          </cell>
          <cell r="S95">
            <v>139000</v>
          </cell>
          <cell r="T95">
            <v>125100</v>
          </cell>
          <cell r="U95">
            <v>111200</v>
          </cell>
          <cell r="V95">
            <v>97300</v>
          </cell>
          <cell r="W95">
            <v>80000</v>
          </cell>
          <cell r="X95">
            <v>88000</v>
          </cell>
          <cell r="Y95">
            <v>139000</v>
          </cell>
        </row>
        <row r="96">
          <cell r="F96" t="str">
            <v>847.8470335.1.436110.000000.847001.200179</v>
          </cell>
          <cell r="G96">
            <v>0</v>
          </cell>
          <cell r="H96">
            <v>0</v>
          </cell>
          <cell r="I96"/>
          <cell r="J96"/>
          <cell r="K96"/>
          <cell r="L96">
            <v>0</v>
          </cell>
          <cell r="M96" t="str">
            <v>847001</v>
          </cell>
          <cell r="N96" t="str">
            <v>KUST - General</v>
          </cell>
          <cell r="O96" t="str">
            <v>200179</v>
          </cell>
          <cell r="P96" t="str">
            <v>FA179-Opex Expense</v>
          </cell>
          <cell r="Q96">
            <v>3779</v>
          </cell>
          <cell r="R96">
            <v>3777.8</v>
          </cell>
          <cell r="S96">
            <v>4000</v>
          </cell>
          <cell r="T96">
            <v>3600</v>
          </cell>
          <cell r="U96">
            <v>3200</v>
          </cell>
          <cell r="V96">
            <v>2800</v>
          </cell>
          <cell r="W96">
            <v>800</v>
          </cell>
          <cell r="X96">
            <v>800</v>
          </cell>
          <cell r="Y96">
            <v>4000</v>
          </cell>
        </row>
        <row r="97">
          <cell r="F97" t="str">
            <v>847.8470335.1.436600.000000.847001.200179</v>
          </cell>
          <cell r="G97">
            <v>13858</v>
          </cell>
          <cell r="H97">
            <v>13858</v>
          </cell>
          <cell r="I97">
            <v>11192.69</v>
          </cell>
          <cell r="J97">
            <v>0</v>
          </cell>
          <cell r="K97">
            <v>0</v>
          </cell>
          <cell r="L97">
            <v>2665.31</v>
          </cell>
          <cell r="M97" t="str">
            <v>847001</v>
          </cell>
          <cell r="N97" t="str">
            <v>KUST - General</v>
          </cell>
          <cell r="O97" t="str">
            <v>200179</v>
          </cell>
          <cell r="P97" t="str">
            <v>FA179-Opex Expense</v>
          </cell>
          <cell r="Q97">
            <v>12141</v>
          </cell>
          <cell r="R97">
            <v>12140.5</v>
          </cell>
          <cell r="S97">
            <v>12000</v>
          </cell>
          <cell r="T97">
            <v>10800</v>
          </cell>
          <cell r="U97">
            <v>9600</v>
          </cell>
          <cell r="V97">
            <v>8400</v>
          </cell>
          <cell r="W97">
            <v>12000</v>
          </cell>
          <cell r="X97">
            <v>14400</v>
          </cell>
          <cell r="Y97">
            <v>12000</v>
          </cell>
        </row>
        <row r="98">
          <cell r="F98" t="str">
            <v>847.8470340.1.425763.000000.847001.200179</v>
          </cell>
          <cell r="G98">
            <v>300000</v>
          </cell>
          <cell r="H98">
            <v>300000</v>
          </cell>
          <cell r="I98">
            <v>148453.21</v>
          </cell>
          <cell r="J98"/>
          <cell r="K98"/>
          <cell r="L98">
            <v>151546.79</v>
          </cell>
          <cell r="M98" t="str">
            <v>847001</v>
          </cell>
          <cell r="N98" t="str">
            <v>KUST - General</v>
          </cell>
          <cell r="O98" t="str">
            <v>200179</v>
          </cell>
          <cell r="P98" t="str">
            <v>FA179-Opex Expense</v>
          </cell>
          <cell r="Q98">
            <v>225404</v>
          </cell>
          <cell r="R98">
            <v>225403.24</v>
          </cell>
          <cell r="S98">
            <v>480000</v>
          </cell>
          <cell r="T98">
            <v>432000</v>
          </cell>
          <cell r="U98">
            <v>384000</v>
          </cell>
          <cell r="V98">
            <v>336000</v>
          </cell>
          <cell r="W98">
            <v>480000</v>
          </cell>
          <cell r="X98">
            <v>480000</v>
          </cell>
          <cell r="Y98">
            <v>480000</v>
          </cell>
        </row>
        <row r="99">
          <cell r="F99" t="str">
            <v>847.8470340.1.425770.000000.847001.200179</v>
          </cell>
          <cell r="G99">
            <v>52050</v>
          </cell>
          <cell r="H99">
            <v>52050</v>
          </cell>
          <cell r="I99">
            <v>13078.03</v>
          </cell>
          <cell r="J99"/>
          <cell r="K99"/>
          <cell r="L99">
            <v>38971.97</v>
          </cell>
          <cell r="M99" t="str">
            <v>847001</v>
          </cell>
          <cell r="N99" t="str">
            <v>KUST - General</v>
          </cell>
          <cell r="O99" t="str">
            <v>200179</v>
          </cell>
          <cell r="P99" t="str">
            <v>FA179-Opex Expense</v>
          </cell>
          <cell r="Q99">
            <v>54308</v>
          </cell>
          <cell r="R99">
            <v>54007.37</v>
          </cell>
          <cell r="S99">
            <v>630000</v>
          </cell>
          <cell r="T99">
            <v>567000</v>
          </cell>
          <cell r="U99">
            <v>504000</v>
          </cell>
          <cell r="V99">
            <v>441000</v>
          </cell>
          <cell r="W99">
            <v>555000</v>
          </cell>
          <cell r="X99">
            <v>600000</v>
          </cell>
          <cell r="Y99">
            <v>630000</v>
          </cell>
        </row>
        <row r="100">
          <cell r="F100" t="str">
            <v>847.8470340.1.426610.000000.847001.200179</v>
          </cell>
          <cell r="G100">
            <v>209338</v>
          </cell>
          <cell r="H100">
            <v>209338</v>
          </cell>
          <cell r="I100">
            <v>29192.5</v>
          </cell>
          <cell r="J100">
            <v>91633.4</v>
          </cell>
          <cell r="K100">
            <v>41872.199999999997</v>
          </cell>
          <cell r="L100">
            <v>46639.9</v>
          </cell>
          <cell r="M100" t="str">
            <v>847001</v>
          </cell>
          <cell r="N100" t="str">
            <v>KUST - General</v>
          </cell>
          <cell r="O100" t="str">
            <v>200179</v>
          </cell>
          <cell r="P100" t="str">
            <v>FA179-Opex Expense</v>
          </cell>
          <cell r="Q100">
            <v>173962</v>
          </cell>
          <cell r="R100">
            <v>173961.31</v>
          </cell>
          <cell r="S100">
            <v>210000</v>
          </cell>
          <cell r="T100">
            <v>189000</v>
          </cell>
          <cell r="U100">
            <v>168000</v>
          </cell>
          <cell r="V100">
            <v>147000</v>
          </cell>
          <cell r="W100">
            <v>230000</v>
          </cell>
          <cell r="X100">
            <v>220000</v>
          </cell>
          <cell r="Y100">
            <v>210000</v>
          </cell>
        </row>
        <row r="101">
          <cell r="F101" t="str">
            <v>847.8470340.1.432209.000000.847001.200179</v>
          </cell>
          <cell r="G101">
            <v>0</v>
          </cell>
          <cell r="H101">
            <v>60000</v>
          </cell>
          <cell r="I101">
            <v>6189.01</v>
          </cell>
          <cell r="J101">
            <v>40000</v>
          </cell>
          <cell r="K101"/>
          <cell r="L101">
            <v>13810.99</v>
          </cell>
          <cell r="M101" t="str">
            <v>847001</v>
          </cell>
          <cell r="N101" t="str">
            <v>KUST - General</v>
          </cell>
          <cell r="O101" t="str">
            <v>200179</v>
          </cell>
          <cell r="P101" t="str">
            <v>FA179-Opex Expense</v>
          </cell>
          <cell r="Q101">
            <v>0</v>
          </cell>
          <cell r="R101">
            <v>0</v>
          </cell>
          <cell r="S101">
            <v>80000</v>
          </cell>
          <cell r="T101">
            <v>72000</v>
          </cell>
          <cell r="U101">
            <v>64000</v>
          </cell>
          <cell r="V101">
            <v>56000</v>
          </cell>
          <cell r="W101">
            <v>80000</v>
          </cell>
          <cell r="X101">
            <v>80000</v>
          </cell>
          <cell r="Y101">
            <v>80000</v>
          </cell>
        </row>
        <row r="102">
          <cell r="F102" t="str">
            <v>847.8470340.1.435350.000000.847001.200179</v>
          </cell>
          <cell r="G102">
            <v>47150</v>
          </cell>
          <cell r="H102">
            <v>47150</v>
          </cell>
          <cell r="I102">
            <v>26426.560000000001</v>
          </cell>
          <cell r="J102">
            <v>20564</v>
          </cell>
          <cell r="K102"/>
          <cell r="L102">
            <v>159.439999999999</v>
          </cell>
          <cell r="M102" t="str">
            <v>847001</v>
          </cell>
          <cell r="N102" t="str">
            <v>KUST - General</v>
          </cell>
          <cell r="O102" t="str">
            <v>200179</v>
          </cell>
          <cell r="P102" t="str">
            <v>FA179-Opex Expense</v>
          </cell>
          <cell r="Q102">
            <v>50304</v>
          </cell>
          <cell r="R102">
            <v>50303.42</v>
          </cell>
          <cell r="S102">
            <v>336000</v>
          </cell>
          <cell r="T102">
            <v>302400</v>
          </cell>
          <cell r="U102">
            <v>268800</v>
          </cell>
          <cell r="V102">
            <v>235199.99999999997</v>
          </cell>
          <cell r="W102">
            <v>296000</v>
          </cell>
          <cell r="X102">
            <v>320000</v>
          </cell>
          <cell r="Y102">
            <v>336000</v>
          </cell>
        </row>
        <row r="103">
          <cell r="F103" t="str">
            <v>847.8470340.1.435508.000000.847001.200179</v>
          </cell>
          <cell r="G103">
            <v>220000</v>
          </cell>
          <cell r="H103">
            <v>160000</v>
          </cell>
          <cell r="I103">
            <v>1081.45</v>
          </cell>
          <cell r="J103">
            <v>9346</v>
          </cell>
          <cell r="K103">
            <v>110598.21</v>
          </cell>
          <cell r="L103">
            <v>38974.339999999997</v>
          </cell>
          <cell r="M103" t="str">
            <v>847001</v>
          </cell>
          <cell r="N103" t="str">
            <v>KUST - General</v>
          </cell>
          <cell r="O103" t="str">
            <v>200179</v>
          </cell>
          <cell r="P103" t="str">
            <v>FA179-Opex Expense</v>
          </cell>
          <cell r="Q103">
            <v>252659</v>
          </cell>
          <cell r="R103">
            <v>252646.49</v>
          </cell>
          <cell r="S103">
            <v>264000</v>
          </cell>
          <cell r="T103">
            <v>237600</v>
          </cell>
          <cell r="U103">
            <v>211200</v>
          </cell>
          <cell r="V103">
            <v>184800</v>
          </cell>
          <cell r="W103">
            <v>264000</v>
          </cell>
          <cell r="X103">
            <v>264000</v>
          </cell>
          <cell r="Y103">
            <v>264000</v>
          </cell>
        </row>
        <row r="104">
          <cell r="F104" t="str">
            <v>847.8470345.1.425770.000000.847001.200179</v>
          </cell>
          <cell r="G104">
            <v>84399</v>
          </cell>
          <cell r="H104">
            <v>84399</v>
          </cell>
          <cell r="I104"/>
          <cell r="J104"/>
          <cell r="K104"/>
          <cell r="L104">
            <v>84399</v>
          </cell>
          <cell r="M104" t="str">
            <v>847001</v>
          </cell>
          <cell r="N104" t="str">
            <v>KUST - General</v>
          </cell>
          <cell r="O104" t="str">
            <v>200179</v>
          </cell>
          <cell r="P104" t="str">
            <v>FA179-Opex Expense</v>
          </cell>
          <cell r="Q104">
            <v>2636</v>
          </cell>
          <cell r="R104">
            <v>-2805.17</v>
          </cell>
          <cell r="S104">
            <v>105000</v>
          </cell>
          <cell r="T104">
            <v>94500</v>
          </cell>
          <cell r="U104">
            <v>84000</v>
          </cell>
          <cell r="V104">
            <v>73500</v>
          </cell>
          <cell r="W104">
            <v>105000</v>
          </cell>
          <cell r="X104">
            <v>120000</v>
          </cell>
          <cell r="Y104">
            <v>105000</v>
          </cell>
        </row>
        <row r="105">
          <cell r="F105" t="str">
            <v>847.8470345.1.428090.000000.847001.200179</v>
          </cell>
          <cell r="G105">
            <v>11500</v>
          </cell>
          <cell r="H105">
            <v>11500</v>
          </cell>
          <cell r="I105"/>
          <cell r="J105"/>
          <cell r="K105"/>
          <cell r="L105">
            <v>11500</v>
          </cell>
          <cell r="M105" t="str">
            <v>847001</v>
          </cell>
          <cell r="N105" t="str">
            <v>KUST - General</v>
          </cell>
          <cell r="O105" t="str">
            <v>200179</v>
          </cell>
          <cell r="P105" t="str">
            <v>FA179-Opex Expense</v>
          </cell>
          <cell r="Q105">
            <v>5110</v>
          </cell>
          <cell r="R105">
            <v>5108.55</v>
          </cell>
          <cell r="S105">
            <v>44592</v>
          </cell>
          <cell r="T105">
            <v>40132.800000000003</v>
          </cell>
          <cell r="U105">
            <v>35673.599999999999</v>
          </cell>
          <cell r="V105">
            <v>31214.399999999998</v>
          </cell>
          <cell r="W105">
            <v>44592</v>
          </cell>
          <cell r="X105">
            <v>44592</v>
          </cell>
          <cell r="Y105">
            <v>44592</v>
          </cell>
        </row>
        <row r="106">
          <cell r="F106" t="str">
            <v>847.8470345.1.435350.000000.847001.200179</v>
          </cell>
          <cell r="G106">
            <v>894</v>
          </cell>
          <cell r="H106">
            <v>894</v>
          </cell>
          <cell r="I106"/>
          <cell r="J106"/>
          <cell r="K106"/>
          <cell r="L106">
            <v>894</v>
          </cell>
          <cell r="M106" t="str">
            <v>847001</v>
          </cell>
          <cell r="N106" t="str">
            <v>KUST - General</v>
          </cell>
          <cell r="O106" t="str">
            <v>200179</v>
          </cell>
          <cell r="P106" t="str">
            <v>FA179-Opex Expense</v>
          </cell>
          <cell r="Q106">
            <v>1</v>
          </cell>
          <cell r="R106">
            <v>0</v>
          </cell>
          <cell r="S106">
            <v>70000</v>
          </cell>
          <cell r="T106">
            <v>63000</v>
          </cell>
          <cell r="U106">
            <v>56000</v>
          </cell>
          <cell r="V106">
            <v>49000</v>
          </cell>
          <cell r="W106">
            <v>70000</v>
          </cell>
          <cell r="X106">
            <v>80000</v>
          </cell>
          <cell r="Y106">
            <v>70000</v>
          </cell>
        </row>
        <row r="107">
          <cell r="F107" t="str">
            <v>847.8470345.1.435508.000000.847001.200179</v>
          </cell>
          <cell r="G107">
            <v>72968</v>
          </cell>
          <cell r="H107">
            <v>72968</v>
          </cell>
          <cell r="I107">
            <v>29023.5</v>
          </cell>
          <cell r="J107">
            <v>-3577.35</v>
          </cell>
          <cell r="K107">
            <v>6407</v>
          </cell>
          <cell r="L107">
            <v>41114.85</v>
          </cell>
          <cell r="M107" t="str">
            <v>847001</v>
          </cell>
          <cell r="N107" t="str">
            <v>KUST - General</v>
          </cell>
          <cell r="O107" t="str">
            <v>200179</v>
          </cell>
          <cell r="P107" t="str">
            <v>FA179-Opex Expense</v>
          </cell>
          <cell r="Q107">
            <v>131767</v>
          </cell>
          <cell r="R107">
            <v>85882.64</v>
          </cell>
          <cell r="S107">
            <v>197477</v>
          </cell>
          <cell r="T107">
            <v>177729.30000000002</v>
          </cell>
          <cell r="U107">
            <v>157981.6</v>
          </cell>
          <cell r="V107">
            <v>138233.9</v>
          </cell>
          <cell r="W107">
            <v>217526</v>
          </cell>
          <cell r="X107">
            <v>240505</v>
          </cell>
          <cell r="Y107">
            <v>197477</v>
          </cell>
        </row>
        <row r="108">
          <cell r="F108" t="str">
            <v>847.8470345.1.436110.000000.847001.200179</v>
          </cell>
          <cell r="G108">
            <v>4471</v>
          </cell>
          <cell r="H108">
            <v>4471</v>
          </cell>
          <cell r="I108"/>
          <cell r="J108"/>
          <cell r="K108"/>
          <cell r="L108">
            <v>4471</v>
          </cell>
          <cell r="M108" t="str">
            <v>847001</v>
          </cell>
          <cell r="N108" t="str">
            <v>KUST - General</v>
          </cell>
          <cell r="O108" t="str">
            <v>200179</v>
          </cell>
          <cell r="P108" t="str">
            <v>FA179-Opex Expense</v>
          </cell>
          <cell r="Q108">
            <v>1</v>
          </cell>
          <cell r="R108">
            <v>0</v>
          </cell>
          <cell r="S108">
            <v>5742</v>
          </cell>
          <cell r="T108">
            <v>5167.8</v>
          </cell>
          <cell r="U108">
            <v>4593.6000000000004</v>
          </cell>
          <cell r="V108">
            <v>4019.3999999999996</v>
          </cell>
          <cell r="W108">
            <v>5744.5199999999995</v>
          </cell>
          <cell r="X108">
            <v>5744.5199999999995</v>
          </cell>
          <cell r="Y108">
            <v>5742</v>
          </cell>
        </row>
        <row r="109">
          <cell r="F109" t="str">
            <v>847.8470350.1.425510.000000.847001.200179</v>
          </cell>
          <cell r="G109">
            <v>8528</v>
          </cell>
          <cell r="H109">
            <v>8528</v>
          </cell>
          <cell r="I109">
            <v>2679.4</v>
          </cell>
          <cell r="J109"/>
          <cell r="K109"/>
          <cell r="L109">
            <v>5848.6</v>
          </cell>
          <cell r="M109" t="str">
            <v>847001</v>
          </cell>
          <cell r="N109" t="str">
            <v>KUST - General</v>
          </cell>
          <cell r="O109" t="str">
            <v>200179</v>
          </cell>
          <cell r="P109" t="str">
            <v>FA179-Opex Expense</v>
          </cell>
          <cell r="Q109">
            <v>8528</v>
          </cell>
          <cell r="R109">
            <v>8527.7999999999993</v>
          </cell>
          <cell r="S109">
            <v>16000</v>
          </cell>
          <cell r="T109">
            <v>14400</v>
          </cell>
          <cell r="U109">
            <v>12800</v>
          </cell>
          <cell r="V109">
            <v>11200</v>
          </cell>
          <cell r="W109">
            <v>26400</v>
          </cell>
          <cell r="X109">
            <v>29040.000000000007</v>
          </cell>
          <cell r="Y109">
            <v>16000</v>
          </cell>
        </row>
        <row r="110">
          <cell r="F110" t="str">
            <v>847.8470350.1.425763.000000.847001.200179</v>
          </cell>
          <cell r="G110">
            <v>0</v>
          </cell>
          <cell r="H110">
            <v>0</v>
          </cell>
          <cell r="I110"/>
          <cell r="J110"/>
          <cell r="K110"/>
          <cell r="L110">
            <v>0</v>
          </cell>
          <cell r="M110" t="str">
            <v>847001</v>
          </cell>
          <cell r="N110" t="str">
            <v>KUST - General</v>
          </cell>
          <cell r="O110" t="str">
            <v>200179</v>
          </cell>
          <cell r="P110" t="str">
            <v>FA179-Opex Expense</v>
          </cell>
          <cell r="Q110">
            <v>1</v>
          </cell>
          <cell r="R110">
            <v>0</v>
          </cell>
          <cell r="S110">
            <v>30000</v>
          </cell>
          <cell r="T110">
            <v>27000</v>
          </cell>
          <cell r="U110">
            <v>24000</v>
          </cell>
          <cell r="V110">
            <v>21000</v>
          </cell>
          <cell r="W110">
            <v>66000</v>
          </cell>
          <cell r="X110">
            <v>72600.000000000015</v>
          </cell>
          <cell r="Y110">
            <v>30000</v>
          </cell>
        </row>
        <row r="111">
          <cell r="F111" t="str">
            <v>847.8470350.1.425770.000000.847001.200179</v>
          </cell>
          <cell r="G111">
            <v>45000</v>
          </cell>
          <cell r="H111">
            <v>34100</v>
          </cell>
          <cell r="I111">
            <v>11206.77</v>
          </cell>
          <cell r="J111"/>
          <cell r="K111"/>
          <cell r="L111">
            <v>22893.23</v>
          </cell>
          <cell r="M111" t="str">
            <v>847001</v>
          </cell>
          <cell r="N111" t="str">
            <v>KUST - General</v>
          </cell>
          <cell r="O111" t="str">
            <v>200179</v>
          </cell>
          <cell r="P111" t="str">
            <v>FA179-Opex Expense</v>
          </cell>
          <cell r="Q111">
            <v>48726</v>
          </cell>
          <cell r="R111">
            <v>48724.67</v>
          </cell>
          <cell r="S111">
            <v>150000</v>
          </cell>
          <cell r="T111">
            <v>135000</v>
          </cell>
          <cell r="U111">
            <v>120000</v>
          </cell>
          <cell r="V111">
            <v>105000</v>
          </cell>
          <cell r="W111">
            <v>165000</v>
          </cell>
          <cell r="X111">
            <v>181500.00000000003</v>
          </cell>
          <cell r="Y111">
            <v>150000</v>
          </cell>
        </row>
        <row r="112">
          <cell r="F112" t="str">
            <v>847.8470350.1.426610.000000.847001.200179</v>
          </cell>
          <cell r="G112">
            <v>37839</v>
          </cell>
          <cell r="H112">
            <v>106839</v>
          </cell>
          <cell r="I112">
            <v>12788.43</v>
          </cell>
          <cell r="J112">
            <v>64300.02</v>
          </cell>
          <cell r="K112">
            <v>0</v>
          </cell>
          <cell r="L112">
            <v>29750.55</v>
          </cell>
          <cell r="M112" t="str">
            <v>847001</v>
          </cell>
          <cell r="N112" t="str">
            <v>KUST - General</v>
          </cell>
          <cell r="O112" t="str">
            <v>200179</v>
          </cell>
          <cell r="P112" t="str">
            <v>FA179-Opex Expense</v>
          </cell>
          <cell r="Q112">
            <v>20785</v>
          </cell>
          <cell r="R112">
            <v>10054.700000000001</v>
          </cell>
          <cell r="S112">
            <v>210200</v>
          </cell>
          <cell r="T112">
            <v>189180</v>
          </cell>
          <cell r="U112">
            <v>168160</v>
          </cell>
          <cell r="V112">
            <v>147140</v>
          </cell>
          <cell r="W112">
            <v>235200</v>
          </cell>
          <cell r="X112">
            <v>130630.00000000001</v>
          </cell>
          <cell r="Y112">
            <v>210200</v>
          </cell>
        </row>
        <row r="113">
          <cell r="F113" t="str">
            <v>847.8470350.1.432209.000000.847001.200179</v>
          </cell>
          <cell r="G113">
            <v>294035</v>
          </cell>
          <cell r="H113">
            <v>392935</v>
          </cell>
          <cell r="I113"/>
          <cell r="J113">
            <v>295811.06</v>
          </cell>
          <cell r="K113">
            <v>96015.19</v>
          </cell>
          <cell r="L113">
            <v>1108.7499999998299</v>
          </cell>
          <cell r="M113" t="str">
            <v>847001</v>
          </cell>
          <cell r="N113" t="str">
            <v>KUST - General</v>
          </cell>
          <cell r="O113" t="str">
            <v>200179</v>
          </cell>
          <cell r="P113" t="str">
            <v>FA179-Opex Expense</v>
          </cell>
          <cell r="Q113">
            <v>765248</v>
          </cell>
          <cell r="R113">
            <v>413126</v>
          </cell>
          <cell r="S113">
            <v>305000</v>
          </cell>
          <cell r="T113">
            <v>274500</v>
          </cell>
          <cell r="U113">
            <v>244000</v>
          </cell>
          <cell r="V113">
            <v>213500</v>
          </cell>
          <cell r="W113">
            <v>469700</v>
          </cell>
          <cell r="X113">
            <v>579390</v>
          </cell>
          <cell r="Y113">
            <v>305000</v>
          </cell>
        </row>
        <row r="114">
          <cell r="F114" t="str">
            <v>847.8470350.1.435340.000000.847001.200179</v>
          </cell>
          <cell r="G114">
            <v>300000</v>
          </cell>
          <cell r="H114">
            <v>43000</v>
          </cell>
          <cell r="I114"/>
          <cell r="J114"/>
          <cell r="K114"/>
          <cell r="L114">
            <v>43000</v>
          </cell>
          <cell r="M114" t="str">
            <v>847001</v>
          </cell>
          <cell r="N114" t="str">
            <v>KUST - General</v>
          </cell>
          <cell r="O114" t="str">
            <v>200179</v>
          </cell>
          <cell r="P114" t="str">
            <v>FA179-Opex Expense</v>
          </cell>
          <cell r="Q114">
            <v>0</v>
          </cell>
          <cell r="R114">
            <v>0</v>
          </cell>
          <cell r="S114">
            <v>10000</v>
          </cell>
          <cell r="T114">
            <v>9000</v>
          </cell>
          <cell r="U114">
            <v>8000</v>
          </cell>
          <cell r="V114">
            <v>7000</v>
          </cell>
          <cell r="W114">
            <v>10000</v>
          </cell>
          <cell r="X114">
            <v>10000</v>
          </cell>
          <cell r="Y114">
            <v>10000</v>
          </cell>
        </row>
        <row r="115">
          <cell r="F115" t="str">
            <v>847.8470350.1.435350.000000.847001.200179</v>
          </cell>
          <cell r="G115">
            <v>5000</v>
          </cell>
          <cell r="H115">
            <v>5000</v>
          </cell>
          <cell r="I115"/>
          <cell r="J115"/>
          <cell r="K115"/>
          <cell r="L115">
            <v>5000</v>
          </cell>
          <cell r="M115" t="str">
            <v>847001</v>
          </cell>
          <cell r="N115" t="str">
            <v>KUST - General</v>
          </cell>
          <cell r="O115" t="str">
            <v>200179</v>
          </cell>
          <cell r="P115" t="str">
            <v>FA179-Opex Expense</v>
          </cell>
          <cell r="Q115">
            <v>18572</v>
          </cell>
          <cell r="R115">
            <v>18571.400000000001</v>
          </cell>
          <cell r="S115">
            <v>50000</v>
          </cell>
          <cell r="T115">
            <v>45000</v>
          </cell>
          <cell r="U115">
            <v>40000</v>
          </cell>
          <cell r="V115">
            <v>35000</v>
          </cell>
          <cell r="W115">
            <v>50000</v>
          </cell>
          <cell r="X115">
            <v>50000</v>
          </cell>
          <cell r="Y115">
            <v>50000</v>
          </cell>
        </row>
        <row r="116">
          <cell r="F116" t="str">
            <v>847.8470350.1.435508.000000.847001.200179</v>
          </cell>
          <cell r="G116">
            <v>20250</v>
          </cell>
          <cell r="H116">
            <v>20250</v>
          </cell>
          <cell r="I116">
            <v>20231.5</v>
          </cell>
          <cell r="J116"/>
          <cell r="K116"/>
          <cell r="L116">
            <v>18.5</v>
          </cell>
          <cell r="M116" t="str">
            <v>847001</v>
          </cell>
          <cell r="N116" t="str">
            <v>KUST - General</v>
          </cell>
          <cell r="O116" t="str">
            <v>200179</v>
          </cell>
          <cell r="P116" t="str">
            <v>FA179-Opex Expense</v>
          </cell>
          <cell r="Q116">
            <v>25050</v>
          </cell>
          <cell r="R116">
            <v>25049.360000000001</v>
          </cell>
          <cell r="S116">
            <v>100000</v>
          </cell>
          <cell r="T116">
            <v>90000</v>
          </cell>
          <cell r="U116">
            <v>80000</v>
          </cell>
          <cell r="V116">
            <v>70000</v>
          </cell>
          <cell r="W116">
            <v>118250</v>
          </cell>
          <cell r="X116">
            <v>130075.00000000003</v>
          </cell>
          <cell r="Y116">
            <v>100000</v>
          </cell>
        </row>
        <row r="117">
          <cell r="F117" t="str">
            <v>847.8470350.1.436110.000000.847001.200179</v>
          </cell>
          <cell r="G117">
            <v>5000</v>
          </cell>
          <cell r="H117">
            <v>5000</v>
          </cell>
          <cell r="I117"/>
          <cell r="J117"/>
          <cell r="K117"/>
          <cell r="L117">
            <v>5000</v>
          </cell>
          <cell r="M117" t="str">
            <v>847001</v>
          </cell>
          <cell r="N117" t="str">
            <v>KUST - General</v>
          </cell>
          <cell r="O117" t="str">
            <v>200179</v>
          </cell>
          <cell r="P117" t="str">
            <v>FA179-Opex Expense</v>
          </cell>
          <cell r="Q117">
            <v>1</v>
          </cell>
          <cell r="R117">
            <v>0</v>
          </cell>
          <cell r="S117">
            <v>7500</v>
          </cell>
          <cell r="T117">
            <v>6750</v>
          </cell>
          <cell r="U117">
            <v>6000</v>
          </cell>
          <cell r="V117">
            <v>5250</v>
          </cell>
          <cell r="W117">
            <v>7500</v>
          </cell>
          <cell r="X117">
            <v>7500</v>
          </cell>
          <cell r="Y117">
            <v>7500</v>
          </cell>
        </row>
        <row r="118">
          <cell r="F118" t="str">
            <v>847.8470405.1.421700.000000.847001.200179</v>
          </cell>
          <cell r="G118">
            <v>368363</v>
          </cell>
          <cell r="H118">
            <v>368363</v>
          </cell>
          <cell r="I118">
            <v>99700</v>
          </cell>
          <cell r="J118"/>
          <cell r="K118"/>
          <cell r="L118">
            <v>268663</v>
          </cell>
          <cell r="M118" t="str">
            <v>847001</v>
          </cell>
          <cell r="N118" t="str">
            <v>KUST - General</v>
          </cell>
          <cell r="O118" t="str">
            <v>200179</v>
          </cell>
          <cell r="P118" t="str">
            <v>FA179-Opex Expense</v>
          </cell>
          <cell r="Q118">
            <v>345103.54</v>
          </cell>
          <cell r="R118">
            <v>345102.47</v>
          </cell>
          <cell r="S118">
            <v>560000</v>
          </cell>
          <cell r="T118">
            <v>504000</v>
          </cell>
          <cell r="U118">
            <v>448000</v>
          </cell>
          <cell r="V118">
            <v>392000</v>
          </cell>
          <cell r="W118">
            <v>280000</v>
          </cell>
          <cell r="X118">
            <v>280000</v>
          </cell>
          <cell r="Y118">
            <v>560000</v>
          </cell>
        </row>
        <row r="119">
          <cell r="F119" t="str">
            <v>847.8470405.1.425100.000000.847001.200179</v>
          </cell>
          <cell r="G119">
            <v>1</v>
          </cell>
          <cell r="H119">
            <v>1</v>
          </cell>
          <cell r="I119"/>
          <cell r="J119"/>
          <cell r="K119"/>
          <cell r="L119">
            <v>1</v>
          </cell>
          <cell r="M119" t="str">
            <v>847001</v>
          </cell>
          <cell r="N119" t="str">
            <v>KUST - General</v>
          </cell>
          <cell r="O119" t="str">
            <v>200179</v>
          </cell>
          <cell r="P119" t="str">
            <v>FA179-Opex Expense</v>
          </cell>
          <cell r="Q119">
            <v>0.68000000000029104</v>
          </cell>
          <cell r="R119">
            <v>0</v>
          </cell>
          <cell r="S119">
            <v>0</v>
          </cell>
          <cell r="T119">
            <v>0</v>
          </cell>
          <cell r="U119">
            <v>0</v>
          </cell>
          <cell r="V119">
            <v>0</v>
          </cell>
          <cell r="W119">
            <v>0</v>
          </cell>
          <cell r="X119">
            <v>0</v>
          </cell>
          <cell r="Y119">
            <v>0</v>
          </cell>
        </row>
        <row r="120">
          <cell r="F120" t="str">
            <v>847.8470405.1.425510.000000.847001.200179</v>
          </cell>
          <cell r="G120">
            <v>5000</v>
          </cell>
          <cell r="H120">
            <v>5000</v>
          </cell>
          <cell r="I120"/>
          <cell r="J120"/>
          <cell r="K120"/>
          <cell r="L120">
            <v>5000</v>
          </cell>
          <cell r="M120" t="str">
            <v>847001</v>
          </cell>
          <cell r="N120" t="str">
            <v>KUST - General</v>
          </cell>
          <cell r="O120" t="str">
            <v>200179</v>
          </cell>
          <cell r="P120" t="str">
            <v>FA179-Opex Expense</v>
          </cell>
          <cell r="Q120">
            <v>5942.6</v>
          </cell>
          <cell r="R120">
            <v>5943</v>
          </cell>
          <cell r="S120">
            <v>15000</v>
          </cell>
          <cell r="T120">
            <v>13500</v>
          </cell>
          <cell r="U120">
            <v>12000</v>
          </cell>
          <cell r="V120">
            <v>10500</v>
          </cell>
          <cell r="W120">
            <v>15000</v>
          </cell>
          <cell r="X120">
            <v>15000</v>
          </cell>
          <cell r="Y120">
            <v>15000</v>
          </cell>
        </row>
        <row r="121">
          <cell r="F121" t="str">
            <v>847.8470405.1.425770.000000.847001.200179</v>
          </cell>
          <cell r="G121">
            <v>50000</v>
          </cell>
          <cell r="H121">
            <v>50000</v>
          </cell>
          <cell r="I121"/>
          <cell r="J121"/>
          <cell r="K121"/>
          <cell r="L121">
            <v>50000</v>
          </cell>
          <cell r="M121" t="str">
            <v>847001</v>
          </cell>
          <cell r="N121" t="str">
            <v>KUST - General</v>
          </cell>
          <cell r="O121" t="str">
            <v>200179</v>
          </cell>
          <cell r="P121" t="str">
            <v>FA179-Opex Expense</v>
          </cell>
          <cell r="Q121">
            <v>17239.3</v>
          </cell>
          <cell r="R121">
            <v>13603.26</v>
          </cell>
          <cell r="S121">
            <v>50000</v>
          </cell>
          <cell r="T121">
            <v>45000</v>
          </cell>
          <cell r="U121">
            <v>40000</v>
          </cell>
          <cell r="V121">
            <v>35000</v>
          </cell>
          <cell r="W121">
            <v>50000</v>
          </cell>
          <cell r="X121">
            <v>50000</v>
          </cell>
          <cell r="Y121">
            <v>50000</v>
          </cell>
        </row>
        <row r="122">
          <cell r="F122" t="str">
            <v>847.8470405.1.427710.000000.847001.200179</v>
          </cell>
          <cell r="G122">
            <v>11638</v>
          </cell>
          <cell r="H122">
            <v>11638</v>
          </cell>
          <cell r="I122">
            <v>10707.66</v>
          </cell>
          <cell r="J122"/>
          <cell r="K122"/>
          <cell r="L122">
            <v>930.34</v>
          </cell>
          <cell r="M122" t="str">
            <v>847001</v>
          </cell>
          <cell r="N122" t="str">
            <v>KUST - General</v>
          </cell>
          <cell r="O122" t="str">
            <v>200179</v>
          </cell>
          <cell r="P122" t="str">
            <v>FA179-Opex Expense</v>
          </cell>
          <cell r="Q122">
            <v>0</v>
          </cell>
          <cell r="R122">
            <v>0</v>
          </cell>
          <cell r="S122">
            <v>12000</v>
          </cell>
          <cell r="T122">
            <v>10800</v>
          </cell>
          <cell r="U122">
            <v>9600</v>
          </cell>
          <cell r="V122">
            <v>8400</v>
          </cell>
          <cell r="W122">
            <v>12000</v>
          </cell>
          <cell r="X122">
            <v>12000</v>
          </cell>
          <cell r="Y122">
            <v>12000</v>
          </cell>
        </row>
        <row r="123">
          <cell r="F123" t="str">
            <v>847.8470405.1.432209.000000.847001.200179</v>
          </cell>
          <cell r="G123">
            <v>200000</v>
          </cell>
          <cell r="H123">
            <v>190000</v>
          </cell>
          <cell r="I123"/>
          <cell r="J123">
            <v>0</v>
          </cell>
          <cell r="K123">
            <v>152176</v>
          </cell>
          <cell r="L123">
            <v>37824</v>
          </cell>
          <cell r="M123" t="str">
            <v>847001</v>
          </cell>
          <cell r="N123" t="str">
            <v>KUST - General</v>
          </cell>
          <cell r="O123" t="str">
            <v>200179</v>
          </cell>
          <cell r="P123" t="str">
            <v>FA179-Opex Expense</v>
          </cell>
          <cell r="Q123">
            <v>54287.16</v>
          </cell>
          <cell r="R123">
            <v>54285.71</v>
          </cell>
          <cell r="S123">
            <v>200000</v>
          </cell>
          <cell r="T123">
            <v>180000</v>
          </cell>
          <cell r="U123">
            <v>160000</v>
          </cell>
          <cell r="V123">
            <v>140000</v>
          </cell>
          <cell r="W123">
            <v>200000</v>
          </cell>
          <cell r="X123">
            <v>200000</v>
          </cell>
          <cell r="Y123">
            <v>200000</v>
          </cell>
        </row>
        <row r="124">
          <cell r="F124" t="str">
            <v>847.8470405.1.435350.000000.847001.200179</v>
          </cell>
          <cell r="G124">
            <v>20000</v>
          </cell>
          <cell r="H124">
            <v>27666</v>
          </cell>
          <cell r="I124">
            <v>15695.53</v>
          </cell>
          <cell r="J124"/>
          <cell r="K124"/>
          <cell r="L124">
            <v>11970.47</v>
          </cell>
          <cell r="M124" t="str">
            <v>847001</v>
          </cell>
          <cell r="N124" t="str">
            <v>KUST - General</v>
          </cell>
          <cell r="O124" t="str">
            <v>200179</v>
          </cell>
          <cell r="P124" t="str">
            <v>FA179-Opex Expense</v>
          </cell>
          <cell r="Q124">
            <v>0</v>
          </cell>
          <cell r="R124">
            <v>0</v>
          </cell>
          <cell r="S124">
            <v>30000</v>
          </cell>
          <cell r="T124">
            <v>27000</v>
          </cell>
          <cell r="U124">
            <v>24000</v>
          </cell>
          <cell r="V124">
            <v>21000</v>
          </cell>
          <cell r="W124">
            <v>30000</v>
          </cell>
          <cell r="X124">
            <v>30000</v>
          </cell>
          <cell r="Y124">
            <v>30000</v>
          </cell>
        </row>
        <row r="125">
          <cell r="F125" t="str">
            <v>847.8470410.1.425770.000000.847001.200179</v>
          </cell>
          <cell r="G125">
            <v>53000</v>
          </cell>
          <cell r="H125">
            <v>36000</v>
          </cell>
          <cell r="I125">
            <v>1256.79</v>
          </cell>
          <cell r="J125"/>
          <cell r="K125"/>
          <cell r="L125">
            <v>34743.21</v>
          </cell>
          <cell r="M125" t="str">
            <v>847001</v>
          </cell>
          <cell r="N125" t="str">
            <v>KUST - General</v>
          </cell>
          <cell r="O125" t="str">
            <v>200179</v>
          </cell>
          <cell r="P125" t="str">
            <v>FA179-Opex Expense</v>
          </cell>
          <cell r="Q125">
            <v>4310</v>
          </cell>
          <cell r="R125">
            <v>-1861.34</v>
          </cell>
          <cell r="S125">
            <v>120000</v>
          </cell>
          <cell r="T125">
            <v>108000</v>
          </cell>
          <cell r="U125">
            <v>96000</v>
          </cell>
          <cell r="V125">
            <v>84000</v>
          </cell>
          <cell r="W125">
            <v>120000</v>
          </cell>
          <cell r="X125">
            <v>90000</v>
          </cell>
          <cell r="Y125">
            <v>120000</v>
          </cell>
        </row>
        <row r="126">
          <cell r="F126" t="str">
            <v>847.8470410.1.426610.000000.847001.200179</v>
          </cell>
          <cell r="G126">
            <v>5357</v>
          </cell>
          <cell r="H126">
            <v>5357</v>
          </cell>
          <cell r="I126"/>
          <cell r="J126"/>
          <cell r="K126"/>
          <cell r="L126">
            <v>5357</v>
          </cell>
          <cell r="M126" t="str">
            <v>847001</v>
          </cell>
          <cell r="N126" t="str">
            <v>KUST - General</v>
          </cell>
          <cell r="O126" t="str">
            <v>200179</v>
          </cell>
          <cell r="P126" t="str">
            <v>FA179-Opex Expense</v>
          </cell>
          <cell r="Q126">
            <v>1</v>
          </cell>
          <cell r="R126">
            <v>0</v>
          </cell>
          <cell r="S126">
            <v>5600</v>
          </cell>
          <cell r="T126">
            <v>5040</v>
          </cell>
          <cell r="U126">
            <v>4480</v>
          </cell>
          <cell r="V126">
            <v>3919.9999999999995</v>
          </cell>
          <cell r="W126">
            <v>5500</v>
          </cell>
          <cell r="X126">
            <v>5500</v>
          </cell>
          <cell r="Y126">
            <v>5600</v>
          </cell>
        </row>
        <row r="127">
          <cell r="F127" t="str">
            <v>847.8470410.1.435350.000000.847001.200179</v>
          </cell>
          <cell r="G127">
            <v>0</v>
          </cell>
          <cell r="H127">
            <v>17000</v>
          </cell>
          <cell r="I127"/>
          <cell r="J127"/>
          <cell r="K127"/>
          <cell r="L127">
            <v>17000</v>
          </cell>
          <cell r="M127" t="str">
            <v>847001</v>
          </cell>
          <cell r="N127" t="str">
            <v>KUST - General</v>
          </cell>
          <cell r="O127" t="str">
            <v>200179</v>
          </cell>
          <cell r="P127" t="str">
            <v>FA179-Opex Expense</v>
          </cell>
          <cell r="Q127">
            <v>0</v>
          </cell>
          <cell r="R127">
            <v>0</v>
          </cell>
          <cell r="S127">
            <v>17899.920000000002</v>
          </cell>
          <cell r="T127">
            <v>16109.928000000002</v>
          </cell>
          <cell r="U127">
            <v>14319.936000000002</v>
          </cell>
          <cell r="V127">
            <v>12529.944000000001</v>
          </cell>
          <cell r="W127">
            <v>17899.920000000002</v>
          </cell>
          <cell r="X127">
            <v>17899.920000000002</v>
          </cell>
          <cell r="Y127">
            <v>17899.920000000002</v>
          </cell>
        </row>
        <row r="128">
          <cell r="F128" t="str">
            <v>847.8470415.1.425770.000000.847001.200179</v>
          </cell>
          <cell r="G128">
            <v>151153</v>
          </cell>
          <cell r="H128">
            <v>145153</v>
          </cell>
          <cell r="I128">
            <v>4667.32</v>
          </cell>
          <cell r="J128"/>
          <cell r="K128"/>
          <cell r="L128">
            <v>140485.68</v>
          </cell>
          <cell r="M128" t="str">
            <v>847001</v>
          </cell>
          <cell r="N128" t="str">
            <v>KUST - General</v>
          </cell>
          <cell r="O128" t="str">
            <v>200179</v>
          </cell>
          <cell r="P128" t="str">
            <v>FA179-Opex Expense</v>
          </cell>
          <cell r="Q128">
            <v>8896</v>
          </cell>
          <cell r="R128">
            <v>8895</v>
          </cell>
          <cell r="S128">
            <v>285000</v>
          </cell>
          <cell r="T128">
            <v>256500</v>
          </cell>
          <cell r="U128">
            <v>228000</v>
          </cell>
          <cell r="V128">
            <v>199500</v>
          </cell>
          <cell r="W128">
            <v>300000</v>
          </cell>
          <cell r="X128">
            <v>315000</v>
          </cell>
          <cell r="Y128">
            <v>285000</v>
          </cell>
        </row>
        <row r="129">
          <cell r="F129" t="str">
            <v>847.8470415.1.425900.000000.847001.200179</v>
          </cell>
          <cell r="G129"/>
          <cell r="H129"/>
          <cell r="I129">
            <v>-1832.83</v>
          </cell>
          <cell r="J129"/>
          <cell r="K129"/>
          <cell r="L129">
            <v>1832.83</v>
          </cell>
          <cell r="M129" t="str">
            <v>847001</v>
          </cell>
          <cell r="N129" t="str">
            <v>KUST - General</v>
          </cell>
          <cell r="O129" t="str">
            <v>200179</v>
          </cell>
          <cell r="P129" t="str">
            <v>FA179-Opex Expense</v>
          </cell>
          <cell r="Q129">
            <v>2627</v>
          </cell>
          <cell r="R129">
            <v>794.17</v>
          </cell>
          <cell r="S129">
            <v>140000</v>
          </cell>
          <cell r="T129">
            <v>126000</v>
          </cell>
          <cell r="U129">
            <v>112000</v>
          </cell>
          <cell r="V129">
            <v>98000</v>
          </cell>
          <cell r="W129">
            <v>140000</v>
          </cell>
          <cell r="X129">
            <v>140000</v>
          </cell>
          <cell r="Y129">
            <v>140000</v>
          </cell>
        </row>
        <row r="130">
          <cell r="F130" t="str">
            <v>847.8470415.1.426610.000000.847001.200179</v>
          </cell>
          <cell r="G130">
            <v>29900</v>
          </cell>
          <cell r="H130">
            <v>35900</v>
          </cell>
          <cell r="I130">
            <v>14960.17</v>
          </cell>
          <cell r="J130">
            <v>0</v>
          </cell>
          <cell r="K130">
            <v>20274.96</v>
          </cell>
          <cell r="L130">
            <v>664.87000000000296</v>
          </cell>
          <cell r="M130" t="str">
            <v>847001</v>
          </cell>
          <cell r="N130" t="str">
            <v>KUST - General</v>
          </cell>
          <cell r="O130" t="str">
            <v>200179</v>
          </cell>
          <cell r="P130" t="str">
            <v>FA179-Opex Expense</v>
          </cell>
          <cell r="Q130">
            <v>42017</v>
          </cell>
          <cell r="R130">
            <v>42016.45</v>
          </cell>
          <cell r="S130">
            <v>229511</v>
          </cell>
          <cell r="T130">
            <v>206559.9</v>
          </cell>
          <cell r="U130">
            <v>183608.80000000002</v>
          </cell>
          <cell r="V130">
            <v>160657.69999999998</v>
          </cell>
          <cell r="W130">
            <v>229511</v>
          </cell>
          <cell r="X130">
            <v>229511</v>
          </cell>
          <cell r="Y130">
            <v>229511</v>
          </cell>
        </row>
        <row r="131">
          <cell r="F131" t="str">
            <v>847.8470415.1.432209.000000.847001.200179</v>
          </cell>
          <cell r="G131">
            <v>120000</v>
          </cell>
          <cell r="H131">
            <v>120000</v>
          </cell>
          <cell r="I131">
            <v>6150</v>
          </cell>
          <cell r="J131">
            <v>45157.46</v>
          </cell>
          <cell r="K131">
            <v>33000</v>
          </cell>
          <cell r="L131">
            <v>35692.54</v>
          </cell>
          <cell r="M131" t="str">
            <v>847001</v>
          </cell>
          <cell r="N131" t="str">
            <v>KUST - General</v>
          </cell>
          <cell r="O131" t="str">
            <v>200179</v>
          </cell>
          <cell r="P131" t="str">
            <v>FA179-Opex Expense</v>
          </cell>
          <cell r="Q131">
            <v>152716</v>
          </cell>
          <cell r="R131">
            <v>71550</v>
          </cell>
          <cell r="S131">
            <v>301000</v>
          </cell>
          <cell r="T131">
            <v>270900</v>
          </cell>
          <cell r="U131">
            <v>240800</v>
          </cell>
          <cell r="V131">
            <v>210700</v>
          </cell>
          <cell r="W131">
            <v>301000</v>
          </cell>
          <cell r="X131">
            <v>301000</v>
          </cell>
          <cell r="Y131">
            <v>301000</v>
          </cell>
        </row>
        <row r="132">
          <cell r="F132" t="str">
            <v>847.8470415.1.435350.000000.847001.200179</v>
          </cell>
          <cell r="G132">
            <v>37500</v>
          </cell>
          <cell r="H132">
            <v>37500</v>
          </cell>
          <cell r="I132">
            <v>4550.72</v>
          </cell>
          <cell r="J132"/>
          <cell r="K132"/>
          <cell r="L132">
            <v>32949.279999999999</v>
          </cell>
          <cell r="M132" t="str">
            <v>847001</v>
          </cell>
          <cell r="N132" t="str">
            <v>KUST - General</v>
          </cell>
          <cell r="O132" t="str">
            <v>200179</v>
          </cell>
          <cell r="P132" t="str">
            <v>FA179-Opex Expense</v>
          </cell>
          <cell r="Q132">
            <v>18075</v>
          </cell>
          <cell r="R132">
            <v>18074.150000000001</v>
          </cell>
          <cell r="S132">
            <v>70000</v>
          </cell>
          <cell r="T132">
            <v>63000</v>
          </cell>
          <cell r="U132">
            <v>56000</v>
          </cell>
          <cell r="V132">
            <v>49000</v>
          </cell>
          <cell r="W132">
            <v>70000</v>
          </cell>
          <cell r="X132">
            <v>105000</v>
          </cell>
          <cell r="Y132">
            <v>70000</v>
          </cell>
        </row>
        <row r="133">
          <cell r="F133" t="str">
            <v>847.8470415.1.435508.000000.847001.200179</v>
          </cell>
          <cell r="G133">
            <v>100000</v>
          </cell>
          <cell r="H133">
            <v>100000</v>
          </cell>
          <cell r="I133">
            <v>72601.740000000005</v>
          </cell>
          <cell r="J133">
            <v>0</v>
          </cell>
          <cell r="K133">
            <v>16454</v>
          </cell>
          <cell r="L133">
            <v>10944.26</v>
          </cell>
          <cell r="M133" t="str">
            <v>847001</v>
          </cell>
          <cell r="N133" t="str">
            <v>KUST - General</v>
          </cell>
          <cell r="O133" t="str">
            <v>200179</v>
          </cell>
          <cell r="P133" t="str">
            <v>FA179-Opex Expense</v>
          </cell>
          <cell r="Q133">
            <v>298530</v>
          </cell>
          <cell r="R133">
            <v>267319.94</v>
          </cell>
          <cell r="S133">
            <v>525000</v>
          </cell>
          <cell r="T133">
            <v>472500</v>
          </cell>
          <cell r="U133">
            <v>420000</v>
          </cell>
          <cell r="V133">
            <v>367500</v>
          </cell>
          <cell r="W133">
            <v>525000</v>
          </cell>
          <cell r="X133">
            <v>525000</v>
          </cell>
          <cell r="Y133">
            <v>525000</v>
          </cell>
        </row>
        <row r="134">
          <cell r="F134" t="str">
            <v>847.8470425.1.425510.000000.847001.200179</v>
          </cell>
          <cell r="G134">
            <v>1</v>
          </cell>
          <cell r="H134">
            <v>1</v>
          </cell>
          <cell r="I134"/>
          <cell r="J134"/>
          <cell r="K134"/>
          <cell r="L134">
            <v>1</v>
          </cell>
          <cell r="M134" t="str">
            <v>847001</v>
          </cell>
          <cell r="N134" t="str">
            <v>KUST - General</v>
          </cell>
          <cell r="O134" t="str">
            <v>200179</v>
          </cell>
          <cell r="P134" t="str">
            <v>FA179-Opex Expense</v>
          </cell>
          <cell r="Q134">
            <v>0.52999999999883596</v>
          </cell>
          <cell r="R134">
            <v>0</v>
          </cell>
          <cell r="S134">
            <v>45000</v>
          </cell>
          <cell r="T134">
            <v>40500</v>
          </cell>
          <cell r="U134">
            <v>36000</v>
          </cell>
          <cell r="V134">
            <v>31499.999999999996</v>
          </cell>
          <cell r="W134">
            <v>0</v>
          </cell>
          <cell r="X134">
            <v>0</v>
          </cell>
          <cell r="Y134">
            <v>45000</v>
          </cell>
        </row>
        <row r="135">
          <cell r="F135" t="str">
            <v>847.8470425.1.425770.000000.847001.200179</v>
          </cell>
          <cell r="G135">
            <v>0</v>
          </cell>
          <cell r="H135">
            <v>720</v>
          </cell>
          <cell r="I135">
            <v>717</v>
          </cell>
          <cell r="J135"/>
          <cell r="K135"/>
          <cell r="L135">
            <v>3</v>
          </cell>
          <cell r="M135" t="str">
            <v>847001</v>
          </cell>
          <cell r="N135" t="str">
            <v>KUST - General</v>
          </cell>
          <cell r="O135" t="str">
            <v>200179</v>
          </cell>
          <cell r="P135" t="str">
            <v>FA179-Opex Expense</v>
          </cell>
          <cell r="Q135">
            <v>66413.58</v>
          </cell>
          <cell r="R135">
            <v>66413.240000000005</v>
          </cell>
          <cell r="S135">
            <v>60000</v>
          </cell>
          <cell r="T135">
            <v>54000</v>
          </cell>
          <cell r="U135">
            <v>48000</v>
          </cell>
          <cell r="V135">
            <v>42000</v>
          </cell>
          <cell r="W135">
            <v>60000</v>
          </cell>
          <cell r="X135">
            <v>60000</v>
          </cell>
          <cell r="Y135">
            <v>60000</v>
          </cell>
        </row>
        <row r="136">
          <cell r="F136" t="str">
            <v>847.8470425.1.426610.000000.847001.200179</v>
          </cell>
          <cell r="G136">
            <v>0</v>
          </cell>
          <cell r="H136">
            <v>0</v>
          </cell>
          <cell r="I136"/>
          <cell r="J136"/>
          <cell r="K136"/>
          <cell r="L136">
            <v>0</v>
          </cell>
          <cell r="M136" t="str">
            <v>847001</v>
          </cell>
          <cell r="N136" t="str">
            <v>KUST - General</v>
          </cell>
          <cell r="O136" t="str">
            <v>200179</v>
          </cell>
          <cell r="P136" t="str">
            <v>FA179-Opex Expense</v>
          </cell>
          <cell r="Q136">
            <v>0</v>
          </cell>
          <cell r="R136">
            <v>0</v>
          </cell>
          <cell r="S136">
            <v>212000</v>
          </cell>
          <cell r="T136">
            <v>190800</v>
          </cell>
          <cell r="U136">
            <v>169600</v>
          </cell>
          <cell r="V136">
            <v>148400</v>
          </cell>
          <cell r="W136">
            <v>64000</v>
          </cell>
          <cell r="X136">
            <v>90000</v>
          </cell>
          <cell r="Y136">
            <v>212000</v>
          </cell>
        </row>
        <row r="137">
          <cell r="F137" t="str">
            <v>847.8470425.1.435350.000000.847001.200179</v>
          </cell>
          <cell r="G137">
            <v>36171</v>
          </cell>
          <cell r="H137">
            <v>35451</v>
          </cell>
          <cell r="I137">
            <v>31871.4</v>
          </cell>
          <cell r="J137"/>
          <cell r="K137"/>
          <cell r="L137">
            <v>3579.6</v>
          </cell>
          <cell r="M137" t="str">
            <v>847001</v>
          </cell>
          <cell r="N137" t="str">
            <v>KUST - General</v>
          </cell>
          <cell r="O137" t="str">
            <v>200179</v>
          </cell>
          <cell r="P137" t="str">
            <v>FA179-Opex Expense</v>
          </cell>
          <cell r="Q137">
            <v>39564.32</v>
          </cell>
          <cell r="R137">
            <v>39563.17</v>
          </cell>
          <cell r="S137">
            <v>120000</v>
          </cell>
          <cell r="T137">
            <v>108000</v>
          </cell>
          <cell r="U137">
            <v>96000</v>
          </cell>
          <cell r="V137">
            <v>84000</v>
          </cell>
          <cell r="W137">
            <v>150000</v>
          </cell>
          <cell r="X137">
            <v>200000</v>
          </cell>
          <cell r="Y137">
            <v>120000</v>
          </cell>
        </row>
        <row r="138">
          <cell r="F138" t="str">
            <v>847.8470425.1.435508.000000.847001.200179</v>
          </cell>
          <cell r="G138">
            <v>239</v>
          </cell>
          <cell r="H138">
            <v>239</v>
          </cell>
          <cell r="I138">
            <v>227.28</v>
          </cell>
          <cell r="J138"/>
          <cell r="K138"/>
          <cell r="L138">
            <v>11.72</v>
          </cell>
          <cell r="M138" t="str">
            <v>847001</v>
          </cell>
          <cell r="N138" t="str">
            <v>KUST - General</v>
          </cell>
          <cell r="O138" t="str">
            <v>200179</v>
          </cell>
          <cell r="P138" t="str">
            <v>FA179-Opex Expense</v>
          </cell>
          <cell r="Q138">
            <v>42606</v>
          </cell>
          <cell r="R138">
            <v>42606</v>
          </cell>
          <cell r="S138">
            <v>2381300</v>
          </cell>
          <cell r="T138">
            <v>2143170</v>
          </cell>
          <cell r="U138">
            <v>1905040</v>
          </cell>
          <cell r="V138">
            <v>1666910</v>
          </cell>
          <cell r="W138">
            <v>5051100</v>
          </cell>
          <cell r="X138">
            <v>3320000</v>
          </cell>
          <cell r="Y138">
            <v>1190650</v>
          </cell>
        </row>
        <row r="139">
          <cell r="F139" t="str">
            <v>847.8470430.1.425770.000000.847001.200179</v>
          </cell>
          <cell r="G139">
            <v>220000</v>
          </cell>
          <cell r="H139">
            <v>220000</v>
          </cell>
          <cell r="I139">
            <v>-3393</v>
          </cell>
          <cell r="J139"/>
          <cell r="K139"/>
          <cell r="L139">
            <v>223393</v>
          </cell>
          <cell r="M139" t="str">
            <v>847001</v>
          </cell>
          <cell r="N139" t="str">
            <v>KUST - General</v>
          </cell>
          <cell r="O139" t="str">
            <v>200179</v>
          </cell>
          <cell r="P139" t="str">
            <v>FA179-Opex Expense</v>
          </cell>
          <cell r="Q139">
            <v>23535.22</v>
          </cell>
          <cell r="R139">
            <v>23514.52</v>
          </cell>
          <cell r="S139">
            <v>375000</v>
          </cell>
          <cell r="T139">
            <v>337500</v>
          </cell>
          <cell r="U139">
            <v>300000</v>
          </cell>
          <cell r="V139">
            <v>262500</v>
          </cell>
          <cell r="W139">
            <v>375000</v>
          </cell>
          <cell r="X139">
            <v>375000</v>
          </cell>
          <cell r="Y139">
            <v>375000</v>
          </cell>
        </row>
        <row r="140">
          <cell r="F140" t="str">
            <v>847.8470430.1.426610.000000.847001.200179</v>
          </cell>
          <cell r="G140">
            <v>29000</v>
          </cell>
          <cell r="H140">
            <v>26375</v>
          </cell>
          <cell r="I140">
            <v>6303.79</v>
          </cell>
          <cell r="J140"/>
          <cell r="K140"/>
          <cell r="L140">
            <v>20071.21</v>
          </cell>
          <cell r="M140" t="str">
            <v>847001</v>
          </cell>
          <cell r="N140" t="str">
            <v>KUST - General</v>
          </cell>
          <cell r="O140" t="str">
            <v>200179</v>
          </cell>
          <cell r="P140" t="str">
            <v>FA179-Opex Expense</v>
          </cell>
          <cell r="Q140">
            <v>7461.19</v>
          </cell>
          <cell r="R140">
            <v>7460.85</v>
          </cell>
          <cell r="S140">
            <v>26152</v>
          </cell>
          <cell r="T140">
            <v>23536.799999999999</v>
          </cell>
          <cell r="U140">
            <v>20921.600000000002</v>
          </cell>
          <cell r="V140">
            <v>18306.399999999998</v>
          </cell>
          <cell r="W140">
            <v>62500</v>
          </cell>
          <cell r="X140">
            <v>150000</v>
          </cell>
          <cell r="Y140">
            <v>26152</v>
          </cell>
        </row>
        <row r="141">
          <cell r="F141" t="str">
            <v>847.8470430.1.435508.000000.847001.200179</v>
          </cell>
          <cell r="G141">
            <v>20000</v>
          </cell>
          <cell r="H141">
            <v>20000</v>
          </cell>
          <cell r="I141"/>
          <cell r="J141"/>
          <cell r="K141"/>
          <cell r="L141">
            <v>20000</v>
          </cell>
          <cell r="M141" t="str">
            <v>847001</v>
          </cell>
          <cell r="N141" t="str">
            <v>KUST - General</v>
          </cell>
          <cell r="O141" t="str">
            <v>200179</v>
          </cell>
          <cell r="P141" t="str">
            <v>FA179-Opex Expense</v>
          </cell>
          <cell r="Q141">
            <v>1.40000000000873</v>
          </cell>
          <cell r="R141">
            <v>-1184</v>
          </cell>
          <cell r="S141">
            <v>84600</v>
          </cell>
          <cell r="T141">
            <v>76140</v>
          </cell>
          <cell r="U141">
            <v>67680</v>
          </cell>
          <cell r="V141">
            <v>59219.999999999993</v>
          </cell>
          <cell r="W141">
            <v>84600</v>
          </cell>
          <cell r="X141">
            <v>84600</v>
          </cell>
          <cell r="Y141">
            <v>84600</v>
          </cell>
        </row>
        <row r="142">
          <cell r="F142" t="str">
            <v>847.8470435.1.425770.000000.847001.200179</v>
          </cell>
          <cell r="G142">
            <v>188207</v>
          </cell>
          <cell r="H142">
            <v>188207</v>
          </cell>
          <cell r="I142">
            <v>2100.69</v>
          </cell>
          <cell r="J142"/>
          <cell r="K142"/>
          <cell r="L142">
            <v>186106.31</v>
          </cell>
          <cell r="M142" t="str">
            <v>847001</v>
          </cell>
          <cell r="N142" t="str">
            <v>KUST - General</v>
          </cell>
          <cell r="O142" t="str">
            <v>200179</v>
          </cell>
          <cell r="P142" t="str">
            <v>FA179-Opex Expense</v>
          </cell>
          <cell r="Q142">
            <v>73950</v>
          </cell>
          <cell r="R142">
            <v>73918.67</v>
          </cell>
          <cell r="S142">
            <v>100000</v>
          </cell>
          <cell r="T142">
            <v>90000</v>
          </cell>
          <cell r="U142">
            <v>80000</v>
          </cell>
          <cell r="V142">
            <v>70000</v>
          </cell>
          <cell r="W142">
            <v>0</v>
          </cell>
          <cell r="X142">
            <v>0</v>
          </cell>
          <cell r="Y142">
            <v>100000</v>
          </cell>
        </row>
        <row r="143">
          <cell r="F143" t="str">
            <v>847.8470435.1.426610.000000.847001.200179</v>
          </cell>
          <cell r="G143">
            <v>30000</v>
          </cell>
          <cell r="H143">
            <v>30000</v>
          </cell>
          <cell r="I143"/>
          <cell r="J143"/>
          <cell r="K143"/>
          <cell r="L143">
            <v>30000</v>
          </cell>
          <cell r="M143" t="str">
            <v>847001</v>
          </cell>
          <cell r="N143" t="str">
            <v>KUST - General</v>
          </cell>
          <cell r="O143" t="str">
            <v>200179</v>
          </cell>
          <cell r="P143" t="str">
            <v>FA179-Opex Expense</v>
          </cell>
          <cell r="Q143">
            <v>1.1500000000014601</v>
          </cell>
          <cell r="R143">
            <v>0</v>
          </cell>
          <cell r="S143">
            <v>30000</v>
          </cell>
          <cell r="T143">
            <v>27000</v>
          </cell>
          <cell r="U143">
            <v>24000</v>
          </cell>
          <cell r="V143">
            <v>21000</v>
          </cell>
          <cell r="W143">
            <v>0</v>
          </cell>
          <cell r="X143">
            <v>0</v>
          </cell>
          <cell r="Y143">
            <v>30000</v>
          </cell>
        </row>
        <row r="144">
          <cell r="F144" t="str">
            <v>847.8470435.1.427710.000000.847001.200179</v>
          </cell>
          <cell r="G144">
            <v>1</v>
          </cell>
          <cell r="H144">
            <v>1</v>
          </cell>
          <cell r="I144"/>
          <cell r="J144"/>
          <cell r="K144"/>
          <cell r="L144">
            <v>1</v>
          </cell>
          <cell r="M144" t="str">
            <v>847001</v>
          </cell>
          <cell r="N144" t="str">
            <v>KUST - General</v>
          </cell>
          <cell r="O144" t="str">
            <v>200179</v>
          </cell>
          <cell r="P144" t="str">
            <v>FA179-Opex Expense</v>
          </cell>
          <cell r="Q144">
            <v>0.18000000000029101</v>
          </cell>
          <cell r="R144">
            <v>0</v>
          </cell>
          <cell r="S144">
            <v>0</v>
          </cell>
          <cell r="T144">
            <v>0</v>
          </cell>
          <cell r="U144">
            <v>0</v>
          </cell>
          <cell r="V144">
            <v>0</v>
          </cell>
          <cell r="W144">
            <v>30000</v>
          </cell>
          <cell r="X144">
            <v>30000</v>
          </cell>
          <cell r="Y144">
            <v>0</v>
          </cell>
        </row>
        <row r="145">
          <cell r="F145" t="str">
            <v>847.8470435.1.435340.000000.847001.200179</v>
          </cell>
          <cell r="G145">
            <v>35000</v>
          </cell>
          <cell r="H145">
            <v>35000</v>
          </cell>
          <cell r="I145"/>
          <cell r="J145"/>
          <cell r="K145"/>
          <cell r="L145">
            <v>35000</v>
          </cell>
          <cell r="M145" t="str">
            <v>847001</v>
          </cell>
          <cell r="N145" t="str">
            <v>KUST - General</v>
          </cell>
          <cell r="O145" t="str">
            <v>200179</v>
          </cell>
          <cell r="P145" t="str">
            <v>FA179-Opex Expense</v>
          </cell>
          <cell r="Q145">
            <v>0.77000000000407498</v>
          </cell>
          <cell r="R145">
            <v>0</v>
          </cell>
          <cell r="S145">
            <v>35000</v>
          </cell>
          <cell r="T145">
            <v>31500</v>
          </cell>
          <cell r="U145">
            <v>28000</v>
          </cell>
          <cell r="V145">
            <v>24500</v>
          </cell>
          <cell r="W145">
            <v>0</v>
          </cell>
          <cell r="X145">
            <v>0</v>
          </cell>
          <cell r="Y145">
            <v>35000</v>
          </cell>
        </row>
        <row r="146">
          <cell r="F146" t="str">
            <v>847.8470435.1.436600.000000.847001.200179</v>
          </cell>
          <cell r="G146">
            <v>1</v>
          </cell>
          <cell r="H146">
            <v>1</v>
          </cell>
          <cell r="I146"/>
          <cell r="J146"/>
          <cell r="K146"/>
          <cell r="L146">
            <v>1</v>
          </cell>
          <cell r="M146" t="str">
            <v>847001</v>
          </cell>
          <cell r="N146" t="str">
            <v>KUST - General</v>
          </cell>
          <cell r="O146" t="str">
            <v>200179</v>
          </cell>
          <cell r="P146" t="str">
            <v>FA179-Opex Expense</v>
          </cell>
          <cell r="Q146">
            <v>0.97000000000116404</v>
          </cell>
          <cell r="R146">
            <v>0</v>
          </cell>
          <cell r="S146">
            <v>30000</v>
          </cell>
          <cell r="T146">
            <v>27000</v>
          </cell>
          <cell r="U146">
            <v>24000</v>
          </cell>
          <cell r="V146">
            <v>21000</v>
          </cell>
          <cell r="W146">
            <v>35000</v>
          </cell>
          <cell r="X146">
            <v>35000</v>
          </cell>
          <cell r="Y146">
            <v>30000</v>
          </cell>
        </row>
        <row r="147">
          <cell r="F147" t="str">
            <v>847.8470440.1.425761.000000.847001.200179</v>
          </cell>
          <cell r="G147">
            <v>4400</v>
          </cell>
          <cell r="H147">
            <v>4400</v>
          </cell>
          <cell r="I147"/>
          <cell r="J147"/>
          <cell r="K147"/>
          <cell r="L147">
            <v>4400</v>
          </cell>
          <cell r="M147" t="str">
            <v>847001</v>
          </cell>
          <cell r="N147" t="str">
            <v>KUST - General</v>
          </cell>
          <cell r="O147" t="str">
            <v>200179</v>
          </cell>
          <cell r="P147" t="str">
            <v>FA179-Opex Expense</v>
          </cell>
          <cell r="Q147">
            <v>4400</v>
          </cell>
          <cell r="R147">
            <v>4400</v>
          </cell>
          <cell r="S147">
            <v>750000</v>
          </cell>
          <cell r="T147">
            <v>675000</v>
          </cell>
          <cell r="U147">
            <v>600000</v>
          </cell>
          <cell r="V147">
            <v>525000</v>
          </cell>
          <cell r="W147">
            <v>750000</v>
          </cell>
          <cell r="X147">
            <v>750000</v>
          </cell>
          <cell r="Y147">
            <v>750000</v>
          </cell>
        </row>
        <row r="148">
          <cell r="F148" t="str">
            <v>847.8470440.1.425770.000000.847001.200179</v>
          </cell>
          <cell r="G148">
            <v>221102</v>
          </cell>
          <cell r="H148">
            <v>221102</v>
          </cell>
          <cell r="I148"/>
          <cell r="J148"/>
          <cell r="K148"/>
          <cell r="L148">
            <v>221102</v>
          </cell>
          <cell r="M148" t="str">
            <v>847001</v>
          </cell>
          <cell r="N148" t="str">
            <v>KUST - General</v>
          </cell>
          <cell r="O148" t="str">
            <v>200179</v>
          </cell>
          <cell r="P148" t="str">
            <v>FA179-Opex Expense</v>
          </cell>
          <cell r="Q148">
            <v>173863</v>
          </cell>
          <cell r="R148">
            <v>173861.51</v>
          </cell>
          <cell r="S148">
            <v>300000</v>
          </cell>
          <cell r="T148">
            <v>270000</v>
          </cell>
          <cell r="U148">
            <v>240000</v>
          </cell>
          <cell r="V148">
            <v>210000</v>
          </cell>
          <cell r="W148">
            <v>300000</v>
          </cell>
          <cell r="X148">
            <v>300000</v>
          </cell>
          <cell r="Y148">
            <v>300000</v>
          </cell>
        </row>
        <row r="149">
          <cell r="F149" t="str">
            <v>847.8470440.1.426610.000000.847001.200179</v>
          </cell>
          <cell r="G149">
            <v>64373</v>
          </cell>
          <cell r="H149">
            <v>64373</v>
          </cell>
          <cell r="I149">
            <v>6398.78</v>
          </cell>
          <cell r="J149"/>
          <cell r="K149"/>
          <cell r="L149">
            <v>57974.22</v>
          </cell>
          <cell r="M149" t="str">
            <v>847001</v>
          </cell>
          <cell r="N149" t="str">
            <v>KUST - General</v>
          </cell>
          <cell r="O149" t="str">
            <v>200179</v>
          </cell>
          <cell r="P149" t="str">
            <v>FA179-Opex Expense</v>
          </cell>
          <cell r="Q149">
            <v>1.45000000000437</v>
          </cell>
          <cell r="R149">
            <v>0</v>
          </cell>
          <cell r="S149">
            <v>120000</v>
          </cell>
          <cell r="T149">
            <v>108000</v>
          </cell>
          <cell r="U149">
            <v>96000</v>
          </cell>
          <cell r="V149">
            <v>84000</v>
          </cell>
          <cell r="W149">
            <v>120000</v>
          </cell>
          <cell r="X149">
            <v>120000</v>
          </cell>
          <cell r="Y149">
            <v>120000</v>
          </cell>
        </row>
        <row r="150">
          <cell r="F150" t="str">
            <v>847.8470440.1.435340.000000.847001.200179</v>
          </cell>
          <cell r="G150">
            <v>60350</v>
          </cell>
          <cell r="H150">
            <v>60350</v>
          </cell>
          <cell r="I150"/>
          <cell r="J150"/>
          <cell r="K150"/>
          <cell r="L150">
            <v>60350</v>
          </cell>
          <cell r="M150" t="str">
            <v>847001</v>
          </cell>
          <cell r="N150" t="str">
            <v>KUST - General</v>
          </cell>
          <cell r="O150" t="str">
            <v>200179</v>
          </cell>
          <cell r="P150" t="str">
            <v>FA179-Opex Expense</v>
          </cell>
          <cell r="Q150">
            <v>1.1100000000005801</v>
          </cell>
          <cell r="R150">
            <v>0</v>
          </cell>
          <cell r="S150">
            <v>120000</v>
          </cell>
          <cell r="T150">
            <v>108000</v>
          </cell>
          <cell r="U150">
            <v>96000</v>
          </cell>
          <cell r="V150">
            <v>84000</v>
          </cell>
          <cell r="W150">
            <v>120000</v>
          </cell>
          <cell r="X150">
            <v>120000</v>
          </cell>
          <cell r="Y150">
            <v>120000</v>
          </cell>
        </row>
        <row r="151">
          <cell r="F151" t="str">
            <v>847.8470440.1.435350.000000.847001.200179</v>
          </cell>
          <cell r="G151">
            <v>7704</v>
          </cell>
          <cell r="H151">
            <v>7704</v>
          </cell>
          <cell r="I151"/>
          <cell r="J151"/>
          <cell r="K151"/>
          <cell r="L151">
            <v>7704</v>
          </cell>
          <cell r="M151" t="str">
            <v>847001</v>
          </cell>
          <cell r="N151" t="str">
            <v>KUST - General</v>
          </cell>
          <cell r="O151" t="str">
            <v>200179</v>
          </cell>
          <cell r="P151" t="str">
            <v>FA179-Opex Expense</v>
          </cell>
          <cell r="Q151">
            <v>1.3600000000005801</v>
          </cell>
          <cell r="R151">
            <v>0</v>
          </cell>
          <cell r="S151">
            <v>40000</v>
          </cell>
          <cell r="T151">
            <v>36000</v>
          </cell>
          <cell r="U151">
            <v>32000</v>
          </cell>
          <cell r="V151">
            <v>28000</v>
          </cell>
          <cell r="W151">
            <v>40000</v>
          </cell>
          <cell r="X151">
            <v>40000</v>
          </cell>
          <cell r="Y151">
            <v>40000</v>
          </cell>
        </row>
        <row r="152">
          <cell r="F152" t="str">
            <v>847.8470440.1.436600.000000.847001.200179</v>
          </cell>
          <cell r="G152">
            <v>227</v>
          </cell>
          <cell r="H152">
            <v>227</v>
          </cell>
          <cell r="I152"/>
          <cell r="J152"/>
          <cell r="K152"/>
          <cell r="L152">
            <v>227</v>
          </cell>
          <cell r="M152" t="str">
            <v>847001</v>
          </cell>
          <cell r="N152" t="str">
            <v>KUST - General</v>
          </cell>
          <cell r="O152" t="str">
            <v>200179</v>
          </cell>
          <cell r="P152" t="str">
            <v>FA179-Opex Expense</v>
          </cell>
          <cell r="Q152">
            <v>226.41000000000301</v>
          </cell>
          <cell r="R152">
            <v>226.53</v>
          </cell>
          <cell r="S152">
            <v>22500</v>
          </cell>
          <cell r="T152">
            <v>20250</v>
          </cell>
          <cell r="U152">
            <v>18000</v>
          </cell>
          <cell r="V152">
            <v>15749.999999999998</v>
          </cell>
          <cell r="W152">
            <v>22500</v>
          </cell>
          <cell r="X152">
            <v>22500</v>
          </cell>
          <cell r="Y152">
            <v>22500</v>
          </cell>
        </row>
        <row r="153">
          <cell r="F153" t="str">
            <v>847.8470445.1.425770.000000.847001.200179</v>
          </cell>
          <cell r="G153">
            <v>150000</v>
          </cell>
          <cell r="H153">
            <v>142334</v>
          </cell>
          <cell r="I153">
            <v>2000</v>
          </cell>
          <cell r="J153"/>
          <cell r="K153"/>
          <cell r="L153">
            <v>140334</v>
          </cell>
          <cell r="M153" t="str">
            <v>847001</v>
          </cell>
          <cell r="N153" t="str">
            <v>KUST - General</v>
          </cell>
          <cell r="O153" t="str">
            <v>200179</v>
          </cell>
          <cell r="P153" t="str">
            <v>FA179-Opex Expense</v>
          </cell>
          <cell r="Q153">
            <v>96455</v>
          </cell>
          <cell r="R153">
            <v>92813.56</v>
          </cell>
          <cell r="S153">
            <v>570000</v>
          </cell>
          <cell r="T153">
            <v>513000</v>
          </cell>
          <cell r="U153">
            <v>456000</v>
          </cell>
          <cell r="V153">
            <v>399000</v>
          </cell>
          <cell r="W153">
            <v>600000</v>
          </cell>
          <cell r="X153">
            <v>600000</v>
          </cell>
          <cell r="Y153">
            <v>570000</v>
          </cell>
        </row>
        <row r="154">
          <cell r="F154" t="str">
            <v>847.8470445.1.426610.000000.847001.200179</v>
          </cell>
          <cell r="G154">
            <v>5000</v>
          </cell>
          <cell r="H154">
            <v>17625</v>
          </cell>
          <cell r="I154">
            <v>1508.09</v>
          </cell>
          <cell r="J154">
            <v>0</v>
          </cell>
          <cell r="K154">
            <v>979.48</v>
          </cell>
          <cell r="L154">
            <v>15137.43</v>
          </cell>
          <cell r="M154" t="str">
            <v>847001</v>
          </cell>
          <cell r="N154" t="str">
            <v>KUST - General</v>
          </cell>
          <cell r="O154" t="str">
            <v>200179</v>
          </cell>
          <cell r="P154" t="str">
            <v>FA179-Opex Expense</v>
          </cell>
          <cell r="Q154">
            <v>1</v>
          </cell>
          <cell r="R154">
            <v>0</v>
          </cell>
          <cell r="S154">
            <v>37650</v>
          </cell>
          <cell r="T154">
            <v>33885</v>
          </cell>
          <cell r="U154">
            <v>30120</v>
          </cell>
          <cell r="V154">
            <v>26355</v>
          </cell>
          <cell r="W154">
            <v>37650</v>
          </cell>
          <cell r="X154">
            <v>37650</v>
          </cell>
          <cell r="Y154">
            <v>37650</v>
          </cell>
        </row>
        <row r="155">
          <cell r="F155" t="str">
            <v>847.8470450.1.425761.000000.847001.200179</v>
          </cell>
          <cell r="G155">
            <v>56922</v>
          </cell>
          <cell r="H155">
            <v>56922</v>
          </cell>
          <cell r="I155">
            <v>-3260</v>
          </cell>
          <cell r="J155"/>
          <cell r="K155">
            <v>0</v>
          </cell>
          <cell r="L155">
            <v>60182</v>
          </cell>
          <cell r="M155" t="str">
            <v>847001</v>
          </cell>
          <cell r="N155" t="str">
            <v>KUST - General</v>
          </cell>
          <cell r="O155" t="str">
            <v>200179</v>
          </cell>
          <cell r="P155" t="str">
            <v>FA179-Opex Expense</v>
          </cell>
          <cell r="Q155">
            <v>69323</v>
          </cell>
          <cell r="R155">
            <v>69321.820000000007</v>
          </cell>
          <cell r="S155">
            <v>500000</v>
          </cell>
          <cell r="T155">
            <v>450000</v>
          </cell>
          <cell r="U155">
            <v>400000</v>
          </cell>
          <cell r="V155">
            <v>350000</v>
          </cell>
          <cell r="W155">
            <v>625000</v>
          </cell>
          <cell r="X155">
            <v>750000</v>
          </cell>
          <cell r="Y155">
            <v>500000</v>
          </cell>
        </row>
        <row r="156">
          <cell r="F156" t="str">
            <v>847.8470450.1.425770.000000.847001.200179</v>
          </cell>
          <cell r="G156">
            <v>45000</v>
          </cell>
          <cell r="H156">
            <v>13017</v>
          </cell>
          <cell r="I156"/>
          <cell r="J156"/>
          <cell r="K156"/>
          <cell r="L156">
            <v>13017</v>
          </cell>
          <cell r="M156" t="str">
            <v>847001</v>
          </cell>
          <cell r="N156" t="str">
            <v>KUST - General</v>
          </cell>
          <cell r="O156" t="str">
            <v>200179</v>
          </cell>
          <cell r="P156" t="str">
            <v>FA179-Opex Expense</v>
          </cell>
          <cell r="Q156">
            <v>1</v>
          </cell>
          <cell r="R156">
            <v>-5700</v>
          </cell>
          <cell r="S156">
            <v>180000</v>
          </cell>
          <cell r="T156">
            <v>162000</v>
          </cell>
          <cell r="U156">
            <v>144000</v>
          </cell>
          <cell r="V156">
            <v>125999.99999999999</v>
          </cell>
          <cell r="W156">
            <v>225000</v>
          </cell>
          <cell r="X156">
            <v>270000</v>
          </cell>
          <cell r="Y156">
            <v>180000</v>
          </cell>
        </row>
        <row r="157">
          <cell r="F157" t="str">
            <v>847.8470450.1.432209.000000.847001.200179</v>
          </cell>
          <cell r="G157">
            <v>129668</v>
          </cell>
          <cell r="H157">
            <v>129668</v>
          </cell>
          <cell r="I157">
            <v>-25634.41</v>
          </cell>
          <cell r="J157">
            <v>1597</v>
          </cell>
          <cell r="K157">
            <v>24450</v>
          </cell>
          <cell r="L157">
            <v>129255.41</v>
          </cell>
          <cell r="M157" t="str">
            <v>847001</v>
          </cell>
          <cell r="N157" t="str">
            <v>KUST - General</v>
          </cell>
          <cell r="O157" t="str">
            <v>200179</v>
          </cell>
          <cell r="P157" t="str">
            <v>FA179-Opex Expense</v>
          </cell>
          <cell r="Q157">
            <v>230009</v>
          </cell>
          <cell r="R157">
            <v>228007.62</v>
          </cell>
          <cell r="S157">
            <v>118157.4</v>
          </cell>
          <cell r="T157">
            <v>106341.66</v>
          </cell>
          <cell r="U157">
            <v>94525.92</v>
          </cell>
          <cell r="V157">
            <v>82710.179999999993</v>
          </cell>
          <cell r="W157">
            <v>110782.39999999999</v>
          </cell>
          <cell r="X157">
            <v>110782.39999999999</v>
          </cell>
          <cell r="Y157">
            <v>118157.4</v>
          </cell>
        </row>
        <row r="158">
          <cell r="F158" t="str">
            <v>847.8470450.1.435350.000000.847001.200179</v>
          </cell>
          <cell r="G158">
            <v>20000</v>
          </cell>
          <cell r="H158">
            <v>20000</v>
          </cell>
          <cell r="I158"/>
          <cell r="J158"/>
          <cell r="K158"/>
          <cell r="L158">
            <v>20000</v>
          </cell>
          <cell r="M158" t="str">
            <v>847001</v>
          </cell>
          <cell r="N158" t="str">
            <v>KUST - General</v>
          </cell>
          <cell r="O158" t="str">
            <v>200179</v>
          </cell>
          <cell r="P158" t="str">
            <v>FA179-Opex Expense</v>
          </cell>
          <cell r="Q158">
            <v>1</v>
          </cell>
          <cell r="R158">
            <v>0</v>
          </cell>
          <cell r="S158">
            <v>40000</v>
          </cell>
          <cell r="T158">
            <v>36000</v>
          </cell>
          <cell r="U158">
            <v>32000</v>
          </cell>
          <cell r="V158">
            <v>28000</v>
          </cell>
          <cell r="W158">
            <v>48000</v>
          </cell>
          <cell r="X158">
            <v>48000</v>
          </cell>
          <cell r="Y158">
            <v>40000</v>
          </cell>
        </row>
        <row r="159">
          <cell r="F159" t="str">
            <v>847.8470450.1.435508.000000.847001.200179</v>
          </cell>
          <cell r="G159">
            <v>6447</v>
          </cell>
          <cell r="H159">
            <v>18430</v>
          </cell>
          <cell r="I159">
            <v>8339.74</v>
          </cell>
          <cell r="J159"/>
          <cell r="K159"/>
          <cell r="L159">
            <v>10090.26</v>
          </cell>
          <cell r="M159" t="str">
            <v>847001</v>
          </cell>
          <cell r="N159" t="str">
            <v>KUST - General</v>
          </cell>
          <cell r="O159" t="str">
            <v>200179</v>
          </cell>
          <cell r="P159" t="str">
            <v>FA179-Opex Expense</v>
          </cell>
          <cell r="Q159">
            <v>1196</v>
          </cell>
          <cell r="R159">
            <v>-6793</v>
          </cell>
          <cell r="S159">
            <v>6500</v>
          </cell>
          <cell r="T159">
            <v>5850</v>
          </cell>
          <cell r="U159">
            <v>5200</v>
          </cell>
          <cell r="V159">
            <v>4550</v>
          </cell>
          <cell r="W159">
            <v>0</v>
          </cell>
          <cell r="X159">
            <v>0</v>
          </cell>
          <cell r="Y159">
            <v>6500</v>
          </cell>
        </row>
        <row r="160">
          <cell r="F160" t="str">
            <v>847.8470520.1.421600.000000.847030.200179</v>
          </cell>
          <cell r="G160">
            <v>77973</v>
          </cell>
          <cell r="H160">
            <v>77973</v>
          </cell>
          <cell r="I160">
            <v>74260</v>
          </cell>
          <cell r="J160"/>
          <cell r="K160"/>
          <cell r="L160">
            <v>3713</v>
          </cell>
          <cell r="M160" t="str">
            <v>847030</v>
          </cell>
          <cell r="N160" t="str">
            <v>KUST- Masdar city campus</v>
          </cell>
          <cell r="O160" t="str">
            <v>200179</v>
          </cell>
          <cell r="P160" t="str">
            <v>FA179-Opex Expense</v>
          </cell>
          <cell r="Q160">
            <v>1671577</v>
          </cell>
          <cell r="R160">
            <v>1796400.86</v>
          </cell>
          <cell r="S160">
            <v>0</v>
          </cell>
          <cell r="T160">
            <v>0</v>
          </cell>
          <cell r="U160">
            <v>0</v>
          </cell>
          <cell r="V160">
            <v>0</v>
          </cell>
          <cell r="W160">
            <v>0</v>
          </cell>
          <cell r="X160">
            <v>0</v>
          </cell>
          <cell r="Y160">
            <v>0</v>
          </cell>
        </row>
        <row r="161">
          <cell r="F161" t="str">
            <v>847.8470520.1.425510.000000.847001.200179</v>
          </cell>
          <cell r="G161">
            <v>24521</v>
          </cell>
          <cell r="H161">
            <v>24521</v>
          </cell>
          <cell r="I161">
            <v>4410</v>
          </cell>
          <cell r="J161"/>
          <cell r="K161"/>
          <cell r="L161">
            <v>20111</v>
          </cell>
          <cell r="M161" t="str">
            <v>847001</v>
          </cell>
          <cell r="N161" t="str">
            <v>KUST - General</v>
          </cell>
          <cell r="O161" t="str">
            <v>200179</v>
          </cell>
          <cell r="P161" t="str">
            <v>FA179-Opex Expense</v>
          </cell>
          <cell r="Q161">
            <v>21497</v>
          </cell>
          <cell r="R161">
            <v>21495.9</v>
          </cell>
          <cell r="S161">
            <v>29519</v>
          </cell>
          <cell r="T161">
            <v>26567.100000000002</v>
          </cell>
          <cell r="U161">
            <v>23615.200000000001</v>
          </cell>
          <cell r="V161">
            <v>20663.3</v>
          </cell>
          <cell r="W161">
            <v>30994.949999999997</v>
          </cell>
          <cell r="X161">
            <v>32282.302499999998</v>
          </cell>
          <cell r="Y161">
            <v>29519</v>
          </cell>
        </row>
        <row r="162">
          <cell r="F162" t="str">
            <v>847.8470520.1.425510.000000.847951.200179</v>
          </cell>
          <cell r="G162">
            <v>4998</v>
          </cell>
          <cell r="H162">
            <v>4998</v>
          </cell>
          <cell r="I162">
            <v>4998</v>
          </cell>
          <cell r="J162"/>
          <cell r="K162"/>
          <cell r="L162">
            <v>0</v>
          </cell>
          <cell r="M162" t="str">
            <v>847951</v>
          </cell>
          <cell r="N162" t="str">
            <v>COVID-19 Pandemic</v>
          </cell>
          <cell r="O162" t="str">
            <v>200179</v>
          </cell>
          <cell r="P162" t="str">
            <v>FA179-Opex Expense</v>
          </cell>
          <cell r="Q162">
            <v>0</v>
          </cell>
          <cell r="R162">
            <v>0</v>
          </cell>
          <cell r="S162">
            <v>0</v>
          </cell>
          <cell r="T162">
            <v>0</v>
          </cell>
          <cell r="U162">
            <v>0</v>
          </cell>
          <cell r="V162">
            <v>0</v>
          </cell>
          <cell r="W162">
            <v>0</v>
          </cell>
          <cell r="X162">
            <v>0</v>
          </cell>
          <cell r="Y162">
            <v>0</v>
          </cell>
        </row>
        <row r="163">
          <cell r="F163" t="str">
            <v>847.8470520.1.426100.000000.847001.200179</v>
          </cell>
          <cell r="G163">
            <v>20000</v>
          </cell>
          <cell r="H163">
            <v>20000</v>
          </cell>
          <cell r="I163"/>
          <cell r="J163"/>
          <cell r="K163"/>
          <cell r="L163">
            <v>20000</v>
          </cell>
          <cell r="M163" t="str">
            <v>847001</v>
          </cell>
          <cell r="N163" t="str">
            <v>KUST - General</v>
          </cell>
          <cell r="O163" t="str">
            <v>200179</v>
          </cell>
          <cell r="P163" t="str">
            <v>FA179-Opex Expense</v>
          </cell>
          <cell r="Q163">
            <v>1</v>
          </cell>
          <cell r="R163">
            <v>0</v>
          </cell>
          <cell r="S163">
            <v>20000</v>
          </cell>
          <cell r="T163">
            <v>18000</v>
          </cell>
          <cell r="U163">
            <v>16000</v>
          </cell>
          <cell r="V163">
            <v>14000</v>
          </cell>
          <cell r="W163">
            <v>21000</v>
          </cell>
          <cell r="X163">
            <v>22050</v>
          </cell>
          <cell r="Y163">
            <v>20000</v>
          </cell>
        </row>
        <row r="164">
          <cell r="F164" t="str">
            <v>847.8470520.1.426610.000000.847001.200179</v>
          </cell>
          <cell r="G164">
            <v>212027</v>
          </cell>
          <cell r="H164">
            <v>212027</v>
          </cell>
          <cell r="I164"/>
          <cell r="J164">
            <v>200000</v>
          </cell>
          <cell r="K164"/>
          <cell r="L164">
            <v>12027</v>
          </cell>
          <cell r="M164" t="str">
            <v>847001</v>
          </cell>
          <cell r="N164" t="str">
            <v>KUST - General</v>
          </cell>
          <cell r="O164" t="str">
            <v>200179</v>
          </cell>
          <cell r="P164" t="str">
            <v>FA179-Opex Expense</v>
          </cell>
          <cell r="Q164">
            <v>-917</v>
          </cell>
          <cell r="R164">
            <v>-918.25</v>
          </cell>
          <cell r="S164">
            <v>0</v>
          </cell>
          <cell r="T164">
            <v>0</v>
          </cell>
          <cell r="U164">
            <v>0</v>
          </cell>
          <cell r="V164">
            <v>0</v>
          </cell>
          <cell r="W164">
            <v>0</v>
          </cell>
          <cell r="X164">
            <v>0</v>
          </cell>
          <cell r="Y164">
            <v>0</v>
          </cell>
        </row>
        <row r="165">
          <cell r="F165" t="str">
            <v>847.8470520.1.427710.000000.847001.200179</v>
          </cell>
          <cell r="G165">
            <v>42000</v>
          </cell>
          <cell r="H165">
            <v>42000</v>
          </cell>
          <cell r="I165">
            <v>226.73</v>
          </cell>
          <cell r="J165"/>
          <cell r="K165"/>
          <cell r="L165">
            <v>41773.269999999997</v>
          </cell>
          <cell r="M165" t="str">
            <v>847001</v>
          </cell>
          <cell r="N165" t="str">
            <v>KUST - General</v>
          </cell>
          <cell r="O165" t="str">
            <v>200179</v>
          </cell>
          <cell r="P165" t="str">
            <v>FA179-Opex Expense</v>
          </cell>
          <cell r="Q165">
            <v>42000</v>
          </cell>
          <cell r="R165">
            <v>42000</v>
          </cell>
          <cell r="S165">
            <v>42000</v>
          </cell>
          <cell r="T165">
            <v>37800</v>
          </cell>
          <cell r="U165">
            <v>33600</v>
          </cell>
          <cell r="V165">
            <v>29399.999999999996</v>
          </cell>
          <cell r="W165">
            <v>44100</v>
          </cell>
          <cell r="X165">
            <v>46305</v>
          </cell>
          <cell r="Y165">
            <v>42000</v>
          </cell>
        </row>
        <row r="166">
          <cell r="F166" t="str">
            <v>847.8470520.1.428200.000000.847001.200179</v>
          </cell>
          <cell r="G166">
            <v>395002</v>
          </cell>
          <cell r="H166">
            <v>395002</v>
          </cell>
          <cell r="I166">
            <v>53899.29</v>
          </cell>
          <cell r="J166">
            <v>159181.48000000001</v>
          </cell>
          <cell r="K166">
            <v>62407.1</v>
          </cell>
          <cell r="L166">
            <v>119514.13</v>
          </cell>
          <cell r="M166" t="str">
            <v>847001</v>
          </cell>
          <cell r="N166" t="str">
            <v>KUST - General</v>
          </cell>
          <cell r="O166" t="str">
            <v>200179</v>
          </cell>
          <cell r="P166" t="str">
            <v>FA179-Opex Expense</v>
          </cell>
          <cell r="Q166">
            <v>618278</v>
          </cell>
          <cell r="R166">
            <v>509371.8</v>
          </cell>
          <cell r="S166">
            <v>640000</v>
          </cell>
          <cell r="T166">
            <v>576000</v>
          </cell>
          <cell r="U166">
            <v>512000</v>
          </cell>
          <cell r="V166">
            <v>448000</v>
          </cell>
          <cell r="W166">
            <v>657000</v>
          </cell>
          <cell r="X166">
            <v>674850</v>
          </cell>
          <cell r="Y166">
            <v>640000</v>
          </cell>
        </row>
        <row r="167">
          <cell r="F167" t="str">
            <v>847.8470520.1.428200.000000.847951.200179</v>
          </cell>
          <cell r="G167">
            <v>300000</v>
          </cell>
          <cell r="H167">
            <v>300000</v>
          </cell>
          <cell r="I167">
            <v>25866</v>
          </cell>
          <cell r="J167"/>
          <cell r="K167"/>
          <cell r="L167">
            <v>274134</v>
          </cell>
          <cell r="M167" t="str">
            <v>847951</v>
          </cell>
          <cell r="N167" t="str">
            <v>COVID-19 Pandemic</v>
          </cell>
          <cell r="O167" t="str">
            <v>200179</v>
          </cell>
          <cell r="P167" t="str">
            <v>FA179-Opex Expense</v>
          </cell>
          <cell r="Q167">
            <v>0</v>
          </cell>
          <cell r="R167">
            <v>0</v>
          </cell>
          <cell r="S167">
            <v>0</v>
          </cell>
          <cell r="T167">
            <v>0</v>
          </cell>
          <cell r="U167">
            <v>0</v>
          </cell>
          <cell r="V167">
            <v>0</v>
          </cell>
          <cell r="W167">
            <v>0</v>
          </cell>
          <cell r="X167">
            <v>0</v>
          </cell>
          <cell r="Y167">
            <v>0</v>
          </cell>
        </row>
        <row r="168">
          <cell r="F168" t="str">
            <v>847.8470530.1.420310.000000.847010.200179</v>
          </cell>
          <cell r="G168">
            <v>3624891</v>
          </cell>
          <cell r="H168">
            <v>3624891</v>
          </cell>
          <cell r="I168">
            <v>1352146.2</v>
          </cell>
          <cell r="J168">
            <v>5.8207660913467401E-11</v>
          </cell>
          <cell r="K168">
            <v>2138749.0499999998</v>
          </cell>
          <cell r="L168">
            <v>133995.75</v>
          </cell>
          <cell r="M168" t="str">
            <v>847010</v>
          </cell>
          <cell r="N168" t="str">
            <v>KUST - Main Campus</v>
          </cell>
          <cell r="O168" t="str">
            <v>200179</v>
          </cell>
          <cell r="P168" t="str">
            <v>FA179-Opex Expense</v>
          </cell>
          <cell r="Q168">
            <v>4071186.64</v>
          </cell>
          <cell r="R168">
            <v>3622169.15</v>
          </cell>
          <cell r="S168">
            <v>4056438.64</v>
          </cell>
          <cell r="T168">
            <v>3650794.7760000001</v>
          </cell>
          <cell r="U168">
            <v>3245150.9120000005</v>
          </cell>
          <cell r="V168">
            <v>2839507.048</v>
          </cell>
          <cell r="W168">
            <v>0</v>
          </cell>
          <cell r="X168">
            <v>4056438.64</v>
          </cell>
          <cell r="Y168">
            <v>4056438.64</v>
          </cell>
        </row>
        <row r="169">
          <cell r="F169" t="str">
            <v>847.8470530.1.420310.000000.847015.200179</v>
          </cell>
          <cell r="G169">
            <v>237882</v>
          </cell>
          <cell r="H169">
            <v>747242</v>
          </cell>
          <cell r="I169"/>
          <cell r="J169"/>
          <cell r="K169"/>
          <cell r="L169">
            <v>747242</v>
          </cell>
          <cell r="M169" t="str">
            <v>847015</v>
          </cell>
          <cell r="N169" t="str">
            <v>Student Related Costs</v>
          </cell>
          <cell r="O169" t="str">
            <v>200179</v>
          </cell>
          <cell r="P169" t="str">
            <v>FA179-Opex Expense</v>
          </cell>
          <cell r="Q169">
            <v>0</v>
          </cell>
          <cell r="R169">
            <v>0</v>
          </cell>
          <cell r="S169">
            <v>747242</v>
          </cell>
          <cell r="T169">
            <v>672517.8</v>
          </cell>
          <cell r="U169">
            <v>597793.6</v>
          </cell>
          <cell r="V169">
            <v>523069.39999999997</v>
          </cell>
          <cell r="W169">
            <v>0</v>
          </cell>
          <cell r="X169">
            <v>747242</v>
          </cell>
          <cell r="Y169">
            <v>747242</v>
          </cell>
        </row>
        <row r="170">
          <cell r="F170" t="str">
            <v>847.8470530.1.420310.000000.847020.200179</v>
          </cell>
          <cell r="G170">
            <v>2974196</v>
          </cell>
          <cell r="H170">
            <v>2974196</v>
          </cell>
          <cell r="I170">
            <v>1645878.36</v>
          </cell>
          <cell r="J170">
            <v>0</v>
          </cell>
          <cell r="K170">
            <v>916364.38</v>
          </cell>
          <cell r="L170">
            <v>411953.26</v>
          </cell>
          <cell r="M170" t="str">
            <v>847020</v>
          </cell>
          <cell r="N170" t="str">
            <v>KUST- Sas Al Nakhl Campus</v>
          </cell>
          <cell r="O170" t="str">
            <v>200179</v>
          </cell>
          <cell r="P170" t="str">
            <v>FA179-Opex Expense</v>
          </cell>
          <cell r="Q170">
            <v>3667169.71</v>
          </cell>
          <cell r="R170">
            <v>2915953.25</v>
          </cell>
          <cell r="S170">
            <v>4118106.71</v>
          </cell>
          <cell r="T170">
            <v>3706296.0389999999</v>
          </cell>
          <cell r="U170">
            <v>3294485.3680000002</v>
          </cell>
          <cell r="V170">
            <v>2882674.6969999997</v>
          </cell>
          <cell r="W170">
            <v>0</v>
          </cell>
          <cell r="X170">
            <v>4118106.71</v>
          </cell>
          <cell r="Y170">
            <v>4118106.71</v>
          </cell>
        </row>
        <row r="171">
          <cell r="F171" t="str">
            <v>847.8470530.1.420310.000000.847030.200179</v>
          </cell>
          <cell r="G171">
            <v>710000</v>
          </cell>
          <cell r="H171">
            <v>710000</v>
          </cell>
          <cell r="I171"/>
          <cell r="J171"/>
          <cell r="K171"/>
          <cell r="L171">
            <v>710000</v>
          </cell>
          <cell r="M171" t="str">
            <v>847030</v>
          </cell>
          <cell r="N171" t="str">
            <v>KUST- Masdar city campus</v>
          </cell>
          <cell r="O171" t="str">
            <v>200179</v>
          </cell>
          <cell r="P171" t="str">
            <v>FA179-Opex Expense</v>
          </cell>
          <cell r="Q171">
            <v>2457316</v>
          </cell>
          <cell r="R171">
            <v>2457310.02</v>
          </cell>
          <cell r="S171">
            <v>0</v>
          </cell>
          <cell r="T171">
            <v>0</v>
          </cell>
          <cell r="U171">
            <v>0</v>
          </cell>
          <cell r="V171">
            <v>0</v>
          </cell>
          <cell r="W171">
            <v>0</v>
          </cell>
          <cell r="X171">
            <v>0</v>
          </cell>
          <cell r="Y171">
            <v>0</v>
          </cell>
        </row>
        <row r="172">
          <cell r="F172" t="str">
            <v>847.8470530.1.421100.000000.847010.200179</v>
          </cell>
          <cell r="G172">
            <v>863098</v>
          </cell>
          <cell r="H172">
            <v>863098</v>
          </cell>
          <cell r="I172">
            <v>65822.95</v>
          </cell>
          <cell r="J172">
            <v>1</v>
          </cell>
          <cell r="K172">
            <v>763185.4</v>
          </cell>
          <cell r="L172">
            <v>34088.65</v>
          </cell>
          <cell r="M172" t="str">
            <v>847010</v>
          </cell>
          <cell r="N172" t="str">
            <v>KUST - Main Campus</v>
          </cell>
          <cell r="O172" t="str">
            <v>200179</v>
          </cell>
          <cell r="P172" t="str">
            <v>FA179-Opex Expense</v>
          </cell>
          <cell r="Q172">
            <v>3860250.04</v>
          </cell>
          <cell r="R172">
            <v>2941194.9</v>
          </cell>
          <cell r="S172">
            <v>0</v>
          </cell>
          <cell r="T172">
            <v>0</v>
          </cell>
          <cell r="U172">
            <v>0</v>
          </cell>
          <cell r="V172">
            <v>0</v>
          </cell>
          <cell r="W172">
            <v>0</v>
          </cell>
          <cell r="X172">
            <v>0</v>
          </cell>
          <cell r="Y172">
            <v>0</v>
          </cell>
        </row>
        <row r="173">
          <cell r="F173" t="str">
            <v>847.8470530.1.421600.000000.847010.200179</v>
          </cell>
          <cell r="G173">
            <v>2070129</v>
          </cell>
          <cell r="H173">
            <v>2070129</v>
          </cell>
          <cell r="I173"/>
          <cell r="J173">
            <v>0</v>
          </cell>
          <cell r="K173">
            <v>2070129</v>
          </cell>
          <cell r="L173">
            <v>0</v>
          </cell>
          <cell r="M173" t="str">
            <v>847010</v>
          </cell>
          <cell r="N173" t="str">
            <v>KUST - Main Campus</v>
          </cell>
          <cell r="O173" t="str">
            <v>200179</v>
          </cell>
          <cell r="P173" t="str">
            <v>FA179-Opex Expense</v>
          </cell>
          <cell r="Q173">
            <v>2677275</v>
          </cell>
          <cell r="R173">
            <v>2677273.62</v>
          </cell>
          <cell r="S173">
            <v>4137480</v>
          </cell>
          <cell r="T173">
            <v>3723732</v>
          </cell>
          <cell r="U173">
            <v>3309984</v>
          </cell>
          <cell r="V173">
            <v>2896236</v>
          </cell>
          <cell r="W173">
            <v>0</v>
          </cell>
          <cell r="X173">
            <v>4137480</v>
          </cell>
          <cell r="Y173">
            <v>4137480</v>
          </cell>
        </row>
        <row r="174">
          <cell r="F174" t="str">
            <v>847.8470530.1.421600.000000.847015.200179</v>
          </cell>
          <cell r="G174">
            <v>1483570</v>
          </cell>
          <cell r="H174">
            <v>1483570</v>
          </cell>
          <cell r="I174"/>
          <cell r="J174">
            <v>1448560</v>
          </cell>
          <cell r="K174"/>
          <cell r="L174">
            <v>35010</v>
          </cell>
          <cell r="M174" t="str">
            <v>847015</v>
          </cell>
          <cell r="N174" t="str">
            <v>Student Related Costs</v>
          </cell>
          <cell r="O174" t="str">
            <v>200179</v>
          </cell>
          <cell r="P174" t="str">
            <v>FA179-Opex Expense</v>
          </cell>
          <cell r="Q174">
            <v>0</v>
          </cell>
          <cell r="R174">
            <v>0</v>
          </cell>
          <cell r="S174">
            <v>2649480</v>
          </cell>
          <cell r="T174">
            <v>2384532</v>
          </cell>
          <cell r="U174">
            <v>2119584</v>
          </cell>
          <cell r="V174">
            <v>1854635.9999999998</v>
          </cell>
          <cell r="W174">
            <v>0</v>
          </cell>
          <cell r="X174">
            <v>2649480</v>
          </cell>
          <cell r="Y174">
            <v>2649480</v>
          </cell>
        </row>
        <row r="175">
          <cell r="F175" t="str">
            <v>847.8470530.1.421600.000000.847020.200179</v>
          </cell>
          <cell r="G175">
            <v>2599344</v>
          </cell>
          <cell r="H175">
            <v>2596024</v>
          </cell>
          <cell r="I175">
            <v>382078.03</v>
          </cell>
          <cell r="J175">
            <v>1918123.32</v>
          </cell>
          <cell r="K175">
            <v>0</v>
          </cell>
          <cell r="L175">
            <v>295822.65000000002</v>
          </cell>
          <cell r="M175" t="str">
            <v>847020</v>
          </cell>
          <cell r="N175" t="str">
            <v>KUST- Sas Al Nakhl Campus</v>
          </cell>
          <cell r="O175" t="str">
            <v>200179</v>
          </cell>
          <cell r="P175" t="str">
            <v>FA179-Opex Expense</v>
          </cell>
          <cell r="Q175">
            <v>3915740</v>
          </cell>
          <cell r="R175">
            <v>3533661.37</v>
          </cell>
          <cell r="S175">
            <v>2601720</v>
          </cell>
          <cell r="T175">
            <v>2341548</v>
          </cell>
          <cell r="U175">
            <v>2081376</v>
          </cell>
          <cell r="V175">
            <v>1821204</v>
          </cell>
          <cell r="W175">
            <v>0</v>
          </cell>
          <cell r="X175">
            <v>2601720</v>
          </cell>
          <cell r="Y175">
            <v>2601720</v>
          </cell>
        </row>
        <row r="176">
          <cell r="F176" t="str">
            <v>847.8470530.1.421600.000000.847030.200179</v>
          </cell>
          <cell r="G176">
            <v>872780</v>
          </cell>
          <cell r="H176">
            <v>872780</v>
          </cell>
          <cell r="I176">
            <v>794119.52</v>
          </cell>
          <cell r="J176"/>
          <cell r="K176">
            <v>0</v>
          </cell>
          <cell r="L176">
            <v>78660.479999999996</v>
          </cell>
          <cell r="M176" t="str">
            <v>847030</v>
          </cell>
          <cell r="N176" t="str">
            <v>KUST- Masdar city campus</v>
          </cell>
          <cell r="O176" t="str">
            <v>200179</v>
          </cell>
          <cell r="P176" t="str">
            <v>FA179-Opex Expense</v>
          </cell>
          <cell r="Q176">
            <v>108608</v>
          </cell>
          <cell r="R176">
            <v>76207.12</v>
          </cell>
          <cell r="S176">
            <v>0</v>
          </cell>
          <cell r="T176">
            <v>0</v>
          </cell>
          <cell r="U176">
            <v>0</v>
          </cell>
          <cell r="V176">
            <v>0</v>
          </cell>
          <cell r="W176">
            <v>0</v>
          </cell>
          <cell r="X176">
            <v>0</v>
          </cell>
          <cell r="Y176">
            <v>0</v>
          </cell>
        </row>
        <row r="177">
          <cell r="F177" t="str">
            <v>847.8470530.1.425510.000000.847010.200179</v>
          </cell>
          <cell r="G177">
            <v>78</v>
          </cell>
          <cell r="H177">
            <v>78</v>
          </cell>
          <cell r="I177"/>
          <cell r="J177"/>
          <cell r="K177"/>
          <cell r="L177">
            <v>78</v>
          </cell>
          <cell r="M177" t="str">
            <v>847010</v>
          </cell>
          <cell r="N177" t="str">
            <v>KUST - Main Campus</v>
          </cell>
          <cell r="O177" t="str">
            <v>200179</v>
          </cell>
          <cell r="P177" t="str">
            <v>FA179-Opex Expense</v>
          </cell>
          <cell r="Q177">
            <v>78</v>
          </cell>
          <cell r="R177">
            <v>78</v>
          </cell>
          <cell r="S177">
            <v>20000</v>
          </cell>
          <cell r="T177">
            <v>18000</v>
          </cell>
          <cell r="U177">
            <v>16000</v>
          </cell>
          <cell r="V177">
            <v>14000</v>
          </cell>
          <cell r="W177">
            <v>0</v>
          </cell>
          <cell r="X177">
            <v>50000</v>
          </cell>
          <cell r="Y177">
            <v>20000</v>
          </cell>
        </row>
        <row r="178">
          <cell r="F178" t="str">
            <v>847.8470530.1.426210.000000.847010.200179</v>
          </cell>
          <cell r="G178">
            <v>6221</v>
          </cell>
          <cell r="H178">
            <v>6221</v>
          </cell>
          <cell r="I178">
            <v>452</v>
          </cell>
          <cell r="J178"/>
          <cell r="K178"/>
          <cell r="L178">
            <v>5769</v>
          </cell>
          <cell r="M178" t="str">
            <v>847010</v>
          </cell>
          <cell r="N178" t="str">
            <v>KUST - Main Campus</v>
          </cell>
          <cell r="O178" t="str">
            <v>200179</v>
          </cell>
          <cell r="P178" t="str">
            <v>FA179-Opex Expense</v>
          </cell>
          <cell r="Q178">
            <v>6221</v>
          </cell>
          <cell r="R178">
            <v>3156.73</v>
          </cell>
          <cell r="S178">
            <v>0</v>
          </cell>
          <cell r="T178">
            <v>0</v>
          </cell>
          <cell r="U178">
            <v>0</v>
          </cell>
          <cell r="V178">
            <v>0</v>
          </cell>
          <cell r="W178">
            <v>0</v>
          </cell>
          <cell r="X178">
            <v>0</v>
          </cell>
          <cell r="Y178">
            <v>0</v>
          </cell>
        </row>
        <row r="179">
          <cell r="F179" t="str">
            <v>847.8470530.1.426220.000000.847010.200179</v>
          </cell>
          <cell r="G179">
            <v>1667782</v>
          </cell>
          <cell r="H179">
            <v>1667782</v>
          </cell>
          <cell r="I179"/>
          <cell r="J179"/>
          <cell r="K179"/>
          <cell r="L179">
            <v>1667782</v>
          </cell>
          <cell r="M179" t="str">
            <v>847010</v>
          </cell>
          <cell r="N179" t="str">
            <v>KUST - Main Campus</v>
          </cell>
          <cell r="O179" t="str">
            <v>200179</v>
          </cell>
          <cell r="P179" t="str">
            <v>FA179-Opex Expense</v>
          </cell>
          <cell r="Q179">
            <v>1316583</v>
          </cell>
          <cell r="R179">
            <v>1013669.66</v>
          </cell>
          <cell r="S179">
            <v>0</v>
          </cell>
          <cell r="T179">
            <v>0</v>
          </cell>
          <cell r="U179">
            <v>0</v>
          </cell>
          <cell r="V179">
            <v>0</v>
          </cell>
          <cell r="W179">
            <v>0</v>
          </cell>
          <cell r="X179">
            <v>0</v>
          </cell>
          <cell r="Y179">
            <v>0</v>
          </cell>
        </row>
        <row r="180">
          <cell r="F180" t="str">
            <v>847.8470530.1.426220.000000.847030.200179</v>
          </cell>
          <cell r="G180">
            <v>48801</v>
          </cell>
          <cell r="H180">
            <v>48801</v>
          </cell>
          <cell r="I180">
            <v>48800.36</v>
          </cell>
          <cell r="J180"/>
          <cell r="K180"/>
          <cell r="L180">
            <v>0.63999999999941803</v>
          </cell>
          <cell r="M180" t="str">
            <v>847030</v>
          </cell>
          <cell r="N180" t="str">
            <v>KUST- Masdar city campus</v>
          </cell>
          <cell r="O180" t="str">
            <v>200179</v>
          </cell>
          <cell r="P180" t="str">
            <v>FA179-Opex Expense</v>
          </cell>
          <cell r="Q180">
            <v>344131</v>
          </cell>
          <cell r="R180">
            <v>344130.56</v>
          </cell>
          <cell r="S180">
            <v>0</v>
          </cell>
          <cell r="T180">
            <v>0</v>
          </cell>
          <cell r="U180">
            <v>0</v>
          </cell>
          <cell r="V180">
            <v>0</v>
          </cell>
          <cell r="W180">
            <v>0</v>
          </cell>
          <cell r="X180">
            <v>0</v>
          </cell>
          <cell r="Y180">
            <v>0</v>
          </cell>
        </row>
        <row r="181">
          <cell r="F181" t="str">
            <v>847.8470530.1.426250.000000.847010.200179</v>
          </cell>
          <cell r="G181">
            <v>50000</v>
          </cell>
          <cell r="H181">
            <v>50000</v>
          </cell>
          <cell r="I181"/>
          <cell r="J181"/>
          <cell r="K181"/>
          <cell r="L181">
            <v>50000</v>
          </cell>
          <cell r="M181" t="str">
            <v>847010</v>
          </cell>
          <cell r="N181" t="str">
            <v>KUST - Main Campus</v>
          </cell>
          <cell r="O181" t="str">
            <v>200179</v>
          </cell>
          <cell r="P181" t="str">
            <v>FA179-Opex Expense</v>
          </cell>
          <cell r="Q181">
            <v>17754</v>
          </cell>
          <cell r="R181">
            <v>17753.169999999998</v>
          </cell>
          <cell r="S181">
            <v>0</v>
          </cell>
          <cell r="T181">
            <v>0</v>
          </cell>
          <cell r="U181">
            <v>0</v>
          </cell>
          <cell r="V181">
            <v>0</v>
          </cell>
          <cell r="W181">
            <v>0</v>
          </cell>
          <cell r="X181">
            <v>0</v>
          </cell>
          <cell r="Y181">
            <v>0</v>
          </cell>
        </row>
        <row r="182">
          <cell r="F182" t="str">
            <v>847.8470530.1.426800.000000.847010.200179</v>
          </cell>
          <cell r="G182">
            <v>20000</v>
          </cell>
          <cell r="H182">
            <v>20000</v>
          </cell>
          <cell r="I182">
            <v>6080</v>
          </cell>
          <cell r="J182"/>
          <cell r="K182"/>
          <cell r="L182">
            <v>13920</v>
          </cell>
          <cell r="M182" t="str">
            <v>847010</v>
          </cell>
          <cell r="N182" t="str">
            <v>KUST - Main Campus</v>
          </cell>
          <cell r="O182" t="str">
            <v>200179</v>
          </cell>
          <cell r="P182" t="str">
            <v>FA179-Opex Expense</v>
          </cell>
          <cell r="Q182">
            <v>6772</v>
          </cell>
          <cell r="R182">
            <v>6771.21</v>
          </cell>
          <cell r="S182">
            <v>0</v>
          </cell>
          <cell r="T182">
            <v>0</v>
          </cell>
          <cell r="U182">
            <v>0</v>
          </cell>
          <cell r="V182">
            <v>0</v>
          </cell>
          <cell r="W182">
            <v>0</v>
          </cell>
          <cell r="X182">
            <v>0</v>
          </cell>
          <cell r="Y182">
            <v>0</v>
          </cell>
        </row>
        <row r="183">
          <cell r="F183" t="str">
            <v>847.8470530.1.426900.000000.847010.200179</v>
          </cell>
          <cell r="G183">
            <v>30000</v>
          </cell>
          <cell r="H183">
            <v>30000</v>
          </cell>
          <cell r="I183"/>
          <cell r="J183"/>
          <cell r="K183"/>
          <cell r="L183">
            <v>30000</v>
          </cell>
          <cell r="M183" t="str">
            <v>847010</v>
          </cell>
          <cell r="N183" t="str">
            <v>KUST - Main Campus</v>
          </cell>
          <cell r="O183" t="str">
            <v>200179</v>
          </cell>
          <cell r="P183" t="str">
            <v>FA179-Opex Expense</v>
          </cell>
          <cell r="Q183">
            <v>30000</v>
          </cell>
          <cell r="R183">
            <v>26537.360000000001</v>
          </cell>
          <cell r="S183">
            <v>0</v>
          </cell>
          <cell r="T183">
            <v>0</v>
          </cell>
          <cell r="U183">
            <v>0</v>
          </cell>
          <cell r="V183">
            <v>0</v>
          </cell>
          <cell r="W183">
            <v>0</v>
          </cell>
          <cell r="X183">
            <v>0</v>
          </cell>
          <cell r="Y183">
            <v>0</v>
          </cell>
        </row>
        <row r="184">
          <cell r="F184" t="str">
            <v>847.8470530.1.428111.000000.847010.200179</v>
          </cell>
          <cell r="G184">
            <v>7349560</v>
          </cell>
          <cell r="H184">
            <v>7349560</v>
          </cell>
          <cell r="I184">
            <v>2551093.91</v>
          </cell>
          <cell r="J184"/>
          <cell r="K184"/>
          <cell r="L184">
            <v>4798466.09</v>
          </cell>
          <cell r="M184" t="str">
            <v>847010</v>
          </cell>
          <cell r="N184" t="str">
            <v>KUST - Main Campus</v>
          </cell>
          <cell r="O184" t="str">
            <v>200179</v>
          </cell>
          <cell r="P184" t="str">
            <v>FA179-Opex Expense</v>
          </cell>
          <cell r="Q184">
            <v>10580050</v>
          </cell>
          <cell r="R184">
            <v>10580049.42</v>
          </cell>
          <cell r="S184">
            <v>0</v>
          </cell>
          <cell r="T184">
            <v>0</v>
          </cell>
          <cell r="U184">
            <v>0</v>
          </cell>
          <cell r="V184">
            <v>0</v>
          </cell>
          <cell r="W184">
            <v>0</v>
          </cell>
          <cell r="X184">
            <v>0</v>
          </cell>
          <cell r="Y184">
            <v>0</v>
          </cell>
        </row>
        <row r="185">
          <cell r="F185" t="str">
            <v>847.8470530.1.428111.000000.847015.200179</v>
          </cell>
          <cell r="G185">
            <v>4531198</v>
          </cell>
          <cell r="H185">
            <v>4615084</v>
          </cell>
          <cell r="I185">
            <v>908608.8</v>
          </cell>
          <cell r="J185"/>
          <cell r="K185"/>
          <cell r="L185">
            <v>3706475.2</v>
          </cell>
          <cell r="M185" t="str">
            <v>847015</v>
          </cell>
          <cell r="N185" t="str">
            <v>Student Related Costs</v>
          </cell>
          <cell r="O185" t="str">
            <v>200179</v>
          </cell>
          <cell r="P185" t="str">
            <v>FA179-Opex Expense</v>
          </cell>
          <cell r="Q185">
            <v>0</v>
          </cell>
          <cell r="R185">
            <v>0</v>
          </cell>
          <cell r="S185">
            <v>0</v>
          </cell>
          <cell r="T185">
            <v>0</v>
          </cell>
          <cell r="U185">
            <v>0</v>
          </cell>
          <cell r="V185">
            <v>0</v>
          </cell>
          <cell r="W185">
            <v>0</v>
          </cell>
          <cell r="X185">
            <v>0</v>
          </cell>
          <cell r="Y185">
            <v>0</v>
          </cell>
        </row>
        <row r="186">
          <cell r="F186" t="str">
            <v>847.8470530.1.428111.000000.847020.200179</v>
          </cell>
          <cell r="G186">
            <v>3058446</v>
          </cell>
          <cell r="H186">
            <v>3058446</v>
          </cell>
          <cell r="I186">
            <v>1488319.58</v>
          </cell>
          <cell r="J186"/>
          <cell r="K186"/>
          <cell r="L186">
            <v>1570126.42</v>
          </cell>
          <cell r="M186" t="str">
            <v>847020</v>
          </cell>
          <cell r="N186" t="str">
            <v>KUST- Sas Al Nakhl Campus</v>
          </cell>
          <cell r="O186" t="str">
            <v>200179</v>
          </cell>
          <cell r="P186" t="str">
            <v>FA179-Opex Expense</v>
          </cell>
          <cell r="Q186">
            <v>4261863</v>
          </cell>
          <cell r="R186">
            <v>4217862.25</v>
          </cell>
          <cell r="S186">
            <v>0</v>
          </cell>
          <cell r="T186">
            <v>0</v>
          </cell>
          <cell r="U186">
            <v>0</v>
          </cell>
          <cell r="V186">
            <v>0</v>
          </cell>
          <cell r="W186">
            <v>0</v>
          </cell>
          <cell r="X186">
            <v>0</v>
          </cell>
          <cell r="Y186">
            <v>0</v>
          </cell>
        </row>
        <row r="187">
          <cell r="F187" t="str">
            <v>847.8470530.1.428111.000000.847030.200179</v>
          </cell>
          <cell r="G187">
            <v>442627</v>
          </cell>
          <cell r="H187">
            <v>442627</v>
          </cell>
          <cell r="I187">
            <v>442626.87</v>
          </cell>
          <cell r="J187"/>
          <cell r="K187"/>
          <cell r="L187">
            <v>0.130000000004657</v>
          </cell>
          <cell r="M187" t="str">
            <v>847030</v>
          </cell>
          <cell r="N187" t="str">
            <v>KUST- Masdar city campus</v>
          </cell>
          <cell r="O187" t="str">
            <v>200179</v>
          </cell>
          <cell r="P187" t="str">
            <v>FA179-Opex Expense</v>
          </cell>
          <cell r="Q187">
            <v>3121319</v>
          </cell>
          <cell r="R187">
            <v>3121318.11</v>
          </cell>
          <cell r="S187">
            <v>0</v>
          </cell>
          <cell r="T187">
            <v>0</v>
          </cell>
          <cell r="U187">
            <v>0</v>
          </cell>
          <cell r="V187">
            <v>0</v>
          </cell>
          <cell r="W187">
            <v>0</v>
          </cell>
          <cell r="X187">
            <v>0</v>
          </cell>
          <cell r="Y187">
            <v>0</v>
          </cell>
        </row>
        <row r="188">
          <cell r="F188" t="str">
            <v>847.8470530.1.428112.000000.847010.200179</v>
          </cell>
          <cell r="G188">
            <v>1153128</v>
          </cell>
          <cell r="H188">
            <v>1153128</v>
          </cell>
          <cell r="I188">
            <v>414080.88</v>
          </cell>
          <cell r="J188"/>
          <cell r="K188"/>
          <cell r="L188">
            <v>739047.12</v>
          </cell>
          <cell r="M188" t="str">
            <v>847010</v>
          </cell>
          <cell r="N188" t="str">
            <v>KUST - Main Campus</v>
          </cell>
          <cell r="O188" t="str">
            <v>200179</v>
          </cell>
          <cell r="P188" t="str">
            <v>FA179-Opex Expense</v>
          </cell>
          <cell r="Q188">
            <v>1416632</v>
          </cell>
          <cell r="R188">
            <v>1416629.75</v>
          </cell>
          <cell r="S188">
            <v>0</v>
          </cell>
          <cell r="T188">
            <v>0</v>
          </cell>
          <cell r="U188">
            <v>0</v>
          </cell>
          <cell r="V188">
            <v>0</v>
          </cell>
          <cell r="W188">
            <v>0</v>
          </cell>
          <cell r="X188">
            <v>0</v>
          </cell>
          <cell r="Y188">
            <v>0</v>
          </cell>
        </row>
        <row r="189">
          <cell r="F189" t="str">
            <v>847.8470530.1.428112.000000.847015.200179</v>
          </cell>
          <cell r="G189">
            <v>1654060</v>
          </cell>
          <cell r="H189">
            <v>1681399</v>
          </cell>
          <cell r="I189">
            <v>281757.96000000002</v>
          </cell>
          <cell r="J189"/>
          <cell r="K189"/>
          <cell r="L189">
            <v>1399641.04</v>
          </cell>
          <cell r="M189" t="str">
            <v>847015</v>
          </cell>
          <cell r="N189" t="str">
            <v>Student Related Costs</v>
          </cell>
          <cell r="O189" t="str">
            <v>200179</v>
          </cell>
          <cell r="P189" t="str">
            <v>FA179-Opex Expense</v>
          </cell>
          <cell r="Q189">
            <v>0</v>
          </cell>
          <cell r="R189">
            <v>0</v>
          </cell>
          <cell r="S189">
            <v>0</v>
          </cell>
          <cell r="T189">
            <v>0</v>
          </cell>
          <cell r="U189">
            <v>0</v>
          </cell>
          <cell r="V189">
            <v>0</v>
          </cell>
          <cell r="W189">
            <v>0</v>
          </cell>
          <cell r="X189">
            <v>0</v>
          </cell>
          <cell r="Y189">
            <v>0</v>
          </cell>
        </row>
        <row r="190">
          <cell r="F190" t="str">
            <v>847.8470530.1.428112.000000.847020.200179</v>
          </cell>
          <cell r="G190">
            <v>1703132</v>
          </cell>
          <cell r="H190">
            <v>1703132</v>
          </cell>
          <cell r="I190">
            <v>572915.84</v>
          </cell>
          <cell r="J190"/>
          <cell r="K190"/>
          <cell r="L190">
            <v>1130216.1599999999</v>
          </cell>
          <cell r="M190" t="str">
            <v>847020</v>
          </cell>
          <cell r="N190" t="str">
            <v>KUST- Sas Al Nakhl Campus</v>
          </cell>
          <cell r="O190" t="str">
            <v>200179</v>
          </cell>
          <cell r="P190" t="str">
            <v>FA179-Opex Expense</v>
          </cell>
          <cell r="Q190">
            <v>2075964</v>
          </cell>
          <cell r="R190">
            <v>2075962.74</v>
          </cell>
          <cell r="S190">
            <v>0</v>
          </cell>
          <cell r="T190">
            <v>0</v>
          </cell>
          <cell r="U190">
            <v>0</v>
          </cell>
          <cell r="V190">
            <v>0</v>
          </cell>
          <cell r="W190">
            <v>0</v>
          </cell>
          <cell r="X190">
            <v>0</v>
          </cell>
          <cell r="Y190">
            <v>0</v>
          </cell>
        </row>
        <row r="191">
          <cell r="F191" t="str">
            <v>847.8470530.1.428112.000000.847030.200179</v>
          </cell>
          <cell r="G191">
            <v>153570</v>
          </cell>
          <cell r="H191">
            <v>153570</v>
          </cell>
          <cell r="I191"/>
          <cell r="J191"/>
          <cell r="K191"/>
          <cell r="L191">
            <v>153570</v>
          </cell>
          <cell r="M191" t="str">
            <v>847030</v>
          </cell>
          <cell r="N191" t="str">
            <v>KUST- Masdar city campus</v>
          </cell>
          <cell r="O191" t="str">
            <v>200179</v>
          </cell>
          <cell r="P191" t="str">
            <v>FA179-Opex Expense</v>
          </cell>
          <cell r="Q191">
            <v>0</v>
          </cell>
          <cell r="R191">
            <v>0</v>
          </cell>
          <cell r="S191">
            <v>0</v>
          </cell>
          <cell r="T191">
            <v>0</v>
          </cell>
          <cell r="U191">
            <v>0</v>
          </cell>
          <cell r="V191">
            <v>0</v>
          </cell>
          <cell r="W191">
            <v>0</v>
          </cell>
          <cell r="X191">
            <v>0</v>
          </cell>
          <cell r="Y191">
            <v>0</v>
          </cell>
        </row>
        <row r="192">
          <cell r="F192" t="str">
            <v>847.8470530.1.429900.000000.847010.200179</v>
          </cell>
          <cell r="G192">
            <v>138875</v>
          </cell>
          <cell r="H192">
            <v>138875</v>
          </cell>
          <cell r="I192">
            <v>76000</v>
          </cell>
          <cell r="J192"/>
          <cell r="K192"/>
          <cell r="L192">
            <v>62875</v>
          </cell>
          <cell r="M192" t="str">
            <v>847010</v>
          </cell>
          <cell r="N192" t="str">
            <v>KUST - Main Campus</v>
          </cell>
          <cell r="O192" t="str">
            <v>200179</v>
          </cell>
          <cell r="P192" t="str">
            <v>FA179-Opex Expense</v>
          </cell>
          <cell r="Q192">
            <v>154000</v>
          </cell>
          <cell r="R192">
            <v>13750</v>
          </cell>
          <cell r="S192">
            <v>0</v>
          </cell>
          <cell r="T192">
            <v>0</v>
          </cell>
          <cell r="U192">
            <v>0</v>
          </cell>
          <cell r="V192">
            <v>0</v>
          </cell>
          <cell r="W192">
            <v>0</v>
          </cell>
          <cell r="X192">
            <v>0</v>
          </cell>
          <cell r="Y192">
            <v>0</v>
          </cell>
        </row>
        <row r="193">
          <cell r="F193" t="str">
            <v>847.8470530.1.430330.000000.847010.200179</v>
          </cell>
          <cell r="G193"/>
          <cell r="H193"/>
          <cell r="I193">
            <v>-95027.08</v>
          </cell>
          <cell r="J193"/>
          <cell r="K193"/>
          <cell r="L193">
            <v>95027.08</v>
          </cell>
          <cell r="M193" t="str">
            <v>847010</v>
          </cell>
          <cell r="N193" t="str">
            <v>KUST - Main Campus</v>
          </cell>
          <cell r="O193" t="str">
            <v>200179</v>
          </cell>
          <cell r="P193" t="str">
            <v>FA179-Opex Expense</v>
          </cell>
          <cell r="Q193">
            <v>762118</v>
          </cell>
          <cell r="R193">
            <v>486391.42</v>
          </cell>
          <cell r="S193">
            <v>0</v>
          </cell>
          <cell r="T193">
            <v>0</v>
          </cell>
          <cell r="U193">
            <v>0</v>
          </cell>
          <cell r="V193">
            <v>0</v>
          </cell>
          <cell r="W193">
            <v>0</v>
          </cell>
          <cell r="X193">
            <v>0</v>
          </cell>
          <cell r="Y193">
            <v>0</v>
          </cell>
        </row>
        <row r="194">
          <cell r="F194" t="str">
            <v>847.8470530.1.430330.000000.847020.200179</v>
          </cell>
          <cell r="G194"/>
          <cell r="H194"/>
          <cell r="I194">
            <v>-3600</v>
          </cell>
          <cell r="J194"/>
          <cell r="K194">
            <v>0</v>
          </cell>
          <cell r="L194">
            <v>3600</v>
          </cell>
          <cell r="M194" t="str">
            <v>847020</v>
          </cell>
          <cell r="N194" t="str">
            <v>KUST- Sas Al Nakhl Campus</v>
          </cell>
          <cell r="O194" t="str">
            <v>200179</v>
          </cell>
          <cell r="P194" t="str">
            <v>FA179-Opex Expense</v>
          </cell>
          <cell r="Q194">
            <v>0</v>
          </cell>
          <cell r="R194">
            <v>0</v>
          </cell>
          <cell r="S194">
            <v>0</v>
          </cell>
          <cell r="T194">
            <v>0</v>
          </cell>
          <cell r="U194">
            <v>0</v>
          </cell>
          <cell r="V194">
            <v>0</v>
          </cell>
          <cell r="W194">
            <v>0</v>
          </cell>
          <cell r="X194">
            <v>0</v>
          </cell>
          <cell r="Y194">
            <v>0</v>
          </cell>
        </row>
        <row r="195">
          <cell r="F195" t="str">
            <v>847.8470530.1.432120.000000.847010.200179</v>
          </cell>
          <cell r="G195">
            <v>209866</v>
          </cell>
          <cell r="H195">
            <v>209866</v>
          </cell>
          <cell r="I195">
            <v>37398.99</v>
          </cell>
          <cell r="J195">
            <v>78002</v>
          </cell>
          <cell r="K195">
            <v>2274.19</v>
          </cell>
          <cell r="L195">
            <v>92190.82</v>
          </cell>
          <cell r="M195" t="str">
            <v>847010</v>
          </cell>
          <cell r="N195" t="str">
            <v>KUST - Main Campus</v>
          </cell>
          <cell r="O195" t="str">
            <v>200179</v>
          </cell>
          <cell r="P195" t="str">
            <v>FA179-Opex Expense</v>
          </cell>
          <cell r="Q195">
            <v>8776530</v>
          </cell>
          <cell r="R195">
            <v>9225181.3699999992</v>
          </cell>
          <cell r="S195">
            <v>11946036.99</v>
          </cell>
          <cell r="T195">
            <v>10751433.291000001</v>
          </cell>
          <cell r="U195">
            <v>9556829.5920000002</v>
          </cell>
          <cell r="V195">
            <v>8362225.8929999992</v>
          </cell>
          <cell r="W195">
            <v>0</v>
          </cell>
          <cell r="X195">
            <v>14487621</v>
          </cell>
          <cell r="Y195">
            <v>11946036.99</v>
          </cell>
        </row>
        <row r="196">
          <cell r="F196" t="str">
            <v>847.8470530.1.432120.000000.847015.200179</v>
          </cell>
          <cell r="G196">
            <v>6250679</v>
          </cell>
          <cell r="H196">
            <v>6785964</v>
          </cell>
          <cell r="I196">
            <v>32219.8</v>
          </cell>
          <cell r="J196">
            <v>5229911.1500000004</v>
          </cell>
          <cell r="K196">
            <v>572800</v>
          </cell>
          <cell r="L196">
            <v>951033.05</v>
          </cell>
          <cell r="M196" t="str">
            <v>847015</v>
          </cell>
          <cell r="N196" t="str">
            <v>Student Related Costs</v>
          </cell>
          <cell r="O196" t="str">
            <v>200179</v>
          </cell>
          <cell r="P196" t="str">
            <v>FA179-Opex Expense</v>
          </cell>
          <cell r="Q196">
            <v>0</v>
          </cell>
          <cell r="R196">
            <v>0</v>
          </cell>
          <cell r="S196">
            <v>5071139.54</v>
          </cell>
          <cell r="T196">
            <v>4564025.5860000001</v>
          </cell>
          <cell r="U196">
            <v>4056911.6320000002</v>
          </cell>
          <cell r="V196">
            <v>3549797.6779999998</v>
          </cell>
          <cell r="W196">
            <v>0</v>
          </cell>
          <cell r="X196">
            <v>8845170</v>
          </cell>
          <cell r="Y196">
            <v>5071139.54</v>
          </cell>
        </row>
        <row r="197">
          <cell r="F197" t="str">
            <v>847.8470530.1.432120.000000.847020.200179</v>
          </cell>
          <cell r="G197">
            <v>152708</v>
          </cell>
          <cell r="H197">
            <v>952708</v>
          </cell>
          <cell r="I197">
            <v>121930.54</v>
          </cell>
          <cell r="J197">
            <v>713000</v>
          </cell>
          <cell r="K197">
            <v>0</v>
          </cell>
          <cell r="L197">
            <v>117777.46</v>
          </cell>
          <cell r="M197" t="str">
            <v>847020</v>
          </cell>
          <cell r="N197" t="str">
            <v>KUST- Sas Al Nakhl Campus</v>
          </cell>
          <cell r="O197" t="str">
            <v>200179</v>
          </cell>
          <cell r="P197" t="str">
            <v>FA179-Opex Expense</v>
          </cell>
          <cell r="Q197">
            <v>5577345</v>
          </cell>
          <cell r="R197">
            <v>4446803.51</v>
          </cell>
          <cell r="S197">
            <v>5573133.9800000004</v>
          </cell>
          <cell r="T197">
            <v>5015820.5820000004</v>
          </cell>
          <cell r="U197">
            <v>4458507.1840000004</v>
          </cell>
          <cell r="V197">
            <v>3901193.7859999998</v>
          </cell>
          <cell r="W197">
            <v>0</v>
          </cell>
          <cell r="X197">
            <v>8548026</v>
          </cell>
          <cell r="Y197">
            <v>5573133.9800000004</v>
          </cell>
        </row>
        <row r="198">
          <cell r="F198" t="str">
            <v>847.8470530.1.432120.000000.847030.200179</v>
          </cell>
          <cell r="G198">
            <v>4644901</v>
          </cell>
          <cell r="H198">
            <v>3574901</v>
          </cell>
          <cell r="I198">
            <v>936908.41</v>
          </cell>
          <cell r="J198">
            <v>2034670</v>
          </cell>
          <cell r="K198">
            <v>0</v>
          </cell>
          <cell r="L198">
            <v>603322.59</v>
          </cell>
          <cell r="M198" t="str">
            <v>847030</v>
          </cell>
          <cell r="N198" t="str">
            <v>KUST- Masdar city campus</v>
          </cell>
          <cell r="O198" t="str">
            <v>200179</v>
          </cell>
          <cell r="P198" t="str">
            <v>FA179-Opex Expense</v>
          </cell>
          <cell r="Q198">
            <v>8971304</v>
          </cell>
          <cell r="R198">
            <v>8870348.9000000004</v>
          </cell>
          <cell r="S198">
            <v>1207678.45</v>
          </cell>
          <cell r="T198">
            <v>1086910.605</v>
          </cell>
          <cell r="U198">
            <v>966142.76</v>
          </cell>
          <cell r="V198">
            <v>845374.91499999992</v>
          </cell>
          <cell r="W198">
            <v>0</v>
          </cell>
          <cell r="X198">
            <v>1207678.45</v>
          </cell>
          <cell r="Y198">
            <v>1207678.45</v>
          </cell>
        </row>
        <row r="199">
          <cell r="F199" t="str">
            <v>847.8470530.1.432120.000000.847951.200179</v>
          </cell>
          <cell r="G199">
            <v>200000</v>
          </cell>
          <cell r="H199">
            <v>200000</v>
          </cell>
          <cell r="I199"/>
          <cell r="J199"/>
          <cell r="K199"/>
          <cell r="L199">
            <v>200000</v>
          </cell>
          <cell r="M199" t="str">
            <v>847951</v>
          </cell>
          <cell r="N199" t="str">
            <v>COVID-19 Pandemic</v>
          </cell>
          <cell r="O199" t="str">
            <v>200179</v>
          </cell>
          <cell r="P199" t="str">
            <v>FA179-Opex Expense</v>
          </cell>
          <cell r="Q199">
            <v>0</v>
          </cell>
          <cell r="R199">
            <v>0</v>
          </cell>
          <cell r="S199">
            <v>0</v>
          </cell>
          <cell r="T199">
            <v>0</v>
          </cell>
          <cell r="U199">
            <v>0</v>
          </cell>
          <cell r="V199">
            <v>0</v>
          </cell>
          <cell r="W199">
            <v>0</v>
          </cell>
          <cell r="X199">
            <v>0</v>
          </cell>
          <cell r="Y199">
            <v>0</v>
          </cell>
        </row>
        <row r="200">
          <cell r="F200" t="str">
            <v>847.8470530.1.432170.000000.847010.200179</v>
          </cell>
          <cell r="G200">
            <v>28558</v>
          </cell>
          <cell r="H200">
            <v>28558</v>
          </cell>
          <cell r="I200">
            <v>27198</v>
          </cell>
          <cell r="J200"/>
          <cell r="K200">
            <v>0</v>
          </cell>
          <cell r="L200">
            <v>1360</v>
          </cell>
          <cell r="M200" t="str">
            <v>847010</v>
          </cell>
          <cell r="N200" t="str">
            <v>KUST - Main Campus</v>
          </cell>
          <cell r="O200" t="str">
            <v>200179</v>
          </cell>
          <cell r="P200" t="str">
            <v>FA179-Opex Expense</v>
          </cell>
          <cell r="Q200">
            <v>105900</v>
          </cell>
          <cell r="R200">
            <v>83624.490000000005</v>
          </cell>
          <cell r="S200">
            <v>30000</v>
          </cell>
          <cell r="T200">
            <v>27000</v>
          </cell>
          <cell r="U200">
            <v>24000</v>
          </cell>
          <cell r="V200">
            <v>21000</v>
          </cell>
          <cell r="W200">
            <v>0</v>
          </cell>
          <cell r="X200">
            <v>30000</v>
          </cell>
          <cell r="Y200">
            <v>30000</v>
          </cell>
        </row>
        <row r="201">
          <cell r="F201" t="str">
            <v>847.8470530.1.432320.000000.847010.200179</v>
          </cell>
          <cell r="G201">
            <v>5000</v>
          </cell>
          <cell r="H201">
            <v>5000</v>
          </cell>
          <cell r="I201">
            <v>0</v>
          </cell>
          <cell r="J201"/>
          <cell r="K201"/>
          <cell r="L201">
            <v>5000</v>
          </cell>
          <cell r="M201" t="str">
            <v>847010</v>
          </cell>
          <cell r="N201" t="str">
            <v>KUST - Main Campus</v>
          </cell>
          <cell r="O201" t="str">
            <v>200179</v>
          </cell>
          <cell r="P201" t="str">
            <v>FA179-Opex Expense</v>
          </cell>
          <cell r="Q201">
            <v>50000</v>
          </cell>
          <cell r="R201">
            <v>19422</v>
          </cell>
          <cell r="S201">
            <v>26000</v>
          </cell>
          <cell r="T201">
            <v>23400</v>
          </cell>
          <cell r="U201">
            <v>20800</v>
          </cell>
          <cell r="V201">
            <v>18200</v>
          </cell>
          <cell r="W201">
            <v>0</v>
          </cell>
          <cell r="X201">
            <v>26000</v>
          </cell>
          <cell r="Y201">
            <v>26000</v>
          </cell>
        </row>
        <row r="202">
          <cell r="F202" t="str">
            <v>847.8470530.1.432540.000000.847001.200179</v>
          </cell>
          <cell r="G202">
            <v>0</v>
          </cell>
          <cell r="H202">
            <v>0</v>
          </cell>
          <cell r="I202"/>
          <cell r="J202"/>
          <cell r="K202"/>
          <cell r="L202">
            <v>0</v>
          </cell>
          <cell r="M202" t="str">
            <v>847001</v>
          </cell>
          <cell r="N202" t="str">
            <v>KUST - General</v>
          </cell>
          <cell r="O202" t="str">
            <v>200179</v>
          </cell>
          <cell r="P202" t="str">
            <v>FA179-Opex Expense</v>
          </cell>
          <cell r="Q202">
            <v>0</v>
          </cell>
          <cell r="R202">
            <v>0</v>
          </cell>
          <cell r="S202">
            <v>0</v>
          </cell>
          <cell r="T202">
            <v>0</v>
          </cell>
          <cell r="U202">
            <v>0</v>
          </cell>
          <cell r="V202">
            <v>0</v>
          </cell>
          <cell r="W202">
            <v>0</v>
          </cell>
          <cell r="X202">
            <v>0</v>
          </cell>
          <cell r="Y202">
            <v>0</v>
          </cell>
        </row>
        <row r="203">
          <cell r="F203" t="str">
            <v>847.8470530.1.432540.000000.847010.200179</v>
          </cell>
          <cell r="G203">
            <v>10000</v>
          </cell>
          <cell r="H203">
            <v>10000</v>
          </cell>
          <cell r="I203">
            <v>10000</v>
          </cell>
          <cell r="J203"/>
          <cell r="K203"/>
          <cell r="L203">
            <v>0</v>
          </cell>
          <cell r="M203" t="str">
            <v>847010</v>
          </cell>
          <cell r="N203" t="str">
            <v>KUST - Main Campus</v>
          </cell>
          <cell r="O203" t="str">
            <v>200179</v>
          </cell>
          <cell r="P203" t="str">
            <v>FA179-Opex Expense</v>
          </cell>
          <cell r="Q203">
            <v>106190</v>
          </cell>
          <cell r="R203">
            <v>43876.11</v>
          </cell>
          <cell r="S203">
            <v>0</v>
          </cell>
          <cell r="T203">
            <v>0</v>
          </cell>
          <cell r="U203">
            <v>0</v>
          </cell>
          <cell r="V203">
            <v>0</v>
          </cell>
          <cell r="W203">
            <v>0</v>
          </cell>
          <cell r="X203">
            <v>0</v>
          </cell>
          <cell r="Y203">
            <v>0</v>
          </cell>
        </row>
        <row r="204">
          <cell r="F204" t="str">
            <v>847.8470530.1.432540.000000.847020.200179</v>
          </cell>
          <cell r="G204">
            <v>0</v>
          </cell>
          <cell r="H204">
            <v>3320</v>
          </cell>
          <cell r="I204">
            <v>3160</v>
          </cell>
          <cell r="J204"/>
          <cell r="K204"/>
          <cell r="L204">
            <v>160</v>
          </cell>
          <cell r="M204" t="str">
            <v>847020</v>
          </cell>
          <cell r="N204" t="str">
            <v>KUST- Sas Al Nakhl Campus</v>
          </cell>
          <cell r="O204" t="str">
            <v>200179</v>
          </cell>
          <cell r="P204" t="str">
            <v>FA179-Opex Expense</v>
          </cell>
          <cell r="Q204">
            <v>0</v>
          </cell>
          <cell r="R204">
            <v>0</v>
          </cell>
          <cell r="S204">
            <v>0</v>
          </cell>
          <cell r="T204">
            <v>0</v>
          </cell>
          <cell r="U204">
            <v>0</v>
          </cell>
          <cell r="V204">
            <v>0</v>
          </cell>
          <cell r="W204">
            <v>0</v>
          </cell>
          <cell r="X204">
            <v>0</v>
          </cell>
          <cell r="Y204">
            <v>0</v>
          </cell>
        </row>
        <row r="205">
          <cell r="F205" t="str">
            <v>847.8470530.1.435740.000000.847010.200179</v>
          </cell>
          <cell r="G205">
            <v>3000</v>
          </cell>
          <cell r="H205">
            <v>3000</v>
          </cell>
          <cell r="I205"/>
          <cell r="J205"/>
          <cell r="K205"/>
          <cell r="L205">
            <v>3000</v>
          </cell>
          <cell r="M205" t="str">
            <v>847010</v>
          </cell>
          <cell r="N205" t="str">
            <v>KUST - Main Campus</v>
          </cell>
          <cell r="O205" t="str">
            <v>200179</v>
          </cell>
          <cell r="P205" t="str">
            <v>FA179-Opex Expense</v>
          </cell>
          <cell r="Q205">
            <v>160000</v>
          </cell>
          <cell r="R205">
            <v>3162.37</v>
          </cell>
          <cell r="S205">
            <v>0</v>
          </cell>
          <cell r="T205">
            <v>0</v>
          </cell>
          <cell r="U205">
            <v>0</v>
          </cell>
          <cell r="V205">
            <v>0</v>
          </cell>
          <cell r="W205">
            <v>0</v>
          </cell>
          <cell r="X205">
            <v>0</v>
          </cell>
          <cell r="Y205">
            <v>0</v>
          </cell>
        </row>
        <row r="206">
          <cell r="F206" t="str">
            <v>847.8470530.1.436110.000000.847001.200179</v>
          </cell>
          <cell r="G206">
            <v>0</v>
          </cell>
          <cell r="H206">
            <v>0</v>
          </cell>
          <cell r="I206"/>
          <cell r="J206"/>
          <cell r="K206"/>
          <cell r="L206">
            <v>0</v>
          </cell>
          <cell r="M206" t="str">
            <v>847001</v>
          </cell>
          <cell r="N206" t="str">
            <v>KUST - General</v>
          </cell>
          <cell r="O206" t="str">
            <v>200179</v>
          </cell>
          <cell r="P206" t="str">
            <v>FA179-Opex Expense</v>
          </cell>
          <cell r="Q206">
            <v>0</v>
          </cell>
          <cell r="R206">
            <v>0</v>
          </cell>
          <cell r="S206">
            <v>0</v>
          </cell>
          <cell r="T206">
            <v>0</v>
          </cell>
          <cell r="U206">
            <v>0</v>
          </cell>
          <cell r="V206">
            <v>0</v>
          </cell>
          <cell r="W206">
            <v>0</v>
          </cell>
          <cell r="X206">
            <v>0</v>
          </cell>
          <cell r="Y206">
            <v>0</v>
          </cell>
        </row>
        <row r="207">
          <cell r="F207" t="str">
            <v>847.8470530.1.436110.000000.847010.200179</v>
          </cell>
          <cell r="G207">
            <v>35780</v>
          </cell>
          <cell r="H207">
            <v>245780</v>
          </cell>
          <cell r="I207">
            <v>120063.54</v>
          </cell>
          <cell r="J207"/>
          <cell r="K207"/>
          <cell r="L207">
            <v>125716.46</v>
          </cell>
          <cell r="M207" t="str">
            <v>847010</v>
          </cell>
          <cell r="N207" t="str">
            <v>KUST - Main Campus</v>
          </cell>
          <cell r="O207" t="str">
            <v>200179</v>
          </cell>
          <cell r="P207" t="str">
            <v>FA179-Opex Expense</v>
          </cell>
          <cell r="Q207">
            <v>244400</v>
          </cell>
          <cell r="R207">
            <v>205404.91</v>
          </cell>
          <cell r="S207">
            <v>0</v>
          </cell>
          <cell r="T207">
            <v>0</v>
          </cell>
          <cell r="U207">
            <v>0</v>
          </cell>
          <cell r="V207">
            <v>0</v>
          </cell>
          <cell r="W207">
            <v>0</v>
          </cell>
          <cell r="X207">
            <v>0</v>
          </cell>
          <cell r="Y207">
            <v>0</v>
          </cell>
        </row>
        <row r="208">
          <cell r="F208" t="str">
            <v>847.8470530.1.436110.000000.847020.200179</v>
          </cell>
          <cell r="G208">
            <v>13608</v>
          </cell>
          <cell r="H208">
            <v>73608</v>
          </cell>
          <cell r="I208">
            <v>45134.69</v>
          </cell>
          <cell r="J208"/>
          <cell r="K208"/>
          <cell r="L208">
            <v>28473.31</v>
          </cell>
          <cell r="M208" t="str">
            <v>847020</v>
          </cell>
          <cell r="N208" t="str">
            <v>KUST- Sas Al Nakhl Campus</v>
          </cell>
          <cell r="O208" t="str">
            <v>200179</v>
          </cell>
          <cell r="P208" t="str">
            <v>FA179-Opex Expense</v>
          </cell>
          <cell r="Q208">
            <v>98064</v>
          </cell>
          <cell r="R208">
            <v>98062.67</v>
          </cell>
          <cell r="S208">
            <v>0</v>
          </cell>
          <cell r="T208">
            <v>0</v>
          </cell>
          <cell r="U208">
            <v>0</v>
          </cell>
          <cell r="V208">
            <v>0</v>
          </cell>
          <cell r="W208">
            <v>0</v>
          </cell>
          <cell r="X208">
            <v>0</v>
          </cell>
          <cell r="Y208">
            <v>0</v>
          </cell>
        </row>
        <row r="209">
          <cell r="F209" t="str">
            <v>847.8470530.1.436220.000000.847020.200179</v>
          </cell>
          <cell r="G209">
            <v>0</v>
          </cell>
          <cell r="H209">
            <v>246360</v>
          </cell>
          <cell r="I209"/>
          <cell r="J209">
            <v>246356</v>
          </cell>
          <cell r="K209"/>
          <cell r="L209">
            <v>4</v>
          </cell>
          <cell r="M209" t="str">
            <v>847020</v>
          </cell>
          <cell r="N209" t="str">
            <v>KUST- Sas Al Nakhl Campus</v>
          </cell>
          <cell r="O209" t="str">
            <v>200179</v>
          </cell>
          <cell r="P209" t="str">
            <v>FA179-Opex Expense</v>
          </cell>
          <cell r="Q209">
            <v>0</v>
          </cell>
          <cell r="R209">
            <v>0</v>
          </cell>
          <cell r="S209">
            <v>0</v>
          </cell>
          <cell r="T209">
            <v>0</v>
          </cell>
          <cell r="U209">
            <v>0</v>
          </cell>
          <cell r="V209">
            <v>0</v>
          </cell>
          <cell r="W209">
            <v>0</v>
          </cell>
          <cell r="X209">
            <v>0</v>
          </cell>
          <cell r="Y209">
            <v>0</v>
          </cell>
        </row>
        <row r="210">
          <cell r="F210" t="str">
            <v>847.8470540.1.421100.000000.847010.200179</v>
          </cell>
          <cell r="G210">
            <v>4009370</v>
          </cell>
          <cell r="H210">
            <v>4009370</v>
          </cell>
          <cell r="I210">
            <v>804016.05</v>
          </cell>
          <cell r="J210">
            <v>460001</v>
          </cell>
          <cell r="K210">
            <v>1242633.83</v>
          </cell>
          <cell r="L210">
            <v>1502719.12</v>
          </cell>
          <cell r="M210" t="str">
            <v>847010</v>
          </cell>
          <cell r="N210" t="str">
            <v>KUST - Main Campus</v>
          </cell>
          <cell r="O210" t="str">
            <v>200179</v>
          </cell>
          <cell r="P210" t="str">
            <v>FA179-Opex Expense</v>
          </cell>
          <cell r="Q210">
            <v>0</v>
          </cell>
          <cell r="R210">
            <v>0</v>
          </cell>
          <cell r="S210">
            <v>3589128</v>
          </cell>
          <cell r="T210">
            <v>3230215.2</v>
          </cell>
          <cell r="U210">
            <v>2871302.4000000004</v>
          </cell>
          <cell r="V210">
            <v>2512389.5999999996</v>
          </cell>
          <cell r="W210">
            <v>3778029.48</v>
          </cell>
          <cell r="X210">
            <v>3778029.48</v>
          </cell>
          <cell r="Y210">
            <v>3589128</v>
          </cell>
        </row>
        <row r="211">
          <cell r="F211" t="str">
            <v>847.8470540.1.432120.000000.847010.200179</v>
          </cell>
          <cell r="G211">
            <v>9870670</v>
          </cell>
          <cell r="H211">
            <v>9870670</v>
          </cell>
          <cell r="I211">
            <v>89955</v>
          </cell>
          <cell r="J211">
            <v>7006726.25</v>
          </cell>
          <cell r="K211">
            <v>1986044.05</v>
          </cell>
          <cell r="L211">
            <v>787944.69999999902</v>
          </cell>
          <cell r="M211" t="str">
            <v>847010</v>
          </cell>
          <cell r="N211" t="str">
            <v>KUST - Main Campus</v>
          </cell>
          <cell r="O211" t="str">
            <v>200179</v>
          </cell>
          <cell r="P211" t="str">
            <v>FA179-Opex Expense</v>
          </cell>
          <cell r="Q211">
            <v>0</v>
          </cell>
          <cell r="R211">
            <v>0</v>
          </cell>
          <cell r="S211">
            <v>0</v>
          </cell>
          <cell r="T211">
            <v>0</v>
          </cell>
          <cell r="U211">
            <v>0</v>
          </cell>
          <cell r="V211">
            <v>0</v>
          </cell>
          <cell r="W211">
            <v>0</v>
          </cell>
          <cell r="X211">
            <v>0</v>
          </cell>
          <cell r="Y211">
            <v>0</v>
          </cell>
        </row>
        <row r="212">
          <cell r="F212" t="str">
            <v>847.8470540.1.432120.000000.847020.200179</v>
          </cell>
          <cell r="G212">
            <v>4389857</v>
          </cell>
          <cell r="H212">
            <v>4389857</v>
          </cell>
          <cell r="I212">
            <v>60326.5</v>
          </cell>
          <cell r="J212">
            <v>4290514.76</v>
          </cell>
          <cell r="K212">
            <v>32890</v>
          </cell>
          <cell r="L212">
            <v>6125.7400000002199</v>
          </cell>
          <cell r="M212" t="str">
            <v>847020</v>
          </cell>
          <cell r="N212" t="str">
            <v>KUST- Sas Al Nakhl Campus</v>
          </cell>
          <cell r="O212" t="str">
            <v>200179</v>
          </cell>
          <cell r="P212" t="str">
            <v>FA179-Opex Expense</v>
          </cell>
          <cell r="Q212">
            <v>0</v>
          </cell>
          <cell r="R212">
            <v>0</v>
          </cell>
          <cell r="S212">
            <v>0</v>
          </cell>
          <cell r="T212">
            <v>0</v>
          </cell>
          <cell r="U212">
            <v>0</v>
          </cell>
          <cell r="V212">
            <v>0</v>
          </cell>
          <cell r="W212">
            <v>0</v>
          </cell>
          <cell r="X212">
            <v>0</v>
          </cell>
          <cell r="Y212">
            <v>0</v>
          </cell>
        </row>
        <row r="213">
          <cell r="F213" t="str">
            <v>847.8470540.1.432540.000000.847010.200179</v>
          </cell>
          <cell r="G213">
            <v>25000</v>
          </cell>
          <cell r="H213">
            <v>25000</v>
          </cell>
          <cell r="I213"/>
          <cell r="J213"/>
          <cell r="K213"/>
          <cell r="L213">
            <v>25000</v>
          </cell>
          <cell r="M213" t="str">
            <v>847010</v>
          </cell>
          <cell r="N213" t="str">
            <v>KUST - Main Campus</v>
          </cell>
          <cell r="O213" t="str">
            <v>200179</v>
          </cell>
          <cell r="P213" t="str">
            <v>FA179-Opex Expense</v>
          </cell>
          <cell r="Q213">
            <v>0</v>
          </cell>
          <cell r="R213">
            <v>0</v>
          </cell>
          <cell r="S213">
            <v>140000</v>
          </cell>
          <cell r="T213">
            <v>126000</v>
          </cell>
          <cell r="U213">
            <v>112000</v>
          </cell>
          <cell r="V213">
            <v>98000</v>
          </cell>
          <cell r="W213">
            <v>140000</v>
          </cell>
          <cell r="X213">
            <v>140000</v>
          </cell>
          <cell r="Y213">
            <v>140000</v>
          </cell>
        </row>
        <row r="214">
          <cell r="F214" t="str">
            <v>847.8470540.1.435410.000000.847020.200179</v>
          </cell>
          <cell r="G214">
            <v>465000</v>
          </cell>
          <cell r="H214">
            <v>465000</v>
          </cell>
          <cell r="I214"/>
          <cell r="J214"/>
          <cell r="K214"/>
          <cell r="L214">
            <v>465000</v>
          </cell>
          <cell r="M214" t="str">
            <v>847020</v>
          </cell>
          <cell r="N214" t="str">
            <v>KUST- Sas Al Nakhl Campus</v>
          </cell>
          <cell r="O214" t="str">
            <v>200179</v>
          </cell>
          <cell r="P214" t="str">
            <v>FA179-Opex Expense</v>
          </cell>
          <cell r="Q214">
            <v>0</v>
          </cell>
          <cell r="R214">
            <v>0</v>
          </cell>
          <cell r="S214">
            <v>0</v>
          </cell>
          <cell r="T214">
            <v>0</v>
          </cell>
          <cell r="U214">
            <v>0</v>
          </cell>
          <cell r="V214">
            <v>0</v>
          </cell>
          <cell r="W214">
            <v>0</v>
          </cell>
          <cell r="X214">
            <v>0</v>
          </cell>
          <cell r="Y214">
            <v>0</v>
          </cell>
        </row>
        <row r="215">
          <cell r="F215" t="str">
            <v>847.8470620.1.420130.000000.847001.200179</v>
          </cell>
          <cell r="G215">
            <v>319725</v>
          </cell>
          <cell r="H215">
            <v>319725</v>
          </cell>
          <cell r="I215">
            <v>83515</v>
          </cell>
          <cell r="J215"/>
          <cell r="K215"/>
          <cell r="L215">
            <v>236210</v>
          </cell>
          <cell r="M215" t="str">
            <v>847001</v>
          </cell>
          <cell r="N215" t="str">
            <v>KUST - General</v>
          </cell>
          <cell r="O215" t="str">
            <v>200179</v>
          </cell>
          <cell r="P215" t="str">
            <v>FA179-Opex Expense</v>
          </cell>
          <cell r="Q215">
            <v>543512</v>
          </cell>
          <cell r="R215">
            <v>543500</v>
          </cell>
          <cell r="S215">
            <v>295000</v>
          </cell>
          <cell r="T215">
            <v>265500</v>
          </cell>
          <cell r="U215">
            <v>236000</v>
          </cell>
          <cell r="V215">
            <v>206500</v>
          </cell>
          <cell r="W215">
            <v>295000</v>
          </cell>
          <cell r="X215">
            <v>295000</v>
          </cell>
          <cell r="Y215">
            <v>295000</v>
          </cell>
        </row>
        <row r="216">
          <cell r="F216" t="str">
            <v>847.8470620.1.421000.000000.847001.200179</v>
          </cell>
          <cell r="G216">
            <v>68000</v>
          </cell>
          <cell r="H216">
            <v>0</v>
          </cell>
          <cell r="I216"/>
          <cell r="J216"/>
          <cell r="K216"/>
          <cell r="L216">
            <v>0</v>
          </cell>
          <cell r="M216" t="str">
            <v>847001</v>
          </cell>
          <cell r="N216" t="str">
            <v>KUST - General</v>
          </cell>
          <cell r="O216" t="str">
            <v>200179</v>
          </cell>
          <cell r="P216" t="str">
            <v>FA179-Opex Expense</v>
          </cell>
          <cell r="Q216">
            <v>10000</v>
          </cell>
          <cell r="R216">
            <v>10000</v>
          </cell>
          <cell r="S216">
            <v>0</v>
          </cell>
          <cell r="T216">
            <v>0</v>
          </cell>
          <cell r="U216">
            <v>0</v>
          </cell>
          <cell r="V216">
            <v>0</v>
          </cell>
          <cell r="W216">
            <v>0</v>
          </cell>
          <cell r="X216">
            <v>0</v>
          </cell>
          <cell r="Y216">
            <v>0</v>
          </cell>
        </row>
        <row r="217">
          <cell r="F217" t="str">
            <v>847.8470620.1.421100.000000.847001.200179</v>
          </cell>
          <cell r="G217">
            <v>524160</v>
          </cell>
          <cell r="H217">
            <v>524160</v>
          </cell>
          <cell r="I217">
            <v>290260</v>
          </cell>
          <cell r="J217"/>
          <cell r="K217"/>
          <cell r="L217">
            <v>233900</v>
          </cell>
          <cell r="M217" t="str">
            <v>847001</v>
          </cell>
          <cell r="N217" t="str">
            <v>KUST - General</v>
          </cell>
          <cell r="O217" t="str">
            <v>200179</v>
          </cell>
          <cell r="P217" t="str">
            <v>FA179-Opex Expense</v>
          </cell>
          <cell r="Q217">
            <v>502725</v>
          </cell>
          <cell r="R217">
            <v>502724.25</v>
          </cell>
          <cell r="S217">
            <v>431160</v>
          </cell>
          <cell r="T217">
            <v>388044</v>
          </cell>
          <cell r="U217">
            <v>344928</v>
          </cell>
          <cell r="V217">
            <v>301812</v>
          </cell>
          <cell r="W217">
            <v>0</v>
          </cell>
          <cell r="X217">
            <v>0</v>
          </cell>
          <cell r="Y217">
            <v>431160</v>
          </cell>
        </row>
        <row r="218">
          <cell r="F218" t="str">
            <v>847.8470620.1.425300.000000.847001.200179</v>
          </cell>
          <cell r="G218">
            <v>3511</v>
          </cell>
          <cell r="H218">
            <v>3511</v>
          </cell>
          <cell r="I218">
            <v>573.08000000000004</v>
          </cell>
          <cell r="J218"/>
          <cell r="K218"/>
          <cell r="L218">
            <v>2937.92</v>
          </cell>
          <cell r="M218" t="str">
            <v>847001</v>
          </cell>
          <cell r="N218" t="str">
            <v>KUST - General</v>
          </cell>
          <cell r="O218" t="str">
            <v>200179</v>
          </cell>
          <cell r="P218" t="str">
            <v>FA179-Opex Expense</v>
          </cell>
          <cell r="Q218">
            <v>2915</v>
          </cell>
          <cell r="R218">
            <v>2000.5</v>
          </cell>
          <cell r="S218">
            <v>3600</v>
          </cell>
          <cell r="T218">
            <v>3240</v>
          </cell>
          <cell r="U218">
            <v>2880</v>
          </cell>
          <cell r="V218">
            <v>2520</v>
          </cell>
          <cell r="W218">
            <v>4800</v>
          </cell>
          <cell r="X218">
            <v>6000</v>
          </cell>
          <cell r="Y218">
            <v>3600</v>
          </cell>
        </row>
        <row r="219">
          <cell r="F219" t="str">
            <v>847.8470620.1.425350.000000.847001.200179</v>
          </cell>
          <cell r="G219">
            <v>90000</v>
          </cell>
          <cell r="H219">
            <v>87500</v>
          </cell>
          <cell r="I219">
            <v>25814.9200000001</v>
          </cell>
          <cell r="J219"/>
          <cell r="K219"/>
          <cell r="L219">
            <v>61685.0799999999</v>
          </cell>
          <cell r="M219" t="str">
            <v>847001</v>
          </cell>
          <cell r="N219" t="str">
            <v>KUST - General</v>
          </cell>
          <cell r="O219" t="str">
            <v>200179</v>
          </cell>
          <cell r="P219" t="str">
            <v>FA179-Opex Expense</v>
          </cell>
          <cell r="Q219">
            <v>80772</v>
          </cell>
          <cell r="R219">
            <v>71796.92</v>
          </cell>
          <cell r="S219">
            <v>90000</v>
          </cell>
          <cell r="T219">
            <v>81000</v>
          </cell>
          <cell r="U219">
            <v>72000</v>
          </cell>
          <cell r="V219">
            <v>62999.999999999993</v>
          </cell>
          <cell r="W219">
            <v>96000</v>
          </cell>
          <cell r="X219">
            <v>102000</v>
          </cell>
          <cell r="Y219">
            <v>90000</v>
          </cell>
        </row>
        <row r="220">
          <cell r="F220" t="str">
            <v>847.8470620.1.426610.000000.847001.200179</v>
          </cell>
          <cell r="G220">
            <v>31680</v>
          </cell>
          <cell r="H220">
            <v>31680</v>
          </cell>
          <cell r="I220">
            <v>-1.13686837721616E-13</v>
          </cell>
          <cell r="J220">
            <v>31680</v>
          </cell>
          <cell r="K220"/>
          <cell r="L220">
            <v>0</v>
          </cell>
          <cell r="M220" t="str">
            <v>847001</v>
          </cell>
          <cell r="N220" t="str">
            <v>KUST - General</v>
          </cell>
          <cell r="O220" t="str">
            <v>200179</v>
          </cell>
          <cell r="P220" t="str">
            <v>FA179-Opex Expense</v>
          </cell>
          <cell r="Q220">
            <v>31680</v>
          </cell>
          <cell r="R220">
            <v>31680</v>
          </cell>
          <cell r="S220">
            <v>31680</v>
          </cell>
          <cell r="T220">
            <v>28512</v>
          </cell>
          <cell r="U220">
            <v>25344</v>
          </cell>
          <cell r="V220">
            <v>22176</v>
          </cell>
          <cell r="W220">
            <v>31680</v>
          </cell>
          <cell r="X220">
            <v>31680</v>
          </cell>
          <cell r="Y220">
            <v>31680</v>
          </cell>
        </row>
        <row r="221">
          <cell r="F221" t="str">
            <v>847.8470620.1.436110.000000.847001.200179</v>
          </cell>
          <cell r="G221">
            <v>15000</v>
          </cell>
          <cell r="H221">
            <v>15000</v>
          </cell>
          <cell r="I221">
            <v>15000</v>
          </cell>
          <cell r="J221"/>
          <cell r="K221"/>
          <cell r="L221">
            <v>0</v>
          </cell>
          <cell r="M221" t="str">
            <v>847001</v>
          </cell>
          <cell r="N221" t="str">
            <v>KUST - General</v>
          </cell>
          <cell r="O221" t="str">
            <v>200179</v>
          </cell>
          <cell r="P221" t="str">
            <v>FA179-Opex Expense</v>
          </cell>
          <cell r="Q221">
            <v>11378</v>
          </cell>
          <cell r="R221">
            <v>36</v>
          </cell>
          <cell r="S221">
            <v>0</v>
          </cell>
          <cell r="T221">
            <v>0</v>
          </cell>
          <cell r="U221">
            <v>0</v>
          </cell>
          <cell r="V221">
            <v>0</v>
          </cell>
          <cell r="W221">
            <v>0</v>
          </cell>
          <cell r="X221">
            <v>0</v>
          </cell>
          <cell r="Y221">
            <v>0</v>
          </cell>
        </row>
        <row r="222">
          <cell r="F222" t="str">
            <v>847.8470620.1.436120.000000.847001.200179</v>
          </cell>
          <cell r="G222">
            <v>0</v>
          </cell>
          <cell r="H222">
            <v>2500</v>
          </cell>
          <cell r="I222">
            <v>-18121</v>
          </cell>
          <cell r="J222"/>
          <cell r="K222"/>
          <cell r="L222">
            <v>20621</v>
          </cell>
          <cell r="M222" t="str">
            <v>847001</v>
          </cell>
          <cell r="N222" t="str">
            <v>KUST - General</v>
          </cell>
          <cell r="O222" t="str">
            <v>200179</v>
          </cell>
          <cell r="P222" t="str">
            <v>FA179-Opex Expense</v>
          </cell>
          <cell r="Q222">
            <v>0</v>
          </cell>
          <cell r="R222">
            <v>0</v>
          </cell>
          <cell r="S222">
            <v>2500</v>
          </cell>
          <cell r="T222">
            <v>2250</v>
          </cell>
          <cell r="U222">
            <v>2000</v>
          </cell>
          <cell r="V222">
            <v>1750</v>
          </cell>
          <cell r="W222">
            <v>5000</v>
          </cell>
          <cell r="X222">
            <v>7500</v>
          </cell>
          <cell r="Y222">
            <v>2500</v>
          </cell>
        </row>
        <row r="223">
          <cell r="F223" t="str">
            <v>847.8470720.1.421000.000000.847001.200179</v>
          </cell>
          <cell r="G223"/>
          <cell r="H223"/>
          <cell r="I223">
            <v>0</v>
          </cell>
          <cell r="J223"/>
          <cell r="K223"/>
          <cell r="L223">
            <v>0</v>
          </cell>
          <cell r="M223" t="str">
            <v>847001</v>
          </cell>
          <cell r="N223" t="str">
            <v>KUST - General</v>
          </cell>
          <cell r="O223" t="str">
            <v>200179</v>
          </cell>
          <cell r="P223" t="str">
            <v>FA179-Opex Expense</v>
          </cell>
          <cell r="Q223">
            <v>-76947</v>
          </cell>
          <cell r="R223">
            <v>-60832.89</v>
          </cell>
          <cell r="S223">
            <v>0</v>
          </cell>
          <cell r="T223">
            <v>0</v>
          </cell>
          <cell r="U223">
            <v>0</v>
          </cell>
          <cell r="V223">
            <v>0</v>
          </cell>
          <cell r="W223">
            <v>0</v>
          </cell>
          <cell r="X223">
            <v>0</v>
          </cell>
          <cell r="Y223">
            <v>0</v>
          </cell>
        </row>
        <row r="224">
          <cell r="F224" t="str">
            <v>847.8470720.1.421700.000000.847001.200179</v>
          </cell>
          <cell r="G224">
            <v>0</v>
          </cell>
          <cell r="H224">
            <v>2000</v>
          </cell>
          <cell r="I224">
            <v>2000</v>
          </cell>
          <cell r="J224"/>
          <cell r="K224"/>
          <cell r="L224">
            <v>0</v>
          </cell>
          <cell r="M224" t="str">
            <v>847001</v>
          </cell>
          <cell r="N224" t="str">
            <v>KUST - General</v>
          </cell>
          <cell r="O224" t="str">
            <v>200179</v>
          </cell>
          <cell r="P224" t="str">
            <v>FA179-Opex Expense</v>
          </cell>
          <cell r="Q224">
            <v>0</v>
          </cell>
          <cell r="R224">
            <v>0</v>
          </cell>
          <cell r="S224">
            <v>2000</v>
          </cell>
          <cell r="T224">
            <v>1800</v>
          </cell>
          <cell r="U224">
            <v>1600</v>
          </cell>
          <cell r="V224">
            <v>1400</v>
          </cell>
          <cell r="W224">
            <v>4000</v>
          </cell>
          <cell r="X224">
            <v>4000</v>
          </cell>
          <cell r="Y224">
            <v>2000</v>
          </cell>
        </row>
        <row r="225">
          <cell r="F225" t="str">
            <v>847.8470720.1.426900.000000.847001.200179</v>
          </cell>
          <cell r="G225">
            <v>8262</v>
          </cell>
          <cell r="H225">
            <v>8262</v>
          </cell>
          <cell r="I225">
            <v>2183.8000000000002</v>
          </cell>
          <cell r="J225">
            <v>1</v>
          </cell>
          <cell r="K225"/>
          <cell r="L225">
            <v>6077.2</v>
          </cell>
          <cell r="M225" t="str">
            <v>847001</v>
          </cell>
          <cell r="N225" t="str">
            <v>KUST - General</v>
          </cell>
          <cell r="O225" t="str">
            <v>200179</v>
          </cell>
          <cell r="P225" t="str">
            <v>FA179-Opex Expense</v>
          </cell>
          <cell r="Q225">
            <v>-5802</v>
          </cell>
          <cell r="R225">
            <v>-5803.32</v>
          </cell>
          <cell r="S225">
            <v>10000</v>
          </cell>
          <cell r="T225">
            <v>9000</v>
          </cell>
          <cell r="U225">
            <v>8000</v>
          </cell>
          <cell r="V225">
            <v>7000</v>
          </cell>
          <cell r="W225">
            <v>20000</v>
          </cell>
          <cell r="X225">
            <v>20000</v>
          </cell>
          <cell r="Y225">
            <v>10000</v>
          </cell>
        </row>
        <row r="226">
          <cell r="F226" t="str">
            <v>847.8470720.1.428200.000000.847001.200179</v>
          </cell>
          <cell r="G226">
            <v>250127</v>
          </cell>
          <cell r="H226">
            <v>248127</v>
          </cell>
          <cell r="I226">
            <v>67242</v>
          </cell>
          <cell r="J226">
            <v>0</v>
          </cell>
          <cell r="K226">
            <v>39960</v>
          </cell>
          <cell r="L226">
            <v>140925</v>
          </cell>
          <cell r="M226" t="str">
            <v>847001</v>
          </cell>
          <cell r="N226" t="str">
            <v>KUST - General</v>
          </cell>
          <cell r="O226" t="str">
            <v>200179</v>
          </cell>
          <cell r="P226" t="str">
            <v>FA179-Opex Expense</v>
          </cell>
          <cell r="Q226">
            <v>166690</v>
          </cell>
          <cell r="R226">
            <v>166689</v>
          </cell>
          <cell r="S226">
            <v>250000</v>
          </cell>
          <cell r="T226">
            <v>225000</v>
          </cell>
          <cell r="U226">
            <v>200000</v>
          </cell>
          <cell r="V226">
            <v>175000</v>
          </cell>
          <cell r="W226">
            <v>300000</v>
          </cell>
          <cell r="X226">
            <v>300000</v>
          </cell>
          <cell r="Y226">
            <v>250000</v>
          </cell>
        </row>
        <row r="227">
          <cell r="F227" t="str">
            <v>847.8470720.1.435410.000000.847001.200179</v>
          </cell>
          <cell r="G227">
            <v>385799</v>
          </cell>
          <cell r="H227">
            <v>385799</v>
          </cell>
          <cell r="I227">
            <v>117109.31</v>
          </cell>
          <cell r="J227">
            <v>2190.5300000000002</v>
          </cell>
          <cell r="K227">
            <v>595</v>
          </cell>
          <cell r="L227">
            <v>265904.15999999997</v>
          </cell>
          <cell r="M227" t="str">
            <v>847001</v>
          </cell>
          <cell r="N227" t="str">
            <v>KUST - General</v>
          </cell>
          <cell r="O227" t="str">
            <v>200179</v>
          </cell>
          <cell r="P227" t="str">
            <v>FA179-Opex Expense</v>
          </cell>
          <cell r="Q227">
            <v>591681</v>
          </cell>
          <cell r="R227">
            <v>538849.67000000004</v>
          </cell>
          <cell r="S227">
            <v>840000</v>
          </cell>
          <cell r="T227">
            <v>756000</v>
          </cell>
          <cell r="U227">
            <v>672000</v>
          </cell>
          <cell r="V227">
            <v>588000</v>
          </cell>
          <cell r="W227">
            <v>900000</v>
          </cell>
          <cell r="X227">
            <v>900000</v>
          </cell>
          <cell r="Y227">
            <v>840000</v>
          </cell>
        </row>
        <row r="228">
          <cell r="F228" t="str">
            <v>847.8470720.1.436120.000000.847001.200179</v>
          </cell>
          <cell r="G228">
            <v>45814</v>
          </cell>
          <cell r="H228">
            <v>45814</v>
          </cell>
          <cell r="I228">
            <v>28750</v>
          </cell>
          <cell r="J228">
            <v>6659</v>
          </cell>
          <cell r="K228">
            <v>0</v>
          </cell>
          <cell r="L228">
            <v>10405</v>
          </cell>
          <cell r="M228" t="str">
            <v>847001</v>
          </cell>
          <cell r="N228" t="str">
            <v>KUST - General</v>
          </cell>
          <cell r="O228" t="str">
            <v>200179</v>
          </cell>
          <cell r="P228" t="str">
            <v>FA179-Opex Expense</v>
          </cell>
          <cell r="Q228">
            <v>121326</v>
          </cell>
          <cell r="R228">
            <v>115059.58</v>
          </cell>
          <cell r="S228">
            <v>120000</v>
          </cell>
          <cell r="T228">
            <v>108000</v>
          </cell>
          <cell r="U228">
            <v>96000</v>
          </cell>
          <cell r="V228">
            <v>84000</v>
          </cell>
          <cell r="W228">
            <v>120000</v>
          </cell>
          <cell r="X228">
            <v>120000</v>
          </cell>
          <cell r="Y228">
            <v>120000</v>
          </cell>
        </row>
        <row r="229">
          <cell r="F229" t="str">
            <v>847.8470730.1.421000.000000.847001.200179</v>
          </cell>
          <cell r="G229">
            <v>35000</v>
          </cell>
          <cell r="H229">
            <v>0</v>
          </cell>
          <cell r="I229"/>
          <cell r="J229"/>
          <cell r="K229"/>
          <cell r="L229">
            <v>0</v>
          </cell>
          <cell r="M229" t="str">
            <v>847001</v>
          </cell>
          <cell r="N229" t="str">
            <v>KUST - General</v>
          </cell>
          <cell r="O229" t="str">
            <v>200179</v>
          </cell>
          <cell r="P229" t="str">
            <v>FA179-Opex Expense</v>
          </cell>
          <cell r="Q229">
            <v>0</v>
          </cell>
          <cell r="R229">
            <v>-5100</v>
          </cell>
          <cell r="S229">
            <v>300000</v>
          </cell>
          <cell r="T229">
            <v>270000</v>
          </cell>
          <cell r="U229">
            <v>240000</v>
          </cell>
          <cell r="V229">
            <v>210000</v>
          </cell>
          <cell r="W229">
            <v>300000</v>
          </cell>
          <cell r="X229">
            <v>300000</v>
          </cell>
          <cell r="Y229">
            <v>300000</v>
          </cell>
        </row>
        <row r="230">
          <cell r="F230" t="str">
            <v>847.8470730.1.425510.000000.847001.200179</v>
          </cell>
          <cell r="G230">
            <v>15000</v>
          </cell>
          <cell r="H230">
            <v>15000</v>
          </cell>
          <cell r="I230">
            <v>-9525</v>
          </cell>
          <cell r="J230"/>
          <cell r="K230">
            <v>0</v>
          </cell>
          <cell r="L230">
            <v>24525</v>
          </cell>
          <cell r="M230" t="str">
            <v>847001</v>
          </cell>
          <cell r="N230" t="str">
            <v>KUST - General</v>
          </cell>
          <cell r="O230" t="str">
            <v>200179</v>
          </cell>
          <cell r="P230" t="str">
            <v>FA179-Opex Expense</v>
          </cell>
          <cell r="Q230">
            <v>-59185</v>
          </cell>
          <cell r="R230">
            <v>34863.550000000003</v>
          </cell>
          <cell r="S230">
            <v>50000</v>
          </cell>
          <cell r="T230">
            <v>45000</v>
          </cell>
          <cell r="U230">
            <v>40000</v>
          </cell>
          <cell r="V230">
            <v>35000</v>
          </cell>
          <cell r="W230">
            <v>50000</v>
          </cell>
          <cell r="X230">
            <v>50000</v>
          </cell>
          <cell r="Y230">
            <v>50000</v>
          </cell>
        </row>
        <row r="231">
          <cell r="F231" t="str">
            <v>847.8470730.1.425900.000000.847001.200179</v>
          </cell>
          <cell r="G231">
            <v>6363</v>
          </cell>
          <cell r="H231">
            <v>6363</v>
          </cell>
          <cell r="I231"/>
          <cell r="J231"/>
          <cell r="K231"/>
          <cell r="L231">
            <v>6363</v>
          </cell>
          <cell r="M231" t="str">
            <v>847001</v>
          </cell>
          <cell r="N231" t="str">
            <v>KUST - General</v>
          </cell>
          <cell r="O231" t="str">
            <v>200179</v>
          </cell>
          <cell r="P231" t="str">
            <v>FA179-Opex Expense</v>
          </cell>
          <cell r="Q231">
            <v>6363</v>
          </cell>
          <cell r="R231">
            <v>6363</v>
          </cell>
          <cell r="S231">
            <v>250000</v>
          </cell>
          <cell r="T231">
            <v>225000</v>
          </cell>
          <cell r="U231">
            <v>200000</v>
          </cell>
          <cell r="V231">
            <v>175000</v>
          </cell>
          <cell r="W231">
            <v>250000</v>
          </cell>
          <cell r="X231">
            <v>250000</v>
          </cell>
          <cell r="Y231">
            <v>250000</v>
          </cell>
        </row>
        <row r="232">
          <cell r="F232" t="str">
            <v>847.8470730.1.426610.000000.847001.200179</v>
          </cell>
          <cell r="G232">
            <v>365000</v>
          </cell>
          <cell r="H232">
            <v>365000</v>
          </cell>
          <cell r="I232">
            <v>177809.93</v>
          </cell>
          <cell r="J232">
            <v>173550</v>
          </cell>
          <cell r="K232">
            <v>0</v>
          </cell>
          <cell r="L232">
            <v>13640.07</v>
          </cell>
          <cell r="M232" t="str">
            <v>847001</v>
          </cell>
          <cell r="N232" t="str">
            <v>KUST - General</v>
          </cell>
          <cell r="O232" t="str">
            <v>200179</v>
          </cell>
          <cell r="P232" t="str">
            <v>FA179-Opex Expense</v>
          </cell>
          <cell r="Q232">
            <v>710396</v>
          </cell>
          <cell r="R232">
            <v>710394.93</v>
          </cell>
          <cell r="S232">
            <v>600000</v>
          </cell>
          <cell r="T232">
            <v>540000</v>
          </cell>
          <cell r="U232">
            <v>480000</v>
          </cell>
          <cell r="V232">
            <v>420000</v>
          </cell>
          <cell r="W232">
            <v>600000</v>
          </cell>
          <cell r="X232">
            <v>600000</v>
          </cell>
          <cell r="Y232">
            <v>600000</v>
          </cell>
        </row>
        <row r="233">
          <cell r="F233" t="str">
            <v>847.8470730.1.427200.000000.847001.200179</v>
          </cell>
          <cell r="G233">
            <v>4420</v>
          </cell>
          <cell r="H233">
            <v>4420</v>
          </cell>
          <cell r="I233">
            <v>9360</v>
          </cell>
          <cell r="J233"/>
          <cell r="K233"/>
          <cell r="L233">
            <v>-4940</v>
          </cell>
          <cell r="M233" t="str">
            <v>847001</v>
          </cell>
          <cell r="N233" t="str">
            <v>KUST - General</v>
          </cell>
          <cell r="O233" t="str">
            <v>200179</v>
          </cell>
          <cell r="P233" t="str">
            <v>FA179-Opex Expense</v>
          </cell>
          <cell r="Q233">
            <v>0</v>
          </cell>
          <cell r="R233">
            <v>0</v>
          </cell>
          <cell r="S233">
            <v>0</v>
          </cell>
          <cell r="T233">
            <v>0</v>
          </cell>
          <cell r="U233">
            <v>0</v>
          </cell>
          <cell r="V233">
            <v>0</v>
          </cell>
          <cell r="W233">
            <v>0</v>
          </cell>
          <cell r="X233">
            <v>0</v>
          </cell>
          <cell r="Y233">
            <v>0</v>
          </cell>
        </row>
        <row r="234">
          <cell r="F234" t="str">
            <v>847.8470730.1.427900.000000.847001.200179</v>
          </cell>
          <cell r="G234">
            <v>10000</v>
          </cell>
          <cell r="H234">
            <v>10000</v>
          </cell>
          <cell r="I234"/>
          <cell r="J234"/>
          <cell r="K234"/>
          <cell r="L234">
            <v>10000</v>
          </cell>
          <cell r="M234" t="str">
            <v>847001</v>
          </cell>
          <cell r="N234" t="str">
            <v>KUST - General</v>
          </cell>
          <cell r="O234" t="str">
            <v>200179</v>
          </cell>
          <cell r="P234" t="str">
            <v>FA179-Opex Expense</v>
          </cell>
          <cell r="Q234">
            <v>0</v>
          </cell>
          <cell r="R234">
            <v>0</v>
          </cell>
          <cell r="S234">
            <v>10000</v>
          </cell>
          <cell r="T234">
            <v>9000</v>
          </cell>
          <cell r="U234">
            <v>8000</v>
          </cell>
          <cell r="V234">
            <v>7000</v>
          </cell>
          <cell r="W234">
            <v>10000</v>
          </cell>
          <cell r="X234">
            <v>10000</v>
          </cell>
          <cell r="Y234">
            <v>10000</v>
          </cell>
        </row>
        <row r="235">
          <cell r="F235" t="str">
            <v>847.8470730.1.428640.000000.847001.200179</v>
          </cell>
          <cell r="G235">
            <v>40000</v>
          </cell>
          <cell r="H235">
            <v>40000</v>
          </cell>
          <cell r="I235"/>
          <cell r="J235"/>
          <cell r="K235"/>
          <cell r="L235">
            <v>40000</v>
          </cell>
          <cell r="M235" t="str">
            <v>847001</v>
          </cell>
          <cell r="N235" t="str">
            <v>KUST - General</v>
          </cell>
          <cell r="O235" t="str">
            <v>200179</v>
          </cell>
          <cell r="P235" t="str">
            <v>FA179-Opex Expense</v>
          </cell>
          <cell r="Q235">
            <v>0</v>
          </cell>
          <cell r="R235">
            <v>0</v>
          </cell>
          <cell r="S235">
            <v>250000</v>
          </cell>
          <cell r="T235">
            <v>225000</v>
          </cell>
          <cell r="U235">
            <v>200000</v>
          </cell>
          <cell r="V235">
            <v>175000</v>
          </cell>
          <cell r="W235">
            <v>250000</v>
          </cell>
          <cell r="X235">
            <v>250000</v>
          </cell>
          <cell r="Y235">
            <v>250000</v>
          </cell>
        </row>
        <row r="236">
          <cell r="F236" t="str">
            <v>847.8470730.1.436110.000000.847001.200179</v>
          </cell>
          <cell r="G236">
            <v>75479</v>
          </cell>
          <cell r="H236">
            <v>75479</v>
          </cell>
          <cell r="I236">
            <v>7140</v>
          </cell>
          <cell r="J236">
            <v>14400</v>
          </cell>
          <cell r="K236"/>
          <cell r="L236">
            <v>53939</v>
          </cell>
          <cell r="M236" t="str">
            <v>847001</v>
          </cell>
          <cell r="N236" t="str">
            <v>KUST - General</v>
          </cell>
          <cell r="O236" t="str">
            <v>200179</v>
          </cell>
          <cell r="P236" t="str">
            <v>FA179-Opex Expense</v>
          </cell>
          <cell r="Q236">
            <v>29326</v>
          </cell>
          <cell r="R236">
            <v>29325</v>
          </cell>
          <cell r="S236">
            <v>50000</v>
          </cell>
          <cell r="T236">
            <v>45000</v>
          </cell>
          <cell r="U236">
            <v>40000</v>
          </cell>
          <cell r="V236">
            <v>35000</v>
          </cell>
          <cell r="W236">
            <v>50000</v>
          </cell>
          <cell r="X236">
            <v>50000</v>
          </cell>
          <cell r="Y236">
            <v>50000</v>
          </cell>
        </row>
        <row r="237">
          <cell r="F237" t="str">
            <v>847.8470810.1.420810.000000.847001.200179</v>
          </cell>
          <cell r="G237">
            <v>300000</v>
          </cell>
          <cell r="H237">
            <v>300000</v>
          </cell>
          <cell r="I237">
            <v>300000</v>
          </cell>
          <cell r="J237"/>
          <cell r="K237"/>
          <cell r="L237">
            <v>0</v>
          </cell>
          <cell r="M237" t="str">
            <v>847001</v>
          </cell>
          <cell r="N237" t="str">
            <v>KUST - General</v>
          </cell>
          <cell r="O237" t="str">
            <v>200179</v>
          </cell>
          <cell r="P237" t="str">
            <v>FA179-Opex Expense</v>
          </cell>
          <cell r="Q237">
            <v>424707.69</v>
          </cell>
          <cell r="R237">
            <v>424706.5</v>
          </cell>
          <cell r="S237">
            <v>10351793</v>
          </cell>
          <cell r="T237">
            <v>9316613.7000000011</v>
          </cell>
          <cell r="U237">
            <v>8281434.4000000004</v>
          </cell>
          <cell r="V237">
            <v>7246255.0999999996</v>
          </cell>
          <cell r="W237">
            <v>13302894</v>
          </cell>
          <cell r="X237">
            <v>13897471</v>
          </cell>
          <cell r="Y237">
            <v>10351793</v>
          </cell>
        </row>
        <row r="238">
          <cell r="F238" t="str">
            <v>847.8470810.1.421100.000000.847001.200179</v>
          </cell>
          <cell r="G238">
            <v>24291785</v>
          </cell>
          <cell r="H238">
            <v>2267778</v>
          </cell>
          <cell r="I238">
            <v>25733.580000000198</v>
          </cell>
          <cell r="J238">
            <v>1</v>
          </cell>
          <cell r="K238"/>
          <cell r="L238">
            <v>2242043.42</v>
          </cell>
          <cell r="M238" t="str">
            <v>847001</v>
          </cell>
          <cell r="N238" t="str">
            <v>KUST - General</v>
          </cell>
          <cell r="O238" t="str">
            <v>200179</v>
          </cell>
          <cell r="P238" t="str">
            <v>FA179-Opex Expense</v>
          </cell>
          <cell r="Q238">
            <v>22726412.100000001</v>
          </cell>
          <cell r="R238">
            <v>22649527.91</v>
          </cell>
          <cell r="S238">
            <v>7465191.8000000007</v>
          </cell>
          <cell r="T238">
            <v>6718672.620000001</v>
          </cell>
          <cell r="U238">
            <v>5972153.4400000013</v>
          </cell>
          <cell r="V238">
            <v>5225634.26</v>
          </cell>
          <cell r="W238">
            <v>8211710.9800000014</v>
          </cell>
          <cell r="X238">
            <v>9032882.0780000016</v>
          </cell>
          <cell r="Y238">
            <v>7465191.8000000007</v>
          </cell>
        </row>
        <row r="239">
          <cell r="F239" t="str">
            <v>847.8470810.1.426610.000000.847001.200179</v>
          </cell>
          <cell r="G239">
            <v>9324328</v>
          </cell>
          <cell r="H239">
            <v>9324328</v>
          </cell>
          <cell r="I239">
            <v>554323.66</v>
          </cell>
          <cell r="J239">
            <v>6400864.8399999999</v>
          </cell>
          <cell r="K239">
            <v>1433442.15</v>
          </cell>
          <cell r="L239">
            <v>935697.35</v>
          </cell>
          <cell r="M239" t="str">
            <v>847001</v>
          </cell>
          <cell r="N239" t="str">
            <v>KUST - General</v>
          </cell>
          <cell r="O239" t="str">
            <v>200179</v>
          </cell>
          <cell r="P239" t="str">
            <v>FA179-Opex Expense</v>
          </cell>
          <cell r="Q239">
            <v>7539606.4699999997</v>
          </cell>
          <cell r="R239">
            <v>7385942.2800000003</v>
          </cell>
          <cell r="S239">
            <v>8612571.1035000011</v>
          </cell>
          <cell r="T239">
            <v>7751313.9931500014</v>
          </cell>
          <cell r="U239">
            <v>6890056.8828000017</v>
          </cell>
          <cell r="V239">
            <v>6028799.77245</v>
          </cell>
          <cell r="W239">
            <v>9617838.3440750018</v>
          </cell>
          <cell r="X239">
            <v>10655268.324656252</v>
          </cell>
          <cell r="Y239">
            <v>8612571.1035000011</v>
          </cell>
        </row>
        <row r="240">
          <cell r="F240" t="str">
            <v>847.8470810.1.427810.000000.847001.200179</v>
          </cell>
          <cell r="G240">
            <v>1068281</v>
          </cell>
          <cell r="H240">
            <v>1068281</v>
          </cell>
          <cell r="I240">
            <v>158783.60999999999</v>
          </cell>
          <cell r="J240"/>
          <cell r="K240"/>
          <cell r="L240">
            <v>909497.39</v>
          </cell>
          <cell r="M240" t="str">
            <v>847001</v>
          </cell>
          <cell r="N240" t="str">
            <v>KUST - General</v>
          </cell>
          <cell r="O240" t="str">
            <v>200179</v>
          </cell>
          <cell r="P240" t="str">
            <v>FA179-Opex Expense</v>
          </cell>
          <cell r="Q240">
            <v>2582187.9500000002</v>
          </cell>
          <cell r="R240">
            <v>2582184.9500000002</v>
          </cell>
          <cell r="S240">
            <v>800000</v>
          </cell>
          <cell r="T240">
            <v>720000</v>
          </cell>
          <cell r="U240">
            <v>640000</v>
          </cell>
          <cell r="V240">
            <v>560000</v>
          </cell>
          <cell r="W240">
            <v>860000</v>
          </cell>
          <cell r="X240">
            <v>920000</v>
          </cell>
          <cell r="Y240">
            <v>800000</v>
          </cell>
        </row>
        <row r="241">
          <cell r="F241" t="str">
            <v>847.8470810.1.427850.000000.847001.200179</v>
          </cell>
          <cell r="G241">
            <v>2112872</v>
          </cell>
          <cell r="H241">
            <v>2112872</v>
          </cell>
          <cell r="I241">
            <v>2105954.06</v>
          </cell>
          <cell r="J241"/>
          <cell r="K241"/>
          <cell r="L241">
            <v>6917.9399999999396</v>
          </cell>
          <cell r="M241" t="str">
            <v>847001</v>
          </cell>
          <cell r="N241" t="str">
            <v>KUST - General</v>
          </cell>
          <cell r="O241" t="str">
            <v>200179</v>
          </cell>
          <cell r="P241" t="str">
            <v>FA179-Opex Expense</v>
          </cell>
          <cell r="Q241">
            <v>6146327.2699999996</v>
          </cell>
          <cell r="R241">
            <v>6146326.8899999997</v>
          </cell>
          <cell r="S241">
            <v>2618028</v>
          </cell>
          <cell r="T241">
            <v>2356225.2000000002</v>
          </cell>
          <cell r="U241">
            <v>2094422.4000000001</v>
          </cell>
          <cell r="V241">
            <v>1832619.5999999999</v>
          </cell>
          <cell r="W241">
            <v>2018028</v>
          </cell>
          <cell r="X241">
            <v>2018028</v>
          </cell>
          <cell r="Y241">
            <v>2618028</v>
          </cell>
        </row>
        <row r="242">
          <cell r="F242" t="str">
            <v>847.8470810.1.427850.000000.847951.200179</v>
          </cell>
          <cell r="G242">
            <v>1716216</v>
          </cell>
          <cell r="H242">
            <v>1716216</v>
          </cell>
          <cell r="I242"/>
          <cell r="J242"/>
          <cell r="K242"/>
          <cell r="L242">
            <v>1716216</v>
          </cell>
          <cell r="M242" t="str">
            <v>847951</v>
          </cell>
          <cell r="N242" t="str">
            <v>COVID-19 Pandemic</v>
          </cell>
          <cell r="O242" t="str">
            <v>200179</v>
          </cell>
          <cell r="P242" t="str">
            <v>FA179-Opex Expense</v>
          </cell>
          <cell r="Q242">
            <v>0</v>
          </cell>
          <cell r="R242">
            <v>0</v>
          </cell>
          <cell r="S242">
            <v>0</v>
          </cell>
          <cell r="T242">
            <v>0</v>
          </cell>
          <cell r="U242">
            <v>0</v>
          </cell>
          <cell r="V242">
            <v>0</v>
          </cell>
          <cell r="W242">
            <v>0</v>
          </cell>
          <cell r="X242">
            <v>0</v>
          </cell>
          <cell r="Y242">
            <v>0</v>
          </cell>
        </row>
        <row r="243">
          <cell r="F243" t="str">
            <v>847.8470810.1.428090.000000.847001.200179</v>
          </cell>
          <cell r="G243">
            <v>11500</v>
          </cell>
          <cell r="H243">
            <v>11500</v>
          </cell>
          <cell r="I243"/>
          <cell r="J243"/>
          <cell r="K243"/>
          <cell r="L243">
            <v>11500</v>
          </cell>
          <cell r="M243" t="str">
            <v>847001</v>
          </cell>
          <cell r="N243" t="str">
            <v>KUST - General</v>
          </cell>
          <cell r="O243" t="str">
            <v>200179</v>
          </cell>
          <cell r="P243" t="str">
            <v>FA179-Opex Expense</v>
          </cell>
          <cell r="Q243">
            <v>11500.8</v>
          </cell>
          <cell r="R243">
            <v>11500</v>
          </cell>
          <cell r="S243">
            <v>11500</v>
          </cell>
          <cell r="T243">
            <v>10350</v>
          </cell>
          <cell r="U243">
            <v>9200</v>
          </cell>
          <cell r="V243">
            <v>8049.9999999999991</v>
          </cell>
          <cell r="W243">
            <v>11500</v>
          </cell>
          <cell r="X243">
            <v>11500</v>
          </cell>
          <cell r="Y243">
            <v>11500</v>
          </cell>
        </row>
        <row r="244">
          <cell r="F244" t="str">
            <v>847.8470810.1.430230.000000.847001.200179</v>
          </cell>
          <cell r="G244">
            <v>2044000</v>
          </cell>
          <cell r="H244">
            <v>2577000</v>
          </cell>
          <cell r="I244">
            <v>414866.67</v>
          </cell>
          <cell r="J244">
            <v>724916.67</v>
          </cell>
          <cell r="K244">
            <v>0</v>
          </cell>
          <cell r="L244">
            <v>1437216.66</v>
          </cell>
          <cell r="M244" t="str">
            <v>847001</v>
          </cell>
          <cell r="N244" t="str">
            <v>KUST - General</v>
          </cell>
          <cell r="O244" t="str">
            <v>200179</v>
          </cell>
          <cell r="P244" t="str">
            <v>FA179-Opex Expense</v>
          </cell>
          <cell r="Q244">
            <v>1840284.82</v>
          </cell>
          <cell r="R244">
            <v>1425417.5</v>
          </cell>
          <cell r="S244">
            <v>1021317</v>
          </cell>
          <cell r="T244">
            <v>919185.3</v>
          </cell>
          <cell r="U244">
            <v>817053.60000000009</v>
          </cell>
          <cell r="V244">
            <v>714921.89999999991</v>
          </cell>
          <cell r="W244">
            <v>1822350</v>
          </cell>
          <cell r="X244">
            <v>2134080</v>
          </cell>
          <cell r="Y244">
            <v>1021317</v>
          </cell>
        </row>
        <row r="245">
          <cell r="F245" t="str">
            <v>847.8470810.1.432205.000000.847001.200179</v>
          </cell>
          <cell r="G245">
            <v>14436370</v>
          </cell>
          <cell r="H245">
            <v>13903370</v>
          </cell>
          <cell r="I245">
            <v>705740.24</v>
          </cell>
          <cell r="J245">
            <v>499419.87</v>
          </cell>
          <cell r="K245">
            <v>3370975.3</v>
          </cell>
          <cell r="L245">
            <v>9327234.5899999999</v>
          </cell>
          <cell r="M245" t="str">
            <v>847001</v>
          </cell>
          <cell r="N245" t="str">
            <v>KUST - General</v>
          </cell>
          <cell r="O245" t="str">
            <v>200179</v>
          </cell>
          <cell r="P245" t="str">
            <v>FA179-Opex Expense</v>
          </cell>
          <cell r="Q245">
            <v>17426486.789999999</v>
          </cell>
          <cell r="R245">
            <v>16771028.85</v>
          </cell>
          <cell r="S245">
            <v>1475000</v>
          </cell>
          <cell r="T245">
            <v>1327500</v>
          </cell>
          <cell r="U245">
            <v>1180000</v>
          </cell>
          <cell r="V245">
            <v>1032499.9999999999</v>
          </cell>
          <cell r="W245">
            <v>1590000</v>
          </cell>
          <cell r="X245">
            <v>1610000</v>
          </cell>
          <cell r="Y245">
            <v>1475000</v>
          </cell>
        </row>
        <row r="246">
          <cell r="F246" t="str">
            <v>847.8471010.1.425100.000000.847001.200179</v>
          </cell>
          <cell r="G246">
            <v>37500</v>
          </cell>
          <cell r="H246">
            <v>97500</v>
          </cell>
          <cell r="I246"/>
          <cell r="J246">
            <v>93000</v>
          </cell>
          <cell r="K246"/>
          <cell r="L246">
            <v>4500</v>
          </cell>
          <cell r="M246" t="str">
            <v>847001</v>
          </cell>
          <cell r="N246" t="str">
            <v>KUST - General</v>
          </cell>
          <cell r="O246" t="str">
            <v>200179</v>
          </cell>
          <cell r="P246" t="str">
            <v>FA179-Opex Expense</v>
          </cell>
          <cell r="Q246">
            <v>0</v>
          </cell>
          <cell r="R246">
            <v>0</v>
          </cell>
          <cell r="S246">
            <v>107500</v>
          </cell>
          <cell r="T246">
            <v>96750</v>
          </cell>
          <cell r="U246">
            <v>86000</v>
          </cell>
          <cell r="V246">
            <v>75250</v>
          </cell>
          <cell r="W246">
            <v>130000</v>
          </cell>
          <cell r="X246">
            <v>145000</v>
          </cell>
          <cell r="Y246">
            <v>107500</v>
          </cell>
        </row>
        <row r="247">
          <cell r="F247" t="str">
            <v>847.8471010.1.425510.000000.847001.200179</v>
          </cell>
          <cell r="G247">
            <v>11250</v>
          </cell>
          <cell r="H247">
            <v>0</v>
          </cell>
          <cell r="I247"/>
          <cell r="J247"/>
          <cell r="K247"/>
          <cell r="L247">
            <v>0</v>
          </cell>
          <cell r="M247" t="str">
            <v>847001</v>
          </cell>
          <cell r="N247" t="str">
            <v>KUST - General</v>
          </cell>
          <cell r="O247" t="str">
            <v>200179</v>
          </cell>
          <cell r="P247" t="str">
            <v>FA179-Opex Expense</v>
          </cell>
          <cell r="Q247">
            <v>0</v>
          </cell>
          <cell r="R247">
            <v>0</v>
          </cell>
          <cell r="S247">
            <v>100000</v>
          </cell>
          <cell r="T247">
            <v>90000</v>
          </cell>
          <cell r="U247">
            <v>80000</v>
          </cell>
          <cell r="V247">
            <v>70000</v>
          </cell>
          <cell r="W247">
            <v>100000</v>
          </cell>
          <cell r="X247">
            <v>100000</v>
          </cell>
          <cell r="Y247">
            <v>100000</v>
          </cell>
        </row>
        <row r="248">
          <cell r="F248" t="str">
            <v>847.8471010.1.425550.000000.847001.200179</v>
          </cell>
          <cell r="G248">
            <v>21000</v>
          </cell>
          <cell r="H248">
            <v>0</v>
          </cell>
          <cell r="I248"/>
          <cell r="J248"/>
          <cell r="K248"/>
          <cell r="L248">
            <v>0</v>
          </cell>
          <cell r="M248" t="str">
            <v>847001</v>
          </cell>
          <cell r="N248" t="str">
            <v>KUST - General</v>
          </cell>
          <cell r="O248" t="str">
            <v>200179</v>
          </cell>
          <cell r="P248" t="str">
            <v>FA179-Opex Expense</v>
          </cell>
          <cell r="Q248">
            <v>0</v>
          </cell>
          <cell r="R248">
            <v>0</v>
          </cell>
          <cell r="S248">
            <v>0</v>
          </cell>
          <cell r="T248">
            <v>0</v>
          </cell>
          <cell r="U248">
            <v>0</v>
          </cell>
          <cell r="V248">
            <v>0</v>
          </cell>
          <cell r="W248">
            <v>0</v>
          </cell>
          <cell r="X248">
            <v>0</v>
          </cell>
          <cell r="Y248">
            <v>0</v>
          </cell>
        </row>
        <row r="249">
          <cell r="F249" t="str">
            <v>847.8471010.1.425720.000000.847001.200179</v>
          </cell>
          <cell r="G249">
            <v>24000</v>
          </cell>
          <cell r="H249">
            <v>24000</v>
          </cell>
          <cell r="I249">
            <v>23528</v>
          </cell>
          <cell r="J249"/>
          <cell r="K249"/>
          <cell r="L249">
            <v>472</v>
          </cell>
          <cell r="M249" t="str">
            <v>847001</v>
          </cell>
          <cell r="N249" t="str">
            <v>KUST - General</v>
          </cell>
          <cell r="O249" t="str">
            <v>200179</v>
          </cell>
          <cell r="P249" t="str">
            <v>FA179-Opex Expense</v>
          </cell>
          <cell r="Q249">
            <v>0</v>
          </cell>
          <cell r="R249">
            <v>0</v>
          </cell>
          <cell r="S249">
            <v>76120</v>
          </cell>
          <cell r="T249">
            <v>68508</v>
          </cell>
          <cell r="U249">
            <v>60896</v>
          </cell>
          <cell r="V249">
            <v>53284</v>
          </cell>
          <cell r="W249">
            <v>76120</v>
          </cell>
          <cell r="X249">
            <v>119024</v>
          </cell>
          <cell r="Y249">
            <v>76120</v>
          </cell>
        </row>
        <row r="250">
          <cell r="F250" t="str">
            <v>847.8471010.1.425900.000000.847001.200179</v>
          </cell>
          <cell r="G250">
            <v>37500</v>
          </cell>
          <cell r="H250">
            <v>37500</v>
          </cell>
          <cell r="I250">
            <v>12253.5</v>
          </cell>
          <cell r="J250"/>
          <cell r="K250"/>
          <cell r="L250">
            <v>25246.5</v>
          </cell>
          <cell r="M250" t="str">
            <v>847001</v>
          </cell>
          <cell r="N250" t="str">
            <v>KUST - General</v>
          </cell>
          <cell r="O250" t="str">
            <v>200179</v>
          </cell>
          <cell r="P250" t="str">
            <v>FA179-Opex Expense</v>
          </cell>
          <cell r="Q250">
            <v>0</v>
          </cell>
          <cell r="R250">
            <v>0</v>
          </cell>
          <cell r="S250">
            <v>162500</v>
          </cell>
          <cell r="T250">
            <v>146250</v>
          </cell>
          <cell r="U250">
            <v>130000</v>
          </cell>
          <cell r="V250">
            <v>113750</v>
          </cell>
          <cell r="W250">
            <v>203125</v>
          </cell>
          <cell r="X250">
            <v>812500</v>
          </cell>
          <cell r="Y250">
            <v>162500</v>
          </cell>
        </row>
        <row r="251">
          <cell r="F251" t="str">
            <v>847.8471010.1.436110.000000.847001.200179</v>
          </cell>
          <cell r="G251">
            <v>57750</v>
          </cell>
          <cell r="H251">
            <v>30000</v>
          </cell>
          <cell r="I251"/>
          <cell r="J251"/>
          <cell r="K251"/>
          <cell r="L251">
            <v>30000</v>
          </cell>
          <cell r="M251" t="str">
            <v>847001</v>
          </cell>
          <cell r="N251" t="str">
            <v>KUST - General</v>
          </cell>
          <cell r="O251" t="str">
            <v>200179</v>
          </cell>
          <cell r="P251" t="str">
            <v>FA179-Opex Expense</v>
          </cell>
          <cell r="Q251">
            <v>0</v>
          </cell>
          <cell r="R251">
            <v>0</v>
          </cell>
          <cell r="S251">
            <v>50625</v>
          </cell>
          <cell r="T251">
            <v>45562.5</v>
          </cell>
          <cell r="U251">
            <v>40500</v>
          </cell>
          <cell r="V251">
            <v>35437.5</v>
          </cell>
          <cell r="W251">
            <v>61875</v>
          </cell>
          <cell r="X251">
            <v>108900</v>
          </cell>
          <cell r="Y251">
            <v>50625</v>
          </cell>
        </row>
        <row r="252">
          <cell r="F252" t="str">
            <v>847.8471010.1.436120.000000.847001.200179</v>
          </cell>
          <cell r="G252">
            <v>3500</v>
          </cell>
          <cell r="H252">
            <v>3500</v>
          </cell>
          <cell r="I252"/>
          <cell r="J252"/>
          <cell r="K252"/>
          <cell r="L252">
            <v>3500</v>
          </cell>
          <cell r="M252" t="str">
            <v>847001</v>
          </cell>
          <cell r="N252" t="str">
            <v>KUST - General</v>
          </cell>
          <cell r="O252" t="str">
            <v>200179</v>
          </cell>
          <cell r="P252" t="str">
            <v>FA179-Opex Expense</v>
          </cell>
          <cell r="Q252">
            <v>0</v>
          </cell>
          <cell r="R252">
            <v>0</v>
          </cell>
          <cell r="S252">
            <v>5625</v>
          </cell>
          <cell r="T252">
            <v>5062.5</v>
          </cell>
          <cell r="U252">
            <v>4500</v>
          </cell>
          <cell r="V252">
            <v>3937.4999999999995</v>
          </cell>
          <cell r="W252">
            <v>7500</v>
          </cell>
          <cell r="X252">
            <v>14000</v>
          </cell>
          <cell r="Y252">
            <v>5625</v>
          </cell>
        </row>
        <row r="253">
          <cell r="F253" t="str">
            <v>847.8471121.1.429900.000000.847001.200179</v>
          </cell>
          <cell r="G253">
            <v>7932</v>
          </cell>
          <cell r="H253">
            <v>7932</v>
          </cell>
          <cell r="I253"/>
          <cell r="J253"/>
          <cell r="K253"/>
          <cell r="L253">
            <v>7932</v>
          </cell>
          <cell r="M253" t="str">
            <v>847001</v>
          </cell>
          <cell r="N253" t="str">
            <v>KUST - General</v>
          </cell>
          <cell r="O253" t="str">
            <v>200179</v>
          </cell>
          <cell r="P253" t="str">
            <v>FA179-Opex Expense</v>
          </cell>
          <cell r="Q253">
            <v>1</v>
          </cell>
          <cell r="R253">
            <v>0</v>
          </cell>
          <cell r="S253">
            <v>0</v>
          </cell>
          <cell r="T253">
            <v>0</v>
          </cell>
          <cell r="U253">
            <v>0</v>
          </cell>
          <cell r="V253">
            <v>0</v>
          </cell>
          <cell r="W253">
            <v>50000</v>
          </cell>
          <cell r="X253">
            <v>50000</v>
          </cell>
          <cell r="Y253">
            <v>0</v>
          </cell>
        </row>
        <row r="254">
          <cell r="F254" t="str">
            <v>847.8471121.1.435523.000000.847001.200179</v>
          </cell>
          <cell r="G254">
            <v>0</v>
          </cell>
          <cell r="H254">
            <v>0</v>
          </cell>
          <cell r="I254"/>
          <cell r="J254"/>
          <cell r="K254"/>
          <cell r="L254">
            <v>0</v>
          </cell>
          <cell r="M254" t="str">
            <v>847001</v>
          </cell>
          <cell r="N254" t="str">
            <v>KUST - General</v>
          </cell>
          <cell r="O254" t="str">
            <v>200179</v>
          </cell>
          <cell r="P254" t="str">
            <v>FA179-Opex Expense</v>
          </cell>
          <cell r="Q254">
            <v>0</v>
          </cell>
          <cell r="R254">
            <v>0</v>
          </cell>
          <cell r="S254">
            <v>19343600</v>
          </cell>
          <cell r="T254">
            <v>17409240</v>
          </cell>
          <cell r="U254">
            <v>15474880</v>
          </cell>
          <cell r="V254">
            <v>13540520</v>
          </cell>
          <cell r="W254">
            <v>19343600</v>
          </cell>
          <cell r="X254">
            <v>19343600</v>
          </cell>
          <cell r="Y254">
            <v>2000000</v>
          </cell>
        </row>
        <row r="255">
          <cell r="F255" t="str">
            <v>847.8471130.1.420570.000000.847001.200179</v>
          </cell>
          <cell r="G255"/>
          <cell r="H255"/>
          <cell r="I255">
            <v>-550.95000000000005</v>
          </cell>
          <cell r="J255"/>
          <cell r="K255"/>
          <cell r="L255">
            <v>550.95000000000005</v>
          </cell>
          <cell r="M255" t="str">
            <v>847001</v>
          </cell>
          <cell r="N255" t="str">
            <v>KUST - General</v>
          </cell>
          <cell r="O255" t="str">
            <v>200179</v>
          </cell>
          <cell r="P255" t="str">
            <v>FA179-Opex Expense</v>
          </cell>
          <cell r="Q255">
            <v>101376</v>
          </cell>
          <cell r="R255">
            <v>100823.89</v>
          </cell>
          <cell r="S255">
            <v>0</v>
          </cell>
          <cell r="T255">
            <v>0</v>
          </cell>
          <cell r="U255">
            <v>0</v>
          </cell>
          <cell r="V255">
            <v>0</v>
          </cell>
          <cell r="W255">
            <v>0</v>
          </cell>
          <cell r="X255">
            <v>0</v>
          </cell>
          <cell r="Y255">
            <v>0</v>
          </cell>
        </row>
        <row r="256">
          <cell r="F256" t="str">
            <v>847.8471130.1.426610.000000.847001.200179</v>
          </cell>
          <cell r="G256">
            <v>500000</v>
          </cell>
          <cell r="H256">
            <v>352600</v>
          </cell>
          <cell r="I256">
            <v>156102.5</v>
          </cell>
          <cell r="J256"/>
          <cell r="K256"/>
          <cell r="L256">
            <v>196497.5</v>
          </cell>
          <cell r="M256" t="str">
            <v>847001</v>
          </cell>
          <cell r="N256" t="str">
            <v>KUST - General</v>
          </cell>
          <cell r="O256" t="str">
            <v>200179</v>
          </cell>
          <cell r="P256" t="str">
            <v>FA179-Opex Expense</v>
          </cell>
          <cell r="Q256">
            <v>15223</v>
          </cell>
          <cell r="R256">
            <v>-2889.93</v>
          </cell>
          <cell r="S256">
            <v>0</v>
          </cell>
          <cell r="T256">
            <v>0</v>
          </cell>
          <cell r="U256">
            <v>0</v>
          </cell>
          <cell r="V256">
            <v>0</v>
          </cell>
          <cell r="W256">
            <v>0</v>
          </cell>
          <cell r="X256">
            <v>0</v>
          </cell>
          <cell r="Y256">
            <v>0</v>
          </cell>
        </row>
        <row r="257">
          <cell r="F257" t="str">
            <v>847.8471130.1.426900.000000.847001.200179</v>
          </cell>
          <cell r="G257">
            <v>10000</v>
          </cell>
          <cell r="H257">
            <v>10000</v>
          </cell>
          <cell r="I257"/>
          <cell r="J257"/>
          <cell r="K257"/>
          <cell r="L257">
            <v>10000</v>
          </cell>
          <cell r="M257" t="str">
            <v>847001</v>
          </cell>
          <cell r="N257" t="str">
            <v>KUST - General</v>
          </cell>
          <cell r="O257" t="str">
            <v>200179</v>
          </cell>
          <cell r="P257" t="str">
            <v>FA179-Opex Expense</v>
          </cell>
          <cell r="Q257">
            <v>1</v>
          </cell>
          <cell r="R257">
            <v>0</v>
          </cell>
          <cell r="S257">
            <v>0</v>
          </cell>
          <cell r="T257">
            <v>0</v>
          </cell>
          <cell r="U257">
            <v>0</v>
          </cell>
          <cell r="V257">
            <v>0</v>
          </cell>
          <cell r="W257">
            <v>0</v>
          </cell>
          <cell r="X257">
            <v>0</v>
          </cell>
          <cell r="Y257">
            <v>0</v>
          </cell>
        </row>
        <row r="258">
          <cell r="F258" t="str">
            <v>847.8471130.1.427900.000000.847001.200179</v>
          </cell>
          <cell r="G258">
            <v>5000</v>
          </cell>
          <cell r="H258">
            <v>5000</v>
          </cell>
          <cell r="I258"/>
          <cell r="J258"/>
          <cell r="K258"/>
          <cell r="L258">
            <v>5000</v>
          </cell>
          <cell r="M258" t="str">
            <v>847001</v>
          </cell>
          <cell r="N258" t="str">
            <v>KUST - General</v>
          </cell>
          <cell r="O258" t="str">
            <v>200179</v>
          </cell>
          <cell r="P258" t="str">
            <v>FA179-Opex Expense</v>
          </cell>
          <cell r="Q258">
            <v>1</v>
          </cell>
          <cell r="R258">
            <v>0</v>
          </cell>
          <cell r="S258">
            <v>5000</v>
          </cell>
          <cell r="T258">
            <v>4500</v>
          </cell>
          <cell r="U258">
            <v>4000</v>
          </cell>
          <cell r="V258">
            <v>3500</v>
          </cell>
          <cell r="W258">
            <v>5000</v>
          </cell>
          <cell r="X258">
            <v>5000</v>
          </cell>
          <cell r="Y258">
            <v>5000</v>
          </cell>
        </row>
        <row r="259">
          <cell r="F259" t="str">
            <v>847.8471130.1.435523.000000.847001.200179</v>
          </cell>
          <cell r="G259">
            <v>500000</v>
          </cell>
          <cell r="H259">
            <v>500000</v>
          </cell>
          <cell r="I259">
            <v>-205919.51</v>
          </cell>
          <cell r="J259">
            <v>1270</v>
          </cell>
          <cell r="K259">
            <v>115235.29</v>
          </cell>
          <cell r="L259">
            <v>589414.22</v>
          </cell>
          <cell r="M259" t="str">
            <v>847001</v>
          </cell>
          <cell r="N259" t="str">
            <v>KUST - General</v>
          </cell>
          <cell r="O259" t="str">
            <v>200179</v>
          </cell>
          <cell r="P259" t="str">
            <v>FA179-Opex Expense</v>
          </cell>
          <cell r="Q259">
            <v>95934145</v>
          </cell>
          <cell r="R259">
            <v>93594271.429999903</v>
          </cell>
          <cell r="S259">
            <v>0</v>
          </cell>
          <cell r="T259">
            <v>0</v>
          </cell>
          <cell r="U259">
            <v>0</v>
          </cell>
          <cell r="V259">
            <v>0</v>
          </cell>
          <cell r="W259">
            <v>0</v>
          </cell>
          <cell r="X259">
            <v>0</v>
          </cell>
          <cell r="Y259">
            <v>0</v>
          </cell>
        </row>
        <row r="260">
          <cell r="F260" t="str">
            <v>847.8471130.1.436120.000000.847001.200179</v>
          </cell>
          <cell r="G260">
            <v>10000</v>
          </cell>
          <cell r="H260">
            <v>10000</v>
          </cell>
          <cell r="I260"/>
          <cell r="J260"/>
          <cell r="K260"/>
          <cell r="L260">
            <v>10000</v>
          </cell>
          <cell r="M260" t="str">
            <v>847001</v>
          </cell>
          <cell r="N260" t="str">
            <v>KUST - General</v>
          </cell>
          <cell r="O260" t="str">
            <v>200179</v>
          </cell>
          <cell r="P260" t="str">
            <v>FA179-Opex Expense</v>
          </cell>
          <cell r="Q260">
            <v>1</v>
          </cell>
          <cell r="R260">
            <v>0</v>
          </cell>
          <cell r="S260">
            <v>0</v>
          </cell>
          <cell r="T260">
            <v>0</v>
          </cell>
          <cell r="U260">
            <v>0</v>
          </cell>
          <cell r="V260">
            <v>0</v>
          </cell>
          <cell r="W260">
            <v>0</v>
          </cell>
          <cell r="X260">
            <v>0</v>
          </cell>
          <cell r="Y260">
            <v>0</v>
          </cell>
        </row>
        <row r="261">
          <cell r="F261" t="str">
            <v>847.8471140.1.420570.000000.847001.200179</v>
          </cell>
          <cell r="G261">
            <v>400000</v>
          </cell>
          <cell r="H261">
            <v>400000</v>
          </cell>
          <cell r="I261"/>
          <cell r="J261"/>
          <cell r="K261"/>
          <cell r="L261">
            <v>400000</v>
          </cell>
          <cell r="M261" t="str">
            <v>847001</v>
          </cell>
          <cell r="N261" t="str">
            <v>KUST - General</v>
          </cell>
          <cell r="O261" t="str">
            <v>200179</v>
          </cell>
          <cell r="P261" t="str">
            <v>FA179-Opex Expense</v>
          </cell>
          <cell r="Q261">
            <v>0</v>
          </cell>
          <cell r="R261">
            <v>0</v>
          </cell>
          <cell r="S261">
            <v>231840</v>
          </cell>
          <cell r="T261">
            <v>208656</v>
          </cell>
          <cell r="U261">
            <v>185472</v>
          </cell>
          <cell r="V261">
            <v>162288</v>
          </cell>
          <cell r="W261">
            <v>231840</v>
          </cell>
          <cell r="X261">
            <v>231840</v>
          </cell>
          <cell r="Y261">
            <v>231840</v>
          </cell>
        </row>
        <row r="262">
          <cell r="F262" t="str">
            <v>847.8471140.1.426610.000000.847001.200179</v>
          </cell>
          <cell r="G262">
            <v>300000</v>
          </cell>
          <cell r="H262">
            <v>300000</v>
          </cell>
          <cell r="I262"/>
          <cell r="J262"/>
          <cell r="K262"/>
          <cell r="L262">
            <v>300000</v>
          </cell>
          <cell r="M262" t="str">
            <v>847001</v>
          </cell>
          <cell r="N262" t="str">
            <v>KUST - General</v>
          </cell>
          <cell r="O262" t="str">
            <v>200179</v>
          </cell>
          <cell r="P262" t="str">
            <v>FA179-Opex Expense</v>
          </cell>
          <cell r="Q262">
            <v>0</v>
          </cell>
          <cell r="R262">
            <v>0</v>
          </cell>
          <cell r="S262">
            <v>0</v>
          </cell>
          <cell r="T262">
            <v>0</v>
          </cell>
          <cell r="U262">
            <v>0</v>
          </cell>
          <cell r="V262">
            <v>0</v>
          </cell>
          <cell r="W262">
            <v>0</v>
          </cell>
          <cell r="X262">
            <v>0</v>
          </cell>
          <cell r="Y262">
            <v>0</v>
          </cell>
        </row>
        <row r="263">
          <cell r="F263" t="str">
            <v>847.8471140.1.426900.000000.847001.200179</v>
          </cell>
          <cell r="G263">
            <v>10000</v>
          </cell>
          <cell r="H263">
            <v>10000</v>
          </cell>
          <cell r="I263"/>
          <cell r="J263"/>
          <cell r="K263"/>
          <cell r="L263">
            <v>10000</v>
          </cell>
          <cell r="M263" t="str">
            <v>847001</v>
          </cell>
          <cell r="N263" t="str">
            <v>KUST - General</v>
          </cell>
          <cell r="O263" t="str">
            <v>200179</v>
          </cell>
          <cell r="P263" t="str">
            <v>FA179-Opex Expense</v>
          </cell>
          <cell r="Q263">
            <v>1</v>
          </cell>
          <cell r="R263">
            <v>0</v>
          </cell>
          <cell r="S263">
            <v>0</v>
          </cell>
          <cell r="T263">
            <v>0</v>
          </cell>
          <cell r="U263">
            <v>0</v>
          </cell>
          <cell r="V263">
            <v>0</v>
          </cell>
          <cell r="W263">
            <v>0</v>
          </cell>
          <cell r="X263">
            <v>0</v>
          </cell>
          <cell r="Y263">
            <v>0</v>
          </cell>
        </row>
        <row r="264">
          <cell r="F264" t="str">
            <v>847.8471140.1.435523.000000.847001.200179</v>
          </cell>
          <cell r="G264">
            <v>92538664</v>
          </cell>
          <cell r="H264">
            <v>95410011</v>
          </cell>
          <cell r="I264">
            <v>40194807.990000002</v>
          </cell>
          <cell r="J264">
            <v>4006765.57</v>
          </cell>
          <cell r="K264">
            <v>3539959.3</v>
          </cell>
          <cell r="L264">
            <v>47668478.140000001</v>
          </cell>
          <cell r="M264" t="str">
            <v>847001</v>
          </cell>
          <cell r="N264" t="str">
            <v>KUST - General</v>
          </cell>
          <cell r="O264" t="str">
            <v>200179</v>
          </cell>
          <cell r="P264" t="str">
            <v>FA179-Opex Expense</v>
          </cell>
          <cell r="Q264">
            <v>0</v>
          </cell>
          <cell r="R264">
            <v>0</v>
          </cell>
          <cell r="S264">
            <v>160232920.66000003</v>
          </cell>
          <cell r="T264">
            <v>144209628.59400004</v>
          </cell>
          <cell r="U264">
            <v>128186336.52800003</v>
          </cell>
          <cell r="V264">
            <v>112163044.46200001</v>
          </cell>
          <cell r="W264">
            <v>138046640.74000007</v>
          </cell>
          <cell r="X264">
            <v>100877498.48</v>
          </cell>
          <cell r="Y264">
            <v>114492013.2</v>
          </cell>
        </row>
        <row r="265">
          <cell r="F265" t="str">
            <v>847.8471150.1.420900.000000.847001.200179</v>
          </cell>
          <cell r="G265">
            <v>3199193</v>
          </cell>
          <cell r="H265">
            <v>3199193</v>
          </cell>
          <cell r="I265">
            <v>339046.71</v>
          </cell>
          <cell r="J265">
            <v>729456.63</v>
          </cell>
          <cell r="K265">
            <v>36638.18</v>
          </cell>
          <cell r="L265">
            <v>2094051.48</v>
          </cell>
          <cell r="M265" t="str">
            <v>847001</v>
          </cell>
          <cell r="N265" t="str">
            <v>KUST - General</v>
          </cell>
          <cell r="O265" t="str">
            <v>200179</v>
          </cell>
          <cell r="P265" t="str">
            <v>FA179-Opex Expense</v>
          </cell>
          <cell r="Q265">
            <v>3117193</v>
          </cell>
          <cell r="R265">
            <v>2676268.31</v>
          </cell>
          <cell r="S265">
            <v>3870738</v>
          </cell>
          <cell r="T265">
            <v>3483664.2</v>
          </cell>
          <cell r="U265">
            <v>3096590.4000000004</v>
          </cell>
          <cell r="V265">
            <v>2709516.5999999996</v>
          </cell>
          <cell r="W265">
            <v>4644885</v>
          </cell>
          <cell r="X265">
            <v>5573862</v>
          </cell>
          <cell r="Y265">
            <v>3870738</v>
          </cell>
        </row>
        <row r="266">
          <cell r="F266" t="str">
            <v>847.8471150.1.426610.000000.847001.200179</v>
          </cell>
          <cell r="G266">
            <v>98576</v>
          </cell>
          <cell r="H266">
            <v>98576</v>
          </cell>
          <cell r="I266"/>
          <cell r="J266">
            <v>72675.59</v>
          </cell>
          <cell r="K266"/>
          <cell r="L266">
            <v>25900.41</v>
          </cell>
          <cell r="M266" t="str">
            <v>847001</v>
          </cell>
          <cell r="N266" t="str">
            <v>KUST - General</v>
          </cell>
          <cell r="O266" t="str">
            <v>200179</v>
          </cell>
          <cell r="P266" t="str">
            <v>FA179-Opex Expense</v>
          </cell>
          <cell r="Q266">
            <v>26953</v>
          </cell>
          <cell r="R266">
            <v>26783.52</v>
          </cell>
          <cell r="S266">
            <v>120000</v>
          </cell>
          <cell r="T266">
            <v>108000</v>
          </cell>
          <cell r="U266">
            <v>96000</v>
          </cell>
          <cell r="V266">
            <v>84000</v>
          </cell>
          <cell r="W266">
            <v>120000</v>
          </cell>
          <cell r="X266">
            <v>140000</v>
          </cell>
          <cell r="Y266">
            <v>120000</v>
          </cell>
        </row>
        <row r="267">
          <cell r="F267" t="str">
            <v>847.8471160.1.422100.000000.847001.200179</v>
          </cell>
          <cell r="G267">
            <v>150000</v>
          </cell>
          <cell r="H267">
            <v>150000</v>
          </cell>
          <cell r="I267">
            <v>100000</v>
          </cell>
          <cell r="J267">
            <v>0</v>
          </cell>
          <cell r="K267">
            <v>0</v>
          </cell>
          <cell r="L267">
            <v>50000</v>
          </cell>
          <cell r="M267" t="str">
            <v>847001</v>
          </cell>
          <cell r="N267" t="str">
            <v>KUST - General</v>
          </cell>
          <cell r="O267" t="str">
            <v>200179</v>
          </cell>
          <cell r="P267" t="str">
            <v>FA179-Opex Expense</v>
          </cell>
          <cell r="Q267">
            <v>124788</v>
          </cell>
          <cell r="R267">
            <v>3122.05</v>
          </cell>
          <cell r="S267">
            <v>0</v>
          </cell>
          <cell r="T267">
            <v>0</v>
          </cell>
          <cell r="U267">
            <v>0</v>
          </cell>
          <cell r="V267">
            <v>0</v>
          </cell>
          <cell r="W267">
            <v>0</v>
          </cell>
          <cell r="X267">
            <v>0</v>
          </cell>
          <cell r="Y267">
            <v>0</v>
          </cell>
        </row>
        <row r="268">
          <cell r="F268" t="str">
            <v>847.8471160.1.426610.000000.847001.200179</v>
          </cell>
          <cell r="G268">
            <v>100000</v>
          </cell>
          <cell r="H268">
            <v>100000</v>
          </cell>
          <cell r="I268">
            <v>-694.2</v>
          </cell>
          <cell r="J268">
            <v>95059.49</v>
          </cell>
          <cell r="K268"/>
          <cell r="L268">
            <v>5634.70999999999</v>
          </cell>
          <cell r="M268" t="str">
            <v>847001</v>
          </cell>
          <cell r="N268" t="str">
            <v>KUST - General</v>
          </cell>
          <cell r="O268" t="str">
            <v>200179</v>
          </cell>
          <cell r="P268" t="str">
            <v>FA179-Opex Expense</v>
          </cell>
          <cell r="Q268">
            <v>1</v>
          </cell>
          <cell r="R268">
            <v>0</v>
          </cell>
          <cell r="S268">
            <v>161375.41999999998</v>
          </cell>
          <cell r="T268">
            <v>145237.878</v>
          </cell>
          <cell r="U268">
            <v>129100.336</v>
          </cell>
          <cell r="V268">
            <v>112962.79399999998</v>
          </cell>
          <cell r="W268">
            <v>0</v>
          </cell>
          <cell r="X268">
            <v>0</v>
          </cell>
          <cell r="Y268">
            <v>161375.41999999998</v>
          </cell>
        </row>
        <row r="269">
          <cell r="F269" t="str">
            <v>847.8471160.1.432209.000000.847001.200179</v>
          </cell>
          <cell r="G269">
            <v>14032358</v>
          </cell>
          <cell r="H269">
            <v>14349758</v>
          </cell>
          <cell r="I269">
            <v>2350489.79</v>
          </cell>
          <cell r="J269">
            <v>6827402.8600000003</v>
          </cell>
          <cell r="K269">
            <v>4719590.7699999996</v>
          </cell>
          <cell r="L269">
            <v>452274.57999999798</v>
          </cell>
          <cell r="M269" t="str">
            <v>847001</v>
          </cell>
          <cell r="N269" t="str">
            <v>KUST - General</v>
          </cell>
          <cell r="O269" t="str">
            <v>200179</v>
          </cell>
          <cell r="P269" t="str">
            <v>FA179-Opex Expense</v>
          </cell>
          <cell r="Q269">
            <v>16192358</v>
          </cell>
          <cell r="R269">
            <v>12105813.25</v>
          </cell>
          <cell r="S269">
            <v>16321277.189999998</v>
          </cell>
          <cell r="T269">
            <v>14689149.470999999</v>
          </cell>
          <cell r="U269">
            <v>13057021.751999998</v>
          </cell>
          <cell r="V269">
            <v>11424894.032999998</v>
          </cell>
          <cell r="W269">
            <v>14990022.8095</v>
          </cell>
          <cell r="X269">
            <v>14990022.8095</v>
          </cell>
          <cell r="Y269">
            <v>16321277.189999998</v>
          </cell>
        </row>
        <row r="270">
          <cell r="F270" t="str">
            <v>847.8471160.1.435508.000000.847001.200179</v>
          </cell>
          <cell r="G270">
            <v>1869526</v>
          </cell>
          <cell r="H270">
            <v>1453166</v>
          </cell>
          <cell r="I270">
            <v>843143.03</v>
          </cell>
          <cell r="J270">
            <v>499712</v>
          </cell>
          <cell r="K270">
            <v>104481.14</v>
          </cell>
          <cell r="L270">
            <v>5829.83000000019</v>
          </cell>
          <cell r="M270" t="str">
            <v>847001</v>
          </cell>
          <cell r="N270" t="str">
            <v>KUST - General</v>
          </cell>
          <cell r="O270" t="str">
            <v>200179</v>
          </cell>
          <cell r="P270" t="str">
            <v>FA179-Opex Expense</v>
          </cell>
          <cell r="Q270">
            <v>1606681</v>
          </cell>
          <cell r="R270">
            <v>361649.55000000098</v>
          </cell>
          <cell r="S270">
            <v>3778169.2294999994</v>
          </cell>
          <cell r="T270">
            <v>3400352.3065499994</v>
          </cell>
          <cell r="U270">
            <v>3022535.3835999998</v>
          </cell>
          <cell r="V270">
            <v>2644718.4606499993</v>
          </cell>
          <cell r="W270">
            <v>0</v>
          </cell>
          <cell r="X270">
            <v>0</v>
          </cell>
          <cell r="Y270">
            <v>3778169.2294999994</v>
          </cell>
        </row>
        <row r="271">
          <cell r="F271" t="str">
            <v>847.8471170.1.420810.000000.847001.200179</v>
          </cell>
          <cell r="G271">
            <v>1100000</v>
          </cell>
          <cell r="H271">
            <v>800000</v>
          </cell>
          <cell r="I271"/>
          <cell r="J271">
            <v>798441</v>
          </cell>
          <cell r="K271"/>
          <cell r="L271">
            <v>1559</v>
          </cell>
          <cell r="M271" t="str">
            <v>847001</v>
          </cell>
          <cell r="N271" t="str">
            <v>KUST - General</v>
          </cell>
          <cell r="O271" t="str">
            <v>200179</v>
          </cell>
          <cell r="P271" t="str">
            <v>FA179-Opex Expense</v>
          </cell>
          <cell r="Q271">
            <v>1023910</v>
          </cell>
          <cell r="R271">
            <v>1018910</v>
          </cell>
          <cell r="S271">
            <v>2764000</v>
          </cell>
          <cell r="T271">
            <v>2487600</v>
          </cell>
          <cell r="U271">
            <v>2211200</v>
          </cell>
          <cell r="V271">
            <v>1934799.9999999998</v>
          </cell>
          <cell r="W271">
            <v>2848000</v>
          </cell>
          <cell r="X271">
            <v>5548000</v>
          </cell>
          <cell r="Y271">
            <v>2764000</v>
          </cell>
        </row>
        <row r="272">
          <cell r="F272" t="str">
            <v>847.8471170.1.426610.000000.847001.200179</v>
          </cell>
          <cell r="G272">
            <v>1015642</v>
          </cell>
          <cell r="H272">
            <v>1315642</v>
          </cell>
          <cell r="I272">
            <v>15326.45</v>
          </cell>
          <cell r="J272">
            <v>728247.4</v>
          </cell>
          <cell r="K272">
            <v>571374.85</v>
          </cell>
          <cell r="L272">
            <v>693.30000000004702</v>
          </cell>
          <cell r="M272" t="str">
            <v>847001</v>
          </cell>
          <cell r="N272" t="str">
            <v>KUST - General</v>
          </cell>
          <cell r="O272" t="str">
            <v>200179</v>
          </cell>
          <cell r="P272" t="str">
            <v>FA179-Opex Expense</v>
          </cell>
          <cell r="Q272">
            <v>886059</v>
          </cell>
          <cell r="R272">
            <v>866023.55</v>
          </cell>
          <cell r="S272">
            <v>4128902.9328999994</v>
          </cell>
          <cell r="T272">
            <v>3716012.6396099995</v>
          </cell>
          <cell r="U272">
            <v>3303122.3463199995</v>
          </cell>
          <cell r="V272">
            <v>2890232.0530299996</v>
          </cell>
          <cell r="W272">
            <v>4942930.3926449977</v>
          </cell>
          <cell r="X272">
            <v>5190076.9122772487</v>
          </cell>
          <cell r="Y272">
            <v>4128902.9328999994</v>
          </cell>
        </row>
        <row r="273">
          <cell r="F273" t="str">
            <v>847.8471220.1.425510.000000.847001.200179</v>
          </cell>
          <cell r="G273">
            <v>2000</v>
          </cell>
          <cell r="H273">
            <v>2000</v>
          </cell>
          <cell r="I273"/>
          <cell r="J273"/>
          <cell r="K273"/>
          <cell r="L273">
            <v>2000</v>
          </cell>
          <cell r="M273" t="str">
            <v>847001</v>
          </cell>
          <cell r="N273" t="str">
            <v>KUST - General</v>
          </cell>
          <cell r="O273" t="str">
            <v>200179</v>
          </cell>
          <cell r="P273" t="str">
            <v>FA179-Opex Expense</v>
          </cell>
          <cell r="Q273">
            <v>2199.69</v>
          </cell>
          <cell r="R273">
            <v>2200</v>
          </cell>
          <cell r="S273">
            <v>2200</v>
          </cell>
          <cell r="T273">
            <v>1980</v>
          </cell>
          <cell r="U273">
            <v>1760</v>
          </cell>
          <cell r="V273">
            <v>1540</v>
          </cell>
          <cell r="W273">
            <v>2400</v>
          </cell>
          <cell r="X273">
            <v>2600</v>
          </cell>
          <cell r="Y273">
            <v>2200</v>
          </cell>
        </row>
        <row r="274">
          <cell r="F274" t="str">
            <v>847.8471220.1.425550.000000.847001.200179</v>
          </cell>
          <cell r="G274">
            <v>1</v>
          </cell>
          <cell r="H274">
            <v>1</v>
          </cell>
          <cell r="I274"/>
          <cell r="J274"/>
          <cell r="K274"/>
          <cell r="L274">
            <v>1</v>
          </cell>
          <cell r="M274" t="str">
            <v>847001</v>
          </cell>
          <cell r="N274" t="str">
            <v>KUST - General</v>
          </cell>
          <cell r="O274" t="str">
            <v>200179</v>
          </cell>
          <cell r="P274" t="str">
            <v>FA179-Opex Expense</v>
          </cell>
          <cell r="Q274">
            <v>0.61000000000058197</v>
          </cell>
          <cell r="R274">
            <v>0</v>
          </cell>
          <cell r="S274">
            <v>0</v>
          </cell>
          <cell r="T274">
            <v>0</v>
          </cell>
          <cell r="U274">
            <v>0</v>
          </cell>
          <cell r="V274">
            <v>0</v>
          </cell>
          <cell r="W274">
            <v>0</v>
          </cell>
          <cell r="X274">
            <v>0</v>
          </cell>
          <cell r="Y274">
            <v>0</v>
          </cell>
        </row>
        <row r="275">
          <cell r="F275" t="str">
            <v>847.8471220.1.426900.000000.847001.200179</v>
          </cell>
          <cell r="G275">
            <v>10000</v>
          </cell>
          <cell r="H275">
            <v>10000</v>
          </cell>
          <cell r="I275"/>
          <cell r="J275"/>
          <cell r="K275"/>
          <cell r="L275">
            <v>10000</v>
          </cell>
          <cell r="M275" t="str">
            <v>847001</v>
          </cell>
          <cell r="N275" t="str">
            <v>KUST - General</v>
          </cell>
          <cell r="O275" t="str">
            <v>200179</v>
          </cell>
          <cell r="P275" t="str">
            <v>FA179-Opex Expense</v>
          </cell>
          <cell r="Q275">
            <v>10808</v>
          </cell>
          <cell r="R275">
            <v>10806.93</v>
          </cell>
          <cell r="S275">
            <v>11000</v>
          </cell>
          <cell r="T275">
            <v>9900</v>
          </cell>
          <cell r="U275">
            <v>8800</v>
          </cell>
          <cell r="V275">
            <v>7699.9999999999991</v>
          </cell>
          <cell r="W275">
            <v>13000</v>
          </cell>
          <cell r="X275">
            <v>16000</v>
          </cell>
          <cell r="Y275">
            <v>11000</v>
          </cell>
        </row>
        <row r="276">
          <cell r="F276" t="str">
            <v>847.8471220.1.435340.000000.847001.200179</v>
          </cell>
          <cell r="G276">
            <v>11133825</v>
          </cell>
          <cell r="H276">
            <v>11133825</v>
          </cell>
          <cell r="I276">
            <v>5474781.4100000001</v>
          </cell>
          <cell r="J276">
            <v>1</v>
          </cell>
          <cell r="K276">
            <v>-0.220000000008895</v>
          </cell>
          <cell r="L276">
            <v>5659042.8099999996</v>
          </cell>
          <cell r="M276" t="str">
            <v>847001</v>
          </cell>
          <cell r="N276" t="str">
            <v>KUST - General</v>
          </cell>
          <cell r="O276" t="str">
            <v>200179</v>
          </cell>
          <cell r="P276" t="str">
            <v>FA179-Opex Expense</v>
          </cell>
          <cell r="Q276">
            <v>11133824.42</v>
          </cell>
          <cell r="R276">
            <v>11132826.970000001</v>
          </cell>
          <cell r="S276">
            <v>0</v>
          </cell>
          <cell r="T276">
            <v>0</v>
          </cell>
          <cell r="U276">
            <v>0</v>
          </cell>
          <cell r="V276">
            <v>0</v>
          </cell>
          <cell r="W276">
            <v>13072010</v>
          </cell>
          <cell r="X276">
            <v>14640651.199999999</v>
          </cell>
          <cell r="Y276">
            <v>0</v>
          </cell>
        </row>
        <row r="277">
          <cell r="F277" t="str">
            <v>847.8471220.1.436110.000000.847001.200179</v>
          </cell>
          <cell r="G277">
            <v>250000</v>
          </cell>
          <cell r="H277">
            <v>250000</v>
          </cell>
          <cell r="I277">
            <v>21820</v>
          </cell>
          <cell r="J277">
            <v>0</v>
          </cell>
          <cell r="K277">
            <v>0</v>
          </cell>
          <cell r="L277">
            <v>228180</v>
          </cell>
          <cell r="M277" t="str">
            <v>847001</v>
          </cell>
          <cell r="N277" t="str">
            <v>KUST - General</v>
          </cell>
          <cell r="O277" t="str">
            <v>200179</v>
          </cell>
          <cell r="P277" t="str">
            <v>FA179-Opex Expense</v>
          </cell>
          <cell r="Q277">
            <v>0.61999999999534305</v>
          </cell>
          <cell r="R277">
            <v>0</v>
          </cell>
          <cell r="S277">
            <v>300000</v>
          </cell>
          <cell r="T277">
            <v>270000</v>
          </cell>
          <cell r="U277">
            <v>240000</v>
          </cell>
          <cell r="V277">
            <v>210000</v>
          </cell>
          <cell r="W277">
            <v>350000</v>
          </cell>
          <cell r="X277">
            <v>400000</v>
          </cell>
          <cell r="Y277">
            <v>300000</v>
          </cell>
        </row>
        <row r="278">
          <cell r="F278" t="str">
            <v>847.8471220.1.436120.000000.847001.200179</v>
          </cell>
          <cell r="G278">
            <v>5686</v>
          </cell>
          <cell r="H278">
            <v>5686</v>
          </cell>
          <cell r="I278"/>
          <cell r="J278"/>
          <cell r="K278"/>
          <cell r="L278">
            <v>5686</v>
          </cell>
          <cell r="M278" t="str">
            <v>847001</v>
          </cell>
          <cell r="N278" t="str">
            <v>KUST - General</v>
          </cell>
          <cell r="O278" t="str">
            <v>200179</v>
          </cell>
          <cell r="P278" t="str">
            <v>FA179-Opex Expense</v>
          </cell>
          <cell r="Q278">
            <v>0.55000000000018201</v>
          </cell>
          <cell r="R278">
            <v>0</v>
          </cell>
          <cell r="S278">
            <v>6000</v>
          </cell>
          <cell r="T278">
            <v>5400</v>
          </cell>
          <cell r="U278">
            <v>4800</v>
          </cell>
          <cell r="V278">
            <v>4200</v>
          </cell>
          <cell r="W278">
            <v>7000</v>
          </cell>
          <cell r="X278">
            <v>8000</v>
          </cell>
          <cell r="Y278">
            <v>6000</v>
          </cell>
        </row>
        <row r="279">
          <cell r="F279" t="str">
            <v>847.8471230.1.425742.000000.847001.200179</v>
          </cell>
          <cell r="G279">
            <v>1944196</v>
          </cell>
          <cell r="H279">
            <v>2062196</v>
          </cell>
          <cell r="I279">
            <v>266423.44</v>
          </cell>
          <cell r="J279">
            <v>163301</v>
          </cell>
          <cell r="K279">
            <v>125500</v>
          </cell>
          <cell r="L279">
            <v>1506971.56</v>
          </cell>
          <cell r="M279" t="str">
            <v>847001</v>
          </cell>
          <cell r="N279" t="str">
            <v>KUST - General</v>
          </cell>
          <cell r="O279" t="str">
            <v>200179</v>
          </cell>
          <cell r="P279" t="str">
            <v>FA179-Opex Expense</v>
          </cell>
          <cell r="Q279">
            <v>1957266</v>
          </cell>
          <cell r="R279">
            <v>1691072.24</v>
          </cell>
          <cell r="S279">
            <v>2000000</v>
          </cell>
          <cell r="T279">
            <v>1800000</v>
          </cell>
          <cell r="U279">
            <v>1600000</v>
          </cell>
          <cell r="V279">
            <v>1400000</v>
          </cell>
          <cell r="W279">
            <v>2500000</v>
          </cell>
          <cell r="X279">
            <v>3000000</v>
          </cell>
          <cell r="Y279">
            <v>2000000</v>
          </cell>
        </row>
        <row r="280">
          <cell r="F280" t="str">
            <v>847.8471230.1.426610.000000.847001.200179</v>
          </cell>
          <cell r="G280">
            <v>73019</v>
          </cell>
          <cell r="H280">
            <v>105019</v>
          </cell>
          <cell r="I280">
            <v>35000</v>
          </cell>
          <cell r="J280">
            <v>60604.5</v>
          </cell>
          <cell r="K280"/>
          <cell r="L280">
            <v>9414.5</v>
          </cell>
          <cell r="M280" t="str">
            <v>847001</v>
          </cell>
          <cell r="N280" t="str">
            <v>KUST - General</v>
          </cell>
          <cell r="O280" t="str">
            <v>200179</v>
          </cell>
          <cell r="P280" t="str">
            <v>FA179-Opex Expense</v>
          </cell>
          <cell r="Q280">
            <v>1</v>
          </cell>
          <cell r="R280">
            <v>0</v>
          </cell>
          <cell r="S280">
            <v>120000</v>
          </cell>
          <cell r="T280">
            <v>108000</v>
          </cell>
          <cell r="U280">
            <v>96000</v>
          </cell>
          <cell r="V280">
            <v>84000</v>
          </cell>
          <cell r="W280">
            <v>120000</v>
          </cell>
          <cell r="X280">
            <v>120000</v>
          </cell>
          <cell r="Y280">
            <v>120000</v>
          </cell>
        </row>
        <row r="281">
          <cell r="F281" t="str">
            <v>847.8471240.1.425510.000000.847001.200179</v>
          </cell>
          <cell r="G281"/>
          <cell r="H281"/>
          <cell r="I281">
            <v>0</v>
          </cell>
          <cell r="J281"/>
          <cell r="K281"/>
          <cell r="L281">
            <v>0</v>
          </cell>
          <cell r="M281" t="str">
            <v>847001</v>
          </cell>
          <cell r="N281" t="str">
            <v>KUST - General</v>
          </cell>
          <cell r="O281" t="str">
            <v>200179</v>
          </cell>
          <cell r="P281" t="str">
            <v>FA179-Opex Expense</v>
          </cell>
          <cell r="Q281">
            <v>42053</v>
          </cell>
          <cell r="R281">
            <v>42053.5</v>
          </cell>
          <cell r="S281">
            <v>220000</v>
          </cell>
          <cell r="T281">
            <v>198000</v>
          </cell>
          <cell r="U281">
            <v>176000</v>
          </cell>
          <cell r="V281">
            <v>154000</v>
          </cell>
          <cell r="W281">
            <v>220000</v>
          </cell>
          <cell r="X281">
            <v>220000</v>
          </cell>
          <cell r="Y281">
            <v>220000</v>
          </cell>
        </row>
        <row r="282">
          <cell r="F282" t="str">
            <v>847.8471240.1.425720.000000.847001.200179</v>
          </cell>
          <cell r="G282"/>
          <cell r="H282"/>
          <cell r="I282">
            <v>-94.58</v>
          </cell>
          <cell r="J282"/>
          <cell r="K282"/>
          <cell r="L282">
            <v>94.58</v>
          </cell>
          <cell r="M282" t="str">
            <v>847001</v>
          </cell>
          <cell r="N282" t="str">
            <v>KUST - General</v>
          </cell>
          <cell r="O282" t="str">
            <v>200179</v>
          </cell>
          <cell r="P282" t="str">
            <v>FA179-Opex Expense</v>
          </cell>
          <cell r="Q282">
            <v>107195</v>
          </cell>
          <cell r="R282">
            <v>107864.58</v>
          </cell>
          <cell r="S282">
            <v>128000</v>
          </cell>
          <cell r="T282">
            <v>115200</v>
          </cell>
          <cell r="U282">
            <v>102400</v>
          </cell>
          <cell r="V282">
            <v>89600</v>
          </cell>
          <cell r="W282">
            <v>128000</v>
          </cell>
          <cell r="X282">
            <v>128000</v>
          </cell>
          <cell r="Y282">
            <v>128000</v>
          </cell>
        </row>
        <row r="283">
          <cell r="F283" t="str">
            <v>847.8471240.1.425761.000000.847001.200179</v>
          </cell>
          <cell r="G283">
            <v>399867</v>
          </cell>
          <cell r="H283">
            <v>399675</v>
          </cell>
          <cell r="I283">
            <v>22129.47</v>
          </cell>
          <cell r="J283"/>
          <cell r="K283"/>
          <cell r="L283">
            <v>377545.53</v>
          </cell>
          <cell r="M283" t="str">
            <v>847001</v>
          </cell>
          <cell r="N283" t="str">
            <v>KUST - General</v>
          </cell>
          <cell r="O283" t="str">
            <v>200179</v>
          </cell>
          <cell r="P283" t="str">
            <v>FA179-Opex Expense</v>
          </cell>
          <cell r="Q283">
            <v>466666</v>
          </cell>
          <cell r="R283">
            <v>466665.07</v>
          </cell>
          <cell r="S283">
            <v>800000</v>
          </cell>
          <cell r="T283">
            <v>720000</v>
          </cell>
          <cell r="U283">
            <v>640000</v>
          </cell>
          <cell r="V283">
            <v>560000</v>
          </cell>
          <cell r="W283">
            <v>1000000</v>
          </cell>
          <cell r="X283">
            <v>1200000</v>
          </cell>
          <cell r="Y283">
            <v>800000</v>
          </cell>
        </row>
        <row r="284">
          <cell r="F284" t="str">
            <v>847.8471240.1.426610.000000.847001.200179</v>
          </cell>
          <cell r="G284">
            <v>495270</v>
          </cell>
          <cell r="H284">
            <v>495462</v>
          </cell>
          <cell r="I284"/>
          <cell r="J284">
            <v>0</v>
          </cell>
          <cell r="K284">
            <v>495462</v>
          </cell>
          <cell r="L284">
            <v>0</v>
          </cell>
          <cell r="M284" t="str">
            <v>847001</v>
          </cell>
          <cell r="N284" t="str">
            <v>KUST - General</v>
          </cell>
          <cell r="O284" t="str">
            <v>200179</v>
          </cell>
          <cell r="P284" t="str">
            <v>FA179-Opex Expense</v>
          </cell>
          <cell r="Q284">
            <v>143248</v>
          </cell>
          <cell r="R284">
            <v>0</v>
          </cell>
          <cell r="S284">
            <v>0</v>
          </cell>
          <cell r="T284">
            <v>0</v>
          </cell>
          <cell r="U284">
            <v>0</v>
          </cell>
          <cell r="V284">
            <v>0</v>
          </cell>
          <cell r="W284">
            <v>0</v>
          </cell>
          <cell r="X284">
            <v>0</v>
          </cell>
          <cell r="Y284">
            <v>0</v>
          </cell>
        </row>
        <row r="285">
          <cell r="F285" t="str">
            <v>847.8471250.1.425510.000000.847001.200179</v>
          </cell>
          <cell r="G285">
            <v>150000</v>
          </cell>
          <cell r="H285">
            <v>350000</v>
          </cell>
          <cell r="I285">
            <v>116282.42</v>
          </cell>
          <cell r="J285">
            <v>200000</v>
          </cell>
          <cell r="K285">
            <v>0</v>
          </cell>
          <cell r="L285">
            <v>33717.58</v>
          </cell>
          <cell r="M285" t="str">
            <v>847001</v>
          </cell>
          <cell r="N285" t="str">
            <v>KUST - General</v>
          </cell>
          <cell r="O285" t="str">
            <v>200179</v>
          </cell>
          <cell r="P285" t="str">
            <v>FA179-Opex Expense</v>
          </cell>
          <cell r="Q285">
            <v>391730.67</v>
          </cell>
          <cell r="R285">
            <v>391731</v>
          </cell>
          <cell r="S285">
            <v>317500</v>
          </cell>
          <cell r="T285">
            <v>285750</v>
          </cell>
          <cell r="U285">
            <v>254000</v>
          </cell>
          <cell r="V285">
            <v>222250</v>
          </cell>
          <cell r="W285">
            <v>317500</v>
          </cell>
          <cell r="X285">
            <v>347500</v>
          </cell>
          <cell r="Y285">
            <v>317500</v>
          </cell>
        </row>
        <row r="286">
          <cell r="F286" t="str">
            <v>847.8471250.1.425720.000000.847001.200179</v>
          </cell>
          <cell r="G286">
            <v>392000</v>
          </cell>
          <cell r="H286">
            <v>392000</v>
          </cell>
          <cell r="I286"/>
          <cell r="J286">
            <v>388500</v>
          </cell>
          <cell r="K286">
            <v>3500</v>
          </cell>
          <cell r="L286">
            <v>0</v>
          </cell>
          <cell r="M286" t="str">
            <v>847001</v>
          </cell>
          <cell r="N286" t="str">
            <v>KUST - General</v>
          </cell>
          <cell r="O286" t="str">
            <v>200179</v>
          </cell>
          <cell r="P286" t="str">
            <v>FA179-Opex Expense</v>
          </cell>
          <cell r="Q286">
            <v>211401</v>
          </cell>
          <cell r="R286">
            <v>207900</v>
          </cell>
          <cell r="S286">
            <v>560000</v>
          </cell>
          <cell r="T286">
            <v>504000</v>
          </cell>
          <cell r="U286">
            <v>448000</v>
          </cell>
          <cell r="V286">
            <v>392000</v>
          </cell>
          <cell r="W286">
            <v>560000</v>
          </cell>
          <cell r="X286">
            <v>560000</v>
          </cell>
          <cell r="Y286">
            <v>560000</v>
          </cell>
        </row>
        <row r="287">
          <cell r="F287" t="str">
            <v>847.8471250.1.436110.000000.847001.200179</v>
          </cell>
          <cell r="G287"/>
          <cell r="H287"/>
          <cell r="I287">
            <v>-5910</v>
          </cell>
          <cell r="J287"/>
          <cell r="K287">
            <v>0</v>
          </cell>
          <cell r="L287">
            <v>5910</v>
          </cell>
          <cell r="M287" t="str">
            <v>847001</v>
          </cell>
          <cell r="N287" t="str">
            <v>KUST - General</v>
          </cell>
          <cell r="O287" t="str">
            <v>200179</v>
          </cell>
          <cell r="P287" t="str">
            <v>FA179-Opex Expense</v>
          </cell>
          <cell r="Q287">
            <v>0.62999999999738099</v>
          </cell>
          <cell r="R287">
            <v>0</v>
          </cell>
          <cell r="S287">
            <v>10000</v>
          </cell>
          <cell r="T287">
            <v>9000</v>
          </cell>
          <cell r="U287">
            <v>8000</v>
          </cell>
          <cell r="V287">
            <v>7000</v>
          </cell>
          <cell r="W287">
            <v>10000</v>
          </cell>
          <cell r="X287">
            <v>10000</v>
          </cell>
          <cell r="Y287">
            <v>10000</v>
          </cell>
        </row>
        <row r="288">
          <cell r="F288" t="str">
            <v>847.8471260.1.420310.000000.847001.200179</v>
          </cell>
          <cell r="G288">
            <v>737101</v>
          </cell>
          <cell r="H288">
            <v>227741</v>
          </cell>
          <cell r="I288">
            <v>-2820.15</v>
          </cell>
          <cell r="J288"/>
          <cell r="K288">
            <v>230561.03</v>
          </cell>
          <cell r="L288">
            <v>0.11999999996624</v>
          </cell>
          <cell r="M288" t="str">
            <v>847001</v>
          </cell>
          <cell r="N288" t="str">
            <v>KUST - General</v>
          </cell>
          <cell r="O288" t="str">
            <v>200179</v>
          </cell>
          <cell r="P288" t="str">
            <v>FA179-Opex Expense</v>
          </cell>
          <cell r="Q288">
            <v>2408947.67</v>
          </cell>
          <cell r="R288">
            <v>2150684.1800000002</v>
          </cell>
          <cell r="S288">
            <v>0</v>
          </cell>
          <cell r="T288">
            <v>0</v>
          </cell>
          <cell r="U288">
            <v>0</v>
          </cell>
          <cell r="V288">
            <v>0</v>
          </cell>
          <cell r="W288">
            <v>0</v>
          </cell>
          <cell r="X288">
            <v>0</v>
          </cell>
          <cell r="Y288">
            <v>0</v>
          </cell>
        </row>
        <row r="289">
          <cell r="F289" t="str">
            <v>847.8471260.1.421100.000000.847001.200179</v>
          </cell>
          <cell r="G289">
            <v>1696000</v>
          </cell>
          <cell r="H289">
            <v>1459700</v>
          </cell>
          <cell r="I289">
            <v>-1800</v>
          </cell>
          <cell r="J289">
            <v>1</v>
          </cell>
          <cell r="K289">
            <v>1426000</v>
          </cell>
          <cell r="L289">
            <v>35499</v>
          </cell>
          <cell r="M289" t="str">
            <v>847001</v>
          </cell>
          <cell r="N289" t="str">
            <v>KUST - General</v>
          </cell>
          <cell r="O289" t="str">
            <v>200179</v>
          </cell>
          <cell r="P289" t="str">
            <v>FA179-Opex Expense</v>
          </cell>
          <cell r="Q289">
            <v>1795141.63</v>
          </cell>
          <cell r="R289">
            <v>1749140.4</v>
          </cell>
          <cell r="S289">
            <v>2058000</v>
          </cell>
          <cell r="T289">
            <v>1852200</v>
          </cell>
          <cell r="U289">
            <v>1646400</v>
          </cell>
          <cell r="V289">
            <v>1440600</v>
          </cell>
          <cell r="W289">
            <v>2304000</v>
          </cell>
          <cell r="X289">
            <v>2304000</v>
          </cell>
          <cell r="Y289">
            <v>2058000</v>
          </cell>
        </row>
        <row r="290">
          <cell r="F290" t="str">
            <v>847.8471260.1.421600.000000.847001.200179</v>
          </cell>
          <cell r="G290">
            <v>395724</v>
          </cell>
          <cell r="H290">
            <v>395724</v>
          </cell>
          <cell r="I290">
            <v>3602.25</v>
          </cell>
          <cell r="J290"/>
          <cell r="K290">
            <v>392120.82</v>
          </cell>
          <cell r="L290">
            <v>0.92999999999301497</v>
          </cell>
          <cell r="M290" t="str">
            <v>847001</v>
          </cell>
          <cell r="N290" t="str">
            <v>KUST - General</v>
          </cell>
          <cell r="O290" t="str">
            <v>200179</v>
          </cell>
          <cell r="P290" t="str">
            <v>FA179-Opex Expense</v>
          </cell>
          <cell r="Q290">
            <v>1729945</v>
          </cell>
          <cell r="R290">
            <v>1337823.52</v>
          </cell>
          <cell r="S290">
            <v>0</v>
          </cell>
          <cell r="T290">
            <v>0</v>
          </cell>
          <cell r="U290">
            <v>0</v>
          </cell>
          <cell r="V290">
            <v>0</v>
          </cell>
          <cell r="W290">
            <v>0</v>
          </cell>
          <cell r="X290">
            <v>0</v>
          </cell>
          <cell r="Y290">
            <v>0</v>
          </cell>
        </row>
        <row r="291">
          <cell r="F291" t="str">
            <v>847.8471260.1.425746.000000.847001.200179</v>
          </cell>
          <cell r="G291">
            <v>7141150</v>
          </cell>
          <cell r="H291">
            <v>6791150</v>
          </cell>
          <cell r="I291">
            <v>-22192.57</v>
          </cell>
          <cell r="J291">
            <v>1</v>
          </cell>
          <cell r="K291">
            <v>329381.77</v>
          </cell>
          <cell r="L291">
            <v>6483959.7999999998</v>
          </cell>
          <cell r="M291" t="str">
            <v>847001</v>
          </cell>
          <cell r="N291" t="str">
            <v>KUST - General</v>
          </cell>
          <cell r="O291" t="str">
            <v>200179</v>
          </cell>
          <cell r="P291" t="str">
            <v>FA179-Opex Expense</v>
          </cell>
          <cell r="Q291">
            <v>3500682.86</v>
          </cell>
          <cell r="R291">
            <v>3208631.86</v>
          </cell>
          <cell r="S291">
            <v>10003250</v>
          </cell>
          <cell r="T291">
            <v>9002925</v>
          </cell>
          <cell r="U291">
            <v>8002600</v>
          </cell>
          <cell r="V291">
            <v>7002275</v>
          </cell>
          <cell r="W291">
            <v>10022000</v>
          </cell>
          <cell r="X291">
            <v>10034500</v>
          </cell>
          <cell r="Y291">
            <v>10003250</v>
          </cell>
        </row>
        <row r="292">
          <cell r="F292" t="str">
            <v>847.8471260.1.425747.000000.847001.200179</v>
          </cell>
          <cell r="G292">
            <v>213000</v>
          </cell>
          <cell r="H292">
            <v>213000</v>
          </cell>
          <cell r="I292"/>
          <cell r="J292"/>
          <cell r="K292"/>
          <cell r="L292">
            <v>213000</v>
          </cell>
          <cell r="M292" t="str">
            <v>847001</v>
          </cell>
          <cell r="N292" t="str">
            <v>KUST - General</v>
          </cell>
          <cell r="O292" t="str">
            <v>200179</v>
          </cell>
          <cell r="P292" t="str">
            <v>FA179-Opex Expense</v>
          </cell>
          <cell r="Q292">
            <v>667537</v>
          </cell>
          <cell r="R292">
            <v>667536.03</v>
          </cell>
          <cell r="S292">
            <v>225000</v>
          </cell>
          <cell r="T292">
            <v>202500</v>
          </cell>
          <cell r="U292">
            <v>180000</v>
          </cell>
          <cell r="V292">
            <v>157500</v>
          </cell>
          <cell r="W292">
            <v>225000</v>
          </cell>
          <cell r="X292">
            <v>225000</v>
          </cell>
          <cell r="Y292">
            <v>225000</v>
          </cell>
        </row>
        <row r="293">
          <cell r="F293" t="str">
            <v>847.8471260.1.425750.000000.847001.200179</v>
          </cell>
          <cell r="G293">
            <v>25000</v>
          </cell>
          <cell r="H293">
            <v>25000</v>
          </cell>
          <cell r="I293">
            <v>25000</v>
          </cell>
          <cell r="J293"/>
          <cell r="K293">
            <v>0</v>
          </cell>
          <cell r="L293">
            <v>0</v>
          </cell>
          <cell r="M293" t="str">
            <v>847001</v>
          </cell>
          <cell r="N293" t="str">
            <v>KUST - General</v>
          </cell>
          <cell r="O293" t="str">
            <v>200179</v>
          </cell>
          <cell r="P293" t="str">
            <v>FA179-Opex Expense</v>
          </cell>
          <cell r="Q293">
            <v>25001.360000000001</v>
          </cell>
          <cell r="R293">
            <v>0</v>
          </cell>
          <cell r="S293">
            <v>0</v>
          </cell>
          <cell r="T293">
            <v>0</v>
          </cell>
          <cell r="U293">
            <v>0</v>
          </cell>
          <cell r="V293">
            <v>0</v>
          </cell>
          <cell r="W293">
            <v>0</v>
          </cell>
          <cell r="X293">
            <v>0</v>
          </cell>
          <cell r="Y293">
            <v>0</v>
          </cell>
        </row>
        <row r="294">
          <cell r="F294" t="str">
            <v>847.8471260.1.425760.000000.847001.200179</v>
          </cell>
          <cell r="G294">
            <v>0</v>
          </cell>
          <cell r="H294">
            <v>100000</v>
          </cell>
          <cell r="I294">
            <v>20948</v>
          </cell>
          <cell r="J294">
            <v>75000</v>
          </cell>
          <cell r="K294"/>
          <cell r="L294">
            <v>4052</v>
          </cell>
          <cell r="M294" t="str">
            <v>847001</v>
          </cell>
          <cell r="N294" t="str">
            <v>KUST - General</v>
          </cell>
          <cell r="O294" t="str">
            <v>200179</v>
          </cell>
          <cell r="P294" t="str">
            <v>FA179-Opex Expense</v>
          </cell>
          <cell r="Q294">
            <v>16013.8100000001</v>
          </cell>
          <cell r="R294">
            <v>16013</v>
          </cell>
          <cell r="S294">
            <v>936870</v>
          </cell>
          <cell r="T294">
            <v>843183</v>
          </cell>
          <cell r="U294">
            <v>749496</v>
          </cell>
          <cell r="V294">
            <v>655809</v>
          </cell>
          <cell r="W294">
            <v>999370</v>
          </cell>
          <cell r="X294">
            <v>1011870</v>
          </cell>
          <cell r="Y294">
            <v>936870</v>
          </cell>
        </row>
        <row r="295">
          <cell r="F295" t="str">
            <v>847.8471260.1.425900.000000.847001.200179</v>
          </cell>
          <cell r="G295">
            <v>0</v>
          </cell>
          <cell r="H295">
            <v>6300</v>
          </cell>
          <cell r="I295">
            <v>3801</v>
          </cell>
          <cell r="J295"/>
          <cell r="K295"/>
          <cell r="L295">
            <v>2499</v>
          </cell>
          <cell r="M295" t="str">
            <v>847001</v>
          </cell>
          <cell r="N295" t="str">
            <v>KUST - General</v>
          </cell>
          <cell r="O295" t="str">
            <v>200179</v>
          </cell>
          <cell r="P295" t="str">
            <v>FA179-Opex Expense</v>
          </cell>
          <cell r="Q295">
            <v>2200.09</v>
          </cell>
          <cell r="R295">
            <v>0</v>
          </cell>
          <cell r="S295">
            <v>70800</v>
          </cell>
          <cell r="T295">
            <v>63720</v>
          </cell>
          <cell r="U295">
            <v>56640</v>
          </cell>
          <cell r="V295">
            <v>49560</v>
          </cell>
          <cell r="W295">
            <v>70800</v>
          </cell>
          <cell r="X295">
            <v>70800</v>
          </cell>
          <cell r="Y295">
            <v>70800</v>
          </cell>
        </row>
        <row r="296">
          <cell r="F296" t="str">
            <v>847.8471260.1.426220.000000.847001.200179</v>
          </cell>
          <cell r="G296">
            <v>16267</v>
          </cell>
          <cell r="H296">
            <v>16267</v>
          </cell>
          <cell r="I296">
            <v>16266.79</v>
          </cell>
          <cell r="J296"/>
          <cell r="K296"/>
          <cell r="L296">
            <v>0.209999999999127</v>
          </cell>
          <cell r="M296" t="str">
            <v>847001</v>
          </cell>
          <cell r="N296" t="str">
            <v>KUST - General</v>
          </cell>
          <cell r="O296" t="str">
            <v>200179</v>
          </cell>
          <cell r="P296" t="str">
            <v>FA179-Opex Expense</v>
          </cell>
          <cell r="Q296">
            <v>335083.51</v>
          </cell>
          <cell r="R296">
            <v>335082.25</v>
          </cell>
          <cell r="S296">
            <v>0</v>
          </cell>
          <cell r="T296">
            <v>0</v>
          </cell>
          <cell r="U296">
            <v>0</v>
          </cell>
          <cell r="V296">
            <v>0</v>
          </cell>
          <cell r="W296">
            <v>0</v>
          </cell>
          <cell r="X296">
            <v>0</v>
          </cell>
          <cell r="Y296">
            <v>0</v>
          </cell>
        </row>
        <row r="297">
          <cell r="F297" t="str">
            <v>847.8471260.1.428111.000000.847001.200179</v>
          </cell>
          <cell r="G297">
            <v>665918</v>
          </cell>
          <cell r="H297">
            <v>582032</v>
          </cell>
          <cell r="I297">
            <v>582031.69999999995</v>
          </cell>
          <cell r="J297"/>
          <cell r="K297"/>
          <cell r="L297">
            <v>0.30000000001746202</v>
          </cell>
          <cell r="M297" t="str">
            <v>847001</v>
          </cell>
          <cell r="N297" t="str">
            <v>KUST - General</v>
          </cell>
          <cell r="O297" t="str">
            <v>200179</v>
          </cell>
          <cell r="P297" t="str">
            <v>FA179-Opex Expense</v>
          </cell>
          <cell r="Q297">
            <v>6825016</v>
          </cell>
          <cell r="R297">
            <v>6823014.7400000002</v>
          </cell>
          <cell r="S297">
            <v>0</v>
          </cell>
          <cell r="T297">
            <v>0</v>
          </cell>
          <cell r="U297">
            <v>0</v>
          </cell>
          <cell r="V297">
            <v>0</v>
          </cell>
          <cell r="W297">
            <v>0</v>
          </cell>
          <cell r="X297">
            <v>0</v>
          </cell>
          <cell r="Y297">
            <v>0</v>
          </cell>
        </row>
        <row r="298">
          <cell r="F298" t="str">
            <v>847.8471260.1.428112.000000.847001.200179</v>
          </cell>
          <cell r="G298">
            <v>194144</v>
          </cell>
          <cell r="H298">
            <v>166805</v>
          </cell>
          <cell r="I298">
            <v>166804.99</v>
          </cell>
          <cell r="J298"/>
          <cell r="K298"/>
          <cell r="L298">
            <v>1.0000000016589201E-2</v>
          </cell>
          <cell r="M298" t="str">
            <v>847001</v>
          </cell>
          <cell r="N298" t="str">
            <v>KUST - General</v>
          </cell>
          <cell r="O298" t="str">
            <v>200179</v>
          </cell>
          <cell r="P298" t="str">
            <v>FA179-Opex Expense</v>
          </cell>
          <cell r="Q298">
            <v>1913752.89</v>
          </cell>
          <cell r="R298">
            <v>1875749.06</v>
          </cell>
          <cell r="S298">
            <v>0</v>
          </cell>
          <cell r="T298">
            <v>0</v>
          </cell>
          <cell r="U298">
            <v>0</v>
          </cell>
          <cell r="V298">
            <v>0</v>
          </cell>
          <cell r="W298">
            <v>0</v>
          </cell>
          <cell r="X298">
            <v>0</v>
          </cell>
          <cell r="Y298">
            <v>0</v>
          </cell>
        </row>
        <row r="299">
          <cell r="F299" t="str">
            <v>847.8471260.1.428640.000000.847001.200179</v>
          </cell>
          <cell r="G299">
            <v>2375</v>
          </cell>
          <cell r="H299">
            <v>32375</v>
          </cell>
          <cell r="I299">
            <v>3290</v>
          </cell>
          <cell r="J299"/>
          <cell r="K299"/>
          <cell r="L299">
            <v>29085</v>
          </cell>
          <cell r="M299" t="str">
            <v>847001</v>
          </cell>
          <cell r="N299" t="str">
            <v>KUST - General</v>
          </cell>
          <cell r="O299" t="str">
            <v>200179</v>
          </cell>
          <cell r="P299" t="str">
            <v>FA179-Opex Expense</v>
          </cell>
          <cell r="Q299">
            <v>0.94999999999708995</v>
          </cell>
          <cell r="R299">
            <v>0</v>
          </cell>
          <cell r="S299">
            <v>32500</v>
          </cell>
          <cell r="T299">
            <v>29250</v>
          </cell>
          <cell r="U299">
            <v>26000</v>
          </cell>
          <cell r="V299">
            <v>22750</v>
          </cell>
          <cell r="W299">
            <v>32500</v>
          </cell>
          <cell r="X299">
            <v>32500</v>
          </cell>
          <cell r="Y299">
            <v>32500</v>
          </cell>
        </row>
        <row r="300">
          <cell r="F300" t="str">
            <v>847.8471260.1.430230.000000.847001.200179</v>
          </cell>
          <cell r="G300">
            <v>5500</v>
          </cell>
          <cell r="H300">
            <v>5500</v>
          </cell>
          <cell r="I300">
            <v>5500</v>
          </cell>
          <cell r="J300"/>
          <cell r="K300"/>
          <cell r="L300">
            <v>0</v>
          </cell>
          <cell r="M300" t="str">
            <v>847001</v>
          </cell>
          <cell r="N300" t="str">
            <v>KUST - General</v>
          </cell>
          <cell r="O300" t="str">
            <v>200179</v>
          </cell>
          <cell r="P300" t="str">
            <v>FA179-Opex Expense</v>
          </cell>
          <cell r="Q300">
            <v>0.68000000000029104</v>
          </cell>
          <cell r="R300">
            <v>0</v>
          </cell>
          <cell r="S300">
            <v>0</v>
          </cell>
          <cell r="T300">
            <v>0</v>
          </cell>
          <cell r="U300">
            <v>0</v>
          </cell>
          <cell r="V300">
            <v>0</v>
          </cell>
          <cell r="W300">
            <v>0</v>
          </cell>
          <cell r="X300">
            <v>0</v>
          </cell>
          <cell r="Y300">
            <v>0</v>
          </cell>
        </row>
        <row r="301">
          <cell r="F301" t="str">
            <v>847.8471260.1.432120.000000.847001.200179</v>
          </cell>
          <cell r="G301">
            <v>677010</v>
          </cell>
          <cell r="H301">
            <v>141725</v>
          </cell>
          <cell r="I301">
            <v>141724.38</v>
          </cell>
          <cell r="J301">
            <v>0</v>
          </cell>
          <cell r="K301">
            <v>-1.0000000002037299E-2</v>
          </cell>
          <cell r="L301">
            <v>0.62999999999738099</v>
          </cell>
          <cell r="M301" t="str">
            <v>847001</v>
          </cell>
          <cell r="N301" t="str">
            <v>KUST - General</v>
          </cell>
          <cell r="O301" t="str">
            <v>200179</v>
          </cell>
          <cell r="P301" t="str">
            <v>FA179-Opex Expense</v>
          </cell>
          <cell r="Q301">
            <v>8624206.3000000007</v>
          </cell>
          <cell r="R301">
            <v>8001536.4400000004</v>
          </cell>
          <cell r="S301">
            <v>0</v>
          </cell>
          <cell r="T301">
            <v>0</v>
          </cell>
          <cell r="U301">
            <v>0</v>
          </cell>
          <cell r="V301">
            <v>0</v>
          </cell>
          <cell r="W301">
            <v>0</v>
          </cell>
          <cell r="X301">
            <v>0</v>
          </cell>
          <cell r="Y301">
            <v>0</v>
          </cell>
        </row>
        <row r="302">
          <cell r="F302" t="str">
            <v>847.8471270.1.435310.000000.847001.200179</v>
          </cell>
          <cell r="G302">
            <v>227</v>
          </cell>
          <cell r="H302">
            <v>227</v>
          </cell>
          <cell r="I302">
            <v>-8404.76</v>
          </cell>
          <cell r="J302"/>
          <cell r="K302"/>
          <cell r="L302">
            <v>8631.76</v>
          </cell>
          <cell r="M302" t="str">
            <v>847001</v>
          </cell>
          <cell r="N302" t="str">
            <v>KUST - General</v>
          </cell>
          <cell r="O302" t="str">
            <v>200179</v>
          </cell>
          <cell r="P302" t="str">
            <v>FA179-Opex Expense</v>
          </cell>
          <cell r="Q302">
            <v>-120998</v>
          </cell>
          <cell r="R302">
            <v>-120998.52</v>
          </cell>
          <cell r="S302">
            <v>0</v>
          </cell>
          <cell r="T302">
            <v>0</v>
          </cell>
          <cell r="U302">
            <v>0</v>
          </cell>
          <cell r="V302">
            <v>0</v>
          </cell>
          <cell r="W302">
            <v>0</v>
          </cell>
          <cell r="X302">
            <v>0</v>
          </cell>
          <cell r="Y302">
            <v>0</v>
          </cell>
        </row>
        <row r="303">
          <cell r="F303" t="str">
            <v>847.8471270.1.435330.000000.847001.200179</v>
          </cell>
          <cell r="G303">
            <v>12960003</v>
          </cell>
          <cell r="H303">
            <v>12960003</v>
          </cell>
          <cell r="I303">
            <v>7552976.9800000004</v>
          </cell>
          <cell r="J303">
            <v>1585181.62</v>
          </cell>
          <cell r="K303">
            <v>3170562.46</v>
          </cell>
          <cell r="L303">
            <v>651281.93999999901</v>
          </cell>
          <cell r="M303" t="str">
            <v>847001</v>
          </cell>
          <cell r="N303" t="str">
            <v>KUST - General</v>
          </cell>
          <cell r="O303" t="str">
            <v>200179</v>
          </cell>
          <cell r="P303" t="str">
            <v>FA179-Opex Expense</v>
          </cell>
          <cell r="Q303">
            <v>12886131.93</v>
          </cell>
          <cell r="R303">
            <v>11619785.23</v>
          </cell>
          <cell r="S303">
            <v>17285279.079999998</v>
          </cell>
          <cell r="T303">
            <v>15556751.171999998</v>
          </cell>
          <cell r="U303">
            <v>13828223.263999999</v>
          </cell>
          <cell r="V303">
            <v>12099695.355999999</v>
          </cell>
          <cell r="W303">
            <v>19013806.989999998</v>
          </cell>
          <cell r="X303">
            <v>20915187.690000001</v>
          </cell>
          <cell r="Y303">
            <v>17285279.079999998</v>
          </cell>
        </row>
        <row r="304">
          <cell r="F304" t="str">
            <v>847.8471270.1.436120.000000.847001.200179</v>
          </cell>
          <cell r="G304">
            <v>0</v>
          </cell>
          <cell r="H304">
            <v>0</v>
          </cell>
          <cell r="I304"/>
          <cell r="J304"/>
          <cell r="K304"/>
          <cell r="L304">
            <v>0</v>
          </cell>
          <cell r="M304" t="str">
            <v>847001</v>
          </cell>
          <cell r="N304" t="str">
            <v>KUST - General</v>
          </cell>
          <cell r="O304" t="str">
            <v>200179</v>
          </cell>
          <cell r="P304" t="str">
            <v>FA179-Opex Expense</v>
          </cell>
          <cell r="Q304">
            <v>0</v>
          </cell>
          <cell r="R304">
            <v>0</v>
          </cell>
          <cell r="S304">
            <v>0</v>
          </cell>
          <cell r="T304">
            <v>0</v>
          </cell>
          <cell r="U304">
            <v>0</v>
          </cell>
          <cell r="V304">
            <v>0</v>
          </cell>
          <cell r="W304">
            <v>50000</v>
          </cell>
          <cell r="X304">
            <v>50000</v>
          </cell>
          <cell r="Y304">
            <v>0</v>
          </cell>
        </row>
        <row r="305">
          <cell r="F305" t="str">
            <v>847.8471280.1.425510.000000.847001.200179</v>
          </cell>
          <cell r="G305">
            <v>10000</v>
          </cell>
          <cell r="H305">
            <v>10000</v>
          </cell>
          <cell r="I305">
            <v>4830</v>
          </cell>
          <cell r="J305"/>
          <cell r="K305"/>
          <cell r="L305">
            <v>5170</v>
          </cell>
          <cell r="M305" t="str">
            <v>847001</v>
          </cell>
          <cell r="N305" t="str">
            <v>KUST - General</v>
          </cell>
          <cell r="O305" t="str">
            <v>200179</v>
          </cell>
          <cell r="P305" t="str">
            <v>FA179-Opex Expense</v>
          </cell>
          <cell r="Q305">
            <v>32792</v>
          </cell>
          <cell r="R305">
            <v>32792.42</v>
          </cell>
          <cell r="S305">
            <v>30000</v>
          </cell>
          <cell r="T305">
            <v>27000</v>
          </cell>
          <cell r="U305">
            <v>24000</v>
          </cell>
          <cell r="V305">
            <v>21000</v>
          </cell>
          <cell r="W305">
            <v>30000</v>
          </cell>
          <cell r="X305">
            <v>30000</v>
          </cell>
          <cell r="Y305">
            <v>30000</v>
          </cell>
        </row>
        <row r="306">
          <cell r="F306" t="str">
            <v>847.8471280.1.425550.000000.847001.200179</v>
          </cell>
          <cell r="G306">
            <v>20000</v>
          </cell>
          <cell r="H306">
            <v>20000</v>
          </cell>
          <cell r="I306"/>
          <cell r="J306"/>
          <cell r="K306"/>
          <cell r="L306">
            <v>20000</v>
          </cell>
          <cell r="M306" t="str">
            <v>847001</v>
          </cell>
          <cell r="N306" t="str">
            <v>KUST - General</v>
          </cell>
          <cell r="O306" t="str">
            <v>200179</v>
          </cell>
          <cell r="P306" t="str">
            <v>FA179-Opex Expense</v>
          </cell>
          <cell r="Q306">
            <v>0</v>
          </cell>
          <cell r="R306">
            <v>0</v>
          </cell>
          <cell r="S306">
            <v>60000</v>
          </cell>
          <cell r="T306">
            <v>54000</v>
          </cell>
          <cell r="U306">
            <v>48000</v>
          </cell>
          <cell r="V306">
            <v>42000</v>
          </cell>
          <cell r="W306">
            <v>60000</v>
          </cell>
          <cell r="X306">
            <v>60000</v>
          </cell>
          <cell r="Y306">
            <v>60000</v>
          </cell>
        </row>
        <row r="307">
          <cell r="F307" t="str">
            <v>847.8471280.1.425770.000000.847001.200179</v>
          </cell>
          <cell r="G307">
            <v>32721</v>
          </cell>
          <cell r="H307">
            <v>32721</v>
          </cell>
          <cell r="I307">
            <v>23593.93</v>
          </cell>
          <cell r="J307"/>
          <cell r="K307"/>
          <cell r="L307">
            <v>9127.07</v>
          </cell>
          <cell r="M307" t="str">
            <v>847001</v>
          </cell>
          <cell r="N307" t="str">
            <v>KUST - General</v>
          </cell>
          <cell r="O307" t="str">
            <v>200179</v>
          </cell>
          <cell r="P307" t="str">
            <v>FA179-Opex Expense</v>
          </cell>
          <cell r="Q307">
            <v>73609</v>
          </cell>
          <cell r="R307">
            <v>73607.539999999994</v>
          </cell>
          <cell r="S307">
            <v>500000</v>
          </cell>
          <cell r="T307">
            <v>450000</v>
          </cell>
          <cell r="U307">
            <v>400000</v>
          </cell>
          <cell r="V307">
            <v>350000</v>
          </cell>
          <cell r="W307">
            <v>500000</v>
          </cell>
          <cell r="X307">
            <v>500000</v>
          </cell>
          <cell r="Y307">
            <v>500000</v>
          </cell>
        </row>
        <row r="308">
          <cell r="F308" t="str">
            <v>847.8471280.1.426610.000000.847001.200179</v>
          </cell>
          <cell r="G308">
            <v>120000</v>
          </cell>
          <cell r="H308">
            <v>120000</v>
          </cell>
          <cell r="I308">
            <v>9656.9500000000007</v>
          </cell>
          <cell r="J308">
            <v>84625.919999999998</v>
          </cell>
          <cell r="K308"/>
          <cell r="L308">
            <v>25717.13</v>
          </cell>
          <cell r="M308" t="str">
            <v>847001</v>
          </cell>
          <cell r="N308" t="str">
            <v>KUST - General</v>
          </cell>
          <cell r="O308" t="str">
            <v>200179</v>
          </cell>
          <cell r="P308" t="str">
            <v>FA179-Opex Expense</v>
          </cell>
          <cell r="Q308">
            <v>154275</v>
          </cell>
          <cell r="R308">
            <v>154274.60999999999</v>
          </cell>
          <cell r="S308">
            <v>321000</v>
          </cell>
          <cell r="T308">
            <v>288900</v>
          </cell>
          <cell r="U308">
            <v>256800</v>
          </cell>
          <cell r="V308">
            <v>224700</v>
          </cell>
          <cell r="W308">
            <v>385200</v>
          </cell>
          <cell r="X308">
            <v>385200</v>
          </cell>
          <cell r="Y308">
            <v>321000</v>
          </cell>
        </row>
        <row r="309">
          <cell r="F309" t="str">
            <v>847.8471280.1.428640.000000.847001.200179</v>
          </cell>
          <cell r="G309">
            <v>2000</v>
          </cell>
          <cell r="H309">
            <v>2000</v>
          </cell>
          <cell r="I309"/>
          <cell r="J309"/>
          <cell r="K309"/>
          <cell r="L309">
            <v>2000</v>
          </cell>
          <cell r="M309" t="str">
            <v>847001</v>
          </cell>
          <cell r="N309" t="str">
            <v>KUST - General</v>
          </cell>
          <cell r="O309" t="str">
            <v>200179</v>
          </cell>
          <cell r="P309" t="str">
            <v>FA179-Opex Expense</v>
          </cell>
          <cell r="Q309">
            <v>0</v>
          </cell>
          <cell r="R309">
            <v>0</v>
          </cell>
          <cell r="S309">
            <v>15000</v>
          </cell>
          <cell r="T309">
            <v>13500</v>
          </cell>
          <cell r="U309">
            <v>12000</v>
          </cell>
          <cell r="V309">
            <v>10500</v>
          </cell>
          <cell r="W309">
            <v>15000</v>
          </cell>
          <cell r="X309">
            <v>15000</v>
          </cell>
          <cell r="Y309">
            <v>15000</v>
          </cell>
        </row>
        <row r="310">
          <cell r="F310" t="str">
            <v>847.8471305.1.420550.000000.847001.200179</v>
          </cell>
          <cell r="G310">
            <v>1</v>
          </cell>
          <cell r="H310">
            <v>1</v>
          </cell>
          <cell r="I310"/>
          <cell r="J310"/>
          <cell r="K310"/>
          <cell r="L310">
            <v>1</v>
          </cell>
          <cell r="M310" t="str">
            <v>847001</v>
          </cell>
          <cell r="N310" t="str">
            <v>KUST - General</v>
          </cell>
          <cell r="O310" t="str">
            <v>200179</v>
          </cell>
          <cell r="P310" t="str">
            <v>FA179-Opex Expense</v>
          </cell>
          <cell r="Q310">
            <v>0.22000000000116399</v>
          </cell>
          <cell r="R310">
            <v>0</v>
          </cell>
          <cell r="S310"/>
          <cell r="T310">
            <v>0</v>
          </cell>
          <cell r="U310">
            <v>0</v>
          </cell>
          <cell r="V310">
            <v>0</v>
          </cell>
          <cell r="W310">
            <v>0</v>
          </cell>
          <cell r="X310">
            <v>0</v>
          </cell>
          <cell r="Y310">
            <v>0</v>
          </cell>
        </row>
        <row r="311">
          <cell r="F311" t="str">
            <v>847.8471305.1.420570.000000.847001.200179</v>
          </cell>
          <cell r="G311">
            <v>1</v>
          </cell>
          <cell r="H311">
            <v>1</v>
          </cell>
          <cell r="I311"/>
          <cell r="J311"/>
          <cell r="K311"/>
          <cell r="L311">
            <v>1</v>
          </cell>
          <cell r="M311" t="str">
            <v>847001</v>
          </cell>
          <cell r="N311" t="str">
            <v>KUST - General</v>
          </cell>
          <cell r="O311" t="str">
            <v>200179</v>
          </cell>
          <cell r="P311" t="str">
            <v>FA179-Opex Expense</v>
          </cell>
          <cell r="Q311">
            <v>0.37000000011175899</v>
          </cell>
          <cell r="R311">
            <v>0</v>
          </cell>
          <cell r="S311">
            <v>27770240</v>
          </cell>
          <cell r="T311">
            <v>24993216</v>
          </cell>
          <cell r="U311">
            <v>22216192</v>
          </cell>
          <cell r="V311">
            <v>19439168</v>
          </cell>
          <cell r="W311">
            <v>26770240</v>
          </cell>
          <cell r="X311">
            <v>26770240</v>
          </cell>
          <cell r="Y311">
            <v>27770240</v>
          </cell>
        </row>
        <row r="312">
          <cell r="F312" t="str">
            <v>847.8471305.1.420810.000000.847001.200179</v>
          </cell>
          <cell r="G312">
            <v>1429265</v>
          </cell>
          <cell r="H312">
            <v>1000000</v>
          </cell>
          <cell r="I312">
            <v>0</v>
          </cell>
          <cell r="J312"/>
          <cell r="K312"/>
          <cell r="L312">
            <v>1000000</v>
          </cell>
          <cell r="M312" t="str">
            <v>847001</v>
          </cell>
          <cell r="N312" t="str">
            <v>KUST - General</v>
          </cell>
          <cell r="O312" t="str">
            <v>200179</v>
          </cell>
          <cell r="P312" t="str">
            <v>FA179-Opex Expense</v>
          </cell>
          <cell r="Q312">
            <v>596.45000000018604</v>
          </cell>
          <cell r="R312">
            <v>595.15</v>
          </cell>
          <cell r="S312">
            <v>292650</v>
          </cell>
          <cell r="T312">
            <v>263385</v>
          </cell>
          <cell r="U312">
            <v>234120</v>
          </cell>
          <cell r="V312">
            <v>204855</v>
          </cell>
          <cell r="W312">
            <v>263915</v>
          </cell>
          <cell r="X312">
            <v>265307</v>
          </cell>
          <cell r="Y312">
            <v>263385</v>
          </cell>
        </row>
        <row r="313">
          <cell r="F313" t="str">
            <v>847.8471305.1.421000.000000.847001.200179</v>
          </cell>
          <cell r="G313">
            <v>332160</v>
          </cell>
          <cell r="H313">
            <v>0</v>
          </cell>
          <cell r="I313"/>
          <cell r="J313"/>
          <cell r="K313"/>
          <cell r="L313">
            <v>0</v>
          </cell>
          <cell r="M313" t="str">
            <v>847001</v>
          </cell>
          <cell r="N313" t="str">
            <v>KUST - General</v>
          </cell>
          <cell r="O313" t="str">
            <v>200179</v>
          </cell>
          <cell r="P313" t="str">
            <v>FA179-Opex Expense</v>
          </cell>
          <cell r="Q313">
            <v>332159.02</v>
          </cell>
          <cell r="R313">
            <v>332158.7</v>
          </cell>
          <cell r="S313">
            <v>271000</v>
          </cell>
          <cell r="T313">
            <v>243900</v>
          </cell>
          <cell r="U313">
            <v>216800</v>
          </cell>
          <cell r="V313">
            <v>189700</v>
          </cell>
          <cell r="W313">
            <v>335412.5</v>
          </cell>
          <cell r="X313">
            <v>204412.5</v>
          </cell>
          <cell r="Y313">
            <v>271000</v>
          </cell>
        </row>
        <row r="314">
          <cell r="F314" t="str">
            <v>847.8471305.1.421700.000000.847001.200179</v>
          </cell>
          <cell r="G314">
            <v>186258</v>
          </cell>
          <cell r="H314">
            <v>186258</v>
          </cell>
          <cell r="I314">
            <v>46476.88</v>
          </cell>
          <cell r="J314"/>
          <cell r="K314"/>
          <cell r="L314">
            <v>139781.12</v>
          </cell>
          <cell r="M314" t="str">
            <v>847001</v>
          </cell>
          <cell r="N314" t="str">
            <v>KUST - General</v>
          </cell>
          <cell r="O314" t="str">
            <v>200179</v>
          </cell>
          <cell r="P314" t="str">
            <v>FA179-Opex Expense</v>
          </cell>
          <cell r="Q314">
            <v>196900.63</v>
          </cell>
          <cell r="R314">
            <v>196900</v>
          </cell>
          <cell r="S314">
            <v>170000</v>
          </cell>
          <cell r="T314">
            <v>153000</v>
          </cell>
          <cell r="U314">
            <v>136000</v>
          </cell>
          <cell r="V314">
            <v>118999.99999999999</v>
          </cell>
          <cell r="W314">
            <v>76000</v>
          </cell>
          <cell r="X314">
            <v>84000</v>
          </cell>
          <cell r="Y314">
            <v>170000</v>
          </cell>
        </row>
        <row r="315">
          <cell r="F315" t="str">
            <v>847.8471305.1.422100.000000.847001.200179</v>
          </cell>
          <cell r="G315">
            <v>59066</v>
          </cell>
          <cell r="H315">
            <v>59066</v>
          </cell>
          <cell r="I315"/>
          <cell r="J315"/>
          <cell r="K315"/>
          <cell r="L315">
            <v>59066</v>
          </cell>
          <cell r="M315" t="str">
            <v>847001</v>
          </cell>
          <cell r="N315" t="str">
            <v>KUST - General</v>
          </cell>
          <cell r="O315" t="str">
            <v>200179</v>
          </cell>
          <cell r="P315" t="str">
            <v>FA179-Opex Expense</v>
          </cell>
          <cell r="Q315">
            <v>0.93000000000029104</v>
          </cell>
          <cell r="R315">
            <v>0</v>
          </cell>
          <cell r="S315">
            <v>12000</v>
          </cell>
          <cell r="T315">
            <v>10800</v>
          </cell>
          <cell r="U315">
            <v>9600</v>
          </cell>
          <cell r="V315">
            <v>8400</v>
          </cell>
          <cell r="W315">
            <v>74400</v>
          </cell>
          <cell r="X315">
            <v>117000</v>
          </cell>
          <cell r="Y315">
            <v>12000</v>
          </cell>
        </row>
        <row r="316">
          <cell r="F316" t="str">
            <v>847.8471305.1.422900.000000.847001.200179</v>
          </cell>
          <cell r="G316">
            <v>61934</v>
          </cell>
          <cell r="H316">
            <v>61934</v>
          </cell>
          <cell r="I316">
            <v>36070.33</v>
          </cell>
          <cell r="J316"/>
          <cell r="K316"/>
          <cell r="L316">
            <v>25863.67</v>
          </cell>
          <cell r="M316" t="str">
            <v>847001</v>
          </cell>
          <cell r="N316" t="str">
            <v>KUST - General</v>
          </cell>
          <cell r="O316" t="str">
            <v>200179</v>
          </cell>
          <cell r="P316" t="str">
            <v>FA179-Opex Expense</v>
          </cell>
          <cell r="Q316">
            <v>27289</v>
          </cell>
          <cell r="R316">
            <v>15988.5</v>
          </cell>
          <cell r="S316">
            <v>0</v>
          </cell>
          <cell r="T316">
            <v>0</v>
          </cell>
          <cell r="U316">
            <v>0</v>
          </cell>
          <cell r="V316">
            <v>0</v>
          </cell>
          <cell r="W316">
            <v>0</v>
          </cell>
          <cell r="X316">
            <v>0</v>
          </cell>
          <cell r="Y316">
            <v>0</v>
          </cell>
        </row>
        <row r="317">
          <cell r="F317" t="str">
            <v>847.8471305.1.425100.000000.847001.200179</v>
          </cell>
          <cell r="G317">
            <v>129220</v>
          </cell>
          <cell r="H317">
            <v>129220</v>
          </cell>
          <cell r="I317"/>
          <cell r="J317"/>
          <cell r="K317"/>
          <cell r="L317">
            <v>129220</v>
          </cell>
          <cell r="M317" t="str">
            <v>847001</v>
          </cell>
          <cell r="N317" t="str">
            <v>KUST - General</v>
          </cell>
          <cell r="O317" t="str">
            <v>200179</v>
          </cell>
          <cell r="P317" t="str">
            <v>FA179-Opex Expense</v>
          </cell>
          <cell r="Q317">
            <v>129219.35</v>
          </cell>
          <cell r="R317">
            <v>129219.05</v>
          </cell>
          <cell r="S317">
            <v>0</v>
          </cell>
          <cell r="T317">
            <v>0</v>
          </cell>
          <cell r="U317">
            <v>0</v>
          </cell>
          <cell r="V317">
            <v>0</v>
          </cell>
          <cell r="W317">
            <v>0</v>
          </cell>
          <cell r="X317">
            <v>0</v>
          </cell>
          <cell r="Y317">
            <v>0</v>
          </cell>
        </row>
        <row r="318">
          <cell r="F318" t="str">
            <v>847.8471305.1.425510.000000.847001.200179</v>
          </cell>
          <cell r="G318">
            <v>114961</v>
          </cell>
          <cell r="H318">
            <v>114961</v>
          </cell>
          <cell r="I318">
            <v>13363</v>
          </cell>
          <cell r="J318">
            <v>27000</v>
          </cell>
          <cell r="K318">
            <v>39000</v>
          </cell>
          <cell r="L318">
            <v>35598</v>
          </cell>
          <cell r="M318" t="str">
            <v>847001</v>
          </cell>
          <cell r="N318" t="str">
            <v>KUST - General</v>
          </cell>
          <cell r="O318" t="str">
            <v>200179</v>
          </cell>
          <cell r="P318" t="str">
            <v>FA179-Opex Expense</v>
          </cell>
          <cell r="Q318">
            <v>114960.01</v>
          </cell>
          <cell r="R318">
            <v>114960</v>
          </cell>
          <cell r="S318">
            <v>820000</v>
          </cell>
          <cell r="T318">
            <v>738000</v>
          </cell>
          <cell r="U318">
            <v>656000</v>
          </cell>
          <cell r="V318">
            <v>574000</v>
          </cell>
          <cell r="W318">
            <v>1635426.39</v>
          </cell>
          <cell r="X318">
            <v>2113912.71</v>
          </cell>
          <cell r="Y318">
            <v>820000</v>
          </cell>
        </row>
        <row r="319">
          <cell r="F319" t="str">
            <v>847.8471305.1.425550.000000.847001.200179</v>
          </cell>
          <cell r="G319">
            <v>53774</v>
          </cell>
          <cell r="H319">
            <v>53774</v>
          </cell>
          <cell r="I319">
            <v>1188.99</v>
          </cell>
          <cell r="J319"/>
          <cell r="K319"/>
          <cell r="L319">
            <v>52585.01</v>
          </cell>
          <cell r="M319" t="str">
            <v>847001</v>
          </cell>
          <cell r="N319" t="str">
            <v>KUST - General</v>
          </cell>
          <cell r="O319" t="str">
            <v>200179</v>
          </cell>
          <cell r="P319" t="str">
            <v>FA179-Opex Expense</v>
          </cell>
          <cell r="Q319">
            <v>38257.699999999997</v>
          </cell>
          <cell r="R319">
            <v>38256.44</v>
          </cell>
          <cell r="S319">
            <v>780000</v>
          </cell>
          <cell r="T319">
            <v>702000</v>
          </cell>
          <cell r="U319">
            <v>624000</v>
          </cell>
          <cell r="V319">
            <v>546000</v>
          </cell>
          <cell r="W319">
            <v>960000</v>
          </cell>
          <cell r="X319">
            <v>1140000</v>
          </cell>
          <cell r="Y319">
            <v>780000</v>
          </cell>
        </row>
        <row r="320">
          <cell r="F320" t="str">
            <v>847.8471305.1.425720.000000.847001.200179</v>
          </cell>
          <cell r="G320">
            <v>2092953</v>
          </cell>
          <cell r="H320">
            <v>2092953</v>
          </cell>
          <cell r="I320">
            <v>557629.03</v>
          </cell>
          <cell r="J320">
            <v>1071893.31</v>
          </cell>
          <cell r="K320"/>
          <cell r="L320">
            <v>463430.66</v>
          </cell>
          <cell r="M320" t="str">
            <v>847001</v>
          </cell>
          <cell r="N320" t="str">
            <v>KUST - General</v>
          </cell>
          <cell r="O320" t="str">
            <v>200179</v>
          </cell>
          <cell r="P320" t="str">
            <v>FA179-Opex Expense</v>
          </cell>
          <cell r="Q320">
            <v>1211534.05</v>
          </cell>
          <cell r="R320">
            <v>1194435.0900000001</v>
          </cell>
          <cell r="S320">
            <v>3780000</v>
          </cell>
          <cell r="T320">
            <v>3402000</v>
          </cell>
          <cell r="U320">
            <v>3024000</v>
          </cell>
          <cell r="V320">
            <v>2646000</v>
          </cell>
          <cell r="W320">
            <v>3510000</v>
          </cell>
          <cell r="X320">
            <v>3541500</v>
          </cell>
          <cell r="Y320">
            <v>3780000</v>
          </cell>
        </row>
        <row r="321">
          <cell r="F321" t="str">
            <v>847.8471305.1.425742.000000.847001.200179</v>
          </cell>
          <cell r="G321">
            <v>90000</v>
          </cell>
          <cell r="H321">
            <v>90000</v>
          </cell>
          <cell r="I321">
            <v>7570.3</v>
          </cell>
          <cell r="J321"/>
          <cell r="K321"/>
          <cell r="L321">
            <v>82429.7</v>
          </cell>
          <cell r="M321" t="str">
            <v>847001</v>
          </cell>
          <cell r="N321" t="str">
            <v>KUST - General</v>
          </cell>
          <cell r="O321" t="str">
            <v>200179</v>
          </cell>
          <cell r="P321" t="str">
            <v>FA179-Opex Expense</v>
          </cell>
          <cell r="Q321">
            <v>0</v>
          </cell>
          <cell r="R321">
            <v>0</v>
          </cell>
          <cell r="S321">
            <v>180000</v>
          </cell>
          <cell r="T321">
            <v>162000</v>
          </cell>
          <cell r="U321">
            <v>144000</v>
          </cell>
          <cell r="V321">
            <v>125999.99999999999</v>
          </cell>
          <cell r="W321">
            <v>90000</v>
          </cell>
          <cell r="X321">
            <v>90000</v>
          </cell>
          <cell r="Y321">
            <v>180000</v>
          </cell>
        </row>
        <row r="322">
          <cell r="F322" t="str">
            <v>847.8471305.1.425745.000000.847001.200179</v>
          </cell>
          <cell r="G322">
            <v>0</v>
          </cell>
          <cell r="H322">
            <v>0</v>
          </cell>
          <cell r="I322"/>
          <cell r="J322"/>
          <cell r="K322"/>
          <cell r="L322">
            <v>0</v>
          </cell>
          <cell r="M322" t="str">
            <v>847001</v>
          </cell>
          <cell r="N322" t="str">
            <v>KUST - General</v>
          </cell>
          <cell r="O322" t="str">
            <v>200179</v>
          </cell>
          <cell r="P322" t="str">
            <v>FA179-Opex Expense</v>
          </cell>
          <cell r="Q322">
            <v>23763</v>
          </cell>
          <cell r="R322">
            <v>23762.14</v>
          </cell>
          <cell r="S322">
            <v>0</v>
          </cell>
          <cell r="T322">
            <v>0</v>
          </cell>
          <cell r="U322">
            <v>0</v>
          </cell>
          <cell r="V322">
            <v>0</v>
          </cell>
          <cell r="W322">
            <v>0</v>
          </cell>
          <cell r="X322">
            <v>0</v>
          </cell>
          <cell r="Y322">
            <v>0</v>
          </cell>
        </row>
        <row r="323">
          <cell r="F323" t="str">
            <v>847.8471305.1.425746.000000.847001.200179</v>
          </cell>
          <cell r="G323">
            <v>95665</v>
          </cell>
          <cell r="H323">
            <v>95665</v>
          </cell>
          <cell r="I323"/>
          <cell r="J323"/>
          <cell r="K323"/>
          <cell r="L323">
            <v>95665</v>
          </cell>
          <cell r="M323" t="str">
            <v>847001</v>
          </cell>
          <cell r="N323" t="str">
            <v>KUST - General</v>
          </cell>
          <cell r="O323" t="str">
            <v>200179</v>
          </cell>
          <cell r="P323" t="str">
            <v>FA179-Opex Expense</v>
          </cell>
          <cell r="Q323">
            <v>0.83999999999650798</v>
          </cell>
          <cell r="R323">
            <v>0</v>
          </cell>
          <cell r="S323">
            <v>312600</v>
          </cell>
          <cell r="T323">
            <v>281340</v>
          </cell>
          <cell r="U323">
            <v>250080</v>
          </cell>
          <cell r="V323">
            <v>218820</v>
          </cell>
          <cell r="W323">
            <v>221400</v>
          </cell>
          <cell r="X323">
            <v>221400</v>
          </cell>
          <cell r="Y323">
            <v>312600</v>
          </cell>
        </row>
        <row r="324">
          <cell r="F324" t="str">
            <v>847.8471305.1.425749.000000.847001.200179</v>
          </cell>
          <cell r="G324">
            <v>10773054</v>
          </cell>
          <cell r="H324">
            <v>10773054</v>
          </cell>
          <cell r="I324">
            <v>6363466.6900000004</v>
          </cell>
          <cell r="J324"/>
          <cell r="K324"/>
          <cell r="L324">
            <v>4409587.3099999996</v>
          </cell>
          <cell r="M324" t="str">
            <v>847001</v>
          </cell>
          <cell r="N324" t="str">
            <v>KUST - General</v>
          </cell>
          <cell r="O324" t="str">
            <v>200179</v>
          </cell>
          <cell r="P324" t="str">
            <v>FA179-Opex Expense</v>
          </cell>
          <cell r="Q324">
            <v>3826668</v>
          </cell>
          <cell r="R324">
            <v>3826666.6</v>
          </cell>
          <cell r="S324">
            <v>35280000</v>
          </cell>
          <cell r="T324">
            <v>31752000</v>
          </cell>
          <cell r="U324">
            <v>28224000</v>
          </cell>
          <cell r="V324">
            <v>24696000</v>
          </cell>
          <cell r="W324">
            <v>52175760</v>
          </cell>
          <cell r="X324">
            <v>67300548</v>
          </cell>
          <cell r="Y324">
            <v>35280000</v>
          </cell>
        </row>
        <row r="325">
          <cell r="F325" t="str">
            <v>847.8471305.1.425750.000000.847001.200179</v>
          </cell>
          <cell r="G325"/>
          <cell r="H325"/>
          <cell r="I325">
            <v>0</v>
          </cell>
          <cell r="J325"/>
          <cell r="K325"/>
          <cell r="L325">
            <v>0</v>
          </cell>
          <cell r="M325" t="str">
            <v>847001</v>
          </cell>
          <cell r="N325" t="str">
            <v>KUST - General</v>
          </cell>
          <cell r="O325" t="str">
            <v>200179</v>
          </cell>
          <cell r="P325" t="str">
            <v>FA179-Opex Expense</v>
          </cell>
          <cell r="Q325">
            <v>0</v>
          </cell>
          <cell r="R325">
            <v>0</v>
          </cell>
          <cell r="S325">
            <v>864068.76</v>
          </cell>
          <cell r="T325">
            <v>777661.88400000008</v>
          </cell>
          <cell r="U325">
            <v>691255.00800000003</v>
          </cell>
          <cell r="V325">
            <v>604848.13199999998</v>
          </cell>
          <cell r="W325">
            <v>25641.360000000001</v>
          </cell>
          <cell r="X325">
            <v>25641.360000000001</v>
          </cell>
          <cell r="Y325">
            <v>864068.76</v>
          </cell>
        </row>
        <row r="326">
          <cell r="F326" t="str">
            <v>847.8471305.1.425760.000000.847001.200179</v>
          </cell>
          <cell r="G326">
            <v>4146</v>
          </cell>
          <cell r="H326">
            <v>4146</v>
          </cell>
          <cell r="I326"/>
          <cell r="J326"/>
          <cell r="K326"/>
          <cell r="L326">
            <v>4146</v>
          </cell>
          <cell r="M326" t="str">
            <v>847001</v>
          </cell>
          <cell r="N326" t="str">
            <v>KUST - General</v>
          </cell>
          <cell r="O326" t="str">
            <v>200179</v>
          </cell>
          <cell r="P326" t="str">
            <v>FA179-Opex Expense</v>
          </cell>
          <cell r="Q326">
            <v>4145.8500000000104</v>
          </cell>
          <cell r="R326">
            <v>4145.38</v>
          </cell>
          <cell r="S326">
            <v>0</v>
          </cell>
          <cell r="T326">
            <v>0</v>
          </cell>
          <cell r="U326">
            <v>0</v>
          </cell>
          <cell r="V326">
            <v>0</v>
          </cell>
          <cell r="W326">
            <v>0</v>
          </cell>
          <cell r="X326">
            <v>0</v>
          </cell>
          <cell r="Y326">
            <v>0</v>
          </cell>
        </row>
        <row r="327">
          <cell r="F327" t="str">
            <v>847.8471305.1.425762.000000.847001.200179</v>
          </cell>
          <cell r="G327">
            <v>59066</v>
          </cell>
          <cell r="H327">
            <v>59066</v>
          </cell>
          <cell r="I327"/>
          <cell r="J327"/>
          <cell r="K327"/>
          <cell r="L327">
            <v>59066</v>
          </cell>
          <cell r="M327" t="str">
            <v>847001</v>
          </cell>
          <cell r="N327" t="str">
            <v>KUST - General</v>
          </cell>
          <cell r="O327" t="str">
            <v>200179</v>
          </cell>
          <cell r="P327" t="str">
            <v>FA179-Opex Expense</v>
          </cell>
          <cell r="Q327">
            <v>19800.93</v>
          </cell>
          <cell r="R327">
            <v>19800</v>
          </cell>
          <cell r="S327">
            <v>5902388.8888888899</v>
          </cell>
          <cell r="T327">
            <v>5312150.0000000009</v>
          </cell>
          <cell r="U327">
            <v>4721911.1111111119</v>
          </cell>
          <cell r="V327">
            <v>4131672.2222222225</v>
          </cell>
          <cell r="W327">
            <v>6197508.3333333349</v>
          </cell>
          <cell r="X327">
            <v>6507383.7500000019</v>
          </cell>
          <cell r="Y327">
            <v>5902388.8888888899</v>
          </cell>
        </row>
        <row r="328">
          <cell r="F328" t="str">
            <v>847.8471305.1.425763.000000.847001.200179</v>
          </cell>
          <cell r="G328">
            <v>50872</v>
          </cell>
          <cell r="H328">
            <v>50872</v>
          </cell>
          <cell r="I328">
            <v>23080</v>
          </cell>
          <cell r="J328">
            <v>0</v>
          </cell>
          <cell r="K328">
            <v>0</v>
          </cell>
          <cell r="L328">
            <v>27792</v>
          </cell>
          <cell r="M328" t="str">
            <v>847001</v>
          </cell>
          <cell r="N328" t="str">
            <v>KUST - General</v>
          </cell>
          <cell r="O328" t="str">
            <v>200179</v>
          </cell>
          <cell r="P328" t="str">
            <v>FA179-Opex Expense</v>
          </cell>
          <cell r="Q328">
            <v>38882.870000000003</v>
          </cell>
          <cell r="R328">
            <v>38873.449999999997</v>
          </cell>
          <cell r="S328">
            <v>200000</v>
          </cell>
          <cell r="T328">
            <v>180000</v>
          </cell>
          <cell r="U328">
            <v>160000</v>
          </cell>
          <cell r="V328">
            <v>140000</v>
          </cell>
          <cell r="W328">
            <v>610750</v>
          </cell>
          <cell r="X328">
            <v>345000</v>
          </cell>
          <cell r="Y328">
            <v>200000</v>
          </cell>
        </row>
        <row r="329">
          <cell r="F329" t="str">
            <v>847.8471305.1.425770.000000.847001.200179</v>
          </cell>
          <cell r="G329">
            <v>59112</v>
          </cell>
          <cell r="H329">
            <v>59112</v>
          </cell>
          <cell r="I329"/>
          <cell r="J329"/>
          <cell r="K329"/>
          <cell r="L329">
            <v>59112</v>
          </cell>
          <cell r="M329" t="str">
            <v>847001</v>
          </cell>
          <cell r="N329" t="str">
            <v>KUST - General</v>
          </cell>
          <cell r="O329" t="str">
            <v>200179</v>
          </cell>
          <cell r="P329" t="str">
            <v>FA179-Opex Expense</v>
          </cell>
          <cell r="Q329">
            <v>13000.71</v>
          </cell>
          <cell r="R329">
            <v>13000</v>
          </cell>
          <cell r="S329">
            <v>0</v>
          </cell>
          <cell r="T329">
            <v>0</v>
          </cell>
          <cell r="U329">
            <v>0</v>
          </cell>
          <cell r="V329">
            <v>0</v>
          </cell>
          <cell r="W329">
            <v>0</v>
          </cell>
          <cell r="X329">
            <v>66540</v>
          </cell>
          <cell r="Y329">
            <v>0</v>
          </cell>
        </row>
        <row r="330">
          <cell r="F330" t="str">
            <v>847.8471305.1.425900.000000.847001.200179</v>
          </cell>
          <cell r="G330">
            <v>53508</v>
          </cell>
          <cell r="H330">
            <v>53508</v>
          </cell>
          <cell r="I330">
            <v>2760</v>
          </cell>
          <cell r="J330"/>
          <cell r="K330"/>
          <cell r="L330">
            <v>50748</v>
          </cell>
          <cell r="M330" t="str">
            <v>847001</v>
          </cell>
          <cell r="N330" t="str">
            <v>KUST - General</v>
          </cell>
          <cell r="O330" t="str">
            <v>200179</v>
          </cell>
          <cell r="P330" t="str">
            <v>FA179-Opex Expense</v>
          </cell>
          <cell r="Q330">
            <v>14964.82</v>
          </cell>
          <cell r="R330">
            <v>14963.76</v>
          </cell>
          <cell r="S330">
            <v>185000</v>
          </cell>
          <cell r="T330">
            <v>166500</v>
          </cell>
          <cell r="U330">
            <v>148000</v>
          </cell>
          <cell r="V330">
            <v>129499.99999999999</v>
          </cell>
          <cell r="W330">
            <v>159540</v>
          </cell>
          <cell r="X330">
            <v>199700</v>
          </cell>
          <cell r="Y330">
            <v>185000</v>
          </cell>
        </row>
        <row r="331">
          <cell r="F331" t="str">
            <v>847.8471305.1.426100.000000.847001.200179</v>
          </cell>
          <cell r="G331">
            <v>10000</v>
          </cell>
          <cell r="H331">
            <v>10000</v>
          </cell>
          <cell r="I331"/>
          <cell r="J331"/>
          <cell r="K331"/>
          <cell r="L331">
            <v>10000</v>
          </cell>
          <cell r="M331" t="str">
            <v>847001</v>
          </cell>
          <cell r="N331" t="str">
            <v>KUST - General</v>
          </cell>
          <cell r="O331" t="str">
            <v>200179</v>
          </cell>
          <cell r="P331" t="str">
            <v>FA179-Opex Expense</v>
          </cell>
          <cell r="Q331">
            <v>63.4100000000035</v>
          </cell>
          <cell r="R331">
            <v>62.59</v>
          </cell>
          <cell r="S331">
            <v>90000</v>
          </cell>
          <cell r="T331">
            <v>81000</v>
          </cell>
          <cell r="U331">
            <v>72000</v>
          </cell>
          <cell r="V331">
            <v>62999.999999999993</v>
          </cell>
          <cell r="W331">
            <v>96000</v>
          </cell>
          <cell r="X331">
            <v>103200</v>
          </cell>
          <cell r="Y331">
            <v>90000</v>
          </cell>
        </row>
        <row r="332">
          <cell r="F332" t="str">
            <v>847.8471305.1.426610.000000.847001.200179</v>
          </cell>
          <cell r="G332">
            <v>787759</v>
          </cell>
          <cell r="H332">
            <v>1217024</v>
          </cell>
          <cell r="I332">
            <v>546645.28</v>
          </cell>
          <cell r="J332">
            <v>390004</v>
          </cell>
          <cell r="K332">
            <v>153195</v>
          </cell>
          <cell r="L332">
            <v>127179.72</v>
          </cell>
          <cell r="M332" t="str">
            <v>847001</v>
          </cell>
          <cell r="N332" t="str">
            <v>KUST - General</v>
          </cell>
          <cell r="O332" t="str">
            <v>200179</v>
          </cell>
          <cell r="P332" t="str">
            <v>FA179-Opex Expense</v>
          </cell>
          <cell r="Q332">
            <v>499960.42</v>
          </cell>
          <cell r="R332">
            <v>499958.98</v>
          </cell>
          <cell r="S332">
            <v>777363</v>
          </cell>
          <cell r="T332">
            <v>699626.70000000007</v>
          </cell>
          <cell r="U332">
            <v>621890.4</v>
          </cell>
          <cell r="V332">
            <v>544154.1</v>
          </cell>
          <cell r="W332">
            <v>914713</v>
          </cell>
          <cell r="X332">
            <v>1042944</v>
          </cell>
          <cell r="Y332">
            <v>777363</v>
          </cell>
        </row>
        <row r="333">
          <cell r="F333" t="str">
            <v>847.8471305.1.426900.000000.847001.200179</v>
          </cell>
          <cell r="G333">
            <v>16408</v>
          </cell>
          <cell r="H333">
            <v>16408</v>
          </cell>
          <cell r="I333"/>
          <cell r="J333"/>
          <cell r="K333"/>
          <cell r="L333">
            <v>16408</v>
          </cell>
          <cell r="M333" t="str">
            <v>847001</v>
          </cell>
          <cell r="N333" t="str">
            <v>KUST - General</v>
          </cell>
          <cell r="O333" t="str">
            <v>200179</v>
          </cell>
          <cell r="P333" t="str">
            <v>FA179-Opex Expense</v>
          </cell>
          <cell r="Q333">
            <v>1.20000000000073</v>
          </cell>
          <cell r="R333">
            <v>0</v>
          </cell>
          <cell r="S333">
            <v>21000</v>
          </cell>
          <cell r="T333">
            <v>18900</v>
          </cell>
          <cell r="U333">
            <v>16800</v>
          </cell>
          <cell r="V333">
            <v>14699.999999999998</v>
          </cell>
          <cell r="W333">
            <v>22450</v>
          </cell>
          <cell r="X333">
            <v>22800</v>
          </cell>
          <cell r="Y333">
            <v>21000</v>
          </cell>
        </row>
        <row r="334">
          <cell r="F334" t="str">
            <v>847.8471305.1.427100.000000.847001.200179</v>
          </cell>
          <cell r="G334">
            <v>1</v>
          </cell>
          <cell r="H334">
            <v>1</v>
          </cell>
          <cell r="I334"/>
          <cell r="J334"/>
          <cell r="K334"/>
          <cell r="L334">
            <v>1</v>
          </cell>
          <cell r="M334" t="str">
            <v>847001</v>
          </cell>
          <cell r="N334" t="str">
            <v>KUST - General</v>
          </cell>
          <cell r="O334" t="str">
            <v>200179</v>
          </cell>
          <cell r="P334" t="str">
            <v>FA179-Opex Expense</v>
          </cell>
          <cell r="Q334">
            <v>0.41000000000349202</v>
          </cell>
          <cell r="R334">
            <v>0</v>
          </cell>
          <cell r="S334">
            <v>0</v>
          </cell>
          <cell r="T334">
            <v>0</v>
          </cell>
          <cell r="U334">
            <v>0</v>
          </cell>
          <cell r="V334">
            <v>0</v>
          </cell>
          <cell r="W334">
            <v>0</v>
          </cell>
          <cell r="X334">
            <v>0</v>
          </cell>
          <cell r="Y334">
            <v>0</v>
          </cell>
        </row>
        <row r="335">
          <cell r="F335" t="str">
            <v>847.8471305.1.427200.000000.847001.200179</v>
          </cell>
          <cell r="G335">
            <v>164073</v>
          </cell>
          <cell r="H335">
            <v>164073</v>
          </cell>
          <cell r="I335">
            <v>131111.25</v>
          </cell>
          <cell r="J335"/>
          <cell r="K335"/>
          <cell r="L335">
            <v>32961.75</v>
          </cell>
          <cell r="M335" t="str">
            <v>847001</v>
          </cell>
          <cell r="N335" t="str">
            <v>KUST - General</v>
          </cell>
          <cell r="O335" t="str">
            <v>200179</v>
          </cell>
          <cell r="P335" t="str">
            <v>FA179-Opex Expense</v>
          </cell>
          <cell r="Q335">
            <v>81667.039999999994</v>
          </cell>
          <cell r="R335">
            <v>81656.2</v>
          </cell>
          <cell r="S335">
            <v>1761000</v>
          </cell>
          <cell r="T335">
            <v>1584900</v>
          </cell>
          <cell r="U335">
            <v>1408800</v>
          </cell>
          <cell r="V335">
            <v>1232700</v>
          </cell>
          <cell r="W335">
            <v>500000</v>
          </cell>
          <cell r="X335">
            <v>600000</v>
          </cell>
          <cell r="Y335">
            <v>1761000</v>
          </cell>
        </row>
        <row r="336">
          <cell r="F336" t="str">
            <v>847.8471305.1.427710.000000.847001.200179</v>
          </cell>
          <cell r="G336">
            <v>26780</v>
          </cell>
          <cell r="H336">
            <v>26780</v>
          </cell>
          <cell r="I336">
            <v>14706.73</v>
          </cell>
          <cell r="J336"/>
          <cell r="K336"/>
          <cell r="L336">
            <v>12073.27</v>
          </cell>
          <cell r="M336" t="str">
            <v>847001</v>
          </cell>
          <cell r="N336" t="str">
            <v>KUST - General</v>
          </cell>
          <cell r="O336" t="str">
            <v>200179</v>
          </cell>
          <cell r="P336" t="str">
            <v>FA179-Opex Expense</v>
          </cell>
          <cell r="Q336">
            <v>47806.21</v>
          </cell>
          <cell r="R336">
            <v>47805.47</v>
          </cell>
          <cell r="S336">
            <v>153178</v>
          </cell>
          <cell r="T336">
            <v>137860.20000000001</v>
          </cell>
          <cell r="U336">
            <v>122542.40000000001</v>
          </cell>
          <cell r="V336">
            <v>107224.59999999999</v>
          </cell>
          <cell r="W336">
            <v>336210</v>
          </cell>
          <cell r="X336">
            <v>388037.5</v>
          </cell>
          <cell r="Y336">
            <v>153178</v>
          </cell>
        </row>
        <row r="337">
          <cell r="F337" t="str">
            <v>847.8471305.1.427810.000000.847001.200179</v>
          </cell>
          <cell r="G337">
            <v>10000</v>
          </cell>
          <cell r="H337">
            <v>10000</v>
          </cell>
          <cell r="I337"/>
          <cell r="J337"/>
          <cell r="K337"/>
          <cell r="L337">
            <v>10000</v>
          </cell>
          <cell r="M337" t="str">
            <v>847001</v>
          </cell>
          <cell r="N337" t="str">
            <v>KUST - General</v>
          </cell>
          <cell r="O337" t="str">
            <v>200179</v>
          </cell>
          <cell r="P337" t="str">
            <v>FA179-Opex Expense</v>
          </cell>
          <cell r="Q337">
            <v>0.92000000000189197</v>
          </cell>
          <cell r="R337">
            <v>0</v>
          </cell>
          <cell r="S337">
            <v>10000</v>
          </cell>
          <cell r="T337">
            <v>9000</v>
          </cell>
          <cell r="U337">
            <v>8000</v>
          </cell>
          <cell r="V337">
            <v>7000</v>
          </cell>
          <cell r="W337">
            <v>241000</v>
          </cell>
          <cell r="X337">
            <v>12000</v>
          </cell>
          <cell r="Y337">
            <v>10000</v>
          </cell>
        </row>
        <row r="338">
          <cell r="F338" t="str">
            <v>847.8471305.1.428090.000000.847001.200179</v>
          </cell>
          <cell r="G338">
            <v>17601</v>
          </cell>
          <cell r="H338">
            <v>17601</v>
          </cell>
          <cell r="I338"/>
          <cell r="J338"/>
          <cell r="K338"/>
          <cell r="L338">
            <v>17601</v>
          </cell>
          <cell r="M338" t="str">
            <v>847001</v>
          </cell>
          <cell r="N338" t="str">
            <v>KUST - General</v>
          </cell>
          <cell r="O338" t="str">
            <v>200179</v>
          </cell>
          <cell r="P338" t="str">
            <v>FA179-Opex Expense</v>
          </cell>
          <cell r="Q338">
            <v>17600.490000000002</v>
          </cell>
          <cell r="R338">
            <v>17600</v>
          </cell>
          <cell r="S338">
            <v>419000</v>
          </cell>
          <cell r="T338">
            <v>377100</v>
          </cell>
          <cell r="U338">
            <v>335200</v>
          </cell>
          <cell r="V338">
            <v>293300</v>
          </cell>
          <cell r="W338">
            <v>419000</v>
          </cell>
          <cell r="X338">
            <v>419000</v>
          </cell>
          <cell r="Y338">
            <v>419000</v>
          </cell>
        </row>
        <row r="339">
          <cell r="F339" t="str">
            <v>847.8471305.1.428400.000000.847001.200179</v>
          </cell>
          <cell r="G339">
            <v>1</v>
          </cell>
          <cell r="H339">
            <v>1</v>
          </cell>
          <cell r="I339"/>
          <cell r="J339"/>
          <cell r="K339"/>
          <cell r="L339">
            <v>1</v>
          </cell>
          <cell r="M339" t="str">
            <v>847001</v>
          </cell>
          <cell r="N339" t="str">
            <v>KUST - General</v>
          </cell>
          <cell r="O339" t="str">
            <v>200179</v>
          </cell>
          <cell r="P339" t="str">
            <v>FA179-Opex Expense</v>
          </cell>
          <cell r="Q339">
            <v>0.82000000000698503</v>
          </cell>
          <cell r="R339">
            <v>0</v>
          </cell>
          <cell r="S339">
            <v>0</v>
          </cell>
          <cell r="T339">
            <v>0</v>
          </cell>
          <cell r="U339">
            <v>0</v>
          </cell>
          <cell r="V339">
            <v>0</v>
          </cell>
          <cell r="W339">
            <v>0</v>
          </cell>
          <cell r="X339">
            <v>0</v>
          </cell>
          <cell r="Y339">
            <v>0</v>
          </cell>
        </row>
        <row r="340">
          <cell r="F340" t="str">
            <v>847.8471305.1.428640.000000.847001.200179</v>
          </cell>
          <cell r="G340">
            <v>1936</v>
          </cell>
          <cell r="H340">
            <v>1936</v>
          </cell>
          <cell r="I340"/>
          <cell r="J340"/>
          <cell r="K340"/>
          <cell r="L340">
            <v>1936</v>
          </cell>
          <cell r="M340" t="str">
            <v>847001</v>
          </cell>
          <cell r="N340" t="str">
            <v>KUST - General</v>
          </cell>
          <cell r="O340" t="str">
            <v>200179</v>
          </cell>
          <cell r="P340" t="str">
            <v>FA179-Opex Expense</v>
          </cell>
          <cell r="Q340">
            <v>1935.2</v>
          </cell>
          <cell r="R340">
            <v>1935</v>
          </cell>
          <cell r="S340">
            <v>5000</v>
          </cell>
          <cell r="T340">
            <v>4500</v>
          </cell>
          <cell r="U340">
            <v>4000</v>
          </cell>
          <cell r="V340">
            <v>3500</v>
          </cell>
          <cell r="W340">
            <v>5000</v>
          </cell>
          <cell r="X340">
            <v>5000</v>
          </cell>
          <cell r="Y340">
            <v>5000</v>
          </cell>
        </row>
        <row r="341">
          <cell r="F341" t="str">
            <v>847.8471305.1.432205.000000.847001.200179</v>
          </cell>
          <cell r="G341">
            <v>114851</v>
          </cell>
          <cell r="H341">
            <v>114851</v>
          </cell>
          <cell r="I341">
            <v>76250.95</v>
          </cell>
          <cell r="J341">
            <v>23619.75</v>
          </cell>
          <cell r="K341">
            <v>0</v>
          </cell>
          <cell r="L341">
            <v>14980.3</v>
          </cell>
          <cell r="M341" t="str">
            <v>847001</v>
          </cell>
          <cell r="N341" t="str">
            <v>KUST - General</v>
          </cell>
          <cell r="O341" t="str">
            <v>200179</v>
          </cell>
          <cell r="P341" t="str">
            <v>FA179-Opex Expense</v>
          </cell>
          <cell r="Q341">
            <v>37227.43</v>
          </cell>
          <cell r="R341">
            <v>37226</v>
          </cell>
          <cell r="S341">
            <v>960000</v>
          </cell>
          <cell r="T341">
            <v>864000</v>
          </cell>
          <cell r="U341">
            <v>768000</v>
          </cell>
          <cell r="V341">
            <v>672000</v>
          </cell>
          <cell r="W341">
            <v>1319000</v>
          </cell>
          <cell r="X341">
            <v>1596180</v>
          </cell>
          <cell r="Y341">
            <v>26000</v>
          </cell>
        </row>
        <row r="342">
          <cell r="F342" t="str">
            <v>847.8471305.1.432209.000000.847001.200179</v>
          </cell>
          <cell r="G342">
            <v>125000</v>
          </cell>
          <cell r="H342">
            <v>55000</v>
          </cell>
          <cell r="I342">
            <v>31511</v>
          </cell>
          <cell r="J342">
            <v>0</v>
          </cell>
          <cell r="K342">
            <v>21820</v>
          </cell>
          <cell r="L342">
            <v>1669</v>
          </cell>
          <cell r="M342" t="str">
            <v>847001</v>
          </cell>
          <cell r="N342" t="str">
            <v>KUST - General</v>
          </cell>
          <cell r="O342" t="str">
            <v>200179</v>
          </cell>
          <cell r="P342" t="str">
            <v>FA179-Opex Expense</v>
          </cell>
          <cell r="Q342">
            <v>1.0800000000162999</v>
          </cell>
          <cell r="R342">
            <v>0</v>
          </cell>
          <cell r="S342">
            <v>516900</v>
          </cell>
          <cell r="T342">
            <v>465210</v>
          </cell>
          <cell r="U342">
            <v>413520</v>
          </cell>
          <cell r="V342">
            <v>361830</v>
          </cell>
          <cell r="W342">
            <v>2291800</v>
          </cell>
          <cell r="X342">
            <v>3398600</v>
          </cell>
          <cell r="Y342">
            <v>516900</v>
          </cell>
        </row>
        <row r="343">
          <cell r="F343" t="str">
            <v>847.8471305.1.432210.000000.847001.200179</v>
          </cell>
          <cell r="G343">
            <v>0</v>
          </cell>
          <cell r="H343">
            <v>0</v>
          </cell>
          <cell r="I343"/>
          <cell r="J343"/>
          <cell r="K343"/>
          <cell r="L343">
            <v>0</v>
          </cell>
          <cell r="M343" t="str">
            <v>847001</v>
          </cell>
          <cell r="N343" t="str">
            <v>KUST - General</v>
          </cell>
          <cell r="O343" t="str">
            <v>200179</v>
          </cell>
          <cell r="P343" t="str">
            <v>FA179-Opex Expense</v>
          </cell>
          <cell r="Q343">
            <v>0</v>
          </cell>
          <cell r="R343">
            <v>0</v>
          </cell>
          <cell r="S343">
            <v>35000</v>
          </cell>
          <cell r="T343">
            <v>31500</v>
          </cell>
          <cell r="U343">
            <v>28000</v>
          </cell>
          <cell r="V343">
            <v>24500</v>
          </cell>
          <cell r="W343">
            <v>1606152.2400000002</v>
          </cell>
          <cell r="X343">
            <v>2135941.9200000004</v>
          </cell>
          <cell r="Y343">
            <v>35000</v>
          </cell>
        </row>
        <row r="344">
          <cell r="F344" t="str">
            <v>847.8471305.1.435310.000000.847001.200179</v>
          </cell>
          <cell r="G344">
            <v>50000</v>
          </cell>
          <cell r="H344">
            <v>50000</v>
          </cell>
          <cell r="I344"/>
          <cell r="J344"/>
          <cell r="K344"/>
          <cell r="L344">
            <v>50000</v>
          </cell>
          <cell r="M344" t="str">
            <v>847001</v>
          </cell>
          <cell r="N344" t="str">
            <v>KUST - General</v>
          </cell>
          <cell r="O344" t="str">
            <v>200179</v>
          </cell>
          <cell r="P344" t="str">
            <v>FA179-Opex Expense</v>
          </cell>
          <cell r="Q344">
            <v>1.22999999998137</v>
          </cell>
          <cell r="R344">
            <v>0</v>
          </cell>
          <cell r="S344">
            <v>0</v>
          </cell>
          <cell r="T344">
            <v>0</v>
          </cell>
          <cell r="U344">
            <v>0</v>
          </cell>
          <cell r="V344">
            <v>0</v>
          </cell>
          <cell r="W344">
            <v>105000</v>
          </cell>
          <cell r="X344">
            <v>110250</v>
          </cell>
          <cell r="Y344">
            <v>0</v>
          </cell>
        </row>
        <row r="345">
          <cell r="F345" t="str">
            <v>847.8471305.1.435330.000000.847001.200179</v>
          </cell>
          <cell r="G345">
            <v>1</v>
          </cell>
          <cell r="H345">
            <v>16001</v>
          </cell>
          <cell r="I345">
            <v>-22387</v>
          </cell>
          <cell r="J345"/>
          <cell r="K345">
            <v>0</v>
          </cell>
          <cell r="L345">
            <v>38388</v>
          </cell>
          <cell r="M345" t="str">
            <v>847001</v>
          </cell>
          <cell r="N345" t="str">
            <v>KUST - General</v>
          </cell>
          <cell r="O345" t="str">
            <v>200179</v>
          </cell>
          <cell r="P345" t="str">
            <v>FA179-Opex Expense</v>
          </cell>
          <cell r="Q345">
            <v>0.85999999998603005</v>
          </cell>
          <cell r="R345">
            <v>-22448</v>
          </cell>
          <cell r="S345">
            <v>72000</v>
          </cell>
          <cell r="T345">
            <v>64800</v>
          </cell>
          <cell r="U345">
            <v>57600</v>
          </cell>
          <cell r="V345">
            <v>50400</v>
          </cell>
          <cell r="W345">
            <v>56200</v>
          </cell>
          <cell r="X345">
            <v>40000</v>
          </cell>
          <cell r="Y345">
            <v>72000</v>
          </cell>
        </row>
        <row r="346">
          <cell r="F346" t="str">
            <v>847.8471305.1.435340.000000.847001.200179</v>
          </cell>
          <cell r="G346">
            <v>408343</v>
          </cell>
          <cell r="H346">
            <v>392343</v>
          </cell>
          <cell r="I346"/>
          <cell r="J346"/>
          <cell r="K346"/>
          <cell r="L346">
            <v>392343</v>
          </cell>
          <cell r="M346" t="str">
            <v>847001</v>
          </cell>
          <cell r="N346" t="str">
            <v>KUST - General</v>
          </cell>
          <cell r="O346" t="str">
            <v>200179</v>
          </cell>
          <cell r="P346" t="str">
            <v>FA179-Opex Expense</v>
          </cell>
          <cell r="Q346">
            <v>418003.19</v>
          </cell>
          <cell r="R346">
            <v>418002.16</v>
          </cell>
          <cell r="S346">
            <v>1181417.986699</v>
          </cell>
          <cell r="T346">
            <v>1063276.1880291</v>
          </cell>
          <cell r="U346">
            <v>945134.38935920002</v>
          </cell>
          <cell r="V346">
            <v>826992.59068929998</v>
          </cell>
          <cell r="W346">
            <v>21143.75</v>
          </cell>
          <cell r="X346">
            <v>19643.75</v>
          </cell>
          <cell r="Y346">
            <v>1181417.986699</v>
          </cell>
        </row>
        <row r="347">
          <cell r="F347" t="str">
            <v>847.8471305.1.435410.000000.847001.200179</v>
          </cell>
          <cell r="G347">
            <v>1</v>
          </cell>
          <cell r="H347">
            <v>1</v>
          </cell>
          <cell r="I347"/>
          <cell r="J347"/>
          <cell r="K347"/>
          <cell r="L347">
            <v>1</v>
          </cell>
          <cell r="M347" t="str">
            <v>847001</v>
          </cell>
          <cell r="N347" t="str">
            <v>KUST - General</v>
          </cell>
          <cell r="O347" t="str">
            <v>200179</v>
          </cell>
          <cell r="P347" t="str">
            <v>FA179-Opex Expense</v>
          </cell>
          <cell r="Q347">
            <v>0.20000000000072801</v>
          </cell>
          <cell r="R347">
            <v>0</v>
          </cell>
          <cell r="S347">
            <v>0</v>
          </cell>
          <cell r="T347">
            <v>0</v>
          </cell>
          <cell r="U347">
            <v>0</v>
          </cell>
          <cell r="V347">
            <v>0</v>
          </cell>
          <cell r="W347">
            <v>0</v>
          </cell>
          <cell r="X347">
            <v>0</v>
          </cell>
          <cell r="Y347">
            <v>0</v>
          </cell>
        </row>
        <row r="348">
          <cell r="F348" t="str">
            <v>847.8471305.1.435508.000000.847001.200179</v>
          </cell>
          <cell r="G348">
            <v>55000</v>
          </cell>
          <cell r="H348">
            <v>125000</v>
          </cell>
          <cell r="I348">
            <v>106160.64</v>
          </cell>
          <cell r="J348">
            <v>0</v>
          </cell>
          <cell r="K348">
            <v>15060.5</v>
          </cell>
          <cell r="L348">
            <v>3778.86</v>
          </cell>
          <cell r="M348" t="str">
            <v>847001</v>
          </cell>
          <cell r="N348" t="str">
            <v>KUST - General</v>
          </cell>
          <cell r="O348" t="str">
            <v>200179</v>
          </cell>
          <cell r="P348" t="str">
            <v>FA179-Opex Expense</v>
          </cell>
          <cell r="Q348">
            <v>921975.01</v>
          </cell>
          <cell r="R348">
            <v>897988.57</v>
          </cell>
          <cell r="S348">
            <v>3136175</v>
          </cell>
          <cell r="T348">
            <v>2822557.5</v>
          </cell>
          <cell r="U348">
            <v>2508940</v>
          </cell>
          <cell r="V348">
            <v>2195322.5</v>
          </cell>
          <cell r="W348">
            <v>1390400</v>
          </cell>
          <cell r="X348">
            <v>1298300</v>
          </cell>
          <cell r="Y348">
            <v>3136175</v>
          </cell>
        </row>
        <row r="349">
          <cell r="F349" t="str">
            <v>847.8471305.1.435519.000000.847001.200179</v>
          </cell>
          <cell r="G349">
            <v>25000</v>
          </cell>
          <cell r="H349">
            <v>25000</v>
          </cell>
          <cell r="I349">
            <v>500</v>
          </cell>
          <cell r="J349">
            <v>0</v>
          </cell>
          <cell r="K349"/>
          <cell r="L349">
            <v>24500</v>
          </cell>
          <cell r="M349" t="str">
            <v>847001</v>
          </cell>
          <cell r="N349" t="str">
            <v>KUST - General</v>
          </cell>
          <cell r="O349" t="str">
            <v>200179</v>
          </cell>
          <cell r="P349" t="str">
            <v>FA179-Opex Expense</v>
          </cell>
          <cell r="Q349">
            <v>2313.41</v>
          </cell>
          <cell r="R349">
            <v>2312.5</v>
          </cell>
          <cell r="S349">
            <v>0</v>
          </cell>
          <cell r="T349">
            <v>0</v>
          </cell>
          <cell r="U349">
            <v>0</v>
          </cell>
          <cell r="V349">
            <v>0</v>
          </cell>
          <cell r="W349">
            <v>341250</v>
          </cell>
          <cell r="X349">
            <v>558312</v>
          </cell>
          <cell r="Y349">
            <v>0</v>
          </cell>
        </row>
        <row r="350">
          <cell r="F350" t="str">
            <v>847.8471305.1.435530.000000.847001.200179</v>
          </cell>
          <cell r="G350">
            <v>1001</v>
          </cell>
          <cell r="H350">
            <v>1001</v>
          </cell>
          <cell r="I350">
            <v>924.33</v>
          </cell>
          <cell r="J350"/>
          <cell r="K350"/>
          <cell r="L350">
            <v>76.670000000000101</v>
          </cell>
          <cell r="M350" t="str">
            <v>847001</v>
          </cell>
          <cell r="N350" t="str">
            <v>KUST - General</v>
          </cell>
          <cell r="O350" t="str">
            <v>200179</v>
          </cell>
          <cell r="P350" t="str">
            <v>FA179-Opex Expense</v>
          </cell>
          <cell r="Q350">
            <v>852.10000000003504</v>
          </cell>
          <cell r="R350">
            <v>851.23</v>
          </cell>
          <cell r="S350">
            <v>10000</v>
          </cell>
          <cell r="T350">
            <v>9000</v>
          </cell>
          <cell r="U350">
            <v>8000</v>
          </cell>
          <cell r="V350">
            <v>7000</v>
          </cell>
          <cell r="W350">
            <v>10000</v>
          </cell>
          <cell r="X350">
            <v>10000</v>
          </cell>
          <cell r="Y350">
            <v>10000</v>
          </cell>
        </row>
        <row r="351">
          <cell r="F351" t="str">
            <v>847.8471305.1.436110.000000.847001.200179</v>
          </cell>
          <cell r="G351">
            <v>77114</v>
          </cell>
          <cell r="H351">
            <v>77114</v>
          </cell>
          <cell r="I351"/>
          <cell r="J351">
            <v>0</v>
          </cell>
          <cell r="K351">
            <v>22000</v>
          </cell>
          <cell r="L351">
            <v>55114</v>
          </cell>
          <cell r="M351" t="str">
            <v>847001</v>
          </cell>
          <cell r="N351" t="str">
            <v>KUST - General</v>
          </cell>
          <cell r="O351" t="str">
            <v>200179</v>
          </cell>
          <cell r="P351" t="str">
            <v>FA179-Opex Expense</v>
          </cell>
          <cell r="Q351">
            <v>0.86000000000058197</v>
          </cell>
          <cell r="R351">
            <v>0</v>
          </cell>
          <cell r="S351">
            <v>200000</v>
          </cell>
          <cell r="T351">
            <v>180000</v>
          </cell>
          <cell r="U351">
            <v>160000</v>
          </cell>
          <cell r="V351">
            <v>140000</v>
          </cell>
          <cell r="W351">
            <v>220000</v>
          </cell>
          <cell r="X351">
            <v>244000</v>
          </cell>
          <cell r="Y351">
            <v>200000</v>
          </cell>
        </row>
        <row r="352">
          <cell r="F352" t="str">
            <v>847.8471305.1.436120.000000.847001.200179</v>
          </cell>
          <cell r="G352">
            <v>62348</v>
          </cell>
          <cell r="H352">
            <v>62348</v>
          </cell>
          <cell r="I352">
            <v>1837.5</v>
          </cell>
          <cell r="J352"/>
          <cell r="K352"/>
          <cell r="L352">
            <v>60510.5</v>
          </cell>
          <cell r="M352" t="str">
            <v>847001</v>
          </cell>
          <cell r="N352" t="str">
            <v>KUST - General</v>
          </cell>
          <cell r="O352" t="str">
            <v>200179</v>
          </cell>
          <cell r="P352" t="str">
            <v>FA179-Opex Expense</v>
          </cell>
          <cell r="Q352">
            <v>6670.37</v>
          </cell>
          <cell r="R352">
            <v>6669.05</v>
          </cell>
          <cell r="S352">
            <v>112000</v>
          </cell>
          <cell r="T352">
            <v>100800</v>
          </cell>
          <cell r="U352">
            <v>89600</v>
          </cell>
          <cell r="V352">
            <v>78400</v>
          </cell>
          <cell r="W352">
            <v>395300</v>
          </cell>
          <cell r="X352">
            <v>62600</v>
          </cell>
          <cell r="Y352">
            <v>112000</v>
          </cell>
        </row>
        <row r="353">
          <cell r="F353" t="str">
            <v>847.8470110.1.425100.000000.847001.200179</v>
          </cell>
          <cell r="G353"/>
          <cell r="H353"/>
          <cell r="I353"/>
          <cell r="J353"/>
          <cell r="K353"/>
          <cell r="L353"/>
          <cell r="M353" t="str">
            <v>847001</v>
          </cell>
          <cell r="N353" t="str">
            <v>KUST - General</v>
          </cell>
          <cell r="O353" t="str">
            <v>200179</v>
          </cell>
          <cell r="P353" t="str">
            <v>FA179-Opex Expense</v>
          </cell>
          <cell r="Q353">
            <v>0</v>
          </cell>
          <cell r="R353">
            <v>0</v>
          </cell>
          <cell r="S353">
            <v>0</v>
          </cell>
          <cell r="T353">
            <v>0</v>
          </cell>
          <cell r="U353">
            <v>0</v>
          </cell>
          <cell r="V353">
            <v>0</v>
          </cell>
          <cell r="W353">
            <v>0</v>
          </cell>
          <cell r="X353">
            <v>0</v>
          </cell>
          <cell r="Y353">
            <v>0</v>
          </cell>
        </row>
        <row r="354">
          <cell r="F354" t="str">
            <v>847.8470110.1.425550.000000.847001.200179</v>
          </cell>
          <cell r="G354"/>
          <cell r="H354"/>
          <cell r="I354"/>
          <cell r="J354"/>
          <cell r="K354"/>
          <cell r="L354"/>
          <cell r="M354" t="str">
            <v>847001</v>
          </cell>
          <cell r="N354" t="str">
            <v>KUST - General</v>
          </cell>
          <cell r="O354" t="str">
            <v>200179</v>
          </cell>
          <cell r="P354" t="str">
            <v>FA179-Opex Expense</v>
          </cell>
          <cell r="Q354">
            <v>0.80999999999767203</v>
          </cell>
          <cell r="R354">
            <v>0</v>
          </cell>
          <cell r="S354">
            <v>300000</v>
          </cell>
          <cell r="T354">
            <v>270000</v>
          </cell>
          <cell r="U354">
            <v>240000</v>
          </cell>
          <cell r="V354">
            <v>210000</v>
          </cell>
          <cell r="W354">
            <v>300000</v>
          </cell>
          <cell r="X354">
            <v>300000</v>
          </cell>
          <cell r="Y354">
            <v>300000</v>
          </cell>
        </row>
        <row r="355">
          <cell r="F355" t="str">
            <v>847.8470110.1.425770.000000.847001.200179</v>
          </cell>
          <cell r="G355"/>
          <cell r="H355"/>
          <cell r="I355"/>
          <cell r="J355"/>
          <cell r="K355"/>
          <cell r="L355"/>
          <cell r="M355" t="str">
            <v>847001</v>
          </cell>
          <cell r="N355" t="str">
            <v>KUST - General</v>
          </cell>
          <cell r="O355" t="str">
            <v>200179</v>
          </cell>
          <cell r="P355" t="str">
            <v>FA179-Opex Expense</v>
          </cell>
          <cell r="Q355">
            <v>0</v>
          </cell>
          <cell r="R355">
            <v>-13420</v>
          </cell>
          <cell r="S355">
            <v>0</v>
          </cell>
          <cell r="T355">
            <v>0</v>
          </cell>
          <cell r="U355">
            <v>0</v>
          </cell>
          <cell r="V355">
            <v>0</v>
          </cell>
          <cell r="W355">
            <v>0</v>
          </cell>
          <cell r="X355">
            <v>0</v>
          </cell>
          <cell r="Y355">
            <v>0</v>
          </cell>
        </row>
        <row r="356">
          <cell r="F356" t="str">
            <v>847.8470110.1.428400.000000.847001.200179</v>
          </cell>
          <cell r="G356"/>
          <cell r="H356"/>
          <cell r="I356"/>
          <cell r="J356"/>
          <cell r="K356"/>
          <cell r="L356"/>
          <cell r="M356" t="str">
            <v>847001</v>
          </cell>
          <cell r="N356" t="str">
            <v>KUST - General</v>
          </cell>
          <cell r="O356" t="str">
            <v>200179</v>
          </cell>
          <cell r="P356" t="str">
            <v>FA179-Opex Expense</v>
          </cell>
          <cell r="Q356">
            <v>22708751.02</v>
          </cell>
          <cell r="R356">
            <v>22708674.989999998</v>
          </cell>
          <cell r="S356">
            <v>50000</v>
          </cell>
          <cell r="T356">
            <v>45000</v>
          </cell>
          <cell r="U356">
            <v>40000</v>
          </cell>
          <cell r="V356">
            <v>35000</v>
          </cell>
          <cell r="W356">
            <v>50000</v>
          </cell>
          <cell r="X356">
            <v>50000</v>
          </cell>
          <cell r="Y356">
            <v>50000</v>
          </cell>
        </row>
        <row r="357">
          <cell r="F357" t="str">
            <v>847.8470110.1.430330.000000.847001.200179</v>
          </cell>
          <cell r="G357"/>
          <cell r="H357"/>
          <cell r="I357"/>
          <cell r="J357"/>
          <cell r="K357"/>
          <cell r="L357"/>
          <cell r="M357" t="str">
            <v>847001</v>
          </cell>
          <cell r="N357" t="str">
            <v>KUST - General</v>
          </cell>
          <cell r="O357" t="str">
            <v>200179</v>
          </cell>
          <cell r="P357" t="str">
            <v>FA179-Opex Expense</v>
          </cell>
          <cell r="Q357">
            <v>0.95000000000027296</v>
          </cell>
          <cell r="R357">
            <v>0</v>
          </cell>
          <cell r="S357">
            <v>0</v>
          </cell>
          <cell r="T357">
            <v>0</v>
          </cell>
          <cell r="U357">
            <v>0</v>
          </cell>
          <cell r="V357">
            <v>0</v>
          </cell>
          <cell r="W357">
            <v>0</v>
          </cell>
          <cell r="X357">
            <v>0</v>
          </cell>
          <cell r="Y357">
            <v>0</v>
          </cell>
        </row>
        <row r="358">
          <cell r="F358" t="str">
            <v>847.8470110.1.435310.000000.847001.200179</v>
          </cell>
          <cell r="G358"/>
          <cell r="H358"/>
          <cell r="I358"/>
          <cell r="J358"/>
          <cell r="K358"/>
          <cell r="L358"/>
          <cell r="M358" t="str">
            <v>847001</v>
          </cell>
          <cell r="N358" t="str">
            <v>KUST - General</v>
          </cell>
          <cell r="O358" t="str">
            <v>200179</v>
          </cell>
          <cell r="P358" t="str">
            <v>FA179-Opex Expense</v>
          </cell>
          <cell r="Q358">
            <v>0.93000000000029104</v>
          </cell>
          <cell r="R358">
            <v>0</v>
          </cell>
          <cell r="S358">
            <v>0</v>
          </cell>
          <cell r="T358">
            <v>0</v>
          </cell>
          <cell r="U358">
            <v>0</v>
          </cell>
          <cell r="V358">
            <v>0</v>
          </cell>
          <cell r="W358">
            <v>0</v>
          </cell>
          <cell r="X358">
            <v>0</v>
          </cell>
          <cell r="Y358">
            <v>0</v>
          </cell>
        </row>
        <row r="359">
          <cell r="F359" t="str">
            <v>847.8470110.1.435530.000000.847001.200179</v>
          </cell>
          <cell r="G359"/>
          <cell r="H359"/>
          <cell r="I359"/>
          <cell r="J359"/>
          <cell r="K359"/>
          <cell r="L359"/>
          <cell r="M359" t="str">
            <v>847001</v>
          </cell>
          <cell r="N359" t="str">
            <v>KUST - General</v>
          </cell>
          <cell r="O359" t="str">
            <v>200179</v>
          </cell>
          <cell r="P359" t="str">
            <v>FA179-Opex Expense</v>
          </cell>
          <cell r="Q359">
            <v>0.52000000000407498</v>
          </cell>
          <cell r="R359">
            <v>0</v>
          </cell>
          <cell r="S359">
            <v>0</v>
          </cell>
          <cell r="T359">
            <v>0</v>
          </cell>
          <cell r="U359">
            <v>0</v>
          </cell>
          <cell r="V359">
            <v>0</v>
          </cell>
          <cell r="W359">
            <v>0</v>
          </cell>
          <cell r="X359">
            <v>0</v>
          </cell>
          <cell r="Y359">
            <v>0</v>
          </cell>
        </row>
        <row r="360">
          <cell r="F360" t="str">
            <v>847.8470130.1.425100.000000.847001.200179</v>
          </cell>
          <cell r="G360"/>
          <cell r="H360"/>
          <cell r="I360"/>
          <cell r="J360"/>
          <cell r="K360"/>
          <cell r="L360"/>
          <cell r="M360" t="str">
            <v>847001</v>
          </cell>
          <cell r="N360" t="str">
            <v>KUST - General</v>
          </cell>
          <cell r="O360" t="str">
            <v>200179</v>
          </cell>
          <cell r="P360" t="str">
            <v>FA179-Opex Expense</v>
          </cell>
          <cell r="Q360">
            <v>0</v>
          </cell>
          <cell r="R360">
            <v>0</v>
          </cell>
          <cell r="S360">
            <v>0</v>
          </cell>
          <cell r="T360">
            <v>0</v>
          </cell>
          <cell r="U360">
            <v>0</v>
          </cell>
          <cell r="V360">
            <v>0</v>
          </cell>
          <cell r="W360">
            <v>0</v>
          </cell>
          <cell r="X360">
            <v>0</v>
          </cell>
          <cell r="Y360">
            <v>0</v>
          </cell>
        </row>
        <row r="361">
          <cell r="F361" t="str">
            <v>847.8470130.1.428090.000000.847001.200179</v>
          </cell>
          <cell r="G361"/>
          <cell r="H361"/>
          <cell r="I361"/>
          <cell r="J361"/>
          <cell r="K361"/>
          <cell r="L361"/>
          <cell r="M361" t="str">
            <v>847001</v>
          </cell>
          <cell r="N361" t="str">
            <v>KUST - General</v>
          </cell>
          <cell r="O361" t="str">
            <v>200179</v>
          </cell>
          <cell r="P361" t="str">
            <v>FA179-Opex Expense</v>
          </cell>
          <cell r="Q361">
            <v>0</v>
          </cell>
          <cell r="R361">
            <v>0</v>
          </cell>
          <cell r="S361">
            <v>180000</v>
          </cell>
          <cell r="T361">
            <v>162000</v>
          </cell>
          <cell r="U361">
            <v>144000</v>
          </cell>
          <cell r="V361">
            <v>125999.99999999999</v>
          </cell>
          <cell r="W361">
            <v>180000</v>
          </cell>
          <cell r="X361">
            <v>180000</v>
          </cell>
          <cell r="Y361">
            <v>180000</v>
          </cell>
        </row>
        <row r="362">
          <cell r="F362" t="str">
            <v>847.8470140.1.428640.000000.847001.200179</v>
          </cell>
          <cell r="G362"/>
          <cell r="H362"/>
          <cell r="I362"/>
          <cell r="J362"/>
          <cell r="K362"/>
          <cell r="L362"/>
          <cell r="M362" t="str">
            <v>847001</v>
          </cell>
          <cell r="N362" t="str">
            <v>KUST - General</v>
          </cell>
          <cell r="O362" t="str">
            <v>200179</v>
          </cell>
          <cell r="P362" t="str">
            <v>FA179-Opex Expense</v>
          </cell>
          <cell r="Q362">
            <v>0</v>
          </cell>
          <cell r="R362">
            <v>0</v>
          </cell>
          <cell r="S362">
            <v>998000</v>
          </cell>
          <cell r="T362">
            <v>898200</v>
          </cell>
          <cell r="U362">
            <v>798400</v>
          </cell>
          <cell r="V362">
            <v>698600</v>
          </cell>
          <cell r="W362">
            <v>998000</v>
          </cell>
          <cell r="X362">
            <v>998400</v>
          </cell>
          <cell r="Y362">
            <v>998000</v>
          </cell>
        </row>
        <row r="363">
          <cell r="F363" t="str">
            <v>847.8470230.1.425741.000000.847001.200179</v>
          </cell>
          <cell r="G363"/>
          <cell r="H363"/>
          <cell r="I363"/>
          <cell r="J363"/>
          <cell r="K363"/>
          <cell r="L363"/>
          <cell r="M363" t="str">
            <v>847001</v>
          </cell>
          <cell r="N363" t="str">
            <v>KUST - General</v>
          </cell>
          <cell r="O363" t="str">
            <v>200179</v>
          </cell>
          <cell r="P363" t="str">
            <v>FA179-Opex Expense</v>
          </cell>
          <cell r="Q363">
            <v>39592428</v>
          </cell>
          <cell r="R363">
            <v>39497428.030000001</v>
          </cell>
          <cell r="S363">
            <v>0</v>
          </cell>
          <cell r="T363">
            <v>0</v>
          </cell>
          <cell r="U363">
            <v>0</v>
          </cell>
          <cell r="V363">
            <v>0</v>
          </cell>
          <cell r="W363">
            <v>0</v>
          </cell>
          <cell r="X363">
            <v>0</v>
          </cell>
          <cell r="Y363">
            <v>0</v>
          </cell>
        </row>
        <row r="364">
          <cell r="F364" t="str">
            <v>847.8470230.1.425742.000000.847001.200179</v>
          </cell>
          <cell r="G364"/>
          <cell r="H364"/>
          <cell r="I364"/>
          <cell r="J364"/>
          <cell r="K364"/>
          <cell r="L364"/>
          <cell r="M364" t="str">
            <v>847001</v>
          </cell>
          <cell r="N364" t="str">
            <v>KUST - General</v>
          </cell>
          <cell r="O364" t="str">
            <v>200179</v>
          </cell>
          <cell r="P364" t="str">
            <v>FA179-Opex Expense</v>
          </cell>
          <cell r="Q364">
            <v>-103000</v>
          </cell>
          <cell r="R364">
            <v>-103009</v>
          </cell>
          <cell r="S364">
            <v>0</v>
          </cell>
          <cell r="T364">
            <v>0</v>
          </cell>
          <cell r="U364">
            <v>0</v>
          </cell>
          <cell r="V364">
            <v>0</v>
          </cell>
          <cell r="W364">
            <v>0</v>
          </cell>
          <cell r="X364">
            <v>0</v>
          </cell>
          <cell r="Y364">
            <v>0</v>
          </cell>
        </row>
        <row r="365">
          <cell r="F365" t="str">
            <v>847.8470230.1.425761.000000.847001.200179</v>
          </cell>
          <cell r="G365"/>
          <cell r="H365"/>
          <cell r="I365"/>
          <cell r="J365"/>
          <cell r="K365"/>
          <cell r="L365"/>
          <cell r="M365" t="str">
            <v>847001</v>
          </cell>
          <cell r="N365" t="str">
            <v>KUST - General</v>
          </cell>
          <cell r="O365" t="str">
            <v>200179</v>
          </cell>
          <cell r="P365" t="str">
            <v>FA179-Opex Expense</v>
          </cell>
          <cell r="Q365">
            <v>0</v>
          </cell>
          <cell r="R365">
            <v>0</v>
          </cell>
          <cell r="S365">
            <v>150000</v>
          </cell>
          <cell r="T365">
            <v>135000</v>
          </cell>
          <cell r="U365">
            <v>120000</v>
          </cell>
          <cell r="V365">
            <v>105000</v>
          </cell>
          <cell r="W365">
            <v>150000</v>
          </cell>
          <cell r="X365">
            <v>150000</v>
          </cell>
          <cell r="Y365">
            <v>150000</v>
          </cell>
        </row>
        <row r="366">
          <cell r="F366" t="str">
            <v>847.8470230.1.425762.000000.847001.200179</v>
          </cell>
          <cell r="G366"/>
          <cell r="H366"/>
          <cell r="I366"/>
          <cell r="J366"/>
          <cell r="K366"/>
          <cell r="L366"/>
          <cell r="M366" t="str">
            <v>847001</v>
          </cell>
          <cell r="N366" t="str">
            <v>KUST - General</v>
          </cell>
          <cell r="O366" t="str">
            <v>200179</v>
          </cell>
          <cell r="P366" t="str">
            <v>FA179-Opex Expense</v>
          </cell>
          <cell r="Q366">
            <v>1</v>
          </cell>
          <cell r="R366">
            <v>0</v>
          </cell>
          <cell r="S366">
            <v>150000</v>
          </cell>
          <cell r="T366">
            <v>135000</v>
          </cell>
          <cell r="U366">
            <v>120000</v>
          </cell>
          <cell r="V366">
            <v>105000</v>
          </cell>
          <cell r="W366">
            <v>150000</v>
          </cell>
          <cell r="X366">
            <v>150000</v>
          </cell>
          <cell r="Y366">
            <v>150000</v>
          </cell>
        </row>
        <row r="367">
          <cell r="F367" t="str">
            <v>847.8470230.1.425770.000000.847001.200179</v>
          </cell>
          <cell r="G367"/>
          <cell r="H367"/>
          <cell r="I367"/>
          <cell r="J367"/>
          <cell r="K367"/>
          <cell r="L367"/>
          <cell r="M367" t="str">
            <v>847001</v>
          </cell>
          <cell r="N367" t="str">
            <v>KUST - General</v>
          </cell>
          <cell r="O367" t="str">
            <v>200179</v>
          </cell>
          <cell r="P367" t="str">
            <v>FA179-Opex Expense</v>
          </cell>
          <cell r="Q367">
            <v>-1719</v>
          </cell>
          <cell r="R367">
            <v>-1720</v>
          </cell>
          <cell r="S367">
            <v>0</v>
          </cell>
          <cell r="T367">
            <v>0</v>
          </cell>
          <cell r="U367">
            <v>0</v>
          </cell>
          <cell r="V367">
            <v>0</v>
          </cell>
          <cell r="W367">
            <v>0</v>
          </cell>
          <cell r="X367">
            <v>0</v>
          </cell>
          <cell r="Y367">
            <v>0</v>
          </cell>
        </row>
        <row r="368">
          <cell r="F368" t="str">
            <v>847.8470230.1.425900.000000.847001.200179</v>
          </cell>
          <cell r="G368"/>
          <cell r="H368"/>
          <cell r="I368"/>
          <cell r="J368"/>
          <cell r="K368"/>
          <cell r="L368"/>
          <cell r="M368" t="str">
            <v>847001</v>
          </cell>
          <cell r="N368" t="str">
            <v>KUST - General</v>
          </cell>
          <cell r="O368" t="str">
            <v>200179</v>
          </cell>
          <cell r="P368" t="str">
            <v>FA179-Opex Expense</v>
          </cell>
          <cell r="Q368">
            <v>6993</v>
          </cell>
          <cell r="R368">
            <v>6993</v>
          </cell>
          <cell r="S368">
            <v>45648</v>
          </cell>
          <cell r="T368">
            <v>41083.200000000004</v>
          </cell>
          <cell r="U368">
            <v>36518.400000000001</v>
          </cell>
          <cell r="V368">
            <v>31953.599999999999</v>
          </cell>
          <cell r="W368">
            <v>50602.5</v>
          </cell>
          <cell r="X368">
            <v>55800</v>
          </cell>
          <cell r="Y368">
            <v>45648</v>
          </cell>
        </row>
        <row r="369">
          <cell r="F369" t="str">
            <v>847.8470230.1.428090.000000.847001.200179</v>
          </cell>
          <cell r="G369"/>
          <cell r="H369"/>
          <cell r="I369"/>
          <cell r="J369"/>
          <cell r="K369"/>
          <cell r="L369"/>
          <cell r="M369" t="str">
            <v>847001</v>
          </cell>
          <cell r="N369" t="str">
            <v>KUST - General</v>
          </cell>
          <cell r="O369" t="str">
            <v>200179</v>
          </cell>
          <cell r="P369" t="str">
            <v>FA179-Opex Expense</v>
          </cell>
          <cell r="Q369">
            <v>10780</v>
          </cell>
          <cell r="R369">
            <v>10778.55</v>
          </cell>
          <cell r="S369">
            <v>97000</v>
          </cell>
          <cell r="T369">
            <v>87300</v>
          </cell>
          <cell r="U369">
            <v>77600</v>
          </cell>
          <cell r="V369">
            <v>67900</v>
          </cell>
          <cell r="W369">
            <v>97000</v>
          </cell>
          <cell r="X369">
            <v>97000</v>
          </cell>
          <cell r="Y369">
            <v>97000</v>
          </cell>
        </row>
        <row r="370">
          <cell r="F370" t="str">
            <v>847.8470230.1.428640.000000.847001.200179</v>
          </cell>
          <cell r="G370"/>
          <cell r="H370"/>
          <cell r="I370"/>
          <cell r="J370"/>
          <cell r="K370"/>
          <cell r="L370"/>
          <cell r="M370" t="str">
            <v>847001</v>
          </cell>
          <cell r="N370" t="str">
            <v>KUST - General</v>
          </cell>
          <cell r="O370" t="str">
            <v>200179</v>
          </cell>
          <cell r="P370" t="str">
            <v>FA179-Opex Expense</v>
          </cell>
          <cell r="Q370">
            <v>0</v>
          </cell>
          <cell r="R370">
            <v>0</v>
          </cell>
          <cell r="S370">
            <v>80000</v>
          </cell>
          <cell r="T370">
            <v>72000</v>
          </cell>
          <cell r="U370">
            <v>64000</v>
          </cell>
          <cell r="V370">
            <v>56000</v>
          </cell>
          <cell r="W370">
            <v>80000</v>
          </cell>
          <cell r="X370">
            <v>80000</v>
          </cell>
          <cell r="Y370">
            <v>80000</v>
          </cell>
        </row>
        <row r="371">
          <cell r="F371" t="str">
            <v>847.8470305.1.425762.000000.847001.200179</v>
          </cell>
          <cell r="G371"/>
          <cell r="H371"/>
          <cell r="I371"/>
          <cell r="J371"/>
          <cell r="K371"/>
          <cell r="L371"/>
          <cell r="M371" t="str">
            <v>847001</v>
          </cell>
          <cell r="N371" t="str">
            <v>KUST - General</v>
          </cell>
          <cell r="O371" t="str">
            <v>200179</v>
          </cell>
          <cell r="P371" t="str">
            <v>FA179-Opex Expense</v>
          </cell>
          <cell r="Q371">
            <v>0.86999999999534305</v>
          </cell>
          <cell r="R371">
            <v>0</v>
          </cell>
          <cell r="S371">
            <v>0</v>
          </cell>
          <cell r="T371">
            <v>0</v>
          </cell>
          <cell r="U371">
            <v>0</v>
          </cell>
          <cell r="V371">
            <v>0</v>
          </cell>
          <cell r="W371">
            <v>0</v>
          </cell>
          <cell r="X371">
            <v>0</v>
          </cell>
          <cell r="Y371">
            <v>0</v>
          </cell>
        </row>
        <row r="372">
          <cell r="F372" t="str">
            <v>847.8470305.1.428090.000000.847001.200179</v>
          </cell>
          <cell r="G372"/>
          <cell r="H372"/>
          <cell r="I372"/>
          <cell r="J372"/>
          <cell r="K372"/>
          <cell r="L372"/>
          <cell r="M372" t="str">
            <v>847001</v>
          </cell>
          <cell r="N372" t="str">
            <v>KUST - General</v>
          </cell>
          <cell r="O372" t="str">
            <v>200179</v>
          </cell>
          <cell r="P372" t="str">
            <v>FA179-Opex Expense</v>
          </cell>
          <cell r="Q372">
            <v>0.40000000000145502</v>
          </cell>
          <cell r="R372">
            <v>0</v>
          </cell>
          <cell r="S372">
            <v>35000</v>
          </cell>
          <cell r="T372">
            <v>31500</v>
          </cell>
          <cell r="U372">
            <v>28000</v>
          </cell>
          <cell r="V372">
            <v>24500</v>
          </cell>
          <cell r="W372">
            <v>35000</v>
          </cell>
          <cell r="X372">
            <v>35000</v>
          </cell>
          <cell r="Y372">
            <v>35000</v>
          </cell>
        </row>
        <row r="373">
          <cell r="F373" t="str">
            <v>847.8470305.1.428400.000000.847001.200179</v>
          </cell>
          <cell r="G373"/>
          <cell r="H373"/>
          <cell r="I373"/>
          <cell r="J373"/>
          <cell r="K373"/>
          <cell r="L373"/>
          <cell r="M373" t="str">
            <v>847001</v>
          </cell>
          <cell r="N373" t="str">
            <v>KUST - General</v>
          </cell>
          <cell r="O373" t="str">
            <v>200179</v>
          </cell>
          <cell r="P373" t="str">
            <v>FA179-Opex Expense</v>
          </cell>
          <cell r="Q373">
            <v>0.80000000000291005</v>
          </cell>
          <cell r="R373">
            <v>0</v>
          </cell>
          <cell r="S373">
            <v>0</v>
          </cell>
          <cell r="T373">
            <v>0</v>
          </cell>
          <cell r="U373">
            <v>0</v>
          </cell>
          <cell r="V373">
            <v>0</v>
          </cell>
          <cell r="W373">
            <v>0</v>
          </cell>
          <cell r="X373">
            <v>0</v>
          </cell>
          <cell r="Y373">
            <v>0</v>
          </cell>
        </row>
        <row r="374">
          <cell r="F374" t="str">
            <v>847.8470305.1.430330.000000.847001.200179</v>
          </cell>
          <cell r="G374"/>
          <cell r="H374"/>
          <cell r="I374"/>
          <cell r="J374"/>
          <cell r="K374"/>
          <cell r="L374"/>
          <cell r="M374" t="str">
            <v>847001</v>
          </cell>
          <cell r="N374" t="str">
            <v>KUST - General</v>
          </cell>
          <cell r="O374" t="str">
            <v>200179</v>
          </cell>
          <cell r="P374" t="str">
            <v>FA179-Opex Expense</v>
          </cell>
          <cell r="Q374">
            <v>0.69000000000005501</v>
          </cell>
          <cell r="R374">
            <v>0</v>
          </cell>
          <cell r="S374">
            <v>0</v>
          </cell>
          <cell r="T374">
            <v>0</v>
          </cell>
          <cell r="U374">
            <v>0</v>
          </cell>
          <cell r="V374">
            <v>0</v>
          </cell>
          <cell r="W374">
            <v>0</v>
          </cell>
          <cell r="X374">
            <v>0</v>
          </cell>
          <cell r="Y374">
            <v>0</v>
          </cell>
        </row>
        <row r="375">
          <cell r="F375" t="str">
            <v>847.8470305.1.436600.000000.847001.200179</v>
          </cell>
          <cell r="G375"/>
          <cell r="H375"/>
          <cell r="I375"/>
          <cell r="J375"/>
          <cell r="K375"/>
          <cell r="L375"/>
          <cell r="M375" t="str">
            <v>847001</v>
          </cell>
          <cell r="N375" t="str">
            <v>KUST - General</v>
          </cell>
          <cell r="O375" t="str">
            <v>200179</v>
          </cell>
          <cell r="P375" t="str">
            <v>FA179-Opex Expense</v>
          </cell>
          <cell r="Q375">
            <v>7.9999999999927199E-2</v>
          </cell>
          <cell r="R375">
            <v>0</v>
          </cell>
          <cell r="S375">
            <v>25000</v>
          </cell>
          <cell r="T375">
            <v>22500</v>
          </cell>
          <cell r="U375">
            <v>20000</v>
          </cell>
          <cell r="V375">
            <v>17500</v>
          </cell>
          <cell r="W375">
            <v>25000</v>
          </cell>
          <cell r="X375">
            <v>25000</v>
          </cell>
          <cell r="Y375">
            <v>25000</v>
          </cell>
        </row>
        <row r="376">
          <cell r="F376" t="str">
            <v>847.8470310.1.420550.000000.847001.200179</v>
          </cell>
          <cell r="G376"/>
          <cell r="H376"/>
          <cell r="I376"/>
          <cell r="J376"/>
          <cell r="K376"/>
          <cell r="L376"/>
          <cell r="M376" t="str">
            <v>847001</v>
          </cell>
          <cell r="N376" t="str">
            <v>KUST - General</v>
          </cell>
          <cell r="O376" t="str">
            <v>200179</v>
          </cell>
          <cell r="P376" t="str">
            <v>FA179-Opex Expense</v>
          </cell>
          <cell r="Q376">
            <v>0</v>
          </cell>
          <cell r="R376">
            <v>0</v>
          </cell>
          <cell r="S376">
            <v>20000</v>
          </cell>
          <cell r="T376">
            <v>18000</v>
          </cell>
          <cell r="U376">
            <v>16000</v>
          </cell>
          <cell r="V376">
            <v>14000</v>
          </cell>
          <cell r="W376">
            <v>20000</v>
          </cell>
          <cell r="X376">
            <v>20000</v>
          </cell>
          <cell r="Y376">
            <v>20000</v>
          </cell>
        </row>
        <row r="377">
          <cell r="F377" t="str">
            <v>847.8470310.1.425510.000000.847001.200179</v>
          </cell>
          <cell r="G377"/>
          <cell r="H377"/>
          <cell r="I377"/>
          <cell r="J377"/>
          <cell r="K377"/>
          <cell r="L377"/>
          <cell r="M377" t="str">
            <v>847001</v>
          </cell>
          <cell r="N377" t="str">
            <v>KUST - General</v>
          </cell>
          <cell r="O377" t="str">
            <v>200179</v>
          </cell>
          <cell r="P377" t="str">
            <v>FA179-Opex Expense</v>
          </cell>
          <cell r="Q377">
            <v>0</v>
          </cell>
          <cell r="R377">
            <v>0</v>
          </cell>
          <cell r="S377">
            <v>15000</v>
          </cell>
          <cell r="T377">
            <v>13500</v>
          </cell>
          <cell r="U377">
            <v>12000</v>
          </cell>
          <cell r="V377">
            <v>10500</v>
          </cell>
          <cell r="W377">
            <v>20000</v>
          </cell>
          <cell r="X377">
            <v>20000</v>
          </cell>
          <cell r="Y377">
            <v>15000</v>
          </cell>
        </row>
        <row r="378">
          <cell r="F378" t="str">
            <v>847.8470310.1.425760.000000.847001.200179</v>
          </cell>
          <cell r="G378"/>
          <cell r="H378"/>
          <cell r="I378"/>
          <cell r="J378"/>
          <cell r="K378"/>
          <cell r="L378"/>
          <cell r="M378" t="str">
            <v>847001</v>
          </cell>
          <cell r="N378" t="str">
            <v>KUST - General</v>
          </cell>
          <cell r="O378" t="str">
            <v>200179</v>
          </cell>
          <cell r="P378" t="str">
            <v>FA179-Opex Expense</v>
          </cell>
          <cell r="Q378">
            <v>0</v>
          </cell>
          <cell r="R378">
            <v>0</v>
          </cell>
          <cell r="S378">
            <v>150000</v>
          </cell>
          <cell r="T378">
            <v>135000</v>
          </cell>
          <cell r="U378">
            <v>120000</v>
          </cell>
          <cell r="V378">
            <v>105000</v>
          </cell>
          <cell r="W378">
            <v>150000</v>
          </cell>
          <cell r="X378">
            <v>150000</v>
          </cell>
          <cell r="Y378">
            <v>150000</v>
          </cell>
        </row>
        <row r="379">
          <cell r="F379" t="str">
            <v>847.8470310.1.425900.000000.847001.200179</v>
          </cell>
          <cell r="G379"/>
          <cell r="H379"/>
          <cell r="I379"/>
          <cell r="J379"/>
          <cell r="K379"/>
          <cell r="L379"/>
          <cell r="M379" t="str">
            <v>847001</v>
          </cell>
          <cell r="N379" t="str">
            <v>KUST - General</v>
          </cell>
          <cell r="O379" t="str">
            <v>200179</v>
          </cell>
          <cell r="P379" t="str">
            <v>FA179-Opex Expense</v>
          </cell>
          <cell r="Q379">
            <v>392</v>
          </cell>
          <cell r="R379">
            <v>392</v>
          </cell>
          <cell r="S379">
            <v>8500</v>
          </cell>
          <cell r="T379">
            <v>7650</v>
          </cell>
          <cell r="U379">
            <v>6800</v>
          </cell>
          <cell r="V379">
            <v>5950</v>
          </cell>
          <cell r="W379">
            <v>10500</v>
          </cell>
          <cell r="X379">
            <v>11500</v>
          </cell>
          <cell r="Y379">
            <v>8500</v>
          </cell>
        </row>
        <row r="380">
          <cell r="F380" t="str">
            <v>847.8470310.1.426610.000000.847001.200179</v>
          </cell>
          <cell r="G380"/>
          <cell r="H380"/>
          <cell r="I380"/>
          <cell r="J380"/>
          <cell r="K380"/>
          <cell r="L380"/>
          <cell r="M380" t="str">
            <v>847001</v>
          </cell>
          <cell r="N380" t="str">
            <v>KUST - General</v>
          </cell>
          <cell r="O380" t="str">
            <v>200179</v>
          </cell>
          <cell r="P380" t="str">
            <v>FA179-Opex Expense</v>
          </cell>
          <cell r="Q380">
            <v>8350</v>
          </cell>
          <cell r="R380">
            <v>8348.36</v>
          </cell>
          <cell r="S380">
            <v>9114</v>
          </cell>
          <cell r="T380">
            <v>8202.6</v>
          </cell>
          <cell r="U380">
            <v>7291.2000000000007</v>
          </cell>
          <cell r="V380">
            <v>6379.7999999999993</v>
          </cell>
          <cell r="W380">
            <v>95569</v>
          </cell>
          <cell r="X380">
            <v>10048</v>
          </cell>
          <cell r="Y380">
            <v>9114</v>
          </cell>
        </row>
        <row r="381">
          <cell r="F381" t="str">
            <v>847.8470310.1.428090.000000.847001.200179</v>
          </cell>
          <cell r="G381"/>
          <cell r="H381"/>
          <cell r="I381"/>
          <cell r="J381"/>
          <cell r="K381"/>
          <cell r="L381"/>
          <cell r="M381" t="str">
            <v>847001</v>
          </cell>
          <cell r="N381" t="str">
            <v>KUST - General</v>
          </cell>
          <cell r="O381" t="str">
            <v>200179</v>
          </cell>
          <cell r="P381" t="str">
            <v>FA179-Opex Expense</v>
          </cell>
          <cell r="Q381">
            <v>0</v>
          </cell>
          <cell r="R381">
            <v>0</v>
          </cell>
          <cell r="S381">
            <v>40000</v>
          </cell>
          <cell r="T381">
            <v>36000</v>
          </cell>
          <cell r="U381">
            <v>32000</v>
          </cell>
          <cell r="V381">
            <v>28000</v>
          </cell>
          <cell r="W381">
            <v>40000</v>
          </cell>
          <cell r="X381">
            <v>40000</v>
          </cell>
          <cell r="Y381">
            <v>40000</v>
          </cell>
        </row>
        <row r="382">
          <cell r="F382" t="str">
            <v>847.8470310.1.436110.000000.847001.200179</v>
          </cell>
          <cell r="G382"/>
          <cell r="H382"/>
          <cell r="I382"/>
          <cell r="J382"/>
          <cell r="K382"/>
          <cell r="L382"/>
          <cell r="M382" t="str">
            <v>847001</v>
          </cell>
          <cell r="N382" t="str">
            <v>KUST - General</v>
          </cell>
          <cell r="O382" t="str">
            <v>200179</v>
          </cell>
          <cell r="P382" t="str">
            <v>FA179-Opex Expense</v>
          </cell>
          <cell r="Q382">
            <v>1</v>
          </cell>
          <cell r="R382">
            <v>0</v>
          </cell>
          <cell r="S382">
            <v>4000</v>
          </cell>
          <cell r="T382">
            <v>3600</v>
          </cell>
          <cell r="U382">
            <v>3200</v>
          </cell>
          <cell r="V382">
            <v>2800</v>
          </cell>
          <cell r="W382">
            <v>4000</v>
          </cell>
          <cell r="X382">
            <v>4000</v>
          </cell>
          <cell r="Y382">
            <v>4000</v>
          </cell>
        </row>
        <row r="383">
          <cell r="F383" t="str">
            <v>847.8470315.1.420550.000000.847001.200179</v>
          </cell>
          <cell r="G383"/>
          <cell r="H383"/>
          <cell r="I383"/>
          <cell r="J383"/>
          <cell r="K383"/>
          <cell r="L383"/>
          <cell r="M383" t="str">
            <v>847001</v>
          </cell>
          <cell r="N383" t="str">
            <v>KUST - General</v>
          </cell>
          <cell r="O383" t="str">
            <v>200179</v>
          </cell>
          <cell r="P383" t="str">
            <v>FA179-Opex Expense</v>
          </cell>
          <cell r="Q383">
            <v>0</v>
          </cell>
          <cell r="R383">
            <v>0</v>
          </cell>
          <cell r="S383">
            <v>1000</v>
          </cell>
          <cell r="T383">
            <v>900</v>
          </cell>
          <cell r="U383">
            <v>800</v>
          </cell>
          <cell r="V383">
            <v>700</v>
          </cell>
          <cell r="W383">
            <v>1000</v>
          </cell>
          <cell r="X383">
            <v>1000</v>
          </cell>
          <cell r="Y383">
            <v>1000</v>
          </cell>
        </row>
        <row r="384">
          <cell r="F384" t="str">
            <v>847.8470315.1.428090.000000.847001.200179</v>
          </cell>
          <cell r="G384"/>
          <cell r="H384"/>
          <cell r="I384"/>
          <cell r="J384"/>
          <cell r="K384"/>
          <cell r="L384"/>
          <cell r="M384" t="str">
            <v>847001</v>
          </cell>
          <cell r="N384" t="str">
            <v>KUST - General</v>
          </cell>
          <cell r="O384" t="str">
            <v>200179</v>
          </cell>
          <cell r="P384" t="str">
            <v>FA179-Opex Expense</v>
          </cell>
          <cell r="Q384">
            <v>0</v>
          </cell>
          <cell r="R384">
            <v>0</v>
          </cell>
          <cell r="S384">
            <v>10000</v>
          </cell>
          <cell r="T384">
            <v>9000</v>
          </cell>
          <cell r="U384">
            <v>8000</v>
          </cell>
          <cell r="V384">
            <v>7000</v>
          </cell>
          <cell r="W384">
            <v>10000</v>
          </cell>
          <cell r="X384">
            <v>10000</v>
          </cell>
          <cell r="Y384">
            <v>10000</v>
          </cell>
        </row>
        <row r="385">
          <cell r="F385" t="str">
            <v>847.8470315.1.436600.000000.847001.200179</v>
          </cell>
          <cell r="G385"/>
          <cell r="H385"/>
          <cell r="I385"/>
          <cell r="J385"/>
          <cell r="K385"/>
          <cell r="L385"/>
          <cell r="M385" t="str">
            <v>847001</v>
          </cell>
          <cell r="N385" t="str">
            <v>KUST - General</v>
          </cell>
          <cell r="O385" t="str">
            <v>200179</v>
          </cell>
          <cell r="P385" t="str">
            <v>FA179-Opex Expense</v>
          </cell>
          <cell r="Q385">
            <v>0</v>
          </cell>
          <cell r="R385">
            <v>0</v>
          </cell>
          <cell r="S385">
            <v>3000</v>
          </cell>
          <cell r="T385">
            <v>2700</v>
          </cell>
          <cell r="U385">
            <v>2400</v>
          </cell>
          <cell r="V385">
            <v>2100</v>
          </cell>
          <cell r="W385">
            <v>3000</v>
          </cell>
          <cell r="X385">
            <v>3000</v>
          </cell>
          <cell r="Y385">
            <v>3000</v>
          </cell>
        </row>
        <row r="386">
          <cell r="F386" t="str">
            <v>847.8470320.1.420550.000000.847001.200179</v>
          </cell>
          <cell r="G386"/>
          <cell r="H386"/>
          <cell r="I386"/>
          <cell r="J386"/>
          <cell r="K386"/>
          <cell r="L386"/>
          <cell r="M386" t="str">
            <v>847001</v>
          </cell>
          <cell r="N386" t="str">
            <v>KUST - General</v>
          </cell>
          <cell r="O386" t="str">
            <v>200179</v>
          </cell>
          <cell r="P386" t="str">
            <v>FA179-Opex Expense</v>
          </cell>
          <cell r="Q386">
            <v>0</v>
          </cell>
          <cell r="R386">
            <v>0</v>
          </cell>
          <cell r="S386">
            <v>20000</v>
          </cell>
          <cell r="T386">
            <v>18000</v>
          </cell>
          <cell r="U386">
            <v>16000</v>
          </cell>
          <cell r="V386">
            <v>14000</v>
          </cell>
          <cell r="W386">
            <v>60000</v>
          </cell>
          <cell r="X386">
            <v>60000</v>
          </cell>
          <cell r="Y386">
            <v>20000</v>
          </cell>
        </row>
        <row r="387">
          <cell r="F387" t="str">
            <v>847.8470320.1.425510.000000.847001.200179</v>
          </cell>
          <cell r="G387"/>
          <cell r="H387"/>
          <cell r="I387"/>
          <cell r="J387"/>
          <cell r="K387"/>
          <cell r="L387"/>
          <cell r="M387" t="str">
            <v>847001</v>
          </cell>
          <cell r="N387" t="str">
            <v>KUST - General</v>
          </cell>
          <cell r="O387" t="str">
            <v>200179</v>
          </cell>
          <cell r="P387" t="str">
            <v>FA179-Opex Expense</v>
          </cell>
          <cell r="Q387">
            <v>0</v>
          </cell>
          <cell r="R387">
            <v>0</v>
          </cell>
          <cell r="S387">
            <v>30000</v>
          </cell>
          <cell r="T387">
            <v>27000</v>
          </cell>
          <cell r="U387">
            <v>24000</v>
          </cell>
          <cell r="V387">
            <v>21000</v>
          </cell>
          <cell r="W387">
            <v>30000</v>
          </cell>
          <cell r="X387">
            <v>30000</v>
          </cell>
          <cell r="Y387">
            <v>30000</v>
          </cell>
        </row>
        <row r="388">
          <cell r="F388" t="str">
            <v>847.8470320.1.425760.000000.847001.200179</v>
          </cell>
          <cell r="G388"/>
          <cell r="H388"/>
          <cell r="I388"/>
          <cell r="J388"/>
          <cell r="K388"/>
          <cell r="L388"/>
          <cell r="M388" t="str">
            <v>847001</v>
          </cell>
          <cell r="N388" t="str">
            <v>KUST - General</v>
          </cell>
          <cell r="O388" t="str">
            <v>200179</v>
          </cell>
          <cell r="P388" t="str">
            <v>FA179-Opex Expense</v>
          </cell>
          <cell r="Q388">
            <v>0</v>
          </cell>
          <cell r="R388">
            <v>0</v>
          </cell>
          <cell r="S388">
            <v>25000</v>
          </cell>
          <cell r="T388">
            <v>22500</v>
          </cell>
          <cell r="U388">
            <v>20000</v>
          </cell>
          <cell r="V388">
            <v>17500</v>
          </cell>
          <cell r="W388">
            <v>30000</v>
          </cell>
          <cell r="X388">
            <v>35000</v>
          </cell>
          <cell r="Y388">
            <v>25000</v>
          </cell>
        </row>
        <row r="389">
          <cell r="F389" t="str">
            <v>847.8470320.1.425900.000000.847001.200179</v>
          </cell>
          <cell r="G389"/>
          <cell r="H389"/>
          <cell r="I389"/>
          <cell r="J389"/>
          <cell r="K389"/>
          <cell r="L389"/>
          <cell r="M389" t="str">
            <v>847001</v>
          </cell>
          <cell r="N389" t="str">
            <v>KUST - General</v>
          </cell>
          <cell r="O389" t="str">
            <v>200179</v>
          </cell>
          <cell r="P389" t="str">
            <v>FA179-Opex Expense</v>
          </cell>
          <cell r="Q389">
            <v>1890</v>
          </cell>
          <cell r="R389">
            <v>1890</v>
          </cell>
          <cell r="S389">
            <v>20000</v>
          </cell>
          <cell r="T389">
            <v>18000</v>
          </cell>
          <cell r="U389">
            <v>16000</v>
          </cell>
          <cell r="V389">
            <v>14000</v>
          </cell>
          <cell r="W389">
            <v>25000</v>
          </cell>
          <cell r="X389">
            <v>20000</v>
          </cell>
          <cell r="Y389">
            <v>20000</v>
          </cell>
        </row>
        <row r="390">
          <cell r="F390" t="str">
            <v>847.8470320.1.428090.000000.847001.200179</v>
          </cell>
          <cell r="G390"/>
          <cell r="H390"/>
          <cell r="I390"/>
          <cell r="J390"/>
          <cell r="K390"/>
          <cell r="L390"/>
          <cell r="M390" t="str">
            <v>847001</v>
          </cell>
          <cell r="N390" t="str">
            <v>KUST - General</v>
          </cell>
          <cell r="O390" t="str">
            <v>200179</v>
          </cell>
          <cell r="P390" t="str">
            <v>FA179-Opex Expense</v>
          </cell>
          <cell r="Q390">
            <v>0</v>
          </cell>
          <cell r="R390">
            <v>0</v>
          </cell>
          <cell r="S390">
            <v>35000</v>
          </cell>
          <cell r="T390">
            <v>31500</v>
          </cell>
          <cell r="U390">
            <v>28000</v>
          </cell>
          <cell r="V390">
            <v>24500</v>
          </cell>
          <cell r="W390">
            <v>35000</v>
          </cell>
          <cell r="X390">
            <v>35000</v>
          </cell>
          <cell r="Y390">
            <v>35000</v>
          </cell>
        </row>
        <row r="391">
          <cell r="F391" t="str">
            <v>847.8470320.1.436110.000000.847001.200179</v>
          </cell>
          <cell r="G391"/>
          <cell r="H391"/>
          <cell r="I391"/>
          <cell r="J391"/>
          <cell r="K391"/>
          <cell r="L391"/>
          <cell r="M391" t="str">
            <v>847001</v>
          </cell>
          <cell r="N391" t="str">
            <v>KUST - General</v>
          </cell>
          <cell r="O391" t="str">
            <v>200179</v>
          </cell>
          <cell r="P391" t="str">
            <v>FA179-Opex Expense</v>
          </cell>
          <cell r="Q391">
            <v>1</v>
          </cell>
          <cell r="R391">
            <v>0</v>
          </cell>
          <cell r="S391">
            <v>35000</v>
          </cell>
          <cell r="T391">
            <v>31500</v>
          </cell>
          <cell r="U391">
            <v>28000</v>
          </cell>
          <cell r="V391">
            <v>24500</v>
          </cell>
          <cell r="W391">
            <v>35000</v>
          </cell>
          <cell r="X391">
            <v>35000</v>
          </cell>
          <cell r="Y391">
            <v>35000</v>
          </cell>
        </row>
        <row r="392">
          <cell r="F392" t="str">
            <v>847.8470320.1.436600.000000.847001.200179</v>
          </cell>
          <cell r="G392"/>
          <cell r="H392"/>
          <cell r="I392"/>
          <cell r="J392"/>
          <cell r="K392"/>
          <cell r="L392"/>
          <cell r="M392" t="str">
            <v>847001</v>
          </cell>
          <cell r="N392" t="str">
            <v>KUST - General</v>
          </cell>
          <cell r="O392" t="str">
            <v>200179</v>
          </cell>
          <cell r="P392" t="str">
            <v>FA179-Opex Expense</v>
          </cell>
          <cell r="Q392">
            <v>0</v>
          </cell>
          <cell r="R392">
            <v>0</v>
          </cell>
          <cell r="S392">
            <v>45000</v>
          </cell>
          <cell r="T392">
            <v>40500</v>
          </cell>
          <cell r="U392">
            <v>36000</v>
          </cell>
          <cell r="V392">
            <v>31499.999999999996</v>
          </cell>
          <cell r="W392">
            <v>45000</v>
          </cell>
          <cell r="X392">
            <v>45000</v>
          </cell>
          <cell r="Y392">
            <v>45000</v>
          </cell>
        </row>
        <row r="393">
          <cell r="F393" t="str">
            <v>847.8470325.1.420550.000000.847001.200179</v>
          </cell>
          <cell r="G393"/>
          <cell r="H393"/>
          <cell r="I393"/>
          <cell r="J393"/>
          <cell r="K393"/>
          <cell r="L393"/>
          <cell r="M393" t="str">
            <v>847001</v>
          </cell>
          <cell r="N393" t="str">
            <v>KUST - General</v>
          </cell>
          <cell r="O393" t="str">
            <v>200179</v>
          </cell>
          <cell r="P393" t="str">
            <v>FA179-Opex Expense</v>
          </cell>
          <cell r="Q393">
            <v>0</v>
          </cell>
          <cell r="R393">
            <v>0</v>
          </cell>
          <cell r="S393">
            <v>4000</v>
          </cell>
          <cell r="T393">
            <v>3600</v>
          </cell>
          <cell r="U393">
            <v>3200</v>
          </cell>
          <cell r="V393">
            <v>2800</v>
          </cell>
          <cell r="W393">
            <v>4200</v>
          </cell>
          <cell r="X393">
            <v>4000</v>
          </cell>
          <cell r="Y393">
            <v>4000</v>
          </cell>
        </row>
        <row r="394">
          <cell r="F394" t="str">
            <v>847.8470325.1.425510.000000.847001.200179</v>
          </cell>
          <cell r="G394"/>
          <cell r="H394"/>
          <cell r="I394"/>
          <cell r="J394"/>
          <cell r="K394"/>
          <cell r="L394"/>
          <cell r="M394" t="str">
            <v>847001</v>
          </cell>
          <cell r="N394" t="str">
            <v>KUST - General</v>
          </cell>
          <cell r="O394" t="str">
            <v>200179</v>
          </cell>
          <cell r="P394" t="str">
            <v>FA179-Opex Expense</v>
          </cell>
          <cell r="Q394">
            <v>0</v>
          </cell>
          <cell r="R394">
            <v>0</v>
          </cell>
          <cell r="S394">
            <v>6600</v>
          </cell>
          <cell r="T394">
            <v>5940</v>
          </cell>
          <cell r="U394">
            <v>5280</v>
          </cell>
          <cell r="V394">
            <v>4620</v>
          </cell>
          <cell r="W394">
            <v>6600</v>
          </cell>
          <cell r="X394">
            <v>6600</v>
          </cell>
          <cell r="Y394">
            <v>6600</v>
          </cell>
        </row>
        <row r="395">
          <cell r="F395" t="str">
            <v>847.8470325.1.425760.000000.847001.200179</v>
          </cell>
          <cell r="G395"/>
          <cell r="H395"/>
          <cell r="I395"/>
          <cell r="J395"/>
          <cell r="K395"/>
          <cell r="L395"/>
          <cell r="M395" t="str">
            <v>847001</v>
          </cell>
          <cell r="N395" t="str">
            <v>KUST - General</v>
          </cell>
          <cell r="O395" t="str">
            <v>200179</v>
          </cell>
          <cell r="P395" t="str">
            <v>FA179-Opex Expense</v>
          </cell>
          <cell r="Q395">
            <v>0</v>
          </cell>
          <cell r="R395">
            <v>0</v>
          </cell>
          <cell r="S395">
            <v>5000</v>
          </cell>
          <cell r="T395">
            <v>4500</v>
          </cell>
          <cell r="U395">
            <v>4000</v>
          </cell>
          <cell r="V395">
            <v>3500</v>
          </cell>
          <cell r="W395">
            <v>5000</v>
          </cell>
          <cell r="X395">
            <v>7500</v>
          </cell>
          <cell r="Y395">
            <v>5000</v>
          </cell>
        </row>
        <row r="396">
          <cell r="F396" t="str">
            <v>847.8470325.1.425770.000000.847001.200179</v>
          </cell>
          <cell r="G396"/>
          <cell r="H396"/>
          <cell r="I396"/>
          <cell r="J396"/>
          <cell r="K396"/>
          <cell r="L396"/>
          <cell r="M396" t="str">
            <v>847001</v>
          </cell>
          <cell r="N396" t="str">
            <v>KUST - General</v>
          </cell>
          <cell r="O396" t="str">
            <v>200179</v>
          </cell>
          <cell r="P396" t="str">
            <v>FA179-Opex Expense</v>
          </cell>
          <cell r="Q396">
            <v>12269</v>
          </cell>
          <cell r="R396">
            <v>12268.15</v>
          </cell>
          <cell r="S396">
            <v>165000</v>
          </cell>
          <cell r="T396">
            <v>148500</v>
          </cell>
          <cell r="U396">
            <v>132000</v>
          </cell>
          <cell r="V396">
            <v>115499.99999999999</v>
          </cell>
          <cell r="W396">
            <v>180000</v>
          </cell>
          <cell r="X396">
            <v>195000</v>
          </cell>
          <cell r="Y396">
            <v>165000</v>
          </cell>
        </row>
        <row r="397">
          <cell r="F397" t="str">
            <v>847.8470325.1.425900.000000.847001.200179</v>
          </cell>
          <cell r="G397"/>
          <cell r="H397"/>
          <cell r="I397"/>
          <cell r="J397"/>
          <cell r="K397"/>
          <cell r="L397"/>
          <cell r="M397" t="str">
            <v>847001</v>
          </cell>
          <cell r="N397" t="str">
            <v>KUST - General</v>
          </cell>
          <cell r="O397" t="str">
            <v>200179</v>
          </cell>
          <cell r="P397" t="str">
            <v>FA179-Opex Expense</v>
          </cell>
          <cell r="Q397">
            <v>1502</v>
          </cell>
          <cell r="R397">
            <v>1502.43</v>
          </cell>
          <cell r="S397">
            <v>0</v>
          </cell>
          <cell r="T397">
            <v>0</v>
          </cell>
          <cell r="U397">
            <v>0</v>
          </cell>
          <cell r="V397">
            <v>0</v>
          </cell>
          <cell r="W397">
            <v>0</v>
          </cell>
          <cell r="X397">
            <v>0</v>
          </cell>
          <cell r="Y397">
            <v>0</v>
          </cell>
        </row>
        <row r="398">
          <cell r="F398" t="str">
            <v>847.8470325.1.428090.000000.847001.200179</v>
          </cell>
          <cell r="G398"/>
          <cell r="H398"/>
          <cell r="I398"/>
          <cell r="J398"/>
          <cell r="K398"/>
          <cell r="L398"/>
          <cell r="M398" t="str">
            <v>847001</v>
          </cell>
          <cell r="N398" t="str">
            <v>KUST - General</v>
          </cell>
          <cell r="O398" t="str">
            <v>200179</v>
          </cell>
          <cell r="P398" t="str">
            <v>FA179-Opex Expense</v>
          </cell>
          <cell r="Q398">
            <v>26479</v>
          </cell>
          <cell r="R398">
            <v>26476.67</v>
          </cell>
          <cell r="S398">
            <v>30000</v>
          </cell>
          <cell r="T398">
            <v>27000</v>
          </cell>
          <cell r="U398">
            <v>24000</v>
          </cell>
          <cell r="V398">
            <v>21000</v>
          </cell>
          <cell r="W398">
            <v>30000</v>
          </cell>
          <cell r="X398">
            <v>30000</v>
          </cell>
          <cell r="Y398">
            <v>30000</v>
          </cell>
        </row>
        <row r="399">
          <cell r="F399" t="str">
            <v>847.8470325.1.435350.000000.847001.200179</v>
          </cell>
          <cell r="G399"/>
          <cell r="H399"/>
          <cell r="I399"/>
          <cell r="J399"/>
          <cell r="K399"/>
          <cell r="L399"/>
          <cell r="M399" t="str">
            <v>847001</v>
          </cell>
          <cell r="N399" t="str">
            <v>KUST - General</v>
          </cell>
          <cell r="O399" t="str">
            <v>200179</v>
          </cell>
          <cell r="P399" t="str">
            <v>FA179-Opex Expense</v>
          </cell>
          <cell r="Q399">
            <v>0</v>
          </cell>
          <cell r="R399">
            <v>0</v>
          </cell>
          <cell r="S399">
            <v>80000</v>
          </cell>
          <cell r="T399">
            <v>72000</v>
          </cell>
          <cell r="U399">
            <v>64000</v>
          </cell>
          <cell r="V399">
            <v>56000</v>
          </cell>
          <cell r="W399">
            <v>80000</v>
          </cell>
          <cell r="X399">
            <v>80000</v>
          </cell>
          <cell r="Y399">
            <v>80000</v>
          </cell>
        </row>
        <row r="400">
          <cell r="F400" t="str">
            <v>847.8470325.1.436600.000000.847001.200179</v>
          </cell>
          <cell r="G400"/>
          <cell r="H400"/>
          <cell r="I400"/>
          <cell r="J400"/>
          <cell r="K400"/>
          <cell r="L400"/>
          <cell r="M400" t="str">
            <v>847001</v>
          </cell>
          <cell r="N400" t="str">
            <v>KUST - General</v>
          </cell>
          <cell r="O400" t="str">
            <v>200179</v>
          </cell>
          <cell r="P400" t="str">
            <v>FA179-Opex Expense</v>
          </cell>
          <cell r="Q400">
            <v>0</v>
          </cell>
          <cell r="R400">
            <v>0</v>
          </cell>
          <cell r="S400">
            <v>0</v>
          </cell>
          <cell r="T400">
            <v>0</v>
          </cell>
          <cell r="U400">
            <v>0</v>
          </cell>
          <cell r="V400">
            <v>0</v>
          </cell>
          <cell r="W400">
            <v>0</v>
          </cell>
          <cell r="X400">
            <v>0</v>
          </cell>
          <cell r="Y400">
            <v>0</v>
          </cell>
        </row>
        <row r="401">
          <cell r="F401" t="str">
            <v>847.8470330.1.421700.000000.847001.200179</v>
          </cell>
          <cell r="G401"/>
          <cell r="H401"/>
          <cell r="I401"/>
          <cell r="J401"/>
          <cell r="K401"/>
          <cell r="L401"/>
          <cell r="M401" t="str">
            <v>847001</v>
          </cell>
          <cell r="N401" t="str">
            <v>KUST - General</v>
          </cell>
          <cell r="O401" t="str">
            <v>200179</v>
          </cell>
          <cell r="P401" t="str">
            <v>FA179-Opex Expense</v>
          </cell>
          <cell r="Q401">
            <v>52800</v>
          </cell>
          <cell r="R401">
            <v>52799.38</v>
          </cell>
          <cell r="S401">
            <v>0</v>
          </cell>
          <cell r="T401">
            <v>0</v>
          </cell>
          <cell r="U401">
            <v>0</v>
          </cell>
          <cell r="V401">
            <v>0</v>
          </cell>
          <cell r="W401">
            <v>0</v>
          </cell>
          <cell r="X401">
            <v>0</v>
          </cell>
          <cell r="Y401">
            <v>0</v>
          </cell>
        </row>
        <row r="402">
          <cell r="F402" t="str">
            <v>847.8470330.1.425510.000000.847001.200179</v>
          </cell>
          <cell r="G402"/>
          <cell r="H402"/>
          <cell r="I402"/>
          <cell r="J402"/>
          <cell r="K402"/>
          <cell r="L402"/>
          <cell r="M402" t="str">
            <v>847001</v>
          </cell>
          <cell r="N402" t="str">
            <v>KUST - General</v>
          </cell>
          <cell r="O402" t="str">
            <v>200179</v>
          </cell>
          <cell r="P402" t="str">
            <v>FA179-Opex Expense</v>
          </cell>
          <cell r="Q402">
            <v>2185</v>
          </cell>
          <cell r="R402">
            <v>2185</v>
          </cell>
          <cell r="S402">
            <v>42000</v>
          </cell>
          <cell r="T402">
            <v>37800</v>
          </cell>
          <cell r="U402">
            <v>33600</v>
          </cell>
          <cell r="V402">
            <v>29399.999999999996</v>
          </cell>
          <cell r="W402">
            <v>8000</v>
          </cell>
          <cell r="X402">
            <v>8000</v>
          </cell>
          <cell r="Y402">
            <v>42000</v>
          </cell>
        </row>
        <row r="403">
          <cell r="F403" t="str">
            <v>847.8470330.1.425760.000000.847001.200179</v>
          </cell>
          <cell r="G403"/>
          <cell r="H403"/>
          <cell r="I403"/>
          <cell r="J403"/>
          <cell r="K403"/>
          <cell r="L403"/>
          <cell r="M403" t="str">
            <v>847001</v>
          </cell>
          <cell r="N403" t="str">
            <v>KUST - General</v>
          </cell>
          <cell r="O403" t="str">
            <v>200179</v>
          </cell>
          <cell r="P403" t="str">
            <v>FA179-Opex Expense</v>
          </cell>
          <cell r="Q403">
            <v>1</v>
          </cell>
          <cell r="R403">
            <v>0</v>
          </cell>
          <cell r="S403">
            <v>72000</v>
          </cell>
          <cell r="T403">
            <v>64800</v>
          </cell>
          <cell r="U403">
            <v>57600</v>
          </cell>
          <cell r="V403">
            <v>50400</v>
          </cell>
          <cell r="W403">
            <v>72000</v>
          </cell>
          <cell r="X403">
            <v>72000</v>
          </cell>
          <cell r="Y403">
            <v>72000</v>
          </cell>
        </row>
        <row r="404">
          <cell r="F404" t="str">
            <v>847.8470330.1.425761.000000.847001.200179</v>
          </cell>
          <cell r="G404"/>
          <cell r="H404"/>
          <cell r="I404"/>
          <cell r="J404"/>
          <cell r="K404"/>
          <cell r="L404"/>
          <cell r="M404" t="str">
            <v>847001</v>
          </cell>
          <cell r="N404" t="str">
            <v>KUST - General</v>
          </cell>
          <cell r="O404" t="str">
            <v>200179</v>
          </cell>
          <cell r="P404" t="str">
            <v>FA179-Opex Expense</v>
          </cell>
          <cell r="Q404">
            <v>0</v>
          </cell>
          <cell r="R404">
            <v>-3000</v>
          </cell>
          <cell r="S404">
            <v>0</v>
          </cell>
          <cell r="T404">
            <v>0</v>
          </cell>
          <cell r="U404">
            <v>0</v>
          </cell>
          <cell r="V404">
            <v>0</v>
          </cell>
          <cell r="W404">
            <v>0</v>
          </cell>
          <cell r="X404">
            <v>0</v>
          </cell>
          <cell r="Y404">
            <v>0</v>
          </cell>
        </row>
        <row r="405">
          <cell r="F405" t="str">
            <v>847.8470330.1.425900.000000.847001.200179</v>
          </cell>
          <cell r="G405"/>
          <cell r="H405"/>
          <cell r="I405"/>
          <cell r="J405"/>
          <cell r="K405"/>
          <cell r="L405"/>
          <cell r="M405" t="str">
            <v>847001</v>
          </cell>
          <cell r="N405" t="str">
            <v>KUST - General</v>
          </cell>
          <cell r="O405" t="str">
            <v>200179</v>
          </cell>
          <cell r="P405" t="str">
            <v>FA179-Opex Expense</v>
          </cell>
          <cell r="Q405">
            <v>6982</v>
          </cell>
          <cell r="R405">
            <v>6982.5</v>
          </cell>
          <cell r="S405">
            <v>16000</v>
          </cell>
          <cell r="T405">
            <v>14400</v>
          </cell>
          <cell r="U405">
            <v>12800</v>
          </cell>
          <cell r="V405">
            <v>11200</v>
          </cell>
          <cell r="W405">
            <v>16000</v>
          </cell>
          <cell r="X405">
            <v>16000</v>
          </cell>
          <cell r="Y405">
            <v>16000</v>
          </cell>
        </row>
        <row r="406">
          <cell r="F406" t="str">
            <v>847.8470330.1.428090.000000.847001.200179</v>
          </cell>
          <cell r="G406"/>
          <cell r="H406"/>
          <cell r="I406"/>
          <cell r="J406"/>
          <cell r="K406"/>
          <cell r="L406"/>
          <cell r="M406" t="str">
            <v>847001</v>
          </cell>
          <cell r="N406" t="str">
            <v>KUST - General</v>
          </cell>
          <cell r="O406" t="str">
            <v>200179</v>
          </cell>
          <cell r="P406" t="str">
            <v>FA179-Opex Expense</v>
          </cell>
          <cell r="Q406">
            <v>0</v>
          </cell>
          <cell r="R406">
            <v>0</v>
          </cell>
          <cell r="S406">
            <v>0</v>
          </cell>
          <cell r="T406">
            <v>0</v>
          </cell>
          <cell r="U406">
            <v>0</v>
          </cell>
          <cell r="V406">
            <v>0</v>
          </cell>
          <cell r="W406">
            <v>0</v>
          </cell>
          <cell r="X406">
            <v>0</v>
          </cell>
          <cell r="Y406">
            <v>0</v>
          </cell>
        </row>
        <row r="407">
          <cell r="F407" t="str">
            <v>847.8470330.1.435340.000000.847001.200179</v>
          </cell>
          <cell r="G407"/>
          <cell r="H407"/>
          <cell r="I407"/>
          <cell r="J407"/>
          <cell r="K407"/>
          <cell r="L407"/>
          <cell r="M407" t="str">
            <v>847001</v>
          </cell>
          <cell r="N407" t="str">
            <v>KUST - General</v>
          </cell>
          <cell r="O407" t="str">
            <v>200179</v>
          </cell>
          <cell r="P407" t="str">
            <v>FA179-Opex Expense</v>
          </cell>
          <cell r="Q407">
            <v>1</v>
          </cell>
          <cell r="R407">
            <v>0</v>
          </cell>
          <cell r="S407">
            <v>0</v>
          </cell>
          <cell r="T407">
            <v>0</v>
          </cell>
          <cell r="U407">
            <v>0</v>
          </cell>
          <cell r="V407">
            <v>0</v>
          </cell>
          <cell r="W407">
            <v>0</v>
          </cell>
          <cell r="X407">
            <v>0</v>
          </cell>
          <cell r="Y407">
            <v>0</v>
          </cell>
        </row>
        <row r="408">
          <cell r="F408" t="str">
            <v>847.8470330.1.436110.000000.847001.200179</v>
          </cell>
          <cell r="G408"/>
          <cell r="H408"/>
          <cell r="I408"/>
          <cell r="J408"/>
          <cell r="K408"/>
          <cell r="L408"/>
          <cell r="M408" t="str">
            <v>847001</v>
          </cell>
          <cell r="N408" t="str">
            <v>KUST - General</v>
          </cell>
          <cell r="O408" t="str">
            <v>200179</v>
          </cell>
          <cell r="P408" t="str">
            <v>FA179-Opex Expense</v>
          </cell>
          <cell r="Q408">
            <v>1</v>
          </cell>
          <cell r="R408">
            <v>0</v>
          </cell>
          <cell r="S408">
            <v>0</v>
          </cell>
          <cell r="T408">
            <v>0</v>
          </cell>
          <cell r="U408">
            <v>0</v>
          </cell>
          <cell r="V408">
            <v>0</v>
          </cell>
          <cell r="W408">
            <v>0</v>
          </cell>
          <cell r="X408">
            <v>0</v>
          </cell>
          <cell r="Y408">
            <v>0</v>
          </cell>
        </row>
        <row r="409">
          <cell r="F409" t="str">
            <v>847.8470335.1.420550.000000.847001.200179</v>
          </cell>
          <cell r="G409"/>
          <cell r="H409"/>
          <cell r="I409"/>
          <cell r="J409"/>
          <cell r="K409"/>
          <cell r="L409"/>
          <cell r="M409" t="str">
            <v>847001</v>
          </cell>
          <cell r="N409" t="str">
            <v>KUST - General</v>
          </cell>
          <cell r="O409" t="str">
            <v>200179</v>
          </cell>
          <cell r="P409" t="str">
            <v>FA179-Opex Expense</v>
          </cell>
          <cell r="Q409">
            <v>0</v>
          </cell>
          <cell r="R409">
            <v>0</v>
          </cell>
          <cell r="S409">
            <v>10000</v>
          </cell>
          <cell r="T409">
            <v>9000</v>
          </cell>
          <cell r="U409">
            <v>8000</v>
          </cell>
          <cell r="V409">
            <v>7000</v>
          </cell>
          <cell r="W409">
            <v>10000</v>
          </cell>
          <cell r="X409">
            <v>10000</v>
          </cell>
          <cell r="Y409">
            <v>10000</v>
          </cell>
        </row>
        <row r="410">
          <cell r="F410" t="str">
            <v>847.8470335.1.425510.000000.847001.200179</v>
          </cell>
          <cell r="G410"/>
          <cell r="H410"/>
          <cell r="I410"/>
          <cell r="J410"/>
          <cell r="K410"/>
          <cell r="L410"/>
          <cell r="M410" t="str">
            <v>847001</v>
          </cell>
          <cell r="N410" t="str">
            <v>KUST - General</v>
          </cell>
          <cell r="O410" t="str">
            <v>200179</v>
          </cell>
          <cell r="P410" t="str">
            <v>FA179-Opex Expense</v>
          </cell>
          <cell r="Q410">
            <v>0</v>
          </cell>
          <cell r="R410">
            <v>0</v>
          </cell>
          <cell r="S410">
            <v>20000</v>
          </cell>
          <cell r="T410">
            <v>18000</v>
          </cell>
          <cell r="U410">
            <v>16000</v>
          </cell>
          <cell r="V410">
            <v>14000</v>
          </cell>
          <cell r="W410">
            <v>20000</v>
          </cell>
          <cell r="X410">
            <v>24000</v>
          </cell>
          <cell r="Y410">
            <v>20000</v>
          </cell>
        </row>
        <row r="411">
          <cell r="F411" t="str">
            <v>847.8470335.1.425760.000000.847001.200179</v>
          </cell>
          <cell r="G411"/>
          <cell r="H411"/>
          <cell r="I411"/>
          <cell r="J411"/>
          <cell r="K411"/>
          <cell r="L411"/>
          <cell r="M411" t="str">
            <v>847001</v>
          </cell>
          <cell r="N411" t="str">
            <v>KUST - General</v>
          </cell>
          <cell r="O411" t="str">
            <v>200179</v>
          </cell>
          <cell r="P411" t="str">
            <v>FA179-Opex Expense</v>
          </cell>
          <cell r="Q411">
            <v>2400</v>
          </cell>
          <cell r="R411">
            <v>2400</v>
          </cell>
          <cell r="S411">
            <v>10000</v>
          </cell>
          <cell r="T411">
            <v>9000</v>
          </cell>
          <cell r="U411">
            <v>8000</v>
          </cell>
          <cell r="V411">
            <v>7000</v>
          </cell>
          <cell r="W411">
            <v>10000</v>
          </cell>
          <cell r="X411">
            <v>10000</v>
          </cell>
          <cell r="Y411">
            <v>10000</v>
          </cell>
        </row>
        <row r="412">
          <cell r="F412" t="str">
            <v>847.8470335.1.425900.000000.847001.200179</v>
          </cell>
          <cell r="G412"/>
          <cell r="H412"/>
          <cell r="I412"/>
          <cell r="J412"/>
          <cell r="K412"/>
          <cell r="L412"/>
          <cell r="M412" t="str">
            <v>847001</v>
          </cell>
          <cell r="N412" t="str">
            <v>KUST - General</v>
          </cell>
          <cell r="O412" t="str">
            <v>200179</v>
          </cell>
          <cell r="P412" t="str">
            <v>FA179-Opex Expense</v>
          </cell>
          <cell r="Q412">
            <v>4447</v>
          </cell>
          <cell r="R412">
            <v>4446.75</v>
          </cell>
          <cell r="S412">
            <v>20000</v>
          </cell>
          <cell r="T412">
            <v>18000</v>
          </cell>
          <cell r="U412">
            <v>16000</v>
          </cell>
          <cell r="V412">
            <v>14000</v>
          </cell>
          <cell r="W412">
            <v>20000</v>
          </cell>
          <cell r="X412">
            <v>20000</v>
          </cell>
          <cell r="Y412">
            <v>20000</v>
          </cell>
        </row>
        <row r="413">
          <cell r="F413" t="str">
            <v>847.8470335.1.428090.000000.847001.200179</v>
          </cell>
          <cell r="G413"/>
          <cell r="H413"/>
          <cell r="I413"/>
          <cell r="J413"/>
          <cell r="K413"/>
          <cell r="L413"/>
          <cell r="M413" t="str">
            <v>847001</v>
          </cell>
          <cell r="N413" t="str">
            <v>KUST - General</v>
          </cell>
          <cell r="O413" t="str">
            <v>200179</v>
          </cell>
          <cell r="P413" t="str">
            <v>FA179-Opex Expense</v>
          </cell>
          <cell r="Q413">
            <v>0</v>
          </cell>
          <cell r="R413">
            <v>0</v>
          </cell>
          <cell r="S413">
            <v>40000</v>
          </cell>
          <cell r="T413">
            <v>36000</v>
          </cell>
          <cell r="U413">
            <v>32000</v>
          </cell>
          <cell r="V413">
            <v>28000</v>
          </cell>
          <cell r="W413">
            <v>40000</v>
          </cell>
          <cell r="X413">
            <v>45000</v>
          </cell>
          <cell r="Y413">
            <v>40000</v>
          </cell>
        </row>
        <row r="414">
          <cell r="F414" t="str">
            <v>847.8470340.1.420550.000000.847001.200179</v>
          </cell>
          <cell r="G414"/>
          <cell r="H414"/>
          <cell r="I414"/>
          <cell r="J414"/>
          <cell r="K414"/>
          <cell r="L414"/>
          <cell r="M414" t="str">
            <v>847001</v>
          </cell>
          <cell r="N414" t="str">
            <v>KUST - General</v>
          </cell>
          <cell r="O414" t="str">
            <v>200179</v>
          </cell>
          <cell r="P414" t="str">
            <v>FA179-Opex Expense</v>
          </cell>
          <cell r="Q414">
            <v>0</v>
          </cell>
          <cell r="R414">
            <v>0</v>
          </cell>
          <cell r="S414">
            <v>3000</v>
          </cell>
          <cell r="T414">
            <v>2700</v>
          </cell>
          <cell r="U414">
            <v>2400</v>
          </cell>
          <cell r="V414">
            <v>2100</v>
          </cell>
          <cell r="W414">
            <v>3000</v>
          </cell>
          <cell r="X414">
            <v>3000</v>
          </cell>
          <cell r="Y414">
            <v>3000</v>
          </cell>
        </row>
        <row r="415">
          <cell r="F415" t="str">
            <v>847.8470340.1.425510.000000.847001.200179</v>
          </cell>
          <cell r="G415"/>
          <cell r="H415"/>
          <cell r="I415"/>
          <cell r="J415"/>
          <cell r="K415"/>
          <cell r="L415"/>
          <cell r="M415" t="str">
            <v>847001</v>
          </cell>
          <cell r="N415" t="str">
            <v>KUST - General</v>
          </cell>
          <cell r="O415" t="str">
            <v>200179</v>
          </cell>
          <cell r="P415" t="str">
            <v>FA179-Opex Expense</v>
          </cell>
          <cell r="Q415">
            <v>2080</v>
          </cell>
          <cell r="R415">
            <v>2080</v>
          </cell>
          <cell r="S415">
            <v>10000</v>
          </cell>
          <cell r="T415">
            <v>9000</v>
          </cell>
          <cell r="U415">
            <v>8000</v>
          </cell>
          <cell r="V415">
            <v>7000</v>
          </cell>
          <cell r="W415">
            <v>10000</v>
          </cell>
          <cell r="X415">
            <v>10000</v>
          </cell>
          <cell r="Y415">
            <v>10000</v>
          </cell>
        </row>
        <row r="416">
          <cell r="F416" t="str">
            <v>847.8470340.1.425760.000000.847001.200179</v>
          </cell>
          <cell r="G416"/>
          <cell r="H416"/>
          <cell r="I416"/>
          <cell r="J416"/>
          <cell r="K416"/>
          <cell r="L416"/>
          <cell r="M416" t="str">
            <v>847001</v>
          </cell>
          <cell r="N416" t="str">
            <v>KUST - General</v>
          </cell>
          <cell r="O416" t="str">
            <v>200179</v>
          </cell>
          <cell r="P416" t="str">
            <v>FA179-Opex Expense</v>
          </cell>
          <cell r="Q416">
            <v>2750</v>
          </cell>
          <cell r="R416">
            <v>2750</v>
          </cell>
          <cell r="S416">
            <v>12000</v>
          </cell>
          <cell r="T416">
            <v>10800</v>
          </cell>
          <cell r="U416">
            <v>9600</v>
          </cell>
          <cell r="V416">
            <v>8400</v>
          </cell>
          <cell r="W416">
            <v>12000</v>
          </cell>
          <cell r="X416">
            <v>12000</v>
          </cell>
          <cell r="Y416">
            <v>12000</v>
          </cell>
        </row>
        <row r="417">
          <cell r="F417" t="str">
            <v>847.8470340.1.425900.000000.847001.200179</v>
          </cell>
          <cell r="G417"/>
          <cell r="H417"/>
          <cell r="I417"/>
          <cell r="J417"/>
          <cell r="K417"/>
          <cell r="L417"/>
          <cell r="M417" t="str">
            <v>847001</v>
          </cell>
          <cell r="N417" t="str">
            <v>KUST - General</v>
          </cell>
          <cell r="O417" t="str">
            <v>200179</v>
          </cell>
          <cell r="P417" t="str">
            <v>FA179-Opex Expense</v>
          </cell>
          <cell r="Q417">
            <v>7287</v>
          </cell>
          <cell r="R417">
            <v>7287</v>
          </cell>
          <cell r="S417">
            <v>54000</v>
          </cell>
          <cell r="T417">
            <v>48600</v>
          </cell>
          <cell r="U417">
            <v>43200</v>
          </cell>
          <cell r="V417">
            <v>37800</v>
          </cell>
          <cell r="W417">
            <v>47000</v>
          </cell>
          <cell r="X417">
            <v>51000</v>
          </cell>
          <cell r="Y417">
            <v>54000</v>
          </cell>
        </row>
        <row r="418">
          <cell r="F418" t="str">
            <v>847.8470340.1.428090.000000.847001.200179</v>
          </cell>
          <cell r="G418"/>
          <cell r="H418"/>
          <cell r="I418"/>
          <cell r="J418"/>
          <cell r="K418"/>
          <cell r="L418"/>
          <cell r="M418" t="str">
            <v>847001</v>
          </cell>
          <cell r="N418" t="str">
            <v>KUST - General</v>
          </cell>
          <cell r="O418" t="str">
            <v>200179</v>
          </cell>
          <cell r="P418" t="str">
            <v>FA179-Opex Expense</v>
          </cell>
          <cell r="Q418">
            <v>9903</v>
          </cell>
          <cell r="R418">
            <v>9903</v>
          </cell>
          <cell r="S418">
            <v>0</v>
          </cell>
          <cell r="T418">
            <v>0</v>
          </cell>
          <cell r="U418">
            <v>0</v>
          </cell>
          <cell r="V418">
            <v>0</v>
          </cell>
          <cell r="W418">
            <v>0</v>
          </cell>
          <cell r="X418">
            <v>0</v>
          </cell>
          <cell r="Y418">
            <v>0</v>
          </cell>
        </row>
        <row r="419">
          <cell r="F419" t="str">
            <v>847.8470340.1.436110.000000.847001.200179</v>
          </cell>
          <cell r="G419"/>
          <cell r="H419"/>
          <cell r="I419"/>
          <cell r="J419"/>
          <cell r="K419"/>
          <cell r="L419"/>
          <cell r="M419" t="str">
            <v>847001</v>
          </cell>
          <cell r="N419" t="str">
            <v>KUST - General</v>
          </cell>
          <cell r="O419" t="str">
            <v>200179</v>
          </cell>
          <cell r="P419" t="str">
            <v>FA179-Opex Expense</v>
          </cell>
          <cell r="Q419">
            <v>1</v>
          </cell>
          <cell r="R419">
            <v>0</v>
          </cell>
          <cell r="S419">
            <v>0</v>
          </cell>
          <cell r="T419">
            <v>0</v>
          </cell>
          <cell r="U419">
            <v>0</v>
          </cell>
          <cell r="V419">
            <v>0</v>
          </cell>
          <cell r="W419">
            <v>0</v>
          </cell>
          <cell r="X419">
            <v>0</v>
          </cell>
          <cell r="Y419">
            <v>0</v>
          </cell>
        </row>
        <row r="420">
          <cell r="F420" t="str">
            <v>847.8470340.1.436600.000000.847001.200179</v>
          </cell>
          <cell r="G420"/>
          <cell r="H420"/>
          <cell r="I420"/>
          <cell r="J420"/>
          <cell r="K420"/>
          <cell r="L420"/>
          <cell r="M420" t="str">
            <v>847001</v>
          </cell>
          <cell r="N420" t="str">
            <v>KUST - General</v>
          </cell>
          <cell r="O420" t="str">
            <v>200179</v>
          </cell>
          <cell r="P420" t="str">
            <v>FA179-Opex Expense</v>
          </cell>
          <cell r="Q420">
            <v>0</v>
          </cell>
          <cell r="R420">
            <v>0</v>
          </cell>
          <cell r="S420">
            <v>0</v>
          </cell>
          <cell r="T420">
            <v>0</v>
          </cell>
          <cell r="U420">
            <v>0</v>
          </cell>
          <cell r="V420">
            <v>0</v>
          </cell>
          <cell r="W420">
            <v>0</v>
          </cell>
          <cell r="X420">
            <v>0</v>
          </cell>
          <cell r="Y420">
            <v>0</v>
          </cell>
        </row>
        <row r="421">
          <cell r="F421" t="str">
            <v>847.8470345.1.420550.000000.847001.200179</v>
          </cell>
          <cell r="G421"/>
          <cell r="H421"/>
          <cell r="I421"/>
          <cell r="J421"/>
          <cell r="K421"/>
          <cell r="L421"/>
          <cell r="M421" t="str">
            <v>847001</v>
          </cell>
          <cell r="N421" t="str">
            <v>KUST - General</v>
          </cell>
          <cell r="O421" t="str">
            <v>200179</v>
          </cell>
          <cell r="P421" t="str">
            <v>FA179-Opex Expense</v>
          </cell>
          <cell r="Q421">
            <v>41000</v>
          </cell>
          <cell r="R421">
            <v>41000</v>
          </cell>
          <cell r="S421">
            <v>20000</v>
          </cell>
          <cell r="T421">
            <v>18000</v>
          </cell>
          <cell r="U421">
            <v>16000</v>
          </cell>
          <cell r="V421">
            <v>14000</v>
          </cell>
          <cell r="W421">
            <v>10000</v>
          </cell>
          <cell r="X421">
            <v>10000</v>
          </cell>
          <cell r="Y421">
            <v>20000</v>
          </cell>
        </row>
        <row r="422">
          <cell r="F422" t="str">
            <v>847.8470345.1.425510.000000.847001.200179</v>
          </cell>
          <cell r="G422"/>
          <cell r="H422"/>
          <cell r="I422"/>
          <cell r="J422"/>
          <cell r="K422"/>
          <cell r="L422"/>
          <cell r="M422" t="str">
            <v>847001</v>
          </cell>
          <cell r="N422" t="str">
            <v>KUST - General</v>
          </cell>
          <cell r="O422" t="str">
            <v>200179</v>
          </cell>
          <cell r="P422" t="str">
            <v>FA179-Opex Expense</v>
          </cell>
          <cell r="Q422">
            <v>0</v>
          </cell>
          <cell r="R422">
            <v>0</v>
          </cell>
          <cell r="S422">
            <v>30000</v>
          </cell>
          <cell r="T422">
            <v>27000</v>
          </cell>
          <cell r="U422">
            <v>24000</v>
          </cell>
          <cell r="V422">
            <v>21000</v>
          </cell>
          <cell r="W422">
            <v>30000</v>
          </cell>
          <cell r="X422">
            <v>30000</v>
          </cell>
          <cell r="Y422">
            <v>30000</v>
          </cell>
        </row>
        <row r="423">
          <cell r="F423" t="str">
            <v>847.8470345.1.425760.000000.847001.200179</v>
          </cell>
          <cell r="G423"/>
          <cell r="H423"/>
          <cell r="I423"/>
          <cell r="J423"/>
          <cell r="K423"/>
          <cell r="L423"/>
          <cell r="M423" t="str">
            <v>847001</v>
          </cell>
          <cell r="N423" t="str">
            <v>KUST - General</v>
          </cell>
          <cell r="O423" t="str">
            <v>200179</v>
          </cell>
          <cell r="P423" t="str">
            <v>FA179-Opex Expense</v>
          </cell>
          <cell r="Q423">
            <v>0</v>
          </cell>
          <cell r="R423">
            <v>0</v>
          </cell>
          <cell r="S423">
            <v>120000</v>
          </cell>
          <cell r="T423">
            <v>108000</v>
          </cell>
          <cell r="U423">
            <v>96000</v>
          </cell>
          <cell r="V423">
            <v>84000</v>
          </cell>
          <cell r="W423">
            <v>120000</v>
          </cell>
          <cell r="X423">
            <v>120000</v>
          </cell>
          <cell r="Y423">
            <v>120000</v>
          </cell>
        </row>
        <row r="424">
          <cell r="F424" t="str">
            <v>847.8470345.1.425900.000000.847001.200179</v>
          </cell>
          <cell r="G424"/>
          <cell r="H424"/>
          <cell r="I424"/>
          <cell r="J424"/>
          <cell r="K424"/>
          <cell r="L424"/>
          <cell r="M424" t="str">
            <v>847001</v>
          </cell>
          <cell r="N424" t="str">
            <v>KUST - General</v>
          </cell>
          <cell r="O424" t="str">
            <v>200179</v>
          </cell>
          <cell r="P424" t="str">
            <v>FA179-Opex Expense</v>
          </cell>
          <cell r="Q424">
            <v>0</v>
          </cell>
          <cell r="R424">
            <v>0</v>
          </cell>
          <cell r="S424">
            <v>3000</v>
          </cell>
          <cell r="T424">
            <v>2700</v>
          </cell>
          <cell r="U424">
            <v>2400</v>
          </cell>
          <cell r="V424">
            <v>2100</v>
          </cell>
          <cell r="W424">
            <v>3000</v>
          </cell>
          <cell r="X424">
            <v>3000</v>
          </cell>
          <cell r="Y424">
            <v>3000</v>
          </cell>
        </row>
        <row r="425">
          <cell r="F425" t="str">
            <v>847.8470345.1.426610.000000.847001.200179</v>
          </cell>
          <cell r="G425"/>
          <cell r="H425"/>
          <cell r="I425"/>
          <cell r="J425"/>
          <cell r="K425"/>
          <cell r="L425"/>
          <cell r="M425" t="str">
            <v>847001</v>
          </cell>
          <cell r="N425" t="str">
            <v>KUST - General</v>
          </cell>
          <cell r="O425" t="str">
            <v>200179</v>
          </cell>
          <cell r="P425" t="str">
            <v>FA179-Opex Expense</v>
          </cell>
          <cell r="Q425">
            <v>-3290</v>
          </cell>
          <cell r="R425">
            <v>-7075.56</v>
          </cell>
          <cell r="S425">
            <v>146983</v>
          </cell>
          <cell r="T425">
            <v>132284.70000000001</v>
          </cell>
          <cell r="U425">
            <v>117586.40000000001</v>
          </cell>
          <cell r="V425">
            <v>102888.09999999999</v>
          </cell>
          <cell r="W425">
            <v>154332</v>
          </cell>
          <cell r="X425">
            <v>162048</v>
          </cell>
          <cell r="Y425">
            <v>146983</v>
          </cell>
        </row>
        <row r="426">
          <cell r="F426" t="str">
            <v>847.8470345.1.436600.000000.847001.200179</v>
          </cell>
          <cell r="G426"/>
          <cell r="H426"/>
          <cell r="I426"/>
          <cell r="J426"/>
          <cell r="K426"/>
          <cell r="L426"/>
          <cell r="M426" t="str">
            <v>847001</v>
          </cell>
          <cell r="N426" t="str">
            <v>KUST - General</v>
          </cell>
          <cell r="O426" t="str">
            <v>200179</v>
          </cell>
          <cell r="P426" t="str">
            <v>FA179-Opex Expense</v>
          </cell>
          <cell r="Q426">
            <v>0</v>
          </cell>
          <cell r="R426">
            <v>0</v>
          </cell>
          <cell r="S426">
            <v>9640</v>
          </cell>
          <cell r="T426">
            <v>8676</v>
          </cell>
          <cell r="U426">
            <v>7712</v>
          </cell>
          <cell r="V426">
            <v>6748</v>
          </cell>
          <cell r="W426">
            <v>0</v>
          </cell>
          <cell r="X426">
            <v>0</v>
          </cell>
          <cell r="Y426">
            <v>9640</v>
          </cell>
        </row>
        <row r="427">
          <cell r="F427" t="str">
            <v>847.8470350.1.420550.000000.847001.200179</v>
          </cell>
          <cell r="G427"/>
          <cell r="H427"/>
          <cell r="I427"/>
          <cell r="J427"/>
          <cell r="K427"/>
          <cell r="L427"/>
          <cell r="M427" t="str">
            <v>847001</v>
          </cell>
          <cell r="N427" t="str">
            <v>KUST - General</v>
          </cell>
          <cell r="O427" t="str">
            <v>200179</v>
          </cell>
          <cell r="P427" t="str">
            <v>FA179-Opex Expense</v>
          </cell>
          <cell r="Q427">
            <v>0</v>
          </cell>
          <cell r="R427">
            <v>0</v>
          </cell>
          <cell r="S427">
            <v>0</v>
          </cell>
          <cell r="T427">
            <v>0</v>
          </cell>
          <cell r="U427">
            <v>0</v>
          </cell>
          <cell r="V427">
            <v>0</v>
          </cell>
          <cell r="W427">
            <v>0</v>
          </cell>
          <cell r="X427">
            <v>0</v>
          </cell>
          <cell r="Y427">
            <v>0</v>
          </cell>
        </row>
        <row r="428">
          <cell r="F428" t="str">
            <v>847.8470350.1.425760.000000.847001.200179</v>
          </cell>
          <cell r="G428"/>
          <cell r="H428"/>
          <cell r="I428"/>
          <cell r="J428"/>
          <cell r="K428"/>
          <cell r="L428"/>
          <cell r="M428" t="str">
            <v>847001</v>
          </cell>
          <cell r="N428" t="str">
            <v>KUST - General</v>
          </cell>
          <cell r="O428" t="str">
            <v>200179</v>
          </cell>
          <cell r="P428" t="str">
            <v>FA179-Opex Expense</v>
          </cell>
          <cell r="Q428">
            <v>1248</v>
          </cell>
          <cell r="R428">
            <v>1247.5999999999999</v>
          </cell>
          <cell r="S428">
            <v>25000</v>
          </cell>
          <cell r="T428">
            <v>22500</v>
          </cell>
          <cell r="U428">
            <v>20000</v>
          </cell>
          <cell r="V428">
            <v>17500</v>
          </cell>
          <cell r="W428">
            <v>32000</v>
          </cell>
          <cell r="X428">
            <v>34200</v>
          </cell>
          <cell r="Y428">
            <v>25000</v>
          </cell>
        </row>
        <row r="429">
          <cell r="F429" t="str">
            <v>847.8470350.1.425900.000000.847001.200179</v>
          </cell>
          <cell r="G429"/>
          <cell r="H429"/>
          <cell r="I429"/>
          <cell r="J429"/>
          <cell r="K429"/>
          <cell r="L429"/>
          <cell r="M429" t="str">
            <v>847001</v>
          </cell>
          <cell r="N429" t="str">
            <v>KUST - General</v>
          </cell>
          <cell r="O429" t="str">
            <v>200179</v>
          </cell>
          <cell r="P429" t="str">
            <v>FA179-Opex Expense</v>
          </cell>
          <cell r="Q429">
            <v>9656</v>
          </cell>
          <cell r="R429">
            <v>9655.5499999999993</v>
          </cell>
          <cell r="S429">
            <v>8500</v>
          </cell>
          <cell r="T429">
            <v>7650</v>
          </cell>
          <cell r="U429">
            <v>6800</v>
          </cell>
          <cell r="V429">
            <v>5950</v>
          </cell>
          <cell r="W429">
            <v>9350.0000000000018</v>
          </cell>
          <cell r="X429">
            <v>10285.000000000002</v>
          </cell>
          <cell r="Y429">
            <v>8500</v>
          </cell>
        </row>
        <row r="430">
          <cell r="F430" t="str">
            <v>847.8470350.1.436600.000000.847001.200179</v>
          </cell>
          <cell r="G430"/>
          <cell r="H430"/>
          <cell r="I430"/>
          <cell r="J430"/>
          <cell r="K430"/>
          <cell r="L430"/>
          <cell r="M430" t="str">
            <v>847001</v>
          </cell>
          <cell r="N430" t="str">
            <v>KUST - General</v>
          </cell>
          <cell r="O430" t="str">
            <v>200179</v>
          </cell>
          <cell r="P430" t="str">
            <v>FA179-Opex Expense</v>
          </cell>
          <cell r="Q430">
            <v>0</v>
          </cell>
          <cell r="R430">
            <v>0</v>
          </cell>
          <cell r="S430">
            <v>60000</v>
          </cell>
          <cell r="T430">
            <v>54000</v>
          </cell>
          <cell r="U430">
            <v>48000</v>
          </cell>
          <cell r="V430">
            <v>42000</v>
          </cell>
          <cell r="W430">
            <v>40000</v>
          </cell>
          <cell r="X430">
            <v>40000</v>
          </cell>
          <cell r="Y430">
            <v>60000</v>
          </cell>
        </row>
        <row r="431">
          <cell r="F431" t="str">
            <v>847.8470405.1.425550.000000.847001.200179</v>
          </cell>
          <cell r="G431"/>
          <cell r="H431"/>
          <cell r="I431"/>
          <cell r="J431"/>
          <cell r="K431"/>
          <cell r="L431"/>
          <cell r="M431" t="str">
            <v>847001</v>
          </cell>
          <cell r="N431" t="str">
            <v>KUST - General</v>
          </cell>
          <cell r="O431" t="str">
            <v>200179</v>
          </cell>
          <cell r="P431" t="str">
            <v>FA179-Opex Expense</v>
          </cell>
          <cell r="Q431">
            <v>10138</v>
          </cell>
          <cell r="R431">
            <v>10137</v>
          </cell>
          <cell r="S431">
            <v>15000</v>
          </cell>
          <cell r="T431">
            <v>13500</v>
          </cell>
          <cell r="U431">
            <v>12000</v>
          </cell>
          <cell r="V431">
            <v>10500</v>
          </cell>
          <cell r="W431">
            <v>15000</v>
          </cell>
          <cell r="X431">
            <v>15000</v>
          </cell>
          <cell r="Y431">
            <v>15000</v>
          </cell>
        </row>
        <row r="432">
          <cell r="F432" t="str">
            <v>847.8470405.1.428090.000000.847001.200179</v>
          </cell>
          <cell r="G432"/>
          <cell r="H432"/>
          <cell r="I432"/>
          <cell r="J432"/>
          <cell r="K432"/>
          <cell r="L432"/>
          <cell r="M432" t="str">
            <v>847001</v>
          </cell>
          <cell r="N432" t="str">
            <v>KUST - General</v>
          </cell>
          <cell r="O432" t="str">
            <v>200179</v>
          </cell>
          <cell r="P432" t="str">
            <v>FA179-Opex Expense</v>
          </cell>
          <cell r="Q432">
            <v>0</v>
          </cell>
          <cell r="R432">
            <v>0</v>
          </cell>
          <cell r="S432">
            <v>0</v>
          </cell>
          <cell r="T432">
            <v>0</v>
          </cell>
          <cell r="U432">
            <v>0</v>
          </cell>
          <cell r="V432">
            <v>0</v>
          </cell>
          <cell r="W432">
            <v>0</v>
          </cell>
          <cell r="X432">
            <v>0</v>
          </cell>
          <cell r="Y432">
            <v>0</v>
          </cell>
        </row>
        <row r="433">
          <cell r="F433" t="str">
            <v>847.8470410.1.420570.000000.847001.200179</v>
          </cell>
          <cell r="G433"/>
          <cell r="H433"/>
          <cell r="I433"/>
          <cell r="J433"/>
          <cell r="K433"/>
          <cell r="L433"/>
          <cell r="M433" t="str">
            <v>847001</v>
          </cell>
          <cell r="N433" t="str">
            <v>KUST - General</v>
          </cell>
          <cell r="O433" t="str">
            <v>200179</v>
          </cell>
          <cell r="P433" t="str">
            <v>FA179-Opex Expense</v>
          </cell>
          <cell r="Q433">
            <v>0</v>
          </cell>
          <cell r="R433">
            <v>0</v>
          </cell>
          <cell r="S433">
            <v>0</v>
          </cell>
          <cell r="T433">
            <v>0</v>
          </cell>
          <cell r="U433">
            <v>0</v>
          </cell>
          <cell r="V433">
            <v>0</v>
          </cell>
          <cell r="W433">
            <v>0</v>
          </cell>
          <cell r="X433">
            <v>0</v>
          </cell>
          <cell r="Y433">
            <v>0</v>
          </cell>
        </row>
        <row r="434">
          <cell r="F434" t="str">
            <v>847.8470410.1.425100.000000.847001.200179</v>
          </cell>
          <cell r="G434"/>
          <cell r="H434"/>
          <cell r="I434"/>
          <cell r="J434"/>
          <cell r="K434"/>
          <cell r="L434"/>
          <cell r="M434" t="str">
            <v>847001</v>
          </cell>
          <cell r="N434" t="str">
            <v>KUST - General</v>
          </cell>
          <cell r="O434" t="str">
            <v>200179</v>
          </cell>
          <cell r="P434" t="str">
            <v>FA179-Opex Expense</v>
          </cell>
          <cell r="Q434">
            <v>0</v>
          </cell>
          <cell r="R434">
            <v>0</v>
          </cell>
          <cell r="S434">
            <v>0</v>
          </cell>
          <cell r="T434">
            <v>0</v>
          </cell>
          <cell r="U434">
            <v>0</v>
          </cell>
          <cell r="V434">
            <v>0</v>
          </cell>
          <cell r="W434">
            <v>0</v>
          </cell>
          <cell r="X434">
            <v>0</v>
          </cell>
          <cell r="Y434">
            <v>0</v>
          </cell>
        </row>
        <row r="435">
          <cell r="F435" t="str">
            <v>847.8470410.1.425761.000000.847001.200179</v>
          </cell>
          <cell r="G435"/>
          <cell r="H435"/>
          <cell r="I435"/>
          <cell r="J435"/>
          <cell r="K435"/>
          <cell r="L435"/>
          <cell r="M435" t="str">
            <v>847001</v>
          </cell>
          <cell r="N435" t="str">
            <v>KUST - General</v>
          </cell>
          <cell r="O435" t="str">
            <v>200179</v>
          </cell>
          <cell r="P435" t="str">
            <v>FA179-Opex Expense</v>
          </cell>
          <cell r="Q435">
            <v>0</v>
          </cell>
          <cell r="R435">
            <v>0</v>
          </cell>
          <cell r="S435">
            <v>162000</v>
          </cell>
          <cell r="T435">
            <v>145800</v>
          </cell>
          <cell r="U435">
            <v>129600</v>
          </cell>
          <cell r="V435">
            <v>113400</v>
          </cell>
          <cell r="W435">
            <v>162000</v>
          </cell>
          <cell r="X435">
            <v>162000</v>
          </cell>
          <cell r="Y435">
            <v>162000</v>
          </cell>
        </row>
        <row r="436">
          <cell r="F436" t="str">
            <v>847.8470410.1.428090.000000.847001.200179</v>
          </cell>
          <cell r="G436"/>
          <cell r="H436"/>
          <cell r="I436"/>
          <cell r="J436"/>
          <cell r="K436"/>
          <cell r="L436"/>
          <cell r="M436" t="str">
            <v>847001</v>
          </cell>
          <cell r="N436" t="str">
            <v>KUST - General</v>
          </cell>
          <cell r="O436" t="str">
            <v>200179</v>
          </cell>
          <cell r="P436" t="str">
            <v>FA179-Opex Expense</v>
          </cell>
          <cell r="Q436">
            <v>0</v>
          </cell>
          <cell r="R436">
            <v>0</v>
          </cell>
          <cell r="S436">
            <v>0</v>
          </cell>
          <cell r="T436">
            <v>0</v>
          </cell>
          <cell r="U436">
            <v>0</v>
          </cell>
          <cell r="V436">
            <v>0</v>
          </cell>
          <cell r="W436">
            <v>0</v>
          </cell>
          <cell r="X436">
            <v>0</v>
          </cell>
          <cell r="Y436">
            <v>0</v>
          </cell>
        </row>
        <row r="437">
          <cell r="F437" t="str">
            <v>847.8470410.1.428640.000000.847001.200179</v>
          </cell>
          <cell r="G437"/>
          <cell r="H437"/>
          <cell r="I437"/>
          <cell r="J437"/>
          <cell r="K437"/>
          <cell r="L437"/>
          <cell r="M437" t="str">
            <v>847001</v>
          </cell>
          <cell r="N437" t="str">
            <v>KUST - General</v>
          </cell>
          <cell r="O437" t="str">
            <v>200179</v>
          </cell>
          <cell r="P437" t="str">
            <v>FA179-Opex Expense</v>
          </cell>
          <cell r="Q437">
            <v>0</v>
          </cell>
          <cell r="R437">
            <v>0</v>
          </cell>
          <cell r="S437">
            <v>0</v>
          </cell>
          <cell r="T437">
            <v>0</v>
          </cell>
          <cell r="U437">
            <v>0</v>
          </cell>
          <cell r="V437">
            <v>0</v>
          </cell>
          <cell r="W437">
            <v>0</v>
          </cell>
          <cell r="X437">
            <v>0</v>
          </cell>
          <cell r="Y437">
            <v>0</v>
          </cell>
        </row>
        <row r="438">
          <cell r="F438" t="str">
            <v>847.8470415.1.425510.000000.847001.200179</v>
          </cell>
          <cell r="G438"/>
          <cell r="H438"/>
          <cell r="I438"/>
          <cell r="J438"/>
          <cell r="K438"/>
          <cell r="L438"/>
          <cell r="M438" t="str">
            <v>847001</v>
          </cell>
          <cell r="N438" t="str">
            <v>KUST - General</v>
          </cell>
          <cell r="O438" t="str">
            <v>200179</v>
          </cell>
          <cell r="P438" t="str">
            <v>FA179-Opex Expense</v>
          </cell>
          <cell r="Q438">
            <v>0</v>
          </cell>
          <cell r="R438">
            <v>0</v>
          </cell>
          <cell r="S438">
            <v>0</v>
          </cell>
          <cell r="T438">
            <v>0</v>
          </cell>
          <cell r="U438">
            <v>0</v>
          </cell>
          <cell r="V438">
            <v>0</v>
          </cell>
          <cell r="W438">
            <v>34000</v>
          </cell>
          <cell r="X438">
            <v>34000</v>
          </cell>
          <cell r="Y438">
            <v>0</v>
          </cell>
        </row>
        <row r="439">
          <cell r="F439" t="str">
            <v>847.8470415.1.425550.000000.847001.200179</v>
          </cell>
          <cell r="G439"/>
          <cell r="H439"/>
          <cell r="I439"/>
          <cell r="J439"/>
          <cell r="K439"/>
          <cell r="L439"/>
          <cell r="M439" t="str">
            <v>847001</v>
          </cell>
          <cell r="N439" t="str">
            <v>KUST - General</v>
          </cell>
          <cell r="O439" t="str">
            <v>200179</v>
          </cell>
          <cell r="P439" t="str">
            <v>FA179-Opex Expense</v>
          </cell>
          <cell r="Q439">
            <v>0</v>
          </cell>
          <cell r="R439">
            <v>0</v>
          </cell>
          <cell r="S439">
            <v>0</v>
          </cell>
          <cell r="T439">
            <v>0</v>
          </cell>
          <cell r="U439">
            <v>0</v>
          </cell>
          <cell r="V439">
            <v>0</v>
          </cell>
          <cell r="W439">
            <v>0</v>
          </cell>
          <cell r="X439">
            <v>0</v>
          </cell>
          <cell r="Y439">
            <v>0</v>
          </cell>
        </row>
        <row r="440">
          <cell r="F440" t="str">
            <v>847.8470415.1.425760.000000.847001.200179</v>
          </cell>
          <cell r="G440"/>
          <cell r="H440"/>
          <cell r="I440"/>
          <cell r="J440"/>
          <cell r="K440"/>
          <cell r="L440"/>
          <cell r="M440" t="str">
            <v>847001</v>
          </cell>
          <cell r="N440" t="str">
            <v>KUST - General</v>
          </cell>
          <cell r="O440" t="str">
            <v>200179</v>
          </cell>
          <cell r="P440" t="str">
            <v>FA179-Opex Expense</v>
          </cell>
          <cell r="Q440">
            <v>0</v>
          </cell>
          <cell r="R440">
            <v>0</v>
          </cell>
          <cell r="S440">
            <v>5000</v>
          </cell>
          <cell r="T440">
            <v>4500</v>
          </cell>
          <cell r="U440">
            <v>4000</v>
          </cell>
          <cell r="V440">
            <v>3500</v>
          </cell>
          <cell r="W440">
            <v>7500</v>
          </cell>
          <cell r="X440">
            <v>7500</v>
          </cell>
          <cell r="Y440">
            <v>5000</v>
          </cell>
        </row>
        <row r="441">
          <cell r="F441" t="str">
            <v>847.8470415.1.428090.000000.847001.200179</v>
          </cell>
          <cell r="G441"/>
          <cell r="H441"/>
          <cell r="I441"/>
          <cell r="J441"/>
          <cell r="K441"/>
          <cell r="L441"/>
          <cell r="M441" t="str">
            <v>847001</v>
          </cell>
          <cell r="N441" t="str">
            <v>KUST - General</v>
          </cell>
          <cell r="O441" t="str">
            <v>200179</v>
          </cell>
          <cell r="P441" t="str">
            <v>FA179-Opex Expense</v>
          </cell>
          <cell r="Q441">
            <v>0</v>
          </cell>
          <cell r="R441">
            <v>0</v>
          </cell>
          <cell r="S441">
            <v>0</v>
          </cell>
          <cell r="T441">
            <v>0</v>
          </cell>
          <cell r="U441">
            <v>0</v>
          </cell>
          <cell r="V441">
            <v>0</v>
          </cell>
          <cell r="W441">
            <v>36000</v>
          </cell>
          <cell r="X441">
            <v>35000</v>
          </cell>
          <cell r="Y441">
            <v>0</v>
          </cell>
        </row>
        <row r="442">
          <cell r="F442" t="str">
            <v>847.8470415.1.428640.000000.847001.200179</v>
          </cell>
          <cell r="G442"/>
          <cell r="H442"/>
          <cell r="I442"/>
          <cell r="J442"/>
          <cell r="K442"/>
          <cell r="L442"/>
          <cell r="M442" t="str">
            <v>847001</v>
          </cell>
          <cell r="N442" t="str">
            <v>KUST - General</v>
          </cell>
          <cell r="O442" t="str">
            <v>200179</v>
          </cell>
          <cell r="P442" t="str">
            <v>FA179-Opex Expense</v>
          </cell>
          <cell r="Q442">
            <v>0</v>
          </cell>
          <cell r="R442">
            <v>0</v>
          </cell>
          <cell r="S442">
            <v>15000</v>
          </cell>
          <cell r="T442">
            <v>13500</v>
          </cell>
          <cell r="U442">
            <v>12000</v>
          </cell>
          <cell r="V442">
            <v>10500</v>
          </cell>
          <cell r="W442">
            <v>15000</v>
          </cell>
          <cell r="X442">
            <v>15000</v>
          </cell>
          <cell r="Y442">
            <v>15000</v>
          </cell>
        </row>
        <row r="443">
          <cell r="F443" t="str">
            <v>847.8470415.1.435519.000000.847001.200179</v>
          </cell>
          <cell r="G443"/>
          <cell r="H443"/>
          <cell r="I443"/>
          <cell r="J443"/>
          <cell r="K443"/>
          <cell r="L443"/>
          <cell r="M443" t="str">
            <v>847001</v>
          </cell>
          <cell r="N443" t="str">
            <v>KUST - General</v>
          </cell>
          <cell r="O443" t="str">
            <v>200179</v>
          </cell>
          <cell r="P443" t="str">
            <v>FA179-Opex Expense</v>
          </cell>
          <cell r="Q443">
            <v>1</v>
          </cell>
          <cell r="R443">
            <v>0</v>
          </cell>
          <cell r="S443">
            <v>20000</v>
          </cell>
          <cell r="T443">
            <v>18000</v>
          </cell>
          <cell r="U443">
            <v>16000</v>
          </cell>
          <cell r="V443">
            <v>14000</v>
          </cell>
          <cell r="W443">
            <v>0</v>
          </cell>
          <cell r="X443">
            <v>0</v>
          </cell>
          <cell r="Y443">
            <v>20000</v>
          </cell>
        </row>
        <row r="444">
          <cell r="F444" t="str">
            <v>847.8470415.1.436110.000000.847001.200179</v>
          </cell>
          <cell r="G444"/>
          <cell r="H444"/>
          <cell r="I444"/>
          <cell r="J444"/>
          <cell r="K444"/>
          <cell r="L444"/>
          <cell r="M444" t="str">
            <v>847001</v>
          </cell>
          <cell r="N444" t="str">
            <v>KUST - General</v>
          </cell>
          <cell r="O444" t="str">
            <v>200179</v>
          </cell>
          <cell r="P444" t="str">
            <v>FA179-Opex Expense</v>
          </cell>
          <cell r="Q444">
            <v>1</v>
          </cell>
          <cell r="R444">
            <v>0</v>
          </cell>
          <cell r="S444">
            <v>0</v>
          </cell>
          <cell r="T444">
            <v>0</v>
          </cell>
          <cell r="U444">
            <v>0</v>
          </cell>
          <cell r="V444">
            <v>0</v>
          </cell>
          <cell r="W444">
            <v>0</v>
          </cell>
          <cell r="X444">
            <v>0</v>
          </cell>
          <cell r="Y444">
            <v>0</v>
          </cell>
        </row>
        <row r="445">
          <cell r="F445" t="str">
            <v>847.8470425.1.420550.000000.847001.200179</v>
          </cell>
          <cell r="G445"/>
          <cell r="H445"/>
          <cell r="I445"/>
          <cell r="J445"/>
          <cell r="K445"/>
          <cell r="L445"/>
          <cell r="M445" t="str">
            <v>847001</v>
          </cell>
          <cell r="N445" t="str">
            <v>KUST - General</v>
          </cell>
          <cell r="O445" t="str">
            <v>200179</v>
          </cell>
          <cell r="P445" t="str">
            <v>FA179-Opex Expense</v>
          </cell>
          <cell r="Q445">
            <v>5.0000000002910397E-2</v>
          </cell>
          <cell r="R445">
            <v>0</v>
          </cell>
          <cell r="S445">
            <v>0</v>
          </cell>
          <cell r="T445">
            <v>0</v>
          </cell>
          <cell r="U445">
            <v>0</v>
          </cell>
          <cell r="V445">
            <v>0</v>
          </cell>
          <cell r="W445">
            <v>0</v>
          </cell>
          <cell r="X445">
            <v>0</v>
          </cell>
          <cell r="Y445">
            <v>0</v>
          </cell>
        </row>
        <row r="446">
          <cell r="F446" t="str">
            <v>847.8470425.1.421700.000000.847001.200179</v>
          </cell>
          <cell r="G446"/>
          <cell r="H446"/>
          <cell r="I446"/>
          <cell r="J446"/>
          <cell r="K446"/>
          <cell r="L446"/>
          <cell r="M446" t="str">
            <v>847001</v>
          </cell>
          <cell r="N446" t="str">
            <v>KUST - General</v>
          </cell>
          <cell r="O446" t="str">
            <v>200179</v>
          </cell>
          <cell r="P446" t="str">
            <v>FA179-Opex Expense</v>
          </cell>
          <cell r="Q446">
            <v>0.84000000000378305</v>
          </cell>
          <cell r="R446">
            <v>0</v>
          </cell>
          <cell r="S446">
            <v>0</v>
          </cell>
          <cell r="T446">
            <v>0</v>
          </cell>
          <cell r="U446">
            <v>0</v>
          </cell>
          <cell r="V446">
            <v>0</v>
          </cell>
          <cell r="W446">
            <v>0</v>
          </cell>
          <cell r="X446">
            <v>0</v>
          </cell>
          <cell r="Y446">
            <v>0</v>
          </cell>
        </row>
        <row r="447">
          <cell r="F447" t="str">
            <v>847.8470425.1.425900.000000.847001.200179</v>
          </cell>
          <cell r="G447"/>
          <cell r="H447"/>
          <cell r="I447"/>
          <cell r="J447"/>
          <cell r="K447"/>
          <cell r="L447"/>
          <cell r="M447" t="str">
            <v>847001</v>
          </cell>
          <cell r="N447" t="str">
            <v>KUST - General</v>
          </cell>
          <cell r="O447" t="str">
            <v>200179</v>
          </cell>
          <cell r="P447" t="str">
            <v>FA179-Opex Expense</v>
          </cell>
          <cell r="Q447">
            <v>5057.5</v>
          </cell>
          <cell r="R447">
            <v>5058</v>
          </cell>
          <cell r="S447">
            <v>10116</v>
          </cell>
          <cell r="T447">
            <v>9104.4</v>
          </cell>
          <cell r="U447">
            <v>8092.8</v>
          </cell>
          <cell r="V447">
            <v>7081.2</v>
          </cell>
          <cell r="W447">
            <v>20000</v>
          </cell>
          <cell r="X447">
            <v>14000</v>
          </cell>
          <cell r="Y447">
            <v>10116</v>
          </cell>
        </row>
        <row r="448">
          <cell r="F448" t="str">
            <v>847.8470425.1.428090.000000.847001.200179</v>
          </cell>
          <cell r="G448"/>
          <cell r="H448"/>
          <cell r="I448"/>
          <cell r="J448"/>
          <cell r="K448"/>
          <cell r="L448"/>
          <cell r="M448" t="str">
            <v>847001</v>
          </cell>
          <cell r="N448" t="str">
            <v>KUST - General</v>
          </cell>
          <cell r="O448" t="str">
            <v>200179</v>
          </cell>
          <cell r="P448" t="str">
            <v>FA179-Opex Expense</v>
          </cell>
          <cell r="Q448">
            <v>0.18000000000029101</v>
          </cell>
          <cell r="R448">
            <v>0</v>
          </cell>
          <cell r="S448">
            <v>128000</v>
          </cell>
          <cell r="T448">
            <v>115200</v>
          </cell>
          <cell r="U448">
            <v>102400</v>
          </cell>
          <cell r="V448">
            <v>89600</v>
          </cell>
          <cell r="W448">
            <v>0</v>
          </cell>
          <cell r="X448">
            <v>150000</v>
          </cell>
          <cell r="Y448">
            <v>128000</v>
          </cell>
        </row>
        <row r="449">
          <cell r="F449" t="str">
            <v>847.8470430.1.425761.000000.847001.200179</v>
          </cell>
          <cell r="G449"/>
          <cell r="H449"/>
          <cell r="I449"/>
          <cell r="J449"/>
          <cell r="K449"/>
          <cell r="L449"/>
          <cell r="M449" t="str">
            <v>847001</v>
          </cell>
          <cell r="N449" t="str">
            <v>KUST - General</v>
          </cell>
          <cell r="O449" t="str">
            <v>200179</v>
          </cell>
          <cell r="P449" t="str">
            <v>FA179-Opex Expense</v>
          </cell>
          <cell r="Q449">
            <v>0.34000000000014602</v>
          </cell>
          <cell r="R449">
            <v>0</v>
          </cell>
          <cell r="S449">
            <v>8500</v>
          </cell>
          <cell r="T449">
            <v>7650</v>
          </cell>
          <cell r="U449">
            <v>6800</v>
          </cell>
          <cell r="V449">
            <v>5950</v>
          </cell>
          <cell r="W449">
            <v>8500</v>
          </cell>
          <cell r="X449">
            <v>8500</v>
          </cell>
          <cell r="Y449">
            <v>8500</v>
          </cell>
        </row>
        <row r="450">
          <cell r="F450" t="str">
            <v>847.8470430.1.425900.000000.847001.200179</v>
          </cell>
          <cell r="G450"/>
          <cell r="H450"/>
          <cell r="I450"/>
          <cell r="J450"/>
          <cell r="K450"/>
          <cell r="L450"/>
          <cell r="M450" t="str">
            <v>847001</v>
          </cell>
          <cell r="N450" t="str">
            <v>KUST - General</v>
          </cell>
          <cell r="O450" t="str">
            <v>200179</v>
          </cell>
          <cell r="P450" t="str">
            <v>FA179-Opex Expense</v>
          </cell>
          <cell r="Q450">
            <v>6195</v>
          </cell>
          <cell r="R450">
            <v>6195</v>
          </cell>
          <cell r="S450">
            <v>12000</v>
          </cell>
          <cell r="T450">
            <v>10800</v>
          </cell>
          <cell r="U450">
            <v>9600</v>
          </cell>
          <cell r="V450">
            <v>8400</v>
          </cell>
          <cell r="W450">
            <v>12000</v>
          </cell>
          <cell r="X450">
            <v>12000</v>
          </cell>
          <cell r="Y450">
            <v>12000</v>
          </cell>
        </row>
        <row r="451">
          <cell r="F451" t="str">
            <v>847.8470430.1.428640.000000.847001.200179</v>
          </cell>
          <cell r="G451"/>
          <cell r="H451"/>
          <cell r="I451"/>
          <cell r="J451"/>
          <cell r="K451"/>
          <cell r="L451"/>
          <cell r="M451" t="str">
            <v>847001</v>
          </cell>
          <cell r="N451" t="str">
            <v>KUST - General</v>
          </cell>
          <cell r="O451" t="str">
            <v>200179</v>
          </cell>
          <cell r="P451" t="str">
            <v>FA179-Opex Expense</v>
          </cell>
          <cell r="Q451">
            <v>0.68000000000029104</v>
          </cell>
          <cell r="R451">
            <v>0</v>
          </cell>
          <cell r="S451">
            <v>0</v>
          </cell>
          <cell r="T451">
            <v>0</v>
          </cell>
          <cell r="U451">
            <v>0</v>
          </cell>
          <cell r="V451">
            <v>0</v>
          </cell>
          <cell r="W451">
            <v>0</v>
          </cell>
          <cell r="X451">
            <v>0</v>
          </cell>
          <cell r="Y451">
            <v>0</v>
          </cell>
        </row>
        <row r="452">
          <cell r="F452" t="str">
            <v>847.8470435.1.425510.000000.847001.200179</v>
          </cell>
          <cell r="G452"/>
          <cell r="H452"/>
          <cell r="I452"/>
          <cell r="J452"/>
          <cell r="K452"/>
          <cell r="L452"/>
          <cell r="M452" t="str">
            <v>847001</v>
          </cell>
          <cell r="N452" t="str">
            <v>KUST - General</v>
          </cell>
          <cell r="O452" t="str">
            <v>200179</v>
          </cell>
          <cell r="P452" t="str">
            <v>FA179-Opex Expense</v>
          </cell>
          <cell r="Q452">
            <v>0.760000000009313</v>
          </cell>
          <cell r="R452">
            <v>0</v>
          </cell>
          <cell r="S452">
            <v>0</v>
          </cell>
          <cell r="T452">
            <v>0</v>
          </cell>
          <cell r="U452">
            <v>0</v>
          </cell>
          <cell r="V452">
            <v>0</v>
          </cell>
          <cell r="W452">
            <v>0</v>
          </cell>
          <cell r="X452">
            <v>0</v>
          </cell>
          <cell r="Y452">
            <v>0</v>
          </cell>
        </row>
        <row r="453">
          <cell r="F453" t="str">
            <v>847.8470435.1.425550.000000.847001.200179</v>
          </cell>
          <cell r="G453"/>
          <cell r="H453"/>
          <cell r="I453"/>
          <cell r="J453"/>
          <cell r="K453"/>
          <cell r="L453"/>
          <cell r="M453" t="str">
            <v>847001</v>
          </cell>
          <cell r="N453" t="str">
            <v>KUST - General</v>
          </cell>
          <cell r="O453" t="str">
            <v>200179</v>
          </cell>
          <cell r="P453" t="str">
            <v>FA179-Opex Expense</v>
          </cell>
          <cell r="Q453">
            <v>5501</v>
          </cell>
          <cell r="R453">
            <v>5500</v>
          </cell>
          <cell r="S453">
            <v>0</v>
          </cell>
          <cell r="T453">
            <v>0</v>
          </cell>
          <cell r="U453">
            <v>0</v>
          </cell>
          <cell r="V453">
            <v>0</v>
          </cell>
          <cell r="W453">
            <v>0</v>
          </cell>
          <cell r="X453">
            <v>0</v>
          </cell>
          <cell r="Y453">
            <v>0</v>
          </cell>
        </row>
        <row r="454">
          <cell r="F454" t="str">
            <v>847.8470435.1.425761.000000.847001.200179</v>
          </cell>
          <cell r="G454"/>
          <cell r="H454"/>
          <cell r="I454"/>
          <cell r="J454"/>
          <cell r="K454"/>
          <cell r="L454"/>
          <cell r="M454" t="str">
            <v>847001</v>
          </cell>
          <cell r="N454" t="str">
            <v>KUST - General</v>
          </cell>
          <cell r="O454" t="str">
            <v>200179</v>
          </cell>
          <cell r="P454" t="str">
            <v>FA179-Opex Expense</v>
          </cell>
          <cell r="Q454">
            <v>0.91000000000349202</v>
          </cell>
          <cell r="R454">
            <v>0</v>
          </cell>
          <cell r="S454">
            <v>0</v>
          </cell>
          <cell r="T454">
            <v>0</v>
          </cell>
          <cell r="U454">
            <v>0</v>
          </cell>
          <cell r="V454">
            <v>0</v>
          </cell>
          <cell r="W454">
            <v>0</v>
          </cell>
          <cell r="X454">
            <v>0</v>
          </cell>
          <cell r="Y454">
            <v>0</v>
          </cell>
        </row>
        <row r="455">
          <cell r="F455" t="str">
            <v>847.8470435.1.425900.000000.847001.200179</v>
          </cell>
          <cell r="G455"/>
          <cell r="H455"/>
          <cell r="I455"/>
          <cell r="J455"/>
          <cell r="K455"/>
          <cell r="L455"/>
          <cell r="M455" t="str">
            <v>847001</v>
          </cell>
          <cell r="N455" t="str">
            <v>KUST - General</v>
          </cell>
          <cell r="O455" t="str">
            <v>200179</v>
          </cell>
          <cell r="P455" t="str">
            <v>FA179-Opex Expense</v>
          </cell>
          <cell r="Q455">
            <v>0.58000000000174601</v>
          </cell>
          <cell r="R455">
            <v>0</v>
          </cell>
          <cell r="S455">
            <v>0</v>
          </cell>
          <cell r="T455">
            <v>0</v>
          </cell>
          <cell r="U455">
            <v>0</v>
          </cell>
          <cell r="V455">
            <v>0</v>
          </cell>
          <cell r="W455">
            <v>100000</v>
          </cell>
          <cell r="X455">
            <v>100000</v>
          </cell>
          <cell r="Y455">
            <v>0</v>
          </cell>
        </row>
        <row r="456">
          <cell r="F456" t="str">
            <v>847.8470435.1.428090.000000.847001.200179</v>
          </cell>
          <cell r="G456"/>
          <cell r="H456"/>
          <cell r="I456"/>
          <cell r="J456"/>
          <cell r="K456"/>
          <cell r="L456"/>
          <cell r="M456" t="str">
            <v>847001</v>
          </cell>
          <cell r="N456" t="str">
            <v>KUST - General</v>
          </cell>
          <cell r="O456" t="str">
            <v>200179</v>
          </cell>
          <cell r="P456" t="str">
            <v>FA179-Opex Expense</v>
          </cell>
          <cell r="Q456">
            <v>0.88000000000465695</v>
          </cell>
          <cell r="R456">
            <v>0</v>
          </cell>
          <cell r="S456">
            <v>0</v>
          </cell>
          <cell r="T456">
            <v>0</v>
          </cell>
          <cell r="U456">
            <v>0</v>
          </cell>
          <cell r="V456">
            <v>0</v>
          </cell>
          <cell r="W456">
            <v>0</v>
          </cell>
          <cell r="X456">
            <v>0</v>
          </cell>
          <cell r="Y456">
            <v>0</v>
          </cell>
        </row>
        <row r="457">
          <cell r="F457" t="str">
            <v>847.8470440.1.420570.000000.847001.200179</v>
          </cell>
          <cell r="G457"/>
          <cell r="H457"/>
          <cell r="I457"/>
          <cell r="J457"/>
          <cell r="K457"/>
          <cell r="L457"/>
          <cell r="M457" t="str">
            <v>847001</v>
          </cell>
          <cell r="N457" t="str">
            <v>KUST - General</v>
          </cell>
          <cell r="O457" t="str">
            <v>200179</v>
          </cell>
          <cell r="P457" t="str">
            <v>FA179-Opex Expense</v>
          </cell>
          <cell r="Q457">
            <v>0</v>
          </cell>
          <cell r="R457">
            <v>0</v>
          </cell>
          <cell r="S457">
            <v>150000</v>
          </cell>
          <cell r="T457">
            <v>135000</v>
          </cell>
          <cell r="U457">
            <v>120000</v>
          </cell>
          <cell r="V457">
            <v>105000</v>
          </cell>
          <cell r="W457">
            <v>150000</v>
          </cell>
          <cell r="X457">
            <v>150000</v>
          </cell>
          <cell r="Y457">
            <v>150000</v>
          </cell>
        </row>
        <row r="458">
          <cell r="F458" t="str">
            <v>847.8470440.1.428090.000000.847001.200179</v>
          </cell>
          <cell r="G458"/>
          <cell r="H458"/>
          <cell r="I458"/>
          <cell r="J458"/>
          <cell r="K458"/>
          <cell r="L458"/>
          <cell r="M458" t="str">
            <v>847001</v>
          </cell>
          <cell r="N458" t="str">
            <v>KUST - General</v>
          </cell>
          <cell r="O458" t="str">
            <v>200179</v>
          </cell>
          <cell r="P458" t="str">
            <v>FA179-Opex Expense</v>
          </cell>
          <cell r="Q458">
            <v>0</v>
          </cell>
          <cell r="R458">
            <v>0</v>
          </cell>
          <cell r="S458">
            <v>225000</v>
          </cell>
          <cell r="T458">
            <v>202500</v>
          </cell>
          <cell r="U458">
            <v>180000</v>
          </cell>
          <cell r="V458">
            <v>157500</v>
          </cell>
          <cell r="W458">
            <v>225000</v>
          </cell>
          <cell r="X458">
            <v>225000</v>
          </cell>
          <cell r="Y458">
            <v>225000</v>
          </cell>
        </row>
        <row r="459">
          <cell r="F459" t="str">
            <v>847.8470440.1.428640.000000.847001.200179</v>
          </cell>
          <cell r="G459"/>
          <cell r="H459"/>
          <cell r="I459"/>
          <cell r="J459"/>
          <cell r="K459"/>
          <cell r="L459"/>
          <cell r="M459" t="str">
            <v>847001</v>
          </cell>
          <cell r="N459" t="str">
            <v>KUST - General</v>
          </cell>
          <cell r="O459" t="str">
            <v>200179</v>
          </cell>
          <cell r="P459" t="str">
            <v>FA179-Opex Expense</v>
          </cell>
          <cell r="Q459">
            <v>0</v>
          </cell>
          <cell r="R459">
            <v>0</v>
          </cell>
          <cell r="S459">
            <v>100000</v>
          </cell>
          <cell r="T459">
            <v>90000</v>
          </cell>
          <cell r="U459">
            <v>80000</v>
          </cell>
          <cell r="V459">
            <v>70000</v>
          </cell>
          <cell r="W459">
            <v>100000</v>
          </cell>
          <cell r="X459">
            <v>100000</v>
          </cell>
          <cell r="Y459">
            <v>100000</v>
          </cell>
        </row>
        <row r="460">
          <cell r="F460" t="str">
            <v>847.8470445.1.425760.000000.847001.200179</v>
          </cell>
          <cell r="G460"/>
          <cell r="H460"/>
          <cell r="I460"/>
          <cell r="J460"/>
          <cell r="K460"/>
          <cell r="L460"/>
          <cell r="M460" t="str">
            <v>847001</v>
          </cell>
          <cell r="N460" t="str">
            <v>KUST - General</v>
          </cell>
          <cell r="O460" t="str">
            <v>200179</v>
          </cell>
          <cell r="P460" t="str">
            <v>FA179-Opex Expense</v>
          </cell>
          <cell r="Q460">
            <v>0</v>
          </cell>
          <cell r="R460">
            <v>0</v>
          </cell>
          <cell r="S460">
            <v>36630</v>
          </cell>
          <cell r="T460">
            <v>32967</v>
          </cell>
          <cell r="U460">
            <v>29304</v>
          </cell>
          <cell r="V460">
            <v>25641</v>
          </cell>
          <cell r="W460">
            <v>36630</v>
          </cell>
          <cell r="X460">
            <v>36630</v>
          </cell>
          <cell r="Y460">
            <v>36630</v>
          </cell>
        </row>
        <row r="461">
          <cell r="F461" t="str">
            <v>847.8470450.1.426610.000000.847001.200179</v>
          </cell>
          <cell r="G461"/>
          <cell r="H461"/>
          <cell r="I461"/>
          <cell r="J461"/>
          <cell r="K461"/>
          <cell r="L461"/>
          <cell r="M461" t="str">
            <v>847001</v>
          </cell>
          <cell r="N461" t="str">
            <v>KUST - General</v>
          </cell>
          <cell r="O461" t="str">
            <v>200179</v>
          </cell>
          <cell r="P461" t="str">
            <v>FA179-Opex Expense</v>
          </cell>
          <cell r="Q461">
            <v>-4357</v>
          </cell>
          <cell r="R461">
            <v>-4357.79</v>
          </cell>
          <cell r="S461">
            <v>313605</v>
          </cell>
          <cell r="T461">
            <v>282244.5</v>
          </cell>
          <cell r="U461">
            <v>250884</v>
          </cell>
          <cell r="V461">
            <v>219523.5</v>
          </cell>
          <cell r="W461">
            <v>0</v>
          </cell>
          <cell r="X461">
            <v>0</v>
          </cell>
          <cell r="Y461">
            <v>313605</v>
          </cell>
        </row>
        <row r="462">
          <cell r="F462" t="str">
            <v>847.8470520.1.421600.000000.847010.200179</v>
          </cell>
          <cell r="G462"/>
          <cell r="H462"/>
          <cell r="I462"/>
          <cell r="J462"/>
          <cell r="K462"/>
          <cell r="L462"/>
          <cell r="M462" t="str">
            <v>847010</v>
          </cell>
          <cell r="N462" t="str">
            <v>KUST - Main Campus</v>
          </cell>
          <cell r="O462" t="str">
            <v>200179</v>
          </cell>
          <cell r="P462" t="str">
            <v>FA179-Opex Expense</v>
          </cell>
          <cell r="Q462">
            <v>330005</v>
          </cell>
          <cell r="R462">
            <v>330003.52</v>
          </cell>
          <cell r="S462">
            <v>0</v>
          </cell>
          <cell r="T462">
            <v>0</v>
          </cell>
          <cell r="U462">
            <v>0</v>
          </cell>
          <cell r="V462">
            <v>0</v>
          </cell>
          <cell r="W462">
            <v>0</v>
          </cell>
          <cell r="X462">
            <v>0</v>
          </cell>
          <cell r="Y462">
            <v>0</v>
          </cell>
        </row>
        <row r="463">
          <cell r="F463" t="str">
            <v>847.8470530.1.425900.000000.847010.200179</v>
          </cell>
          <cell r="G463"/>
          <cell r="H463"/>
          <cell r="I463"/>
          <cell r="J463"/>
          <cell r="K463"/>
          <cell r="L463"/>
          <cell r="M463" t="str">
            <v>847010</v>
          </cell>
          <cell r="N463" t="str">
            <v>KUST - Main Campus</v>
          </cell>
          <cell r="O463" t="str">
            <v>200179</v>
          </cell>
          <cell r="P463" t="str">
            <v>FA179-Opex Expense</v>
          </cell>
          <cell r="Q463">
            <v>0</v>
          </cell>
          <cell r="R463">
            <v>0</v>
          </cell>
          <cell r="S463">
            <v>30000</v>
          </cell>
          <cell r="T463">
            <v>27000</v>
          </cell>
          <cell r="U463">
            <v>24000</v>
          </cell>
          <cell r="V463">
            <v>21000</v>
          </cell>
          <cell r="W463">
            <v>0</v>
          </cell>
          <cell r="X463">
            <v>10000</v>
          </cell>
          <cell r="Y463">
            <v>30000</v>
          </cell>
        </row>
        <row r="464">
          <cell r="F464" t="str">
            <v>847.8470530.1.428090.000000.847010.200179</v>
          </cell>
          <cell r="G464"/>
          <cell r="H464"/>
          <cell r="I464"/>
          <cell r="J464"/>
          <cell r="K464"/>
          <cell r="L464"/>
          <cell r="M464" t="str">
            <v>847010</v>
          </cell>
          <cell r="N464" t="str">
            <v>KUST - Main Campus</v>
          </cell>
          <cell r="O464" t="str">
            <v>200179</v>
          </cell>
          <cell r="P464" t="str">
            <v>FA179-Opex Expense</v>
          </cell>
          <cell r="Q464">
            <v>0</v>
          </cell>
          <cell r="R464">
            <v>0</v>
          </cell>
          <cell r="S464">
            <v>0</v>
          </cell>
          <cell r="T464">
            <v>0</v>
          </cell>
          <cell r="U464">
            <v>0</v>
          </cell>
          <cell r="V464">
            <v>0</v>
          </cell>
          <cell r="W464">
            <v>0</v>
          </cell>
          <cell r="X464">
            <v>0</v>
          </cell>
          <cell r="Y464">
            <v>0</v>
          </cell>
        </row>
        <row r="465">
          <cell r="F465" t="str">
            <v>847.8470530.1.435410.000000.847020.200179</v>
          </cell>
          <cell r="G465"/>
          <cell r="H465"/>
          <cell r="I465"/>
          <cell r="J465"/>
          <cell r="K465"/>
          <cell r="L465"/>
          <cell r="M465" t="str">
            <v>847020</v>
          </cell>
          <cell r="N465" t="str">
            <v>KUST- Sas Al Nakhl Campus</v>
          </cell>
          <cell r="O465" t="str">
            <v>200179</v>
          </cell>
          <cell r="P465" t="str">
            <v>FA179-Opex Expense</v>
          </cell>
          <cell r="Q465">
            <v>0</v>
          </cell>
          <cell r="R465">
            <v>0</v>
          </cell>
          <cell r="S465">
            <v>0</v>
          </cell>
          <cell r="T465">
            <v>0</v>
          </cell>
          <cell r="U465">
            <v>0</v>
          </cell>
          <cell r="V465">
            <v>0</v>
          </cell>
          <cell r="W465">
            <v>0</v>
          </cell>
          <cell r="X465">
            <v>0</v>
          </cell>
          <cell r="Y465">
            <v>0</v>
          </cell>
        </row>
        <row r="466">
          <cell r="F466" t="str">
            <v>847.8470530.1.435508.000000.847020.200179</v>
          </cell>
          <cell r="G466"/>
          <cell r="H466"/>
          <cell r="I466"/>
          <cell r="J466"/>
          <cell r="K466"/>
          <cell r="L466"/>
          <cell r="M466" t="str">
            <v>847020</v>
          </cell>
          <cell r="N466" t="str">
            <v>KUST- Sas Al Nakhl Campus</v>
          </cell>
          <cell r="O466" t="str">
            <v>200179</v>
          </cell>
          <cell r="P466" t="str">
            <v>FA179-Opex Expense</v>
          </cell>
          <cell r="Q466">
            <v>2999</v>
          </cell>
          <cell r="R466">
            <v>-114763.75</v>
          </cell>
          <cell r="S466">
            <v>0</v>
          </cell>
          <cell r="T466">
            <v>0</v>
          </cell>
          <cell r="U466">
            <v>0</v>
          </cell>
          <cell r="V466">
            <v>0</v>
          </cell>
          <cell r="W466">
            <v>0</v>
          </cell>
          <cell r="X466">
            <v>0</v>
          </cell>
          <cell r="Y466">
            <v>0</v>
          </cell>
        </row>
        <row r="467">
          <cell r="F467" t="str">
            <v>847.8470530.1.435740.000000.847020.200179</v>
          </cell>
          <cell r="G467"/>
          <cell r="H467"/>
          <cell r="I467"/>
          <cell r="J467"/>
          <cell r="K467"/>
          <cell r="L467"/>
          <cell r="M467" t="str">
            <v>847020</v>
          </cell>
          <cell r="N467" t="str">
            <v>KUST- Sas Al Nakhl Campus</v>
          </cell>
          <cell r="O467" t="str">
            <v>200179</v>
          </cell>
          <cell r="P467" t="str">
            <v>FA179-Opex Expense</v>
          </cell>
          <cell r="Q467">
            <v>-14077</v>
          </cell>
          <cell r="R467">
            <v>-14078</v>
          </cell>
          <cell r="S467">
            <v>0</v>
          </cell>
          <cell r="T467">
            <v>0</v>
          </cell>
          <cell r="U467">
            <v>0</v>
          </cell>
          <cell r="V467">
            <v>0</v>
          </cell>
          <cell r="W467">
            <v>0</v>
          </cell>
          <cell r="X467">
            <v>0</v>
          </cell>
          <cell r="Y467">
            <v>0</v>
          </cell>
        </row>
        <row r="468">
          <cell r="F468" t="str">
            <v>847.8470530.1.436120.000000.847020.200179</v>
          </cell>
          <cell r="G468"/>
          <cell r="H468"/>
          <cell r="I468"/>
          <cell r="J468"/>
          <cell r="K468"/>
          <cell r="L468"/>
          <cell r="M468" t="str">
            <v>847020</v>
          </cell>
          <cell r="N468" t="str">
            <v>KUST- Sas Al Nakhl Campus</v>
          </cell>
          <cell r="O468" t="str">
            <v>200179</v>
          </cell>
          <cell r="P468" t="str">
            <v>FA179-Opex Expense</v>
          </cell>
          <cell r="Q468">
            <v>475</v>
          </cell>
          <cell r="R468">
            <v>0</v>
          </cell>
          <cell r="S468">
            <v>0</v>
          </cell>
          <cell r="T468">
            <v>0</v>
          </cell>
          <cell r="U468">
            <v>0</v>
          </cell>
          <cell r="V468">
            <v>0</v>
          </cell>
          <cell r="W468">
            <v>0</v>
          </cell>
          <cell r="X468">
            <v>0</v>
          </cell>
          <cell r="Y468">
            <v>0</v>
          </cell>
        </row>
        <row r="469">
          <cell r="F469" t="str">
            <v>847.8470620.1.425510.000000.847001.200179</v>
          </cell>
          <cell r="G469"/>
          <cell r="H469"/>
          <cell r="I469"/>
          <cell r="J469"/>
          <cell r="K469"/>
          <cell r="L469"/>
          <cell r="M469" t="str">
            <v>847001</v>
          </cell>
          <cell r="N469" t="str">
            <v>KUST - General</v>
          </cell>
          <cell r="O469" t="str">
            <v>200179</v>
          </cell>
          <cell r="P469" t="str">
            <v>FA179-Opex Expense</v>
          </cell>
          <cell r="Q469">
            <v>0</v>
          </cell>
          <cell r="R469">
            <v>0</v>
          </cell>
          <cell r="S469">
            <v>0</v>
          </cell>
          <cell r="T469">
            <v>0</v>
          </cell>
          <cell r="U469">
            <v>0</v>
          </cell>
          <cell r="V469">
            <v>0</v>
          </cell>
          <cell r="W469">
            <v>0</v>
          </cell>
          <cell r="X469">
            <v>0</v>
          </cell>
          <cell r="Y469">
            <v>0</v>
          </cell>
        </row>
        <row r="470">
          <cell r="F470" t="str">
            <v>847.8470620.1.425900.000000.847001.200179</v>
          </cell>
          <cell r="G470"/>
          <cell r="H470"/>
          <cell r="I470"/>
          <cell r="J470"/>
          <cell r="K470"/>
          <cell r="L470"/>
          <cell r="M470" t="str">
            <v>847001</v>
          </cell>
          <cell r="N470" t="str">
            <v>KUST - General</v>
          </cell>
          <cell r="O470" t="str">
            <v>200179</v>
          </cell>
          <cell r="P470" t="str">
            <v>FA179-Opex Expense</v>
          </cell>
          <cell r="Q470">
            <v>500</v>
          </cell>
          <cell r="R470">
            <v>500</v>
          </cell>
          <cell r="S470">
            <v>0</v>
          </cell>
          <cell r="T470">
            <v>0</v>
          </cell>
          <cell r="U470">
            <v>0</v>
          </cell>
          <cell r="V470">
            <v>0</v>
          </cell>
          <cell r="W470">
            <v>0</v>
          </cell>
          <cell r="X470">
            <v>0</v>
          </cell>
          <cell r="Y470">
            <v>0</v>
          </cell>
        </row>
        <row r="471">
          <cell r="F471" t="str">
            <v>847.8470620.1.426210.000000.847001.200179</v>
          </cell>
          <cell r="G471"/>
          <cell r="H471"/>
          <cell r="I471"/>
          <cell r="J471"/>
          <cell r="K471"/>
          <cell r="L471"/>
          <cell r="M471" t="str">
            <v>847001</v>
          </cell>
          <cell r="N471" t="str">
            <v>KUST - General</v>
          </cell>
          <cell r="O471" t="str">
            <v>200179</v>
          </cell>
          <cell r="P471" t="str">
            <v>FA179-Opex Expense</v>
          </cell>
          <cell r="Q471">
            <v>0</v>
          </cell>
          <cell r="R471">
            <v>0</v>
          </cell>
          <cell r="S471">
            <v>0</v>
          </cell>
          <cell r="T471">
            <v>0</v>
          </cell>
          <cell r="U471">
            <v>0</v>
          </cell>
          <cell r="V471">
            <v>0</v>
          </cell>
          <cell r="W471">
            <v>0</v>
          </cell>
          <cell r="X471">
            <v>0</v>
          </cell>
          <cell r="Y471">
            <v>0</v>
          </cell>
        </row>
        <row r="472">
          <cell r="F472" t="str">
            <v>847.8470620.1.426220.000000.847001.200179</v>
          </cell>
          <cell r="G472"/>
          <cell r="H472"/>
          <cell r="I472"/>
          <cell r="J472"/>
          <cell r="K472"/>
          <cell r="L472"/>
          <cell r="M472" t="str">
            <v>847001</v>
          </cell>
          <cell r="N472" t="str">
            <v>KUST - General</v>
          </cell>
          <cell r="O472" t="str">
            <v>200179</v>
          </cell>
          <cell r="P472" t="str">
            <v>FA179-Opex Expense</v>
          </cell>
          <cell r="Q472">
            <v>0</v>
          </cell>
          <cell r="R472">
            <v>0</v>
          </cell>
          <cell r="S472">
            <v>0</v>
          </cell>
          <cell r="T472">
            <v>0</v>
          </cell>
          <cell r="U472">
            <v>0</v>
          </cell>
          <cell r="V472">
            <v>0</v>
          </cell>
          <cell r="W472">
            <v>0</v>
          </cell>
          <cell r="X472">
            <v>0</v>
          </cell>
          <cell r="Y472">
            <v>0</v>
          </cell>
        </row>
        <row r="473">
          <cell r="F473" t="str">
            <v>847.8470620.1.426250.000000.847001.200179</v>
          </cell>
          <cell r="G473"/>
          <cell r="H473"/>
          <cell r="I473"/>
          <cell r="J473"/>
          <cell r="K473"/>
          <cell r="L473"/>
          <cell r="M473" t="str">
            <v>847001</v>
          </cell>
          <cell r="N473" t="str">
            <v>KUST - General</v>
          </cell>
          <cell r="O473" t="str">
            <v>200179</v>
          </cell>
          <cell r="P473" t="str">
            <v>FA179-Opex Expense</v>
          </cell>
          <cell r="Q473">
            <v>0</v>
          </cell>
          <cell r="R473">
            <v>0</v>
          </cell>
          <cell r="S473">
            <v>0</v>
          </cell>
          <cell r="T473">
            <v>0</v>
          </cell>
          <cell r="U473">
            <v>0</v>
          </cell>
          <cell r="V473">
            <v>0</v>
          </cell>
          <cell r="W473">
            <v>0</v>
          </cell>
          <cell r="X473">
            <v>0</v>
          </cell>
          <cell r="Y473">
            <v>0</v>
          </cell>
        </row>
        <row r="474">
          <cell r="F474" t="str">
            <v>847.8470620.1.427900.000000.847001.200179</v>
          </cell>
          <cell r="G474"/>
          <cell r="H474"/>
          <cell r="I474"/>
          <cell r="J474"/>
          <cell r="K474"/>
          <cell r="L474"/>
          <cell r="M474" t="str">
            <v>847001</v>
          </cell>
          <cell r="N474" t="str">
            <v>KUST - General</v>
          </cell>
          <cell r="O474" t="str">
            <v>200179</v>
          </cell>
          <cell r="P474" t="str">
            <v>FA179-Opex Expense</v>
          </cell>
          <cell r="Q474">
            <v>0</v>
          </cell>
          <cell r="R474">
            <v>0</v>
          </cell>
          <cell r="S474">
            <v>0</v>
          </cell>
          <cell r="T474">
            <v>0</v>
          </cell>
          <cell r="U474">
            <v>0</v>
          </cell>
          <cell r="V474">
            <v>0</v>
          </cell>
          <cell r="W474">
            <v>0</v>
          </cell>
          <cell r="X474">
            <v>0</v>
          </cell>
          <cell r="Y474">
            <v>0</v>
          </cell>
        </row>
        <row r="475">
          <cell r="F475" t="str">
            <v>847.8470620.1.428090.000000.847001.200179</v>
          </cell>
          <cell r="G475"/>
          <cell r="H475"/>
          <cell r="I475"/>
          <cell r="J475"/>
          <cell r="K475"/>
          <cell r="L475"/>
          <cell r="M475" t="str">
            <v>847001</v>
          </cell>
          <cell r="N475" t="str">
            <v>KUST - General</v>
          </cell>
          <cell r="O475" t="str">
            <v>200179</v>
          </cell>
          <cell r="P475" t="str">
            <v>FA179-Opex Expense</v>
          </cell>
          <cell r="Q475">
            <v>0</v>
          </cell>
          <cell r="R475">
            <v>0</v>
          </cell>
          <cell r="S475">
            <v>0</v>
          </cell>
          <cell r="T475">
            <v>0</v>
          </cell>
          <cell r="U475">
            <v>0</v>
          </cell>
          <cell r="V475">
            <v>0</v>
          </cell>
          <cell r="W475">
            <v>0</v>
          </cell>
          <cell r="X475">
            <v>0</v>
          </cell>
          <cell r="Y475">
            <v>0</v>
          </cell>
        </row>
        <row r="476">
          <cell r="F476" t="str">
            <v>847.8470620.1.430330.000000.847001.200179</v>
          </cell>
          <cell r="G476"/>
          <cell r="H476"/>
          <cell r="I476"/>
          <cell r="J476"/>
          <cell r="K476"/>
          <cell r="L476"/>
          <cell r="M476" t="str">
            <v>847001</v>
          </cell>
          <cell r="N476" t="str">
            <v>KUST - General</v>
          </cell>
          <cell r="O476" t="str">
            <v>200179</v>
          </cell>
          <cell r="P476" t="str">
            <v>FA179-Opex Expense</v>
          </cell>
          <cell r="Q476">
            <v>0</v>
          </cell>
          <cell r="R476">
            <v>0</v>
          </cell>
          <cell r="S476">
            <v>0</v>
          </cell>
          <cell r="T476">
            <v>0</v>
          </cell>
          <cell r="U476">
            <v>0</v>
          </cell>
          <cell r="V476">
            <v>0</v>
          </cell>
          <cell r="W476">
            <v>0</v>
          </cell>
          <cell r="X476">
            <v>0</v>
          </cell>
          <cell r="Y476">
            <v>0</v>
          </cell>
        </row>
        <row r="477">
          <cell r="F477" t="str">
            <v>847.8470630.1.428090.000000.847001.200179</v>
          </cell>
          <cell r="G477"/>
          <cell r="H477"/>
          <cell r="I477"/>
          <cell r="J477"/>
          <cell r="K477"/>
          <cell r="L477"/>
          <cell r="M477" t="str">
            <v>847001</v>
          </cell>
          <cell r="N477" t="str">
            <v>KUST - General</v>
          </cell>
          <cell r="O477" t="str">
            <v>200179</v>
          </cell>
          <cell r="P477" t="str">
            <v>FA179-Opex Expense</v>
          </cell>
          <cell r="Q477">
            <v>0</v>
          </cell>
          <cell r="R477">
            <v>0</v>
          </cell>
          <cell r="S477">
            <v>0</v>
          </cell>
          <cell r="T477">
            <v>0</v>
          </cell>
          <cell r="U477">
            <v>0</v>
          </cell>
          <cell r="V477">
            <v>0</v>
          </cell>
          <cell r="W477">
            <v>0</v>
          </cell>
          <cell r="X477">
            <v>0</v>
          </cell>
          <cell r="Y477">
            <v>0</v>
          </cell>
        </row>
        <row r="478">
          <cell r="F478" t="str">
            <v>847.8470630.1.429900.000000.847001.200179</v>
          </cell>
          <cell r="G478"/>
          <cell r="H478"/>
          <cell r="I478"/>
          <cell r="J478"/>
          <cell r="K478"/>
          <cell r="L478"/>
          <cell r="M478" t="str">
            <v>847001</v>
          </cell>
          <cell r="N478" t="str">
            <v>KUST - General</v>
          </cell>
          <cell r="O478" t="str">
            <v>200179</v>
          </cell>
          <cell r="P478" t="str">
            <v>FA179-Opex Expense</v>
          </cell>
          <cell r="Q478">
            <v>1</v>
          </cell>
          <cell r="R478">
            <v>0</v>
          </cell>
          <cell r="S478">
            <v>0</v>
          </cell>
          <cell r="T478">
            <v>0</v>
          </cell>
          <cell r="U478">
            <v>0</v>
          </cell>
          <cell r="V478">
            <v>0</v>
          </cell>
          <cell r="W478">
            <v>0</v>
          </cell>
          <cell r="X478">
            <v>0</v>
          </cell>
          <cell r="Y478">
            <v>0</v>
          </cell>
        </row>
        <row r="479">
          <cell r="F479" t="str">
            <v>847.8470720.1.436110.000000.847001.200179</v>
          </cell>
          <cell r="G479"/>
          <cell r="H479"/>
          <cell r="I479"/>
          <cell r="J479"/>
          <cell r="K479"/>
          <cell r="L479"/>
          <cell r="M479" t="str">
            <v>847001</v>
          </cell>
          <cell r="N479" t="str">
            <v>KUST - General</v>
          </cell>
          <cell r="O479" t="str">
            <v>200179</v>
          </cell>
          <cell r="P479" t="str">
            <v>FA179-Opex Expense</v>
          </cell>
          <cell r="Q479">
            <v>66</v>
          </cell>
          <cell r="R479">
            <v>65</v>
          </cell>
          <cell r="S479">
            <v>50000</v>
          </cell>
          <cell r="T479">
            <v>45000</v>
          </cell>
          <cell r="U479">
            <v>40000</v>
          </cell>
          <cell r="V479">
            <v>35000</v>
          </cell>
          <cell r="W479">
            <v>50000</v>
          </cell>
          <cell r="X479">
            <v>50000</v>
          </cell>
          <cell r="Y479">
            <v>50000</v>
          </cell>
        </row>
        <row r="480">
          <cell r="F480" t="str">
            <v>847.8470730.1.421100.000000.847001.200179</v>
          </cell>
          <cell r="G480"/>
          <cell r="H480"/>
          <cell r="I480"/>
          <cell r="J480"/>
          <cell r="K480"/>
          <cell r="L480"/>
          <cell r="M480" t="str">
            <v>847001</v>
          </cell>
          <cell r="N480" t="str">
            <v>KUST - General</v>
          </cell>
          <cell r="O480" t="str">
            <v>200179</v>
          </cell>
          <cell r="P480" t="str">
            <v>FA179-Opex Expense</v>
          </cell>
          <cell r="Q480">
            <v>0</v>
          </cell>
          <cell r="R480">
            <v>0</v>
          </cell>
          <cell r="S480">
            <v>0</v>
          </cell>
          <cell r="T480">
            <v>0</v>
          </cell>
          <cell r="U480">
            <v>0</v>
          </cell>
          <cell r="V480">
            <v>0</v>
          </cell>
          <cell r="W480">
            <v>0</v>
          </cell>
          <cell r="X480">
            <v>0</v>
          </cell>
          <cell r="Y480">
            <v>0</v>
          </cell>
        </row>
        <row r="481">
          <cell r="F481" t="str">
            <v>847.8470730.1.427710.000000.847001.200179</v>
          </cell>
          <cell r="G481"/>
          <cell r="H481"/>
          <cell r="I481"/>
          <cell r="J481"/>
          <cell r="K481"/>
          <cell r="L481"/>
          <cell r="M481" t="str">
            <v>847001</v>
          </cell>
          <cell r="N481" t="str">
            <v>KUST - General</v>
          </cell>
          <cell r="O481" t="str">
            <v>200179</v>
          </cell>
          <cell r="P481" t="str">
            <v>FA179-Opex Expense</v>
          </cell>
          <cell r="Q481">
            <v>33</v>
          </cell>
          <cell r="R481">
            <v>32</v>
          </cell>
          <cell r="S481">
            <v>0</v>
          </cell>
          <cell r="T481">
            <v>0</v>
          </cell>
          <cell r="U481">
            <v>0</v>
          </cell>
          <cell r="V481">
            <v>0</v>
          </cell>
          <cell r="W481">
            <v>0</v>
          </cell>
          <cell r="X481">
            <v>0</v>
          </cell>
          <cell r="Y481">
            <v>0</v>
          </cell>
        </row>
        <row r="482">
          <cell r="F482" t="str">
            <v>847.8470730.1.428090.000000.847001.200179</v>
          </cell>
          <cell r="G482"/>
          <cell r="H482"/>
          <cell r="I482"/>
          <cell r="J482"/>
          <cell r="K482"/>
          <cell r="L482"/>
          <cell r="M482" t="str">
            <v>847001</v>
          </cell>
          <cell r="N482" t="str">
            <v>KUST - General</v>
          </cell>
          <cell r="O482" t="str">
            <v>200179</v>
          </cell>
          <cell r="P482" t="str">
            <v>FA179-Opex Expense</v>
          </cell>
          <cell r="Q482">
            <v>1</v>
          </cell>
          <cell r="R482">
            <v>0</v>
          </cell>
          <cell r="S482">
            <v>0</v>
          </cell>
          <cell r="T482">
            <v>0</v>
          </cell>
          <cell r="U482">
            <v>0</v>
          </cell>
          <cell r="V482">
            <v>0</v>
          </cell>
          <cell r="W482">
            <v>0</v>
          </cell>
          <cell r="X482">
            <v>0</v>
          </cell>
          <cell r="Y482">
            <v>0</v>
          </cell>
        </row>
        <row r="483">
          <cell r="F483" t="str">
            <v>847.8470730.1.432205.000000.847001.200179</v>
          </cell>
          <cell r="G483"/>
          <cell r="H483"/>
          <cell r="I483"/>
          <cell r="J483"/>
          <cell r="K483"/>
          <cell r="L483"/>
          <cell r="M483" t="str">
            <v>847001</v>
          </cell>
          <cell r="N483" t="str">
            <v>KUST - General</v>
          </cell>
          <cell r="O483" t="str">
            <v>200179</v>
          </cell>
          <cell r="P483" t="str">
            <v>FA179-Opex Expense</v>
          </cell>
          <cell r="Q483">
            <v>1</v>
          </cell>
          <cell r="R483">
            <v>0</v>
          </cell>
          <cell r="S483">
            <v>0</v>
          </cell>
          <cell r="T483">
            <v>0</v>
          </cell>
          <cell r="U483">
            <v>0</v>
          </cell>
          <cell r="V483">
            <v>0</v>
          </cell>
          <cell r="W483">
            <v>0</v>
          </cell>
          <cell r="X483">
            <v>0</v>
          </cell>
          <cell r="Y483">
            <v>0</v>
          </cell>
        </row>
        <row r="484">
          <cell r="F484" t="str">
            <v>847.8470810.1.421000.000000.847001.200179</v>
          </cell>
          <cell r="G484"/>
          <cell r="H484"/>
          <cell r="I484"/>
          <cell r="J484"/>
          <cell r="K484"/>
          <cell r="L484"/>
          <cell r="M484" t="str">
            <v>847001</v>
          </cell>
          <cell r="N484" t="str">
            <v>KUST - General</v>
          </cell>
          <cell r="O484" t="str">
            <v>200179</v>
          </cell>
          <cell r="P484" t="str">
            <v>FA179-Opex Expense</v>
          </cell>
          <cell r="Q484">
            <v>83751.28</v>
          </cell>
          <cell r="R484">
            <v>83750.509999999995</v>
          </cell>
          <cell r="S484">
            <v>0</v>
          </cell>
          <cell r="T484">
            <v>0</v>
          </cell>
          <cell r="U484">
            <v>0</v>
          </cell>
          <cell r="V484">
            <v>0</v>
          </cell>
          <cell r="W484">
            <v>0</v>
          </cell>
          <cell r="X484">
            <v>0</v>
          </cell>
          <cell r="Y484">
            <v>0</v>
          </cell>
        </row>
        <row r="485">
          <cell r="F485" t="str">
            <v>847.8470810.1.425900.000000.847001.200179</v>
          </cell>
          <cell r="G485"/>
          <cell r="H485"/>
          <cell r="I485"/>
          <cell r="J485"/>
          <cell r="K485"/>
          <cell r="L485"/>
          <cell r="M485" t="str">
            <v>847001</v>
          </cell>
          <cell r="N485" t="str">
            <v>KUST - General</v>
          </cell>
          <cell r="O485" t="str">
            <v>200179</v>
          </cell>
          <cell r="P485" t="str">
            <v>FA179-Opex Expense</v>
          </cell>
          <cell r="Q485">
            <v>0.99000000000160104</v>
          </cell>
          <cell r="R485">
            <v>0</v>
          </cell>
          <cell r="S485">
            <v>0</v>
          </cell>
          <cell r="T485">
            <v>0</v>
          </cell>
          <cell r="U485">
            <v>0</v>
          </cell>
          <cell r="V485">
            <v>0</v>
          </cell>
          <cell r="W485">
            <v>0</v>
          </cell>
          <cell r="X485">
            <v>0</v>
          </cell>
          <cell r="Y485">
            <v>0</v>
          </cell>
        </row>
        <row r="486">
          <cell r="F486" t="str">
            <v>847.8470810.1.436120.000000.847001.200179</v>
          </cell>
          <cell r="G486"/>
          <cell r="H486"/>
          <cell r="I486"/>
          <cell r="J486"/>
          <cell r="K486"/>
          <cell r="L486"/>
          <cell r="M486" t="str">
            <v>847001</v>
          </cell>
          <cell r="N486" t="str">
            <v>KUST - General</v>
          </cell>
          <cell r="O486" t="str">
            <v>200179</v>
          </cell>
          <cell r="P486" t="str">
            <v>FA179-Opex Expense</v>
          </cell>
          <cell r="Q486">
            <v>1</v>
          </cell>
          <cell r="R486">
            <v>0</v>
          </cell>
          <cell r="S486">
            <v>0</v>
          </cell>
          <cell r="T486">
            <v>0</v>
          </cell>
          <cell r="U486">
            <v>0</v>
          </cell>
          <cell r="V486">
            <v>0</v>
          </cell>
          <cell r="W486">
            <v>0</v>
          </cell>
          <cell r="X486">
            <v>0</v>
          </cell>
          <cell r="Y486">
            <v>0</v>
          </cell>
        </row>
        <row r="487">
          <cell r="F487" t="str">
            <v>847.8470910.1.432205.000000.847001.200179</v>
          </cell>
          <cell r="G487"/>
          <cell r="H487"/>
          <cell r="I487"/>
          <cell r="J487"/>
          <cell r="K487"/>
          <cell r="L487"/>
          <cell r="M487" t="str">
            <v>847001</v>
          </cell>
          <cell r="N487" t="str">
            <v>KUST - General</v>
          </cell>
          <cell r="O487" t="str">
            <v>200179</v>
          </cell>
          <cell r="P487" t="str">
            <v>FA179-Opex Expense</v>
          </cell>
          <cell r="Q487">
            <v>0</v>
          </cell>
          <cell r="R487">
            <v>0</v>
          </cell>
          <cell r="S487">
            <v>0</v>
          </cell>
          <cell r="T487">
            <v>0</v>
          </cell>
          <cell r="U487">
            <v>0</v>
          </cell>
          <cell r="V487">
            <v>0</v>
          </cell>
          <cell r="W487">
            <v>0</v>
          </cell>
          <cell r="X487">
            <v>0</v>
          </cell>
          <cell r="Y487">
            <v>0</v>
          </cell>
        </row>
        <row r="488">
          <cell r="F488" t="str">
            <v>847.8471110.1.425900.000000.847001.200179</v>
          </cell>
          <cell r="G488"/>
          <cell r="H488"/>
          <cell r="I488"/>
          <cell r="J488"/>
          <cell r="K488"/>
          <cell r="L488"/>
          <cell r="M488" t="str">
            <v>847001</v>
          </cell>
          <cell r="N488" t="str">
            <v>KUST - General</v>
          </cell>
          <cell r="O488" t="str">
            <v>200179</v>
          </cell>
          <cell r="P488" t="str">
            <v>FA179-Opex Expense</v>
          </cell>
          <cell r="Q488">
            <v>12495</v>
          </cell>
          <cell r="R488">
            <v>12495</v>
          </cell>
          <cell r="S488">
            <v>30000</v>
          </cell>
          <cell r="T488">
            <v>27000</v>
          </cell>
          <cell r="U488">
            <v>24000</v>
          </cell>
          <cell r="V488">
            <v>21000</v>
          </cell>
          <cell r="W488">
            <v>30000</v>
          </cell>
          <cell r="X488">
            <v>30000</v>
          </cell>
          <cell r="Y488">
            <v>30000</v>
          </cell>
        </row>
        <row r="489">
          <cell r="F489" t="str">
            <v>847.8471110.1.427710.000000.847001.200179</v>
          </cell>
          <cell r="G489"/>
          <cell r="H489"/>
          <cell r="I489"/>
          <cell r="J489"/>
          <cell r="K489"/>
          <cell r="L489"/>
          <cell r="M489" t="str">
            <v>847001</v>
          </cell>
          <cell r="N489" t="str">
            <v>KUST - General</v>
          </cell>
          <cell r="O489" t="str">
            <v>200179</v>
          </cell>
          <cell r="P489" t="str">
            <v>FA179-Opex Expense</v>
          </cell>
          <cell r="Q489">
            <v>52892</v>
          </cell>
          <cell r="R489">
            <v>52891.199999999997</v>
          </cell>
          <cell r="S489">
            <v>428950.6</v>
          </cell>
          <cell r="T489">
            <v>386055.54</v>
          </cell>
          <cell r="U489">
            <v>343160.48</v>
          </cell>
          <cell r="V489">
            <v>300265.42</v>
          </cell>
          <cell r="W489">
            <v>466079.3</v>
          </cell>
          <cell r="X489">
            <v>505260.4</v>
          </cell>
          <cell r="Y489">
            <v>428950.6</v>
          </cell>
        </row>
        <row r="490">
          <cell r="F490" t="str">
            <v>847.8471110.1.428090.000000.847001.200179</v>
          </cell>
          <cell r="G490"/>
          <cell r="H490"/>
          <cell r="I490"/>
          <cell r="J490"/>
          <cell r="K490"/>
          <cell r="L490"/>
          <cell r="M490" t="str">
            <v>847001</v>
          </cell>
          <cell r="N490" t="str">
            <v>KUST - General</v>
          </cell>
          <cell r="O490" t="str">
            <v>200179</v>
          </cell>
          <cell r="P490" t="str">
            <v>FA179-Opex Expense</v>
          </cell>
          <cell r="Q490">
            <v>30379</v>
          </cell>
          <cell r="R490">
            <v>30378.55</v>
          </cell>
          <cell r="S490">
            <v>100000</v>
          </cell>
          <cell r="T490">
            <v>90000</v>
          </cell>
          <cell r="U490">
            <v>80000</v>
          </cell>
          <cell r="V490">
            <v>70000</v>
          </cell>
          <cell r="W490">
            <v>100000</v>
          </cell>
          <cell r="X490">
            <v>100000</v>
          </cell>
          <cell r="Y490">
            <v>100000</v>
          </cell>
        </row>
        <row r="491">
          <cell r="F491" t="str">
            <v>847.8471120.1.425900.000000.847001.200179</v>
          </cell>
          <cell r="G491"/>
          <cell r="H491"/>
          <cell r="I491"/>
          <cell r="J491"/>
          <cell r="K491"/>
          <cell r="L491"/>
          <cell r="M491" t="str">
            <v>847001</v>
          </cell>
          <cell r="N491" t="str">
            <v>KUST - General</v>
          </cell>
          <cell r="O491" t="str">
            <v>200179</v>
          </cell>
          <cell r="P491" t="str">
            <v>FA179-Opex Expense</v>
          </cell>
          <cell r="Q491">
            <v>0</v>
          </cell>
          <cell r="R491">
            <v>0</v>
          </cell>
          <cell r="S491">
            <v>110000</v>
          </cell>
          <cell r="T491">
            <v>99000</v>
          </cell>
          <cell r="U491">
            <v>88000</v>
          </cell>
          <cell r="V491">
            <v>77000</v>
          </cell>
          <cell r="W491">
            <v>110000</v>
          </cell>
          <cell r="X491">
            <v>110000</v>
          </cell>
          <cell r="Y491">
            <v>110000</v>
          </cell>
        </row>
        <row r="492">
          <cell r="F492" t="str">
            <v>847.8471120.1.428090.000000.847001.200179</v>
          </cell>
          <cell r="G492"/>
          <cell r="H492"/>
          <cell r="I492"/>
          <cell r="J492"/>
          <cell r="K492"/>
          <cell r="L492"/>
          <cell r="M492" t="str">
            <v>847001</v>
          </cell>
          <cell r="N492" t="str">
            <v>KUST - General</v>
          </cell>
          <cell r="O492" t="str">
            <v>200179</v>
          </cell>
          <cell r="P492" t="str">
            <v>FA179-Opex Expense</v>
          </cell>
          <cell r="Q492">
            <v>3300</v>
          </cell>
          <cell r="R492">
            <v>3300</v>
          </cell>
          <cell r="S492">
            <v>220000</v>
          </cell>
          <cell r="T492">
            <v>198000</v>
          </cell>
          <cell r="U492">
            <v>176000</v>
          </cell>
          <cell r="V492">
            <v>154000</v>
          </cell>
          <cell r="W492">
            <v>220000</v>
          </cell>
          <cell r="X492">
            <v>220000</v>
          </cell>
          <cell r="Y492">
            <v>220000</v>
          </cell>
        </row>
        <row r="493">
          <cell r="F493" t="str">
            <v>847.8471120.1.429900.000000.847001.200179</v>
          </cell>
          <cell r="G493"/>
          <cell r="H493"/>
          <cell r="I493"/>
          <cell r="J493"/>
          <cell r="K493"/>
          <cell r="L493"/>
          <cell r="M493" t="str">
            <v>847001</v>
          </cell>
          <cell r="N493" t="str">
            <v>KUST - General</v>
          </cell>
          <cell r="O493" t="str">
            <v>200179</v>
          </cell>
          <cell r="P493" t="str">
            <v>FA179-Opex Expense</v>
          </cell>
          <cell r="Q493">
            <v>1</v>
          </cell>
          <cell r="R493">
            <v>0</v>
          </cell>
          <cell r="S493">
            <v>55510</v>
          </cell>
          <cell r="T493">
            <v>49959</v>
          </cell>
          <cell r="U493">
            <v>44408</v>
          </cell>
          <cell r="V493">
            <v>38857</v>
          </cell>
          <cell r="W493">
            <v>55510</v>
          </cell>
          <cell r="X493">
            <v>55510</v>
          </cell>
          <cell r="Y493">
            <v>55510</v>
          </cell>
        </row>
        <row r="494">
          <cell r="F494" t="str">
            <v>847.8471121.1.425900.000000.847001.200179</v>
          </cell>
          <cell r="G494"/>
          <cell r="H494"/>
          <cell r="I494"/>
          <cell r="J494"/>
          <cell r="K494"/>
          <cell r="L494"/>
          <cell r="M494" t="str">
            <v>847001</v>
          </cell>
          <cell r="N494" t="str">
            <v>KUST - General</v>
          </cell>
          <cell r="O494" t="str">
            <v>200179</v>
          </cell>
          <cell r="P494" t="str">
            <v>FA179-Opex Expense</v>
          </cell>
          <cell r="Q494">
            <v>0</v>
          </cell>
          <cell r="R494">
            <v>0</v>
          </cell>
          <cell r="S494">
            <v>15000</v>
          </cell>
          <cell r="T494">
            <v>13500</v>
          </cell>
          <cell r="U494">
            <v>12000</v>
          </cell>
          <cell r="V494">
            <v>10500</v>
          </cell>
          <cell r="W494">
            <v>15000</v>
          </cell>
          <cell r="X494">
            <v>35000</v>
          </cell>
          <cell r="Y494">
            <v>15000</v>
          </cell>
        </row>
        <row r="495">
          <cell r="F495" t="str">
            <v>847.8471121.1.428090.000000.847001.200179</v>
          </cell>
          <cell r="G495"/>
          <cell r="H495"/>
          <cell r="I495"/>
          <cell r="J495"/>
          <cell r="K495"/>
          <cell r="L495"/>
          <cell r="M495" t="str">
            <v>847001</v>
          </cell>
          <cell r="N495" t="str">
            <v>KUST - General</v>
          </cell>
          <cell r="O495" t="str">
            <v>200179</v>
          </cell>
          <cell r="P495" t="str">
            <v>FA179-Opex Expense</v>
          </cell>
          <cell r="Q495">
            <v>0</v>
          </cell>
          <cell r="R495">
            <v>0</v>
          </cell>
          <cell r="S495">
            <v>50000</v>
          </cell>
          <cell r="T495">
            <v>45000</v>
          </cell>
          <cell r="U495">
            <v>40000</v>
          </cell>
          <cell r="V495">
            <v>35000</v>
          </cell>
          <cell r="W495">
            <v>150000</v>
          </cell>
          <cell r="X495">
            <v>230000</v>
          </cell>
          <cell r="Y495">
            <v>50000</v>
          </cell>
        </row>
        <row r="496">
          <cell r="F496" t="str">
            <v>847.8471122.1.425900.000000.847001.200179</v>
          </cell>
          <cell r="G496"/>
          <cell r="H496"/>
          <cell r="I496"/>
          <cell r="J496"/>
          <cell r="K496"/>
          <cell r="L496"/>
          <cell r="M496" t="str">
            <v>847001</v>
          </cell>
          <cell r="N496" t="str">
            <v>KUST - General</v>
          </cell>
          <cell r="O496" t="str">
            <v>200179</v>
          </cell>
          <cell r="P496" t="str">
            <v>FA179-Opex Expense</v>
          </cell>
          <cell r="Q496">
            <v>0</v>
          </cell>
          <cell r="R496">
            <v>0</v>
          </cell>
          <cell r="S496">
            <v>0</v>
          </cell>
          <cell r="T496">
            <v>0</v>
          </cell>
          <cell r="U496">
            <v>0</v>
          </cell>
          <cell r="V496">
            <v>0</v>
          </cell>
          <cell r="W496">
            <v>0</v>
          </cell>
          <cell r="X496">
            <v>0</v>
          </cell>
          <cell r="Y496">
            <v>0</v>
          </cell>
        </row>
        <row r="497">
          <cell r="F497" t="str">
            <v>847.8471122.1.428090.000000.847001.200179</v>
          </cell>
          <cell r="G497"/>
          <cell r="H497"/>
          <cell r="I497"/>
          <cell r="J497"/>
          <cell r="K497"/>
          <cell r="L497"/>
          <cell r="M497" t="str">
            <v>847001</v>
          </cell>
          <cell r="N497" t="str">
            <v>KUST - General</v>
          </cell>
          <cell r="O497" t="str">
            <v>200179</v>
          </cell>
          <cell r="P497" t="str">
            <v>FA179-Opex Expense</v>
          </cell>
          <cell r="Q497">
            <v>0</v>
          </cell>
          <cell r="R497">
            <v>0</v>
          </cell>
          <cell r="S497">
            <v>0</v>
          </cell>
          <cell r="T497">
            <v>0</v>
          </cell>
          <cell r="U497">
            <v>0</v>
          </cell>
          <cell r="V497">
            <v>0</v>
          </cell>
          <cell r="W497">
            <v>0</v>
          </cell>
          <cell r="X497">
            <v>0</v>
          </cell>
          <cell r="Y497">
            <v>0</v>
          </cell>
        </row>
        <row r="498">
          <cell r="F498" t="str">
            <v>847.8471122.1.429900.000000.847001.200179</v>
          </cell>
          <cell r="G498"/>
          <cell r="H498"/>
          <cell r="I498"/>
          <cell r="J498"/>
          <cell r="K498"/>
          <cell r="L498"/>
          <cell r="M498" t="str">
            <v>847001</v>
          </cell>
          <cell r="N498" t="str">
            <v>KUST - General</v>
          </cell>
          <cell r="O498" t="str">
            <v>200179</v>
          </cell>
          <cell r="P498" t="str">
            <v>FA179-Opex Expense</v>
          </cell>
          <cell r="Q498">
            <v>1</v>
          </cell>
          <cell r="R498">
            <v>0</v>
          </cell>
          <cell r="S498">
            <v>0</v>
          </cell>
          <cell r="T498">
            <v>0</v>
          </cell>
          <cell r="U498">
            <v>0</v>
          </cell>
          <cell r="V498">
            <v>0</v>
          </cell>
          <cell r="W498">
            <v>0</v>
          </cell>
          <cell r="X498">
            <v>0</v>
          </cell>
          <cell r="Y498">
            <v>0</v>
          </cell>
        </row>
        <row r="499">
          <cell r="F499" t="str">
            <v>847.8471130.1.427710.000000.847001.200179</v>
          </cell>
          <cell r="G499"/>
          <cell r="H499"/>
          <cell r="I499"/>
          <cell r="J499"/>
          <cell r="K499"/>
          <cell r="L499"/>
          <cell r="M499" t="str">
            <v>847001</v>
          </cell>
          <cell r="N499" t="str">
            <v>KUST - General</v>
          </cell>
          <cell r="O499" t="str">
            <v>200179</v>
          </cell>
          <cell r="P499" t="str">
            <v>FA179-Opex Expense</v>
          </cell>
          <cell r="Q499">
            <v>0</v>
          </cell>
          <cell r="R499">
            <v>0</v>
          </cell>
          <cell r="S499">
            <v>0</v>
          </cell>
          <cell r="T499">
            <v>0</v>
          </cell>
          <cell r="U499">
            <v>0</v>
          </cell>
          <cell r="V499">
            <v>0</v>
          </cell>
          <cell r="W499">
            <v>0</v>
          </cell>
          <cell r="X499">
            <v>0</v>
          </cell>
          <cell r="Y499">
            <v>0</v>
          </cell>
        </row>
        <row r="500">
          <cell r="F500" t="str">
            <v>847.8471130.1.428090.000000.847001.200179</v>
          </cell>
          <cell r="G500"/>
          <cell r="H500"/>
          <cell r="I500"/>
          <cell r="J500"/>
          <cell r="K500"/>
          <cell r="L500"/>
          <cell r="M500" t="str">
            <v>847001</v>
          </cell>
          <cell r="N500" t="str">
            <v>KUST - General</v>
          </cell>
          <cell r="O500" t="str">
            <v>200179</v>
          </cell>
          <cell r="P500" t="str">
            <v>FA179-Opex Expense</v>
          </cell>
          <cell r="Q500">
            <v>14447</v>
          </cell>
          <cell r="R500">
            <v>14447.5</v>
          </cell>
          <cell r="S500">
            <v>70000</v>
          </cell>
          <cell r="T500">
            <v>63000</v>
          </cell>
          <cell r="U500">
            <v>56000</v>
          </cell>
          <cell r="V500">
            <v>49000</v>
          </cell>
          <cell r="W500">
            <v>70000</v>
          </cell>
          <cell r="X500">
            <v>70000</v>
          </cell>
          <cell r="Y500">
            <v>70000</v>
          </cell>
        </row>
        <row r="501">
          <cell r="F501" t="str">
            <v>847.8471130.1.428111.000000.847001.200179</v>
          </cell>
          <cell r="G501"/>
          <cell r="H501"/>
          <cell r="I501"/>
          <cell r="J501"/>
          <cell r="K501"/>
          <cell r="L501"/>
          <cell r="M501" t="str">
            <v>847001</v>
          </cell>
          <cell r="N501" t="str">
            <v>KUST - General</v>
          </cell>
          <cell r="O501" t="str">
            <v>200179</v>
          </cell>
          <cell r="P501" t="str">
            <v>FA179-Opex Expense</v>
          </cell>
          <cell r="Q501">
            <v>1231820</v>
          </cell>
          <cell r="R501">
            <v>0</v>
          </cell>
          <cell r="S501">
            <v>0</v>
          </cell>
          <cell r="T501">
            <v>0</v>
          </cell>
          <cell r="U501">
            <v>0</v>
          </cell>
          <cell r="V501">
            <v>0</v>
          </cell>
          <cell r="W501">
            <v>0</v>
          </cell>
          <cell r="X501">
            <v>0</v>
          </cell>
          <cell r="Y501">
            <v>0</v>
          </cell>
        </row>
        <row r="502">
          <cell r="F502" t="str">
            <v>847.8471130.1.428400.000000.847001.200179</v>
          </cell>
          <cell r="G502"/>
          <cell r="H502"/>
          <cell r="I502"/>
          <cell r="J502"/>
          <cell r="K502"/>
          <cell r="L502"/>
          <cell r="M502" t="str">
            <v>847001</v>
          </cell>
          <cell r="N502" t="str">
            <v>KUST - General</v>
          </cell>
          <cell r="O502" t="str">
            <v>200179</v>
          </cell>
          <cell r="P502" t="str">
            <v>FA179-Opex Expense</v>
          </cell>
          <cell r="Q502">
            <v>2400000</v>
          </cell>
          <cell r="R502">
            <v>2400000</v>
          </cell>
          <cell r="S502">
            <v>0</v>
          </cell>
          <cell r="T502">
            <v>0</v>
          </cell>
          <cell r="U502">
            <v>0</v>
          </cell>
          <cell r="V502">
            <v>0</v>
          </cell>
          <cell r="W502">
            <v>0</v>
          </cell>
          <cell r="X502">
            <v>0</v>
          </cell>
          <cell r="Y502">
            <v>0</v>
          </cell>
        </row>
        <row r="503">
          <cell r="F503" t="str">
            <v>847.8471140.1.425510.000000.847001.200179</v>
          </cell>
          <cell r="G503"/>
          <cell r="H503"/>
          <cell r="I503"/>
          <cell r="J503"/>
          <cell r="K503"/>
          <cell r="L503"/>
          <cell r="M503" t="str">
            <v>847001</v>
          </cell>
          <cell r="N503" t="str">
            <v>KUST - General</v>
          </cell>
          <cell r="O503" t="str">
            <v>200179</v>
          </cell>
          <cell r="P503" t="str">
            <v>FA179-Opex Expense</v>
          </cell>
          <cell r="Q503">
            <v>468160</v>
          </cell>
          <cell r="R503">
            <v>468159.19</v>
          </cell>
          <cell r="S503">
            <v>0</v>
          </cell>
          <cell r="T503">
            <v>0</v>
          </cell>
          <cell r="U503">
            <v>0</v>
          </cell>
          <cell r="V503">
            <v>0</v>
          </cell>
          <cell r="W503">
            <v>0</v>
          </cell>
          <cell r="X503">
            <v>0</v>
          </cell>
          <cell r="Y503">
            <v>0</v>
          </cell>
        </row>
        <row r="504">
          <cell r="F504" t="str">
            <v>847.8471140.1.427200.000000.847001.200179</v>
          </cell>
          <cell r="G504"/>
          <cell r="H504"/>
          <cell r="I504"/>
          <cell r="J504"/>
          <cell r="K504"/>
          <cell r="L504"/>
          <cell r="M504" t="str">
            <v>847001</v>
          </cell>
          <cell r="N504" t="str">
            <v>KUST - General</v>
          </cell>
          <cell r="O504" t="str">
            <v>200179</v>
          </cell>
          <cell r="P504" t="str">
            <v>FA179-Opex Expense</v>
          </cell>
          <cell r="Q504">
            <v>28200</v>
          </cell>
          <cell r="R504">
            <v>13773.75</v>
          </cell>
          <cell r="S504">
            <v>0</v>
          </cell>
          <cell r="T504">
            <v>0</v>
          </cell>
          <cell r="U504">
            <v>0</v>
          </cell>
          <cell r="V504">
            <v>0</v>
          </cell>
          <cell r="W504">
            <v>0</v>
          </cell>
          <cell r="X504">
            <v>0</v>
          </cell>
          <cell r="Y504">
            <v>0</v>
          </cell>
        </row>
        <row r="505">
          <cell r="F505" t="str">
            <v>847.8471140.1.428090.000000.847001.200179</v>
          </cell>
          <cell r="G505"/>
          <cell r="H505"/>
          <cell r="I505"/>
          <cell r="J505"/>
          <cell r="K505"/>
          <cell r="L505"/>
          <cell r="M505" t="str">
            <v>847001</v>
          </cell>
          <cell r="N505" t="str">
            <v>KUST - General</v>
          </cell>
          <cell r="O505" t="str">
            <v>200179</v>
          </cell>
          <cell r="P505" t="str">
            <v>FA179-Opex Expense</v>
          </cell>
          <cell r="Q505">
            <v>0</v>
          </cell>
          <cell r="R505">
            <v>0</v>
          </cell>
          <cell r="S505">
            <v>80000</v>
          </cell>
          <cell r="T505">
            <v>72000</v>
          </cell>
          <cell r="U505">
            <v>64000</v>
          </cell>
          <cell r="V505">
            <v>56000</v>
          </cell>
          <cell r="W505">
            <v>80000</v>
          </cell>
          <cell r="X505">
            <v>80000</v>
          </cell>
          <cell r="Y505">
            <v>80000</v>
          </cell>
        </row>
        <row r="506">
          <cell r="F506" t="str">
            <v>847.8471140.1.428640.000000.847001.200179</v>
          </cell>
          <cell r="G506"/>
          <cell r="H506"/>
          <cell r="I506"/>
          <cell r="J506"/>
          <cell r="K506"/>
          <cell r="L506"/>
          <cell r="M506" t="str">
            <v>847001</v>
          </cell>
          <cell r="N506" t="str">
            <v>KUST - General</v>
          </cell>
          <cell r="O506" t="str">
            <v>200179</v>
          </cell>
          <cell r="P506" t="str">
            <v>FA179-Opex Expense</v>
          </cell>
          <cell r="Q506">
            <v>0</v>
          </cell>
          <cell r="R506">
            <v>0</v>
          </cell>
          <cell r="S506">
            <v>0</v>
          </cell>
          <cell r="T506">
            <v>0</v>
          </cell>
          <cell r="U506">
            <v>0</v>
          </cell>
          <cell r="V506">
            <v>0</v>
          </cell>
          <cell r="W506">
            <v>0</v>
          </cell>
          <cell r="X506">
            <v>0</v>
          </cell>
          <cell r="Y506">
            <v>0</v>
          </cell>
        </row>
        <row r="507">
          <cell r="F507" t="str">
            <v>847.8471150.1.421000.000000.847001.200179</v>
          </cell>
          <cell r="G507"/>
          <cell r="H507"/>
          <cell r="I507"/>
          <cell r="J507"/>
          <cell r="K507"/>
          <cell r="L507"/>
          <cell r="M507" t="str">
            <v>847001</v>
          </cell>
          <cell r="N507" t="str">
            <v>KUST - General</v>
          </cell>
          <cell r="O507" t="str">
            <v>200179</v>
          </cell>
          <cell r="P507" t="str">
            <v>FA179-Opex Expense</v>
          </cell>
          <cell r="Q507">
            <v>71623</v>
          </cell>
          <cell r="R507">
            <v>71623.5</v>
          </cell>
          <cell r="S507">
            <v>0</v>
          </cell>
          <cell r="T507">
            <v>0</v>
          </cell>
          <cell r="U507">
            <v>0</v>
          </cell>
          <cell r="V507">
            <v>0</v>
          </cell>
          <cell r="W507">
            <v>0</v>
          </cell>
          <cell r="X507">
            <v>0</v>
          </cell>
          <cell r="Y507">
            <v>0</v>
          </cell>
        </row>
        <row r="508">
          <cell r="F508" t="str">
            <v>847.8471150.1.425510.000000.847001.200179</v>
          </cell>
          <cell r="G508"/>
          <cell r="H508"/>
          <cell r="I508"/>
          <cell r="J508"/>
          <cell r="K508"/>
          <cell r="L508"/>
          <cell r="M508" t="str">
            <v>847001</v>
          </cell>
          <cell r="N508" t="str">
            <v>KUST - General</v>
          </cell>
          <cell r="O508" t="str">
            <v>200179</v>
          </cell>
          <cell r="P508" t="str">
            <v>FA179-Opex Expense</v>
          </cell>
          <cell r="Q508">
            <v>0</v>
          </cell>
          <cell r="R508">
            <v>0</v>
          </cell>
          <cell r="S508">
            <v>100002</v>
          </cell>
          <cell r="T508">
            <v>90001.8</v>
          </cell>
          <cell r="U508">
            <v>80001.600000000006</v>
          </cell>
          <cell r="V508">
            <v>70001.399999999994</v>
          </cell>
          <cell r="W508">
            <v>100002</v>
          </cell>
          <cell r="X508">
            <v>100002</v>
          </cell>
          <cell r="Y508">
            <v>100002</v>
          </cell>
        </row>
        <row r="509">
          <cell r="F509" t="str">
            <v>847.8471150.1.425550.000000.847001.200179</v>
          </cell>
          <cell r="G509"/>
          <cell r="H509"/>
          <cell r="I509"/>
          <cell r="J509"/>
          <cell r="K509"/>
          <cell r="L509"/>
          <cell r="M509" t="str">
            <v>847001</v>
          </cell>
          <cell r="N509" t="str">
            <v>KUST - General</v>
          </cell>
          <cell r="O509" t="str">
            <v>200179</v>
          </cell>
          <cell r="P509" t="str">
            <v>FA179-Opex Expense</v>
          </cell>
          <cell r="Q509">
            <v>0</v>
          </cell>
          <cell r="R509">
            <v>0</v>
          </cell>
          <cell r="S509">
            <v>100002</v>
          </cell>
          <cell r="T509">
            <v>90001.8</v>
          </cell>
          <cell r="U509">
            <v>80001.600000000006</v>
          </cell>
          <cell r="V509">
            <v>70001.399999999994</v>
          </cell>
          <cell r="W509">
            <v>100002</v>
          </cell>
          <cell r="X509">
            <v>100002</v>
          </cell>
          <cell r="Y509">
            <v>100002</v>
          </cell>
        </row>
        <row r="510">
          <cell r="F510" t="str">
            <v>847.8471150.1.428090.000000.847001.200179</v>
          </cell>
          <cell r="G510"/>
          <cell r="H510"/>
          <cell r="I510"/>
          <cell r="J510"/>
          <cell r="K510"/>
          <cell r="L510"/>
          <cell r="M510" t="str">
            <v>847001</v>
          </cell>
          <cell r="N510" t="str">
            <v>KUST - General</v>
          </cell>
          <cell r="O510" t="str">
            <v>200179</v>
          </cell>
          <cell r="P510" t="str">
            <v>FA179-Opex Expense</v>
          </cell>
          <cell r="Q510">
            <v>0</v>
          </cell>
          <cell r="R510">
            <v>0</v>
          </cell>
          <cell r="S510">
            <v>50001</v>
          </cell>
          <cell r="T510">
            <v>45000.9</v>
          </cell>
          <cell r="U510">
            <v>40000.800000000003</v>
          </cell>
          <cell r="V510">
            <v>35000.699999999997</v>
          </cell>
          <cell r="W510">
            <v>50001</v>
          </cell>
          <cell r="X510">
            <v>50001</v>
          </cell>
          <cell r="Y510">
            <v>50001</v>
          </cell>
        </row>
        <row r="511">
          <cell r="F511" t="str">
            <v>847.8471150.1.435310.000000.847001.200179</v>
          </cell>
          <cell r="G511"/>
          <cell r="H511"/>
          <cell r="I511"/>
          <cell r="J511"/>
          <cell r="K511"/>
          <cell r="L511"/>
          <cell r="M511" t="str">
            <v>847001</v>
          </cell>
          <cell r="N511" t="str">
            <v>KUST - General</v>
          </cell>
          <cell r="O511" t="str">
            <v>200179</v>
          </cell>
          <cell r="P511" t="str">
            <v>FA179-Opex Expense</v>
          </cell>
          <cell r="Q511">
            <v>0</v>
          </cell>
          <cell r="R511">
            <v>0</v>
          </cell>
          <cell r="S511">
            <v>0</v>
          </cell>
          <cell r="T511">
            <v>0</v>
          </cell>
          <cell r="U511">
            <v>0</v>
          </cell>
          <cell r="V511">
            <v>0</v>
          </cell>
          <cell r="W511">
            <v>0</v>
          </cell>
          <cell r="X511">
            <v>0</v>
          </cell>
          <cell r="Y511">
            <v>0</v>
          </cell>
        </row>
        <row r="512">
          <cell r="F512" t="str">
            <v>847.8471160.1.421700.000000.847001.200179</v>
          </cell>
          <cell r="G512"/>
          <cell r="H512"/>
          <cell r="I512"/>
          <cell r="J512"/>
          <cell r="K512"/>
          <cell r="L512"/>
          <cell r="M512" t="str">
            <v>847001</v>
          </cell>
          <cell r="N512" t="str">
            <v>KUST - General</v>
          </cell>
          <cell r="O512" t="str">
            <v>200179</v>
          </cell>
          <cell r="P512" t="str">
            <v>FA179-Opex Expense</v>
          </cell>
          <cell r="Q512">
            <v>6301</v>
          </cell>
          <cell r="R512">
            <v>6300.22</v>
          </cell>
          <cell r="S512">
            <v>0</v>
          </cell>
          <cell r="T512">
            <v>0</v>
          </cell>
          <cell r="U512">
            <v>0</v>
          </cell>
          <cell r="V512">
            <v>0</v>
          </cell>
          <cell r="W512">
            <v>0</v>
          </cell>
          <cell r="X512">
            <v>0</v>
          </cell>
          <cell r="Y512">
            <v>0</v>
          </cell>
        </row>
        <row r="513">
          <cell r="F513" t="str">
            <v>847.8471160.1.430330.000000.847001.200179</v>
          </cell>
          <cell r="G513"/>
          <cell r="H513"/>
          <cell r="I513"/>
          <cell r="J513"/>
          <cell r="K513"/>
          <cell r="L513"/>
          <cell r="M513" t="str">
            <v>847001</v>
          </cell>
          <cell r="N513" t="str">
            <v>KUST - General</v>
          </cell>
          <cell r="O513" t="str">
            <v>200179</v>
          </cell>
          <cell r="P513" t="str">
            <v>FA179-Opex Expense</v>
          </cell>
          <cell r="Q513">
            <v>-76404</v>
          </cell>
          <cell r="R513">
            <v>-86771.67</v>
          </cell>
          <cell r="S513">
            <v>0</v>
          </cell>
          <cell r="T513">
            <v>0</v>
          </cell>
          <cell r="U513">
            <v>0</v>
          </cell>
          <cell r="V513">
            <v>0</v>
          </cell>
          <cell r="W513">
            <v>0</v>
          </cell>
          <cell r="X513">
            <v>0</v>
          </cell>
          <cell r="Y513">
            <v>0</v>
          </cell>
        </row>
        <row r="514">
          <cell r="F514" t="str">
            <v>847.8471160.1.432120.000000.847001.200179</v>
          </cell>
          <cell r="G514"/>
          <cell r="H514"/>
          <cell r="I514"/>
          <cell r="J514"/>
          <cell r="K514"/>
          <cell r="L514"/>
          <cell r="M514" t="str">
            <v>847001</v>
          </cell>
          <cell r="N514" t="str">
            <v>KUST - General</v>
          </cell>
          <cell r="O514" t="str">
            <v>200179</v>
          </cell>
          <cell r="P514" t="str">
            <v>FA179-Opex Expense</v>
          </cell>
          <cell r="Q514">
            <v>-76499</v>
          </cell>
          <cell r="R514">
            <v>0</v>
          </cell>
          <cell r="S514">
            <v>0</v>
          </cell>
          <cell r="T514">
            <v>0</v>
          </cell>
          <cell r="U514">
            <v>0</v>
          </cell>
          <cell r="V514">
            <v>0</v>
          </cell>
          <cell r="W514">
            <v>0</v>
          </cell>
          <cell r="X514">
            <v>0</v>
          </cell>
          <cell r="Y514">
            <v>0</v>
          </cell>
        </row>
        <row r="515">
          <cell r="F515" t="str">
            <v>847.8471170.1.421100.000000.847001.200179</v>
          </cell>
          <cell r="G515"/>
          <cell r="H515"/>
          <cell r="I515"/>
          <cell r="J515"/>
          <cell r="K515"/>
          <cell r="L515"/>
          <cell r="M515" t="str">
            <v>847001</v>
          </cell>
          <cell r="N515" t="str">
            <v>KUST - General</v>
          </cell>
          <cell r="O515" t="str">
            <v>200179</v>
          </cell>
          <cell r="P515" t="str">
            <v>FA179-Opex Expense</v>
          </cell>
          <cell r="Q515">
            <v>-865</v>
          </cell>
          <cell r="R515">
            <v>-866</v>
          </cell>
          <cell r="S515">
            <v>0</v>
          </cell>
          <cell r="T515">
            <v>0</v>
          </cell>
          <cell r="U515">
            <v>0</v>
          </cell>
          <cell r="V515">
            <v>0</v>
          </cell>
          <cell r="W515">
            <v>0</v>
          </cell>
          <cell r="X515">
            <v>0</v>
          </cell>
          <cell r="Y515">
            <v>0</v>
          </cell>
        </row>
        <row r="516">
          <cell r="F516" t="str">
            <v>847.8471170.1.425900.000000.847001.200179</v>
          </cell>
          <cell r="G516"/>
          <cell r="H516"/>
          <cell r="I516"/>
          <cell r="J516"/>
          <cell r="K516"/>
          <cell r="L516"/>
          <cell r="M516" t="str">
            <v>847001</v>
          </cell>
          <cell r="N516" t="str">
            <v>KUST - General</v>
          </cell>
          <cell r="O516" t="str">
            <v>200179</v>
          </cell>
          <cell r="P516" t="str">
            <v>FA179-Opex Expense</v>
          </cell>
          <cell r="Q516">
            <v>0</v>
          </cell>
          <cell r="R516">
            <v>0</v>
          </cell>
          <cell r="S516">
            <v>10000</v>
          </cell>
          <cell r="T516">
            <v>9000</v>
          </cell>
          <cell r="U516">
            <v>8000</v>
          </cell>
          <cell r="V516">
            <v>7000</v>
          </cell>
          <cell r="W516">
            <v>10000</v>
          </cell>
          <cell r="X516">
            <v>10000</v>
          </cell>
          <cell r="Y516">
            <v>10000</v>
          </cell>
        </row>
        <row r="517">
          <cell r="F517" t="str">
            <v>847.8471170.1.428090.000000.847001.200179</v>
          </cell>
          <cell r="G517"/>
          <cell r="H517"/>
          <cell r="I517"/>
          <cell r="J517"/>
          <cell r="K517"/>
          <cell r="L517"/>
          <cell r="M517" t="str">
            <v>847001</v>
          </cell>
          <cell r="N517" t="str">
            <v>KUST - General</v>
          </cell>
          <cell r="O517" t="str">
            <v>200179</v>
          </cell>
          <cell r="P517" t="str">
            <v>FA179-Opex Expense</v>
          </cell>
          <cell r="Q517">
            <v>0</v>
          </cell>
          <cell r="R517">
            <v>0</v>
          </cell>
          <cell r="S517">
            <v>45000</v>
          </cell>
          <cell r="T517">
            <v>40500</v>
          </cell>
          <cell r="U517">
            <v>36000</v>
          </cell>
          <cell r="V517">
            <v>31499.999999999996</v>
          </cell>
          <cell r="W517">
            <v>45000</v>
          </cell>
          <cell r="X517">
            <v>45000</v>
          </cell>
          <cell r="Y517">
            <v>45000</v>
          </cell>
        </row>
        <row r="518">
          <cell r="F518" t="str">
            <v>847.8471210.1.425100.000000.847001.200179</v>
          </cell>
          <cell r="G518"/>
          <cell r="H518"/>
          <cell r="I518"/>
          <cell r="J518"/>
          <cell r="K518"/>
          <cell r="L518"/>
          <cell r="M518" t="str">
            <v>847001</v>
          </cell>
          <cell r="N518" t="str">
            <v>KUST - General</v>
          </cell>
          <cell r="O518" t="str">
            <v>200179</v>
          </cell>
          <cell r="P518" t="str">
            <v>FA179-Opex Expense</v>
          </cell>
          <cell r="Q518">
            <v>0</v>
          </cell>
          <cell r="R518">
            <v>0</v>
          </cell>
          <cell r="S518">
            <v>0</v>
          </cell>
          <cell r="T518">
            <v>0</v>
          </cell>
          <cell r="U518">
            <v>0</v>
          </cell>
          <cell r="V518">
            <v>0</v>
          </cell>
          <cell r="W518">
            <v>0</v>
          </cell>
          <cell r="X518">
            <v>0</v>
          </cell>
          <cell r="Y518">
            <v>0</v>
          </cell>
        </row>
        <row r="519">
          <cell r="F519" t="str">
            <v>847.8471210.1.425741.000000.847001.200179</v>
          </cell>
          <cell r="G519"/>
          <cell r="H519"/>
          <cell r="I519"/>
          <cell r="J519"/>
          <cell r="K519"/>
          <cell r="L519"/>
          <cell r="M519" t="str">
            <v>847001</v>
          </cell>
          <cell r="N519" t="str">
            <v>KUST - General</v>
          </cell>
          <cell r="O519" t="str">
            <v>200179</v>
          </cell>
          <cell r="P519" t="str">
            <v>FA179-Opex Expense</v>
          </cell>
          <cell r="Q519">
            <v>0</v>
          </cell>
          <cell r="R519">
            <v>0</v>
          </cell>
          <cell r="S519">
            <v>0</v>
          </cell>
          <cell r="T519">
            <v>0</v>
          </cell>
          <cell r="U519">
            <v>0</v>
          </cell>
          <cell r="V519">
            <v>0</v>
          </cell>
          <cell r="W519">
            <v>0</v>
          </cell>
          <cell r="X519">
            <v>0</v>
          </cell>
          <cell r="Y519">
            <v>0</v>
          </cell>
        </row>
        <row r="520">
          <cell r="F520" t="str">
            <v>847.8471210.1.425900.000000.847001.200179</v>
          </cell>
          <cell r="G520"/>
          <cell r="H520"/>
          <cell r="I520"/>
          <cell r="J520"/>
          <cell r="K520"/>
          <cell r="L520"/>
          <cell r="M520" t="str">
            <v>847001</v>
          </cell>
          <cell r="N520" t="str">
            <v>KUST - General</v>
          </cell>
          <cell r="O520" t="str">
            <v>200179</v>
          </cell>
          <cell r="P520" t="str">
            <v>FA179-Opex Expense</v>
          </cell>
          <cell r="Q520">
            <v>0</v>
          </cell>
          <cell r="R520">
            <v>0</v>
          </cell>
          <cell r="S520">
            <v>15000</v>
          </cell>
          <cell r="T520">
            <v>13500</v>
          </cell>
          <cell r="U520">
            <v>12000</v>
          </cell>
          <cell r="V520">
            <v>10500</v>
          </cell>
          <cell r="W520">
            <v>15000</v>
          </cell>
          <cell r="X520">
            <v>15000</v>
          </cell>
          <cell r="Y520">
            <v>15000</v>
          </cell>
        </row>
        <row r="521">
          <cell r="F521" t="str">
            <v>847.8471210.1.427100.000000.847001.200179</v>
          </cell>
          <cell r="G521"/>
          <cell r="H521"/>
          <cell r="I521"/>
          <cell r="J521"/>
          <cell r="K521"/>
          <cell r="L521"/>
          <cell r="M521" t="str">
            <v>847001</v>
          </cell>
          <cell r="N521" t="str">
            <v>KUST - General</v>
          </cell>
          <cell r="O521" t="str">
            <v>200179</v>
          </cell>
          <cell r="P521" t="str">
            <v>FA179-Opex Expense</v>
          </cell>
          <cell r="Q521">
            <v>0</v>
          </cell>
          <cell r="R521">
            <v>0</v>
          </cell>
          <cell r="S521">
            <v>0</v>
          </cell>
          <cell r="T521">
            <v>0</v>
          </cell>
          <cell r="U521">
            <v>0</v>
          </cell>
          <cell r="V521">
            <v>0</v>
          </cell>
          <cell r="W521">
            <v>0</v>
          </cell>
          <cell r="X521">
            <v>0</v>
          </cell>
          <cell r="Y521">
            <v>0</v>
          </cell>
        </row>
        <row r="522">
          <cell r="F522" t="str">
            <v>847.8471210.1.428090.000000.847001.200179</v>
          </cell>
          <cell r="G522"/>
          <cell r="H522"/>
          <cell r="I522"/>
          <cell r="J522"/>
          <cell r="K522"/>
          <cell r="L522"/>
          <cell r="M522" t="str">
            <v>847001</v>
          </cell>
          <cell r="N522" t="str">
            <v>KUST - General</v>
          </cell>
          <cell r="O522" t="str">
            <v>200179</v>
          </cell>
          <cell r="P522" t="str">
            <v>FA179-Opex Expense</v>
          </cell>
          <cell r="Q522">
            <v>9000</v>
          </cell>
          <cell r="R522">
            <v>9000</v>
          </cell>
          <cell r="S522">
            <v>100000</v>
          </cell>
          <cell r="T522">
            <v>90000</v>
          </cell>
          <cell r="U522">
            <v>80000</v>
          </cell>
          <cell r="V522">
            <v>70000</v>
          </cell>
          <cell r="W522">
            <v>100000</v>
          </cell>
          <cell r="X522">
            <v>100000</v>
          </cell>
          <cell r="Y522">
            <v>100000</v>
          </cell>
        </row>
        <row r="523">
          <cell r="F523" t="str">
            <v>847.8471210.1.428640.000000.847001.200179</v>
          </cell>
          <cell r="G523"/>
          <cell r="H523"/>
          <cell r="I523"/>
          <cell r="J523"/>
          <cell r="K523"/>
          <cell r="L523"/>
          <cell r="M523" t="str">
            <v>847001</v>
          </cell>
          <cell r="N523" t="str">
            <v>KUST - General</v>
          </cell>
          <cell r="O523" t="str">
            <v>200179</v>
          </cell>
          <cell r="P523" t="str">
            <v>FA179-Opex Expense</v>
          </cell>
          <cell r="Q523">
            <v>0</v>
          </cell>
          <cell r="R523">
            <v>0</v>
          </cell>
          <cell r="S523">
            <v>20000</v>
          </cell>
          <cell r="T523">
            <v>18000</v>
          </cell>
          <cell r="U523">
            <v>16000</v>
          </cell>
          <cell r="V523">
            <v>14000</v>
          </cell>
          <cell r="W523">
            <v>20000</v>
          </cell>
          <cell r="X523">
            <v>20000</v>
          </cell>
          <cell r="Y523">
            <v>20000</v>
          </cell>
        </row>
        <row r="524">
          <cell r="F524" t="str">
            <v>847.8471210.1.435530.000000.847001.200179</v>
          </cell>
          <cell r="G524"/>
          <cell r="H524"/>
          <cell r="I524"/>
          <cell r="J524"/>
          <cell r="K524"/>
          <cell r="L524"/>
          <cell r="M524" t="str">
            <v>847001</v>
          </cell>
          <cell r="N524" t="str">
            <v>KUST - General</v>
          </cell>
          <cell r="O524" t="str">
            <v>200179</v>
          </cell>
          <cell r="P524" t="str">
            <v>FA179-Opex Expense</v>
          </cell>
          <cell r="Q524">
            <v>1</v>
          </cell>
          <cell r="R524">
            <v>0</v>
          </cell>
          <cell r="S524">
            <v>20000</v>
          </cell>
          <cell r="T524">
            <v>18000</v>
          </cell>
          <cell r="U524">
            <v>16000</v>
          </cell>
          <cell r="V524">
            <v>14000</v>
          </cell>
          <cell r="W524">
            <v>20000</v>
          </cell>
          <cell r="X524">
            <v>20000</v>
          </cell>
          <cell r="Y524">
            <v>20000</v>
          </cell>
        </row>
        <row r="525">
          <cell r="F525" t="str">
            <v>847.8471220.1.425741.000000.847001.200179</v>
          </cell>
          <cell r="G525"/>
          <cell r="H525"/>
          <cell r="I525"/>
          <cell r="J525"/>
          <cell r="K525"/>
          <cell r="L525"/>
          <cell r="M525" t="str">
            <v>847001</v>
          </cell>
          <cell r="N525" t="str">
            <v>KUST - General</v>
          </cell>
          <cell r="O525" t="str">
            <v>200179</v>
          </cell>
          <cell r="P525" t="str">
            <v>FA179-Opex Expense</v>
          </cell>
          <cell r="Q525">
            <v>27462172</v>
          </cell>
          <cell r="R525">
            <v>27445103.300000001</v>
          </cell>
          <cell r="S525">
            <v>106236000</v>
          </cell>
          <cell r="T525">
            <v>95612400</v>
          </cell>
          <cell r="U525">
            <v>84988800</v>
          </cell>
          <cell r="V525">
            <v>74365200</v>
          </cell>
          <cell r="W525">
            <v>122724000</v>
          </cell>
          <cell r="X525">
            <v>140472000</v>
          </cell>
          <cell r="Y525">
            <v>79677000</v>
          </cell>
        </row>
        <row r="526">
          <cell r="F526" t="str">
            <v>847.8471220.1.425900.000000.847001.200179</v>
          </cell>
          <cell r="G526"/>
          <cell r="H526"/>
          <cell r="I526"/>
          <cell r="J526"/>
          <cell r="K526"/>
          <cell r="L526"/>
          <cell r="M526" t="str">
            <v>847001</v>
          </cell>
          <cell r="N526" t="str">
            <v>KUST - General</v>
          </cell>
          <cell r="O526" t="str">
            <v>200179</v>
          </cell>
          <cell r="P526" t="str">
            <v>FA179-Opex Expense</v>
          </cell>
          <cell r="Q526">
            <v>0.140000000000327</v>
          </cell>
          <cell r="R526">
            <v>0</v>
          </cell>
          <cell r="S526">
            <v>0</v>
          </cell>
          <cell r="T526">
            <v>0</v>
          </cell>
          <cell r="U526">
            <v>0</v>
          </cell>
          <cell r="V526">
            <v>0</v>
          </cell>
          <cell r="W526">
            <v>0</v>
          </cell>
          <cell r="X526">
            <v>0</v>
          </cell>
          <cell r="Y526">
            <v>0</v>
          </cell>
        </row>
        <row r="527">
          <cell r="F527" t="str">
            <v>847.8471240.1.425750.000000.847001.200179</v>
          </cell>
          <cell r="G527"/>
          <cell r="H527"/>
          <cell r="I527"/>
          <cell r="J527"/>
          <cell r="K527"/>
          <cell r="L527"/>
          <cell r="M527" t="str">
            <v>847001</v>
          </cell>
          <cell r="N527" t="str">
            <v>KUST - General</v>
          </cell>
          <cell r="O527" t="str">
            <v>200179</v>
          </cell>
          <cell r="P527" t="str">
            <v>FA179-Opex Expense</v>
          </cell>
          <cell r="Q527">
            <v>-16199</v>
          </cell>
          <cell r="R527">
            <v>-16200</v>
          </cell>
          <cell r="S527">
            <v>23000</v>
          </cell>
          <cell r="T527">
            <v>20700</v>
          </cell>
          <cell r="U527">
            <v>18400</v>
          </cell>
          <cell r="V527">
            <v>16099.999999999998</v>
          </cell>
          <cell r="W527">
            <v>23000</v>
          </cell>
          <cell r="X527">
            <v>23000</v>
          </cell>
          <cell r="Y527">
            <v>23000</v>
          </cell>
        </row>
        <row r="528">
          <cell r="F528" t="str">
            <v>847.8471240.1.425900.000000.847001.200179</v>
          </cell>
          <cell r="G528"/>
          <cell r="H528"/>
          <cell r="I528"/>
          <cell r="J528"/>
          <cell r="K528"/>
          <cell r="L528"/>
          <cell r="M528" t="str">
            <v>847001</v>
          </cell>
          <cell r="N528" t="str">
            <v>KUST - General</v>
          </cell>
          <cell r="O528" t="str">
            <v>200179</v>
          </cell>
          <cell r="P528" t="str">
            <v>FA179-Opex Expense</v>
          </cell>
          <cell r="Q528">
            <v>0</v>
          </cell>
          <cell r="R528">
            <v>0</v>
          </cell>
          <cell r="S528">
            <v>24000</v>
          </cell>
          <cell r="T528">
            <v>21600</v>
          </cell>
          <cell r="U528">
            <v>19200</v>
          </cell>
          <cell r="V528">
            <v>16800</v>
          </cell>
          <cell r="W528">
            <v>24000</v>
          </cell>
          <cell r="X528">
            <v>24000</v>
          </cell>
          <cell r="Y528">
            <v>24000</v>
          </cell>
        </row>
        <row r="529">
          <cell r="F529" t="str">
            <v>847.8471240.1.428090.000000.847001.200179</v>
          </cell>
          <cell r="G529"/>
          <cell r="H529"/>
          <cell r="I529"/>
          <cell r="J529"/>
          <cell r="K529"/>
          <cell r="L529"/>
          <cell r="M529" t="str">
            <v>847001</v>
          </cell>
          <cell r="N529" t="str">
            <v>KUST - General</v>
          </cell>
          <cell r="O529" t="str">
            <v>200179</v>
          </cell>
          <cell r="P529" t="str">
            <v>FA179-Opex Expense</v>
          </cell>
          <cell r="Q529">
            <v>0</v>
          </cell>
          <cell r="R529">
            <v>0</v>
          </cell>
          <cell r="S529">
            <v>60000</v>
          </cell>
          <cell r="T529">
            <v>54000</v>
          </cell>
          <cell r="U529">
            <v>48000</v>
          </cell>
          <cell r="V529">
            <v>42000</v>
          </cell>
          <cell r="W529">
            <v>60000</v>
          </cell>
          <cell r="X529">
            <v>60000</v>
          </cell>
          <cell r="Y529">
            <v>60000</v>
          </cell>
        </row>
        <row r="530">
          <cell r="F530" t="str">
            <v>847.8471240.1.428640.000000.847001.200179</v>
          </cell>
          <cell r="G530"/>
          <cell r="H530"/>
          <cell r="I530"/>
          <cell r="J530"/>
          <cell r="K530"/>
          <cell r="L530"/>
          <cell r="M530" t="str">
            <v>847001</v>
          </cell>
          <cell r="N530" t="str">
            <v>KUST - General</v>
          </cell>
          <cell r="O530" t="str">
            <v>200179</v>
          </cell>
          <cell r="P530" t="str">
            <v>FA179-Opex Expense</v>
          </cell>
          <cell r="Q530">
            <v>4192</v>
          </cell>
          <cell r="R530">
            <v>4191.6000000000004</v>
          </cell>
          <cell r="S530">
            <v>14000</v>
          </cell>
          <cell r="T530">
            <v>12600</v>
          </cell>
          <cell r="U530">
            <v>11200</v>
          </cell>
          <cell r="V530">
            <v>9800</v>
          </cell>
          <cell r="W530">
            <v>14000</v>
          </cell>
          <cell r="X530">
            <v>14000</v>
          </cell>
          <cell r="Y530">
            <v>14000</v>
          </cell>
        </row>
        <row r="531">
          <cell r="F531" t="str">
            <v>847.8471240.1.435330.000000.847001.200179</v>
          </cell>
          <cell r="G531"/>
          <cell r="H531"/>
          <cell r="I531"/>
          <cell r="J531"/>
          <cell r="K531"/>
          <cell r="L531"/>
          <cell r="M531" t="str">
            <v>847001</v>
          </cell>
          <cell r="N531" t="str">
            <v>KUST - General</v>
          </cell>
          <cell r="O531" t="str">
            <v>200179</v>
          </cell>
          <cell r="P531" t="str">
            <v>FA179-Opex Expense</v>
          </cell>
          <cell r="Q531">
            <v>0</v>
          </cell>
          <cell r="R531">
            <v>0</v>
          </cell>
          <cell r="S531">
            <v>4750</v>
          </cell>
          <cell r="T531">
            <v>4275</v>
          </cell>
          <cell r="U531">
            <v>3800</v>
          </cell>
          <cell r="V531">
            <v>3325</v>
          </cell>
          <cell r="W531">
            <v>4750</v>
          </cell>
          <cell r="X531">
            <v>4750</v>
          </cell>
          <cell r="Y531">
            <v>4750</v>
          </cell>
        </row>
        <row r="532">
          <cell r="F532" t="str">
            <v>847.8471240.1.436110.000000.847001.200179</v>
          </cell>
          <cell r="G532"/>
          <cell r="H532"/>
          <cell r="I532"/>
          <cell r="J532"/>
          <cell r="K532"/>
          <cell r="L532"/>
          <cell r="M532" t="str">
            <v>847001</v>
          </cell>
          <cell r="N532" t="str">
            <v>KUST - General</v>
          </cell>
          <cell r="O532" t="str">
            <v>200179</v>
          </cell>
          <cell r="P532" t="str">
            <v>FA179-Opex Expense</v>
          </cell>
          <cell r="Q532">
            <v>0</v>
          </cell>
          <cell r="R532">
            <v>0</v>
          </cell>
          <cell r="S532">
            <v>42000</v>
          </cell>
          <cell r="T532">
            <v>37800</v>
          </cell>
          <cell r="U532">
            <v>33600</v>
          </cell>
          <cell r="V532">
            <v>29399.999999999996</v>
          </cell>
          <cell r="W532">
            <v>42000</v>
          </cell>
          <cell r="X532">
            <v>42000</v>
          </cell>
          <cell r="Y532">
            <v>42000</v>
          </cell>
        </row>
        <row r="533">
          <cell r="F533" t="str">
            <v>847.8471240.1.436120.000000.847001.200179</v>
          </cell>
          <cell r="G533"/>
          <cell r="H533"/>
          <cell r="I533"/>
          <cell r="J533"/>
          <cell r="K533"/>
          <cell r="L533"/>
          <cell r="M533" t="str">
            <v>847001</v>
          </cell>
          <cell r="N533" t="str">
            <v>KUST - General</v>
          </cell>
          <cell r="O533" t="str">
            <v>200179</v>
          </cell>
          <cell r="P533" t="str">
            <v>FA179-Opex Expense</v>
          </cell>
          <cell r="Q533">
            <v>0</v>
          </cell>
          <cell r="R533">
            <v>0</v>
          </cell>
          <cell r="S533">
            <v>35000</v>
          </cell>
          <cell r="T533">
            <v>31500</v>
          </cell>
          <cell r="U533">
            <v>28000</v>
          </cell>
          <cell r="V533">
            <v>24500</v>
          </cell>
          <cell r="W533">
            <v>35000</v>
          </cell>
          <cell r="X533">
            <v>35000</v>
          </cell>
          <cell r="Y533">
            <v>35000</v>
          </cell>
        </row>
        <row r="534">
          <cell r="F534" t="str">
            <v>847.8471250.1.425741.000000.847001.200179</v>
          </cell>
          <cell r="G534"/>
          <cell r="H534"/>
          <cell r="I534"/>
          <cell r="J534"/>
          <cell r="K534"/>
          <cell r="L534"/>
          <cell r="M534" t="str">
            <v>847001</v>
          </cell>
          <cell r="N534" t="str">
            <v>KUST - General</v>
          </cell>
          <cell r="O534" t="str">
            <v>200179</v>
          </cell>
          <cell r="P534" t="str">
            <v>FA179-Opex Expense</v>
          </cell>
          <cell r="Q534">
            <v>1</v>
          </cell>
          <cell r="R534">
            <v>0</v>
          </cell>
          <cell r="S534">
            <v>0</v>
          </cell>
          <cell r="T534">
            <v>0</v>
          </cell>
          <cell r="U534">
            <v>0</v>
          </cell>
          <cell r="V534">
            <v>0</v>
          </cell>
          <cell r="W534">
            <v>0</v>
          </cell>
          <cell r="X534">
            <v>0</v>
          </cell>
          <cell r="Y534">
            <v>0</v>
          </cell>
        </row>
        <row r="535">
          <cell r="F535" t="str">
            <v>847.8471250.1.425750.000000.847001.200179</v>
          </cell>
          <cell r="G535"/>
          <cell r="H535"/>
          <cell r="I535"/>
          <cell r="J535"/>
          <cell r="K535"/>
          <cell r="L535"/>
          <cell r="M535" t="str">
            <v>847001</v>
          </cell>
          <cell r="N535" t="str">
            <v>KUST - General</v>
          </cell>
          <cell r="O535" t="str">
            <v>200179</v>
          </cell>
          <cell r="P535" t="str">
            <v>FA179-Opex Expense</v>
          </cell>
          <cell r="Q535">
            <v>0.58000000000174601</v>
          </cell>
          <cell r="R535">
            <v>0</v>
          </cell>
          <cell r="S535">
            <v>0</v>
          </cell>
          <cell r="T535">
            <v>0</v>
          </cell>
          <cell r="U535">
            <v>0</v>
          </cell>
          <cell r="V535">
            <v>0</v>
          </cell>
          <cell r="W535">
            <v>0</v>
          </cell>
          <cell r="X535">
            <v>0</v>
          </cell>
          <cell r="Y535">
            <v>0</v>
          </cell>
        </row>
        <row r="536">
          <cell r="F536" t="str">
            <v>847.8471250.1.425761.000000.847001.200179</v>
          </cell>
          <cell r="G536"/>
          <cell r="H536"/>
          <cell r="I536"/>
          <cell r="J536"/>
          <cell r="K536"/>
          <cell r="L536"/>
          <cell r="M536" t="str">
            <v>847001</v>
          </cell>
          <cell r="N536" t="str">
            <v>KUST - General</v>
          </cell>
          <cell r="O536" t="str">
            <v>200179</v>
          </cell>
          <cell r="P536" t="str">
            <v>FA179-Opex Expense</v>
          </cell>
          <cell r="Q536">
            <v>0.45000000006984903</v>
          </cell>
          <cell r="R536">
            <v>0</v>
          </cell>
          <cell r="S536">
            <v>0</v>
          </cell>
          <cell r="T536">
            <v>0</v>
          </cell>
          <cell r="U536">
            <v>0</v>
          </cell>
          <cell r="V536">
            <v>0</v>
          </cell>
          <cell r="W536">
            <v>0</v>
          </cell>
          <cell r="X536">
            <v>0</v>
          </cell>
          <cell r="Y536">
            <v>0</v>
          </cell>
        </row>
        <row r="537">
          <cell r="F537" t="str">
            <v>847.8471250.1.425762.000000.847001.200179</v>
          </cell>
          <cell r="G537"/>
          <cell r="H537"/>
          <cell r="I537"/>
          <cell r="J537"/>
          <cell r="K537"/>
          <cell r="L537"/>
          <cell r="M537" t="str">
            <v>847001</v>
          </cell>
          <cell r="N537" t="str">
            <v>KUST - General</v>
          </cell>
          <cell r="O537" t="str">
            <v>200179</v>
          </cell>
          <cell r="P537" t="str">
            <v>FA179-Opex Expense</v>
          </cell>
          <cell r="Q537">
            <v>243698.34</v>
          </cell>
          <cell r="R537">
            <v>243697.54</v>
          </cell>
          <cell r="S537">
            <v>520000</v>
          </cell>
          <cell r="T537">
            <v>468000</v>
          </cell>
          <cell r="U537">
            <v>416000</v>
          </cell>
          <cell r="V537">
            <v>364000</v>
          </cell>
          <cell r="W537">
            <v>552500</v>
          </cell>
          <cell r="X537">
            <v>585000</v>
          </cell>
          <cell r="Y537">
            <v>520000</v>
          </cell>
        </row>
        <row r="538">
          <cell r="F538" t="str">
            <v>847.8471250.1.425900.000000.847001.200179</v>
          </cell>
          <cell r="G538"/>
          <cell r="H538"/>
          <cell r="I538"/>
          <cell r="J538"/>
          <cell r="K538"/>
          <cell r="L538"/>
          <cell r="M538" t="str">
            <v>847001</v>
          </cell>
          <cell r="N538" t="str">
            <v>KUST - General</v>
          </cell>
          <cell r="O538" t="str">
            <v>200179</v>
          </cell>
          <cell r="P538" t="str">
            <v>FA179-Opex Expense</v>
          </cell>
          <cell r="Q538">
            <v>18559.810000000001</v>
          </cell>
          <cell r="R538">
            <v>18560</v>
          </cell>
          <cell r="S538">
            <v>51000</v>
          </cell>
          <cell r="T538">
            <v>45900</v>
          </cell>
          <cell r="U538">
            <v>40800</v>
          </cell>
          <cell r="V538">
            <v>35700</v>
          </cell>
          <cell r="W538">
            <v>51000</v>
          </cell>
          <cell r="X538">
            <v>51000</v>
          </cell>
          <cell r="Y538">
            <v>51000</v>
          </cell>
        </row>
        <row r="539">
          <cell r="F539" t="str">
            <v>847.8471250.1.426610.000000.847001.200179</v>
          </cell>
          <cell r="G539"/>
          <cell r="H539"/>
          <cell r="I539"/>
          <cell r="J539"/>
          <cell r="K539"/>
          <cell r="L539"/>
          <cell r="M539" t="str">
            <v>847001</v>
          </cell>
          <cell r="N539" t="str">
            <v>KUST - General</v>
          </cell>
          <cell r="O539" t="str">
            <v>200179</v>
          </cell>
          <cell r="P539" t="str">
            <v>FA179-Opex Expense</v>
          </cell>
          <cell r="Q539">
            <v>238681.44</v>
          </cell>
          <cell r="R539">
            <v>238680.25</v>
          </cell>
          <cell r="S539">
            <v>60607.8</v>
          </cell>
          <cell r="T539">
            <v>54547.020000000004</v>
          </cell>
          <cell r="U539">
            <v>48486.240000000005</v>
          </cell>
          <cell r="V539">
            <v>42425.46</v>
          </cell>
          <cell r="W539">
            <v>63638.19</v>
          </cell>
          <cell r="X539">
            <v>95820.1</v>
          </cell>
          <cell r="Y539">
            <v>60607.8</v>
          </cell>
        </row>
        <row r="540">
          <cell r="F540" t="str">
            <v>847.8471250.1.428090.000000.847001.200179</v>
          </cell>
          <cell r="G540"/>
          <cell r="H540"/>
          <cell r="I540"/>
          <cell r="J540"/>
          <cell r="K540"/>
          <cell r="L540"/>
          <cell r="M540" t="str">
            <v>847001</v>
          </cell>
          <cell r="N540" t="str">
            <v>KUST - General</v>
          </cell>
          <cell r="O540" t="str">
            <v>200179</v>
          </cell>
          <cell r="P540" t="str">
            <v>FA179-Opex Expense</v>
          </cell>
          <cell r="Q540">
            <v>0.19999999999709001</v>
          </cell>
          <cell r="R540">
            <v>0</v>
          </cell>
          <cell r="S540">
            <v>0</v>
          </cell>
          <cell r="T540">
            <v>0</v>
          </cell>
          <cell r="U540">
            <v>0</v>
          </cell>
          <cell r="V540">
            <v>0</v>
          </cell>
          <cell r="W540">
            <v>0</v>
          </cell>
          <cell r="X540">
            <v>0</v>
          </cell>
          <cell r="Y540">
            <v>0</v>
          </cell>
        </row>
        <row r="541">
          <cell r="F541" t="str">
            <v>847.8471250.1.428640.000000.847001.200179</v>
          </cell>
          <cell r="G541"/>
          <cell r="H541"/>
          <cell r="I541"/>
          <cell r="J541"/>
          <cell r="K541"/>
          <cell r="L541"/>
          <cell r="M541" t="str">
            <v>847001</v>
          </cell>
          <cell r="N541" t="str">
            <v>KUST - General</v>
          </cell>
          <cell r="O541" t="str">
            <v>200179</v>
          </cell>
          <cell r="P541" t="str">
            <v>FA179-Opex Expense</v>
          </cell>
          <cell r="Q541">
            <v>0.53000000000065495</v>
          </cell>
          <cell r="R541">
            <v>0</v>
          </cell>
          <cell r="S541">
            <v>46500</v>
          </cell>
          <cell r="T541">
            <v>41850</v>
          </cell>
          <cell r="U541">
            <v>37200</v>
          </cell>
          <cell r="V541">
            <v>32549.999999999996</v>
          </cell>
          <cell r="W541">
            <v>46500</v>
          </cell>
          <cell r="X541">
            <v>46500</v>
          </cell>
          <cell r="Y541">
            <v>46500</v>
          </cell>
        </row>
        <row r="542">
          <cell r="F542" t="str">
            <v>847.8471260.1.422100.000000.847001.200179</v>
          </cell>
          <cell r="G542"/>
          <cell r="H542"/>
          <cell r="I542"/>
          <cell r="J542"/>
          <cell r="K542"/>
          <cell r="L542"/>
          <cell r="M542" t="str">
            <v>847001</v>
          </cell>
          <cell r="N542" t="str">
            <v>KUST - General</v>
          </cell>
          <cell r="O542" t="str">
            <v>200179</v>
          </cell>
          <cell r="P542" t="str">
            <v>FA179-Opex Expense</v>
          </cell>
          <cell r="Q542">
            <v>0.83000000001629803</v>
          </cell>
          <cell r="R542">
            <v>0</v>
          </cell>
          <cell r="S542">
            <v>0</v>
          </cell>
          <cell r="T542">
            <v>0</v>
          </cell>
          <cell r="U542">
            <v>0</v>
          </cell>
          <cell r="V542">
            <v>0</v>
          </cell>
          <cell r="W542">
            <v>0</v>
          </cell>
          <cell r="X542">
            <v>0</v>
          </cell>
          <cell r="Y542">
            <v>0</v>
          </cell>
        </row>
        <row r="543">
          <cell r="F543" t="str">
            <v>847.8471260.1.425100.000000.847001.200179</v>
          </cell>
          <cell r="G543"/>
          <cell r="H543"/>
          <cell r="I543"/>
          <cell r="J543"/>
          <cell r="K543"/>
          <cell r="L543"/>
          <cell r="M543" t="str">
            <v>847001</v>
          </cell>
          <cell r="N543" t="str">
            <v>KUST - General</v>
          </cell>
          <cell r="O543" t="str">
            <v>200179</v>
          </cell>
          <cell r="P543" t="str">
            <v>FA179-Opex Expense</v>
          </cell>
          <cell r="Q543">
            <v>0.95000000000072804</v>
          </cell>
          <cell r="R543">
            <v>0</v>
          </cell>
          <cell r="S543">
            <v>0</v>
          </cell>
          <cell r="T543">
            <v>0</v>
          </cell>
          <cell r="U543">
            <v>0</v>
          </cell>
          <cell r="V543">
            <v>0</v>
          </cell>
          <cell r="W543">
            <v>0</v>
          </cell>
          <cell r="X543">
            <v>0</v>
          </cell>
          <cell r="Y543">
            <v>0</v>
          </cell>
        </row>
        <row r="544">
          <cell r="F544" t="str">
            <v>847.8471260.1.425510.000000.847001.200179</v>
          </cell>
          <cell r="G544"/>
          <cell r="H544"/>
          <cell r="I544"/>
          <cell r="J544"/>
          <cell r="K544"/>
          <cell r="L544"/>
          <cell r="M544" t="str">
            <v>847001</v>
          </cell>
          <cell r="N544" t="str">
            <v>KUST - General</v>
          </cell>
          <cell r="O544" t="str">
            <v>200179</v>
          </cell>
          <cell r="P544" t="str">
            <v>FA179-Opex Expense</v>
          </cell>
          <cell r="Q544">
            <v>20550.12</v>
          </cell>
          <cell r="R544">
            <v>20549.5</v>
          </cell>
          <cell r="S544">
            <v>205000</v>
          </cell>
          <cell r="T544">
            <v>184500</v>
          </cell>
          <cell r="U544">
            <v>164000</v>
          </cell>
          <cell r="V544">
            <v>143500</v>
          </cell>
          <cell r="W544">
            <v>208000</v>
          </cell>
          <cell r="X544">
            <v>208000</v>
          </cell>
          <cell r="Y544">
            <v>205000</v>
          </cell>
        </row>
        <row r="545">
          <cell r="F545" t="str">
            <v>847.8471260.1.425720.000000.847001.200179</v>
          </cell>
          <cell r="G545"/>
          <cell r="H545"/>
          <cell r="I545"/>
          <cell r="J545"/>
          <cell r="K545"/>
          <cell r="L545"/>
          <cell r="M545" t="str">
            <v>847001</v>
          </cell>
          <cell r="N545" t="str">
            <v>KUST - General</v>
          </cell>
          <cell r="O545" t="str">
            <v>200179</v>
          </cell>
          <cell r="P545" t="str">
            <v>FA179-Opex Expense</v>
          </cell>
          <cell r="Q545">
            <v>10499.7</v>
          </cell>
          <cell r="R545">
            <v>10500</v>
          </cell>
          <cell r="S545">
            <v>0</v>
          </cell>
          <cell r="T545">
            <v>0</v>
          </cell>
          <cell r="U545">
            <v>0</v>
          </cell>
          <cell r="V545">
            <v>0</v>
          </cell>
          <cell r="W545">
            <v>0</v>
          </cell>
          <cell r="X545">
            <v>0</v>
          </cell>
          <cell r="Y545">
            <v>0</v>
          </cell>
        </row>
        <row r="546">
          <cell r="F546" t="str">
            <v>847.8471260.1.425740.000000.847001.200179</v>
          </cell>
          <cell r="G546"/>
          <cell r="H546"/>
          <cell r="I546"/>
          <cell r="J546"/>
          <cell r="K546"/>
          <cell r="L546"/>
          <cell r="M546" t="str">
            <v>847001</v>
          </cell>
          <cell r="N546" t="str">
            <v>KUST - General</v>
          </cell>
          <cell r="O546" t="str">
            <v>200179</v>
          </cell>
          <cell r="P546" t="str">
            <v>FA179-Opex Expense</v>
          </cell>
          <cell r="Q546">
            <v>0</v>
          </cell>
          <cell r="R546">
            <v>0</v>
          </cell>
          <cell r="S546">
            <v>0</v>
          </cell>
          <cell r="T546">
            <v>0</v>
          </cell>
          <cell r="U546">
            <v>0</v>
          </cell>
          <cell r="V546">
            <v>0</v>
          </cell>
          <cell r="W546">
            <v>0</v>
          </cell>
          <cell r="X546">
            <v>0</v>
          </cell>
          <cell r="Y546">
            <v>0</v>
          </cell>
        </row>
        <row r="547">
          <cell r="F547" t="str">
            <v>847.8471260.1.426610.000000.847001.200179</v>
          </cell>
          <cell r="G547"/>
          <cell r="H547"/>
          <cell r="I547"/>
          <cell r="J547"/>
          <cell r="K547"/>
          <cell r="L547"/>
          <cell r="M547" t="str">
            <v>847001</v>
          </cell>
          <cell r="N547" t="str">
            <v>KUST - General</v>
          </cell>
          <cell r="O547" t="str">
            <v>200179</v>
          </cell>
          <cell r="P547" t="str">
            <v>FA179-Opex Expense</v>
          </cell>
          <cell r="Q547">
            <v>1.0299999999988401</v>
          </cell>
          <cell r="R547">
            <v>0</v>
          </cell>
          <cell r="S547">
            <v>0</v>
          </cell>
          <cell r="T547">
            <v>0</v>
          </cell>
          <cell r="U547">
            <v>0</v>
          </cell>
          <cell r="V547">
            <v>0</v>
          </cell>
          <cell r="W547">
            <v>0</v>
          </cell>
          <cell r="X547">
            <v>0</v>
          </cell>
          <cell r="Y547">
            <v>0</v>
          </cell>
        </row>
        <row r="548">
          <cell r="F548" t="str">
            <v>847.8471260.1.427100.000000.847001.200179</v>
          </cell>
          <cell r="G548"/>
          <cell r="H548"/>
          <cell r="I548"/>
          <cell r="J548"/>
          <cell r="K548"/>
          <cell r="L548"/>
          <cell r="M548" t="str">
            <v>847001</v>
          </cell>
          <cell r="N548" t="str">
            <v>KUST - General</v>
          </cell>
          <cell r="O548" t="str">
            <v>200179</v>
          </cell>
          <cell r="P548" t="str">
            <v>FA179-Opex Expense</v>
          </cell>
          <cell r="Q548">
            <v>0.40999999999985398</v>
          </cell>
          <cell r="R548">
            <v>0</v>
          </cell>
          <cell r="S548">
            <v>0</v>
          </cell>
          <cell r="T548">
            <v>0</v>
          </cell>
          <cell r="U548">
            <v>0</v>
          </cell>
          <cell r="V548">
            <v>0</v>
          </cell>
          <cell r="W548">
            <v>0</v>
          </cell>
          <cell r="X548">
            <v>0</v>
          </cell>
          <cell r="Y548">
            <v>0</v>
          </cell>
        </row>
        <row r="549">
          <cell r="F549" t="str">
            <v>847.8471260.1.427810.000000.847001.200179</v>
          </cell>
          <cell r="G549"/>
          <cell r="H549"/>
          <cell r="I549"/>
          <cell r="J549"/>
          <cell r="K549"/>
          <cell r="L549"/>
          <cell r="M549" t="str">
            <v>847001</v>
          </cell>
          <cell r="N549" t="str">
            <v>KUST - General</v>
          </cell>
          <cell r="O549" t="str">
            <v>200179</v>
          </cell>
          <cell r="P549" t="str">
            <v>FA179-Opex Expense</v>
          </cell>
          <cell r="Q549">
            <v>87520.95</v>
          </cell>
          <cell r="R549">
            <v>87520.27</v>
          </cell>
          <cell r="S549">
            <v>0</v>
          </cell>
          <cell r="T549">
            <v>0</v>
          </cell>
          <cell r="U549">
            <v>0</v>
          </cell>
          <cell r="V549">
            <v>0</v>
          </cell>
          <cell r="W549">
            <v>0</v>
          </cell>
          <cell r="X549">
            <v>0</v>
          </cell>
          <cell r="Y549">
            <v>0</v>
          </cell>
        </row>
        <row r="550">
          <cell r="F550" t="str">
            <v>847.8471260.1.427850.000000.847001.200179</v>
          </cell>
          <cell r="G550"/>
          <cell r="H550"/>
          <cell r="I550"/>
          <cell r="J550"/>
          <cell r="K550"/>
          <cell r="L550"/>
          <cell r="M550" t="str">
            <v>847001</v>
          </cell>
          <cell r="N550" t="str">
            <v>KUST - General</v>
          </cell>
          <cell r="O550" t="str">
            <v>200179</v>
          </cell>
          <cell r="P550" t="str">
            <v>FA179-Opex Expense</v>
          </cell>
          <cell r="Q550">
            <v>522605.29</v>
          </cell>
          <cell r="R550">
            <v>522604.02</v>
          </cell>
          <cell r="S550">
            <v>0</v>
          </cell>
          <cell r="T550">
            <v>0</v>
          </cell>
          <cell r="U550">
            <v>0</v>
          </cell>
          <cell r="V550">
            <v>0</v>
          </cell>
          <cell r="W550">
            <v>0</v>
          </cell>
          <cell r="X550">
            <v>0</v>
          </cell>
          <cell r="Y550">
            <v>0</v>
          </cell>
        </row>
        <row r="551">
          <cell r="F551" t="str">
            <v>847.8471260.1.428090.000000.847001.200179</v>
          </cell>
          <cell r="G551"/>
          <cell r="H551"/>
          <cell r="I551"/>
          <cell r="J551"/>
          <cell r="K551"/>
          <cell r="L551"/>
          <cell r="M551" t="str">
            <v>847001</v>
          </cell>
          <cell r="N551" t="str">
            <v>KUST - General</v>
          </cell>
          <cell r="O551" t="str">
            <v>200179</v>
          </cell>
          <cell r="P551" t="str">
            <v>FA179-Opex Expense</v>
          </cell>
          <cell r="Q551">
            <v>0.100000000005821</v>
          </cell>
          <cell r="R551">
            <v>0</v>
          </cell>
          <cell r="S551">
            <v>0</v>
          </cell>
          <cell r="T551">
            <v>0</v>
          </cell>
          <cell r="U551">
            <v>0</v>
          </cell>
          <cell r="V551">
            <v>0</v>
          </cell>
          <cell r="W551">
            <v>0</v>
          </cell>
          <cell r="X551">
            <v>0</v>
          </cell>
          <cell r="Y551">
            <v>0</v>
          </cell>
        </row>
        <row r="552">
          <cell r="F552" t="str">
            <v>847.8471260.1.432209.000000.847001.200179</v>
          </cell>
          <cell r="G552"/>
          <cell r="H552"/>
          <cell r="I552"/>
          <cell r="J552"/>
          <cell r="K552"/>
          <cell r="L552"/>
          <cell r="M552" t="str">
            <v>847001</v>
          </cell>
          <cell r="N552" t="str">
            <v>KUST - General</v>
          </cell>
          <cell r="O552" t="str">
            <v>200179</v>
          </cell>
          <cell r="P552" t="str">
            <v>FA179-Opex Expense</v>
          </cell>
          <cell r="Q552">
            <v>0.70000000000072804</v>
          </cell>
          <cell r="R552">
            <v>0</v>
          </cell>
          <cell r="S552">
            <v>0</v>
          </cell>
          <cell r="T552">
            <v>0</v>
          </cell>
          <cell r="U552">
            <v>0</v>
          </cell>
          <cell r="V552">
            <v>0</v>
          </cell>
          <cell r="W552">
            <v>0</v>
          </cell>
          <cell r="X552">
            <v>0</v>
          </cell>
          <cell r="Y552">
            <v>0</v>
          </cell>
        </row>
        <row r="553">
          <cell r="F553" t="str">
            <v>847.8471260.1.435410.000000.847001.200179</v>
          </cell>
          <cell r="G553"/>
          <cell r="H553"/>
          <cell r="I553"/>
          <cell r="J553"/>
          <cell r="K553"/>
          <cell r="L553"/>
          <cell r="M553" t="str">
            <v>847001</v>
          </cell>
          <cell r="N553" t="str">
            <v>KUST - General</v>
          </cell>
          <cell r="O553" t="str">
            <v>200179</v>
          </cell>
          <cell r="P553" t="str">
            <v>FA179-Opex Expense</v>
          </cell>
          <cell r="Q553">
            <v>0.12999999988824101</v>
          </cell>
          <cell r="R553">
            <v>0</v>
          </cell>
          <cell r="S553">
            <v>0</v>
          </cell>
          <cell r="T553">
            <v>0</v>
          </cell>
          <cell r="U553">
            <v>0</v>
          </cell>
          <cell r="V553">
            <v>0</v>
          </cell>
          <cell r="W553">
            <v>0</v>
          </cell>
          <cell r="X553">
            <v>0</v>
          </cell>
          <cell r="Y553">
            <v>0</v>
          </cell>
        </row>
        <row r="554">
          <cell r="F554" t="str">
            <v>847.8471260.1.435530.000000.847001.200179</v>
          </cell>
          <cell r="G554"/>
          <cell r="H554"/>
          <cell r="I554"/>
          <cell r="J554"/>
          <cell r="K554"/>
          <cell r="L554"/>
          <cell r="M554" t="str">
            <v>847001</v>
          </cell>
          <cell r="N554" t="str">
            <v>KUST - General</v>
          </cell>
          <cell r="O554" t="str">
            <v>200179</v>
          </cell>
          <cell r="P554" t="str">
            <v>FA179-Opex Expense</v>
          </cell>
          <cell r="Q554">
            <v>0.84999999999990905</v>
          </cell>
          <cell r="R554">
            <v>0</v>
          </cell>
          <cell r="S554">
            <v>12000</v>
          </cell>
          <cell r="T554">
            <v>10800</v>
          </cell>
          <cell r="U554">
            <v>9600</v>
          </cell>
          <cell r="V554">
            <v>8400</v>
          </cell>
          <cell r="W554">
            <v>12000</v>
          </cell>
          <cell r="X554">
            <v>12000</v>
          </cell>
          <cell r="Y554">
            <v>12000</v>
          </cell>
        </row>
        <row r="555">
          <cell r="F555" t="str">
            <v>847.8471260.1.436110.000000.847001.200179</v>
          </cell>
          <cell r="G555"/>
          <cell r="H555"/>
          <cell r="I555"/>
          <cell r="J555"/>
          <cell r="K555"/>
          <cell r="L555"/>
          <cell r="M555" t="str">
            <v>847001</v>
          </cell>
          <cell r="N555" t="str">
            <v>KUST - General</v>
          </cell>
          <cell r="O555" t="str">
            <v>200179</v>
          </cell>
          <cell r="P555" t="str">
            <v>FA179-Opex Expense</v>
          </cell>
          <cell r="Q555">
            <v>0.58000000001629803</v>
          </cell>
          <cell r="R555">
            <v>0</v>
          </cell>
          <cell r="S555">
            <v>13500</v>
          </cell>
          <cell r="T555">
            <v>12150</v>
          </cell>
          <cell r="U555">
            <v>10800</v>
          </cell>
          <cell r="V555">
            <v>9450</v>
          </cell>
          <cell r="W555">
            <v>13500</v>
          </cell>
          <cell r="X555">
            <v>13500</v>
          </cell>
          <cell r="Y555">
            <v>13500</v>
          </cell>
        </row>
        <row r="556">
          <cell r="F556" t="str">
            <v>847.8471260.1.436120.000000.847001.200179</v>
          </cell>
          <cell r="G556"/>
          <cell r="H556"/>
          <cell r="I556"/>
          <cell r="J556"/>
          <cell r="K556"/>
          <cell r="L556"/>
          <cell r="M556" t="str">
            <v>847001</v>
          </cell>
          <cell r="N556" t="str">
            <v>KUST - General</v>
          </cell>
          <cell r="O556" t="str">
            <v>200179</v>
          </cell>
          <cell r="P556" t="str">
            <v>FA179-Opex Expense</v>
          </cell>
          <cell r="Q556">
            <v>0.77999999999883596</v>
          </cell>
          <cell r="R556">
            <v>0</v>
          </cell>
          <cell r="S556">
            <v>0</v>
          </cell>
          <cell r="T556">
            <v>0</v>
          </cell>
          <cell r="U556">
            <v>0</v>
          </cell>
          <cell r="V556">
            <v>0</v>
          </cell>
          <cell r="W556">
            <v>0</v>
          </cell>
          <cell r="X556">
            <v>0</v>
          </cell>
          <cell r="Y556">
            <v>0</v>
          </cell>
        </row>
        <row r="557">
          <cell r="F557" t="str">
            <v>847.8471270.1.425510.000000.847001.200179</v>
          </cell>
          <cell r="G557"/>
          <cell r="H557"/>
          <cell r="I557"/>
          <cell r="J557"/>
          <cell r="K557"/>
          <cell r="L557"/>
          <cell r="M557" t="str">
            <v>847001</v>
          </cell>
          <cell r="N557" t="str">
            <v>KUST - General</v>
          </cell>
          <cell r="O557" t="str">
            <v>200179</v>
          </cell>
          <cell r="P557" t="str">
            <v>FA179-Opex Expense</v>
          </cell>
          <cell r="Q557">
            <v>20927</v>
          </cell>
          <cell r="R557">
            <v>16512.95</v>
          </cell>
          <cell r="S557">
            <v>0</v>
          </cell>
          <cell r="T557">
            <v>0</v>
          </cell>
          <cell r="U557">
            <v>0</v>
          </cell>
          <cell r="V557">
            <v>0</v>
          </cell>
          <cell r="W557">
            <v>0</v>
          </cell>
          <cell r="X557">
            <v>0</v>
          </cell>
          <cell r="Y557">
            <v>0</v>
          </cell>
        </row>
        <row r="558">
          <cell r="F558" t="str">
            <v>847.8471270.1.425900.000000.847001.200179</v>
          </cell>
          <cell r="G558"/>
          <cell r="H558"/>
          <cell r="I558"/>
          <cell r="J558"/>
          <cell r="K558"/>
          <cell r="L558"/>
          <cell r="M558" t="str">
            <v>847001</v>
          </cell>
          <cell r="N558" t="str">
            <v>KUST - General</v>
          </cell>
          <cell r="O558" t="str">
            <v>200179</v>
          </cell>
          <cell r="P558" t="str">
            <v>FA179-Opex Expense</v>
          </cell>
          <cell r="Q558">
            <v>150</v>
          </cell>
          <cell r="R558">
            <v>150</v>
          </cell>
          <cell r="S558">
            <v>50000</v>
          </cell>
          <cell r="T558">
            <v>45000</v>
          </cell>
          <cell r="U558">
            <v>40000</v>
          </cell>
          <cell r="V558">
            <v>35000</v>
          </cell>
          <cell r="W558">
            <v>50000</v>
          </cell>
          <cell r="X558">
            <v>50000</v>
          </cell>
          <cell r="Y558">
            <v>50000</v>
          </cell>
        </row>
        <row r="559">
          <cell r="F559" t="str">
            <v>847.8471270.1.428090.000000.847001.200179</v>
          </cell>
          <cell r="G559"/>
          <cell r="H559"/>
          <cell r="I559"/>
          <cell r="J559"/>
          <cell r="K559"/>
          <cell r="L559"/>
          <cell r="M559" t="str">
            <v>847001</v>
          </cell>
          <cell r="N559" t="str">
            <v>KUST - General</v>
          </cell>
          <cell r="O559" t="str">
            <v>200179</v>
          </cell>
          <cell r="P559" t="str">
            <v>FA179-Opex Expense</v>
          </cell>
          <cell r="Q559">
            <v>13309</v>
          </cell>
          <cell r="R559">
            <v>13308.7</v>
          </cell>
          <cell r="S559">
            <v>300000</v>
          </cell>
          <cell r="T559">
            <v>270000</v>
          </cell>
          <cell r="U559">
            <v>240000</v>
          </cell>
          <cell r="V559">
            <v>210000</v>
          </cell>
          <cell r="W559">
            <v>300000</v>
          </cell>
          <cell r="X559">
            <v>300000</v>
          </cell>
          <cell r="Y559">
            <v>300000</v>
          </cell>
        </row>
        <row r="560">
          <cell r="F560" t="str">
            <v>847.8471270.1.436110.000000.847001.200179</v>
          </cell>
          <cell r="G560"/>
          <cell r="H560"/>
          <cell r="I560"/>
          <cell r="J560"/>
          <cell r="K560"/>
          <cell r="L560"/>
          <cell r="M560" t="str">
            <v>847001</v>
          </cell>
          <cell r="N560" t="str">
            <v>KUST - General</v>
          </cell>
          <cell r="O560" t="str">
            <v>200179</v>
          </cell>
          <cell r="P560" t="str">
            <v>FA179-Opex Expense</v>
          </cell>
          <cell r="Q560">
            <v>1</v>
          </cell>
          <cell r="R560">
            <v>0</v>
          </cell>
          <cell r="S560">
            <v>50000</v>
          </cell>
          <cell r="T560">
            <v>45000</v>
          </cell>
          <cell r="U560">
            <v>40000</v>
          </cell>
          <cell r="V560">
            <v>35000</v>
          </cell>
          <cell r="W560">
            <v>50000</v>
          </cell>
          <cell r="X560">
            <v>50000</v>
          </cell>
          <cell r="Y560">
            <v>50000</v>
          </cell>
        </row>
        <row r="561">
          <cell r="F561" t="str">
            <v>847.8471280.1.425100.000000.847001.200179</v>
          </cell>
          <cell r="G561"/>
          <cell r="H561"/>
          <cell r="I561"/>
          <cell r="J561"/>
          <cell r="K561"/>
          <cell r="L561"/>
          <cell r="M561" t="str">
            <v>847001</v>
          </cell>
          <cell r="N561" t="str">
            <v>KUST - General</v>
          </cell>
          <cell r="O561" t="str">
            <v>200179</v>
          </cell>
          <cell r="P561" t="str">
            <v>FA179-Opex Expense</v>
          </cell>
          <cell r="Q561">
            <v>0</v>
          </cell>
          <cell r="R561">
            <v>0</v>
          </cell>
          <cell r="S561">
            <v>2500</v>
          </cell>
          <cell r="T561">
            <v>2250</v>
          </cell>
          <cell r="U561">
            <v>2000</v>
          </cell>
          <cell r="V561">
            <v>1750</v>
          </cell>
          <cell r="W561">
            <v>2500</v>
          </cell>
          <cell r="X561">
            <v>2500</v>
          </cell>
          <cell r="Y561">
            <v>2500</v>
          </cell>
        </row>
        <row r="562">
          <cell r="F562" t="str">
            <v>847.8471280.1.425760.000000.847001.200179</v>
          </cell>
          <cell r="G562"/>
          <cell r="H562"/>
          <cell r="I562"/>
          <cell r="J562"/>
          <cell r="K562"/>
          <cell r="L562"/>
          <cell r="M562" t="str">
            <v>847001</v>
          </cell>
          <cell r="N562" t="str">
            <v>KUST - General</v>
          </cell>
          <cell r="O562" t="str">
            <v>200179</v>
          </cell>
          <cell r="P562" t="str">
            <v>FA179-Opex Expense</v>
          </cell>
          <cell r="Q562">
            <v>0</v>
          </cell>
          <cell r="R562">
            <v>0</v>
          </cell>
          <cell r="S562">
            <v>30000</v>
          </cell>
          <cell r="T562">
            <v>27000</v>
          </cell>
          <cell r="U562">
            <v>24000</v>
          </cell>
          <cell r="V562">
            <v>21000</v>
          </cell>
          <cell r="W562">
            <v>30000</v>
          </cell>
          <cell r="X562">
            <v>30000</v>
          </cell>
          <cell r="Y562">
            <v>30000</v>
          </cell>
        </row>
        <row r="563">
          <cell r="F563" t="str">
            <v>847.8471280.1.432170.000000.847001.200179</v>
          </cell>
          <cell r="G563"/>
          <cell r="H563"/>
          <cell r="I563"/>
          <cell r="J563"/>
          <cell r="K563"/>
          <cell r="L563"/>
          <cell r="M563" t="str">
            <v>847001</v>
          </cell>
          <cell r="N563" t="str">
            <v>KUST - General</v>
          </cell>
          <cell r="O563" t="str">
            <v>200179</v>
          </cell>
          <cell r="P563" t="str">
            <v>FA179-Opex Expense</v>
          </cell>
          <cell r="Q563">
            <v>0</v>
          </cell>
          <cell r="R563">
            <v>0</v>
          </cell>
          <cell r="S563">
            <v>200000</v>
          </cell>
          <cell r="T563">
            <v>180000</v>
          </cell>
          <cell r="U563">
            <v>160000</v>
          </cell>
          <cell r="V563">
            <v>140000</v>
          </cell>
          <cell r="W563">
            <v>200000</v>
          </cell>
          <cell r="X563">
            <v>200000</v>
          </cell>
          <cell r="Y563">
            <v>200000</v>
          </cell>
        </row>
        <row r="564">
          <cell r="F564" t="str">
            <v>847.8471280.1.435340.000000.847001.200179</v>
          </cell>
          <cell r="G564"/>
          <cell r="H564"/>
          <cell r="I564"/>
          <cell r="J564"/>
          <cell r="K564"/>
          <cell r="L564"/>
          <cell r="M564" t="str">
            <v>847001</v>
          </cell>
          <cell r="N564" t="str">
            <v>KUST - General</v>
          </cell>
          <cell r="O564" t="str">
            <v>200179</v>
          </cell>
          <cell r="P564" t="str">
            <v>FA179-Opex Expense</v>
          </cell>
          <cell r="Q564">
            <v>1</v>
          </cell>
          <cell r="R564">
            <v>0</v>
          </cell>
          <cell r="S564">
            <v>10000</v>
          </cell>
          <cell r="T564">
            <v>9000</v>
          </cell>
          <cell r="U564">
            <v>8000</v>
          </cell>
          <cell r="V564">
            <v>7000</v>
          </cell>
          <cell r="W564">
            <v>10000</v>
          </cell>
          <cell r="X564">
            <v>10000</v>
          </cell>
          <cell r="Y564">
            <v>10000</v>
          </cell>
        </row>
        <row r="565">
          <cell r="F565" t="str">
            <v>847.8471280.1.435530.000000.847001.200179</v>
          </cell>
          <cell r="G565"/>
          <cell r="H565"/>
          <cell r="I565"/>
          <cell r="J565"/>
          <cell r="K565"/>
          <cell r="L565"/>
          <cell r="M565" t="str">
            <v>847001</v>
          </cell>
          <cell r="N565" t="str">
            <v>KUST - General</v>
          </cell>
          <cell r="O565" t="str">
            <v>200179</v>
          </cell>
          <cell r="P565" t="str">
            <v>FA179-Opex Expense</v>
          </cell>
          <cell r="Q565">
            <v>895</v>
          </cell>
          <cell r="R565">
            <v>894.29</v>
          </cell>
          <cell r="S565">
            <v>5000</v>
          </cell>
          <cell r="T565">
            <v>4500</v>
          </cell>
          <cell r="U565">
            <v>4000</v>
          </cell>
          <cell r="V565">
            <v>3500</v>
          </cell>
          <cell r="W565">
            <v>5000</v>
          </cell>
          <cell r="X565">
            <v>5000</v>
          </cell>
          <cell r="Y565">
            <v>5000</v>
          </cell>
        </row>
        <row r="566">
          <cell r="F566" t="str">
            <v>847.8471305.1.425741.000000.847001.200179</v>
          </cell>
          <cell r="G566"/>
          <cell r="H566"/>
          <cell r="I566"/>
          <cell r="J566"/>
          <cell r="K566"/>
          <cell r="L566"/>
          <cell r="M566" t="str">
            <v>847001</v>
          </cell>
          <cell r="N566" t="str">
            <v>KUST - General</v>
          </cell>
          <cell r="O566" t="str">
            <v>200179</v>
          </cell>
          <cell r="P566" t="str">
            <v>FA179-Opex Expense</v>
          </cell>
          <cell r="Q566">
            <v>5265867.38</v>
          </cell>
          <cell r="R566">
            <v>5265866.68</v>
          </cell>
          <cell r="S566">
            <v>0</v>
          </cell>
          <cell r="T566">
            <v>0</v>
          </cell>
          <cell r="U566">
            <v>0</v>
          </cell>
          <cell r="V566">
            <v>0</v>
          </cell>
          <cell r="W566">
            <v>315000</v>
          </cell>
          <cell r="X566">
            <v>330750</v>
          </cell>
          <cell r="Y566">
            <v>0</v>
          </cell>
        </row>
        <row r="567">
          <cell r="F567" t="str">
            <v>847.8470140.1.492310.000000.847001.300180</v>
          </cell>
          <cell r="G567">
            <v>200000</v>
          </cell>
          <cell r="H567">
            <v>200000</v>
          </cell>
          <cell r="I567">
            <v>192455</v>
          </cell>
          <cell r="J567">
            <v>0</v>
          </cell>
          <cell r="K567">
            <v>0</v>
          </cell>
          <cell r="L567">
            <v>7545</v>
          </cell>
          <cell r="M567" t="str">
            <v>847001</v>
          </cell>
          <cell r="N567" t="str">
            <v>KUST - General</v>
          </cell>
          <cell r="O567" t="str">
            <v>300180</v>
          </cell>
          <cell r="P567" t="str">
            <v>FA180-Capex Expense</v>
          </cell>
          <cell r="Q567">
            <v>0</v>
          </cell>
          <cell r="R567">
            <v>0</v>
          </cell>
          <cell r="S567">
            <v>200000</v>
          </cell>
          <cell r="T567">
            <v>180000</v>
          </cell>
          <cell r="U567">
            <v>160000</v>
          </cell>
          <cell r="V567">
            <v>140000</v>
          </cell>
          <cell r="W567">
            <v>200000</v>
          </cell>
          <cell r="X567">
            <v>200000</v>
          </cell>
          <cell r="Y567">
            <v>200000</v>
          </cell>
        </row>
        <row r="568">
          <cell r="F568" t="str">
            <v>847.8470220.1.492316.000000.847001.300180</v>
          </cell>
          <cell r="G568">
            <v>160720</v>
          </cell>
          <cell r="H568">
            <v>160720</v>
          </cell>
          <cell r="I568">
            <v>10720</v>
          </cell>
          <cell r="K568">
            <v>150000</v>
          </cell>
          <cell r="L568">
            <v>0</v>
          </cell>
          <cell r="M568" t="str">
            <v>847001</v>
          </cell>
          <cell r="N568" t="str">
            <v>KUST - General</v>
          </cell>
          <cell r="O568" t="str">
            <v>300180</v>
          </cell>
          <cell r="P568" t="str">
            <v>FA180-Capex Expense</v>
          </cell>
          <cell r="Q568">
            <v>1641944</v>
          </cell>
          <cell r="R568">
            <v>1481224.01</v>
          </cell>
          <cell r="S568">
            <v>200000</v>
          </cell>
          <cell r="T568">
            <v>180000</v>
          </cell>
          <cell r="U568">
            <v>160000</v>
          </cell>
          <cell r="V568">
            <v>140000</v>
          </cell>
          <cell r="W568">
            <v>200000</v>
          </cell>
          <cell r="X568">
            <v>200000</v>
          </cell>
          <cell r="Y568">
            <v>0</v>
          </cell>
        </row>
        <row r="569">
          <cell r="F569" t="str">
            <v>847.8470310.1.492316.000000.847001.300180</v>
          </cell>
          <cell r="G569">
            <v>759151</v>
          </cell>
          <cell r="H569">
            <v>759151</v>
          </cell>
          <cell r="I569">
            <v>4619</v>
          </cell>
          <cell r="J569">
            <v>637243.48</v>
          </cell>
          <cell r="K569">
            <v>98213</v>
          </cell>
          <cell r="L569">
            <v>19075.52</v>
          </cell>
          <cell r="M569" t="str">
            <v>847001</v>
          </cell>
          <cell r="N569" t="str">
            <v>KUST - General</v>
          </cell>
          <cell r="O569" t="str">
            <v>300180</v>
          </cell>
          <cell r="P569" t="str">
            <v>FA180-Capex Expense</v>
          </cell>
          <cell r="Q569">
            <v>434000</v>
          </cell>
          <cell r="R569">
            <v>433999</v>
          </cell>
          <cell r="S569">
            <v>1362350</v>
          </cell>
          <cell r="T569">
            <v>1226115</v>
          </cell>
          <cell r="U569">
            <v>1089880</v>
          </cell>
          <cell r="V569">
            <v>953644.99999999988</v>
          </cell>
          <cell r="W569">
            <v>919577</v>
          </cell>
          <cell r="X569">
            <v>841664</v>
          </cell>
          <cell r="Y569">
            <v>1362350</v>
          </cell>
        </row>
        <row r="570">
          <cell r="F570" t="str">
            <v>847.8470315.1.492316.000000.847001.300180</v>
          </cell>
          <cell r="G570">
            <v>109201</v>
          </cell>
          <cell r="H570">
            <v>109201</v>
          </cell>
          <cell r="J570">
            <v>0</v>
          </cell>
          <cell r="K570">
            <v>108878.38</v>
          </cell>
          <cell r="L570">
            <v>322.619999999995</v>
          </cell>
          <cell r="M570" t="str">
            <v>847001</v>
          </cell>
          <cell r="N570" t="str">
            <v>KUST - General</v>
          </cell>
          <cell r="O570" t="str">
            <v>300180</v>
          </cell>
          <cell r="P570" t="str">
            <v>FA180-Capex Expense</v>
          </cell>
          <cell r="Q570">
            <v>187000</v>
          </cell>
          <cell r="R570">
            <v>187000</v>
          </cell>
          <cell r="S570">
            <v>1018528</v>
          </cell>
          <cell r="T570">
            <v>916675.20000000007</v>
          </cell>
          <cell r="U570">
            <v>814822.40000000002</v>
          </cell>
          <cell r="V570">
            <v>712969.6</v>
          </cell>
          <cell r="W570">
            <v>766002</v>
          </cell>
          <cell r="X570">
            <v>419998</v>
          </cell>
          <cell r="Y570">
            <v>1018528</v>
          </cell>
        </row>
        <row r="571">
          <cell r="F571" t="str">
            <v>847.8470325.1.492316.000000.847001.300180</v>
          </cell>
          <cell r="G571">
            <v>224144</v>
          </cell>
          <cell r="H571">
            <v>224144</v>
          </cell>
          <cell r="I571">
            <v>125060</v>
          </cell>
          <cell r="J571">
            <v>46550</v>
          </cell>
          <cell r="K571">
            <v>39743</v>
          </cell>
          <cell r="L571">
            <v>12791</v>
          </cell>
          <cell r="M571" t="str">
            <v>847001</v>
          </cell>
          <cell r="N571" t="str">
            <v>KUST - General</v>
          </cell>
          <cell r="O571" t="str">
            <v>300180</v>
          </cell>
          <cell r="P571" t="str">
            <v>FA180-Capex Expense</v>
          </cell>
          <cell r="Q571">
            <v>767182</v>
          </cell>
          <cell r="R571">
            <v>707801.04</v>
          </cell>
          <cell r="S571">
            <v>889288</v>
          </cell>
          <cell r="T571">
            <v>800359.20000000007</v>
          </cell>
          <cell r="U571">
            <v>711430.4</v>
          </cell>
          <cell r="V571">
            <v>622501.6</v>
          </cell>
          <cell r="W571">
            <v>792429</v>
          </cell>
          <cell r="X571">
            <v>1394090</v>
          </cell>
          <cell r="Y571">
            <v>889288</v>
          </cell>
        </row>
        <row r="572">
          <cell r="F572" t="str">
            <v>847.8470330.1.492316.000000.847001.300180</v>
          </cell>
          <cell r="G572">
            <v>233948</v>
          </cell>
          <cell r="H572">
            <v>233948</v>
          </cell>
          <cell r="J572">
            <v>232000</v>
          </cell>
          <cell r="L572">
            <v>1948</v>
          </cell>
          <cell r="M572" t="str">
            <v>847001</v>
          </cell>
          <cell r="N572" t="str">
            <v>KUST - General</v>
          </cell>
          <cell r="O572" t="str">
            <v>300180</v>
          </cell>
          <cell r="P572" t="str">
            <v>FA180-Capex Expense</v>
          </cell>
          <cell r="Q572">
            <v>585250</v>
          </cell>
          <cell r="R572">
            <v>585058.63</v>
          </cell>
          <cell r="S572">
            <v>664000</v>
          </cell>
          <cell r="T572">
            <v>597600</v>
          </cell>
          <cell r="U572">
            <v>531200</v>
          </cell>
          <cell r="V572">
            <v>464799.99999999994</v>
          </cell>
          <cell r="W572">
            <v>675000</v>
          </cell>
          <cell r="X572">
            <v>864000</v>
          </cell>
          <cell r="Y572">
            <v>664000</v>
          </cell>
        </row>
        <row r="573">
          <cell r="F573" t="str">
            <v>847.8470335.1.492316.000000.847001.300180</v>
          </cell>
          <cell r="G573">
            <v>80120</v>
          </cell>
          <cell r="H573">
            <v>80120</v>
          </cell>
          <cell r="J573">
            <v>49000</v>
          </cell>
          <cell r="L573">
            <v>31120</v>
          </cell>
          <cell r="M573" t="str">
            <v>847001</v>
          </cell>
          <cell r="N573" t="str">
            <v>KUST - General</v>
          </cell>
          <cell r="O573" t="str">
            <v>300180</v>
          </cell>
          <cell r="P573" t="str">
            <v>FA180-Capex Expense</v>
          </cell>
          <cell r="Q573">
            <v>283271</v>
          </cell>
          <cell r="R573">
            <v>283271</v>
          </cell>
          <cell r="S573">
            <v>273360</v>
          </cell>
          <cell r="T573">
            <v>246024</v>
          </cell>
          <cell r="U573">
            <v>218688</v>
          </cell>
          <cell r="V573">
            <v>191352</v>
          </cell>
          <cell r="W573">
            <v>139200</v>
          </cell>
          <cell r="X573">
            <v>88000</v>
          </cell>
          <cell r="Y573">
            <v>273360</v>
          </cell>
        </row>
        <row r="574">
          <cell r="F574" t="str">
            <v>847.8470340.1.492316.000000.847001.300180</v>
          </cell>
          <cell r="G574">
            <v>269248</v>
          </cell>
          <cell r="H574">
            <v>269248</v>
          </cell>
          <cell r="J574">
            <v>193435</v>
          </cell>
          <cell r="K574">
            <v>69443</v>
          </cell>
          <cell r="L574">
            <v>6370</v>
          </cell>
          <cell r="M574" t="str">
            <v>847001</v>
          </cell>
          <cell r="N574" t="str">
            <v>KUST - General</v>
          </cell>
          <cell r="O574" t="str">
            <v>300180</v>
          </cell>
          <cell r="P574" t="str">
            <v>FA180-Capex Expense</v>
          </cell>
          <cell r="Q574">
            <v>822429</v>
          </cell>
          <cell r="R574">
            <v>815545.69</v>
          </cell>
          <cell r="S574">
            <v>775000</v>
          </cell>
          <cell r="T574">
            <v>697500</v>
          </cell>
          <cell r="U574">
            <v>620000</v>
          </cell>
          <cell r="V574">
            <v>542500</v>
          </cell>
          <cell r="W574">
            <v>475000</v>
          </cell>
          <cell r="X574">
            <v>850000</v>
          </cell>
          <cell r="Y574">
            <v>775000</v>
          </cell>
        </row>
        <row r="575">
          <cell r="F575" t="str">
            <v>847.8470345.1.492316.000000.847001.300180</v>
          </cell>
          <cell r="G575">
            <v>139983</v>
          </cell>
          <cell r="H575">
            <v>139983</v>
          </cell>
          <cell r="J575">
            <v>62441</v>
          </cell>
          <cell r="K575">
            <v>77504.460000000006</v>
          </cell>
          <cell r="L575">
            <v>37.540000000008099</v>
          </cell>
          <cell r="M575" t="str">
            <v>847001</v>
          </cell>
          <cell r="N575" t="str">
            <v>KUST - General</v>
          </cell>
          <cell r="O575" t="str">
            <v>300180</v>
          </cell>
          <cell r="P575" t="str">
            <v>FA180-Capex Expense</v>
          </cell>
          <cell r="Q575">
            <v>86000</v>
          </cell>
          <cell r="R575">
            <v>0</v>
          </cell>
          <cell r="S575">
            <v>711291</v>
          </cell>
          <cell r="T575">
            <v>640161.9</v>
          </cell>
          <cell r="U575">
            <v>569032.80000000005</v>
          </cell>
          <cell r="V575">
            <v>497903.69999999995</v>
          </cell>
          <cell r="W575">
            <v>685611</v>
          </cell>
          <cell r="X575">
            <v>622809</v>
          </cell>
          <cell r="Y575">
            <v>711291</v>
          </cell>
        </row>
        <row r="576">
          <cell r="F576" t="str">
            <v>847.8470350.1.492316.000000.847001.300180</v>
          </cell>
          <cell r="G576">
            <v>772173</v>
          </cell>
          <cell r="H576">
            <v>772173</v>
          </cell>
          <cell r="J576">
            <v>763616.7</v>
          </cell>
          <cell r="L576">
            <v>8556.3000000000502</v>
          </cell>
          <cell r="M576" t="str">
            <v>847001</v>
          </cell>
          <cell r="N576" t="str">
            <v>KUST - General</v>
          </cell>
          <cell r="O576" t="str">
            <v>300180</v>
          </cell>
          <cell r="P576" t="str">
            <v>FA180-Capex Expense</v>
          </cell>
          <cell r="Q576">
            <v>585128</v>
          </cell>
          <cell r="R576">
            <v>584893</v>
          </cell>
          <cell r="S576">
            <v>990000</v>
          </cell>
          <cell r="T576">
            <v>891000</v>
          </cell>
          <cell r="U576">
            <v>792000</v>
          </cell>
          <cell r="V576">
            <v>693000</v>
          </cell>
          <cell r="W576">
            <v>1033000</v>
          </cell>
          <cell r="X576">
            <v>1300000</v>
          </cell>
          <cell r="Y576">
            <v>990000</v>
          </cell>
        </row>
        <row r="577">
          <cell r="F577" t="str">
            <v>847.8470415.1.492316.000000.847001.300180</v>
          </cell>
          <cell r="G577">
            <v>781895</v>
          </cell>
          <cell r="H577">
            <v>781895</v>
          </cell>
          <cell r="I577">
            <v>13000</v>
          </cell>
          <cell r="J577">
            <v>760900</v>
          </cell>
          <cell r="K577">
            <v>0</v>
          </cell>
          <cell r="L577">
            <v>7995</v>
          </cell>
          <cell r="M577" t="str">
            <v>847001</v>
          </cell>
          <cell r="N577" t="str">
            <v>KUST - General</v>
          </cell>
          <cell r="O577" t="str">
            <v>300180</v>
          </cell>
          <cell r="P577" t="str">
            <v>FA180-Capex Expense</v>
          </cell>
          <cell r="Q577">
            <v>0</v>
          </cell>
          <cell r="R577">
            <v>0</v>
          </cell>
          <cell r="S577">
            <v>2749367</v>
          </cell>
          <cell r="T577">
            <v>2474430.3000000003</v>
          </cell>
          <cell r="U577">
            <v>2199493.6</v>
          </cell>
          <cell r="V577">
            <v>1924556.9</v>
          </cell>
          <cell r="W577">
            <v>1209561</v>
          </cell>
          <cell r="X577">
            <v>0</v>
          </cell>
          <cell r="Y577">
            <v>2749367</v>
          </cell>
        </row>
        <row r="578">
          <cell r="F578" t="str">
            <v>847.8470425.1.492316.000000.847001.300180</v>
          </cell>
          <cell r="G578">
            <v>2912920</v>
          </cell>
          <cell r="H578">
            <v>2912920</v>
          </cell>
          <cell r="I578">
            <v>26928</v>
          </cell>
          <cell r="J578">
            <v>1990500</v>
          </cell>
          <cell r="K578">
            <v>868629.7</v>
          </cell>
          <cell r="L578">
            <v>26862.299999999799</v>
          </cell>
          <cell r="M578" t="str">
            <v>847001</v>
          </cell>
          <cell r="N578" t="str">
            <v>KUST - General</v>
          </cell>
          <cell r="O578" t="str">
            <v>300180</v>
          </cell>
          <cell r="P578" t="str">
            <v>FA180-Capex Expense</v>
          </cell>
          <cell r="Q578">
            <v>0</v>
          </cell>
          <cell r="R578">
            <v>0</v>
          </cell>
          <cell r="S578">
            <v>1981000</v>
          </cell>
          <cell r="T578">
            <v>1782900</v>
          </cell>
          <cell r="U578">
            <v>1584800</v>
          </cell>
          <cell r="V578">
            <v>1386700</v>
          </cell>
          <cell r="W578">
            <v>0</v>
          </cell>
          <cell r="X578">
            <v>0</v>
          </cell>
          <cell r="Y578">
            <v>1981000</v>
          </cell>
        </row>
        <row r="579">
          <cell r="F579" t="str">
            <v>847.8470530.1.492200.000000.847001.300180</v>
          </cell>
          <cell r="G579">
            <v>7523465</v>
          </cell>
          <cell r="H579">
            <v>0</v>
          </cell>
          <cell r="J579">
            <v>0</v>
          </cell>
          <cell r="L579">
            <v>0</v>
          </cell>
          <cell r="M579" t="str">
            <v>847001</v>
          </cell>
          <cell r="N579" t="str">
            <v>KUST - General</v>
          </cell>
          <cell r="O579" t="str">
            <v>300180</v>
          </cell>
          <cell r="P579" t="str">
            <v>FA180-Capex Expense</v>
          </cell>
          <cell r="Q579">
            <v>0</v>
          </cell>
          <cell r="R579">
            <v>0</v>
          </cell>
          <cell r="S579">
            <v>2457115</v>
          </cell>
          <cell r="T579">
            <v>2211403.5</v>
          </cell>
          <cell r="U579">
            <v>1965692</v>
          </cell>
          <cell r="V579">
            <v>1719980.5</v>
          </cell>
          <cell r="W579">
            <v>50640133.5</v>
          </cell>
          <cell r="X579">
            <v>0</v>
          </cell>
          <cell r="Y579">
            <v>2457115</v>
          </cell>
        </row>
        <row r="580">
          <cell r="F580" t="str">
            <v>847.8470530.1.492200.000000.847010.300180</v>
          </cell>
          <cell r="G580">
            <v>6090150</v>
          </cell>
          <cell r="H580">
            <v>8816900</v>
          </cell>
          <cell r="I580">
            <v>1910376.75</v>
          </cell>
          <cell r="J580">
            <v>6353134.5</v>
          </cell>
          <cell r="K580">
            <v>542626</v>
          </cell>
          <cell r="L580">
            <v>10762.7499999991</v>
          </cell>
          <cell r="M580" t="str">
            <v>847010</v>
          </cell>
          <cell r="N580" t="str">
            <v>KUST - Main Campus</v>
          </cell>
          <cell r="O580" t="str">
            <v>300180</v>
          </cell>
          <cell r="P580" t="str">
            <v>FA180-Capex Expense</v>
          </cell>
          <cell r="Q580">
            <v>26369102</v>
          </cell>
          <cell r="R580">
            <v>25209027.039999999</v>
          </cell>
          <cell r="S580">
            <v>23409700</v>
          </cell>
          <cell r="T580">
            <v>21068730</v>
          </cell>
          <cell r="U580">
            <v>18727760</v>
          </cell>
          <cell r="V580">
            <v>16386789.999999998</v>
          </cell>
          <cell r="W580">
            <v>0</v>
          </cell>
          <cell r="X580">
            <v>3079300</v>
          </cell>
          <cell r="Y580">
            <v>23409700</v>
          </cell>
        </row>
        <row r="581">
          <cell r="F581" t="str">
            <v>847.8470530.1.492200.000000.847015.300180</v>
          </cell>
          <cell r="G581">
            <v>0</v>
          </cell>
          <cell r="H581">
            <v>6713896</v>
          </cell>
          <cell r="J581">
            <v>6713895</v>
          </cell>
          <cell r="L581">
            <v>1</v>
          </cell>
          <cell r="M581" t="str">
            <v>847015</v>
          </cell>
          <cell r="N581" t="str">
            <v>Student Related Costs</v>
          </cell>
          <cell r="O581" t="str">
            <v>300180</v>
          </cell>
          <cell r="P581" t="str">
            <v>FA180-Capex Expense</v>
          </cell>
          <cell r="Q581">
            <v>0</v>
          </cell>
          <cell r="R581">
            <v>0</v>
          </cell>
          <cell r="S581">
            <v>0</v>
          </cell>
          <cell r="T581">
            <v>0</v>
          </cell>
          <cell r="U581">
            <v>0</v>
          </cell>
          <cell r="V581">
            <v>0</v>
          </cell>
          <cell r="W581">
            <v>0</v>
          </cell>
          <cell r="X581">
            <v>0</v>
          </cell>
          <cell r="Y581">
            <v>0</v>
          </cell>
        </row>
        <row r="582">
          <cell r="F582" t="str">
            <v>847.8470530.1.492200.000000.847020.300180</v>
          </cell>
          <cell r="G582">
            <v>6910200</v>
          </cell>
          <cell r="H582">
            <v>6819769</v>
          </cell>
          <cell r="J582">
            <v>6709889</v>
          </cell>
          <cell r="K582">
            <v>109880</v>
          </cell>
          <cell r="L582">
            <v>0</v>
          </cell>
          <cell r="M582" t="str">
            <v>847020</v>
          </cell>
          <cell r="N582" t="str">
            <v>KUST- Sas Al Nakhl Campus</v>
          </cell>
          <cell r="O582" t="str">
            <v>300180</v>
          </cell>
          <cell r="P582" t="str">
            <v>FA180-Capex Expense</v>
          </cell>
          <cell r="Q582">
            <v>2473827</v>
          </cell>
          <cell r="R582">
            <v>2473826.6</v>
          </cell>
          <cell r="S582">
            <v>72122514.5</v>
          </cell>
          <cell r="T582">
            <v>64910263.050000004</v>
          </cell>
          <cell r="U582">
            <v>57698011.600000001</v>
          </cell>
          <cell r="V582">
            <v>50485760.149999999</v>
          </cell>
          <cell r="W582">
            <v>0</v>
          </cell>
          <cell r="X582">
            <v>17909340</v>
          </cell>
          <cell r="Y582">
            <v>20000000</v>
          </cell>
        </row>
        <row r="583">
          <cell r="F583" t="str">
            <v>847.8470530.1.492200.000000.847951.300180</v>
          </cell>
          <cell r="G583">
            <v>38000</v>
          </cell>
          <cell r="H583">
            <v>38000</v>
          </cell>
          <cell r="L583">
            <v>38000</v>
          </cell>
          <cell r="M583" t="str">
            <v>847951</v>
          </cell>
          <cell r="N583" t="str">
            <v>COVID-19 Pandemic</v>
          </cell>
          <cell r="O583" t="str">
            <v>300180</v>
          </cell>
          <cell r="P583" t="str">
            <v>FA180-Capex Expense</v>
          </cell>
          <cell r="Q583">
            <v>0</v>
          </cell>
          <cell r="R583">
            <v>0</v>
          </cell>
          <cell r="S583">
            <v>0</v>
          </cell>
          <cell r="T583">
            <v>0</v>
          </cell>
          <cell r="U583">
            <v>0</v>
          </cell>
          <cell r="V583">
            <v>0</v>
          </cell>
          <cell r="W583">
            <v>0</v>
          </cell>
          <cell r="X583">
            <v>0</v>
          </cell>
          <cell r="Y583">
            <v>0</v>
          </cell>
        </row>
        <row r="584">
          <cell r="F584" t="str">
            <v>847.8470530.1.492316.000000.847010.300180</v>
          </cell>
          <cell r="G584">
            <v>245879</v>
          </cell>
          <cell r="H584">
            <v>245879</v>
          </cell>
          <cell r="J584">
            <v>140700</v>
          </cell>
          <cell r="L584">
            <v>105179</v>
          </cell>
          <cell r="M584" t="str">
            <v>847010</v>
          </cell>
          <cell r="N584" t="str">
            <v>KUST - Main Campus</v>
          </cell>
          <cell r="O584" t="str">
            <v>300180</v>
          </cell>
          <cell r="P584" t="str">
            <v>FA180-Capex Expense</v>
          </cell>
          <cell r="Q584">
            <v>0</v>
          </cell>
          <cell r="R584">
            <v>0</v>
          </cell>
          <cell r="S584">
            <v>0</v>
          </cell>
          <cell r="T584">
            <v>0</v>
          </cell>
          <cell r="U584">
            <v>0</v>
          </cell>
          <cell r="V584">
            <v>0</v>
          </cell>
          <cell r="W584">
            <v>0</v>
          </cell>
          <cell r="X584">
            <v>0</v>
          </cell>
          <cell r="Y584">
            <v>0</v>
          </cell>
        </row>
        <row r="585">
          <cell r="F585" t="str">
            <v>847.8470530.1.492610.000000.847010.300180</v>
          </cell>
          <cell r="G585">
            <v>4202925</v>
          </cell>
          <cell r="H585">
            <v>2376175</v>
          </cell>
          <cell r="I585">
            <v>139000</v>
          </cell>
          <cell r="J585">
            <v>2237175</v>
          </cell>
          <cell r="K585">
            <v>0</v>
          </cell>
          <cell r="L585">
            <v>0</v>
          </cell>
          <cell r="M585" t="str">
            <v>847010</v>
          </cell>
          <cell r="N585" t="str">
            <v>KUST - Main Campus</v>
          </cell>
          <cell r="O585" t="str">
            <v>300180</v>
          </cell>
          <cell r="P585" t="str">
            <v>FA180-Capex Expense</v>
          </cell>
          <cell r="Q585">
            <v>5295981</v>
          </cell>
          <cell r="R585">
            <v>6216230.0700000003</v>
          </cell>
          <cell r="S585">
            <v>0</v>
          </cell>
          <cell r="T585">
            <v>0</v>
          </cell>
          <cell r="U585">
            <v>0</v>
          </cell>
          <cell r="V585">
            <v>0</v>
          </cell>
          <cell r="W585">
            <v>0</v>
          </cell>
          <cell r="X585">
            <v>0</v>
          </cell>
          <cell r="Y585">
            <v>0</v>
          </cell>
        </row>
        <row r="586">
          <cell r="F586" t="str">
            <v>847.8470530.1.492610.000000.847015.300180</v>
          </cell>
          <cell r="G586">
            <v>0</v>
          </cell>
          <cell r="H586">
            <v>0</v>
          </cell>
          <cell r="L586">
            <v>0</v>
          </cell>
          <cell r="M586" t="str">
            <v>847015</v>
          </cell>
          <cell r="N586" t="str">
            <v>Student Related Costs</v>
          </cell>
          <cell r="O586" t="str">
            <v>300180</v>
          </cell>
          <cell r="P586" t="str">
            <v>FA180-Capex Expense</v>
          </cell>
          <cell r="Q586">
            <v>0</v>
          </cell>
          <cell r="R586">
            <v>0</v>
          </cell>
          <cell r="S586">
            <v>0</v>
          </cell>
          <cell r="T586">
            <v>0</v>
          </cell>
          <cell r="U586">
            <v>0</v>
          </cell>
          <cell r="V586">
            <v>0</v>
          </cell>
          <cell r="W586">
            <v>0</v>
          </cell>
          <cell r="X586">
            <v>0</v>
          </cell>
          <cell r="Y586">
            <v>0</v>
          </cell>
        </row>
        <row r="587">
          <cell r="F587" t="str">
            <v>847.8470530.1.495140.000000.847010.300180</v>
          </cell>
          <cell r="G587">
            <v>51057</v>
          </cell>
          <cell r="H587">
            <v>51057</v>
          </cell>
          <cell r="I587">
            <v>18149.5</v>
          </cell>
          <cell r="J587">
            <v>31000</v>
          </cell>
          <cell r="K587">
            <v>0</v>
          </cell>
          <cell r="L587">
            <v>1907.5</v>
          </cell>
          <cell r="M587" t="str">
            <v>847010</v>
          </cell>
          <cell r="N587" t="str">
            <v>KUST - Main Campus</v>
          </cell>
          <cell r="O587" t="str">
            <v>300180</v>
          </cell>
          <cell r="P587" t="str">
            <v>FA180-Capex Expense</v>
          </cell>
          <cell r="Q587">
            <v>70000</v>
          </cell>
          <cell r="R587">
            <v>267131.06</v>
          </cell>
          <cell r="S587">
            <v>0</v>
          </cell>
          <cell r="T587">
            <v>0</v>
          </cell>
          <cell r="U587">
            <v>0</v>
          </cell>
          <cell r="V587">
            <v>0</v>
          </cell>
          <cell r="W587">
            <v>0</v>
          </cell>
          <cell r="X587">
            <v>0</v>
          </cell>
          <cell r="Y587">
            <v>0</v>
          </cell>
        </row>
        <row r="588">
          <cell r="F588" t="str">
            <v>847.8470730.1.495140.000000.847001.300180</v>
          </cell>
          <cell r="G588">
            <v>110494</v>
          </cell>
          <cell r="H588">
            <v>110494</v>
          </cell>
          <cell r="I588">
            <v>18149.5</v>
          </cell>
          <cell r="J588">
            <v>0</v>
          </cell>
          <cell r="K588">
            <v>0</v>
          </cell>
          <cell r="L588">
            <v>92344.5</v>
          </cell>
          <cell r="M588" t="str">
            <v>847001</v>
          </cell>
          <cell r="N588" t="str">
            <v>KUST - General</v>
          </cell>
          <cell r="O588" t="str">
            <v>300180</v>
          </cell>
          <cell r="P588" t="str">
            <v>FA180-Capex Expense</v>
          </cell>
          <cell r="Q588">
            <v>29334</v>
          </cell>
          <cell r="R588">
            <v>29334.5</v>
          </cell>
          <cell r="S588">
            <v>0</v>
          </cell>
          <cell r="T588">
            <v>0</v>
          </cell>
          <cell r="U588">
            <v>0</v>
          </cell>
          <cell r="V588">
            <v>0</v>
          </cell>
          <cell r="W588">
            <v>0</v>
          </cell>
          <cell r="X588">
            <v>0</v>
          </cell>
          <cell r="Y588">
            <v>0</v>
          </cell>
        </row>
        <row r="589">
          <cell r="F589" t="str">
            <v>847.8470810.1.492310.000000.847001.300180</v>
          </cell>
          <cell r="G589">
            <v>3472296</v>
          </cell>
          <cell r="H589">
            <v>3472296</v>
          </cell>
          <cell r="I589">
            <v>9450</v>
          </cell>
          <cell r="J589">
            <v>3148989</v>
          </cell>
          <cell r="K589">
            <v>94598</v>
          </cell>
          <cell r="L589">
            <v>219259</v>
          </cell>
          <cell r="M589" t="str">
            <v>847001</v>
          </cell>
          <cell r="N589" t="str">
            <v>KUST - General</v>
          </cell>
          <cell r="O589" t="str">
            <v>300180</v>
          </cell>
          <cell r="P589" t="str">
            <v>FA180-Capex Expense</v>
          </cell>
          <cell r="Q589">
            <v>6329149</v>
          </cell>
          <cell r="R589">
            <v>6308293.3799999999</v>
          </cell>
          <cell r="S589">
            <v>4071250</v>
          </cell>
          <cell r="T589">
            <v>3664125</v>
          </cell>
          <cell r="U589">
            <v>3257000</v>
          </cell>
          <cell r="V589">
            <v>2849875</v>
          </cell>
          <cell r="W589">
            <v>3582250</v>
          </cell>
          <cell r="X589">
            <v>3050250</v>
          </cell>
          <cell r="Y589">
            <v>4071250</v>
          </cell>
        </row>
        <row r="590">
          <cell r="F590" t="str">
            <v>847.8470810.1.492316.000000.847001.300180</v>
          </cell>
          <cell r="I590">
            <v>-388859</v>
          </cell>
          <cell r="L590">
            <v>388859</v>
          </cell>
          <cell r="M590" t="str">
            <v>847001</v>
          </cell>
          <cell r="N590" t="str">
            <v>KUST - General</v>
          </cell>
          <cell r="O590" t="str">
            <v>300180</v>
          </cell>
          <cell r="P590" t="str">
            <v>FA180-Capex Expense</v>
          </cell>
          <cell r="Q590">
            <v>-380000</v>
          </cell>
          <cell r="R590">
            <v>-380451</v>
          </cell>
          <cell r="S590">
            <v>0</v>
          </cell>
          <cell r="T590">
            <v>0</v>
          </cell>
          <cell r="U590">
            <v>0</v>
          </cell>
          <cell r="V590">
            <v>0</v>
          </cell>
          <cell r="W590">
            <v>0</v>
          </cell>
          <cell r="X590">
            <v>0</v>
          </cell>
          <cell r="Y590">
            <v>0</v>
          </cell>
        </row>
        <row r="591">
          <cell r="F591" t="str">
            <v>847.8470810.1.495110.000000.847001.300180</v>
          </cell>
          <cell r="G591">
            <v>800000</v>
          </cell>
          <cell r="H591">
            <v>800000</v>
          </cell>
          <cell r="J591">
            <v>799868</v>
          </cell>
          <cell r="L591">
            <v>132</v>
          </cell>
          <cell r="M591" t="str">
            <v>847001</v>
          </cell>
          <cell r="N591" t="str">
            <v>KUST - General</v>
          </cell>
          <cell r="O591" t="str">
            <v>300180</v>
          </cell>
          <cell r="P591" t="str">
            <v>FA180-Capex Expense</v>
          </cell>
          <cell r="Q591">
            <v>0</v>
          </cell>
          <cell r="R591">
            <v>0</v>
          </cell>
          <cell r="S591">
            <v>940000</v>
          </cell>
          <cell r="T591">
            <v>846000</v>
          </cell>
          <cell r="U591">
            <v>752000</v>
          </cell>
          <cell r="V591">
            <v>658000</v>
          </cell>
          <cell r="W591">
            <v>850000</v>
          </cell>
          <cell r="X591">
            <v>800000</v>
          </cell>
          <cell r="Y591">
            <v>940000</v>
          </cell>
        </row>
        <row r="592">
          <cell r="F592" t="str">
            <v>847.8471130.1.492316.000000.847001.300180</v>
          </cell>
          <cell r="G592">
            <v>0</v>
          </cell>
          <cell r="H592">
            <v>0</v>
          </cell>
          <cell r="L592">
            <v>0</v>
          </cell>
          <cell r="M592" t="str">
            <v>847001</v>
          </cell>
          <cell r="N592" t="str">
            <v>KUST - General</v>
          </cell>
          <cell r="O592" t="str">
            <v>300180</v>
          </cell>
          <cell r="P592" t="str">
            <v>FA180-Capex Expense</v>
          </cell>
          <cell r="Q592">
            <v>3057668</v>
          </cell>
          <cell r="R592">
            <v>3032178.84</v>
          </cell>
          <cell r="S592">
            <v>0</v>
          </cell>
          <cell r="T592">
            <v>0</v>
          </cell>
          <cell r="U592">
            <v>0</v>
          </cell>
          <cell r="V592">
            <v>0</v>
          </cell>
          <cell r="W592">
            <v>0</v>
          </cell>
          <cell r="X592">
            <v>0</v>
          </cell>
          <cell r="Y592">
            <v>0</v>
          </cell>
        </row>
        <row r="593">
          <cell r="F593" t="str">
            <v>847.8471140.1.492316.000000.847001.300180</v>
          </cell>
          <cell r="G593">
            <v>1248535</v>
          </cell>
          <cell r="H593">
            <v>1606304</v>
          </cell>
          <cell r="I593">
            <v>593236.71</v>
          </cell>
          <cell r="J593">
            <v>456508.59</v>
          </cell>
          <cell r="K593">
            <v>0</v>
          </cell>
          <cell r="L593">
            <v>556558.69999999995</v>
          </cell>
          <cell r="M593" t="str">
            <v>847001</v>
          </cell>
          <cell r="N593" t="str">
            <v>KUST - General</v>
          </cell>
          <cell r="O593" t="str">
            <v>300180</v>
          </cell>
          <cell r="P593" t="str">
            <v>FA180-Capex Expense</v>
          </cell>
          <cell r="Q593">
            <v>0</v>
          </cell>
          <cell r="R593">
            <v>0</v>
          </cell>
          <cell r="S593">
            <v>0</v>
          </cell>
          <cell r="T593">
            <v>0</v>
          </cell>
          <cell r="U593">
            <v>0</v>
          </cell>
          <cell r="V593">
            <v>0</v>
          </cell>
          <cell r="W593">
            <v>0</v>
          </cell>
          <cell r="X593">
            <v>0</v>
          </cell>
          <cell r="Y593">
            <v>0</v>
          </cell>
        </row>
        <row r="594">
          <cell r="F594" t="str">
            <v>847.8471160.1.492200.000000.847001.300180</v>
          </cell>
          <cell r="G594">
            <v>6000000</v>
          </cell>
          <cell r="H594">
            <v>5600000</v>
          </cell>
          <cell r="J594">
            <v>5600000</v>
          </cell>
          <cell r="L594">
            <v>0</v>
          </cell>
          <cell r="M594" t="str">
            <v>847001</v>
          </cell>
          <cell r="N594" t="str">
            <v>KUST - General</v>
          </cell>
          <cell r="O594" t="str">
            <v>300180</v>
          </cell>
          <cell r="P594" t="str">
            <v>FA180-Capex Expense</v>
          </cell>
          <cell r="Q594">
            <v>0</v>
          </cell>
          <cell r="R594">
            <v>0</v>
          </cell>
          <cell r="S594">
            <v>0</v>
          </cell>
          <cell r="T594">
            <v>0</v>
          </cell>
          <cell r="U594">
            <v>0</v>
          </cell>
          <cell r="V594">
            <v>0</v>
          </cell>
          <cell r="W594">
            <v>0</v>
          </cell>
          <cell r="X594">
            <v>0</v>
          </cell>
          <cell r="Y594">
            <v>0</v>
          </cell>
        </row>
        <row r="595">
          <cell r="F595" t="str">
            <v>847.8471160.1.492316.000000.847001.300180</v>
          </cell>
          <cell r="G595">
            <v>9652373</v>
          </cell>
          <cell r="H595">
            <v>10282373</v>
          </cell>
          <cell r="I595">
            <v>402222.34</v>
          </cell>
          <cell r="J595">
            <v>8714208.6899999995</v>
          </cell>
          <cell r="K595">
            <v>764750.27</v>
          </cell>
          <cell r="L595">
            <v>401191.700000001</v>
          </cell>
          <cell r="M595" t="str">
            <v>847001</v>
          </cell>
          <cell r="N595" t="str">
            <v>KUST - General</v>
          </cell>
          <cell r="O595" t="str">
            <v>300180</v>
          </cell>
          <cell r="P595" t="str">
            <v>FA180-Capex Expense</v>
          </cell>
          <cell r="Q595">
            <v>10813606</v>
          </cell>
          <cell r="R595">
            <v>9475691.3800000008</v>
          </cell>
          <cell r="S595">
            <v>273106438.05000001</v>
          </cell>
          <cell r="T595">
            <v>245795794.245</v>
          </cell>
          <cell r="U595">
            <v>218485150.44000003</v>
          </cell>
          <cell r="V595">
            <v>191174506.63499999</v>
          </cell>
          <cell r="W595">
            <v>79369986.150000006</v>
          </cell>
          <cell r="X595">
            <v>16296852.5</v>
          </cell>
          <cell r="Y595">
            <v>20000000</v>
          </cell>
        </row>
        <row r="596">
          <cell r="F596" t="str">
            <v>847.8471170.1.492310.000000.847001.300180</v>
          </cell>
          <cell r="G596">
            <v>10000</v>
          </cell>
          <cell r="H596">
            <v>10000</v>
          </cell>
          <cell r="I596">
            <v>9510</v>
          </cell>
          <cell r="J596">
            <v>0</v>
          </cell>
          <cell r="K596">
            <v>0</v>
          </cell>
          <cell r="L596">
            <v>490</v>
          </cell>
          <cell r="M596" t="str">
            <v>847001</v>
          </cell>
          <cell r="N596" t="str">
            <v>KUST - General</v>
          </cell>
          <cell r="O596" t="str">
            <v>300180</v>
          </cell>
          <cell r="P596" t="str">
            <v>FA180-Capex Expense</v>
          </cell>
          <cell r="Q596">
            <v>0</v>
          </cell>
          <cell r="R596">
            <v>0</v>
          </cell>
          <cell r="S596">
            <v>0</v>
          </cell>
          <cell r="T596">
            <v>0</v>
          </cell>
          <cell r="U596">
            <v>0</v>
          </cell>
          <cell r="V596">
            <v>0</v>
          </cell>
          <cell r="W596">
            <v>0</v>
          </cell>
          <cell r="X596">
            <v>0</v>
          </cell>
          <cell r="Y596">
            <v>0</v>
          </cell>
        </row>
        <row r="597">
          <cell r="F597" t="str">
            <v>847.8471170.1.492316.000000.847001.300180</v>
          </cell>
          <cell r="G597">
            <v>6595858</v>
          </cell>
          <cell r="H597">
            <v>6595858</v>
          </cell>
          <cell r="J597">
            <v>6593486</v>
          </cell>
          <cell r="L597">
            <v>2372</v>
          </cell>
          <cell r="M597" t="str">
            <v>847001</v>
          </cell>
          <cell r="N597" t="str">
            <v>KUST - General</v>
          </cell>
          <cell r="O597" t="str">
            <v>300180</v>
          </cell>
          <cell r="P597" t="str">
            <v>FA180-Capex Expense</v>
          </cell>
          <cell r="Q597">
            <v>5546000</v>
          </cell>
          <cell r="R597">
            <v>5545455</v>
          </cell>
          <cell r="S597">
            <v>4000000</v>
          </cell>
          <cell r="T597">
            <v>3600000</v>
          </cell>
          <cell r="U597">
            <v>3200000</v>
          </cell>
          <cell r="V597">
            <v>2800000</v>
          </cell>
          <cell r="W597">
            <v>4000000</v>
          </cell>
          <cell r="X597">
            <v>2000000</v>
          </cell>
          <cell r="Y597">
            <v>4000000</v>
          </cell>
        </row>
        <row r="598">
          <cell r="F598" t="str">
            <v>847.8471170.1.495110.000000.847001.300180</v>
          </cell>
          <cell r="G598">
            <v>190000</v>
          </cell>
          <cell r="H598">
            <v>190000</v>
          </cell>
          <cell r="J598">
            <v>35326.199999999997</v>
          </cell>
          <cell r="L598">
            <v>154673.79999999999</v>
          </cell>
          <cell r="M598" t="str">
            <v>847001</v>
          </cell>
          <cell r="N598" t="str">
            <v>KUST - General</v>
          </cell>
          <cell r="O598" t="str">
            <v>300180</v>
          </cell>
          <cell r="P598" t="str">
            <v>FA180-Capex Expense</v>
          </cell>
          <cell r="Q598">
            <v>0</v>
          </cell>
          <cell r="R598">
            <v>0</v>
          </cell>
          <cell r="S598">
            <v>1102365.6932900003</v>
          </cell>
          <cell r="T598">
            <v>992129.12396100035</v>
          </cell>
          <cell r="U598">
            <v>881892.55463200028</v>
          </cell>
          <cell r="V598">
            <v>771655.9853030002</v>
          </cell>
          <cell r="W598">
            <v>489459.27795449982</v>
          </cell>
          <cell r="X598">
            <v>489459.27795449982</v>
          </cell>
          <cell r="Y598">
            <v>1102365.6932900003</v>
          </cell>
        </row>
        <row r="599">
          <cell r="F599" t="str">
            <v>847.8471305.1.492310.000000.847001.300180</v>
          </cell>
          <cell r="G599">
            <v>2697637</v>
          </cell>
          <cell r="H599">
            <v>4910637</v>
          </cell>
          <cell r="I599">
            <v>149370</v>
          </cell>
          <cell r="J599">
            <v>2717340</v>
          </cell>
          <cell r="K599">
            <v>1682129.47</v>
          </cell>
          <cell r="L599">
            <v>361797.53</v>
          </cell>
          <cell r="M599" t="str">
            <v>847001</v>
          </cell>
          <cell r="N599" t="str">
            <v>KUST - General</v>
          </cell>
          <cell r="O599" t="str">
            <v>300180</v>
          </cell>
          <cell r="P599" t="str">
            <v>FA180-Capex Expense</v>
          </cell>
          <cell r="Q599">
            <v>334480</v>
          </cell>
          <cell r="R599">
            <v>334480</v>
          </cell>
          <cell r="S599">
            <v>9399035</v>
          </cell>
          <cell r="T599">
            <v>8459131.5</v>
          </cell>
          <cell r="U599">
            <v>7519228</v>
          </cell>
          <cell r="V599">
            <v>6579324.5</v>
          </cell>
          <cell r="W599">
            <v>1379018.5</v>
          </cell>
          <cell r="X599">
            <v>941038.5</v>
          </cell>
          <cell r="Y599">
            <v>57035</v>
          </cell>
        </row>
        <row r="600">
          <cell r="F600" t="str">
            <v>847.8471305.1.492316.000000.847001.300180</v>
          </cell>
          <cell r="G600">
            <v>18440891</v>
          </cell>
          <cell r="H600">
            <v>21361628</v>
          </cell>
          <cell r="I600">
            <v>4313893.7</v>
          </cell>
          <cell r="J600">
            <v>704656.02</v>
          </cell>
          <cell r="K600">
            <v>7405657.1399999997</v>
          </cell>
          <cell r="L600">
            <v>8937421.1400000006</v>
          </cell>
          <cell r="M600" t="str">
            <v>847001</v>
          </cell>
          <cell r="N600" t="str">
            <v>KUST - General</v>
          </cell>
          <cell r="O600" t="str">
            <v>300180</v>
          </cell>
          <cell r="P600" t="str">
            <v>FA180-Capex Expense</v>
          </cell>
          <cell r="Q600">
            <v>17597590</v>
          </cell>
          <cell r="R600">
            <v>15725665.710000001</v>
          </cell>
          <cell r="S600">
            <v>25108588</v>
          </cell>
          <cell r="T600">
            <v>22597729.199999999</v>
          </cell>
          <cell r="U600">
            <v>20086870.400000002</v>
          </cell>
          <cell r="V600">
            <v>17576011.599999998</v>
          </cell>
          <cell r="W600">
            <v>17127086</v>
          </cell>
          <cell r="X600">
            <v>21380745.692307692</v>
          </cell>
          <cell r="Y600">
            <v>25108588</v>
          </cell>
        </row>
        <row r="601">
          <cell r="F601" t="str">
            <v>847.8471305.1.492610.000000.847001.300180</v>
          </cell>
          <cell r="G601">
            <v>1630483</v>
          </cell>
          <cell r="H601">
            <v>650000</v>
          </cell>
          <cell r="I601">
            <v>10900</v>
          </cell>
          <cell r="J601">
            <v>5900</v>
          </cell>
          <cell r="K601">
            <v>322685</v>
          </cell>
          <cell r="L601">
            <v>310515</v>
          </cell>
          <cell r="M601" t="str">
            <v>847001</v>
          </cell>
          <cell r="N601" t="str">
            <v>KUST - General</v>
          </cell>
          <cell r="O601" t="str">
            <v>300180</v>
          </cell>
          <cell r="P601" t="str">
            <v>FA180-Capex Expense</v>
          </cell>
          <cell r="Q601">
            <v>391932</v>
          </cell>
          <cell r="R601">
            <v>391932</v>
          </cell>
          <cell r="S601">
            <v>28500</v>
          </cell>
          <cell r="T601">
            <v>25650</v>
          </cell>
          <cell r="U601">
            <v>22800</v>
          </cell>
          <cell r="V601">
            <v>19950</v>
          </cell>
          <cell r="W601">
            <v>20000</v>
          </cell>
          <cell r="X601">
            <v>20000</v>
          </cell>
          <cell r="Y601">
            <v>28500</v>
          </cell>
        </row>
        <row r="602">
          <cell r="F602" t="str">
            <v>847.8471305.1.495140.000000.847001.300180</v>
          </cell>
          <cell r="G602">
            <v>4653254</v>
          </cell>
          <cell r="H602">
            <v>500000</v>
          </cell>
          <cell r="L602">
            <v>500000</v>
          </cell>
          <cell r="M602" t="str">
            <v>847001</v>
          </cell>
          <cell r="N602" t="str">
            <v>KUST - General</v>
          </cell>
          <cell r="O602" t="str">
            <v>300180</v>
          </cell>
          <cell r="P602" t="str">
            <v>FA180-Capex Expense</v>
          </cell>
          <cell r="Q602">
            <v>0</v>
          </cell>
          <cell r="R602">
            <v>0</v>
          </cell>
          <cell r="S602">
            <v>250000</v>
          </cell>
          <cell r="T602">
            <v>225000</v>
          </cell>
          <cell r="U602">
            <v>200000</v>
          </cell>
          <cell r="V602">
            <v>175000</v>
          </cell>
          <cell r="W602">
            <v>297250</v>
          </cell>
          <cell r="X602">
            <v>160637.5</v>
          </cell>
          <cell r="Y602">
            <v>250000</v>
          </cell>
        </row>
        <row r="603">
          <cell r="F603" t="str">
            <v>847.8470110.1.492316.000000.847001.300180</v>
          </cell>
          <cell r="M603" t="str">
            <v>847001</v>
          </cell>
          <cell r="N603" t="str">
            <v>KUST - General</v>
          </cell>
          <cell r="O603" t="str">
            <v>300180</v>
          </cell>
          <cell r="P603" t="str">
            <v>FA180-Capex Expense</v>
          </cell>
          <cell r="Q603">
            <v>2981521</v>
          </cell>
          <cell r="R603">
            <v>39940.11</v>
          </cell>
          <cell r="S603">
            <v>0</v>
          </cell>
          <cell r="T603">
            <v>0</v>
          </cell>
          <cell r="U603">
            <v>0</v>
          </cell>
          <cell r="V603">
            <v>0</v>
          </cell>
          <cell r="W603">
            <v>0</v>
          </cell>
          <cell r="X603">
            <v>0</v>
          </cell>
          <cell r="Y603">
            <v>0</v>
          </cell>
        </row>
        <row r="604">
          <cell r="F604" t="str">
            <v>847.8470305.1.492316.000000.847001.300180</v>
          </cell>
          <cell r="M604" t="str">
            <v>847001</v>
          </cell>
          <cell r="N604" t="str">
            <v>KUST - General</v>
          </cell>
          <cell r="O604" t="str">
            <v>300180</v>
          </cell>
          <cell r="P604" t="str">
            <v>FA180-Capex Expense</v>
          </cell>
          <cell r="Q604">
            <v>2550</v>
          </cell>
          <cell r="R604">
            <v>2550.18999999994</v>
          </cell>
          <cell r="S604">
            <v>0</v>
          </cell>
          <cell r="T604">
            <v>0</v>
          </cell>
          <cell r="U604">
            <v>0</v>
          </cell>
          <cell r="V604">
            <v>0</v>
          </cell>
          <cell r="W604">
            <v>0</v>
          </cell>
          <cell r="X604">
            <v>0</v>
          </cell>
          <cell r="Y604">
            <v>0</v>
          </cell>
        </row>
        <row r="605">
          <cell r="F605" t="str">
            <v>847.8470320.1.492316.000000.847001.300180</v>
          </cell>
          <cell r="M605" t="str">
            <v>847001</v>
          </cell>
          <cell r="N605" t="str">
            <v>KUST - General</v>
          </cell>
          <cell r="O605" t="str">
            <v>300180</v>
          </cell>
          <cell r="P605" t="str">
            <v>FA180-Capex Expense</v>
          </cell>
          <cell r="Q605">
            <v>0</v>
          </cell>
          <cell r="R605">
            <v>0</v>
          </cell>
          <cell r="S605">
            <v>2636000</v>
          </cell>
          <cell r="T605">
            <v>2372400</v>
          </cell>
          <cell r="U605">
            <v>2108800</v>
          </cell>
          <cell r="V605">
            <v>1845199.9999999998</v>
          </cell>
          <cell r="W605">
            <v>568000</v>
          </cell>
          <cell r="X605">
            <v>210000</v>
          </cell>
          <cell r="Y605">
            <v>2636000</v>
          </cell>
        </row>
        <row r="606">
          <cell r="F606" t="str">
            <v>847.8470325.1.492200.000000.847001.300180</v>
          </cell>
          <cell r="M606" t="str">
            <v>847001</v>
          </cell>
          <cell r="N606" t="str">
            <v>KUST - General</v>
          </cell>
          <cell r="O606" t="str">
            <v>300180</v>
          </cell>
          <cell r="P606" t="str">
            <v>FA180-Capex Expense</v>
          </cell>
          <cell r="Q606">
            <v>817890</v>
          </cell>
          <cell r="R606">
            <v>817887</v>
          </cell>
          <cell r="S606">
            <v>0</v>
          </cell>
          <cell r="T606">
            <v>0</v>
          </cell>
          <cell r="U606">
            <v>0</v>
          </cell>
          <cell r="V606">
            <v>0</v>
          </cell>
          <cell r="W606">
            <v>0</v>
          </cell>
          <cell r="X606">
            <v>0</v>
          </cell>
          <cell r="Y606">
            <v>0</v>
          </cell>
        </row>
        <row r="607">
          <cell r="F607" t="str">
            <v>847.8470340.1.495140.000000.847001.300180</v>
          </cell>
          <cell r="M607" t="str">
            <v>847001</v>
          </cell>
          <cell r="N607" t="str">
            <v>KUST - General</v>
          </cell>
          <cell r="O607" t="str">
            <v>300180</v>
          </cell>
          <cell r="P607" t="str">
            <v>FA180-Capex Expense</v>
          </cell>
          <cell r="Q607">
            <v>7388</v>
          </cell>
          <cell r="R607">
            <v>7322.22</v>
          </cell>
          <cell r="S607">
            <v>0</v>
          </cell>
          <cell r="T607">
            <v>0</v>
          </cell>
          <cell r="U607">
            <v>0</v>
          </cell>
          <cell r="V607">
            <v>0</v>
          </cell>
          <cell r="W607">
            <v>0</v>
          </cell>
          <cell r="X607">
            <v>0</v>
          </cell>
          <cell r="Y607">
            <v>0</v>
          </cell>
        </row>
        <row r="608">
          <cell r="F608" t="str">
            <v>847.8470415.1.495140.000000.847001.300180</v>
          </cell>
          <cell r="M608" t="str">
            <v>847001</v>
          </cell>
          <cell r="N608" t="str">
            <v>KUST - General</v>
          </cell>
          <cell r="O608" t="str">
            <v>300180</v>
          </cell>
          <cell r="P608" t="str">
            <v>FA180-Capex Expense</v>
          </cell>
          <cell r="Q608">
            <v>0</v>
          </cell>
          <cell r="R608">
            <v>0</v>
          </cell>
          <cell r="S608">
            <v>0</v>
          </cell>
          <cell r="T608">
            <v>0</v>
          </cell>
          <cell r="U608">
            <v>0</v>
          </cell>
          <cell r="V608">
            <v>0</v>
          </cell>
          <cell r="W608">
            <v>0</v>
          </cell>
          <cell r="X608">
            <v>0</v>
          </cell>
          <cell r="Y608">
            <v>0</v>
          </cell>
        </row>
        <row r="609">
          <cell r="F609" t="str">
            <v>847.8470430.1.492316.000000.847001.300180</v>
          </cell>
          <cell r="M609" t="str">
            <v>847001</v>
          </cell>
          <cell r="N609" t="str">
            <v>KUST - General</v>
          </cell>
          <cell r="O609" t="str">
            <v>300180</v>
          </cell>
          <cell r="P609" t="str">
            <v>FA180-Capex Expense</v>
          </cell>
          <cell r="Q609">
            <v>0</v>
          </cell>
          <cell r="R609">
            <v>0</v>
          </cell>
          <cell r="S609">
            <v>0</v>
          </cell>
          <cell r="T609">
            <v>0</v>
          </cell>
          <cell r="U609">
            <v>0</v>
          </cell>
          <cell r="V609">
            <v>0</v>
          </cell>
          <cell r="W609">
            <v>0</v>
          </cell>
          <cell r="X609">
            <v>0</v>
          </cell>
          <cell r="Y609">
            <v>0</v>
          </cell>
        </row>
        <row r="610">
          <cell r="F610" t="str">
            <v>847.8470435.1.492316.000000.847001.300180</v>
          </cell>
          <cell r="M610" t="str">
            <v>847001</v>
          </cell>
          <cell r="N610" t="str">
            <v>KUST - General</v>
          </cell>
          <cell r="O610" t="str">
            <v>300180</v>
          </cell>
          <cell r="P610" t="str">
            <v>FA180-Capex Expense</v>
          </cell>
          <cell r="Q610">
            <v>0</v>
          </cell>
          <cell r="R610">
            <v>0</v>
          </cell>
          <cell r="S610">
            <v>0</v>
          </cell>
          <cell r="T610">
            <v>0</v>
          </cell>
          <cell r="U610">
            <v>0</v>
          </cell>
          <cell r="V610">
            <v>0</v>
          </cell>
          <cell r="W610">
            <v>30000</v>
          </cell>
          <cell r="X610">
            <v>0</v>
          </cell>
          <cell r="Y610">
            <v>0</v>
          </cell>
        </row>
        <row r="611">
          <cell r="F611" t="str">
            <v>847.8470450.1.492316.000000.847001.300180</v>
          </cell>
          <cell r="M611" t="str">
            <v>847001</v>
          </cell>
          <cell r="N611" t="str">
            <v>KUST - General</v>
          </cell>
          <cell r="O611" t="str">
            <v>300180</v>
          </cell>
          <cell r="P611" t="str">
            <v>FA180-Capex Expense</v>
          </cell>
          <cell r="Q611">
            <v>0</v>
          </cell>
          <cell r="R611">
            <v>0</v>
          </cell>
          <cell r="S611">
            <v>212950</v>
          </cell>
          <cell r="T611">
            <v>191655</v>
          </cell>
          <cell r="U611">
            <v>170360</v>
          </cell>
          <cell r="V611">
            <v>149065</v>
          </cell>
          <cell r="W611">
            <v>331589.15000000002</v>
          </cell>
          <cell r="X611">
            <v>0</v>
          </cell>
          <cell r="Y611">
            <v>212950</v>
          </cell>
        </row>
        <row r="612">
          <cell r="F612" t="str">
            <v>847.8470520.1.492316.000000.847001.300180</v>
          </cell>
          <cell r="M612" t="str">
            <v>847001</v>
          </cell>
          <cell r="N612" t="str">
            <v>KUST - General</v>
          </cell>
          <cell r="O612" t="str">
            <v>300180</v>
          </cell>
          <cell r="P612" t="str">
            <v>FA180-Capex Expense</v>
          </cell>
          <cell r="Q612">
            <v>502000</v>
          </cell>
          <cell r="R612">
            <v>501601.43</v>
          </cell>
          <cell r="S612">
            <v>250000</v>
          </cell>
          <cell r="T612">
            <v>225000</v>
          </cell>
          <cell r="U612">
            <v>200000</v>
          </cell>
          <cell r="V612">
            <v>175000</v>
          </cell>
          <cell r="W612">
            <v>262500</v>
          </cell>
          <cell r="X612">
            <v>275625</v>
          </cell>
          <cell r="Y612">
            <v>250000</v>
          </cell>
        </row>
        <row r="613">
          <cell r="F613" t="str">
            <v>847.8470530.1.492610.000000.847020.300180</v>
          </cell>
          <cell r="M613" t="str">
            <v>847020</v>
          </cell>
          <cell r="N613" t="str">
            <v>KUST- Sas Al Nakhl Campus</v>
          </cell>
          <cell r="O613" t="str">
            <v>300180</v>
          </cell>
          <cell r="P613" t="str">
            <v>FA180-Capex Expense</v>
          </cell>
          <cell r="Q613">
            <v>0</v>
          </cell>
          <cell r="R613">
            <v>0</v>
          </cell>
          <cell r="S613">
            <v>2000000</v>
          </cell>
          <cell r="T613">
            <v>1800000</v>
          </cell>
          <cell r="U613">
            <v>1600000</v>
          </cell>
          <cell r="V613">
            <v>1400000</v>
          </cell>
          <cell r="W613">
            <v>0</v>
          </cell>
          <cell r="X613">
            <v>1000000</v>
          </cell>
          <cell r="Y613">
            <v>2000000</v>
          </cell>
        </row>
        <row r="614">
          <cell r="F614" t="str">
            <v>847.8470530.1.492610.000000.847030.300180</v>
          </cell>
          <cell r="M614" t="str">
            <v>847030</v>
          </cell>
          <cell r="N614" t="str">
            <v>KUST- Masdar city campus</v>
          </cell>
          <cell r="O614" t="str">
            <v>300180</v>
          </cell>
          <cell r="P614" t="str">
            <v>FA180-Capex Expense</v>
          </cell>
          <cell r="Q614">
            <v>31760</v>
          </cell>
          <cell r="R614">
            <v>81760</v>
          </cell>
          <cell r="S614">
            <v>0</v>
          </cell>
          <cell r="T614">
            <v>0</v>
          </cell>
          <cell r="U614">
            <v>0</v>
          </cell>
          <cell r="V614">
            <v>0</v>
          </cell>
          <cell r="W614">
            <v>0</v>
          </cell>
          <cell r="X614">
            <v>0</v>
          </cell>
          <cell r="Y614">
            <v>0</v>
          </cell>
        </row>
        <row r="615">
          <cell r="F615" t="str">
            <v>847.8470910.1.492316.000000.847001.300180</v>
          </cell>
          <cell r="M615" t="str">
            <v>847001</v>
          </cell>
          <cell r="N615" t="str">
            <v>KUST - General</v>
          </cell>
          <cell r="O615" t="str">
            <v>300180</v>
          </cell>
          <cell r="P615" t="str">
            <v>FA180-Capex Expense</v>
          </cell>
          <cell r="Q615">
            <v>0</v>
          </cell>
          <cell r="R615">
            <v>0</v>
          </cell>
          <cell r="S615">
            <v>0</v>
          </cell>
          <cell r="T615">
            <v>0</v>
          </cell>
          <cell r="U615">
            <v>0</v>
          </cell>
          <cell r="V615">
            <v>0</v>
          </cell>
          <cell r="W615">
            <v>0</v>
          </cell>
          <cell r="X615">
            <v>0</v>
          </cell>
          <cell r="Y615">
            <v>0</v>
          </cell>
        </row>
        <row r="616">
          <cell r="F616" t="str">
            <v>847.8471110.1.492316.000000.847001.300180</v>
          </cell>
          <cell r="M616" t="str">
            <v>847001</v>
          </cell>
          <cell r="N616" t="str">
            <v>KUST - General</v>
          </cell>
          <cell r="O616" t="str">
            <v>300180</v>
          </cell>
          <cell r="P616" t="str">
            <v>FA180-Capex Expense</v>
          </cell>
          <cell r="Q616">
            <v>2998678</v>
          </cell>
          <cell r="R616">
            <v>0</v>
          </cell>
          <cell r="S616">
            <v>0</v>
          </cell>
          <cell r="T616">
            <v>0</v>
          </cell>
          <cell r="U616">
            <v>0</v>
          </cell>
          <cell r="V616">
            <v>0</v>
          </cell>
          <cell r="W616">
            <v>0</v>
          </cell>
          <cell r="X616">
            <v>0</v>
          </cell>
          <cell r="Y616">
            <v>0</v>
          </cell>
        </row>
        <row r="617">
          <cell r="F617" t="str">
            <v>847.8471130.1.492200.000000.847001.300180</v>
          </cell>
          <cell r="M617" t="str">
            <v>847001</v>
          </cell>
          <cell r="N617" t="str">
            <v>KUST - General</v>
          </cell>
          <cell r="O617" t="str">
            <v>300180</v>
          </cell>
          <cell r="P617" t="str">
            <v>FA180-Capex Expense</v>
          </cell>
          <cell r="Q617">
            <v>0</v>
          </cell>
          <cell r="R617">
            <v>0</v>
          </cell>
          <cell r="S617">
            <v>0</v>
          </cell>
          <cell r="T617">
            <v>0</v>
          </cell>
          <cell r="U617">
            <v>0</v>
          </cell>
          <cell r="V617">
            <v>0</v>
          </cell>
          <cell r="W617">
            <v>0</v>
          </cell>
          <cell r="X617">
            <v>0</v>
          </cell>
          <cell r="Y617">
            <v>0</v>
          </cell>
        </row>
        <row r="618">
          <cell r="F618" t="str">
            <v>847.8471130.1.495140.000000.847001.300180</v>
          </cell>
          <cell r="M618" t="str">
            <v>847001</v>
          </cell>
          <cell r="N618" t="str">
            <v>KUST - General</v>
          </cell>
          <cell r="O618" t="str">
            <v>300180</v>
          </cell>
          <cell r="P618" t="str">
            <v>FA180-Capex Expense</v>
          </cell>
          <cell r="Q618">
            <v>280485</v>
          </cell>
          <cell r="R618">
            <v>280484.96999999997</v>
          </cell>
          <cell r="S618">
            <v>0</v>
          </cell>
          <cell r="T618">
            <v>0</v>
          </cell>
          <cell r="U618">
            <v>0</v>
          </cell>
          <cell r="V618">
            <v>0</v>
          </cell>
          <cell r="W618">
            <v>0</v>
          </cell>
          <cell r="X618">
            <v>0</v>
          </cell>
          <cell r="Y618">
            <v>0</v>
          </cell>
        </row>
        <row r="619">
          <cell r="F619" t="str">
            <v>847.8471260.1.492200.000000.847001.300180</v>
          </cell>
          <cell r="M619" t="str">
            <v>847001</v>
          </cell>
          <cell r="N619" t="str">
            <v>KUST - General</v>
          </cell>
          <cell r="O619" t="str">
            <v>300180</v>
          </cell>
          <cell r="P619" t="str">
            <v>FA180-Capex Expense</v>
          </cell>
          <cell r="Q619">
            <v>995000</v>
          </cell>
          <cell r="R619">
            <v>995000</v>
          </cell>
          <cell r="S619">
            <v>0</v>
          </cell>
          <cell r="T619">
            <v>0</v>
          </cell>
          <cell r="U619">
            <v>0</v>
          </cell>
          <cell r="V619">
            <v>0</v>
          </cell>
          <cell r="W619">
            <v>0</v>
          </cell>
          <cell r="X619">
            <v>0</v>
          </cell>
          <cell r="Y619">
            <v>0</v>
          </cell>
        </row>
        <row r="620">
          <cell r="F620" t="str">
            <v>847.8471260.1.492610.000000.847001.300180</v>
          </cell>
          <cell r="M620" t="str">
            <v>847001</v>
          </cell>
          <cell r="N620" t="str">
            <v>KUST - General</v>
          </cell>
          <cell r="O620" t="str">
            <v>300180</v>
          </cell>
          <cell r="P620" t="str">
            <v>FA180-Capex Expense</v>
          </cell>
          <cell r="Q620">
            <v>969000</v>
          </cell>
          <cell r="R620">
            <v>968930</v>
          </cell>
          <cell r="S620">
            <v>0</v>
          </cell>
          <cell r="T620">
            <v>0</v>
          </cell>
          <cell r="U620">
            <v>0</v>
          </cell>
          <cell r="V620">
            <v>0</v>
          </cell>
          <cell r="W620">
            <v>0</v>
          </cell>
          <cell r="X620">
            <v>0</v>
          </cell>
          <cell r="Y620">
            <v>0</v>
          </cell>
        </row>
        <row r="621">
          <cell r="F621" t="str">
            <v>847.8471280.1.492316.000000.847001.300180</v>
          </cell>
          <cell r="M621" t="str">
            <v>847001</v>
          </cell>
          <cell r="N621" t="str">
            <v>KUST - General</v>
          </cell>
          <cell r="O621" t="str">
            <v>300180</v>
          </cell>
          <cell r="P621" t="str">
            <v>FA180-Capex Expense</v>
          </cell>
          <cell r="Q621">
            <v>0</v>
          </cell>
          <cell r="R621">
            <v>0</v>
          </cell>
          <cell r="S621">
            <v>10000</v>
          </cell>
          <cell r="T621">
            <v>9000</v>
          </cell>
          <cell r="U621">
            <v>8000</v>
          </cell>
          <cell r="V621">
            <v>7000</v>
          </cell>
          <cell r="W621">
            <v>10000</v>
          </cell>
          <cell r="X621">
            <v>10000</v>
          </cell>
          <cell r="Y621">
            <v>10000</v>
          </cell>
        </row>
        <row r="622">
          <cell r="F622" t="str">
            <v>847.8471305.1.492200.000000.847001.300180</v>
          </cell>
          <cell r="M622" t="str">
            <v>847001</v>
          </cell>
          <cell r="N622" t="str">
            <v>KUST - General</v>
          </cell>
          <cell r="O622" t="str">
            <v>300180</v>
          </cell>
          <cell r="P622" t="str">
            <v>FA180-Capex Expense</v>
          </cell>
          <cell r="Q622">
            <v>1143389</v>
          </cell>
          <cell r="R622">
            <v>1143379</v>
          </cell>
          <cell r="S622">
            <v>0</v>
          </cell>
          <cell r="T622">
            <v>0</v>
          </cell>
          <cell r="U622">
            <v>0</v>
          </cell>
          <cell r="V622">
            <v>0</v>
          </cell>
          <cell r="W622">
            <v>0</v>
          </cell>
          <cell r="X622">
            <v>0</v>
          </cell>
          <cell r="Y622">
            <v>0</v>
          </cell>
        </row>
        <row r="623">
          <cell r="F623" t="str">
            <v>847.8470130.1.426610.000000.847001.200179</v>
          </cell>
          <cell r="M623">
            <v>847001</v>
          </cell>
          <cell r="N623" t="str">
            <v>KUST - General</v>
          </cell>
          <cell r="O623" t="str">
            <v>200179</v>
          </cell>
          <cell r="P623" t="str">
            <v>FA179-Opex Expense</v>
          </cell>
          <cell r="S623">
            <v>735000</v>
          </cell>
          <cell r="T623">
            <v>661500</v>
          </cell>
          <cell r="U623">
            <v>588000</v>
          </cell>
          <cell r="V623">
            <v>514499.99999999994</v>
          </cell>
          <cell r="W623">
            <v>735000</v>
          </cell>
          <cell r="X623">
            <v>735000</v>
          </cell>
          <cell r="Y623">
            <v>735000</v>
          </cell>
        </row>
        <row r="624">
          <cell r="F624" t="str">
            <v>847.8470230.1.492310.000000.847001.300180</v>
          </cell>
          <cell r="M624" t="str">
            <v>847001</v>
          </cell>
          <cell r="N624" t="str">
            <v>KUST - General</v>
          </cell>
          <cell r="O624" t="str">
            <v>300180</v>
          </cell>
          <cell r="P624" t="str">
            <v>FA180-Capex Expense</v>
          </cell>
          <cell r="S624">
            <v>2007000</v>
          </cell>
          <cell r="T624">
            <v>1806300</v>
          </cell>
          <cell r="U624">
            <v>1605600</v>
          </cell>
          <cell r="V624">
            <v>1404900</v>
          </cell>
          <cell r="W624">
            <v>711000</v>
          </cell>
          <cell r="X624">
            <v>711000</v>
          </cell>
          <cell r="Y624">
            <v>2007000</v>
          </cell>
        </row>
        <row r="625">
          <cell r="F625" t="str">
            <v>847.8470310.1.432209.000000.847001.200179</v>
          </cell>
          <cell r="M625">
            <v>847001</v>
          </cell>
          <cell r="N625" t="str">
            <v>KUST - General</v>
          </cell>
          <cell r="O625" t="str">
            <v>200179</v>
          </cell>
          <cell r="P625" t="str">
            <v>FA179-Opex Expense</v>
          </cell>
          <cell r="S625">
            <v>80000</v>
          </cell>
          <cell r="T625">
            <v>72000</v>
          </cell>
          <cell r="U625">
            <v>64000</v>
          </cell>
          <cell r="V625">
            <v>56000</v>
          </cell>
          <cell r="W625">
            <v>80000</v>
          </cell>
          <cell r="X625">
            <v>80000</v>
          </cell>
          <cell r="Y625">
            <v>80000</v>
          </cell>
        </row>
        <row r="626">
          <cell r="F626" t="str">
            <v>847.8470320.1.495140.000000.847001.300180</v>
          </cell>
          <cell r="M626" t="str">
            <v>847001</v>
          </cell>
          <cell r="N626" t="str">
            <v>KUST - General</v>
          </cell>
          <cell r="O626" t="str">
            <v>300180</v>
          </cell>
          <cell r="P626" t="str">
            <v>FA180-Capex Expense</v>
          </cell>
          <cell r="S626">
            <v>23399</v>
          </cell>
          <cell r="T626">
            <v>21059.100000000002</v>
          </cell>
          <cell r="U626">
            <v>18719.2</v>
          </cell>
          <cell r="V626">
            <v>16379.3</v>
          </cell>
          <cell r="W626">
            <v>0</v>
          </cell>
          <cell r="X626">
            <v>0</v>
          </cell>
          <cell r="Y626">
            <v>23399</v>
          </cell>
        </row>
        <row r="627">
          <cell r="F627" t="str">
            <v>847.8470325.1.432209.000000.847001.200179</v>
          </cell>
          <cell r="M627">
            <v>847001</v>
          </cell>
          <cell r="N627" t="str">
            <v>KUST - General</v>
          </cell>
          <cell r="O627" t="str">
            <v>200179</v>
          </cell>
          <cell r="P627" t="str">
            <v>FA179-Opex Expense</v>
          </cell>
          <cell r="S627">
            <v>171550</v>
          </cell>
          <cell r="T627">
            <v>154395</v>
          </cell>
          <cell r="U627">
            <v>137240</v>
          </cell>
          <cell r="V627">
            <v>120084.99999999999</v>
          </cell>
          <cell r="W627">
            <v>210500</v>
          </cell>
          <cell r="X627">
            <v>210500</v>
          </cell>
          <cell r="Y627">
            <v>171550</v>
          </cell>
        </row>
        <row r="628">
          <cell r="F628" t="str">
            <v>847.8470330.1.420550.000000.847001.200179</v>
          </cell>
          <cell r="M628">
            <v>847001</v>
          </cell>
          <cell r="N628" t="str">
            <v>KUST - General</v>
          </cell>
          <cell r="O628" t="str">
            <v>200179</v>
          </cell>
          <cell r="P628" t="str">
            <v>FA179-Opex Expense</v>
          </cell>
          <cell r="S628">
            <v>3000</v>
          </cell>
          <cell r="T628">
            <v>2700</v>
          </cell>
          <cell r="U628">
            <v>2400</v>
          </cell>
          <cell r="V628">
            <v>2100</v>
          </cell>
          <cell r="W628">
            <v>2000</v>
          </cell>
          <cell r="X628">
            <v>2000</v>
          </cell>
          <cell r="Y628">
            <v>3000</v>
          </cell>
        </row>
        <row r="629">
          <cell r="F629" t="str">
            <v>847.8470330.1.432209.000000.847001.200179</v>
          </cell>
          <cell r="M629">
            <v>847001</v>
          </cell>
          <cell r="N629" t="str">
            <v>KUST - General</v>
          </cell>
          <cell r="O629" t="str">
            <v>200179</v>
          </cell>
          <cell r="P629" t="str">
            <v>FA179-Opex Expense</v>
          </cell>
          <cell r="S629">
            <v>67400</v>
          </cell>
          <cell r="T629">
            <v>60660</v>
          </cell>
          <cell r="U629">
            <v>53920</v>
          </cell>
          <cell r="V629">
            <v>47180</v>
          </cell>
          <cell r="W629">
            <v>30000</v>
          </cell>
          <cell r="X629">
            <v>30000</v>
          </cell>
          <cell r="Y629">
            <v>67400</v>
          </cell>
        </row>
        <row r="630">
          <cell r="F630" t="str">
            <v>847.8470340.1.425720.000000.847001.200179</v>
          </cell>
          <cell r="M630">
            <v>847001</v>
          </cell>
          <cell r="N630" t="str">
            <v>KUST - General</v>
          </cell>
          <cell r="O630" t="str">
            <v>200179</v>
          </cell>
          <cell r="P630" t="str">
            <v>FA179-Opex Expense</v>
          </cell>
          <cell r="S630">
            <v>30000</v>
          </cell>
          <cell r="T630">
            <v>27000</v>
          </cell>
          <cell r="U630">
            <v>24000</v>
          </cell>
          <cell r="V630">
            <v>21000</v>
          </cell>
          <cell r="W630">
            <v>30000</v>
          </cell>
          <cell r="X630">
            <v>30000</v>
          </cell>
          <cell r="Y630">
            <v>30000</v>
          </cell>
        </row>
        <row r="631">
          <cell r="F631" t="str">
            <v>847.8470410.1.435310.000000.847001.200179</v>
          </cell>
          <cell r="M631">
            <v>847001</v>
          </cell>
          <cell r="N631" t="str">
            <v>KUST - General</v>
          </cell>
          <cell r="O631" t="str">
            <v>200179</v>
          </cell>
          <cell r="P631" t="str">
            <v>FA179-Opex Expense</v>
          </cell>
          <cell r="S631">
            <v>85228.7</v>
          </cell>
          <cell r="T631">
            <v>76705.83</v>
          </cell>
          <cell r="U631">
            <v>68182.960000000006</v>
          </cell>
          <cell r="V631">
            <v>59660.09</v>
          </cell>
          <cell r="W631">
            <v>85228.7</v>
          </cell>
          <cell r="X631">
            <v>85228.7</v>
          </cell>
          <cell r="Y631">
            <v>85228.7</v>
          </cell>
        </row>
        <row r="632">
          <cell r="F632" t="str">
            <v>847.8470415.1.421700.000000.847001.200179</v>
          </cell>
          <cell r="M632">
            <v>847001</v>
          </cell>
          <cell r="N632" t="str">
            <v>KUST - General</v>
          </cell>
          <cell r="O632" t="str">
            <v>200179</v>
          </cell>
          <cell r="P632" t="str">
            <v>FA179-Opex Expense</v>
          </cell>
          <cell r="S632">
            <v>150000</v>
          </cell>
          <cell r="T632">
            <v>135000</v>
          </cell>
          <cell r="U632">
            <v>120000</v>
          </cell>
          <cell r="V632">
            <v>105000</v>
          </cell>
          <cell r="W632">
            <v>0</v>
          </cell>
          <cell r="X632">
            <v>0</v>
          </cell>
          <cell r="Y632">
            <v>150000</v>
          </cell>
        </row>
        <row r="633">
          <cell r="F633" t="str">
            <v>847.8470415.1.425100.000000.847001.200179</v>
          </cell>
          <cell r="M633">
            <v>847001</v>
          </cell>
          <cell r="N633" t="str">
            <v>KUST - General</v>
          </cell>
          <cell r="O633" t="str">
            <v>200179</v>
          </cell>
          <cell r="P633" t="str">
            <v>FA179-Opex Expense</v>
          </cell>
          <cell r="S633">
            <v>50000</v>
          </cell>
          <cell r="T633">
            <v>45000</v>
          </cell>
          <cell r="U633">
            <v>40000</v>
          </cell>
          <cell r="V633">
            <v>35000</v>
          </cell>
          <cell r="W633">
            <v>50000</v>
          </cell>
          <cell r="X633">
            <v>50000</v>
          </cell>
          <cell r="Y633">
            <v>50000</v>
          </cell>
        </row>
        <row r="634">
          <cell r="F634" t="str">
            <v>847.8470415.1.425763.000000.847001.200179</v>
          </cell>
          <cell r="M634">
            <v>847001</v>
          </cell>
          <cell r="N634" t="str">
            <v>KUST - General</v>
          </cell>
          <cell r="O634" t="str">
            <v>200179</v>
          </cell>
          <cell r="P634" t="str">
            <v>FA179-Opex Expense</v>
          </cell>
          <cell r="S634">
            <v>80000</v>
          </cell>
          <cell r="T634">
            <v>72000</v>
          </cell>
          <cell r="U634">
            <v>64000</v>
          </cell>
          <cell r="V634">
            <v>56000</v>
          </cell>
          <cell r="W634">
            <v>110000</v>
          </cell>
          <cell r="X634">
            <v>135000</v>
          </cell>
          <cell r="Y634">
            <v>80000</v>
          </cell>
        </row>
        <row r="635">
          <cell r="F635" t="str">
            <v>847.8470425.1.425550.000000.847001.200179</v>
          </cell>
          <cell r="M635">
            <v>847001</v>
          </cell>
          <cell r="N635" t="str">
            <v>KUST - General</v>
          </cell>
          <cell r="O635" t="str">
            <v>200179</v>
          </cell>
          <cell r="P635" t="str">
            <v>FA179-Opex Expense</v>
          </cell>
          <cell r="S635">
            <v>225000</v>
          </cell>
          <cell r="T635">
            <v>202500</v>
          </cell>
          <cell r="U635">
            <v>180000</v>
          </cell>
          <cell r="V635">
            <v>157500</v>
          </cell>
          <cell r="W635">
            <v>225000</v>
          </cell>
          <cell r="X635">
            <v>225000</v>
          </cell>
          <cell r="Y635">
            <v>225000</v>
          </cell>
        </row>
        <row r="636">
          <cell r="F636" t="str">
            <v>847.8470425.1.492310.000000.847001.300180</v>
          </cell>
          <cell r="M636" t="str">
            <v>847001</v>
          </cell>
          <cell r="N636" t="str">
            <v>KUST - General</v>
          </cell>
          <cell r="O636" t="str">
            <v>300180</v>
          </cell>
          <cell r="P636" t="str">
            <v>FA180-Capex Expense</v>
          </cell>
          <cell r="S636">
            <v>220000</v>
          </cell>
          <cell r="T636">
            <v>198000</v>
          </cell>
          <cell r="U636">
            <v>176000</v>
          </cell>
          <cell r="V636">
            <v>154000</v>
          </cell>
          <cell r="W636">
            <v>752000</v>
          </cell>
          <cell r="X636">
            <v>0</v>
          </cell>
          <cell r="Y636">
            <v>220000</v>
          </cell>
        </row>
        <row r="637">
          <cell r="F637" t="str">
            <v>847.8470440.1.420550.000000.847001.200179</v>
          </cell>
          <cell r="M637">
            <v>847001</v>
          </cell>
          <cell r="N637" t="str">
            <v>KUST - General</v>
          </cell>
          <cell r="O637" t="str">
            <v>200179</v>
          </cell>
          <cell r="P637" t="str">
            <v>FA179-Opex Expense</v>
          </cell>
          <cell r="S637">
            <v>560000</v>
          </cell>
          <cell r="T637">
            <v>504000</v>
          </cell>
          <cell r="U637">
            <v>448000</v>
          </cell>
          <cell r="V637">
            <v>392000</v>
          </cell>
          <cell r="W637">
            <v>560000</v>
          </cell>
          <cell r="X637">
            <v>560000</v>
          </cell>
          <cell r="Y637">
            <v>560000</v>
          </cell>
        </row>
        <row r="638">
          <cell r="F638" t="str">
            <v>847.8470440.1.421100.000000.847001.200179</v>
          </cell>
          <cell r="M638">
            <v>847001</v>
          </cell>
          <cell r="N638" t="str">
            <v>KUST - General</v>
          </cell>
          <cell r="O638" t="str">
            <v>200179</v>
          </cell>
          <cell r="P638" t="str">
            <v>FA179-Opex Expense</v>
          </cell>
          <cell r="S638">
            <v>0</v>
          </cell>
          <cell r="T638">
            <v>0</v>
          </cell>
          <cell r="U638">
            <v>0</v>
          </cell>
          <cell r="V638">
            <v>0</v>
          </cell>
          <cell r="W638">
            <v>0</v>
          </cell>
          <cell r="X638">
            <v>0</v>
          </cell>
          <cell r="Y638">
            <v>0</v>
          </cell>
        </row>
        <row r="639">
          <cell r="F639" t="str">
            <v>847.8470440.1.421700.000000.847001.200179</v>
          </cell>
          <cell r="M639">
            <v>847001</v>
          </cell>
          <cell r="N639" t="str">
            <v>KUST - General</v>
          </cell>
          <cell r="O639" t="str">
            <v>200179</v>
          </cell>
          <cell r="P639" t="str">
            <v>FA179-Opex Expense</v>
          </cell>
          <cell r="S639">
            <v>280000</v>
          </cell>
          <cell r="T639">
            <v>252000</v>
          </cell>
          <cell r="U639">
            <v>224000</v>
          </cell>
          <cell r="V639">
            <v>196000</v>
          </cell>
          <cell r="W639">
            <v>280000</v>
          </cell>
          <cell r="X639">
            <v>280000</v>
          </cell>
          <cell r="Y639">
            <v>280000</v>
          </cell>
        </row>
        <row r="640">
          <cell r="F640" t="str">
            <v>847.8470440.1.425100.000000.847001.200179</v>
          </cell>
          <cell r="M640">
            <v>847001</v>
          </cell>
          <cell r="N640" t="str">
            <v>KUST - General</v>
          </cell>
          <cell r="O640" t="str">
            <v>200179</v>
          </cell>
          <cell r="P640" t="str">
            <v>FA179-Opex Expense</v>
          </cell>
          <cell r="S640">
            <v>10000</v>
          </cell>
          <cell r="T640">
            <v>9000</v>
          </cell>
          <cell r="U640">
            <v>8000</v>
          </cell>
          <cell r="V640">
            <v>7000</v>
          </cell>
          <cell r="W640">
            <v>10000</v>
          </cell>
          <cell r="X640">
            <v>10000</v>
          </cell>
          <cell r="Y640">
            <v>10000</v>
          </cell>
        </row>
        <row r="641">
          <cell r="F641" t="str">
            <v>847.8470440.1.425510.000000.847001.200179</v>
          </cell>
          <cell r="M641">
            <v>847001</v>
          </cell>
          <cell r="N641" t="str">
            <v>KUST - General</v>
          </cell>
          <cell r="O641" t="str">
            <v>200179</v>
          </cell>
          <cell r="P641" t="str">
            <v>FA179-Opex Expense</v>
          </cell>
          <cell r="S641">
            <v>225000</v>
          </cell>
          <cell r="T641">
            <v>202500</v>
          </cell>
          <cell r="U641">
            <v>180000</v>
          </cell>
          <cell r="V641">
            <v>157500</v>
          </cell>
          <cell r="W641">
            <v>225000</v>
          </cell>
          <cell r="X641">
            <v>225000</v>
          </cell>
          <cell r="Y641">
            <v>225000</v>
          </cell>
        </row>
        <row r="642">
          <cell r="F642" t="str">
            <v>847.8470440.1.425550.000000.847001.200179</v>
          </cell>
          <cell r="M642">
            <v>847001</v>
          </cell>
          <cell r="N642" t="str">
            <v>KUST - General</v>
          </cell>
          <cell r="O642" t="str">
            <v>200179</v>
          </cell>
          <cell r="P642" t="str">
            <v>FA179-Opex Expense</v>
          </cell>
          <cell r="S642">
            <v>225000</v>
          </cell>
          <cell r="T642">
            <v>202500</v>
          </cell>
          <cell r="U642">
            <v>180000</v>
          </cell>
          <cell r="V642">
            <v>157500</v>
          </cell>
          <cell r="W642">
            <v>225000</v>
          </cell>
          <cell r="X642">
            <v>225000</v>
          </cell>
          <cell r="Y642">
            <v>225000</v>
          </cell>
        </row>
        <row r="643">
          <cell r="F643" t="str">
            <v>847.8470440.1.425900.000000.847001.200179</v>
          </cell>
          <cell r="M643">
            <v>847001</v>
          </cell>
          <cell r="N643" t="str">
            <v>KUST - General</v>
          </cell>
          <cell r="O643" t="str">
            <v>200179</v>
          </cell>
          <cell r="P643" t="str">
            <v>FA179-Opex Expense</v>
          </cell>
          <cell r="S643">
            <v>24000</v>
          </cell>
          <cell r="T643">
            <v>21600</v>
          </cell>
          <cell r="U643">
            <v>19200</v>
          </cell>
          <cell r="V643">
            <v>16800</v>
          </cell>
          <cell r="W643">
            <v>0</v>
          </cell>
          <cell r="X643">
            <v>0</v>
          </cell>
          <cell r="Y643">
            <v>24000</v>
          </cell>
        </row>
        <row r="644">
          <cell r="F644" t="str">
            <v>847.8470440.1.427710.000000.847001.200179</v>
          </cell>
          <cell r="M644">
            <v>847001</v>
          </cell>
          <cell r="N644" t="str">
            <v>KUST - General</v>
          </cell>
          <cell r="O644" t="str">
            <v>200179</v>
          </cell>
          <cell r="P644" t="str">
            <v>FA179-Opex Expense</v>
          </cell>
          <cell r="S644">
            <v>15000</v>
          </cell>
          <cell r="T644">
            <v>13500</v>
          </cell>
          <cell r="U644">
            <v>12000</v>
          </cell>
          <cell r="V644">
            <v>10500</v>
          </cell>
          <cell r="W644">
            <v>15000</v>
          </cell>
          <cell r="X644">
            <v>15000</v>
          </cell>
          <cell r="Y644">
            <v>15000</v>
          </cell>
        </row>
        <row r="645">
          <cell r="F645" t="str">
            <v>847.8470445.1.420900.000000.847001.200179</v>
          </cell>
          <cell r="M645">
            <v>847001</v>
          </cell>
          <cell r="N645" t="str">
            <v>KUST - General</v>
          </cell>
          <cell r="O645" t="str">
            <v>200179</v>
          </cell>
          <cell r="P645" t="str">
            <v>FA179-Opex Expense</v>
          </cell>
          <cell r="S645">
            <v>0</v>
          </cell>
          <cell r="T645">
            <v>0</v>
          </cell>
          <cell r="U645">
            <v>0</v>
          </cell>
          <cell r="V645">
            <v>0</v>
          </cell>
          <cell r="W645">
            <v>0</v>
          </cell>
          <cell r="X645">
            <v>0</v>
          </cell>
          <cell r="Y645">
            <v>0</v>
          </cell>
        </row>
        <row r="646">
          <cell r="F646" t="str">
            <v>847.8470445.1.421000.000000.847001.200179</v>
          </cell>
          <cell r="M646">
            <v>847001</v>
          </cell>
          <cell r="N646" t="str">
            <v>KUST - General</v>
          </cell>
          <cell r="O646" t="str">
            <v>200179</v>
          </cell>
          <cell r="P646" t="str">
            <v>FA179-Opex Expense</v>
          </cell>
          <cell r="S646">
            <v>0</v>
          </cell>
          <cell r="T646">
            <v>0</v>
          </cell>
          <cell r="U646">
            <v>0</v>
          </cell>
          <cell r="V646">
            <v>0</v>
          </cell>
          <cell r="W646">
            <v>0</v>
          </cell>
          <cell r="X646">
            <v>0</v>
          </cell>
          <cell r="Y646">
            <v>0</v>
          </cell>
        </row>
        <row r="647">
          <cell r="F647" t="str">
            <v>847.8470445.1.425100.000000.847001.200179</v>
          </cell>
          <cell r="M647">
            <v>847001</v>
          </cell>
          <cell r="N647" t="str">
            <v>KUST - General</v>
          </cell>
          <cell r="O647" t="str">
            <v>200179</v>
          </cell>
          <cell r="P647" t="str">
            <v>FA179-Opex Expense</v>
          </cell>
          <cell r="S647">
            <v>150000</v>
          </cell>
          <cell r="T647">
            <v>135000</v>
          </cell>
          <cell r="U647">
            <v>120000</v>
          </cell>
          <cell r="V647">
            <v>105000</v>
          </cell>
          <cell r="W647">
            <v>150000</v>
          </cell>
          <cell r="X647">
            <v>150000</v>
          </cell>
          <cell r="Y647">
            <v>150000</v>
          </cell>
        </row>
        <row r="648">
          <cell r="F648" t="str">
            <v>847.8470445.1.425720.000000.847001.200179</v>
          </cell>
          <cell r="M648">
            <v>847001</v>
          </cell>
          <cell r="N648" t="str">
            <v>KUST - General</v>
          </cell>
          <cell r="O648" t="str">
            <v>200179</v>
          </cell>
          <cell r="P648" t="str">
            <v>FA179-Opex Expense</v>
          </cell>
          <cell r="S648">
            <v>18350</v>
          </cell>
          <cell r="T648">
            <v>16515</v>
          </cell>
          <cell r="U648">
            <v>14680</v>
          </cell>
          <cell r="V648">
            <v>12845</v>
          </cell>
          <cell r="W648">
            <v>36700</v>
          </cell>
          <cell r="X648">
            <v>36700</v>
          </cell>
          <cell r="Y648">
            <v>18350</v>
          </cell>
        </row>
        <row r="649">
          <cell r="F649" t="str">
            <v>847.8470445.1.425763.000000.847001.200179</v>
          </cell>
          <cell r="M649">
            <v>847001</v>
          </cell>
          <cell r="N649" t="str">
            <v>KUST - General</v>
          </cell>
          <cell r="O649" t="str">
            <v>200179</v>
          </cell>
          <cell r="P649" t="str">
            <v>FA179-Opex Expense</v>
          </cell>
          <cell r="S649">
            <v>7590</v>
          </cell>
          <cell r="T649">
            <v>6831</v>
          </cell>
          <cell r="U649">
            <v>6072</v>
          </cell>
          <cell r="V649">
            <v>5313</v>
          </cell>
          <cell r="W649">
            <v>7590</v>
          </cell>
          <cell r="X649">
            <v>7590</v>
          </cell>
          <cell r="Y649">
            <v>7590</v>
          </cell>
        </row>
        <row r="650">
          <cell r="F650" t="str">
            <v>847.8470445.1.425900.000000.847001.200179</v>
          </cell>
          <cell r="M650">
            <v>847001</v>
          </cell>
          <cell r="N650" t="str">
            <v>KUST - General</v>
          </cell>
          <cell r="O650" t="str">
            <v>200179</v>
          </cell>
          <cell r="P650" t="str">
            <v>FA179-Opex Expense</v>
          </cell>
          <cell r="S650">
            <v>0</v>
          </cell>
          <cell r="T650">
            <v>0</v>
          </cell>
          <cell r="U650">
            <v>0</v>
          </cell>
          <cell r="V650">
            <v>0</v>
          </cell>
          <cell r="W650">
            <v>0</v>
          </cell>
          <cell r="X650">
            <v>0</v>
          </cell>
          <cell r="Y650">
            <v>0</v>
          </cell>
        </row>
        <row r="651">
          <cell r="F651" t="str">
            <v>847.8470445.1.427200.000000.847001.200179</v>
          </cell>
          <cell r="M651">
            <v>847001</v>
          </cell>
          <cell r="N651" t="str">
            <v>KUST - General</v>
          </cell>
          <cell r="O651" t="str">
            <v>200179</v>
          </cell>
          <cell r="P651" t="str">
            <v>FA179-Opex Expense</v>
          </cell>
          <cell r="S651">
            <v>0</v>
          </cell>
          <cell r="T651">
            <v>0</v>
          </cell>
          <cell r="U651">
            <v>0</v>
          </cell>
          <cell r="V651">
            <v>0</v>
          </cell>
          <cell r="W651">
            <v>0</v>
          </cell>
          <cell r="X651">
            <v>0</v>
          </cell>
          <cell r="Y651">
            <v>0</v>
          </cell>
        </row>
        <row r="652">
          <cell r="F652" t="str">
            <v>847.8470445.1.427900.000000.847001.200179</v>
          </cell>
          <cell r="M652">
            <v>847001</v>
          </cell>
          <cell r="N652" t="str">
            <v>KUST - General</v>
          </cell>
          <cell r="O652" t="str">
            <v>200179</v>
          </cell>
          <cell r="P652" t="str">
            <v>FA179-Opex Expense</v>
          </cell>
          <cell r="S652">
            <v>0</v>
          </cell>
          <cell r="T652">
            <v>0</v>
          </cell>
          <cell r="U652">
            <v>0</v>
          </cell>
          <cell r="V652">
            <v>0</v>
          </cell>
          <cell r="W652">
            <v>0</v>
          </cell>
          <cell r="X652">
            <v>0</v>
          </cell>
          <cell r="Y652">
            <v>0</v>
          </cell>
        </row>
        <row r="653">
          <cell r="F653" t="str">
            <v>847.8470445.1.428090.000000.847001.200179</v>
          </cell>
          <cell r="M653">
            <v>847001</v>
          </cell>
          <cell r="N653" t="str">
            <v>KUST - General</v>
          </cell>
          <cell r="O653" t="str">
            <v>200179</v>
          </cell>
          <cell r="P653" t="str">
            <v>FA179-Opex Expense</v>
          </cell>
          <cell r="S653">
            <v>0</v>
          </cell>
          <cell r="T653">
            <v>0</v>
          </cell>
          <cell r="U653">
            <v>0</v>
          </cell>
          <cell r="V653">
            <v>0</v>
          </cell>
          <cell r="W653">
            <v>0</v>
          </cell>
          <cell r="X653">
            <v>0</v>
          </cell>
          <cell r="Y653">
            <v>0</v>
          </cell>
        </row>
        <row r="654">
          <cell r="F654" t="str">
            <v>847.8470445.1.428640.000000.847001.200179</v>
          </cell>
          <cell r="M654">
            <v>847001</v>
          </cell>
          <cell r="N654" t="str">
            <v>KUST - General</v>
          </cell>
          <cell r="O654" t="str">
            <v>200179</v>
          </cell>
          <cell r="P654" t="str">
            <v>FA179-Opex Expense</v>
          </cell>
          <cell r="S654">
            <v>0</v>
          </cell>
          <cell r="T654">
            <v>0</v>
          </cell>
          <cell r="U654">
            <v>0</v>
          </cell>
          <cell r="V654">
            <v>0</v>
          </cell>
          <cell r="W654">
            <v>0</v>
          </cell>
          <cell r="X654">
            <v>0</v>
          </cell>
          <cell r="Y654">
            <v>0</v>
          </cell>
        </row>
        <row r="655">
          <cell r="F655" t="str">
            <v>847.8470445.1.432209.000000.847001.200179</v>
          </cell>
          <cell r="M655">
            <v>847001</v>
          </cell>
          <cell r="N655" t="str">
            <v>KUST - General</v>
          </cell>
          <cell r="O655" t="str">
            <v>200179</v>
          </cell>
          <cell r="P655" t="str">
            <v>FA179-Opex Expense</v>
          </cell>
          <cell r="S655">
            <v>0</v>
          </cell>
          <cell r="T655">
            <v>0</v>
          </cell>
          <cell r="U655">
            <v>0</v>
          </cell>
          <cell r="V655">
            <v>0</v>
          </cell>
          <cell r="W655">
            <v>0</v>
          </cell>
          <cell r="X655">
            <v>0</v>
          </cell>
          <cell r="Y655">
            <v>0</v>
          </cell>
        </row>
        <row r="656">
          <cell r="F656" t="str">
            <v>847.8470445.1.435350.000000.847001.200179</v>
          </cell>
          <cell r="M656">
            <v>847001</v>
          </cell>
          <cell r="N656" t="str">
            <v>KUST - General</v>
          </cell>
          <cell r="O656" t="str">
            <v>200179</v>
          </cell>
          <cell r="P656" t="str">
            <v>FA179-Opex Expense</v>
          </cell>
          <cell r="S656">
            <v>600000</v>
          </cell>
          <cell r="T656">
            <v>540000</v>
          </cell>
          <cell r="U656">
            <v>480000</v>
          </cell>
          <cell r="V656">
            <v>420000</v>
          </cell>
          <cell r="W656">
            <v>660000</v>
          </cell>
          <cell r="X656">
            <v>660000</v>
          </cell>
          <cell r="Y656">
            <v>600000</v>
          </cell>
        </row>
        <row r="657">
          <cell r="F657" t="str">
            <v>847.8470445.1.435508.000000.847001.200179</v>
          </cell>
          <cell r="M657">
            <v>847001</v>
          </cell>
          <cell r="N657" t="str">
            <v>KUST - General</v>
          </cell>
          <cell r="O657" t="str">
            <v>200179</v>
          </cell>
          <cell r="P657" t="str">
            <v>FA179-Opex Expense</v>
          </cell>
          <cell r="S657">
            <v>0</v>
          </cell>
          <cell r="T657">
            <v>0</v>
          </cell>
          <cell r="U657">
            <v>0</v>
          </cell>
          <cell r="V657">
            <v>0</v>
          </cell>
          <cell r="W657">
            <v>0</v>
          </cell>
          <cell r="X657">
            <v>0</v>
          </cell>
          <cell r="Y657">
            <v>0</v>
          </cell>
        </row>
        <row r="658">
          <cell r="F658" t="str">
            <v>847.8470445.1.435519.000000.847001.200179</v>
          </cell>
          <cell r="M658">
            <v>847001</v>
          </cell>
          <cell r="N658" t="str">
            <v>KUST - General</v>
          </cell>
          <cell r="O658" t="str">
            <v>200179</v>
          </cell>
          <cell r="P658" t="str">
            <v>FA179-Opex Expense</v>
          </cell>
          <cell r="S658">
            <v>0</v>
          </cell>
          <cell r="T658">
            <v>0</v>
          </cell>
          <cell r="U658">
            <v>0</v>
          </cell>
          <cell r="V658">
            <v>0</v>
          </cell>
          <cell r="W658">
            <v>0</v>
          </cell>
          <cell r="X658">
            <v>0</v>
          </cell>
          <cell r="Y658">
            <v>0</v>
          </cell>
        </row>
        <row r="659">
          <cell r="F659" t="str">
            <v>847.8470445.1.436110.000000.847001.200179</v>
          </cell>
          <cell r="M659">
            <v>847001</v>
          </cell>
          <cell r="N659" t="str">
            <v>KUST - General</v>
          </cell>
          <cell r="O659" t="str">
            <v>200179</v>
          </cell>
          <cell r="P659" t="str">
            <v>FA179-Opex Expense</v>
          </cell>
          <cell r="S659">
            <v>0</v>
          </cell>
          <cell r="T659">
            <v>0</v>
          </cell>
          <cell r="U659">
            <v>0</v>
          </cell>
          <cell r="V659">
            <v>0</v>
          </cell>
          <cell r="W659">
            <v>0</v>
          </cell>
          <cell r="X659">
            <v>0</v>
          </cell>
          <cell r="Y659">
            <v>0</v>
          </cell>
        </row>
        <row r="660">
          <cell r="F660" t="str">
            <v>847.8470445.1.492316.000000.847001.300180</v>
          </cell>
          <cell r="M660" t="str">
            <v>847001</v>
          </cell>
          <cell r="N660" t="str">
            <v>KUST - General</v>
          </cell>
          <cell r="O660" t="str">
            <v>300180</v>
          </cell>
          <cell r="P660" t="str">
            <v>FA180-Capex Expense</v>
          </cell>
          <cell r="S660">
            <v>0</v>
          </cell>
          <cell r="T660">
            <v>0</v>
          </cell>
          <cell r="U660">
            <v>0</v>
          </cell>
          <cell r="V660">
            <v>0</v>
          </cell>
          <cell r="W660">
            <v>0</v>
          </cell>
          <cell r="X660">
            <v>0</v>
          </cell>
          <cell r="Y660">
            <v>0</v>
          </cell>
        </row>
        <row r="661">
          <cell r="F661" t="str">
            <v>847.8470450.1.428090.000000.847001.200179</v>
          </cell>
          <cell r="M661">
            <v>847001</v>
          </cell>
          <cell r="N661" t="str">
            <v>KUST - General</v>
          </cell>
          <cell r="O661" t="str">
            <v>200179</v>
          </cell>
          <cell r="P661" t="str">
            <v>FA179-Opex Expense</v>
          </cell>
          <cell r="S661">
            <v>30000</v>
          </cell>
          <cell r="T661">
            <v>27000</v>
          </cell>
          <cell r="U661">
            <v>24000</v>
          </cell>
          <cell r="V661">
            <v>21000</v>
          </cell>
          <cell r="W661">
            <v>60000</v>
          </cell>
          <cell r="X661">
            <v>60000</v>
          </cell>
          <cell r="Y661">
            <v>30000</v>
          </cell>
        </row>
        <row r="662">
          <cell r="F662" t="str">
            <v>847.8470450.1.492310.000000.847001.300180</v>
          </cell>
          <cell r="M662" t="str">
            <v>847001</v>
          </cell>
          <cell r="N662" t="str">
            <v>KUST - General</v>
          </cell>
          <cell r="O662" t="str">
            <v>300180</v>
          </cell>
          <cell r="P662" t="str">
            <v>FA180-Capex Expense</v>
          </cell>
          <cell r="S662">
            <v>183656.8</v>
          </cell>
          <cell r="T662">
            <v>165291.12</v>
          </cell>
          <cell r="U662">
            <v>146925.44</v>
          </cell>
          <cell r="V662">
            <v>128559.75999999998</v>
          </cell>
          <cell r="W662">
            <v>0</v>
          </cell>
          <cell r="X662">
            <v>0</v>
          </cell>
          <cell r="Y662">
            <v>183656.8</v>
          </cell>
        </row>
        <row r="663">
          <cell r="F663" t="str">
            <v>847.8470520.1.421600.000000.847001.200179</v>
          </cell>
          <cell r="M663">
            <v>847001</v>
          </cell>
          <cell r="N663" t="str">
            <v>KUST - General</v>
          </cell>
          <cell r="O663" t="str">
            <v>200179</v>
          </cell>
          <cell r="P663" t="str">
            <v>FA179-Opex Expense</v>
          </cell>
          <cell r="S663">
            <v>0</v>
          </cell>
          <cell r="T663">
            <v>0</v>
          </cell>
          <cell r="U663">
            <v>0</v>
          </cell>
          <cell r="V663">
            <v>0</v>
          </cell>
          <cell r="W663">
            <v>0</v>
          </cell>
          <cell r="X663">
            <v>0</v>
          </cell>
          <cell r="Y663">
            <v>0</v>
          </cell>
        </row>
        <row r="664">
          <cell r="F664" t="str">
            <v>847.8470530.1.420310.000000.847001.200179</v>
          </cell>
          <cell r="M664">
            <v>847001</v>
          </cell>
          <cell r="N664" t="str">
            <v>KUST - General</v>
          </cell>
          <cell r="O664" t="str">
            <v>200179</v>
          </cell>
          <cell r="P664" t="str">
            <v>FA179-Opex Expense</v>
          </cell>
          <cell r="S664">
            <v>0</v>
          </cell>
          <cell r="T664">
            <v>0</v>
          </cell>
          <cell r="U664">
            <v>0</v>
          </cell>
          <cell r="V664">
            <v>0</v>
          </cell>
          <cell r="W664">
            <v>8921787.3499999996</v>
          </cell>
          <cell r="X664">
            <v>0</v>
          </cell>
          <cell r="Y664">
            <v>0</v>
          </cell>
        </row>
        <row r="665">
          <cell r="F665" t="str">
            <v>847.8470530.1.421100.000000.847001.200179</v>
          </cell>
          <cell r="M665">
            <v>847001</v>
          </cell>
          <cell r="N665" t="str">
            <v>KUST - General</v>
          </cell>
          <cell r="O665" t="str">
            <v>200179</v>
          </cell>
          <cell r="P665" t="str">
            <v>FA179-Opex Expense</v>
          </cell>
          <cell r="S665">
            <v>0</v>
          </cell>
          <cell r="T665">
            <v>0</v>
          </cell>
          <cell r="U665">
            <v>0</v>
          </cell>
          <cell r="V665">
            <v>0</v>
          </cell>
          <cell r="W665">
            <v>0</v>
          </cell>
          <cell r="X665">
            <v>0</v>
          </cell>
          <cell r="Y665">
            <v>0</v>
          </cell>
        </row>
        <row r="666">
          <cell r="F666" t="str">
            <v>847.8470530.1.426250.000000.847001.200179</v>
          </cell>
          <cell r="M666">
            <v>847001</v>
          </cell>
          <cell r="N666" t="str">
            <v>KUST - General</v>
          </cell>
          <cell r="O666" t="str">
            <v>200179</v>
          </cell>
          <cell r="P666" t="str">
            <v>FA179-Opex Expense</v>
          </cell>
          <cell r="S666">
            <v>0</v>
          </cell>
          <cell r="T666">
            <v>0</v>
          </cell>
          <cell r="U666">
            <v>0</v>
          </cell>
          <cell r="V666">
            <v>0</v>
          </cell>
          <cell r="W666">
            <v>0</v>
          </cell>
          <cell r="X666">
            <v>0</v>
          </cell>
          <cell r="Y666">
            <v>0</v>
          </cell>
        </row>
        <row r="667">
          <cell r="F667" t="str">
            <v>847.8470530.1.426800.000000.847001.200179</v>
          </cell>
          <cell r="M667">
            <v>847001</v>
          </cell>
          <cell r="N667" t="str">
            <v>KUST - General</v>
          </cell>
          <cell r="O667" t="str">
            <v>200179</v>
          </cell>
          <cell r="P667" t="str">
            <v>FA179-Opex Expense</v>
          </cell>
          <cell r="S667">
            <v>0</v>
          </cell>
          <cell r="T667">
            <v>0</v>
          </cell>
          <cell r="U667">
            <v>0</v>
          </cell>
          <cell r="V667">
            <v>0</v>
          </cell>
          <cell r="W667">
            <v>0</v>
          </cell>
          <cell r="X667">
            <v>0</v>
          </cell>
          <cell r="Y667">
            <v>0</v>
          </cell>
        </row>
        <row r="668">
          <cell r="F668" t="str">
            <v>847.8470530.1.426900.000000.847001.200179</v>
          </cell>
          <cell r="M668">
            <v>847001</v>
          </cell>
          <cell r="N668" t="str">
            <v>KUST - General</v>
          </cell>
          <cell r="O668" t="str">
            <v>200179</v>
          </cell>
          <cell r="P668" t="str">
            <v>FA179-Opex Expense</v>
          </cell>
          <cell r="S668">
            <v>0</v>
          </cell>
          <cell r="T668">
            <v>0</v>
          </cell>
          <cell r="U668">
            <v>0</v>
          </cell>
          <cell r="V668">
            <v>0</v>
          </cell>
          <cell r="W668">
            <v>0</v>
          </cell>
          <cell r="X668">
            <v>0</v>
          </cell>
          <cell r="Y668">
            <v>0</v>
          </cell>
        </row>
        <row r="669">
          <cell r="F669" t="str">
            <v>847.8470530.1.428090.000000.847001.200179</v>
          </cell>
          <cell r="M669">
            <v>847001</v>
          </cell>
          <cell r="N669" t="str">
            <v>KUST - General</v>
          </cell>
          <cell r="O669" t="str">
            <v>200179</v>
          </cell>
          <cell r="P669" t="str">
            <v>FA179-Opex Expense</v>
          </cell>
          <cell r="S669">
            <v>50000</v>
          </cell>
          <cell r="T669">
            <v>45000</v>
          </cell>
          <cell r="U669">
            <v>40000</v>
          </cell>
          <cell r="V669">
            <v>35000</v>
          </cell>
          <cell r="W669">
            <v>0</v>
          </cell>
          <cell r="X669">
            <v>0</v>
          </cell>
          <cell r="Y669">
            <v>50000</v>
          </cell>
        </row>
        <row r="670">
          <cell r="F670" t="str">
            <v>847.8470530.1.428111.000000.847001.200179</v>
          </cell>
          <cell r="M670">
            <v>847001</v>
          </cell>
          <cell r="N670" t="str">
            <v>KUST - General</v>
          </cell>
          <cell r="O670" t="str">
            <v>200179</v>
          </cell>
          <cell r="P670" t="str">
            <v>FA179-Opex Expense</v>
          </cell>
          <cell r="S670">
            <v>0</v>
          </cell>
          <cell r="T670">
            <v>0</v>
          </cell>
          <cell r="U670">
            <v>0</v>
          </cell>
          <cell r="V670">
            <v>0</v>
          </cell>
          <cell r="W670">
            <v>0</v>
          </cell>
          <cell r="X670">
            <v>0</v>
          </cell>
          <cell r="Y670">
            <v>0</v>
          </cell>
        </row>
        <row r="671">
          <cell r="F671" t="str">
            <v>847.8470530.1.428112.000000.847001.200179</v>
          </cell>
          <cell r="M671">
            <v>847001</v>
          </cell>
          <cell r="N671" t="str">
            <v>KUST - General</v>
          </cell>
          <cell r="O671" t="str">
            <v>200179</v>
          </cell>
          <cell r="P671" t="str">
            <v>FA179-Opex Expense</v>
          </cell>
          <cell r="S671">
            <v>0</v>
          </cell>
          <cell r="T671">
            <v>0</v>
          </cell>
          <cell r="U671">
            <v>0</v>
          </cell>
          <cell r="V671">
            <v>0</v>
          </cell>
          <cell r="W671">
            <v>0</v>
          </cell>
          <cell r="X671">
            <v>0</v>
          </cell>
          <cell r="Y671">
            <v>0</v>
          </cell>
        </row>
        <row r="672">
          <cell r="F672" t="str">
            <v>847.8470530.1.429900.000000.847001.200179</v>
          </cell>
          <cell r="M672">
            <v>847001</v>
          </cell>
          <cell r="N672" t="str">
            <v>KUST - General</v>
          </cell>
          <cell r="O672" t="str">
            <v>200179</v>
          </cell>
          <cell r="P672" t="str">
            <v>FA179-Opex Expense</v>
          </cell>
          <cell r="S672">
            <v>0</v>
          </cell>
          <cell r="T672">
            <v>0</v>
          </cell>
          <cell r="U672">
            <v>0</v>
          </cell>
          <cell r="V672">
            <v>0</v>
          </cell>
          <cell r="W672">
            <v>0</v>
          </cell>
          <cell r="X672">
            <v>0</v>
          </cell>
          <cell r="Y672">
            <v>0</v>
          </cell>
        </row>
        <row r="673">
          <cell r="F673" t="str">
            <v>847.8470530.1.432120.000000.847001.200179</v>
          </cell>
          <cell r="M673">
            <v>847001</v>
          </cell>
          <cell r="N673" t="str">
            <v>KUST - General</v>
          </cell>
          <cell r="O673" t="str">
            <v>200179</v>
          </cell>
          <cell r="P673" t="str">
            <v>FA179-Opex Expense</v>
          </cell>
          <cell r="S673">
            <v>0</v>
          </cell>
          <cell r="T673">
            <v>0</v>
          </cell>
          <cell r="U673">
            <v>0</v>
          </cell>
          <cell r="V673">
            <v>0</v>
          </cell>
          <cell r="W673">
            <v>32832695.449999999</v>
          </cell>
          <cell r="X673">
            <v>0</v>
          </cell>
          <cell r="Y673">
            <v>0</v>
          </cell>
        </row>
        <row r="674">
          <cell r="F674" t="str">
            <v>847.8470530.1.435740.000000.847001.200179</v>
          </cell>
          <cell r="M674">
            <v>847001</v>
          </cell>
          <cell r="N674" t="str">
            <v>KUST - General</v>
          </cell>
          <cell r="O674" t="str">
            <v>200179</v>
          </cell>
          <cell r="P674" t="str">
            <v>FA179-Opex Expense</v>
          </cell>
          <cell r="S674">
            <v>0</v>
          </cell>
          <cell r="T674">
            <v>0</v>
          </cell>
          <cell r="U674">
            <v>0</v>
          </cell>
          <cell r="V674">
            <v>0</v>
          </cell>
          <cell r="W674">
            <v>0</v>
          </cell>
          <cell r="X674">
            <v>0</v>
          </cell>
          <cell r="Y674">
            <v>0</v>
          </cell>
        </row>
        <row r="675">
          <cell r="F675" t="str">
            <v>847.8470530.1.436120.000000.847001.200179</v>
          </cell>
          <cell r="M675">
            <v>847001</v>
          </cell>
          <cell r="N675" t="str">
            <v>KUST - General</v>
          </cell>
          <cell r="O675" t="str">
            <v>200179</v>
          </cell>
          <cell r="P675" t="str">
            <v>FA179-Opex Expense</v>
          </cell>
          <cell r="S675">
            <v>0</v>
          </cell>
          <cell r="T675">
            <v>0</v>
          </cell>
          <cell r="U675">
            <v>0</v>
          </cell>
          <cell r="V675">
            <v>0</v>
          </cell>
          <cell r="W675">
            <v>0</v>
          </cell>
          <cell r="X675">
            <v>0</v>
          </cell>
          <cell r="Y675">
            <v>0</v>
          </cell>
        </row>
        <row r="676">
          <cell r="F676" t="str">
            <v>847.8470530.1.436220.000000.847001.200179</v>
          </cell>
          <cell r="M676">
            <v>847001</v>
          </cell>
          <cell r="N676" t="str">
            <v>KUST - General</v>
          </cell>
          <cell r="O676" t="str">
            <v>200179</v>
          </cell>
          <cell r="P676" t="str">
            <v>FA179-Opex Expense</v>
          </cell>
          <cell r="S676">
            <v>0</v>
          </cell>
          <cell r="T676">
            <v>0</v>
          </cell>
          <cell r="U676">
            <v>0</v>
          </cell>
          <cell r="V676">
            <v>0</v>
          </cell>
          <cell r="W676">
            <v>0</v>
          </cell>
          <cell r="X676">
            <v>0</v>
          </cell>
          <cell r="Y676">
            <v>0</v>
          </cell>
        </row>
        <row r="677">
          <cell r="F677" t="str">
            <v>847.8470530.1.492316.000000.847001.300180</v>
          </cell>
          <cell r="M677" t="str">
            <v>847001</v>
          </cell>
          <cell r="N677" t="str">
            <v>KUST - General</v>
          </cell>
          <cell r="O677" t="str">
            <v>300180</v>
          </cell>
          <cell r="P677" t="str">
            <v>FA180-Capex Expense</v>
          </cell>
          <cell r="S677">
            <v>0</v>
          </cell>
          <cell r="T677">
            <v>0</v>
          </cell>
          <cell r="U677">
            <v>0</v>
          </cell>
          <cell r="V677">
            <v>0</v>
          </cell>
          <cell r="W677">
            <v>0</v>
          </cell>
          <cell r="X677">
            <v>0</v>
          </cell>
          <cell r="Y677">
            <v>0</v>
          </cell>
        </row>
        <row r="678">
          <cell r="F678" t="str">
            <v>847.8470530.1.492610.000000.847001.300180</v>
          </cell>
          <cell r="M678" t="str">
            <v>847001</v>
          </cell>
          <cell r="N678" t="str">
            <v>KUST - General</v>
          </cell>
          <cell r="O678" t="str">
            <v>300180</v>
          </cell>
          <cell r="P678" t="str">
            <v>FA180-Capex Expense</v>
          </cell>
          <cell r="S678">
            <v>0</v>
          </cell>
          <cell r="T678">
            <v>0</v>
          </cell>
          <cell r="U678">
            <v>0</v>
          </cell>
          <cell r="V678">
            <v>0</v>
          </cell>
          <cell r="W678">
            <v>2500000</v>
          </cell>
          <cell r="X678">
            <v>0</v>
          </cell>
          <cell r="Y678">
            <v>0</v>
          </cell>
        </row>
        <row r="679">
          <cell r="F679" t="str">
            <v>847.8470530.1.495140.000000.847001.300180</v>
          </cell>
          <cell r="M679" t="str">
            <v>847001</v>
          </cell>
          <cell r="N679" t="str">
            <v>KUST - General</v>
          </cell>
          <cell r="O679" t="str">
            <v>300180</v>
          </cell>
          <cell r="P679" t="str">
            <v>FA180-Capex Expense</v>
          </cell>
          <cell r="S679">
            <v>0</v>
          </cell>
          <cell r="T679">
            <v>0</v>
          </cell>
          <cell r="U679">
            <v>0</v>
          </cell>
          <cell r="V679">
            <v>0</v>
          </cell>
          <cell r="W679">
            <v>0</v>
          </cell>
          <cell r="X679">
            <v>0</v>
          </cell>
          <cell r="Y679">
            <v>0</v>
          </cell>
        </row>
        <row r="680">
          <cell r="F680" t="str">
            <v>847.8470540.1.426800.000000.847010.200179</v>
          </cell>
          <cell r="M680">
            <v>847010</v>
          </cell>
          <cell r="N680" t="str">
            <v>KUST - Main Campus</v>
          </cell>
          <cell r="O680" t="str">
            <v>200179</v>
          </cell>
          <cell r="P680" t="str">
            <v>FA179-Opex Expense</v>
          </cell>
          <cell r="S680">
            <v>10000</v>
          </cell>
          <cell r="T680">
            <v>9000</v>
          </cell>
          <cell r="U680">
            <v>8000</v>
          </cell>
          <cell r="V680">
            <v>7000</v>
          </cell>
          <cell r="W680">
            <v>10000</v>
          </cell>
          <cell r="X680">
            <v>10000</v>
          </cell>
          <cell r="Y680">
            <v>10000</v>
          </cell>
        </row>
        <row r="681">
          <cell r="F681" t="str">
            <v>847.8470540.1.426900.000000.847010.200179</v>
          </cell>
          <cell r="M681">
            <v>847010</v>
          </cell>
          <cell r="N681" t="str">
            <v>KUST - Main Campus</v>
          </cell>
          <cell r="O681" t="str">
            <v>200179</v>
          </cell>
          <cell r="P681" t="str">
            <v>FA179-Opex Expense</v>
          </cell>
          <cell r="S681">
            <v>30000</v>
          </cell>
          <cell r="T681">
            <v>27000</v>
          </cell>
          <cell r="U681">
            <v>24000</v>
          </cell>
          <cell r="V681">
            <v>21000</v>
          </cell>
          <cell r="W681">
            <v>30000</v>
          </cell>
          <cell r="X681">
            <v>30000</v>
          </cell>
          <cell r="Y681">
            <v>30000</v>
          </cell>
        </row>
        <row r="682">
          <cell r="F682" t="str">
            <v>847.8470540.1.428111.000000.847010.200179</v>
          </cell>
          <cell r="M682">
            <v>847010</v>
          </cell>
          <cell r="N682" t="str">
            <v>KUST - Main Campus</v>
          </cell>
          <cell r="O682" t="str">
            <v>200179</v>
          </cell>
          <cell r="P682" t="str">
            <v>FA179-Opex Expense</v>
          </cell>
          <cell r="S682">
            <v>7349560</v>
          </cell>
          <cell r="T682">
            <v>6614604</v>
          </cell>
          <cell r="U682">
            <v>5879648</v>
          </cell>
          <cell r="V682">
            <v>5144692</v>
          </cell>
          <cell r="W682">
            <v>7349560</v>
          </cell>
          <cell r="X682">
            <v>7349560</v>
          </cell>
          <cell r="Y682">
            <v>7349560</v>
          </cell>
        </row>
        <row r="683">
          <cell r="F683" t="str">
            <v>847.8470540.1.428111.000000.847015.200179</v>
          </cell>
          <cell r="M683">
            <v>847015</v>
          </cell>
          <cell r="N683" t="str">
            <v>Student Related Costs</v>
          </cell>
          <cell r="O683" t="str">
            <v>200179</v>
          </cell>
          <cell r="P683" t="str">
            <v>FA179-Opex Expense</v>
          </cell>
          <cell r="S683">
            <v>4615084</v>
          </cell>
          <cell r="T683">
            <v>4153575.6</v>
          </cell>
          <cell r="U683">
            <v>3692067.2</v>
          </cell>
          <cell r="V683">
            <v>3230558.8</v>
          </cell>
          <cell r="W683">
            <v>4615084</v>
          </cell>
          <cell r="X683">
            <v>4615084</v>
          </cell>
          <cell r="Y683">
            <v>4615084</v>
          </cell>
        </row>
        <row r="684">
          <cell r="F684" t="str">
            <v>847.8470540.1.428111.000000.847020.200179</v>
          </cell>
          <cell r="M684">
            <v>847020</v>
          </cell>
          <cell r="N684" t="str">
            <v>KUST- Sas Al Nakhl Campus</v>
          </cell>
          <cell r="O684" t="str">
            <v>200179</v>
          </cell>
          <cell r="P684" t="str">
            <v>FA179-Opex Expense</v>
          </cell>
          <cell r="S684">
            <v>3058446</v>
          </cell>
          <cell r="T684">
            <v>2752601.4</v>
          </cell>
          <cell r="U684">
            <v>2446756.8000000003</v>
          </cell>
          <cell r="V684">
            <v>2140912.1999999997</v>
          </cell>
          <cell r="W684">
            <v>3058446</v>
          </cell>
          <cell r="X684">
            <v>3058446</v>
          </cell>
          <cell r="Y684">
            <v>3058446</v>
          </cell>
        </row>
        <row r="685">
          <cell r="F685" t="str">
            <v>847.8470540.1.428111.000000.847030.200179</v>
          </cell>
          <cell r="M685">
            <v>847030</v>
          </cell>
          <cell r="N685" t="str">
            <v>KUST- Masdar city campus</v>
          </cell>
          <cell r="O685" t="str">
            <v>200179</v>
          </cell>
          <cell r="P685" t="str">
            <v>FA179-Opex Expense</v>
          </cell>
          <cell r="S685">
            <v>442627</v>
          </cell>
          <cell r="T685">
            <v>398364.3</v>
          </cell>
          <cell r="U685">
            <v>354101.60000000003</v>
          </cell>
          <cell r="V685">
            <v>309838.89999999997</v>
          </cell>
          <cell r="W685">
            <v>442627</v>
          </cell>
          <cell r="X685">
            <v>442627</v>
          </cell>
          <cell r="Y685">
            <v>442627</v>
          </cell>
        </row>
        <row r="686">
          <cell r="F686" t="str">
            <v>847.8470540.1.428112.000000.847010.200179</v>
          </cell>
          <cell r="M686">
            <v>847010</v>
          </cell>
          <cell r="N686" t="str">
            <v>KUST - Main Campus</v>
          </cell>
          <cell r="O686" t="str">
            <v>200179</v>
          </cell>
          <cell r="P686" t="str">
            <v>FA179-Opex Expense</v>
          </cell>
          <cell r="S686">
            <v>1153128</v>
          </cell>
          <cell r="T686">
            <v>1037815.2000000001</v>
          </cell>
          <cell r="U686">
            <v>922502.4</v>
          </cell>
          <cell r="V686">
            <v>807189.6</v>
          </cell>
          <cell r="W686">
            <v>1153128</v>
          </cell>
          <cell r="X686">
            <v>1153128</v>
          </cell>
          <cell r="Y686">
            <v>1153128</v>
          </cell>
        </row>
        <row r="687">
          <cell r="F687" t="str">
            <v>847.8470540.1.428112.000000.847015.200179</v>
          </cell>
          <cell r="M687">
            <v>847015</v>
          </cell>
          <cell r="N687" t="str">
            <v>Student Related Costs</v>
          </cell>
          <cell r="O687" t="str">
            <v>200179</v>
          </cell>
          <cell r="P687" t="str">
            <v>FA179-Opex Expense</v>
          </cell>
          <cell r="S687">
            <v>1681399</v>
          </cell>
          <cell r="T687">
            <v>1513259.1</v>
          </cell>
          <cell r="U687">
            <v>1345119.2000000002</v>
          </cell>
          <cell r="V687">
            <v>1176979.2999999998</v>
          </cell>
          <cell r="W687">
            <v>1681399</v>
          </cell>
          <cell r="X687">
            <v>1681399</v>
          </cell>
          <cell r="Y687">
            <v>1681399</v>
          </cell>
        </row>
        <row r="688">
          <cell r="F688" t="str">
            <v>847.8470540.1.428112.000000.847020.200179</v>
          </cell>
          <cell r="M688">
            <v>847020</v>
          </cell>
          <cell r="N688" t="str">
            <v>KUST- Sas Al Nakhl Campus</v>
          </cell>
          <cell r="O688" t="str">
            <v>200179</v>
          </cell>
          <cell r="P688" t="str">
            <v>FA179-Opex Expense</v>
          </cell>
          <cell r="S688">
            <v>1703132</v>
          </cell>
          <cell r="T688">
            <v>1532818.8</v>
          </cell>
          <cell r="U688">
            <v>1362505.6</v>
          </cell>
          <cell r="V688">
            <v>1192192.3999999999</v>
          </cell>
          <cell r="W688">
            <v>1703132</v>
          </cell>
          <cell r="X688">
            <v>1703132</v>
          </cell>
          <cell r="Y688">
            <v>1703132</v>
          </cell>
        </row>
        <row r="689">
          <cell r="F689" t="str">
            <v>847.8470540.1.428112.000000.847030.200179</v>
          </cell>
          <cell r="M689">
            <v>847030</v>
          </cell>
          <cell r="N689" t="str">
            <v>KUST- Masdar city campus</v>
          </cell>
          <cell r="O689" t="str">
            <v>200179</v>
          </cell>
          <cell r="P689" t="str">
            <v>FA179-Opex Expense</v>
          </cell>
          <cell r="S689">
            <v>153570</v>
          </cell>
          <cell r="T689">
            <v>138213</v>
          </cell>
          <cell r="U689">
            <v>122856</v>
          </cell>
          <cell r="V689">
            <v>107499</v>
          </cell>
          <cell r="W689">
            <v>153570</v>
          </cell>
          <cell r="X689">
            <v>153570</v>
          </cell>
          <cell r="Y689">
            <v>153570</v>
          </cell>
        </row>
        <row r="690">
          <cell r="F690" t="str">
            <v>847.8470540.1.429900.000000.847010.200179</v>
          </cell>
          <cell r="M690">
            <v>847010</v>
          </cell>
          <cell r="N690" t="str">
            <v>KUST - Main Campus</v>
          </cell>
          <cell r="O690" t="str">
            <v>200179</v>
          </cell>
          <cell r="P690" t="str">
            <v>FA179-Opex Expense</v>
          </cell>
          <cell r="S690">
            <v>44000</v>
          </cell>
          <cell r="T690">
            <v>39600</v>
          </cell>
          <cell r="U690">
            <v>35200</v>
          </cell>
          <cell r="V690">
            <v>30799.999999999996</v>
          </cell>
          <cell r="W690">
            <v>44000</v>
          </cell>
          <cell r="X690">
            <v>44000</v>
          </cell>
          <cell r="Y690">
            <v>44000</v>
          </cell>
        </row>
        <row r="691">
          <cell r="F691" t="str">
            <v>847.8470540.1.430330.000000.847010.200179</v>
          </cell>
          <cell r="M691">
            <v>847010</v>
          </cell>
          <cell r="N691" t="str">
            <v>KUST - Main Campus</v>
          </cell>
          <cell r="O691" t="str">
            <v>200179</v>
          </cell>
          <cell r="P691" t="str">
            <v>FA179-Opex Expense</v>
          </cell>
          <cell r="S691">
            <v>967680</v>
          </cell>
          <cell r="T691">
            <v>870912</v>
          </cell>
          <cell r="U691">
            <v>774144</v>
          </cell>
          <cell r="V691">
            <v>677376</v>
          </cell>
          <cell r="W691">
            <v>967680</v>
          </cell>
          <cell r="X691">
            <v>967680</v>
          </cell>
          <cell r="Y691">
            <v>967680</v>
          </cell>
        </row>
        <row r="692">
          <cell r="F692" t="str">
            <v>847.8470540.1.432120.000000.847001.200179</v>
          </cell>
          <cell r="M692">
            <v>847001</v>
          </cell>
          <cell r="N692" t="str">
            <v>KUST - General</v>
          </cell>
          <cell r="O692" t="str">
            <v>200179</v>
          </cell>
          <cell r="P692" t="str">
            <v>FA179-Opex Expense</v>
          </cell>
          <cell r="S692">
            <v>0</v>
          </cell>
          <cell r="T692">
            <v>0</v>
          </cell>
          <cell r="U692">
            <v>0</v>
          </cell>
          <cell r="V692">
            <v>0</v>
          </cell>
          <cell r="W692">
            <v>0</v>
          </cell>
          <cell r="X692">
            <v>0</v>
          </cell>
          <cell r="Y692">
            <v>0</v>
          </cell>
        </row>
        <row r="693">
          <cell r="F693" t="str">
            <v>847.8470540.1.435410.000000.847010.200179</v>
          </cell>
          <cell r="G693"/>
          <cell r="H693"/>
          <cell r="I693"/>
          <cell r="J693"/>
          <cell r="K693"/>
          <cell r="L693"/>
          <cell r="M693">
            <v>847010</v>
          </cell>
          <cell r="N693" t="str">
            <v>KUST - Main Campus</v>
          </cell>
          <cell r="O693" t="str">
            <v>200179</v>
          </cell>
          <cell r="P693" t="str">
            <v>FA179-Opex Expense</v>
          </cell>
          <cell r="Q693"/>
          <cell r="R693"/>
          <cell r="S693">
            <v>0</v>
          </cell>
          <cell r="T693">
            <v>0</v>
          </cell>
          <cell r="U693">
            <v>0</v>
          </cell>
          <cell r="V693">
            <v>0</v>
          </cell>
          <cell r="W693">
            <v>0</v>
          </cell>
          <cell r="X693">
            <v>0</v>
          </cell>
          <cell r="Y693">
            <v>0</v>
          </cell>
        </row>
        <row r="694">
          <cell r="F694" t="str">
            <v>847.8470540.1.435740.000000.847010.200179</v>
          </cell>
          <cell r="M694">
            <v>847010</v>
          </cell>
          <cell r="N694" t="str">
            <v>KUST - Main Campus</v>
          </cell>
          <cell r="O694" t="str">
            <v>200179</v>
          </cell>
          <cell r="P694" t="str">
            <v>FA179-Opex Expense</v>
          </cell>
          <cell r="S694">
            <v>336000</v>
          </cell>
          <cell r="T694">
            <v>302400</v>
          </cell>
          <cell r="U694">
            <v>268800</v>
          </cell>
          <cell r="V694">
            <v>235199.99999999997</v>
          </cell>
          <cell r="W694">
            <v>336000</v>
          </cell>
          <cell r="X694">
            <v>336000</v>
          </cell>
          <cell r="Y694">
            <v>336000</v>
          </cell>
        </row>
        <row r="695">
          <cell r="F695" t="str">
            <v>847.8470540.1.436110.000000.847010.200179</v>
          </cell>
          <cell r="M695">
            <v>847010</v>
          </cell>
          <cell r="N695" t="str">
            <v>KUST - Main Campus</v>
          </cell>
          <cell r="O695" t="str">
            <v>200179</v>
          </cell>
          <cell r="P695" t="str">
            <v>FA179-Opex Expense</v>
          </cell>
          <cell r="S695">
            <v>553910</v>
          </cell>
          <cell r="T695">
            <v>498519</v>
          </cell>
          <cell r="U695">
            <v>443128</v>
          </cell>
          <cell r="V695">
            <v>387737</v>
          </cell>
          <cell r="W695">
            <v>553910</v>
          </cell>
          <cell r="X695">
            <v>553910</v>
          </cell>
          <cell r="Y695">
            <v>553910</v>
          </cell>
        </row>
        <row r="696">
          <cell r="F696" t="str">
            <v>847.8470620.1.422900.000000.847001.200179</v>
          </cell>
          <cell r="M696">
            <v>847001</v>
          </cell>
          <cell r="N696" t="str">
            <v>KUST - General</v>
          </cell>
          <cell r="O696" t="str">
            <v>200179</v>
          </cell>
          <cell r="P696" t="str">
            <v>FA179-Opex Expense</v>
          </cell>
          <cell r="S696">
            <v>310500</v>
          </cell>
          <cell r="T696">
            <v>279450</v>
          </cell>
          <cell r="U696">
            <v>248400</v>
          </cell>
          <cell r="V696">
            <v>217350</v>
          </cell>
          <cell r="W696">
            <v>0</v>
          </cell>
          <cell r="X696">
            <v>0</v>
          </cell>
          <cell r="Y696">
            <v>310500</v>
          </cell>
        </row>
        <row r="697">
          <cell r="F697" t="str">
            <v>847.8470720.1.432120.000000.847001.200179</v>
          </cell>
          <cell r="M697">
            <v>847001</v>
          </cell>
          <cell r="N697" t="str">
            <v>KUST - General</v>
          </cell>
          <cell r="O697" t="str">
            <v>200179</v>
          </cell>
          <cell r="P697" t="str">
            <v>FA179-Opex Expense</v>
          </cell>
          <cell r="S697">
            <v>236400</v>
          </cell>
          <cell r="T697">
            <v>212760</v>
          </cell>
          <cell r="U697">
            <v>189120</v>
          </cell>
          <cell r="V697">
            <v>165480</v>
          </cell>
          <cell r="W697">
            <v>0</v>
          </cell>
          <cell r="X697">
            <v>0</v>
          </cell>
          <cell r="Y697">
            <v>236400</v>
          </cell>
        </row>
        <row r="698">
          <cell r="F698" t="str">
            <v>847.8470730.1.492610.000000.847001.300180</v>
          </cell>
          <cell r="M698" t="str">
            <v>847001</v>
          </cell>
          <cell r="N698" t="str">
            <v>KUST - General</v>
          </cell>
          <cell r="O698" t="str">
            <v>300180</v>
          </cell>
          <cell r="P698" t="str">
            <v>FA180-Capex Expense</v>
          </cell>
          <cell r="S698">
            <v>1650000</v>
          </cell>
          <cell r="T698">
            <v>1485000</v>
          </cell>
          <cell r="U698">
            <v>1320000</v>
          </cell>
          <cell r="V698">
            <v>1155000</v>
          </cell>
          <cell r="W698">
            <v>1650000</v>
          </cell>
          <cell r="X698">
            <v>1650000</v>
          </cell>
          <cell r="Y698">
            <v>1650000</v>
          </cell>
        </row>
        <row r="699">
          <cell r="F699" t="str">
            <v>847.8470810.1.413310.000000.847001.100178</v>
          </cell>
          <cell r="M699">
            <v>847001</v>
          </cell>
          <cell r="N699" t="str">
            <v>KUST - General</v>
          </cell>
          <cell r="O699" t="str">
            <v>200179</v>
          </cell>
          <cell r="P699" t="str">
            <v>FA179-Opex Expense</v>
          </cell>
          <cell r="S699">
            <v>0</v>
          </cell>
          <cell r="T699">
            <v>0</v>
          </cell>
          <cell r="U699">
            <v>0</v>
          </cell>
          <cell r="V699">
            <v>0</v>
          </cell>
          <cell r="W699">
            <v>0</v>
          </cell>
          <cell r="X699">
            <v>0</v>
          </cell>
          <cell r="Y699">
            <v>0</v>
          </cell>
        </row>
        <row r="700">
          <cell r="F700" t="str">
            <v>847.8471120.1.435523.000000.847001.200179</v>
          </cell>
          <cell r="M700">
            <v>847001</v>
          </cell>
          <cell r="N700" t="str">
            <v>KUST - General</v>
          </cell>
          <cell r="O700" t="str">
            <v>200179</v>
          </cell>
          <cell r="P700" t="str">
            <v>FA179-Opex Expense</v>
          </cell>
          <cell r="S700">
            <v>25510</v>
          </cell>
          <cell r="T700">
            <v>22959</v>
          </cell>
          <cell r="U700">
            <v>20408</v>
          </cell>
          <cell r="V700">
            <v>17857</v>
          </cell>
          <cell r="W700">
            <v>25510</v>
          </cell>
          <cell r="X700">
            <v>25510</v>
          </cell>
          <cell r="Y700">
            <v>25510</v>
          </cell>
        </row>
        <row r="701">
          <cell r="F701" t="str">
            <v>847.8471121.1.425510.000000.847001.200179</v>
          </cell>
          <cell r="M701">
            <v>847001</v>
          </cell>
          <cell r="N701" t="str">
            <v>KUST - General</v>
          </cell>
          <cell r="O701" t="str">
            <v>200179</v>
          </cell>
          <cell r="P701" t="str">
            <v>FA179-Opex Expense</v>
          </cell>
          <cell r="S701">
            <v>50000</v>
          </cell>
          <cell r="T701">
            <v>45000</v>
          </cell>
          <cell r="U701">
            <v>40000</v>
          </cell>
          <cell r="V701">
            <v>35000</v>
          </cell>
          <cell r="W701">
            <v>150000</v>
          </cell>
          <cell r="X701">
            <v>150000</v>
          </cell>
          <cell r="Y701">
            <v>50000</v>
          </cell>
        </row>
        <row r="702">
          <cell r="F702" t="str">
            <v>847.8471121.1.432170.000000.847001.200179</v>
          </cell>
          <cell r="M702">
            <v>847001</v>
          </cell>
          <cell r="N702" t="str">
            <v>KUST - General</v>
          </cell>
          <cell r="O702" t="str">
            <v>200179</v>
          </cell>
          <cell r="P702" t="str">
            <v>FA179-Opex Expense</v>
          </cell>
          <cell r="S702">
            <v>500000</v>
          </cell>
          <cell r="T702">
            <v>450000</v>
          </cell>
          <cell r="U702">
            <v>400000</v>
          </cell>
          <cell r="V702">
            <v>350000</v>
          </cell>
          <cell r="W702">
            <v>200000</v>
          </cell>
          <cell r="X702">
            <v>100000</v>
          </cell>
          <cell r="Y702">
            <v>500000</v>
          </cell>
        </row>
        <row r="703">
          <cell r="F703" t="str">
            <v>847.8471160.1.420810.000000.847001.200179</v>
          </cell>
          <cell r="M703">
            <v>847001</v>
          </cell>
          <cell r="N703" t="str">
            <v>KUST - General</v>
          </cell>
          <cell r="O703" t="str">
            <v>200179</v>
          </cell>
          <cell r="P703" t="str">
            <v>FA179-Opex Expense</v>
          </cell>
          <cell r="S703">
            <v>588000</v>
          </cell>
          <cell r="T703">
            <v>529200</v>
          </cell>
          <cell r="U703">
            <v>470400</v>
          </cell>
          <cell r="V703">
            <v>411600</v>
          </cell>
          <cell r="W703">
            <v>0</v>
          </cell>
          <cell r="X703">
            <v>0</v>
          </cell>
          <cell r="Y703">
            <v>588000</v>
          </cell>
        </row>
        <row r="704">
          <cell r="F704" t="str">
            <v>847.8471305.1.435350.000000.847001.200179</v>
          </cell>
          <cell r="M704">
            <v>847001</v>
          </cell>
          <cell r="N704" t="str">
            <v>KUST - General</v>
          </cell>
          <cell r="O704" t="str">
            <v>200179</v>
          </cell>
          <cell r="P704" t="str">
            <v>FA179-Opex Expense</v>
          </cell>
          <cell r="S704">
            <v>120000</v>
          </cell>
          <cell r="T704">
            <v>108000</v>
          </cell>
          <cell r="U704">
            <v>96000</v>
          </cell>
          <cell r="V704">
            <v>84000</v>
          </cell>
          <cell r="W704">
            <v>264000</v>
          </cell>
          <cell r="X704">
            <v>387200</v>
          </cell>
          <cell r="Y704">
            <v>120000</v>
          </cell>
        </row>
        <row r="705">
          <cell r="F705" t="str">
            <v>847.8470450.1.427200.000000.847001.200179</v>
          </cell>
          <cell r="M705" t="str">
            <v>847001</v>
          </cell>
          <cell r="N705" t="str">
            <v>KUST - General</v>
          </cell>
          <cell r="O705" t="str">
            <v>200179</v>
          </cell>
          <cell r="P705" t="str">
            <v>FA179-Opex Expense</v>
          </cell>
          <cell r="S705"/>
          <cell r="T705"/>
          <cell r="U705"/>
          <cell r="V705"/>
          <cell r="W705">
            <v>20000</v>
          </cell>
          <cell r="X705">
            <v>20000</v>
          </cell>
        </row>
        <row r="706">
          <cell r="F706" t="str">
            <v>847.8470455.1.425760.000000.847001.200179</v>
          </cell>
          <cell r="M706" t="str">
            <v>847001</v>
          </cell>
          <cell r="N706" t="str">
            <v>KUST - General</v>
          </cell>
          <cell r="O706" t="str">
            <v>200179</v>
          </cell>
          <cell r="P706" t="str">
            <v>FA179-Opex Expense</v>
          </cell>
          <cell r="S706">
            <v>10000</v>
          </cell>
          <cell r="W706">
            <v>15000</v>
          </cell>
          <cell r="X706">
            <v>10000</v>
          </cell>
          <cell r="Y706">
            <v>10000</v>
          </cell>
        </row>
        <row r="707">
          <cell r="F707" t="str">
            <v>847.8470455.1.425770.000000.847001.200179</v>
          </cell>
          <cell r="M707" t="str">
            <v>847001</v>
          </cell>
          <cell r="N707" t="str">
            <v>KUST - General</v>
          </cell>
          <cell r="O707" t="str">
            <v>200179</v>
          </cell>
          <cell r="P707" t="str">
            <v>FA179-Opex Expense</v>
          </cell>
          <cell r="S707">
            <v>80000</v>
          </cell>
          <cell r="W707">
            <v>96000</v>
          </cell>
          <cell r="X707">
            <v>90000</v>
          </cell>
          <cell r="Y707">
            <v>80000</v>
          </cell>
        </row>
        <row r="708">
          <cell r="F708" t="str">
            <v>847.8470455.1.425900.000000.847001.200179</v>
          </cell>
          <cell r="M708" t="str">
            <v>847001</v>
          </cell>
          <cell r="N708" t="str">
            <v>KUST - General</v>
          </cell>
          <cell r="O708" t="str">
            <v>200179</v>
          </cell>
          <cell r="P708" t="str">
            <v>FA179-Opex Expense</v>
          </cell>
          <cell r="S708">
            <v>15000</v>
          </cell>
          <cell r="W708">
            <v>15000</v>
          </cell>
          <cell r="X708">
            <v>10000</v>
          </cell>
          <cell r="Y708">
            <v>15000</v>
          </cell>
        </row>
        <row r="709">
          <cell r="F709" t="str">
            <v>847.8470455.1.426610.000000.847001.200179</v>
          </cell>
          <cell r="M709" t="str">
            <v>847001</v>
          </cell>
          <cell r="N709" t="str">
            <v>KUST - General</v>
          </cell>
          <cell r="O709" t="str">
            <v>200179</v>
          </cell>
          <cell r="P709" t="str">
            <v>FA179-Opex Expense</v>
          </cell>
          <cell r="S709">
            <v>50000</v>
          </cell>
          <cell r="W709">
            <v>72000</v>
          </cell>
          <cell r="X709">
            <v>72000</v>
          </cell>
          <cell r="Y709">
            <v>50000</v>
          </cell>
        </row>
        <row r="710">
          <cell r="F710" t="str">
            <v>847.8470455.1.428090.000000.847001.200179</v>
          </cell>
          <cell r="M710" t="str">
            <v>847001</v>
          </cell>
          <cell r="N710" t="str">
            <v>KUST - General</v>
          </cell>
          <cell r="O710" t="str">
            <v>200179</v>
          </cell>
          <cell r="P710" t="str">
            <v>FA179-Opex Expense</v>
          </cell>
          <cell r="S710">
            <v>50000</v>
          </cell>
          <cell r="W710">
            <v>50000</v>
          </cell>
          <cell r="X710">
            <v>25000</v>
          </cell>
          <cell r="Y710">
            <v>50000</v>
          </cell>
        </row>
        <row r="711">
          <cell r="F711" t="str">
            <v>847.8470455.1.428640.000000.847001.200179</v>
          </cell>
          <cell r="M711" t="str">
            <v>847001</v>
          </cell>
          <cell r="N711" t="str">
            <v>KUST - General</v>
          </cell>
          <cell r="O711" t="str">
            <v>200179</v>
          </cell>
          <cell r="P711" t="str">
            <v>FA179-Opex Expense</v>
          </cell>
          <cell r="S711">
            <v>5000</v>
          </cell>
          <cell r="W711">
            <v>5000</v>
          </cell>
          <cell r="X711">
            <v>10000</v>
          </cell>
          <cell r="Y711">
            <v>5000</v>
          </cell>
        </row>
        <row r="712">
          <cell r="F712" t="str">
            <v>847.8470455.1.432209.000000.847001.200179</v>
          </cell>
          <cell r="M712" t="str">
            <v>847001</v>
          </cell>
          <cell r="N712" t="str">
            <v>KUST - General</v>
          </cell>
          <cell r="O712" t="str">
            <v>200179</v>
          </cell>
          <cell r="P712" t="str">
            <v>FA179-Opex Expense</v>
          </cell>
          <cell r="S712">
            <v>300000</v>
          </cell>
          <cell r="W712">
            <v>900000</v>
          </cell>
          <cell r="X712">
            <v>930000</v>
          </cell>
          <cell r="Y712">
            <v>300000</v>
          </cell>
        </row>
        <row r="713">
          <cell r="F713" t="str">
            <v>847.8470455.1.435350.000000.847001.200179</v>
          </cell>
          <cell r="M713" t="str">
            <v>847001</v>
          </cell>
          <cell r="N713" t="str">
            <v>KUST - General</v>
          </cell>
          <cell r="O713" t="str">
            <v>200179</v>
          </cell>
          <cell r="P713" t="str">
            <v>FA179-Opex Expense</v>
          </cell>
          <cell r="S713">
            <v>80000</v>
          </cell>
          <cell r="W713">
            <v>120000</v>
          </cell>
          <cell r="X713">
            <v>120000</v>
          </cell>
          <cell r="Y713">
            <v>80000</v>
          </cell>
        </row>
        <row r="714">
          <cell r="F714" t="str">
            <v>847.8470455.1.435508.000000.847001.200179</v>
          </cell>
          <cell r="M714" t="str">
            <v>847001</v>
          </cell>
          <cell r="N714" t="str">
            <v>KUST - General</v>
          </cell>
          <cell r="O714" t="str">
            <v>200179</v>
          </cell>
          <cell r="P714" t="str">
            <v>FA179-Opex Expense</v>
          </cell>
          <cell r="S714">
            <v>675000</v>
          </cell>
          <cell r="W714">
            <v>690000</v>
          </cell>
          <cell r="X714">
            <v>690000</v>
          </cell>
          <cell r="Y714">
            <v>675000</v>
          </cell>
        </row>
        <row r="715">
          <cell r="F715" t="str">
            <v>847.8470455.1.435519.000000.847001.200179</v>
          </cell>
          <cell r="M715" t="str">
            <v>847001</v>
          </cell>
          <cell r="N715" t="str">
            <v>KUST - General</v>
          </cell>
          <cell r="O715" t="str">
            <v>200179</v>
          </cell>
          <cell r="P715" t="str">
            <v>FA179-Opex Expense</v>
          </cell>
          <cell r="S715">
            <v>0</v>
          </cell>
          <cell r="W715">
            <v>0</v>
          </cell>
          <cell r="X715">
            <v>0</v>
          </cell>
        </row>
        <row r="716">
          <cell r="F716" t="str">
            <v>847.8470455.1.436110.000000.847001.200179</v>
          </cell>
          <cell r="M716" t="str">
            <v>847001</v>
          </cell>
          <cell r="N716" t="str">
            <v>KUST - General</v>
          </cell>
          <cell r="O716" t="str">
            <v>200179</v>
          </cell>
          <cell r="P716" t="str">
            <v>FA179-Opex Expense</v>
          </cell>
          <cell r="S716">
            <v>5000</v>
          </cell>
          <cell r="W716">
            <v>6000</v>
          </cell>
          <cell r="X716">
            <v>6000</v>
          </cell>
          <cell r="Y716">
            <v>5000</v>
          </cell>
        </row>
        <row r="717">
          <cell r="F717" t="str">
            <v>847.8470455.1.492316.000000.847001.300180</v>
          </cell>
          <cell r="M717" t="str">
            <v>847001</v>
          </cell>
          <cell r="N717" t="str">
            <v>KUST - General</v>
          </cell>
          <cell r="O717" t="str">
            <v>300180</v>
          </cell>
          <cell r="P717" t="str">
            <v>FA180-Capex Expense</v>
          </cell>
          <cell r="S717">
            <v>2550000</v>
          </cell>
          <cell r="W717">
            <v>2800000</v>
          </cell>
          <cell r="X717">
            <v>0</v>
          </cell>
          <cell r="Y717">
            <v>2550000</v>
          </cell>
        </row>
        <row r="718">
          <cell r="F718" t="str">
            <v>847.8470530.1.421600.000000.847001.200179</v>
          </cell>
          <cell r="M718" t="str">
            <v>847001</v>
          </cell>
          <cell r="N718" t="str">
            <v>KUST - General</v>
          </cell>
          <cell r="O718" t="str">
            <v>200179</v>
          </cell>
          <cell r="P718" t="str">
            <v>FA179-Opex Expense</v>
          </cell>
          <cell r="W718">
            <v>9388680</v>
          </cell>
          <cell r="X718">
            <v>0</v>
          </cell>
        </row>
        <row r="719">
          <cell r="F719" t="str">
            <v>847.8470530.1.425510.000000.847001.200179</v>
          </cell>
          <cell r="M719" t="str">
            <v>847001</v>
          </cell>
          <cell r="N719" t="str">
            <v>KUST - General</v>
          </cell>
          <cell r="O719" t="str">
            <v>200179</v>
          </cell>
          <cell r="P719" t="str">
            <v>FA179-Opex Expense</v>
          </cell>
          <cell r="W719">
            <v>50000</v>
          </cell>
          <cell r="X719">
            <v>0</v>
          </cell>
        </row>
        <row r="720">
          <cell r="F720" t="str">
            <v>847.8470530.1.425900.000000.847001.200179</v>
          </cell>
          <cell r="M720" t="str">
            <v>847001</v>
          </cell>
          <cell r="N720" t="str">
            <v>KUST - General</v>
          </cell>
          <cell r="O720" t="str">
            <v>200179</v>
          </cell>
          <cell r="P720" t="str">
            <v>FA179-Opex Expense</v>
          </cell>
          <cell r="W720">
            <v>10000</v>
          </cell>
          <cell r="X720">
            <v>0</v>
          </cell>
        </row>
        <row r="721">
          <cell r="F721" t="str">
            <v>847.8470530.1.426210.000000.847001.200179</v>
          </cell>
          <cell r="M721" t="str">
            <v>847001</v>
          </cell>
          <cell r="N721" t="str">
            <v>KUST - General</v>
          </cell>
          <cell r="O721" t="str">
            <v>200179</v>
          </cell>
          <cell r="P721" t="str">
            <v>FA179-Opex Expense</v>
          </cell>
          <cell r="W721">
            <v>0</v>
          </cell>
          <cell r="X721">
            <v>0</v>
          </cell>
        </row>
        <row r="722">
          <cell r="F722" t="str">
            <v>847.8470530.1.426220.000000.847001.200179</v>
          </cell>
          <cell r="M722" t="str">
            <v>847001</v>
          </cell>
          <cell r="N722" t="str">
            <v>KUST - General</v>
          </cell>
          <cell r="O722" t="str">
            <v>200179</v>
          </cell>
          <cell r="P722" t="str">
            <v>FA179-Opex Expense</v>
          </cell>
          <cell r="W722">
            <v>0</v>
          </cell>
          <cell r="X722">
            <v>0</v>
          </cell>
        </row>
        <row r="723">
          <cell r="F723" t="str">
            <v>847.8470530.1.432170.000000.847001.200179</v>
          </cell>
          <cell r="M723" t="str">
            <v>847001</v>
          </cell>
          <cell r="N723" t="str">
            <v>KUST - General</v>
          </cell>
          <cell r="O723" t="str">
            <v>200179</v>
          </cell>
          <cell r="P723" t="str">
            <v>FA179-Opex Expense</v>
          </cell>
          <cell r="W723">
            <v>30000</v>
          </cell>
          <cell r="X723">
            <v>0</v>
          </cell>
        </row>
        <row r="724">
          <cell r="F724" t="str">
            <v>847.8470530.1.432320.000000.847001.200179</v>
          </cell>
          <cell r="M724" t="str">
            <v>847001</v>
          </cell>
          <cell r="N724" t="str">
            <v>KUST - General</v>
          </cell>
          <cell r="O724" t="str">
            <v>200179</v>
          </cell>
          <cell r="P724" t="str">
            <v>FA179-Opex Expense</v>
          </cell>
          <cell r="W724">
            <v>26000</v>
          </cell>
          <cell r="X724">
            <v>0</v>
          </cell>
        </row>
        <row r="725">
          <cell r="F725" t="str">
            <v>847.8470530.1.435410.000000.847001.200179</v>
          </cell>
          <cell r="M725" t="str">
            <v>847001</v>
          </cell>
          <cell r="N725" t="str">
            <v>KUST - General</v>
          </cell>
          <cell r="O725" t="str">
            <v>200179</v>
          </cell>
          <cell r="P725" t="str">
            <v>FA179-Opex Expense</v>
          </cell>
          <cell r="W725">
            <v>0</v>
          </cell>
          <cell r="X725">
            <v>0</v>
          </cell>
        </row>
        <row r="726">
          <cell r="F726" t="str">
            <v>847.8470530.1.435508.000000.847001.200179</v>
          </cell>
          <cell r="M726" t="str">
            <v>847001</v>
          </cell>
          <cell r="N726" t="str">
            <v>KUST - General</v>
          </cell>
          <cell r="O726" t="str">
            <v>200179</v>
          </cell>
          <cell r="P726" t="str">
            <v>FA179-Opex Expense</v>
          </cell>
          <cell r="W726">
            <v>0</v>
          </cell>
          <cell r="X726">
            <v>0</v>
          </cell>
        </row>
        <row r="727">
          <cell r="F727" t="str">
            <v>847.8470415.1.492316.000000.847001.300180 </v>
          </cell>
          <cell r="M727" t="str">
            <v>847001</v>
          </cell>
          <cell r="N727" t="str">
            <v>KUST - General</v>
          </cell>
          <cell r="O727" t="str">
            <v>300180</v>
          </cell>
          <cell r="P727" t="str">
            <v>FA180-Capex Expense</v>
          </cell>
          <cell r="W727"/>
          <cell r="X727">
            <v>763260</v>
          </cell>
        </row>
        <row r="728">
          <cell r="F728" t="str">
            <v>847.8470425.1.492310.000000.847001.300180 </v>
          </cell>
          <cell r="M728" t="str">
            <v>847001</v>
          </cell>
          <cell r="N728" t="str">
            <v>KUST - General</v>
          </cell>
          <cell r="O728" t="str">
            <v>300180</v>
          </cell>
          <cell r="P728" t="str">
            <v>FA180-Capex Expense</v>
          </cell>
          <cell r="X728">
            <v>1280000</v>
          </cell>
        </row>
        <row r="729">
          <cell r="F729" t="str">
            <v>847.8470425.1.492316.000000.847001.300180 </v>
          </cell>
          <cell r="M729" t="str">
            <v>847001</v>
          </cell>
          <cell r="N729" t="str">
            <v>KUST - General</v>
          </cell>
          <cell r="O729" t="str">
            <v>300180</v>
          </cell>
          <cell r="P729" t="str">
            <v>FA180-Capex Expense</v>
          </cell>
          <cell r="X729">
            <v>850000</v>
          </cell>
        </row>
        <row r="730">
          <cell r="F730" t="str">
            <v>847.8470430.1.492316.000000.847001.300180 </v>
          </cell>
          <cell r="M730" t="str">
            <v>847001</v>
          </cell>
          <cell r="N730" t="str">
            <v>KUST - General</v>
          </cell>
          <cell r="O730" t="str">
            <v>300180</v>
          </cell>
          <cell r="P730" t="str">
            <v>FA180-Capex Expense</v>
          </cell>
          <cell r="X730">
            <v>0</v>
          </cell>
        </row>
        <row r="731">
          <cell r="F731" t="str">
            <v>847.8470435.1.492316.000000.847001.300180 </v>
          </cell>
          <cell r="M731" t="str">
            <v>847001</v>
          </cell>
          <cell r="N731" t="str">
            <v>KUST - General</v>
          </cell>
          <cell r="O731" t="str">
            <v>300180</v>
          </cell>
          <cell r="P731" t="str">
            <v>FA180-Capex Expense</v>
          </cell>
          <cell r="X731">
            <v>30000</v>
          </cell>
        </row>
        <row r="732">
          <cell r="F732" t="str">
            <v>847.8470455.1.492316.000000.847001.300180 </v>
          </cell>
          <cell r="M732" t="str">
            <v>847001</v>
          </cell>
          <cell r="N732" t="str">
            <v>KUST - General</v>
          </cell>
          <cell r="O732" t="str">
            <v>300180</v>
          </cell>
          <cell r="P732" t="str">
            <v>FA180-Capex Expense</v>
          </cell>
          <cell r="S732">
            <v>0</v>
          </cell>
          <cell r="X732">
            <v>2600000</v>
          </cell>
        </row>
        <row r="733">
          <cell r="F733" t="str">
            <v>847.8470110.1.436600.000000.847001.200179</v>
          </cell>
          <cell r="M733" t="str">
            <v>847001</v>
          </cell>
          <cell r="N733" t="str">
            <v>KUST - General</v>
          </cell>
          <cell r="O733" t="str">
            <v>200179</v>
          </cell>
          <cell r="P733" t="str">
            <v>FA179-Opex Expense</v>
          </cell>
        </row>
        <row r="734">
          <cell r="F734" t="str">
            <v>847.8470120.1.428090.000000.847001.200179</v>
          </cell>
          <cell r="M734" t="str">
            <v>847001</v>
          </cell>
          <cell r="N734" t="str">
            <v>KUST - General</v>
          </cell>
          <cell r="O734" t="str">
            <v>200179</v>
          </cell>
          <cell r="P734" t="str">
            <v>FA179-Opex Expense</v>
          </cell>
        </row>
        <row r="735">
          <cell r="F735" t="str">
            <v>847.8470140.1.421100.000000.847001.200179</v>
          </cell>
          <cell r="M735" t="str">
            <v>847001</v>
          </cell>
          <cell r="N735" t="str">
            <v>KUST - General</v>
          </cell>
          <cell r="O735" t="str">
            <v>200179</v>
          </cell>
          <cell r="P735" t="str">
            <v>FA179-Opex Expense</v>
          </cell>
        </row>
        <row r="736">
          <cell r="F736" t="str">
            <v>847.8470140.1.425900.000000.847001.200179</v>
          </cell>
          <cell r="M736" t="str">
            <v>847001</v>
          </cell>
          <cell r="N736" t="str">
            <v>KUST - General</v>
          </cell>
          <cell r="O736" t="str">
            <v>200179</v>
          </cell>
          <cell r="P736" t="str">
            <v>FA179-Opex Expense</v>
          </cell>
        </row>
        <row r="737">
          <cell r="F737" t="str">
            <v>847.8470140.1.426610.000000.847001.200179</v>
          </cell>
          <cell r="M737" t="str">
            <v>847001</v>
          </cell>
          <cell r="N737" t="str">
            <v>KUST - General</v>
          </cell>
          <cell r="O737" t="str">
            <v>200179</v>
          </cell>
          <cell r="P737" t="str">
            <v>FA179-Opex Expense</v>
          </cell>
        </row>
        <row r="738">
          <cell r="F738" t="str">
            <v>847.8470140.1.428090.000000.847001.200179</v>
          </cell>
          <cell r="M738" t="str">
            <v>847001</v>
          </cell>
          <cell r="N738" t="str">
            <v>KUST - General</v>
          </cell>
          <cell r="O738" t="str">
            <v>200179</v>
          </cell>
          <cell r="P738" t="str">
            <v>FA179-Opex Expense</v>
          </cell>
        </row>
        <row r="739">
          <cell r="F739" t="str">
            <v>847.8470140.1.436110.000000.847001.200179</v>
          </cell>
          <cell r="M739" t="str">
            <v>847001</v>
          </cell>
          <cell r="N739" t="str">
            <v>KUST - General</v>
          </cell>
          <cell r="O739" t="str">
            <v>200179</v>
          </cell>
          <cell r="P739" t="str">
            <v>FA179-Opex Expense</v>
          </cell>
        </row>
        <row r="740">
          <cell r="F740" t="str">
            <v>847.8470230.1.425740.000000.847001.200179</v>
          </cell>
          <cell r="M740" t="str">
            <v>847001</v>
          </cell>
          <cell r="N740" t="str">
            <v>KUST - General</v>
          </cell>
          <cell r="O740" t="str">
            <v>200179</v>
          </cell>
          <cell r="P740" t="str">
            <v>FA179-Opex Expense</v>
          </cell>
        </row>
        <row r="741">
          <cell r="F741" t="str">
            <v>847.8470230.1.435340.000000.847001.200179</v>
          </cell>
          <cell r="M741" t="str">
            <v>847001</v>
          </cell>
          <cell r="N741" t="str">
            <v>KUST - General</v>
          </cell>
          <cell r="O741" t="str">
            <v>200179</v>
          </cell>
          <cell r="P741" t="str">
            <v>FA179-Opex Expense</v>
          </cell>
        </row>
        <row r="742">
          <cell r="F742" t="str">
            <v>847.8470305.1.426220.000000.847001.200179</v>
          </cell>
          <cell r="M742" t="str">
            <v>847001</v>
          </cell>
          <cell r="N742" t="str">
            <v>KUST - General</v>
          </cell>
          <cell r="O742" t="str">
            <v>200179</v>
          </cell>
          <cell r="P742" t="str">
            <v>FA179-Opex Expense</v>
          </cell>
        </row>
        <row r="743">
          <cell r="F743" t="str">
            <v>847.8470305.1.435340.000000.847001.200179</v>
          </cell>
          <cell r="M743" t="str">
            <v>847001</v>
          </cell>
          <cell r="N743" t="str">
            <v>KUST - General</v>
          </cell>
          <cell r="O743" t="str">
            <v>200179</v>
          </cell>
          <cell r="P743" t="str">
            <v>FA179-Opex Expense</v>
          </cell>
        </row>
        <row r="744">
          <cell r="F744" t="str">
            <v>847.8470310.1.425761.000000.847001.200179</v>
          </cell>
          <cell r="M744" t="str">
            <v>847001</v>
          </cell>
          <cell r="N744" t="str">
            <v>KUST - General</v>
          </cell>
          <cell r="O744" t="str">
            <v>200179</v>
          </cell>
          <cell r="P744" t="str">
            <v>FA179-Opex Expense</v>
          </cell>
        </row>
        <row r="745">
          <cell r="F745" t="str">
            <v>847.8470325.1.495140.000000.847001.300180</v>
          </cell>
          <cell r="M745" t="str">
            <v>847001</v>
          </cell>
          <cell r="N745" t="str">
            <v>KUST - General</v>
          </cell>
          <cell r="O745" t="str">
            <v>300180</v>
          </cell>
          <cell r="P745" t="str">
            <v>FA180-Capex Expense</v>
          </cell>
        </row>
        <row r="746">
          <cell r="F746" t="str">
            <v>847.8470340.1.421100.000000.847001.200179</v>
          </cell>
          <cell r="M746" t="str">
            <v>847001</v>
          </cell>
          <cell r="N746" t="str">
            <v>KUST - General</v>
          </cell>
          <cell r="O746" t="str">
            <v>200179</v>
          </cell>
          <cell r="P746" t="str">
            <v>FA179-Opex Expense</v>
          </cell>
        </row>
        <row r="747">
          <cell r="F747" t="str">
            <v>847.8470350.1.428090.000000.847001.200179</v>
          </cell>
          <cell r="M747" t="str">
            <v>847001</v>
          </cell>
          <cell r="N747" t="str">
            <v>KUST - General</v>
          </cell>
          <cell r="O747" t="str">
            <v>200179</v>
          </cell>
          <cell r="P747" t="str">
            <v>FA179-Opex Expense</v>
          </cell>
        </row>
        <row r="748">
          <cell r="F748" t="str">
            <v>847.8470350.1.432120.000000.847001.200179</v>
          </cell>
          <cell r="M748" t="str">
            <v>847001</v>
          </cell>
          <cell r="N748" t="str">
            <v>KUST - General</v>
          </cell>
          <cell r="O748" t="str">
            <v>200179</v>
          </cell>
          <cell r="P748" t="str">
            <v>FA179-Opex Expense</v>
          </cell>
        </row>
        <row r="749">
          <cell r="F749" t="str">
            <v>847.8470405.1.435508.000000.847001.200179</v>
          </cell>
          <cell r="M749" t="str">
            <v>847001</v>
          </cell>
          <cell r="N749" t="str">
            <v>KUST - General</v>
          </cell>
          <cell r="O749" t="str">
            <v>200179</v>
          </cell>
          <cell r="P749" t="str">
            <v>FA179-Opex Expense</v>
          </cell>
        </row>
        <row r="750">
          <cell r="F750" t="str">
            <v>847.8470405.1.436600.000000.847001.200179</v>
          </cell>
          <cell r="M750" t="str">
            <v>847001</v>
          </cell>
          <cell r="N750" t="str">
            <v>KUST - General</v>
          </cell>
          <cell r="O750" t="str">
            <v>200179</v>
          </cell>
          <cell r="P750" t="str">
            <v>FA179-Opex Expense</v>
          </cell>
        </row>
        <row r="751">
          <cell r="F751" t="str">
            <v>847.8470410.1.427710.000000.847001.200179</v>
          </cell>
          <cell r="M751" t="str">
            <v>847001</v>
          </cell>
          <cell r="N751" t="str">
            <v>KUST - General</v>
          </cell>
          <cell r="O751" t="str">
            <v>200179</v>
          </cell>
          <cell r="P751" t="str">
            <v>FA179-Opex Expense</v>
          </cell>
        </row>
        <row r="752">
          <cell r="F752" t="str">
            <v>847.8470415.1.436600.000000.847001.200179</v>
          </cell>
          <cell r="M752" t="str">
            <v>847001</v>
          </cell>
          <cell r="N752" t="str">
            <v>KUST - General</v>
          </cell>
          <cell r="O752" t="str">
            <v>200179</v>
          </cell>
          <cell r="P752" t="str">
            <v>FA179-Opex Expense</v>
          </cell>
        </row>
        <row r="753">
          <cell r="F753" t="str">
            <v>847.8470420.1.425510.000000.847001.200179</v>
          </cell>
          <cell r="M753" t="str">
            <v>847001</v>
          </cell>
          <cell r="N753" t="str">
            <v>KUST - General</v>
          </cell>
          <cell r="O753" t="str">
            <v>200179</v>
          </cell>
          <cell r="P753" t="str">
            <v>FA179-Opex Expense</v>
          </cell>
        </row>
        <row r="754">
          <cell r="F754" t="str">
            <v>847.8470420.1.425770.000000.847001.200179</v>
          </cell>
          <cell r="M754" t="str">
            <v>847001</v>
          </cell>
          <cell r="N754" t="str">
            <v>KUST - General</v>
          </cell>
          <cell r="O754" t="str">
            <v>200179</v>
          </cell>
          <cell r="P754" t="str">
            <v>FA179-Opex Expense</v>
          </cell>
        </row>
        <row r="755">
          <cell r="F755" t="str">
            <v>847.8470420.1.428090.000000.847001.200179</v>
          </cell>
          <cell r="M755" t="str">
            <v>847001</v>
          </cell>
          <cell r="N755" t="str">
            <v>KUST - General</v>
          </cell>
          <cell r="O755" t="str">
            <v>200179</v>
          </cell>
          <cell r="P755" t="str">
            <v>FA179-Opex Expense</v>
          </cell>
        </row>
        <row r="756">
          <cell r="F756" t="str">
            <v>847.8470420.1.435350.000000.847001.200179</v>
          </cell>
          <cell r="M756" t="str">
            <v>847001</v>
          </cell>
          <cell r="N756" t="str">
            <v>KUST - General</v>
          </cell>
          <cell r="O756" t="str">
            <v>200179</v>
          </cell>
          <cell r="P756" t="str">
            <v>FA179-Opex Expense</v>
          </cell>
        </row>
        <row r="757">
          <cell r="F757" t="str">
            <v>847.8470420.1.492316.000000.847001.300180</v>
          </cell>
          <cell r="M757" t="str">
            <v>847001</v>
          </cell>
          <cell r="N757" t="str">
            <v>KUST - General</v>
          </cell>
          <cell r="O757" t="str">
            <v>300180</v>
          </cell>
          <cell r="P757" t="str">
            <v>FA180-Capex Expense</v>
          </cell>
        </row>
        <row r="758">
          <cell r="F758" t="str">
            <v>847.8470430.1.436600.000000.847001.200179</v>
          </cell>
          <cell r="M758" t="str">
            <v>847001</v>
          </cell>
          <cell r="N758" t="str">
            <v>KUST - General</v>
          </cell>
          <cell r="O758" t="str">
            <v>200179</v>
          </cell>
          <cell r="P758" t="str">
            <v>FA179-Opex Expense</v>
          </cell>
        </row>
        <row r="759">
          <cell r="F759" t="str">
            <v>847.8470450.1.421700.000000.847001.200179</v>
          </cell>
          <cell r="M759" t="str">
            <v>847001</v>
          </cell>
          <cell r="N759" t="str">
            <v>KUST - General</v>
          </cell>
          <cell r="O759" t="str">
            <v>200179</v>
          </cell>
          <cell r="P759" t="str">
            <v>FA179-Opex Expense</v>
          </cell>
        </row>
        <row r="760">
          <cell r="F760" t="str">
            <v>847.8470450.1.432120.000000.847001.200179</v>
          </cell>
          <cell r="M760" t="str">
            <v>847001</v>
          </cell>
          <cell r="N760" t="str">
            <v>KUST - General</v>
          </cell>
          <cell r="O760" t="str">
            <v>200179</v>
          </cell>
          <cell r="P760" t="str">
            <v>FA179-Opex Expense</v>
          </cell>
        </row>
        <row r="761">
          <cell r="F761" t="str">
            <v>847.8470450.1.436600.000000.847001.200179</v>
          </cell>
          <cell r="M761" t="str">
            <v>847001</v>
          </cell>
          <cell r="N761" t="str">
            <v>KUST - General</v>
          </cell>
          <cell r="O761" t="str">
            <v>200179</v>
          </cell>
          <cell r="P761" t="str">
            <v>FA179-Opex Expense</v>
          </cell>
        </row>
        <row r="762">
          <cell r="F762" t="str">
            <v>847.8470510.1.428090.000000.847001.200179</v>
          </cell>
          <cell r="M762" t="str">
            <v>847001</v>
          </cell>
          <cell r="N762" t="str">
            <v>KUST - General</v>
          </cell>
          <cell r="O762" t="str">
            <v>200179</v>
          </cell>
          <cell r="P762" t="str">
            <v>FA179-Opex Expense</v>
          </cell>
        </row>
        <row r="763">
          <cell r="F763" t="str">
            <v>847.8470520.1.421700.000000.847001.200179</v>
          </cell>
          <cell r="M763" t="str">
            <v>847001</v>
          </cell>
          <cell r="N763" t="str">
            <v>KUST - General</v>
          </cell>
          <cell r="O763" t="str">
            <v>200179</v>
          </cell>
          <cell r="P763" t="str">
            <v>FA179-Opex Expense</v>
          </cell>
        </row>
        <row r="764">
          <cell r="F764" t="str">
            <v>847.8470520.1.432120.000000.847001.200179</v>
          </cell>
          <cell r="M764" t="str">
            <v>847001</v>
          </cell>
          <cell r="N764" t="str">
            <v>KUST - General</v>
          </cell>
          <cell r="O764" t="str">
            <v>200179</v>
          </cell>
          <cell r="P764" t="str">
            <v>FA179-Opex Expense</v>
          </cell>
        </row>
        <row r="765">
          <cell r="F765" t="str">
            <v>847.8470530.1.421100.000000.847020.200179</v>
          </cell>
          <cell r="M765" t="str">
            <v>847020</v>
          </cell>
          <cell r="N765" t="str">
            <v>KUST- Sas Al Nakhl Campus</v>
          </cell>
          <cell r="O765" t="str">
            <v>200179</v>
          </cell>
          <cell r="P765" t="str">
            <v>FA179-Opex Expense</v>
          </cell>
        </row>
        <row r="766">
          <cell r="F766" t="str">
            <v>847.8470530.1.421100.000000.847030.200179</v>
          </cell>
          <cell r="M766" t="str">
            <v>847030</v>
          </cell>
          <cell r="N766" t="str">
            <v>KUST- Masdar city campus</v>
          </cell>
          <cell r="O766" t="str">
            <v>200179</v>
          </cell>
          <cell r="P766" t="str">
            <v>FA179-Opex Expense</v>
          </cell>
        </row>
        <row r="767">
          <cell r="F767" t="str">
            <v>847.8470530.1.421700.000000.847010.200179</v>
          </cell>
          <cell r="M767" t="str">
            <v>847010</v>
          </cell>
          <cell r="N767" t="str">
            <v>KUST - Main Campus</v>
          </cell>
          <cell r="O767" t="str">
            <v>200179</v>
          </cell>
          <cell r="P767" t="str">
            <v>FA179-Opex Expense</v>
          </cell>
        </row>
        <row r="768">
          <cell r="F768" t="str">
            <v>847.8470530.1.426250.000000.847020.200179</v>
          </cell>
          <cell r="M768" t="str">
            <v>847020</v>
          </cell>
          <cell r="N768" t="str">
            <v>KUST- Sas Al Nakhl Campus</v>
          </cell>
          <cell r="O768" t="str">
            <v>200179</v>
          </cell>
          <cell r="P768" t="str">
            <v>FA179-Opex Expense</v>
          </cell>
        </row>
        <row r="769">
          <cell r="F769" t="str">
            <v>847.8470530.1.426250.000000.847030.200179</v>
          </cell>
          <cell r="M769" t="str">
            <v>847030</v>
          </cell>
          <cell r="N769" t="str">
            <v>KUST- Masdar city campus</v>
          </cell>
          <cell r="O769" t="str">
            <v>200179</v>
          </cell>
          <cell r="P769" t="str">
            <v>FA179-Opex Expense</v>
          </cell>
        </row>
        <row r="770">
          <cell r="F770" t="str">
            <v>847.8470530.1.426290.000000.847010.200179</v>
          </cell>
          <cell r="M770" t="str">
            <v>847010</v>
          </cell>
          <cell r="N770" t="str">
            <v>KUST - Main Campus</v>
          </cell>
          <cell r="O770" t="str">
            <v>200179</v>
          </cell>
          <cell r="P770" t="str">
            <v>FA179-Opex Expense</v>
          </cell>
        </row>
        <row r="771">
          <cell r="F771" t="str">
            <v>847.8470530.1.426800.000000.847020.200179</v>
          </cell>
          <cell r="M771" t="str">
            <v>847020</v>
          </cell>
          <cell r="N771" t="str">
            <v>KUST- Sas Al Nakhl Campus</v>
          </cell>
          <cell r="O771" t="str">
            <v>200179</v>
          </cell>
          <cell r="P771" t="str">
            <v>FA179-Opex Expense</v>
          </cell>
        </row>
        <row r="772">
          <cell r="F772" t="str">
            <v>847.8470530.1.426900.000000.847020.200179</v>
          </cell>
          <cell r="M772" t="str">
            <v>847020</v>
          </cell>
          <cell r="N772" t="str">
            <v>KUST- Sas Al Nakhl Campus</v>
          </cell>
          <cell r="O772" t="str">
            <v>200179</v>
          </cell>
          <cell r="P772" t="str">
            <v>FA179-Opex Expense</v>
          </cell>
        </row>
        <row r="773">
          <cell r="F773" t="str">
            <v>847.8470530.1.428200.000000.847010.200179</v>
          </cell>
          <cell r="M773" t="str">
            <v>847010</v>
          </cell>
          <cell r="N773" t="str">
            <v>KUST - Main Campus</v>
          </cell>
          <cell r="O773" t="str">
            <v>200179</v>
          </cell>
          <cell r="P773" t="str">
            <v>FA179-Opex Expense</v>
          </cell>
        </row>
        <row r="774">
          <cell r="F774" t="str">
            <v>847.8470530.1.430330.000000.847030.200179</v>
          </cell>
          <cell r="M774" t="str">
            <v>847030</v>
          </cell>
          <cell r="N774" t="str">
            <v>KUST- Masdar city campus</v>
          </cell>
          <cell r="O774" t="str">
            <v>200179</v>
          </cell>
          <cell r="P774" t="str">
            <v>FA179-Opex Expense</v>
          </cell>
        </row>
        <row r="775">
          <cell r="F775" t="str">
            <v>847.8470530.1.432170.000000.847020.200179</v>
          </cell>
          <cell r="M775" t="str">
            <v>847020</v>
          </cell>
          <cell r="N775" t="str">
            <v>KUST- Sas Al Nakhl Campus</v>
          </cell>
          <cell r="O775" t="str">
            <v>200179</v>
          </cell>
          <cell r="P775" t="str">
            <v>FA179-Opex Expense</v>
          </cell>
        </row>
        <row r="776">
          <cell r="F776" t="str">
            <v>847.8470530.1.432170.000000.847030.200179</v>
          </cell>
          <cell r="M776" t="str">
            <v>847030</v>
          </cell>
          <cell r="N776" t="str">
            <v>KUST- Masdar city campus</v>
          </cell>
          <cell r="O776" t="str">
            <v>200179</v>
          </cell>
          <cell r="P776" t="str">
            <v>FA179-Opex Expense</v>
          </cell>
        </row>
        <row r="777">
          <cell r="F777" t="str">
            <v>847.8470530.1.432690.000000.847010.200179</v>
          </cell>
          <cell r="M777" t="str">
            <v>847010</v>
          </cell>
          <cell r="N777" t="str">
            <v>KUST - Main Campus</v>
          </cell>
          <cell r="O777" t="str">
            <v>200179</v>
          </cell>
          <cell r="P777" t="str">
            <v>FA179-Opex Expense</v>
          </cell>
        </row>
        <row r="778">
          <cell r="F778" t="str">
            <v>847.8470530.1.435310.000000.847010.200179</v>
          </cell>
          <cell r="M778" t="str">
            <v>847010</v>
          </cell>
          <cell r="N778" t="str">
            <v>KUST - Main Campus</v>
          </cell>
          <cell r="O778" t="str">
            <v>200179</v>
          </cell>
          <cell r="P778" t="str">
            <v>FA179-Opex Expense</v>
          </cell>
        </row>
        <row r="779">
          <cell r="F779" t="str">
            <v>847.8470530.1.435310.000000.847020.200179</v>
          </cell>
          <cell r="M779" t="str">
            <v>847020</v>
          </cell>
          <cell r="N779" t="str">
            <v>KUST- Sas Al Nakhl Campus</v>
          </cell>
          <cell r="O779" t="str">
            <v>200179</v>
          </cell>
          <cell r="P779" t="str">
            <v>FA179-Opex Expense</v>
          </cell>
        </row>
        <row r="780">
          <cell r="F780" t="str">
            <v>847.8470530.1.435310.000000.847030.200179</v>
          </cell>
          <cell r="M780" t="str">
            <v>847030</v>
          </cell>
          <cell r="N780" t="str">
            <v>KUST- Masdar city campus</v>
          </cell>
          <cell r="O780" t="str">
            <v>200179</v>
          </cell>
          <cell r="P780" t="str">
            <v>FA179-Opex Expense</v>
          </cell>
        </row>
        <row r="781">
          <cell r="F781" t="str">
            <v>847.8470530.1.435508.000000.847010.200179</v>
          </cell>
          <cell r="M781" t="str">
            <v>847010</v>
          </cell>
          <cell r="N781" t="str">
            <v>KUST - Main Campus</v>
          </cell>
          <cell r="O781" t="str">
            <v>200179</v>
          </cell>
          <cell r="P781" t="str">
            <v>FA179-Opex Expense</v>
          </cell>
        </row>
        <row r="782">
          <cell r="F782" t="str">
            <v>847.8470530.1.435510.000000.847010.200179</v>
          </cell>
          <cell r="M782" t="str">
            <v>847010</v>
          </cell>
          <cell r="N782" t="str">
            <v>KUST - Main Campus</v>
          </cell>
          <cell r="O782" t="str">
            <v>200179</v>
          </cell>
          <cell r="P782" t="str">
            <v>FA179-Opex Expense</v>
          </cell>
        </row>
        <row r="783">
          <cell r="F783" t="str">
            <v>847.8470530.1.435510.000000.847020.200179</v>
          </cell>
          <cell r="M783" t="str">
            <v>847020</v>
          </cell>
          <cell r="N783" t="str">
            <v>KUST- Sas Al Nakhl Campus</v>
          </cell>
          <cell r="O783" t="str">
            <v>200179</v>
          </cell>
          <cell r="P783" t="str">
            <v>FA179-Opex Expense</v>
          </cell>
        </row>
        <row r="784">
          <cell r="F784" t="str">
            <v>847.8470530.1.435740.000000.847030.200179</v>
          </cell>
          <cell r="M784" t="str">
            <v>847030</v>
          </cell>
          <cell r="N784" t="str">
            <v>KUST- Masdar city campus</v>
          </cell>
          <cell r="O784" t="str">
            <v>200179</v>
          </cell>
          <cell r="P784" t="str">
            <v>FA179-Opex Expense</v>
          </cell>
        </row>
        <row r="785">
          <cell r="F785" t="str">
            <v>847.8470530.1.492200.000000.847030.300180</v>
          </cell>
          <cell r="M785" t="str">
            <v>847030</v>
          </cell>
          <cell r="N785" t="str">
            <v>KUST- Masdar city campus</v>
          </cell>
          <cell r="O785" t="str">
            <v>300180</v>
          </cell>
          <cell r="P785" t="str">
            <v>FA180-Capex Expense</v>
          </cell>
        </row>
        <row r="786">
          <cell r="F786" t="str">
            <v>847.8470530.1.492316.000000.847020.300180</v>
          </cell>
          <cell r="M786" t="str">
            <v>847020</v>
          </cell>
          <cell r="N786" t="str">
            <v>KUST- Sas Al Nakhl Campus</v>
          </cell>
          <cell r="O786" t="str">
            <v>300180</v>
          </cell>
          <cell r="P786" t="str">
            <v>FA180-Capex Expense</v>
          </cell>
        </row>
        <row r="787">
          <cell r="F787" t="str">
            <v>847.8470620.1.435310.000000.847001.200179</v>
          </cell>
          <cell r="M787" t="str">
            <v>847001</v>
          </cell>
          <cell r="N787" t="str">
            <v>KUST - General</v>
          </cell>
          <cell r="O787" t="str">
            <v>200179</v>
          </cell>
          <cell r="P787" t="str">
            <v>FA179-Opex Expense</v>
          </cell>
        </row>
        <row r="788">
          <cell r="F788" t="str">
            <v>847.8470620.1.492316.000000.847001.300180</v>
          </cell>
          <cell r="M788" t="str">
            <v>847001</v>
          </cell>
          <cell r="N788" t="str">
            <v>KUST - General</v>
          </cell>
          <cell r="O788" t="str">
            <v>300180</v>
          </cell>
          <cell r="P788" t="str">
            <v>FA180-Capex Expense</v>
          </cell>
        </row>
        <row r="789">
          <cell r="F789" t="str">
            <v>847.8470620.1.495140.000000.847001.300180</v>
          </cell>
          <cell r="M789" t="str">
            <v>847001</v>
          </cell>
          <cell r="N789" t="str">
            <v>KUST - General</v>
          </cell>
          <cell r="O789" t="str">
            <v>300180</v>
          </cell>
          <cell r="P789" t="str">
            <v>FA180-Capex Expense</v>
          </cell>
        </row>
        <row r="790">
          <cell r="F790" t="str">
            <v>847.8470720.1.421100.000000.847001.200179</v>
          </cell>
          <cell r="M790" t="str">
            <v>847001</v>
          </cell>
          <cell r="N790" t="str">
            <v>KUST - General</v>
          </cell>
          <cell r="O790" t="str">
            <v>200179</v>
          </cell>
          <cell r="P790" t="str">
            <v>FA179-Opex Expense</v>
          </cell>
        </row>
        <row r="791">
          <cell r="F791" t="str">
            <v>847.8470730.1.425100.000000.847001.200179</v>
          </cell>
          <cell r="M791" t="str">
            <v>847001</v>
          </cell>
          <cell r="N791" t="str">
            <v>KUST - General</v>
          </cell>
          <cell r="O791" t="str">
            <v>200179</v>
          </cell>
          <cell r="P791" t="str">
            <v>FA179-Opex Expense</v>
          </cell>
        </row>
        <row r="792">
          <cell r="F792" t="str">
            <v>847.8470730.1.427100.000000.847001.200179</v>
          </cell>
          <cell r="M792" t="str">
            <v>847001</v>
          </cell>
          <cell r="N792" t="str">
            <v>KUST - General</v>
          </cell>
          <cell r="O792" t="str">
            <v>200179</v>
          </cell>
          <cell r="P792" t="str">
            <v>FA179-Opex Expense</v>
          </cell>
        </row>
        <row r="793">
          <cell r="F793" t="str">
            <v>847.8470810.1.426220.000000.847001.200179</v>
          </cell>
          <cell r="M793" t="str">
            <v>847001</v>
          </cell>
          <cell r="N793" t="str">
            <v>KUST - General</v>
          </cell>
          <cell r="O793" t="str">
            <v>200179</v>
          </cell>
          <cell r="P793" t="str">
            <v>FA179-Opex Expense</v>
          </cell>
        </row>
        <row r="794">
          <cell r="F794" t="str">
            <v>847.8470810.1.432120.000000.847001.200179</v>
          </cell>
          <cell r="M794" t="str">
            <v>847001</v>
          </cell>
          <cell r="N794" t="str">
            <v>KUST - General</v>
          </cell>
          <cell r="O794" t="str">
            <v>200179</v>
          </cell>
          <cell r="P794" t="str">
            <v>FA179-Opex Expense</v>
          </cell>
        </row>
        <row r="795">
          <cell r="F795" t="str">
            <v>847.8470810.1.495140.000000.847001.300180</v>
          </cell>
          <cell r="M795" t="str">
            <v>847001</v>
          </cell>
          <cell r="N795" t="str">
            <v>KUST - General</v>
          </cell>
          <cell r="O795" t="str">
            <v>300180</v>
          </cell>
          <cell r="P795" t="str">
            <v>FA180-Capex Expense</v>
          </cell>
        </row>
        <row r="796">
          <cell r="F796" t="str">
            <v>847.8470910.1.420900.000000.847001.200179</v>
          </cell>
          <cell r="M796" t="str">
            <v>847001</v>
          </cell>
          <cell r="N796" t="str">
            <v>KUST - General</v>
          </cell>
          <cell r="O796" t="str">
            <v>200179</v>
          </cell>
          <cell r="P796" t="str">
            <v>FA179-Opex Expense</v>
          </cell>
        </row>
        <row r="797">
          <cell r="F797" t="str">
            <v>847.8471110.1.421000.000000.847001.200179</v>
          </cell>
          <cell r="M797" t="str">
            <v>847001</v>
          </cell>
          <cell r="N797" t="str">
            <v>KUST - General</v>
          </cell>
          <cell r="O797" t="str">
            <v>200179</v>
          </cell>
          <cell r="P797" t="str">
            <v>FA179-Opex Expense</v>
          </cell>
        </row>
        <row r="798">
          <cell r="F798" t="str">
            <v>847.8471110.1.425510.000000.847001.200179</v>
          </cell>
          <cell r="M798" t="str">
            <v>847001</v>
          </cell>
          <cell r="N798" t="str">
            <v>KUST - General</v>
          </cell>
          <cell r="O798" t="str">
            <v>200179</v>
          </cell>
          <cell r="P798" t="str">
            <v>FA179-Opex Expense</v>
          </cell>
        </row>
        <row r="799">
          <cell r="F799" t="str">
            <v>847.8471110.1.425770.000000.847001.200179</v>
          </cell>
          <cell r="M799" t="str">
            <v>847001</v>
          </cell>
          <cell r="N799" t="str">
            <v>KUST - General</v>
          </cell>
          <cell r="O799" t="str">
            <v>200179</v>
          </cell>
          <cell r="P799" t="str">
            <v>FA179-Opex Expense</v>
          </cell>
        </row>
        <row r="800">
          <cell r="F800" t="str">
            <v>847.8471110.1.426610.000000.847001.200179</v>
          </cell>
          <cell r="M800" t="str">
            <v>847001</v>
          </cell>
          <cell r="N800" t="str">
            <v>KUST - General</v>
          </cell>
          <cell r="O800" t="str">
            <v>200179</v>
          </cell>
          <cell r="P800" t="str">
            <v>FA179-Opex Expense</v>
          </cell>
        </row>
        <row r="801">
          <cell r="F801" t="str">
            <v>847.8471110.1.435310.000000.847001.200179</v>
          </cell>
          <cell r="M801" t="str">
            <v>847001</v>
          </cell>
          <cell r="N801" t="str">
            <v>KUST - General</v>
          </cell>
          <cell r="O801" t="str">
            <v>200179</v>
          </cell>
          <cell r="P801" t="str">
            <v>FA179-Opex Expense</v>
          </cell>
        </row>
        <row r="802">
          <cell r="F802" t="str">
            <v>847.8471110.1.435508.000000.847001.200179</v>
          </cell>
          <cell r="M802" t="str">
            <v>847001</v>
          </cell>
          <cell r="N802" t="str">
            <v>KUST - General</v>
          </cell>
          <cell r="O802" t="str">
            <v>200179</v>
          </cell>
          <cell r="P802" t="str">
            <v>FA179-Opex Expense</v>
          </cell>
        </row>
        <row r="803">
          <cell r="F803" t="str">
            <v>847.8471130.1.425900.000000.847001.200179</v>
          </cell>
          <cell r="M803" t="str">
            <v>847001</v>
          </cell>
          <cell r="N803" t="str">
            <v>KUST - General</v>
          </cell>
          <cell r="O803" t="str">
            <v>200179</v>
          </cell>
          <cell r="P803" t="str">
            <v>FA179-Opex Expense</v>
          </cell>
        </row>
        <row r="804">
          <cell r="F804" t="str">
            <v>847.8471130.1.435508.000000.847001.200179</v>
          </cell>
          <cell r="M804" t="str">
            <v>847001</v>
          </cell>
          <cell r="N804" t="str">
            <v>KUST - General</v>
          </cell>
          <cell r="O804" t="str">
            <v>200179</v>
          </cell>
          <cell r="P804" t="str">
            <v>FA179-Opex Expense</v>
          </cell>
        </row>
        <row r="805">
          <cell r="F805" t="str">
            <v>847.8471160.1.426220.000000.847001.200179</v>
          </cell>
          <cell r="M805" t="str">
            <v>847001</v>
          </cell>
          <cell r="N805" t="str">
            <v>KUST - General</v>
          </cell>
          <cell r="O805" t="str">
            <v>200179</v>
          </cell>
          <cell r="P805" t="str">
            <v>FA179-Opex Expense</v>
          </cell>
        </row>
        <row r="806">
          <cell r="F806" t="str">
            <v>847.8471210.1.420310.000000.847001.200179</v>
          </cell>
          <cell r="M806" t="str">
            <v>847001</v>
          </cell>
          <cell r="N806" t="str">
            <v>KUST - General</v>
          </cell>
          <cell r="O806" t="str">
            <v>200179</v>
          </cell>
          <cell r="P806" t="str">
            <v>FA179-Opex Expense</v>
          </cell>
        </row>
        <row r="807">
          <cell r="F807" t="str">
            <v>847.8471210.1.421100.000000.847001.200179</v>
          </cell>
          <cell r="M807" t="str">
            <v>847001</v>
          </cell>
          <cell r="N807" t="str">
            <v>KUST - General</v>
          </cell>
          <cell r="O807" t="str">
            <v>200179</v>
          </cell>
          <cell r="P807" t="str">
            <v>FA179-Opex Expense</v>
          </cell>
        </row>
        <row r="808">
          <cell r="F808" t="str">
            <v>847.8471210.1.421600.000000.847001.200179</v>
          </cell>
          <cell r="M808" t="str">
            <v>847001</v>
          </cell>
          <cell r="N808" t="str">
            <v>KUST - General</v>
          </cell>
          <cell r="O808" t="str">
            <v>200179</v>
          </cell>
          <cell r="P808" t="str">
            <v>FA179-Opex Expense</v>
          </cell>
        </row>
        <row r="809">
          <cell r="F809" t="str">
            <v>847.8471210.1.425510.000000.847001.200179</v>
          </cell>
          <cell r="M809" t="str">
            <v>847001</v>
          </cell>
          <cell r="N809" t="str">
            <v>KUST - General</v>
          </cell>
          <cell r="O809" t="str">
            <v>200179</v>
          </cell>
          <cell r="P809" t="str">
            <v>FA179-Opex Expense</v>
          </cell>
        </row>
        <row r="810">
          <cell r="F810" t="str">
            <v>847.8471210.1.425745.000000.847001.200179</v>
          </cell>
          <cell r="M810" t="str">
            <v>847001</v>
          </cell>
          <cell r="N810" t="str">
            <v>KUST - General</v>
          </cell>
          <cell r="O810" t="str">
            <v>200179</v>
          </cell>
          <cell r="P810" t="str">
            <v>FA179-Opex Expense</v>
          </cell>
        </row>
        <row r="811">
          <cell r="F811" t="str">
            <v>847.8471210.1.425746.000000.847001.200179</v>
          </cell>
          <cell r="M811" t="str">
            <v>847001</v>
          </cell>
          <cell r="N811" t="str">
            <v>KUST - General</v>
          </cell>
          <cell r="O811" t="str">
            <v>200179</v>
          </cell>
          <cell r="P811" t="str">
            <v>FA179-Opex Expense</v>
          </cell>
        </row>
        <row r="812">
          <cell r="F812" t="str">
            <v>847.8471210.1.425747.000000.847001.200179</v>
          </cell>
          <cell r="M812" t="str">
            <v>847001</v>
          </cell>
          <cell r="N812" t="str">
            <v>KUST - General</v>
          </cell>
          <cell r="O812" t="str">
            <v>200179</v>
          </cell>
          <cell r="P812" t="str">
            <v>FA179-Opex Expense</v>
          </cell>
        </row>
        <row r="813">
          <cell r="F813" t="str">
            <v>847.8471210.1.425760.000000.847001.200179</v>
          </cell>
          <cell r="M813" t="str">
            <v>847001</v>
          </cell>
          <cell r="N813" t="str">
            <v>KUST - General</v>
          </cell>
          <cell r="O813" t="str">
            <v>200179</v>
          </cell>
          <cell r="P813" t="str">
            <v>FA179-Opex Expense</v>
          </cell>
        </row>
        <row r="814">
          <cell r="F814" t="str">
            <v>847.8471210.1.425761.000000.847001.200179</v>
          </cell>
          <cell r="M814" t="str">
            <v>847001</v>
          </cell>
          <cell r="N814" t="str">
            <v>KUST - General</v>
          </cell>
          <cell r="O814" t="str">
            <v>200179</v>
          </cell>
          <cell r="P814" t="str">
            <v>FA179-Opex Expense</v>
          </cell>
        </row>
        <row r="815">
          <cell r="F815" t="str">
            <v>847.8471210.1.426220.000000.847001.200179</v>
          </cell>
          <cell r="M815" t="str">
            <v>847001</v>
          </cell>
          <cell r="N815" t="str">
            <v>KUST - General</v>
          </cell>
          <cell r="O815" t="str">
            <v>200179</v>
          </cell>
          <cell r="P815" t="str">
            <v>FA179-Opex Expense</v>
          </cell>
        </row>
        <row r="816">
          <cell r="F816" t="str">
            <v>847.8471210.1.426610.000000.847001.200179</v>
          </cell>
          <cell r="M816" t="str">
            <v>847001</v>
          </cell>
          <cell r="N816" t="str">
            <v>KUST - General</v>
          </cell>
          <cell r="O816" t="str">
            <v>200179</v>
          </cell>
          <cell r="P816" t="str">
            <v>FA179-Opex Expense</v>
          </cell>
        </row>
        <row r="817">
          <cell r="F817" t="str">
            <v>847.8471210.1.426751.000000.847001.200179</v>
          </cell>
          <cell r="M817" t="str">
            <v>847001</v>
          </cell>
          <cell r="N817" t="str">
            <v>KUST - General</v>
          </cell>
          <cell r="O817" t="str">
            <v>200179</v>
          </cell>
          <cell r="P817" t="str">
            <v>FA179-Opex Expense</v>
          </cell>
        </row>
        <row r="818">
          <cell r="F818" t="str">
            <v>847.8471210.1.427200.000000.847001.200179</v>
          </cell>
          <cell r="M818" t="str">
            <v>847001</v>
          </cell>
          <cell r="N818" t="str">
            <v>KUST - General</v>
          </cell>
          <cell r="O818" t="str">
            <v>200179</v>
          </cell>
          <cell r="P818" t="str">
            <v>FA179-Opex Expense</v>
          </cell>
        </row>
        <row r="819">
          <cell r="F819" t="str">
            <v>847.8471210.1.427810.000000.847001.200179</v>
          </cell>
          <cell r="M819" t="str">
            <v>847001</v>
          </cell>
          <cell r="N819" t="str">
            <v>KUST - General</v>
          </cell>
          <cell r="O819" t="str">
            <v>200179</v>
          </cell>
          <cell r="P819" t="str">
            <v>FA179-Opex Expense</v>
          </cell>
        </row>
        <row r="820">
          <cell r="F820" t="str">
            <v>847.8471210.1.427850.000000.847001.200179</v>
          </cell>
          <cell r="M820" t="str">
            <v>847001</v>
          </cell>
          <cell r="N820" t="str">
            <v>KUST - General</v>
          </cell>
          <cell r="O820" t="str">
            <v>200179</v>
          </cell>
          <cell r="P820" t="str">
            <v>FA179-Opex Expense</v>
          </cell>
        </row>
        <row r="821">
          <cell r="F821" t="str">
            <v>847.8471210.1.428111.000000.847001.200179</v>
          </cell>
          <cell r="M821" t="str">
            <v>847001</v>
          </cell>
          <cell r="N821" t="str">
            <v>KUST - General</v>
          </cell>
          <cell r="O821" t="str">
            <v>200179</v>
          </cell>
          <cell r="P821" t="str">
            <v>FA179-Opex Expense</v>
          </cell>
        </row>
        <row r="822">
          <cell r="F822" t="str">
            <v>847.8471210.1.430230.000000.847001.200179</v>
          </cell>
          <cell r="M822" t="str">
            <v>847001</v>
          </cell>
          <cell r="N822" t="str">
            <v>KUST - General</v>
          </cell>
          <cell r="O822" t="str">
            <v>200179</v>
          </cell>
          <cell r="P822" t="str">
            <v>FA179-Opex Expense</v>
          </cell>
        </row>
        <row r="823">
          <cell r="F823" t="str">
            <v>847.8471210.1.432120.000000.847001.200179</v>
          </cell>
          <cell r="M823" t="str">
            <v>847001</v>
          </cell>
          <cell r="N823" t="str">
            <v>KUST - General</v>
          </cell>
          <cell r="O823" t="str">
            <v>200179</v>
          </cell>
          <cell r="P823" t="str">
            <v>FA179-Opex Expense</v>
          </cell>
        </row>
        <row r="824">
          <cell r="F824" t="str">
            <v>847.8471210.1.435410.000000.847001.200179</v>
          </cell>
          <cell r="M824" t="str">
            <v>847001</v>
          </cell>
          <cell r="N824" t="str">
            <v>KUST - General</v>
          </cell>
          <cell r="O824" t="str">
            <v>200179</v>
          </cell>
          <cell r="P824" t="str">
            <v>FA179-Opex Expense</v>
          </cell>
        </row>
        <row r="825">
          <cell r="F825" t="str">
            <v>847.8471210.1.436110.000000.847001.200179</v>
          </cell>
          <cell r="M825" t="str">
            <v>847001</v>
          </cell>
          <cell r="N825" t="str">
            <v>KUST - General</v>
          </cell>
          <cell r="O825" t="str">
            <v>200179</v>
          </cell>
          <cell r="P825" t="str">
            <v>FA179-Opex Expense</v>
          </cell>
        </row>
        <row r="826">
          <cell r="F826" t="str">
            <v>847.8471210.1.492316.000000.847001.300180</v>
          </cell>
          <cell r="M826" t="str">
            <v>847001</v>
          </cell>
          <cell r="N826" t="str">
            <v>KUST - General</v>
          </cell>
          <cell r="O826" t="str">
            <v>300180</v>
          </cell>
          <cell r="P826" t="str">
            <v>FA180-Capex Expense</v>
          </cell>
        </row>
        <row r="827">
          <cell r="F827" t="str">
            <v>847.8471230.1.492316.000000.847001.300180</v>
          </cell>
          <cell r="M827" t="str">
            <v>847001</v>
          </cell>
          <cell r="N827" t="str">
            <v>KUST - General</v>
          </cell>
          <cell r="O827" t="str">
            <v>300180</v>
          </cell>
          <cell r="P827" t="str">
            <v>FA180-Capex Expense</v>
          </cell>
        </row>
        <row r="828">
          <cell r="F828" t="str">
            <v>847.8471240.1.435508.000000.847001.200179</v>
          </cell>
          <cell r="M828" t="str">
            <v>847001</v>
          </cell>
          <cell r="N828" t="str">
            <v>KUST - General</v>
          </cell>
          <cell r="O828" t="str">
            <v>200179</v>
          </cell>
          <cell r="P828" t="str">
            <v>FA179-Opex Expense</v>
          </cell>
        </row>
        <row r="829">
          <cell r="F829" t="str">
            <v>847.8471270.1.427710.000000.847001.200179</v>
          </cell>
          <cell r="M829" t="str">
            <v>847001</v>
          </cell>
          <cell r="N829" t="str">
            <v>KUST - General</v>
          </cell>
          <cell r="O829" t="str">
            <v>200179</v>
          </cell>
          <cell r="P829" t="str">
            <v>FA179-Opex Expense</v>
          </cell>
        </row>
        <row r="830">
          <cell r="F830" t="str">
            <v>847.8471270.1.492316.000000.847001.300180</v>
          </cell>
          <cell r="M830" t="str">
            <v>847001</v>
          </cell>
          <cell r="N830" t="str">
            <v>KUST - General</v>
          </cell>
          <cell r="O830" t="str">
            <v>300180</v>
          </cell>
          <cell r="P830" t="str">
            <v>FA180-Capex Expense</v>
          </cell>
        </row>
        <row r="831">
          <cell r="F831" t="str">
            <v>847.8471280.1.425763.000000.847001.200179</v>
          </cell>
          <cell r="M831" t="str">
            <v>847001</v>
          </cell>
          <cell r="N831" t="str">
            <v>KUST - General</v>
          </cell>
          <cell r="O831" t="str">
            <v>200179</v>
          </cell>
          <cell r="P831" t="str">
            <v>FA179-Opex Expense</v>
          </cell>
        </row>
        <row r="832">
          <cell r="F832" t="str">
            <v>847.8470425.1.425761.000000.847001.200179</v>
          </cell>
          <cell r="M832" t="str">
            <v>847001</v>
          </cell>
          <cell r="N832" t="str">
            <v>KUST - General</v>
          </cell>
          <cell r="O832" t="str">
            <v>200179</v>
          </cell>
          <cell r="P832" t="str">
            <v>FA179-Opex Expense</v>
          </cell>
        </row>
        <row r="833">
          <cell r="F833" t="str">
            <v>847.8470520.1.421600.000000.847020.200179</v>
          </cell>
          <cell r="M833" t="str">
            <v>847020</v>
          </cell>
          <cell r="N833" t="str">
            <v>KUST- Sas Al Nakhl Campus</v>
          </cell>
          <cell r="O833" t="str">
            <v>200179</v>
          </cell>
          <cell r="P833" t="str">
            <v>FA179-Opex Expense</v>
          </cell>
        </row>
        <row r="834">
          <cell r="F834" t="str">
            <v>847.8470530.1.422100.000000.847030.200179</v>
          </cell>
          <cell r="M834" t="str">
            <v>847030</v>
          </cell>
          <cell r="N834" t="str">
            <v>KUST- Masdar city campus</v>
          </cell>
          <cell r="O834" t="str">
            <v>200179</v>
          </cell>
          <cell r="P834" t="str">
            <v>FA179-Opex Expense</v>
          </cell>
        </row>
        <row r="835">
          <cell r="F835" t="str">
            <v>847.8470530.1.435508.000000.847030.200179</v>
          </cell>
          <cell r="M835" t="str">
            <v>847030</v>
          </cell>
          <cell r="N835" t="str">
            <v>KUST- Masdar city campus</v>
          </cell>
          <cell r="O835" t="str">
            <v>200179</v>
          </cell>
          <cell r="P835" t="str">
            <v>FA179-Opex Expense</v>
          </cell>
        </row>
        <row r="836">
          <cell r="F836" t="str">
            <v>847.8470530.1.435510.000000.847030.200179</v>
          </cell>
          <cell r="M836" t="str">
            <v>847030</v>
          </cell>
          <cell r="N836" t="str">
            <v>KUST- Masdar city campus</v>
          </cell>
          <cell r="O836" t="str">
            <v>200179</v>
          </cell>
          <cell r="P836" t="str">
            <v>FA179-Opex Expense</v>
          </cell>
        </row>
        <row r="837">
          <cell r="F837" t="str">
            <v>847.8470530.1.436220.000000.847010.200179</v>
          </cell>
          <cell r="M837" t="str">
            <v>847010</v>
          </cell>
          <cell r="N837" t="str">
            <v>KUST - Main Campus</v>
          </cell>
          <cell r="O837" t="str">
            <v>200179</v>
          </cell>
          <cell r="P837" t="str">
            <v>FA179-Opex Expense</v>
          </cell>
        </row>
        <row r="838">
          <cell r="F838" t="str">
            <v>847.8470730.1.426290.000000.847001.200179</v>
          </cell>
          <cell r="M838" t="str">
            <v>847001</v>
          </cell>
          <cell r="N838" t="str">
            <v>KUST - General</v>
          </cell>
          <cell r="O838" t="str">
            <v>200179</v>
          </cell>
          <cell r="P838" t="str">
            <v>FA179-Opex Expense</v>
          </cell>
        </row>
        <row r="839">
          <cell r="F839" t="str">
            <v>847.8471140.1.425900.000000.847001.200179</v>
          </cell>
          <cell r="M839" t="str">
            <v>847001</v>
          </cell>
          <cell r="N839" t="str">
            <v>KUST - General</v>
          </cell>
          <cell r="O839" t="str">
            <v>200179</v>
          </cell>
          <cell r="P839" t="str">
            <v>FA179-Opex Expense</v>
          </cell>
        </row>
        <row r="840">
          <cell r="F840" t="str">
            <v>847.8470405.1.492316.000000.847001.300180</v>
          </cell>
          <cell r="M840" t="str">
            <v>847001</v>
          </cell>
          <cell r="N840" t="str">
            <v>KUST - General</v>
          </cell>
          <cell r="O840" t="str">
            <v>300180</v>
          </cell>
          <cell r="P840" t="str">
            <v>FA180-Capex Expense</v>
          </cell>
        </row>
        <row r="841">
          <cell r="F841" t="str">
            <v>847.8470440.1.495140.000000.847001.300180</v>
          </cell>
          <cell r="M841" t="str">
            <v>847001</v>
          </cell>
          <cell r="N841" t="str">
            <v>KUST - General</v>
          </cell>
          <cell r="O841" t="str">
            <v>300180</v>
          </cell>
          <cell r="P841" t="str">
            <v>FA180-Capex Expense</v>
          </cell>
        </row>
        <row r="842">
          <cell r="F842" t="str">
            <v>847.8470530.1.492316.000000.847030.300180</v>
          </cell>
          <cell r="M842" t="str">
            <v>847030</v>
          </cell>
          <cell r="N842" t="str">
            <v>KUST- Masdar city campus</v>
          </cell>
          <cell r="O842" t="str">
            <v>300180</v>
          </cell>
          <cell r="P842" t="str">
            <v>FA180-Capex Expense</v>
          </cell>
        </row>
        <row r="843">
          <cell r="F843" t="str">
            <v>847.8471305.1.421100.000000.847001.200179</v>
          </cell>
          <cell r="M843">
            <v>847001</v>
          </cell>
          <cell r="N843" t="str">
            <v>KUST - General</v>
          </cell>
          <cell r="O843" t="str">
            <v>200179</v>
          </cell>
          <cell r="P843" t="str">
            <v>FA179-Opex Expense</v>
          </cell>
          <cell r="S843">
            <v>1200000</v>
          </cell>
          <cell r="W843">
            <v>1440000</v>
          </cell>
          <cell r="X843">
            <v>1728000</v>
          </cell>
        </row>
        <row r="844">
          <cell r="F844" t="str">
            <v>847.8470220.1.420550.000000.847001.200179</v>
          </cell>
          <cell r="M844">
            <v>847001</v>
          </cell>
          <cell r="N844" t="str">
            <v>KUST - General</v>
          </cell>
          <cell r="O844" t="str">
            <v>200179</v>
          </cell>
          <cell r="P844" t="str">
            <v>FA179-Opex Expense</v>
          </cell>
          <cell r="S844">
            <v>120000</v>
          </cell>
          <cell r="W844">
            <v>120000</v>
          </cell>
          <cell r="X844">
            <v>120000</v>
          </cell>
          <cell r="Y844">
            <v>60000</v>
          </cell>
        </row>
        <row r="845">
          <cell r="F845" t="str">
            <v>847.8470220.1.420570.000000.847001.200179</v>
          </cell>
          <cell r="M845">
            <v>847001</v>
          </cell>
          <cell r="N845" t="str">
            <v>KUST - General</v>
          </cell>
          <cell r="O845" t="str">
            <v>200179</v>
          </cell>
          <cell r="P845" t="str">
            <v>FA179-Opex Expense</v>
          </cell>
          <cell r="S845">
            <v>2000000</v>
          </cell>
          <cell r="W845">
            <v>2000000</v>
          </cell>
          <cell r="X845">
            <v>2000000</v>
          </cell>
          <cell r="Y845">
            <v>1063150</v>
          </cell>
        </row>
        <row r="846">
          <cell r="F846" t="str">
            <v>847.8470220.1.428090.000000.847001.200179</v>
          </cell>
          <cell r="M846">
            <v>847001</v>
          </cell>
          <cell r="N846" t="str">
            <v>KUST - General</v>
          </cell>
          <cell r="O846" t="str">
            <v>200179</v>
          </cell>
          <cell r="P846" t="str">
            <v>FA179-Opex Expense</v>
          </cell>
          <cell r="S846">
            <v>131000</v>
          </cell>
          <cell r="W846">
            <v>131000</v>
          </cell>
          <cell r="X846">
            <v>131000</v>
          </cell>
          <cell r="Y846">
            <v>65500</v>
          </cell>
        </row>
        <row r="847">
          <cell r="F847" t="str">
            <v>847.8470220.1.425740.000000.847001.200179</v>
          </cell>
          <cell r="M847">
            <v>847001</v>
          </cell>
          <cell r="N847" t="str">
            <v>KUST - General</v>
          </cell>
          <cell r="O847" t="str">
            <v>200179</v>
          </cell>
          <cell r="P847" t="str">
            <v>FA179-Opex Expense</v>
          </cell>
          <cell r="S847">
            <v>3000000</v>
          </cell>
          <cell r="W847">
            <v>3000000</v>
          </cell>
          <cell r="X847">
            <v>3000000</v>
          </cell>
          <cell r="Y847">
            <v>1500000</v>
          </cell>
        </row>
        <row r="848">
          <cell r="F848" t="str">
            <v>847.8470220.1.426610.000000.847001.200179</v>
          </cell>
          <cell r="M848">
            <v>847001</v>
          </cell>
          <cell r="N848" t="str">
            <v>KUST - General</v>
          </cell>
          <cell r="O848" t="str">
            <v>200179</v>
          </cell>
          <cell r="P848" t="str">
            <v>FA179-Opex Expense</v>
          </cell>
          <cell r="S848">
            <v>100000</v>
          </cell>
          <cell r="W848">
            <v>100000</v>
          </cell>
          <cell r="X848">
            <v>100000</v>
          </cell>
          <cell r="Y848">
            <v>50000</v>
          </cell>
        </row>
        <row r="849">
          <cell r="F849" t="str">
            <v>847.8470220.1.432205.000000.847001.200179</v>
          </cell>
          <cell r="M849">
            <v>847001</v>
          </cell>
          <cell r="N849" t="str">
            <v>KUST - General</v>
          </cell>
          <cell r="O849" t="str">
            <v>200179</v>
          </cell>
          <cell r="P849" t="str">
            <v>FA179-Opex Expense</v>
          </cell>
          <cell r="S849">
            <v>20000</v>
          </cell>
          <cell r="W849">
            <v>20000</v>
          </cell>
          <cell r="X849">
            <v>20000</v>
          </cell>
          <cell r="Y849">
            <v>10000</v>
          </cell>
        </row>
        <row r="850">
          <cell r="F850" t="str">
            <v>847.8470220.1.425510.000000.847001.200179</v>
          </cell>
          <cell r="M850">
            <v>847001</v>
          </cell>
          <cell r="N850" t="str">
            <v>KUST - General</v>
          </cell>
          <cell r="O850" t="str">
            <v>200179</v>
          </cell>
          <cell r="P850" t="str">
            <v>FA179-Opex Expense</v>
          </cell>
          <cell r="S850">
            <v>20000</v>
          </cell>
          <cell r="W850">
            <v>20000</v>
          </cell>
          <cell r="X850">
            <v>20000</v>
          </cell>
          <cell r="Y850">
            <v>10000</v>
          </cell>
        </row>
        <row r="851">
          <cell r="F851" t="str">
            <v>847.8470220.1.425550.000000.847001.200179</v>
          </cell>
          <cell r="M851">
            <v>847001</v>
          </cell>
          <cell r="N851" t="str">
            <v>KUST - General</v>
          </cell>
          <cell r="O851" t="str">
            <v>200179</v>
          </cell>
          <cell r="P851" t="str">
            <v>FA179-Opex Expense</v>
          </cell>
          <cell r="S851">
            <v>50000</v>
          </cell>
          <cell r="W851">
            <v>50000</v>
          </cell>
          <cell r="X851">
            <v>50000</v>
          </cell>
          <cell r="Y851">
            <v>25000</v>
          </cell>
        </row>
        <row r="852">
          <cell r="F852" t="str">
            <v>847.8470220.1.425900.000000.847001.200179</v>
          </cell>
          <cell r="M852">
            <v>847001</v>
          </cell>
          <cell r="N852" t="str">
            <v>KUST - General</v>
          </cell>
          <cell r="O852" t="str">
            <v>200179</v>
          </cell>
          <cell r="P852" t="str">
            <v>FA179-Opex Expense</v>
          </cell>
          <cell r="S852">
            <v>24000</v>
          </cell>
          <cell r="W852">
            <v>24000</v>
          </cell>
          <cell r="X852">
            <v>24000</v>
          </cell>
          <cell r="Y852">
            <v>12000</v>
          </cell>
        </row>
        <row r="853">
          <cell r="F853" t="str">
            <v>847.8470220.1.428640.000000.847001.200179</v>
          </cell>
          <cell r="M853">
            <v>847001</v>
          </cell>
          <cell r="N853" t="str">
            <v>KUST - General</v>
          </cell>
          <cell r="O853" t="str">
            <v>200179</v>
          </cell>
          <cell r="P853" t="str">
            <v>FA179-Opex Expense</v>
          </cell>
          <cell r="S853">
            <v>40000</v>
          </cell>
          <cell r="W853">
            <v>40000</v>
          </cell>
          <cell r="X853">
            <v>40000</v>
          </cell>
          <cell r="Y853">
            <v>20000</v>
          </cell>
        </row>
        <row r="854">
          <cell r="F854" t="str">
            <v>847.8470220.1.421700.000000.847001.200179</v>
          </cell>
          <cell r="M854">
            <v>847001</v>
          </cell>
          <cell r="N854" t="str">
            <v>KUST - General</v>
          </cell>
          <cell r="O854" t="str">
            <v>200179</v>
          </cell>
          <cell r="P854" t="str">
            <v>FA179-Opex Expense</v>
          </cell>
          <cell r="S854">
            <v>750000</v>
          </cell>
          <cell r="W854">
            <v>750000</v>
          </cell>
          <cell r="X854">
            <v>750000</v>
          </cell>
          <cell r="Y854">
            <v>375000</v>
          </cell>
        </row>
        <row r="866">
          <cell r="S866"/>
        </row>
        <row r="873">
          <cell r="W873"/>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4406.855779976853" createdVersion="6" refreshedVersion="6" minRefreshableVersion="3" recordCount="853">
  <cacheSource type="worksheet">
    <worksheetSource ref="A1:AC854" sheet="Cons. Ch2 &amp; Ch3"/>
  </cacheSource>
  <cacheFields count="29">
    <cacheField name="Cost Center Code - Group" numFmtId="0">
      <sharedItems count="15">
        <s v="President's Office "/>
        <s v="Manpower"/>
        <s v="Graduate Studies"/>
        <s v="College of Engineering"/>
        <s v="College of Arts &amp; Science"/>
        <s v="Administration, Facilities and EHS Office"/>
        <s v="Finance &amp; Business Development Office"/>
        <s v="HR &amp; Procurement Office"/>
        <s v="Information Technology/ANKABUT"/>
        <s v="Continuing Education"/>
        <s v="Senior Vice President, Research Office"/>
        <s v="Academic and Student Services Office"/>
        <s v="College of Medicine &amp; Health Sciences"/>
        <s v="KUST - Office of the Provost"/>
        <s v="Provost"/>
      </sharedItems>
    </cacheField>
    <cacheField name="Cost Center Code" numFmtId="0">
      <sharedItems containsMixedTypes="1" containsNumber="1" containsInteger="1" minValue="8470110" maxValue="8471305"/>
    </cacheField>
    <cacheField name="Cost Center Description" numFmtId="0">
      <sharedItems/>
    </cacheField>
    <cacheField name="Account Code" numFmtId="0">
      <sharedItems containsMixedTypes="1" containsNumber="1" containsInteger="1" minValue="413310" maxValue="495140" count="92">
        <n v="420550"/>
        <s v="Ch1"/>
        <n v="420570"/>
        <n v="420900"/>
        <n v="421000"/>
        <n v="421700"/>
        <n v="425510"/>
        <n v="425900"/>
        <n v="426610"/>
        <n v="427710"/>
        <n v="427900"/>
        <n v="428090"/>
        <n v="428640"/>
        <n v="435410"/>
        <n v="435519"/>
        <n v="436110"/>
        <n v="420120"/>
        <n v="425100"/>
        <n v="425550"/>
        <n v="427100"/>
        <n v="427200"/>
        <n v="435310"/>
        <n v="425743"/>
        <n v="425744"/>
        <n v="425745"/>
        <n v="425749"/>
        <n v="425720"/>
        <n v="425763"/>
        <n v="425770"/>
        <n v="432209"/>
        <n v="432690"/>
        <n v="435350"/>
        <n v="435508"/>
        <n v="435530"/>
        <n v="430120"/>
        <n v="436600"/>
        <n v="425760"/>
        <n v="435509"/>
        <n v="435340"/>
        <n v="425761"/>
        <n v="421600"/>
        <n v="426100"/>
        <n v="428200"/>
        <n v="420310"/>
        <n v="421100"/>
        <n v="426210"/>
        <n v="426220"/>
        <n v="426250"/>
        <n v="426800"/>
        <n v="426900"/>
        <n v="428111"/>
        <n v="428112"/>
        <n v="429900"/>
        <n v="430330"/>
        <n v="432120"/>
        <n v="432170"/>
        <n v="432320"/>
        <n v="432540"/>
        <n v="435740"/>
        <n v="436220"/>
        <n v="420130"/>
        <n v="425300"/>
        <n v="425350"/>
        <n v="436120"/>
        <n v="420810"/>
        <n v="427810"/>
        <n v="427850"/>
        <n v="430230"/>
        <n v="432205"/>
        <n v="435523"/>
        <n v="422100"/>
        <n v="425742"/>
        <n v="425746"/>
        <n v="425747"/>
        <n v="425750"/>
        <n v="435330"/>
        <n v="422900"/>
        <n v="425762"/>
        <n v="428400"/>
        <n v="432210"/>
        <n v="425741"/>
        <n v="425740"/>
        <n v="492310"/>
        <n v="492316"/>
        <n v="492200"/>
        <n v="492610"/>
        <n v="495140"/>
        <n v="495110"/>
        <n v="413310"/>
        <n v="426290"/>
        <n v="435510"/>
        <n v="426751"/>
      </sharedItems>
    </cacheField>
    <cacheField name="Account Description" numFmtId="0">
      <sharedItems count="99">
        <s v="Academic Advisory Service"/>
        <e v="#N/A"/>
        <s v="Academic Collaborative Partnership Services"/>
        <s v="Legal services"/>
        <s v="Management consultancy"/>
        <s v="Standards Certification Services (e.g. ISO)"/>
        <s v="Conferences, seminars and exhibitions and other events: - Local Events"/>
        <s v="Entertainment and hospitality"/>
        <s v="Computer software licenses"/>
        <s v="Subscriptions and membership fees: Trade organisations"/>
        <s v="Translation and interpretation service"/>
        <s v="Business Travel - Combined expenses"/>
        <s v="Events - Awards, prizes &amp; gifts"/>
        <s v="Catering supplies: Offices"/>
        <s v="Photography - Consumable materials /Tools"/>
        <s v="Printing supplies"/>
        <s v="Internal Audit service"/>
        <s v="Advertising Services (General)"/>
        <s v="Conferences, seminars and exhibitions and other events: - Overseas event"/>
        <s v="Public relations"/>
        <s v="Printing and publishing"/>
        <s v="Newspapers, magazines, journals, etc"/>
        <s v="Graduation rewards"/>
        <s v="Student medical insurance"/>
        <s v="Student relocation &amp; travel exps"/>
        <s v="Postgraduate Student Salaries"/>
        <s v="Education-Outsourced training service"/>
        <s v="Student Project Expenses"/>
        <s v="Academic Missions - Combined expenses"/>
        <s v="Laboratory equipment"/>
        <s v="Plant, machinery and heavy equipment, not mentioned elsewhere"/>
        <s v="Academic Publications"/>
        <s v="Laboratory - Scientific"/>
        <s v="School consumables, not specifically mentioned elsewhere"/>
        <s v="Rental - Buildings, other than staff residences"/>
        <s v="Training/Teaching equipment and other educational aid"/>
        <s v="Student activities &amp; field trip expenses"/>
        <s v="Laboratory - Veterinary"/>
        <s v="Text books and library books"/>
        <s v="Student Field trips"/>
        <s v="Security service"/>
        <s v="Freight and shipping costs, not included elsewhere under purchase costs"/>
        <s v="Health,safety&amp;environment awareness"/>
        <s v="Cleaning Services: Business premises"/>
        <s v="Manpower supply"/>
        <s v="Insurance - Cash and fidelity"/>
        <s v="Insurance - Fire and allied perils"/>
        <s v="Insurance - Motor vehicles"/>
        <s v="Motor vehicle registration and inspection charges"/>
        <s v="Postal, courier and other document delivery expenses"/>
        <s v="Electricity consumption charges"/>
        <s v="Water consumption charges"/>
        <s v="Other services, not specifically mentioned elsewhere"/>
        <s v="Rental - Motor vehicles"/>
        <s v="Bldg maintenance-Business premises"/>
        <s v="Bldg decoration &amp; minor improvements"/>
        <s v="Residential Furniture and fixtures"/>
        <s v="Motor vehicles (non-military)"/>
        <s v="Fuel, oil and lubricants: Motor vehicles"/>
        <s v="Road signs"/>
        <s v="External Audit service"/>
        <s v="Banking service charges / Fees"/>
        <s v="Fees for processing e-payments"/>
        <s v="Stationery"/>
        <s v="IT Systems &amp; Support expenses"/>
        <s v="Telephone and telefax charges"/>
        <s v="Data Transmission charges"/>
        <s v="Rental - Equipment"/>
        <s v="Computers and peripherals"/>
        <s v="Scientific"/>
        <s v="Waste management service"/>
        <s v="Enrollment expenses"/>
        <s v="Student Transport"/>
        <s v="Student Accommodation"/>
        <s v="Skill assessment service"/>
        <s v="Library books"/>
        <s v="Other specialised professional services, not mentioned elsewhere"/>
        <s v="Student Internship"/>
        <s v="Sponsorship expenses/contributions"/>
        <s v="Medical equipment"/>
        <s v="Student stipend"/>
        <s v="Scholarships &amp; other financial aid"/>
        <s v="Hardware &amp; peripherals"/>
        <s v="Capital expense - Buildings"/>
        <s v="Furniture &amp; Fixtures - Offices"/>
        <s v="Copyrights, patents and licenses"/>
        <s v="Computer software"/>
        <s v="Consolidated cost of outsourced employees"/>
        <s v="Insurance - Other"/>
        <s v="Landscaping and other horticulture"/>
        <s v="Local Medical treatment expenses including preventive testing"/>
        <s v="Advertising" u="1"/>
        <s v="Standards certification (e.g. ISO)" u="1"/>
        <s v="Landscaping and other hor" u="1"/>
        <s v="Manpower" u="1"/>
        <s v="Local Medical treatment" u="1"/>
        <s v="Scholarships &amp; other fina" u="1"/>
        <s v="Cleaning: Business premises" u="1"/>
        <s v="Education- outsourced training service" u="1"/>
      </sharedItems>
    </cacheField>
    <cacheField name="GL Account Combination" numFmtId="0">
      <sharedItems containsBlank="1" count="853">
        <s v="847.8470110.1.420550.000000.847001.200179"/>
        <m/>
        <s v="847.8470110.1.420570.000000.847001.200179"/>
        <s v="847.8470110.1.420900.000000.847001.200179"/>
        <s v="847.8470110.1.421000.000000.847001.200179"/>
        <s v="847.8470110.1.421700.000000.847001.200179"/>
        <s v="847.8470110.1.425510.000000.847001.200179"/>
        <s v="847.8470110.1.425900.000000.847001.200179"/>
        <s v="847.8470110.1.426610.000000.847001.200179"/>
        <s v="847.8470110.1.427710.000000.847001.200179"/>
        <s v="847.8470110.1.427900.000000.847001.200179"/>
        <s v="847.8470110.1.428090.000000.847001.200179"/>
        <s v="847.8470110.1.428640.000000.847001.200179"/>
        <s v="847.8470110.1.435410.000000.847001.200179"/>
        <s v="847.8470110.1.435519.000000.847001.200179"/>
        <s v="847.8470110.1.436110.000000.847001.200179"/>
        <s v="847.8470120.1.420120.000000.847001.200179"/>
        <s v="847.8470130.1.421000.000000.847001.200179"/>
        <s v="847.8470130.1.425510.000000.847001.200179"/>
        <s v="847.8470130.1.427710.000000.847001.200179"/>
        <s v="847.8470140.1.425100.000000.847001.200179"/>
        <s v="847.8470140.1.425510.000000.847001.200179"/>
        <s v="847.8470140.1.425550.000000.847001.200179"/>
        <s v="847.8470140.1.427100.000000.847001.200179"/>
        <s v="847.8470140.1.427200.000000.847001.200179"/>
        <s v="847.8470140.1.435310.000000.847001.200179"/>
        <s v="847.8470140.1.435519.000000.847001.200179"/>
        <s v="847.8470150.1.420900.000000.847001.200179"/>
        <s v="847.8470150.1.425900.000000.847001.200179"/>
        <s v="847.8470230.1.420550.000000.847001.200179"/>
        <s v="847.8470230.1.425100.000000.847001.200179"/>
        <s v="847.8470230.1.425510.000000.847001.200179"/>
        <s v="847.8470230.1.425550.000000.847001.200179"/>
        <s v="847.8470230.1.425743.000000.847001.200179"/>
        <s v="847.8470230.1.425744.000000.847001.200179"/>
        <s v="847.8470230.1.425745.000000.847001.200179"/>
        <s v="847.8470230.1.425749.000000.847001.200179"/>
        <s v="847.8470230.1.426610.000000.847001.200179"/>
        <s v="847.8470230.1.436110.000000.847001.200179"/>
        <s v="847.8470305.1.420550.000000.847001.200179"/>
        <s v="847.8470305.1.420570.000000.847001.200179"/>
        <s v="847.8470305.1.421700.000000.847001.200179"/>
        <s v="847.8470305.1.425510.000000.847001.200179"/>
        <s v="847.8470305.1.425720.000000.847001.200179"/>
        <s v="847.8470305.1.425763.000000.847001.200179"/>
        <s v="847.8470305.1.425770.000000.847001.200179"/>
        <s v="847.8470305.1.425900.000000.847001.200179"/>
        <s v="847.8470305.1.426610.000000.847001.200179"/>
        <s v="847.8470305.1.428640.000000.847001.200179"/>
        <s v="847.8470305.1.432209.000000.847001.200179"/>
        <s v="847.8470305.1.432690.000000.847001.200179"/>
        <s v="847.8470305.1.435350.000000.847001.200179"/>
        <s v="847.8470305.1.435508.000000.847001.200179"/>
        <s v="847.8470305.1.435530.000000.847001.200179"/>
        <s v="847.8470305.1.436110.000000.847001.200179"/>
        <s v="847.8470310.1.425763.000000.847001.200179"/>
        <s v="847.8470310.1.425770.000000.847001.200179"/>
        <s v="847.8470310.1.430120.000000.847001.200179"/>
        <s v="847.8470310.1.435350.000000.847001.200179"/>
        <s v="847.8470310.1.435508.000000.847001.200179"/>
        <s v="847.8470310.1.436600.000000.847001.200179"/>
        <s v="847.8470315.1.425510.000000.847001.200179"/>
        <s v="847.8470315.1.425760.000000.847001.200179"/>
        <s v="847.8470315.1.425763.000000.847001.200179"/>
        <s v="847.8470315.1.425770.000000.847001.200179"/>
        <s v="847.8470315.1.425900.000000.847001.200179"/>
        <s v="847.8470315.1.426610.000000.847001.200179"/>
        <s v="847.8470315.1.432209.000000.847001.200179"/>
        <s v="847.8470315.1.435350.000000.847001.200179"/>
        <s v="847.8470315.1.435508.000000.847001.200179"/>
        <s v="847.8470315.1.435508.000000.847951.200179"/>
        <s v="847.8470315.1.436110.000000.847001.200179"/>
        <s v="847.8470320.1.425763.000000.847001.200179"/>
        <s v="847.8470320.1.425770.000000.847001.200179"/>
        <s v="847.8470320.1.426610.000000.847001.200179"/>
        <s v="847.8470320.1.435350.000000.847001.200179"/>
        <s v="847.8470320.1.435508.000000.847001.200179"/>
        <s v="847.8470325.1.425763.000000.847001.200179"/>
        <s v="847.8470325.1.426610.000000.847001.200179"/>
        <s v="847.8470325.1.435508.000000.847001.200179"/>
        <s v="847.8470325.1.435509.000000.847001.200179"/>
        <s v="847.8470325.1.436110.000000.847001.200179"/>
        <s v="847.8470330.1.425763.000000.847001.200179"/>
        <s v="847.8470330.1.425770.000000.847001.200179"/>
        <s v="847.8470330.1.426610.000000.847001.200179"/>
        <s v="847.8470330.1.428640.000000.847001.200179"/>
        <s v="847.8470330.1.435350.000000.847001.200179"/>
        <s v="847.8470330.1.435508.000000.847001.200179"/>
        <s v="847.8470330.1.436600.000000.847001.200179"/>
        <s v="847.8470335.1.425763.000000.847001.200179"/>
        <s v="847.8470335.1.425770.000000.847001.200179"/>
        <s v="847.8470335.1.426610.000000.847001.200179"/>
        <s v="847.8470335.1.435350.000000.847001.200179"/>
        <s v="847.8470335.1.435508.000000.847001.200179"/>
        <s v="847.8470335.1.436110.000000.847001.200179"/>
        <s v="847.8470335.1.436600.000000.847001.200179"/>
        <s v="847.8470340.1.425763.000000.847001.200179"/>
        <s v="847.8470340.1.425770.000000.847001.200179"/>
        <s v="847.8470340.1.426610.000000.847001.200179"/>
        <s v="847.8470340.1.432209.000000.847001.200179"/>
        <s v="847.8470340.1.435350.000000.847001.200179"/>
        <s v="847.8470340.1.435508.000000.847001.200179"/>
        <s v="847.8470345.1.425770.000000.847001.200179"/>
        <s v="847.8470345.1.428090.000000.847001.200179"/>
        <s v="847.8470345.1.435350.000000.847001.200179"/>
        <s v="847.8470345.1.435508.000000.847001.200179"/>
        <s v="847.8470345.1.436110.000000.847001.200179"/>
        <s v="847.8470350.1.425510.000000.847001.200179"/>
        <s v="847.8470350.1.425763.000000.847001.200179"/>
        <s v="847.8470350.1.425770.000000.847001.200179"/>
        <s v="847.8470350.1.426610.000000.847001.200179"/>
        <s v="847.8470350.1.432209.000000.847001.200179"/>
        <s v="847.8470350.1.435340.000000.847001.200179"/>
        <s v="847.8470350.1.435350.000000.847001.200179"/>
        <s v="847.8470350.1.435508.000000.847001.200179"/>
        <s v="847.8470350.1.436110.000000.847001.200179"/>
        <s v="847.8470405.1.421700.000000.847001.200179"/>
        <s v="847.8470405.1.425100.000000.847001.200179"/>
        <s v="847.8470405.1.425510.000000.847001.200179"/>
        <s v="847.8470405.1.425770.000000.847001.200179"/>
        <s v="847.8470405.1.427710.000000.847001.200179"/>
        <s v="847.8470405.1.432209.000000.847001.200179"/>
        <s v="847.8470405.1.435350.000000.847001.200179"/>
        <s v="847.8470410.1.425770.000000.847001.200179"/>
        <s v="847.8470410.1.426610.000000.847001.200179"/>
        <s v="847.8470410.1.435350.000000.847001.200179"/>
        <s v="847.8470415.1.425770.000000.847001.200179"/>
        <s v="847.8470415.1.425900.000000.847001.200179"/>
        <s v="847.8470415.1.426610.000000.847001.200179"/>
        <s v="847.8470415.1.432209.000000.847001.200179"/>
        <s v="847.8470415.1.435350.000000.847001.200179"/>
        <s v="847.8470415.1.435508.000000.847001.200179"/>
        <s v="847.8470425.1.425510.000000.847001.200179"/>
        <s v="847.8470425.1.425770.000000.847001.200179"/>
        <s v="847.8470425.1.426610.000000.847001.200179"/>
        <s v="847.8470425.1.435350.000000.847001.200179"/>
        <s v="847.8470425.1.435508.000000.847001.200179"/>
        <s v="847.8470430.1.425770.000000.847001.200179"/>
        <s v="847.8470430.1.426610.000000.847001.200179"/>
        <s v="847.8470430.1.435508.000000.847001.200179"/>
        <s v="847.8470435.1.425770.000000.847001.200179"/>
        <s v="847.8470435.1.426610.000000.847001.200179"/>
        <s v="847.8470435.1.427710.000000.847001.200179"/>
        <s v="847.8470435.1.435340.000000.847001.200179"/>
        <s v="847.8470435.1.436600.000000.847001.200179"/>
        <s v="847.8470440.1.425761.000000.847001.200179"/>
        <s v="847.8470440.1.425770.000000.847001.200179"/>
        <s v="847.8470440.1.426610.000000.847001.200179"/>
        <s v="847.8470440.1.435340.000000.847001.200179"/>
        <s v="847.8470440.1.435350.000000.847001.200179"/>
        <s v="847.8470440.1.436600.000000.847001.200179"/>
        <s v="847.8470445.1.425770.000000.847001.200179"/>
        <s v="847.8470445.1.426610.000000.847001.200179"/>
        <s v="847.8470450.1.425761.000000.847001.200179"/>
        <s v="847.8470450.1.425770.000000.847001.200179"/>
        <s v="847.8470450.1.432209.000000.847001.200179"/>
        <s v="847.8470450.1.435350.000000.847001.200179"/>
        <s v="847.8470450.1.435508.000000.847001.200179"/>
        <s v="847.8470520.1.421600.000000.847030.200179"/>
        <s v="847.8470520.1.425510.000000.847001.200179"/>
        <s v="847.8470520.1.425510.000000.847951.200179"/>
        <s v="847.8470520.1.426100.000000.847001.200179"/>
        <s v="847.8470520.1.426610.000000.847001.200179"/>
        <s v="847.8470520.1.427710.000000.847001.200179"/>
        <s v="847.8470520.1.428200.000000.847001.200179"/>
        <s v="847.8470520.1.428200.000000.847951.200179"/>
        <s v="847.8470530.1.420310.000000.847010.200179"/>
        <s v="847.8470530.1.420310.000000.847015.200179"/>
        <s v="847.8470530.1.420310.000000.847020.200179"/>
        <s v="847.8470530.1.420310.000000.847030.200179"/>
        <s v="847.8470530.1.421100.000000.847010.200179"/>
        <s v="847.8470530.1.421600.000000.847010.200179"/>
        <s v="847.8470530.1.421600.000000.847015.200179"/>
        <s v="847.8470530.1.421600.000000.847020.200179"/>
        <s v="847.8470530.1.421600.000000.847030.200179"/>
        <s v="847.8470530.1.425510.000000.847010.200179"/>
        <s v="847.8470530.1.426210.000000.847010.200179"/>
        <s v="847.8470530.1.426220.000000.847010.200179"/>
        <s v="847.8470530.1.426220.000000.847030.200179"/>
        <s v="847.8470530.1.426250.000000.847010.200179"/>
        <s v="847.8470530.1.426800.000000.847010.200179"/>
        <s v="847.8470530.1.426900.000000.847010.200179"/>
        <s v="847.8470530.1.428111.000000.847010.200179"/>
        <s v="847.8470530.1.428111.000000.847015.200179"/>
        <s v="847.8470530.1.428111.000000.847020.200179"/>
        <s v="847.8470530.1.428111.000000.847030.200179"/>
        <s v="847.8470530.1.428112.000000.847010.200179"/>
        <s v="847.8470530.1.428112.000000.847015.200179"/>
        <s v="847.8470530.1.428112.000000.847020.200179"/>
        <s v="847.8470530.1.428112.000000.847030.200179"/>
        <s v="847.8470530.1.429900.000000.847010.200179"/>
        <s v="847.8470530.1.430330.000000.847010.200179"/>
        <s v="847.8470530.1.430330.000000.847020.200179"/>
        <s v="847.8470530.1.432120.000000.847010.200179"/>
        <s v="847.8470530.1.432120.000000.847015.200179"/>
        <s v="847.8470530.1.432120.000000.847020.200179"/>
        <s v="847.8470530.1.432120.000000.847030.200179"/>
        <s v="847.8470530.1.432120.000000.847951.200179"/>
        <s v="847.8470530.1.432170.000000.847010.200179"/>
        <s v="847.8470530.1.432320.000000.847010.200179"/>
        <s v="847.8470530.1.432540.000000.847001.200179"/>
        <s v="847.8470530.1.432540.000000.847010.200179"/>
        <s v="847.8470530.1.432540.000000.847020.200179"/>
        <s v="847.8470530.1.435740.000000.847010.200179"/>
        <s v="847.8470530.1.436110.000000.847001.200179"/>
        <s v="847.8470530.1.436110.000000.847010.200179"/>
        <s v="847.8470530.1.436110.000000.847020.200179"/>
        <s v="847.8470530.1.436220.000000.847020.200179"/>
        <s v="847.8470540.1.421100.000000.847010.200179"/>
        <s v="847.8470540.1.432120.000000.847010.200179"/>
        <s v="847.8470540.1.432120.000000.847020.200179"/>
        <s v="847.8470540.1.432540.000000.847010.200179"/>
        <s v="847.8470540.1.435410.000000.847020.200179"/>
        <s v="847.8470620.1.420130.000000.847001.200179"/>
        <s v="847.8470620.1.421000.000000.847001.200179"/>
        <s v="847.8470620.1.421100.000000.847001.200179"/>
        <s v="847.8470620.1.425300.000000.847001.200179"/>
        <s v="847.8470620.1.425350.000000.847001.200179"/>
        <s v="847.8470620.1.426610.000000.847001.200179"/>
        <s v="847.8470620.1.436110.000000.847001.200179"/>
        <s v="847.8470620.1.436120.000000.847001.200179"/>
        <s v="847.8470720.1.421000.000000.847001.200179"/>
        <s v="847.8470720.1.421700.000000.847001.200179"/>
        <s v="847.8470720.1.426900.000000.847001.200179"/>
        <s v="847.8470720.1.428200.000000.847001.200179"/>
        <s v="847.8470720.1.435410.000000.847001.200179"/>
        <s v="847.8470720.1.436120.000000.847001.200179"/>
        <s v="847.8470730.1.421000.000000.847001.200179"/>
        <s v="847.8470730.1.425510.000000.847001.200179"/>
        <s v="847.8470730.1.425900.000000.847001.200179"/>
        <s v="847.8470730.1.426610.000000.847001.200179"/>
        <s v="847.8470730.1.427200.000000.847001.200179"/>
        <s v="847.8470730.1.427900.000000.847001.200179"/>
        <s v="847.8470730.1.428640.000000.847001.200179"/>
        <s v="847.8470730.1.436110.000000.847001.200179"/>
        <s v="847.8470810.1.420810.000000.847001.200179"/>
        <s v="847.8470810.1.421100.000000.847001.200179"/>
        <s v="847.8470810.1.426610.000000.847001.200179"/>
        <s v="847.8470810.1.427810.000000.847001.200179"/>
        <s v="847.8470810.1.427850.000000.847001.200179"/>
        <s v="847.8470810.1.427850.000000.847951.200179"/>
        <s v="847.8470810.1.428090.000000.847001.200179"/>
        <s v="847.8470810.1.430230.000000.847001.200179"/>
        <s v="847.8470810.1.432205.000000.847001.200179"/>
        <s v="847.8471010.1.425100.000000.847001.200179"/>
        <s v="847.8471010.1.425510.000000.847001.200179"/>
        <s v="847.8471010.1.425550.000000.847001.200179"/>
        <s v="847.8471010.1.425720.000000.847001.200179"/>
        <s v="847.8471010.1.425900.000000.847001.200179"/>
        <s v="847.8471010.1.436110.000000.847001.200179"/>
        <s v="847.8471010.1.436120.000000.847001.200179"/>
        <s v="847.8471121.1.429900.000000.847001.200179"/>
        <s v="847.8471121.1.435523.000000.847001.200179"/>
        <s v="847.8471130.1.420570.000000.847001.200179"/>
        <s v="847.8471130.1.426610.000000.847001.200179"/>
        <s v="847.8471130.1.426900.000000.847001.200179"/>
        <s v="847.8471130.1.427900.000000.847001.200179"/>
        <s v="847.8471130.1.435523.000000.847001.200179"/>
        <s v="847.8471130.1.436120.000000.847001.200179"/>
        <s v="847.8471140.1.420570.000000.847001.200179"/>
        <s v="847.8471140.1.426610.000000.847001.200179"/>
        <s v="847.8471140.1.426900.000000.847001.200179"/>
        <s v="847.8471140.1.435523.000000.847001.200179"/>
        <s v="847.8471150.1.420900.000000.847001.200179"/>
        <s v="847.8471150.1.426610.000000.847001.200179"/>
        <s v="847.8471160.1.422100.000000.847001.200179"/>
        <s v="847.8471160.1.426610.000000.847001.200179"/>
        <s v="847.8471160.1.432209.000000.847001.200179"/>
        <s v="847.8471160.1.435508.000000.847001.200179"/>
        <s v="847.8471170.1.420810.000000.847001.200179"/>
        <s v="847.8471170.1.426610.000000.847001.200179"/>
        <s v="847.8471220.1.425510.000000.847001.200179"/>
        <s v="847.8471220.1.425550.000000.847001.200179"/>
        <s v="847.8471220.1.426900.000000.847001.200179"/>
        <s v="847.8471220.1.435340.000000.847001.200179"/>
        <s v="847.8471220.1.436110.000000.847001.200179"/>
        <s v="847.8471220.1.436120.000000.847001.200179"/>
        <s v="847.8471230.1.425742.000000.847001.200179"/>
        <s v="847.8471230.1.426610.000000.847001.200179"/>
        <s v="847.8471240.1.425510.000000.847001.200179"/>
        <s v="847.8471240.1.425720.000000.847001.200179"/>
        <s v="847.8471240.1.425761.000000.847001.200179"/>
        <s v="847.8471240.1.426610.000000.847001.200179"/>
        <s v="847.8471250.1.425510.000000.847001.200179"/>
        <s v="847.8471250.1.425720.000000.847001.200179"/>
        <s v="847.8471250.1.436110.000000.847001.200179"/>
        <s v="847.8471260.1.420310.000000.847001.200179"/>
        <s v="847.8471260.1.421100.000000.847001.200179"/>
        <s v="847.8471260.1.421600.000000.847001.200179"/>
        <s v="847.8471260.1.425746.000000.847001.200179"/>
        <s v="847.8471260.1.425747.000000.847001.200179"/>
        <s v="847.8471260.1.425750.000000.847001.200179"/>
        <s v="847.8471260.1.425760.000000.847001.200179"/>
        <s v="847.8471260.1.425900.000000.847001.200179"/>
        <s v="847.8471260.1.426220.000000.847001.200179"/>
        <s v="847.8471260.1.428111.000000.847001.200179"/>
        <s v="847.8471260.1.428112.000000.847001.200179"/>
        <s v="847.8471260.1.428640.000000.847001.200179"/>
        <s v="847.8471260.1.430230.000000.847001.200179"/>
        <s v="847.8471260.1.432120.000000.847001.200179"/>
        <s v="847.8471270.1.435310.000000.847001.200179"/>
        <s v="847.8471270.1.435330.000000.847001.200179"/>
        <s v="847.8471270.1.436120.000000.847001.200179"/>
        <s v="847.8471280.1.425510.000000.847001.200179"/>
        <s v="847.8471280.1.425550.000000.847001.200179"/>
        <s v="847.8471280.1.425770.000000.847001.200179"/>
        <s v="847.8471280.1.426610.000000.847001.200179"/>
        <s v="847.8471280.1.428640.000000.847001.200179"/>
        <s v="847.8471305.1.420550.000000.847001.200179"/>
        <s v="847.8471305.1.420570.000000.847001.200179"/>
        <s v="847.8471305.1.420810.000000.847001.200179"/>
        <s v="847.8471305.1.421000.000000.847001.200179"/>
        <s v="847.8471305.1.421700.000000.847001.200179"/>
        <s v="847.8471305.1.422100.000000.847001.200179"/>
        <s v="847.8471305.1.422900.000000.847001.200179"/>
        <s v="847.8471305.1.425100.000000.847001.200179"/>
        <s v="847.8471305.1.425510.000000.847001.200179"/>
        <s v="847.8471305.1.425550.000000.847001.200179"/>
        <s v="847.8471305.1.425720.000000.847001.200179"/>
        <s v="847.8471305.1.425742.000000.847001.200179"/>
        <s v="847.8471305.1.425745.000000.847001.200179"/>
        <s v="847.8471305.1.425746.000000.847001.200179"/>
        <s v="847.8471305.1.425749.000000.847001.200179"/>
        <s v="847.8471305.1.425750.000000.847001.200179"/>
        <s v="847.8471305.1.425760.000000.847001.200179"/>
        <s v="847.8471305.1.425762.000000.847001.200179"/>
        <s v="847.8471305.1.425763.000000.847001.200179"/>
        <s v="847.8471305.1.425770.000000.847001.200179"/>
        <s v="847.8471305.1.425900.000000.847001.200179"/>
        <s v="847.8471305.1.426100.000000.847001.200179"/>
        <s v="847.8471305.1.426610.000000.847001.200179"/>
        <s v="847.8471305.1.426900.000000.847001.200179"/>
        <s v="847.8471305.1.427100.000000.847001.200179"/>
        <s v="847.8471305.1.427200.000000.847001.200179"/>
        <s v="847.8471305.1.427710.000000.847001.200179"/>
        <s v="847.8471305.1.427810.000000.847001.200179"/>
        <s v="847.8471305.1.428090.000000.847001.200179"/>
        <s v="847.8471305.1.428400.000000.847001.200179"/>
        <s v="847.8471305.1.428640.000000.847001.200179"/>
        <s v="847.8471305.1.432205.000000.847001.200179"/>
        <s v="847.8471305.1.432209.000000.847001.200179"/>
        <s v="847.8471305.1.432210.000000.847001.200179"/>
        <s v="847.8471305.1.435310.000000.847001.200179"/>
        <s v="847.8471305.1.435330.000000.847001.200179"/>
        <s v="847.8471305.1.435340.000000.847001.200179"/>
        <s v="847.8471305.1.435410.000000.847001.200179"/>
        <s v="847.8471305.1.435508.000000.847001.200179"/>
        <s v="847.8471305.1.435519.000000.847001.200179"/>
        <s v="847.8471305.1.435530.000000.847001.200179"/>
        <s v="847.8471305.1.436110.000000.847001.200179"/>
        <s v="847.8471305.1.436120.000000.847001.200179"/>
        <s v="847.8470110.1.425100.000000.847001.200179"/>
        <s v="847.8470110.1.425550.000000.847001.200179"/>
        <s v="847.8470110.1.425770.000000.847001.200179"/>
        <s v="847.8470110.1.428400.000000.847001.200179"/>
        <s v="847.8470110.1.430330.000000.847001.200179"/>
        <s v="847.8470110.1.435310.000000.847001.200179"/>
        <s v="847.8470110.1.435530.000000.847001.200179"/>
        <s v="847.8470130.1.425100.000000.847001.200179"/>
        <s v="847.8470130.1.428090.000000.847001.200179"/>
        <s v="847.8470140.1.428640.000000.847001.200179"/>
        <s v="847.8470230.1.425741.000000.847001.200179"/>
        <s v="847.8470230.1.425742.000000.847001.200179"/>
        <s v="847.8470230.1.425761.000000.847001.200179"/>
        <s v="847.8470230.1.425762.000000.847001.200179"/>
        <s v="847.8470230.1.425770.000000.847001.200179"/>
        <s v="847.8470230.1.425900.000000.847001.200179"/>
        <s v="847.8470230.1.428090.000000.847001.200179"/>
        <s v="847.8470230.1.428640.000000.847001.200179"/>
        <s v="847.8470305.1.425762.000000.847001.200179"/>
        <s v="847.8470305.1.428090.000000.847001.200179"/>
        <s v="847.8470305.1.428400.000000.847001.200179"/>
        <s v="847.8470305.1.430330.000000.847001.200179"/>
        <s v="847.8470305.1.436600.000000.847001.200179"/>
        <s v="847.8470310.1.420550.000000.847001.200179"/>
        <s v="847.8470310.1.425510.000000.847001.200179"/>
        <s v="847.8470310.1.425760.000000.847001.200179"/>
        <s v="847.8470310.1.425900.000000.847001.200179"/>
        <s v="847.8470310.1.426610.000000.847001.200179"/>
        <s v="847.8470310.1.428090.000000.847001.200179"/>
        <s v="847.8470310.1.436110.000000.847001.200179"/>
        <s v="847.8470315.1.420550.000000.847001.200179"/>
        <s v="847.8470315.1.428090.000000.847001.200179"/>
        <s v="847.8470315.1.436600.000000.847001.200179"/>
        <s v="847.8470320.1.420550.000000.847001.200179"/>
        <s v="847.8470320.1.425510.000000.847001.200179"/>
        <s v="847.8470320.1.425760.000000.847001.200179"/>
        <s v="847.8470320.1.425900.000000.847001.200179"/>
        <s v="847.8470320.1.428090.000000.847001.200179"/>
        <s v="847.8470320.1.436110.000000.847001.200179"/>
        <s v="847.8470320.1.436600.000000.847001.200179"/>
        <s v="847.8470325.1.420550.000000.847001.200179"/>
        <s v="847.8470325.1.425510.000000.847001.200179"/>
        <s v="847.8470325.1.425760.000000.847001.200179"/>
        <s v="847.8470325.1.425770.000000.847001.200179"/>
        <s v="847.8470325.1.425900.000000.847001.200179"/>
        <s v="847.8470325.1.428090.000000.847001.200179"/>
        <s v="847.8470325.1.435350.000000.847001.200179"/>
        <s v="847.8470325.1.436600.000000.847001.200179"/>
        <s v="847.8470330.1.421700.000000.847001.200179"/>
        <s v="847.8470330.1.425510.000000.847001.200179"/>
        <s v="847.8470330.1.425760.000000.847001.200179"/>
        <s v="847.8470330.1.425761.000000.847001.200179"/>
        <s v="847.8470330.1.425900.000000.847001.200179"/>
        <s v="847.8470330.1.428090.000000.847001.200179"/>
        <s v="847.8470330.1.435340.000000.847001.200179"/>
        <s v="847.8470330.1.436110.000000.847001.200179"/>
        <s v="847.8470335.1.420550.000000.847001.200179"/>
        <s v="847.8470335.1.425510.000000.847001.200179"/>
        <s v="847.8470335.1.425760.000000.847001.200179"/>
        <s v="847.8470335.1.425900.000000.847001.200179"/>
        <s v="847.8470335.1.428090.000000.847001.200179"/>
        <s v="847.8470340.1.420550.000000.847001.200179"/>
        <s v="847.8470340.1.425510.000000.847001.200179"/>
        <s v="847.8470340.1.425760.000000.847001.200179"/>
        <s v="847.8470340.1.425900.000000.847001.200179"/>
        <s v="847.8470340.1.428090.000000.847001.200179"/>
        <s v="847.8470340.1.436110.000000.847001.200179"/>
        <s v="847.8470340.1.436600.000000.847001.200179"/>
        <s v="847.8470345.1.420550.000000.847001.200179"/>
        <s v="847.8470345.1.425510.000000.847001.200179"/>
        <s v="847.8470345.1.425760.000000.847001.200179"/>
        <s v="847.8470345.1.425900.000000.847001.200179"/>
        <s v="847.8470345.1.426610.000000.847001.200179"/>
        <s v="847.8470345.1.436600.000000.847001.200179"/>
        <s v="847.8470350.1.420550.000000.847001.200179"/>
        <s v="847.8470350.1.425760.000000.847001.200179"/>
        <s v="847.8470350.1.425900.000000.847001.200179"/>
        <s v="847.8470350.1.436600.000000.847001.200179"/>
        <s v="847.8470405.1.425550.000000.847001.200179"/>
        <s v="847.8470405.1.428090.000000.847001.200179"/>
        <s v="847.8470410.1.420570.000000.847001.200179"/>
        <s v="847.8470410.1.425100.000000.847001.200179"/>
        <s v="847.8470410.1.425761.000000.847001.200179"/>
        <s v="847.8470410.1.428090.000000.847001.200179"/>
        <s v="847.8470410.1.428640.000000.847001.200179"/>
        <s v="847.8470415.1.425510.000000.847001.200179"/>
        <s v="847.8470415.1.425550.000000.847001.200179"/>
        <s v="847.8470415.1.425760.000000.847001.200179"/>
        <s v="847.8470415.1.428090.000000.847001.200179"/>
        <s v="847.8470415.1.428640.000000.847001.200179"/>
        <s v="847.8470415.1.435519.000000.847001.200179"/>
        <s v="847.8470415.1.436110.000000.847001.200179"/>
        <s v="847.8470425.1.420550.000000.847001.200179"/>
        <s v="847.8470425.1.421700.000000.847001.200179"/>
        <s v="847.8470425.1.425900.000000.847001.200179"/>
        <s v="847.8470425.1.428090.000000.847001.200179"/>
        <s v="847.8470430.1.425761.000000.847001.200179"/>
        <s v="847.8470430.1.425900.000000.847001.200179"/>
        <s v="847.8470430.1.428640.000000.847001.200179"/>
        <s v="847.8470435.1.425510.000000.847001.200179"/>
        <s v="847.8470435.1.425550.000000.847001.200179"/>
        <s v="847.8470435.1.425761.000000.847001.200179"/>
        <s v="847.8470435.1.425900.000000.847001.200179"/>
        <s v="847.8470435.1.428090.000000.847001.200179"/>
        <s v="847.8470440.1.420570.000000.847001.200179"/>
        <s v="847.8470440.1.428090.000000.847001.200179"/>
        <s v="847.8470440.1.428640.000000.847001.200179"/>
        <s v="847.8470445.1.425760.000000.847001.200179"/>
        <s v="847.8470450.1.426610.000000.847001.200179"/>
        <s v="847.8470520.1.421600.000000.847010.200179"/>
        <s v="847.8470530.1.425900.000000.847010.200179"/>
        <s v="847.8470530.1.428090.000000.847010.200179"/>
        <s v="847.8470530.1.435410.000000.847020.200179"/>
        <s v="847.8470530.1.435508.000000.847020.200179"/>
        <s v="847.8470530.1.435740.000000.847020.200179"/>
        <s v="847.8470530.1.436120.000000.847020.200179"/>
        <s v="847.8470620.1.425510.000000.847001.200179"/>
        <s v="847.8470620.1.425900.000000.847001.200179"/>
        <s v="847.8470620.1.426210.000000.847001.200179"/>
        <s v="847.8470620.1.426220.000000.847001.200179"/>
        <s v="847.8470620.1.426250.000000.847001.200179"/>
        <s v="847.8470620.1.427900.000000.847001.200179"/>
        <s v="847.8470620.1.428090.000000.847001.200179"/>
        <s v="847.8470620.1.430330.000000.847001.200179"/>
        <s v="847.8470630.1.428090.000000.847001.200179"/>
        <s v="847.8470630.1.429900.000000.847001.200179"/>
        <s v="847.8470720.1.436110.000000.847001.200179"/>
        <s v="847.8470730.1.421100.000000.847001.200179"/>
        <s v="847.8470730.1.427710.000000.847001.200179"/>
        <s v="847.8470730.1.428090.000000.847001.200179"/>
        <s v="847.8470730.1.432205.000000.847001.200179"/>
        <s v="847.8470810.1.421000.000000.847001.200179"/>
        <s v="847.8470810.1.425900.000000.847001.200179"/>
        <s v="847.8470810.1.436120.000000.847001.200179"/>
        <s v="847.8470910.1.432205.000000.847001.200179"/>
        <s v="847.8471110.1.425900.000000.847001.200179"/>
        <s v="847.8471110.1.427710.000000.847001.200179"/>
        <s v="847.8471110.1.428090.000000.847001.200179"/>
        <s v="847.8471120.1.425900.000000.847001.200179"/>
        <s v="847.8471120.1.428090.000000.847001.200179"/>
        <s v="847.8471120.1.429900.000000.847001.200179"/>
        <s v="847.8471121.1.425900.000000.847001.200179"/>
        <s v="847.8471121.1.428090.000000.847001.200179"/>
        <s v="847.8471122.1.425900.000000.847001.200179"/>
        <s v="847.8471122.1.428090.000000.847001.200179"/>
        <s v="847.8471122.1.429900.000000.847001.200179"/>
        <s v="847.8471130.1.427710.000000.847001.200179"/>
        <s v="847.8471130.1.428090.000000.847001.200179"/>
        <s v="847.8471130.1.428111.000000.847001.200179"/>
        <s v="847.8471130.1.428400.000000.847001.200179"/>
        <s v="847.8471140.1.425510.000000.847001.200179"/>
        <s v="847.8471140.1.427200.000000.847001.200179"/>
        <s v="847.8471140.1.428090.000000.847001.200179"/>
        <s v="847.8471140.1.428640.000000.847001.200179"/>
        <s v="847.8471150.1.421000.000000.847001.200179"/>
        <s v="847.8471150.1.425510.000000.847001.200179"/>
        <s v="847.8471150.1.425550.000000.847001.200179"/>
        <s v="847.8471150.1.428090.000000.847001.200179"/>
        <s v="847.8471150.1.435310.000000.847001.200179"/>
        <s v="847.8471160.1.421700.000000.847001.200179"/>
        <s v="847.8471160.1.430330.000000.847001.200179"/>
        <s v="847.8471160.1.432120.000000.847001.200179"/>
        <s v="847.8471170.1.421100.000000.847001.200179"/>
        <s v="847.8471170.1.425900.000000.847001.200179"/>
        <s v="847.8471170.1.428090.000000.847001.200179"/>
        <s v="847.8471210.1.425100.000000.847001.200179"/>
        <s v="847.8471210.1.425741.000000.847001.200179"/>
        <s v="847.8471210.1.425900.000000.847001.200179"/>
        <s v="847.8471210.1.427100.000000.847001.200179"/>
        <s v="847.8471210.1.428090.000000.847001.200179"/>
        <s v="847.8471210.1.428640.000000.847001.200179"/>
        <s v="847.8471210.1.435530.000000.847001.200179"/>
        <s v="847.8471220.1.425741.000000.847001.200179"/>
        <s v="847.8471220.1.425900.000000.847001.200179"/>
        <s v="847.8471240.1.425750.000000.847001.200179"/>
        <s v="847.8471240.1.425900.000000.847001.200179"/>
        <s v="847.8471240.1.428090.000000.847001.200179"/>
        <s v="847.8471240.1.428640.000000.847001.200179"/>
        <s v="847.8471240.1.435330.000000.847001.200179"/>
        <s v="847.8471240.1.436110.000000.847001.200179"/>
        <s v="847.8471240.1.436120.000000.847001.200179"/>
        <s v="847.8471250.1.425741.000000.847001.200179"/>
        <s v="847.8471250.1.425750.000000.847001.200179"/>
        <s v="847.8471250.1.425761.000000.847001.200179"/>
        <s v="847.8471250.1.425762.000000.847001.200179"/>
        <s v="847.8471250.1.425900.000000.847001.200179"/>
        <s v="847.8471250.1.426610.000000.847001.200179"/>
        <s v="847.8471250.1.428090.000000.847001.200179"/>
        <s v="847.8471250.1.428640.000000.847001.200179"/>
        <s v="847.8471260.1.422100.000000.847001.200179"/>
        <s v="847.8471260.1.425100.000000.847001.200179"/>
        <s v="847.8471260.1.425510.000000.847001.200179"/>
        <s v="847.8471260.1.425720.000000.847001.200179"/>
        <s v="847.8471260.1.425740.000000.847001.200179"/>
        <s v="847.8471260.1.426610.000000.847001.200179"/>
        <s v="847.8471260.1.427100.000000.847001.200179"/>
        <s v="847.8471260.1.427810.000000.847001.200179"/>
        <s v="847.8471260.1.427850.000000.847001.200179"/>
        <s v="847.8471260.1.428090.000000.847001.200179"/>
        <s v="847.8471260.1.432209.000000.847001.200179"/>
        <s v="847.8471260.1.435410.000000.847001.200179"/>
        <s v="847.8471260.1.435530.000000.847001.200179"/>
        <s v="847.8471260.1.436110.000000.847001.200179"/>
        <s v="847.8471260.1.436120.000000.847001.200179"/>
        <s v="847.8471270.1.425510.000000.847001.200179"/>
        <s v="847.8471270.1.425900.000000.847001.200179"/>
        <s v="847.8471270.1.428090.000000.847001.200179"/>
        <s v="847.8471270.1.436110.000000.847001.200179"/>
        <s v="847.8471280.1.425100.000000.847001.200179"/>
        <s v="847.8471280.1.425760.000000.847001.200179"/>
        <s v="847.8471280.1.432170.000000.847001.200179"/>
        <s v="847.8471280.1.435340.000000.847001.200179"/>
        <s v="847.8471280.1.435530.000000.847001.200179"/>
        <s v="847.8471305.1.425741.000000.847001.200179"/>
        <s v="847.8470140.1.492310.000000.847001.300180"/>
        <s v="847.8470220.1.492316.000000.847001.300180"/>
        <s v="847.8470310.1.492316.000000.847001.300180"/>
        <s v="847.8470315.1.492316.000000.847001.300180"/>
        <s v="847.8470325.1.492316.000000.847001.300180"/>
        <s v="847.8470330.1.492316.000000.847001.300180"/>
        <s v="847.8470335.1.492316.000000.847001.300180"/>
        <s v="847.8470340.1.492316.000000.847001.300180"/>
        <s v="847.8470345.1.492316.000000.847001.300180"/>
        <s v="847.8470350.1.492316.000000.847001.300180"/>
        <s v="847.8470415.1.492316.000000.847001.300180"/>
        <s v="847.8470425.1.492316.000000.847001.300180"/>
        <s v="847.8470530.1.492200.000000.847001.300180"/>
        <s v="847.8470530.1.492200.000000.847010.300180"/>
        <s v="847.8470530.1.492200.000000.847015.300180"/>
        <s v="847.8470530.1.492200.000000.847020.300180"/>
        <s v="847.8470530.1.492200.000000.847951.300180"/>
        <s v="847.8470530.1.492316.000000.847010.300180"/>
        <s v="847.8470530.1.492610.000000.847010.300180"/>
        <s v="847.8470530.1.492610.000000.847015.300180"/>
        <s v="847.8470530.1.495140.000000.847010.300180"/>
        <s v="847.8470730.1.495140.000000.847001.300180"/>
        <s v="847.8470810.1.492310.000000.847001.300180"/>
        <s v="847.8470810.1.492316.000000.847001.300180"/>
        <s v="847.8470810.1.495110.000000.847001.300180"/>
        <s v="847.8471130.1.492316.000000.847001.300180"/>
        <s v="847.8471140.1.492316.000000.847001.300180"/>
        <s v="847.8471160.1.492200.000000.847001.300180"/>
        <s v="847.8471160.1.492316.000000.847001.300180"/>
        <s v="847.8471170.1.492310.000000.847001.300180"/>
        <s v="847.8471170.1.492316.000000.847001.300180"/>
        <s v="847.8471170.1.495110.000000.847001.300180"/>
        <s v="847.8471305.1.492310.000000.847001.300180"/>
        <s v="847.8471305.1.492316.000000.847001.300180"/>
        <s v="847.8471305.1.492610.000000.847001.300180"/>
        <s v="847.8471305.1.495140.000000.847001.300180"/>
        <s v="847.8470110.1.492316.000000.847001.300180"/>
        <s v="847.8470305.1.492316.000000.847001.300180"/>
        <s v="847.8470320.1.492316.000000.847001.300180"/>
        <s v="847.8470325.1.492200.000000.847001.300180"/>
        <s v="847.8470340.1.495140.000000.847001.300180"/>
        <s v="847.8470415.1.495140.000000.847001.300180"/>
        <s v="847.8470430.1.492316.000000.847001.300180"/>
        <s v="847.8470435.1.492316.000000.847001.300180"/>
        <s v="847.8470450.1.492316.000000.847001.300180"/>
        <s v="847.8470520.1.492316.000000.847001.300180"/>
        <s v="847.8470530.1.492610.000000.847020.300180"/>
        <s v="847.8470530.1.492610.000000.847030.300180"/>
        <s v="847.8470910.1.492316.000000.847001.300180"/>
        <s v="847.8471110.1.492316.000000.847001.300180"/>
        <s v="847.8471130.1.492200.000000.847001.300180"/>
        <s v="847.8471130.1.495140.000000.847001.300180"/>
        <s v="847.8471260.1.492200.000000.847001.300180"/>
        <s v="847.8471260.1.492610.000000.847001.300180"/>
        <s v="847.8471280.1.492316.000000.847001.300180"/>
        <s v="847.8471305.1.492200.000000.847001.300180"/>
        <s v="847.8470130.1.426610.000000.847001.200179"/>
        <s v="847.8470230.1.492310.000000.847001.300180"/>
        <s v="847.8470310.1.432209.000000.847001.200179"/>
        <s v="847.8470320.1.495140.000000.847001.300180"/>
        <s v="847.8470325.1.432209.000000.847001.200179"/>
        <s v="847.8470330.1.420550.000000.847001.200179"/>
        <s v="847.8470330.1.432209.000000.847001.200179"/>
        <s v="847.8470340.1.425720.000000.847001.200179"/>
        <s v="847.8470410.1.435310.000000.847001.200179"/>
        <s v="847.8470415.1.421700.000000.847001.200179"/>
        <s v="847.8470415.1.425100.000000.847001.200179"/>
        <s v="847.8470415.1.425763.000000.847001.200179"/>
        <s v="847.8470425.1.425550.000000.847001.200179"/>
        <s v="847.8470425.1.492310.000000.847001.300180"/>
        <s v="847.8470440.1.420550.000000.847001.200179"/>
        <s v="847.8470440.1.421100.000000.847001.200179"/>
        <s v="847.8470440.1.421700.000000.847001.200179"/>
        <s v="847.8470440.1.425100.000000.847001.200179"/>
        <s v="847.8470440.1.425510.000000.847001.200179"/>
        <s v="847.8470440.1.425550.000000.847001.200179"/>
        <s v="847.8470440.1.425900.000000.847001.200179"/>
        <s v="847.8470440.1.427710.000000.847001.200179"/>
        <s v="847.8470445.1.420900.000000.847001.200179"/>
        <s v="847.8470445.1.421000.000000.847001.200179"/>
        <s v="847.8470445.1.425100.000000.847001.200179"/>
        <s v="847.8470445.1.425720.000000.847001.200179"/>
        <s v="847.8470445.1.425763.000000.847001.200179"/>
        <s v="847.8470445.1.425900.000000.847001.200179"/>
        <s v="847.8470445.1.427200.000000.847001.200179"/>
        <s v="847.8470445.1.427900.000000.847001.200179"/>
        <s v="847.8470445.1.428090.000000.847001.200179"/>
        <s v="847.8470445.1.428640.000000.847001.200179"/>
        <s v="847.8470445.1.432209.000000.847001.200179"/>
        <s v="847.8470445.1.435350.000000.847001.200179"/>
        <s v="847.8470445.1.435508.000000.847001.200179"/>
        <s v="847.8470445.1.435519.000000.847001.200179"/>
        <s v="847.8470445.1.436110.000000.847001.200179"/>
        <s v="847.8470445.1.492316.000000.847001.300180"/>
        <s v="847.8470450.1.428090.000000.847001.200179"/>
        <s v="847.8470450.1.492310.000000.847001.300180"/>
        <s v="847.8470520.1.421600.000000.847001.200179"/>
        <s v="847.8470530.1.420310.000000.847001.200179"/>
        <s v="847.8470530.1.421100.000000.847001.200179"/>
        <s v="847.8470530.1.426250.000000.847001.200179"/>
        <s v="847.8470530.1.426800.000000.847001.200179"/>
        <s v="847.8470530.1.426900.000000.847001.200179"/>
        <s v="847.8470530.1.428090.000000.847001.200179"/>
        <s v="847.8470530.1.428111.000000.847001.200179"/>
        <s v="847.8470530.1.428112.000000.847001.200179"/>
        <s v="847.8470530.1.429900.000000.847001.200179"/>
        <s v="847.8470530.1.432120.000000.847001.200179"/>
        <s v="847.8470530.1.435740.000000.847001.200179"/>
        <s v="847.8470530.1.436120.000000.847001.200179"/>
        <s v="847.8470530.1.436220.000000.847001.200179"/>
        <s v="847.8470530.1.492316.000000.847001.300180"/>
        <s v="847.8470530.1.492610.000000.847001.300180"/>
        <s v="847.8470530.1.495140.000000.847001.300180"/>
        <s v="847.8470540.1.426800.000000.847010.200179"/>
        <s v="847.8470540.1.426900.000000.847010.200179"/>
        <s v="847.8470540.1.428111.000000.847010.200179"/>
        <s v="847.8470540.1.428111.000000.847015.200179"/>
        <s v="847.8470540.1.428111.000000.847020.200179"/>
        <s v="847.8470540.1.428111.000000.847030.200179"/>
        <s v="847.8470540.1.428112.000000.847010.200179"/>
        <s v="847.8470540.1.428112.000000.847015.200179"/>
        <s v="847.8470540.1.428112.000000.847020.200179"/>
        <s v="847.8470540.1.428112.000000.847030.200179"/>
        <s v="847.8470540.1.429900.000000.847010.200179"/>
        <s v="847.8470540.1.430330.000000.847010.200179"/>
        <s v="847.8470540.1.432120.000000.847001.200179"/>
        <s v="847.8470540.1.435410.000000.847010.200179"/>
        <s v="847.8470540.1.435740.000000.847010.200179"/>
        <s v="847.8470540.1.436110.000000.847010.200179"/>
        <s v="847.8470620.1.422900.000000.847001.200179"/>
        <s v="847.8470720.1.432120.000000.847001.200179"/>
        <s v="847.8470730.1.492610.000000.847001.300180"/>
        <s v="847.8470810.1.413310.000000.847001.100178"/>
        <s v="847.8471120.1.435523.000000.847001.200179"/>
        <s v="847.8471121.1.425510.000000.847001.200179"/>
        <s v="847.8471121.1.432170.000000.847001.200179"/>
        <s v="847.8471160.1.420810.000000.847001.200179"/>
        <s v="847.8471305.1.435350.000000.847001.200179"/>
        <s v="847.8470450.1.427200.000000.847001.200179"/>
        <s v="847.8470455.1.425760.000000.847001.200179"/>
        <s v="847.8470455.1.425770.000000.847001.200179"/>
        <s v="847.8470455.1.425900.000000.847001.200179"/>
        <s v="847.8470455.1.426610.000000.847001.200179"/>
        <s v="847.8470455.1.428090.000000.847001.200179"/>
        <s v="847.8470455.1.428640.000000.847001.200179"/>
        <s v="847.8470455.1.432209.000000.847001.200179"/>
        <s v="847.8470455.1.435350.000000.847001.200179"/>
        <s v="847.8470455.1.435508.000000.847001.200179"/>
        <s v="847.8470455.1.435519.000000.847001.200179"/>
        <s v="847.8470455.1.436110.000000.847001.200179"/>
        <s v="847.8470455.1.492316.000000.847001.300180"/>
        <s v="847.8470530.1.421600.000000.847001.200179"/>
        <s v="847.8470530.1.425510.000000.847001.200179"/>
        <s v="847.8470530.1.425900.000000.847001.200179"/>
        <s v="847.8470530.1.426210.000000.847001.200179"/>
        <s v="847.8470530.1.426220.000000.847001.200179"/>
        <s v="847.8470530.1.432170.000000.847001.200179"/>
        <s v="847.8470530.1.432320.000000.847001.200179"/>
        <s v="847.8470530.1.435410.000000.847001.200179"/>
        <s v="847.8470530.1.435508.000000.847001.200179"/>
        <s v="847.8470415.1.492316.000000.847001.300180 "/>
        <s v="847.8470425.1.492310.000000.847001.300180 "/>
        <s v="847.8470425.1.492316.000000.847001.300180 "/>
        <s v="847.8470430.1.492316.000000.847001.300180 "/>
        <s v="847.8470435.1.492316.000000.847001.300180 "/>
        <s v="847.8470455.1.492316.000000.847001.300180 "/>
        <s v="847.8470110.1.436600.000000.847001.200179"/>
        <s v="847.8470120.1.428090.000000.847001.200179"/>
        <s v="847.8470140.1.421100.000000.847001.200179"/>
        <s v="847.8470140.1.425900.000000.847001.200179"/>
        <s v="847.8470140.1.426610.000000.847001.200179"/>
        <s v="847.8470140.1.428090.000000.847001.200179"/>
        <s v="847.8470140.1.436110.000000.847001.200179"/>
        <s v="847.8470230.1.425740.000000.847001.200179"/>
        <s v="847.8470230.1.435340.000000.847001.200179"/>
        <s v="847.8470305.1.426220.000000.847001.200179"/>
        <s v="847.8470305.1.435340.000000.847001.200179"/>
        <s v="847.8470310.1.425761.000000.847001.200179"/>
        <s v="847.8470325.1.495140.000000.847001.300180"/>
        <s v="847.8470340.1.421100.000000.847001.200179"/>
        <s v="847.8470350.1.428090.000000.847001.200179"/>
        <s v="847.8470350.1.432120.000000.847001.200179"/>
        <s v="847.8470405.1.435508.000000.847001.200179"/>
        <s v="847.8470405.1.436600.000000.847001.200179"/>
        <s v="847.8470410.1.427710.000000.847001.200179"/>
        <s v="847.8470415.1.436600.000000.847001.200179"/>
        <s v="847.8470420.1.425510.000000.847001.200179"/>
        <s v="847.8470420.1.425770.000000.847001.200179"/>
        <s v="847.8470420.1.428090.000000.847001.200179"/>
        <s v="847.8470420.1.435350.000000.847001.200179"/>
        <s v="847.8470420.1.492316.000000.847001.300180"/>
        <s v="847.8470430.1.436600.000000.847001.200179"/>
        <s v="847.8470450.1.421700.000000.847001.200179"/>
        <s v="847.8470450.1.432120.000000.847001.200179"/>
        <s v="847.8470450.1.436600.000000.847001.200179"/>
        <s v="847.8470510.1.428090.000000.847001.200179"/>
        <s v="847.8470520.1.421700.000000.847001.200179"/>
        <s v="847.8470520.1.432120.000000.847001.200179"/>
        <s v="847.8470530.1.421100.000000.847020.200179"/>
        <s v="847.8470530.1.421100.000000.847030.200179"/>
        <s v="847.8470530.1.421700.000000.847010.200179"/>
        <s v="847.8470530.1.426250.000000.847020.200179"/>
        <s v="847.8470530.1.426250.000000.847030.200179"/>
        <s v="847.8470530.1.426290.000000.847010.200179"/>
        <s v="847.8470530.1.426800.000000.847020.200179"/>
        <s v="847.8470530.1.426900.000000.847020.200179"/>
        <s v="847.8470530.1.428200.000000.847010.200179"/>
        <s v="847.8470530.1.430330.000000.847030.200179"/>
        <s v="847.8470530.1.432170.000000.847020.200179"/>
        <s v="847.8470530.1.432170.000000.847030.200179"/>
        <s v="847.8470530.1.432690.000000.847010.200179"/>
        <s v="847.8470530.1.435310.000000.847010.200179"/>
        <s v="847.8470530.1.435310.000000.847020.200179"/>
        <s v="847.8470530.1.435310.000000.847030.200179"/>
        <s v="847.8470530.1.435508.000000.847010.200179"/>
        <s v="847.8470530.1.435510.000000.847010.200179"/>
        <s v="847.8470530.1.435510.000000.847020.200179"/>
        <s v="847.8470530.1.435740.000000.847030.200179"/>
        <s v="847.8470530.1.492200.000000.847030.300180"/>
        <s v="847.8470530.1.492316.000000.847020.300180"/>
        <s v="847.8470620.1.435310.000000.847001.200179"/>
        <s v="847.8470620.1.492316.000000.847001.300180"/>
        <s v="847.8470620.1.495140.000000.847001.300180"/>
        <s v="847.8470720.1.421100.000000.847001.200179"/>
        <s v="847.8470730.1.425100.000000.847001.200179"/>
        <s v="847.8470730.1.427100.000000.847001.200179"/>
        <s v="847.8470810.1.426220.000000.847001.200179"/>
        <s v="847.8470810.1.432120.000000.847001.200179"/>
        <s v="847.8470810.1.495140.000000.847001.300180"/>
        <s v="847.8470910.1.420900.000000.847001.200179"/>
        <s v="847.8471110.1.421000.000000.847001.200179"/>
        <s v="847.8471110.1.425510.000000.847001.200179"/>
        <s v="847.8471110.1.425770.000000.847001.200179"/>
        <s v="847.8471110.1.426610.000000.847001.200179"/>
        <s v="847.8471110.1.435310.000000.847001.200179"/>
        <s v="847.8471110.1.435508.000000.847001.200179"/>
        <s v="847.8471130.1.425900.000000.847001.200179"/>
        <s v="847.8471130.1.435508.000000.847001.200179"/>
        <s v="847.8471160.1.426220.000000.847001.200179"/>
        <s v="847.8471210.1.420310.000000.847001.200179"/>
        <s v="847.8471210.1.421100.000000.847001.200179"/>
        <s v="847.8471210.1.421600.000000.847001.200179"/>
        <s v="847.8471210.1.425510.000000.847001.200179"/>
        <s v="847.8471210.1.425745.000000.847001.200179"/>
        <s v="847.8471210.1.425746.000000.847001.200179"/>
        <s v="847.8471210.1.425747.000000.847001.200179"/>
        <s v="847.8471210.1.425760.000000.847001.200179"/>
        <s v="847.8471210.1.425761.000000.847001.200179"/>
        <s v="847.8471210.1.426220.000000.847001.200179"/>
        <s v="847.8471210.1.426610.000000.847001.200179"/>
        <s v="847.8471210.1.426751.000000.847001.200179"/>
        <s v="847.8471210.1.427200.000000.847001.200179"/>
        <s v="847.8471210.1.427810.000000.847001.200179"/>
        <s v="847.8471210.1.427850.000000.847001.200179"/>
        <s v="847.8471210.1.428111.000000.847001.200179"/>
        <s v="847.8471210.1.430230.000000.847001.200179"/>
        <s v="847.8471210.1.432120.000000.847001.200179"/>
        <s v="847.8471210.1.435410.000000.847001.200179"/>
        <s v="847.8471210.1.436110.000000.847001.200179"/>
        <s v="847.8471210.1.492316.000000.847001.300180"/>
        <s v="847.8471230.1.492316.000000.847001.300180"/>
        <s v="847.8471240.1.435508.000000.847001.200179"/>
        <s v="847.8471270.1.427710.000000.847001.200179"/>
        <s v="847.8471270.1.492316.000000.847001.300180"/>
        <s v="847.8471280.1.425763.000000.847001.200179"/>
        <s v="847.8470425.1.425761.000000.847001.200179"/>
        <s v="847.8470520.1.421600.000000.847020.200179"/>
        <s v="847.8470530.1.422100.000000.847030.200179"/>
        <s v="847.8470530.1.435508.000000.847030.200179"/>
        <s v="847.8470530.1.435510.000000.847030.200179"/>
        <s v="847.8470530.1.436220.000000.847010.200179"/>
        <s v="847.8470730.1.426290.000000.847001.200179"/>
        <s v="847.8471140.1.425900.000000.847001.200179"/>
        <s v="847.8470405.1.492316.000000.847001.300180"/>
        <s v="847.8470440.1.495140.000000.847001.300180"/>
        <s v="847.8470530.1.492316.000000.847030.300180"/>
        <s v="847.8471305.1.421100.000000.847001.200179"/>
        <s v="847.8470220.1.420550.000000.847001.200179"/>
        <s v="847.8470220.1.420570.000000.847001.200179"/>
        <s v="847.8470220.1.428090.000000.847001.200179"/>
        <s v="847.8470220.1.425740.000000.847001.200179"/>
        <s v="847.8470220.1.426610.000000.847001.200179"/>
        <s v="847.8470220.1.432205.000000.847001.200179"/>
        <s v="847.8470220.1.425510.000000.847001.200179"/>
        <s v="847.8470220.1.425550.000000.847001.200179"/>
        <s v="847.8470220.1.425900.000000.847001.200179"/>
        <s v="847.8470220.1.428640.000000.847001.200179"/>
        <s v="847.8470220.1.421700.000000.847001.200179"/>
      </sharedItems>
    </cacheField>
    <cacheField name="2021 Annual Budget" numFmtId="43">
      <sharedItems containsString="0" containsBlank="1" containsNumber="1" containsInteger="1" minValue="0" maxValue="563874000"/>
    </cacheField>
    <cacheField name="2021 Revised Budget" numFmtId="43">
      <sharedItems containsString="0" containsBlank="1" containsNumber="1" containsInteger="1" minValue="0" maxValue="583465683"/>
    </cacheField>
    <cacheField name="2021 Actual Amount" numFmtId="43">
      <sharedItems containsString="0" containsBlank="1" containsNumber="1" minValue="-388859" maxValue="312874806.99000001"/>
    </cacheField>
    <cacheField name="2021 PR" numFmtId="43">
      <sharedItems containsString="0" containsBlank="1" containsNumber="1" minValue="-3577.35" maxValue="8714208.6899999995"/>
    </cacheField>
    <cacheField name="2021 PO" numFmtId="43">
      <sharedItems containsString="0" containsBlank="1" containsNumber="1" minValue="-0.220000000008895" maxValue="7405657.1399999997"/>
    </cacheField>
    <cacheField name="2021 Fund Available" numFmtId="43">
      <sharedItems containsString="0" containsBlank="1" containsNumber="1" minValue="-4940" maxValue="269893349.99000001"/>
    </cacheField>
    <cacheField name="Future1" numFmtId="0">
      <sharedItems containsMixedTypes="1" containsNumber="1" containsInteger="1" minValue="847001" maxValue="847030"/>
    </cacheField>
    <cacheField name="Future1 Description" numFmtId="0">
      <sharedItems/>
    </cacheField>
    <cacheField name="Future2" numFmtId="0">
      <sharedItems containsMixedTypes="1" containsNumber="1" containsInteger="1" minValue="100178" maxValue="100178" count="3">
        <s v="200179"/>
        <n v="100178"/>
        <s v="300180"/>
      </sharedItems>
    </cacheField>
    <cacheField name="Future2 Description" numFmtId="0">
      <sharedItems count="3">
        <s v="FA179-Opex Expense"/>
        <s v="FA178-Manpower Expense"/>
        <s v="FA180-Capex Expense"/>
      </sharedItems>
    </cacheField>
    <cacheField name="2020 Revis.ed Budget" numFmtId="43">
      <sharedItems containsString="0" containsBlank="1" containsNumber="1" minValue="-477000" maxValue="551795870"/>
    </cacheField>
    <cacheField name="2020 Actual Amount" numFmtId="43">
      <sharedItems containsString="0" containsBlank="1" containsNumber="1" minValue="-493500" maxValue="541385100"/>
    </cacheField>
    <cacheField name="2022 Budget" numFmtId="0">
      <sharedItems containsString="0" containsBlank="1" containsNumber="1" minValue="0" maxValue="624050000"/>
    </cacheField>
    <cacheField name="2022 Budget Scenario 90%" numFmtId="0">
      <sharedItems containsString="0" containsBlank="1" containsNumber="1" minValue="0" maxValue="561645000"/>
    </cacheField>
    <cacheField name="2022 Budget Scenario 80%" numFmtId="0">
      <sharedItems containsString="0" containsBlank="1" containsNumber="1" minValue="0" maxValue="499240000"/>
    </cacheField>
    <cacheField name="2022 Budget Scenario 70%" numFmtId="0">
      <sharedItems containsString="0" containsBlank="1" containsNumber="1" minValue="0" maxValue="436835000"/>
    </cacheField>
    <cacheField name="2023 Budget" numFmtId="0">
      <sharedItems containsString="0" containsBlank="1" containsNumber="1" minValue="0" maxValue="624050000"/>
    </cacheField>
    <cacheField name="2024 Budget" numFmtId="0">
      <sharedItems containsString="0" containsBlank="1" containsNumber="1" minValue="0" maxValue="624050000"/>
    </cacheField>
    <cacheField name="2022 Budget Finance Recommendation" numFmtId="43">
      <sharedItems containsString="0" containsBlank="1" containsNumber="1" minValue="0" maxValue="614050000"/>
    </cacheField>
    <cacheField name="2023 Budget Finance Recommendation" numFmtId="43">
      <sharedItems containsString="0" containsBlank="1" containsNumber="1" minValue="0" maxValue="624050000"/>
    </cacheField>
    <cacheField name="2024 Budget Finance Recommendation" numFmtId="43">
      <sharedItems containsString="0" containsBlank="1" containsNumber="1" minValue="0" maxValue="624050000"/>
    </cacheField>
    <cacheField name="2018 Actual Amount" numFmtId="43">
      <sharedItems containsString="0" containsBlank="1" containsNumber="1" minValue="-43035.34" maxValue="666857437"/>
    </cacheField>
    <cacheField name="2019 Actual Amount" numFmtId="0">
      <sharedItems containsString="0" containsBlank="1" containsNumber="1" minValue="-14910" maxValue="73410457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4406.855781134262" createdVersion="6" refreshedVersion="6" minRefreshableVersion="3" recordCount="841">
  <cacheSource type="worksheet">
    <worksheetSource ref="A1:AC842" sheet="Cons. Ch2 &amp; Ch3"/>
  </cacheSource>
  <cacheFields count="29">
    <cacheField name="Cost Center Code - Group" numFmtId="0">
      <sharedItems/>
    </cacheField>
    <cacheField name="Cost Center Code" numFmtId="0">
      <sharedItems containsMixedTypes="1" containsNumber="1" containsInteger="1" minValue="8470110" maxValue="8471305"/>
    </cacheField>
    <cacheField name="Cost Center Description" numFmtId="0">
      <sharedItems count="58">
        <s v="KUST - Office of the President"/>
        <s v="Manpower"/>
        <s v="KUST - Audit &amp; Compliance"/>
        <s v="KUST - Institutional Research &amp; Planning"/>
        <s v="KUST - Communication"/>
        <s v="KUST - General Counsel"/>
        <s v="KUST - Graduate Studies"/>
        <s v="KUST - Dean Of Engineering"/>
        <s v="KUST - Aerospace Engineering"/>
        <s v="KUST - Biomedical Engineering"/>
        <s v="KUST - Chemical Engineering"/>
        <s v="KUST - Civil Engineering"/>
        <s v="KUST - Electrical &amp; Computer Engineering"/>
        <s v="KUST - Industrial &amp; Systems Engineering"/>
        <s v="KUST - Mechanical Engineering"/>
        <s v="KUST - Nuclear Engineering"/>
        <s v="KUST - Petroleum Engineering"/>
        <s v="KUST - Dean Of Arts &amp; Science"/>
        <s v="KUST - Institute of International &amp; Civil Security"/>
        <s v="KUST - Chemistry"/>
        <s v="KUST - Physics"/>
        <s v="KUST - Preparatory Program"/>
        <s v="KUST - Department of English"/>
        <s v="KUST - Humanities &amp; Social Sciences"/>
        <s v="KUST - Mathematics"/>
        <s v="KUST - Earth Science"/>
        <s v="KUST - Environment, Health &amp; Safety"/>
        <s v="KUST - Facilities Management"/>
        <s v="KUST - Administration"/>
        <s v="KUST - Finance Operations"/>
        <s v="KUST - Procurement"/>
        <s v="KUST - Human Resources"/>
        <s v="KUST - Ankabut office"/>
        <s v="KUST - Continuing Education Office"/>
        <s v="KUST - Petroleum Institute"/>
        <s v="KUST - Research Service"/>
        <s v="KUST - University Sponsored Research"/>
        <s v="KUST - Technology Management &amp; Innovation"/>
        <s v="KUST - Research Laboratories"/>
        <s v="KUST - Research Computing"/>
        <s v="KUST - Registrar"/>
        <s v="KUST - Student Enrollment"/>
        <s v="KUST - Student Success"/>
        <s v="KUST - Career Services"/>
        <s v="KUST - Student Life"/>
        <s v="KUST - Libraries"/>
        <s v="KUST - Center for Teaching &amp; Learning"/>
        <s v="KUST - Dean Of Medicine"/>
        <s v="KUST - Business Development"/>
        <s v="KUST - Executive Vice President Office"/>
        <s v="KUST - SVP/ Research &amp; Development Office"/>
        <s v="KUST - Institute for Automation, Information Science &amp; Communication"/>
        <s v="KUST - Masdar Institute"/>
        <s v="KUST - SVP/ Academic &amp; Student Services Office"/>
        <s v="KUST - Office of the Provost"/>
        <s v="KUST - Biology"/>
        <s v="KUST - Computer Science"/>
        <s v="KUST - VP/ Administration"/>
      </sharedItems>
    </cacheField>
    <cacheField name="Account Code" numFmtId="0">
      <sharedItems containsMixedTypes="1" containsNumber="1" containsInteger="1" minValue="413310" maxValue="495140"/>
    </cacheField>
    <cacheField name="Account Description" numFmtId="0">
      <sharedItems/>
    </cacheField>
    <cacheField name="GL Account Combination" numFmtId="0">
      <sharedItems containsBlank="1"/>
    </cacheField>
    <cacheField name="2021 Annual Budget" numFmtId="43">
      <sharedItems containsString="0" containsBlank="1" containsNumber="1" containsInteger="1" minValue="0" maxValue="563874000"/>
    </cacheField>
    <cacheField name="2021 Revised Budget" numFmtId="43">
      <sharedItems containsString="0" containsBlank="1" containsNumber="1" containsInteger="1" minValue="0" maxValue="583465683"/>
    </cacheField>
    <cacheField name="2021 Actual Amount" numFmtId="43">
      <sharedItems containsString="0" containsBlank="1" containsNumber="1" minValue="-388859" maxValue="312874806.99000001"/>
    </cacheField>
    <cacheField name="2021 PR" numFmtId="43">
      <sharedItems containsString="0" containsBlank="1" containsNumber="1" minValue="-3577.35" maxValue="8714208.6899999995"/>
    </cacheField>
    <cacheField name="2021 PO" numFmtId="43">
      <sharedItems containsString="0" containsBlank="1" containsNumber="1" minValue="-0.220000000008895" maxValue="7405657.1399999997"/>
    </cacheField>
    <cacheField name="2021 Fund Available" numFmtId="43">
      <sharedItems containsString="0" containsBlank="1" containsNumber="1" minValue="-4940" maxValue="269893349.99000001"/>
    </cacheField>
    <cacheField name="Future1" numFmtId="0">
      <sharedItems containsMixedTypes="1" containsNumber="1" containsInteger="1" minValue="847001" maxValue="847030"/>
    </cacheField>
    <cacheField name="Future1 Description" numFmtId="0">
      <sharedItems/>
    </cacheField>
    <cacheField name="Future2" numFmtId="0">
      <sharedItems containsMixedTypes="1" containsNumber="1" containsInteger="1" minValue="100178" maxValue="100178"/>
    </cacheField>
    <cacheField name="Future2 Description" numFmtId="0">
      <sharedItems count="3">
        <s v="FA179-Opex Expense"/>
        <s v="FA178-Manpower Expense"/>
        <s v="FA180-Capex Expense"/>
      </sharedItems>
    </cacheField>
    <cacheField name="2020 Revis.ed Budget" numFmtId="43">
      <sharedItems containsString="0" containsBlank="1" containsNumber="1" minValue="-477000" maxValue="551795870"/>
    </cacheField>
    <cacheField name="2020 Actual Amount" numFmtId="43">
      <sharedItems containsString="0" containsBlank="1" containsNumber="1" minValue="-493500" maxValue="541385100"/>
    </cacheField>
    <cacheField name="2022 Budget" numFmtId="0">
      <sharedItems containsString="0" containsBlank="1" containsNumber="1" minValue="0" maxValue="624050000"/>
    </cacheField>
    <cacheField name="2022 Budget Scenario 90%" numFmtId="0">
      <sharedItems containsString="0" containsBlank="1" containsNumber="1" minValue="0" maxValue="561645000"/>
    </cacheField>
    <cacheField name="2022 Budget Scenario 80%" numFmtId="0">
      <sharedItems containsString="0" containsBlank="1" containsNumber="1" minValue="0" maxValue="499240000"/>
    </cacheField>
    <cacheField name="2022 Budget Scenario 70%" numFmtId="0">
      <sharedItems containsString="0" containsBlank="1" containsNumber="1" minValue="0" maxValue="436835000"/>
    </cacheField>
    <cacheField name="2023 Budget" numFmtId="0">
      <sharedItems containsString="0" containsBlank="1" containsNumber="1" minValue="0" maxValue="624050000"/>
    </cacheField>
    <cacheField name="2024 Budget" numFmtId="0">
      <sharedItems containsString="0" containsBlank="1" containsNumber="1" minValue="0" maxValue="624050000"/>
    </cacheField>
    <cacheField name="2022 Budget Finance Recommendation" numFmtId="43">
      <sharedItems containsString="0" containsBlank="1" containsNumber="1" minValue="0" maxValue="614050000"/>
    </cacheField>
    <cacheField name="2023 Budget Finance Recommendation" numFmtId="43">
      <sharedItems containsString="0" containsBlank="1" containsNumber="1" minValue="0" maxValue="624050000"/>
    </cacheField>
    <cacheField name="2024 Budget Finance Recommendation" numFmtId="43">
      <sharedItems containsString="0" containsBlank="1" containsNumber="1" minValue="0" maxValue="624050000"/>
    </cacheField>
    <cacheField name="2018 Actual Amount" numFmtId="43">
      <sharedItems containsString="0" containsBlank="1" containsNumber="1" minValue="-43035.34" maxValue="666857437"/>
    </cacheField>
    <cacheField name="2019 Actual Amount" numFmtId="43">
      <sharedItems containsSemiMixedTypes="0" containsString="0" containsNumber="1" minValue="-14910" maxValue="7341045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53">
  <r>
    <x v="0"/>
    <n v="8470110"/>
    <s v="KUST - Office of the President"/>
    <x v="0"/>
    <x v="0"/>
    <x v="0"/>
    <n v="29119"/>
    <n v="29119"/>
    <m/>
    <m/>
    <m/>
    <n v="29119"/>
    <s v="847001"/>
    <s v="KUST - General"/>
    <x v="0"/>
    <x v="0"/>
    <n v="29118.09"/>
    <n v="29118.02"/>
    <n v="30000"/>
    <n v="27000"/>
    <n v="24000"/>
    <n v="21000"/>
    <n v="30000"/>
    <n v="30000"/>
    <n v="30000"/>
    <n v="30000"/>
    <n v="30000"/>
    <n v="2811.43"/>
    <n v="0"/>
  </r>
  <r>
    <x v="1"/>
    <s v="Ch1"/>
    <s v="Manpower"/>
    <x v="1"/>
    <x v="1"/>
    <x v="1"/>
    <n v="563874000"/>
    <n v="583465683"/>
    <n v="312874806.99000001"/>
    <n v="577263.62"/>
    <n v="120262.39999999999"/>
    <n v="269893349.99000001"/>
    <s v="847001"/>
    <s v="KUST - General"/>
    <x v="1"/>
    <x v="1"/>
    <n v="551795870"/>
    <n v="541385100"/>
    <n v="624050000"/>
    <n v="561645000"/>
    <n v="499240000"/>
    <n v="436835000"/>
    <n v="624050000"/>
    <n v="624050000"/>
    <n v="614050000"/>
    <n v="624050000"/>
    <n v="624050000"/>
    <n v="666857437"/>
    <n v="734104574"/>
  </r>
  <r>
    <x v="0"/>
    <n v="8470110"/>
    <s v="KUST - Office of the President"/>
    <x v="2"/>
    <x v="2"/>
    <x v="2"/>
    <n v="1"/>
    <n v="1"/>
    <m/>
    <m/>
    <m/>
    <n v="1"/>
    <s v="847001"/>
    <s v="KUST - General"/>
    <x v="0"/>
    <x v="0"/>
    <n v="0.93999999994412098"/>
    <n v="0"/>
    <n v="10000000"/>
    <n v="9000000"/>
    <n v="8000000"/>
    <n v="7000000"/>
    <n v="10000000"/>
    <n v="10000000"/>
    <n v="8000000"/>
    <n v="9300000"/>
    <n v="8500000"/>
    <n v="0"/>
    <n v="0"/>
  </r>
  <r>
    <x v="0"/>
    <n v="8470110"/>
    <s v="KUST - Office of the President"/>
    <x v="3"/>
    <x v="3"/>
    <x v="3"/>
    <n v="1501"/>
    <n v="1501"/>
    <m/>
    <m/>
    <m/>
    <n v="1501"/>
    <s v="847001"/>
    <s v="KUST - General"/>
    <x v="0"/>
    <x v="0"/>
    <n v="1900.4"/>
    <n v="1845"/>
    <n v="1500"/>
    <n v="1350"/>
    <n v="1200"/>
    <n v="1050"/>
    <n v="1500"/>
    <n v="1500"/>
    <n v="1500"/>
    <n v="1500"/>
    <n v="1500"/>
    <n v="12303.86"/>
    <n v="2400"/>
  </r>
  <r>
    <x v="0"/>
    <n v="8470110"/>
    <s v="KUST - Office of the President"/>
    <x v="4"/>
    <x v="4"/>
    <x v="4"/>
    <n v="1"/>
    <n v="1"/>
    <m/>
    <m/>
    <m/>
    <n v="1"/>
    <s v="847001"/>
    <s v="KUST - General"/>
    <x v="0"/>
    <x v="0"/>
    <n v="0.65000000002328295"/>
    <n v="0"/>
    <n v="200000"/>
    <n v="180000"/>
    <n v="160000"/>
    <n v="140000"/>
    <n v="200000"/>
    <n v="200000"/>
    <n v="200000"/>
    <n v="200000"/>
    <n v="200000"/>
    <n v="229317.15"/>
    <n v="204012.83"/>
  </r>
  <r>
    <x v="0"/>
    <n v="8470110"/>
    <s v="KUST - Office of the President"/>
    <x v="5"/>
    <x v="5"/>
    <x v="5"/>
    <n v="25000"/>
    <n v="25000"/>
    <m/>
    <m/>
    <m/>
    <n v="25000"/>
    <s v="847001"/>
    <s v="KUST - General"/>
    <x v="0"/>
    <x v="0"/>
    <n v="1.2100000000064"/>
    <n v="0"/>
    <n v="25000"/>
    <n v="22500"/>
    <n v="20000"/>
    <n v="17500"/>
    <n v="25000"/>
    <n v="25000"/>
    <n v="25000"/>
    <n v="25000"/>
    <n v="25000"/>
    <n v="0"/>
    <n v="0"/>
  </r>
  <r>
    <x v="0"/>
    <n v="8470110"/>
    <s v="KUST - Office of the President"/>
    <x v="6"/>
    <x v="6"/>
    <x v="6"/>
    <m/>
    <m/>
    <n v="-190000"/>
    <m/>
    <m/>
    <n v="190000"/>
    <s v="847001"/>
    <s v="KUST - General"/>
    <x v="0"/>
    <x v="0"/>
    <n v="277367.71000000002"/>
    <n v="277368"/>
    <n v="300000"/>
    <n v="270000"/>
    <n v="240000"/>
    <n v="210000"/>
    <n v="300000"/>
    <n v="300000"/>
    <n v="300000"/>
    <n v="300000"/>
    <n v="300000"/>
    <n v="96210.44"/>
    <n v="10546039.390000001"/>
  </r>
  <r>
    <x v="0"/>
    <n v="8470110"/>
    <s v="KUST - Office of the President"/>
    <x v="7"/>
    <x v="7"/>
    <x v="7"/>
    <n v="10000"/>
    <n v="10000"/>
    <n v="-90"/>
    <m/>
    <m/>
    <n v="10090"/>
    <s v="847001"/>
    <s v="KUST - General"/>
    <x v="0"/>
    <x v="0"/>
    <n v="13356.81"/>
    <n v="13355.7"/>
    <n v="10000"/>
    <n v="9000"/>
    <n v="8000"/>
    <n v="7000"/>
    <n v="10000"/>
    <n v="10000"/>
    <n v="10000"/>
    <n v="10000"/>
    <n v="10000"/>
    <n v="57571.93"/>
    <n v="146141.49"/>
  </r>
  <r>
    <x v="0"/>
    <n v="8470110"/>
    <s v="KUST - Office of the President"/>
    <x v="8"/>
    <x v="8"/>
    <x v="8"/>
    <n v="80204"/>
    <n v="80204"/>
    <n v="42239.5"/>
    <m/>
    <m/>
    <n v="37964.5"/>
    <s v="847001"/>
    <s v="KUST - General"/>
    <x v="0"/>
    <x v="0"/>
    <n v="42240.57"/>
    <n v="42239.5"/>
    <n v="518387.5"/>
    <n v="466548.75"/>
    <n v="414710"/>
    <n v="362871.25"/>
    <n v="518387.5"/>
    <n v="518387.5"/>
    <n v="518387.5"/>
    <n v="518387.5"/>
    <n v="518387.5"/>
    <n v="29255.45"/>
    <n v="42239.5"/>
  </r>
  <r>
    <x v="0"/>
    <n v="8470110"/>
    <s v="KUST - Office of the President"/>
    <x v="9"/>
    <x v="9"/>
    <x v="9"/>
    <n v="1880"/>
    <n v="1880"/>
    <m/>
    <m/>
    <m/>
    <n v="1880"/>
    <s v="847001"/>
    <s v="KUST - General"/>
    <x v="0"/>
    <x v="0"/>
    <n v="3883"/>
    <n v="3882.17"/>
    <n v="0"/>
    <n v="0"/>
    <n v="0"/>
    <n v="0"/>
    <n v="0"/>
    <n v="0"/>
    <n v="0"/>
    <n v="0"/>
    <n v="0"/>
    <n v="0"/>
    <n v="0"/>
  </r>
  <r>
    <x v="0"/>
    <n v="8470110"/>
    <s v="KUST - Office of the President"/>
    <x v="10"/>
    <x v="10"/>
    <x v="10"/>
    <n v="12585"/>
    <n v="12585"/>
    <m/>
    <m/>
    <m/>
    <n v="12585"/>
    <s v="847001"/>
    <s v="KUST - General"/>
    <x v="0"/>
    <x v="0"/>
    <n v="0.81999999999970896"/>
    <n v="0"/>
    <n v="0"/>
    <n v="0"/>
    <n v="0"/>
    <n v="0"/>
    <n v="0"/>
    <n v="0"/>
    <n v="0"/>
    <n v="0"/>
    <n v="0"/>
    <n v="310"/>
    <n v="0"/>
  </r>
  <r>
    <x v="0"/>
    <n v="8470110"/>
    <s v="KUST - Office of the President"/>
    <x v="11"/>
    <x v="11"/>
    <x v="11"/>
    <n v="64381"/>
    <n v="64381"/>
    <n v="17390"/>
    <m/>
    <m/>
    <n v="46991"/>
    <s v="847001"/>
    <s v="KUST - General"/>
    <x v="0"/>
    <x v="0"/>
    <n v="104380.21"/>
    <n v="64375.44"/>
    <n v="1000000"/>
    <n v="900000"/>
    <n v="800000"/>
    <n v="700000"/>
    <n v="1000000"/>
    <n v="1000000"/>
    <n v="1000000"/>
    <n v="1000000"/>
    <n v="1000000"/>
    <n v="918073.73"/>
    <n v="1236161"/>
  </r>
  <r>
    <x v="0"/>
    <n v="8470110"/>
    <s v="KUST - Office of the President"/>
    <x v="12"/>
    <x v="12"/>
    <x v="12"/>
    <n v="1"/>
    <n v="1"/>
    <m/>
    <m/>
    <m/>
    <n v="1"/>
    <s v="847001"/>
    <s v="KUST - General"/>
    <x v="0"/>
    <x v="0"/>
    <n v="0.61999999999534305"/>
    <n v="0"/>
    <n v="100000"/>
    <n v="90000"/>
    <n v="80000"/>
    <n v="70000"/>
    <n v="100000"/>
    <n v="100000"/>
    <n v="100000"/>
    <n v="100000"/>
    <n v="100000"/>
    <n v="0"/>
    <n v="0"/>
  </r>
  <r>
    <x v="0"/>
    <n v="8470110"/>
    <s v="KUST - Office of the President"/>
    <x v="13"/>
    <x v="13"/>
    <x v="13"/>
    <n v="1"/>
    <n v="1"/>
    <m/>
    <m/>
    <m/>
    <n v="1"/>
    <s v="847001"/>
    <s v="KUST - General"/>
    <x v="0"/>
    <x v="0"/>
    <n v="0.96000000000003605"/>
    <n v="0"/>
    <n v="0"/>
    <n v="0"/>
    <n v="0"/>
    <n v="0"/>
    <n v="0"/>
    <n v="0"/>
    <n v="0"/>
    <n v="0"/>
    <n v="0"/>
    <n v="1242.04"/>
    <n v="0"/>
  </r>
  <r>
    <x v="0"/>
    <n v="8470110"/>
    <s v="KUST - Office of the President"/>
    <x v="14"/>
    <x v="14"/>
    <x v="14"/>
    <n v="2000"/>
    <n v="2000"/>
    <m/>
    <m/>
    <m/>
    <n v="2000"/>
    <s v="847001"/>
    <s v="KUST - General"/>
    <x v="0"/>
    <x v="0"/>
    <n v="0.94000000000050898"/>
    <n v="0"/>
    <n v="0"/>
    <n v="0"/>
    <n v="0"/>
    <n v="0"/>
    <n v="0"/>
    <n v="0"/>
    <n v="0"/>
    <n v="0"/>
    <n v="0"/>
    <n v="0"/>
    <n v="0"/>
  </r>
  <r>
    <x v="0"/>
    <n v="8470110"/>
    <s v="KUST - Office of the President"/>
    <x v="15"/>
    <x v="15"/>
    <x v="15"/>
    <n v="4195"/>
    <n v="4195"/>
    <m/>
    <m/>
    <m/>
    <n v="4195"/>
    <s v="847001"/>
    <s v="KUST - General"/>
    <x v="0"/>
    <x v="0"/>
    <n v="0.94000000000050898"/>
    <n v="0"/>
    <n v="0"/>
    <n v="0"/>
    <n v="0"/>
    <n v="0"/>
    <n v="0"/>
    <n v="0"/>
    <n v="0"/>
    <n v="0"/>
    <n v="0"/>
    <n v="0"/>
    <n v="0"/>
  </r>
  <r>
    <x v="0"/>
    <n v="8470120"/>
    <s v="KUST - Audit &amp; Compliance"/>
    <x v="16"/>
    <x v="16"/>
    <x v="16"/>
    <n v="400000"/>
    <n v="400000"/>
    <m/>
    <n v="15847.9"/>
    <n v="383815"/>
    <n v="337.099999999977"/>
    <s v="847001"/>
    <s v="KUST - General"/>
    <x v="0"/>
    <x v="0"/>
    <n v="-477000"/>
    <n v="-493500"/>
    <n v="500000"/>
    <n v="450000"/>
    <n v="400000"/>
    <n v="350000"/>
    <n v="520000"/>
    <n v="490000"/>
    <n v="500000"/>
    <n v="520000"/>
    <n v="490000"/>
    <n v="787666.24"/>
    <n v="304115.92"/>
  </r>
  <r>
    <x v="0"/>
    <n v="8470130"/>
    <s v="KUST - Institutional Research &amp; Planning"/>
    <x v="4"/>
    <x v="4"/>
    <x v="17"/>
    <n v="276300"/>
    <n v="134500"/>
    <n v="134500"/>
    <m/>
    <n v="0"/>
    <n v="0"/>
    <s v="847001"/>
    <s v="KUST - General"/>
    <x v="0"/>
    <x v="0"/>
    <n v="162970"/>
    <n v="28465.75"/>
    <n v="720000"/>
    <n v="648000"/>
    <n v="576000"/>
    <n v="503999.99999999994"/>
    <n v="720000"/>
    <n v="720000"/>
    <n v="720000"/>
    <n v="720000"/>
    <n v="720000"/>
    <n v="0"/>
    <n v="0"/>
  </r>
  <r>
    <x v="0"/>
    <n v="8470130"/>
    <s v="KUST - Institutional Research &amp; Planning"/>
    <x v="6"/>
    <x v="6"/>
    <x v="18"/>
    <n v="2200"/>
    <n v="2200"/>
    <m/>
    <m/>
    <m/>
    <n v="2200"/>
    <s v="847001"/>
    <s v="KUST - General"/>
    <x v="0"/>
    <x v="0"/>
    <n v="2200"/>
    <n v="2200"/>
    <n v="0"/>
    <n v="0"/>
    <n v="0"/>
    <n v="0"/>
    <n v="0"/>
    <n v="0"/>
    <n v="0"/>
    <n v="0"/>
    <n v="0"/>
    <n v="0"/>
    <n v="920160"/>
  </r>
  <r>
    <x v="0"/>
    <n v="8470130"/>
    <s v="KUST - Institutional Research &amp; Planning"/>
    <x v="9"/>
    <x v="9"/>
    <x v="19"/>
    <n v="125000"/>
    <n v="129650"/>
    <n v="129634.5"/>
    <m/>
    <m/>
    <n v="15.5"/>
    <s v="847001"/>
    <s v="KUST - General"/>
    <x v="0"/>
    <x v="0"/>
    <n v="0"/>
    <n v="0"/>
    <n v="0"/>
    <n v="0"/>
    <n v="0"/>
    <n v="0"/>
    <n v="0"/>
    <n v="0"/>
    <n v="0"/>
    <n v="0"/>
    <n v="0"/>
    <n v="0"/>
    <n v="0"/>
  </r>
  <r>
    <x v="0"/>
    <n v="8470140"/>
    <s v="KUST - Communication"/>
    <x v="17"/>
    <x v="17"/>
    <x v="20"/>
    <n v="2320934"/>
    <n v="3070934"/>
    <n v="620757.53"/>
    <n v="1801366"/>
    <n v="0"/>
    <n v="648810.47"/>
    <s v="847001"/>
    <s v="KUST - General"/>
    <x v="0"/>
    <x v="0"/>
    <n v="2558303.5499999998"/>
    <n v="2353626.8199999998"/>
    <n v="6450992.3987999996"/>
    <n v="5805893.1589199994"/>
    <n v="5160793.9190400001"/>
    <n v="4515694.6791599998"/>
    <n v="7284500.0399999991"/>
    <n v="7745833"/>
    <n v="6450992.3987999996"/>
    <n v="7284500.0399999991"/>
    <n v="7745833"/>
    <n v="559823.4"/>
    <n v="5116143.75"/>
  </r>
  <r>
    <x v="0"/>
    <n v="8470140"/>
    <s v="KUST - Communication"/>
    <x v="6"/>
    <x v="6"/>
    <x v="21"/>
    <n v="3500000"/>
    <n v="2850000"/>
    <n v="1418079.72"/>
    <n v="1212000"/>
    <n v="218157.5"/>
    <n v="1762.78000000003"/>
    <s v="847001"/>
    <s v="KUST - General"/>
    <x v="0"/>
    <x v="0"/>
    <n v="2911261.59"/>
    <n v="2727959.13"/>
    <n v="7048000"/>
    <n v="6343200"/>
    <n v="5638400"/>
    <n v="4933600"/>
    <n v="6585060"/>
    <n v="8025300"/>
    <n v="7048000"/>
    <n v="6585060"/>
    <n v="8025300"/>
    <n v="8248780.0199999996"/>
    <n v="9740819.5199999996"/>
  </r>
  <r>
    <x v="0"/>
    <n v="8470140"/>
    <s v="KUST - Communication"/>
    <x v="18"/>
    <x v="18"/>
    <x v="22"/>
    <n v="1"/>
    <n v="1"/>
    <m/>
    <m/>
    <m/>
    <n v="1"/>
    <s v="847001"/>
    <s v="KUST - General"/>
    <x v="0"/>
    <x v="0"/>
    <n v="0.88000000000465695"/>
    <n v="0"/>
    <n v="791955"/>
    <n v="712759.5"/>
    <n v="633564"/>
    <n v="554368.5"/>
    <n v="791939.99970000004"/>
    <n v="791959.99950000003"/>
    <n v="791955"/>
    <n v="791939.99970000004"/>
    <n v="791959.99950000003"/>
    <n v="0"/>
    <n v="73716.59"/>
  </r>
  <r>
    <x v="0"/>
    <n v="8470140"/>
    <s v="KUST - Communication"/>
    <x v="19"/>
    <x v="19"/>
    <x v="23"/>
    <n v="137341"/>
    <n v="137341"/>
    <n v="-820"/>
    <m/>
    <m/>
    <n v="138161"/>
    <s v="847001"/>
    <s v="KUST - General"/>
    <x v="0"/>
    <x v="0"/>
    <n v="135840.03"/>
    <n v="129310"/>
    <n v="2500000"/>
    <n v="2250000"/>
    <n v="2000000"/>
    <n v="1750000"/>
    <n v="2500000"/>
    <n v="2500000"/>
    <n v="2500000"/>
    <n v="2500000"/>
    <n v="2500000"/>
    <n v="934828.56"/>
    <n v="1380274.25"/>
  </r>
  <r>
    <x v="0"/>
    <n v="8470140"/>
    <s v="KUST - Communication"/>
    <x v="20"/>
    <x v="20"/>
    <x v="24"/>
    <n v="1962"/>
    <n v="1962"/>
    <n v="-21038.22"/>
    <m/>
    <n v="0"/>
    <n v="23000.22"/>
    <s v="847001"/>
    <s v="KUST - General"/>
    <x v="0"/>
    <x v="0"/>
    <n v="132195.98000000001"/>
    <n v="125002.84"/>
    <n v="750000"/>
    <n v="675000"/>
    <n v="600000"/>
    <n v="525000"/>
    <n v="750000"/>
    <n v="750000"/>
    <n v="750000"/>
    <n v="750000"/>
    <n v="750000"/>
    <n v="0"/>
    <n v="332618.73"/>
  </r>
  <r>
    <x v="0"/>
    <n v="8470140"/>
    <s v="KUST - Communication"/>
    <x v="21"/>
    <x v="21"/>
    <x v="25"/>
    <n v="10000"/>
    <n v="10000"/>
    <m/>
    <m/>
    <m/>
    <n v="10000"/>
    <s v="847001"/>
    <s v="KUST - General"/>
    <x v="0"/>
    <x v="0"/>
    <n v="13569"/>
    <n v="13568.1"/>
    <n v="10000"/>
    <n v="9000"/>
    <n v="8000"/>
    <n v="7000"/>
    <n v="10000"/>
    <n v="10000"/>
    <n v="10000"/>
    <n v="10000"/>
    <n v="10000"/>
    <n v="2158"/>
    <n v="17260.099999999999"/>
  </r>
  <r>
    <x v="0"/>
    <n v="8470140"/>
    <s v="KUST - Communication"/>
    <x v="14"/>
    <x v="14"/>
    <x v="26"/>
    <n v="193297"/>
    <n v="193297"/>
    <m/>
    <n v="0"/>
    <m/>
    <n v="193297"/>
    <s v="847001"/>
    <s v="KUST - General"/>
    <x v="0"/>
    <x v="0"/>
    <n v="77323.960000000006"/>
    <n v="53870"/>
    <n v="135000"/>
    <n v="121500"/>
    <n v="108000"/>
    <n v="94500"/>
    <n v="135000"/>
    <n v="135000"/>
    <n v="135000"/>
    <n v="135000"/>
    <n v="135000"/>
    <n v="0"/>
    <n v="0"/>
  </r>
  <r>
    <x v="0"/>
    <n v="8470150"/>
    <s v="KUST - General Counsel"/>
    <x v="3"/>
    <x v="3"/>
    <x v="27"/>
    <n v="18595"/>
    <n v="18595"/>
    <m/>
    <m/>
    <m/>
    <n v="18595"/>
    <s v="847001"/>
    <s v="KUST - General"/>
    <x v="0"/>
    <x v="0"/>
    <n v="18595"/>
    <n v="16996.14"/>
    <n v="0"/>
    <n v="0"/>
    <n v="0"/>
    <n v="0"/>
    <n v="0"/>
    <n v="0"/>
    <n v="0"/>
    <n v="0"/>
    <n v="0"/>
    <n v="0"/>
    <n v="0"/>
  </r>
  <r>
    <x v="0"/>
    <n v="8470150"/>
    <s v="KUST - General Counsel"/>
    <x v="7"/>
    <x v="7"/>
    <x v="28"/>
    <n v="1"/>
    <n v="1"/>
    <m/>
    <m/>
    <m/>
    <n v="1"/>
    <s v="847001"/>
    <s v="KUST - General"/>
    <x v="0"/>
    <x v="0"/>
    <n v="0.17000000000007301"/>
    <n v="0"/>
    <n v="0"/>
    <n v="0"/>
    <n v="0"/>
    <n v="0"/>
    <n v="0"/>
    <n v="0"/>
    <n v="0"/>
    <n v="0"/>
    <n v="0"/>
    <n v="0"/>
    <n v="0"/>
  </r>
  <r>
    <x v="2"/>
    <n v="8470230"/>
    <s v="KUST - Graduate Studies"/>
    <x v="0"/>
    <x v="0"/>
    <x v="29"/>
    <n v="80740"/>
    <n v="80740"/>
    <n v="27566.75"/>
    <m/>
    <m/>
    <n v="53173.25"/>
    <s v="847001"/>
    <s v="KUST - General"/>
    <x v="0"/>
    <x v="0"/>
    <n v="79821"/>
    <n v="79119.87"/>
    <n v="1020620"/>
    <n v="918558"/>
    <n v="816496"/>
    <n v="714434"/>
    <n v="2057477.5"/>
    <n v="3110580"/>
    <n v="1020620"/>
    <n v="2057477.5"/>
    <n v="3110580"/>
    <n v="154511.25"/>
    <n v="346385.91999999998"/>
  </r>
  <r>
    <x v="2"/>
    <n v="8470230"/>
    <s v="KUST - Graduate Studies"/>
    <x v="17"/>
    <x v="17"/>
    <x v="30"/>
    <n v="240000"/>
    <n v="240000"/>
    <m/>
    <m/>
    <m/>
    <n v="240000"/>
    <s v="847001"/>
    <s v="KUST - General"/>
    <x v="0"/>
    <x v="0"/>
    <n v="0"/>
    <n v="0"/>
    <n v="300000"/>
    <n v="270000"/>
    <n v="240000"/>
    <n v="210000"/>
    <n v="300000"/>
    <n v="300000"/>
    <n v="300000"/>
    <n v="300000"/>
    <n v="300000"/>
    <n v="0"/>
    <n v="251555"/>
  </r>
  <r>
    <x v="2"/>
    <n v="8470230"/>
    <s v="KUST - Graduate Studies"/>
    <x v="6"/>
    <x v="6"/>
    <x v="31"/>
    <n v="10000"/>
    <n v="10000"/>
    <n v="-6134.47"/>
    <m/>
    <n v="0"/>
    <n v="16134.47"/>
    <s v="847001"/>
    <s v="KUST - General"/>
    <x v="0"/>
    <x v="0"/>
    <n v="17919"/>
    <n v="17919"/>
    <n v="34000"/>
    <n v="30600"/>
    <n v="27200"/>
    <n v="23800"/>
    <n v="34000"/>
    <n v="34000"/>
    <n v="34000"/>
    <n v="34000"/>
    <n v="34000"/>
    <n v="0"/>
    <n v="46160.94"/>
  </r>
  <r>
    <x v="2"/>
    <n v="8470230"/>
    <s v="KUST - Graduate Studies"/>
    <x v="18"/>
    <x v="18"/>
    <x v="32"/>
    <n v="16500"/>
    <n v="16500"/>
    <n v="3326.03"/>
    <m/>
    <m/>
    <n v="13173.97"/>
    <s v="847001"/>
    <s v="KUST - General"/>
    <x v="0"/>
    <x v="0"/>
    <n v="25218"/>
    <n v="25200.26"/>
    <n v="222000"/>
    <n v="199800"/>
    <n v="177600"/>
    <n v="155400"/>
    <n v="222000"/>
    <n v="222000"/>
    <n v="222000"/>
    <n v="222000"/>
    <n v="222000"/>
    <n v="6178.69"/>
    <n v="347020.06"/>
  </r>
  <r>
    <x v="2"/>
    <n v="8470230"/>
    <s v="KUST - Graduate Studies"/>
    <x v="22"/>
    <x v="22"/>
    <x v="33"/>
    <n v="720000"/>
    <n v="720000"/>
    <n v="720000"/>
    <m/>
    <m/>
    <n v="0"/>
    <s v="847001"/>
    <s v="KUST - General"/>
    <x v="0"/>
    <x v="0"/>
    <n v="2010000"/>
    <n v="2010000"/>
    <n v="240000"/>
    <n v="216000"/>
    <n v="192000"/>
    <n v="168000"/>
    <n v="0"/>
    <n v="0"/>
    <n v="240000"/>
    <n v="0"/>
    <n v="0"/>
    <n v="3500875"/>
    <n v="7340000"/>
  </r>
  <r>
    <x v="2"/>
    <n v="8470230"/>
    <s v="KUST - Graduate Studies"/>
    <x v="23"/>
    <x v="23"/>
    <x v="34"/>
    <n v="1"/>
    <n v="1"/>
    <m/>
    <m/>
    <m/>
    <n v="1"/>
    <s v="847001"/>
    <s v="KUST - General"/>
    <x v="0"/>
    <x v="0"/>
    <n v="1"/>
    <n v="0"/>
    <n v="4816800"/>
    <n v="4335120"/>
    <n v="3853440"/>
    <n v="3371760"/>
    <n v="5724000"/>
    <n v="6107400"/>
    <n v="4816800"/>
    <n v="5724000"/>
    <n v="6107400"/>
    <n v="4336.82"/>
    <n v="0"/>
  </r>
  <r>
    <x v="2"/>
    <n v="8470230"/>
    <s v="KUST - Graduate Studies"/>
    <x v="24"/>
    <x v="24"/>
    <x v="35"/>
    <n v="1403064"/>
    <n v="1403064"/>
    <n v="632845"/>
    <m/>
    <m/>
    <n v="770219"/>
    <s v="847001"/>
    <s v="KUST - General"/>
    <x v="0"/>
    <x v="0"/>
    <n v="1899907"/>
    <n v="1706509.45"/>
    <n v="2629904"/>
    <n v="2366913.6"/>
    <n v="2103923.2000000002"/>
    <n v="1840932.7999999998"/>
    <n v="3371287"/>
    <n v="3555424"/>
    <n v="2629904"/>
    <n v="3371287"/>
    <n v="3555424"/>
    <n v="561661.9"/>
    <n v="2585908.7999999998"/>
  </r>
  <r>
    <x v="2"/>
    <n v="8470230"/>
    <s v="KUST - Graduate Studies"/>
    <x v="25"/>
    <x v="25"/>
    <x v="36"/>
    <n v="101999705"/>
    <n v="101999705"/>
    <n v="39527820.439999998"/>
    <m/>
    <m/>
    <n v="62471884.560000002"/>
    <s v="847001"/>
    <s v="KUST - General"/>
    <x v="0"/>
    <x v="0"/>
    <n v="22420122"/>
    <n v="22420057.32"/>
    <n v="168430434"/>
    <n v="151587390.59999999"/>
    <n v="134744347.20000002"/>
    <n v="117901303.8"/>
    <n v="207120284"/>
    <n v="230044812.40000001"/>
    <n v="140817695"/>
    <n v="155340615"/>
    <n v="172533615"/>
    <n v="0"/>
    <n v="0"/>
  </r>
  <r>
    <x v="2"/>
    <n v="8470230"/>
    <s v="KUST - Graduate Studies"/>
    <x v="8"/>
    <x v="8"/>
    <x v="37"/>
    <n v="8959"/>
    <n v="8959"/>
    <m/>
    <m/>
    <m/>
    <n v="8959"/>
    <s v="847001"/>
    <s v="KUST - General"/>
    <x v="0"/>
    <x v="0"/>
    <n v="1"/>
    <n v="0"/>
    <n v="10000"/>
    <n v="9000"/>
    <n v="8000"/>
    <n v="7000"/>
    <n v="10000"/>
    <n v="10000"/>
    <n v="10000"/>
    <n v="10000"/>
    <n v="10000"/>
    <n v="31437.25"/>
    <n v="0"/>
  </r>
  <r>
    <x v="2"/>
    <n v="8470230"/>
    <s v="KUST - Graduate Studies"/>
    <x v="15"/>
    <x v="15"/>
    <x v="38"/>
    <n v="5000"/>
    <n v="5000"/>
    <m/>
    <m/>
    <m/>
    <n v="5000"/>
    <s v="847001"/>
    <s v="KUST - General"/>
    <x v="0"/>
    <x v="0"/>
    <n v="42101"/>
    <n v="42100"/>
    <n v="5000"/>
    <n v="4500"/>
    <n v="4000"/>
    <n v="3500"/>
    <n v="5000"/>
    <n v="5000"/>
    <n v="5000"/>
    <n v="5000"/>
    <n v="5000"/>
    <n v="1650"/>
    <n v="1400"/>
  </r>
  <r>
    <x v="3"/>
    <n v="8470305"/>
    <s v="KUST - Dean Of Engineering"/>
    <x v="0"/>
    <x v="0"/>
    <x v="39"/>
    <n v="1"/>
    <n v="1"/>
    <m/>
    <m/>
    <m/>
    <n v="1"/>
    <s v="847001"/>
    <s v="KUST - General"/>
    <x v="0"/>
    <x v="0"/>
    <n v="0.43000000000029098"/>
    <n v="0"/>
    <n v="10000"/>
    <n v="9000"/>
    <n v="8000"/>
    <n v="7000"/>
    <n v="10000"/>
    <n v="10000"/>
    <n v="10000"/>
    <n v="10000"/>
    <n v="10000"/>
    <n v="0"/>
    <n v="0"/>
  </r>
  <r>
    <x v="3"/>
    <n v="8470305"/>
    <s v="KUST - Dean Of Engineering"/>
    <x v="2"/>
    <x v="2"/>
    <x v="40"/>
    <n v="0"/>
    <n v="9200"/>
    <n v="4591.25"/>
    <m/>
    <m/>
    <n v="4608.75"/>
    <s v="847001"/>
    <s v="KUST - General"/>
    <x v="0"/>
    <x v="0"/>
    <n v="4592"/>
    <n v="4591.25"/>
    <n v="10000"/>
    <n v="9000"/>
    <n v="8000"/>
    <n v="7000"/>
    <n v="10000"/>
    <n v="10000"/>
    <n v="10000"/>
    <n v="10000"/>
    <n v="10000"/>
    <n v="4591.25"/>
    <n v="4591.25"/>
  </r>
  <r>
    <x v="3"/>
    <n v="8470305"/>
    <s v="KUST - Dean Of Engineering"/>
    <x v="5"/>
    <x v="5"/>
    <x v="41"/>
    <n v="400000"/>
    <n v="390800"/>
    <m/>
    <m/>
    <m/>
    <n v="390800"/>
    <s v="847001"/>
    <s v="KUST - General"/>
    <x v="0"/>
    <x v="0"/>
    <n v="597851.4"/>
    <n v="597850.89"/>
    <n v="506004"/>
    <n v="455403.60000000003"/>
    <n v="404803.2"/>
    <n v="354202.8"/>
    <n v="210000"/>
    <n v="3659997"/>
    <n v="506004"/>
    <n v="210000"/>
    <n v="3659997"/>
    <n v="375778.65"/>
    <n v="391361.36"/>
  </r>
  <r>
    <x v="3"/>
    <n v="8470305"/>
    <s v="KUST - Dean Of Engineering"/>
    <x v="6"/>
    <x v="6"/>
    <x v="42"/>
    <n v="10000"/>
    <n v="10000"/>
    <n v="-252"/>
    <m/>
    <m/>
    <n v="10252"/>
    <s v="847001"/>
    <s v="KUST - General"/>
    <x v="0"/>
    <x v="0"/>
    <n v="10444.08"/>
    <n v="10444"/>
    <n v="20000"/>
    <n v="18000"/>
    <n v="16000"/>
    <n v="14000"/>
    <n v="20000"/>
    <n v="20000"/>
    <n v="20000"/>
    <n v="20000"/>
    <n v="20000"/>
    <n v="26029.52"/>
    <n v="38554.15"/>
  </r>
  <r>
    <x v="3"/>
    <n v="8470305"/>
    <s v="KUST - Dean Of Engineering"/>
    <x v="26"/>
    <x v="26"/>
    <x v="43"/>
    <m/>
    <m/>
    <n v="-3415.89"/>
    <m/>
    <m/>
    <n v="3415.89"/>
    <s v="847001"/>
    <s v="KUST - General"/>
    <x v="0"/>
    <x v="0"/>
    <n v="0"/>
    <n v="0"/>
    <n v="0"/>
    <n v="0"/>
    <n v="0"/>
    <n v="0"/>
    <n v="0"/>
    <n v="0"/>
    <n v="0"/>
    <n v="0"/>
    <n v="0"/>
    <n v="0"/>
    <n v="29384"/>
  </r>
  <r>
    <x v="3"/>
    <n v="8470305"/>
    <s v="KUST - Dean Of Engineering"/>
    <x v="27"/>
    <x v="27"/>
    <x v="44"/>
    <n v="30000"/>
    <n v="100000"/>
    <m/>
    <m/>
    <m/>
    <n v="100000"/>
    <s v="847001"/>
    <s v="KUST - General"/>
    <x v="0"/>
    <x v="0"/>
    <n v="617772.07999999996"/>
    <n v="617637.56000000006"/>
    <n v="100000"/>
    <n v="90000"/>
    <n v="80000"/>
    <n v="70000"/>
    <n v="110000"/>
    <n v="120000"/>
    <n v="100000"/>
    <n v="110000"/>
    <n v="120000"/>
    <n v="23850"/>
    <n v="19184.07"/>
  </r>
  <r>
    <x v="3"/>
    <n v="8470305"/>
    <s v="KUST - Dean Of Engineering"/>
    <x v="28"/>
    <x v="28"/>
    <x v="45"/>
    <n v="30000"/>
    <n v="20000"/>
    <m/>
    <m/>
    <m/>
    <n v="20000"/>
    <s v="847001"/>
    <s v="KUST - General"/>
    <x v="0"/>
    <x v="0"/>
    <n v="7219.24"/>
    <n v="7218.55"/>
    <n v="750000"/>
    <n v="675000"/>
    <n v="600000"/>
    <n v="525000"/>
    <n v="795000"/>
    <n v="795000"/>
    <n v="750000"/>
    <n v="795000"/>
    <n v="795000"/>
    <n v="956.54"/>
    <n v="96239.15"/>
  </r>
  <r>
    <x v="3"/>
    <n v="8470305"/>
    <s v="KUST - Dean Of Engineering"/>
    <x v="7"/>
    <x v="7"/>
    <x v="46"/>
    <m/>
    <m/>
    <n v="-131"/>
    <m/>
    <m/>
    <n v="131"/>
    <s v="847001"/>
    <s v="KUST - General"/>
    <x v="0"/>
    <x v="0"/>
    <n v="-10520.45"/>
    <n v="-10521"/>
    <n v="18000"/>
    <n v="16200"/>
    <n v="14400"/>
    <n v="12600"/>
    <n v="18000"/>
    <n v="18000"/>
    <n v="18000"/>
    <n v="18000"/>
    <n v="18000"/>
    <n v="6238"/>
    <n v="19368.86"/>
  </r>
  <r>
    <x v="3"/>
    <n v="8470305"/>
    <s v="KUST - Dean Of Engineering"/>
    <x v="8"/>
    <x v="8"/>
    <x v="47"/>
    <n v="224793"/>
    <n v="224793"/>
    <n v="32671.59"/>
    <n v="28400.54"/>
    <m/>
    <n v="163720.87"/>
    <s v="847001"/>
    <s v="KUST - General"/>
    <x v="0"/>
    <x v="0"/>
    <n v="236658.87"/>
    <n v="236658.04"/>
    <n v="100000"/>
    <n v="90000"/>
    <n v="80000"/>
    <n v="70000"/>
    <n v="105000"/>
    <n v="110000"/>
    <n v="100000"/>
    <n v="105000"/>
    <n v="110000"/>
    <n v="161847.46"/>
    <n v="185612.89"/>
  </r>
  <r>
    <x v="3"/>
    <n v="8470305"/>
    <s v="KUST - Dean Of Engineering"/>
    <x v="12"/>
    <x v="12"/>
    <x v="48"/>
    <n v="1"/>
    <n v="1"/>
    <m/>
    <m/>
    <m/>
    <n v="1"/>
    <s v="847001"/>
    <s v="KUST - General"/>
    <x v="0"/>
    <x v="0"/>
    <n v="-3636.61"/>
    <n v="-3637.45"/>
    <n v="45000"/>
    <n v="40500"/>
    <n v="36000"/>
    <n v="31499.999999999996"/>
    <n v="45000"/>
    <n v="45000"/>
    <n v="45000"/>
    <n v="45000"/>
    <n v="45000"/>
    <n v="0"/>
    <n v="11200"/>
  </r>
  <r>
    <x v="3"/>
    <n v="8470305"/>
    <s v="KUST - Dean Of Engineering"/>
    <x v="29"/>
    <x v="29"/>
    <x v="49"/>
    <n v="250000"/>
    <n v="250000"/>
    <n v="101101"/>
    <n v="0"/>
    <n v="145565.85"/>
    <n v="3333.1500000000201"/>
    <s v="847001"/>
    <s v="KUST - General"/>
    <x v="0"/>
    <x v="0"/>
    <n v="1194799.75"/>
    <n v="786038.6"/>
    <n v="0"/>
    <n v="0"/>
    <n v="0"/>
    <n v="0"/>
    <n v="0"/>
    <n v="0"/>
    <n v="0"/>
    <n v="0"/>
    <n v="0"/>
    <n v="107597.52"/>
    <n v="979023.51"/>
  </r>
  <r>
    <x v="3"/>
    <n v="8470305"/>
    <s v="KUST - Dean Of Engineering"/>
    <x v="30"/>
    <x v="30"/>
    <x v="50"/>
    <n v="0"/>
    <n v="5000"/>
    <n v="5000"/>
    <m/>
    <n v="0"/>
    <n v="0"/>
    <s v="847001"/>
    <s v="KUST - General"/>
    <x v="0"/>
    <x v="0"/>
    <n v="0"/>
    <n v="-2820"/>
    <n v="0"/>
    <n v="0"/>
    <n v="0"/>
    <n v="0"/>
    <n v="0"/>
    <n v="0"/>
    <n v="0"/>
    <n v="0"/>
    <n v="0"/>
    <n v="139268.43"/>
    <n v="6925.2"/>
  </r>
  <r>
    <x v="3"/>
    <n v="8470305"/>
    <s v="KUST - Dean Of Engineering"/>
    <x v="31"/>
    <x v="31"/>
    <x v="51"/>
    <n v="22529"/>
    <n v="22529"/>
    <m/>
    <m/>
    <m/>
    <n v="22529"/>
    <s v="847001"/>
    <s v="KUST - General"/>
    <x v="0"/>
    <x v="0"/>
    <n v="2390.16"/>
    <n v="2389"/>
    <n v="260000"/>
    <n v="234000"/>
    <n v="208000"/>
    <n v="182000"/>
    <n v="260000"/>
    <n v="260000"/>
    <n v="260000"/>
    <n v="260000"/>
    <n v="260000"/>
    <n v="0"/>
    <n v="0"/>
  </r>
  <r>
    <x v="3"/>
    <n v="8470305"/>
    <s v="KUST - Dean Of Engineering"/>
    <x v="32"/>
    <x v="32"/>
    <x v="52"/>
    <n v="51790"/>
    <n v="51790"/>
    <n v="51790"/>
    <m/>
    <n v="0"/>
    <n v="0"/>
    <s v="847001"/>
    <s v="KUST - General"/>
    <x v="0"/>
    <x v="0"/>
    <n v="61268.13"/>
    <n v="22871.83"/>
    <n v="100000"/>
    <n v="90000"/>
    <n v="80000"/>
    <n v="70000"/>
    <n v="100000"/>
    <n v="100000"/>
    <n v="100000"/>
    <n v="100000"/>
    <n v="100000"/>
    <n v="0"/>
    <n v="148738.79999999999"/>
  </r>
  <r>
    <x v="3"/>
    <n v="8470305"/>
    <s v="KUST - Dean Of Engineering"/>
    <x v="33"/>
    <x v="33"/>
    <x v="53"/>
    <n v="0"/>
    <n v="0"/>
    <m/>
    <m/>
    <m/>
    <n v="0"/>
    <s v="847001"/>
    <s v="KUST - General"/>
    <x v="0"/>
    <x v="0"/>
    <n v="1"/>
    <n v="0"/>
    <n v="0"/>
    <n v="0"/>
    <n v="0"/>
    <n v="0"/>
    <n v="0"/>
    <n v="0"/>
    <n v="0"/>
    <n v="0"/>
    <n v="0"/>
    <n v="0"/>
    <n v="0"/>
  </r>
  <r>
    <x v="3"/>
    <n v="8470305"/>
    <s v="KUST - Dean Of Engineering"/>
    <x v="15"/>
    <x v="15"/>
    <x v="54"/>
    <n v="0"/>
    <n v="0"/>
    <m/>
    <m/>
    <m/>
    <n v="0"/>
    <s v="847001"/>
    <s v="KUST - General"/>
    <x v="0"/>
    <x v="0"/>
    <n v="0.69000000000005501"/>
    <n v="0"/>
    <n v="0"/>
    <n v="0"/>
    <n v="0"/>
    <n v="0"/>
    <n v="0"/>
    <n v="0"/>
    <n v="0"/>
    <n v="0"/>
    <n v="0"/>
    <n v="0"/>
    <n v="0"/>
  </r>
  <r>
    <x v="3"/>
    <n v="8470310"/>
    <s v="KUST - Aerospace Engineering"/>
    <x v="27"/>
    <x v="27"/>
    <x v="55"/>
    <n v="85000"/>
    <n v="119000"/>
    <n v="118694.51"/>
    <m/>
    <m/>
    <n v="305.48999999999103"/>
    <s v="847001"/>
    <s v="KUST - General"/>
    <x v="0"/>
    <x v="0"/>
    <n v="62470"/>
    <n v="62464.480000000003"/>
    <n v="350000"/>
    <n v="315000"/>
    <n v="280000"/>
    <n v="244999.99999999997"/>
    <n v="375000"/>
    <n v="375000"/>
    <n v="350000"/>
    <n v="375000"/>
    <n v="375000"/>
    <n v="86062"/>
    <n v="155850.68"/>
  </r>
  <r>
    <x v="3"/>
    <n v="8470310"/>
    <s v="KUST - Aerospace Engineering"/>
    <x v="28"/>
    <x v="28"/>
    <x v="56"/>
    <n v="65000"/>
    <n v="490"/>
    <m/>
    <m/>
    <m/>
    <n v="490"/>
    <s v="847001"/>
    <s v="KUST - General"/>
    <x v="0"/>
    <x v="0"/>
    <n v="2891"/>
    <n v="2890"/>
    <n v="210000"/>
    <n v="189000"/>
    <n v="168000"/>
    <n v="147000"/>
    <n v="240000"/>
    <n v="270000"/>
    <n v="210000"/>
    <n v="240000"/>
    <n v="270000"/>
    <n v="64495.38"/>
    <n v="50028.33"/>
  </r>
  <r>
    <x v="3"/>
    <n v="8470310"/>
    <s v="KUST - Aerospace Engineering"/>
    <x v="34"/>
    <x v="34"/>
    <x v="57"/>
    <n v="180000"/>
    <n v="180000"/>
    <m/>
    <m/>
    <m/>
    <n v="180000"/>
    <s v="847001"/>
    <s v="KUST - General"/>
    <x v="0"/>
    <x v="0"/>
    <n v="0"/>
    <n v="0"/>
    <n v="0"/>
    <n v="0"/>
    <n v="0"/>
    <n v="0"/>
    <n v="0"/>
    <n v="0"/>
    <n v="0"/>
    <n v="0"/>
    <n v="0"/>
    <n v="0"/>
    <n v="271839.82"/>
  </r>
  <r>
    <x v="3"/>
    <n v="8470310"/>
    <s v="KUST - Aerospace Engineering"/>
    <x v="31"/>
    <x v="31"/>
    <x v="58"/>
    <n v="2000"/>
    <n v="52000"/>
    <m/>
    <m/>
    <m/>
    <n v="52000"/>
    <s v="847001"/>
    <s v="KUST - General"/>
    <x v="0"/>
    <x v="0"/>
    <n v="1"/>
    <n v="0"/>
    <n v="182000"/>
    <n v="163800"/>
    <n v="145600"/>
    <n v="127399.99999999999"/>
    <n v="208000"/>
    <n v="234000"/>
    <n v="182000"/>
    <n v="208000"/>
    <n v="234000"/>
    <n v="0"/>
    <n v="3242.5"/>
  </r>
  <r>
    <x v="3"/>
    <n v="8470310"/>
    <s v="KUST - Aerospace Engineering"/>
    <x v="32"/>
    <x v="32"/>
    <x v="59"/>
    <n v="50000"/>
    <n v="50000"/>
    <m/>
    <n v="49622.03"/>
    <m/>
    <n v="377.969999999994"/>
    <s v="847001"/>
    <s v="KUST - General"/>
    <x v="0"/>
    <x v="0"/>
    <n v="119612"/>
    <n v="119603.75"/>
    <n v="80000"/>
    <n v="72000"/>
    <n v="64000"/>
    <n v="56000"/>
    <n v="80000"/>
    <n v="80000"/>
    <n v="80000"/>
    <n v="80000"/>
    <n v="80000"/>
    <n v="6751.4"/>
    <n v="61346.5"/>
  </r>
  <r>
    <x v="3"/>
    <n v="8470310"/>
    <s v="KUST - Aerospace Engineering"/>
    <x v="35"/>
    <x v="35"/>
    <x v="60"/>
    <n v="0"/>
    <n v="510"/>
    <n v="505.12"/>
    <m/>
    <m/>
    <n v="4.8800000000000496"/>
    <s v="847001"/>
    <s v="KUST - General"/>
    <x v="0"/>
    <x v="0"/>
    <n v="0"/>
    <n v="0"/>
    <n v="5000"/>
    <n v="4500"/>
    <n v="4000"/>
    <n v="3500"/>
    <n v="5000"/>
    <n v="5000"/>
    <n v="5000"/>
    <n v="5000"/>
    <n v="5000"/>
    <n v="2000"/>
    <n v="0"/>
  </r>
  <r>
    <x v="3"/>
    <n v="8470315"/>
    <s v="KUST - Biomedical Engineering"/>
    <x v="6"/>
    <x v="6"/>
    <x v="61"/>
    <n v="1502"/>
    <n v="1502"/>
    <m/>
    <m/>
    <m/>
    <n v="1502"/>
    <s v="847001"/>
    <s v="KUST - General"/>
    <x v="0"/>
    <x v="0"/>
    <n v="1502"/>
    <n v="1502"/>
    <n v="4000"/>
    <n v="3600"/>
    <n v="3200"/>
    <n v="2800"/>
    <n v="4000"/>
    <n v="4000"/>
    <n v="4000"/>
    <n v="4000"/>
    <n v="4000"/>
    <n v="0"/>
    <n v="5000"/>
  </r>
  <r>
    <x v="3"/>
    <n v="8470315"/>
    <s v="KUST - Biomedical Engineering"/>
    <x v="36"/>
    <x v="36"/>
    <x v="62"/>
    <n v="875"/>
    <n v="875"/>
    <m/>
    <m/>
    <m/>
    <n v="875"/>
    <s v="847001"/>
    <s v="KUST - General"/>
    <x v="0"/>
    <x v="0"/>
    <n v="875"/>
    <n v="875"/>
    <n v="20000"/>
    <n v="18000"/>
    <n v="16000"/>
    <n v="14000"/>
    <n v="20000"/>
    <n v="20000"/>
    <n v="20000"/>
    <n v="20000"/>
    <n v="20000"/>
    <n v="0"/>
    <n v="0"/>
  </r>
  <r>
    <x v="3"/>
    <n v="8470315"/>
    <s v="KUST - Biomedical Engineering"/>
    <x v="27"/>
    <x v="27"/>
    <x v="63"/>
    <n v="59000"/>
    <n v="59000"/>
    <n v="51781.09"/>
    <m/>
    <m/>
    <n v="7218.91"/>
    <s v="847001"/>
    <s v="KUST - General"/>
    <x v="0"/>
    <x v="0"/>
    <n v="56358"/>
    <n v="54242.58"/>
    <n v="180000"/>
    <n v="162000"/>
    <n v="144000"/>
    <n v="125999.99999999999"/>
    <n v="204000"/>
    <n v="240000"/>
    <n v="180000"/>
    <n v="204000"/>
    <n v="240000"/>
    <n v="35370.65"/>
    <n v="18774.11"/>
  </r>
  <r>
    <x v="3"/>
    <n v="8470315"/>
    <s v="KUST - Biomedical Engineering"/>
    <x v="28"/>
    <x v="28"/>
    <x v="64"/>
    <n v="47557"/>
    <n v="22557"/>
    <m/>
    <m/>
    <m/>
    <n v="22557"/>
    <s v="847001"/>
    <s v="KUST - General"/>
    <x v="0"/>
    <x v="0"/>
    <n v="30571"/>
    <n v="30570.03"/>
    <n v="180000"/>
    <n v="162000"/>
    <n v="144000"/>
    <n v="125999.99999999999"/>
    <n v="195000"/>
    <n v="240000"/>
    <n v="180000"/>
    <n v="195000"/>
    <n v="240000"/>
    <n v="94481.76"/>
    <n v="64039.18"/>
  </r>
  <r>
    <x v="3"/>
    <n v="8470315"/>
    <s v="KUST - Biomedical Engineering"/>
    <x v="7"/>
    <x v="7"/>
    <x v="65"/>
    <n v="1024"/>
    <n v="1024"/>
    <m/>
    <m/>
    <m/>
    <n v="1024"/>
    <s v="847001"/>
    <s v="KUST - General"/>
    <x v="0"/>
    <x v="0"/>
    <n v="1024"/>
    <n v="1023.75"/>
    <n v="10000"/>
    <n v="9000"/>
    <n v="8000"/>
    <n v="7000"/>
    <n v="16000"/>
    <n v="19000"/>
    <n v="10000"/>
    <n v="16000"/>
    <n v="19000"/>
    <n v="420"/>
    <n v="9582.35"/>
  </r>
  <r>
    <x v="3"/>
    <n v="8470315"/>
    <s v="KUST - Biomedical Engineering"/>
    <x v="8"/>
    <x v="8"/>
    <x v="66"/>
    <n v="9738"/>
    <n v="9738"/>
    <n v="3816.25"/>
    <m/>
    <m/>
    <n v="5921.75"/>
    <s v="847001"/>
    <s v="KUST - General"/>
    <x v="0"/>
    <x v="0"/>
    <n v="8706"/>
    <n v="8705.01"/>
    <n v="99576"/>
    <n v="89618.400000000009"/>
    <n v="79660.800000000003"/>
    <n v="69703.199999999997"/>
    <n v="104554"/>
    <n v="109782"/>
    <n v="99576"/>
    <n v="104554"/>
    <n v="109782"/>
    <n v="0"/>
    <n v="0"/>
  </r>
  <r>
    <x v="3"/>
    <n v="8470315"/>
    <s v="KUST - Biomedical Engineering"/>
    <x v="29"/>
    <x v="29"/>
    <x v="67"/>
    <n v="6195"/>
    <n v="6195"/>
    <n v="5900"/>
    <m/>
    <m/>
    <n v="295"/>
    <s v="847001"/>
    <s v="KUST - General"/>
    <x v="0"/>
    <x v="0"/>
    <n v="0"/>
    <n v="0"/>
    <n v="90250"/>
    <n v="81225"/>
    <n v="72200"/>
    <n v="63174.999999999993"/>
    <n v="90250"/>
    <n v="90250"/>
    <n v="90250"/>
    <n v="90250"/>
    <n v="90250"/>
    <n v="0"/>
    <n v="64961"/>
  </r>
  <r>
    <x v="3"/>
    <n v="8470315"/>
    <s v="KUST - Biomedical Engineering"/>
    <x v="31"/>
    <x v="31"/>
    <x v="68"/>
    <n v="16000"/>
    <n v="16000"/>
    <m/>
    <m/>
    <m/>
    <n v="16000"/>
    <s v="847001"/>
    <s v="KUST - General"/>
    <x v="0"/>
    <x v="0"/>
    <n v="1"/>
    <n v="0"/>
    <n v="38400"/>
    <n v="34560"/>
    <n v="30720"/>
    <n v="26880"/>
    <n v="41600"/>
    <n v="51200"/>
    <n v="38400"/>
    <n v="41600"/>
    <n v="51200"/>
    <n v="5967.8"/>
    <n v="0"/>
  </r>
  <r>
    <x v="3"/>
    <n v="8470315"/>
    <s v="KUST - Biomedical Engineering"/>
    <x v="32"/>
    <x v="32"/>
    <x v="69"/>
    <n v="80000"/>
    <n v="105000"/>
    <n v="83654.929999999993"/>
    <n v="0"/>
    <n v="-4.77484718430787E-12"/>
    <n v="21345.07"/>
    <s v="847001"/>
    <s v="KUST - General"/>
    <x v="0"/>
    <x v="0"/>
    <n v="194155"/>
    <n v="186107.21"/>
    <n v="150000"/>
    <n v="135000"/>
    <n v="120000"/>
    <n v="105000"/>
    <n v="150000"/>
    <n v="150000"/>
    <n v="150000"/>
    <n v="150000"/>
    <n v="150000"/>
    <n v="182675.47"/>
    <n v="271760.63"/>
  </r>
  <r>
    <x v="3"/>
    <n v="8470315"/>
    <s v="KUST - Biomedical Engineering"/>
    <x v="32"/>
    <x v="32"/>
    <x v="70"/>
    <n v="17444"/>
    <n v="17444"/>
    <m/>
    <m/>
    <m/>
    <n v="17444"/>
    <s v="847951"/>
    <s v="COVID-19 Pandemic"/>
    <x v="0"/>
    <x v="0"/>
    <n v="0"/>
    <n v="0"/>
    <n v="0"/>
    <n v="0"/>
    <n v="0"/>
    <n v="0"/>
    <n v="0"/>
    <n v="0"/>
    <n v="0"/>
    <n v="0"/>
    <n v="0"/>
    <n v="0"/>
    <n v="0"/>
  </r>
  <r>
    <x v="3"/>
    <n v="8470315"/>
    <s v="KUST - Biomedical Engineering"/>
    <x v="15"/>
    <x v="15"/>
    <x v="71"/>
    <n v="500"/>
    <n v="500"/>
    <m/>
    <m/>
    <m/>
    <n v="500"/>
    <s v="847001"/>
    <s v="KUST - General"/>
    <x v="0"/>
    <x v="0"/>
    <n v="1"/>
    <n v="0"/>
    <n v="2000"/>
    <n v="1800"/>
    <n v="1600"/>
    <n v="1400"/>
    <n v="2000"/>
    <n v="2000"/>
    <n v="2000"/>
    <n v="2000"/>
    <n v="2000"/>
    <n v="0"/>
    <n v="0"/>
  </r>
  <r>
    <x v="3"/>
    <n v="8470320"/>
    <s v="KUST - Chemical Engineering"/>
    <x v="27"/>
    <x v="27"/>
    <x v="72"/>
    <n v="20000"/>
    <n v="20000"/>
    <n v="20000"/>
    <m/>
    <m/>
    <n v="0"/>
    <s v="847001"/>
    <s v="KUST - General"/>
    <x v="0"/>
    <x v="0"/>
    <n v="95179"/>
    <n v="95178.15"/>
    <n v="100000"/>
    <n v="90000"/>
    <n v="80000"/>
    <n v="70000"/>
    <n v="100000"/>
    <n v="100000"/>
    <n v="100000"/>
    <n v="100000"/>
    <n v="100000"/>
    <n v="0"/>
    <n v="0"/>
  </r>
  <r>
    <x v="3"/>
    <n v="8470320"/>
    <s v="KUST - Chemical Engineering"/>
    <x v="28"/>
    <x v="28"/>
    <x v="73"/>
    <n v="50000"/>
    <n v="12750"/>
    <m/>
    <m/>
    <m/>
    <n v="12750"/>
    <s v="847001"/>
    <s v="KUST - General"/>
    <x v="0"/>
    <x v="0"/>
    <n v="5990"/>
    <n v="1493.55"/>
    <n v="450000"/>
    <n v="405000"/>
    <n v="360000"/>
    <n v="315000"/>
    <n v="450000"/>
    <n v="450000"/>
    <n v="450000"/>
    <n v="450000"/>
    <n v="450000"/>
    <n v="181371.74"/>
    <n v="198877.13"/>
  </r>
  <r>
    <x v="3"/>
    <n v="8470320"/>
    <s v="KUST - Chemical Engineering"/>
    <x v="8"/>
    <x v="8"/>
    <x v="74"/>
    <n v="18985"/>
    <n v="51585"/>
    <n v="26945.13"/>
    <n v="0"/>
    <n v="5387.08"/>
    <n v="19252.79"/>
    <s v="847001"/>
    <s v="KUST - General"/>
    <x v="0"/>
    <x v="0"/>
    <n v="8100"/>
    <n v="8098.97"/>
    <n v="75000"/>
    <n v="67500"/>
    <n v="60000"/>
    <n v="52500"/>
    <n v="113705.9"/>
    <n v="118919.4"/>
    <n v="75000"/>
    <n v="113705.9"/>
    <n v="118919.4"/>
    <n v="0"/>
    <n v="18937.990000000002"/>
  </r>
  <r>
    <x v="3"/>
    <n v="8470320"/>
    <s v="KUST - Chemical Engineering"/>
    <x v="31"/>
    <x v="31"/>
    <x v="75"/>
    <n v="25000"/>
    <n v="25000"/>
    <m/>
    <m/>
    <m/>
    <n v="25000"/>
    <s v="847001"/>
    <s v="KUST - General"/>
    <x v="0"/>
    <x v="0"/>
    <n v="1"/>
    <n v="0"/>
    <n v="50000"/>
    <n v="45000"/>
    <n v="40000"/>
    <n v="35000"/>
    <n v="50000"/>
    <n v="50000"/>
    <n v="50000"/>
    <n v="50000"/>
    <n v="50000"/>
    <n v="2420.25"/>
    <n v="6173.61"/>
  </r>
  <r>
    <x v="3"/>
    <n v="8470320"/>
    <s v="KUST - Chemical Engineering"/>
    <x v="32"/>
    <x v="32"/>
    <x v="76"/>
    <n v="100000"/>
    <n v="100000"/>
    <n v="91628"/>
    <m/>
    <n v="0"/>
    <n v="8372"/>
    <s v="847001"/>
    <s v="KUST - General"/>
    <x v="0"/>
    <x v="0"/>
    <n v="233493"/>
    <n v="161058.6"/>
    <n v="200000"/>
    <n v="180000"/>
    <n v="160000"/>
    <n v="140000"/>
    <n v="170000"/>
    <n v="160000"/>
    <n v="200000"/>
    <n v="170000"/>
    <n v="160000"/>
    <n v="477.22"/>
    <n v="191336.14"/>
  </r>
  <r>
    <x v="3"/>
    <n v="8470325"/>
    <s v="KUST - Civil Engineering"/>
    <x v="27"/>
    <x v="27"/>
    <x v="77"/>
    <n v="0"/>
    <n v="35000"/>
    <n v="30075.49"/>
    <m/>
    <m/>
    <n v="4924.51"/>
    <s v="847001"/>
    <s v="KUST - General"/>
    <x v="0"/>
    <x v="0"/>
    <n v="89793"/>
    <n v="89791.52"/>
    <n v="120000"/>
    <n v="108000"/>
    <n v="96000"/>
    <n v="84000"/>
    <n v="135000"/>
    <n v="135000"/>
    <n v="120000"/>
    <n v="135000"/>
    <n v="135000"/>
    <n v="56435.68"/>
    <n v="15676.77"/>
  </r>
  <r>
    <x v="3"/>
    <n v="8470325"/>
    <s v="KUST - Civil Engineering"/>
    <x v="8"/>
    <x v="8"/>
    <x v="78"/>
    <n v="23000"/>
    <n v="0"/>
    <m/>
    <m/>
    <m/>
    <n v="0"/>
    <s v="847001"/>
    <s v="KUST - General"/>
    <x v="0"/>
    <x v="0"/>
    <n v="28273"/>
    <n v="28271.54"/>
    <n v="34910"/>
    <n v="31419"/>
    <n v="27928"/>
    <n v="24437"/>
    <n v="14606"/>
    <n v="15336"/>
    <n v="34910"/>
    <n v="14606"/>
    <n v="15336"/>
    <n v="0"/>
    <n v="16473.41"/>
  </r>
  <r>
    <x v="3"/>
    <n v="8470325"/>
    <s v="KUST - Civil Engineering"/>
    <x v="32"/>
    <x v="32"/>
    <x v="79"/>
    <n v="11350"/>
    <n v="34350"/>
    <n v="32675.81"/>
    <n v="0"/>
    <n v="0"/>
    <n v="1674.19"/>
    <s v="847001"/>
    <s v="KUST - General"/>
    <x v="0"/>
    <x v="0"/>
    <n v="53916"/>
    <n v="54573.2"/>
    <n v="92573"/>
    <n v="83315.7"/>
    <n v="74058.400000000009"/>
    <n v="64801.1"/>
    <n v="91319"/>
    <n v="87744"/>
    <n v="92573"/>
    <n v="91319"/>
    <n v="87744"/>
    <n v="4631.8999999999996"/>
    <n v="165658.56"/>
  </r>
  <r>
    <x v="3"/>
    <n v="8470325"/>
    <s v="KUST - Civil Engineering"/>
    <x v="37"/>
    <x v="37"/>
    <x v="80"/>
    <n v="0"/>
    <n v="0"/>
    <m/>
    <m/>
    <m/>
    <n v="0"/>
    <s v="847001"/>
    <s v="KUST - General"/>
    <x v="0"/>
    <x v="0"/>
    <n v="0"/>
    <n v="0"/>
    <n v="0"/>
    <n v="0"/>
    <n v="0"/>
    <n v="0"/>
    <n v="0"/>
    <n v="0"/>
    <n v="0"/>
    <n v="0"/>
    <n v="0"/>
    <n v="0"/>
    <n v="0"/>
  </r>
  <r>
    <x v="3"/>
    <n v="8470325"/>
    <s v="KUST - Civil Engineering"/>
    <x v="15"/>
    <x v="15"/>
    <x v="81"/>
    <n v="0"/>
    <n v="0"/>
    <m/>
    <m/>
    <m/>
    <n v="0"/>
    <s v="847001"/>
    <s v="KUST - General"/>
    <x v="0"/>
    <x v="0"/>
    <n v="1"/>
    <n v="0"/>
    <n v="0"/>
    <n v="0"/>
    <n v="0"/>
    <n v="0"/>
    <n v="0"/>
    <n v="0"/>
    <n v="0"/>
    <n v="0"/>
    <n v="0"/>
    <n v="0"/>
    <n v="367.5"/>
  </r>
  <r>
    <x v="3"/>
    <n v="8470330"/>
    <s v="KUST - Electrical &amp; Computer Engineering"/>
    <x v="27"/>
    <x v="27"/>
    <x v="82"/>
    <n v="180000"/>
    <n v="180000"/>
    <n v="110008.23"/>
    <m/>
    <m/>
    <n v="69991.77"/>
    <s v="847001"/>
    <s v="KUST - General"/>
    <x v="0"/>
    <x v="0"/>
    <n v="218974"/>
    <n v="217038"/>
    <n v="405000"/>
    <n v="364500"/>
    <n v="324000"/>
    <n v="283500"/>
    <n v="405000"/>
    <n v="405000"/>
    <n v="405000"/>
    <n v="405000"/>
    <n v="405000"/>
    <n v="172977.87"/>
    <n v="190324.35"/>
  </r>
  <r>
    <x v="3"/>
    <n v="8470330"/>
    <s v="KUST - Electrical &amp; Computer Engineering"/>
    <x v="28"/>
    <x v="28"/>
    <x v="83"/>
    <n v="105000"/>
    <n v="50000"/>
    <n v="2000"/>
    <m/>
    <m/>
    <n v="48000"/>
    <s v="847001"/>
    <s v="KUST - General"/>
    <x v="0"/>
    <x v="0"/>
    <n v="89907"/>
    <n v="89564.479999999996"/>
    <n v="900000"/>
    <n v="810000"/>
    <n v="720000"/>
    <n v="630000"/>
    <n v="900000"/>
    <n v="900000"/>
    <n v="900000"/>
    <n v="900000"/>
    <n v="900000"/>
    <n v="314018.65999999997"/>
    <n v="338379.41"/>
  </r>
  <r>
    <x v="3"/>
    <n v="8470330"/>
    <s v="KUST - Electrical &amp; Computer Engineering"/>
    <x v="8"/>
    <x v="8"/>
    <x v="84"/>
    <n v="312530"/>
    <n v="296003"/>
    <n v="63834.1"/>
    <n v="57357.57"/>
    <n v="58297.86"/>
    <n v="116513.47"/>
    <s v="847001"/>
    <s v="KUST - General"/>
    <x v="0"/>
    <x v="0"/>
    <n v="283205"/>
    <n v="224906.03"/>
    <n v="720500"/>
    <n v="648450"/>
    <n v="576400"/>
    <n v="504349.99999999994"/>
    <n v="798000"/>
    <n v="798000"/>
    <n v="720500"/>
    <n v="798000"/>
    <n v="798000"/>
    <n v="0"/>
    <n v="0"/>
  </r>
  <r>
    <x v="3"/>
    <n v="8470330"/>
    <s v="KUST - Electrical &amp; Computer Engineering"/>
    <x v="12"/>
    <x v="12"/>
    <x v="85"/>
    <n v="0"/>
    <n v="5000"/>
    <n v="4487.99"/>
    <m/>
    <m/>
    <n v="512.00999999999897"/>
    <s v="847001"/>
    <s v="KUST - General"/>
    <x v="0"/>
    <x v="0"/>
    <n v="0"/>
    <n v="0"/>
    <n v="302000"/>
    <n v="271800"/>
    <n v="241600"/>
    <n v="211400"/>
    <n v="302000"/>
    <n v="302000"/>
    <n v="302000"/>
    <n v="302000"/>
    <n v="302000"/>
    <n v="0"/>
    <n v="0"/>
  </r>
  <r>
    <x v="3"/>
    <n v="8470330"/>
    <s v="KUST - Electrical &amp; Computer Engineering"/>
    <x v="31"/>
    <x v="31"/>
    <x v="86"/>
    <n v="5615"/>
    <n v="55615"/>
    <n v="29166.1"/>
    <m/>
    <m/>
    <n v="26448.9"/>
    <s v="847001"/>
    <s v="KUST - General"/>
    <x v="0"/>
    <x v="0"/>
    <n v="270283"/>
    <n v="269679.27"/>
    <n v="420000"/>
    <n v="378000"/>
    <n v="336000"/>
    <n v="294000"/>
    <n v="441000"/>
    <n v="441000"/>
    <n v="420000"/>
    <n v="441000"/>
    <n v="441000"/>
    <n v="30231.99"/>
    <n v="98310.48"/>
  </r>
  <r>
    <x v="3"/>
    <n v="8470330"/>
    <s v="KUST - Electrical &amp; Computer Engineering"/>
    <x v="32"/>
    <x v="32"/>
    <x v="87"/>
    <n v="32000"/>
    <n v="32000"/>
    <n v="31543.88"/>
    <m/>
    <n v="0"/>
    <n v="456.12000000000302"/>
    <s v="847001"/>
    <s v="KUST - General"/>
    <x v="0"/>
    <x v="0"/>
    <n v="20546"/>
    <n v="19879.82"/>
    <n v="20000"/>
    <n v="18000"/>
    <n v="16000"/>
    <n v="14000"/>
    <n v="20000"/>
    <n v="20000"/>
    <n v="20000"/>
    <n v="20000"/>
    <n v="20000"/>
    <n v="21905.39"/>
    <n v="13925.94"/>
  </r>
  <r>
    <x v="3"/>
    <n v="8470330"/>
    <s v="KUST - Electrical &amp; Computer Engineering"/>
    <x v="35"/>
    <x v="35"/>
    <x v="88"/>
    <n v="0"/>
    <n v="16527"/>
    <m/>
    <n v="16520"/>
    <m/>
    <n v="7"/>
    <s v="847001"/>
    <s v="KUST - General"/>
    <x v="0"/>
    <x v="0"/>
    <n v="0"/>
    <n v="0"/>
    <n v="60000"/>
    <n v="54000"/>
    <n v="48000"/>
    <n v="42000"/>
    <n v="16000"/>
    <n v="16000"/>
    <n v="60000"/>
    <n v="16000"/>
    <n v="16000"/>
    <n v="7910.22"/>
    <n v="0"/>
  </r>
  <r>
    <x v="3"/>
    <n v="8470335"/>
    <s v="KUST - Industrial &amp; Systems Engineering"/>
    <x v="27"/>
    <x v="27"/>
    <x v="89"/>
    <n v="25000"/>
    <n v="25000"/>
    <n v="25000"/>
    <m/>
    <m/>
    <n v="0"/>
    <s v="847001"/>
    <s v="KUST - General"/>
    <x v="0"/>
    <x v="0"/>
    <n v="40127"/>
    <n v="40125.89"/>
    <n v="50000"/>
    <n v="45000"/>
    <n v="40000"/>
    <n v="35000"/>
    <n v="60000"/>
    <n v="70000"/>
    <n v="50000"/>
    <n v="60000"/>
    <n v="70000"/>
    <n v="0"/>
    <n v="23595.32"/>
  </r>
  <r>
    <x v="3"/>
    <n v="8470335"/>
    <s v="KUST - Industrial &amp; Systems Engineering"/>
    <x v="28"/>
    <x v="28"/>
    <x v="90"/>
    <n v="75000"/>
    <n v="75000"/>
    <n v="-3762.15"/>
    <m/>
    <m/>
    <n v="78762.149999999994"/>
    <s v="847001"/>
    <s v="KUST - General"/>
    <x v="0"/>
    <x v="0"/>
    <n v="54556"/>
    <n v="54554.559999999998"/>
    <n v="270000"/>
    <n v="243000"/>
    <n v="216000"/>
    <n v="189000"/>
    <n v="300000"/>
    <n v="315000"/>
    <n v="270000"/>
    <n v="300000"/>
    <n v="315000"/>
    <n v="115188.88"/>
    <n v="124462.87"/>
  </r>
  <r>
    <x v="3"/>
    <n v="8470335"/>
    <s v="KUST - Industrial &amp; Systems Engineering"/>
    <x v="8"/>
    <x v="8"/>
    <x v="91"/>
    <n v="149370"/>
    <n v="149370"/>
    <n v="40542.839999999997"/>
    <n v="77260.02"/>
    <n v="22440.77"/>
    <n v="9126.3700000000099"/>
    <s v="847001"/>
    <s v="KUST - General"/>
    <x v="0"/>
    <x v="0"/>
    <n v="137795"/>
    <n v="124805.06"/>
    <n v="150257"/>
    <n v="135231.30000000002"/>
    <n v="120205.6"/>
    <n v="105179.9"/>
    <n v="161319.6"/>
    <n v="161319.6"/>
    <n v="150257"/>
    <n v="161319.6"/>
    <n v="161319.6"/>
    <n v="31519.03"/>
    <n v="111804.23"/>
  </r>
  <r>
    <x v="3"/>
    <n v="8470335"/>
    <s v="KUST - Industrial &amp; Systems Engineering"/>
    <x v="31"/>
    <x v="31"/>
    <x v="92"/>
    <n v="51520"/>
    <n v="51520"/>
    <n v="22479.86"/>
    <m/>
    <m/>
    <n v="29040.14"/>
    <s v="847001"/>
    <s v="KUST - General"/>
    <x v="0"/>
    <x v="0"/>
    <n v="38005"/>
    <n v="38004.199999999997"/>
    <n v="51520"/>
    <n v="46368"/>
    <n v="41216"/>
    <n v="36064"/>
    <n v="57960"/>
    <n v="64400"/>
    <n v="51520"/>
    <n v="57960"/>
    <n v="64400"/>
    <n v="0"/>
    <n v="5625.53"/>
  </r>
  <r>
    <x v="3"/>
    <n v="8470335"/>
    <s v="KUST - Industrial &amp; Systems Engineering"/>
    <x v="32"/>
    <x v="32"/>
    <x v="93"/>
    <n v="60000"/>
    <n v="60000"/>
    <n v="37764.01"/>
    <n v="0"/>
    <n v="13424"/>
    <n v="8811.99"/>
    <s v="847001"/>
    <s v="KUST - General"/>
    <x v="0"/>
    <x v="0"/>
    <n v="112268"/>
    <n v="99043.8"/>
    <n v="139000"/>
    <n v="125100"/>
    <n v="111200"/>
    <n v="97300"/>
    <n v="80000"/>
    <n v="88000"/>
    <n v="139000"/>
    <n v="80000"/>
    <n v="88000"/>
    <n v="2430.08"/>
    <n v="156426.09"/>
  </r>
  <r>
    <x v="3"/>
    <n v="8470335"/>
    <s v="KUST - Industrial &amp; Systems Engineering"/>
    <x v="15"/>
    <x v="15"/>
    <x v="94"/>
    <n v="0"/>
    <n v="0"/>
    <m/>
    <m/>
    <m/>
    <n v="0"/>
    <s v="847001"/>
    <s v="KUST - General"/>
    <x v="0"/>
    <x v="0"/>
    <n v="3779"/>
    <n v="3777.8"/>
    <n v="4000"/>
    <n v="3600"/>
    <n v="3200"/>
    <n v="2800"/>
    <n v="800"/>
    <n v="800"/>
    <n v="4000"/>
    <n v="800"/>
    <n v="800"/>
    <n v="0"/>
    <n v="3577"/>
  </r>
  <r>
    <x v="3"/>
    <n v="8470335"/>
    <s v="KUST - Industrial &amp; Systems Engineering"/>
    <x v="35"/>
    <x v="35"/>
    <x v="95"/>
    <n v="13858"/>
    <n v="13858"/>
    <n v="11192.69"/>
    <n v="0"/>
    <n v="0"/>
    <n v="2665.31"/>
    <s v="847001"/>
    <s v="KUST - General"/>
    <x v="0"/>
    <x v="0"/>
    <n v="12141"/>
    <n v="12140.5"/>
    <n v="12000"/>
    <n v="10800"/>
    <n v="9600"/>
    <n v="8400"/>
    <n v="12000"/>
    <n v="14400"/>
    <n v="12000"/>
    <n v="12000"/>
    <n v="14400"/>
    <n v="2000"/>
    <n v="0"/>
  </r>
  <r>
    <x v="3"/>
    <n v="8470340"/>
    <s v="KUST - Mechanical Engineering"/>
    <x v="27"/>
    <x v="27"/>
    <x v="96"/>
    <n v="300000"/>
    <n v="300000"/>
    <n v="148453.21"/>
    <m/>
    <m/>
    <n v="151546.79"/>
    <s v="847001"/>
    <s v="KUST - General"/>
    <x v="0"/>
    <x v="0"/>
    <n v="225404"/>
    <n v="225403.24"/>
    <n v="480000"/>
    <n v="432000"/>
    <n v="384000"/>
    <n v="336000"/>
    <n v="480000"/>
    <n v="480000"/>
    <n v="480000"/>
    <n v="480000"/>
    <n v="480000"/>
    <n v="317803.44"/>
    <n v="208320.92"/>
  </r>
  <r>
    <x v="3"/>
    <n v="8470340"/>
    <s v="KUST - Mechanical Engineering"/>
    <x v="28"/>
    <x v="28"/>
    <x v="97"/>
    <n v="52050"/>
    <n v="52050"/>
    <n v="13078.03"/>
    <m/>
    <m/>
    <n v="38971.97"/>
    <s v="847001"/>
    <s v="KUST - General"/>
    <x v="0"/>
    <x v="0"/>
    <n v="54308"/>
    <n v="54007.37"/>
    <n v="630000"/>
    <n v="567000"/>
    <n v="504000"/>
    <n v="441000"/>
    <n v="555000"/>
    <n v="600000"/>
    <n v="630000"/>
    <n v="555000"/>
    <n v="600000"/>
    <n v="315890.03000000003"/>
    <n v="276102.03000000003"/>
  </r>
  <r>
    <x v="3"/>
    <n v="8470340"/>
    <s v="KUST - Mechanical Engineering"/>
    <x v="8"/>
    <x v="8"/>
    <x v="98"/>
    <n v="209338"/>
    <n v="209338"/>
    <n v="29192.5"/>
    <n v="91633.4"/>
    <n v="41872.199999999997"/>
    <n v="46639.9"/>
    <s v="847001"/>
    <s v="KUST - General"/>
    <x v="0"/>
    <x v="0"/>
    <n v="173962"/>
    <n v="173961.31"/>
    <n v="210000"/>
    <n v="189000"/>
    <n v="168000"/>
    <n v="147000"/>
    <n v="230000"/>
    <n v="220000"/>
    <n v="210000"/>
    <n v="230000"/>
    <n v="220000"/>
    <n v="126016.66"/>
    <n v="93817.55"/>
  </r>
  <r>
    <x v="3"/>
    <n v="8470340"/>
    <s v="KUST - Mechanical Engineering"/>
    <x v="29"/>
    <x v="29"/>
    <x v="99"/>
    <n v="0"/>
    <n v="60000"/>
    <n v="6189.01"/>
    <n v="40000"/>
    <m/>
    <n v="13810.99"/>
    <s v="847001"/>
    <s v="KUST - General"/>
    <x v="0"/>
    <x v="0"/>
    <n v="0"/>
    <n v="0"/>
    <n v="80000"/>
    <n v="72000"/>
    <n v="64000"/>
    <n v="56000"/>
    <n v="80000"/>
    <n v="80000"/>
    <n v="80000"/>
    <n v="80000"/>
    <n v="80000"/>
    <n v="0"/>
    <n v="0"/>
  </r>
  <r>
    <x v="3"/>
    <n v="8470340"/>
    <s v="KUST - Mechanical Engineering"/>
    <x v="31"/>
    <x v="31"/>
    <x v="100"/>
    <n v="47150"/>
    <n v="47150"/>
    <n v="26426.560000000001"/>
    <n v="20564"/>
    <m/>
    <n v="159.439999999999"/>
    <s v="847001"/>
    <s v="KUST - General"/>
    <x v="0"/>
    <x v="0"/>
    <n v="50304"/>
    <n v="50303.42"/>
    <n v="336000"/>
    <n v="302400"/>
    <n v="268800"/>
    <n v="235199.99999999997"/>
    <n v="296000"/>
    <n v="320000"/>
    <n v="336000"/>
    <n v="296000"/>
    <n v="320000"/>
    <n v="0"/>
    <n v="0"/>
  </r>
  <r>
    <x v="3"/>
    <n v="8470340"/>
    <s v="KUST - Mechanical Engineering"/>
    <x v="32"/>
    <x v="32"/>
    <x v="101"/>
    <n v="220000"/>
    <n v="160000"/>
    <n v="1081.45"/>
    <n v="9346"/>
    <n v="110598.21"/>
    <n v="38974.339999999997"/>
    <s v="847001"/>
    <s v="KUST - General"/>
    <x v="0"/>
    <x v="0"/>
    <n v="252659"/>
    <n v="252646.49"/>
    <n v="264000"/>
    <n v="237600"/>
    <n v="211200"/>
    <n v="184800"/>
    <n v="264000"/>
    <n v="264000"/>
    <n v="264000"/>
    <n v="264000"/>
    <n v="264000"/>
    <n v="112568.8"/>
    <n v="177479.71"/>
  </r>
  <r>
    <x v="3"/>
    <n v="8470345"/>
    <s v="KUST - Nuclear Engineering"/>
    <x v="28"/>
    <x v="28"/>
    <x v="102"/>
    <n v="84399"/>
    <n v="84399"/>
    <m/>
    <m/>
    <m/>
    <n v="84399"/>
    <s v="847001"/>
    <s v="KUST - General"/>
    <x v="0"/>
    <x v="0"/>
    <n v="2636"/>
    <n v="-2805.17"/>
    <n v="105000"/>
    <n v="94500"/>
    <n v="84000"/>
    <n v="73500"/>
    <n v="105000"/>
    <n v="120000"/>
    <n v="105000"/>
    <n v="105000"/>
    <n v="120000"/>
    <n v="127217.62"/>
    <n v="149937.32"/>
  </r>
  <r>
    <x v="3"/>
    <n v="8470345"/>
    <s v="KUST - Nuclear Engineering"/>
    <x v="11"/>
    <x v="11"/>
    <x v="103"/>
    <n v="11500"/>
    <n v="11500"/>
    <m/>
    <m/>
    <m/>
    <n v="11500"/>
    <s v="847001"/>
    <s v="KUST - General"/>
    <x v="0"/>
    <x v="0"/>
    <n v="5110"/>
    <n v="5108.55"/>
    <n v="44592"/>
    <n v="40132.800000000003"/>
    <n v="35673.599999999999"/>
    <n v="31214.399999999998"/>
    <n v="44592"/>
    <n v="44592"/>
    <n v="44592"/>
    <n v="44592"/>
    <n v="44592"/>
    <n v="24115"/>
    <n v="35959.449999999997"/>
  </r>
  <r>
    <x v="3"/>
    <n v="8470345"/>
    <s v="KUST - Nuclear Engineering"/>
    <x v="31"/>
    <x v="31"/>
    <x v="104"/>
    <n v="894"/>
    <n v="894"/>
    <m/>
    <m/>
    <m/>
    <n v="894"/>
    <s v="847001"/>
    <s v="KUST - General"/>
    <x v="0"/>
    <x v="0"/>
    <n v="1"/>
    <n v="0"/>
    <n v="70000"/>
    <n v="63000"/>
    <n v="56000"/>
    <n v="49000"/>
    <n v="70000"/>
    <n v="80000"/>
    <n v="70000"/>
    <n v="70000"/>
    <n v="80000"/>
    <n v="0"/>
    <n v="900"/>
  </r>
  <r>
    <x v="3"/>
    <n v="8470345"/>
    <s v="KUST - Nuclear Engineering"/>
    <x v="32"/>
    <x v="32"/>
    <x v="105"/>
    <n v="72968"/>
    <n v="72968"/>
    <n v="29023.5"/>
    <n v="-3577.35"/>
    <n v="6407"/>
    <n v="41114.85"/>
    <s v="847001"/>
    <s v="KUST - General"/>
    <x v="0"/>
    <x v="0"/>
    <n v="131767"/>
    <n v="85882.64"/>
    <n v="197477"/>
    <n v="177729.30000000002"/>
    <n v="157981.6"/>
    <n v="138233.9"/>
    <n v="217526"/>
    <n v="240505"/>
    <n v="197477"/>
    <n v="217526"/>
    <n v="240505"/>
    <n v="2730.48"/>
    <n v="136685.84"/>
  </r>
  <r>
    <x v="3"/>
    <n v="8470345"/>
    <s v="KUST - Nuclear Engineering"/>
    <x v="15"/>
    <x v="15"/>
    <x v="106"/>
    <n v="4471"/>
    <n v="4471"/>
    <m/>
    <m/>
    <m/>
    <n v="4471"/>
    <s v="847001"/>
    <s v="KUST - General"/>
    <x v="0"/>
    <x v="0"/>
    <n v="1"/>
    <n v="0"/>
    <n v="5742"/>
    <n v="5167.8"/>
    <n v="4593.6000000000004"/>
    <n v="4019.3999999999996"/>
    <n v="5744.5199999999995"/>
    <n v="5744.5199999999995"/>
    <n v="5742"/>
    <n v="5744.5199999999995"/>
    <n v="5744.5199999999995"/>
    <n v="0"/>
    <n v="120"/>
  </r>
  <r>
    <x v="3"/>
    <n v="8470350"/>
    <s v="KUST - Petroleum Engineering"/>
    <x v="6"/>
    <x v="6"/>
    <x v="107"/>
    <n v="8528"/>
    <n v="8528"/>
    <n v="2679.4"/>
    <m/>
    <m/>
    <n v="5848.6"/>
    <s v="847001"/>
    <s v="KUST - General"/>
    <x v="0"/>
    <x v="0"/>
    <n v="8528"/>
    <n v="8527.7999999999993"/>
    <n v="16000"/>
    <n v="14400"/>
    <n v="12800"/>
    <n v="11200"/>
    <n v="26400"/>
    <n v="29040.000000000007"/>
    <n v="16000"/>
    <n v="26400"/>
    <n v="29040.000000000007"/>
    <n v="3810.93"/>
    <n v="2893.6"/>
  </r>
  <r>
    <x v="3"/>
    <n v="8470350"/>
    <s v="KUST - Petroleum Engineering"/>
    <x v="27"/>
    <x v="27"/>
    <x v="108"/>
    <n v="0"/>
    <n v="0"/>
    <m/>
    <m/>
    <m/>
    <n v="0"/>
    <s v="847001"/>
    <s v="KUST - General"/>
    <x v="0"/>
    <x v="0"/>
    <n v="1"/>
    <n v="0"/>
    <n v="30000"/>
    <n v="27000"/>
    <n v="24000"/>
    <n v="21000"/>
    <n v="66000"/>
    <n v="72600.000000000015"/>
    <n v="30000"/>
    <n v="66000"/>
    <n v="72600.000000000015"/>
    <n v="0"/>
    <n v="116787.5"/>
  </r>
  <r>
    <x v="3"/>
    <n v="8470350"/>
    <s v="KUST - Petroleum Engineering"/>
    <x v="28"/>
    <x v="28"/>
    <x v="109"/>
    <n v="45000"/>
    <n v="34100"/>
    <n v="11206.77"/>
    <m/>
    <m/>
    <n v="22893.23"/>
    <s v="847001"/>
    <s v="KUST - General"/>
    <x v="0"/>
    <x v="0"/>
    <n v="48726"/>
    <n v="48724.67"/>
    <n v="150000"/>
    <n v="135000"/>
    <n v="120000"/>
    <n v="105000"/>
    <n v="165000"/>
    <n v="181500.00000000003"/>
    <n v="150000"/>
    <n v="165000"/>
    <n v="181500.00000000003"/>
    <n v="27993.86"/>
    <n v="101152.29"/>
  </r>
  <r>
    <x v="3"/>
    <n v="8470350"/>
    <s v="KUST - Petroleum Engineering"/>
    <x v="8"/>
    <x v="8"/>
    <x v="110"/>
    <n v="37839"/>
    <n v="106839"/>
    <n v="12788.43"/>
    <n v="64300.02"/>
    <n v="0"/>
    <n v="29750.55"/>
    <s v="847001"/>
    <s v="KUST - General"/>
    <x v="0"/>
    <x v="0"/>
    <n v="20785"/>
    <n v="10054.700000000001"/>
    <n v="210200"/>
    <n v="189180"/>
    <n v="168160"/>
    <n v="147140"/>
    <n v="235200"/>
    <n v="130630.00000000001"/>
    <n v="210200"/>
    <n v="235200"/>
    <n v="130630.00000000001"/>
    <n v="8365.4"/>
    <n v="61238.09"/>
  </r>
  <r>
    <x v="3"/>
    <n v="8470350"/>
    <s v="KUST - Petroleum Engineering"/>
    <x v="29"/>
    <x v="29"/>
    <x v="111"/>
    <n v="294035"/>
    <n v="392935"/>
    <m/>
    <n v="295811.06"/>
    <n v="96015.19"/>
    <n v="1108.7499999998299"/>
    <s v="847001"/>
    <s v="KUST - General"/>
    <x v="0"/>
    <x v="0"/>
    <n v="765248"/>
    <n v="413126"/>
    <n v="305000"/>
    <n v="274500"/>
    <n v="244000"/>
    <n v="213500"/>
    <n v="469700"/>
    <n v="579390"/>
    <n v="305000"/>
    <n v="469700"/>
    <n v="579390"/>
    <n v="215733.46"/>
    <n v="352317.75"/>
  </r>
  <r>
    <x v="3"/>
    <n v="8470350"/>
    <s v="KUST - Petroleum Engineering"/>
    <x v="38"/>
    <x v="38"/>
    <x v="112"/>
    <n v="300000"/>
    <n v="43000"/>
    <m/>
    <m/>
    <m/>
    <n v="43000"/>
    <s v="847001"/>
    <s v="KUST - General"/>
    <x v="0"/>
    <x v="0"/>
    <n v="0"/>
    <n v="0"/>
    <n v="10000"/>
    <n v="9000"/>
    <n v="8000"/>
    <n v="7000"/>
    <n v="10000"/>
    <n v="10000"/>
    <n v="10000"/>
    <n v="10000"/>
    <n v="10000"/>
    <n v="203356"/>
    <n v="0"/>
  </r>
  <r>
    <x v="3"/>
    <n v="8470350"/>
    <s v="KUST - Petroleum Engineering"/>
    <x v="31"/>
    <x v="31"/>
    <x v="113"/>
    <n v="5000"/>
    <n v="5000"/>
    <m/>
    <m/>
    <m/>
    <n v="5000"/>
    <s v="847001"/>
    <s v="KUST - General"/>
    <x v="0"/>
    <x v="0"/>
    <n v="18572"/>
    <n v="18571.400000000001"/>
    <n v="50000"/>
    <n v="45000"/>
    <n v="40000"/>
    <n v="35000"/>
    <n v="50000"/>
    <n v="50000"/>
    <n v="50000"/>
    <n v="50000"/>
    <n v="50000"/>
    <n v="0"/>
    <n v="8202.2000000000007"/>
  </r>
  <r>
    <x v="3"/>
    <n v="8470350"/>
    <s v="KUST - Petroleum Engineering"/>
    <x v="32"/>
    <x v="32"/>
    <x v="114"/>
    <n v="20250"/>
    <n v="20250"/>
    <n v="20231.5"/>
    <m/>
    <m/>
    <n v="18.5"/>
    <s v="847001"/>
    <s v="KUST - General"/>
    <x v="0"/>
    <x v="0"/>
    <n v="25050"/>
    <n v="25049.360000000001"/>
    <n v="100000"/>
    <n v="90000"/>
    <n v="80000"/>
    <n v="70000"/>
    <n v="118250"/>
    <n v="130075.00000000003"/>
    <n v="100000"/>
    <n v="118250"/>
    <n v="130075.00000000003"/>
    <n v="1665"/>
    <n v="142169.10999999999"/>
  </r>
  <r>
    <x v="3"/>
    <n v="8470350"/>
    <s v="KUST - Petroleum Engineering"/>
    <x v="15"/>
    <x v="15"/>
    <x v="115"/>
    <n v="5000"/>
    <n v="5000"/>
    <m/>
    <m/>
    <m/>
    <n v="5000"/>
    <s v="847001"/>
    <s v="KUST - General"/>
    <x v="0"/>
    <x v="0"/>
    <n v="1"/>
    <n v="0"/>
    <n v="7500"/>
    <n v="6750"/>
    <n v="6000"/>
    <n v="5250"/>
    <n v="7500"/>
    <n v="7500"/>
    <n v="7500"/>
    <n v="7500"/>
    <n v="7500"/>
    <n v="0"/>
    <n v="700"/>
  </r>
  <r>
    <x v="4"/>
    <n v="8470405"/>
    <s v="KUST - Dean Of Arts &amp; Science"/>
    <x v="5"/>
    <x v="5"/>
    <x v="116"/>
    <n v="368363"/>
    <n v="368363"/>
    <n v="99700"/>
    <m/>
    <m/>
    <n v="268663"/>
    <s v="847001"/>
    <s v="KUST - General"/>
    <x v="0"/>
    <x v="0"/>
    <n v="345103.54"/>
    <n v="345102.47"/>
    <n v="560000"/>
    <n v="504000"/>
    <n v="448000"/>
    <n v="392000"/>
    <n v="280000"/>
    <n v="280000"/>
    <n v="560000"/>
    <n v="280000"/>
    <n v="280000"/>
    <n v="0"/>
    <n v="85877.27"/>
  </r>
  <r>
    <x v="4"/>
    <n v="8470405"/>
    <s v="KUST - Dean Of Arts &amp; Science"/>
    <x v="17"/>
    <x v="17"/>
    <x v="117"/>
    <n v="1"/>
    <n v="1"/>
    <m/>
    <m/>
    <m/>
    <n v="1"/>
    <s v="847001"/>
    <s v="KUST - General"/>
    <x v="0"/>
    <x v="0"/>
    <n v="0.68000000000029104"/>
    <n v="0"/>
    <n v="0"/>
    <n v="0"/>
    <n v="0"/>
    <n v="0"/>
    <n v="0"/>
    <n v="0"/>
    <n v="0"/>
    <n v="0"/>
    <n v="0"/>
    <n v="17858.439999999999"/>
    <n v="44679.1"/>
  </r>
  <r>
    <x v="4"/>
    <n v="8470405"/>
    <s v="KUST - Dean Of Arts &amp; Science"/>
    <x v="6"/>
    <x v="6"/>
    <x v="118"/>
    <n v="5000"/>
    <n v="5000"/>
    <m/>
    <m/>
    <m/>
    <n v="5000"/>
    <s v="847001"/>
    <s v="KUST - General"/>
    <x v="0"/>
    <x v="0"/>
    <n v="5942.6"/>
    <n v="5943"/>
    <n v="15000"/>
    <n v="13500"/>
    <n v="12000"/>
    <n v="10500"/>
    <n v="15000"/>
    <n v="15000"/>
    <n v="15000"/>
    <n v="15000"/>
    <n v="15000"/>
    <n v="7205"/>
    <n v="7073.05"/>
  </r>
  <r>
    <x v="4"/>
    <n v="8470405"/>
    <s v="KUST - Dean Of Arts &amp; Science"/>
    <x v="28"/>
    <x v="28"/>
    <x v="119"/>
    <n v="50000"/>
    <n v="50000"/>
    <m/>
    <m/>
    <m/>
    <n v="50000"/>
    <s v="847001"/>
    <s v="KUST - General"/>
    <x v="0"/>
    <x v="0"/>
    <n v="17239.3"/>
    <n v="13603.26"/>
    <n v="50000"/>
    <n v="45000"/>
    <n v="40000"/>
    <n v="35000"/>
    <n v="50000"/>
    <n v="50000"/>
    <n v="50000"/>
    <n v="50000"/>
    <n v="50000"/>
    <n v="33980.14"/>
    <n v="77976.58"/>
  </r>
  <r>
    <x v="4"/>
    <n v="8470405"/>
    <s v="KUST - Dean Of Arts &amp; Science"/>
    <x v="9"/>
    <x v="9"/>
    <x v="120"/>
    <n v="11638"/>
    <n v="11638"/>
    <n v="10707.66"/>
    <m/>
    <m/>
    <n v="930.34"/>
    <s v="847001"/>
    <s v="KUST - General"/>
    <x v="0"/>
    <x v="0"/>
    <n v="0"/>
    <n v="0"/>
    <n v="12000"/>
    <n v="10800"/>
    <n v="9600"/>
    <n v="8400"/>
    <n v="12000"/>
    <n v="12000"/>
    <n v="12000"/>
    <n v="12000"/>
    <n v="12000"/>
    <n v="0"/>
    <n v="0"/>
  </r>
  <r>
    <x v="4"/>
    <n v="8470405"/>
    <s v="KUST - Dean Of Arts &amp; Science"/>
    <x v="29"/>
    <x v="29"/>
    <x v="121"/>
    <n v="200000"/>
    <n v="190000"/>
    <m/>
    <n v="0"/>
    <n v="152176"/>
    <n v="37824"/>
    <s v="847001"/>
    <s v="KUST - General"/>
    <x v="0"/>
    <x v="0"/>
    <n v="54287.16"/>
    <n v="54285.71"/>
    <n v="200000"/>
    <n v="180000"/>
    <n v="160000"/>
    <n v="140000"/>
    <n v="200000"/>
    <n v="200000"/>
    <n v="200000"/>
    <n v="200000"/>
    <n v="200000"/>
    <n v="-31096.34"/>
    <n v="115908.58"/>
  </r>
  <r>
    <x v="4"/>
    <n v="8470405"/>
    <s v="KUST - Dean Of Arts &amp; Science"/>
    <x v="31"/>
    <x v="31"/>
    <x v="122"/>
    <n v="20000"/>
    <n v="27666"/>
    <n v="15695.53"/>
    <m/>
    <m/>
    <n v="11970.47"/>
    <s v="847001"/>
    <s v="KUST - General"/>
    <x v="0"/>
    <x v="0"/>
    <n v="0"/>
    <n v="0"/>
    <n v="30000"/>
    <n v="27000"/>
    <n v="24000"/>
    <n v="21000"/>
    <n v="30000"/>
    <n v="30000"/>
    <n v="30000"/>
    <n v="30000"/>
    <n v="30000"/>
    <n v="7046.4"/>
    <n v="5419.4"/>
  </r>
  <r>
    <x v="4"/>
    <n v="8470410"/>
    <s v="KUST - Institute of International &amp; Civil Security"/>
    <x v="28"/>
    <x v="28"/>
    <x v="123"/>
    <n v="53000"/>
    <n v="36000"/>
    <n v="1256.79"/>
    <m/>
    <m/>
    <n v="34743.21"/>
    <s v="847001"/>
    <s v="KUST - General"/>
    <x v="0"/>
    <x v="0"/>
    <n v="4310"/>
    <n v="-1861.34"/>
    <n v="120000"/>
    <n v="108000"/>
    <n v="96000"/>
    <n v="84000"/>
    <n v="120000"/>
    <n v="90000"/>
    <n v="120000"/>
    <n v="120000"/>
    <n v="90000"/>
    <n v="59731.59"/>
    <n v="226.45"/>
  </r>
  <r>
    <x v="4"/>
    <n v="8470410"/>
    <s v="KUST - Institute of International &amp; Civil Security"/>
    <x v="8"/>
    <x v="8"/>
    <x v="124"/>
    <n v="5357"/>
    <n v="5357"/>
    <m/>
    <m/>
    <m/>
    <n v="5357"/>
    <s v="847001"/>
    <s v="KUST - General"/>
    <x v="0"/>
    <x v="0"/>
    <n v="1"/>
    <n v="0"/>
    <n v="5600"/>
    <n v="5040"/>
    <n v="4480"/>
    <n v="3919.9999999999995"/>
    <n v="5500"/>
    <n v="5500"/>
    <n v="5600"/>
    <n v="5500"/>
    <n v="5500"/>
    <n v="0"/>
    <n v="0"/>
  </r>
  <r>
    <x v="4"/>
    <n v="8470410"/>
    <s v="KUST - Institute of International &amp; Civil Security"/>
    <x v="31"/>
    <x v="31"/>
    <x v="125"/>
    <n v="0"/>
    <n v="17000"/>
    <m/>
    <m/>
    <m/>
    <n v="17000"/>
    <s v="847001"/>
    <s v="KUST - General"/>
    <x v="0"/>
    <x v="0"/>
    <n v="0"/>
    <n v="0"/>
    <n v="17899.920000000002"/>
    <n v="16109.928000000002"/>
    <n v="14319.936000000002"/>
    <n v="12529.944000000001"/>
    <n v="17899.920000000002"/>
    <n v="17899.920000000002"/>
    <n v="17899.920000000002"/>
    <n v="17899.920000000002"/>
    <n v="17899.920000000002"/>
    <n v="0"/>
    <n v="0"/>
  </r>
  <r>
    <x v="4"/>
    <n v="8470415"/>
    <s v="KUST - Chemistry"/>
    <x v="28"/>
    <x v="28"/>
    <x v="126"/>
    <n v="151153"/>
    <n v="145153"/>
    <n v="4667.32"/>
    <m/>
    <m/>
    <n v="140485.68"/>
    <s v="847001"/>
    <s v="KUST - General"/>
    <x v="0"/>
    <x v="0"/>
    <n v="8896"/>
    <n v="8895"/>
    <n v="285000"/>
    <n v="256500"/>
    <n v="228000"/>
    <n v="199500"/>
    <n v="300000"/>
    <n v="315000"/>
    <n v="285000"/>
    <n v="300000"/>
    <n v="315000"/>
    <n v="27016.799999999999"/>
    <n v="89008.49"/>
  </r>
  <r>
    <x v="4"/>
    <n v="8470415"/>
    <s v="KUST - Chemistry"/>
    <x v="7"/>
    <x v="7"/>
    <x v="127"/>
    <m/>
    <m/>
    <n v="-1832.83"/>
    <m/>
    <m/>
    <n v="1832.83"/>
    <s v="847001"/>
    <s v="KUST - General"/>
    <x v="0"/>
    <x v="0"/>
    <n v="2627"/>
    <n v="794.17"/>
    <n v="140000"/>
    <n v="126000"/>
    <n v="112000"/>
    <n v="98000"/>
    <n v="140000"/>
    <n v="140000"/>
    <n v="140000"/>
    <n v="140000"/>
    <n v="140000"/>
    <n v="15466.42"/>
    <n v="0"/>
  </r>
  <r>
    <x v="4"/>
    <n v="8470415"/>
    <s v="KUST - Chemistry"/>
    <x v="8"/>
    <x v="8"/>
    <x v="128"/>
    <n v="29900"/>
    <n v="35900"/>
    <n v="14960.17"/>
    <n v="0"/>
    <n v="20274.96"/>
    <n v="664.87000000000296"/>
    <s v="847001"/>
    <s v="KUST - General"/>
    <x v="0"/>
    <x v="0"/>
    <n v="42017"/>
    <n v="42016.45"/>
    <n v="229511"/>
    <n v="206559.9"/>
    <n v="183608.80000000002"/>
    <n v="160657.69999999998"/>
    <n v="229511"/>
    <n v="229511"/>
    <n v="229511"/>
    <n v="229511"/>
    <n v="229511"/>
    <n v="0"/>
    <n v="0"/>
  </r>
  <r>
    <x v="4"/>
    <n v="8470415"/>
    <s v="KUST - Chemistry"/>
    <x v="29"/>
    <x v="29"/>
    <x v="129"/>
    <n v="120000"/>
    <n v="120000"/>
    <n v="6150"/>
    <n v="45157.46"/>
    <n v="33000"/>
    <n v="35692.54"/>
    <s v="847001"/>
    <s v="KUST - General"/>
    <x v="0"/>
    <x v="0"/>
    <n v="152716"/>
    <n v="71550"/>
    <n v="301000"/>
    <n v="270900"/>
    <n v="240800"/>
    <n v="210700"/>
    <n v="301000"/>
    <n v="301000"/>
    <n v="301000"/>
    <n v="301000"/>
    <n v="301000"/>
    <n v="0"/>
    <n v="130434"/>
  </r>
  <r>
    <x v="4"/>
    <n v="8470415"/>
    <s v="KUST - Chemistry"/>
    <x v="31"/>
    <x v="31"/>
    <x v="130"/>
    <n v="37500"/>
    <n v="37500"/>
    <n v="4550.72"/>
    <m/>
    <m/>
    <n v="32949.279999999999"/>
    <s v="847001"/>
    <s v="KUST - General"/>
    <x v="0"/>
    <x v="0"/>
    <n v="18075"/>
    <n v="18074.150000000001"/>
    <n v="70000"/>
    <n v="63000"/>
    <n v="56000"/>
    <n v="49000"/>
    <n v="70000"/>
    <n v="105000"/>
    <n v="70000"/>
    <n v="70000"/>
    <n v="105000"/>
    <n v="2752.5"/>
    <n v="0"/>
  </r>
  <r>
    <x v="4"/>
    <n v="8470415"/>
    <s v="KUST - Chemistry"/>
    <x v="32"/>
    <x v="32"/>
    <x v="131"/>
    <n v="100000"/>
    <n v="100000"/>
    <n v="72601.740000000005"/>
    <n v="0"/>
    <n v="16454"/>
    <n v="10944.26"/>
    <s v="847001"/>
    <s v="KUST - General"/>
    <x v="0"/>
    <x v="0"/>
    <n v="298530"/>
    <n v="267319.94"/>
    <n v="525000"/>
    <n v="472500"/>
    <n v="420000"/>
    <n v="367500"/>
    <n v="525000"/>
    <n v="525000"/>
    <n v="525000"/>
    <n v="525000"/>
    <n v="525000"/>
    <n v="349592.01"/>
    <n v="374661.11"/>
  </r>
  <r>
    <x v="4"/>
    <n v="8470425"/>
    <s v="KUST - Physics"/>
    <x v="6"/>
    <x v="6"/>
    <x v="132"/>
    <n v="1"/>
    <n v="1"/>
    <m/>
    <m/>
    <m/>
    <n v="1"/>
    <s v="847001"/>
    <s v="KUST - General"/>
    <x v="0"/>
    <x v="0"/>
    <n v="0.52999999999883596"/>
    <n v="0"/>
    <n v="45000"/>
    <n v="40500"/>
    <n v="36000"/>
    <n v="31499.999999999996"/>
    <n v="0"/>
    <n v="0"/>
    <n v="45000"/>
    <n v="0"/>
    <n v="0"/>
    <n v="0"/>
    <n v="0"/>
  </r>
  <r>
    <x v="4"/>
    <n v="8470425"/>
    <s v="KUST - Physics"/>
    <x v="28"/>
    <x v="28"/>
    <x v="133"/>
    <n v="0"/>
    <n v="720"/>
    <n v="717"/>
    <m/>
    <m/>
    <n v="3"/>
    <s v="847001"/>
    <s v="KUST - General"/>
    <x v="0"/>
    <x v="0"/>
    <n v="66413.58"/>
    <n v="66413.240000000005"/>
    <n v="60000"/>
    <n v="54000"/>
    <n v="48000"/>
    <n v="42000"/>
    <n v="60000"/>
    <n v="60000"/>
    <n v="60000"/>
    <n v="60000"/>
    <n v="60000"/>
    <n v="67976.73"/>
    <n v="126527.24"/>
  </r>
  <r>
    <x v="4"/>
    <n v="8470425"/>
    <s v="KUST - Physics"/>
    <x v="8"/>
    <x v="8"/>
    <x v="134"/>
    <n v="0"/>
    <n v="0"/>
    <m/>
    <m/>
    <m/>
    <n v="0"/>
    <s v="847001"/>
    <s v="KUST - General"/>
    <x v="0"/>
    <x v="0"/>
    <n v="0"/>
    <n v="0"/>
    <n v="212000"/>
    <n v="190800"/>
    <n v="169600"/>
    <n v="148400"/>
    <n v="64000"/>
    <n v="90000"/>
    <n v="212000"/>
    <n v="64000"/>
    <n v="90000"/>
    <n v="0"/>
    <n v="0"/>
  </r>
  <r>
    <x v="4"/>
    <n v="8470425"/>
    <s v="KUST - Physics"/>
    <x v="31"/>
    <x v="31"/>
    <x v="135"/>
    <n v="36171"/>
    <n v="35451"/>
    <n v="31871.4"/>
    <m/>
    <m/>
    <n v="3579.6"/>
    <s v="847001"/>
    <s v="KUST - General"/>
    <x v="0"/>
    <x v="0"/>
    <n v="39564.32"/>
    <n v="39563.17"/>
    <n v="120000"/>
    <n v="108000"/>
    <n v="96000"/>
    <n v="84000"/>
    <n v="150000"/>
    <n v="200000"/>
    <n v="120000"/>
    <n v="150000"/>
    <n v="200000"/>
    <n v="0"/>
    <n v="14752.93"/>
  </r>
  <r>
    <x v="4"/>
    <n v="8470425"/>
    <s v="KUST - Physics"/>
    <x v="32"/>
    <x v="32"/>
    <x v="136"/>
    <n v="239"/>
    <n v="239"/>
    <n v="227.28"/>
    <m/>
    <m/>
    <n v="11.72"/>
    <s v="847001"/>
    <s v="KUST - General"/>
    <x v="0"/>
    <x v="0"/>
    <n v="42606"/>
    <n v="42606"/>
    <n v="2381300"/>
    <n v="2143170"/>
    <n v="1905040"/>
    <n v="1666910"/>
    <n v="5051100"/>
    <n v="3320000"/>
    <n v="1190650"/>
    <n v="2525550"/>
    <n v="1660000"/>
    <n v="0"/>
    <n v="4600"/>
  </r>
  <r>
    <x v="4"/>
    <n v="8470430"/>
    <s v="KUST - Preparatory Program"/>
    <x v="28"/>
    <x v="28"/>
    <x v="137"/>
    <n v="220000"/>
    <n v="220000"/>
    <n v="-3393"/>
    <m/>
    <m/>
    <n v="223393"/>
    <s v="847001"/>
    <s v="KUST - General"/>
    <x v="0"/>
    <x v="0"/>
    <n v="23535.22"/>
    <n v="23514.52"/>
    <n v="375000"/>
    <n v="337500"/>
    <n v="300000"/>
    <n v="262500"/>
    <n v="375000"/>
    <n v="375000"/>
    <n v="375000"/>
    <n v="375000"/>
    <n v="375000"/>
    <n v="106301.16"/>
    <n v="157753.87"/>
  </r>
  <r>
    <x v="4"/>
    <n v="8470430"/>
    <s v="KUST - Preparatory Program"/>
    <x v="8"/>
    <x v="8"/>
    <x v="138"/>
    <n v="29000"/>
    <n v="26375"/>
    <n v="6303.79"/>
    <m/>
    <m/>
    <n v="20071.21"/>
    <s v="847001"/>
    <s v="KUST - General"/>
    <x v="0"/>
    <x v="0"/>
    <n v="7461.19"/>
    <n v="7460.85"/>
    <n v="26152"/>
    <n v="23536.799999999999"/>
    <n v="20921.600000000002"/>
    <n v="18306.399999999998"/>
    <n v="62500"/>
    <n v="150000"/>
    <n v="26152"/>
    <n v="62500"/>
    <n v="150000"/>
    <n v="0"/>
    <n v="35196.370000000003"/>
  </r>
  <r>
    <x v="4"/>
    <n v="8470430"/>
    <s v="KUST - Preparatory Program"/>
    <x v="32"/>
    <x v="32"/>
    <x v="139"/>
    <n v="20000"/>
    <n v="20000"/>
    <m/>
    <m/>
    <m/>
    <n v="20000"/>
    <s v="847001"/>
    <s v="KUST - General"/>
    <x v="0"/>
    <x v="0"/>
    <n v="1.40000000000873"/>
    <n v="-1184"/>
    <n v="84600"/>
    <n v="76140"/>
    <n v="67680"/>
    <n v="59219.999999999993"/>
    <n v="84600"/>
    <n v="84600"/>
    <n v="84600"/>
    <n v="84600"/>
    <n v="84600"/>
    <n v="97113"/>
    <n v="40357.879999999997"/>
  </r>
  <r>
    <x v="4"/>
    <n v="8470435"/>
    <s v="KUST - Department of English"/>
    <x v="28"/>
    <x v="28"/>
    <x v="140"/>
    <n v="188207"/>
    <n v="188207"/>
    <n v="2100.69"/>
    <m/>
    <m/>
    <n v="186106.31"/>
    <s v="847001"/>
    <s v="KUST - General"/>
    <x v="0"/>
    <x v="0"/>
    <n v="73950"/>
    <n v="73918.67"/>
    <n v="100000"/>
    <n v="90000"/>
    <n v="80000"/>
    <n v="70000"/>
    <n v="0"/>
    <n v="0"/>
    <n v="100000"/>
    <n v="0"/>
    <n v="0"/>
    <n v="123905.15"/>
    <n v="188919.66"/>
  </r>
  <r>
    <x v="4"/>
    <n v="8470435"/>
    <s v="KUST - Department of English"/>
    <x v="8"/>
    <x v="8"/>
    <x v="141"/>
    <n v="30000"/>
    <n v="30000"/>
    <m/>
    <m/>
    <m/>
    <n v="30000"/>
    <s v="847001"/>
    <s v="KUST - General"/>
    <x v="0"/>
    <x v="0"/>
    <n v="1.1500000000014601"/>
    <n v="0"/>
    <n v="30000"/>
    <n v="27000"/>
    <n v="24000"/>
    <n v="21000"/>
    <n v="0"/>
    <n v="0"/>
    <n v="30000"/>
    <n v="0"/>
    <n v="0"/>
    <n v="0"/>
    <n v="0"/>
  </r>
  <r>
    <x v="4"/>
    <n v="8470435"/>
    <s v="KUST - Department of English"/>
    <x v="9"/>
    <x v="9"/>
    <x v="142"/>
    <n v="1"/>
    <n v="1"/>
    <m/>
    <m/>
    <m/>
    <n v="1"/>
    <s v="847001"/>
    <s v="KUST - General"/>
    <x v="0"/>
    <x v="0"/>
    <n v="0.18000000000029101"/>
    <n v="0"/>
    <n v="0"/>
    <n v="0"/>
    <n v="0"/>
    <n v="0"/>
    <n v="30000"/>
    <n v="30000"/>
    <n v="0"/>
    <n v="30000"/>
    <n v="30000"/>
    <n v="0"/>
    <n v="0"/>
  </r>
  <r>
    <x v="4"/>
    <n v="8470435"/>
    <s v="KUST - Department of English"/>
    <x v="38"/>
    <x v="38"/>
    <x v="143"/>
    <n v="35000"/>
    <n v="35000"/>
    <m/>
    <m/>
    <m/>
    <n v="35000"/>
    <s v="847001"/>
    <s v="KUST - General"/>
    <x v="0"/>
    <x v="0"/>
    <n v="0.77000000000407498"/>
    <n v="0"/>
    <n v="35000"/>
    <n v="31500"/>
    <n v="28000"/>
    <n v="24500"/>
    <n v="0"/>
    <n v="0"/>
    <n v="35000"/>
    <n v="0"/>
    <n v="0"/>
    <n v="0"/>
    <n v="0"/>
  </r>
  <r>
    <x v="4"/>
    <n v="8470435"/>
    <s v="KUST - Department of English"/>
    <x v="35"/>
    <x v="35"/>
    <x v="144"/>
    <n v="1"/>
    <n v="1"/>
    <m/>
    <m/>
    <m/>
    <n v="1"/>
    <s v="847001"/>
    <s v="KUST - General"/>
    <x v="0"/>
    <x v="0"/>
    <n v="0.97000000000116404"/>
    <n v="0"/>
    <n v="30000"/>
    <n v="27000"/>
    <n v="24000"/>
    <n v="21000"/>
    <n v="35000"/>
    <n v="35000"/>
    <n v="30000"/>
    <n v="35000"/>
    <n v="35000"/>
    <n v="3000"/>
    <n v="0"/>
  </r>
  <r>
    <x v="4"/>
    <n v="8470440"/>
    <s v="KUST - Humanities &amp; Social Sciences"/>
    <x v="39"/>
    <x v="39"/>
    <x v="145"/>
    <n v="4400"/>
    <n v="4400"/>
    <m/>
    <m/>
    <m/>
    <n v="4400"/>
    <s v="847001"/>
    <s v="KUST - General"/>
    <x v="0"/>
    <x v="0"/>
    <n v="4400"/>
    <n v="4400"/>
    <n v="750000"/>
    <n v="675000"/>
    <n v="600000"/>
    <n v="525000"/>
    <n v="750000"/>
    <n v="750000"/>
    <n v="750000"/>
    <n v="750000"/>
    <n v="750000"/>
    <n v="0"/>
    <n v="914.28"/>
  </r>
  <r>
    <x v="4"/>
    <n v="8470440"/>
    <s v="KUST - Humanities &amp; Social Sciences"/>
    <x v="28"/>
    <x v="28"/>
    <x v="146"/>
    <n v="221102"/>
    <n v="221102"/>
    <m/>
    <m/>
    <m/>
    <n v="221102"/>
    <s v="847001"/>
    <s v="KUST - General"/>
    <x v="0"/>
    <x v="0"/>
    <n v="173863"/>
    <n v="173861.51"/>
    <n v="300000"/>
    <n v="270000"/>
    <n v="240000"/>
    <n v="210000"/>
    <n v="300000"/>
    <n v="300000"/>
    <n v="300000"/>
    <n v="300000"/>
    <n v="300000"/>
    <n v="52852.59"/>
    <n v="137812.04"/>
  </r>
  <r>
    <x v="4"/>
    <n v="8470440"/>
    <s v="KUST - Humanities &amp; Social Sciences"/>
    <x v="8"/>
    <x v="8"/>
    <x v="147"/>
    <n v="64373"/>
    <n v="64373"/>
    <n v="6398.78"/>
    <m/>
    <m/>
    <n v="57974.22"/>
    <s v="847001"/>
    <s v="KUST - General"/>
    <x v="0"/>
    <x v="0"/>
    <n v="1.45000000000437"/>
    <n v="0"/>
    <n v="120000"/>
    <n v="108000"/>
    <n v="96000"/>
    <n v="84000"/>
    <n v="120000"/>
    <n v="120000"/>
    <n v="120000"/>
    <n v="120000"/>
    <n v="120000"/>
    <n v="0"/>
    <n v="2165"/>
  </r>
  <r>
    <x v="4"/>
    <n v="8470440"/>
    <s v="KUST - Humanities &amp; Social Sciences"/>
    <x v="38"/>
    <x v="38"/>
    <x v="148"/>
    <n v="60350"/>
    <n v="60350"/>
    <m/>
    <m/>
    <m/>
    <n v="60350"/>
    <s v="847001"/>
    <s v="KUST - General"/>
    <x v="0"/>
    <x v="0"/>
    <n v="1.1100000000005801"/>
    <n v="0"/>
    <n v="120000"/>
    <n v="108000"/>
    <n v="96000"/>
    <n v="84000"/>
    <n v="120000"/>
    <n v="120000"/>
    <n v="120000"/>
    <n v="120000"/>
    <n v="120000"/>
    <n v="0"/>
    <n v="0"/>
  </r>
  <r>
    <x v="4"/>
    <n v="8470440"/>
    <s v="KUST - Humanities &amp; Social Sciences"/>
    <x v="31"/>
    <x v="31"/>
    <x v="149"/>
    <n v="7704"/>
    <n v="7704"/>
    <m/>
    <m/>
    <m/>
    <n v="7704"/>
    <s v="847001"/>
    <s v="KUST - General"/>
    <x v="0"/>
    <x v="0"/>
    <n v="1.3600000000005801"/>
    <n v="0"/>
    <n v="40000"/>
    <n v="36000"/>
    <n v="32000"/>
    <n v="28000"/>
    <n v="40000"/>
    <n v="40000"/>
    <n v="40000"/>
    <n v="40000"/>
    <n v="40000"/>
    <n v="190.32"/>
    <n v="0"/>
  </r>
  <r>
    <x v="4"/>
    <n v="8470440"/>
    <s v="KUST - Humanities &amp; Social Sciences"/>
    <x v="35"/>
    <x v="35"/>
    <x v="150"/>
    <n v="227"/>
    <n v="227"/>
    <m/>
    <m/>
    <m/>
    <n v="227"/>
    <s v="847001"/>
    <s v="KUST - General"/>
    <x v="0"/>
    <x v="0"/>
    <n v="226.41000000000301"/>
    <n v="226.53"/>
    <n v="22500"/>
    <n v="20250"/>
    <n v="18000"/>
    <n v="15749.999999999998"/>
    <n v="22500"/>
    <n v="22500"/>
    <n v="22500"/>
    <n v="22500"/>
    <n v="22500"/>
    <n v="0"/>
    <n v="0"/>
  </r>
  <r>
    <x v="4"/>
    <n v="8470445"/>
    <s v="KUST - Mathematics"/>
    <x v="28"/>
    <x v="28"/>
    <x v="151"/>
    <n v="150000"/>
    <n v="142334"/>
    <n v="2000"/>
    <m/>
    <m/>
    <n v="140334"/>
    <s v="847001"/>
    <s v="KUST - General"/>
    <x v="0"/>
    <x v="0"/>
    <n v="96455"/>
    <n v="92813.56"/>
    <n v="570000"/>
    <n v="513000"/>
    <n v="456000"/>
    <n v="399000"/>
    <n v="600000"/>
    <n v="600000"/>
    <n v="570000"/>
    <n v="600000"/>
    <n v="600000"/>
    <n v="146212.62"/>
    <n v="301152.45"/>
  </r>
  <r>
    <x v="4"/>
    <n v="8470445"/>
    <s v="KUST - Mathematics"/>
    <x v="8"/>
    <x v="8"/>
    <x v="152"/>
    <n v="5000"/>
    <n v="17625"/>
    <n v="1508.09"/>
    <n v="0"/>
    <n v="979.48"/>
    <n v="15137.43"/>
    <s v="847001"/>
    <s v="KUST - General"/>
    <x v="0"/>
    <x v="0"/>
    <n v="1"/>
    <n v="0"/>
    <n v="37650"/>
    <n v="33885"/>
    <n v="30120"/>
    <n v="26355"/>
    <n v="37650"/>
    <n v="37650"/>
    <n v="37650"/>
    <n v="37650"/>
    <n v="37650"/>
    <n v="5817.2"/>
    <n v="0"/>
  </r>
  <r>
    <x v="4"/>
    <n v="8470450"/>
    <s v="KUST - Earth Science"/>
    <x v="39"/>
    <x v="39"/>
    <x v="153"/>
    <n v="56922"/>
    <n v="56922"/>
    <n v="-3260"/>
    <m/>
    <n v="0"/>
    <n v="60182"/>
    <s v="847001"/>
    <s v="KUST - General"/>
    <x v="0"/>
    <x v="0"/>
    <n v="69323"/>
    <n v="69321.820000000007"/>
    <n v="500000"/>
    <n v="450000"/>
    <n v="400000"/>
    <n v="350000"/>
    <n v="625000"/>
    <n v="750000"/>
    <n v="500000"/>
    <n v="625000"/>
    <n v="750000"/>
    <n v="315706.25"/>
    <n v="627375.34"/>
  </r>
  <r>
    <x v="4"/>
    <n v="8470450"/>
    <s v="KUST - Earth Science"/>
    <x v="28"/>
    <x v="28"/>
    <x v="154"/>
    <n v="45000"/>
    <n v="13017"/>
    <m/>
    <m/>
    <m/>
    <n v="13017"/>
    <s v="847001"/>
    <s v="KUST - General"/>
    <x v="0"/>
    <x v="0"/>
    <n v="1"/>
    <n v="-5700"/>
    <n v="180000"/>
    <n v="162000"/>
    <n v="144000"/>
    <n v="125999.99999999999"/>
    <n v="225000"/>
    <n v="270000"/>
    <n v="180000"/>
    <n v="225000"/>
    <n v="270000"/>
    <n v="108911.85"/>
    <n v="91583.19"/>
  </r>
  <r>
    <x v="4"/>
    <n v="8470450"/>
    <s v="KUST - Earth Science"/>
    <x v="29"/>
    <x v="29"/>
    <x v="155"/>
    <n v="129668"/>
    <n v="129668"/>
    <n v="-25634.41"/>
    <n v="1597"/>
    <n v="24450"/>
    <n v="129255.41"/>
    <s v="847001"/>
    <s v="KUST - General"/>
    <x v="0"/>
    <x v="0"/>
    <n v="230009"/>
    <n v="228007.62"/>
    <n v="118157.4"/>
    <n v="106341.66"/>
    <n v="94525.92"/>
    <n v="82710.179999999993"/>
    <n v="110782.39999999999"/>
    <n v="110782.39999999999"/>
    <n v="118157.4"/>
    <n v="110782.39999999999"/>
    <n v="110782.39999999999"/>
    <n v="26059.96"/>
    <n v="135193.4"/>
  </r>
  <r>
    <x v="4"/>
    <n v="8470450"/>
    <s v="KUST - Earth Science"/>
    <x v="31"/>
    <x v="31"/>
    <x v="156"/>
    <n v="20000"/>
    <n v="20000"/>
    <m/>
    <m/>
    <m/>
    <n v="20000"/>
    <s v="847001"/>
    <s v="KUST - General"/>
    <x v="0"/>
    <x v="0"/>
    <n v="1"/>
    <n v="0"/>
    <n v="40000"/>
    <n v="36000"/>
    <n v="32000"/>
    <n v="28000"/>
    <n v="48000"/>
    <n v="48000"/>
    <n v="40000"/>
    <n v="48000"/>
    <n v="48000"/>
    <n v="17756.5"/>
    <n v="16225"/>
  </r>
  <r>
    <x v="4"/>
    <n v="8470450"/>
    <s v="KUST - Earth Science"/>
    <x v="32"/>
    <x v="32"/>
    <x v="157"/>
    <n v="6447"/>
    <n v="18430"/>
    <n v="8339.74"/>
    <m/>
    <m/>
    <n v="10090.26"/>
    <s v="847001"/>
    <s v="KUST - General"/>
    <x v="0"/>
    <x v="0"/>
    <n v="1196"/>
    <n v="-6793"/>
    <n v="6500"/>
    <n v="5850"/>
    <n v="5200"/>
    <n v="4550"/>
    <n v="0"/>
    <n v="0"/>
    <n v="6500"/>
    <n v="0"/>
    <n v="0"/>
    <n v="133672.88"/>
    <n v="21573.8"/>
  </r>
  <r>
    <x v="5"/>
    <n v="8470520"/>
    <s v="KUST - Environment, Health &amp; Safety"/>
    <x v="40"/>
    <x v="40"/>
    <x v="158"/>
    <n v="77973"/>
    <n v="77973"/>
    <n v="74260"/>
    <m/>
    <m/>
    <n v="3713"/>
    <s v="847030"/>
    <s v="KUST- Masdar city campus"/>
    <x v="0"/>
    <x v="0"/>
    <n v="1671577"/>
    <n v="1796400.86"/>
    <n v="0"/>
    <n v="0"/>
    <n v="0"/>
    <n v="0"/>
    <n v="0"/>
    <n v="0"/>
    <n v="0"/>
    <n v="0"/>
    <n v="0"/>
    <n v="0"/>
    <n v="820887.47"/>
  </r>
  <r>
    <x v="5"/>
    <n v="8470520"/>
    <s v="KUST - Environment, Health &amp; Safety"/>
    <x v="6"/>
    <x v="6"/>
    <x v="159"/>
    <n v="24521"/>
    <n v="24521"/>
    <n v="4410"/>
    <m/>
    <m/>
    <n v="20111"/>
    <s v="847001"/>
    <s v="KUST - General"/>
    <x v="0"/>
    <x v="0"/>
    <n v="21497"/>
    <n v="21495.9"/>
    <n v="29519"/>
    <n v="26567.100000000002"/>
    <n v="23615.200000000001"/>
    <n v="20663.3"/>
    <n v="30994.949999999997"/>
    <n v="32282.302499999998"/>
    <n v="29519"/>
    <n v="30994.949999999997"/>
    <n v="32282.302499999998"/>
    <n v="565.59"/>
    <n v="5450.16"/>
  </r>
  <r>
    <x v="5"/>
    <n v="8470520"/>
    <s v="KUST - Environment, Health &amp; Safety"/>
    <x v="6"/>
    <x v="6"/>
    <x v="160"/>
    <n v="4998"/>
    <n v="4998"/>
    <n v="4998"/>
    <m/>
    <m/>
    <n v="0"/>
    <s v="847951"/>
    <s v="COVID-19 Pandemic"/>
    <x v="0"/>
    <x v="0"/>
    <n v="0"/>
    <n v="0"/>
    <n v="0"/>
    <n v="0"/>
    <n v="0"/>
    <n v="0"/>
    <n v="0"/>
    <n v="0"/>
    <n v="0"/>
    <n v="0"/>
    <n v="0"/>
    <n v="0"/>
    <n v="0"/>
  </r>
  <r>
    <x v="5"/>
    <n v="8470520"/>
    <s v="KUST - Environment, Health &amp; Safety"/>
    <x v="41"/>
    <x v="41"/>
    <x v="161"/>
    <n v="20000"/>
    <n v="20000"/>
    <m/>
    <m/>
    <m/>
    <n v="20000"/>
    <s v="847001"/>
    <s v="KUST - General"/>
    <x v="0"/>
    <x v="0"/>
    <n v="1"/>
    <n v="0"/>
    <n v="20000"/>
    <n v="18000"/>
    <n v="16000"/>
    <n v="14000"/>
    <n v="21000"/>
    <n v="22050"/>
    <n v="20000"/>
    <n v="21000"/>
    <n v="22050"/>
    <n v="0"/>
    <n v="0"/>
  </r>
  <r>
    <x v="5"/>
    <n v="8470520"/>
    <s v="KUST - Environment, Health &amp; Safety"/>
    <x v="8"/>
    <x v="8"/>
    <x v="162"/>
    <n v="212027"/>
    <n v="212027"/>
    <m/>
    <n v="200000"/>
    <m/>
    <n v="12027"/>
    <s v="847001"/>
    <s v="KUST - General"/>
    <x v="0"/>
    <x v="0"/>
    <n v="-917"/>
    <n v="-918.25"/>
    <n v="0"/>
    <n v="0"/>
    <n v="0"/>
    <n v="0"/>
    <n v="0"/>
    <n v="0"/>
    <n v="0"/>
    <n v="0"/>
    <n v="0"/>
    <n v="16250"/>
    <n v="178095.75"/>
  </r>
  <r>
    <x v="5"/>
    <n v="8470520"/>
    <s v="KUST - Environment, Health &amp; Safety"/>
    <x v="9"/>
    <x v="9"/>
    <x v="163"/>
    <n v="42000"/>
    <n v="42000"/>
    <n v="226.73"/>
    <m/>
    <m/>
    <n v="41773.269999999997"/>
    <s v="847001"/>
    <s v="KUST - General"/>
    <x v="0"/>
    <x v="0"/>
    <n v="42000"/>
    <n v="42000"/>
    <n v="42000"/>
    <n v="37800"/>
    <n v="33600"/>
    <n v="29399.999999999996"/>
    <n v="44100"/>
    <n v="46305"/>
    <n v="42000"/>
    <n v="44100"/>
    <n v="46305"/>
    <n v="0"/>
    <n v="40812.239999999998"/>
  </r>
  <r>
    <x v="5"/>
    <n v="8470520"/>
    <s v="KUST - Environment, Health &amp; Safety"/>
    <x v="42"/>
    <x v="42"/>
    <x v="164"/>
    <n v="395002"/>
    <n v="395002"/>
    <n v="53899.29"/>
    <n v="159181.48000000001"/>
    <n v="62407.1"/>
    <n v="119514.13"/>
    <s v="847001"/>
    <s v="KUST - General"/>
    <x v="0"/>
    <x v="0"/>
    <n v="618278"/>
    <n v="509371.8"/>
    <n v="640000"/>
    <n v="576000"/>
    <n v="512000"/>
    <n v="448000"/>
    <n v="657000"/>
    <n v="674850"/>
    <n v="640000"/>
    <n v="657000"/>
    <n v="674850"/>
    <n v="722022.88"/>
    <n v="907891.89"/>
  </r>
  <r>
    <x v="5"/>
    <n v="8470520"/>
    <s v="KUST - Environment, Health &amp; Safety"/>
    <x v="42"/>
    <x v="42"/>
    <x v="165"/>
    <n v="300000"/>
    <n v="300000"/>
    <n v="25866"/>
    <m/>
    <m/>
    <n v="274134"/>
    <s v="847951"/>
    <s v="COVID-19 Pandemic"/>
    <x v="0"/>
    <x v="0"/>
    <n v="0"/>
    <n v="0"/>
    <n v="0"/>
    <n v="0"/>
    <n v="0"/>
    <n v="0"/>
    <n v="0"/>
    <n v="0"/>
    <n v="0"/>
    <n v="0"/>
    <n v="0"/>
    <n v="0"/>
    <n v="0"/>
  </r>
  <r>
    <x v="5"/>
    <n v="8470530"/>
    <s v="KUST - Facilities Management"/>
    <x v="43"/>
    <x v="43"/>
    <x v="166"/>
    <n v="3624891"/>
    <n v="3624891"/>
    <n v="1352146.2"/>
    <n v="5.8207660913467401E-11"/>
    <n v="2138749.0499999998"/>
    <n v="133995.75"/>
    <s v="847010"/>
    <s v="KUST - Main Campus"/>
    <x v="0"/>
    <x v="0"/>
    <n v="4071186.64"/>
    <n v="3622169.15"/>
    <n v="4056438.64"/>
    <n v="3650794.7760000001"/>
    <n v="3245150.9120000005"/>
    <n v="2839507.048"/>
    <n v="0"/>
    <n v="4056438.64"/>
    <n v="4056438.64"/>
    <n v="0"/>
    <n v="4056438.64"/>
    <n v="2745140.5"/>
    <n v="2351450.4500000002"/>
  </r>
  <r>
    <x v="5"/>
    <n v="8470530"/>
    <s v="KUST - Facilities Management"/>
    <x v="43"/>
    <x v="43"/>
    <x v="167"/>
    <n v="237882"/>
    <n v="747242"/>
    <m/>
    <m/>
    <m/>
    <n v="747242"/>
    <s v="847015"/>
    <s v="Student Related Costs"/>
    <x v="0"/>
    <x v="0"/>
    <n v="0"/>
    <n v="0"/>
    <n v="747242"/>
    <n v="672517.8"/>
    <n v="597793.6"/>
    <n v="523069.39999999997"/>
    <n v="0"/>
    <n v="747242"/>
    <n v="747242"/>
    <n v="0"/>
    <n v="747242"/>
    <n v="0"/>
    <n v="0"/>
  </r>
  <r>
    <x v="5"/>
    <n v="8470530"/>
    <s v="KUST - Facilities Management"/>
    <x v="43"/>
    <x v="43"/>
    <x v="168"/>
    <n v="2974196"/>
    <n v="2974196"/>
    <n v="1645878.36"/>
    <n v="0"/>
    <n v="916364.38"/>
    <n v="411953.26"/>
    <s v="847020"/>
    <s v="KUST- Sas Al Nakhl Campus"/>
    <x v="0"/>
    <x v="0"/>
    <n v="3667169.71"/>
    <n v="2915953.25"/>
    <n v="4118106.71"/>
    <n v="3706296.0389999999"/>
    <n v="3294485.3680000002"/>
    <n v="2882674.6969999997"/>
    <n v="0"/>
    <n v="4118106.71"/>
    <n v="4118106.71"/>
    <n v="0"/>
    <n v="4118106.71"/>
    <n v="2194242.7599999998"/>
    <n v="4122290.02"/>
  </r>
  <r>
    <x v="5"/>
    <n v="8470530"/>
    <s v="KUST - Facilities Management"/>
    <x v="43"/>
    <x v="43"/>
    <x v="169"/>
    <n v="710000"/>
    <n v="710000"/>
    <m/>
    <m/>
    <m/>
    <n v="710000"/>
    <s v="847030"/>
    <s v="KUST- Masdar city campus"/>
    <x v="0"/>
    <x v="0"/>
    <n v="2457316"/>
    <n v="2457310.02"/>
    <n v="0"/>
    <n v="0"/>
    <n v="0"/>
    <n v="0"/>
    <n v="0"/>
    <n v="0"/>
    <n v="0"/>
    <n v="0"/>
    <n v="0"/>
    <n v="2311993.64"/>
    <n v="1955516.77"/>
  </r>
  <r>
    <x v="5"/>
    <n v="8470530"/>
    <s v="KUST - Facilities Management"/>
    <x v="44"/>
    <x v="44"/>
    <x v="170"/>
    <n v="863098"/>
    <n v="863098"/>
    <n v="65822.95"/>
    <n v="1"/>
    <n v="763185.4"/>
    <n v="34088.65"/>
    <s v="847010"/>
    <s v="KUST - Main Campus"/>
    <x v="0"/>
    <x v="0"/>
    <n v="3860250.04"/>
    <n v="2941194.9"/>
    <n v="0"/>
    <n v="0"/>
    <n v="0"/>
    <n v="0"/>
    <n v="0"/>
    <n v="0"/>
    <n v="0"/>
    <n v="0"/>
    <n v="0"/>
    <n v="49200"/>
    <n v="1010297.84"/>
  </r>
  <r>
    <x v="5"/>
    <n v="8470530"/>
    <s v="KUST - Facilities Management"/>
    <x v="40"/>
    <x v="40"/>
    <x v="171"/>
    <n v="2070129"/>
    <n v="2070129"/>
    <m/>
    <n v="0"/>
    <n v="2070129"/>
    <n v="0"/>
    <s v="847010"/>
    <s v="KUST - Main Campus"/>
    <x v="0"/>
    <x v="0"/>
    <n v="2677275"/>
    <n v="2677273.62"/>
    <n v="4137480"/>
    <n v="3723732"/>
    <n v="3309984"/>
    <n v="2896236"/>
    <n v="0"/>
    <n v="4137480"/>
    <n v="4137480"/>
    <n v="0"/>
    <n v="4137480"/>
    <n v="2857870"/>
    <n v="0"/>
  </r>
  <r>
    <x v="5"/>
    <n v="8470530"/>
    <s v="KUST - Facilities Management"/>
    <x v="40"/>
    <x v="40"/>
    <x v="172"/>
    <n v="1483570"/>
    <n v="1483570"/>
    <m/>
    <n v="1448560"/>
    <m/>
    <n v="35010"/>
    <s v="847015"/>
    <s v="Student Related Costs"/>
    <x v="0"/>
    <x v="0"/>
    <n v="0"/>
    <n v="0"/>
    <n v="2649480"/>
    <n v="2384532"/>
    <n v="2119584"/>
    <n v="1854635.9999999998"/>
    <n v="0"/>
    <n v="2649480"/>
    <n v="2649480"/>
    <n v="0"/>
    <n v="2649480"/>
    <n v="0"/>
    <n v="0"/>
  </r>
  <r>
    <x v="5"/>
    <n v="8470530"/>
    <s v="KUST - Facilities Management"/>
    <x v="40"/>
    <x v="40"/>
    <x v="173"/>
    <n v="2599344"/>
    <n v="2596024"/>
    <n v="382078.03"/>
    <n v="1918123.32"/>
    <n v="0"/>
    <n v="295822.65000000002"/>
    <s v="847020"/>
    <s v="KUST- Sas Al Nakhl Campus"/>
    <x v="0"/>
    <x v="0"/>
    <n v="3915740"/>
    <n v="3533661.37"/>
    <n v="2601720"/>
    <n v="2341548"/>
    <n v="2081376"/>
    <n v="1821204"/>
    <n v="0"/>
    <n v="2601720"/>
    <n v="2601720"/>
    <n v="0"/>
    <n v="2601720"/>
    <n v="1078494.1599999999"/>
    <n v="28220.37"/>
  </r>
  <r>
    <x v="5"/>
    <n v="8470530"/>
    <s v="KUST - Facilities Management"/>
    <x v="40"/>
    <x v="40"/>
    <x v="174"/>
    <n v="872780"/>
    <n v="872780"/>
    <n v="794119.52"/>
    <m/>
    <n v="0"/>
    <n v="78660.479999999996"/>
    <s v="847030"/>
    <s v="KUST- Masdar city campus"/>
    <x v="0"/>
    <x v="0"/>
    <n v="108608"/>
    <n v="76207.12"/>
    <n v="0"/>
    <n v="0"/>
    <n v="0"/>
    <n v="0"/>
    <n v="0"/>
    <n v="0"/>
    <n v="0"/>
    <n v="0"/>
    <n v="0"/>
    <n v="2695818.32"/>
    <n v="424285.28"/>
  </r>
  <r>
    <x v="5"/>
    <n v="8470530"/>
    <s v="KUST - Facilities Management"/>
    <x v="6"/>
    <x v="6"/>
    <x v="175"/>
    <n v="78"/>
    <n v="78"/>
    <m/>
    <m/>
    <m/>
    <n v="78"/>
    <s v="847010"/>
    <s v="KUST - Main Campus"/>
    <x v="0"/>
    <x v="0"/>
    <n v="78"/>
    <n v="78"/>
    <n v="20000"/>
    <n v="18000"/>
    <n v="16000"/>
    <n v="14000"/>
    <n v="0"/>
    <n v="50000"/>
    <n v="20000"/>
    <n v="0"/>
    <n v="50000"/>
    <n v="3871.35"/>
    <n v="46198.09"/>
  </r>
  <r>
    <x v="5"/>
    <n v="8470530"/>
    <s v="KUST - Facilities Management"/>
    <x v="45"/>
    <x v="45"/>
    <x v="176"/>
    <n v="6221"/>
    <n v="6221"/>
    <n v="452"/>
    <m/>
    <m/>
    <n v="5769"/>
    <s v="847010"/>
    <s v="KUST - Main Campus"/>
    <x v="0"/>
    <x v="0"/>
    <n v="6221"/>
    <n v="3156.73"/>
    <n v="0"/>
    <n v="0"/>
    <n v="0"/>
    <n v="0"/>
    <n v="0"/>
    <n v="0"/>
    <n v="0"/>
    <n v="0"/>
    <n v="0"/>
    <n v="0"/>
    <n v="5078.7700000000004"/>
  </r>
  <r>
    <x v="5"/>
    <n v="8470530"/>
    <s v="KUST - Facilities Management"/>
    <x v="46"/>
    <x v="46"/>
    <x v="177"/>
    <n v="1667782"/>
    <n v="1667782"/>
    <m/>
    <m/>
    <m/>
    <n v="1667782"/>
    <s v="847010"/>
    <s v="KUST - Main Campus"/>
    <x v="0"/>
    <x v="0"/>
    <n v="1316583"/>
    <n v="1013669.66"/>
    <n v="0"/>
    <n v="0"/>
    <n v="0"/>
    <n v="0"/>
    <n v="0"/>
    <n v="0"/>
    <n v="0"/>
    <n v="0"/>
    <n v="0"/>
    <n v="630115"/>
    <n v="1189436.21"/>
  </r>
  <r>
    <x v="5"/>
    <n v="8470530"/>
    <s v="KUST - Facilities Management"/>
    <x v="46"/>
    <x v="46"/>
    <x v="178"/>
    <n v="48801"/>
    <n v="48801"/>
    <n v="48800.36"/>
    <m/>
    <m/>
    <n v="0.63999999999941803"/>
    <s v="847030"/>
    <s v="KUST- Masdar city campus"/>
    <x v="0"/>
    <x v="0"/>
    <n v="344131"/>
    <n v="344130.56"/>
    <n v="0"/>
    <n v="0"/>
    <n v="0"/>
    <n v="0"/>
    <n v="0"/>
    <n v="0"/>
    <n v="0"/>
    <n v="0"/>
    <n v="0"/>
    <n v="1100732.28"/>
    <n v="1100732.28"/>
  </r>
  <r>
    <x v="5"/>
    <n v="8470530"/>
    <s v="KUST - Facilities Management"/>
    <x v="47"/>
    <x v="47"/>
    <x v="179"/>
    <n v="50000"/>
    <n v="50000"/>
    <m/>
    <m/>
    <m/>
    <n v="50000"/>
    <s v="847010"/>
    <s v="KUST - Main Campus"/>
    <x v="0"/>
    <x v="0"/>
    <n v="17754"/>
    <n v="17753.169999999998"/>
    <n v="0"/>
    <n v="0"/>
    <n v="0"/>
    <n v="0"/>
    <n v="0"/>
    <n v="0"/>
    <n v="0"/>
    <n v="0"/>
    <n v="0"/>
    <n v="0"/>
    <n v="30109.81"/>
  </r>
  <r>
    <x v="5"/>
    <n v="8470530"/>
    <s v="KUST - Facilities Management"/>
    <x v="48"/>
    <x v="48"/>
    <x v="180"/>
    <n v="20000"/>
    <n v="20000"/>
    <n v="6080"/>
    <m/>
    <m/>
    <n v="13920"/>
    <s v="847010"/>
    <s v="KUST - Main Campus"/>
    <x v="0"/>
    <x v="0"/>
    <n v="6772"/>
    <n v="6771.21"/>
    <n v="0"/>
    <n v="0"/>
    <n v="0"/>
    <n v="0"/>
    <n v="0"/>
    <n v="0"/>
    <n v="0"/>
    <n v="0"/>
    <n v="0"/>
    <n v="2860"/>
    <n v="5628.52"/>
  </r>
  <r>
    <x v="5"/>
    <n v="8470530"/>
    <s v="KUST - Facilities Management"/>
    <x v="49"/>
    <x v="49"/>
    <x v="181"/>
    <n v="30000"/>
    <n v="30000"/>
    <m/>
    <m/>
    <m/>
    <n v="30000"/>
    <s v="847010"/>
    <s v="KUST - Main Campus"/>
    <x v="0"/>
    <x v="0"/>
    <n v="30000"/>
    <n v="26537.360000000001"/>
    <n v="0"/>
    <n v="0"/>
    <n v="0"/>
    <n v="0"/>
    <n v="0"/>
    <n v="0"/>
    <n v="0"/>
    <n v="0"/>
    <n v="0"/>
    <n v="0"/>
    <n v="24109"/>
  </r>
  <r>
    <x v="5"/>
    <n v="8470530"/>
    <s v="KUST - Facilities Management"/>
    <x v="50"/>
    <x v="50"/>
    <x v="182"/>
    <n v="7349560"/>
    <n v="7349560"/>
    <n v="2551093.91"/>
    <m/>
    <m/>
    <n v="4798466.09"/>
    <s v="847010"/>
    <s v="KUST - Main Campus"/>
    <x v="0"/>
    <x v="0"/>
    <n v="10580050"/>
    <n v="10580049.42"/>
    <n v="0"/>
    <n v="0"/>
    <n v="0"/>
    <n v="0"/>
    <n v="0"/>
    <n v="0"/>
    <n v="0"/>
    <n v="0"/>
    <n v="0"/>
    <n v="5784611.5800000001"/>
    <n v="8769942.6799999997"/>
  </r>
  <r>
    <x v="5"/>
    <n v="8470530"/>
    <s v="KUST - Facilities Management"/>
    <x v="50"/>
    <x v="50"/>
    <x v="183"/>
    <n v="4531198"/>
    <n v="4615084"/>
    <n v="908608.8"/>
    <m/>
    <m/>
    <n v="3706475.2"/>
    <s v="847015"/>
    <s v="Student Related Costs"/>
    <x v="0"/>
    <x v="0"/>
    <n v="0"/>
    <n v="0"/>
    <n v="0"/>
    <n v="0"/>
    <n v="0"/>
    <n v="0"/>
    <n v="0"/>
    <n v="0"/>
    <n v="0"/>
    <n v="0"/>
    <n v="0"/>
    <n v="0"/>
    <n v="0"/>
  </r>
  <r>
    <x v="5"/>
    <n v="8470530"/>
    <s v="KUST - Facilities Management"/>
    <x v="50"/>
    <x v="50"/>
    <x v="184"/>
    <n v="3058446"/>
    <n v="3058446"/>
    <n v="1488319.58"/>
    <m/>
    <m/>
    <n v="1570126.42"/>
    <s v="847020"/>
    <s v="KUST- Sas Al Nakhl Campus"/>
    <x v="0"/>
    <x v="0"/>
    <n v="4261863"/>
    <n v="4217862.25"/>
    <n v="0"/>
    <n v="0"/>
    <n v="0"/>
    <n v="0"/>
    <n v="0"/>
    <n v="0"/>
    <n v="0"/>
    <n v="0"/>
    <n v="0"/>
    <n v="8698629.4700000007"/>
    <n v="3993875.69"/>
  </r>
  <r>
    <x v="5"/>
    <n v="8470530"/>
    <s v="KUST - Facilities Management"/>
    <x v="50"/>
    <x v="50"/>
    <x v="185"/>
    <n v="442627"/>
    <n v="442627"/>
    <n v="442626.87"/>
    <m/>
    <m/>
    <n v="0.130000000004657"/>
    <s v="847030"/>
    <s v="KUST- Masdar city campus"/>
    <x v="0"/>
    <x v="0"/>
    <n v="3121319"/>
    <n v="3121318.11"/>
    <n v="0"/>
    <n v="0"/>
    <n v="0"/>
    <n v="0"/>
    <n v="0"/>
    <n v="0"/>
    <n v="0"/>
    <n v="0"/>
    <n v="0"/>
    <n v="9983814.2400000002"/>
    <n v="9983814.2400000002"/>
  </r>
  <r>
    <x v="5"/>
    <n v="8470530"/>
    <s v="KUST - Facilities Management"/>
    <x v="51"/>
    <x v="51"/>
    <x v="186"/>
    <n v="1153128"/>
    <n v="1153128"/>
    <n v="414080.88"/>
    <m/>
    <m/>
    <n v="739047.12"/>
    <s v="847010"/>
    <s v="KUST - Main Campus"/>
    <x v="0"/>
    <x v="0"/>
    <n v="1416632"/>
    <n v="1416629.75"/>
    <n v="0"/>
    <n v="0"/>
    <n v="0"/>
    <n v="0"/>
    <n v="0"/>
    <n v="0"/>
    <n v="0"/>
    <n v="0"/>
    <n v="0"/>
    <n v="0"/>
    <n v="799000"/>
  </r>
  <r>
    <x v="5"/>
    <n v="8470530"/>
    <s v="KUST - Facilities Management"/>
    <x v="51"/>
    <x v="51"/>
    <x v="187"/>
    <n v="1654060"/>
    <n v="1681399"/>
    <n v="281757.96000000002"/>
    <m/>
    <m/>
    <n v="1399641.04"/>
    <s v="847015"/>
    <s v="Student Related Costs"/>
    <x v="0"/>
    <x v="0"/>
    <n v="0"/>
    <n v="0"/>
    <n v="0"/>
    <n v="0"/>
    <n v="0"/>
    <n v="0"/>
    <n v="0"/>
    <n v="0"/>
    <n v="0"/>
    <n v="0"/>
    <n v="0"/>
    <n v="0"/>
    <n v="0"/>
  </r>
  <r>
    <x v="5"/>
    <n v="8470530"/>
    <s v="KUST - Facilities Management"/>
    <x v="51"/>
    <x v="51"/>
    <x v="188"/>
    <n v="1703132"/>
    <n v="1703132"/>
    <n v="572915.84"/>
    <m/>
    <m/>
    <n v="1130216.1599999999"/>
    <s v="847020"/>
    <s v="KUST- Sas Al Nakhl Campus"/>
    <x v="0"/>
    <x v="0"/>
    <n v="2075964"/>
    <n v="2075962.74"/>
    <n v="0"/>
    <n v="0"/>
    <n v="0"/>
    <n v="0"/>
    <n v="0"/>
    <n v="0"/>
    <n v="0"/>
    <n v="0"/>
    <n v="0"/>
    <n v="0"/>
    <n v="550144.88"/>
  </r>
  <r>
    <x v="5"/>
    <n v="8470530"/>
    <s v="KUST - Facilities Management"/>
    <x v="51"/>
    <x v="51"/>
    <x v="189"/>
    <n v="153570"/>
    <n v="153570"/>
    <m/>
    <m/>
    <m/>
    <n v="153570"/>
    <s v="847030"/>
    <s v="KUST- Masdar city campus"/>
    <x v="0"/>
    <x v="0"/>
    <n v="0"/>
    <n v="0"/>
    <n v="0"/>
    <n v="0"/>
    <n v="0"/>
    <n v="0"/>
    <n v="0"/>
    <n v="0"/>
    <n v="0"/>
    <n v="0"/>
    <n v="0"/>
    <n v="0"/>
    <n v="0"/>
  </r>
  <r>
    <x v="5"/>
    <n v="8470530"/>
    <s v="KUST - Facilities Management"/>
    <x v="52"/>
    <x v="52"/>
    <x v="190"/>
    <n v="138875"/>
    <n v="138875"/>
    <n v="76000"/>
    <m/>
    <m/>
    <n v="62875"/>
    <s v="847010"/>
    <s v="KUST - Main Campus"/>
    <x v="0"/>
    <x v="0"/>
    <n v="154000"/>
    <n v="13750"/>
    <n v="0"/>
    <n v="0"/>
    <n v="0"/>
    <n v="0"/>
    <n v="0"/>
    <n v="0"/>
    <n v="0"/>
    <n v="0"/>
    <n v="0"/>
    <n v="0"/>
    <n v="0"/>
  </r>
  <r>
    <x v="5"/>
    <n v="8470530"/>
    <s v="KUST - Facilities Management"/>
    <x v="53"/>
    <x v="53"/>
    <x v="191"/>
    <m/>
    <m/>
    <n v="-95027.08"/>
    <m/>
    <m/>
    <n v="95027.08"/>
    <s v="847010"/>
    <s v="KUST - Main Campus"/>
    <x v="0"/>
    <x v="0"/>
    <n v="762118"/>
    <n v="486391.42"/>
    <n v="0"/>
    <n v="0"/>
    <n v="0"/>
    <n v="0"/>
    <n v="0"/>
    <n v="0"/>
    <n v="0"/>
    <n v="0"/>
    <n v="0"/>
    <n v="1274.29"/>
    <n v="0"/>
  </r>
  <r>
    <x v="5"/>
    <n v="8470530"/>
    <s v="KUST - Facilities Management"/>
    <x v="53"/>
    <x v="53"/>
    <x v="192"/>
    <m/>
    <m/>
    <n v="-3600"/>
    <m/>
    <n v="0"/>
    <n v="3600"/>
    <s v="847020"/>
    <s v="KUST- Sas Al Nakhl Campus"/>
    <x v="0"/>
    <x v="0"/>
    <n v="0"/>
    <n v="0"/>
    <n v="0"/>
    <n v="0"/>
    <n v="0"/>
    <n v="0"/>
    <n v="0"/>
    <n v="0"/>
    <n v="0"/>
    <n v="0"/>
    <n v="0"/>
    <n v="0"/>
    <n v="408596.08"/>
  </r>
  <r>
    <x v="5"/>
    <n v="8470530"/>
    <s v="KUST - Facilities Management"/>
    <x v="54"/>
    <x v="54"/>
    <x v="193"/>
    <n v="209866"/>
    <n v="209866"/>
    <n v="37398.99"/>
    <n v="78002"/>
    <n v="2274.19"/>
    <n v="92190.82"/>
    <s v="847010"/>
    <s v="KUST - Main Campus"/>
    <x v="0"/>
    <x v="0"/>
    <n v="8776530"/>
    <n v="9225181.3699999992"/>
    <n v="11946036.99"/>
    <n v="10751433.291000001"/>
    <n v="9556829.5920000002"/>
    <n v="8362225.8929999992"/>
    <n v="0"/>
    <n v="14487621"/>
    <n v="11946036.99"/>
    <n v="0"/>
    <n v="14487621"/>
    <n v="3226196.1"/>
    <n v="7270346.5300000003"/>
  </r>
  <r>
    <x v="5"/>
    <n v="8470530"/>
    <s v="KUST - Facilities Management"/>
    <x v="54"/>
    <x v="54"/>
    <x v="194"/>
    <n v="6250679"/>
    <n v="6785964"/>
    <n v="32219.8"/>
    <n v="5229911.1500000004"/>
    <n v="572800"/>
    <n v="951033.05"/>
    <s v="847015"/>
    <s v="Student Related Costs"/>
    <x v="0"/>
    <x v="0"/>
    <n v="0"/>
    <n v="0"/>
    <n v="5071139.54"/>
    <n v="4564025.5860000001"/>
    <n v="4056911.6320000002"/>
    <n v="3549797.6779999998"/>
    <n v="0"/>
    <n v="8845170"/>
    <n v="5071139.54"/>
    <n v="0"/>
    <n v="8845170"/>
    <n v="0"/>
    <n v="0"/>
  </r>
  <r>
    <x v="5"/>
    <n v="8470530"/>
    <s v="KUST - Facilities Management"/>
    <x v="54"/>
    <x v="54"/>
    <x v="195"/>
    <n v="152708"/>
    <n v="952708"/>
    <n v="121930.54"/>
    <n v="713000"/>
    <n v="0"/>
    <n v="117777.46"/>
    <s v="847020"/>
    <s v="KUST- Sas Al Nakhl Campus"/>
    <x v="0"/>
    <x v="0"/>
    <n v="5577345"/>
    <n v="4446803.51"/>
    <n v="5573133.9800000004"/>
    <n v="5015820.5820000004"/>
    <n v="4458507.1840000004"/>
    <n v="3901193.7859999998"/>
    <n v="0"/>
    <n v="8548026"/>
    <n v="5573133.9800000004"/>
    <n v="0"/>
    <n v="8548026"/>
    <n v="5266733"/>
    <n v="12319515.060000001"/>
  </r>
  <r>
    <x v="5"/>
    <n v="8470530"/>
    <s v="KUST - Facilities Management"/>
    <x v="54"/>
    <x v="54"/>
    <x v="196"/>
    <n v="4644901"/>
    <n v="3574901"/>
    <n v="936908.41"/>
    <n v="2034670"/>
    <n v="0"/>
    <n v="603322.59"/>
    <s v="847030"/>
    <s v="KUST- Masdar city campus"/>
    <x v="0"/>
    <x v="0"/>
    <n v="8971304"/>
    <n v="8870348.9000000004"/>
    <n v="1207678.45"/>
    <n v="1086910.605"/>
    <n v="966142.76"/>
    <n v="845374.91499999992"/>
    <n v="0"/>
    <n v="1207678.45"/>
    <n v="1207678.45"/>
    <n v="0"/>
    <n v="1207678.45"/>
    <n v="13831343.789999999"/>
    <n v="9903917.6899999995"/>
  </r>
  <r>
    <x v="5"/>
    <n v="8470530"/>
    <s v="KUST - Facilities Management"/>
    <x v="54"/>
    <x v="54"/>
    <x v="197"/>
    <n v="200000"/>
    <n v="200000"/>
    <m/>
    <m/>
    <m/>
    <n v="200000"/>
    <s v="847951"/>
    <s v="COVID-19 Pandemic"/>
    <x v="0"/>
    <x v="0"/>
    <n v="0"/>
    <n v="0"/>
    <n v="0"/>
    <n v="0"/>
    <n v="0"/>
    <n v="0"/>
    <n v="0"/>
    <n v="0"/>
    <n v="0"/>
    <n v="0"/>
    <n v="0"/>
    <n v="0"/>
    <n v="0"/>
  </r>
  <r>
    <x v="5"/>
    <n v="8470530"/>
    <s v="KUST - Facilities Management"/>
    <x v="55"/>
    <x v="55"/>
    <x v="198"/>
    <n v="28558"/>
    <n v="28558"/>
    <n v="27198"/>
    <m/>
    <n v="0"/>
    <n v="1360"/>
    <s v="847010"/>
    <s v="KUST - Main Campus"/>
    <x v="0"/>
    <x v="0"/>
    <n v="105900"/>
    <n v="83624.490000000005"/>
    <n v="30000"/>
    <n v="27000"/>
    <n v="24000"/>
    <n v="21000"/>
    <n v="0"/>
    <n v="30000"/>
    <n v="30000"/>
    <n v="0"/>
    <n v="30000"/>
    <n v="31526.01"/>
    <n v="170447.78"/>
  </r>
  <r>
    <x v="5"/>
    <n v="8470530"/>
    <s v="KUST - Facilities Management"/>
    <x v="56"/>
    <x v="56"/>
    <x v="199"/>
    <n v="5000"/>
    <n v="5000"/>
    <n v="0"/>
    <m/>
    <m/>
    <n v="5000"/>
    <s v="847010"/>
    <s v="KUST - Main Campus"/>
    <x v="0"/>
    <x v="0"/>
    <n v="50000"/>
    <n v="19422"/>
    <n v="26000"/>
    <n v="23400"/>
    <n v="20800"/>
    <n v="18200"/>
    <n v="0"/>
    <n v="26000"/>
    <n v="26000"/>
    <n v="0"/>
    <n v="26000"/>
    <n v="0"/>
    <n v="20034"/>
  </r>
  <r>
    <x v="5"/>
    <n v="8470530"/>
    <s v="KUST - Facilities Management"/>
    <x v="57"/>
    <x v="57"/>
    <x v="200"/>
    <n v="0"/>
    <n v="0"/>
    <m/>
    <m/>
    <m/>
    <n v="0"/>
    <s v="847001"/>
    <s v="KUST - General"/>
    <x v="0"/>
    <x v="0"/>
    <n v="0"/>
    <n v="0"/>
    <n v="0"/>
    <n v="0"/>
    <n v="0"/>
    <n v="0"/>
    <n v="0"/>
    <n v="0"/>
    <n v="0"/>
    <n v="0"/>
    <n v="0"/>
    <n v="0"/>
    <n v="0"/>
  </r>
  <r>
    <x v="5"/>
    <n v="8470530"/>
    <s v="KUST - Facilities Management"/>
    <x v="57"/>
    <x v="57"/>
    <x v="201"/>
    <n v="10000"/>
    <n v="10000"/>
    <n v="10000"/>
    <m/>
    <m/>
    <n v="0"/>
    <s v="847010"/>
    <s v="KUST - Main Campus"/>
    <x v="0"/>
    <x v="0"/>
    <n v="106190"/>
    <n v="43876.11"/>
    <n v="0"/>
    <n v="0"/>
    <n v="0"/>
    <n v="0"/>
    <n v="0"/>
    <n v="0"/>
    <n v="0"/>
    <n v="0"/>
    <n v="0"/>
    <n v="17433.07"/>
    <n v="35250.5"/>
  </r>
  <r>
    <x v="5"/>
    <n v="8470530"/>
    <s v="KUST - Facilities Management"/>
    <x v="57"/>
    <x v="57"/>
    <x v="202"/>
    <n v="0"/>
    <n v="3320"/>
    <n v="3160"/>
    <m/>
    <m/>
    <n v="160"/>
    <s v="847020"/>
    <s v="KUST- Sas Al Nakhl Campus"/>
    <x v="0"/>
    <x v="0"/>
    <n v="0"/>
    <n v="0"/>
    <n v="0"/>
    <n v="0"/>
    <n v="0"/>
    <n v="0"/>
    <n v="0"/>
    <n v="0"/>
    <n v="0"/>
    <n v="0"/>
    <n v="0"/>
    <n v="21313.29"/>
    <n v="28590.92"/>
  </r>
  <r>
    <x v="5"/>
    <n v="8470530"/>
    <s v="KUST - Facilities Management"/>
    <x v="58"/>
    <x v="58"/>
    <x v="203"/>
    <n v="3000"/>
    <n v="3000"/>
    <m/>
    <m/>
    <m/>
    <n v="3000"/>
    <s v="847010"/>
    <s v="KUST - Main Campus"/>
    <x v="0"/>
    <x v="0"/>
    <n v="160000"/>
    <n v="3162.37"/>
    <n v="0"/>
    <n v="0"/>
    <n v="0"/>
    <n v="0"/>
    <n v="0"/>
    <n v="0"/>
    <n v="0"/>
    <n v="0"/>
    <n v="0"/>
    <n v="24673.25"/>
    <n v="25816.44"/>
  </r>
  <r>
    <x v="5"/>
    <n v="8470530"/>
    <s v="KUST - Facilities Management"/>
    <x v="15"/>
    <x v="15"/>
    <x v="204"/>
    <n v="0"/>
    <n v="0"/>
    <m/>
    <m/>
    <m/>
    <n v="0"/>
    <s v="847001"/>
    <s v="KUST - General"/>
    <x v="0"/>
    <x v="0"/>
    <n v="0"/>
    <n v="0"/>
    <n v="0"/>
    <n v="0"/>
    <n v="0"/>
    <n v="0"/>
    <n v="0"/>
    <n v="0"/>
    <n v="0"/>
    <n v="0"/>
    <n v="0"/>
    <n v="0"/>
    <n v="0"/>
  </r>
  <r>
    <x v="5"/>
    <n v="8470530"/>
    <s v="KUST - Facilities Management"/>
    <x v="15"/>
    <x v="15"/>
    <x v="205"/>
    <n v="35780"/>
    <n v="245780"/>
    <n v="120063.54"/>
    <m/>
    <m/>
    <n v="125716.46"/>
    <s v="847010"/>
    <s v="KUST - Main Campus"/>
    <x v="0"/>
    <x v="0"/>
    <n v="244400"/>
    <n v="205404.91"/>
    <n v="0"/>
    <n v="0"/>
    <n v="0"/>
    <n v="0"/>
    <n v="0"/>
    <n v="0"/>
    <n v="0"/>
    <n v="0"/>
    <n v="0"/>
    <n v="0"/>
    <n v="340610.95"/>
  </r>
  <r>
    <x v="5"/>
    <n v="8470530"/>
    <s v="KUST - Facilities Management"/>
    <x v="15"/>
    <x v="15"/>
    <x v="206"/>
    <n v="13608"/>
    <n v="73608"/>
    <n v="45134.69"/>
    <m/>
    <m/>
    <n v="28473.31"/>
    <s v="847020"/>
    <s v="KUST- Sas Al Nakhl Campus"/>
    <x v="0"/>
    <x v="0"/>
    <n v="98064"/>
    <n v="98062.67"/>
    <n v="0"/>
    <n v="0"/>
    <n v="0"/>
    <n v="0"/>
    <n v="0"/>
    <n v="0"/>
    <n v="0"/>
    <n v="0"/>
    <n v="0"/>
    <n v="0"/>
    <n v="0"/>
  </r>
  <r>
    <x v="5"/>
    <n v="8470530"/>
    <s v="KUST - Facilities Management"/>
    <x v="59"/>
    <x v="59"/>
    <x v="207"/>
    <n v="0"/>
    <n v="246360"/>
    <m/>
    <n v="246356"/>
    <m/>
    <n v="4"/>
    <s v="847020"/>
    <s v="KUST- Sas Al Nakhl Campus"/>
    <x v="0"/>
    <x v="0"/>
    <n v="0"/>
    <n v="0"/>
    <n v="0"/>
    <n v="0"/>
    <n v="0"/>
    <n v="0"/>
    <n v="0"/>
    <n v="0"/>
    <n v="0"/>
    <n v="0"/>
    <n v="0"/>
    <n v="0"/>
    <n v="0"/>
  </r>
  <r>
    <x v="5"/>
    <n v="8470540"/>
    <s v="KUST - Administration"/>
    <x v="44"/>
    <x v="44"/>
    <x v="208"/>
    <n v="4009370"/>
    <n v="4009370"/>
    <n v="804016.05"/>
    <n v="460001"/>
    <n v="1242633.83"/>
    <n v="1502719.12"/>
    <s v="847010"/>
    <s v="KUST - Main Campus"/>
    <x v="0"/>
    <x v="0"/>
    <n v="0"/>
    <n v="0"/>
    <n v="3589128"/>
    <n v="3230215.2"/>
    <n v="2871302.4000000004"/>
    <n v="2512389.5999999996"/>
    <n v="3778029.48"/>
    <n v="3778029.48"/>
    <n v="3589128"/>
    <n v="3778029.48"/>
    <n v="3778029.48"/>
    <n v="0"/>
    <n v="0"/>
  </r>
  <r>
    <x v="5"/>
    <n v="8470540"/>
    <s v="KUST - Administration"/>
    <x v="54"/>
    <x v="54"/>
    <x v="209"/>
    <n v="9870670"/>
    <n v="9870670"/>
    <n v="89955"/>
    <n v="7006726.25"/>
    <n v="1986044.05"/>
    <n v="787944.69999999902"/>
    <s v="847010"/>
    <s v="KUST - Main Campus"/>
    <x v="0"/>
    <x v="0"/>
    <n v="0"/>
    <n v="0"/>
    <n v="0"/>
    <n v="0"/>
    <n v="0"/>
    <n v="0"/>
    <n v="0"/>
    <n v="0"/>
    <n v="0"/>
    <n v="0"/>
    <n v="0"/>
    <n v="0"/>
    <n v="0"/>
  </r>
  <r>
    <x v="5"/>
    <n v="8470540"/>
    <s v="KUST - Administration"/>
    <x v="54"/>
    <x v="54"/>
    <x v="210"/>
    <n v="4389857"/>
    <n v="4389857"/>
    <n v="60326.5"/>
    <n v="4290514.76"/>
    <n v="32890"/>
    <n v="6125.7400000002199"/>
    <s v="847020"/>
    <s v="KUST- Sas Al Nakhl Campus"/>
    <x v="0"/>
    <x v="0"/>
    <n v="0"/>
    <n v="0"/>
    <n v="0"/>
    <n v="0"/>
    <n v="0"/>
    <n v="0"/>
    <n v="0"/>
    <n v="0"/>
    <n v="0"/>
    <n v="0"/>
    <n v="0"/>
    <n v="0"/>
    <n v="0"/>
  </r>
  <r>
    <x v="5"/>
    <n v="8470540"/>
    <s v="KUST - Administration"/>
    <x v="57"/>
    <x v="57"/>
    <x v="211"/>
    <n v="25000"/>
    <n v="25000"/>
    <m/>
    <m/>
    <m/>
    <n v="25000"/>
    <s v="847010"/>
    <s v="KUST - Main Campus"/>
    <x v="0"/>
    <x v="0"/>
    <n v="0"/>
    <n v="0"/>
    <n v="140000"/>
    <n v="126000"/>
    <n v="112000"/>
    <n v="98000"/>
    <n v="140000"/>
    <n v="140000"/>
    <n v="140000"/>
    <n v="140000"/>
    <n v="140000"/>
    <n v="0"/>
    <n v="0"/>
  </r>
  <r>
    <x v="5"/>
    <n v="8470540"/>
    <s v="KUST - Administration"/>
    <x v="13"/>
    <x v="13"/>
    <x v="212"/>
    <n v="465000"/>
    <n v="465000"/>
    <m/>
    <m/>
    <m/>
    <n v="465000"/>
    <s v="847020"/>
    <s v="KUST- Sas Al Nakhl Campus"/>
    <x v="0"/>
    <x v="0"/>
    <n v="0"/>
    <n v="0"/>
    <n v="0"/>
    <n v="0"/>
    <n v="0"/>
    <n v="0"/>
    <n v="0"/>
    <n v="0"/>
    <n v="0"/>
    <n v="0"/>
    <n v="0"/>
    <n v="0"/>
    <n v="0"/>
  </r>
  <r>
    <x v="6"/>
    <n v="8470620"/>
    <s v="KUST - Finance Operations"/>
    <x v="60"/>
    <x v="60"/>
    <x v="213"/>
    <n v="319725"/>
    <n v="319725"/>
    <n v="83515"/>
    <m/>
    <m/>
    <n v="236210"/>
    <s v="847001"/>
    <s v="KUST - General"/>
    <x v="0"/>
    <x v="0"/>
    <n v="543512"/>
    <n v="543500"/>
    <n v="295000"/>
    <n v="265500"/>
    <n v="236000"/>
    <n v="206500"/>
    <n v="295000"/>
    <n v="295000"/>
    <n v="295000"/>
    <n v="295000"/>
    <n v="295000"/>
    <n v="109500"/>
    <n v="135000"/>
  </r>
  <r>
    <x v="6"/>
    <n v="8470620"/>
    <s v="KUST - Finance Operations"/>
    <x v="4"/>
    <x v="4"/>
    <x v="214"/>
    <n v="68000"/>
    <n v="0"/>
    <m/>
    <m/>
    <m/>
    <n v="0"/>
    <s v="847001"/>
    <s v="KUST - General"/>
    <x v="0"/>
    <x v="0"/>
    <n v="10000"/>
    <n v="10000"/>
    <n v="0"/>
    <n v="0"/>
    <n v="0"/>
    <n v="0"/>
    <n v="0"/>
    <n v="0"/>
    <n v="0"/>
    <n v="0"/>
    <n v="0"/>
    <n v="466000"/>
    <n v="212500"/>
  </r>
  <r>
    <x v="6"/>
    <n v="8470620"/>
    <s v="KUST - Finance Operations"/>
    <x v="44"/>
    <x v="44"/>
    <x v="215"/>
    <n v="524160"/>
    <n v="524160"/>
    <n v="290260"/>
    <m/>
    <m/>
    <n v="233900"/>
    <s v="847001"/>
    <s v="KUST - General"/>
    <x v="0"/>
    <x v="0"/>
    <n v="502725"/>
    <n v="502724.25"/>
    <n v="431160"/>
    <n v="388044"/>
    <n v="344928"/>
    <n v="301812"/>
    <n v="0"/>
    <n v="0"/>
    <n v="431160"/>
    <n v="0"/>
    <n v="0"/>
    <n v="230493"/>
    <n v="0"/>
  </r>
  <r>
    <x v="6"/>
    <n v="8470620"/>
    <s v="KUST - Finance Operations"/>
    <x v="61"/>
    <x v="61"/>
    <x v="216"/>
    <n v="3511"/>
    <n v="3511"/>
    <n v="573.08000000000004"/>
    <m/>
    <m/>
    <n v="2937.92"/>
    <s v="847001"/>
    <s v="KUST - General"/>
    <x v="0"/>
    <x v="0"/>
    <n v="2915"/>
    <n v="2000.5"/>
    <n v="3600"/>
    <n v="3240"/>
    <n v="2880"/>
    <n v="2520"/>
    <n v="4800"/>
    <n v="6000"/>
    <n v="3600"/>
    <n v="4800"/>
    <n v="6000"/>
    <n v="41098.230000000003"/>
    <n v="20258.04"/>
  </r>
  <r>
    <x v="6"/>
    <n v="8470620"/>
    <s v="KUST - Finance Operations"/>
    <x v="62"/>
    <x v="62"/>
    <x v="217"/>
    <n v="90000"/>
    <n v="87500"/>
    <n v="25814.9200000001"/>
    <m/>
    <m/>
    <n v="61685.0799999999"/>
    <s v="847001"/>
    <s v="KUST - General"/>
    <x v="0"/>
    <x v="0"/>
    <n v="80772"/>
    <n v="71796.92"/>
    <n v="90000"/>
    <n v="81000"/>
    <n v="72000"/>
    <n v="62999.999999999993"/>
    <n v="96000"/>
    <n v="102000"/>
    <n v="90000"/>
    <n v="96000"/>
    <n v="102000"/>
    <n v="53105.47"/>
    <n v="76670.31"/>
  </r>
  <r>
    <x v="6"/>
    <n v="8470620"/>
    <s v="KUST - Finance Operations"/>
    <x v="8"/>
    <x v="8"/>
    <x v="218"/>
    <n v="31680"/>
    <n v="31680"/>
    <n v="-1.13686837721616E-13"/>
    <n v="31680"/>
    <m/>
    <n v="0"/>
    <s v="847001"/>
    <s v="KUST - General"/>
    <x v="0"/>
    <x v="0"/>
    <n v="31680"/>
    <n v="31680"/>
    <n v="31680"/>
    <n v="28512"/>
    <n v="25344"/>
    <n v="22176"/>
    <n v="31680"/>
    <n v="31680"/>
    <n v="31680"/>
    <n v="31680"/>
    <n v="31680"/>
    <n v="0"/>
    <n v="31680"/>
  </r>
  <r>
    <x v="6"/>
    <n v="8470620"/>
    <s v="KUST - Finance Operations"/>
    <x v="15"/>
    <x v="15"/>
    <x v="219"/>
    <n v="15000"/>
    <n v="15000"/>
    <n v="15000"/>
    <m/>
    <m/>
    <n v="0"/>
    <s v="847001"/>
    <s v="KUST - General"/>
    <x v="0"/>
    <x v="0"/>
    <n v="11378"/>
    <n v="36"/>
    <n v="0"/>
    <n v="0"/>
    <n v="0"/>
    <n v="0"/>
    <n v="0"/>
    <n v="0"/>
    <n v="0"/>
    <n v="0"/>
    <n v="0"/>
    <n v="0"/>
    <n v="12035.39"/>
  </r>
  <r>
    <x v="6"/>
    <n v="8470620"/>
    <s v="KUST - Finance Operations"/>
    <x v="63"/>
    <x v="63"/>
    <x v="220"/>
    <n v="0"/>
    <n v="2500"/>
    <n v="-18121"/>
    <m/>
    <m/>
    <n v="20621"/>
    <s v="847001"/>
    <s v="KUST - General"/>
    <x v="0"/>
    <x v="0"/>
    <n v="0"/>
    <n v="0"/>
    <n v="2500"/>
    <n v="2250"/>
    <n v="2000"/>
    <n v="1750"/>
    <n v="5000"/>
    <n v="7500"/>
    <n v="2500"/>
    <n v="5000"/>
    <n v="7500"/>
    <n v="53500"/>
    <n v="435"/>
  </r>
  <r>
    <x v="7"/>
    <n v="8470720"/>
    <s v="KUST - Procurement"/>
    <x v="4"/>
    <x v="4"/>
    <x v="221"/>
    <m/>
    <m/>
    <n v="0"/>
    <m/>
    <m/>
    <n v="0"/>
    <s v="847001"/>
    <s v="KUST - General"/>
    <x v="0"/>
    <x v="0"/>
    <n v="-76947"/>
    <n v="-60832.89"/>
    <n v="0"/>
    <n v="0"/>
    <n v="0"/>
    <n v="0"/>
    <n v="0"/>
    <n v="0"/>
    <n v="0"/>
    <n v="0"/>
    <n v="0"/>
    <n v="0"/>
    <n v="548400.39"/>
  </r>
  <r>
    <x v="7"/>
    <n v="8470720"/>
    <s v="KUST - Procurement"/>
    <x v="5"/>
    <x v="5"/>
    <x v="222"/>
    <n v="0"/>
    <n v="2000"/>
    <n v="2000"/>
    <m/>
    <m/>
    <n v="0"/>
    <s v="847001"/>
    <s v="KUST - General"/>
    <x v="0"/>
    <x v="0"/>
    <n v="0"/>
    <n v="0"/>
    <n v="2000"/>
    <n v="1800"/>
    <n v="1600"/>
    <n v="1400"/>
    <n v="4000"/>
    <n v="4000"/>
    <n v="2000"/>
    <n v="4000"/>
    <n v="4000"/>
    <n v="0"/>
    <n v="0"/>
  </r>
  <r>
    <x v="7"/>
    <n v="8470720"/>
    <s v="KUST - Procurement"/>
    <x v="49"/>
    <x v="49"/>
    <x v="223"/>
    <n v="8262"/>
    <n v="8262"/>
    <n v="2183.8000000000002"/>
    <n v="1"/>
    <m/>
    <n v="6077.2"/>
    <s v="847001"/>
    <s v="KUST - General"/>
    <x v="0"/>
    <x v="0"/>
    <n v="-5802"/>
    <n v="-5803.32"/>
    <n v="10000"/>
    <n v="9000"/>
    <n v="8000"/>
    <n v="7000"/>
    <n v="20000"/>
    <n v="20000"/>
    <n v="10000"/>
    <n v="20000"/>
    <n v="20000"/>
    <n v="40616.89"/>
    <n v="123949.47"/>
  </r>
  <r>
    <x v="7"/>
    <n v="8470720"/>
    <s v="KUST - Procurement"/>
    <x v="42"/>
    <x v="42"/>
    <x v="224"/>
    <n v="250127"/>
    <n v="248127"/>
    <n v="67242"/>
    <n v="0"/>
    <n v="39960"/>
    <n v="140925"/>
    <s v="847001"/>
    <s v="KUST - General"/>
    <x v="0"/>
    <x v="0"/>
    <n v="166690"/>
    <n v="166689"/>
    <n v="250000"/>
    <n v="225000"/>
    <n v="200000"/>
    <n v="175000"/>
    <n v="300000"/>
    <n v="300000"/>
    <n v="250000"/>
    <n v="300000"/>
    <n v="300000"/>
    <n v="0"/>
    <n v="0"/>
  </r>
  <r>
    <x v="7"/>
    <n v="8470720"/>
    <s v="KUST - Procurement"/>
    <x v="13"/>
    <x v="13"/>
    <x v="225"/>
    <n v="385799"/>
    <n v="385799"/>
    <n v="117109.31"/>
    <n v="2190.5300000000002"/>
    <n v="595"/>
    <n v="265904.15999999997"/>
    <s v="847001"/>
    <s v="KUST - General"/>
    <x v="0"/>
    <x v="0"/>
    <n v="591681"/>
    <n v="538849.67000000004"/>
    <n v="840000"/>
    <n v="756000"/>
    <n v="672000"/>
    <n v="588000"/>
    <n v="900000"/>
    <n v="900000"/>
    <n v="840000"/>
    <n v="900000"/>
    <n v="900000"/>
    <n v="1236255.19"/>
    <n v="1235808.3899999999"/>
  </r>
  <r>
    <x v="7"/>
    <n v="8470720"/>
    <s v="KUST - Procurement"/>
    <x v="63"/>
    <x v="63"/>
    <x v="226"/>
    <n v="45814"/>
    <n v="45814"/>
    <n v="28750"/>
    <n v="6659"/>
    <n v="0"/>
    <n v="10405"/>
    <s v="847001"/>
    <s v="KUST - General"/>
    <x v="0"/>
    <x v="0"/>
    <n v="121326"/>
    <n v="115059.58"/>
    <n v="120000"/>
    <n v="108000"/>
    <n v="96000"/>
    <n v="84000"/>
    <n v="120000"/>
    <n v="120000"/>
    <n v="120000"/>
    <n v="120000"/>
    <n v="120000"/>
    <n v="349352.43"/>
    <n v="310492.46999999997"/>
  </r>
  <r>
    <x v="7"/>
    <n v="8470730"/>
    <s v="KUST - Human Resources"/>
    <x v="4"/>
    <x v="4"/>
    <x v="227"/>
    <n v="35000"/>
    <n v="0"/>
    <m/>
    <m/>
    <m/>
    <n v="0"/>
    <s v="847001"/>
    <s v="KUST - General"/>
    <x v="0"/>
    <x v="0"/>
    <n v="0"/>
    <n v="-5100"/>
    <n v="300000"/>
    <n v="270000"/>
    <n v="240000"/>
    <n v="210000"/>
    <n v="300000"/>
    <n v="300000"/>
    <n v="300000"/>
    <n v="300000"/>
    <n v="300000"/>
    <n v="0"/>
    <n v="0"/>
  </r>
  <r>
    <x v="7"/>
    <n v="8470730"/>
    <s v="KUST - Human Resources"/>
    <x v="6"/>
    <x v="6"/>
    <x v="228"/>
    <n v="15000"/>
    <n v="15000"/>
    <n v="-9525"/>
    <m/>
    <n v="0"/>
    <n v="24525"/>
    <s v="847001"/>
    <s v="KUST - General"/>
    <x v="0"/>
    <x v="0"/>
    <n v="-59185"/>
    <n v="34863.550000000003"/>
    <n v="50000"/>
    <n v="45000"/>
    <n v="40000"/>
    <n v="35000"/>
    <n v="50000"/>
    <n v="50000"/>
    <n v="50000"/>
    <n v="50000"/>
    <n v="50000"/>
    <n v="462130"/>
    <n v="209622.5"/>
  </r>
  <r>
    <x v="7"/>
    <n v="8470730"/>
    <s v="KUST - Human Resources"/>
    <x v="7"/>
    <x v="7"/>
    <x v="229"/>
    <n v="6363"/>
    <n v="6363"/>
    <m/>
    <m/>
    <m/>
    <n v="6363"/>
    <s v="847001"/>
    <s v="KUST - General"/>
    <x v="0"/>
    <x v="0"/>
    <n v="6363"/>
    <n v="6363"/>
    <n v="250000"/>
    <n v="225000"/>
    <n v="200000"/>
    <n v="175000"/>
    <n v="250000"/>
    <n v="250000"/>
    <n v="250000"/>
    <n v="250000"/>
    <n v="250000"/>
    <n v="11500"/>
    <n v="15459.2"/>
  </r>
  <r>
    <x v="7"/>
    <n v="8470730"/>
    <s v="KUST - Human Resources"/>
    <x v="8"/>
    <x v="8"/>
    <x v="230"/>
    <n v="365000"/>
    <n v="365000"/>
    <n v="177809.93"/>
    <n v="173550"/>
    <n v="0"/>
    <n v="13640.07"/>
    <s v="847001"/>
    <s v="KUST - General"/>
    <x v="0"/>
    <x v="0"/>
    <n v="710396"/>
    <n v="710394.93"/>
    <n v="600000"/>
    <n v="540000"/>
    <n v="480000"/>
    <n v="420000"/>
    <n v="600000"/>
    <n v="600000"/>
    <n v="600000"/>
    <n v="600000"/>
    <n v="600000"/>
    <n v="0"/>
    <n v="13495.7"/>
  </r>
  <r>
    <x v="7"/>
    <n v="8470730"/>
    <s v="KUST - Human Resources"/>
    <x v="20"/>
    <x v="20"/>
    <x v="231"/>
    <n v="4420"/>
    <n v="4420"/>
    <n v="9360"/>
    <m/>
    <m/>
    <n v="-4940"/>
    <s v="847001"/>
    <s v="KUST - General"/>
    <x v="0"/>
    <x v="0"/>
    <n v="0"/>
    <n v="0"/>
    <n v="0"/>
    <n v="0"/>
    <n v="0"/>
    <n v="0"/>
    <n v="0"/>
    <n v="0"/>
    <n v="0"/>
    <n v="0"/>
    <n v="0"/>
    <n v="0"/>
    <n v="0"/>
  </r>
  <r>
    <x v="7"/>
    <n v="8470730"/>
    <s v="KUST - Human Resources"/>
    <x v="10"/>
    <x v="10"/>
    <x v="232"/>
    <n v="10000"/>
    <n v="10000"/>
    <m/>
    <m/>
    <m/>
    <n v="10000"/>
    <s v="847001"/>
    <s v="KUST - General"/>
    <x v="0"/>
    <x v="0"/>
    <n v="0"/>
    <n v="0"/>
    <n v="10000"/>
    <n v="9000"/>
    <n v="8000"/>
    <n v="7000"/>
    <n v="10000"/>
    <n v="10000"/>
    <n v="10000"/>
    <n v="10000"/>
    <n v="10000"/>
    <n v="14135"/>
    <n v="0"/>
  </r>
  <r>
    <x v="7"/>
    <n v="8470730"/>
    <s v="KUST - Human Resources"/>
    <x v="12"/>
    <x v="12"/>
    <x v="233"/>
    <n v="40000"/>
    <n v="40000"/>
    <m/>
    <m/>
    <m/>
    <n v="40000"/>
    <s v="847001"/>
    <s v="KUST - General"/>
    <x v="0"/>
    <x v="0"/>
    <n v="0"/>
    <n v="0"/>
    <n v="250000"/>
    <n v="225000"/>
    <n v="200000"/>
    <n v="175000"/>
    <n v="250000"/>
    <n v="250000"/>
    <n v="250000"/>
    <n v="250000"/>
    <n v="250000"/>
    <n v="0"/>
    <n v="0"/>
  </r>
  <r>
    <x v="7"/>
    <n v="8470730"/>
    <s v="KUST - Human Resources"/>
    <x v="15"/>
    <x v="15"/>
    <x v="234"/>
    <n v="75479"/>
    <n v="75479"/>
    <n v="7140"/>
    <n v="14400"/>
    <m/>
    <n v="53939"/>
    <s v="847001"/>
    <s v="KUST - General"/>
    <x v="0"/>
    <x v="0"/>
    <n v="29326"/>
    <n v="29325"/>
    <n v="50000"/>
    <n v="45000"/>
    <n v="40000"/>
    <n v="35000"/>
    <n v="50000"/>
    <n v="50000"/>
    <n v="50000"/>
    <n v="50000"/>
    <n v="50000"/>
    <n v="780"/>
    <n v="13910"/>
  </r>
  <r>
    <x v="8"/>
    <n v="8470810"/>
    <s v="KUST - Ankabut office"/>
    <x v="64"/>
    <x v="64"/>
    <x v="235"/>
    <n v="300000"/>
    <n v="300000"/>
    <n v="300000"/>
    <m/>
    <m/>
    <n v="0"/>
    <s v="847001"/>
    <s v="KUST - General"/>
    <x v="0"/>
    <x v="0"/>
    <n v="424707.69"/>
    <n v="424706.5"/>
    <n v="10351793"/>
    <n v="9316613.7000000011"/>
    <n v="8281434.4000000004"/>
    <n v="7246255.0999999996"/>
    <n v="13302894"/>
    <n v="13897471"/>
    <n v="10351793"/>
    <n v="13302894"/>
    <n v="13897471"/>
    <n v="5695281.6399999997"/>
    <n v="459600"/>
  </r>
  <r>
    <x v="8"/>
    <n v="8470810"/>
    <s v="KUST - Ankabut office"/>
    <x v="44"/>
    <x v="44"/>
    <x v="236"/>
    <n v="24291785"/>
    <n v="2267778"/>
    <n v="25733.580000000198"/>
    <n v="1"/>
    <m/>
    <n v="2242043.42"/>
    <s v="847001"/>
    <s v="KUST - General"/>
    <x v="0"/>
    <x v="0"/>
    <n v="22726412.100000001"/>
    <n v="22649527.91"/>
    <n v="7465191.8000000007"/>
    <n v="6718672.620000001"/>
    <n v="5972153.4400000013"/>
    <n v="5225634.26"/>
    <n v="8211710.9800000014"/>
    <n v="9032882.0780000016"/>
    <n v="7465191.8000000007"/>
    <n v="8211710.9800000014"/>
    <n v="9032882.0780000016"/>
    <n v="3935398.89"/>
    <n v="1249360"/>
  </r>
  <r>
    <x v="8"/>
    <n v="8470810"/>
    <s v="KUST - Ankabut office"/>
    <x v="8"/>
    <x v="8"/>
    <x v="237"/>
    <n v="9324328"/>
    <n v="9324328"/>
    <n v="554323.66"/>
    <n v="6400864.8399999999"/>
    <n v="1433442.15"/>
    <n v="935697.35"/>
    <s v="847001"/>
    <s v="KUST - General"/>
    <x v="0"/>
    <x v="0"/>
    <n v="7539606.4699999997"/>
    <n v="7385942.2800000003"/>
    <n v="8612571.1035000011"/>
    <n v="7751313.9931500014"/>
    <n v="6890056.8828000017"/>
    <n v="6028799.77245"/>
    <n v="9617838.3440750018"/>
    <n v="10655268.324656252"/>
    <n v="8612571.1035000011"/>
    <n v="9617838.3440750018"/>
    <n v="10655268.324656252"/>
    <n v="7006716.75"/>
    <n v="8091447.3300000001"/>
  </r>
  <r>
    <x v="8"/>
    <n v="8470810"/>
    <s v="KUST - Ankabut office"/>
    <x v="65"/>
    <x v="65"/>
    <x v="238"/>
    <n v="1068281"/>
    <n v="1068281"/>
    <n v="158783.60999999999"/>
    <m/>
    <m/>
    <n v="909497.39"/>
    <s v="847001"/>
    <s v="KUST - General"/>
    <x v="0"/>
    <x v="0"/>
    <n v="2582187.9500000002"/>
    <n v="2582184.9500000002"/>
    <n v="800000"/>
    <n v="720000"/>
    <n v="640000"/>
    <n v="560000"/>
    <n v="860000"/>
    <n v="920000"/>
    <n v="800000"/>
    <n v="860000"/>
    <n v="920000"/>
    <n v="1005942.16"/>
    <n v="1706226.62"/>
  </r>
  <r>
    <x v="8"/>
    <n v="8470810"/>
    <s v="KUST - Ankabut office"/>
    <x v="66"/>
    <x v="66"/>
    <x v="239"/>
    <n v="2112872"/>
    <n v="2112872"/>
    <n v="2105954.06"/>
    <m/>
    <m/>
    <n v="6917.9399999999396"/>
    <s v="847001"/>
    <s v="KUST - General"/>
    <x v="0"/>
    <x v="0"/>
    <n v="6146327.2699999996"/>
    <n v="6146326.8899999997"/>
    <n v="2618028"/>
    <n v="2356225.2000000002"/>
    <n v="2094422.4000000001"/>
    <n v="1832619.5999999999"/>
    <n v="2018028"/>
    <n v="2018028"/>
    <n v="2618028"/>
    <n v="2018028"/>
    <n v="2018028"/>
    <n v="2083979.38"/>
    <n v="5668930.5999999996"/>
  </r>
  <r>
    <x v="8"/>
    <n v="8470810"/>
    <s v="KUST - Ankabut office"/>
    <x v="66"/>
    <x v="66"/>
    <x v="240"/>
    <n v="1716216"/>
    <n v="1716216"/>
    <m/>
    <m/>
    <m/>
    <n v="1716216"/>
    <s v="847951"/>
    <s v="COVID-19 Pandemic"/>
    <x v="0"/>
    <x v="0"/>
    <n v="0"/>
    <n v="0"/>
    <n v="0"/>
    <n v="0"/>
    <n v="0"/>
    <n v="0"/>
    <n v="0"/>
    <n v="0"/>
    <n v="0"/>
    <n v="0"/>
    <n v="0"/>
    <n v="0"/>
    <n v="0"/>
  </r>
  <r>
    <x v="8"/>
    <n v="8470810"/>
    <s v="KUST - Ankabut office"/>
    <x v="11"/>
    <x v="11"/>
    <x v="241"/>
    <n v="11500"/>
    <n v="11500"/>
    <m/>
    <m/>
    <m/>
    <n v="11500"/>
    <s v="847001"/>
    <s v="KUST - General"/>
    <x v="0"/>
    <x v="0"/>
    <n v="11500.8"/>
    <n v="11500"/>
    <n v="11500"/>
    <n v="10350"/>
    <n v="9200"/>
    <n v="8049.9999999999991"/>
    <n v="11500"/>
    <n v="11500"/>
    <n v="11500"/>
    <n v="11500"/>
    <n v="11500"/>
    <n v="2750"/>
    <n v="40500"/>
  </r>
  <r>
    <x v="8"/>
    <n v="8470810"/>
    <s v="KUST - Ankabut office"/>
    <x v="67"/>
    <x v="67"/>
    <x v="242"/>
    <n v="2044000"/>
    <n v="2577000"/>
    <n v="414866.67"/>
    <n v="724916.67"/>
    <n v="0"/>
    <n v="1437216.66"/>
    <s v="847001"/>
    <s v="KUST - General"/>
    <x v="0"/>
    <x v="0"/>
    <n v="1840284.82"/>
    <n v="1425417.5"/>
    <n v="1021317"/>
    <n v="919185.3"/>
    <n v="817053.60000000009"/>
    <n v="714921.89999999991"/>
    <n v="1822350"/>
    <n v="2134080"/>
    <n v="1021317"/>
    <n v="1822350"/>
    <n v="2134080"/>
    <n v="277617.5"/>
    <n v="1431210.11"/>
  </r>
  <r>
    <x v="8"/>
    <n v="8470810"/>
    <s v="KUST - Ankabut office"/>
    <x v="68"/>
    <x v="68"/>
    <x v="243"/>
    <n v="14436370"/>
    <n v="13903370"/>
    <n v="705740.24"/>
    <n v="499419.87"/>
    <n v="3370975.3"/>
    <n v="9327234.5899999999"/>
    <s v="847001"/>
    <s v="KUST - General"/>
    <x v="0"/>
    <x v="0"/>
    <n v="17426486.789999999"/>
    <n v="16771028.85"/>
    <n v="1475000"/>
    <n v="1327500"/>
    <n v="1180000"/>
    <n v="1032499.9999999999"/>
    <n v="1590000"/>
    <n v="1610000"/>
    <n v="1475000"/>
    <n v="1590000"/>
    <n v="1610000"/>
    <n v="4511639.08"/>
    <n v="17188941.329999998"/>
  </r>
  <r>
    <x v="9"/>
    <n v="8471010"/>
    <s v="KUST - Continuing Education Office"/>
    <x v="17"/>
    <x v="17"/>
    <x v="244"/>
    <n v="37500"/>
    <n v="97500"/>
    <m/>
    <n v="93000"/>
    <m/>
    <n v="4500"/>
    <s v="847001"/>
    <s v="KUST - General"/>
    <x v="0"/>
    <x v="0"/>
    <n v="0"/>
    <n v="0"/>
    <n v="107500"/>
    <n v="96750"/>
    <n v="86000"/>
    <n v="75250"/>
    <n v="130000"/>
    <n v="145000"/>
    <n v="107500"/>
    <n v="130000"/>
    <n v="145000"/>
    <n v="0"/>
    <n v="0"/>
  </r>
  <r>
    <x v="9"/>
    <n v="8471010"/>
    <s v="KUST - Continuing Education Office"/>
    <x v="6"/>
    <x v="6"/>
    <x v="245"/>
    <n v="11250"/>
    <n v="0"/>
    <m/>
    <m/>
    <m/>
    <n v="0"/>
    <s v="847001"/>
    <s v="KUST - General"/>
    <x v="0"/>
    <x v="0"/>
    <n v="0"/>
    <n v="0"/>
    <n v="100000"/>
    <n v="90000"/>
    <n v="80000"/>
    <n v="70000"/>
    <n v="100000"/>
    <n v="100000"/>
    <n v="100000"/>
    <n v="100000"/>
    <n v="100000"/>
    <n v="0"/>
    <n v="0"/>
  </r>
  <r>
    <x v="9"/>
    <n v="8471010"/>
    <s v="KUST - Continuing Education Office"/>
    <x v="18"/>
    <x v="18"/>
    <x v="246"/>
    <n v="21000"/>
    <n v="0"/>
    <m/>
    <m/>
    <m/>
    <n v="0"/>
    <s v="847001"/>
    <s v="KUST - General"/>
    <x v="0"/>
    <x v="0"/>
    <n v="0"/>
    <n v="0"/>
    <n v="0"/>
    <n v="0"/>
    <n v="0"/>
    <n v="0"/>
    <n v="0"/>
    <n v="0"/>
    <n v="0"/>
    <n v="0"/>
    <n v="0"/>
    <n v="0"/>
    <n v="0"/>
  </r>
  <r>
    <x v="9"/>
    <n v="8471010"/>
    <s v="KUST - Continuing Education Office"/>
    <x v="26"/>
    <x v="26"/>
    <x v="247"/>
    <n v="24000"/>
    <n v="24000"/>
    <n v="23528"/>
    <m/>
    <m/>
    <n v="472"/>
    <s v="847001"/>
    <s v="KUST - General"/>
    <x v="0"/>
    <x v="0"/>
    <n v="0"/>
    <n v="0"/>
    <n v="76120"/>
    <n v="68508"/>
    <n v="60896"/>
    <n v="53284"/>
    <n v="76120"/>
    <n v="119024"/>
    <n v="76120"/>
    <n v="76120"/>
    <n v="119024"/>
    <n v="0"/>
    <n v="0"/>
  </r>
  <r>
    <x v="9"/>
    <n v="8471010"/>
    <s v="KUST - Continuing Education Office"/>
    <x v="7"/>
    <x v="7"/>
    <x v="248"/>
    <n v="37500"/>
    <n v="37500"/>
    <n v="12253.5"/>
    <m/>
    <m/>
    <n v="25246.5"/>
    <s v="847001"/>
    <s v="KUST - General"/>
    <x v="0"/>
    <x v="0"/>
    <n v="0"/>
    <n v="0"/>
    <n v="162500"/>
    <n v="146250"/>
    <n v="130000"/>
    <n v="113750"/>
    <n v="203125"/>
    <n v="812500"/>
    <n v="162500"/>
    <n v="203125"/>
    <n v="812500"/>
    <n v="0"/>
    <n v="0"/>
  </r>
  <r>
    <x v="9"/>
    <n v="8471010"/>
    <s v="KUST - Continuing Education Office"/>
    <x v="15"/>
    <x v="15"/>
    <x v="249"/>
    <n v="57750"/>
    <n v="30000"/>
    <m/>
    <m/>
    <m/>
    <n v="30000"/>
    <s v="847001"/>
    <s v="KUST - General"/>
    <x v="0"/>
    <x v="0"/>
    <n v="0"/>
    <n v="0"/>
    <n v="50625"/>
    <n v="45562.5"/>
    <n v="40500"/>
    <n v="35437.5"/>
    <n v="61875"/>
    <n v="108900"/>
    <n v="50625"/>
    <n v="61875"/>
    <n v="108900"/>
    <n v="0"/>
    <n v="0"/>
  </r>
  <r>
    <x v="9"/>
    <n v="8471010"/>
    <s v="KUST - Continuing Education Office"/>
    <x v="63"/>
    <x v="63"/>
    <x v="250"/>
    <n v="3500"/>
    <n v="3500"/>
    <m/>
    <m/>
    <m/>
    <n v="3500"/>
    <s v="847001"/>
    <s v="KUST - General"/>
    <x v="0"/>
    <x v="0"/>
    <n v="0"/>
    <n v="0"/>
    <n v="5625"/>
    <n v="5062.5"/>
    <n v="4500"/>
    <n v="3937.4999999999995"/>
    <n v="7500"/>
    <n v="14000"/>
    <n v="5625"/>
    <n v="7500"/>
    <n v="14000"/>
    <n v="0"/>
    <n v="0"/>
  </r>
  <r>
    <x v="10"/>
    <n v="8471121"/>
    <s v="KUST - Petroleum Institute"/>
    <x v="52"/>
    <x v="52"/>
    <x v="251"/>
    <n v="7932"/>
    <n v="7932"/>
    <m/>
    <m/>
    <m/>
    <n v="7932"/>
    <s v="847001"/>
    <s v="KUST - General"/>
    <x v="0"/>
    <x v="0"/>
    <n v="1"/>
    <n v="0"/>
    <n v="0"/>
    <n v="0"/>
    <n v="0"/>
    <n v="0"/>
    <n v="50000"/>
    <n v="50000"/>
    <n v="0"/>
    <n v="50000"/>
    <n v="50000"/>
    <n v="0"/>
    <n v="0"/>
  </r>
  <r>
    <x v="10"/>
    <n v="8471121"/>
    <s v="KUST - Petroleum Institute"/>
    <x v="69"/>
    <x v="69"/>
    <x v="252"/>
    <n v="0"/>
    <n v="0"/>
    <m/>
    <m/>
    <m/>
    <n v="0"/>
    <s v="847001"/>
    <s v="KUST - General"/>
    <x v="0"/>
    <x v="0"/>
    <n v="0"/>
    <n v="0"/>
    <n v="19343600"/>
    <n v="17409240"/>
    <n v="15474880"/>
    <n v="13540520"/>
    <n v="19343600"/>
    <n v="19343600"/>
    <n v="2000000"/>
    <n v="2000000"/>
    <n v="2000000"/>
    <n v="0"/>
    <n v="0"/>
  </r>
  <r>
    <x v="10"/>
    <n v="8471130"/>
    <s v="KUST - Research Service"/>
    <x v="2"/>
    <x v="2"/>
    <x v="253"/>
    <m/>
    <m/>
    <n v="-550.95000000000005"/>
    <m/>
    <m/>
    <n v="550.95000000000005"/>
    <s v="847001"/>
    <s v="KUST - General"/>
    <x v="0"/>
    <x v="0"/>
    <n v="101376"/>
    <n v="100823.89"/>
    <n v="0"/>
    <n v="0"/>
    <n v="0"/>
    <n v="0"/>
    <n v="0"/>
    <n v="0"/>
    <n v="0"/>
    <n v="0"/>
    <n v="0"/>
    <n v="162530.25"/>
    <n v="115883.15"/>
  </r>
  <r>
    <x v="10"/>
    <n v="8471130"/>
    <s v="KUST - Research Service"/>
    <x v="8"/>
    <x v="8"/>
    <x v="254"/>
    <n v="500000"/>
    <n v="352600"/>
    <n v="156102.5"/>
    <m/>
    <m/>
    <n v="196497.5"/>
    <s v="847001"/>
    <s v="KUST - General"/>
    <x v="0"/>
    <x v="0"/>
    <n v="15223"/>
    <n v="-2889.93"/>
    <n v="0"/>
    <n v="0"/>
    <n v="0"/>
    <n v="0"/>
    <n v="0"/>
    <n v="0"/>
    <n v="0"/>
    <n v="0"/>
    <n v="0"/>
    <n v="17814.05"/>
    <n v="15098.94"/>
  </r>
  <r>
    <x v="10"/>
    <n v="8471130"/>
    <s v="KUST - Research Service"/>
    <x v="49"/>
    <x v="49"/>
    <x v="255"/>
    <n v="10000"/>
    <n v="10000"/>
    <m/>
    <m/>
    <m/>
    <n v="10000"/>
    <s v="847001"/>
    <s v="KUST - General"/>
    <x v="0"/>
    <x v="0"/>
    <n v="1"/>
    <n v="0"/>
    <n v="0"/>
    <n v="0"/>
    <n v="0"/>
    <n v="0"/>
    <n v="0"/>
    <n v="0"/>
    <n v="0"/>
    <n v="0"/>
    <n v="0"/>
    <n v="251"/>
    <n v="0"/>
  </r>
  <r>
    <x v="10"/>
    <n v="8471130"/>
    <s v="KUST - Research Service"/>
    <x v="10"/>
    <x v="10"/>
    <x v="256"/>
    <n v="5000"/>
    <n v="5000"/>
    <m/>
    <m/>
    <m/>
    <n v="5000"/>
    <s v="847001"/>
    <s v="KUST - General"/>
    <x v="0"/>
    <x v="0"/>
    <n v="1"/>
    <n v="0"/>
    <n v="5000"/>
    <n v="4500"/>
    <n v="4000"/>
    <n v="3500"/>
    <n v="5000"/>
    <n v="5000"/>
    <n v="5000"/>
    <n v="5000"/>
    <n v="5000"/>
    <n v="850"/>
    <n v="0"/>
  </r>
  <r>
    <x v="10"/>
    <n v="8471130"/>
    <s v="KUST - Research Service"/>
    <x v="69"/>
    <x v="69"/>
    <x v="257"/>
    <n v="500000"/>
    <n v="500000"/>
    <n v="-205919.51"/>
    <n v="1270"/>
    <n v="115235.29"/>
    <n v="589414.22"/>
    <s v="847001"/>
    <s v="KUST - General"/>
    <x v="0"/>
    <x v="0"/>
    <n v="95934145"/>
    <n v="93594271.429999903"/>
    <n v="0"/>
    <n v="0"/>
    <n v="0"/>
    <n v="0"/>
    <n v="0"/>
    <n v="0"/>
    <n v="0"/>
    <n v="0"/>
    <n v="0"/>
    <n v="39989702.960000001"/>
    <n v="64438058.659999996"/>
  </r>
  <r>
    <x v="10"/>
    <n v="8471130"/>
    <s v="KUST - Research Service"/>
    <x v="63"/>
    <x v="63"/>
    <x v="258"/>
    <n v="10000"/>
    <n v="10000"/>
    <m/>
    <m/>
    <m/>
    <n v="10000"/>
    <s v="847001"/>
    <s v="KUST - General"/>
    <x v="0"/>
    <x v="0"/>
    <n v="1"/>
    <n v="0"/>
    <n v="0"/>
    <n v="0"/>
    <n v="0"/>
    <n v="0"/>
    <n v="0"/>
    <n v="0"/>
    <n v="0"/>
    <n v="0"/>
    <n v="0"/>
    <n v="340"/>
    <n v="0"/>
  </r>
  <r>
    <x v="10"/>
    <n v="8471140"/>
    <s v="KUST - University Sponsored Research"/>
    <x v="2"/>
    <x v="2"/>
    <x v="259"/>
    <n v="400000"/>
    <n v="400000"/>
    <m/>
    <m/>
    <m/>
    <n v="400000"/>
    <s v="847001"/>
    <s v="KUST - General"/>
    <x v="0"/>
    <x v="0"/>
    <n v="0"/>
    <n v="0"/>
    <n v="231840"/>
    <n v="208656"/>
    <n v="185472"/>
    <n v="162288"/>
    <n v="231840"/>
    <n v="231840"/>
    <n v="231840"/>
    <n v="231840"/>
    <n v="231840"/>
    <n v="0"/>
    <n v="0"/>
  </r>
  <r>
    <x v="10"/>
    <n v="8471140"/>
    <s v="KUST - University Sponsored Research"/>
    <x v="8"/>
    <x v="8"/>
    <x v="260"/>
    <n v="300000"/>
    <n v="300000"/>
    <m/>
    <m/>
    <m/>
    <n v="300000"/>
    <s v="847001"/>
    <s v="KUST - General"/>
    <x v="0"/>
    <x v="0"/>
    <n v="0"/>
    <n v="0"/>
    <n v="0"/>
    <n v="0"/>
    <n v="0"/>
    <n v="0"/>
    <n v="0"/>
    <n v="0"/>
    <n v="0"/>
    <n v="0"/>
    <n v="0"/>
    <n v="0"/>
    <n v="0"/>
  </r>
  <r>
    <x v="10"/>
    <n v="8471140"/>
    <s v="KUST - University Sponsored Research"/>
    <x v="49"/>
    <x v="49"/>
    <x v="261"/>
    <n v="10000"/>
    <n v="10000"/>
    <m/>
    <m/>
    <m/>
    <n v="10000"/>
    <s v="847001"/>
    <s v="KUST - General"/>
    <x v="0"/>
    <x v="0"/>
    <n v="1"/>
    <n v="0"/>
    <n v="0"/>
    <n v="0"/>
    <n v="0"/>
    <n v="0"/>
    <n v="0"/>
    <n v="0"/>
    <n v="0"/>
    <n v="0"/>
    <n v="0"/>
    <n v="0"/>
    <n v="0"/>
  </r>
  <r>
    <x v="10"/>
    <n v="8471140"/>
    <s v="KUST - University Sponsored Research"/>
    <x v="69"/>
    <x v="69"/>
    <x v="262"/>
    <n v="92538664"/>
    <n v="95410011"/>
    <n v="40194807.990000002"/>
    <n v="4006765.57"/>
    <n v="3539959.3"/>
    <n v="47668478.140000001"/>
    <s v="847001"/>
    <s v="KUST - General"/>
    <x v="0"/>
    <x v="0"/>
    <n v="0"/>
    <n v="0"/>
    <n v="160232920.66000003"/>
    <n v="144209628.59400004"/>
    <n v="128186336.52800003"/>
    <n v="112163044.46200001"/>
    <n v="138046640.74000007"/>
    <n v="100877498.48"/>
    <n v="114492013.2"/>
    <n v="104951012.09999999"/>
    <n v="104951012.09999999"/>
    <n v="0"/>
    <n v="0"/>
  </r>
  <r>
    <x v="10"/>
    <n v="8471150"/>
    <s v="KUST - Technology Management &amp; Innovation"/>
    <x v="3"/>
    <x v="3"/>
    <x v="263"/>
    <n v="3199193"/>
    <n v="3199193"/>
    <n v="339046.71"/>
    <n v="729456.63"/>
    <n v="36638.18"/>
    <n v="2094051.48"/>
    <s v="847001"/>
    <s v="KUST - General"/>
    <x v="0"/>
    <x v="0"/>
    <n v="3117193"/>
    <n v="2676268.31"/>
    <n v="3870738"/>
    <n v="3483664.2"/>
    <n v="3096590.4000000004"/>
    <n v="2709516.5999999996"/>
    <n v="4644885"/>
    <n v="5573862"/>
    <n v="3870738"/>
    <n v="4644885"/>
    <n v="5573862"/>
    <n v="1407490.38"/>
    <n v="2436634.08"/>
  </r>
  <r>
    <x v="10"/>
    <n v="8471150"/>
    <s v="KUST - Technology Management &amp; Innovation"/>
    <x v="8"/>
    <x v="8"/>
    <x v="264"/>
    <n v="98576"/>
    <n v="98576"/>
    <m/>
    <n v="72675.59"/>
    <m/>
    <n v="25900.41"/>
    <s v="847001"/>
    <s v="KUST - General"/>
    <x v="0"/>
    <x v="0"/>
    <n v="26953"/>
    <n v="26783.52"/>
    <n v="120000"/>
    <n v="108000"/>
    <n v="96000"/>
    <n v="84000"/>
    <n v="120000"/>
    <n v="140000"/>
    <n v="120000"/>
    <n v="120000"/>
    <n v="140000"/>
    <n v="0"/>
    <n v="135012.21"/>
  </r>
  <r>
    <x v="10"/>
    <n v="8471160"/>
    <s v="KUST - Research Laboratories"/>
    <x v="70"/>
    <x v="70"/>
    <x v="265"/>
    <n v="150000"/>
    <n v="150000"/>
    <n v="100000"/>
    <n v="0"/>
    <n v="0"/>
    <n v="50000"/>
    <s v="847001"/>
    <s v="KUST - General"/>
    <x v="0"/>
    <x v="0"/>
    <n v="124788"/>
    <n v="3122.05"/>
    <n v="0"/>
    <n v="0"/>
    <n v="0"/>
    <n v="0"/>
    <n v="0"/>
    <n v="0"/>
    <n v="0"/>
    <n v="0"/>
    <n v="0"/>
    <n v="144093.95000000001"/>
    <n v="72233.100000000006"/>
  </r>
  <r>
    <x v="10"/>
    <n v="8471160"/>
    <s v="KUST - Research Laboratories"/>
    <x v="8"/>
    <x v="8"/>
    <x v="266"/>
    <n v="100000"/>
    <n v="100000"/>
    <n v="-694.2"/>
    <n v="95059.49"/>
    <m/>
    <n v="5634.70999999999"/>
    <s v="847001"/>
    <s v="KUST - General"/>
    <x v="0"/>
    <x v="0"/>
    <n v="1"/>
    <n v="0"/>
    <n v="161375.41999999998"/>
    <n v="145237.878"/>
    <n v="129100.336"/>
    <n v="112962.79399999998"/>
    <n v="0"/>
    <n v="0"/>
    <n v="161375.41999999998"/>
    <n v="0"/>
    <n v="0"/>
    <n v="0"/>
    <n v="0"/>
  </r>
  <r>
    <x v="10"/>
    <n v="8471160"/>
    <s v="KUST - Research Laboratories"/>
    <x v="29"/>
    <x v="29"/>
    <x v="267"/>
    <n v="14032358"/>
    <n v="14349758"/>
    <n v="2350489.79"/>
    <n v="6827402.8600000003"/>
    <n v="4719590.7699999996"/>
    <n v="452274.57999999798"/>
    <s v="847001"/>
    <s v="KUST - General"/>
    <x v="0"/>
    <x v="0"/>
    <n v="16192358"/>
    <n v="12105813.25"/>
    <n v="16321277.189999998"/>
    <n v="14689149.470999999"/>
    <n v="13057021.751999998"/>
    <n v="11424894.032999998"/>
    <n v="14990022.8095"/>
    <n v="14990022.8095"/>
    <n v="16321277.189999998"/>
    <n v="14990022.8095"/>
    <n v="14990022.8095"/>
    <n v="5164398.95"/>
    <n v="12238566.76"/>
  </r>
  <r>
    <x v="10"/>
    <n v="8471160"/>
    <s v="KUST - Research Laboratories"/>
    <x v="32"/>
    <x v="32"/>
    <x v="268"/>
    <n v="1869526"/>
    <n v="1453166"/>
    <n v="843143.03"/>
    <n v="499712"/>
    <n v="104481.14"/>
    <n v="5829.83000000019"/>
    <s v="847001"/>
    <s v="KUST - General"/>
    <x v="0"/>
    <x v="0"/>
    <n v="1606681"/>
    <n v="361649.55000000098"/>
    <n v="3778169.2294999994"/>
    <n v="3400352.3065499994"/>
    <n v="3022535.3835999998"/>
    <n v="2644718.4606499993"/>
    <n v="0"/>
    <n v="0"/>
    <n v="3778169.2294999994"/>
    <n v="0"/>
    <n v="0"/>
    <n v="1442355.3"/>
    <n v="4347083.79"/>
  </r>
  <r>
    <x v="10"/>
    <n v="8471170"/>
    <s v="KUST - Research Computing"/>
    <x v="64"/>
    <x v="64"/>
    <x v="269"/>
    <n v="1100000"/>
    <n v="800000"/>
    <m/>
    <n v="798441"/>
    <m/>
    <n v="1559"/>
    <s v="847001"/>
    <s v="KUST - General"/>
    <x v="0"/>
    <x v="0"/>
    <n v="1023910"/>
    <n v="1018910"/>
    <n v="2764000"/>
    <n v="2487600"/>
    <n v="2211200"/>
    <n v="1934799.9999999998"/>
    <n v="2848000"/>
    <n v="5548000"/>
    <n v="2764000"/>
    <n v="2848000"/>
    <n v="5548000"/>
    <n v="0"/>
    <n v="391824.58"/>
  </r>
  <r>
    <x v="10"/>
    <n v="8471170"/>
    <s v="KUST - Research Computing"/>
    <x v="8"/>
    <x v="8"/>
    <x v="270"/>
    <n v="1015642"/>
    <n v="1315642"/>
    <n v="15326.45"/>
    <n v="728247.4"/>
    <n v="571374.85"/>
    <n v="693.30000000004702"/>
    <s v="847001"/>
    <s v="KUST - General"/>
    <x v="0"/>
    <x v="0"/>
    <n v="886059"/>
    <n v="866023.55"/>
    <n v="4128902.9328999994"/>
    <n v="3716012.6396099995"/>
    <n v="3303122.3463199995"/>
    <n v="2890232.0530299996"/>
    <n v="4942930.3926449977"/>
    <n v="5190076.9122772487"/>
    <n v="4128902.9328999994"/>
    <n v="4942930.3926449977"/>
    <n v="5190076.9122772487"/>
    <n v="518212.15"/>
    <n v="677191.38"/>
  </r>
  <r>
    <x v="11"/>
    <n v="8471220"/>
    <s v="KUST - Registrar"/>
    <x v="6"/>
    <x v="6"/>
    <x v="271"/>
    <n v="2000"/>
    <n v="2000"/>
    <m/>
    <m/>
    <m/>
    <n v="2000"/>
    <s v="847001"/>
    <s v="KUST - General"/>
    <x v="0"/>
    <x v="0"/>
    <n v="2199.69"/>
    <n v="2200"/>
    <n v="2200"/>
    <n v="1980"/>
    <n v="1760"/>
    <n v="1540"/>
    <n v="2400"/>
    <n v="2600"/>
    <n v="2200"/>
    <n v="2400"/>
    <n v="2600"/>
    <n v="0"/>
    <n v="0"/>
  </r>
  <r>
    <x v="11"/>
    <n v="8471220"/>
    <s v="KUST - Registrar"/>
    <x v="18"/>
    <x v="18"/>
    <x v="272"/>
    <n v="1"/>
    <n v="1"/>
    <m/>
    <m/>
    <m/>
    <n v="1"/>
    <s v="847001"/>
    <s v="KUST - General"/>
    <x v="0"/>
    <x v="0"/>
    <n v="0.61000000000058197"/>
    <n v="0"/>
    <n v="0"/>
    <n v="0"/>
    <n v="0"/>
    <n v="0"/>
    <n v="0"/>
    <n v="0"/>
    <n v="0"/>
    <n v="0"/>
    <n v="0"/>
    <n v="0"/>
    <n v="0"/>
  </r>
  <r>
    <x v="11"/>
    <n v="8471220"/>
    <s v="KUST - Registrar"/>
    <x v="49"/>
    <x v="49"/>
    <x v="273"/>
    <n v="10000"/>
    <n v="10000"/>
    <m/>
    <m/>
    <m/>
    <n v="10000"/>
    <s v="847001"/>
    <s v="KUST - General"/>
    <x v="0"/>
    <x v="0"/>
    <n v="10808"/>
    <n v="10806.93"/>
    <n v="11000"/>
    <n v="9900"/>
    <n v="8800"/>
    <n v="7699.9999999999991"/>
    <n v="13000"/>
    <n v="16000"/>
    <n v="11000"/>
    <n v="13000"/>
    <n v="16000"/>
    <n v="0"/>
    <n v="0"/>
  </r>
  <r>
    <x v="11"/>
    <n v="8471220"/>
    <s v="KUST - Registrar"/>
    <x v="38"/>
    <x v="38"/>
    <x v="274"/>
    <n v="11133825"/>
    <n v="11133825"/>
    <n v="5474781.4100000001"/>
    <n v="1"/>
    <n v="-0.220000000008895"/>
    <n v="5659042.8099999996"/>
    <s v="847001"/>
    <s v="KUST - General"/>
    <x v="0"/>
    <x v="0"/>
    <n v="11133824.42"/>
    <n v="11132826.970000001"/>
    <n v="0"/>
    <n v="0"/>
    <n v="0"/>
    <n v="0"/>
    <n v="13072010"/>
    <n v="14640651.199999999"/>
    <n v="0"/>
    <n v="13072010"/>
    <n v="14640651.199999999"/>
    <n v="4080039.22"/>
    <n v="7518617.9900000002"/>
  </r>
  <r>
    <x v="11"/>
    <n v="8471220"/>
    <s v="KUST - Registrar"/>
    <x v="15"/>
    <x v="15"/>
    <x v="275"/>
    <n v="250000"/>
    <n v="250000"/>
    <n v="21820"/>
    <n v="0"/>
    <n v="0"/>
    <n v="228180"/>
    <s v="847001"/>
    <s v="KUST - General"/>
    <x v="0"/>
    <x v="0"/>
    <n v="0.61999999999534305"/>
    <n v="0"/>
    <n v="300000"/>
    <n v="270000"/>
    <n v="240000"/>
    <n v="210000"/>
    <n v="350000"/>
    <n v="400000"/>
    <n v="300000"/>
    <n v="350000"/>
    <n v="400000"/>
    <n v="0"/>
    <n v="15800"/>
  </r>
  <r>
    <x v="11"/>
    <n v="8471220"/>
    <s v="KUST - Registrar"/>
    <x v="63"/>
    <x v="63"/>
    <x v="276"/>
    <n v="5686"/>
    <n v="5686"/>
    <m/>
    <m/>
    <m/>
    <n v="5686"/>
    <s v="847001"/>
    <s v="KUST - General"/>
    <x v="0"/>
    <x v="0"/>
    <n v="0.55000000000018201"/>
    <n v="0"/>
    <n v="6000"/>
    <n v="5400"/>
    <n v="4800"/>
    <n v="4200"/>
    <n v="7000"/>
    <n v="8000"/>
    <n v="6000"/>
    <n v="7000"/>
    <n v="8000"/>
    <n v="0"/>
    <n v="816"/>
  </r>
  <r>
    <x v="11"/>
    <n v="8471230"/>
    <s v="KUST - Student Enrollment"/>
    <x v="71"/>
    <x v="71"/>
    <x v="277"/>
    <n v="1944196"/>
    <n v="2062196"/>
    <n v="266423.44"/>
    <n v="163301"/>
    <n v="125500"/>
    <n v="1506971.56"/>
    <s v="847001"/>
    <s v="KUST - General"/>
    <x v="0"/>
    <x v="0"/>
    <n v="1957266"/>
    <n v="1691072.24"/>
    <n v="2000000"/>
    <n v="1800000"/>
    <n v="1600000"/>
    <n v="1400000"/>
    <n v="2500000"/>
    <n v="3000000"/>
    <n v="2000000"/>
    <n v="2500000"/>
    <n v="3000000"/>
    <n v="723262.13"/>
    <n v="5721218.9900000002"/>
  </r>
  <r>
    <x v="11"/>
    <n v="8471230"/>
    <s v="KUST - Student Enrollment"/>
    <x v="8"/>
    <x v="8"/>
    <x v="278"/>
    <n v="73019"/>
    <n v="105019"/>
    <n v="35000"/>
    <n v="60604.5"/>
    <m/>
    <n v="9414.5"/>
    <s v="847001"/>
    <s v="KUST - General"/>
    <x v="0"/>
    <x v="0"/>
    <n v="1"/>
    <n v="0"/>
    <n v="120000"/>
    <n v="108000"/>
    <n v="96000"/>
    <n v="84000"/>
    <n v="120000"/>
    <n v="120000"/>
    <n v="120000"/>
    <n v="120000"/>
    <n v="120000"/>
    <n v="0"/>
    <n v="0"/>
  </r>
  <r>
    <x v="11"/>
    <n v="8471240"/>
    <s v="KUST - Student Success"/>
    <x v="6"/>
    <x v="6"/>
    <x v="279"/>
    <m/>
    <m/>
    <n v="0"/>
    <m/>
    <m/>
    <n v="0"/>
    <s v="847001"/>
    <s v="KUST - General"/>
    <x v="0"/>
    <x v="0"/>
    <n v="42053"/>
    <n v="42053.5"/>
    <n v="220000"/>
    <n v="198000"/>
    <n v="176000"/>
    <n v="154000"/>
    <n v="220000"/>
    <n v="220000"/>
    <n v="220000"/>
    <n v="220000"/>
    <n v="220000"/>
    <n v="10950.35"/>
    <n v="90096.81"/>
  </r>
  <r>
    <x v="11"/>
    <n v="8471240"/>
    <s v="KUST - Student Success"/>
    <x v="26"/>
    <x v="26"/>
    <x v="280"/>
    <m/>
    <m/>
    <n v="-94.58"/>
    <m/>
    <m/>
    <n v="94.58"/>
    <s v="847001"/>
    <s v="KUST - General"/>
    <x v="0"/>
    <x v="0"/>
    <n v="107195"/>
    <n v="107864.58"/>
    <n v="128000"/>
    <n v="115200"/>
    <n v="102400"/>
    <n v="89600"/>
    <n v="128000"/>
    <n v="128000"/>
    <n v="128000"/>
    <n v="128000"/>
    <n v="128000"/>
    <n v="0"/>
    <n v="51422"/>
  </r>
  <r>
    <x v="11"/>
    <n v="8471240"/>
    <s v="KUST - Student Success"/>
    <x v="39"/>
    <x v="39"/>
    <x v="281"/>
    <n v="399867"/>
    <n v="399675"/>
    <n v="22129.47"/>
    <m/>
    <m/>
    <n v="377545.53"/>
    <s v="847001"/>
    <s v="KUST - General"/>
    <x v="0"/>
    <x v="0"/>
    <n v="466666"/>
    <n v="466665.07"/>
    <n v="800000"/>
    <n v="720000"/>
    <n v="640000"/>
    <n v="560000"/>
    <n v="1000000"/>
    <n v="1200000"/>
    <n v="800000"/>
    <n v="1000000"/>
    <n v="1200000"/>
    <n v="81449"/>
    <n v="144140.59"/>
  </r>
  <r>
    <x v="11"/>
    <n v="8471240"/>
    <s v="KUST - Student Success"/>
    <x v="8"/>
    <x v="8"/>
    <x v="282"/>
    <n v="495270"/>
    <n v="495462"/>
    <m/>
    <n v="0"/>
    <n v="495462"/>
    <n v="0"/>
    <s v="847001"/>
    <s v="KUST - General"/>
    <x v="0"/>
    <x v="0"/>
    <n v="143248"/>
    <n v="0"/>
    <n v="0"/>
    <n v="0"/>
    <n v="0"/>
    <n v="0"/>
    <n v="0"/>
    <n v="0"/>
    <n v="0"/>
    <n v="0"/>
    <n v="0"/>
    <n v="0"/>
    <n v="0"/>
  </r>
  <r>
    <x v="11"/>
    <n v="8471250"/>
    <s v="KUST - Career Services"/>
    <x v="6"/>
    <x v="6"/>
    <x v="283"/>
    <n v="150000"/>
    <n v="350000"/>
    <n v="116282.42"/>
    <n v="200000"/>
    <n v="0"/>
    <n v="33717.58"/>
    <s v="847001"/>
    <s v="KUST - General"/>
    <x v="0"/>
    <x v="0"/>
    <n v="391730.67"/>
    <n v="391731"/>
    <n v="317500"/>
    <n v="285750"/>
    <n v="254000"/>
    <n v="222250"/>
    <n v="317500"/>
    <n v="347500"/>
    <n v="317500"/>
    <n v="317500"/>
    <n v="347500"/>
    <n v="121100"/>
    <n v="197232"/>
  </r>
  <r>
    <x v="11"/>
    <n v="8471250"/>
    <s v="KUST - Career Services"/>
    <x v="26"/>
    <x v="26"/>
    <x v="284"/>
    <n v="392000"/>
    <n v="392000"/>
    <m/>
    <n v="388500"/>
    <n v="3500"/>
    <n v="0"/>
    <s v="847001"/>
    <s v="KUST - General"/>
    <x v="0"/>
    <x v="0"/>
    <n v="211401"/>
    <n v="207900"/>
    <n v="560000"/>
    <n v="504000"/>
    <n v="448000"/>
    <n v="392000"/>
    <n v="560000"/>
    <n v="560000"/>
    <n v="560000"/>
    <n v="560000"/>
    <n v="560000"/>
    <n v="0"/>
    <n v="116885"/>
  </r>
  <r>
    <x v="11"/>
    <n v="8471250"/>
    <s v="KUST - Career Services"/>
    <x v="15"/>
    <x v="15"/>
    <x v="285"/>
    <m/>
    <m/>
    <n v="-5910"/>
    <m/>
    <n v="0"/>
    <n v="5910"/>
    <s v="847001"/>
    <s v="KUST - General"/>
    <x v="0"/>
    <x v="0"/>
    <n v="0.62999999999738099"/>
    <n v="0"/>
    <n v="10000"/>
    <n v="9000"/>
    <n v="8000"/>
    <n v="7000"/>
    <n v="10000"/>
    <n v="10000"/>
    <n v="10000"/>
    <n v="10000"/>
    <n v="10000"/>
    <n v="1875"/>
    <n v="-14910"/>
  </r>
  <r>
    <x v="11"/>
    <n v="8471260"/>
    <s v="KUST - Student Life"/>
    <x v="43"/>
    <x v="43"/>
    <x v="286"/>
    <n v="737101"/>
    <n v="227741"/>
    <n v="-2820.15"/>
    <m/>
    <n v="230561.03"/>
    <n v="0.11999999996624"/>
    <s v="847001"/>
    <s v="KUST - General"/>
    <x v="0"/>
    <x v="0"/>
    <n v="2408947.67"/>
    <n v="2150684.1800000002"/>
    <n v="0"/>
    <n v="0"/>
    <n v="0"/>
    <n v="0"/>
    <n v="0"/>
    <n v="0"/>
    <n v="0"/>
    <n v="0"/>
    <n v="0"/>
    <n v="0"/>
    <n v="2077930.68"/>
  </r>
  <r>
    <x v="11"/>
    <n v="8471260"/>
    <s v="KUST - Student Life"/>
    <x v="44"/>
    <x v="44"/>
    <x v="287"/>
    <n v="1696000"/>
    <n v="1459700"/>
    <n v="-1800"/>
    <n v="1"/>
    <n v="1426000"/>
    <n v="35499"/>
    <s v="847001"/>
    <s v="KUST - General"/>
    <x v="0"/>
    <x v="0"/>
    <n v="1795141.63"/>
    <n v="1749140.4"/>
    <n v="2058000"/>
    <n v="1852200"/>
    <n v="1646400"/>
    <n v="1440600"/>
    <n v="2304000"/>
    <n v="2304000"/>
    <n v="2058000"/>
    <n v="2304000"/>
    <n v="2304000"/>
    <n v="0"/>
    <n v="1650063.26"/>
  </r>
  <r>
    <x v="11"/>
    <n v="8471260"/>
    <s v="KUST - Student Life"/>
    <x v="40"/>
    <x v="40"/>
    <x v="288"/>
    <n v="395724"/>
    <n v="395724"/>
    <n v="3602.25"/>
    <m/>
    <n v="392120.82"/>
    <n v="0.92999999999301497"/>
    <s v="847001"/>
    <s v="KUST - General"/>
    <x v="0"/>
    <x v="0"/>
    <n v="1729945"/>
    <n v="1337823.52"/>
    <n v="0"/>
    <n v="0"/>
    <n v="0"/>
    <n v="0"/>
    <n v="0"/>
    <n v="0"/>
    <n v="0"/>
    <n v="0"/>
    <n v="0"/>
    <n v="0"/>
    <n v="920423.51"/>
  </r>
  <r>
    <x v="11"/>
    <n v="8471260"/>
    <s v="KUST - Student Life"/>
    <x v="72"/>
    <x v="72"/>
    <x v="289"/>
    <n v="7141150"/>
    <n v="6791150"/>
    <n v="-22192.57"/>
    <n v="1"/>
    <n v="329381.77"/>
    <n v="6483959.7999999998"/>
    <s v="847001"/>
    <s v="KUST - General"/>
    <x v="0"/>
    <x v="0"/>
    <n v="3500682.86"/>
    <n v="3208631.86"/>
    <n v="10003250"/>
    <n v="9002925"/>
    <n v="8002600"/>
    <n v="7002275"/>
    <n v="10022000"/>
    <n v="10034500"/>
    <n v="10003250"/>
    <n v="10022000"/>
    <n v="10034500"/>
    <n v="0"/>
    <n v="9622796.0299999993"/>
  </r>
  <r>
    <x v="11"/>
    <n v="8471260"/>
    <s v="KUST - Student Life"/>
    <x v="73"/>
    <x v="73"/>
    <x v="290"/>
    <n v="213000"/>
    <n v="213000"/>
    <m/>
    <m/>
    <m/>
    <n v="213000"/>
    <s v="847001"/>
    <s v="KUST - General"/>
    <x v="0"/>
    <x v="0"/>
    <n v="667537"/>
    <n v="667536.03"/>
    <n v="225000"/>
    <n v="202500"/>
    <n v="180000"/>
    <n v="157500"/>
    <n v="225000"/>
    <n v="225000"/>
    <n v="225000"/>
    <n v="225000"/>
    <n v="225000"/>
    <n v="0"/>
    <n v="1057127.58"/>
  </r>
  <r>
    <x v="11"/>
    <n v="8471260"/>
    <s v="KUST - Student Life"/>
    <x v="74"/>
    <x v="74"/>
    <x v="291"/>
    <n v="25000"/>
    <n v="25000"/>
    <n v="25000"/>
    <m/>
    <n v="0"/>
    <n v="0"/>
    <s v="847001"/>
    <s v="KUST - General"/>
    <x v="0"/>
    <x v="0"/>
    <n v="25001.360000000001"/>
    <n v="0"/>
    <n v="0"/>
    <n v="0"/>
    <n v="0"/>
    <n v="0"/>
    <n v="0"/>
    <n v="0"/>
    <n v="0"/>
    <n v="0"/>
    <n v="0"/>
    <n v="0"/>
    <n v="0"/>
  </r>
  <r>
    <x v="11"/>
    <n v="8471260"/>
    <s v="KUST - Student Life"/>
    <x v="36"/>
    <x v="36"/>
    <x v="292"/>
    <n v="0"/>
    <n v="100000"/>
    <n v="20948"/>
    <n v="75000"/>
    <m/>
    <n v="4052"/>
    <s v="847001"/>
    <s v="KUST - General"/>
    <x v="0"/>
    <x v="0"/>
    <n v="16013.8100000001"/>
    <n v="16013"/>
    <n v="936870"/>
    <n v="843183"/>
    <n v="749496"/>
    <n v="655809"/>
    <n v="999370"/>
    <n v="1011870"/>
    <n v="936870"/>
    <n v="999370"/>
    <n v="1011870"/>
    <n v="0"/>
    <n v="430483.23"/>
  </r>
  <r>
    <x v="11"/>
    <n v="8471260"/>
    <s v="KUST - Student Life"/>
    <x v="7"/>
    <x v="7"/>
    <x v="293"/>
    <n v="0"/>
    <n v="6300"/>
    <n v="3801"/>
    <m/>
    <m/>
    <n v="2499"/>
    <s v="847001"/>
    <s v="KUST - General"/>
    <x v="0"/>
    <x v="0"/>
    <n v="2200.09"/>
    <n v="0"/>
    <n v="70800"/>
    <n v="63720"/>
    <n v="56640"/>
    <n v="49560"/>
    <n v="70800"/>
    <n v="70800"/>
    <n v="70800"/>
    <n v="70800"/>
    <n v="70800"/>
    <n v="0"/>
    <n v="54299.18"/>
  </r>
  <r>
    <x v="11"/>
    <n v="8471260"/>
    <s v="KUST - Student Life"/>
    <x v="46"/>
    <x v="46"/>
    <x v="294"/>
    <n v="16267"/>
    <n v="16267"/>
    <n v="16266.79"/>
    <m/>
    <m/>
    <n v="0.209999999999127"/>
    <s v="847001"/>
    <s v="KUST - General"/>
    <x v="0"/>
    <x v="0"/>
    <n v="335083.51"/>
    <n v="335082.25"/>
    <n v="0"/>
    <n v="0"/>
    <n v="0"/>
    <n v="0"/>
    <n v="0"/>
    <n v="0"/>
    <n v="0"/>
    <n v="0"/>
    <n v="0"/>
    <n v="0"/>
    <n v="535012.85"/>
  </r>
  <r>
    <x v="11"/>
    <n v="8471260"/>
    <s v="KUST - Student Life"/>
    <x v="50"/>
    <x v="50"/>
    <x v="295"/>
    <n v="665918"/>
    <n v="582032"/>
    <n v="582031.69999999995"/>
    <m/>
    <m/>
    <n v="0.30000000001746202"/>
    <s v="847001"/>
    <s v="KUST - General"/>
    <x v="0"/>
    <x v="0"/>
    <n v="6825016"/>
    <n v="6823014.7400000002"/>
    <n v="0"/>
    <n v="0"/>
    <n v="0"/>
    <n v="0"/>
    <n v="0"/>
    <n v="0"/>
    <n v="0"/>
    <n v="0"/>
    <n v="0"/>
    <n v="0"/>
    <n v="5729605.6900000004"/>
  </r>
  <r>
    <x v="11"/>
    <n v="8471260"/>
    <s v="KUST - Student Life"/>
    <x v="51"/>
    <x v="51"/>
    <x v="296"/>
    <n v="194144"/>
    <n v="166805"/>
    <n v="166804.99"/>
    <m/>
    <m/>
    <n v="1.0000000016589201E-2"/>
    <s v="847001"/>
    <s v="KUST - General"/>
    <x v="0"/>
    <x v="0"/>
    <n v="1913752.89"/>
    <n v="1875749.06"/>
    <n v="0"/>
    <n v="0"/>
    <n v="0"/>
    <n v="0"/>
    <n v="0"/>
    <n v="0"/>
    <n v="0"/>
    <n v="0"/>
    <n v="0"/>
    <n v="0"/>
    <n v="308073.62"/>
  </r>
  <r>
    <x v="11"/>
    <n v="8471260"/>
    <s v="KUST - Student Life"/>
    <x v="12"/>
    <x v="12"/>
    <x v="297"/>
    <n v="2375"/>
    <n v="32375"/>
    <n v="3290"/>
    <m/>
    <m/>
    <n v="29085"/>
    <s v="847001"/>
    <s v="KUST - General"/>
    <x v="0"/>
    <x v="0"/>
    <n v="0.94999999999708995"/>
    <n v="0"/>
    <n v="32500"/>
    <n v="29250"/>
    <n v="26000"/>
    <n v="22750"/>
    <n v="32500"/>
    <n v="32500"/>
    <n v="32500"/>
    <n v="32500"/>
    <n v="32500"/>
    <n v="0"/>
    <n v="0"/>
  </r>
  <r>
    <x v="11"/>
    <n v="8471260"/>
    <s v="KUST - Student Life"/>
    <x v="67"/>
    <x v="67"/>
    <x v="298"/>
    <n v="5500"/>
    <n v="5500"/>
    <n v="5500"/>
    <m/>
    <m/>
    <n v="0"/>
    <s v="847001"/>
    <s v="KUST - General"/>
    <x v="0"/>
    <x v="0"/>
    <n v="0.68000000000029104"/>
    <n v="0"/>
    <n v="0"/>
    <n v="0"/>
    <n v="0"/>
    <n v="0"/>
    <n v="0"/>
    <n v="0"/>
    <n v="0"/>
    <n v="0"/>
    <n v="0"/>
    <n v="0"/>
    <n v="2144.1799999999998"/>
  </r>
  <r>
    <x v="11"/>
    <n v="8471260"/>
    <s v="KUST - Student Life"/>
    <x v="54"/>
    <x v="54"/>
    <x v="299"/>
    <n v="677010"/>
    <n v="141725"/>
    <n v="141724.38"/>
    <n v="0"/>
    <n v="-1.0000000002037299E-2"/>
    <n v="0.62999999999738099"/>
    <s v="847001"/>
    <s v="KUST - General"/>
    <x v="0"/>
    <x v="0"/>
    <n v="8624206.3000000007"/>
    <n v="8001536.4400000004"/>
    <n v="0"/>
    <n v="0"/>
    <n v="0"/>
    <n v="0"/>
    <n v="0"/>
    <n v="0"/>
    <n v="0"/>
    <n v="0"/>
    <n v="0"/>
    <n v="0"/>
    <n v="2170108.2599999998"/>
  </r>
  <r>
    <x v="11"/>
    <n v="8471270"/>
    <s v="KUST - Libraries"/>
    <x v="21"/>
    <x v="21"/>
    <x v="300"/>
    <n v="227"/>
    <n v="227"/>
    <n v="-8404.76"/>
    <m/>
    <m/>
    <n v="8631.76"/>
    <s v="847001"/>
    <s v="KUST - General"/>
    <x v="0"/>
    <x v="0"/>
    <n v="-120998"/>
    <n v="-120998.52"/>
    <n v="0"/>
    <n v="0"/>
    <n v="0"/>
    <n v="0"/>
    <n v="0"/>
    <n v="0"/>
    <n v="0"/>
    <n v="0"/>
    <n v="0"/>
    <n v="10923679.390000001"/>
    <n v="959634.09"/>
  </r>
  <r>
    <x v="11"/>
    <n v="8471270"/>
    <s v="KUST - Libraries"/>
    <x v="75"/>
    <x v="75"/>
    <x v="301"/>
    <n v="12960003"/>
    <n v="12960003"/>
    <n v="7552976.9800000004"/>
    <n v="1585181.62"/>
    <n v="3170562.46"/>
    <n v="651281.93999999901"/>
    <s v="847001"/>
    <s v="KUST - General"/>
    <x v="0"/>
    <x v="0"/>
    <n v="12886131.93"/>
    <n v="11619785.23"/>
    <n v="17285279.079999998"/>
    <n v="15556751.171999998"/>
    <n v="13828223.263999999"/>
    <n v="12099695.355999999"/>
    <n v="19013806.989999998"/>
    <n v="20915187.690000001"/>
    <n v="17285279.079999998"/>
    <n v="19013806.989999998"/>
    <n v="20915187.690000001"/>
    <n v="536647.68000000005"/>
    <n v="13899920.310000001"/>
  </r>
  <r>
    <x v="11"/>
    <n v="8471270"/>
    <s v="KUST - Libraries"/>
    <x v="63"/>
    <x v="63"/>
    <x v="302"/>
    <n v="0"/>
    <n v="0"/>
    <m/>
    <m/>
    <m/>
    <n v="0"/>
    <s v="847001"/>
    <s v="KUST - General"/>
    <x v="0"/>
    <x v="0"/>
    <n v="0"/>
    <n v="0"/>
    <n v="0"/>
    <n v="0"/>
    <n v="0"/>
    <n v="0"/>
    <n v="50000"/>
    <n v="50000"/>
    <n v="0"/>
    <n v="50000"/>
    <n v="50000"/>
    <n v="16680"/>
    <n v="6479.19"/>
  </r>
  <r>
    <x v="11"/>
    <n v="8471280"/>
    <s v="KUST - Center for Teaching &amp; Learning"/>
    <x v="6"/>
    <x v="6"/>
    <x v="303"/>
    <n v="10000"/>
    <n v="10000"/>
    <n v="4830"/>
    <m/>
    <m/>
    <n v="5170"/>
    <s v="847001"/>
    <s v="KUST - General"/>
    <x v="0"/>
    <x v="0"/>
    <n v="32792"/>
    <n v="32792.42"/>
    <n v="30000"/>
    <n v="27000"/>
    <n v="24000"/>
    <n v="21000"/>
    <n v="30000"/>
    <n v="30000"/>
    <n v="30000"/>
    <n v="30000"/>
    <n v="30000"/>
    <n v="651.66"/>
    <n v="24709.69"/>
  </r>
  <r>
    <x v="11"/>
    <n v="8471280"/>
    <s v="KUST - Center for Teaching &amp; Learning"/>
    <x v="18"/>
    <x v="18"/>
    <x v="304"/>
    <n v="20000"/>
    <n v="20000"/>
    <m/>
    <m/>
    <m/>
    <n v="20000"/>
    <s v="847001"/>
    <s v="KUST - General"/>
    <x v="0"/>
    <x v="0"/>
    <n v="0"/>
    <n v="0"/>
    <n v="60000"/>
    <n v="54000"/>
    <n v="48000"/>
    <n v="42000"/>
    <n v="60000"/>
    <n v="60000"/>
    <n v="60000"/>
    <n v="60000"/>
    <n v="60000"/>
    <n v="0"/>
    <n v="0"/>
  </r>
  <r>
    <x v="11"/>
    <n v="8471280"/>
    <s v="KUST - Center for Teaching &amp; Learning"/>
    <x v="28"/>
    <x v="28"/>
    <x v="305"/>
    <n v="32721"/>
    <n v="32721"/>
    <n v="23593.93"/>
    <m/>
    <m/>
    <n v="9127.07"/>
    <s v="847001"/>
    <s v="KUST - General"/>
    <x v="0"/>
    <x v="0"/>
    <n v="73609"/>
    <n v="73607.539999999994"/>
    <n v="500000"/>
    <n v="450000"/>
    <n v="400000"/>
    <n v="350000"/>
    <n v="500000"/>
    <n v="500000"/>
    <n v="500000"/>
    <n v="500000"/>
    <n v="500000"/>
    <n v="0"/>
    <n v="33673.72"/>
  </r>
  <r>
    <x v="11"/>
    <n v="8471280"/>
    <s v="KUST - Center for Teaching &amp; Learning"/>
    <x v="8"/>
    <x v="8"/>
    <x v="306"/>
    <n v="120000"/>
    <n v="120000"/>
    <n v="9656.9500000000007"/>
    <n v="84625.919999999998"/>
    <m/>
    <n v="25717.13"/>
    <s v="847001"/>
    <s v="KUST - General"/>
    <x v="0"/>
    <x v="0"/>
    <n v="154275"/>
    <n v="154274.60999999999"/>
    <n v="321000"/>
    <n v="288900"/>
    <n v="256800"/>
    <n v="224700"/>
    <n v="385200"/>
    <n v="385200"/>
    <n v="321000"/>
    <n v="385200"/>
    <n v="385200"/>
    <n v="6458.49"/>
    <n v="11389.68"/>
  </r>
  <r>
    <x v="11"/>
    <n v="8471280"/>
    <s v="KUST - Center for Teaching &amp; Learning"/>
    <x v="12"/>
    <x v="12"/>
    <x v="307"/>
    <n v="2000"/>
    <n v="2000"/>
    <m/>
    <m/>
    <m/>
    <n v="2000"/>
    <s v="847001"/>
    <s v="KUST - General"/>
    <x v="0"/>
    <x v="0"/>
    <n v="0"/>
    <n v="0"/>
    <n v="15000"/>
    <n v="13500"/>
    <n v="12000"/>
    <n v="10500"/>
    <n v="15000"/>
    <n v="15000"/>
    <n v="15000"/>
    <n v="15000"/>
    <n v="15000"/>
    <n v="0"/>
    <n v="156.22999999999999"/>
  </r>
  <r>
    <x v="12"/>
    <n v="8471305"/>
    <s v="KUST - Dean Of Medicine"/>
    <x v="0"/>
    <x v="0"/>
    <x v="308"/>
    <n v="1"/>
    <n v="1"/>
    <m/>
    <m/>
    <m/>
    <n v="1"/>
    <s v="847001"/>
    <s v="KUST - General"/>
    <x v="0"/>
    <x v="0"/>
    <n v="0.22000000000116399"/>
    <n v="0"/>
    <m/>
    <n v="0"/>
    <n v="0"/>
    <n v="0"/>
    <n v="0"/>
    <n v="0"/>
    <n v="0"/>
    <n v="0"/>
    <n v="0"/>
    <n v="0"/>
    <n v="72720.37"/>
  </r>
  <r>
    <x v="12"/>
    <n v="8471305"/>
    <s v="KUST - Dean Of Medicine"/>
    <x v="2"/>
    <x v="2"/>
    <x v="309"/>
    <n v="1"/>
    <n v="1"/>
    <m/>
    <m/>
    <m/>
    <n v="1"/>
    <s v="847001"/>
    <s v="KUST - General"/>
    <x v="0"/>
    <x v="0"/>
    <n v="0.37000000011175899"/>
    <n v="0"/>
    <n v="27770240"/>
    <n v="24993216"/>
    <n v="22216192"/>
    <n v="19439168"/>
    <n v="26770240"/>
    <n v="26770240"/>
    <n v="27770240"/>
    <n v="26770240"/>
    <n v="26770240"/>
    <n v="0"/>
    <n v="0"/>
  </r>
  <r>
    <x v="12"/>
    <n v="8471305"/>
    <s v="KUST - Dean Of Medicine"/>
    <x v="64"/>
    <x v="64"/>
    <x v="310"/>
    <n v="1429265"/>
    <n v="1000000"/>
    <n v="0"/>
    <m/>
    <m/>
    <n v="1000000"/>
    <s v="847001"/>
    <s v="KUST - General"/>
    <x v="0"/>
    <x v="0"/>
    <n v="596.45000000018604"/>
    <n v="595.15"/>
    <n v="292650"/>
    <n v="263385"/>
    <n v="234120"/>
    <n v="204855"/>
    <n v="263915"/>
    <n v="265307"/>
    <n v="263385"/>
    <n v="263915"/>
    <n v="265307"/>
    <n v="0"/>
    <n v="0"/>
  </r>
  <r>
    <x v="12"/>
    <n v="8471305"/>
    <s v="KUST - Dean Of Medicine"/>
    <x v="4"/>
    <x v="4"/>
    <x v="311"/>
    <n v="332160"/>
    <n v="0"/>
    <m/>
    <m/>
    <m/>
    <n v="0"/>
    <s v="847001"/>
    <s v="KUST - General"/>
    <x v="0"/>
    <x v="0"/>
    <n v="332159.02"/>
    <n v="332158.7"/>
    <n v="271000"/>
    <n v="243900"/>
    <n v="216800"/>
    <n v="189700"/>
    <n v="335412.5"/>
    <n v="204412.5"/>
    <n v="271000"/>
    <n v="335412.5"/>
    <n v="204412.5"/>
    <n v="180609.45"/>
    <n v="74169.5"/>
  </r>
  <r>
    <x v="12"/>
    <n v="8471305"/>
    <s v="KUST - Dean Of Medicine"/>
    <x v="5"/>
    <x v="5"/>
    <x v="312"/>
    <n v="186258"/>
    <n v="186258"/>
    <n v="46476.88"/>
    <m/>
    <m/>
    <n v="139781.12"/>
    <s v="847001"/>
    <s v="KUST - General"/>
    <x v="0"/>
    <x v="0"/>
    <n v="196900.63"/>
    <n v="196900"/>
    <n v="170000"/>
    <n v="153000"/>
    <n v="136000"/>
    <n v="118999.99999999999"/>
    <n v="76000"/>
    <n v="84000"/>
    <n v="170000"/>
    <n v="76000"/>
    <n v="84000"/>
    <n v="0"/>
    <n v="156500"/>
  </r>
  <r>
    <x v="12"/>
    <n v="8471305"/>
    <s v="KUST - Dean Of Medicine"/>
    <x v="70"/>
    <x v="70"/>
    <x v="313"/>
    <n v="59066"/>
    <n v="59066"/>
    <m/>
    <m/>
    <m/>
    <n v="59066"/>
    <s v="847001"/>
    <s v="KUST - General"/>
    <x v="0"/>
    <x v="0"/>
    <n v="0.93000000000029104"/>
    <n v="0"/>
    <n v="12000"/>
    <n v="10800"/>
    <n v="9600"/>
    <n v="8400"/>
    <n v="74400"/>
    <n v="117000"/>
    <n v="12000"/>
    <n v="74400"/>
    <n v="117000"/>
    <n v="0"/>
    <n v="0"/>
  </r>
  <r>
    <x v="12"/>
    <n v="8471305"/>
    <s v="KUST - Dean Of Medicine"/>
    <x v="76"/>
    <x v="76"/>
    <x v="314"/>
    <n v="61934"/>
    <n v="61934"/>
    <n v="36070.33"/>
    <m/>
    <m/>
    <n v="25863.67"/>
    <s v="847001"/>
    <s v="KUST - General"/>
    <x v="0"/>
    <x v="0"/>
    <n v="27289"/>
    <n v="15988.5"/>
    <n v="0"/>
    <n v="0"/>
    <n v="0"/>
    <n v="0"/>
    <n v="0"/>
    <n v="0"/>
    <n v="0"/>
    <n v="0"/>
    <n v="0"/>
    <n v="0"/>
    <n v="0"/>
  </r>
  <r>
    <x v="12"/>
    <n v="8471305"/>
    <s v="KUST - Dean Of Medicine"/>
    <x v="17"/>
    <x v="17"/>
    <x v="315"/>
    <n v="129220"/>
    <n v="129220"/>
    <m/>
    <m/>
    <m/>
    <n v="129220"/>
    <s v="847001"/>
    <s v="KUST - General"/>
    <x v="0"/>
    <x v="0"/>
    <n v="129219.35"/>
    <n v="129219.05"/>
    <n v="0"/>
    <n v="0"/>
    <n v="0"/>
    <n v="0"/>
    <n v="0"/>
    <n v="0"/>
    <n v="0"/>
    <n v="0"/>
    <n v="0"/>
    <n v="0"/>
    <n v="0"/>
  </r>
  <r>
    <x v="12"/>
    <n v="8471305"/>
    <s v="KUST - Dean Of Medicine"/>
    <x v="6"/>
    <x v="6"/>
    <x v="316"/>
    <n v="114961"/>
    <n v="114961"/>
    <n v="13363"/>
    <n v="27000"/>
    <n v="39000"/>
    <n v="35598"/>
    <s v="847001"/>
    <s v="KUST - General"/>
    <x v="0"/>
    <x v="0"/>
    <n v="114960.01"/>
    <n v="114960"/>
    <n v="820000"/>
    <n v="738000"/>
    <n v="656000"/>
    <n v="574000"/>
    <n v="1635426.39"/>
    <n v="2113912.71"/>
    <n v="820000"/>
    <n v="1635426.39"/>
    <n v="2113912.71"/>
    <n v="3750"/>
    <n v="4712.8500000000004"/>
  </r>
  <r>
    <x v="12"/>
    <n v="8471305"/>
    <s v="KUST - Dean Of Medicine"/>
    <x v="18"/>
    <x v="18"/>
    <x v="317"/>
    <n v="53774"/>
    <n v="53774"/>
    <n v="1188.99"/>
    <m/>
    <m/>
    <n v="52585.01"/>
    <s v="847001"/>
    <s v="KUST - General"/>
    <x v="0"/>
    <x v="0"/>
    <n v="38257.699999999997"/>
    <n v="38256.44"/>
    <n v="780000"/>
    <n v="702000"/>
    <n v="624000"/>
    <n v="546000"/>
    <n v="960000"/>
    <n v="1140000"/>
    <n v="780000"/>
    <n v="960000"/>
    <n v="1140000"/>
    <n v="0"/>
    <n v="45315.51"/>
  </r>
  <r>
    <x v="12"/>
    <n v="8471305"/>
    <s v="KUST - Dean Of Medicine"/>
    <x v="26"/>
    <x v="26"/>
    <x v="318"/>
    <n v="2092953"/>
    <n v="2092953"/>
    <n v="557629.03"/>
    <n v="1071893.31"/>
    <m/>
    <n v="463430.66"/>
    <s v="847001"/>
    <s v="KUST - General"/>
    <x v="0"/>
    <x v="0"/>
    <n v="1211534.05"/>
    <n v="1194435.0900000001"/>
    <n v="3780000"/>
    <n v="3402000"/>
    <n v="3024000"/>
    <n v="2646000"/>
    <n v="3510000"/>
    <n v="3541500"/>
    <n v="3780000"/>
    <n v="3510000"/>
    <n v="3541500"/>
    <n v="55955.5"/>
    <n v="739107.45"/>
  </r>
  <r>
    <x v="12"/>
    <n v="8471305"/>
    <s v="KUST - Dean Of Medicine"/>
    <x v="71"/>
    <x v="71"/>
    <x v="319"/>
    <n v="90000"/>
    <n v="90000"/>
    <n v="7570.3"/>
    <m/>
    <m/>
    <n v="82429.7"/>
    <s v="847001"/>
    <s v="KUST - General"/>
    <x v="0"/>
    <x v="0"/>
    <n v="0"/>
    <n v="0"/>
    <n v="180000"/>
    <n v="162000"/>
    <n v="144000"/>
    <n v="125999.99999999999"/>
    <n v="90000"/>
    <n v="90000"/>
    <n v="180000"/>
    <n v="90000"/>
    <n v="90000"/>
    <n v="0"/>
    <n v="0"/>
  </r>
  <r>
    <x v="12"/>
    <n v="8471305"/>
    <s v="KUST - Dean Of Medicine"/>
    <x v="24"/>
    <x v="24"/>
    <x v="320"/>
    <n v="0"/>
    <n v="0"/>
    <m/>
    <m/>
    <m/>
    <n v="0"/>
    <s v="847001"/>
    <s v="KUST - General"/>
    <x v="0"/>
    <x v="0"/>
    <n v="23763"/>
    <n v="23762.14"/>
    <n v="0"/>
    <n v="0"/>
    <n v="0"/>
    <n v="0"/>
    <n v="0"/>
    <n v="0"/>
    <n v="0"/>
    <n v="0"/>
    <n v="0"/>
    <n v="0"/>
    <n v="225790"/>
  </r>
  <r>
    <x v="12"/>
    <n v="8471305"/>
    <s v="KUST - Dean Of Medicine"/>
    <x v="72"/>
    <x v="72"/>
    <x v="321"/>
    <n v="95665"/>
    <n v="95665"/>
    <m/>
    <m/>
    <m/>
    <n v="95665"/>
    <s v="847001"/>
    <s v="KUST - General"/>
    <x v="0"/>
    <x v="0"/>
    <n v="0.83999999999650798"/>
    <n v="0"/>
    <n v="312600"/>
    <n v="281340"/>
    <n v="250080"/>
    <n v="218820"/>
    <n v="221400"/>
    <n v="221400"/>
    <n v="312600"/>
    <n v="221400"/>
    <n v="221400"/>
    <n v="0"/>
    <n v="0"/>
  </r>
  <r>
    <x v="12"/>
    <n v="8471305"/>
    <s v="KUST - Dean Of Medicine"/>
    <x v="25"/>
    <x v="25"/>
    <x v="322"/>
    <n v="10773054"/>
    <n v="10773054"/>
    <n v="6363466.6900000004"/>
    <m/>
    <m/>
    <n v="4409587.3099999996"/>
    <s v="847001"/>
    <s v="KUST - General"/>
    <x v="0"/>
    <x v="0"/>
    <n v="3826668"/>
    <n v="3826666.6"/>
    <n v="35280000"/>
    <n v="31752000"/>
    <n v="28224000"/>
    <n v="24696000"/>
    <n v="52175760"/>
    <n v="67300548"/>
    <n v="35280000"/>
    <n v="52175760"/>
    <n v="67300548"/>
    <n v="0"/>
    <n v="0"/>
  </r>
  <r>
    <x v="12"/>
    <n v="8471305"/>
    <s v="KUST - Dean Of Medicine"/>
    <x v="74"/>
    <x v="74"/>
    <x v="323"/>
    <m/>
    <m/>
    <n v="0"/>
    <m/>
    <m/>
    <n v="0"/>
    <s v="847001"/>
    <s v="KUST - General"/>
    <x v="0"/>
    <x v="0"/>
    <n v="0"/>
    <n v="0"/>
    <n v="864068.76"/>
    <n v="777661.88400000008"/>
    <n v="691255.00800000003"/>
    <n v="604848.13199999998"/>
    <n v="25641.360000000001"/>
    <n v="25641.360000000001"/>
    <n v="864068.76"/>
    <n v="25641.360000000001"/>
    <n v="25641.360000000001"/>
    <n v="0"/>
    <n v="4184.5"/>
  </r>
  <r>
    <x v="12"/>
    <n v="8471305"/>
    <s v="KUST - Dean Of Medicine"/>
    <x v="36"/>
    <x v="36"/>
    <x v="324"/>
    <n v="4146"/>
    <n v="4146"/>
    <m/>
    <m/>
    <m/>
    <n v="4146"/>
    <s v="847001"/>
    <s v="KUST - General"/>
    <x v="0"/>
    <x v="0"/>
    <n v="4145.8500000000104"/>
    <n v="4145.38"/>
    <n v="0"/>
    <n v="0"/>
    <n v="0"/>
    <n v="0"/>
    <n v="0"/>
    <n v="0"/>
    <n v="0"/>
    <n v="0"/>
    <n v="0"/>
    <n v="0"/>
    <n v="1365"/>
  </r>
  <r>
    <x v="12"/>
    <n v="8471305"/>
    <s v="KUST - Dean Of Medicine"/>
    <x v="77"/>
    <x v="77"/>
    <x v="325"/>
    <n v="59066"/>
    <n v="59066"/>
    <m/>
    <m/>
    <m/>
    <n v="59066"/>
    <s v="847001"/>
    <s v="KUST - General"/>
    <x v="0"/>
    <x v="0"/>
    <n v="19800.93"/>
    <n v="19800"/>
    <n v="5902388.8888888899"/>
    <n v="5312150.0000000009"/>
    <n v="4721911.1111111119"/>
    <n v="4131672.2222222225"/>
    <n v="6197508.3333333349"/>
    <n v="6507383.7500000019"/>
    <n v="5902388.8888888899"/>
    <n v="6197508.3333333349"/>
    <n v="6507383.7500000019"/>
    <n v="0"/>
    <n v="0"/>
  </r>
  <r>
    <x v="12"/>
    <n v="8471305"/>
    <s v="KUST - Dean Of Medicine"/>
    <x v="27"/>
    <x v="27"/>
    <x v="326"/>
    <n v="50872"/>
    <n v="50872"/>
    <n v="23080"/>
    <n v="0"/>
    <n v="0"/>
    <n v="27792"/>
    <s v="847001"/>
    <s v="KUST - General"/>
    <x v="0"/>
    <x v="0"/>
    <n v="38882.870000000003"/>
    <n v="38873.449999999997"/>
    <n v="200000"/>
    <n v="180000"/>
    <n v="160000"/>
    <n v="140000"/>
    <n v="610750"/>
    <n v="345000"/>
    <n v="200000"/>
    <n v="610750"/>
    <n v="345000"/>
    <n v="0"/>
    <n v="0"/>
  </r>
  <r>
    <x v="12"/>
    <n v="8471305"/>
    <s v="KUST - Dean Of Medicine"/>
    <x v="28"/>
    <x v="28"/>
    <x v="327"/>
    <n v="59112"/>
    <n v="59112"/>
    <m/>
    <m/>
    <m/>
    <n v="59112"/>
    <s v="847001"/>
    <s v="KUST - General"/>
    <x v="0"/>
    <x v="0"/>
    <n v="13000.71"/>
    <n v="13000"/>
    <n v="0"/>
    <n v="0"/>
    <n v="0"/>
    <n v="0"/>
    <n v="0"/>
    <n v="66540"/>
    <n v="0"/>
    <n v="0"/>
    <n v="66540"/>
    <n v="16500"/>
    <n v="0"/>
  </r>
  <r>
    <x v="12"/>
    <n v="8471305"/>
    <s v="KUST - Dean Of Medicine"/>
    <x v="7"/>
    <x v="7"/>
    <x v="328"/>
    <n v="53508"/>
    <n v="53508"/>
    <n v="2760"/>
    <m/>
    <m/>
    <n v="50748"/>
    <s v="847001"/>
    <s v="KUST - General"/>
    <x v="0"/>
    <x v="0"/>
    <n v="14964.82"/>
    <n v="14963.76"/>
    <n v="185000"/>
    <n v="166500"/>
    <n v="148000"/>
    <n v="129499.99999999999"/>
    <n v="159540"/>
    <n v="199700"/>
    <n v="185000"/>
    <n v="159540"/>
    <n v="199700"/>
    <n v="2200"/>
    <n v="61724.19"/>
  </r>
  <r>
    <x v="12"/>
    <n v="8471305"/>
    <s v="KUST - Dean Of Medicine"/>
    <x v="41"/>
    <x v="41"/>
    <x v="329"/>
    <n v="10000"/>
    <n v="10000"/>
    <m/>
    <m/>
    <m/>
    <n v="10000"/>
    <s v="847001"/>
    <s v="KUST - General"/>
    <x v="0"/>
    <x v="0"/>
    <n v="63.4100000000035"/>
    <n v="62.59"/>
    <n v="90000"/>
    <n v="81000"/>
    <n v="72000"/>
    <n v="62999.999999999993"/>
    <n v="96000"/>
    <n v="103200"/>
    <n v="90000"/>
    <n v="96000"/>
    <n v="103200"/>
    <n v="0"/>
    <n v="0"/>
  </r>
  <r>
    <x v="12"/>
    <n v="8471305"/>
    <s v="KUST - Dean Of Medicine"/>
    <x v="8"/>
    <x v="8"/>
    <x v="330"/>
    <n v="787759"/>
    <n v="1217024"/>
    <n v="546645.28"/>
    <n v="390004"/>
    <n v="153195"/>
    <n v="127179.72"/>
    <s v="847001"/>
    <s v="KUST - General"/>
    <x v="0"/>
    <x v="0"/>
    <n v="499960.42"/>
    <n v="499958.98"/>
    <n v="777363"/>
    <n v="699626.70000000007"/>
    <n v="621890.4"/>
    <n v="544154.1"/>
    <n v="914713"/>
    <n v="1042944"/>
    <n v="777363"/>
    <n v="914713"/>
    <n v="1042944"/>
    <n v="0"/>
    <n v="384507.33"/>
  </r>
  <r>
    <x v="12"/>
    <n v="8471305"/>
    <s v="KUST - Dean Of Medicine"/>
    <x v="49"/>
    <x v="49"/>
    <x v="331"/>
    <n v="16408"/>
    <n v="16408"/>
    <m/>
    <m/>
    <m/>
    <n v="16408"/>
    <s v="847001"/>
    <s v="KUST - General"/>
    <x v="0"/>
    <x v="0"/>
    <n v="1.20000000000073"/>
    <n v="0"/>
    <n v="21000"/>
    <n v="18900"/>
    <n v="16800"/>
    <n v="14699.999999999998"/>
    <n v="22450"/>
    <n v="22800"/>
    <n v="21000"/>
    <n v="22450"/>
    <n v="22800"/>
    <n v="0"/>
    <n v="0"/>
  </r>
  <r>
    <x v="12"/>
    <n v="8471305"/>
    <s v="KUST - Dean Of Medicine"/>
    <x v="19"/>
    <x v="19"/>
    <x v="332"/>
    <n v="1"/>
    <n v="1"/>
    <m/>
    <m/>
    <m/>
    <n v="1"/>
    <s v="847001"/>
    <s v="KUST - General"/>
    <x v="0"/>
    <x v="0"/>
    <n v="0.41000000000349202"/>
    <n v="0"/>
    <n v="0"/>
    <n v="0"/>
    <n v="0"/>
    <n v="0"/>
    <n v="0"/>
    <n v="0"/>
    <n v="0"/>
    <n v="0"/>
    <n v="0"/>
    <n v="0"/>
    <n v="0"/>
  </r>
  <r>
    <x v="12"/>
    <n v="8471305"/>
    <s v="KUST - Dean Of Medicine"/>
    <x v="20"/>
    <x v="20"/>
    <x v="333"/>
    <n v="164073"/>
    <n v="164073"/>
    <n v="131111.25"/>
    <m/>
    <m/>
    <n v="32961.75"/>
    <s v="847001"/>
    <s v="KUST - General"/>
    <x v="0"/>
    <x v="0"/>
    <n v="81667.039999999994"/>
    <n v="81656.2"/>
    <n v="1761000"/>
    <n v="1584900"/>
    <n v="1408800"/>
    <n v="1232700"/>
    <n v="500000"/>
    <n v="600000"/>
    <n v="1761000"/>
    <n v="500000"/>
    <n v="600000"/>
    <n v="0"/>
    <n v="1788.31"/>
  </r>
  <r>
    <x v="12"/>
    <n v="8471305"/>
    <s v="KUST - Dean Of Medicine"/>
    <x v="9"/>
    <x v="9"/>
    <x v="334"/>
    <n v="26780"/>
    <n v="26780"/>
    <n v="14706.73"/>
    <m/>
    <m/>
    <n v="12073.27"/>
    <s v="847001"/>
    <s v="KUST - General"/>
    <x v="0"/>
    <x v="0"/>
    <n v="47806.21"/>
    <n v="47805.47"/>
    <n v="153178"/>
    <n v="137860.20000000001"/>
    <n v="122542.40000000001"/>
    <n v="107224.59999999999"/>
    <n v="336210"/>
    <n v="388037.5"/>
    <n v="153178"/>
    <n v="336210"/>
    <n v="388037.5"/>
    <n v="0"/>
    <n v="28358.04"/>
  </r>
  <r>
    <x v="12"/>
    <n v="8471305"/>
    <s v="KUST - Dean Of Medicine"/>
    <x v="65"/>
    <x v="65"/>
    <x v="335"/>
    <n v="10000"/>
    <n v="10000"/>
    <m/>
    <m/>
    <m/>
    <n v="10000"/>
    <s v="847001"/>
    <s v="KUST - General"/>
    <x v="0"/>
    <x v="0"/>
    <n v="0.92000000000189197"/>
    <n v="0"/>
    <n v="10000"/>
    <n v="9000"/>
    <n v="8000"/>
    <n v="7000"/>
    <n v="241000"/>
    <n v="12000"/>
    <n v="10000"/>
    <n v="241000"/>
    <n v="12000"/>
    <n v="0"/>
    <n v="0"/>
  </r>
  <r>
    <x v="12"/>
    <n v="8471305"/>
    <s v="KUST - Dean Of Medicine"/>
    <x v="11"/>
    <x v="11"/>
    <x v="336"/>
    <n v="17601"/>
    <n v="17601"/>
    <m/>
    <m/>
    <m/>
    <n v="17601"/>
    <s v="847001"/>
    <s v="KUST - General"/>
    <x v="0"/>
    <x v="0"/>
    <n v="17600.490000000002"/>
    <n v="17600"/>
    <n v="419000"/>
    <n v="377100"/>
    <n v="335200"/>
    <n v="293300"/>
    <n v="419000"/>
    <n v="419000"/>
    <n v="419000"/>
    <n v="419000"/>
    <n v="419000"/>
    <n v="164175.46"/>
    <n v="438236.1"/>
  </r>
  <r>
    <x v="12"/>
    <n v="8471305"/>
    <s v="KUST - Dean Of Medicine"/>
    <x v="78"/>
    <x v="78"/>
    <x v="337"/>
    <n v="1"/>
    <n v="1"/>
    <m/>
    <m/>
    <m/>
    <n v="1"/>
    <s v="847001"/>
    <s v="KUST - General"/>
    <x v="0"/>
    <x v="0"/>
    <n v="0.82000000000698503"/>
    <n v="0"/>
    <n v="0"/>
    <n v="0"/>
    <n v="0"/>
    <n v="0"/>
    <n v="0"/>
    <n v="0"/>
    <n v="0"/>
    <n v="0"/>
    <n v="0"/>
    <n v="0"/>
    <n v="0"/>
  </r>
  <r>
    <x v="12"/>
    <n v="8471305"/>
    <s v="KUST - Dean Of Medicine"/>
    <x v="12"/>
    <x v="12"/>
    <x v="338"/>
    <n v="1936"/>
    <n v="1936"/>
    <m/>
    <m/>
    <m/>
    <n v="1936"/>
    <s v="847001"/>
    <s v="KUST - General"/>
    <x v="0"/>
    <x v="0"/>
    <n v="1935.2"/>
    <n v="1935"/>
    <n v="5000"/>
    <n v="4500"/>
    <n v="4000"/>
    <n v="3500"/>
    <n v="5000"/>
    <n v="5000"/>
    <n v="5000"/>
    <n v="5000"/>
    <n v="5000"/>
    <n v="0"/>
    <n v="2345.25"/>
  </r>
  <r>
    <x v="12"/>
    <n v="8471305"/>
    <s v="KUST - Dean Of Medicine"/>
    <x v="68"/>
    <x v="68"/>
    <x v="339"/>
    <n v="114851"/>
    <n v="114851"/>
    <n v="76250.95"/>
    <n v="23619.75"/>
    <n v="0"/>
    <n v="14980.3"/>
    <s v="847001"/>
    <s v="KUST - General"/>
    <x v="0"/>
    <x v="0"/>
    <n v="37227.43"/>
    <n v="37226"/>
    <n v="960000"/>
    <n v="864000"/>
    <n v="768000"/>
    <n v="672000"/>
    <n v="1319000"/>
    <n v="1596180"/>
    <n v="26000"/>
    <n v="88000"/>
    <n v="30000"/>
    <n v="0"/>
    <n v="0"/>
  </r>
  <r>
    <x v="12"/>
    <n v="8471305"/>
    <s v="KUST - Dean Of Medicine"/>
    <x v="29"/>
    <x v="29"/>
    <x v="340"/>
    <n v="125000"/>
    <n v="55000"/>
    <n v="31511"/>
    <n v="0"/>
    <n v="21820"/>
    <n v="1669"/>
    <s v="847001"/>
    <s v="KUST - General"/>
    <x v="0"/>
    <x v="0"/>
    <n v="1.0800000000162999"/>
    <n v="0"/>
    <n v="516900"/>
    <n v="465210"/>
    <n v="413520"/>
    <n v="361830"/>
    <n v="2291800"/>
    <n v="3398600"/>
    <n v="516900"/>
    <n v="2291800"/>
    <n v="3398600"/>
    <n v="0"/>
    <n v="0"/>
  </r>
  <r>
    <x v="12"/>
    <n v="8471305"/>
    <s v="KUST - Dean Of Medicine"/>
    <x v="79"/>
    <x v="79"/>
    <x v="341"/>
    <n v="0"/>
    <n v="0"/>
    <m/>
    <m/>
    <m/>
    <n v="0"/>
    <s v="847001"/>
    <s v="KUST - General"/>
    <x v="0"/>
    <x v="0"/>
    <n v="0"/>
    <n v="0"/>
    <n v="35000"/>
    <n v="31500"/>
    <n v="28000"/>
    <n v="24500"/>
    <n v="1606152.2400000002"/>
    <n v="2135941.9200000004"/>
    <n v="35000"/>
    <n v="1606152.2400000002"/>
    <n v="2135941.9200000004"/>
    <n v="0"/>
    <n v="0"/>
  </r>
  <r>
    <x v="12"/>
    <n v="8471305"/>
    <s v="KUST - Dean Of Medicine"/>
    <x v="21"/>
    <x v="21"/>
    <x v="342"/>
    <n v="50000"/>
    <n v="50000"/>
    <m/>
    <m/>
    <m/>
    <n v="50000"/>
    <s v="847001"/>
    <s v="KUST - General"/>
    <x v="0"/>
    <x v="0"/>
    <n v="1.22999999998137"/>
    <n v="0"/>
    <n v="0"/>
    <n v="0"/>
    <n v="0"/>
    <n v="0"/>
    <n v="105000"/>
    <n v="110250"/>
    <n v="0"/>
    <n v="105000"/>
    <n v="110250"/>
    <n v="0"/>
    <n v="1377"/>
  </r>
  <r>
    <x v="12"/>
    <n v="8471305"/>
    <s v="KUST - Dean Of Medicine"/>
    <x v="75"/>
    <x v="75"/>
    <x v="343"/>
    <n v="1"/>
    <n v="16001"/>
    <n v="-22387"/>
    <m/>
    <n v="0"/>
    <n v="38388"/>
    <s v="847001"/>
    <s v="KUST - General"/>
    <x v="0"/>
    <x v="0"/>
    <n v="0.85999999998603005"/>
    <n v="-22448"/>
    <n v="72000"/>
    <n v="64800"/>
    <n v="57600"/>
    <n v="50400"/>
    <n v="56200"/>
    <n v="40000"/>
    <n v="72000"/>
    <n v="56200"/>
    <n v="40000"/>
    <n v="0"/>
    <n v="670252.67000000004"/>
  </r>
  <r>
    <x v="12"/>
    <n v="8471305"/>
    <s v="KUST - Dean Of Medicine"/>
    <x v="38"/>
    <x v="38"/>
    <x v="344"/>
    <n v="408343"/>
    <n v="392343"/>
    <m/>
    <m/>
    <m/>
    <n v="392343"/>
    <s v="847001"/>
    <s v="KUST - General"/>
    <x v="0"/>
    <x v="0"/>
    <n v="418003.19"/>
    <n v="418002.16"/>
    <n v="1181417.986699"/>
    <n v="1063276.1880291"/>
    <n v="945134.38935920002"/>
    <n v="826992.59068929998"/>
    <n v="21143.75"/>
    <n v="19643.75"/>
    <n v="1181417.986699"/>
    <n v="21143.75"/>
    <n v="19643.75"/>
    <n v="0"/>
    <n v="0"/>
  </r>
  <r>
    <x v="12"/>
    <n v="8471305"/>
    <s v="KUST - Dean Of Medicine"/>
    <x v="13"/>
    <x v="13"/>
    <x v="345"/>
    <n v="1"/>
    <n v="1"/>
    <m/>
    <m/>
    <m/>
    <n v="1"/>
    <s v="847001"/>
    <s v="KUST - General"/>
    <x v="0"/>
    <x v="0"/>
    <n v="0.20000000000072801"/>
    <n v="0"/>
    <n v="0"/>
    <n v="0"/>
    <n v="0"/>
    <n v="0"/>
    <n v="0"/>
    <n v="0"/>
    <n v="0"/>
    <n v="0"/>
    <n v="0"/>
    <n v="0"/>
    <n v="2595.33"/>
  </r>
  <r>
    <x v="12"/>
    <n v="8471305"/>
    <s v="KUST - Dean Of Medicine"/>
    <x v="32"/>
    <x v="32"/>
    <x v="346"/>
    <n v="55000"/>
    <n v="125000"/>
    <n v="106160.64"/>
    <n v="0"/>
    <n v="15060.5"/>
    <n v="3778.86"/>
    <s v="847001"/>
    <s v="KUST - General"/>
    <x v="0"/>
    <x v="0"/>
    <n v="921975.01"/>
    <n v="897988.57"/>
    <n v="3136175"/>
    <n v="2822557.5"/>
    <n v="2508940"/>
    <n v="2195322.5"/>
    <n v="1390400"/>
    <n v="1298300"/>
    <n v="3136175"/>
    <n v="1390400"/>
    <n v="1298300"/>
    <n v="2166244.7400000002"/>
    <n v="909033.46"/>
  </r>
  <r>
    <x v="12"/>
    <n v="8471305"/>
    <s v="KUST - Dean Of Medicine"/>
    <x v="14"/>
    <x v="14"/>
    <x v="347"/>
    <n v="25000"/>
    <n v="25000"/>
    <n v="500"/>
    <n v="0"/>
    <m/>
    <n v="24500"/>
    <s v="847001"/>
    <s v="KUST - General"/>
    <x v="0"/>
    <x v="0"/>
    <n v="2313.41"/>
    <n v="2312.5"/>
    <n v="0"/>
    <n v="0"/>
    <n v="0"/>
    <n v="0"/>
    <n v="341250"/>
    <n v="558312"/>
    <n v="0"/>
    <n v="341250"/>
    <n v="558312"/>
    <n v="0"/>
    <n v="5300"/>
  </r>
  <r>
    <x v="12"/>
    <n v="8471305"/>
    <s v="KUST - Dean Of Medicine"/>
    <x v="33"/>
    <x v="33"/>
    <x v="348"/>
    <n v="1001"/>
    <n v="1001"/>
    <n v="924.33"/>
    <m/>
    <m/>
    <n v="76.670000000000101"/>
    <s v="847001"/>
    <s v="KUST - General"/>
    <x v="0"/>
    <x v="0"/>
    <n v="852.10000000003504"/>
    <n v="851.23"/>
    <n v="10000"/>
    <n v="9000"/>
    <n v="8000"/>
    <n v="7000"/>
    <n v="10000"/>
    <n v="10000"/>
    <n v="10000"/>
    <n v="10000"/>
    <n v="10000"/>
    <n v="0"/>
    <n v="228"/>
  </r>
  <r>
    <x v="12"/>
    <n v="8471305"/>
    <s v="KUST - Dean Of Medicine"/>
    <x v="15"/>
    <x v="15"/>
    <x v="349"/>
    <n v="77114"/>
    <n v="77114"/>
    <m/>
    <n v="0"/>
    <n v="22000"/>
    <n v="55114"/>
    <s v="847001"/>
    <s v="KUST - General"/>
    <x v="0"/>
    <x v="0"/>
    <n v="0.86000000000058197"/>
    <n v="0"/>
    <n v="200000"/>
    <n v="180000"/>
    <n v="160000"/>
    <n v="140000"/>
    <n v="220000"/>
    <n v="244000"/>
    <n v="200000"/>
    <n v="220000"/>
    <n v="244000"/>
    <n v="0"/>
    <n v="2358.5"/>
  </r>
  <r>
    <x v="12"/>
    <n v="8471305"/>
    <s v="KUST - Dean Of Medicine"/>
    <x v="63"/>
    <x v="63"/>
    <x v="350"/>
    <n v="62348"/>
    <n v="62348"/>
    <n v="1837.5"/>
    <m/>
    <m/>
    <n v="60510.5"/>
    <s v="847001"/>
    <s v="KUST - General"/>
    <x v="0"/>
    <x v="0"/>
    <n v="6670.37"/>
    <n v="6669.05"/>
    <n v="112000"/>
    <n v="100800"/>
    <n v="89600"/>
    <n v="78400"/>
    <n v="395300"/>
    <n v="62600"/>
    <n v="112000"/>
    <n v="395300"/>
    <n v="62600"/>
    <n v="0"/>
    <n v="5604.04"/>
  </r>
  <r>
    <x v="0"/>
    <n v="8470110"/>
    <s v="KUST - Office of the President"/>
    <x v="17"/>
    <x v="17"/>
    <x v="351"/>
    <m/>
    <m/>
    <m/>
    <m/>
    <m/>
    <m/>
    <s v="847001"/>
    <s v="KUST - General"/>
    <x v="0"/>
    <x v="0"/>
    <n v="0"/>
    <n v="0"/>
    <n v="0"/>
    <n v="0"/>
    <n v="0"/>
    <n v="0"/>
    <n v="0"/>
    <n v="0"/>
    <n v="0"/>
    <n v="0"/>
    <n v="0"/>
    <n v="0"/>
    <n v="0"/>
  </r>
  <r>
    <x v="0"/>
    <n v="8470110"/>
    <s v="KUST - Office of the President"/>
    <x v="18"/>
    <x v="18"/>
    <x v="352"/>
    <m/>
    <m/>
    <m/>
    <m/>
    <m/>
    <m/>
    <s v="847001"/>
    <s v="KUST - General"/>
    <x v="0"/>
    <x v="0"/>
    <n v="0.80999999999767203"/>
    <n v="0"/>
    <n v="300000"/>
    <n v="270000"/>
    <n v="240000"/>
    <n v="210000"/>
    <n v="300000"/>
    <n v="300000"/>
    <n v="300000"/>
    <n v="300000"/>
    <n v="300000"/>
    <n v="0"/>
    <n v="0"/>
  </r>
  <r>
    <x v="0"/>
    <n v="8470110"/>
    <s v="KUST - Office of the President"/>
    <x v="28"/>
    <x v="28"/>
    <x v="353"/>
    <m/>
    <m/>
    <m/>
    <m/>
    <m/>
    <m/>
    <s v="847001"/>
    <s v="KUST - General"/>
    <x v="0"/>
    <x v="0"/>
    <n v="0"/>
    <n v="-13420"/>
    <n v="0"/>
    <n v="0"/>
    <n v="0"/>
    <n v="0"/>
    <n v="0"/>
    <n v="0"/>
    <n v="0"/>
    <n v="0"/>
    <n v="0"/>
    <n v="15700"/>
    <n v="50370"/>
  </r>
  <r>
    <x v="0"/>
    <n v="8470110"/>
    <s v="KUST - Office of the President"/>
    <x v="78"/>
    <x v="78"/>
    <x v="354"/>
    <m/>
    <m/>
    <m/>
    <m/>
    <m/>
    <m/>
    <s v="847001"/>
    <s v="KUST - General"/>
    <x v="0"/>
    <x v="0"/>
    <n v="22708751.02"/>
    <n v="22708674.989999998"/>
    <n v="50000"/>
    <n v="45000"/>
    <n v="40000"/>
    <n v="35000"/>
    <n v="50000"/>
    <n v="50000"/>
    <n v="50000"/>
    <n v="50000"/>
    <n v="50000"/>
    <n v="1800000"/>
    <n v="11807880"/>
  </r>
  <r>
    <x v="0"/>
    <n v="8470110"/>
    <s v="KUST - Office of the President"/>
    <x v="53"/>
    <x v="53"/>
    <x v="355"/>
    <m/>
    <m/>
    <m/>
    <m/>
    <m/>
    <m/>
    <s v="847001"/>
    <s v="KUST - General"/>
    <x v="0"/>
    <x v="0"/>
    <n v="0.95000000000027296"/>
    <n v="0"/>
    <n v="0"/>
    <n v="0"/>
    <n v="0"/>
    <n v="0"/>
    <n v="0"/>
    <n v="0"/>
    <n v="0"/>
    <n v="0"/>
    <n v="0"/>
    <n v="0"/>
    <n v="0"/>
  </r>
  <r>
    <x v="0"/>
    <n v="8470110"/>
    <s v="KUST - Office of the President"/>
    <x v="21"/>
    <x v="21"/>
    <x v="356"/>
    <m/>
    <m/>
    <m/>
    <m/>
    <m/>
    <m/>
    <s v="847001"/>
    <s v="KUST - General"/>
    <x v="0"/>
    <x v="0"/>
    <n v="0.93000000000029104"/>
    <n v="0"/>
    <n v="0"/>
    <n v="0"/>
    <n v="0"/>
    <n v="0"/>
    <n v="0"/>
    <n v="0"/>
    <n v="0"/>
    <n v="0"/>
    <n v="0"/>
    <n v="5406"/>
    <n v="2030.6"/>
  </r>
  <r>
    <x v="0"/>
    <n v="8470110"/>
    <s v="KUST - Office of the President"/>
    <x v="33"/>
    <x v="33"/>
    <x v="357"/>
    <m/>
    <m/>
    <m/>
    <m/>
    <m/>
    <m/>
    <s v="847001"/>
    <s v="KUST - General"/>
    <x v="0"/>
    <x v="0"/>
    <n v="0.52000000000407498"/>
    <n v="0"/>
    <n v="0"/>
    <n v="0"/>
    <n v="0"/>
    <n v="0"/>
    <n v="0"/>
    <n v="0"/>
    <n v="0"/>
    <n v="0"/>
    <n v="0"/>
    <n v="0"/>
    <n v="0"/>
  </r>
  <r>
    <x v="0"/>
    <n v="8470130"/>
    <s v="KUST - Institutional Research &amp; Planning"/>
    <x v="17"/>
    <x v="17"/>
    <x v="358"/>
    <m/>
    <m/>
    <m/>
    <m/>
    <m/>
    <m/>
    <s v="847001"/>
    <s v="KUST - General"/>
    <x v="0"/>
    <x v="0"/>
    <n v="0"/>
    <n v="0"/>
    <n v="0"/>
    <n v="0"/>
    <n v="0"/>
    <n v="0"/>
    <n v="0"/>
    <n v="0"/>
    <n v="0"/>
    <n v="0"/>
    <n v="0"/>
    <n v="0"/>
    <n v="500629.9"/>
  </r>
  <r>
    <x v="0"/>
    <n v="8470130"/>
    <s v="KUST - Institutional Research &amp; Planning"/>
    <x v="11"/>
    <x v="11"/>
    <x v="359"/>
    <m/>
    <m/>
    <m/>
    <m/>
    <m/>
    <m/>
    <s v="847001"/>
    <s v="KUST - General"/>
    <x v="0"/>
    <x v="0"/>
    <n v="0"/>
    <n v="0"/>
    <n v="180000"/>
    <n v="162000"/>
    <n v="144000"/>
    <n v="125999.99999999999"/>
    <n v="180000"/>
    <n v="180000"/>
    <n v="180000"/>
    <n v="180000"/>
    <n v="180000"/>
    <n v="0"/>
    <n v="0"/>
  </r>
  <r>
    <x v="0"/>
    <n v="8470140"/>
    <s v="KUST - Communication"/>
    <x v="12"/>
    <x v="12"/>
    <x v="360"/>
    <m/>
    <m/>
    <m/>
    <m/>
    <m/>
    <m/>
    <s v="847001"/>
    <s v="KUST - General"/>
    <x v="0"/>
    <x v="0"/>
    <n v="0"/>
    <n v="0"/>
    <n v="998000"/>
    <n v="898200"/>
    <n v="798400"/>
    <n v="698600"/>
    <n v="998000"/>
    <n v="998400"/>
    <n v="998000"/>
    <n v="998000"/>
    <n v="998400"/>
    <n v="3850"/>
    <n v="0"/>
  </r>
  <r>
    <x v="2"/>
    <n v="8470230"/>
    <s v="KUST - Graduate Studies"/>
    <x v="80"/>
    <x v="80"/>
    <x v="361"/>
    <m/>
    <m/>
    <m/>
    <m/>
    <m/>
    <m/>
    <s v="847001"/>
    <s v="KUST - General"/>
    <x v="0"/>
    <x v="0"/>
    <n v="39592428"/>
    <n v="39497428.030000001"/>
    <n v="0"/>
    <n v="0"/>
    <n v="0"/>
    <n v="0"/>
    <n v="0"/>
    <n v="0"/>
    <n v="0"/>
    <n v="0"/>
    <n v="0"/>
    <n v="55248362.789999999"/>
    <n v="58645904.219999999"/>
  </r>
  <r>
    <x v="2"/>
    <n v="8470230"/>
    <s v="KUST - Graduate Studies"/>
    <x v="71"/>
    <x v="71"/>
    <x v="362"/>
    <m/>
    <m/>
    <m/>
    <m/>
    <m/>
    <m/>
    <s v="847001"/>
    <s v="KUST - General"/>
    <x v="0"/>
    <x v="0"/>
    <n v="-103000"/>
    <n v="-103009"/>
    <n v="0"/>
    <n v="0"/>
    <n v="0"/>
    <n v="0"/>
    <n v="0"/>
    <n v="0"/>
    <n v="0"/>
    <n v="0"/>
    <n v="0"/>
    <n v="17550"/>
    <n v="7970.41"/>
  </r>
  <r>
    <x v="2"/>
    <n v="8470230"/>
    <s v="KUST - Graduate Studies"/>
    <x v="39"/>
    <x v="39"/>
    <x v="363"/>
    <m/>
    <m/>
    <m/>
    <m/>
    <m/>
    <m/>
    <s v="847001"/>
    <s v="KUST - General"/>
    <x v="0"/>
    <x v="0"/>
    <n v="0"/>
    <n v="0"/>
    <n v="150000"/>
    <n v="135000"/>
    <n v="120000"/>
    <n v="105000"/>
    <n v="150000"/>
    <n v="150000"/>
    <n v="150000"/>
    <n v="150000"/>
    <n v="150000"/>
    <n v="351.73"/>
    <n v="0"/>
  </r>
  <r>
    <x v="2"/>
    <n v="8470230"/>
    <s v="KUST - Graduate Studies"/>
    <x v="77"/>
    <x v="77"/>
    <x v="364"/>
    <m/>
    <m/>
    <m/>
    <m/>
    <m/>
    <m/>
    <s v="847001"/>
    <s v="KUST - General"/>
    <x v="0"/>
    <x v="0"/>
    <n v="1"/>
    <n v="0"/>
    <n v="150000"/>
    <n v="135000"/>
    <n v="120000"/>
    <n v="105000"/>
    <n v="150000"/>
    <n v="150000"/>
    <n v="150000"/>
    <n v="150000"/>
    <n v="150000"/>
    <n v="0"/>
    <n v="0"/>
  </r>
  <r>
    <x v="2"/>
    <n v="8470230"/>
    <s v="KUST - Graduate Studies"/>
    <x v="28"/>
    <x v="28"/>
    <x v="365"/>
    <m/>
    <m/>
    <m/>
    <m/>
    <m/>
    <m/>
    <s v="847001"/>
    <s v="KUST - General"/>
    <x v="0"/>
    <x v="0"/>
    <n v="-1719"/>
    <n v="-1720"/>
    <n v="0"/>
    <n v="0"/>
    <n v="0"/>
    <n v="0"/>
    <n v="0"/>
    <n v="0"/>
    <n v="0"/>
    <n v="0"/>
    <n v="0"/>
    <n v="171772.22"/>
    <n v="0"/>
  </r>
  <r>
    <x v="2"/>
    <n v="8470230"/>
    <s v="KUST - Graduate Studies"/>
    <x v="7"/>
    <x v="7"/>
    <x v="366"/>
    <m/>
    <m/>
    <m/>
    <m/>
    <m/>
    <m/>
    <s v="847001"/>
    <s v="KUST - General"/>
    <x v="0"/>
    <x v="0"/>
    <n v="6993"/>
    <n v="6993"/>
    <n v="45648"/>
    <n v="41083.200000000004"/>
    <n v="36518.400000000001"/>
    <n v="31953.599999999999"/>
    <n v="50602.5"/>
    <n v="55800"/>
    <n v="45648"/>
    <n v="50602.5"/>
    <n v="55800"/>
    <n v="17375"/>
    <n v="16320"/>
  </r>
  <r>
    <x v="2"/>
    <n v="8470230"/>
    <s v="KUST - Graduate Studies"/>
    <x v="11"/>
    <x v="11"/>
    <x v="367"/>
    <m/>
    <m/>
    <m/>
    <m/>
    <m/>
    <m/>
    <s v="847001"/>
    <s v="KUST - General"/>
    <x v="0"/>
    <x v="0"/>
    <n v="10780"/>
    <n v="10778.55"/>
    <n v="97000"/>
    <n v="87300"/>
    <n v="77600"/>
    <n v="67900"/>
    <n v="97000"/>
    <n v="97000"/>
    <n v="97000"/>
    <n v="97000"/>
    <n v="97000"/>
    <n v="38118.81"/>
    <n v="166493.18"/>
  </r>
  <r>
    <x v="2"/>
    <n v="8470230"/>
    <s v="KUST - Graduate Studies"/>
    <x v="12"/>
    <x v="12"/>
    <x v="368"/>
    <m/>
    <m/>
    <m/>
    <m/>
    <m/>
    <m/>
    <s v="847001"/>
    <s v="KUST - General"/>
    <x v="0"/>
    <x v="0"/>
    <n v="0"/>
    <n v="0"/>
    <n v="80000"/>
    <n v="72000"/>
    <n v="64000"/>
    <n v="56000"/>
    <n v="80000"/>
    <n v="80000"/>
    <n v="80000"/>
    <n v="80000"/>
    <n v="80000"/>
    <n v="12660"/>
    <n v="4500"/>
  </r>
  <r>
    <x v="3"/>
    <n v="8470305"/>
    <s v="KUST - Dean Of Engineering"/>
    <x v="77"/>
    <x v="77"/>
    <x v="369"/>
    <m/>
    <m/>
    <m/>
    <m/>
    <m/>
    <m/>
    <s v="847001"/>
    <s v="KUST - General"/>
    <x v="0"/>
    <x v="0"/>
    <n v="0.86999999999534305"/>
    <n v="0"/>
    <n v="0"/>
    <n v="0"/>
    <n v="0"/>
    <n v="0"/>
    <n v="0"/>
    <n v="0"/>
    <n v="0"/>
    <n v="0"/>
    <n v="0"/>
    <n v="0"/>
    <n v="0"/>
  </r>
  <r>
    <x v="3"/>
    <n v="8470305"/>
    <s v="KUST - Dean Of Engineering"/>
    <x v="11"/>
    <x v="11"/>
    <x v="370"/>
    <m/>
    <m/>
    <m/>
    <m/>
    <m/>
    <m/>
    <s v="847001"/>
    <s v="KUST - General"/>
    <x v="0"/>
    <x v="0"/>
    <n v="0.40000000000145502"/>
    <n v="0"/>
    <n v="35000"/>
    <n v="31500"/>
    <n v="28000"/>
    <n v="24500"/>
    <n v="35000"/>
    <n v="35000"/>
    <n v="35000"/>
    <n v="35000"/>
    <n v="35000"/>
    <n v="38545.49"/>
    <n v="0"/>
  </r>
  <r>
    <x v="3"/>
    <n v="8470305"/>
    <s v="KUST - Dean Of Engineering"/>
    <x v="78"/>
    <x v="78"/>
    <x v="371"/>
    <m/>
    <m/>
    <m/>
    <m/>
    <m/>
    <m/>
    <s v="847001"/>
    <s v="KUST - General"/>
    <x v="0"/>
    <x v="0"/>
    <n v="0.80000000000291005"/>
    <n v="0"/>
    <n v="0"/>
    <n v="0"/>
    <n v="0"/>
    <n v="0"/>
    <n v="0"/>
    <n v="0"/>
    <n v="0"/>
    <n v="0"/>
    <n v="0"/>
    <n v="0"/>
    <n v="0"/>
  </r>
  <r>
    <x v="3"/>
    <n v="8470305"/>
    <s v="KUST - Dean Of Engineering"/>
    <x v="53"/>
    <x v="53"/>
    <x v="372"/>
    <m/>
    <m/>
    <m/>
    <m/>
    <m/>
    <m/>
    <s v="847001"/>
    <s v="KUST - General"/>
    <x v="0"/>
    <x v="0"/>
    <n v="0.69000000000005501"/>
    <n v="0"/>
    <n v="0"/>
    <n v="0"/>
    <n v="0"/>
    <n v="0"/>
    <n v="0"/>
    <n v="0"/>
    <n v="0"/>
    <n v="0"/>
    <n v="0"/>
    <n v="0"/>
    <n v="0"/>
  </r>
  <r>
    <x v="3"/>
    <n v="8470305"/>
    <s v="KUST - Dean Of Engineering"/>
    <x v="35"/>
    <x v="35"/>
    <x v="373"/>
    <m/>
    <m/>
    <m/>
    <m/>
    <m/>
    <m/>
    <s v="847001"/>
    <s v="KUST - General"/>
    <x v="0"/>
    <x v="0"/>
    <n v="7.9999999999927199E-2"/>
    <n v="0"/>
    <n v="25000"/>
    <n v="22500"/>
    <n v="20000"/>
    <n v="17500"/>
    <n v="25000"/>
    <n v="25000"/>
    <n v="25000"/>
    <n v="25000"/>
    <n v="25000"/>
    <n v="0"/>
    <n v="0"/>
  </r>
  <r>
    <x v="3"/>
    <n v="8470310"/>
    <s v="KUST - Aerospace Engineering"/>
    <x v="0"/>
    <x v="0"/>
    <x v="374"/>
    <m/>
    <m/>
    <m/>
    <m/>
    <m/>
    <m/>
    <s v="847001"/>
    <s v="KUST - General"/>
    <x v="0"/>
    <x v="0"/>
    <n v="0"/>
    <n v="0"/>
    <n v="20000"/>
    <n v="18000"/>
    <n v="16000"/>
    <n v="14000"/>
    <n v="20000"/>
    <n v="20000"/>
    <n v="20000"/>
    <n v="20000"/>
    <n v="20000"/>
    <n v="0"/>
    <n v="0"/>
  </r>
  <r>
    <x v="3"/>
    <n v="8470310"/>
    <s v="KUST - Aerospace Engineering"/>
    <x v="6"/>
    <x v="6"/>
    <x v="375"/>
    <m/>
    <m/>
    <m/>
    <m/>
    <m/>
    <m/>
    <s v="847001"/>
    <s v="KUST - General"/>
    <x v="0"/>
    <x v="0"/>
    <n v="0"/>
    <n v="0"/>
    <n v="15000"/>
    <n v="13500"/>
    <n v="12000"/>
    <n v="10500"/>
    <n v="20000"/>
    <n v="20000"/>
    <n v="15000"/>
    <n v="20000"/>
    <n v="20000"/>
    <n v="0"/>
    <n v="2815.25"/>
  </r>
  <r>
    <x v="3"/>
    <n v="8470310"/>
    <s v="KUST - Aerospace Engineering"/>
    <x v="36"/>
    <x v="36"/>
    <x v="376"/>
    <m/>
    <m/>
    <m/>
    <m/>
    <m/>
    <m/>
    <s v="847001"/>
    <s v="KUST - General"/>
    <x v="0"/>
    <x v="0"/>
    <n v="0"/>
    <n v="0"/>
    <n v="150000"/>
    <n v="135000"/>
    <n v="120000"/>
    <n v="105000"/>
    <n v="150000"/>
    <n v="150000"/>
    <n v="150000"/>
    <n v="150000"/>
    <n v="150000"/>
    <n v="0"/>
    <n v="44454.41"/>
  </r>
  <r>
    <x v="3"/>
    <n v="8470310"/>
    <s v="KUST - Aerospace Engineering"/>
    <x v="7"/>
    <x v="7"/>
    <x v="377"/>
    <m/>
    <m/>
    <m/>
    <m/>
    <m/>
    <m/>
    <s v="847001"/>
    <s v="KUST - General"/>
    <x v="0"/>
    <x v="0"/>
    <n v="392"/>
    <n v="392"/>
    <n v="8500"/>
    <n v="7650"/>
    <n v="6800"/>
    <n v="5950"/>
    <n v="10500"/>
    <n v="11500"/>
    <n v="8500"/>
    <n v="10500"/>
    <n v="11500"/>
    <n v="0"/>
    <n v="8828.56"/>
  </r>
  <r>
    <x v="3"/>
    <n v="8470310"/>
    <s v="KUST - Aerospace Engineering"/>
    <x v="8"/>
    <x v="8"/>
    <x v="378"/>
    <m/>
    <m/>
    <m/>
    <m/>
    <m/>
    <m/>
    <s v="847001"/>
    <s v="KUST - General"/>
    <x v="0"/>
    <x v="0"/>
    <n v="8350"/>
    <n v="8348.36"/>
    <n v="9114"/>
    <n v="8202.6"/>
    <n v="7291.2000000000007"/>
    <n v="6379.7999999999993"/>
    <n v="95569"/>
    <n v="10048"/>
    <n v="9114"/>
    <n v="95569"/>
    <n v="10048"/>
    <n v="8771.1200000000008"/>
    <n v="16763.310000000001"/>
  </r>
  <r>
    <x v="3"/>
    <n v="8470310"/>
    <s v="KUST - Aerospace Engineering"/>
    <x v="11"/>
    <x v="11"/>
    <x v="379"/>
    <m/>
    <m/>
    <m/>
    <m/>
    <m/>
    <m/>
    <s v="847001"/>
    <s v="KUST - General"/>
    <x v="0"/>
    <x v="0"/>
    <n v="0"/>
    <n v="0"/>
    <n v="40000"/>
    <n v="36000"/>
    <n v="32000"/>
    <n v="28000"/>
    <n v="40000"/>
    <n v="40000"/>
    <n v="40000"/>
    <n v="40000"/>
    <n v="40000"/>
    <n v="0"/>
    <n v="0"/>
  </r>
  <r>
    <x v="3"/>
    <n v="8470310"/>
    <s v="KUST - Aerospace Engineering"/>
    <x v="15"/>
    <x v="15"/>
    <x v="380"/>
    <m/>
    <m/>
    <m/>
    <m/>
    <m/>
    <m/>
    <s v="847001"/>
    <s v="KUST - General"/>
    <x v="0"/>
    <x v="0"/>
    <n v="1"/>
    <n v="0"/>
    <n v="4000"/>
    <n v="3600"/>
    <n v="3200"/>
    <n v="2800"/>
    <n v="4000"/>
    <n v="4000"/>
    <n v="4000"/>
    <n v="4000"/>
    <n v="4000"/>
    <n v="300"/>
    <n v="0"/>
  </r>
  <r>
    <x v="3"/>
    <n v="8470315"/>
    <s v="KUST - Biomedical Engineering"/>
    <x v="0"/>
    <x v="0"/>
    <x v="381"/>
    <m/>
    <m/>
    <m/>
    <m/>
    <m/>
    <m/>
    <s v="847001"/>
    <s v="KUST - General"/>
    <x v="0"/>
    <x v="0"/>
    <n v="0"/>
    <n v="0"/>
    <n v="1000"/>
    <n v="900"/>
    <n v="800"/>
    <n v="700"/>
    <n v="1000"/>
    <n v="1000"/>
    <n v="1000"/>
    <n v="1000"/>
    <n v="1000"/>
    <n v="0"/>
    <n v="0"/>
  </r>
  <r>
    <x v="3"/>
    <n v="8470315"/>
    <s v="KUST - Biomedical Engineering"/>
    <x v="11"/>
    <x v="11"/>
    <x v="382"/>
    <m/>
    <m/>
    <m/>
    <m/>
    <m/>
    <m/>
    <s v="847001"/>
    <s v="KUST - General"/>
    <x v="0"/>
    <x v="0"/>
    <n v="0"/>
    <n v="0"/>
    <n v="10000"/>
    <n v="9000"/>
    <n v="8000"/>
    <n v="7000"/>
    <n v="10000"/>
    <n v="10000"/>
    <n v="10000"/>
    <n v="10000"/>
    <n v="10000"/>
    <n v="0"/>
    <n v="8000"/>
  </r>
  <r>
    <x v="3"/>
    <n v="8470315"/>
    <s v="KUST - Biomedical Engineering"/>
    <x v="35"/>
    <x v="35"/>
    <x v="383"/>
    <m/>
    <m/>
    <m/>
    <m/>
    <m/>
    <m/>
    <s v="847001"/>
    <s v="KUST - General"/>
    <x v="0"/>
    <x v="0"/>
    <n v="0"/>
    <n v="0"/>
    <n v="3000"/>
    <n v="2700"/>
    <n v="2400"/>
    <n v="2100"/>
    <n v="3000"/>
    <n v="3000"/>
    <n v="3000"/>
    <n v="3000"/>
    <n v="3000"/>
    <n v="2000"/>
    <n v="0"/>
  </r>
  <r>
    <x v="3"/>
    <n v="8470320"/>
    <s v="KUST - Chemical Engineering"/>
    <x v="0"/>
    <x v="0"/>
    <x v="384"/>
    <m/>
    <m/>
    <m/>
    <m/>
    <m/>
    <m/>
    <s v="847001"/>
    <s v="KUST - General"/>
    <x v="0"/>
    <x v="0"/>
    <n v="0"/>
    <n v="0"/>
    <n v="20000"/>
    <n v="18000"/>
    <n v="16000"/>
    <n v="14000"/>
    <n v="60000"/>
    <n v="60000"/>
    <n v="20000"/>
    <n v="60000"/>
    <n v="60000"/>
    <n v="0"/>
    <n v="0"/>
  </r>
  <r>
    <x v="3"/>
    <n v="8470320"/>
    <s v="KUST - Chemical Engineering"/>
    <x v="6"/>
    <x v="6"/>
    <x v="385"/>
    <m/>
    <m/>
    <m/>
    <m/>
    <m/>
    <m/>
    <s v="847001"/>
    <s v="KUST - General"/>
    <x v="0"/>
    <x v="0"/>
    <n v="0"/>
    <n v="0"/>
    <n v="30000"/>
    <n v="27000"/>
    <n v="24000"/>
    <n v="21000"/>
    <n v="30000"/>
    <n v="30000"/>
    <n v="30000"/>
    <n v="30000"/>
    <n v="30000"/>
    <n v="0"/>
    <n v="0"/>
  </r>
  <r>
    <x v="3"/>
    <n v="8470320"/>
    <s v="KUST - Chemical Engineering"/>
    <x v="36"/>
    <x v="36"/>
    <x v="386"/>
    <m/>
    <m/>
    <m/>
    <m/>
    <m/>
    <m/>
    <s v="847001"/>
    <s v="KUST - General"/>
    <x v="0"/>
    <x v="0"/>
    <n v="0"/>
    <n v="0"/>
    <n v="25000"/>
    <n v="22500"/>
    <n v="20000"/>
    <n v="17500"/>
    <n v="30000"/>
    <n v="35000"/>
    <n v="25000"/>
    <n v="30000"/>
    <n v="35000"/>
    <n v="0"/>
    <n v="0"/>
  </r>
  <r>
    <x v="3"/>
    <n v="8470320"/>
    <s v="KUST - Chemical Engineering"/>
    <x v="7"/>
    <x v="7"/>
    <x v="387"/>
    <m/>
    <m/>
    <m/>
    <m/>
    <m/>
    <m/>
    <s v="847001"/>
    <s v="KUST - General"/>
    <x v="0"/>
    <x v="0"/>
    <n v="1890"/>
    <n v="1890"/>
    <n v="20000"/>
    <n v="18000"/>
    <n v="16000"/>
    <n v="14000"/>
    <n v="25000"/>
    <n v="20000"/>
    <n v="20000"/>
    <n v="25000"/>
    <n v="20000"/>
    <n v="3305"/>
    <n v="8822.5"/>
  </r>
  <r>
    <x v="3"/>
    <n v="8470320"/>
    <s v="KUST - Chemical Engineering"/>
    <x v="11"/>
    <x v="11"/>
    <x v="388"/>
    <m/>
    <m/>
    <m/>
    <m/>
    <m/>
    <m/>
    <s v="847001"/>
    <s v="KUST - General"/>
    <x v="0"/>
    <x v="0"/>
    <n v="0"/>
    <n v="0"/>
    <n v="35000"/>
    <n v="31500"/>
    <n v="28000"/>
    <n v="24500"/>
    <n v="35000"/>
    <n v="35000"/>
    <n v="35000"/>
    <n v="35000"/>
    <n v="35000"/>
    <n v="43833.5"/>
    <n v="7261.61"/>
  </r>
  <r>
    <x v="3"/>
    <n v="8470320"/>
    <s v="KUST - Chemical Engineering"/>
    <x v="15"/>
    <x v="15"/>
    <x v="389"/>
    <m/>
    <m/>
    <m/>
    <m/>
    <m/>
    <m/>
    <s v="847001"/>
    <s v="KUST - General"/>
    <x v="0"/>
    <x v="0"/>
    <n v="1"/>
    <n v="0"/>
    <n v="35000"/>
    <n v="31500"/>
    <n v="28000"/>
    <n v="24500"/>
    <n v="35000"/>
    <n v="35000"/>
    <n v="35000"/>
    <n v="35000"/>
    <n v="35000"/>
    <n v="0"/>
    <n v="0"/>
  </r>
  <r>
    <x v="3"/>
    <n v="8470320"/>
    <s v="KUST - Chemical Engineering"/>
    <x v="35"/>
    <x v="35"/>
    <x v="390"/>
    <m/>
    <m/>
    <m/>
    <m/>
    <m/>
    <m/>
    <s v="847001"/>
    <s v="KUST - General"/>
    <x v="0"/>
    <x v="0"/>
    <n v="0"/>
    <n v="0"/>
    <n v="45000"/>
    <n v="40500"/>
    <n v="36000"/>
    <n v="31499.999999999996"/>
    <n v="45000"/>
    <n v="45000"/>
    <n v="45000"/>
    <n v="45000"/>
    <n v="45000"/>
    <n v="21750"/>
    <n v="0"/>
  </r>
  <r>
    <x v="3"/>
    <n v="8470325"/>
    <s v="KUST - Civil Engineering"/>
    <x v="0"/>
    <x v="0"/>
    <x v="391"/>
    <m/>
    <m/>
    <m/>
    <m/>
    <m/>
    <m/>
    <s v="847001"/>
    <s v="KUST - General"/>
    <x v="0"/>
    <x v="0"/>
    <n v="0"/>
    <n v="0"/>
    <n v="4000"/>
    <n v="3600"/>
    <n v="3200"/>
    <n v="2800"/>
    <n v="4200"/>
    <n v="4000"/>
    <n v="4000"/>
    <n v="4200"/>
    <n v="4000"/>
    <n v="0"/>
    <n v="1000"/>
  </r>
  <r>
    <x v="3"/>
    <n v="8470325"/>
    <s v="KUST - Civil Engineering"/>
    <x v="6"/>
    <x v="6"/>
    <x v="392"/>
    <m/>
    <m/>
    <m/>
    <m/>
    <m/>
    <m/>
    <s v="847001"/>
    <s v="KUST - General"/>
    <x v="0"/>
    <x v="0"/>
    <n v="0"/>
    <n v="0"/>
    <n v="6600"/>
    <n v="5940"/>
    <n v="5280"/>
    <n v="4620"/>
    <n v="6600"/>
    <n v="6600"/>
    <n v="6600"/>
    <n v="6600"/>
    <n v="6600"/>
    <n v="3234.45"/>
    <n v="2055.1999999999998"/>
  </r>
  <r>
    <x v="3"/>
    <n v="8470325"/>
    <s v="KUST - Civil Engineering"/>
    <x v="36"/>
    <x v="36"/>
    <x v="393"/>
    <m/>
    <m/>
    <m/>
    <m/>
    <m/>
    <m/>
    <s v="847001"/>
    <s v="KUST - General"/>
    <x v="0"/>
    <x v="0"/>
    <n v="0"/>
    <n v="0"/>
    <n v="5000"/>
    <n v="4500"/>
    <n v="4000"/>
    <n v="3500"/>
    <n v="5000"/>
    <n v="7500"/>
    <n v="5000"/>
    <n v="5000"/>
    <n v="7500"/>
    <n v="0"/>
    <n v="2175"/>
  </r>
  <r>
    <x v="3"/>
    <n v="8470325"/>
    <s v="KUST - Civil Engineering"/>
    <x v="28"/>
    <x v="28"/>
    <x v="394"/>
    <m/>
    <m/>
    <m/>
    <m/>
    <m/>
    <m/>
    <s v="847001"/>
    <s v="KUST - General"/>
    <x v="0"/>
    <x v="0"/>
    <n v="12269"/>
    <n v="12268.15"/>
    <n v="165000"/>
    <n v="148500"/>
    <n v="132000"/>
    <n v="115499.99999999999"/>
    <n v="180000"/>
    <n v="195000"/>
    <n v="165000"/>
    <n v="180000"/>
    <n v="195000"/>
    <n v="48187"/>
    <n v="54381.54"/>
  </r>
  <r>
    <x v="3"/>
    <n v="8470325"/>
    <s v="KUST - Civil Engineering"/>
    <x v="7"/>
    <x v="7"/>
    <x v="395"/>
    <m/>
    <m/>
    <m/>
    <m/>
    <m/>
    <m/>
    <s v="847001"/>
    <s v="KUST - General"/>
    <x v="0"/>
    <x v="0"/>
    <n v="1502"/>
    <n v="1502.43"/>
    <n v="0"/>
    <n v="0"/>
    <n v="0"/>
    <n v="0"/>
    <n v="0"/>
    <n v="0"/>
    <n v="0"/>
    <n v="0"/>
    <n v="0"/>
    <n v="6276.65"/>
    <n v="6245.21"/>
  </r>
  <r>
    <x v="3"/>
    <n v="8470325"/>
    <s v="KUST - Civil Engineering"/>
    <x v="11"/>
    <x v="11"/>
    <x v="396"/>
    <m/>
    <m/>
    <m/>
    <m/>
    <m/>
    <m/>
    <s v="847001"/>
    <s v="KUST - General"/>
    <x v="0"/>
    <x v="0"/>
    <n v="26479"/>
    <n v="26476.67"/>
    <n v="30000"/>
    <n v="27000"/>
    <n v="24000"/>
    <n v="21000"/>
    <n v="30000"/>
    <n v="30000"/>
    <n v="30000"/>
    <n v="30000"/>
    <n v="30000"/>
    <n v="17659.5"/>
    <n v="88609.52"/>
  </r>
  <r>
    <x v="3"/>
    <n v="8470325"/>
    <s v="KUST - Civil Engineering"/>
    <x v="31"/>
    <x v="31"/>
    <x v="397"/>
    <m/>
    <m/>
    <m/>
    <m/>
    <m/>
    <m/>
    <s v="847001"/>
    <s v="KUST - General"/>
    <x v="0"/>
    <x v="0"/>
    <n v="0"/>
    <n v="0"/>
    <n v="80000"/>
    <n v="72000"/>
    <n v="64000"/>
    <n v="56000"/>
    <n v="80000"/>
    <n v="80000"/>
    <n v="80000"/>
    <n v="80000"/>
    <n v="80000"/>
    <n v="0"/>
    <n v="0"/>
  </r>
  <r>
    <x v="3"/>
    <n v="8470325"/>
    <s v="KUST - Civil Engineering"/>
    <x v="35"/>
    <x v="35"/>
    <x v="398"/>
    <m/>
    <m/>
    <m/>
    <m/>
    <m/>
    <m/>
    <s v="847001"/>
    <s v="KUST - General"/>
    <x v="0"/>
    <x v="0"/>
    <n v="0"/>
    <n v="0"/>
    <n v="0"/>
    <n v="0"/>
    <n v="0"/>
    <n v="0"/>
    <n v="0"/>
    <n v="0"/>
    <n v="0"/>
    <n v="0"/>
    <n v="0"/>
    <n v="2000"/>
    <n v="0"/>
  </r>
  <r>
    <x v="3"/>
    <n v="8470330"/>
    <s v="KUST - Electrical &amp; Computer Engineering"/>
    <x v="5"/>
    <x v="5"/>
    <x v="399"/>
    <m/>
    <m/>
    <m/>
    <m/>
    <m/>
    <m/>
    <s v="847001"/>
    <s v="KUST - General"/>
    <x v="0"/>
    <x v="0"/>
    <n v="52800"/>
    <n v="52799.38"/>
    <n v="0"/>
    <n v="0"/>
    <n v="0"/>
    <n v="0"/>
    <n v="0"/>
    <n v="0"/>
    <n v="0"/>
    <n v="0"/>
    <n v="0"/>
    <n v="0"/>
    <n v="0"/>
  </r>
  <r>
    <x v="3"/>
    <n v="8470330"/>
    <s v="KUST - Electrical &amp; Computer Engineering"/>
    <x v="6"/>
    <x v="6"/>
    <x v="400"/>
    <m/>
    <m/>
    <m/>
    <m/>
    <m/>
    <m/>
    <s v="847001"/>
    <s v="KUST - General"/>
    <x v="0"/>
    <x v="0"/>
    <n v="2185"/>
    <n v="2185"/>
    <n v="42000"/>
    <n v="37800"/>
    <n v="33600"/>
    <n v="29399.999999999996"/>
    <n v="8000"/>
    <n v="8000"/>
    <n v="42000"/>
    <n v="8000"/>
    <n v="8000"/>
    <n v="56293.09"/>
    <n v="8057.66"/>
  </r>
  <r>
    <x v="3"/>
    <n v="8470330"/>
    <s v="KUST - Electrical &amp; Computer Engineering"/>
    <x v="36"/>
    <x v="36"/>
    <x v="401"/>
    <m/>
    <m/>
    <m/>
    <m/>
    <m/>
    <m/>
    <s v="847001"/>
    <s v="KUST - General"/>
    <x v="0"/>
    <x v="0"/>
    <n v="1"/>
    <n v="0"/>
    <n v="72000"/>
    <n v="64800"/>
    <n v="57600"/>
    <n v="50400"/>
    <n v="72000"/>
    <n v="72000"/>
    <n v="72000"/>
    <n v="72000"/>
    <n v="72000"/>
    <n v="0"/>
    <n v="272484.32"/>
  </r>
  <r>
    <x v="3"/>
    <n v="8470330"/>
    <s v="KUST - Electrical &amp; Computer Engineering"/>
    <x v="39"/>
    <x v="39"/>
    <x v="402"/>
    <m/>
    <m/>
    <m/>
    <m/>
    <m/>
    <m/>
    <s v="847001"/>
    <s v="KUST - General"/>
    <x v="0"/>
    <x v="0"/>
    <n v="0"/>
    <n v="-3000"/>
    <n v="0"/>
    <n v="0"/>
    <n v="0"/>
    <n v="0"/>
    <n v="0"/>
    <n v="0"/>
    <n v="0"/>
    <n v="0"/>
    <n v="0"/>
    <n v="43211.32"/>
    <n v="-8500"/>
  </r>
  <r>
    <x v="3"/>
    <n v="8470330"/>
    <s v="KUST - Electrical &amp; Computer Engineering"/>
    <x v="7"/>
    <x v="7"/>
    <x v="403"/>
    <m/>
    <m/>
    <m/>
    <m/>
    <m/>
    <m/>
    <s v="847001"/>
    <s v="KUST - General"/>
    <x v="0"/>
    <x v="0"/>
    <n v="6982"/>
    <n v="6982.5"/>
    <n v="16000"/>
    <n v="14400"/>
    <n v="12800"/>
    <n v="11200"/>
    <n v="16000"/>
    <n v="16000"/>
    <n v="16000"/>
    <n v="16000"/>
    <n v="16000"/>
    <n v="4760"/>
    <n v="15320"/>
  </r>
  <r>
    <x v="3"/>
    <n v="8470330"/>
    <s v="KUST - Electrical &amp; Computer Engineering"/>
    <x v="11"/>
    <x v="11"/>
    <x v="404"/>
    <m/>
    <m/>
    <m/>
    <m/>
    <m/>
    <m/>
    <s v="847001"/>
    <s v="KUST - General"/>
    <x v="0"/>
    <x v="0"/>
    <n v="0"/>
    <n v="0"/>
    <n v="0"/>
    <n v="0"/>
    <n v="0"/>
    <n v="0"/>
    <n v="0"/>
    <n v="0"/>
    <n v="0"/>
    <n v="0"/>
    <n v="0"/>
    <n v="80047.69"/>
    <n v="687.81"/>
  </r>
  <r>
    <x v="3"/>
    <n v="8470330"/>
    <s v="KUST - Electrical &amp; Computer Engineering"/>
    <x v="38"/>
    <x v="38"/>
    <x v="405"/>
    <m/>
    <m/>
    <m/>
    <m/>
    <m/>
    <m/>
    <s v="847001"/>
    <s v="KUST - General"/>
    <x v="0"/>
    <x v="0"/>
    <n v="1"/>
    <n v="0"/>
    <n v="0"/>
    <n v="0"/>
    <n v="0"/>
    <n v="0"/>
    <n v="0"/>
    <n v="0"/>
    <n v="0"/>
    <n v="0"/>
    <n v="0"/>
    <n v="0"/>
    <n v="70231.44"/>
  </r>
  <r>
    <x v="3"/>
    <n v="8470330"/>
    <s v="KUST - Electrical &amp; Computer Engineering"/>
    <x v="15"/>
    <x v="15"/>
    <x v="406"/>
    <m/>
    <m/>
    <m/>
    <m/>
    <m/>
    <m/>
    <s v="847001"/>
    <s v="KUST - General"/>
    <x v="0"/>
    <x v="0"/>
    <n v="1"/>
    <n v="0"/>
    <n v="0"/>
    <n v="0"/>
    <n v="0"/>
    <n v="0"/>
    <n v="0"/>
    <n v="0"/>
    <n v="0"/>
    <n v="0"/>
    <n v="0"/>
    <n v="0"/>
    <n v="0"/>
  </r>
  <r>
    <x v="3"/>
    <n v="8470335"/>
    <s v="KUST - Industrial &amp; Systems Engineering"/>
    <x v="0"/>
    <x v="0"/>
    <x v="407"/>
    <m/>
    <m/>
    <m/>
    <m/>
    <m/>
    <m/>
    <s v="847001"/>
    <s v="KUST - General"/>
    <x v="0"/>
    <x v="0"/>
    <n v="0"/>
    <n v="0"/>
    <n v="10000"/>
    <n v="9000"/>
    <n v="8000"/>
    <n v="7000"/>
    <n v="10000"/>
    <n v="10000"/>
    <n v="10000"/>
    <n v="10000"/>
    <n v="10000"/>
    <n v="0"/>
    <n v="0"/>
  </r>
  <r>
    <x v="3"/>
    <n v="8470335"/>
    <s v="KUST - Industrial &amp; Systems Engineering"/>
    <x v="6"/>
    <x v="6"/>
    <x v="408"/>
    <m/>
    <m/>
    <m/>
    <m/>
    <m/>
    <m/>
    <s v="847001"/>
    <s v="KUST - General"/>
    <x v="0"/>
    <x v="0"/>
    <n v="0"/>
    <n v="0"/>
    <n v="20000"/>
    <n v="18000"/>
    <n v="16000"/>
    <n v="14000"/>
    <n v="20000"/>
    <n v="24000"/>
    <n v="20000"/>
    <n v="20000"/>
    <n v="24000"/>
    <n v="2968.93"/>
    <n v="6384.5"/>
  </r>
  <r>
    <x v="3"/>
    <n v="8470335"/>
    <s v="KUST - Industrial &amp; Systems Engineering"/>
    <x v="36"/>
    <x v="36"/>
    <x v="409"/>
    <m/>
    <m/>
    <m/>
    <m/>
    <m/>
    <m/>
    <s v="847001"/>
    <s v="KUST - General"/>
    <x v="0"/>
    <x v="0"/>
    <n v="2400"/>
    <n v="2400"/>
    <n v="10000"/>
    <n v="9000"/>
    <n v="8000"/>
    <n v="7000"/>
    <n v="10000"/>
    <n v="10000"/>
    <n v="10000"/>
    <n v="10000"/>
    <n v="10000"/>
    <n v="0"/>
    <n v="2520"/>
  </r>
  <r>
    <x v="3"/>
    <n v="8470335"/>
    <s v="KUST - Industrial &amp; Systems Engineering"/>
    <x v="7"/>
    <x v="7"/>
    <x v="410"/>
    <m/>
    <m/>
    <m/>
    <m/>
    <m/>
    <m/>
    <s v="847001"/>
    <s v="KUST - General"/>
    <x v="0"/>
    <x v="0"/>
    <n v="4447"/>
    <n v="4446.75"/>
    <n v="20000"/>
    <n v="18000"/>
    <n v="16000"/>
    <n v="14000"/>
    <n v="20000"/>
    <n v="20000"/>
    <n v="20000"/>
    <n v="20000"/>
    <n v="20000"/>
    <n v="5297.49"/>
    <n v="931.08"/>
  </r>
  <r>
    <x v="3"/>
    <n v="8470335"/>
    <s v="KUST - Industrial &amp; Systems Engineering"/>
    <x v="11"/>
    <x v="11"/>
    <x v="411"/>
    <m/>
    <m/>
    <m/>
    <m/>
    <m/>
    <m/>
    <s v="847001"/>
    <s v="KUST - General"/>
    <x v="0"/>
    <x v="0"/>
    <n v="0"/>
    <n v="0"/>
    <n v="40000"/>
    <n v="36000"/>
    <n v="32000"/>
    <n v="28000"/>
    <n v="40000"/>
    <n v="45000"/>
    <n v="40000"/>
    <n v="40000"/>
    <n v="45000"/>
    <n v="36164.53"/>
    <n v="44773.599999999999"/>
  </r>
  <r>
    <x v="3"/>
    <n v="8470340"/>
    <s v="KUST - Mechanical Engineering"/>
    <x v="0"/>
    <x v="0"/>
    <x v="412"/>
    <m/>
    <m/>
    <m/>
    <m/>
    <m/>
    <m/>
    <s v="847001"/>
    <s v="KUST - General"/>
    <x v="0"/>
    <x v="0"/>
    <n v="0"/>
    <n v="0"/>
    <n v="3000"/>
    <n v="2700"/>
    <n v="2400"/>
    <n v="2100"/>
    <n v="3000"/>
    <n v="3000"/>
    <n v="3000"/>
    <n v="3000"/>
    <n v="3000"/>
    <n v="0"/>
    <n v="0"/>
  </r>
  <r>
    <x v="3"/>
    <n v="8470340"/>
    <s v="KUST - Mechanical Engineering"/>
    <x v="6"/>
    <x v="6"/>
    <x v="413"/>
    <m/>
    <m/>
    <m/>
    <m/>
    <m/>
    <m/>
    <s v="847001"/>
    <s v="KUST - General"/>
    <x v="0"/>
    <x v="0"/>
    <n v="2080"/>
    <n v="2080"/>
    <n v="10000"/>
    <n v="9000"/>
    <n v="8000"/>
    <n v="7000"/>
    <n v="10000"/>
    <n v="10000"/>
    <n v="10000"/>
    <n v="10000"/>
    <n v="10000"/>
    <n v="0"/>
    <n v="7200"/>
  </r>
  <r>
    <x v="3"/>
    <n v="8470340"/>
    <s v="KUST - Mechanical Engineering"/>
    <x v="36"/>
    <x v="36"/>
    <x v="414"/>
    <m/>
    <m/>
    <m/>
    <m/>
    <m/>
    <m/>
    <s v="847001"/>
    <s v="KUST - General"/>
    <x v="0"/>
    <x v="0"/>
    <n v="2750"/>
    <n v="2750"/>
    <n v="12000"/>
    <n v="10800"/>
    <n v="9600"/>
    <n v="8400"/>
    <n v="12000"/>
    <n v="12000"/>
    <n v="12000"/>
    <n v="12000"/>
    <n v="12000"/>
    <n v="0"/>
    <n v="4762"/>
  </r>
  <r>
    <x v="3"/>
    <n v="8470340"/>
    <s v="KUST - Mechanical Engineering"/>
    <x v="7"/>
    <x v="7"/>
    <x v="415"/>
    <m/>
    <m/>
    <m/>
    <m/>
    <m/>
    <m/>
    <s v="847001"/>
    <s v="KUST - General"/>
    <x v="0"/>
    <x v="0"/>
    <n v="7287"/>
    <n v="7287"/>
    <n v="54000"/>
    <n v="48600"/>
    <n v="43200"/>
    <n v="37800"/>
    <n v="47000"/>
    <n v="51000"/>
    <n v="54000"/>
    <n v="47000"/>
    <n v="51000"/>
    <n v="0"/>
    <n v="16812.5"/>
  </r>
  <r>
    <x v="3"/>
    <n v="8470340"/>
    <s v="KUST - Mechanical Engineering"/>
    <x v="11"/>
    <x v="11"/>
    <x v="416"/>
    <m/>
    <m/>
    <m/>
    <m/>
    <m/>
    <m/>
    <s v="847001"/>
    <s v="KUST - General"/>
    <x v="0"/>
    <x v="0"/>
    <n v="9903"/>
    <n v="9903"/>
    <n v="0"/>
    <n v="0"/>
    <n v="0"/>
    <n v="0"/>
    <n v="0"/>
    <n v="0"/>
    <n v="0"/>
    <n v="0"/>
    <n v="0"/>
    <n v="104272.29"/>
    <n v="94830.42"/>
  </r>
  <r>
    <x v="3"/>
    <n v="8470340"/>
    <s v="KUST - Mechanical Engineering"/>
    <x v="15"/>
    <x v="15"/>
    <x v="417"/>
    <m/>
    <m/>
    <m/>
    <m/>
    <m/>
    <m/>
    <s v="847001"/>
    <s v="KUST - General"/>
    <x v="0"/>
    <x v="0"/>
    <n v="1"/>
    <n v="0"/>
    <n v="0"/>
    <n v="0"/>
    <n v="0"/>
    <n v="0"/>
    <n v="0"/>
    <n v="0"/>
    <n v="0"/>
    <n v="0"/>
    <n v="0"/>
    <n v="0"/>
    <n v="0"/>
  </r>
  <r>
    <x v="3"/>
    <n v="8470340"/>
    <s v="KUST - Mechanical Engineering"/>
    <x v="35"/>
    <x v="35"/>
    <x v="418"/>
    <m/>
    <m/>
    <m/>
    <m/>
    <m/>
    <m/>
    <s v="847001"/>
    <s v="KUST - General"/>
    <x v="0"/>
    <x v="0"/>
    <n v="0"/>
    <n v="0"/>
    <n v="0"/>
    <n v="0"/>
    <n v="0"/>
    <n v="0"/>
    <n v="0"/>
    <n v="0"/>
    <n v="0"/>
    <n v="0"/>
    <n v="0"/>
    <n v="6842"/>
    <n v="6842"/>
  </r>
  <r>
    <x v="3"/>
    <n v="8470345"/>
    <s v="KUST - Nuclear Engineering"/>
    <x v="0"/>
    <x v="0"/>
    <x v="419"/>
    <m/>
    <m/>
    <m/>
    <m/>
    <m/>
    <m/>
    <s v="847001"/>
    <s v="KUST - General"/>
    <x v="0"/>
    <x v="0"/>
    <n v="41000"/>
    <n v="41000"/>
    <n v="20000"/>
    <n v="18000"/>
    <n v="16000"/>
    <n v="14000"/>
    <n v="10000"/>
    <n v="10000"/>
    <n v="20000"/>
    <n v="10000"/>
    <n v="10000"/>
    <n v="23247.94"/>
    <n v="71606.55"/>
  </r>
  <r>
    <x v="3"/>
    <n v="8470345"/>
    <s v="KUST - Nuclear Engineering"/>
    <x v="6"/>
    <x v="6"/>
    <x v="420"/>
    <m/>
    <m/>
    <m/>
    <m/>
    <m/>
    <m/>
    <s v="847001"/>
    <s v="KUST - General"/>
    <x v="0"/>
    <x v="0"/>
    <n v="0"/>
    <n v="0"/>
    <n v="30000"/>
    <n v="27000"/>
    <n v="24000"/>
    <n v="21000"/>
    <n v="30000"/>
    <n v="30000"/>
    <n v="30000"/>
    <n v="30000"/>
    <n v="30000"/>
    <n v="100"/>
    <n v="0"/>
  </r>
  <r>
    <x v="3"/>
    <n v="8470345"/>
    <s v="KUST - Nuclear Engineering"/>
    <x v="36"/>
    <x v="36"/>
    <x v="421"/>
    <m/>
    <m/>
    <m/>
    <m/>
    <m/>
    <m/>
    <s v="847001"/>
    <s v="KUST - General"/>
    <x v="0"/>
    <x v="0"/>
    <n v="0"/>
    <n v="0"/>
    <n v="120000"/>
    <n v="108000"/>
    <n v="96000"/>
    <n v="84000"/>
    <n v="120000"/>
    <n v="120000"/>
    <n v="120000"/>
    <n v="120000"/>
    <n v="120000"/>
    <n v="0"/>
    <n v="0"/>
  </r>
  <r>
    <x v="3"/>
    <n v="8470345"/>
    <s v="KUST - Nuclear Engineering"/>
    <x v="7"/>
    <x v="7"/>
    <x v="422"/>
    <m/>
    <m/>
    <m/>
    <m/>
    <m/>
    <m/>
    <s v="847001"/>
    <s v="KUST - General"/>
    <x v="0"/>
    <x v="0"/>
    <n v="0"/>
    <n v="0"/>
    <n v="3000"/>
    <n v="2700"/>
    <n v="2400"/>
    <n v="2100"/>
    <n v="3000"/>
    <n v="3000"/>
    <n v="3000"/>
    <n v="3000"/>
    <n v="3000"/>
    <n v="380.95"/>
    <n v="685.95"/>
  </r>
  <r>
    <x v="3"/>
    <n v="8470345"/>
    <s v="KUST - Nuclear Engineering"/>
    <x v="8"/>
    <x v="8"/>
    <x v="423"/>
    <m/>
    <m/>
    <m/>
    <m/>
    <m/>
    <m/>
    <s v="847001"/>
    <s v="KUST - General"/>
    <x v="0"/>
    <x v="0"/>
    <n v="-3290"/>
    <n v="-7075.56"/>
    <n v="146983"/>
    <n v="132284.70000000001"/>
    <n v="117586.40000000001"/>
    <n v="102888.09999999999"/>
    <n v="154332"/>
    <n v="162048"/>
    <n v="146983"/>
    <n v="154332"/>
    <n v="162048"/>
    <n v="3784.96"/>
    <n v="94303.07"/>
  </r>
  <r>
    <x v="3"/>
    <n v="8470345"/>
    <s v="KUST - Nuclear Engineering"/>
    <x v="35"/>
    <x v="35"/>
    <x v="424"/>
    <m/>
    <m/>
    <m/>
    <m/>
    <m/>
    <m/>
    <s v="847001"/>
    <s v="KUST - General"/>
    <x v="0"/>
    <x v="0"/>
    <n v="0"/>
    <n v="0"/>
    <n v="9640"/>
    <n v="8676"/>
    <n v="7712"/>
    <n v="6748"/>
    <n v="0"/>
    <n v="0"/>
    <n v="9640"/>
    <n v="0"/>
    <n v="0"/>
    <n v="2000"/>
    <n v="0"/>
  </r>
  <r>
    <x v="3"/>
    <n v="8470350"/>
    <s v="KUST - Petroleum Engineering"/>
    <x v="0"/>
    <x v="0"/>
    <x v="425"/>
    <m/>
    <m/>
    <m/>
    <m/>
    <m/>
    <m/>
    <s v="847001"/>
    <s v="KUST - General"/>
    <x v="0"/>
    <x v="0"/>
    <n v="0"/>
    <n v="0"/>
    <n v="0"/>
    <n v="0"/>
    <n v="0"/>
    <n v="0"/>
    <n v="0"/>
    <n v="0"/>
    <n v="0"/>
    <n v="0"/>
    <n v="0"/>
    <n v="4060"/>
    <n v="0"/>
  </r>
  <r>
    <x v="3"/>
    <n v="8470350"/>
    <s v="KUST - Petroleum Engineering"/>
    <x v="36"/>
    <x v="36"/>
    <x v="426"/>
    <m/>
    <m/>
    <m/>
    <m/>
    <m/>
    <m/>
    <s v="847001"/>
    <s v="KUST - General"/>
    <x v="0"/>
    <x v="0"/>
    <n v="1248"/>
    <n v="1247.5999999999999"/>
    <n v="25000"/>
    <n v="22500"/>
    <n v="20000"/>
    <n v="17500"/>
    <n v="32000"/>
    <n v="34200"/>
    <n v="25000"/>
    <n v="32000"/>
    <n v="34200"/>
    <n v="0"/>
    <n v="107425.41"/>
  </r>
  <r>
    <x v="3"/>
    <n v="8470350"/>
    <s v="KUST - Petroleum Engineering"/>
    <x v="7"/>
    <x v="7"/>
    <x v="427"/>
    <m/>
    <m/>
    <m/>
    <m/>
    <m/>
    <m/>
    <s v="847001"/>
    <s v="KUST - General"/>
    <x v="0"/>
    <x v="0"/>
    <n v="9656"/>
    <n v="9655.5499999999993"/>
    <n v="8500"/>
    <n v="7650"/>
    <n v="6800"/>
    <n v="5950"/>
    <n v="9350.0000000000018"/>
    <n v="10285.000000000002"/>
    <n v="8500"/>
    <n v="9350.0000000000018"/>
    <n v="10285.000000000002"/>
    <n v="3779"/>
    <n v="14100.9"/>
  </r>
  <r>
    <x v="3"/>
    <n v="8470350"/>
    <s v="KUST - Petroleum Engineering"/>
    <x v="35"/>
    <x v="35"/>
    <x v="428"/>
    <m/>
    <m/>
    <m/>
    <m/>
    <m/>
    <m/>
    <s v="847001"/>
    <s v="KUST - General"/>
    <x v="0"/>
    <x v="0"/>
    <n v="0"/>
    <n v="0"/>
    <n v="60000"/>
    <n v="54000"/>
    <n v="48000"/>
    <n v="42000"/>
    <n v="40000"/>
    <n v="40000"/>
    <n v="60000"/>
    <n v="40000"/>
    <n v="40000"/>
    <n v="2000"/>
    <n v="0"/>
  </r>
  <r>
    <x v="4"/>
    <n v="8470405"/>
    <s v="KUST - Dean Of Arts &amp; Science"/>
    <x v="18"/>
    <x v="18"/>
    <x v="429"/>
    <m/>
    <m/>
    <m/>
    <m/>
    <m/>
    <m/>
    <s v="847001"/>
    <s v="KUST - General"/>
    <x v="0"/>
    <x v="0"/>
    <n v="10138"/>
    <n v="10137"/>
    <n v="15000"/>
    <n v="13500"/>
    <n v="12000"/>
    <n v="10500"/>
    <n v="15000"/>
    <n v="15000"/>
    <n v="15000"/>
    <n v="15000"/>
    <n v="15000"/>
    <n v="0"/>
    <n v="11599.02"/>
  </r>
  <r>
    <x v="4"/>
    <n v="8470405"/>
    <s v="KUST - Dean Of Arts &amp; Science"/>
    <x v="11"/>
    <x v="11"/>
    <x v="430"/>
    <m/>
    <m/>
    <m/>
    <m/>
    <m/>
    <m/>
    <s v="847001"/>
    <s v="KUST - General"/>
    <x v="0"/>
    <x v="0"/>
    <n v="0"/>
    <n v="0"/>
    <n v="0"/>
    <n v="0"/>
    <n v="0"/>
    <n v="0"/>
    <n v="0"/>
    <n v="0"/>
    <n v="0"/>
    <n v="0"/>
    <n v="0"/>
    <n v="28600"/>
    <n v="51855.360000000001"/>
  </r>
  <r>
    <x v="4"/>
    <n v="8470410"/>
    <s v="KUST - Institute of International &amp; Civil Security"/>
    <x v="2"/>
    <x v="2"/>
    <x v="431"/>
    <m/>
    <m/>
    <m/>
    <m/>
    <m/>
    <m/>
    <s v="847001"/>
    <s v="KUST - General"/>
    <x v="0"/>
    <x v="0"/>
    <n v="0"/>
    <n v="0"/>
    <n v="0"/>
    <n v="0"/>
    <n v="0"/>
    <n v="0"/>
    <n v="0"/>
    <n v="0"/>
    <n v="0"/>
    <n v="0"/>
    <n v="0"/>
    <n v="0"/>
    <n v="0"/>
  </r>
  <r>
    <x v="4"/>
    <n v="8470410"/>
    <s v="KUST - Institute of International &amp; Civil Security"/>
    <x v="17"/>
    <x v="17"/>
    <x v="432"/>
    <m/>
    <m/>
    <m/>
    <m/>
    <m/>
    <m/>
    <s v="847001"/>
    <s v="KUST - General"/>
    <x v="0"/>
    <x v="0"/>
    <n v="0"/>
    <n v="0"/>
    <n v="0"/>
    <n v="0"/>
    <n v="0"/>
    <n v="0"/>
    <n v="0"/>
    <n v="0"/>
    <n v="0"/>
    <n v="0"/>
    <n v="0"/>
    <n v="0"/>
    <n v="0"/>
  </r>
  <r>
    <x v="4"/>
    <n v="8470410"/>
    <s v="KUST - Institute of International &amp; Civil Security"/>
    <x v="39"/>
    <x v="39"/>
    <x v="433"/>
    <m/>
    <m/>
    <m/>
    <m/>
    <m/>
    <m/>
    <s v="847001"/>
    <s v="KUST - General"/>
    <x v="0"/>
    <x v="0"/>
    <n v="0"/>
    <n v="0"/>
    <n v="162000"/>
    <n v="145800"/>
    <n v="129600"/>
    <n v="113400"/>
    <n v="162000"/>
    <n v="162000"/>
    <n v="162000"/>
    <n v="162000"/>
    <n v="162000"/>
    <n v="0"/>
    <n v="127"/>
  </r>
  <r>
    <x v="4"/>
    <n v="8470410"/>
    <s v="KUST - Institute of International &amp; Civil Security"/>
    <x v="11"/>
    <x v="11"/>
    <x v="434"/>
    <m/>
    <m/>
    <m/>
    <m/>
    <m/>
    <m/>
    <s v="847001"/>
    <s v="KUST - General"/>
    <x v="0"/>
    <x v="0"/>
    <n v="0"/>
    <n v="0"/>
    <n v="0"/>
    <n v="0"/>
    <n v="0"/>
    <n v="0"/>
    <n v="0"/>
    <n v="0"/>
    <n v="0"/>
    <n v="0"/>
    <n v="0"/>
    <n v="0"/>
    <n v="11163.55"/>
  </r>
  <r>
    <x v="4"/>
    <n v="8470410"/>
    <s v="KUST - Institute of International &amp; Civil Security"/>
    <x v="12"/>
    <x v="12"/>
    <x v="435"/>
    <m/>
    <m/>
    <m/>
    <m/>
    <m/>
    <m/>
    <s v="847001"/>
    <s v="KUST - General"/>
    <x v="0"/>
    <x v="0"/>
    <n v="0"/>
    <n v="0"/>
    <n v="0"/>
    <n v="0"/>
    <n v="0"/>
    <n v="0"/>
    <n v="0"/>
    <n v="0"/>
    <n v="0"/>
    <n v="0"/>
    <n v="0"/>
    <n v="0"/>
    <n v="0"/>
  </r>
  <r>
    <x v="4"/>
    <n v="8470415"/>
    <s v="KUST - Chemistry"/>
    <x v="6"/>
    <x v="6"/>
    <x v="436"/>
    <m/>
    <m/>
    <m/>
    <m/>
    <m/>
    <m/>
    <s v="847001"/>
    <s v="KUST - General"/>
    <x v="0"/>
    <x v="0"/>
    <n v="0"/>
    <n v="0"/>
    <n v="0"/>
    <n v="0"/>
    <n v="0"/>
    <n v="0"/>
    <n v="34000"/>
    <n v="34000"/>
    <n v="0"/>
    <n v="34000"/>
    <n v="34000"/>
    <n v="0"/>
    <n v="0"/>
  </r>
  <r>
    <x v="4"/>
    <n v="8470415"/>
    <s v="KUST - Chemistry"/>
    <x v="18"/>
    <x v="18"/>
    <x v="437"/>
    <m/>
    <m/>
    <m/>
    <m/>
    <m/>
    <m/>
    <s v="847001"/>
    <s v="KUST - General"/>
    <x v="0"/>
    <x v="0"/>
    <n v="0"/>
    <n v="0"/>
    <n v="0"/>
    <n v="0"/>
    <n v="0"/>
    <n v="0"/>
    <n v="0"/>
    <n v="0"/>
    <n v="0"/>
    <n v="0"/>
    <n v="0"/>
    <n v="0"/>
    <n v="8133.78"/>
  </r>
  <r>
    <x v="4"/>
    <n v="8470415"/>
    <s v="KUST - Chemistry"/>
    <x v="36"/>
    <x v="36"/>
    <x v="438"/>
    <m/>
    <m/>
    <m/>
    <m/>
    <m/>
    <m/>
    <s v="847001"/>
    <s v="KUST - General"/>
    <x v="0"/>
    <x v="0"/>
    <n v="0"/>
    <n v="0"/>
    <n v="5000"/>
    <n v="4500"/>
    <n v="4000"/>
    <n v="3500"/>
    <n v="7500"/>
    <n v="7500"/>
    <n v="5000"/>
    <n v="7500"/>
    <n v="7500"/>
    <n v="0"/>
    <n v="0"/>
  </r>
  <r>
    <x v="4"/>
    <n v="8470415"/>
    <s v="KUST - Chemistry"/>
    <x v="11"/>
    <x v="11"/>
    <x v="439"/>
    <m/>
    <m/>
    <m/>
    <m/>
    <m/>
    <m/>
    <s v="847001"/>
    <s v="KUST - General"/>
    <x v="0"/>
    <x v="0"/>
    <n v="0"/>
    <n v="0"/>
    <n v="0"/>
    <n v="0"/>
    <n v="0"/>
    <n v="0"/>
    <n v="36000"/>
    <n v="35000"/>
    <n v="0"/>
    <n v="36000"/>
    <n v="35000"/>
    <n v="0"/>
    <n v="20447.48"/>
  </r>
  <r>
    <x v="4"/>
    <n v="8470415"/>
    <s v="KUST - Chemistry"/>
    <x v="12"/>
    <x v="12"/>
    <x v="440"/>
    <m/>
    <m/>
    <m/>
    <m/>
    <m/>
    <m/>
    <s v="847001"/>
    <s v="KUST - General"/>
    <x v="0"/>
    <x v="0"/>
    <n v="0"/>
    <n v="0"/>
    <n v="15000"/>
    <n v="13500"/>
    <n v="12000"/>
    <n v="10500"/>
    <n v="15000"/>
    <n v="15000"/>
    <n v="15000"/>
    <n v="15000"/>
    <n v="15000"/>
    <n v="0"/>
    <n v="426.25"/>
  </r>
  <r>
    <x v="4"/>
    <n v="8470415"/>
    <s v="KUST - Chemistry"/>
    <x v="14"/>
    <x v="14"/>
    <x v="441"/>
    <m/>
    <m/>
    <m/>
    <m/>
    <m/>
    <m/>
    <s v="847001"/>
    <s v="KUST - General"/>
    <x v="0"/>
    <x v="0"/>
    <n v="1"/>
    <n v="0"/>
    <n v="20000"/>
    <n v="18000"/>
    <n v="16000"/>
    <n v="14000"/>
    <n v="0"/>
    <n v="0"/>
    <n v="20000"/>
    <n v="0"/>
    <n v="0"/>
    <n v="0"/>
    <n v="0"/>
  </r>
  <r>
    <x v="4"/>
    <n v="8470415"/>
    <s v="KUST - Chemistry"/>
    <x v="15"/>
    <x v="15"/>
    <x v="442"/>
    <m/>
    <m/>
    <m/>
    <m/>
    <m/>
    <m/>
    <s v="847001"/>
    <s v="KUST - General"/>
    <x v="0"/>
    <x v="0"/>
    <n v="1"/>
    <n v="0"/>
    <n v="0"/>
    <n v="0"/>
    <n v="0"/>
    <n v="0"/>
    <n v="0"/>
    <n v="0"/>
    <n v="0"/>
    <n v="0"/>
    <n v="0"/>
    <n v="1820"/>
    <n v="0"/>
  </r>
  <r>
    <x v="4"/>
    <n v="8470425"/>
    <s v="KUST - Physics"/>
    <x v="0"/>
    <x v="0"/>
    <x v="443"/>
    <m/>
    <m/>
    <m/>
    <m/>
    <m/>
    <m/>
    <s v="847001"/>
    <s v="KUST - General"/>
    <x v="0"/>
    <x v="0"/>
    <n v="5.0000000002910397E-2"/>
    <n v="0"/>
    <n v="0"/>
    <n v="0"/>
    <n v="0"/>
    <n v="0"/>
    <n v="0"/>
    <n v="0"/>
    <n v="0"/>
    <n v="0"/>
    <n v="0"/>
    <n v="0"/>
    <n v="0"/>
  </r>
  <r>
    <x v="4"/>
    <n v="8470425"/>
    <s v="KUST - Physics"/>
    <x v="5"/>
    <x v="5"/>
    <x v="444"/>
    <m/>
    <m/>
    <m/>
    <m/>
    <m/>
    <m/>
    <s v="847001"/>
    <s v="KUST - General"/>
    <x v="0"/>
    <x v="0"/>
    <n v="0.84000000000378305"/>
    <n v="0"/>
    <n v="0"/>
    <n v="0"/>
    <n v="0"/>
    <n v="0"/>
    <n v="0"/>
    <n v="0"/>
    <n v="0"/>
    <n v="0"/>
    <n v="0"/>
    <n v="138000"/>
    <n v="5952.38"/>
  </r>
  <r>
    <x v="4"/>
    <n v="8470425"/>
    <s v="KUST - Physics"/>
    <x v="7"/>
    <x v="7"/>
    <x v="445"/>
    <m/>
    <m/>
    <m/>
    <m/>
    <m/>
    <m/>
    <s v="847001"/>
    <s v="KUST - General"/>
    <x v="0"/>
    <x v="0"/>
    <n v="5057.5"/>
    <n v="5058"/>
    <n v="10116"/>
    <n v="9104.4"/>
    <n v="8092.8"/>
    <n v="7081.2"/>
    <n v="20000"/>
    <n v="14000"/>
    <n v="10116"/>
    <n v="20000"/>
    <n v="14000"/>
    <n v="0"/>
    <n v="5798"/>
  </r>
  <r>
    <x v="4"/>
    <n v="8470425"/>
    <s v="KUST - Physics"/>
    <x v="11"/>
    <x v="11"/>
    <x v="446"/>
    <m/>
    <m/>
    <m/>
    <m/>
    <m/>
    <m/>
    <s v="847001"/>
    <s v="KUST - General"/>
    <x v="0"/>
    <x v="0"/>
    <n v="0.18000000000029101"/>
    <n v="0"/>
    <n v="128000"/>
    <n v="115200"/>
    <n v="102400"/>
    <n v="89600"/>
    <n v="0"/>
    <n v="150000"/>
    <n v="128000"/>
    <n v="0"/>
    <n v="150000"/>
    <n v="0"/>
    <n v="0"/>
  </r>
  <r>
    <x v="4"/>
    <n v="8470430"/>
    <s v="KUST - Preparatory Program"/>
    <x v="39"/>
    <x v="39"/>
    <x v="447"/>
    <m/>
    <m/>
    <m/>
    <m/>
    <m/>
    <m/>
    <s v="847001"/>
    <s v="KUST - General"/>
    <x v="0"/>
    <x v="0"/>
    <n v="0.34000000000014602"/>
    <n v="0"/>
    <n v="8500"/>
    <n v="7650"/>
    <n v="6800"/>
    <n v="5950"/>
    <n v="8500"/>
    <n v="8500"/>
    <n v="8500"/>
    <n v="8500"/>
    <n v="8500"/>
    <n v="8722.26"/>
    <n v="0"/>
  </r>
  <r>
    <x v="4"/>
    <n v="8470430"/>
    <s v="KUST - Preparatory Program"/>
    <x v="7"/>
    <x v="7"/>
    <x v="448"/>
    <m/>
    <m/>
    <m/>
    <m/>
    <m/>
    <m/>
    <s v="847001"/>
    <s v="KUST - General"/>
    <x v="0"/>
    <x v="0"/>
    <n v="6195"/>
    <n v="6195"/>
    <n v="12000"/>
    <n v="10800"/>
    <n v="9600"/>
    <n v="8400"/>
    <n v="12000"/>
    <n v="12000"/>
    <n v="12000"/>
    <n v="12000"/>
    <n v="12000"/>
    <n v="2380.9499999999998"/>
    <n v="13951.04"/>
  </r>
  <r>
    <x v="4"/>
    <n v="8470430"/>
    <s v="KUST - Preparatory Program"/>
    <x v="12"/>
    <x v="12"/>
    <x v="449"/>
    <m/>
    <m/>
    <m/>
    <m/>
    <m/>
    <m/>
    <s v="847001"/>
    <s v="KUST - General"/>
    <x v="0"/>
    <x v="0"/>
    <n v="0.68000000000029104"/>
    <n v="0"/>
    <n v="0"/>
    <n v="0"/>
    <n v="0"/>
    <n v="0"/>
    <n v="0"/>
    <n v="0"/>
    <n v="0"/>
    <n v="0"/>
    <n v="0"/>
    <n v="0"/>
    <n v="0"/>
  </r>
  <r>
    <x v="4"/>
    <n v="8470435"/>
    <s v="KUST - Department of English"/>
    <x v="6"/>
    <x v="6"/>
    <x v="450"/>
    <m/>
    <m/>
    <m/>
    <m/>
    <m/>
    <m/>
    <s v="847001"/>
    <s v="KUST - General"/>
    <x v="0"/>
    <x v="0"/>
    <n v="0.760000000009313"/>
    <n v="0"/>
    <n v="0"/>
    <n v="0"/>
    <n v="0"/>
    <n v="0"/>
    <n v="0"/>
    <n v="0"/>
    <n v="0"/>
    <n v="0"/>
    <n v="0"/>
    <n v="0"/>
    <n v="0"/>
  </r>
  <r>
    <x v="4"/>
    <n v="8470435"/>
    <s v="KUST - Department of English"/>
    <x v="18"/>
    <x v="18"/>
    <x v="451"/>
    <m/>
    <m/>
    <m/>
    <m/>
    <m/>
    <m/>
    <s v="847001"/>
    <s v="KUST - General"/>
    <x v="0"/>
    <x v="0"/>
    <n v="5501"/>
    <n v="5500"/>
    <n v="0"/>
    <n v="0"/>
    <n v="0"/>
    <n v="0"/>
    <n v="0"/>
    <n v="0"/>
    <n v="0"/>
    <n v="0"/>
    <n v="0"/>
    <n v="0"/>
    <n v="0"/>
  </r>
  <r>
    <x v="4"/>
    <n v="8470435"/>
    <s v="KUST - Department of English"/>
    <x v="39"/>
    <x v="39"/>
    <x v="452"/>
    <m/>
    <m/>
    <m/>
    <m/>
    <m/>
    <m/>
    <s v="847001"/>
    <s v="KUST - General"/>
    <x v="0"/>
    <x v="0"/>
    <n v="0.91000000000349202"/>
    <n v="0"/>
    <n v="0"/>
    <n v="0"/>
    <n v="0"/>
    <n v="0"/>
    <n v="0"/>
    <n v="0"/>
    <n v="0"/>
    <n v="0"/>
    <n v="0"/>
    <n v="0"/>
    <n v="0"/>
  </r>
  <r>
    <x v="4"/>
    <n v="8470435"/>
    <s v="KUST - Department of English"/>
    <x v="7"/>
    <x v="7"/>
    <x v="453"/>
    <m/>
    <m/>
    <m/>
    <m/>
    <m/>
    <m/>
    <s v="847001"/>
    <s v="KUST - General"/>
    <x v="0"/>
    <x v="0"/>
    <n v="0.58000000000174601"/>
    <n v="0"/>
    <n v="0"/>
    <n v="0"/>
    <n v="0"/>
    <n v="0"/>
    <n v="100000"/>
    <n v="100000"/>
    <n v="0"/>
    <n v="100000"/>
    <n v="100000"/>
    <n v="1020"/>
    <n v="0"/>
  </r>
  <r>
    <x v="4"/>
    <n v="8470435"/>
    <s v="KUST - Department of English"/>
    <x v="11"/>
    <x v="11"/>
    <x v="454"/>
    <m/>
    <m/>
    <m/>
    <m/>
    <m/>
    <m/>
    <s v="847001"/>
    <s v="KUST - General"/>
    <x v="0"/>
    <x v="0"/>
    <n v="0.88000000000465695"/>
    <n v="0"/>
    <n v="0"/>
    <n v="0"/>
    <n v="0"/>
    <n v="0"/>
    <n v="0"/>
    <n v="0"/>
    <n v="0"/>
    <n v="0"/>
    <n v="0"/>
    <n v="12205.16"/>
    <n v="0"/>
  </r>
  <r>
    <x v="4"/>
    <n v="8470440"/>
    <s v="KUST - Humanities &amp; Social Sciences"/>
    <x v="2"/>
    <x v="2"/>
    <x v="455"/>
    <m/>
    <m/>
    <m/>
    <m/>
    <m/>
    <m/>
    <s v="847001"/>
    <s v="KUST - General"/>
    <x v="0"/>
    <x v="0"/>
    <n v="0"/>
    <n v="0"/>
    <n v="150000"/>
    <n v="135000"/>
    <n v="120000"/>
    <n v="105000"/>
    <n v="150000"/>
    <n v="150000"/>
    <n v="150000"/>
    <n v="150000"/>
    <n v="150000"/>
    <n v="0"/>
    <n v="0"/>
  </r>
  <r>
    <x v="4"/>
    <n v="8470440"/>
    <s v="KUST - Humanities &amp; Social Sciences"/>
    <x v="11"/>
    <x v="11"/>
    <x v="456"/>
    <m/>
    <m/>
    <m/>
    <m/>
    <m/>
    <m/>
    <s v="847001"/>
    <s v="KUST - General"/>
    <x v="0"/>
    <x v="0"/>
    <n v="0"/>
    <n v="0"/>
    <n v="225000"/>
    <n v="202500"/>
    <n v="180000"/>
    <n v="157500"/>
    <n v="225000"/>
    <n v="225000"/>
    <n v="225000"/>
    <n v="225000"/>
    <n v="225000"/>
    <n v="0"/>
    <n v="118542.74"/>
  </r>
  <r>
    <x v="4"/>
    <n v="8470440"/>
    <s v="KUST - Humanities &amp; Social Sciences"/>
    <x v="12"/>
    <x v="12"/>
    <x v="457"/>
    <m/>
    <m/>
    <m/>
    <m/>
    <m/>
    <m/>
    <s v="847001"/>
    <s v="KUST - General"/>
    <x v="0"/>
    <x v="0"/>
    <n v="0"/>
    <n v="0"/>
    <n v="100000"/>
    <n v="90000"/>
    <n v="80000"/>
    <n v="70000"/>
    <n v="100000"/>
    <n v="100000"/>
    <n v="100000"/>
    <n v="100000"/>
    <n v="100000"/>
    <n v="0"/>
    <n v="0"/>
  </r>
  <r>
    <x v="4"/>
    <n v="8470445"/>
    <s v="KUST - Mathematics"/>
    <x v="36"/>
    <x v="36"/>
    <x v="458"/>
    <m/>
    <m/>
    <m/>
    <m/>
    <m/>
    <m/>
    <s v="847001"/>
    <s v="KUST - General"/>
    <x v="0"/>
    <x v="0"/>
    <n v="0"/>
    <n v="0"/>
    <n v="36630"/>
    <n v="32967"/>
    <n v="29304"/>
    <n v="25641"/>
    <n v="36630"/>
    <n v="36630"/>
    <n v="36630"/>
    <n v="36630"/>
    <n v="36630"/>
    <n v="0"/>
    <n v="0"/>
  </r>
  <r>
    <x v="4"/>
    <n v="8470450"/>
    <s v="KUST - Earth Science"/>
    <x v="8"/>
    <x v="8"/>
    <x v="459"/>
    <m/>
    <m/>
    <m/>
    <m/>
    <m/>
    <m/>
    <s v="847001"/>
    <s v="KUST - General"/>
    <x v="0"/>
    <x v="0"/>
    <n v="-4357"/>
    <n v="-4357.79"/>
    <n v="313605"/>
    <n v="282244.5"/>
    <n v="250884"/>
    <n v="219523.5"/>
    <n v="0"/>
    <n v="0"/>
    <n v="313605"/>
    <n v="0"/>
    <n v="0"/>
    <n v="0"/>
    <n v="12803.03"/>
  </r>
  <r>
    <x v="5"/>
    <n v="8470520"/>
    <s v="KUST - Environment, Health &amp; Safety"/>
    <x v="40"/>
    <x v="40"/>
    <x v="460"/>
    <m/>
    <m/>
    <m/>
    <m/>
    <m/>
    <m/>
    <s v="847010"/>
    <s v="KUST - Main Campus"/>
    <x v="0"/>
    <x v="0"/>
    <n v="330005"/>
    <n v="330003.52"/>
    <n v="0"/>
    <n v="0"/>
    <n v="0"/>
    <n v="0"/>
    <n v="0"/>
    <n v="0"/>
    <n v="0"/>
    <n v="0"/>
    <n v="0"/>
    <n v="0"/>
    <n v="3850039"/>
  </r>
  <r>
    <x v="5"/>
    <n v="8470530"/>
    <s v="KUST - Facilities Management"/>
    <x v="7"/>
    <x v="7"/>
    <x v="461"/>
    <m/>
    <m/>
    <m/>
    <m/>
    <m/>
    <m/>
    <s v="847010"/>
    <s v="KUST - Main Campus"/>
    <x v="0"/>
    <x v="0"/>
    <n v="0"/>
    <n v="0"/>
    <n v="30000"/>
    <n v="27000"/>
    <n v="24000"/>
    <n v="21000"/>
    <n v="0"/>
    <n v="10000"/>
    <n v="30000"/>
    <n v="0"/>
    <n v="10000"/>
    <n v="0"/>
    <n v="2974.8"/>
  </r>
  <r>
    <x v="5"/>
    <n v="8470530"/>
    <s v="KUST - Facilities Management"/>
    <x v="11"/>
    <x v="11"/>
    <x v="462"/>
    <m/>
    <m/>
    <m/>
    <m/>
    <m/>
    <m/>
    <s v="847010"/>
    <s v="KUST - Main Campus"/>
    <x v="0"/>
    <x v="0"/>
    <n v="0"/>
    <n v="0"/>
    <n v="0"/>
    <n v="0"/>
    <n v="0"/>
    <n v="0"/>
    <n v="0"/>
    <n v="0"/>
    <n v="0"/>
    <n v="0"/>
    <n v="0"/>
    <n v="0"/>
    <n v="99864.52"/>
  </r>
  <r>
    <x v="5"/>
    <n v="8470530"/>
    <s v="KUST - Facilities Management"/>
    <x v="13"/>
    <x v="13"/>
    <x v="463"/>
    <m/>
    <m/>
    <m/>
    <m/>
    <m/>
    <m/>
    <s v="847020"/>
    <s v="KUST- Sas Al Nakhl Campus"/>
    <x v="0"/>
    <x v="0"/>
    <n v="0"/>
    <n v="0"/>
    <n v="0"/>
    <n v="0"/>
    <n v="0"/>
    <n v="0"/>
    <n v="0"/>
    <n v="0"/>
    <n v="0"/>
    <n v="0"/>
    <n v="0"/>
    <n v="1831"/>
    <n v="0"/>
  </r>
  <r>
    <x v="5"/>
    <n v="8470530"/>
    <s v="KUST - Facilities Management"/>
    <x v="32"/>
    <x v="32"/>
    <x v="464"/>
    <m/>
    <m/>
    <m/>
    <m/>
    <m/>
    <m/>
    <s v="847020"/>
    <s v="KUST- Sas Al Nakhl Campus"/>
    <x v="0"/>
    <x v="0"/>
    <n v="2999"/>
    <n v="-114763.75"/>
    <n v="0"/>
    <n v="0"/>
    <n v="0"/>
    <n v="0"/>
    <n v="0"/>
    <n v="0"/>
    <n v="0"/>
    <n v="0"/>
    <n v="0"/>
    <n v="0"/>
    <n v="150894"/>
  </r>
  <r>
    <x v="5"/>
    <n v="8470530"/>
    <s v="KUST - Facilities Management"/>
    <x v="58"/>
    <x v="58"/>
    <x v="465"/>
    <m/>
    <m/>
    <m/>
    <m/>
    <m/>
    <m/>
    <s v="847020"/>
    <s v="KUST- Sas Al Nakhl Campus"/>
    <x v="0"/>
    <x v="0"/>
    <n v="-14077"/>
    <n v="-14078"/>
    <n v="0"/>
    <n v="0"/>
    <n v="0"/>
    <n v="0"/>
    <n v="0"/>
    <n v="0"/>
    <n v="0"/>
    <n v="0"/>
    <n v="0"/>
    <n v="51712.86"/>
    <n v="18872.88"/>
  </r>
  <r>
    <x v="5"/>
    <n v="8470530"/>
    <s v="KUST - Facilities Management"/>
    <x v="63"/>
    <x v="63"/>
    <x v="466"/>
    <m/>
    <m/>
    <m/>
    <m/>
    <m/>
    <m/>
    <s v="847020"/>
    <s v="KUST- Sas Al Nakhl Campus"/>
    <x v="0"/>
    <x v="0"/>
    <n v="475"/>
    <n v="0"/>
    <n v="0"/>
    <n v="0"/>
    <n v="0"/>
    <n v="0"/>
    <n v="0"/>
    <n v="0"/>
    <n v="0"/>
    <n v="0"/>
    <n v="0"/>
    <n v="28590.34"/>
    <n v="-361.75"/>
  </r>
  <r>
    <x v="6"/>
    <n v="8470620"/>
    <s v="KUST - Finance Operations"/>
    <x v="6"/>
    <x v="6"/>
    <x v="467"/>
    <m/>
    <m/>
    <m/>
    <m/>
    <m/>
    <m/>
    <s v="847001"/>
    <s v="KUST - General"/>
    <x v="0"/>
    <x v="0"/>
    <n v="0"/>
    <n v="0"/>
    <n v="0"/>
    <n v="0"/>
    <n v="0"/>
    <n v="0"/>
    <n v="0"/>
    <n v="0"/>
    <n v="0"/>
    <n v="0"/>
    <n v="0"/>
    <n v="0"/>
    <n v="0"/>
  </r>
  <r>
    <x v="6"/>
    <n v="8470620"/>
    <s v="KUST - Finance Operations"/>
    <x v="7"/>
    <x v="7"/>
    <x v="468"/>
    <m/>
    <m/>
    <m/>
    <m/>
    <m/>
    <m/>
    <s v="847001"/>
    <s v="KUST - General"/>
    <x v="0"/>
    <x v="0"/>
    <n v="500"/>
    <n v="500"/>
    <n v="0"/>
    <n v="0"/>
    <n v="0"/>
    <n v="0"/>
    <n v="0"/>
    <n v="0"/>
    <n v="0"/>
    <n v="0"/>
    <n v="0"/>
    <n v="475"/>
    <n v="7422.22"/>
  </r>
  <r>
    <x v="6"/>
    <n v="8470620"/>
    <s v="KUST - Finance Operations"/>
    <x v="45"/>
    <x v="45"/>
    <x v="469"/>
    <m/>
    <m/>
    <m/>
    <m/>
    <m/>
    <m/>
    <s v="847001"/>
    <s v="KUST - General"/>
    <x v="0"/>
    <x v="0"/>
    <n v="0"/>
    <n v="0"/>
    <n v="0"/>
    <n v="0"/>
    <n v="0"/>
    <n v="0"/>
    <n v="0"/>
    <n v="0"/>
    <n v="0"/>
    <n v="0"/>
    <n v="0"/>
    <n v="3422.15"/>
    <n v="0"/>
  </r>
  <r>
    <x v="6"/>
    <n v="8470620"/>
    <s v="KUST - Finance Operations"/>
    <x v="46"/>
    <x v="46"/>
    <x v="470"/>
    <m/>
    <m/>
    <m/>
    <m/>
    <m/>
    <m/>
    <s v="847001"/>
    <s v="KUST - General"/>
    <x v="0"/>
    <x v="0"/>
    <n v="0"/>
    <n v="0"/>
    <n v="0"/>
    <n v="0"/>
    <n v="0"/>
    <n v="0"/>
    <n v="0"/>
    <n v="0"/>
    <n v="0"/>
    <n v="0"/>
    <n v="0"/>
    <n v="0"/>
    <n v="0"/>
  </r>
  <r>
    <x v="6"/>
    <n v="8470620"/>
    <s v="KUST - Finance Operations"/>
    <x v="47"/>
    <x v="47"/>
    <x v="471"/>
    <m/>
    <m/>
    <m/>
    <m/>
    <m/>
    <m/>
    <s v="847001"/>
    <s v="KUST - General"/>
    <x v="0"/>
    <x v="0"/>
    <n v="0"/>
    <n v="0"/>
    <n v="0"/>
    <n v="0"/>
    <n v="0"/>
    <n v="0"/>
    <n v="0"/>
    <n v="0"/>
    <n v="0"/>
    <n v="0"/>
    <n v="0"/>
    <n v="0"/>
    <n v="0"/>
  </r>
  <r>
    <x v="6"/>
    <n v="8470620"/>
    <s v="KUST - Finance Operations"/>
    <x v="10"/>
    <x v="10"/>
    <x v="472"/>
    <m/>
    <m/>
    <m/>
    <m/>
    <m/>
    <m/>
    <s v="847001"/>
    <s v="KUST - General"/>
    <x v="0"/>
    <x v="0"/>
    <n v="0"/>
    <n v="0"/>
    <n v="0"/>
    <n v="0"/>
    <n v="0"/>
    <n v="0"/>
    <n v="0"/>
    <n v="0"/>
    <n v="0"/>
    <n v="0"/>
    <n v="0"/>
    <n v="0"/>
    <n v="0"/>
  </r>
  <r>
    <x v="6"/>
    <n v="8470620"/>
    <s v="KUST - Finance Operations"/>
    <x v="11"/>
    <x v="11"/>
    <x v="473"/>
    <m/>
    <m/>
    <m/>
    <m/>
    <m/>
    <m/>
    <s v="847001"/>
    <s v="KUST - General"/>
    <x v="0"/>
    <x v="0"/>
    <n v="0"/>
    <n v="0"/>
    <n v="0"/>
    <n v="0"/>
    <n v="0"/>
    <n v="0"/>
    <n v="0"/>
    <n v="0"/>
    <n v="0"/>
    <n v="0"/>
    <n v="0"/>
    <n v="7495.13"/>
    <n v="3790"/>
  </r>
  <r>
    <x v="6"/>
    <n v="8470620"/>
    <s v="KUST - Finance Operations"/>
    <x v="53"/>
    <x v="53"/>
    <x v="474"/>
    <m/>
    <m/>
    <m/>
    <m/>
    <m/>
    <m/>
    <s v="847001"/>
    <s v="KUST - General"/>
    <x v="0"/>
    <x v="0"/>
    <n v="0"/>
    <n v="0"/>
    <n v="0"/>
    <n v="0"/>
    <n v="0"/>
    <n v="0"/>
    <n v="0"/>
    <n v="0"/>
    <n v="0"/>
    <n v="0"/>
    <n v="0"/>
    <n v="268.25"/>
    <n v="0"/>
  </r>
  <r>
    <x v="6"/>
    <n v="8470630"/>
    <s v="KUST - Business Development"/>
    <x v="11"/>
    <x v="11"/>
    <x v="475"/>
    <m/>
    <m/>
    <m/>
    <m/>
    <m/>
    <m/>
    <s v="847001"/>
    <s v="KUST - General"/>
    <x v="0"/>
    <x v="0"/>
    <n v="0"/>
    <n v="0"/>
    <n v="0"/>
    <n v="0"/>
    <n v="0"/>
    <n v="0"/>
    <n v="0"/>
    <n v="0"/>
    <n v="0"/>
    <n v="0"/>
    <n v="0"/>
    <n v="0"/>
    <n v="490"/>
  </r>
  <r>
    <x v="6"/>
    <n v="8470630"/>
    <s v="KUST - Business Development"/>
    <x v="52"/>
    <x v="52"/>
    <x v="476"/>
    <m/>
    <m/>
    <m/>
    <m/>
    <m/>
    <m/>
    <s v="847001"/>
    <s v="KUST - General"/>
    <x v="0"/>
    <x v="0"/>
    <n v="1"/>
    <n v="0"/>
    <n v="0"/>
    <n v="0"/>
    <n v="0"/>
    <n v="0"/>
    <n v="0"/>
    <n v="0"/>
    <n v="0"/>
    <n v="0"/>
    <n v="0"/>
    <n v="0"/>
    <n v="0"/>
  </r>
  <r>
    <x v="7"/>
    <n v="8470720"/>
    <s v="KUST - Procurement"/>
    <x v="15"/>
    <x v="15"/>
    <x v="477"/>
    <m/>
    <m/>
    <m/>
    <m/>
    <m/>
    <m/>
    <s v="847001"/>
    <s v="KUST - General"/>
    <x v="0"/>
    <x v="0"/>
    <n v="66"/>
    <n v="65"/>
    <n v="50000"/>
    <n v="45000"/>
    <n v="40000"/>
    <n v="35000"/>
    <n v="50000"/>
    <n v="50000"/>
    <n v="50000"/>
    <n v="50000"/>
    <n v="50000"/>
    <n v="35075"/>
    <n v="117150"/>
  </r>
  <r>
    <x v="7"/>
    <n v="8470730"/>
    <s v="KUST - Human Resources"/>
    <x v="44"/>
    <x v="44"/>
    <x v="478"/>
    <m/>
    <m/>
    <m/>
    <m/>
    <m/>
    <m/>
    <s v="847001"/>
    <s v="KUST - General"/>
    <x v="0"/>
    <x v="0"/>
    <n v="0"/>
    <n v="0"/>
    <n v="0"/>
    <n v="0"/>
    <n v="0"/>
    <n v="0"/>
    <n v="0"/>
    <n v="0"/>
    <n v="0"/>
    <n v="0"/>
    <n v="0"/>
    <n v="48745.38"/>
    <n v="532245.9"/>
  </r>
  <r>
    <x v="7"/>
    <n v="8470730"/>
    <s v="KUST - Human Resources"/>
    <x v="9"/>
    <x v="9"/>
    <x v="479"/>
    <m/>
    <m/>
    <m/>
    <m/>
    <m/>
    <m/>
    <s v="847001"/>
    <s v="KUST - General"/>
    <x v="0"/>
    <x v="0"/>
    <n v="33"/>
    <n v="32"/>
    <n v="0"/>
    <n v="0"/>
    <n v="0"/>
    <n v="0"/>
    <n v="0"/>
    <n v="0"/>
    <n v="0"/>
    <n v="0"/>
    <n v="0"/>
    <n v="0"/>
    <n v="0"/>
  </r>
  <r>
    <x v="7"/>
    <n v="8470730"/>
    <s v="KUST - Human Resources"/>
    <x v="11"/>
    <x v="11"/>
    <x v="480"/>
    <m/>
    <m/>
    <m/>
    <m/>
    <m/>
    <m/>
    <s v="847001"/>
    <s v="KUST - General"/>
    <x v="0"/>
    <x v="0"/>
    <n v="1"/>
    <n v="0"/>
    <n v="0"/>
    <n v="0"/>
    <n v="0"/>
    <n v="0"/>
    <n v="0"/>
    <n v="0"/>
    <n v="0"/>
    <n v="0"/>
    <n v="0"/>
    <n v="89563.31"/>
    <n v="13533"/>
  </r>
  <r>
    <x v="7"/>
    <n v="8470730"/>
    <s v="KUST - Human Resources"/>
    <x v="68"/>
    <x v="68"/>
    <x v="481"/>
    <m/>
    <m/>
    <m/>
    <m/>
    <m/>
    <m/>
    <s v="847001"/>
    <s v="KUST - General"/>
    <x v="0"/>
    <x v="0"/>
    <n v="1"/>
    <n v="0"/>
    <n v="0"/>
    <n v="0"/>
    <n v="0"/>
    <n v="0"/>
    <n v="0"/>
    <n v="0"/>
    <n v="0"/>
    <n v="0"/>
    <n v="0"/>
    <n v="0"/>
    <n v="24000"/>
  </r>
  <r>
    <x v="8"/>
    <n v="8470810"/>
    <s v="KUST - Ankabut office"/>
    <x v="4"/>
    <x v="4"/>
    <x v="482"/>
    <m/>
    <m/>
    <m/>
    <m/>
    <m/>
    <m/>
    <s v="847001"/>
    <s v="KUST - General"/>
    <x v="0"/>
    <x v="0"/>
    <n v="83751.28"/>
    <n v="83750.509999999995"/>
    <n v="0"/>
    <n v="0"/>
    <n v="0"/>
    <n v="0"/>
    <n v="0"/>
    <n v="0"/>
    <n v="0"/>
    <n v="0"/>
    <n v="0"/>
    <n v="184289.1"/>
    <n v="875148.84"/>
  </r>
  <r>
    <x v="8"/>
    <n v="8470810"/>
    <s v="KUST - Ankabut office"/>
    <x v="7"/>
    <x v="7"/>
    <x v="483"/>
    <m/>
    <m/>
    <m/>
    <m/>
    <m/>
    <m/>
    <s v="847001"/>
    <s v="KUST - General"/>
    <x v="0"/>
    <x v="0"/>
    <n v="0.99000000000160104"/>
    <n v="0"/>
    <n v="0"/>
    <n v="0"/>
    <n v="0"/>
    <n v="0"/>
    <n v="0"/>
    <n v="0"/>
    <n v="0"/>
    <n v="0"/>
    <n v="0"/>
    <n v="2000"/>
    <n v="1703.5"/>
  </r>
  <r>
    <x v="8"/>
    <n v="8470810"/>
    <s v="KUST - Ankabut office"/>
    <x v="63"/>
    <x v="63"/>
    <x v="484"/>
    <m/>
    <m/>
    <m/>
    <m/>
    <m/>
    <m/>
    <s v="847001"/>
    <s v="KUST - General"/>
    <x v="0"/>
    <x v="0"/>
    <n v="1"/>
    <n v="0"/>
    <n v="0"/>
    <n v="0"/>
    <n v="0"/>
    <n v="0"/>
    <n v="0"/>
    <n v="0"/>
    <n v="0"/>
    <n v="0"/>
    <n v="0"/>
    <n v="171764.81"/>
    <n v="11590.5"/>
  </r>
  <r>
    <x v="0"/>
    <n v="8470910"/>
    <s v="KUST - Executive Vice President Office"/>
    <x v="68"/>
    <x v="68"/>
    <x v="485"/>
    <m/>
    <m/>
    <m/>
    <m/>
    <m/>
    <m/>
    <s v="847001"/>
    <s v="KUST - General"/>
    <x v="0"/>
    <x v="0"/>
    <n v="0"/>
    <n v="0"/>
    <n v="0"/>
    <n v="0"/>
    <n v="0"/>
    <n v="0"/>
    <n v="0"/>
    <n v="0"/>
    <n v="0"/>
    <n v="0"/>
    <n v="0"/>
    <n v="0"/>
    <n v="0"/>
  </r>
  <r>
    <x v="10"/>
    <n v="8471110"/>
    <s v="KUST - SVP/ Research &amp; Development Office"/>
    <x v="7"/>
    <x v="7"/>
    <x v="486"/>
    <m/>
    <m/>
    <m/>
    <m/>
    <m/>
    <m/>
    <s v="847001"/>
    <s v="KUST - General"/>
    <x v="0"/>
    <x v="0"/>
    <n v="12495"/>
    <n v="12495"/>
    <n v="30000"/>
    <n v="27000"/>
    <n v="24000"/>
    <n v="21000"/>
    <n v="30000"/>
    <n v="30000"/>
    <n v="30000"/>
    <n v="30000"/>
    <n v="30000"/>
    <n v="6639.16"/>
    <n v="23070.720000000001"/>
  </r>
  <r>
    <x v="10"/>
    <n v="8471110"/>
    <s v="KUST - SVP/ Research &amp; Development Office"/>
    <x v="9"/>
    <x v="9"/>
    <x v="487"/>
    <m/>
    <m/>
    <m/>
    <m/>
    <m/>
    <m/>
    <s v="847001"/>
    <s v="KUST - General"/>
    <x v="0"/>
    <x v="0"/>
    <n v="52892"/>
    <n v="52891.199999999997"/>
    <n v="428950.6"/>
    <n v="386055.54"/>
    <n v="343160.48"/>
    <n v="300265.42"/>
    <n v="466079.3"/>
    <n v="505260.4"/>
    <n v="428950.6"/>
    <n v="466079.3"/>
    <n v="505260.4"/>
    <n v="24607.85"/>
    <n v="9641.6299999999992"/>
  </r>
  <r>
    <x v="10"/>
    <n v="8471110"/>
    <s v="KUST - SVP/ Research &amp; Development Office"/>
    <x v="11"/>
    <x v="11"/>
    <x v="488"/>
    <m/>
    <m/>
    <m/>
    <m/>
    <m/>
    <m/>
    <s v="847001"/>
    <s v="KUST - General"/>
    <x v="0"/>
    <x v="0"/>
    <n v="30379"/>
    <n v="30378.55"/>
    <n v="100000"/>
    <n v="90000"/>
    <n v="80000"/>
    <n v="70000"/>
    <n v="100000"/>
    <n v="100000"/>
    <n v="100000"/>
    <n v="100000"/>
    <n v="100000"/>
    <n v="89523.04"/>
    <n v="90099.65"/>
  </r>
  <r>
    <x v="10"/>
    <n v="8471120"/>
    <s v="KUST - Institute for Automation, Information Science &amp; Communication"/>
    <x v="7"/>
    <x v="7"/>
    <x v="489"/>
    <m/>
    <m/>
    <m/>
    <m/>
    <m/>
    <m/>
    <s v="847001"/>
    <s v="KUST - General"/>
    <x v="0"/>
    <x v="0"/>
    <n v="0"/>
    <n v="0"/>
    <n v="110000"/>
    <n v="99000"/>
    <n v="88000"/>
    <n v="77000"/>
    <n v="110000"/>
    <n v="110000"/>
    <n v="110000"/>
    <n v="110000"/>
    <n v="110000"/>
    <n v="4209.9799999999996"/>
    <n v="2311"/>
  </r>
  <r>
    <x v="10"/>
    <n v="8471120"/>
    <s v="KUST - Institute for Automation, Information Science &amp; Communication"/>
    <x v="11"/>
    <x v="11"/>
    <x v="490"/>
    <m/>
    <m/>
    <m/>
    <m/>
    <m/>
    <m/>
    <s v="847001"/>
    <s v="KUST - General"/>
    <x v="0"/>
    <x v="0"/>
    <n v="3300"/>
    <n v="3300"/>
    <n v="220000"/>
    <n v="198000"/>
    <n v="176000"/>
    <n v="154000"/>
    <n v="220000"/>
    <n v="220000"/>
    <n v="220000"/>
    <n v="220000"/>
    <n v="220000"/>
    <n v="54270.04"/>
    <n v="0"/>
  </r>
  <r>
    <x v="10"/>
    <n v="8471120"/>
    <s v="KUST - Institute for Automation, Information Science &amp; Communication"/>
    <x v="52"/>
    <x v="52"/>
    <x v="491"/>
    <m/>
    <m/>
    <m/>
    <m/>
    <m/>
    <m/>
    <s v="847001"/>
    <s v="KUST - General"/>
    <x v="0"/>
    <x v="0"/>
    <n v="1"/>
    <n v="0"/>
    <n v="55510"/>
    <n v="49959"/>
    <n v="44408"/>
    <n v="38857"/>
    <n v="55510"/>
    <n v="55510"/>
    <n v="55510"/>
    <n v="55510"/>
    <n v="55510"/>
    <n v="0"/>
    <n v="0"/>
  </r>
  <r>
    <x v="10"/>
    <n v="8471121"/>
    <s v="KUST - Petroleum Institute"/>
    <x v="7"/>
    <x v="7"/>
    <x v="492"/>
    <m/>
    <m/>
    <m/>
    <m/>
    <m/>
    <m/>
    <s v="847001"/>
    <s v="KUST - General"/>
    <x v="0"/>
    <x v="0"/>
    <n v="0"/>
    <n v="0"/>
    <n v="15000"/>
    <n v="13500"/>
    <n v="12000"/>
    <n v="10500"/>
    <n v="15000"/>
    <n v="35000"/>
    <n v="15000"/>
    <n v="15000"/>
    <n v="35000"/>
    <n v="0"/>
    <n v="0"/>
  </r>
  <r>
    <x v="10"/>
    <n v="8471121"/>
    <s v="KUST - Petroleum Institute"/>
    <x v="11"/>
    <x v="11"/>
    <x v="493"/>
    <m/>
    <m/>
    <m/>
    <m/>
    <m/>
    <m/>
    <s v="847001"/>
    <s v="KUST - General"/>
    <x v="0"/>
    <x v="0"/>
    <n v="0"/>
    <n v="0"/>
    <n v="50000"/>
    <n v="45000"/>
    <n v="40000"/>
    <n v="35000"/>
    <n v="150000"/>
    <n v="230000"/>
    <n v="50000"/>
    <n v="150000"/>
    <n v="230000"/>
    <n v="0"/>
    <n v="0"/>
  </r>
  <r>
    <x v="10"/>
    <n v="8471122"/>
    <s v="KUST - Masdar Institute"/>
    <x v="7"/>
    <x v="7"/>
    <x v="494"/>
    <m/>
    <m/>
    <m/>
    <m/>
    <m/>
    <m/>
    <s v="847001"/>
    <s v="KUST - General"/>
    <x v="0"/>
    <x v="0"/>
    <n v="0"/>
    <n v="0"/>
    <n v="0"/>
    <n v="0"/>
    <n v="0"/>
    <n v="0"/>
    <n v="0"/>
    <n v="0"/>
    <n v="0"/>
    <n v="0"/>
    <n v="0"/>
    <n v="0"/>
    <n v="0"/>
  </r>
  <r>
    <x v="10"/>
    <n v="8471122"/>
    <s v="KUST - Masdar Institute"/>
    <x v="11"/>
    <x v="11"/>
    <x v="495"/>
    <m/>
    <m/>
    <m/>
    <m/>
    <m/>
    <m/>
    <s v="847001"/>
    <s v="KUST - General"/>
    <x v="0"/>
    <x v="0"/>
    <n v="0"/>
    <n v="0"/>
    <n v="0"/>
    <n v="0"/>
    <n v="0"/>
    <n v="0"/>
    <n v="0"/>
    <n v="0"/>
    <n v="0"/>
    <n v="0"/>
    <n v="0"/>
    <n v="0"/>
    <n v="0"/>
  </r>
  <r>
    <x v="10"/>
    <n v="8471122"/>
    <s v="KUST - Masdar Institute"/>
    <x v="52"/>
    <x v="52"/>
    <x v="496"/>
    <m/>
    <m/>
    <m/>
    <m/>
    <m/>
    <m/>
    <s v="847001"/>
    <s v="KUST - General"/>
    <x v="0"/>
    <x v="0"/>
    <n v="1"/>
    <n v="0"/>
    <n v="0"/>
    <n v="0"/>
    <n v="0"/>
    <n v="0"/>
    <n v="0"/>
    <n v="0"/>
    <n v="0"/>
    <n v="0"/>
    <n v="0"/>
    <n v="0"/>
    <n v="0"/>
  </r>
  <r>
    <x v="10"/>
    <n v="8471130"/>
    <s v="KUST - Research Service"/>
    <x v="9"/>
    <x v="9"/>
    <x v="497"/>
    <m/>
    <m/>
    <m/>
    <m/>
    <m/>
    <m/>
    <s v="847001"/>
    <s v="KUST - General"/>
    <x v="0"/>
    <x v="0"/>
    <n v="0"/>
    <n v="0"/>
    <n v="0"/>
    <n v="0"/>
    <n v="0"/>
    <n v="0"/>
    <n v="0"/>
    <n v="0"/>
    <n v="0"/>
    <n v="0"/>
    <n v="0"/>
    <n v="0"/>
    <n v="0"/>
  </r>
  <r>
    <x v="10"/>
    <n v="8471130"/>
    <s v="KUST - Research Service"/>
    <x v="11"/>
    <x v="11"/>
    <x v="498"/>
    <m/>
    <m/>
    <m/>
    <m/>
    <m/>
    <m/>
    <s v="847001"/>
    <s v="KUST - General"/>
    <x v="0"/>
    <x v="0"/>
    <n v="14447"/>
    <n v="14447.5"/>
    <n v="70000"/>
    <n v="63000"/>
    <n v="56000"/>
    <n v="49000"/>
    <n v="70000"/>
    <n v="70000"/>
    <n v="70000"/>
    <n v="70000"/>
    <n v="70000"/>
    <n v="64266.65"/>
    <n v="350"/>
  </r>
  <r>
    <x v="10"/>
    <n v="8471130"/>
    <s v="KUST - Research Service"/>
    <x v="50"/>
    <x v="50"/>
    <x v="499"/>
    <m/>
    <m/>
    <m/>
    <m/>
    <m/>
    <m/>
    <s v="847001"/>
    <s v="KUST - General"/>
    <x v="0"/>
    <x v="0"/>
    <n v="1231820"/>
    <n v="0"/>
    <n v="0"/>
    <n v="0"/>
    <n v="0"/>
    <n v="0"/>
    <n v="0"/>
    <n v="0"/>
    <n v="0"/>
    <n v="0"/>
    <n v="0"/>
    <n v="0"/>
    <n v="0"/>
  </r>
  <r>
    <x v="10"/>
    <n v="8471130"/>
    <s v="KUST - Research Service"/>
    <x v="78"/>
    <x v="78"/>
    <x v="500"/>
    <m/>
    <m/>
    <m/>
    <m/>
    <m/>
    <m/>
    <s v="847001"/>
    <s v="KUST - General"/>
    <x v="0"/>
    <x v="0"/>
    <n v="2400000"/>
    <n v="2400000"/>
    <n v="0"/>
    <n v="0"/>
    <n v="0"/>
    <n v="0"/>
    <n v="0"/>
    <n v="0"/>
    <n v="0"/>
    <n v="0"/>
    <n v="0"/>
    <n v="0"/>
    <n v="0"/>
  </r>
  <r>
    <x v="10"/>
    <n v="8471140"/>
    <s v="KUST - University Sponsored Research"/>
    <x v="6"/>
    <x v="6"/>
    <x v="501"/>
    <m/>
    <m/>
    <m/>
    <m/>
    <m/>
    <m/>
    <s v="847001"/>
    <s v="KUST - General"/>
    <x v="0"/>
    <x v="0"/>
    <n v="468160"/>
    <n v="468159.19"/>
    <n v="0"/>
    <n v="0"/>
    <n v="0"/>
    <n v="0"/>
    <n v="0"/>
    <n v="0"/>
    <n v="0"/>
    <n v="0"/>
    <n v="0"/>
    <n v="19400"/>
    <n v="0"/>
  </r>
  <r>
    <x v="10"/>
    <n v="8471140"/>
    <s v="KUST - University Sponsored Research"/>
    <x v="20"/>
    <x v="20"/>
    <x v="502"/>
    <m/>
    <m/>
    <m/>
    <m/>
    <m/>
    <m/>
    <s v="847001"/>
    <s v="KUST - General"/>
    <x v="0"/>
    <x v="0"/>
    <n v="28200"/>
    <n v="13773.75"/>
    <n v="0"/>
    <n v="0"/>
    <n v="0"/>
    <n v="0"/>
    <n v="0"/>
    <n v="0"/>
    <n v="0"/>
    <n v="0"/>
    <n v="0"/>
    <n v="0"/>
    <n v="0"/>
  </r>
  <r>
    <x v="10"/>
    <n v="8471140"/>
    <s v="KUST - University Sponsored Research"/>
    <x v="11"/>
    <x v="11"/>
    <x v="503"/>
    <m/>
    <m/>
    <m/>
    <m/>
    <m/>
    <m/>
    <s v="847001"/>
    <s v="KUST - General"/>
    <x v="0"/>
    <x v="0"/>
    <n v="0"/>
    <n v="0"/>
    <n v="80000"/>
    <n v="72000"/>
    <n v="64000"/>
    <n v="56000"/>
    <n v="80000"/>
    <n v="80000"/>
    <n v="80000"/>
    <n v="80000"/>
    <n v="80000"/>
    <n v="30130"/>
    <n v="54648.480000000003"/>
  </r>
  <r>
    <x v="10"/>
    <n v="8471140"/>
    <s v="KUST - University Sponsored Research"/>
    <x v="12"/>
    <x v="12"/>
    <x v="504"/>
    <m/>
    <m/>
    <m/>
    <m/>
    <m/>
    <m/>
    <s v="847001"/>
    <s v="KUST - General"/>
    <x v="0"/>
    <x v="0"/>
    <n v="0"/>
    <n v="0"/>
    <n v="0"/>
    <n v="0"/>
    <n v="0"/>
    <n v="0"/>
    <n v="0"/>
    <n v="0"/>
    <n v="0"/>
    <n v="0"/>
    <n v="0"/>
    <n v="0"/>
    <n v="0"/>
  </r>
  <r>
    <x v="10"/>
    <n v="8471150"/>
    <s v="KUST - Technology Management &amp; Innovation"/>
    <x v="4"/>
    <x v="4"/>
    <x v="505"/>
    <m/>
    <m/>
    <m/>
    <m/>
    <m/>
    <m/>
    <s v="847001"/>
    <s v="KUST - General"/>
    <x v="0"/>
    <x v="0"/>
    <n v="71623"/>
    <n v="71623.5"/>
    <n v="0"/>
    <n v="0"/>
    <n v="0"/>
    <n v="0"/>
    <n v="0"/>
    <n v="0"/>
    <n v="0"/>
    <n v="0"/>
    <n v="0"/>
    <n v="0"/>
    <n v="91825"/>
  </r>
  <r>
    <x v="10"/>
    <n v="8471150"/>
    <s v="KUST - Technology Management &amp; Innovation"/>
    <x v="6"/>
    <x v="6"/>
    <x v="506"/>
    <m/>
    <m/>
    <m/>
    <m/>
    <m/>
    <m/>
    <s v="847001"/>
    <s v="KUST - General"/>
    <x v="0"/>
    <x v="0"/>
    <n v="0"/>
    <n v="0"/>
    <n v="100002"/>
    <n v="90001.8"/>
    <n v="80001.600000000006"/>
    <n v="70001.399999999994"/>
    <n v="100002"/>
    <n v="100002"/>
    <n v="100002"/>
    <n v="100002"/>
    <n v="100002"/>
    <n v="4500"/>
    <n v="0"/>
  </r>
  <r>
    <x v="10"/>
    <n v="8471150"/>
    <s v="KUST - Technology Management &amp; Innovation"/>
    <x v="18"/>
    <x v="18"/>
    <x v="507"/>
    <m/>
    <m/>
    <m/>
    <m/>
    <m/>
    <m/>
    <s v="847001"/>
    <s v="KUST - General"/>
    <x v="0"/>
    <x v="0"/>
    <n v="0"/>
    <n v="0"/>
    <n v="100002"/>
    <n v="90001.8"/>
    <n v="80001.600000000006"/>
    <n v="70001.399999999994"/>
    <n v="100002"/>
    <n v="100002"/>
    <n v="100002"/>
    <n v="100002"/>
    <n v="100002"/>
    <n v="0"/>
    <n v="0"/>
  </r>
  <r>
    <x v="10"/>
    <n v="8471150"/>
    <s v="KUST - Technology Management &amp; Innovation"/>
    <x v="11"/>
    <x v="11"/>
    <x v="508"/>
    <m/>
    <m/>
    <m/>
    <m/>
    <m/>
    <m/>
    <s v="847001"/>
    <s v="KUST - General"/>
    <x v="0"/>
    <x v="0"/>
    <n v="0"/>
    <n v="0"/>
    <n v="50001"/>
    <n v="45000.9"/>
    <n v="40000.800000000003"/>
    <n v="35000.699999999997"/>
    <n v="50001"/>
    <n v="50001"/>
    <n v="50001"/>
    <n v="50001"/>
    <n v="50001"/>
    <n v="12710"/>
    <n v="41709.050000000003"/>
  </r>
  <r>
    <x v="10"/>
    <n v="8471150"/>
    <s v="KUST - Technology Management &amp; Innovation"/>
    <x v="21"/>
    <x v="21"/>
    <x v="509"/>
    <m/>
    <m/>
    <m/>
    <m/>
    <m/>
    <m/>
    <s v="847001"/>
    <s v="KUST - General"/>
    <x v="0"/>
    <x v="0"/>
    <n v="0"/>
    <n v="0"/>
    <n v="0"/>
    <n v="0"/>
    <n v="0"/>
    <n v="0"/>
    <n v="0"/>
    <n v="0"/>
    <n v="0"/>
    <n v="0"/>
    <n v="0"/>
    <n v="11489.49"/>
    <n v="11000.64"/>
  </r>
  <r>
    <x v="10"/>
    <n v="8471160"/>
    <s v="KUST - Research Laboratories"/>
    <x v="5"/>
    <x v="5"/>
    <x v="510"/>
    <m/>
    <m/>
    <m/>
    <m/>
    <m/>
    <m/>
    <s v="847001"/>
    <s v="KUST - General"/>
    <x v="0"/>
    <x v="0"/>
    <n v="6301"/>
    <n v="6300.22"/>
    <n v="0"/>
    <n v="0"/>
    <n v="0"/>
    <n v="0"/>
    <n v="0"/>
    <n v="0"/>
    <n v="0"/>
    <n v="0"/>
    <n v="0"/>
    <n v="0"/>
    <n v="0"/>
  </r>
  <r>
    <x v="10"/>
    <n v="8471160"/>
    <s v="KUST - Research Laboratories"/>
    <x v="53"/>
    <x v="53"/>
    <x v="511"/>
    <m/>
    <m/>
    <m/>
    <m/>
    <m/>
    <m/>
    <s v="847001"/>
    <s v="KUST - General"/>
    <x v="0"/>
    <x v="0"/>
    <n v="-76404"/>
    <n v="-86771.67"/>
    <n v="0"/>
    <n v="0"/>
    <n v="0"/>
    <n v="0"/>
    <n v="0"/>
    <n v="0"/>
    <n v="0"/>
    <n v="0"/>
    <n v="0"/>
    <n v="146930"/>
    <n v="97138.35"/>
  </r>
  <r>
    <x v="10"/>
    <n v="8471160"/>
    <s v="KUST - Research Laboratories"/>
    <x v="54"/>
    <x v="54"/>
    <x v="512"/>
    <m/>
    <m/>
    <m/>
    <m/>
    <m/>
    <m/>
    <s v="847001"/>
    <s v="KUST - General"/>
    <x v="0"/>
    <x v="0"/>
    <n v="-76499"/>
    <n v="0"/>
    <n v="0"/>
    <n v="0"/>
    <n v="0"/>
    <n v="0"/>
    <n v="0"/>
    <n v="0"/>
    <n v="0"/>
    <n v="0"/>
    <n v="0"/>
    <n v="254825.75"/>
    <n v="0"/>
  </r>
  <r>
    <x v="10"/>
    <n v="8471170"/>
    <s v="KUST - Research Computing"/>
    <x v="44"/>
    <x v="44"/>
    <x v="513"/>
    <m/>
    <m/>
    <m/>
    <m/>
    <m/>
    <m/>
    <s v="847001"/>
    <s v="KUST - General"/>
    <x v="0"/>
    <x v="0"/>
    <n v="-865"/>
    <n v="-866"/>
    <n v="0"/>
    <n v="0"/>
    <n v="0"/>
    <n v="0"/>
    <n v="0"/>
    <n v="0"/>
    <n v="0"/>
    <n v="0"/>
    <n v="0"/>
    <n v="572630"/>
    <n v="444672"/>
  </r>
  <r>
    <x v="10"/>
    <n v="8471170"/>
    <s v="KUST - Research Computing"/>
    <x v="7"/>
    <x v="7"/>
    <x v="514"/>
    <m/>
    <m/>
    <m/>
    <m/>
    <m/>
    <m/>
    <s v="847001"/>
    <s v="KUST - General"/>
    <x v="0"/>
    <x v="0"/>
    <n v="0"/>
    <n v="0"/>
    <n v="10000"/>
    <n v="9000"/>
    <n v="8000"/>
    <n v="7000"/>
    <n v="10000"/>
    <n v="10000"/>
    <n v="10000"/>
    <n v="10000"/>
    <n v="10000"/>
    <n v="0"/>
    <n v="0"/>
  </r>
  <r>
    <x v="10"/>
    <n v="8471170"/>
    <s v="KUST - Research Computing"/>
    <x v="11"/>
    <x v="11"/>
    <x v="515"/>
    <m/>
    <m/>
    <m/>
    <m/>
    <m/>
    <m/>
    <s v="847001"/>
    <s v="KUST - General"/>
    <x v="0"/>
    <x v="0"/>
    <n v="0"/>
    <n v="0"/>
    <n v="45000"/>
    <n v="40500"/>
    <n v="36000"/>
    <n v="31499.999999999996"/>
    <n v="45000"/>
    <n v="45000"/>
    <n v="45000"/>
    <n v="45000"/>
    <n v="45000"/>
    <n v="15841.69"/>
    <n v="2750"/>
  </r>
  <r>
    <x v="11"/>
    <n v="8471210"/>
    <s v="KUST - SVP/ Academic &amp; Student Services Office"/>
    <x v="17"/>
    <x v="17"/>
    <x v="516"/>
    <m/>
    <m/>
    <m/>
    <m/>
    <m/>
    <m/>
    <s v="847001"/>
    <s v="KUST - General"/>
    <x v="0"/>
    <x v="0"/>
    <n v="0"/>
    <n v="0"/>
    <n v="0"/>
    <n v="0"/>
    <n v="0"/>
    <n v="0"/>
    <n v="0"/>
    <n v="0"/>
    <n v="0"/>
    <n v="0"/>
    <n v="0"/>
    <n v="0"/>
    <n v="0"/>
  </r>
  <r>
    <x v="11"/>
    <n v="8471210"/>
    <s v="KUST - SVP/ Academic &amp; Student Services Office"/>
    <x v="80"/>
    <x v="80"/>
    <x v="517"/>
    <m/>
    <m/>
    <m/>
    <m/>
    <m/>
    <m/>
    <s v="847001"/>
    <s v="KUST - General"/>
    <x v="0"/>
    <x v="0"/>
    <n v="0"/>
    <n v="0"/>
    <n v="0"/>
    <n v="0"/>
    <n v="0"/>
    <n v="0"/>
    <n v="0"/>
    <n v="0"/>
    <n v="0"/>
    <n v="0"/>
    <n v="0"/>
    <n v="0"/>
    <n v="0"/>
  </r>
  <r>
    <x v="11"/>
    <n v="8471210"/>
    <s v="KUST - SVP/ Academic &amp; Student Services Office"/>
    <x v="7"/>
    <x v="7"/>
    <x v="518"/>
    <m/>
    <m/>
    <m/>
    <m/>
    <m/>
    <m/>
    <s v="847001"/>
    <s v="KUST - General"/>
    <x v="0"/>
    <x v="0"/>
    <n v="0"/>
    <n v="0"/>
    <n v="15000"/>
    <n v="13500"/>
    <n v="12000"/>
    <n v="10500"/>
    <n v="15000"/>
    <n v="15000"/>
    <n v="15000"/>
    <n v="15000"/>
    <n v="15000"/>
    <n v="48610"/>
    <n v="2217.85"/>
  </r>
  <r>
    <x v="11"/>
    <n v="8471210"/>
    <s v="KUST - SVP/ Academic &amp; Student Services Office"/>
    <x v="19"/>
    <x v="19"/>
    <x v="519"/>
    <m/>
    <m/>
    <m/>
    <m/>
    <m/>
    <m/>
    <s v="847001"/>
    <s v="KUST - General"/>
    <x v="0"/>
    <x v="0"/>
    <n v="0"/>
    <n v="0"/>
    <n v="0"/>
    <n v="0"/>
    <n v="0"/>
    <n v="0"/>
    <n v="0"/>
    <n v="0"/>
    <n v="0"/>
    <n v="0"/>
    <n v="0"/>
    <n v="0"/>
    <n v="0"/>
  </r>
  <r>
    <x v="11"/>
    <n v="8471210"/>
    <s v="KUST - SVP/ Academic &amp; Student Services Office"/>
    <x v="11"/>
    <x v="11"/>
    <x v="520"/>
    <m/>
    <m/>
    <m/>
    <m/>
    <m/>
    <m/>
    <s v="847001"/>
    <s v="KUST - General"/>
    <x v="0"/>
    <x v="0"/>
    <n v="9000"/>
    <n v="9000"/>
    <n v="100000"/>
    <n v="90000"/>
    <n v="80000"/>
    <n v="70000"/>
    <n v="100000"/>
    <n v="100000"/>
    <n v="100000"/>
    <n v="100000"/>
    <n v="100000"/>
    <n v="0"/>
    <n v="61140.45"/>
  </r>
  <r>
    <x v="11"/>
    <n v="8471210"/>
    <s v="KUST - SVP/ Academic &amp; Student Services Office"/>
    <x v="12"/>
    <x v="12"/>
    <x v="521"/>
    <m/>
    <m/>
    <m/>
    <m/>
    <m/>
    <m/>
    <s v="847001"/>
    <s v="KUST - General"/>
    <x v="0"/>
    <x v="0"/>
    <n v="0"/>
    <n v="0"/>
    <n v="20000"/>
    <n v="18000"/>
    <n v="16000"/>
    <n v="14000"/>
    <n v="20000"/>
    <n v="20000"/>
    <n v="20000"/>
    <n v="20000"/>
    <n v="20000"/>
    <n v="0"/>
    <n v="0"/>
  </r>
  <r>
    <x v="11"/>
    <n v="8471210"/>
    <s v="KUST - SVP/ Academic &amp; Student Services Office"/>
    <x v="33"/>
    <x v="33"/>
    <x v="522"/>
    <m/>
    <m/>
    <m/>
    <m/>
    <m/>
    <m/>
    <s v="847001"/>
    <s v="KUST - General"/>
    <x v="0"/>
    <x v="0"/>
    <n v="1"/>
    <n v="0"/>
    <n v="20000"/>
    <n v="18000"/>
    <n v="16000"/>
    <n v="14000"/>
    <n v="20000"/>
    <n v="20000"/>
    <n v="20000"/>
    <n v="20000"/>
    <n v="20000"/>
    <n v="0"/>
    <n v="0"/>
  </r>
  <r>
    <x v="11"/>
    <n v="8471220"/>
    <s v="KUST - Registrar"/>
    <x v="80"/>
    <x v="80"/>
    <x v="523"/>
    <m/>
    <m/>
    <m/>
    <m/>
    <m/>
    <m/>
    <s v="847001"/>
    <s v="KUST - General"/>
    <x v="0"/>
    <x v="0"/>
    <n v="27462172"/>
    <n v="27445103.300000001"/>
    <n v="106236000"/>
    <n v="95612400"/>
    <n v="84988800"/>
    <n v="74365200"/>
    <n v="122724000"/>
    <n v="140472000"/>
    <n v="79677000"/>
    <n v="92043000"/>
    <n v="105354000"/>
    <n v="38886712.450000003"/>
    <n v="47701099.799999997"/>
  </r>
  <r>
    <x v="11"/>
    <n v="8471220"/>
    <s v="KUST - Registrar"/>
    <x v="7"/>
    <x v="7"/>
    <x v="524"/>
    <m/>
    <m/>
    <m/>
    <m/>
    <m/>
    <m/>
    <s v="847001"/>
    <s v="KUST - General"/>
    <x v="0"/>
    <x v="0"/>
    <n v="0.140000000000327"/>
    <n v="0"/>
    <n v="0"/>
    <n v="0"/>
    <n v="0"/>
    <n v="0"/>
    <n v="0"/>
    <n v="0"/>
    <n v="0"/>
    <n v="0"/>
    <n v="0"/>
    <n v="0"/>
    <n v="0"/>
  </r>
  <r>
    <x v="11"/>
    <n v="8471240"/>
    <s v="KUST - Student Success"/>
    <x v="74"/>
    <x v="74"/>
    <x v="525"/>
    <m/>
    <m/>
    <m/>
    <m/>
    <m/>
    <m/>
    <s v="847001"/>
    <s v="KUST - General"/>
    <x v="0"/>
    <x v="0"/>
    <n v="-16199"/>
    <n v="-16200"/>
    <n v="23000"/>
    <n v="20700"/>
    <n v="18400"/>
    <n v="16099.999999999998"/>
    <n v="23000"/>
    <n v="23000"/>
    <n v="23000"/>
    <n v="23000"/>
    <n v="23000"/>
    <n v="0"/>
    <n v="0"/>
  </r>
  <r>
    <x v="11"/>
    <n v="8471240"/>
    <s v="KUST - Student Success"/>
    <x v="7"/>
    <x v="7"/>
    <x v="526"/>
    <m/>
    <m/>
    <m/>
    <m/>
    <m/>
    <m/>
    <s v="847001"/>
    <s v="KUST - General"/>
    <x v="0"/>
    <x v="0"/>
    <n v="0"/>
    <n v="0"/>
    <n v="24000"/>
    <n v="21600"/>
    <n v="19200"/>
    <n v="16800"/>
    <n v="24000"/>
    <n v="24000"/>
    <n v="24000"/>
    <n v="24000"/>
    <n v="24000"/>
    <n v="156.44999999999999"/>
    <n v="1208.33"/>
  </r>
  <r>
    <x v="11"/>
    <n v="8471240"/>
    <s v="KUST - Student Success"/>
    <x v="11"/>
    <x v="11"/>
    <x v="527"/>
    <m/>
    <m/>
    <m/>
    <m/>
    <m/>
    <m/>
    <s v="847001"/>
    <s v="KUST - General"/>
    <x v="0"/>
    <x v="0"/>
    <n v="0"/>
    <n v="0"/>
    <n v="60000"/>
    <n v="54000"/>
    <n v="48000"/>
    <n v="42000"/>
    <n v="60000"/>
    <n v="60000"/>
    <n v="60000"/>
    <n v="60000"/>
    <n v="60000"/>
    <n v="0"/>
    <n v="0"/>
  </r>
  <r>
    <x v="11"/>
    <n v="8471240"/>
    <s v="KUST - Student Success"/>
    <x v="12"/>
    <x v="12"/>
    <x v="528"/>
    <m/>
    <m/>
    <m/>
    <m/>
    <m/>
    <m/>
    <s v="847001"/>
    <s v="KUST - General"/>
    <x v="0"/>
    <x v="0"/>
    <n v="4192"/>
    <n v="4191.6000000000004"/>
    <n v="14000"/>
    <n v="12600"/>
    <n v="11200"/>
    <n v="9800"/>
    <n v="14000"/>
    <n v="14000"/>
    <n v="14000"/>
    <n v="14000"/>
    <n v="14000"/>
    <n v="3152"/>
    <n v="-72"/>
  </r>
  <r>
    <x v="11"/>
    <n v="8471240"/>
    <s v="KUST - Student Success"/>
    <x v="75"/>
    <x v="75"/>
    <x v="529"/>
    <m/>
    <m/>
    <m/>
    <m/>
    <m/>
    <m/>
    <s v="847001"/>
    <s v="KUST - General"/>
    <x v="0"/>
    <x v="0"/>
    <n v="0"/>
    <n v="0"/>
    <n v="4750"/>
    <n v="4275"/>
    <n v="3800"/>
    <n v="3325"/>
    <n v="4750"/>
    <n v="4750"/>
    <n v="4750"/>
    <n v="4750"/>
    <n v="4750"/>
    <n v="0"/>
    <n v="0"/>
  </r>
  <r>
    <x v="11"/>
    <n v="8471240"/>
    <s v="KUST - Student Success"/>
    <x v="15"/>
    <x v="15"/>
    <x v="530"/>
    <m/>
    <m/>
    <m/>
    <m/>
    <m/>
    <m/>
    <s v="847001"/>
    <s v="KUST - General"/>
    <x v="0"/>
    <x v="0"/>
    <n v="0"/>
    <n v="0"/>
    <n v="42000"/>
    <n v="37800"/>
    <n v="33600"/>
    <n v="29399.999999999996"/>
    <n v="42000"/>
    <n v="42000"/>
    <n v="42000"/>
    <n v="42000"/>
    <n v="42000"/>
    <n v="168"/>
    <n v="320"/>
  </r>
  <r>
    <x v="11"/>
    <n v="8471240"/>
    <s v="KUST - Student Success"/>
    <x v="63"/>
    <x v="63"/>
    <x v="531"/>
    <m/>
    <m/>
    <m/>
    <m/>
    <m/>
    <m/>
    <s v="847001"/>
    <s v="KUST - General"/>
    <x v="0"/>
    <x v="0"/>
    <n v="0"/>
    <n v="0"/>
    <n v="35000"/>
    <n v="31500"/>
    <n v="28000"/>
    <n v="24500"/>
    <n v="35000"/>
    <n v="35000"/>
    <n v="35000"/>
    <n v="35000"/>
    <n v="35000"/>
    <n v="3570"/>
    <n v="-595"/>
  </r>
  <r>
    <x v="11"/>
    <n v="8471250"/>
    <s v="KUST - Career Services"/>
    <x v="80"/>
    <x v="80"/>
    <x v="532"/>
    <m/>
    <m/>
    <m/>
    <m/>
    <m/>
    <m/>
    <s v="847001"/>
    <s v="KUST - General"/>
    <x v="0"/>
    <x v="0"/>
    <n v="1"/>
    <n v="0"/>
    <n v="0"/>
    <n v="0"/>
    <n v="0"/>
    <n v="0"/>
    <n v="0"/>
    <n v="0"/>
    <n v="0"/>
    <n v="0"/>
    <n v="0"/>
    <n v="0"/>
    <n v="0"/>
  </r>
  <r>
    <x v="11"/>
    <n v="8471250"/>
    <s v="KUST - Career Services"/>
    <x v="74"/>
    <x v="74"/>
    <x v="533"/>
    <m/>
    <m/>
    <m/>
    <m/>
    <m/>
    <m/>
    <s v="847001"/>
    <s v="KUST - General"/>
    <x v="0"/>
    <x v="0"/>
    <n v="0.58000000000174601"/>
    <n v="0"/>
    <n v="0"/>
    <n v="0"/>
    <n v="0"/>
    <n v="0"/>
    <n v="0"/>
    <n v="0"/>
    <n v="0"/>
    <n v="0"/>
    <n v="0"/>
    <n v="15300"/>
    <n v="0"/>
  </r>
  <r>
    <x v="11"/>
    <n v="8471250"/>
    <s v="KUST - Career Services"/>
    <x v="39"/>
    <x v="39"/>
    <x v="534"/>
    <m/>
    <m/>
    <m/>
    <m/>
    <m/>
    <m/>
    <s v="847001"/>
    <s v="KUST - General"/>
    <x v="0"/>
    <x v="0"/>
    <n v="0.45000000006984903"/>
    <n v="0"/>
    <n v="0"/>
    <n v="0"/>
    <n v="0"/>
    <n v="0"/>
    <n v="0"/>
    <n v="0"/>
    <n v="0"/>
    <n v="0"/>
    <n v="0"/>
    <n v="211008.76"/>
    <n v="18335"/>
  </r>
  <r>
    <x v="11"/>
    <n v="8471250"/>
    <s v="KUST - Career Services"/>
    <x v="77"/>
    <x v="77"/>
    <x v="535"/>
    <m/>
    <m/>
    <m/>
    <m/>
    <m/>
    <m/>
    <s v="847001"/>
    <s v="KUST - General"/>
    <x v="0"/>
    <x v="0"/>
    <n v="243698.34"/>
    <n v="243697.54"/>
    <n v="520000"/>
    <n v="468000"/>
    <n v="416000"/>
    <n v="364000"/>
    <n v="552500"/>
    <n v="585000"/>
    <n v="520000"/>
    <n v="552500"/>
    <n v="585000"/>
    <n v="363847.16"/>
    <n v="766232.81"/>
  </r>
  <r>
    <x v="11"/>
    <n v="8471250"/>
    <s v="KUST - Career Services"/>
    <x v="7"/>
    <x v="7"/>
    <x v="536"/>
    <m/>
    <m/>
    <m/>
    <m/>
    <m/>
    <m/>
    <s v="847001"/>
    <s v="KUST - General"/>
    <x v="0"/>
    <x v="0"/>
    <n v="18559.810000000001"/>
    <n v="18560"/>
    <n v="51000"/>
    <n v="45900"/>
    <n v="40800"/>
    <n v="35700"/>
    <n v="51000"/>
    <n v="51000"/>
    <n v="51000"/>
    <n v="51000"/>
    <n v="51000"/>
    <n v="18350"/>
    <n v="377.15"/>
  </r>
  <r>
    <x v="11"/>
    <n v="8471250"/>
    <s v="KUST - Career Services"/>
    <x v="8"/>
    <x v="8"/>
    <x v="537"/>
    <m/>
    <m/>
    <m/>
    <m/>
    <m/>
    <m/>
    <s v="847001"/>
    <s v="KUST - General"/>
    <x v="0"/>
    <x v="0"/>
    <n v="238681.44"/>
    <n v="238680.25"/>
    <n v="60607.8"/>
    <n v="54547.020000000004"/>
    <n v="48486.240000000005"/>
    <n v="42425.46"/>
    <n v="63638.19"/>
    <n v="95820.1"/>
    <n v="60607.8"/>
    <n v="63638.19"/>
    <n v="95820.1"/>
    <n v="15249.2"/>
    <n v="134380.42000000001"/>
  </r>
  <r>
    <x v="11"/>
    <n v="8471250"/>
    <s v="KUST - Career Services"/>
    <x v="11"/>
    <x v="11"/>
    <x v="538"/>
    <m/>
    <m/>
    <m/>
    <m/>
    <m/>
    <m/>
    <s v="847001"/>
    <s v="KUST - General"/>
    <x v="0"/>
    <x v="0"/>
    <n v="0.19999999999709001"/>
    <n v="0"/>
    <n v="0"/>
    <n v="0"/>
    <n v="0"/>
    <n v="0"/>
    <n v="0"/>
    <n v="0"/>
    <n v="0"/>
    <n v="0"/>
    <n v="0"/>
    <n v="0"/>
    <n v="0"/>
  </r>
  <r>
    <x v="11"/>
    <n v="8471250"/>
    <s v="KUST - Career Services"/>
    <x v="12"/>
    <x v="12"/>
    <x v="539"/>
    <m/>
    <m/>
    <m/>
    <m/>
    <m/>
    <m/>
    <s v="847001"/>
    <s v="KUST - General"/>
    <x v="0"/>
    <x v="0"/>
    <n v="0.53000000000065495"/>
    <n v="0"/>
    <n v="46500"/>
    <n v="41850"/>
    <n v="37200"/>
    <n v="32549.999999999996"/>
    <n v="46500"/>
    <n v="46500"/>
    <n v="46500"/>
    <n v="46500"/>
    <n v="46500"/>
    <n v="0"/>
    <n v="0"/>
  </r>
  <r>
    <x v="11"/>
    <n v="8471260"/>
    <s v="KUST - Student Life"/>
    <x v="70"/>
    <x v="70"/>
    <x v="540"/>
    <m/>
    <m/>
    <m/>
    <m/>
    <m/>
    <m/>
    <s v="847001"/>
    <s v="KUST - General"/>
    <x v="0"/>
    <x v="0"/>
    <n v="0.83000000001629803"/>
    <n v="0"/>
    <n v="0"/>
    <n v="0"/>
    <n v="0"/>
    <n v="0"/>
    <n v="0"/>
    <n v="0"/>
    <n v="0"/>
    <n v="0"/>
    <n v="0"/>
    <n v="0"/>
    <n v="0"/>
  </r>
  <r>
    <x v="11"/>
    <n v="8471260"/>
    <s v="KUST - Student Life"/>
    <x v="17"/>
    <x v="17"/>
    <x v="541"/>
    <m/>
    <m/>
    <m/>
    <m/>
    <m/>
    <m/>
    <s v="847001"/>
    <s v="KUST - General"/>
    <x v="0"/>
    <x v="0"/>
    <n v="0.95000000000072804"/>
    <n v="0"/>
    <n v="0"/>
    <n v="0"/>
    <n v="0"/>
    <n v="0"/>
    <n v="0"/>
    <n v="0"/>
    <n v="0"/>
    <n v="0"/>
    <n v="0"/>
    <n v="0"/>
    <n v="0"/>
  </r>
  <r>
    <x v="11"/>
    <n v="8471260"/>
    <s v="KUST - Student Life"/>
    <x v="6"/>
    <x v="6"/>
    <x v="542"/>
    <m/>
    <m/>
    <m/>
    <m/>
    <m/>
    <m/>
    <s v="847001"/>
    <s v="KUST - General"/>
    <x v="0"/>
    <x v="0"/>
    <n v="20550.12"/>
    <n v="20549.5"/>
    <n v="205000"/>
    <n v="184500"/>
    <n v="164000"/>
    <n v="143500"/>
    <n v="208000"/>
    <n v="208000"/>
    <n v="205000"/>
    <n v="208000"/>
    <n v="208000"/>
    <n v="0"/>
    <n v="89382.35"/>
  </r>
  <r>
    <x v="11"/>
    <n v="8471260"/>
    <s v="KUST - Student Life"/>
    <x v="26"/>
    <x v="26"/>
    <x v="543"/>
    <m/>
    <m/>
    <m/>
    <m/>
    <m/>
    <m/>
    <s v="847001"/>
    <s v="KUST - General"/>
    <x v="0"/>
    <x v="0"/>
    <n v="10499.7"/>
    <n v="10500"/>
    <n v="0"/>
    <n v="0"/>
    <n v="0"/>
    <n v="0"/>
    <n v="0"/>
    <n v="0"/>
    <n v="0"/>
    <n v="0"/>
    <n v="0"/>
    <n v="0"/>
    <n v="27190"/>
  </r>
  <r>
    <x v="11"/>
    <n v="8471260"/>
    <s v="KUST - Student Life"/>
    <x v="81"/>
    <x v="81"/>
    <x v="544"/>
    <m/>
    <m/>
    <m/>
    <m/>
    <m/>
    <m/>
    <s v="847001"/>
    <s v="KUST - General"/>
    <x v="0"/>
    <x v="0"/>
    <n v="0"/>
    <n v="0"/>
    <n v="0"/>
    <n v="0"/>
    <n v="0"/>
    <n v="0"/>
    <n v="0"/>
    <n v="0"/>
    <n v="0"/>
    <n v="0"/>
    <n v="0"/>
    <n v="0"/>
    <n v="0"/>
  </r>
  <r>
    <x v="11"/>
    <n v="8471260"/>
    <s v="KUST - Student Life"/>
    <x v="8"/>
    <x v="8"/>
    <x v="545"/>
    <m/>
    <m/>
    <m/>
    <m/>
    <m/>
    <m/>
    <s v="847001"/>
    <s v="KUST - General"/>
    <x v="0"/>
    <x v="0"/>
    <n v="1.0299999999988401"/>
    <n v="0"/>
    <n v="0"/>
    <n v="0"/>
    <n v="0"/>
    <n v="0"/>
    <n v="0"/>
    <n v="0"/>
    <n v="0"/>
    <n v="0"/>
    <n v="0"/>
    <n v="0"/>
    <n v="0"/>
  </r>
  <r>
    <x v="11"/>
    <n v="8471260"/>
    <s v="KUST - Student Life"/>
    <x v="19"/>
    <x v="19"/>
    <x v="546"/>
    <m/>
    <m/>
    <m/>
    <m/>
    <m/>
    <m/>
    <s v="847001"/>
    <s v="KUST - General"/>
    <x v="0"/>
    <x v="0"/>
    <n v="0.40999999999985398"/>
    <n v="0"/>
    <n v="0"/>
    <n v="0"/>
    <n v="0"/>
    <n v="0"/>
    <n v="0"/>
    <n v="0"/>
    <n v="0"/>
    <n v="0"/>
    <n v="0"/>
    <n v="0"/>
    <n v="0"/>
  </r>
  <r>
    <x v="11"/>
    <n v="8471260"/>
    <s v="KUST - Student Life"/>
    <x v="65"/>
    <x v="65"/>
    <x v="547"/>
    <m/>
    <m/>
    <m/>
    <m/>
    <m/>
    <m/>
    <s v="847001"/>
    <s v="KUST - General"/>
    <x v="0"/>
    <x v="0"/>
    <n v="87520.95"/>
    <n v="87520.27"/>
    <n v="0"/>
    <n v="0"/>
    <n v="0"/>
    <n v="0"/>
    <n v="0"/>
    <n v="0"/>
    <n v="0"/>
    <n v="0"/>
    <n v="0"/>
    <n v="0"/>
    <n v="39751.93"/>
  </r>
  <r>
    <x v="11"/>
    <n v="8471260"/>
    <s v="KUST - Student Life"/>
    <x v="66"/>
    <x v="66"/>
    <x v="548"/>
    <m/>
    <m/>
    <m/>
    <m/>
    <m/>
    <m/>
    <s v="847001"/>
    <s v="KUST - General"/>
    <x v="0"/>
    <x v="0"/>
    <n v="522605.29"/>
    <n v="522604.02"/>
    <n v="0"/>
    <n v="0"/>
    <n v="0"/>
    <n v="0"/>
    <n v="0"/>
    <n v="0"/>
    <n v="0"/>
    <n v="0"/>
    <n v="0"/>
    <n v="0"/>
    <n v="0"/>
  </r>
  <r>
    <x v="11"/>
    <n v="8471260"/>
    <s v="KUST - Student Life"/>
    <x v="11"/>
    <x v="11"/>
    <x v="549"/>
    <m/>
    <m/>
    <m/>
    <m/>
    <m/>
    <m/>
    <s v="847001"/>
    <s v="KUST - General"/>
    <x v="0"/>
    <x v="0"/>
    <n v="0.100000000005821"/>
    <n v="0"/>
    <n v="0"/>
    <n v="0"/>
    <n v="0"/>
    <n v="0"/>
    <n v="0"/>
    <n v="0"/>
    <n v="0"/>
    <n v="0"/>
    <n v="0"/>
    <n v="0"/>
    <n v="0"/>
  </r>
  <r>
    <x v="11"/>
    <n v="8471260"/>
    <s v="KUST - Student Life"/>
    <x v="29"/>
    <x v="29"/>
    <x v="550"/>
    <m/>
    <m/>
    <m/>
    <m/>
    <m/>
    <m/>
    <s v="847001"/>
    <s v="KUST - General"/>
    <x v="0"/>
    <x v="0"/>
    <n v="0.70000000000072804"/>
    <n v="0"/>
    <n v="0"/>
    <n v="0"/>
    <n v="0"/>
    <n v="0"/>
    <n v="0"/>
    <n v="0"/>
    <n v="0"/>
    <n v="0"/>
    <n v="0"/>
    <n v="0"/>
    <n v="0"/>
  </r>
  <r>
    <x v="11"/>
    <n v="8471260"/>
    <s v="KUST - Student Life"/>
    <x v="13"/>
    <x v="13"/>
    <x v="551"/>
    <m/>
    <m/>
    <m/>
    <m/>
    <m/>
    <m/>
    <s v="847001"/>
    <s v="KUST - General"/>
    <x v="0"/>
    <x v="0"/>
    <n v="0.12999999988824101"/>
    <n v="0"/>
    <n v="0"/>
    <n v="0"/>
    <n v="0"/>
    <n v="0"/>
    <n v="0"/>
    <n v="0"/>
    <n v="0"/>
    <n v="0"/>
    <n v="0"/>
    <n v="0"/>
    <n v="155664.41"/>
  </r>
  <r>
    <x v="11"/>
    <n v="8471260"/>
    <s v="KUST - Student Life"/>
    <x v="33"/>
    <x v="33"/>
    <x v="552"/>
    <m/>
    <m/>
    <m/>
    <m/>
    <m/>
    <m/>
    <s v="847001"/>
    <s v="KUST - General"/>
    <x v="0"/>
    <x v="0"/>
    <n v="0.84999999999990905"/>
    <n v="0"/>
    <n v="12000"/>
    <n v="10800"/>
    <n v="9600"/>
    <n v="8400"/>
    <n v="12000"/>
    <n v="12000"/>
    <n v="12000"/>
    <n v="12000"/>
    <n v="12000"/>
    <n v="0"/>
    <n v="0"/>
  </r>
  <r>
    <x v="11"/>
    <n v="8471260"/>
    <s v="KUST - Student Life"/>
    <x v="15"/>
    <x v="15"/>
    <x v="553"/>
    <m/>
    <m/>
    <m/>
    <m/>
    <m/>
    <m/>
    <s v="847001"/>
    <s v="KUST - General"/>
    <x v="0"/>
    <x v="0"/>
    <n v="0.58000000001629803"/>
    <n v="0"/>
    <n v="13500"/>
    <n v="12150"/>
    <n v="10800"/>
    <n v="9450"/>
    <n v="13500"/>
    <n v="13500"/>
    <n v="13500"/>
    <n v="13500"/>
    <n v="13500"/>
    <n v="0"/>
    <n v="21450"/>
  </r>
  <r>
    <x v="11"/>
    <n v="8471260"/>
    <s v="KUST - Student Life"/>
    <x v="63"/>
    <x v="63"/>
    <x v="554"/>
    <m/>
    <m/>
    <m/>
    <m/>
    <m/>
    <m/>
    <s v="847001"/>
    <s v="KUST - General"/>
    <x v="0"/>
    <x v="0"/>
    <n v="0.77999999999883596"/>
    <n v="0"/>
    <n v="0"/>
    <n v="0"/>
    <n v="0"/>
    <n v="0"/>
    <n v="0"/>
    <n v="0"/>
    <n v="0"/>
    <n v="0"/>
    <n v="0"/>
    <n v="0"/>
    <n v="0"/>
  </r>
  <r>
    <x v="11"/>
    <n v="8471270"/>
    <s v="KUST - Libraries"/>
    <x v="6"/>
    <x v="6"/>
    <x v="555"/>
    <m/>
    <m/>
    <m/>
    <m/>
    <m/>
    <m/>
    <s v="847001"/>
    <s v="KUST - General"/>
    <x v="0"/>
    <x v="0"/>
    <n v="20927"/>
    <n v="16512.95"/>
    <n v="0"/>
    <n v="0"/>
    <n v="0"/>
    <n v="0"/>
    <n v="0"/>
    <n v="0"/>
    <n v="0"/>
    <n v="0"/>
    <n v="0"/>
    <n v="0"/>
    <n v="0"/>
  </r>
  <r>
    <x v="11"/>
    <n v="8471270"/>
    <s v="KUST - Libraries"/>
    <x v="7"/>
    <x v="7"/>
    <x v="556"/>
    <m/>
    <m/>
    <m/>
    <m/>
    <m/>
    <m/>
    <s v="847001"/>
    <s v="KUST - General"/>
    <x v="0"/>
    <x v="0"/>
    <n v="150"/>
    <n v="150"/>
    <n v="50000"/>
    <n v="45000"/>
    <n v="40000"/>
    <n v="35000"/>
    <n v="50000"/>
    <n v="50000"/>
    <n v="50000"/>
    <n v="50000"/>
    <n v="50000"/>
    <n v="0"/>
    <n v="1250"/>
  </r>
  <r>
    <x v="11"/>
    <n v="8471270"/>
    <s v="KUST - Libraries"/>
    <x v="11"/>
    <x v="11"/>
    <x v="557"/>
    <m/>
    <m/>
    <m/>
    <m/>
    <m/>
    <m/>
    <s v="847001"/>
    <s v="KUST - General"/>
    <x v="0"/>
    <x v="0"/>
    <n v="13309"/>
    <n v="13308.7"/>
    <n v="300000"/>
    <n v="270000"/>
    <n v="240000"/>
    <n v="210000"/>
    <n v="300000"/>
    <n v="300000"/>
    <n v="300000"/>
    <n v="300000"/>
    <n v="300000"/>
    <n v="0"/>
    <n v="8898.0400000000009"/>
  </r>
  <r>
    <x v="11"/>
    <n v="8471270"/>
    <s v="KUST - Libraries"/>
    <x v="15"/>
    <x v="15"/>
    <x v="558"/>
    <m/>
    <m/>
    <m/>
    <m/>
    <m/>
    <m/>
    <s v="847001"/>
    <s v="KUST - General"/>
    <x v="0"/>
    <x v="0"/>
    <n v="1"/>
    <n v="0"/>
    <n v="50000"/>
    <n v="45000"/>
    <n v="40000"/>
    <n v="35000"/>
    <n v="50000"/>
    <n v="50000"/>
    <n v="50000"/>
    <n v="50000"/>
    <n v="50000"/>
    <n v="2000"/>
    <n v="0"/>
  </r>
  <r>
    <x v="11"/>
    <n v="8471280"/>
    <s v="KUST - Center for Teaching &amp; Learning"/>
    <x v="17"/>
    <x v="17"/>
    <x v="559"/>
    <m/>
    <m/>
    <m/>
    <m/>
    <m/>
    <m/>
    <s v="847001"/>
    <s v="KUST - General"/>
    <x v="0"/>
    <x v="0"/>
    <n v="0"/>
    <n v="0"/>
    <n v="2500"/>
    <n v="2250"/>
    <n v="2000"/>
    <n v="1750"/>
    <n v="2500"/>
    <n v="2500"/>
    <n v="2500"/>
    <n v="2500"/>
    <n v="2500"/>
    <n v="0"/>
    <n v="0"/>
  </r>
  <r>
    <x v="11"/>
    <n v="8471280"/>
    <s v="KUST - Center for Teaching &amp; Learning"/>
    <x v="36"/>
    <x v="36"/>
    <x v="560"/>
    <m/>
    <m/>
    <m/>
    <m/>
    <m/>
    <m/>
    <s v="847001"/>
    <s v="KUST - General"/>
    <x v="0"/>
    <x v="0"/>
    <n v="0"/>
    <n v="0"/>
    <n v="30000"/>
    <n v="27000"/>
    <n v="24000"/>
    <n v="21000"/>
    <n v="30000"/>
    <n v="30000"/>
    <n v="30000"/>
    <n v="30000"/>
    <n v="30000"/>
    <n v="0"/>
    <n v="0"/>
  </r>
  <r>
    <x v="11"/>
    <n v="8471280"/>
    <s v="KUST - Center for Teaching &amp; Learning"/>
    <x v="55"/>
    <x v="55"/>
    <x v="561"/>
    <m/>
    <m/>
    <m/>
    <m/>
    <m/>
    <m/>
    <s v="847001"/>
    <s v="KUST - General"/>
    <x v="0"/>
    <x v="0"/>
    <n v="0"/>
    <n v="0"/>
    <n v="200000"/>
    <n v="180000"/>
    <n v="160000"/>
    <n v="140000"/>
    <n v="200000"/>
    <n v="200000"/>
    <n v="200000"/>
    <n v="200000"/>
    <n v="200000"/>
    <n v="0"/>
    <n v="58140"/>
  </r>
  <r>
    <x v="11"/>
    <n v="8471280"/>
    <s v="KUST - Center for Teaching &amp; Learning"/>
    <x v="38"/>
    <x v="38"/>
    <x v="562"/>
    <m/>
    <m/>
    <m/>
    <m/>
    <m/>
    <m/>
    <s v="847001"/>
    <s v="KUST - General"/>
    <x v="0"/>
    <x v="0"/>
    <n v="1"/>
    <n v="0"/>
    <n v="10000"/>
    <n v="9000"/>
    <n v="8000"/>
    <n v="7000"/>
    <n v="10000"/>
    <n v="10000"/>
    <n v="10000"/>
    <n v="10000"/>
    <n v="10000"/>
    <n v="0"/>
    <n v="0"/>
  </r>
  <r>
    <x v="11"/>
    <n v="8471280"/>
    <s v="KUST - Center for Teaching &amp; Learning"/>
    <x v="33"/>
    <x v="33"/>
    <x v="563"/>
    <m/>
    <m/>
    <m/>
    <m/>
    <m/>
    <m/>
    <s v="847001"/>
    <s v="KUST - General"/>
    <x v="0"/>
    <x v="0"/>
    <n v="895"/>
    <n v="894.29"/>
    <n v="5000"/>
    <n v="4500"/>
    <n v="4000"/>
    <n v="3500"/>
    <n v="5000"/>
    <n v="5000"/>
    <n v="5000"/>
    <n v="5000"/>
    <n v="5000"/>
    <n v="4158.7"/>
    <n v="740"/>
  </r>
  <r>
    <x v="12"/>
    <n v="8471305"/>
    <s v="KUST - Dean Of Medicine"/>
    <x v="80"/>
    <x v="80"/>
    <x v="564"/>
    <m/>
    <m/>
    <m/>
    <m/>
    <m/>
    <m/>
    <s v="847001"/>
    <s v="KUST - General"/>
    <x v="0"/>
    <x v="0"/>
    <n v="5265867.38"/>
    <n v="5265866.68"/>
    <n v="0"/>
    <n v="0"/>
    <n v="0"/>
    <n v="0"/>
    <n v="315000"/>
    <n v="330750"/>
    <n v="0"/>
    <n v="315000"/>
    <n v="330750"/>
    <n v="802490"/>
    <n v="3126671"/>
  </r>
  <r>
    <x v="0"/>
    <n v="8470140"/>
    <s v="KUST - Communication"/>
    <x v="82"/>
    <x v="82"/>
    <x v="565"/>
    <n v="200000"/>
    <n v="200000"/>
    <n v="192455"/>
    <n v="0"/>
    <n v="0"/>
    <n v="7545"/>
    <s v="847001"/>
    <s v="KUST - General"/>
    <x v="2"/>
    <x v="2"/>
    <n v="0"/>
    <n v="0"/>
    <n v="200000"/>
    <n v="180000"/>
    <n v="160000"/>
    <n v="140000"/>
    <n v="200000"/>
    <n v="200000"/>
    <n v="200000"/>
    <n v="200000"/>
    <n v="200000"/>
    <n v="0"/>
    <n v="0"/>
  </r>
  <r>
    <x v="13"/>
    <n v="8470220"/>
    <s v="KUST - Office of the Provost"/>
    <x v="83"/>
    <x v="29"/>
    <x v="566"/>
    <n v="160720"/>
    <n v="160720"/>
    <n v="10720"/>
    <m/>
    <n v="150000"/>
    <n v="0"/>
    <s v="847001"/>
    <s v="KUST - General"/>
    <x v="2"/>
    <x v="2"/>
    <n v="1641944"/>
    <n v="1481224.01"/>
    <n v="200000"/>
    <n v="180000"/>
    <n v="160000"/>
    <n v="140000"/>
    <n v="200000"/>
    <n v="200000"/>
    <n v="0"/>
    <n v="0"/>
    <n v="0"/>
    <n v="0"/>
    <n v="2004424.24"/>
  </r>
  <r>
    <x v="3"/>
    <n v="8470310"/>
    <s v="KUST - Aerospace Engineering"/>
    <x v="83"/>
    <x v="29"/>
    <x v="567"/>
    <n v="759151"/>
    <n v="759151"/>
    <n v="4619"/>
    <n v="637243.48"/>
    <n v="98213"/>
    <n v="19075.52"/>
    <s v="847001"/>
    <s v="KUST - General"/>
    <x v="2"/>
    <x v="2"/>
    <n v="434000"/>
    <n v="433999"/>
    <n v="1362350"/>
    <n v="1226115"/>
    <n v="1089880"/>
    <n v="953644.99999999988"/>
    <n v="919577"/>
    <n v="841664"/>
    <n v="1362350"/>
    <n v="919577"/>
    <n v="841664"/>
    <n v="148831.26"/>
    <n v="0"/>
  </r>
  <r>
    <x v="3"/>
    <n v="8470315"/>
    <s v="KUST - Biomedical Engineering"/>
    <x v="83"/>
    <x v="29"/>
    <x v="568"/>
    <n v="109201"/>
    <n v="109201"/>
    <m/>
    <n v="0"/>
    <n v="108878.38"/>
    <n v="322.619999999995"/>
    <s v="847001"/>
    <s v="KUST - General"/>
    <x v="2"/>
    <x v="2"/>
    <n v="187000"/>
    <n v="187000"/>
    <n v="1018528"/>
    <n v="916675.20000000007"/>
    <n v="814822.40000000002"/>
    <n v="712969.6"/>
    <n v="766002"/>
    <n v="419998"/>
    <n v="1018528"/>
    <n v="766002"/>
    <n v="419998"/>
    <n v="6903766.7400000002"/>
    <n v="113193.5"/>
  </r>
  <r>
    <x v="3"/>
    <n v="8470325"/>
    <s v="KUST - Civil Engineering"/>
    <x v="83"/>
    <x v="29"/>
    <x v="569"/>
    <n v="224144"/>
    <n v="224144"/>
    <n v="125060"/>
    <n v="46550"/>
    <n v="39743"/>
    <n v="12791"/>
    <s v="847001"/>
    <s v="KUST - General"/>
    <x v="2"/>
    <x v="2"/>
    <n v="767182"/>
    <n v="707801.04"/>
    <n v="889288"/>
    <n v="800359.20000000007"/>
    <n v="711430.4"/>
    <n v="622501.6"/>
    <n v="792429"/>
    <n v="1394090"/>
    <n v="889288"/>
    <n v="792429"/>
    <n v="1394090"/>
    <n v="322371"/>
    <n v="-3137.8"/>
  </r>
  <r>
    <x v="3"/>
    <n v="8470330"/>
    <s v="KUST - Electrical &amp; Computer Engineering"/>
    <x v="83"/>
    <x v="29"/>
    <x v="570"/>
    <n v="233948"/>
    <n v="233948"/>
    <m/>
    <n v="232000"/>
    <m/>
    <n v="1948"/>
    <s v="847001"/>
    <s v="KUST - General"/>
    <x v="2"/>
    <x v="2"/>
    <n v="585250"/>
    <n v="585058.63"/>
    <n v="664000"/>
    <n v="597600"/>
    <n v="531200"/>
    <n v="464799.99999999994"/>
    <n v="675000"/>
    <n v="864000"/>
    <n v="664000"/>
    <n v="675000"/>
    <n v="864000"/>
    <n v="402014.4"/>
    <n v="441732.4"/>
  </r>
  <r>
    <x v="3"/>
    <n v="8470335"/>
    <s v="KUST - Industrial &amp; Systems Engineering"/>
    <x v="83"/>
    <x v="29"/>
    <x v="571"/>
    <n v="80120"/>
    <n v="80120"/>
    <m/>
    <n v="49000"/>
    <m/>
    <n v="31120"/>
    <s v="847001"/>
    <s v="KUST - General"/>
    <x v="2"/>
    <x v="2"/>
    <n v="283271"/>
    <n v="283271"/>
    <n v="273360"/>
    <n v="246024"/>
    <n v="218688"/>
    <n v="191352"/>
    <n v="139200"/>
    <n v="88000"/>
    <n v="273360"/>
    <n v="139200"/>
    <n v="88000"/>
    <n v="132587.32999999999"/>
    <n v="0"/>
  </r>
  <r>
    <x v="3"/>
    <n v="8470340"/>
    <s v="KUST - Mechanical Engineering"/>
    <x v="83"/>
    <x v="29"/>
    <x v="572"/>
    <n v="269248"/>
    <n v="269248"/>
    <m/>
    <n v="193435"/>
    <n v="69443"/>
    <n v="6370"/>
    <s v="847001"/>
    <s v="KUST - General"/>
    <x v="2"/>
    <x v="2"/>
    <n v="822429"/>
    <n v="815545.69"/>
    <n v="775000"/>
    <n v="697500"/>
    <n v="620000"/>
    <n v="542500"/>
    <n v="475000"/>
    <n v="850000"/>
    <n v="775000"/>
    <n v="475000"/>
    <n v="850000"/>
    <n v="393106"/>
    <n v="519069"/>
  </r>
  <r>
    <x v="3"/>
    <n v="8470345"/>
    <s v="KUST - Nuclear Engineering"/>
    <x v="83"/>
    <x v="29"/>
    <x v="573"/>
    <n v="139983"/>
    <n v="139983"/>
    <m/>
    <n v="62441"/>
    <n v="77504.460000000006"/>
    <n v="37.540000000008099"/>
    <s v="847001"/>
    <s v="KUST - General"/>
    <x v="2"/>
    <x v="2"/>
    <n v="86000"/>
    <n v="0"/>
    <n v="711291"/>
    <n v="640161.9"/>
    <n v="569032.80000000005"/>
    <n v="497903.69999999995"/>
    <n v="685611"/>
    <n v="622809"/>
    <n v="711291"/>
    <n v="685611"/>
    <n v="622809"/>
    <n v="47882.04"/>
    <n v="465000"/>
  </r>
  <r>
    <x v="3"/>
    <n v="8470350"/>
    <s v="KUST - Petroleum Engineering"/>
    <x v="83"/>
    <x v="29"/>
    <x v="574"/>
    <n v="772173"/>
    <n v="772173"/>
    <m/>
    <n v="763616.7"/>
    <m/>
    <n v="8556.3000000000502"/>
    <s v="847001"/>
    <s v="KUST - General"/>
    <x v="2"/>
    <x v="2"/>
    <n v="585128"/>
    <n v="584893"/>
    <n v="990000"/>
    <n v="891000"/>
    <n v="792000"/>
    <n v="693000"/>
    <n v="1033000"/>
    <n v="1300000"/>
    <n v="990000"/>
    <n v="1033000"/>
    <n v="1300000"/>
    <n v="122540"/>
    <n v="191760"/>
  </r>
  <r>
    <x v="4"/>
    <n v="8470415"/>
    <s v="KUST - Chemistry"/>
    <x v="83"/>
    <x v="29"/>
    <x v="575"/>
    <n v="781895"/>
    <n v="781895"/>
    <n v="13000"/>
    <n v="760900"/>
    <n v="0"/>
    <n v="7995"/>
    <s v="847001"/>
    <s v="KUST - General"/>
    <x v="2"/>
    <x v="2"/>
    <n v="0"/>
    <n v="0"/>
    <n v="2749367"/>
    <n v="2474430.3000000003"/>
    <n v="2199493.6"/>
    <n v="1924556.9"/>
    <n v="1209561"/>
    <n v="0"/>
    <n v="2749367"/>
    <n v="1209561"/>
    <n v="0"/>
    <n v="795610.92"/>
    <n v="129251"/>
  </r>
  <r>
    <x v="4"/>
    <n v="8470425"/>
    <s v="KUST - Physics"/>
    <x v="83"/>
    <x v="29"/>
    <x v="576"/>
    <n v="2912920"/>
    <n v="2912920"/>
    <n v="26928"/>
    <n v="1990500"/>
    <n v="868629.7"/>
    <n v="26862.299999999799"/>
    <s v="847001"/>
    <s v="KUST - General"/>
    <x v="2"/>
    <x v="2"/>
    <n v="0"/>
    <n v="0"/>
    <n v="1981000"/>
    <n v="1782900"/>
    <n v="1584800"/>
    <n v="1386700"/>
    <n v="0"/>
    <n v="0"/>
    <n v="1981000"/>
    <n v="0"/>
    <n v="0"/>
    <n v="241.5"/>
    <n v="0"/>
  </r>
  <r>
    <x v="5"/>
    <n v="8470530"/>
    <s v="KUST - Facilities Management"/>
    <x v="84"/>
    <x v="83"/>
    <x v="577"/>
    <n v="7523465"/>
    <n v="0"/>
    <m/>
    <n v="0"/>
    <m/>
    <n v="0"/>
    <s v="847001"/>
    <s v="KUST - General"/>
    <x v="2"/>
    <x v="2"/>
    <n v="0"/>
    <n v="0"/>
    <n v="2457115"/>
    <n v="2211403.5"/>
    <n v="1965692"/>
    <n v="1719980.5"/>
    <n v="50640133.5"/>
    <n v="0"/>
    <n v="2457115"/>
    <n v="10000000"/>
    <n v="10000000"/>
    <n v="0"/>
    <n v="0"/>
  </r>
  <r>
    <x v="5"/>
    <n v="8470530"/>
    <s v="KUST - Facilities Management"/>
    <x v="84"/>
    <x v="83"/>
    <x v="578"/>
    <n v="6090150"/>
    <n v="8816900"/>
    <n v="1910376.75"/>
    <n v="6353134.5"/>
    <n v="542626"/>
    <n v="10762.7499999991"/>
    <s v="847010"/>
    <s v="KUST - Main Campus"/>
    <x v="2"/>
    <x v="2"/>
    <n v="26369102"/>
    <n v="25209027.039999999"/>
    <n v="23409700"/>
    <n v="21068730"/>
    <n v="18727760"/>
    <n v="16386789.999999998"/>
    <n v="0"/>
    <n v="3079300"/>
    <n v="23409700"/>
    <n v="0"/>
    <n v="3079300"/>
    <n v="13170287.75"/>
    <n v="37147645.990000002"/>
  </r>
  <r>
    <x v="5"/>
    <n v="8470530"/>
    <s v="KUST - Facilities Management"/>
    <x v="84"/>
    <x v="83"/>
    <x v="579"/>
    <n v="0"/>
    <n v="6713896"/>
    <m/>
    <n v="6713895"/>
    <m/>
    <n v="1"/>
    <s v="847015"/>
    <s v="Student Related Costs"/>
    <x v="2"/>
    <x v="2"/>
    <n v="0"/>
    <n v="0"/>
    <n v="0"/>
    <n v="0"/>
    <n v="0"/>
    <n v="0"/>
    <n v="0"/>
    <n v="0"/>
    <n v="0"/>
    <n v="0"/>
    <n v="0"/>
    <n v="0"/>
    <n v="0"/>
  </r>
  <r>
    <x v="5"/>
    <n v="8470530"/>
    <s v="KUST - Facilities Management"/>
    <x v="84"/>
    <x v="83"/>
    <x v="580"/>
    <n v="6910200"/>
    <n v="6819769"/>
    <m/>
    <n v="6709889"/>
    <n v="109880"/>
    <n v="0"/>
    <s v="847020"/>
    <s v="KUST- Sas Al Nakhl Campus"/>
    <x v="2"/>
    <x v="2"/>
    <n v="2473827"/>
    <n v="2473826.6"/>
    <n v="72122514.5"/>
    <n v="64910263.050000004"/>
    <n v="57698011.600000001"/>
    <n v="50485760.149999999"/>
    <n v="0"/>
    <n v="17909340"/>
    <n v="20000000"/>
    <n v="20000000"/>
    <n v="20000000"/>
    <n v="8900"/>
    <n v="1668930"/>
  </r>
  <r>
    <x v="5"/>
    <n v="8470530"/>
    <s v="KUST - Facilities Management"/>
    <x v="84"/>
    <x v="83"/>
    <x v="581"/>
    <n v="38000"/>
    <n v="38000"/>
    <m/>
    <m/>
    <m/>
    <n v="38000"/>
    <s v="847951"/>
    <s v="COVID-19 Pandemic"/>
    <x v="2"/>
    <x v="2"/>
    <n v="0"/>
    <n v="0"/>
    <n v="0"/>
    <n v="0"/>
    <n v="0"/>
    <n v="0"/>
    <n v="0"/>
    <n v="0"/>
    <n v="0"/>
    <n v="0"/>
    <n v="0"/>
    <n v="0"/>
    <n v="0"/>
  </r>
  <r>
    <x v="5"/>
    <n v="8470530"/>
    <s v="KUST - Facilities Management"/>
    <x v="83"/>
    <x v="29"/>
    <x v="582"/>
    <n v="245879"/>
    <n v="245879"/>
    <m/>
    <n v="140700"/>
    <m/>
    <n v="105179"/>
    <s v="847010"/>
    <s v="KUST - Main Campus"/>
    <x v="2"/>
    <x v="2"/>
    <n v="0"/>
    <n v="0"/>
    <n v="0"/>
    <n v="0"/>
    <n v="0"/>
    <n v="0"/>
    <n v="0"/>
    <n v="0"/>
    <n v="0"/>
    <n v="0"/>
    <n v="0"/>
    <n v="573060"/>
    <n v="0"/>
  </r>
  <r>
    <x v="5"/>
    <n v="8470530"/>
    <s v="KUST - Facilities Management"/>
    <x v="85"/>
    <x v="84"/>
    <x v="583"/>
    <n v="4202925"/>
    <n v="2376175"/>
    <n v="139000"/>
    <n v="2237175"/>
    <n v="0"/>
    <n v="0"/>
    <s v="847010"/>
    <s v="KUST - Main Campus"/>
    <x v="2"/>
    <x v="2"/>
    <n v="5295981"/>
    <n v="6216230.0700000003"/>
    <n v="0"/>
    <n v="0"/>
    <n v="0"/>
    <n v="0"/>
    <n v="0"/>
    <n v="0"/>
    <n v="0"/>
    <n v="0"/>
    <n v="0"/>
    <n v="0"/>
    <n v="2109855"/>
  </r>
  <r>
    <x v="5"/>
    <n v="8470530"/>
    <s v="KUST - Facilities Management"/>
    <x v="85"/>
    <x v="84"/>
    <x v="584"/>
    <n v="0"/>
    <n v="0"/>
    <m/>
    <m/>
    <m/>
    <n v="0"/>
    <s v="847015"/>
    <s v="Student Related Costs"/>
    <x v="2"/>
    <x v="2"/>
    <n v="0"/>
    <n v="0"/>
    <n v="0"/>
    <n v="0"/>
    <n v="0"/>
    <n v="0"/>
    <n v="0"/>
    <n v="0"/>
    <n v="0"/>
    <n v="0"/>
    <n v="0"/>
    <n v="0"/>
    <n v="0"/>
  </r>
  <r>
    <x v="5"/>
    <n v="8470530"/>
    <s v="KUST - Facilities Management"/>
    <x v="86"/>
    <x v="85"/>
    <x v="585"/>
    <n v="51057"/>
    <n v="51057"/>
    <n v="18149.5"/>
    <n v="31000"/>
    <n v="0"/>
    <n v="1907.5"/>
    <s v="847010"/>
    <s v="KUST - Main Campus"/>
    <x v="2"/>
    <x v="2"/>
    <n v="70000"/>
    <n v="267131.06"/>
    <n v="0"/>
    <n v="0"/>
    <n v="0"/>
    <n v="0"/>
    <n v="0"/>
    <n v="0"/>
    <n v="0"/>
    <n v="0"/>
    <n v="0"/>
    <n v="0"/>
    <n v="0"/>
  </r>
  <r>
    <x v="7"/>
    <n v="8470730"/>
    <s v="KUST - Human Resources"/>
    <x v="86"/>
    <x v="85"/>
    <x v="586"/>
    <n v="110494"/>
    <n v="110494"/>
    <n v="18149.5"/>
    <n v="0"/>
    <n v="0"/>
    <n v="92344.5"/>
    <s v="847001"/>
    <s v="KUST - General"/>
    <x v="2"/>
    <x v="2"/>
    <n v="29334"/>
    <n v="29334.5"/>
    <n v="0"/>
    <n v="0"/>
    <n v="0"/>
    <n v="0"/>
    <n v="0"/>
    <n v="0"/>
    <n v="0"/>
    <n v="0"/>
    <n v="0"/>
    <n v="0"/>
    <n v="0"/>
  </r>
  <r>
    <x v="8"/>
    <n v="8470810"/>
    <s v="KUST - Ankabut office"/>
    <x v="82"/>
    <x v="82"/>
    <x v="587"/>
    <n v="3472296"/>
    <n v="3472296"/>
    <n v="9450"/>
    <n v="3148989"/>
    <n v="94598"/>
    <n v="219259"/>
    <s v="847001"/>
    <s v="KUST - General"/>
    <x v="2"/>
    <x v="2"/>
    <n v="6329149"/>
    <n v="6308293.3799999999"/>
    <n v="4071250"/>
    <n v="3664125"/>
    <n v="3257000"/>
    <n v="2849875"/>
    <n v="3582250"/>
    <n v="3050250"/>
    <n v="4071250"/>
    <n v="3582250"/>
    <n v="3050250"/>
    <n v="630336.13"/>
    <n v="521238.5"/>
  </r>
  <r>
    <x v="8"/>
    <n v="8470810"/>
    <s v="KUST - Ankabut office"/>
    <x v="83"/>
    <x v="29"/>
    <x v="588"/>
    <m/>
    <m/>
    <n v="-388859"/>
    <m/>
    <m/>
    <n v="388859"/>
    <s v="847001"/>
    <s v="KUST - General"/>
    <x v="2"/>
    <x v="2"/>
    <n v="-380000"/>
    <n v="-380451"/>
    <n v="0"/>
    <n v="0"/>
    <n v="0"/>
    <n v="0"/>
    <n v="0"/>
    <n v="0"/>
    <n v="0"/>
    <n v="0"/>
    <n v="0"/>
    <n v="733356"/>
    <n v="0"/>
  </r>
  <r>
    <x v="8"/>
    <n v="8470810"/>
    <s v="KUST - Ankabut office"/>
    <x v="87"/>
    <x v="86"/>
    <x v="589"/>
    <n v="800000"/>
    <n v="800000"/>
    <m/>
    <n v="799868"/>
    <m/>
    <n v="132"/>
    <s v="847001"/>
    <s v="KUST - General"/>
    <x v="2"/>
    <x v="2"/>
    <n v="0"/>
    <n v="0"/>
    <n v="940000"/>
    <n v="846000"/>
    <n v="752000"/>
    <n v="658000"/>
    <n v="850000"/>
    <n v="800000"/>
    <n v="940000"/>
    <n v="850000"/>
    <n v="800000"/>
    <n v="0"/>
    <n v="0"/>
  </r>
  <r>
    <x v="10"/>
    <n v="8471130"/>
    <s v="KUST - Research Service"/>
    <x v="83"/>
    <x v="29"/>
    <x v="590"/>
    <n v="0"/>
    <n v="0"/>
    <m/>
    <m/>
    <m/>
    <n v="0"/>
    <s v="847001"/>
    <s v="KUST - General"/>
    <x v="2"/>
    <x v="2"/>
    <n v="3057668"/>
    <n v="3032178.84"/>
    <n v="0"/>
    <n v="0"/>
    <n v="0"/>
    <n v="0"/>
    <n v="0"/>
    <n v="0"/>
    <n v="0"/>
    <n v="0"/>
    <n v="0"/>
    <n v="47702.22"/>
    <n v="27025"/>
  </r>
  <r>
    <x v="10"/>
    <n v="8471140"/>
    <s v="KUST - University Sponsored Research"/>
    <x v="83"/>
    <x v="29"/>
    <x v="591"/>
    <n v="1248535"/>
    <n v="1606304"/>
    <n v="593236.71"/>
    <n v="456508.59"/>
    <n v="0"/>
    <n v="556558.69999999995"/>
    <s v="847001"/>
    <s v="KUST - General"/>
    <x v="2"/>
    <x v="2"/>
    <n v="0"/>
    <n v="0"/>
    <n v="0"/>
    <n v="0"/>
    <n v="0"/>
    <n v="0"/>
    <n v="0"/>
    <n v="0"/>
    <n v="0"/>
    <n v="0"/>
    <n v="0"/>
    <n v="0"/>
    <n v="0"/>
  </r>
  <r>
    <x v="10"/>
    <n v="8471160"/>
    <s v="KUST - Research Laboratories"/>
    <x v="84"/>
    <x v="83"/>
    <x v="592"/>
    <n v="6000000"/>
    <n v="5600000"/>
    <m/>
    <n v="5600000"/>
    <m/>
    <n v="0"/>
    <s v="847001"/>
    <s v="KUST - General"/>
    <x v="2"/>
    <x v="2"/>
    <n v="0"/>
    <n v="0"/>
    <n v="0"/>
    <n v="0"/>
    <n v="0"/>
    <n v="0"/>
    <n v="0"/>
    <n v="0"/>
    <n v="0"/>
    <n v="0"/>
    <n v="0"/>
    <n v="0"/>
    <n v="0"/>
  </r>
  <r>
    <x v="10"/>
    <n v="8471160"/>
    <s v="KUST - Research Laboratories"/>
    <x v="83"/>
    <x v="29"/>
    <x v="593"/>
    <n v="9652373"/>
    <n v="10282373"/>
    <n v="402222.34"/>
    <n v="8714208.6899999995"/>
    <n v="764750.27"/>
    <n v="401191.700000001"/>
    <s v="847001"/>
    <s v="KUST - General"/>
    <x v="2"/>
    <x v="2"/>
    <n v="10813606"/>
    <n v="9475691.3800000008"/>
    <n v="273106438.05000001"/>
    <n v="245795794.245"/>
    <n v="218485150.44000003"/>
    <n v="191174506.63499999"/>
    <n v="79369986.150000006"/>
    <n v="16296852.5"/>
    <n v="20000000"/>
    <n v="20000000"/>
    <n v="20000000"/>
    <n v="10905818.380000001"/>
    <n v="13263755.75"/>
  </r>
  <r>
    <x v="10"/>
    <n v="8471170"/>
    <s v="KUST - Research Computing"/>
    <x v="82"/>
    <x v="82"/>
    <x v="594"/>
    <n v="10000"/>
    <n v="10000"/>
    <n v="9510"/>
    <n v="0"/>
    <n v="0"/>
    <n v="490"/>
    <s v="847001"/>
    <s v="KUST - General"/>
    <x v="2"/>
    <x v="2"/>
    <n v="0"/>
    <n v="0"/>
    <n v="0"/>
    <n v="0"/>
    <n v="0"/>
    <n v="0"/>
    <n v="0"/>
    <n v="0"/>
    <n v="0"/>
    <n v="0"/>
    <n v="0"/>
    <n v="0"/>
    <n v="0"/>
  </r>
  <r>
    <x v="10"/>
    <n v="8471170"/>
    <s v="KUST - Research Computing"/>
    <x v="83"/>
    <x v="29"/>
    <x v="595"/>
    <n v="6595858"/>
    <n v="6595858"/>
    <m/>
    <n v="6593486"/>
    <m/>
    <n v="2372"/>
    <s v="847001"/>
    <s v="KUST - General"/>
    <x v="2"/>
    <x v="2"/>
    <n v="5546000"/>
    <n v="5545455"/>
    <n v="4000000"/>
    <n v="3600000"/>
    <n v="3200000"/>
    <n v="2800000"/>
    <n v="4000000"/>
    <n v="2000000"/>
    <n v="4000000"/>
    <n v="4000000"/>
    <n v="2000000"/>
    <n v="0"/>
    <n v="0"/>
  </r>
  <r>
    <x v="10"/>
    <n v="8471170"/>
    <s v="KUST - Research Computing"/>
    <x v="87"/>
    <x v="86"/>
    <x v="596"/>
    <n v="190000"/>
    <n v="190000"/>
    <m/>
    <n v="35326.199999999997"/>
    <m/>
    <n v="154673.79999999999"/>
    <s v="847001"/>
    <s v="KUST - General"/>
    <x v="2"/>
    <x v="2"/>
    <n v="0"/>
    <n v="0"/>
    <n v="1102365.6932900003"/>
    <n v="992129.12396100035"/>
    <n v="881892.55463200028"/>
    <n v="771655.9853030002"/>
    <n v="489459.27795449982"/>
    <n v="489459.27795449982"/>
    <n v="1102365.6932900003"/>
    <n v="489459.27795449982"/>
    <n v="489459.27795449982"/>
    <n v="0"/>
    <n v="0"/>
  </r>
  <r>
    <x v="12"/>
    <n v="8471305"/>
    <s v="KUST - Dean Of Medicine"/>
    <x v="82"/>
    <x v="82"/>
    <x v="597"/>
    <n v="2697637"/>
    <n v="4910637"/>
    <n v="149370"/>
    <n v="2717340"/>
    <n v="1682129.47"/>
    <n v="361797.53"/>
    <s v="847001"/>
    <s v="KUST - General"/>
    <x v="2"/>
    <x v="2"/>
    <n v="334480"/>
    <n v="334480"/>
    <n v="9399035"/>
    <n v="8459131.5"/>
    <n v="7519228"/>
    <n v="6579324.5"/>
    <n v="1379018.5"/>
    <n v="941038.5"/>
    <n v="57035"/>
    <n v="54218.5"/>
    <n v="20238.5"/>
    <n v="0"/>
    <n v="778267.4"/>
  </r>
  <r>
    <x v="12"/>
    <n v="8471305"/>
    <s v="KUST - Dean Of Medicine"/>
    <x v="83"/>
    <x v="29"/>
    <x v="598"/>
    <n v="18440891"/>
    <n v="21361628"/>
    <n v="4313893.7"/>
    <n v="704656.02"/>
    <n v="7405657.1399999997"/>
    <n v="8937421.1400000006"/>
    <s v="847001"/>
    <s v="KUST - General"/>
    <x v="2"/>
    <x v="2"/>
    <n v="17597590"/>
    <n v="15725665.710000001"/>
    <n v="25108588"/>
    <n v="22597729.199999999"/>
    <n v="20086870.400000002"/>
    <n v="17576011.599999998"/>
    <n v="17127086"/>
    <n v="21380745.692307692"/>
    <n v="25108588"/>
    <n v="17127086"/>
    <n v="21380745.692307692"/>
    <n v="2152795"/>
    <n v="57068648.700000003"/>
  </r>
  <r>
    <x v="12"/>
    <n v="8471305"/>
    <s v="KUST - Dean Of Medicine"/>
    <x v="85"/>
    <x v="84"/>
    <x v="599"/>
    <n v="1630483"/>
    <n v="650000"/>
    <n v="10900"/>
    <n v="5900"/>
    <n v="322685"/>
    <n v="310515"/>
    <s v="847001"/>
    <s v="KUST - General"/>
    <x v="2"/>
    <x v="2"/>
    <n v="391932"/>
    <n v="391932"/>
    <n v="28500"/>
    <n v="25650"/>
    <n v="22800"/>
    <n v="19950"/>
    <n v="20000"/>
    <n v="20000"/>
    <n v="28500"/>
    <n v="20000"/>
    <n v="20000"/>
    <n v="0"/>
    <n v="3277545.78"/>
  </r>
  <r>
    <x v="12"/>
    <n v="8471305"/>
    <s v="KUST - Dean Of Medicine"/>
    <x v="86"/>
    <x v="85"/>
    <x v="600"/>
    <n v="4653254"/>
    <n v="500000"/>
    <m/>
    <m/>
    <m/>
    <n v="500000"/>
    <s v="847001"/>
    <s v="KUST - General"/>
    <x v="2"/>
    <x v="2"/>
    <n v="0"/>
    <n v="0"/>
    <n v="250000"/>
    <n v="225000"/>
    <n v="200000"/>
    <n v="175000"/>
    <n v="297250"/>
    <n v="160637.5"/>
    <n v="250000"/>
    <n v="297250"/>
    <n v="160637.5"/>
    <n v="0"/>
    <n v="0"/>
  </r>
  <r>
    <x v="0"/>
    <n v="8470110"/>
    <s v="KUST - Office of the President"/>
    <x v="83"/>
    <x v="29"/>
    <x v="601"/>
    <m/>
    <m/>
    <m/>
    <m/>
    <m/>
    <m/>
    <s v="847001"/>
    <s v="KUST - General"/>
    <x v="2"/>
    <x v="2"/>
    <n v="2981521"/>
    <n v="39940.11"/>
    <n v="0"/>
    <n v="0"/>
    <n v="0"/>
    <n v="0"/>
    <n v="0"/>
    <n v="0"/>
    <n v="0"/>
    <n v="0"/>
    <n v="0"/>
    <n v="1408395.35"/>
    <n v="4151760.35"/>
  </r>
  <r>
    <x v="3"/>
    <n v="8470305"/>
    <s v="KUST - Dean Of Engineering"/>
    <x v="83"/>
    <x v="29"/>
    <x v="602"/>
    <m/>
    <m/>
    <m/>
    <m/>
    <m/>
    <m/>
    <s v="847001"/>
    <s v="KUST - General"/>
    <x v="2"/>
    <x v="2"/>
    <n v="2550"/>
    <n v="2550.18999999994"/>
    <n v="0"/>
    <n v="0"/>
    <n v="0"/>
    <n v="0"/>
    <n v="0"/>
    <n v="0"/>
    <n v="0"/>
    <n v="0"/>
    <n v="0"/>
    <n v="3502756.75"/>
    <n v="7011466.1299999999"/>
  </r>
  <r>
    <x v="3"/>
    <n v="8470320"/>
    <s v="KUST - Chemical Engineering"/>
    <x v="83"/>
    <x v="29"/>
    <x v="603"/>
    <m/>
    <m/>
    <m/>
    <m/>
    <m/>
    <m/>
    <s v="847001"/>
    <s v="KUST - General"/>
    <x v="2"/>
    <x v="2"/>
    <n v="0"/>
    <n v="0"/>
    <n v="2636000"/>
    <n v="2372400"/>
    <n v="2108800"/>
    <n v="1845199.9999999998"/>
    <n v="568000"/>
    <n v="210000"/>
    <n v="2636000"/>
    <n v="568000"/>
    <n v="210000"/>
    <n v="368642"/>
    <n v="844169"/>
  </r>
  <r>
    <x v="3"/>
    <n v="8470325"/>
    <s v="KUST - Civil Engineering"/>
    <x v="84"/>
    <x v="83"/>
    <x v="604"/>
    <m/>
    <m/>
    <m/>
    <m/>
    <m/>
    <m/>
    <s v="847001"/>
    <s v="KUST - General"/>
    <x v="2"/>
    <x v="2"/>
    <n v="817890"/>
    <n v="817887"/>
    <n v="0"/>
    <n v="0"/>
    <n v="0"/>
    <n v="0"/>
    <n v="0"/>
    <n v="0"/>
    <n v="0"/>
    <n v="0"/>
    <n v="0"/>
    <n v="0"/>
    <n v="391826"/>
  </r>
  <r>
    <x v="3"/>
    <n v="8470340"/>
    <s v="KUST - Mechanical Engineering"/>
    <x v="86"/>
    <x v="85"/>
    <x v="605"/>
    <m/>
    <m/>
    <m/>
    <m/>
    <m/>
    <m/>
    <s v="847001"/>
    <s v="KUST - General"/>
    <x v="2"/>
    <x v="2"/>
    <n v="7388"/>
    <n v="7322.22"/>
    <n v="0"/>
    <n v="0"/>
    <n v="0"/>
    <n v="0"/>
    <n v="0"/>
    <n v="0"/>
    <n v="0"/>
    <n v="0"/>
    <n v="0"/>
    <n v="78620.570000000007"/>
    <n v="7438.14"/>
  </r>
  <r>
    <x v="4"/>
    <n v="8470415"/>
    <s v="KUST - Chemistry"/>
    <x v="86"/>
    <x v="85"/>
    <x v="606"/>
    <m/>
    <m/>
    <m/>
    <m/>
    <m/>
    <m/>
    <s v="847001"/>
    <s v="KUST - General"/>
    <x v="2"/>
    <x v="2"/>
    <n v="0"/>
    <n v="0"/>
    <n v="0"/>
    <n v="0"/>
    <n v="0"/>
    <n v="0"/>
    <n v="0"/>
    <n v="0"/>
    <n v="0"/>
    <n v="0"/>
    <n v="0"/>
    <n v="0"/>
    <n v="0"/>
  </r>
  <r>
    <x v="4"/>
    <n v="8470430"/>
    <s v="KUST - Preparatory Program"/>
    <x v="83"/>
    <x v="29"/>
    <x v="607"/>
    <m/>
    <m/>
    <m/>
    <m/>
    <m/>
    <m/>
    <s v="847001"/>
    <s v="KUST - General"/>
    <x v="2"/>
    <x v="2"/>
    <n v="0"/>
    <n v="0"/>
    <n v="0"/>
    <n v="0"/>
    <n v="0"/>
    <n v="0"/>
    <n v="0"/>
    <n v="0"/>
    <n v="0"/>
    <n v="0"/>
    <n v="0"/>
    <n v="47984"/>
    <n v="9198"/>
  </r>
  <r>
    <x v="4"/>
    <n v="8470435"/>
    <s v="KUST - Department of English"/>
    <x v="83"/>
    <x v="29"/>
    <x v="608"/>
    <m/>
    <m/>
    <m/>
    <m/>
    <m/>
    <m/>
    <s v="847001"/>
    <s v="KUST - General"/>
    <x v="2"/>
    <x v="2"/>
    <n v="0"/>
    <n v="0"/>
    <n v="0"/>
    <n v="0"/>
    <n v="0"/>
    <n v="0"/>
    <n v="30000"/>
    <n v="0"/>
    <n v="0"/>
    <n v="30000"/>
    <n v="0"/>
    <n v="0"/>
    <n v="0"/>
  </r>
  <r>
    <x v="4"/>
    <n v="8470450"/>
    <s v="KUST - Earth Science"/>
    <x v="83"/>
    <x v="29"/>
    <x v="609"/>
    <m/>
    <m/>
    <m/>
    <m/>
    <m/>
    <m/>
    <s v="847001"/>
    <s v="KUST - General"/>
    <x v="2"/>
    <x v="2"/>
    <n v="0"/>
    <n v="0"/>
    <n v="212950"/>
    <n v="191655"/>
    <n v="170360"/>
    <n v="149065"/>
    <n v="331589.15000000002"/>
    <n v="0"/>
    <n v="212950"/>
    <n v="331589.15000000002"/>
    <n v="0"/>
    <n v="550725"/>
    <n v="0"/>
  </r>
  <r>
    <x v="5"/>
    <n v="8470520"/>
    <s v="KUST - Environment, Health &amp; Safety"/>
    <x v="83"/>
    <x v="29"/>
    <x v="610"/>
    <m/>
    <m/>
    <m/>
    <m/>
    <m/>
    <m/>
    <s v="847001"/>
    <s v="KUST - General"/>
    <x v="2"/>
    <x v="2"/>
    <n v="502000"/>
    <n v="501601.43"/>
    <n v="250000"/>
    <n v="225000"/>
    <n v="200000"/>
    <n v="175000"/>
    <n v="262500"/>
    <n v="275625"/>
    <n v="250000"/>
    <n v="262500"/>
    <n v="275625"/>
    <n v="0"/>
    <n v="149907"/>
  </r>
  <r>
    <x v="5"/>
    <n v="8470530"/>
    <s v="KUST - Facilities Management"/>
    <x v="85"/>
    <x v="84"/>
    <x v="611"/>
    <m/>
    <m/>
    <m/>
    <m/>
    <m/>
    <m/>
    <s v="847020"/>
    <s v="KUST- Sas Al Nakhl Campus"/>
    <x v="2"/>
    <x v="2"/>
    <n v="0"/>
    <n v="0"/>
    <n v="2000000"/>
    <n v="1800000"/>
    <n v="1600000"/>
    <n v="1400000"/>
    <n v="0"/>
    <n v="1000000"/>
    <n v="2000000"/>
    <n v="0"/>
    <n v="1000000"/>
    <n v="216471"/>
    <n v="1433359.26"/>
  </r>
  <r>
    <x v="5"/>
    <n v="8470530"/>
    <s v="KUST - Facilities Management"/>
    <x v="85"/>
    <x v="84"/>
    <x v="612"/>
    <m/>
    <m/>
    <m/>
    <m/>
    <m/>
    <m/>
    <s v="847030"/>
    <s v="KUST- Masdar city campus"/>
    <x v="2"/>
    <x v="2"/>
    <n v="31760"/>
    <n v="81760"/>
    <n v="0"/>
    <n v="0"/>
    <n v="0"/>
    <n v="0"/>
    <n v="0"/>
    <n v="0"/>
    <n v="0"/>
    <n v="0"/>
    <n v="0"/>
    <n v="310"/>
    <n v="6598.1"/>
  </r>
  <r>
    <x v="0"/>
    <n v="8470910"/>
    <s v="KUST - Executive Vice President Office"/>
    <x v="83"/>
    <x v="29"/>
    <x v="613"/>
    <m/>
    <m/>
    <m/>
    <m/>
    <m/>
    <m/>
    <s v="847001"/>
    <s v="KUST - General"/>
    <x v="2"/>
    <x v="2"/>
    <n v="0"/>
    <n v="0"/>
    <n v="0"/>
    <n v="0"/>
    <n v="0"/>
    <n v="0"/>
    <n v="0"/>
    <n v="0"/>
    <n v="0"/>
    <n v="0"/>
    <n v="0"/>
    <n v="0"/>
    <n v="0"/>
  </r>
  <r>
    <x v="10"/>
    <n v="8471110"/>
    <s v="KUST - SVP/ Research &amp; Development Office"/>
    <x v="83"/>
    <x v="29"/>
    <x v="614"/>
    <m/>
    <m/>
    <m/>
    <m/>
    <m/>
    <m/>
    <s v="847001"/>
    <s v="KUST - General"/>
    <x v="2"/>
    <x v="2"/>
    <n v="2998678"/>
    <n v="0"/>
    <n v="0"/>
    <n v="0"/>
    <n v="0"/>
    <n v="0"/>
    <n v="0"/>
    <n v="0"/>
    <n v="0"/>
    <n v="0"/>
    <n v="0"/>
    <n v="5134490.7699999996"/>
    <n v="11106087.07"/>
  </r>
  <r>
    <x v="10"/>
    <n v="8471130"/>
    <s v="KUST - Research Service"/>
    <x v="84"/>
    <x v="83"/>
    <x v="615"/>
    <m/>
    <m/>
    <m/>
    <m/>
    <m/>
    <m/>
    <s v="847001"/>
    <s v="KUST - General"/>
    <x v="2"/>
    <x v="2"/>
    <n v="0"/>
    <n v="0"/>
    <n v="0"/>
    <n v="0"/>
    <n v="0"/>
    <n v="0"/>
    <n v="0"/>
    <n v="0"/>
    <n v="0"/>
    <n v="0"/>
    <n v="0"/>
    <n v="0"/>
    <n v="0"/>
  </r>
  <r>
    <x v="10"/>
    <n v="8471130"/>
    <s v="KUST - Research Service"/>
    <x v="86"/>
    <x v="85"/>
    <x v="616"/>
    <m/>
    <m/>
    <m/>
    <m/>
    <m/>
    <m/>
    <s v="847001"/>
    <s v="KUST - General"/>
    <x v="2"/>
    <x v="2"/>
    <n v="280485"/>
    <n v="280484.96999999997"/>
    <n v="0"/>
    <n v="0"/>
    <n v="0"/>
    <n v="0"/>
    <n v="0"/>
    <n v="0"/>
    <n v="0"/>
    <n v="0"/>
    <n v="0"/>
    <n v="0"/>
    <n v="420727.46"/>
  </r>
  <r>
    <x v="11"/>
    <n v="8471260"/>
    <s v="KUST - Student Life"/>
    <x v="84"/>
    <x v="83"/>
    <x v="617"/>
    <m/>
    <m/>
    <m/>
    <m/>
    <m/>
    <m/>
    <s v="847001"/>
    <s v="KUST - General"/>
    <x v="2"/>
    <x v="2"/>
    <n v="995000"/>
    <n v="995000"/>
    <n v="0"/>
    <n v="0"/>
    <n v="0"/>
    <n v="0"/>
    <n v="0"/>
    <n v="0"/>
    <n v="0"/>
    <n v="0"/>
    <n v="0"/>
    <n v="0"/>
    <n v="0"/>
  </r>
  <r>
    <x v="11"/>
    <n v="8471260"/>
    <s v="KUST - Student Life"/>
    <x v="85"/>
    <x v="84"/>
    <x v="618"/>
    <m/>
    <m/>
    <m/>
    <m/>
    <m/>
    <m/>
    <s v="847001"/>
    <s v="KUST - General"/>
    <x v="2"/>
    <x v="2"/>
    <n v="969000"/>
    <n v="968930"/>
    <n v="0"/>
    <n v="0"/>
    <n v="0"/>
    <n v="0"/>
    <n v="0"/>
    <n v="0"/>
    <n v="0"/>
    <n v="0"/>
    <n v="0"/>
    <n v="0"/>
    <n v="9124622.1899999995"/>
  </r>
  <r>
    <x v="11"/>
    <n v="8471280"/>
    <s v="KUST - Center for Teaching &amp; Learning"/>
    <x v="83"/>
    <x v="29"/>
    <x v="619"/>
    <m/>
    <m/>
    <m/>
    <m/>
    <m/>
    <m/>
    <s v="847001"/>
    <s v="KUST - General"/>
    <x v="2"/>
    <x v="2"/>
    <n v="0"/>
    <n v="0"/>
    <n v="10000"/>
    <n v="9000"/>
    <n v="8000"/>
    <n v="7000"/>
    <n v="10000"/>
    <n v="10000"/>
    <n v="10000"/>
    <n v="10000"/>
    <n v="10000"/>
    <n v="0"/>
    <n v="0"/>
  </r>
  <r>
    <x v="12"/>
    <n v="8471305"/>
    <s v="KUST - Dean Of Medicine"/>
    <x v="84"/>
    <x v="83"/>
    <x v="620"/>
    <m/>
    <m/>
    <m/>
    <m/>
    <m/>
    <m/>
    <s v="847001"/>
    <s v="KUST - General"/>
    <x v="2"/>
    <x v="2"/>
    <n v="1143389"/>
    <n v="1143379"/>
    <n v="0"/>
    <n v="0"/>
    <n v="0"/>
    <n v="0"/>
    <n v="0"/>
    <n v="0"/>
    <n v="0"/>
    <n v="0"/>
    <n v="0"/>
    <n v="0"/>
    <n v="0"/>
  </r>
  <r>
    <x v="0"/>
    <n v="8470130"/>
    <s v="KUST - Institutional Research &amp; Planning"/>
    <x v="8"/>
    <x v="8"/>
    <x v="621"/>
    <m/>
    <m/>
    <m/>
    <m/>
    <m/>
    <m/>
    <n v="847001"/>
    <s v="KUST - General"/>
    <x v="0"/>
    <x v="0"/>
    <m/>
    <m/>
    <n v="735000"/>
    <n v="661500"/>
    <n v="588000"/>
    <n v="514499.99999999994"/>
    <n v="735000"/>
    <n v="735000"/>
    <n v="735000"/>
    <n v="735000"/>
    <n v="735000"/>
    <n v="0"/>
    <n v="0"/>
  </r>
  <r>
    <x v="2"/>
    <n v="8470230"/>
    <s v="KUST - Graduate Studies"/>
    <x v="82"/>
    <x v="82"/>
    <x v="622"/>
    <m/>
    <m/>
    <m/>
    <m/>
    <m/>
    <m/>
    <s v="847001"/>
    <s v="KUST - General"/>
    <x v="2"/>
    <x v="2"/>
    <m/>
    <m/>
    <n v="2007000"/>
    <n v="1806300"/>
    <n v="1605600"/>
    <n v="1404900"/>
    <n v="711000"/>
    <n v="711000"/>
    <n v="2007000"/>
    <n v="711000"/>
    <n v="711000"/>
    <n v="0"/>
    <n v="0"/>
  </r>
  <r>
    <x v="3"/>
    <n v="8470310"/>
    <s v="KUST - Aerospace Engineering"/>
    <x v="29"/>
    <x v="29"/>
    <x v="623"/>
    <m/>
    <m/>
    <m/>
    <m/>
    <m/>
    <m/>
    <n v="847001"/>
    <s v="KUST - General"/>
    <x v="0"/>
    <x v="0"/>
    <m/>
    <m/>
    <n v="80000"/>
    <n v="72000"/>
    <n v="64000"/>
    <n v="56000"/>
    <n v="80000"/>
    <n v="80000"/>
    <n v="80000"/>
    <n v="80000"/>
    <n v="80000"/>
    <n v="0"/>
    <n v="0"/>
  </r>
  <r>
    <x v="3"/>
    <n v="8470320"/>
    <s v="KUST - Chemical Engineering"/>
    <x v="86"/>
    <x v="85"/>
    <x v="624"/>
    <m/>
    <m/>
    <m/>
    <m/>
    <m/>
    <m/>
    <s v="847001"/>
    <s v="KUST - General"/>
    <x v="2"/>
    <x v="2"/>
    <m/>
    <m/>
    <n v="23399"/>
    <n v="21059.100000000002"/>
    <n v="18719.2"/>
    <n v="16379.3"/>
    <n v="0"/>
    <n v="0"/>
    <n v="23399"/>
    <n v="0"/>
    <n v="0"/>
    <n v="0"/>
    <n v="0"/>
  </r>
  <r>
    <x v="3"/>
    <n v="8470325"/>
    <s v="KUST - Civil Engineering"/>
    <x v="29"/>
    <x v="29"/>
    <x v="625"/>
    <m/>
    <m/>
    <m/>
    <m/>
    <m/>
    <m/>
    <n v="847001"/>
    <s v="KUST - General"/>
    <x v="0"/>
    <x v="0"/>
    <m/>
    <m/>
    <n v="171550"/>
    <n v="154395"/>
    <n v="137240"/>
    <n v="120084.99999999999"/>
    <n v="210500"/>
    <n v="210500"/>
    <n v="171550"/>
    <n v="210500"/>
    <n v="210500"/>
    <n v="0"/>
    <n v="0"/>
  </r>
  <r>
    <x v="3"/>
    <n v="8470330"/>
    <s v="KUST - Electrical &amp; Computer Engineering"/>
    <x v="0"/>
    <x v="0"/>
    <x v="626"/>
    <m/>
    <m/>
    <m/>
    <m/>
    <m/>
    <m/>
    <n v="847001"/>
    <s v="KUST - General"/>
    <x v="0"/>
    <x v="0"/>
    <m/>
    <m/>
    <n v="3000"/>
    <n v="2700"/>
    <n v="2400"/>
    <n v="2100"/>
    <n v="2000"/>
    <n v="2000"/>
    <n v="3000"/>
    <n v="2000"/>
    <n v="2000"/>
    <n v="0"/>
    <n v="0"/>
  </r>
  <r>
    <x v="3"/>
    <n v="8470330"/>
    <s v="KUST - Electrical &amp; Computer Engineering"/>
    <x v="29"/>
    <x v="29"/>
    <x v="627"/>
    <m/>
    <m/>
    <m/>
    <m/>
    <m/>
    <m/>
    <n v="847001"/>
    <s v="KUST - General"/>
    <x v="0"/>
    <x v="0"/>
    <m/>
    <m/>
    <n v="67400"/>
    <n v="60660"/>
    <n v="53920"/>
    <n v="47180"/>
    <n v="30000"/>
    <n v="30000"/>
    <n v="67400"/>
    <n v="30000"/>
    <n v="30000"/>
    <n v="0"/>
    <n v="0"/>
  </r>
  <r>
    <x v="3"/>
    <n v="8470340"/>
    <s v="KUST - Mechanical Engineering"/>
    <x v="26"/>
    <x v="26"/>
    <x v="628"/>
    <m/>
    <m/>
    <m/>
    <m/>
    <m/>
    <m/>
    <n v="847001"/>
    <s v="KUST - General"/>
    <x v="0"/>
    <x v="0"/>
    <m/>
    <m/>
    <n v="30000"/>
    <n v="27000"/>
    <n v="24000"/>
    <n v="21000"/>
    <n v="30000"/>
    <n v="30000"/>
    <n v="30000"/>
    <n v="30000"/>
    <n v="30000"/>
    <n v="0"/>
    <n v="0"/>
  </r>
  <r>
    <x v="4"/>
    <n v="8470410"/>
    <s v="KUST - Institute of International &amp; Civil Security"/>
    <x v="21"/>
    <x v="21"/>
    <x v="629"/>
    <m/>
    <m/>
    <m/>
    <m/>
    <m/>
    <m/>
    <n v="847001"/>
    <s v="KUST - General"/>
    <x v="0"/>
    <x v="0"/>
    <m/>
    <m/>
    <n v="85228.7"/>
    <n v="76705.83"/>
    <n v="68182.960000000006"/>
    <n v="59660.09"/>
    <n v="85228.7"/>
    <n v="85228.7"/>
    <n v="85228.7"/>
    <n v="85228.7"/>
    <n v="85228.7"/>
    <n v="0"/>
    <n v="0"/>
  </r>
  <r>
    <x v="4"/>
    <n v="8470415"/>
    <s v="KUST - Chemistry"/>
    <x v="5"/>
    <x v="5"/>
    <x v="630"/>
    <m/>
    <m/>
    <m/>
    <m/>
    <m/>
    <m/>
    <n v="847001"/>
    <s v="KUST - General"/>
    <x v="0"/>
    <x v="0"/>
    <m/>
    <m/>
    <n v="150000"/>
    <n v="135000"/>
    <n v="120000"/>
    <n v="105000"/>
    <n v="0"/>
    <n v="0"/>
    <n v="150000"/>
    <n v="0"/>
    <n v="0"/>
    <n v="0"/>
    <n v="0"/>
  </r>
  <r>
    <x v="4"/>
    <n v="8470415"/>
    <s v="KUST - Chemistry"/>
    <x v="17"/>
    <x v="17"/>
    <x v="631"/>
    <m/>
    <m/>
    <m/>
    <m/>
    <m/>
    <m/>
    <n v="847001"/>
    <s v="KUST - General"/>
    <x v="0"/>
    <x v="0"/>
    <m/>
    <m/>
    <n v="50000"/>
    <n v="45000"/>
    <n v="40000"/>
    <n v="35000"/>
    <n v="50000"/>
    <n v="50000"/>
    <n v="50000"/>
    <n v="50000"/>
    <n v="50000"/>
    <n v="0"/>
    <n v="0"/>
  </r>
  <r>
    <x v="4"/>
    <n v="8470415"/>
    <s v="KUST - Chemistry"/>
    <x v="27"/>
    <x v="27"/>
    <x v="632"/>
    <m/>
    <m/>
    <m/>
    <m/>
    <m/>
    <m/>
    <n v="847001"/>
    <s v="KUST - General"/>
    <x v="0"/>
    <x v="0"/>
    <m/>
    <m/>
    <n v="80000"/>
    <n v="72000"/>
    <n v="64000"/>
    <n v="56000"/>
    <n v="110000"/>
    <n v="135000"/>
    <n v="80000"/>
    <n v="110000"/>
    <n v="135000"/>
    <n v="0"/>
    <n v="0"/>
  </r>
  <r>
    <x v="4"/>
    <n v="8470425"/>
    <s v="KUST - Physics"/>
    <x v="18"/>
    <x v="18"/>
    <x v="633"/>
    <m/>
    <m/>
    <m/>
    <m/>
    <m/>
    <m/>
    <n v="847001"/>
    <s v="KUST - General"/>
    <x v="0"/>
    <x v="0"/>
    <m/>
    <m/>
    <n v="225000"/>
    <n v="202500"/>
    <n v="180000"/>
    <n v="157500"/>
    <n v="225000"/>
    <n v="225000"/>
    <n v="225000"/>
    <n v="225000"/>
    <n v="225000"/>
    <n v="0"/>
    <n v="0"/>
  </r>
  <r>
    <x v="4"/>
    <n v="8470425"/>
    <s v="KUST - Physics"/>
    <x v="82"/>
    <x v="82"/>
    <x v="634"/>
    <m/>
    <m/>
    <m/>
    <m/>
    <m/>
    <m/>
    <s v="847001"/>
    <s v="KUST - General"/>
    <x v="2"/>
    <x v="2"/>
    <m/>
    <m/>
    <n v="220000"/>
    <n v="198000"/>
    <n v="176000"/>
    <n v="154000"/>
    <n v="752000"/>
    <n v="0"/>
    <n v="220000"/>
    <n v="752000"/>
    <n v="0"/>
    <n v="0"/>
    <n v="0"/>
  </r>
  <r>
    <x v="4"/>
    <n v="8470440"/>
    <s v="KUST - Humanities &amp; Social Sciences"/>
    <x v="0"/>
    <x v="0"/>
    <x v="635"/>
    <m/>
    <m/>
    <m/>
    <m/>
    <m/>
    <m/>
    <n v="847001"/>
    <s v="KUST - General"/>
    <x v="0"/>
    <x v="0"/>
    <m/>
    <m/>
    <n v="560000"/>
    <n v="504000"/>
    <n v="448000"/>
    <n v="392000"/>
    <n v="560000"/>
    <n v="560000"/>
    <n v="560000"/>
    <n v="560000"/>
    <n v="560000"/>
    <n v="0"/>
    <n v="0"/>
  </r>
  <r>
    <x v="4"/>
    <n v="8470440"/>
    <s v="KUST - Humanities &amp; Social Sciences"/>
    <x v="44"/>
    <x v="44"/>
    <x v="636"/>
    <m/>
    <m/>
    <m/>
    <m/>
    <m/>
    <m/>
    <n v="847001"/>
    <s v="KUST - General"/>
    <x v="0"/>
    <x v="0"/>
    <m/>
    <m/>
    <n v="0"/>
    <n v="0"/>
    <n v="0"/>
    <n v="0"/>
    <n v="0"/>
    <n v="0"/>
    <n v="0"/>
    <n v="0"/>
    <n v="0"/>
    <n v="0"/>
    <n v="0"/>
  </r>
  <r>
    <x v="4"/>
    <n v="8470440"/>
    <s v="KUST - Humanities &amp; Social Sciences"/>
    <x v="5"/>
    <x v="5"/>
    <x v="637"/>
    <m/>
    <m/>
    <m/>
    <m/>
    <m/>
    <m/>
    <n v="847001"/>
    <s v="KUST - General"/>
    <x v="0"/>
    <x v="0"/>
    <m/>
    <m/>
    <n v="280000"/>
    <n v="252000"/>
    <n v="224000"/>
    <n v="196000"/>
    <n v="280000"/>
    <n v="280000"/>
    <n v="280000"/>
    <n v="280000"/>
    <n v="280000"/>
    <n v="0"/>
    <n v="0"/>
  </r>
  <r>
    <x v="4"/>
    <n v="8470440"/>
    <s v="KUST - Humanities &amp; Social Sciences"/>
    <x v="17"/>
    <x v="17"/>
    <x v="638"/>
    <m/>
    <m/>
    <m/>
    <m/>
    <m/>
    <m/>
    <n v="847001"/>
    <s v="KUST - General"/>
    <x v="0"/>
    <x v="0"/>
    <m/>
    <m/>
    <n v="10000"/>
    <n v="9000"/>
    <n v="8000"/>
    <n v="7000"/>
    <n v="10000"/>
    <n v="10000"/>
    <n v="10000"/>
    <n v="10000"/>
    <n v="10000"/>
    <n v="0"/>
    <n v="0"/>
  </r>
  <r>
    <x v="4"/>
    <n v="8470440"/>
    <s v="KUST - Humanities &amp; Social Sciences"/>
    <x v="6"/>
    <x v="6"/>
    <x v="639"/>
    <m/>
    <m/>
    <m/>
    <m/>
    <m/>
    <m/>
    <n v="847001"/>
    <s v="KUST - General"/>
    <x v="0"/>
    <x v="0"/>
    <m/>
    <m/>
    <n v="225000"/>
    <n v="202500"/>
    <n v="180000"/>
    <n v="157500"/>
    <n v="225000"/>
    <n v="225000"/>
    <n v="225000"/>
    <n v="225000"/>
    <n v="225000"/>
    <n v="0"/>
    <n v="0"/>
  </r>
  <r>
    <x v="4"/>
    <n v="8470440"/>
    <s v="KUST - Humanities &amp; Social Sciences"/>
    <x v="18"/>
    <x v="18"/>
    <x v="640"/>
    <m/>
    <m/>
    <m/>
    <m/>
    <m/>
    <m/>
    <n v="847001"/>
    <s v="KUST - General"/>
    <x v="0"/>
    <x v="0"/>
    <m/>
    <m/>
    <n v="225000"/>
    <n v="202500"/>
    <n v="180000"/>
    <n v="157500"/>
    <n v="225000"/>
    <n v="225000"/>
    <n v="225000"/>
    <n v="225000"/>
    <n v="225000"/>
    <n v="0"/>
    <n v="0"/>
  </r>
  <r>
    <x v="4"/>
    <n v="8470440"/>
    <s v="KUST - Humanities &amp; Social Sciences"/>
    <x v="7"/>
    <x v="7"/>
    <x v="641"/>
    <m/>
    <m/>
    <m/>
    <m/>
    <m/>
    <m/>
    <n v="847001"/>
    <s v="KUST - General"/>
    <x v="0"/>
    <x v="0"/>
    <m/>
    <m/>
    <n v="24000"/>
    <n v="21600"/>
    <n v="19200"/>
    <n v="16800"/>
    <n v="0"/>
    <n v="0"/>
    <n v="24000"/>
    <n v="0"/>
    <n v="0"/>
    <n v="0"/>
    <n v="0"/>
  </r>
  <r>
    <x v="4"/>
    <n v="8470440"/>
    <s v="KUST - Humanities &amp; Social Sciences"/>
    <x v="9"/>
    <x v="9"/>
    <x v="642"/>
    <m/>
    <m/>
    <m/>
    <m/>
    <m/>
    <m/>
    <n v="847001"/>
    <s v="KUST - General"/>
    <x v="0"/>
    <x v="0"/>
    <m/>
    <m/>
    <n v="15000"/>
    <n v="13500"/>
    <n v="12000"/>
    <n v="10500"/>
    <n v="15000"/>
    <n v="15000"/>
    <n v="15000"/>
    <n v="15000"/>
    <n v="15000"/>
    <n v="0"/>
    <n v="0"/>
  </r>
  <r>
    <x v="4"/>
    <n v="8470445"/>
    <s v="KUST - Mathematics"/>
    <x v="3"/>
    <x v="3"/>
    <x v="643"/>
    <m/>
    <m/>
    <m/>
    <m/>
    <m/>
    <m/>
    <n v="847001"/>
    <s v="KUST - General"/>
    <x v="0"/>
    <x v="0"/>
    <m/>
    <m/>
    <n v="0"/>
    <n v="0"/>
    <n v="0"/>
    <n v="0"/>
    <n v="0"/>
    <n v="0"/>
    <n v="0"/>
    <n v="0"/>
    <n v="0"/>
    <n v="0"/>
    <n v="0"/>
  </r>
  <r>
    <x v="4"/>
    <n v="8470445"/>
    <s v="KUST - Mathematics"/>
    <x v="4"/>
    <x v="4"/>
    <x v="644"/>
    <m/>
    <m/>
    <m/>
    <m/>
    <m/>
    <m/>
    <n v="847001"/>
    <s v="KUST - General"/>
    <x v="0"/>
    <x v="0"/>
    <m/>
    <m/>
    <n v="0"/>
    <n v="0"/>
    <n v="0"/>
    <n v="0"/>
    <n v="0"/>
    <n v="0"/>
    <n v="0"/>
    <n v="0"/>
    <n v="0"/>
    <n v="0"/>
    <n v="0"/>
  </r>
  <r>
    <x v="4"/>
    <n v="8470445"/>
    <s v="KUST - Mathematics"/>
    <x v="17"/>
    <x v="17"/>
    <x v="645"/>
    <m/>
    <m/>
    <m/>
    <m/>
    <m/>
    <m/>
    <n v="847001"/>
    <s v="KUST - General"/>
    <x v="0"/>
    <x v="0"/>
    <m/>
    <m/>
    <n v="150000"/>
    <n v="135000"/>
    <n v="120000"/>
    <n v="105000"/>
    <n v="150000"/>
    <n v="150000"/>
    <n v="150000"/>
    <n v="150000"/>
    <n v="150000"/>
    <n v="0"/>
    <n v="0"/>
  </r>
  <r>
    <x v="4"/>
    <n v="8470445"/>
    <s v="KUST - Mathematics"/>
    <x v="26"/>
    <x v="26"/>
    <x v="646"/>
    <m/>
    <m/>
    <m/>
    <m/>
    <m/>
    <m/>
    <n v="847001"/>
    <s v="KUST - General"/>
    <x v="0"/>
    <x v="0"/>
    <m/>
    <m/>
    <n v="18350"/>
    <n v="16515"/>
    <n v="14680"/>
    <n v="12845"/>
    <n v="36700"/>
    <n v="36700"/>
    <n v="18350"/>
    <n v="36700"/>
    <n v="36700"/>
    <n v="0"/>
    <n v="0"/>
  </r>
  <r>
    <x v="4"/>
    <n v="8470445"/>
    <s v="KUST - Mathematics"/>
    <x v="27"/>
    <x v="27"/>
    <x v="647"/>
    <m/>
    <m/>
    <m/>
    <m/>
    <m/>
    <m/>
    <n v="847001"/>
    <s v="KUST - General"/>
    <x v="0"/>
    <x v="0"/>
    <m/>
    <m/>
    <n v="7590"/>
    <n v="6831"/>
    <n v="6072"/>
    <n v="5313"/>
    <n v="7590"/>
    <n v="7590"/>
    <n v="7590"/>
    <n v="7590"/>
    <n v="7590"/>
    <n v="0"/>
    <n v="0"/>
  </r>
  <r>
    <x v="4"/>
    <n v="8470445"/>
    <s v="KUST - Mathematics"/>
    <x v="7"/>
    <x v="7"/>
    <x v="648"/>
    <m/>
    <m/>
    <m/>
    <m/>
    <m/>
    <m/>
    <n v="847001"/>
    <s v="KUST - General"/>
    <x v="0"/>
    <x v="0"/>
    <m/>
    <m/>
    <n v="0"/>
    <n v="0"/>
    <n v="0"/>
    <n v="0"/>
    <n v="0"/>
    <n v="0"/>
    <n v="0"/>
    <n v="0"/>
    <n v="0"/>
    <n v="0"/>
    <n v="0"/>
  </r>
  <r>
    <x v="4"/>
    <n v="8470445"/>
    <s v="KUST - Mathematics"/>
    <x v="20"/>
    <x v="20"/>
    <x v="649"/>
    <m/>
    <m/>
    <m/>
    <m/>
    <m/>
    <m/>
    <n v="847001"/>
    <s v="KUST - General"/>
    <x v="0"/>
    <x v="0"/>
    <m/>
    <m/>
    <n v="0"/>
    <n v="0"/>
    <n v="0"/>
    <n v="0"/>
    <n v="0"/>
    <n v="0"/>
    <n v="0"/>
    <n v="0"/>
    <n v="0"/>
    <n v="0"/>
    <n v="0"/>
  </r>
  <r>
    <x v="4"/>
    <n v="8470445"/>
    <s v="KUST - Mathematics"/>
    <x v="10"/>
    <x v="10"/>
    <x v="650"/>
    <m/>
    <m/>
    <m/>
    <m/>
    <m/>
    <m/>
    <n v="847001"/>
    <s v="KUST - General"/>
    <x v="0"/>
    <x v="0"/>
    <m/>
    <m/>
    <n v="0"/>
    <n v="0"/>
    <n v="0"/>
    <n v="0"/>
    <n v="0"/>
    <n v="0"/>
    <n v="0"/>
    <n v="0"/>
    <n v="0"/>
    <n v="0"/>
    <n v="0"/>
  </r>
  <r>
    <x v="4"/>
    <n v="8470445"/>
    <s v="KUST - Mathematics"/>
    <x v="11"/>
    <x v="11"/>
    <x v="651"/>
    <m/>
    <m/>
    <m/>
    <m/>
    <m/>
    <m/>
    <n v="847001"/>
    <s v="KUST - General"/>
    <x v="0"/>
    <x v="0"/>
    <m/>
    <m/>
    <n v="0"/>
    <n v="0"/>
    <n v="0"/>
    <n v="0"/>
    <n v="0"/>
    <n v="0"/>
    <n v="0"/>
    <n v="0"/>
    <n v="0"/>
    <n v="0"/>
    <n v="0"/>
  </r>
  <r>
    <x v="4"/>
    <n v="8470445"/>
    <s v="KUST - Mathematics"/>
    <x v="12"/>
    <x v="12"/>
    <x v="652"/>
    <m/>
    <m/>
    <m/>
    <m/>
    <m/>
    <m/>
    <n v="847001"/>
    <s v="KUST - General"/>
    <x v="0"/>
    <x v="0"/>
    <m/>
    <m/>
    <n v="0"/>
    <n v="0"/>
    <n v="0"/>
    <n v="0"/>
    <n v="0"/>
    <n v="0"/>
    <n v="0"/>
    <n v="0"/>
    <n v="0"/>
    <n v="0"/>
    <n v="0"/>
  </r>
  <r>
    <x v="4"/>
    <n v="8470445"/>
    <s v="KUST - Mathematics"/>
    <x v="29"/>
    <x v="29"/>
    <x v="653"/>
    <m/>
    <m/>
    <m/>
    <m/>
    <m/>
    <m/>
    <n v="847001"/>
    <s v="KUST - General"/>
    <x v="0"/>
    <x v="0"/>
    <m/>
    <m/>
    <n v="0"/>
    <n v="0"/>
    <n v="0"/>
    <n v="0"/>
    <n v="0"/>
    <n v="0"/>
    <n v="0"/>
    <n v="0"/>
    <n v="0"/>
    <n v="0"/>
    <n v="0"/>
  </r>
  <r>
    <x v="4"/>
    <n v="8470445"/>
    <s v="KUST - Mathematics"/>
    <x v="31"/>
    <x v="31"/>
    <x v="654"/>
    <m/>
    <m/>
    <m/>
    <m/>
    <m/>
    <m/>
    <n v="847001"/>
    <s v="KUST - General"/>
    <x v="0"/>
    <x v="0"/>
    <m/>
    <m/>
    <n v="600000"/>
    <n v="540000"/>
    <n v="480000"/>
    <n v="420000"/>
    <n v="660000"/>
    <n v="660000"/>
    <n v="600000"/>
    <n v="660000"/>
    <n v="660000"/>
    <n v="0"/>
    <n v="0"/>
  </r>
  <r>
    <x v="4"/>
    <n v="8470445"/>
    <s v="KUST - Mathematics"/>
    <x v="32"/>
    <x v="32"/>
    <x v="655"/>
    <m/>
    <m/>
    <m/>
    <m/>
    <m/>
    <m/>
    <n v="847001"/>
    <s v="KUST - General"/>
    <x v="0"/>
    <x v="0"/>
    <m/>
    <m/>
    <n v="0"/>
    <n v="0"/>
    <n v="0"/>
    <n v="0"/>
    <n v="0"/>
    <n v="0"/>
    <n v="0"/>
    <n v="0"/>
    <n v="0"/>
    <n v="0"/>
    <n v="0"/>
  </r>
  <r>
    <x v="4"/>
    <n v="8470445"/>
    <s v="KUST - Mathematics"/>
    <x v="14"/>
    <x v="14"/>
    <x v="656"/>
    <m/>
    <m/>
    <m/>
    <m/>
    <m/>
    <m/>
    <n v="847001"/>
    <s v="KUST - General"/>
    <x v="0"/>
    <x v="0"/>
    <m/>
    <m/>
    <n v="0"/>
    <n v="0"/>
    <n v="0"/>
    <n v="0"/>
    <n v="0"/>
    <n v="0"/>
    <n v="0"/>
    <n v="0"/>
    <n v="0"/>
    <n v="0"/>
    <n v="0"/>
  </r>
  <r>
    <x v="4"/>
    <n v="8470445"/>
    <s v="KUST - Mathematics"/>
    <x v="15"/>
    <x v="15"/>
    <x v="657"/>
    <m/>
    <m/>
    <m/>
    <m/>
    <m/>
    <m/>
    <n v="847001"/>
    <s v="KUST - General"/>
    <x v="0"/>
    <x v="0"/>
    <m/>
    <m/>
    <n v="0"/>
    <n v="0"/>
    <n v="0"/>
    <n v="0"/>
    <n v="0"/>
    <n v="0"/>
    <n v="0"/>
    <n v="0"/>
    <n v="0"/>
    <n v="0"/>
    <n v="0"/>
  </r>
  <r>
    <x v="4"/>
    <n v="8470445"/>
    <s v="KUST - Mathematics"/>
    <x v="83"/>
    <x v="29"/>
    <x v="658"/>
    <m/>
    <m/>
    <m/>
    <m/>
    <m/>
    <m/>
    <s v="847001"/>
    <s v="KUST - General"/>
    <x v="2"/>
    <x v="2"/>
    <m/>
    <m/>
    <n v="0"/>
    <n v="0"/>
    <n v="0"/>
    <n v="0"/>
    <n v="0"/>
    <n v="0"/>
    <n v="0"/>
    <n v="0"/>
    <n v="0"/>
    <n v="14823.14"/>
    <n v="0"/>
  </r>
  <r>
    <x v="4"/>
    <n v="8470450"/>
    <s v="KUST - Earth Science"/>
    <x v="11"/>
    <x v="11"/>
    <x v="659"/>
    <m/>
    <m/>
    <m/>
    <m/>
    <m/>
    <m/>
    <n v="847001"/>
    <s v="KUST - General"/>
    <x v="0"/>
    <x v="0"/>
    <m/>
    <m/>
    <n v="30000"/>
    <n v="27000"/>
    <n v="24000"/>
    <n v="21000"/>
    <n v="60000"/>
    <n v="60000"/>
    <n v="30000"/>
    <n v="60000"/>
    <n v="60000"/>
    <n v="158637.5"/>
    <n v="0"/>
  </r>
  <r>
    <x v="4"/>
    <n v="8470450"/>
    <s v="KUST - Earth Science"/>
    <x v="82"/>
    <x v="82"/>
    <x v="660"/>
    <m/>
    <m/>
    <m/>
    <m/>
    <m/>
    <m/>
    <s v="847001"/>
    <s v="KUST - General"/>
    <x v="2"/>
    <x v="2"/>
    <m/>
    <m/>
    <n v="183656.8"/>
    <n v="165291.12"/>
    <n v="146925.44"/>
    <n v="128559.75999999998"/>
    <n v="0"/>
    <n v="0"/>
    <n v="183656.8"/>
    <n v="0"/>
    <n v="0"/>
    <n v="0"/>
    <n v="0"/>
  </r>
  <r>
    <x v="5"/>
    <n v="8470520"/>
    <s v="KUST - Environment, Health &amp; Safety"/>
    <x v="40"/>
    <x v="40"/>
    <x v="661"/>
    <m/>
    <m/>
    <m/>
    <m/>
    <m/>
    <m/>
    <n v="847001"/>
    <s v="KUST - General"/>
    <x v="0"/>
    <x v="0"/>
    <m/>
    <m/>
    <n v="0"/>
    <n v="0"/>
    <n v="0"/>
    <n v="0"/>
    <n v="0"/>
    <n v="0"/>
    <n v="0"/>
    <n v="0"/>
    <n v="0"/>
    <n v="0"/>
    <n v="0"/>
  </r>
  <r>
    <x v="5"/>
    <n v="8470530"/>
    <s v="KUST - Facilities Management"/>
    <x v="43"/>
    <x v="43"/>
    <x v="662"/>
    <m/>
    <m/>
    <m/>
    <m/>
    <m/>
    <m/>
    <n v="847001"/>
    <s v="KUST - General"/>
    <x v="0"/>
    <x v="0"/>
    <m/>
    <m/>
    <n v="0"/>
    <n v="0"/>
    <n v="0"/>
    <n v="0"/>
    <n v="8921787.3499999996"/>
    <n v="0"/>
    <n v="0"/>
    <n v="8921787.3499999996"/>
    <n v="0"/>
    <n v="0"/>
    <n v="0"/>
  </r>
  <r>
    <x v="5"/>
    <n v="8470530"/>
    <s v="KUST - Facilities Management"/>
    <x v="44"/>
    <x v="44"/>
    <x v="663"/>
    <m/>
    <m/>
    <m/>
    <m/>
    <m/>
    <m/>
    <n v="847001"/>
    <s v="KUST - General"/>
    <x v="0"/>
    <x v="0"/>
    <m/>
    <m/>
    <n v="0"/>
    <n v="0"/>
    <n v="0"/>
    <n v="0"/>
    <n v="0"/>
    <n v="0"/>
    <n v="0"/>
    <n v="0"/>
    <n v="0"/>
    <n v="0"/>
    <n v="0"/>
  </r>
  <r>
    <x v="5"/>
    <n v="8470530"/>
    <s v="KUST - Facilities Management"/>
    <x v="47"/>
    <x v="47"/>
    <x v="664"/>
    <m/>
    <m/>
    <m/>
    <m/>
    <m/>
    <m/>
    <n v="847001"/>
    <s v="KUST - General"/>
    <x v="0"/>
    <x v="0"/>
    <m/>
    <m/>
    <n v="0"/>
    <n v="0"/>
    <n v="0"/>
    <n v="0"/>
    <n v="0"/>
    <n v="0"/>
    <n v="0"/>
    <n v="0"/>
    <n v="0"/>
    <n v="0"/>
    <n v="0"/>
  </r>
  <r>
    <x v="5"/>
    <n v="8470530"/>
    <s v="KUST - Facilities Management"/>
    <x v="48"/>
    <x v="48"/>
    <x v="665"/>
    <m/>
    <m/>
    <m/>
    <m/>
    <m/>
    <m/>
    <n v="847001"/>
    <s v="KUST - General"/>
    <x v="0"/>
    <x v="0"/>
    <m/>
    <m/>
    <n v="0"/>
    <n v="0"/>
    <n v="0"/>
    <n v="0"/>
    <n v="0"/>
    <n v="0"/>
    <n v="0"/>
    <n v="0"/>
    <n v="0"/>
    <n v="0"/>
    <n v="0"/>
  </r>
  <r>
    <x v="5"/>
    <n v="8470530"/>
    <s v="KUST - Facilities Management"/>
    <x v="49"/>
    <x v="49"/>
    <x v="666"/>
    <m/>
    <m/>
    <m/>
    <m/>
    <m/>
    <m/>
    <n v="847001"/>
    <s v="KUST - General"/>
    <x v="0"/>
    <x v="0"/>
    <m/>
    <m/>
    <n v="0"/>
    <n v="0"/>
    <n v="0"/>
    <n v="0"/>
    <n v="0"/>
    <n v="0"/>
    <n v="0"/>
    <n v="0"/>
    <n v="0"/>
    <n v="0"/>
    <n v="0"/>
  </r>
  <r>
    <x v="5"/>
    <n v="8470530"/>
    <s v="KUST - Facilities Management"/>
    <x v="11"/>
    <x v="11"/>
    <x v="667"/>
    <m/>
    <m/>
    <m/>
    <m/>
    <m/>
    <m/>
    <n v="847001"/>
    <s v="KUST - General"/>
    <x v="0"/>
    <x v="0"/>
    <m/>
    <m/>
    <n v="50000"/>
    <n v="45000"/>
    <n v="40000"/>
    <n v="35000"/>
    <n v="0"/>
    <n v="0"/>
    <n v="50000"/>
    <n v="0"/>
    <n v="0"/>
    <n v="0"/>
    <n v="0"/>
  </r>
  <r>
    <x v="5"/>
    <n v="8470530"/>
    <s v="KUST - Facilities Management"/>
    <x v="50"/>
    <x v="50"/>
    <x v="668"/>
    <m/>
    <m/>
    <m/>
    <m/>
    <m/>
    <m/>
    <n v="847001"/>
    <s v="KUST - General"/>
    <x v="0"/>
    <x v="0"/>
    <m/>
    <m/>
    <n v="0"/>
    <n v="0"/>
    <n v="0"/>
    <n v="0"/>
    <n v="0"/>
    <n v="0"/>
    <n v="0"/>
    <n v="0"/>
    <n v="0"/>
    <n v="0"/>
    <n v="0"/>
  </r>
  <r>
    <x v="5"/>
    <n v="8470530"/>
    <s v="KUST - Facilities Management"/>
    <x v="51"/>
    <x v="51"/>
    <x v="669"/>
    <m/>
    <m/>
    <m/>
    <m/>
    <m/>
    <m/>
    <n v="847001"/>
    <s v="KUST - General"/>
    <x v="0"/>
    <x v="0"/>
    <m/>
    <m/>
    <n v="0"/>
    <n v="0"/>
    <n v="0"/>
    <n v="0"/>
    <n v="0"/>
    <n v="0"/>
    <n v="0"/>
    <n v="0"/>
    <n v="0"/>
    <n v="0"/>
    <n v="0"/>
  </r>
  <r>
    <x v="5"/>
    <n v="8470530"/>
    <s v="KUST - Facilities Management"/>
    <x v="52"/>
    <x v="52"/>
    <x v="670"/>
    <m/>
    <m/>
    <m/>
    <m/>
    <m/>
    <m/>
    <n v="847001"/>
    <s v="KUST - General"/>
    <x v="0"/>
    <x v="0"/>
    <m/>
    <m/>
    <n v="0"/>
    <n v="0"/>
    <n v="0"/>
    <n v="0"/>
    <n v="0"/>
    <n v="0"/>
    <n v="0"/>
    <n v="0"/>
    <n v="0"/>
    <n v="0"/>
    <n v="0"/>
  </r>
  <r>
    <x v="5"/>
    <n v="8470530"/>
    <s v="KUST - Facilities Management"/>
    <x v="54"/>
    <x v="54"/>
    <x v="671"/>
    <m/>
    <m/>
    <m/>
    <m/>
    <m/>
    <m/>
    <n v="847001"/>
    <s v="KUST - General"/>
    <x v="0"/>
    <x v="0"/>
    <m/>
    <m/>
    <n v="0"/>
    <n v="0"/>
    <n v="0"/>
    <n v="0"/>
    <n v="32832695.449999999"/>
    <n v="0"/>
    <n v="0"/>
    <n v="32832695.449999999"/>
    <n v="0"/>
    <n v="0"/>
    <n v="0"/>
  </r>
  <r>
    <x v="5"/>
    <n v="8470530"/>
    <s v="KUST - Facilities Management"/>
    <x v="58"/>
    <x v="58"/>
    <x v="672"/>
    <m/>
    <m/>
    <m/>
    <m/>
    <m/>
    <m/>
    <n v="847001"/>
    <s v="KUST - General"/>
    <x v="0"/>
    <x v="0"/>
    <m/>
    <m/>
    <n v="0"/>
    <n v="0"/>
    <n v="0"/>
    <n v="0"/>
    <n v="0"/>
    <n v="0"/>
    <n v="0"/>
    <n v="0"/>
    <n v="0"/>
    <n v="0"/>
    <n v="0"/>
  </r>
  <r>
    <x v="5"/>
    <n v="8470530"/>
    <s v="KUST - Facilities Management"/>
    <x v="63"/>
    <x v="63"/>
    <x v="673"/>
    <m/>
    <m/>
    <m/>
    <m/>
    <m/>
    <m/>
    <n v="847001"/>
    <s v="KUST - General"/>
    <x v="0"/>
    <x v="0"/>
    <m/>
    <m/>
    <n v="0"/>
    <n v="0"/>
    <n v="0"/>
    <n v="0"/>
    <n v="0"/>
    <n v="0"/>
    <n v="0"/>
    <n v="0"/>
    <n v="0"/>
    <n v="0"/>
    <n v="0"/>
  </r>
  <r>
    <x v="5"/>
    <n v="8470530"/>
    <s v="KUST - Facilities Management"/>
    <x v="59"/>
    <x v="59"/>
    <x v="674"/>
    <m/>
    <m/>
    <m/>
    <m/>
    <m/>
    <m/>
    <n v="847001"/>
    <s v="KUST - General"/>
    <x v="0"/>
    <x v="0"/>
    <m/>
    <m/>
    <n v="0"/>
    <n v="0"/>
    <n v="0"/>
    <n v="0"/>
    <n v="0"/>
    <n v="0"/>
    <n v="0"/>
    <n v="0"/>
    <n v="0"/>
    <n v="0"/>
    <n v="0"/>
  </r>
  <r>
    <x v="5"/>
    <n v="8470530"/>
    <s v="KUST - Facilities Management"/>
    <x v="83"/>
    <x v="29"/>
    <x v="675"/>
    <m/>
    <m/>
    <m/>
    <m/>
    <m/>
    <m/>
    <s v="847001"/>
    <s v="KUST - General"/>
    <x v="2"/>
    <x v="2"/>
    <m/>
    <m/>
    <n v="0"/>
    <n v="0"/>
    <n v="0"/>
    <n v="0"/>
    <n v="0"/>
    <n v="0"/>
    <n v="0"/>
    <n v="0"/>
    <n v="0"/>
    <n v="0"/>
    <n v="0"/>
  </r>
  <r>
    <x v="5"/>
    <n v="8470530"/>
    <s v="KUST - Facilities Management"/>
    <x v="85"/>
    <x v="84"/>
    <x v="676"/>
    <m/>
    <m/>
    <m/>
    <m/>
    <m/>
    <m/>
    <s v="847001"/>
    <s v="KUST - General"/>
    <x v="2"/>
    <x v="2"/>
    <m/>
    <m/>
    <n v="0"/>
    <n v="0"/>
    <n v="0"/>
    <n v="0"/>
    <n v="2500000"/>
    <n v="0"/>
    <n v="0"/>
    <n v="2500000"/>
    <n v="0"/>
    <n v="0"/>
    <n v="0"/>
  </r>
  <r>
    <x v="5"/>
    <n v="8470530"/>
    <s v="KUST - Facilities Management"/>
    <x v="86"/>
    <x v="85"/>
    <x v="677"/>
    <m/>
    <m/>
    <m/>
    <m/>
    <m/>
    <m/>
    <s v="847001"/>
    <s v="KUST - General"/>
    <x v="2"/>
    <x v="2"/>
    <m/>
    <m/>
    <n v="0"/>
    <n v="0"/>
    <n v="0"/>
    <n v="0"/>
    <n v="0"/>
    <n v="0"/>
    <n v="0"/>
    <n v="0"/>
    <n v="0"/>
    <n v="0"/>
    <n v="0"/>
  </r>
  <r>
    <x v="5"/>
    <n v="8470540"/>
    <s v="KUST - Administration"/>
    <x v="48"/>
    <x v="48"/>
    <x v="678"/>
    <m/>
    <m/>
    <m/>
    <m/>
    <m/>
    <m/>
    <n v="847010"/>
    <s v="KUST - Main Campus"/>
    <x v="0"/>
    <x v="0"/>
    <m/>
    <m/>
    <n v="10000"/>
    <n v="9000"/>
    <n v="8000"/>
    <n v="7000"/>
    <n v="10000"/>
    <n v="10000"/>
    <n v="10000"/>
    <n v="10000"/>
    <n v="10000"/>
    <n v="0"/>
    <n v="0"/>
  </r>
  <r>
    <x v="5"/>
    <n v="8470540"/>
    <s v="KUST - Administration"/>
    <x v="49"/>
    <x v="49"/>
    <x v="679"/>
    <m/>
    <m/>
    <m/>
    <m/>
    <m/>
    <m/>
    <n v="847010"/>
    <s v="KUST - Main Campus"/>
    <x v="0"/>
    <x v="0"/>
    <m/>
    <m/>
    <n v="30000"/>
    <n v="27000"/>
    <n v="24000"/>
    <n v="21000"/>
    <n v="30000"/>
    <n v="30000"/>
    <n v="30000"/>
    <n v="30000"/>
    <n v="30000"/>
    <n v="0"/>
    <n v="0"/>
  </r>
  <r>
    <x v="5"/>
    <n v="8470540"/>
    <s v="KUST - Administration"/>
    <x v="50"/>
    <x v="50"/>
    <x v="680"/>
    <m/>
    <m/>
    <m/>
    <m/>
    <m/>
    <m/>
    <n v="847010"/>
    <s v="KUST - Main Campus"/>
    <x v="0"/>
    <x v="0"/>
    <m/>
    <m/>
    <n v="7349560"/>
    <n v="6614604"/>
    <n v="5879648"/>
    <n v="5144692"/>
    <n v="7349560"/>
    <n v="7349560"/>
    <n v="7349560"/>
    <n v="7349560"/>
    <n v="7349560"/>
    <n v="0"/>
    <n v="0"/>
  </r>
  <r>
    <x v="5"/>
    <n v="8470540"/>
    <s v="KUST - Administration"/>
    <x v="50"/>
    <x v="50"/>
    <x v="681"/>
    <m/>
    <m/>
    <m/>
    <m/>
    <m/>
    <m/>
    <n v="847015"/>
    <s v="Student Related Costs"/>
    <x v="0"/>
    <x v="0"/>
    <m/>
    <m/>
    <n v="4615084"/>
    <n v="4153575.6"/>
    <n v="3692067.2"/>
    <n v="3230558.8"/>
    <n v="4615084"/>
    <n v="4615084"/>
    <n v="4615084"/>
    <n v="4615084"/>
    <n v="4615084"/>
    <n v="0"/>
    <n v="0"/>
  </r>
  <r>
    <x v="5"/>
    <n v="8470540"/>
    <s v="KUST - Administration"/>
    <x v="50"/>
    <x v="50"/>
    <x v="682"/>
    <m/>
    <m/>
    <m/>
    <m/>
    <m/>
    <m/>
    <n v="847020"/>
    <s v="KUST- Sas Al Nakhl Campus"/>
    <x v="0"/>
    <x v="0"/>
    <m/>
    <m/>
    <n v="3058446"/>
    <n v="2752601.4"/>
    <n v="2446756.8000000003"/>
    <n v="2140912.1999999997"/>
    <n v="3058446"/>
    <n v="3058446"/>
    <n v="3058446"/>
    <n v="3058446"/>
    <n v="3058446"/>
    <n v="0"/>
    <n v="0"/>
  </r>
  <r>
    <x v="5"/>
    <n v="8470540"/>
    <s v="KUST - Administration"/>
    <x v="50"/>
    <x v="50"/>
    <x v="683"/>
    <m/>
    <m/>
    <m/>
    <m/>
    <m/>
    <m/>
    <n v="847030"/>
    <s v="KUST- Masdar city campus"/>
    <x v="0"/>
    <x v="0"/>
    <m/>
    <m/>
    <n v="442627"/>
    <n v="398364.3"/>
    <n v="354101.60000000003"/>
    <n v="309838.89999999997"/>
    <n v="442627"/>
    <n v="442627"/>
    <n v="442627"/>
    <n v="442627"/>
    <n v="442627"/>
    <n v="0"/>
    <n v="0"/>
  </r>
  <r>
    <x v="5"/>
    <n v="8470540"/>
    <s v="KUST - Administration"/>
    <x v="51"/>
    <x v="51"/>
    <x v="684"/>
    <m/>
    <m/>
    <m/>
    <m/>
    <m/>
    <m/>
    <n v="847010"/>
    <s v="KUST - Main Campus"/>
    <x v="0"/>
    <x v="0"/>
    <m/>
    <m/>
    <n v="1153128"/>
    <n v="1037815.2000000001"/>
    <n v="922502.4"/>
    <n v="807189.6"/>
    <n v="1153128"/>
    <n v="1153128"/>
    <n v="1153128"/>
    <n v="1153128"/>
    <n v="1153128"/>
    <n v="0"/>
    <n v="0"/>
  </r>
  <r>
    <x v="5"/>
    <n v="8470540"/>
    <s v="KUST - Administration"/>
    <x v="51"/>
    <x v="51"/>
    <x v="685"/>
    <m/>
    <m/>
    <m/>
    <m/>
    <m/>
    <m/>
    <n v="847015"/>
    <s v="Student Related Costs"/>
    <x v="0"/>
    <x v="0"/>
    <m/>
    <m/>
    <n v="1681399"/>
    <n v="1513259.1"/>
    <n v="1345119.2000000002"/>
    <n v="1176979.2999999998"/>
    <n v="1681399"/>
    <n v="1681399"/>
    <n v="1681399"/>
    <n v="1681399"/>
    <n v="1681399"/>
    <n v="0"/>
    <n v="0"/>
  </r>
  <r>
    <x v="5"/>
    <n v="8470540"/>
    <s v="KUST - Administration"/>
    <x v="51"/>
    <x v="51"/>
    <x v="686"/>
    <m/>
    <m/>
    <m/>
    <m/>
    <m/>
    <m/>
    <n v="847020"/>
    <s v="KUST- Sas Al Nakhl Campus"/>
    <x v="0"/>
    <x v="0"/>
    <m/>
    <m/>
    <n v="1703132"/>
    <n v="1532818.8"/>
    <n v="1362505.6"/>
    <n v="1192192.3999999999"/>
    <n v="1703132"/>
    <n v="1703132"/>
    <n v="1703132"/>
    <n v="1703132"/>
    <n v="1703132"/>
    <n v="0"/>
    <n v="0"/>
  </r>
  <r>
    <x v="5"/>
    <n v="8470540"/>
    <s v="KUST - Administration"/>
    <x v="51"/>
    <x v="51"/>
    <x v="687"/>
    <m/>
    <m/>
    <m/>
    <m/>
    <m/>
    <m/>
    <n v="847030"/>
    <s v="KUST- Masdar city campus"/>
    <x v="0"/>
    <x v="0"/>
    <m/>
    <m/>
    <n v="153570"/>
    <n v="138213"/>
    <n v="122856"/>
    <n v="107499"/>
    <n v="153570"/>
    <n v="153570"/>
    <n v="153570"/>
    <n v="153570"/>
    <n v="153570"/>
    <n v="0"/>
    <n v="0"/>
  </r>
  <r>
    <x v="5"/>
    <n v="8470540"/>
    <s v="KUST - Administration"/>
    <x v="52"/>
    <x v="52"/>
    <x v="688"/>
    <m/>
    <m/>
    <m/>
    <m/>
    <m/>
    <m/>
    <n v="847010"/>
    <s v="KUST - Main Campus"/>
    <x v="0"/>
    <x v="0"/>
    <m/>
    <m/>
    <n v="44000"/>
    <n v="39600"/>
    <n v="35200"/>
    <n v="30799.999999999996"/>
    <n v="44000"/>
    <n v="44000"/>
    <n v="44000"/>
    <n v="44000"/>
    <n v="44000"/>
    <n v="0"/>
    <n v="0"/>
  </r>
  <r>
    <x v="5"/>
    <n v="8470540"/>
    <s v="KUST - Administration"/>
    <x v="53"/>
    <x v="53"/>
    <x v="689"/>
    <m/>
    <m/>
    <m/>
    <m/>
    <m/>
    <m/>
    <n v="847010"/>
    <s v="KUST - Main Campus"/>
    <x v="0"/>
    <x v="0"/>
    <m/>
    <m/>
    <n v="967680"/>
    <n v="870912"/>
    <n v="774144"/>
    <n v="677376"/>
    <n v="967680"/>
    <n v="967680"/>
    <n v="967680"/>
    <n v="967680"/>
    <n v="967680"/>
    <n v="0"/>
    <n v="0"/>
  </r>
  <r>
    <x v="5"/>
    <n v="8470540"/>
    <s v="KUST - Administration"/>
    <x v="54"/>
    <x v="54"/>
    <x v="690"/>
    <m/>
    <m/>
    <m/>
    <m/>
    <m/>
    <m/>
    <n v="847001"/>
    <s v="KUST - General"/>
    <x v="0"/>
    <x v="0"/>
    <m/>
    <m/>
    <n v="0"/>
    <n v="0"/>
    <n v="0"/>
    <n v="0"/>
    <n v="0"/>
    <n v="0"/>
    <n v="0"/>
    <n v="0"/>
    <n v="0"/>
    <n v="0"/>
    <n v="0"/>
  </r>
  <r>
    <x v="5"/>
    <n v="8470540"/>
    <s v="KUST - Administration"/>
    <x v="13"/>
    <x v="13"/>
    <x v="691"/>
    <m/>
    <m/>
    <m/>
    <m/>
    <m/>
    <m/>
    <n v="847010"/>
    <s v="KUST - Main Campus"/>
    <x v="0"/>
    <x v="0"/>
    <m/>
    <m/>
    <n v="0"/>
    <n v="0"/>
    <n v="0"/>
    <n v="0"/>
    <n v="0"/>
    <n v="0"/>
    <n v="0"/>
    <n v="0"/>
    <n v="0"/>
    <n v="0"/>
    <n v="0"/>
  </r>
  <r>
    <x v="5"/>
    <n v="8470540"/>
    <s v="KUST - Administration"/>
    <x v="58"/>
    <x v="58"/>
    <x v="692"/>
    <m/>
    <m/>
    <m/>
    <m/>
    <m/>
    <m/>
    <n v="847010"/>
    <s v="KUST - Main Campus"/>
    <x v="0"/>
    <x v="0"/>
    <m/>
    <m/>
    <n v="336000"/>
    <n v="302400"/>
    <n v="268800"/>
    <n v="235199.99999999997"/>
    <n v="336000"/>
    <n v="336000"/>
    <n v="336000"/>
    <n v="336000"/>
    <n v="336000"/>
    <n v="0"/>
    <n v="0"/>
  </r>
  <r>
    <x v="5"/>
    <n v="8470540"/>
    <s v="KUST - Administration"/>
    <x v="15"/>
    <x v="15"/>
    <x v="693"/>
    <m/>
    <m/>
    <m/>
    <m/>
    <m/>
    <m/>
    <n v="847010"/>
    <s v="KUST - Main Campus"/>
    <x v="0"/>
    <x v="0"/>
    <m/>
    <m/>
    <n v="553910"/>
    <n v="498519"/>
    <n v="443128"/>
    <n v="387737"/>
    <n v="553910"/>
    <n v="553910"/>
    <n v="553910"/>
    <n v="553910"/>
    <n v="553910"/>
    <n v="0"/>
    <n v="0"/>
  </r>
  <r>
    <x v="6"/>
    <n v="8470620"/>
    <s v="KUST - Finance Operations"/>
    <x v="76"/>
    <x v="76"/>
    <x v="694"/>
    <m/>
    <m/>
    <m/>
    <m/>
    <m/>
    <m/>
    <n v="847001"/>
    <s v="KUST - General"/>
    <x v="0"/>
    <x v="0"/>
    <m/>
    <m/>
    <n v="310500"/>
    <n v="279450"/>
    <n v="248400"/>
    <n v="217350"/>
    <n v="0"/>
    <n v="0"/>
    <n v="310500"/>
    <n v="0"/>
    <n v="0"/>
    <n v="0"/>
    <n v="0"/>
  </r>
  <r>
    <x v="7"/>
    <n v="8470720"/>
    <s v="KUST - Procurement"/>
    <x v="54"/>
    <x v="54"/>
    <x v="695"/>
    <m/>
    <m/>
    <m/>
    <m/>
    <m/>
    <m/>
    <n v="847001"/>
    <s v="KUST - General"/>
    <x v="0"/>
    <x v="0"/>
    <m/>
    <m/>
    <n v="236400"/>
    <n v="212760"/>
    <n v="189120"/>
    <n v="165480"/>
    <n v="0"/>
    <n v="0"/>
    <n v="236400"/>
    <n v="0"/>
    <n v="0"/>
    <n v="0"/>
    <n v="0"/>
  </r>
  <r>
    <x v="7"/>
    <n v="8470730"/>
    <s v="KUST - Human Resources"/>
    <x v="85"/>
    <x v="84"/>
    <x v="696"/>
    <m/>
    <m/>
    <m/>
    <m/>
    <m/>
    <m/>
    <s v="847001"/>
    <s v="KUST - General"/>
    <x v="2"/>
    <x v="2"/>
    <m/>
    <m/>
    <n v="1650000"/>
    <n v="1485000"/>
    <n v="1320000"/>
    <n v="1155000"/>
    <n v="1650000"/>
    <n v="1650000"/>
    <n v="1650000"/>
    <n v="1650000"/>
    <n v="1650000"/>
    <n v="0"/>
    <n v="0"/>
  </r>
  <r>
    <x v="8"/>
    <n v="8470810"/>
    <s v="KUST - Ankabut office"/>
    <x v="88"/>
    <x v="87"/>
    <x v="697"/>
    <m/>
    <m/>
    <m/>
    <m/>
    <m/>
    <m/>
    <n v="847001"/>
    <s v="KUST - General"/>
    <x v="0"/>
    <x v="0"/>
    <m/>
    <m/>
    <n v="0"/>
    <n v="0"/>
    <n v="0"/>
    <n v="0"/>
    <n v="0"/>
    <n v="0"/>
    <n v="0"/>
    <n v="0"/>
    <n v="0"/>
    <n v="0"/>
    <n v="0"/>
  </r>
  <r>
    <x v="10"/>
    <n v="8471120"/>
    <s v="KUST - Institute for Automation, Information Science &amp; Communication"/>
    <x v="69"/>
    <x v="69"/>
    <x v="698"/>
    <m/>
    <m/>
    <m/>
    <m/>
    <m/>
    <m/>
    <n v="847001"/>
    <s v="KUST - General"/>
    <x v="0"/>
    <x v="0"/>
    <m/>
    <m/>
    <n v="25510"/>
    <n v="22959"/>
    <n v="20408"/>
    <n v="17857"/>
    <n v="25510"/>
    <n v="25510"/>
    <n v="25510"/>
    <n v="25510"/>
    <n v="25510"/>
    <n v="0"/>
    <n v="0"/>
  </r>
  <r>
    <x v="10"/>
    <n v="8471121"/>
    <s v="KUST - Petroleum Institute"/>
    <x v="6"/>
    <x v="6"/>
    <x v="699"/>
    <m/>
    <m/>
    <m/>
    <m/>
    <m/>
    <m/>
    <n v="847001"/>
    <s v="KUST - General"/>
    <x v="0"/>
    <x v="0"/>
    <m/>
    <m/>
    <n v="50000"/>
    <n v="45000"/>
    <n v="40000"/>
    <n v="35000"/>
    <n v="150000"/>
    <n v="150000"/>
    <n v="50000"/>
    <n v="150000"/>
    <n v="150000"/>
    <n v="0"/>
    <n v="0"/>
  </r>
  <r>
    <x v="10"/>
    <n v="8471121"/>
    <s v="KUST - Petroleum Institute"/>
    <x v="55"/>
    <x v="55"/>
    <x v="700"/>
    <m/>
    <m/>
    <m/>
    <m/>
    <m/>
    <m/>
    <n v="847001"/>
    <s v="KUST - General"/>
    <x v="0"/>
    <x v="0"/>
    <m/>
    <m/>
    <n v="500000"/>
    <n v="450000"/>
    <n v="400000"/>
    <n v="350000"/>
    <n v="200000"/>
    <n v="100000"/>
    <n v="500000"/>
    <n v="200000"/>
    <n v="100000"/>
    <n v="0"/>
    <n v="0"/>
  </r>
  <r>
    <x v="10"/>
    <n v="8471160"/>
    <s v="KUST - Research Laboratories"/>
    <x v="64"/>
    <x v="64"/>
    <x v="701"/>
    <m/>
    <m/>
    <m/>
    <m/>
    <m/>
    <m/>
    <n v="847001"/>
    <s v="KUST - General"/>
    <x v="0"/>
    <x v="0"/>
    <m/>
    <m/>
    <n v="588000"/>
    <n v="529200"/>
    <n v="470400"/>
    <n v="411600"/>
    <n v="0"/>
    <n v="0"/>
    <n v="588000"/>
    <n v="0"/>
    <n v="0"/>
    <n v="0"/>
    <n v="0"/>
  </r>
  <r>
    <x v="12"/>
    <n v="8471305"/>
    <s v="KUST - Dean Of Medicine"/>
    <x v="31"/>
    <x v="31"/>
    <x v="702"/>
    <m/>
    <m/>
    <m/>
    <m/>
    <m/>
    <m/>
    <n v="847001"/>
    <s v="KUST - General"/>
    <x v="0"/>
    <x v="0"/>
    <m/>
    <m/>
    <n v="120000"/>
    <n v="108000"/>
    <n v="96000"/>
    <n v="84000"/>
    <n v="264000"/>
    <n v="387200"/>
    <n v="120000"/>
    <n v="264000"/>
    <n v="387200"/>
    <n v="0"/>
    <n v="0"/>
  </r>
  <r>
    <x v="4"/>
    <n v="8470450"/>
    <s v="KUST - Earth Science"/>
    <x v="20"/>
    <x v="20"/>
    <x v="703"/>
    <m/>
    <m/>
    <m/>
    <m/>
    <m/>
    <m/>
    <s v="847001"/>
    <s v="KUST - General"/>
    <x v="0"/>
    <x v="0"/>
    <m/>
    <m/>
    <m/>
    <m/>
    <m/>
    <m/>
    <n v="20000"/>
    <n v="20000"/>
    <m/>
    <n v="20000"/>
    <n v="20000"/>
    <n v="0"/>
    <n v="0"/>
  </r>
  <r>
    <x v="4"/>
    <n v="8470455"/>
    <s v="KUST - Biology"/>
    <x v="36"/>
    <x v="36"/>
    <x v="704"/>
    <m/>
    <m/>
    <m/>
    <m/>
    <m/>
    <m/>
    <s v="847001"/>
    <s v="KUST - General"/>
    <x v="0"/>
    <x v="0"/>
    <m/>
    <m/>
    <n v="10000"/>
    <m/>
    <m/>
    <m/>
    <n v="15000"/>
    <n v="10000"/>
    <n v="10000"/>
    <n v="15000"/>
    <n v="10000"/>
    <n v="0"/>
    <n v="0"/>
  </r>
  <r>
    <x v="4"/>
    <n v="8470455"/>
    <s v="KUST - Biology"/>
    <x v="28"/>
    <x v="28"/>
    <x v="705"/>
    <m/>
    <m/>
    <m/>
    <m/>
    <m/>
    <m/>
    <s v="847001"/>
    <s v="KUST - General"/>
    <x v="0"/>
    <x v="0"/>
    <m/>
    <m/>
    <n v="80000"/>
    <m/>
    <m/>
    <m/>
    <n v="96000"/>
    <n v="90000"/>
    <n v="80000"/>
    <n v="96000"/>
    <n v="90000"/>
    <n v="0"/>
    <n v="0"/>
  </r>
  <r>
    <x v="4"/>
    <n v="8470455"/>
    <s v="KUST - Biology"/>
    <x v="7"/>
    <x v="7"/>
    <x v="706"/>
    <m/>
    <m/>
    <m/>
    <m/>
    <m/>
    <m/>
    <s v="847001"/>
    <s v="KUST - General"/>
    <x v="0"/>
    <x v="0"/>
    <m/>
    <m/>
    <n v="15000"/>
    <m/>
    <m/>
    <m/>
    <n v="15000"/>
    <n v="10000"/>
    <n v="15000"/>
    <n v="15000"/>
    <n v="10000"/>
    <n v="0"/>
    <n v="0"/>
  </r>
  <r>
    <x v="4"/>
    <n v="8470455"/>
    <s v="KUST - Biology"/>
    <x v="8"/>
    <x v="8"/>
    <x v="707"/>
    <m/>
    <m/>
    <m/>
    <m/>
    <m/>
    <m/>
    <s v="847001"/>
    <s v="KUST - General"/>
    <x v="0"/>
    <x v="0"/>
    <m/>
    <m/>
    <n v="50000"/>
    <m/>
    <m/>
    <m/>
    <n v="72000"/>
    <n v="72000"/>
    <n v="50000"/>
    <n v="72000"/>
    <n v="72000"/>
    <n v="0"/>
    <n v="0"/>
  </r>
  <r>
    <x v="4"/>
    <n v="8470455"/>
    <s v="KUST - Biology"/>
    <x v="11"/>
    <x v="11"/>
    <x v="708"/>
    <m/>
    <m/>
    <m/>
    <m/>
    <m/>
    <m/>
    <s v="847001"/>
    <s v="KUST - General"/>
    <x v="0"/>
    <x v="0"/>
    <m/>
    <m/>
    <n v="50000"/>
    <m/>
    <m/>
    <m/>
    <n v="50000"/>
    <n v="25000"/>
    <n v="50000"/>
    <n v="50000"/>
    <n v="25000"/>
    <n v="0"/>
    <n v="0"/>
  </r>
  <r>
    <x v="4"/>
    <n v="8470455"/>
    <s v="KUST - Biology"/>
    <x v="12"/>
    <x v="12"/>
    <x v="709"/>
    <m/>
    <m/>
    <m/>
    <m/>
    <m/>
    <m/>
    <s v="847001"/>
    <s v="KUST - General"/>
    <x v="0"/>
    <x v="0"/>
    <m/>
    <m/>
    <n v="5000"/>
    <m/>
    <m/>
    <m/>
    <n v="5000"/>
    <n v="10000"/>
    <n v="5000"/>
    <n v="5000"/>
    <n v="10000"/>
    <n v="0"/>
    <n v="0"/>
  </r>
  <r>
    <x v="4"/>
    <n v="8470455"/>
    <s v="KUST - Biology"/>
    <x v="29"/>
    <x v="29"/>
    <x v="710"/>
    <m/>
    <m/>
    <m/>
    <m/>
    <m/>
    <m/>
    <s v="847001"/>
    <s v="KUST - General"/>
    <x v="0"/>
    <x v="0"/>
    <m/>
    <m/>
    <n v="300000"/>
    <m/>
    <m/>
    <m/>
    <n v="900000"/>
    <n v="930000"/>
    <n v="300000"/>
    <n v="900000"/>
    <n v="930000"/>
    <n v="0"/>
    <n v="0"/>
  </r>
  <r>
    <x v="4"/>
    <n v="8470455"/>
    <s v="KUST - Biology"/>
    <x v="31"/>
    <x v="31"/>
    <x v="711"/>
    <m/>
    <m/>
    <m/>
    <m/>
    <m/>
    <m/>
    <s v="847001"/>
    <s v="KUST - General"/>
    <x v="0"/>
    <x v="0"/>
    <m/>
    <m/>
    <n v="80000"/>
    <m/>
    <m/>
    <m/>
    <n v="120000"/>
    <n v="120000"/>
    <n v="80000"/>
    <n v="120000"/>
    <n v="120000"/>
    <n v="0"/>
    <n v="0"/>
  </r>
  <r>
    <x v="4"/>
    <n v="8470455"/>
    <s v="KUST - Biology"/>
    <x v="32"/>
    <x v="32"/>
    <x v="712"/>
    <m/>
    <m/>
    <m/>
    <m/>
    <m/>
    <m/>
    <s v="847001"/>
    <s v="KUST - General"/>
    <x v="0"/>
    <x v="0"/>
    <m/>
    <m/>
    <n v="675000"/>
    <m/>
    <m/>
    <m/>
    <n v="690000"/>
    <n v="690000"/>
    <n v="675000"/>
    <n v="690000"/>
    <n v="690000"/>
    <n v="0"/>
    <n v="0"/>
  </r>
  <r>
    <x v="4"/>
    <n v="8470455"/>
    <s v="KUST - Biology"/>
    <x v="14"/>
    <x v="14"/>
    <x v="713"/>
    <m/>
    <m/>
    <m/>
    <m/>
    <m/>
    <m/>
    <s v="847001"/>
    <s v="KUST - General"/>
    <x v="0"/>
    <x v="0"/>
    <m/>
    <m/>
    <n v="0"/>
    <m/>
    <m/>
    <m/>
    <n v="0"/>
    <n v="0"/>
    <m/>
    <n v="0"/>
    <n v="0"/>
    <n v="0"/>
    <n v="0"/>
  </r>
  <r>
    <x v="4"/>
    <n v="8470455"/>
    <s v="KUST - Biology"/>
    <x v="15"/>
    <x v="15"/>
    <x v="714"/>
    <m/>
    <m/>
    <m/>
    <m/>
    <m/>
    <m/>
    <s v="847001"/>
    <s v="KUST - General"/>
    <x v="0"/>
    <x v="0"/>
    <m/>
    <m/>
    <n v="5000"/>
    <m/>
    <m/>
    <m/>
    <n v="6000"/>
    <n v="6000"/>
    <n v="5000"/>
    <n v="6000"/>
    <n v="6000"/>
    <n v="0"/>
    <n v="0"/>
  </r>
  <r>
    <x v="4"/>
    <n v="8470455"/>
    <s v="KUST - Biology"/>
    <x v="83"/>
    <x v="29"/>
    <x v="715"/>
    <m/>
    <m/>
    <m/>
    <m/>
    <m/>
    <m/>
    <s v="847001"/>
    <s v="KUST - General"/>
    <x v="2"/>
    <x v="2"/>
    <m/>
    <m/>
    <n v="2550000"/>
    <m/>
    <m/>
    <m/>
    <n v="2800000"/>
    <n v="0"/>
    <n v="2550000"/>
    <n v="2800000"/>
    <n v="0"/>
    <n v="0"/>
    <n v="0"/>
  </r>
  <r>
    <x v="5"/>
    <n v="8470530"/>
    <s v="KUST - Facilities Management"/>
    <x v="40"/>
    <x v="40"/>
    <x v="716"/>
    <m/>
    <m/>
    <m/>
    <m/>
    <m/>
    <m/>
    <s v="847001"/>
    <s v="KUST - General"/>
    <x v="0"/>
    <x v="0"/>
    <m/>
    <m/>
    <m/>
    <m/>
    <m/>
    <m/>
    <n v="9388680"/>
    <n v="0"/>
    <m/>
    <n v="9388680"/>
    <n v="0"/>
    <n v="0"/>
    <n v="0"/>
  </r>
  <r>
    <x v="5"/>
    <n v="8470530"/>
    <s v="KUST - Facilities Management"/>
    <x v="6"/>
    <x v="6"/>
    <x v="717"/>
    <m/>
    <m/>
    <m/>
    <m/>
    <m/>
    <m/>
    <s v="847001"/>
    <s v="KUST - General"/>
    <x v="0"/>
    <x v="0"/>
    <m/>
    <m/>
    <m/>
    <m/>
    <m/>
    <m/>
    <n v="50000"/>
    <n v="0"/>
    <m/>
    <n v="50000"/>
    <n v="0"/>
    <n v="0"/>
    <n v="0"/>
  </r>
  <r>
    <x v="5"/>
    <n v="8470530"/>
    <s v="KUST - Facilities Management"/>
    <x v="7"/>
    <x v="7"/>
    <x v="718"/>
    <m/>
    <m/>
    <m/>
    <m/>
    <m/>
    <m/>
    <s v="847001"/>
    <s v="KUST - General"/>
    <x v="0"/>
    <x v="0"/>
    <m/>
    <m/>
    <m/>
    <m/>
    <m/>
    <m/>
    <n v="10000"/>
    <n v="0"/>
    <m/>
    <n v="10000"/>
    <n v="0"/>
    <n v="0"/>
    <n v="0"/>
  </r>
  <r>
    <x v="5"/>
    <n v="8470530"/>
    <s v="KUST - Facilities Management"/>
    <x v="45"/>
    <x v="45"/>
    <x v="719"/>
    <m/>
    <m/>
    <m/>
    <m/>
    <m/>
    <m/>
    <s v="847001"/>
    <s v="KUST - General"/>
    <x v="0"/>
    <x v="0"/>
    <m/>
    <m/>
    <m/>
    <m/>
    <m/>
    <m/>
    <n v="0"/>
    <n v="0"/>
    <m/>
    <n v="0"/>
    <n v="0"/>
    <n v="0"/>
    <n v="0"/>
  </r>
  <r>
    <x v="5"/>
    <n v="8470530"/>
    <s v="KUST - Facilities Management"/>
    <x v="46"/>
    <x v="46"/>
    <x v="720"/>
    <m/>
    <m/>
    <m/>
    <m/>
    <m/>
    <m/>
    <s v="847001"/>
    <s v="KUST - General"/>
    <x v="0"/>
    <x v="0"/>
    <m/>
    <m/>
    <m/>
    <m/>
    <m/>
    <m/>
    <n v="0"/>
    <n v="0"/>
    <m/>
    <n v="0"/>
    <n v="0"/>
    <n v="0"/>
    <n v="0"/>
  </r>
  <r>
    <x v="5"/>
    <n v="8470530"/>
    <s v="KUST - Facilities Management"/>
    <x v="55"/>
    <x v="55"/>
    <x v="721"/>
    <m/>
    <m/>
    <m/>
    <m/>
    <m/>
    <m/>
    <s v="847001"/>
    <s v="KUST - General"/>
    <x v="0"/>
    <x v="0"/>
    <m/>
    <m/>
    <m/>
    <m/>
    <m/>
    <m/>
    <n v="30000"/>
    <n v="0"/>
    <m/>
    <n v="30000"/>
    <n v="0"/>
    <n v="0"/>
    <n v="0"/>
  </r>
  <r>
    <x v="5"/>
    <n v="8470530"/>
    <s v="KUST - Facilities Management"/>
    <x v="56"/>
    <x v="56"/>
    <x v="722"/>
    <m/>
    <m/>
    <m/>
    <m/>
    <m/>
    <m/>
    <s v="847001"/>
    <s v="KUST - General"/>
    <x v="0"/>
    <x v="0"/>
    <m/>
    <m/>
    <m/>
    <m/>
    <m/>
    <m/>
    <n v="26000"/>
    <n v="0"/>
    <m/>
    <n v="26000"/>
    <n v="0"/>
    <n v="0"/>
    <n v="0"/>
  </r>
  <r>
    <x v="5"/>
    <n v="8470530"/>
    <s v="KUST - Facilities Management"/>
    <x v="13"/>
    <x v="13"/>
    <x v="723"/>
    <m/>
    <m/>
    <m/>
    <m/>
    <m/>
    <m/>
    <s v="847001"/>
    <s v="KUST - General"/>
    <x v="0"/>
    <x v="0"/>
    <m/>
    <m/>
    <m/>
    <m/>
    <m/>
    <m/>
    <n v="0"/>
    <n v="0"/>
    <m/>
    <n v="0"/>
    <n v="0"/>
    <n v="0"/>
    <n v="0"/>
  </r>
  <r>
    <x v="5"/>
    <n v="8470530"/>
    <s v="KUST - Facilities Management"/>
    <x v="32"/>
    <x v="32"/>
    <x v="724"/>
    <m/>
    <m/>
    <m/>
    <m/>
    <m/>
    <m/>
    <s v="847001"/>
    <s v="KUST - General"/>
    <x v="0"/>
    <x v="0"/>
    <m/>
    <m/>
    <m/>
    <m/>
    <m/>
    <m/>
    <n v="0"/>
    <n v="0"/>
    <m/>
    <n v="0"/>
    <n v="0"/>
    <n v="0"/>
    <n v="0"/>
  </r>
  <r>
    <x v="4"/>
    <n v="8470415"/>
    <s v="KUST - Chemistry"/>
    <x v="83"/>
    <x v="29"/>
    <x v="725"/>
    <m/>
    <m/>
    <m/>
    <m/>
    <m/>
    <m/>
    <s v="847001"/>
    <s v="KUST - General"/>
    <x v="2"/>
    <x v="2"/>
    <m/>
    <m/>
    <m/>
    <m/>
    <m/>
    <m/>
    <m/>
    <n v="763260"/>
    <m/>
    <m/>
    <n v="763260"/>
    <n v="0"/>
    <n v="0"/>
  </r>
  <r>
    <x v="4"/>
    <n v="8470425"/>
    <s v="KUST - Physics"/>
    <x v="82"/>
    <x v="82"/>
    <x v="726"/>
    <m/>
    <m/>
    <m/>
    <m/>
    <m/>
    <m/>
    <s v="847001"/>
    <s v="KUST - General"/>
    <x v="2"/>
    <x v="2"/>
    <m/>
    <m/>
    <m/>
    <m/>
    <m/>
    <m/>
    <m/>
    <n v="1280000"/>
    <m/>
    <m/>
    <n v="1280000"/>
    <n v="0"/>
    <n v="0"/>
  </r>
  <r>
    <x v="4"/>
    <n v="8470425"/>
    <s v="KUST - Physics"/>
    <x v="83"/>
    <x v="29"/>
    <x v="727"/>
    <m/>
    <m/>
    <m/>
    <m/>
    <m/>
    <m/>
    <s v="847001"/>
    <s v="KUST - General"/>
    <x v="2"/>
    <x v="2"/>
    <m/>
    <m/>
    <m/>
    <m/>
    <m/>
    <m/>
    <m/>
    <n v="850000"/>
    <m/>
    <m/>
    <n v="850000"/>
    <n v="0"/>
    <n v="0"/>
  </r>
  <r>
    <x v="4"/>
    <n v="8470430"/>
    <s v="KUST - Preparatory Program"/>
    <x v="83"/>
    <x v="29"/>
    <x v="728"/>
    <m/>
    <m/>
    <m/>
    <m/>
    <m/>
    <m/>
    <s v="847001"/>
    <s v="KUST - General"/>
    <x v="2"/>
    <x v="2"/>
    <m/>
    <m/>
    <m/>
    <m/>
    <m/>
    <m/>
    <m/>
    <n v="0"/>
    <m/>
    <m/>
    <n v="0"/>
    <n v="0"/>
    <n v="0"/>
  </r>
  <r>
    <x v="4"/>
    <n v="8470435"/>
    <s v="KUST - Department of English"/>
    <x v="83"/>
    <x v="29"/>
    <x v="729"/>
    <m/>
    <m/>
    <m/>
    <m/>
    <m/>
    <m/>
    <s v="847001"/>
    <s v="KUST - General"/>
    <x v="2"/>
    <x v="2"/>
    <m/>
    <m/>
    <m/>
    <m/>
    <m/>
    <m/>
    <m/>
    <n v="30000"/>
    <m/>
    <m/>
    <n v="30000"/>
    <n v="0"/>
    <n v="0"/>
  </r>
  <r>
    <x v="4"/>
    <n v="8470455"/>
    <s v="KUST - Biology"/>
    <x v="83"/>
    <x v="29"/>
    <x v="730"/>
    <m/>
    <m/>
    <m/>
    <m/>
    <m/>
    <m/>
    <s v="847001"/>
    <s v="KUST - General"/>
    <x v="2"/>
    <x v="2"/>
    <m/>
    <m/>
    <n v="0"/>
    <m/>
    <m/>
    <m/>
    <m/>
    <n v="2600000"/>
    <m/>
    <m/>
    <n v="2600000"/>
    <n v="0"/>
    <n v="0"/>
  </r>
  <r>
    <x v="0"/>
    <n v="8470110"/>
    <s v="KUST - Office of the President"/>
    <x v="35"/>
    <x v="35"/>
    <x v="731"/>
    <m/>
    <m/>
    <m/>
    <m/>
    <m/>
    <m/>
    <s v="847001"/>
    <s v="KUST - General"/>
    <x v="0"/>
    <x v="0"/>
    <m/>
    <m/>
    <m/>
    <m/>
    <m/>
    <m/>
    <m/>
    <m/>
    <m/>
    <m/>
    <m/>
    <n v="6000"/>
    <n v="0"/>
  </r>
  <r>
    <x v="0"/>
    <n v="8470120"/>
    <s v="KUST - Audit &amp; Compliance"/>
    <x v="11"/>
    <x v="11"/>
    <x v="732"/>
    <m/>
    <m/>
    <m/>
    <m/>
    <m/>
    <m/>
    <s v="847001"/>
    <s v="KUST - General"/>
    <x v="0"/>
    <x v="0"/>
    <m/>
    <m/>
    <m/>
    <m/>
    <m/>
    <m/>
    <m/>
    <m/>
    <m/>
    <m/>
    <m/>
    <n v="6600"/>
    <n v="0"/>
  </r>
  <r>
    <x v="0"/>
    <n v="8470140"/>
    <s v="KUST - Communication"/>
    <x v="44"/>
    <x v="44"/>
    <x v="733"/>
    <m/>
    <m/>
    <m/>
    <m/>
    <m/>
    <m/>
    <s v="847001"/>
    <s v="KUST - General"/>
    <x v="0"/>
    <x v="0"/>
    <m/>
    <m/>
    <m/>
    <m/>
    <m/>
    <m/>
    <m/>
    <m/>
    <m/>
    <m/>
    <m/>
    <n v="14958.81"/>
    <n v="0"/>
  </r>
  <r>
    <x v="0"/>
    <n v="8470140"/>
    <s v="KUST - Communication"/>
    <x v="7"/>
    <x v="7"/>
    <x v="734"/>
    <m/>
    <m/>
    <m/>
    <m/>
    <m/>
    <m/>
    <s v="847001"/>
    <s v="KUST - General"/>
    <x v="0"/>
    <x v="0"/>
    <m/>
    <m/>
    <m/>
    <m/>
    <m/>
    <m/>
    <m/>
    <m/>
    <m/>
    <m/>
    <m/>
    <n v="-21800"/>
    <n v="0"/>
  </r>
  <r>
    <x v="0"/>
    <n v="8470140"/>
    <s v="KUST - Communication"/>
    <x v="8"/>
    <x v="8"/>
    <x v="735"/>
    <m/>
    <m/>
    <m/>
    <m/>
    <m/>
    <m/>
    <s v="847001"/>
    <s v="KUST - General"/>
    <x v="0"/>
    <x v="0"/>
    <m/>
    <m/>
    <m/>
    <m/>
    <m/>
    <m/>
    <m/>
    <m/>
    <m/>
    <m/>
    <m/>
    <n v="3584"/>
    <n v="0"/>
  </r>
  <r>
    <x v="0"/>
    <n v="8470140"/>
    <s v="KUST - Communication"/>
    <x v="11"/>
    <x v="11"/>
    <x v="736"/>
    <m/>
    <m/>
    <m/>
    <m/>
    <m/>
    <m/>
    <s v="847001"/>
    <s v="KUST - General"/>
    <x v="0"/>
    <x v="0"/>
    <m/>
    <m/>
    <m/>
    <m/>
    <m/>
    <m/>
    <m/>
    <m/>
    <m/>
    <m/>
    <m/>
    <n v="31480.78"/>
    <n v="0"/>
  </r>
  <r>
    <x v="0"/>
    <n v="8470140"/>
    <s v="KUST - Communication"/>
    <x v="15"/>
    <x v="15"/>
    <x v="737"/>
    <m/>
    <m/>
    <m/>
    <m/>
    <m/>
    <m/>
    <s v="847001"/>
    <s v="KUST - General"/>
    <x v="0"/>
    <x v="0"/>
    <m/>
    <m/>
    <m/>
    <m/>
    <m/>
    <m/>
    <m/>
    <m/>
    <m/>
    <m/>
    <m/>
    <n v="-32975"/>
    <n v="0"/>
  </r>
  <r>
    <x v="2"/>
    <n v="8470230"/>
    <s v="KUST - Graduate Studies"/>
    <x v="81"/>
    <x v="81"/>
    <x v="738"/>
    <m/>
    <m/>
    <m/>
    <m/>
    <m/>
    <m/>
    <s v="847001"/>
    <s v="KUST - General"/>
    <x v="0"/>
    <x v="0"/>
    <m/>
    <m/>
    <m/>
    <m/>
    <m/>
    <m/>
    <m/>
    <m/>
    <m/>
    <m/>
    <m/>
    <n v="180843.83"/>
    <n v="0"/>
  </r>
  <r>
    <x v="2"/>
    <n v="8470230"/>
    <s v="KUST - Graduate Studies"/>
    <x v="38"/>
    <x v="38"/>
    <x v="739"/>
    <m/>
    <m/>
    <m/>
    <m/>
    <m/>
    <m/>
    <s v="847001"/>
    <s v="KUST - General"/>
    <x v="0"/>
    <x v="0"/>
    <m/>
    <m/>
    <m/>
    <m/>
    <m/>
    <m/>
    <m/>
    <m/>
    <m/>
    <m/>
    <m/>
    <n v="-43035.34"/>
    <n v="0"/>
  </r>
  <r>
    <x v="3"/>
    <n v="8470305"/>
    <s v="KUST - Dean Of Engineering"/>
    <x v="46"/>
    <x v="46"/>
    <x v="740"/>
    <m/>
    <m/>
    <m/>
    <m/>
    <m/>
    <m/>
    <s v="847001"/>
    <s v="KUST - General"/>
    <x v="0"/>
    <x v="0"/>
    <m/>
    <m/>
    <m/>
    <m/>
    <m/>
    <m/>
    <m/>
    <m/>
    <m/>
    <m/>
    <m/>
    <n v="6399.94"/>
    <n v="0"/>
  </r>
  <r>
    <x v="3"/>
    <n v="8470305"/>
    <s v="KUST - Dean Of Engineering"/>
    <x v="38"/>
    <x v="38"/>
    <x v="741"/>
    <m/>
    <m/>
    <m/>
    <m/>
    <m/>
    <m/>
    <s v="847001"/>
    <s v="KUST - General"/>
    <x v="0"/>
    <x v="0"/>
    <m/>
    <m/>
    <m/>
    <m/>
    <m/>
    <m/>
    <m/>
    <m/>
    <m/>
    <m/>
    <m/>
    <n v="1838177.17"/>
    <n v="0"/>
  </r>
  <r>
    <x v="3"/>
    <n v="8470310"/>
    <s v="KUST - Aerospace Engineering"/>
    <x v="39"/>
    <x v="39"/>
    <x v="742"/>
    <m/>
    <m/>
    <m/>
    <m/>
    <m/>
    <m/>
    <s v="847001"/>
    <s v="KUST - General"/>
    <x v="0"/>
    <x v="0"/>
    <m/>
    <m/>
    <m/>
    <m/>
    <m/>
    <m/>
    <m/>
    <m/>
    <m/>
    <m/>
    <m/>
    <n v="47496.07"/>
    <n v="0"/>
  </r>
  <r>
    <x v="3"/>
    <n v="8470325"/>
    <s v="KUST - Civil Engineering"/>
    <x v="86"/>
    <x v="85"/>
    <x v="743"/>
    <m/>
    <m/>
    <m/>
    <m/>
    <m/>
    <m/>
    <s v="847001"/>
    <s v="KUST - General"/>
    <x v="2"/>
    <x v="2"/>
    <m/>
    <m/>
    <m/>
    <m/>
    <m/>
    <m/>
    <m/>
    <m/>
    <m/>
    <m/>
    <m/>
    <n v="43264.95"/>
    <n v="0"/>
  </r>
  <r>
    <x v="3"/>
    <n v="8470340"/>
    <s v="KUST - Mechanical Engineering"/>
    <x v="44"/>
    <x v="44"/>
    <x v="744"/>
    <m/>
    <m/>
    <m/>
    <m/>
    <m/>
    <m/>
    <s v="847001"/>
    <s v="KUST - General"/>
    <x v="0"/>
    <x v="0"/>
    <m/>
    <m/>
    <m/>
    <m/>
    <m/>
    <m/>
    <m/>
    <m/>
    <m/>
    <m/>
    <m/>
    <n v="-12504.78"/>
    <n v="0"/>
  </r>
  <r>
    <x v="3"/>
    <n v="8470350"/>
    <s v="KUST - Petroleum Engineering"/>
    <x v="11"/>
    <x v="11"/>
    <x v="745"/>
    <m/>
    <m/>
    <m/>
    <m/>
    <m/>
    <m/>
    <s v="847001"/>
    <s v="KUST - General"/>
    <x v="0"/>
    <x v="0"/>
    <m/>
    <m/>
    <m/>
    <m/>
    <m/>
    <m/>
    <m/>
    <m/>
    <m/>
    <m/>
    <m/>
    <n v="27715.439999999999"/>
    <n v="4250"/>
  </r>
  <r>
    <x v="3"/>
    <n v="8470350"/>
    <s v="KUST - Petroleum Engineering"/>
    <x v="54"/>
    <x v="54"/>
    <x v="746"/>
    <m/>
    <m/>
    <m/>
    <m/>
    <m/>
    <m/>
    <s v="847001"/>
    <s v="KUST - General"/>
    <x v="0"/>
    <x v="0"/>
    <m/>
    <m/>
    <m/>
    <m/>
    <m/>
    <m/>
    <m/>
    <m/>
    <m/>
    <m/>
    <m/>
    <n v="4564"/>
    <n v="0"/>
  </r>
  <r>
    <x v="4"/>
    <n v="8470405"/>
    <s v="KUST - Dean Of Arts &amp; Science"/>
    <x v="32"/>
    <x v="32"/>
    <x v="747"/>
    <m/>
    <m/>
    <m/>
    <m/>
    <m/>
    <m/>
    <s v="847001"/>
    <s v="KUST - General"/>
    <x v="0"/>
    <x v="0"/>
    <m/>
    <m/>
    <m/>
    <m/>
    <m/>
    <m/>
    <m/>
    <m/>
    <m/>
    <m/>
    <m/>
    <n v="2867.5"/>
    <n v="0"/>
  </r>
  <r>
    <x v="4"/>
    <n v="8470405"/>
    <s v="KUST - Dean Of Arts &amp; Science"/>
    <x v="35"/>
    <x v="35"/>
    <x v="748"/>
    <m/>
    <m/>
    <m/>
    <m/>
    <m/>
    <m/>
    <s v="847001"/>
    <s v="KUST - General"/>
    <x v="0"/>
    <x v="0"/>
    <m/>
    <m/>
    <m/>
    <m/>
    <m/>
    <m/>
    <m/>
    <m/>
    <m/>
    <m/>
    <m/>
    <n v="108254"/>
    <n v="0"/>
  </r>
  <r>
    <x v="4"/>
    <n v="8470410"/>
    <s v="KUST - Institute of International &amp; Civil Security"/>
    <x v="9"/>
    <x v="9"/>
    <x v="749"/>
    <m/>
    <m/>
    <m/>
    <m/>
    <m/>
    <m/>
    <s v="847001"/>
    <s v="KUST - General"/>
    <x v="0"/>
    <x v="0"/>
    <m/>
    <m/>
    <m/>
    <m/>
    <m/>
    <m/>
    <m/>
    <m/>
    <m/>
    <m/>
    <m/>
    <n v="385.06"/>
    <n v="0"/>
  </r>
  <r>
    <x v="4"/>
    <n v="8470415"/>
    <s v="KUST - Chemistry"/>
    <x v="35"/>
    <x v="35"/>
    <x v="750"/>
    <m/>
    <m/>
    <m/>
    <m/>
    <m/>
    <m/>
    <s v="847001"/>
    <s v="KUST - General"/>
    <x v="0"/>
    <x v="0"/>
    <m/>
    <m/>
    <m/>
    <m/>
    <m/>
    <m/>
    <m/>
    <m/>
    <m/>
    <m/>
    <m/>
    <n v="5000"/>
    <n v="0"/>
  </r>
  <r>
    <x v="4"/>
    <n v="8470420"/>
    <s v="KUST - Computer Science"/>
    <x v="6"/>
    <x v="6"/>
    <x v="751"/>
    <m/>
    <m/>
    <m/>
    <m/>
    <m/>
    <m/>
    <s v="847001"/>
    <s v="KUST - General"/>
    <x v="0"/>
    <x v="0"/>
    <m/>
    <m/>
    <m/>
    <m/>
    <m/>
    <m/>
    <m/>
    <m/>
    <m/>
    <m/>
    <m/>
    <n v="1904.76"/>
    <n v="5800"/>
  </r>
  <r>
    <x v="4"/>
    <n v="8470420"/>
    <s v="KUST - Computer Science"/>
    <x v="28"/>
    <x v="28"/>
    <x v="752"/>
    <m/>
    <m/>
    <m/>
    <m/>
    <m/>
    <m/>
    <s v="847001"/>
    <s v="KUST - General"/>
    <x v="0"/>
    <x v="0"/>
    <m/>
    <m/>
    <m/>
    <m/>
    <m/>
    <m/>
    <m/>
    <m/>
    <m/>
    <m/>
    <m/>
    <n v="43478.81"/>
    <n v="31824.75"/>
  </r>
  <r>
    <x v="4"/>
    <n v="8470420"/>
    <s v="KUST - Computer Science"/>
    <x v="11"/>
    <x v="11"/>
    <x v="753"/>
    <m/>
    <m/>
    <m/>
    <m/>
    <m/>
    <m/>
    <s v="847001"/>
    <s v="KUST - General"/>
    <x v="0"/>
    <x v="0"/>
    <m/>
    <m/>
    <m/>
    <m/>
    <m/>
    <m/>
    <m/>
    <m/>
    <m/>
    <m/>
    <m/>
    <n v="13500.56"/>
    <n v="21792.1"/>
  </r>
  <r>
    <x v="4"/>
    <n v="8470420"/>
    <s v="KUST - Computer Science"/>
    <x v="31"/>
    <x v="31"/>
    <x v="754"/>
    <m/>
    <m/>
    <m/>
    <m/>
    <m/>
    <m/>
    <s v="847001"/>
    <s v="KUST - General"/>
    <x v="0"/>
    <x v="0"/>
    <m/>
    <m/>
    <m/>
    <m/>
    <m/>
    <m/>
    <m/>
    <m/>
    <m/>
    <m/>
    <m/>
    <n v="1932"/>
    <n v="0"/>
  </r>
  <r>
    <x v="4"/>
    <n v="8470420"/>
    <s v="KUST - Computer Science"/>
    <x v="83"/>
    <x v="29"/>
    <x v="755"/>
    <m/>
    <m/>
    <m/>
    <m/>
    <m/>
    <m/>
    <s v="847001"/>
    <s v="KUST - General"/>
    <x v="2"/>
    <x v="2"/>
    <m/>
    <m/>
    <m/>
    <m/>
    <m/>
    <m/>
    <m/>
    <m/>
    <m/>
    <m/>
    <m/>
    <n v="90640"/>
    <n v="1813790"/>
  </r>
  <r>
    <x v="4"/>
    <n v="8470430"/>
    <s v="KUST - Preparatory Program"/>
    <x v="35"/>
    <x v="35"/>
    <x v="756"/>
    <m/>
    <m/>
    <m/>
    <m/>
    <m/>
    <m/>
    <s v="847001"/>
    <s v="KUST - General"/>
    <x v="0"/>
    <x v="0"/>
    <m/>
    <m/>
    <m/>
    <m/>
    <m/>
    <m/>
    <m/>
    <m/>
    <m/>
    <m/>
    <m/>
    <n v="5000"/>
    <n v="895.24"/>
  </r>
  <r>
    <x v="4"/>
    <n v="8470450"/>
    <s v="KUST - Earth Science"/>
    <x v="5"/>
    <x v="5"/>
    <x v="757"/>
    <m/>
    <m/>
    <m/>
    <m/>
    <m/>
    <m/>
    <s v="847001"/>
    <s v="KUST - General"/>
    <x v="0"/>
    <x v="0"/>
    <m/>
    <m/>
    <m/>
    <m/>
    <m/>
    <m/>
    <m/>
    <m/>
    <m/>
    <m/>
    <m/>
    <n v="99337.07"/>
    <n v="0"/>
  </r>
  <r>
    <x v="4"/>
    <n v="8470450"/>
    <s v="KUST - Earth Science"/>
    <x v="54"/>
    <x v="54"/>
    <x v="758"/>
    <m/>
    <m/>
    <m/>
    <m/>
    <m/>
    <m/>
    <s v="847001"/>
    <s v="KUST - General"/>
    <x v="0"/>
    <x v="0"/>
    <m/>
    <m/>
    <m/>
    <m/>
    <m/>
    <m/>
    <m/>
    <m/>
    <m/>
    <m/>
    <m/>
    <n v="-20005"/>
    <n v="0"/>
  </r>
  <r>
    <x v="4"/>
    <n v="8470450"/>
    <s v="KUST - Earth Science"/>
    <x v="35"/>
    <x v="35"/>
    <x v="759"/>
    <m/>
    <m/>
    <m/>
    <m/>
    <m/>
    <m/>
    <s v="847001"/>
    <s v="KUST - General"/>
    <x v="0"/>
    <x v="0"/>
    <m/>
    <m/>
    <m/>
    <m/>
    <m/>
    <m/>
    <m/>
    <m/>
    <m/>
    <m/>
    <m/>
    <n v="12501"/>
    <n v="10200"/>
  </r>
  <r>
    <x v="5"/>
    <n v="8470510"/>
    <s v="KUST - VP/ Administration"/>
    <x v="11"/>
    <x v="11"/>
    <x v="760"/>
    <m/>
    <m/>
    <m/>
    <m/>
    <m/>
    <m/>
    <s v="847001"/>
    <s v="KUST - General"/>
    <x v="0"/>
    <x v="0"/>
    <m/>
    <m/>
    <m/>
    <m/>
    <m/>
    <m/>
    <m/>
    <m/>
    <m/>
    <m/>
    <m/>
    <n v="37600"/>
    <n v="0"/>
  </r>
  <r>
    <x v="5"/>
    <n v="8470520"/>
    <s v="KUST - Environment, Health &amp; Safety"/>
    <x v="5"/>
    <x v="5"/>
    <x v="761"/>
    <m/>
    <m/>
    <m/>
    <m/>
    <m/>
    <m/>
    <s v="847001"/>
    <s v="KUST - General"/>
    <x v="0"/>
    <x v="0"/>
    <m/>
    <m/>
    <m/>
    <m/>
    <m/>
    <m/>
    <m/>
    <m/>
    <m/>
    <m/>
    <m/>
    <n v="42900"/>
    <n v="86250"/>
  </r>
  <r>
    <x v="5"/>
    <n v="8470520"/>
    <s v="KUST - Environment, Health &amp; Safety"/>
    <x v="54"/>
    <x v="54"/>
    <x v="762"/>
    <m/>
    <m/>
    <m/>
    <m/>
    <m/>
    <m/>
    <s v="847001"/>
    <s v="KUST - General"/>
    <x v="0"/>
    <x v="0"/>
    <m/>
    <m/>
    <m/>
    <m/>
    <m/>
    <m/>
    <m/>
    <m/>
    <m/>
    <m/>
    <m/>
    <n v="2352.38"/>
    <n v="0"/>
  </r>
  <r>
    <x v="5"/>
    <n v="8470530"/>
    <s v="KUST - Facilities Management"/>
    <x v="44"/>
    <x v="44"/>
    <x v="763"/>
    <m/>
    <m/>
    <m/>
    <m/>
    <m/>
    <m/>
    <s v="847020"/>
    <s v="KUST- Sas Al Nakhl Campus"/>
    <x v="0"/>
    <x v="0"/>
    <m/>
    <m/>
    <m/>
    <m/>
    <m/>
    <m/>
    <m/>
    <m/>
    <m/>
    <m/>
    <m/>
    <n v="317992.34000000003"/>
    <n v="140889.22"/>
  </r>
  <r>
    <x v="5"/>
    <n v="8470530"/>
    <s v="KUST - Facilities Management"/>
    <x v="44"/>
    <x v="44"/>
    <x v="764"/>
    <m/>
    <m/>
    <m/>
    <m/>
    <m/>
    <m/>
    <s v="847030"/>
    <s v="KUST- Masdar city campus"/>
    <x v="0"/>
    <x v="0"/>
    <m/>
    <m/>
    <m/>
    <m/>
    <m/>
    <m/>
    <m/>
    <m/>
    <m/>
    <m/>
    <m/>
    <n v="986057.67"/>
    <n v="267837.36"/>
  </r>
  <r>
    <x v="5"/>
    <n v="8470530"/>
    <s v="KUST - Facilities Management"/>
    <x v="5"/>
    <x v="5"/>
    <x v="765"/>
    <m/>
    <m/>
    <m/>
    <m/>
    <m/>
    <m/>
    <s v="847010"/>
    <s v="KUST - Main Campus"/>
    <x v="0"/>
    <x v="0"/>
    <m/>
    <m/>
    <m/>
    <m/>
    <m/>
    <m/>
    <m/>
    <m/>
    <m/>
    <m/>
    <m/>
    <n v="2525"/>
    <n v="0"/>
  </r>
  <r>
    <x v="5"/>
    <n v="8470530"/>
    <s v="KUST - Facilities Management"/>
    <x v="47"/>
    <x v="47"/>
    <x v="766"/>
    <m/>
    <m/>
    <m/>
    <m/>
    <m/>
    <m/>
    <s v="847020"/>
    <s v="KUST- Sas Al Nakhl Campus"/>
    <x v="0"/>
    <x v="0"/>
    <m/>
    <m/>
    <m/>
    <m/>
    <m/>
    <m/>
    <m/>
    <m/>
    <m/>
    <m/>
    <m/>
    <n v="15003"/>
    <n v="0"/>
  </r>
  <r>
    <x v="5"/>
    <n v="8470530"/>
    <s v="KUST - Facilities Management"/>
    <x v="47"/>
    <x v="47"/>
    <x v="767"/>
    <m/>
    <m/>
    <m/>
    <m/>
    <m/>
    <m/>
    <s v="847030"/>
    <s v="KUST- Masdar city campus"/>
    <x v="0"/>
    <x v="0"/>
    <m/>
    <m/>
    <m/>
    <m/>
    <m/>
    <m/>
    <m/>
    <m/>
    <m/>
    <m/>
    <m/>
    <n v="7120"/>
    <n v="0"/>
  </r>
  <r>
    <x v="5"/>
    <n v="8470530"/>
    <s v="KUST - Facilities Management"/>
    <x v="89"/>
    <x v="88"/>
    <x v="768"/>
    <m/>
    <m/>
    <m/>
    <m/>
    <m/>
    <m/>
    <s v="847010"/>
    <s v="KUST - Main Campus"/>
    <x v="0"/>
    <x v="0"/>
    <m/>
    <m/>
    <m/>
    <m/>
    <m/>
    <m/>
    <m/>
    <m/>
    <m/>
    <m/>
    <m/>
    <n v="28000"/>
    <n v="0"/>
  </r>
  <r>
    <x v="5"/>
    <n v="8470530"/>
    <s v="KUST - Facilities Management"/>
    <x v="48"/>
    <x v="48"/>
    <x v="769"/>
    <m/>
    <m/>
    <m/>
    <m/>
    <m/>
    <m/>
    <s v="847020"/>
    <s v="KUST- Sas Al Nakhl Campus"/>
    <x v="0"/>
    <x v="0"/>
    <m/>
    <m/>
    <m/>
    <m/>
    <m/>
    <m/>
    <m/>
    <m/>
    <m/>
    <m/>
    <m/>
    <n v="7987.7"/>
    <n v="8235"/>
  </r>
  <r>
    <x v="5"/>
    <n v="8470530"/>
    <s v="KUST - Facilities Management"/>
    <x v="49"/>
    <x v="49"/>
    <x v="770"/>
    <m/>
    <m/>
    <m/>
    <m/>
    <m/>
    <m/>
    <s v="847020"/>
    <s v="KUST- Sas Al Nakhl Campus"/>
    <x v="0"/>
    <x v="0"/>
    <m/>
    <m/>
    <m/>
    <m/>
    <m/>
    <m/>
    <m/>
    <m/>
    <m/>
    <m/>
    <m/>
    <n v="12170"/>
    <n v="0"/>
  </r>
  <r>
    <x v="5"/>
    <n v="8470530"/>
    <s v="KUST - Facilities Management"/>
    <x v="42"/>
    <x v="42"/>
    <x v="771"/>
    <m/>
    <m/>
    <m/>
    <m/>
    <m/>
    <m/>
    <s v="847010"/>
    <s v="KUST - Main Campus"/>
    <x v="0"/>
    <x v="0"/>
    <m/>
    <m/>
    <m/>
    <m/>
    <m/>
    <m/>
    <m/>
    <m/>
    <m/>
    <m/>
    <m/>
    <n v="121896"/>
    <n v="210685.18"/>
  </r>
  <r>
    <x v="5"/>
    <n v="8470530"/>
    <s v="KUST - Facilities Management"/>
    <x v="53"/>
    <x v="53"/>
    <x v="772"/>
    <m/>
    <m/>
    <m/>
    <m/>
    <m/>
    <m/>
    <s v="847030"/>
    <s v="KUST- Masdar city campus"/>
    <x v="0"/>
    <x v="0"/>
    <m/>
    <m/>
    <m/>
    <m/>
    <m/>
    <m/>
    <m/>
    <m/>
    <m/>
    <m/>
    <m/>
    <n v="164187.5"/>
    <n v="0"/>
  </r>
  <r>
    <x v="5"/>
    <n v="8470530"/>
    <s v="KUST - Facilities Management"/>
    <x v="55"/>
    <x v="55"/>
    <x v="773"/>
    <m/>
    <m/>
    <m/>
    <m/>
    <m/>
    <m/>
    <s v="847020"/>
    <s v="KUST- Sas Al Nakhl Campus"/>
    <x v="0"/>
    <x v="0"/>
    <m/>
    <m/>
    <m/>
    <m/>
    <m/>
    <m/>
    <m/>
    <m/>
    <m/>
    <m/>
    <m/>
    <n v="19230"/>
    <n v="0"/>
  </r>
  <r>
    <x v="5"/>
    <n v="8470530"/>
    <s v="KUST - Facilities Management"/>
    <x v="55"/>
    <x v="55"/>
    <x v="774"/>
    <m/>
    <m/>
    <m/>
    <m/>
    <m/>
    <m/>
    <s v="847030"/>
    <s v="KUST- Masdar city campus"/>
    <x v="0"/>
    <x v="0"/>
    <m/>
    <m/>
    <m/>
    <m/>
    <m/>
    <m/>
    <m/>
    <m/>
    <m/>
    <m/>
    <m/>
    <n v="130002.78"/>
    <n v="44300"/>
  </r>
  <r>
    <x v="5"/>
    <n v="8470530"/>
    <s v="KUST - Facilities Management"/>
    <x v="30"/>
    <x v="30"/>
    <x v="775"/>
    <m/>
    <m/>
    <m/>
    <m/>
    <m/>
    <m/>
    <s v="847010"/>
    <s v="KUST - Main Campus"/>
    <x v="0"/>
    <x v="0"/>
    <m/>
    <m/>
    <m/>
    <m/>
    <m/>
    <m/>
    <m/>
    <m/>
    <m/>
    <m/>
    <m/>
    <n v="600"/>
    <n v="0"/>
  </r>
  <r>
    <x v="5"/>
    <n v="8470530"/>
    <s v="KUST - Facilities Management"/>
    <x v="21"/>
    <x v="21"/>
    <x v="776"/>
    <m/>
    <m/>
    <m/>
    <m/>
    <m/>
    <m/>
    <s v="847010"/>
    <s v="KUST - Main Campus"/>
    <x v="0"/>
    <x v="0"/>
    <m/>
    <m/>
    <m/>
    <m/>
    <m/>
    <m/>
    <m/>
    <m/>
    <m/>
    <m/>
    <m/>
    <n v="19106.099999999999"/>
    <n v="0"/>
  </r>
  <r>
    <x v="5"/>
    <n v="8470530"/>
    <s v="KUST - Facilities Management"/>
    <x v="21"/>
    <x v="21"/>
    <x v="777"/>
    <m/>
    <m/>
    <m/>
    <m/>
    <m/>
    <m/>
    <s v="847020"/>
    <s v="KUST- Sas Al Nakhl Campus"/>
    <x v="0"/>
    <x v="0"/>
    <m/>
    <m/>
    <m/>
    <m/>
    <m/>
    <m/>
    <m/>
    <m/>
    <m/>
    <m/>
    <m/>
    <n v="5635.6"/>
    <n v="0"/>
  </r>
  <r>
    <x v="5"/>
    <n v="8470530"/>
    <s v="KUST - Facilities Management"/>
    <x v="21"/>
    <x v="21"/>
    <x v="778"/>
    <m/>
    <m/>
    <m/>
    <m/>
    <m/>
    <m/>
    <s v="847030"/>
    <s v="KUST- Masdar city campus"/>
    <x v="0"/>
    <x v="0"/>
    <m/>
    <m/>
    <m/>
    <m/>
    <m/>
    <m/>
    <m/>
    <m/>
    <m/>
    <m/>
    <m/>
    <n v="581"/>
    <n v="0"/>
  </r>
  <r>
    <x v="5"/>
    <n v="8470530"/>
    <s v="KUST - Facilities Management"/>
    <x v="32"/>
    <x v="32"/>
    <x v="779"/>
    <m/>
    <m/>
    <m/>
    <m/>
    <m/>
    <m/>
    <s v="847010"/>
    <s v="KUST - Main Campus"/>
    <x v="0"/>
    <x v="0"/>
    <m/>
    <m/>
    <m/>
    <m/>
    <m/>
    <m/>
    <m/>
    <m/>
    <m/>
    <m/>
    <m/>
    <n v="1022481.3"/>
    <n v="0"/>
  </r>
  <r>
    <x v="5"/>
    <n v="8470530"/>
    <s v="KUST - Facilities Management"/>
    <x v="90"/>
    <x v="89"/>
    <x v="780"/>
    <m/>
    <m/>
    <m/>
    <m/>
    <m/>
    <m/>
    <s v="847010"/>
    <s v="KUST - Main Campus"/>
    <x v="0"/>
    <x v="0"/>
    <m/>
    <m/>
    <m/>
    <m/>
    <m/>
    <m/>
    <m/>
    <m/>
    <m/>
    <m/>
    <m/>
    <n v="94849.15"/>
    <n v="280604.45"/>
  </r>
  <r>
    <x v="5"/>
    <n v="8470530"/>
    <s v="KUST - Facilities Management"/>
    <x v="90"/>
    <x v="89"/>
    <x v="781"/>
    <m/>
    <m/>
    <m/>
    <m/>
    <m/>
    <m/>
    <s v="847020"/>
    <s v="KUST- Sas Al Nakhl Campus"/>
    <x v="0"/>
    <x v="0"/>
    <m/>
    <m/>
    <m/>
    <m/>
    <m/>
    <m/>
    <m/>
    <m/>
    <m/>
    <m/>
    <m/>
    <n v="718223.91"/>
    <n v="1077934.99"/>
  </r>
  <r>
    <x v="5"/>
    <n v="8470530"/>
    <s v="KUST - Facilities Management"/>
    <x v="58"/>
    <x v="58"/>
    <x v="782"/>
    <m/>
    <m/>
    <m/>
    <m/>
    <m/>
    <m/>
    <s v="847030"/>
    <s v="KUST- Masdar city campus"/>
    <x v="0"/>
    <x v="0"/>
    <m/>
    <m/>
    <m/>
    <m/>
    <m/>
    <m/>
    <m/>
    <m/>
    <m/>
    <m/>
    <m/>
    <n v="1732.58"/>
    <n v="0"/>
  </r>
  <r>
    <x v="5"/>
    <n v="8470530"/>
    <s v="KUST - Facilities Management"/>
    <x v="84"/>
    <x v="83"/>
    <x v="783"/>
    <m/>
    <m/>
    <m/>
    <m/>
    <m/>
    <m/>
    <s v="847030"/>
    <s v="KUST- Masdar city campus"/>
    <x v="2"/>
    <x v="2"/>
    <m/>
    <m/>
    <m/>
    <m/>
    <m/>
    <m/>
    <m/>
    <m/>
    <m/>
    <m/>
    <m/>
    <n v="292948.15000000002"/>
    <n v="563642"/>
  </r>
  <r>
    <x v="5"/>
    <n v="8470530"/>
    <s v="KUST - Facilities Management"/>
    <x v="83"/>
    <x v="29"/>
    <x v="784"/>
    <m/>
    <m/>
    <m/>
    <m/>
    <m/>
    <m/>
    <s v="847020"/>
    <s v="KUST- Sas Al Nakhl Campus"/>
    <x v="2"/>
    <x v="2"/>
    <m/>
    <m/>
    <m/>
    <m/>
    <m/>
    <m/>
    <m/>
    <m/>
    <m/>
    <m/>
    <m/>
    <n v="6400"/>
    <n v="0"/>
  </r>
  <r>
    <x v="6"/>
    <n v="8470620"/>
    <s v="KUST - Finance Operations"/>
    <x v="21"/>
    <x v="21"/>
    <x v="785"/>
    <m/>
    <m/>
    <m/>
    <m/>
    <m/>
    <m/>
    <s v="847001"/>
    <s v="KUST - General"/>
    <x v="0"/>
    <x v="0"/>
    <m/>
    <m/>
    <m/>
    <m/>
    <m/>
    <m/>
    <m/>
    <m/>
    <m/>
    <m/>
    <m/>
    <n v="-91.83"/>
    <n v="0"/>
  </r>
  <r>
    <x v="6"/>
    <n v="8470620"/>
    <s v="KUST - Finance Operations"/>
    <x v="83"/>
    <x v="29"/>
    <x v="786"/>
    <m/>
    <m/>
    <m/>
    <m/>
    <m/>
    <m/>
    <s v="847001"/>
    <s v="KUST - General"/>
    <x v="2"/>
    <x v="2"/>
    <m/>
    <m/>
    <m/>
    <m/>
    <m/>
    <m/>
    <m/>
    <m/>
    <m/>
    <m/>
    <m/>
    <n v="78000"/>
    <n v="0"/>
  </r>
  <r>
    <x v="6"/>
    <n v="8470620"/>
    <s v="KUST - Finance Operations"/>
    <x v="86"/>
    <x v="85"/>
    <x v="787"/>
    <m/>
    <m/>
    <m/>
    <m/>
    <m/>
    <m/>
    <s v="847001"/>
    <s v="KUST - General"/>
    <x v="2"/>
    <x v="2"/>
    <m/>
    <m/>
    <m/>
    <m/>
    <m/>
    <m/>
    <m/>
    <m/>
    <m/>
    <m/>
    <m/>
    <n v="46200"/>
    <n v="0"/>
  </r>
  <r>
    <x v="7"/>
    <n v="8470720"/>
    <s v="KUST - Procurement"/>
    <x v="44"/>
    <x v="44"/>
    <x v="788"/>
    <m/>
    <m/>
    <m/>
    <m/>
    <m/>
    <m/>
    <s v="847001"/>
    <s v="KUST - General"/>
    <x v="0"/>
    <x v="0"/>
    <m/>
    <m/>
    <m/>
    <m/>
    <m/>
    <m/>
    <m/>
    <m/>
    <m/>
    <m/>
    <m/>
    <n v="20805.490000000002"/>
    <n v="0"/>
  </r>
  <r>
    <x v="7"/>
    <n v="8470730"/>
    <s v="KUST - Human Resources"/>
    <x v="17"/>
    <x v="17"/>
    <x v="789"/>
    <m/>
    <m/>
    <m/>
    <m/>
    <m/>
    <m/>
    <s v="847001"/>
    <s v="KUST - General"/>
    <x v="0"/>
    <x v="0"/>
    <m/>
    <m/>
    <m/>
    <m/>
    <m/>
    <m/>
    <m/>
    <m/>
    <m/>
    <m/>
    <m/>
    <n v="3363.4"/>
    <n v="0"/>
  </r>
  <r>
    <x v="7"/>
    <n v="8470730"/>
    <s v="KUST - Human Resources"/>
    <x v="19"/>
    <x v="19"/>
    <x v="790"/>
    <m/>
    <m/>
    <m/>
    <m/>
    <m/>
    <m/>
    <s v="847001"/>
    <s v="KUST - General"/>
    <x v="0"/>
    <x v="0"/>
    <m/>
    <m/>
    <m/>
    <m/>
    <m/>
    <m/>
    <m/>
    <m/>
    <m/>
    <m/>
    <m/>
    <n v="12488.34"/>
    <n v="0"/>
  </r>
  <r>
    <x v="8"/>
    <n v="8470810"/>
    <s v="KUST - Ankabut office"/>
    <x v="46"/>
    <x v="46"/>
    <x v="791"/>
    <m/>
    <m/>
    <m/>
    <m/>
    <m/>
    <m/>
    <s v="847001"/>
    <s v="KUST - General"/>
    <x v="0"/>
    <x v="0"/>
    <m/>
    <m/>
    <m/>
    <m/>
    <m/>
    <m/>
    <m/>
    <m/>
    <m/>
    <m/>
    <m/>
    <n v="51199.54"/>
    <n v="0"/>
  </r>
  <r>
    <x v="8"/>
    <n v="8470810"/>
    <s v="KUST - Ankabut office"/>
    <x v="54"/>
    <x v="54"/>
    <x v="792"/>
    <m/>
    <m/>
    <m/>
    <m/>
    <m/>
    <m/>
    <s v="847001"/>
    <s v="KUST - General"/>
    <x v="0"/>
    <x v="0"/>
    <m/>
    <m/>
    <m/>
    <m/>
    <m/>
    <m/>
    <m/>
    <m/>
    <m/>
    <m/>
    <m/>
    <n v="161848"/>
    <n v="0"/>
  </r>
  <r>
    <x v="8"/>
    <n v="8470810"/>
    <s v="KUST - Ankabut office"/>
    <x v="86"/>
    <x v="85"/>
    <x v="793"/>
    <m/>
    <m/>
    <m/>
    <m/>
    <m/>
    <m/>
    <s v="847001"/>
    <s v="KUST - General"/>
    <x v="2"/>
    <x v="2"/>
    <m/>
    <m/>
    <m/>
    <m/>
    <m/>
    <m/>
    <m/>
    <m/>
    <m/>
    <m/>
    <m/>
    <n v="484467.62"/>
    <n v="0"/>
  </r>
  <r>
    <x v="0"/>
    <n v="8470910"/>
    <s v="KUST - Executive Vice President Office"/>
    <x v="3"/>
    <x v="3"/>
    <x v="794"/>
    <m/>
    <m/>
    <m/>
    <m/>
    <m/>
    <m/>
    <s v="847001"/>
    <s v="KUST - General"/>
    <x v="0"/>
    <x v="0"/>
    <m/>
    <m/>
    <m/>
    <m/>
    <m/>
    <m/>
    <m/>
    <m/>
    <m/>
    <m/>
    <m/>
    <n v="10203.06"/>
    <n v="0"/>
  </r>
  <r>
    <x v="10"/>
    <n v="8471110"/>
    <s v="KUST - SVP/ Research &amp; Development Office"/>
    <x v="4"/>
    <x v="4"/>
    <x v="795"/>
    <m/>
    <m/>
    <m/>
    <m/>
    <m/>
    <m/>
    <s v="847001"/>
    <s v="KUST - General"/>
    <x v="0"/>
    <x v="0"/>
    <m/>
    <m/>
    <m/>
    <m/>
    <m/>
    <m/>
    <m/>
    <m/>
    <m/>
    <m/>
    <m/>
    <n v="8270"/>
    <n v="398168.96"/>
  </r>
  <r>
    <x v="10"/>
    <n v="8471110"/>
    <s v="KUST - SVP/ Research &amp; Development Office"/>
    <x v="6"/>
    <x v="6"/>
    <x v="796"/>
    <m/>
    <m/>
    <m/>
    <m/>
    <m/>
    <m/>
    <s v="847001"/>
    <s v="KUST - General"/>
    <x v="0"/>
    <x v="0"/>
    <m/>
    <m/>
    <m/>
    <m/>
    <m/>
    <m/>
    <m/>
    <m/>
    <m/>
    <m/>
    <m/>
    <n v="2050"/>
    <n v="0"/>
  </r>
  <r>
    <x v="10"/>
    <n v="8471110"/>
    <s v="KUST - SVP/ Research &amp; Development Office"/>
    <x v="28"/>
    <x v="28"/>
    <x v="797"/>
    <m/>
    <m/>
    <m/>
    <m/>
    <m/>
    <m/>
    <s v="847001"/>
    <s v="KUST - General"/>
    <x v="0"/>
    <x v="0"/>
    <m/>
    <m/>
    <m/>
    <m/>
    <m/>
    <m/>
    <m/>
    <m/>
    <m/>
    <m/>
    <m/>
    <n v="32435"/>
    <n v="0"/>
  </r>
  <r>
    <x v="10"/>
    <n v="8471110"/>
    <s v="KUST - SVP/ Research &amp; Development Office"/>
    <x v="8"/>
    <x v="8"/>
    <x v="798"/>
    <m/>
    <m/>
    <m/>
    <m/>
    <m/>
    <m/>
    <s v="847001"/>
    <s v="KUST - General"/>
    <x v="0"/>
    <x v="0"/>
    <m/>
    <m/>
    <m/>
    <m/>
    <m/>
    <m/>
    <m/>
    <m/>
    <m/>
    <m/>
    <m/>
    <n v="20131.72"/>
    <n v="0"/>
  </r>
  <r>
    <x v="10"/>
    <n v="8471110"/>
    <s v="KUST - SVP/ Research &amp; Development Office"/>
    <x v="21"/>
    <x v="21"/>
    <x v="799"/>
    <m/>
    <m/>
    <m/>
    <m/>
    <m/>
    <m/>
    <s v="847001"/>
    <s v="KUST - General"/>
    <x v="0"/>
    <x v="0"/>
    <m/>
    <m/>
    <m/>
    <m/>
    <m/>
    <m/>
    <m/>
    <m/>
    <m/>
    <m/>
    <m/>
    <n v="520.54"/>
    <n v="0"/>
  </r>
  <r>
    <x v="10"/>
    <n v="8471110"/>
    <s v="KUST - SVP/ Research &amp; Development Office"/>
    <x v="32"/>
    <x v="32"/>
    <x v="800"/>
    <m/>
    <m/>
    <m/>
    <m/>
    <m/>
    <m/>
    <s v="847001"/>
    <s v="KUST - General"/>
    <x v="0"/>
    <x v="0"/>
    <m/>
    <m/>
    <m/>
    <m/>
    <m/>
    <m/>
    <m/>
    <m/>
    <m/>
    <m/>
    <m/>
    <n v="89110.75"/>
    <n v="0"/>
  </r>
  <r>
    <x v="10"/>
    <n v="8471130"/>
    <s v="KUST - Research Service"/>
    <x v="7"/>
    <x v="7"/>
    <x v="801"/>
    <m/>
    <m/>
    <m/>
    <m/>
    <m/>
    <m/>
    <s v="847001"/>
    <s v="KUST - General"/>
    <x v="0"/>
    <x v="0"/>
    <m/>
    <m/>
    <m/>
    <m/>
    <m/>
    <m/>
    <m/>
    <m/>
    <m/>
    <m/>
    <m/>
    <n v="-1019"/>
    <n v="0"/>
  </r>
  <r>
    <x v="10"/>
    <n v="8471130"/>
    <s v="KUST - Research Service"/>
    <x v="32"/>
    <x v="32"/>
    <x v="802"/>
    <m/>
    <m/>
    <m/>
    <m/>
    <m/>
    <m/>
    <s v="847001"/>
    <s v="KUST - General"/>
    <x v="0"/>
    <x v="0"/>
    <m/>
    <m/>
    <m/>
    <m/>
    <m/>
    <m/>
    <m/>
    <m/>
    <m/>
    <m/>
    <m/>
    <n v="18302.900000000001"/>
    <n v="0"/>
  </r>
  <r>
    <x v="10"/>
    <n v="8471160"/>
    <s v="KUST - Research Laboratories"/>
    <x v="46"/>
    <x v="46"/>
    <x v="803"/>
    <m/>
    <m/>
    <m/>
    <m/>
    <m/>
    <m/>
    <s v="847001"/>
    <s v="KUST - General"/>
    <x v="0"/>
    <x v="0"/>
    <m/>
    <m/>
    <m/>
    <m/>
    <m/>
    <m/>
    <m/>
    <m/>
    <m/>
    <m/>
    <m/>
    <n v="25599.77"/>
    <n v="0"/>
  </r>
  <r>
    <x v="11"/>
    <n v="8471210"/>
    <s v="KUST - SVP/ Academic &amp; Student Services Office"/>
    <x v="43"/>
    <x v="43"/>
    <x v="804"/>
    <m/>
    <m/>
    <m/>
    <m/>
    <m/>
    <m/>
    <s v="847001"/>
    <s v="KUST - General"/>
    <x v="0"/>
    <x v="0"/>
    <m/>
    <m/>
    <m/>
    <m/>
    <m/>
    <m/>
    <m/>
    <m/>
    <m/>
    <m/>
    <m/>
    <n v="3833839.77"/>
    <n v="0"/>
  </r>
  <r>
    <x v="11"/>
    <n v="8471210"/>
    <s v="KUST - SVP/ Academic &amp; Student Services Office"/>
    <x v="44"/>
    <x v="44"/>
    <x v="805"/>
    <m/>
    <m/>
    <m/>
    <m/>
    <m/>
    <m/>
    <s v="847001"/>
    <s v="KUST - General"/>
    <x v="0"/>
    <x v="0"/>
    <m/>
    <m/>
    <m/>
    <m/>
    <m/>
    <m/>
    <m/>
    <m/>
    <m/>
    <m/>
    <m/>
    <n v="2238547.5499999998"/>
    <n v="0"/>
  </r>
  <r>
    <x v="11"/>
    <n v="8471210"/>
    <s v="KUST - SVP/ Academic &amp; Student Services Office"/>
    <x v="40"/>
    <x v="40"/>
    <x v="806"/>
    <m/>
    <m/>
    <m/>
    <m/>
    <m/>
    <m/>
    <s v="847001"/>
    <s v="KUST - General"/>
    <x v="0"/>
    <x v="0"/>
    <m/>
    <m/>
    <m/>
    <m/>
    <m/>
    <m/>
    <m/>
    <m/>
    <m/>
    <m/>
    <m/>
    <n v="1227482.3999999999"/>
    <n v="0"/>
  </r>
  <r>
    <x v="11"/>
    <n v="8471210"/>
    <s v="KUST - SVP/ Academic &amp; Student Services Office"/>
    <x v="6"/>
    <x v="6"/>
    <x v="807"/>
    <m/>
    <m/>
    <m/>
    <m/>
    <m/>
    <m/>
    <s v="847001"/>
    <s v="KUST - General"/>
    <x v="0"/>
    <x v="0"/>
    <m/>
    <m/>
    <m/>
    <m/>
    <m/>
    <m/>
    <m/>
    <m/>
    <m/>
    <m/>
    <m/>
    <n v="74427.62"/>
    <n v="0"/>
  </r>
  <r>
    <x v="11"/>
    <n v="8471210"/>
    <s v="KUST - SVP/ Academic &amp; Student Services Office"/>
    <x v="24"/>
    <x v="24"/>
    <x v="808"/>
    <m/>
    <m/>
    <m/>
    <m/>
    <m/>
    <m/>
    <s v="847001"/>
    <s v="KUST - General"/>
    <x v="0"/>
    <x v="0"/>
    <m/>
    <m/>
    <m/>
    <m/>
    <m/>
    <m/>
    <m/>
    <m/>
    <m/>
    <m/>
    <m/>
    <n v="191721.42"/>
    <n v="0"/>
  </r>
  <r>
    <x v="11"/>
    <n v="8471210"/>
    <s v="KUST - SVP/ Academic &amp; Student Services Office"/>
    <x v="72"/>
    <x v="72"/>
    <x v="809"/>
    <m/>
    <m/>
    <m/>
    <m/>
    <m/>
    <m/>
    <s v="847001"/>
    <s v="KUST - General"/>
    <x v="0"/>
    <x v="0"/>
    <m/>
    <m/>
    <m/>
    <m/>
    <m/>
    <m/>
    <m/>
    <m/>
    <m/>
    <m/>
    <m/>
    <n v="7066550.8099999996"/>
    <n v="0"/>
  </r>
  <r>
    <x v="11"/>
    <n v="8471210"/>
    <s v="KUST - SVP/ Academic &amp; Student Services Office"/>
    <x v="73"/>
    <x v="73"/>
    <x v="810"/>
    <m/>
    <m/>
    <m/>
    <m/>
    <m/>
    <m/>
    <s v="847001"/>
    <s v="KUST - General"/>
    <x v="0"/>
    <x v="0"/>
    <m/>
    <m/>
    <m/>
    <m/>
    <m/>
    <m/>
    <m/>
    <m/>
    <m/>
    <m/>
    <m/>
    <n v="95364264.25"/>
    <n v="0"/>
  </r>
  <r>
    <x v="11"/>
    <n v="8471210"/>
    <s v="KUST - SVP/ Academic &amp; Student Services Office"/>
    <x v="36"/>
    <x v="36"/>
    <x v="811"/>
    <m/>
    <m/>
    <m/>
    <m/>
    <m/>
    <m/>
    <s v="847001"/>
    <s v="KUST - General"/>
    <x v="0"/>
    <x v="0"/>
    <m/>
    <m/>
    <m/>
    <m/>
    <m/>
    <m/>
    <m/>
    <m/>
    <m/>
    <m/>
    <m/>
    <n v="79226.8"/>
    <n v="0"/>
  </r>
  <r>
    <x v="11"/>
    <n v="8471210"/>
    <s v="KUST - SVP/ Academic &amp; Student Services Office"/>
    <x v="39"/>
    <x v="39"/>
    <x v="812"/>
    <m/>
    <m/>
    <m/>
    <m/>
    <m/>
    <m/>
    <s v="847001"/>
    <s v="KUST - General"/>
    <x v="0"/>
    <x v="0"/>
    <m/>
    <m/>
    <m/>
    <m/>
    <m/>
    <m/>
    <m/>
    <m/>
    <m/>
    <m/>
    <m/>
    <n v="118148.66"/>
    <n v="0"/>
  </r>
  <r>
    <x v="11"/>
    <n v="8471210"/>
    <s v="KUST - SVP/ Academic &amp; Student Services Office"/>
    <x v="46"/>
    <x v="46"/>
    <x v="813"/>
    <m/>
    <m/>
    <m/>
    <m/>
    <m/>
    <m/>
    <s v="847001"/>
    <s v="KUST - General"/>
    <x v="0"/>
    <x v="0"/>
    <m/>
    <m/>
    <m/>
    <m/>
    <m/>
    <m/>
    <m/>
    <m/>
    <m/>
    <m/>
    <m/>
    <n v="465240.65"/>
    <n v="0"/>
  </r>
  <r>
    <x v="11"/>
    <n v="8471210"/>
    <s v="KUST - SVP/ Academic &amp; Student Services Office"/>
    <x v="8"/>
    <x v="8"/>
    <x v="814"/>
    <m/>
    <m/>
    <m/>
    <m/>
    <m/>
    <m/>
    <s v="847001"/>
    <s v="KUST - General"/>
    <x v="0"/>
    <x v="0"/>
    <m/>
    <m/>
    <m/>
    <m/>
    <m/>
    <m/>
    <m/>
    <m/>
    <m/>
    <m/>
    <m/>
    <n v="27966.22"/>
    <n v="5598.91"/>
  </r>
  <r>
    <x v="11"/>
    <n v="8471210"/>
    <s v="KUST - SVP/ Academic &amp; Student Services Office"/>
    <x v="91"/>
    <x v="90"/>
    <x v="815"/>
    <m/>
    <m/>
    <m/>
    <m/>
    <m/>
    <m/>
    <s v="847001"/>
    <s v="KUST - General"/>
    <x v="0"/>
    <x v="0"/>
    <m/>
    <m/>
    <m/>
    <m/>
    <m/>
    <m/>
    <m/>
    <m/>
    <m/>
    <m/>
    <m/>
    <n v="115000"/>
    <n v="0"/>
  </r>
  <r>
    <x v="11"/>
    <n v="8471210"/>
    <s v="KUST - SVP/ Academic &amp; Student Services Office"/>
    <x v="20"/>
    <x v="20"/>
    <x v="816"/>
    <m/>
    <m/>
    <m/>
    <m/>
    <m/>
    <m/>
    <s v="847001"/>
    <s v="KUST - General"/>
    <x v="0"/>
    <x v="0"/>
    <m/>
    <m/>
    <m/>
    <m/>
    <m/>
    <m/>
    <m/>
    <m/>
    <m/>
    <m/>
    <m/>
    <n v="2535"/>
    <n v="0"/>
  </r>
  <r>
    <x v="11"/>
    <n v="8471210"/>
    <s v="KUST - SVP/ Academic &amp; Student Services Office"/>
    <x v="65"/>
    <x v="65"/>
    <x v="817"/>
    <m/>
    <m/>
    <m/>
    <m/>
    <m/>
    <m/>
    <s v="847001"/>
    <s v="KUST - General"/>
    <x v="0"/>
    <x v="0"/>
    <m/>
    <m/>
    <m/>
    <m/>
    <m/>
    <m/>
    <m/>
    <m/>
    <m/>
    <m/>
    <m/>
    <n v="3658.52"/>
    <n v="0"/>
  </r>
  <r>
    <x v="11"/>
    <n v="8471210"/>
    <s v="KUST - SVP/ Academic &amp; Student Services Office"/>
    <x v="66"/>
    <x v="66"/>
    <x v="818"/>
    <m/>
    <m/>
    <m/>
    <m/>
    <m/>
    <m/>
    <s v="847001"/>
    <s v="KUST - General"/>
    <x v="0"/>
    <x v="0"/>
    <m/>
    <m/>
    <m/>
    <m/>
    <m/>
    <m/>
    <m/>
    <m/>
    <m/>
    <m/>
    <m/>
    <n v="237035.35"/>
    <n v="0"/>
  </r>
  <r>
    <x v="11"/>
    <n v="8471210"/>
    <s v="KUST - SVP/ Academic &amp; Student Services Office"/>
    <x v="50"/>
    <x v="50"/>
    <x v="819"/>
    <m/>
    <m/>
    <m/>
    <m/>
    <m/>
    <m/>
    <s v="847001"/>
    <s v="KUST - General"/>
    <x v="0"/>
    <x v="0"/>
    <m/>
    <m/>
    <m/>
    <m/>
    <m/>
    <m/>
    <m/>
    <m/>
    <m/>
    <m/>
    <m/>
    <n v="7766209.0899999999"/>
    <n v="0"/>
  </r>
  <r>
    <x v="11"/>
    <n v="8471210"/>
    <s v="KUST - SVP/ Academic &amp; Student Services Office"/>
    <x v="67"/>
    <x v="67"/>
    <x v="820"/>
    <m/>
    <m/>
    <m/>
    <m/>
    <m/>
    <m/>
    <s v="847001"/>
    <s v="KUST - General"/>
    <x v="0"/>
    <x v="0"/>
    <m/>
    <m/>
    <m/>
    <m/>
    <m/>
    <m/>
    <m/>
    <m/>
    <m/>
    <m/>
    <m/>
    <n v="4971.1899999999996"/>
    <n v="0"/>
  </r>
  <r>
    <x v="11"/>
    <n v="8471210"/>
    <s v="KUST - SVP/ Academic &amp; Student Services Office"/>
    <x v="54"/>
    <x v="54"/>
    <x v="821"/>
    <m/>
    <m/>
    <m/>
    <m/>
    <m/>
    <m/>
    <s v="847001"/>
    <s v="KUST - General"/>
    <x v="0"/>
    <x v="0"/>
    <m/>
    <m/>
    <m/>
    <m/>
    <m/>
    <m/>
    <m/>
    <m/>
    <m/>
    <m/>
    <m/>
    <n v="3335957.15"/>
    <n v="0"/>
  </r>
  <r>
    <x v="11"/>
    <n v="8471210"/>
    <s v="KUST - SVP/ Academic &amp; Student Services Office"/>
    <x v="13"/>
    <x v="13"/>
    <x v="822"/>
    <m/>
    <m/>
    <m/>
    <m/>
    <m/>
    <m/>
    <s v="847001"/>
    <s v="KUST - General"/>
    <x v="0"/>
    <x v="0"/>
    <m/>
    <m/>
    <m/>
    <m/>
    <m/>
    <m/>
    <m/>
    <m/>
    <m/>
    <m/>
    <m/>
    <n v="1192073"/>
    <n v="0"/>
  </r>
  <r>
    <x v="11"/>
    <n v="8471210"/>
    <s v="KUST - SVP/ Academic &amp; Student Services Office"/>
    <x v="15"/>
    <x v="15"/>
    <x v="823"/>
    <m/>
    <m/>
    <m/>
    <m/>
    <m/>
    <m/>
    <s v="847001"/>
    <s v="KUST - General"/>
    <x v="0"/>
    <x v="0"/>
    <m/>
    <m/>
    <m/>
    <m/>
    <m/>
    <m/>
    <m/>
    <m/>
    <m/>
    <m/>
    <m/>
    <n v="33385"/>
    <n v="0"/>
  </r>
  <r>
    <x v="11"/>
    <n v="8471210"/>
    <s v="KUST - SVP/ Academic &amp; Student Services Office"/>
    <x v="83"/>
    <x v="29"/>
    <x v="824"/>
    <m/>
    <m/>
    <m/>
    <m/>
    <m/>
    <m/>
    <s v="847001"/>
    <s v="KUST - General"/>
    <x v="2"/>
    <x v="2"/>
    <m/>
    <m/>
    <m/>
    <m/>
    <m/>
    <m/>
    <m/>
    <m/>
    <m/>
    <m/>
    <m/>
    <n v="328083.82"/>
    <n v="0"/>
  </r>
  <r>
    <x v="11"/>
    <n v="8471230"/>
    <s v="KUST - Student Enrollment"/>
    <x v="83"/>
    <x v="29"/>
    <x v="825"/>
    <m/>
    <m/>
    <m/>
    <m/>
    <m/>
    <m/>
    <s v="847001"/>
    <s v="KUST - General"/>
    <x v="2"/>
    <x v="2"/>
    <m/>
    <m/>
    <m/>
    <m/>
    <m/>
    <m/>
    <m/>
    <m/>
    <m/>
    <m/>
    <m/>
    <n v="-9350.02"/>
    <n v="0"/>
  </r>
  <r>
    <x v="11"/>
    <n v="8471240"/>
    <s v="KUST - Student Success"/>
    <x v="32"/>
    <x v="32"/>
    <x v="826"/>
    <m/>
    <m/>
    <m/>
    <m/>
    <m/>
    <m/>
    <s v="847001"/>
    <s v="KUST - General"/>
    <x v="0"/>
    <x v="0"/>
    <m/>
    <m/>
    <m/>
    <m/>
    <m/>
    <m/>
    <m/>
    <m/>
    <m/>
    <m/>
    <m/>
    <n v="9871"/>
    <n v="0"/>
  </r>
  <r>
    <x v="11"/>
    <n v="8471270"/>
    <s v="KUST - Libraries"/>
    <x v="9"/>
    <x v="9"/>
    <x v="827"/>
    <m/>
    <m/>
    <m/>
    <m/>
    <m/>
    <m/>
    <s v="847001"/>
    <s v="KUST - General"/>
    <x v="0"/>
    <x v="0"/>
    <m/>
    <m/>
    <m/>
    <m/>
    <m/>
    <m/>
    <m/>
    <m/>
    <m/>
    <m/>
    <m/>
    <n v="658058.81000000006"/>
    <n v="0"/>
  </r>
  <r>
    <x v="11"/>
    <n v="8471270"/>
    <s v="KUST - Libraries"/>
    <x v="83"/>
    <x v="29"/>
    <x v="828"/>
    <m/>
    <m/>
    <m/>
    <m/>
    <m/>
    <m/>
    <s v="847001"/>
    <s v="KUST - General"/>
    <x v="2"/>
    <x v="2"/>
    <m/>
    <m/>
    <m/>
    <m/>
    <m/>
    <m/>
    <m/>
    <m/>
    <m/>
    <m/>
    <m/>
    <n v="265000"/>
    <n v="0"/>
  </r>
  <r>
    <x v="11"/>
    <n v="8471280"/>
    <s v="KUST - Center for Teaching &amp; Learning"/>
    <x v="27"/>
    <x v="27"/>
    <x v="829"/>
    <m/>
    <m/>
    <m/>
    <m/>
    <m/>
    <m/>
    <s v="847001"/>
    <s v="KUST - General"/>
    <x v="0"/>
    <x v="0"/>
    <m/>
    <m/>
    <m/>
    <m/>
    <m/>
    <m/>
    <m/>
    <m/>
    <m/>
    <m/>
    <m/>
    <n v="604.22"/>
    <n v="0"/>
  </r>
  <r>
    <x v="4"/>
    <n v="8470425"/>
    <s v="KUST - Physics"/>
    <x v="39"/>
    <x v="39"/>
    <x v="830"/>
    <m/>
    <m/>
    <m/>
    <m/>
    <m/>
    <m/>
    <s v="847001"/>
    <s v="KUST - General"/>
    <x v="0"/>
    <x v="0"/>
    <m/>
    <m/>
    <m/>
    <m/>
    <m/>
    <m/>
    <m/>
    <m/>
    <m/>
    <m/>
    <m/>
    <m/>
    <n v="650"/>
  </r>
  <r>
    <x v="5"/>
    <n v="8470520"/>
    <s v="KUST - Environment, Health &amp; Safety"/>
    <x v="40"/>
    <x v="40"/>
    <x v="831"/>
    <m/>
    <m/>
    <m/>
    <m/>
    <m/>
    <m/>
    <s v="847020"/>
    <s v="KUST- Sas Al Nakhl Campus"/>
    <x v="0"/>
    <x v="0"/>
    <m/>
    <m/>
    <m/>
    <m/>
    <m/>
    <m/>
    <m/>
    <m/>
    <m/>
    <m/>
    <m/>
    <m/>
    <n v="3706861.63"/>
  </r>
  <r>
    <x v="5"/>
    <n v="8470530"/>
    <s v="KUST - Facilities Management"/>
    <x v="70"/>
    <x v="70"/>
    <x v="832"/>
    <m/>
    <m/>
    <m/>
    <m/>
    <m/>
    <m/>
    <s v="847030"/>
    <s v="KUST- Masdar city campus"/>
    <x v="0"/>
    <x v="0"/>
    <m/>
    <m/>
    <m/>
    <m/>
    <m/>
    <m/>
    <m/>
    <m/>
    <m/>
    <m/>
    <m/>
    <m/>
    <n v="126268"/>
  </r>
  <r>
    <x v="5"/>
    <n v="8470530"/>
    <s v="KUST - Facilities Management"/>
    <x v="32"/>
    <x v="32"/>
    <x v="833"/>
    <m/>
    <m/>
    <m/>
    <m/>
    <m/>
    <m/>
    <s v="847030"/>
    <s v="KUST- Masdar city campus"/>
    <x v="0"/>
    <x v="0"/>
    <m/>
    <m/>
    <m/>
    <m/>
    <m/>
    <m/>
    <m/>
    <m/>
    <m/>
    <m/>
    <m/>
    <m/>
    <n v="29220.28"/>
  </r>
  <r>
    <x v="5"/>
    <n v="8470530"/>
    <s v="KUST - Facilities Management"/>
    <x v="90"/>
    <x v="89"/>
    <x v="834"/>
    <m/>
    <m/>
    <m/>
    <m/>
    <m/>
    <m/>
    <s v="847030"/>
    <s v="KUST- Masdar city campus"/>
    <x v="0"/>
    <x v="0"/>
    <m/>
    <m/>
    <m/>
    <m/>
    <m/>
    <m/>
    <m/>
    <m/>
    <m/>
    <m/>
    <m/>
    <m/>
    <n v="6839.7"/>
  </r>
  <r>
    <x v="5"/>
    <n v="8470530"/>
    <s v="KUST - Facilities Management"/>
    <x v="59"/>
    <x v="59"/>
    <x v="835"/>
    <m/>
    <m/>
    <m/>
    <m/>
    <m/>
    <m/>
    <s v="847010"/>
    <s v="KUST - Main Campus"/>
    <x v="0"/>
    <x v="0"/>
    <m/>
    <m/>
    <m/>
    <m/>
    <m/>
    <m/>
    <m/>
    <m/>
    <m/>
    <m/>
    <m/>
    <m/>
    <n v="71100"/>
  </r>
  <r>
    <x v="7"/>
    <n v="8470730"/>
    <s v="KUST - Human Resources"/>
    <x v="89"/>
    <x v="88"/>
    <x v="836"/>
    <m/>
    <m/>
    <m/>
    <m/>
    <m/>
    <m/>
    <s v="847001"/>
    <s v="KUST - General"/>
    <x v="0"/>
    <x v="0"/>
    <m/>
    <m/>
    <m/>
    <m/>
    <m/>
    <m/>
    <m/>
    <m/>
    <m/>
    <m/>
    <m/>
    <m/>
    <n v="15608924.01"/>
  </r>
  <r>
    <x v="10"/>
    <n v="8471140"/>
    <s v="KUST - University Sponsored Research"/>
    <x v="7"/>
    <x v="7"/>
    <x v="837"/>
    <m/>
    <m/>
    <m/>
    <m/>
    <m/>
    <m/>
    <s v="847001"/>
    <s v="KUST - General"/>
    <x v="0"/>
    <x v="0"/>
    <m/>
    <m/>
    <m/>
    <m/>
    <m/>
    <m/>
    <m/>
    <m/>
    <m/>
    <m/>
    <m/>
    <m/>
    <n v="3341.55"/>
  </r>
  <r>
    <x v="4"/>
    <n v="8470405"/>
    <s v="KUST - Dean Of Arts &amp; Science"/>
    <x v="83"/>
    <x v="29"/>
    <x v="838"/>
    <m/>
    <m/>
    <m/>
    <m/>
    <m/>
    <m/>
    <s v="847001"/>
    <s v="KUST - General"/>
    <x v="2"/>
    <x v="2"/>
    <m/>
    <m/>
    <m/>
    <m/>
    <m/>
    <m/>
    <m/>
    <m/>
    <m/>
    <m/>
    <m/>
    <m/>
    <n v="82819.199999999997"/>
  </r>
  <r>
    <x v="4"/>
    <n v="8470440"/>
    <s v="KUST - Humanities &amp; Social Sciences"/>
    <x v="86"/>
    <x v="85"/>
    <x v="839"/>
    <m/>
    <m/>
    <m/>
    <m/>
    <m/>
    <m/>
    <s v="847001"/>
    <s v="KUST - General"/>
    <x v="2"/>
    <x v="2"/>
    <m/>
    <m/>
    <m/>
    <m/>
    <m/>
    <m/>
    <m/>
    <m/>
    <m/>
    <m/>
    <m/>
    <m/>
    <n v="24679.200000000001"/>
  </r>
  <r>
    <x v="5"/>
    <n v="8470530"/>
    <s v="KUST - Facilities Management"/>
    <x v="83"/>
    <x v="29"/>
    <x v="840"/>
    <m/>
    <m/>
    <m/>
    <m/>
    <m/>
    <m/>
    <s v="847030"/>
    <s v="KUST- Masdar city campus"/>
    <x v="2"/>
    <x v="2"/>
    <m/>
    <m/>
    <m/>
    <m/>
    <m/>
    <m/>
    <m/>
    <m/>
    <m/>
    <m/>
    <m/>
    <m/>
    <n v="85500"/>
  </r>
  <r>
    <x v="12"/>
    <n v="8471305"/>
    <s v="KUST - Dean Of Medicine"/>
    <x v="44"/>
    <x v="44"/>
    <x v="841"/>
    <m/>
    <m/>
    <m/>
    <m/>
    <m/>
    <m/>
    <n v="847001"/>
    <s v="KUST - General"/>
    <x v="0"/>
    <x v="0"/>
    <m/>
    <m/>
    <n v="1200000"/>
    <m/>
    <m/>
    <m/>
    <n v="1440000"/>
    <n v="1728000"/>
    <m/>
    <m/>
    <m/>
    <m/>
    <m/>
  </r>
  <r>
    <x v="14"/>
    <n v="8470220"/>
    <s v="KUST - Office of the Provost"/>
    <x v="0"/>
    <x v="0"/>
    <x v="842"/>
    <m/>
    <m/>
    <m/>
    <m/>
    <m/>
    <m/>
    <n v="847001"/>
    <s v="KUST - General"/>
    <x v="0"/>
    <x v="0"/>
    <m/>
    <m/>
    <n v="120000"/>
    <m/>
    <m/>
    <m/>
    <n v="120000"/>
    <n v="120000"/>
    <n v="60000"/>
    <n v="60000"/>
    <n v="60000"/>
    <m/>
    <m/>
  </r>
  <r>
    <x v="14"/>
    <n v="8470220"/>
    <s v="KUST - Office of the Provost"/>
    <x v="2"/>
    <x v="2"/>
    <x v="843"/>
    <m/>
    <m/>
    <m/>
    <m/>
    <m/>
    <m/>
    <n v="847001"/>
    <s v="KUST - General"/>
    <x v="0"/>
    <x v="0"/>
    <m/>
    <m/>
    <n v="2000000"/>
    <m/>
    <m/>
    <m/>
    <n v="2000000"/>
    <n v="2000000"/>
    <n v="1063150"/>
    <n v="1098050"/>
    <n v="1032500"/>
    <m/>
    <m/>
  </r>
  <r>
    <x v="14"/>
    <n v="8470220"/>
    <s v="KUST - Office of the Provost"/>
    <x v="11"/>
    <x v="11"/>
    <x v="844"/>
    <m/>
    <m/>
    <m/>
    <m/>
    <m/>
    <m/>
    <n v="847001"/>
    <s v="KUST - General"/>
    <x v="0"/>
    <x v="0"/>
    <m/>
    <m/>
    <n v="131000"/>
    <m/>
    <m/>
    <m/>
    <n v="131000"/>
    <n v="131000"/>
    <n v="65500"/>
    <n v="65500"/>
    <n v="65500"/>
    <m/>
    <m/>
  </r>
  <r>
    <x v="14"/>
    <n v="8470220"/>
    <s v="KUST - Office of the Provost"/>
    <x v="81"/>
    <x v="81"/>
    <x v="845"/>
    <m/>
    <m/>
    <m/>
    <m/>
    <m/>
    <m/>
    <n v="847001"/>
    <s v="KUST - General"/>
    <x v="0"/>
    <x v="0"/>
    <m/>
    <m/>
    <n v="3000000"/>
    <m/>
    <m/>
    <m/>
    <n v="3000000"/>
    <n v="3000000"/>
    <n v="1500000"/>
    <n v="1500000"/>
    <n v="1500000"/>
    <m/>
    <m/>
  </r>
  <r>
    <x v="14"/>
    <n v="8470220"/>
    <s v="KUST - Office of the Provost"/>
    <x v="8"/>
    <x v="8"/>
    <x v="846"/>
    <m/>
    <m/>
    <m/>
    <m/>
    <m/>
    <m/>
    <n v="847001"/>
    <s v="KUST - General"/>
    <x v="0"/>
    <x v="0"/>
    <m/>
    <m/>
    <n v="100000"/>
    <m/>
    <m/>
    <m/>
    <n v="100000"/>
    <n v="100000"/>
    <n v="50000"/>
    <n v="50000"/>
    <n v="50000"/>
    <m/>
    <m/>
  </r>
  <r>
    <x v="14"/>
    <n v="8470220"/>
    <s v="KUST - Office of the Provost"/>
    <x v="68"/>
    <x v="68"/>
    <x v="847"/>
    <m/>
    <m/>
    <m/>
    <m/>
    <m/>
    <m/>
    <n v="847001"/>
    <s v="KUST - General"/>
    <x v="0"/>
    <x v="0"/>
    <m/>
    <m/>
    <n v="20000"/>
    <m/>
    <m/>
    <m/>
    <n v="20000"/>
    <n v="20000"/>
    <n v="10000"/>
    <n v="10000"/>
    <n v="10000"/>
    <m/>
    <m/>
  </r>
  <r>
    <x v="14"/>
    <n v="8470220"/>
    <s v="KUST - Office of the Provost"/>
    <x v="6"/>
    <x v="6"/>
    <x v="848"/>
    <m/>
    <m/>
    <m/>
    <m/>
    <m/>
    <m/>
    <n v="847001"/>
    <s v="KUST - General"/>
    <x v="0"/>
    <x v="0"/>
    <m/>
    <m/>
    <n v="20000"/>
    <m/>
    <m/>
    <m/>
    <n v="20000"/>
    <n v="20000"/>
    <n v="10000"/>
    <n v="10000"/>
    <n v="10000"/>
    <m/>
    <m/>
  </r>
  <r>
    <x v="14"/>
    <n v="8470220"/>
    <s v="KUST - Office of the Provost"/>
    <x v="18"/>
    <x v="18"/>
    <x v="849"/>
    <m/>
    <m/>
    <m/>
    <m/>
    <m/>
    <m/>
    <n v="847001"/>
    <s v="KUST - General"/>
    <x v="0"/>
    <x v="0"/>
    <m/>
    <m/>
    <n v="50000"/>
    <m/>
    <m/>
    <m/>
    <n v="50000"/>
    <n v="50000"/>
    <n v="25000"/>
    <n v="25000"/>
    <n v="25000"/>
    <m/>
    <m/>
  </r>
  <r>
    <x v="14"/>
    <n v="8470220"/>
    <s v="KUST - Office of the Provost"/>
    <x v="7"/>
    <x v="7"/>
    <x v="850"/>
    <m/>
    <m/>
    <m/>
    <m/>
    <m/>
    <m/>
    <n v="847001"/>
    <s v="KUST - General"/>
    <x v="0"/>
    <x v="0"/>
    <m/>
    <m/>
    <n v="24000"/>
    <m/>
    <m/>
    <m/>
    <n v="24000"/>
    <n v="24000"/>
    <n v="12000"/>
    <n v="12000"/>
    <n v="12000"/>
    <m/>
    <m/>
  </r>
  <r>
    <x v="14"/>
    <n v="8470220"/>
    <s v="KUST - Office of the Provost"/>
    <x v="12"/>
    <x v="12"/>
    <x v="851"/>
    <m/>
    <m/>
    <m/>
    <m/>
    <m/>
    <m/>
    <n v="847001"/>
    <s v="KUST - General"/>
    <x v="0"/>
    <x v="0"/>
    <m/>
    <m/>
    <n v="40000"/>
    <m/>
    <m/>
    <m/>
    <n v="40000"/>
    <n v="40000"/>
    <n v="20000"/>
    <n v="20000"/>
    <n v="20000"/>
    <m/>
    <m/>
  </r>
  <r>
    <x v="14"/>
    <n v="8470220"/>
    <s v="KUST - Office of the Provost"/>
    <x v="5"/>
    <x v="5"/>
    <x v="852"/>
    <m/>
    <m/>
    <m/>
    <m/>
    <m/>
    <m/>
    <n v="847001"/>
    <s v="KUST - General"/>
    <x v="0"/>
    <x v="0"/>
    <m/>
    <m/>
    <n v="750000"/>
    <m/>
    <m/>
    <m/>
    <n v="750000"/>
    <n v="750000"/>
    <n v="375000"/>
    <n v="375000"/>
    <n v="3750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45" firstHeaderRow="0" firstDataRow="1" firstDataCol="1" rowPageCount="1" colPageCount="1"/>
  <pivotFields count="29">
    <pivotField showAll="0" defaultSubtotal="0"/>
    <pivotField showAll="0"/>
    <pivotField axis="axisRow" showAll="0">
      <items count="59">
        <item x="28"/>
        <item x="8"/>
        <item x="32"/>
        <item x="2"/>
        <item x="9"/>
        <item x="48"/>
        <item x="43"/>
        <item x="46"/>
        <item x="10"/>
        <item x="19"/>
        <item x="11"/>
        <item x="4"/>
        <item x="33"/>
        <item x="17"/>
        <item x="7"/>
        <item x="47"/>
        <item x="22"/>
        <item x="25"/>
        <item x="12"/>
        <item x="26"/>
        <item x="49"/>
        <item x="27"/>
        <item x="29"/>
        <item x="5"/>
        <item x="6"/>
        <item x="31"/>
        <item x="23"/>
        <item x="13"/>
        <item x="51"/>
        <item x="18"/>
        <item x="3"/>
        <item x="45"/>
        <item x="52"/>
        <item x="24"/>
        <item x="14"/>
        <item x="15"/>
        <item x="0"/>
        <item x="54"/>
        <item x="16"/>
        <item x="34"/>
        <item x="20"/>
        <item x="21"/>
        <item x="30"/>
        <item x="40"/>
        <item x="39"/>
        <item x="38"/>
        <item x="35"/>
        <item x="41"/>
        <item x="44"/>
        <item x="42"/>
        <item x="53"/>
        <item x="50"/>
        <item x="37"/>
        <item x="36"/>
        <item x="55"/>
        <item x="56"/>
        <item x="57"/>
        <item x="1"/>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axis="axisPage" multipleItemSelectionAllowed="1" showAll="0">
      <items count="4">
        <item h="1" x="0"/>
        <item x="2"/>
        <item h="1" x="1"/>
        <item t="default"/>
      </items>
    </pivotField>
    <pivotField dataField="1" numFmtId="43" showAll="0"/>
    <pivotField dataField="1" numFmtId="43"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43" showAll="0" defaultSubtotal="0"/>
  </pivotFields>
  <rowFields count="1">
    <field x="2"/>
  </rowFields>
  <rowItems count="42">
    <i>
      <x v="1"/>
    </i>
    <i>
      <x v="2"/>
    </i>
    <i>
      <x v="4"/>
    </i>
    <i>
      <x v="7"/>
    </i>
    <i>
      <x v="8"/>
    </i>
    <i>
      <x v="9"/>
    </i>
    <i>
      <x v="10"/>
    </i>
    <i>
      <x v="11"/>
    </i>
    <i>
      <x v="13"/>
    </i>
    <i>
      <x v="14"/>
    </i>
    <i>
      <x v="15"/>
    </i>
    <i>
      <x v="16"/>
    </i>
    <i>
      <x v="17"/>
    </i>
    <i>
      <x v="18"/>
    </i>
    <i>
      <x v="19"/>
    </i>
    <i>
      <x v="20"/>
    </i>
    <i>
      <x v="21"/>
    </i>
    <i>
      <x v="22"/>
    </i>
    <i>
      <x v="24"/>
    </i>
    <i>
      <x v="25"/>
    </i>
    <i>
      <x v="26"/>
    </i>
    <i>
      <x v="27"/>
    </i>
    <i>
      <x v="31"/>
    </i>
    <i>
      <x v="33"/>
    </i>
    <i>
      <x v="34"/>
    </i>
    <i>
      <x v="35"/>
    </i>
    <i>
      <x v="36"/>
    </i>
    <i>
      <x v="37"/>
    </i>
    <i>
      <x v="38"/>
    </i>
    <i>
      <x v="40"/>
    </i>
    <i>
      <x v="41"/>
    </i>
    <i>
      <x v="44"/>
    </i>
    <i>
      <x v="45"/>
    </i>
    <i>
      <x v="46"/>
    </i>
    <i>
      <x v="47"/>
    </i>
    <i>
      <x v="48"/>
    </i>
    <i>
      <x v="50"/>
    </i>
    <i>
      <x v="51"/>
    </i>
    <i>
      <x v="53"/>
    </i>
    <i>
      <x v="54"/>
    </i>
    <i>
      <x v="55"/>
    </i>
    <i t="grand">
      <x/>
    </i>
  </rowItems>
  <colFields count="1">
    <field x="-2"/>
  </colFields>
  <colItems count="6">
    <i>
      <x/>
    </i>
    <i i="1">
      <x v="1"/>
    </i>
    <i i="2">
      <x v="2"/>
    </i>
    <i i="3">
      <x v="3"/>
    </i>
    <i i="4">
      <x v="4"/>
    </i>
    <i i="5">
      <x v="5"/>
    </i>
  </colItems>
  <pageFields count="1">
    <pageField fld="15" hier="-1"/>
  </pageFields>
  <dataFields count="6">
    <dataField name=" 2021 Revised Budget" fld="7" baseField="1" baseItem="5" numFmtId="3"/>
    <dataField name=" 2021 Actual Amount" fld="8" baseField="1" baseItem="5" numFmtId="3"/>
    <dataField name=" 2021 PR" fld="9" baseField="1" baseItem="5" numFmtId="3"/>
    <dataField name=" 2021 PO" fld="10" baseField="1" baseItem="5" numFmtId="3"/>
    <dataField name=" 2020 Revis.ed Budget" fld="16" baseField="1" baseItem="5" numFmtId="3"/>
    <dataField name=" 2020 Actual Amount" fld="17" baseField="1" baseItem="5"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R7" firstHeaderRow="0" firstDataRow="1" firstDataCol="2"/>
  <pivotFields count="29">
    <pivotField axis="axisRow" compact="0" outline="0" showAll="0" sortType="descending">
      <items count="16">
        <item x="11"/>
        <item x="5"/>
        <item x="4"/>
        <item x="3"/>
        <item x="12"/>
        <item x="9"/>
        <item x="6"/>
        <item x="2"/>
        <item x="7"/>
        <item x="8"/>
        <item x="13"/>
        <item x="0"/>
        <item x="10"/>
        <item x="1"/>
        <item x="14"/>
        <item t="default"/>
      </items>
      <autoSortScope>
        <pivotArea dataOnly="0" outline="0" fieldPosition="0">
          <references count="1">
            <reference field="4294967294" count="1" selected="0">
              <x v="7"/>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sortType="ascending" defaultSubtotal="0">
      <items count="3">
        <item x="1"/>
        <item sd="0" x="0"/>
        <item sd="0" x="2"/>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3"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43" outline="0" showAll="0" defaultSubtotal="0"/>
  </pivotFields>
  <rowFields count="2">
    <field x="15"/>
    <field x="0"/>
  </rowFields>
  <rowItems count="4">
    <i>
      <x/>
      <x v="13"/>
    </i>
    <i>
      <x v="1"/>
    </i>
    <i>
      <x v="2"/>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 2018 Actual " fld="27" baseField="0" baseItem="12" numFmtId="3"/>
    <dataField name=" 2019 Actual " fld="28" baseField="0" baseItem="12" numFmtId="3"/>
    <dataField name=" 2020 Actual " fld="17" baseField="0" baseItem="0" numFmtId="3"/>
    <dataField name=" 2021 R. Budget" fld="7" baseField="0" baseItem="0" numFmtId="3"/>
    <dataField name=" 2021 Actual " fld="8" baseField="0" baseItem="0" numFmtId="3"/>
    <dataField name=" 2021 PR" fld="9" baseField="0" baseItem="0" numFmtId="3"/>
    <dataField name=" 2021 PO" fld="10" baseField="0" baseItem="0" numFmtId="3"/>
    <dataField name=" 2022 Budget" fld="18" baseField="0" baseItem="0" numFmtId="3"/>
    <dataField name=" 2022 Budget Scenario 90%" fld="19" baseField="0" baseItem="0" numFmtId="3"/>
    <dataField name=" 2022 Budget Scenario 80%" fld="20" baseField="0" baseItem="0" numFmtId="3"/>
    <dataField name=" 2022 Budget Scenario 70%" fld="21" baseField="0" baseItem="0" numFmtId="3"/>
    <dataField name=" 2022 Budget Finance Recommendation" fld="24" baseField="0" baseItem="12" numFmtId="3"/>
    <dataField name=" 2023 Budget" fld="22" baseField="0" baseItem="0" numFmtId="3"/>
    <dataField name=" 2023 Budget Finance Recommendation" fld="25" baseField="0" baseItem="4" numFmtId="3"/>
    <dataField name=" 2024 Budget" fld="23" baseField="0" baseItem="4" numFmtId="3"/>
    <dataField name=" 2024 Budget Finance Recommendation" fld="26" baseField="0" baseItem="1" numFmtId="3"/>
  </dataFields>
  <formats count="43">
    <format dxfId="220">
      <pivotArea dataOnly="0" labelOnly="1" outline="0" fieldPosition="0">
        <references count="1">
          <reference field="4294967294" count="1">
            <x v="7"/>
          </reference>
        </references>
      </pivotArea>
    </format>
    <format dxfId="219">
      <pivotArea dataOnly="0" labelOnly="1" outline="0" fieldPosition="0">
        <references count="1">
          <reference field="4294967294" count="3">
            <x v="8"/>
            <x v="9"/>
            <x v="10"/>
          </reference>
        </references>
      </pivotArea>
    </format>
    <format dxfId="218">
      <pivotArea dataOnly="0" labelOnly="1" outline="0" fieldPosition="0">
        <references count="1">
          <reference field="4294967294" count="1">
            <x v="12"/>
          </reference>
        </references>
      </pivotArea>
    </format>
    <format dxfId="217">
      <pivotArea dataOnly="0" labelOnly="1" outline="0" fieldPosition="0">
        <references count="1">
          <reference field="4294967294" count="1">
            <x v="14"/>
          </reference>
        </references>
      </pivotArea>
    </format>
    <format dxfId="216">
      <pivotArea field="0" type="button" dataOnly="0" labelOnly="1" outline="0" axis="axisRow" fieldPosition="1"/>
    </format>
    <format dxfId="215">
      <pivotArea dataOnly="0" labelOnly="1" outline="0" fieldPosition="0">
        <references count="1">
          <reference field="4294967294" count="11">
            <x v="2"/>
            <x v="3"/>
            <x v="4"/>
            <x v="5"/>
            <x v="6"/>
            <x v="7"/>
            <x v="8"/>
            <x v="9"/>
            <x v="10"/>
            <x v="12"/>
            <x v="14"/>
          </reference>
        </references>
      </pivotArea>
    </format>
    <format dxfId="214">
      <pivotArea collapsedLevelsAreSubtotals="1" fieldPosition="0">
        <references count="1">
          <reference field="0" count="12">
            <x v="0"/>
            <x v="1"/>
            <x v="2"/>
            <x v="3"/>
            <x v="4"/>
            <x v="5"/>
            <x v="6"/>
            <x v="7"/>
            <x v="8"/>
            <x v="9"/>
            <x v="11"/>
            <x v="12"/>
          </reference>
        </references>
      </pivotArea>
    </format>
    <format dxfId="213">
      <pivotArea dataOnly="0" labelOnly="1" outline="0" fieldPosition="0">
        <references count="1">
          <reference field="4294967294" count="11">
            <x v="2"/>
            <x v="3"/>
            <x v="4"/>
            <x v="5"/>
            <x v="6"/>
            <x v="7"/>
            <x v="8"/>
            <x v="9"/>
            <x v="10"/>
            <x v="12"/>
            <x v="14"/>
          </reference>
        </references>
      </pivotArea>
    </format>
    <format dxfId="212">
      <pivotArea outline="0" fieldPosition="0">
        <references count="1">
          <reference field="4294967294" count="1">
            <x v="0"/>
          </reference>
        </references>
      </pivotArea>
    </format>
    <format dxfId="211">
      <pivotArea outline="0" collapsedLevelsAreSubtotals="1" fieldPosition="0"/>
    </format>
    <format dxfId="210">
      <pivotArea dataOnly="0" labelOnly="1" outline="0" fieldPosition="0">
        <references count="1">
          <reference field="4294967294" count="12">
            <x v="0"/>
            <x v="2"/>
            <x v="3"/>
            <x v="4"/>
            <x v="5"/>
            <x v="6"/>
            <x v="7"/>
            <x v="8"/>
            <x v="9"/>
            <x v="10"/>
            <x v="12"/>
            <x v="14"/>
          </reference>
        </references>
      </pivotArea>
    </format>
    <format dxfId="209">
      <pivotArea outline="0" collapsedLevelsAreSubtotals="1" fieldPosition="0"/>
    </format>
    <format dxfId="208">
      <pivotArea dataOnly="0" labelOnly="1" outline="0" fieldPosition="0">
        <references count="1">
          <reference field="4294967294" count="13">
            <x v="0"/>
            <x v="1"/>
            <x v="2"/>
            <x v="3"/>
            <x v="4"/>
            <x v="5"/>
            <x v="6"/>
            <x v="7"/>
            <x v="8"/>
            <x v="9"/>
            <x v="10"/>
            <x v="12"/>
            <x v="14"/>
          </reference>
        </references>
      </pivotArea>
    </format>
    <format dxfId="207">
      <pivotArea outline="0" fieldPosition="0">
        <references count="1">
          <reference field="4294967294" count="1">
            <x v="1"/>
          </reference>
        </references>
      </pivotArea>
    </format>
    <format dxfId="206">
      <pivotArea outline="0" fieldPosition="0">
        <references count="1">
          <reference field="4294967294" count="1">
            <x v="11"/>
          </reference>
        </references>
      </pivotArea>
    </format>
    <format dxfId="205">
      <pivotArea outline="0" fieldPosition="0">
        <references count="1">
          <reference field="4294967294" count="1">
            <x v="13"/>
          </reference>
        </references>
      </pivotArea>
    </format>
    <format dxfId="204">
      <pivotArea outline="0" fieldPosition="0">
        <references count="1">
          <reference field="4294967294" count="1">
            <x v="15"/>
          </reference>
        </references>
      </pivotArea>
    </format>
    <format dxfId="203">
      <pivotArea dataOnly="0" labelOnly="1" outline="0" fieldPosition="0">
        <references count="1">
          <reference field="4294967294" count="1">
            <x v="11"/>
          </reference>
        </references>
      </pivotArea>
    </format>
    <format dxfId="202">
      <pivotArea dataOnly="0" labelOnly="1" outline="0" fieldPosition="0">
        <references count="1">
          <reference field="4294967294" count="1">
            <x v="11"/>
          </reference>
        </references>
      </pivotArea>
    </format>
    <format dxfId="201">
      <pivotArea dataOnly="0" labelOnly="1" outline="0" fieldPosition="0">
        <references count="1">
          <reference field="4294967294" count="1">
            <x v="13"/>
          </reference>
        </references>
      </pivotArea>
    </format>
    <format dxfId="200">
      <pivotArea dataOnly="0" labelOnly="1" outline="0" fieldPosition="0">
        <references count="1">
          <reference field="4294967294" count="1">
            <x v="13"/>
          </reference>
        </references>
      </pivotArea>
    </format>
    <format dxfId="199">
      <pivotArea dataOnly="0" labelOnly="1" outline="0" fieldPosition="0">
        <references count="1">
          <reference field="4294967294" count="1">
            <x v="15"/>
          </reference>
        </references>
      </pivotArea>
    </format>
    <format dxfId="198">
      <pivotArea dataOnly="0" labelOnly="1" outline="0" fieldPosition="0">
        <references count="1">
          <reference field="4294967294" count="1">
            <x v="15"/>
          </reference>
        </references>
      </pivotArea>
    </format>
    <format dxfId="197">
      <pivotArea outline="0" collapsedLevelsAreSubtotals="1" fieldPosition="0"/>
    </format>
    <format dxfId="196">
      <pivotArea dataOnly="0" labelOnly="1" outline="0" fieldPosition="0">
        <references count="1">
          <reference field="4294967294" count="16">
            <x v="0"/>
            <x v="1"/>
            <x v="2"/>
            <x v="3"/>
            <x v="4"/>
            <x v="5"/>
            <x v="6"/>
            <x v="7"/>
            <x v="8"/>
            <x v="9"/>
            <x v="10"/>
            <x v="11"/>
            <x v="12"/>
            <x v="13"/>
            <x v="14"/>
            <x v="15"/>
          </reference>
        </references>
      </pivotArea>
    </format>
    <format dxfId="195">
      <pivotArea type="all" dataOnly="0" outline="0" fieldPosition="0"/>
    </format>
    <format dxfId="194">
      <pivotArea outline="0" collapsedLevelsAreSubtotals="1" fieldPosition="0"/>
    </format>
    <format dxfId="193">
      <pivotArea field="15" type="button" dataOnly="0" labelOnly="1" outline="0" axis="axisRow" fieldPosition="0"/>
    </format>
    <format dxfId="192">
      <pivotArea field="0" type="button" dataOnly="0" labelOnly="1" outline="0" axis="axisRow" fieldPosition="1"/>
    </format>
    <format dxfId="191">
      <pivotArea dataOnly="0" labelOnly="1" outline="0" fieldPosition="0">
        <references count="1">
          <reference field="15" count="0"/>
        </references>
      </pivotArea>
    </format>
    <format dxfId="190">
      <pivotArea dataOnly="0" labelOnly="1" grandRow="1" outline="0" fieldPosition="0"/>
    </format>
    <format dxfId="189">
      <pivotArea dataOnly="0" labelOnly="1" outline="0" fieldPosition="0">
        <references count="2">
          <reference field="0" count="1">
            <x v="13"/>
          </reference>
          <reference field="15" count="1" selected="0">
            <x v="0"/>
          </reference>
        </references>
      </pivotArea>
    </format>
    <format dxfId="188">
      <pivotArea dataOnly="0" labelOnly="1" outline="0" fieldPosition="0">
        <references count="1">
          <reference field="4294967294" count="16">
            <x v="0"/>
            <x v="1"/>
            <x v="2"/>
            <x v="3"/>
            <x v="4"/>
            <x v="5"/>
            <x v="6"/>
            <x v="7"/>
            <x v="8"/>
            <x v="9"/>
            <x v="10"/>
            <x v="11"/>
            <x v="12"/>
            <x v="13"/>
            <x v="14"/>
            <x v="15"/>
          </reference>
        </references>
      </pivotArea>
    </format>
    <format dxfId="187">
      <pivotArea outline="0" fieldPosition="0">
        <references count="3">
          <reference field="4294967294" count="1" selected="0">
            <x v="11"/>
          </reference>
          <reference field="0" count="1" selected="0">
            <x v="13"/>
          </reference>
          <reference field="15" count="1" selected="0">
            <x v="0"/>
          </reference>
        </references>
      </pivotArea>
    </format>
    <format dxfId="186">
      <pivotArea outline="0" fieldPosition="0">
        <references count="1">
          <reference field="4294967294" count="1" selected="0">
            <x v="11"/>
          </reference>
        </references>
      </pivotArea>
    </format>
    <format dxfId="185">
      <pivotArea dataOnly="0" labelOnly="1" outline="0" fieldPosition="0">
        <references count="1">
          <reference field="4294967294" count="1">
            <x v="11"/>
          </reference>
        </references>
      </pivotArea>
    </format>
    <format dxfId="184">
      <pivotArea outline="0" fieldPosition="0">
        <references count="1">
          <reference field="4294967294" count="1" selected="0">
            <x v="11"/>
          </reference>
        </references>
      </pivotArea>
    </format>
    <format dxfId="183">
      <pivotArea dataOnly="0" labelOnly="1" outline="0" fieldPosition="0">
        <references count="1">
          <reference field="4294967294" count="1">
            <x v="11"/>
          </reference>
        </references>
      </pivotArea>
    </format>
    <format dxfId="182">
      <pivotArea dataOnly="0" labelOnly="1" outline="0" fieldPosition="0">
        <references count="1">
          <reference field="4294967294" count="1">
            <x v="7"/>
          </reference>
        </references>
      </pivotArea>
    </format>
    <format dxfId="181">
      <pivotArea outline="0" fieldPosition="0">
        <references count="1">
          <reference field="4294967294" count="1" selected="0">
            <x v="11"/>
          </reference>
        </references>
      </pivotArea>
    </format>
    <format dxfId="180">
      <pivotArea dataOnly="0" labelOnly="1" outline="0" fieldPosition="0">
        <references count="1">
          <reference field="4294967294" count="1">
            <x v="11"/>
          </reference>
        </references>
      </pivotArea>
    </format>
    <format dxfId="179">
      <pivotArea outline="0" fieldPosition="0">
        <references count="1">
          <reference field="4294967294" count="1" selected="0">
            <x v="11"/>
          </reference>
        </references>
      </pivotArea>
    </format>
    <format dxfId="178">
      <pivotArea dataOnly="0" labelOnly="1" outline="0" fieldPosition="0">
        <references count="1">
          <reference field="4294967294"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Q17" firstHeaderRow="0" firstDataRow="1" firstDataCol="1" rowPageCount="1" colPageCount="1"/>
  <pivotFields count="29">
    <pivotField axis="axisRow" compact="0" outline="0" showAll="0" sortType="descending">
      <items count="16">
        <item x="11"/>
        <item x="5"/>
        <item x="4"/>
        <item x="3"/>
        <item x="12"/>
        <item x="9"/>
        <item x="6"/>
        <item x="2"/>
        <item x="7"/>
        <item x="8"/>
        <item x="13"/>
        <item x="0"/>
        <item x="10"/>
        <item x="1"/>
        <item x="14"/>
        <item t="default"/>
      </items>
      <autoSortScope>
        <pivotArea dataOnly="0" outline="0" fieldPosition="0">
          <references count="1">
            <reference field="4294967294" count="1" selected="0">
              <x v="7"/>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0"/>
        <item h="1" x="2"/>
        <item h="1" x="1"/>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3"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43" outline="0" showAll="0" defaultSubtotal="0"/>
  </pivotFields>
  <rowFields count="1">
    <field x="0"/>
  </rowFields>
  <rowItems count="14">
    <i>
      <x v="12"/>
    </i>
    <i>
      <x v="7"/>
    </i>
    <i>
      <x/>
    </i>
    <i>
      <x v="4"/>
    </i>
    <i>
      <x v="1"/>
    </i>
    <i>
      <x v="11"/>
    </i>
    <i>
      <x v="9"/>
    </i>
    <i>
      <x v="2"/>
    </i>
    <i>
      <x v="3"/>
    </i>
    <i>
      <x v="14"/>
    </i>
    <i>
      <x v="8"/>
    </i>
    <i>
      <x v="6"/>
    </i>
    <i>
      <x v="5"/>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15" hier="-1"/>
  </pageFields>
  <dataFields count="16">
    <dataField name=" 2018 Actual " fld="27" baseField="0" baseItem="12" numFmtId="3"/>
    <dataField name=" 2019 Actual " fld="28" baseField="0" baseItem="12" numFmtId="3"/>
    <dataField name=" 2020 Actual " fld="17" baseField="0" baseItem="0" numFmtId="3"/>
    <dataField name=" 2021 R. Budget" fld="7" baseField="0" baseItem="0" numFmtId="3"/>
    <dataField name=" 2021 Actual " fld="8" baseField="0" baseItem="0" numFmtId="3"/>
    <dataField name=" 2021 PR" fld="9" baseField="0" baseItem="0" numFmtId="3"/>
    <dataField name=" 2021 PO" fld="10" baseField="0" baseItem="0" numFmtId="3"/>
    <dataField name=" 2022 Budget" fld="18" baseField="0" baseItem="0" numFmtId="3"/>
    <dataField name=" 2022 Budget Scenario 90%" fld="19" baseField="0" baseItem="0" numFmtId="3"/>
    <dataField name=" 2022 Budget Scenario 80%" fld="20" baseField="0" baseItem="0" numFmtId="3"/>
    <dataField name=" 2022 Budget Scenario 70%" fld="21" baseField="0" baseItem="0" numFmtId="3"/>
    <dataField name=" 2022 Budget Finance Recommendation" fld="24" baseField="0" baseItem="12" numFmtId="3"/>
    <dataField name=" 2023 Budget" fld="22" baseField="0" baseItem="0" numFmtId="3"/>
    <dataField name=" 2023 Budget Finance Recommendation" fld="25" baseField="0" baseItem="4" numFmtId="3"/>
    <dataField name=" 2024 Budget" fld="23" baseField="0" baseItem="4" numFmtId="3"/>
    <dataField name=" 2024 Budget Finance Recommendation" fld="26" baseField="0" baseItem="1" numFmtId="3"/>
  </dataFields>
  <formats count="33">
    <format dxfId="177">
      <pivotArea dataOnly="0" labelOnly="1" outline="0" fieldPosition="0">
        <references count="1">
          <reference field="4294967294" count="1">
            <x v="7"/>
          </reference>
        </references>
      </pivotArea>
    </format>
    <format dxfId="176">
      <pivotArea dataOnly="0" labelOnly="1" outline="0" fieldPosition="0">
        <references count="1">
          <reference field="4294967294" count="3">
            <x v="8"/>
            <x v="9"/>
            <x v="10"/>
          </reference>
        </references>
      </pivotArea>
    </format>
    <format dxfId="175">
      <pivotArea dataOnly="0" labelOnly="1" outline="0" fieldPosition="0">
        <references count="1">
          <reference field="4294967294" count="1">
            <x v="12"/>
          </reference>
        </references>
      </pivotArea>
    </format>
    <format dxfId="174">
      <pivotArea dataOnly="0" labelOnly="1" outline="0" fieldPosition="0">
        <references count="1">
          <reference field="4294967294" count="1">
            <x v="14"/>
          </reference>
        </references>
      </pivotArea>
    </format>
    <format dxfId="173">
      <pivotArea field="0" type="button" dataOnly="0" labelOnly="1" outline="0" axis="axisRow" fieldPosition="0"/>
    </format>
    <format dxfId="172">
      <pivotArea dataOnly="0" labelOnly="1" outline="0" fieldPosition="0">
        <references count="1">
          <reference field="4294967294" count="11">
            <x v="2"/>
            <x v="3"/>
            <x v="4"/>
            <x v="5"/>
            <x v="6"/>
            <x v="7"/>
            <x v="8"/>
            <x v="9"/>
            <x v="10"/>
            <x v="12"/>
            <x v="14"/>
          </reference>
        </references>
      </pivotArea>
    </format>
    <format dxfId="171">
      <pivotArea collapsedLevelsAreSubtotals="1" fieldPosition="0">
        <references count="1">
          <reference field="0" count="12">
            <x v="0"/>
            <x v="1"/>
            <x v="2"/>
            <x v="3"/>
            <x v="4"/>
            <x v="5"/>
            <x v="6"/>
            <x v="7"/>
            <x v="8"/>
            <x v="9"/>
            <x v="11"/>
            <x v="12"/>
          </reference>
        </references>
      </pivotArea>
    </format>
    <format dxfId="170">
      <pivotArea dataOnly="0" labelOnly="1" outline="0" fieldPosition="0">
        <references count="1">
          <reference field="4294967294" count="11">
            <x v="2"/>
            <x v="3"/>
            <x v="4"/>
            <x v="5"/>
            <x v="6"/>
            <x v="7"/>
            <x v="8"/>
            <x v="9"/>
            <x v="10"/>
            <x v="12"/>
            <x v="14"/>
          </reference>
        </references>
      </pivotArea>
    </format>
    <format dxfId="169">
      <pivotArea outline="0" fieldPosition="0">
        <references count="1">
          <reference field="4294967294" count="1">
            <x v="0"/>
          </reference>
        </references>
      </pivotArea>
    </format>
    <format dxfId="168">
      <pivotArea outline="0" collapsedLevelsAreSubtotals="1" fieldPosition="0"/>
    </format>
    <format dxfId="167">
      <pivotArea dataOnly="0" labelOnly="1" outline="0" fieldPosition="0">
        <references count="1">
          <reference field="4294967294" count="12">
            <x v="0"/>
            <x v="2"/>
            <x v="3"/>
            <x v="4"/>
            <x v="5"/>
            <x v="6"/>
            <x v="7"/>
            <x v="8"/>
            <x v="9"/>
            <x v="10"/>
            <x v="12"/>
            <x v="14"/>
          </reference>
        </references>
      </pivotArea>
    </format>
    <format dxfId="166">
      <pivotArea outline="0" collapsedLevelsAreSubtotals="1" fieldPosition="0"/>
    </format>
    <format dxfId="165">
      <pivotArea dataOnly="0" labelOnly="1" outline="0" fieldPosition="0">
        <references count="1">
          <reference field="4294967294" count="13">
            <x v="0"/>
            <x v="1"/>
            <x v="2"/>
            <x v="3"/>
            <x v="4"/>
            <x v="5"/>
            <x v="6"/>
            <x v="7"/>
            <x v="8"/>
            <x v="9"/>
            <x v="10"/>
            <x v="12"/>
            <x v="14"/>
          </reference>
        </references>
      </pivotArea>
    </format>
    <format dxfId="164">
      <pivotArea outline="0" fieldPosition="0">
        <references count="1">
          <reference field="4294967294" count="1">
            <x v="1"/>
          </reference>
        </references>
      </pivotArea>
    </format>
    <format dxfId="163">
      <pivotArea outline="0" fieldPosition="0">
        <references count="1">
          <reference field="4294967294" count="1">
            <x v="11"/>
          </reference>
        </references>
      </pivotArea>
    </format>
    <format dxfId="162">
      <pivotArea outline="0" fieldPosition="0">
        <references count="1">
          <reference field="4294967294" count="1">
            <x v="13"/>
          </reference>
        </references>
      </pivotArea>
    </format>
    <format dxfId="161">
      <pivotArea outline="0" fieldPosition="0">
        <references count="1">
          <reference field="4294967294" count="1">
            <x v="15"/>
          </reference>
        </references>
      </pivotArea>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outline="0" fieldPosition="0">
        <references count="1">
          <reference field="0" count="12">
            <x v="0"/>
            <x v="1"/>
            <x v="2"/>
            <x v="3"/>
            <x v="4"/>
            <x v="5"/>
            <x v="6"/>
            <x v="7"/>
            <x v="8"/>
            <x v="9"/>
            <x v="11"/>
            <x v="12"/>
          </reference>
        </references>
      </pivotArea>
    </format>
    <format dxfId="156">
      <pivotArea dataOnly="0" labelOnly="1" grandRow="1" outline="0" fieldPosition="0"/>
    </format>
    <format dxfId="155">
      <pivotArea dataOnly="0" labelOnly="1" outline="0" fieldPosition="0">
        <references count="1">
          <reference field="4294967294" count="16">
            <x v="0"/>
            <x v="1"/>
            <x v="2"/>
            <x v="3"/>
            <x v="4"/>
            <x v="5"/>
            <x v="6"/>
            <x v="7"/>
            <x v="8"/>
            <x v="9"/>
            <x v="10"/>
            <x v="11"/>
            <x v="12"/>
            <x v="13"/>
            <x v="14"/>
            <x v="15"/>
          </reference>
        </references>
      </pivotArea>
    </format>
    <format dxfId="154">
      <pivotArea field="0" type="button" dataOnly="0" labelOnly="1" outline="0" axis="axisRow" fieldPosition="0"/>
    </format>
    <format dxfId="153">
      <pivotArea dataOnly="0" labelOnly="1" outline="0" fieldPosition="0">
        <references count="1">
          <reference field="4294967294" count="16">
            <x v="0"/>
            <x v="1"/>
            <x v="2"/>
            <x v="3"/>
            <x v="4"/>
            <x v="5"/>
            <x v="6"/>
            <x v="7"/>
            <x v="8"/>
            <x v="9"/>
            <x v="10"/>
            <x v="11"/>
            <x v="12"/>
            <x v="13"/>
            <x v="14"/>
            <x v="15"/>
          </reference>
        </references>
      </pivotArea>
    </format>
    <format dxfId="152">
      <pivotArea field="0" type="button" dataOnly="0" labelOnly="1" outline="0" axis="axisRow" fieldPosition="0"/>
    </format>
    <format dxfId="151">
      <pivotArea dataOnly="0" labelOnly="1" outline="0" fieldPosition="0">
        <references count="1">
          <reference field="4294967294" count="16">
            <x v="0"/>
            <x v="1"/>
            <x v="2"/>
            <x v="3"/>
            <x v="4"/>
            <x v="5"/>
            <x v="6"/>
            <x v="7"/>
            <x v="8"/>
            <x v="9"/>
            <x v="10"/>
            <x v="11"/>
            <x v="12"/>
            <x v="13"/>
            <x v="14"/>
            <x v="15"/>
          </reference>
        </references>
      </pivotArea>
    </format>
    <format dxfId="150">
      <pivotArea type="all" dataOnly="0" outline="0" fieldPosition="0"/>
    </format>
    <format dxfId="149">
      <pivotArea outline="0" collapsedLevelsAreSubtotals="1" fieldPosition="0"/>
    </format>
    <format dxfId="148">
      <pivotArea field="0" type="button" dataOnly="0" labelOnly="1" outline="0" axis="axisRow" fieldPosition="0"/>
    </format>
    <format dxfId="147">
      <pivotArea dataOnly="0" labelOnly="1" outline="0" fieldPosition="0">
        <references count="1">
          <reference field="0" count="12">
            <x v="0"/>
            <x v="1"/>
            <x v="2"/>
            <x v="3"/>
            <x v="4"/>
            <x v="5"/>
            <x v="6"/>
            <x v="7"/>
            <x v="8"/>
            <x v="9"/>
            <x v="11"/>
            <x v="12"/>
          </reference>
        </references>
      </pivotArea>
    </format>
    <format dxfId="146">
      <pivotArea dataOnly="0" labelOnly="1" grandRow="1" outline="0" fieldPosition="0"/>
    </format>
    <format dxfId="145">
      <pivotArea dataOnly="0" labelOnly="1" outline="0" fieldPosition="0">
        <references count="1">
          <reference field="4294967294" count="16">
            <x v="0"/>
            <x v="1"/>
            <x v="2"/>
            <x v="3"/>
            <x v="4"/>
            <x v="5"/>
            <x v="6"/>
            <x v="7"/>
            <x v="8"/>
            <x v="9"/>
            <x v="10"/>
            <x v="11"/>
            <x v="12"/>
            <x v="13"/>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Q93" firstHeaderRow="0" firstDataRow="1" firstDataCol="1" rowPageCount="1" colPageCount="1"/>
  <pivotFields count="29">
    <pivotField axis="axisRow" subtotalTop="0" showAll="0" sortType="descending">
      <items count="16">
        <item sd="0" x="11"/>
        <item sd="0" x="5"/>
        <item sd="0" x="4"/>
        <item sd="0" x="3"/>
        <item sd="0" x="12"/>
        <item sd="0" x="9"/>
        <item sd="0" x="6"/>
        <item sd="0" x="2"/>
        <item sd="0" x="7"/>
        <item x="8"/>
        <item sd="0" x="13"/>
        <item sd="0" x="0"/>
        <item sd="0" x="10"/>
        <item x="1"/>
        <item x="14"/>
        <item t="default" sd="0"/>
      </items>
      <autoSortScope>
        <pivotArea dataOnly="0" outline="0" fieldPosition="0">
          <references count="1">
            <reference field="4294967294" count="1" selected="0">
              <x v="7"/>
            </reference>
          </references>
        </pivotArea>
      </autoSortScope>
    </pivotField>
    <pivotField subtotalTop="0" showAll="0"/>
    <pivotField subtotalTop="0" showAll="0"/>
    <pivotField subtotalTop="0" showAll="0"/>
    <pivotField axis="axisRow" subtotalTop="0" showAll="0" sortType="descending">
      <items count="100">
        <item sd="0" x="0"/>
        <item sd="0" x="2"/>
        <item sd="0" x="28"/>
        <item sd="0" x="31"/>
        <item sd="0" m="1" x="91"/>
        <item sd="0" x="17"/>
        <item sd="0" x="61"/>
        <item sd="0" x="55"/>
        <item sd="0" x="54"/>
        <item sd="0" x="11"/>
        <item sd="0" x="83"/>
        <item sd="0" x="13"/>
        <item sd="0" x="43"/>
        <item sd="0" m="1" x="97"/>
        <item sd="0" x="86"/>
        <item sd="0" x="8"/>
        <item sd="0" x="68"/>
        <item sd="0" x="6"/>
        <item sd="0" x="18"/>
        <item sd="0" x="87"/>
        <item sd="0" x="85"/>
        <item sd="0" x="66"/>
        <item sd="0" m="1" x="98"/>
        <item sd="0" x="26"/>
        <item sd="0" x="50"/>
        <item sd="0" x="71"/>
        <item sd="0" x="7"/>
        <item sd="0" x="12"/>
        <item sd="0" x="60"/>
        <item sd="0" x="62"/>
        <item sd="0" x="41"/>
        <item sd="0" x="58"/>
        <item sd="0" x="84"/>
        <item sd="0" x="22"/>
        <item sd="0" x="82"/>
        <item sd="0" x="42"/>
        <item sd="0" x="45"/>
        <item sd="0" x="46"/>
        <item sd="0" x="47"/>
        <item sd="0" x="16"/>
        <item sd="0" x="64"/>
        <item sd="0" x="32"/>
        <item sd="0" x="37"/>
        <item sd="0" x="29"/>
        <item sd="0" x="3"/>
        <item sd="0" x="75"/>
        <item sd="0" x="4"/>
        <item sd="0" x="44"/>
        <item sd="0" x="79"/>
        <item sd="0" x="48"/>
        <item sd="0" x="57"/>
        <item sd="0" x="21"/>
        <item sd="0" x="52"/>
        <item sd="0" x="76"/>
        <item sd="0" x="14"/>
        <item sd="0" x="30"/>
        <item sd="0" x="49"/>
        <item sd="0" x="25"/>
        <item sd="0" x="20"/>
        <item sd="0" x="15"/>
        <item sd="0" x="19"/>
        <item sd="0" x="34"/>
        <item sd="0" x="67"/>
        <item sd="0" x="53"/>
        <item sd="0" x="56"/>
        <item sd="0" x="59"/>
        <item sd="0" x="81"/>
        <item sd="0" x="33"/>
        <item sd="0" x="69"/>
        <item sd="0" x="40"/>
        <item sd="0" x="74"/>
        <item sd="0" x="78"/>
        <item sd="0" m="1" x="92"/>
        <item sd="0" x="5"/>
        <item sd="0" x="63"/>
        <item sd="0" x="73"/>
        <item sd="0" x="36"/>
        <item sd="0" x="39"/>
        <item sd="0" x="77"/>
        <item sd="0" x="23"/>
        <item sd="0" x="27"/>
        <item sd="0" x="24"/>
        <item sd="0" x="80"/>
        <item sd="0" x="72"/>
        <item sd="0" x="9"/>
        <item sd="0" x="65"/>
        <item sd="0" x="38"/>
        <item sd="0" x="35"/>
        <item sd="0" x="10"/>
        <item sd="0" x="70"/>
        <item sd="0" x="51"/>
        <item sd="0" m="1" x="96"/>
        <item sd="0" x="88"/>
        <item sd="0" m="1" x="93"/>
        <item sd="0" m="1" x="95"/>
        <item sd="0" m="1" x="94"/>
        <item x="1"/>
        <item x="89"/>
        <item x="90"/>
        <item t="default" sd="0"/>
      </items>
      <autoSortScope>
        <pivotArea dataOnly="0" outline="0" fieldPosition="0">
          <references count="1">
            <reference field="4294967294" count="1" selected="0">
              <x v="7"/>
            </reference>
          </references>
        </pivotArea>
      </autoSortScope>
    </pivotField>
    <pivotField subtotalTop="0" showAll="0"/>
    <pivotField subtotalTop="0" showAll="0"/>
    <pivotField dataField="1" subtotalTop="0" showAll="0"/>
    <pivotField dataField="1" subtotalTop="0" showAll="0"/>
    <pivotField dataField="1" subtotalTop="0" showAll="0"/>
    <pivotField dataField="1" subtotalTop="0" showAll="0"/>
    <pivotField subtotalTop="0" showAll="0"/>
    <pivotField subtotalTop="0" showAll="0"/>
    <pivotField subtotalTop="0" showAll="0"/>
    <pivotField subtotalTop="0" showAll="0"/>
    <pivotField axis="axisPage" subtotalTop="0" showAll="0">
      <items count="4">
        <item x="0"/>
        <item x="2"/>
        <item x="1"/>
        <item t="default"/>
      </items>
    </pivotField>
    <pivotField subtotalTop="0" showAll="0"/>
    <pivotField dataField="1" subtotalTop="0" showAll="0"/>
    <pivotField dataField="1" subtotalTop="0" showAll="0"/>
    <pivotField dataField="1" subtotalTop="0" showAll="0"/>
    <pivotField dataField="1" subtotalTop="0" showAll="0"/>
    <pivotField dataField="1" subtotalTop="0" showAll="0"/>
    <pivotField dataField="1" subtotalTop="0" showAll="0"/>
    <pivotField dataField="1" numFmtId="43" subtotalTop="0" showAll="0"/>
    <pivotField dataField="1" showAll="0" defaultSubtotal="0"/>
    <pivotField dataField="1" showAll="0" defaultSubtotal="0"/>
    <pivotField dataField="1" showAll="0" defaultSubtotal="0"/>
    <pivotField dataField="1" subtotalTop="0" showAll="0"/>
    <pivotField dataField="1" numFmtId="43" subtotalTop="0" showAll="0"/>
  </pivotFields>
  <rowFields count="2">
    <field x="4"/>
    <field x="0"/>
  </rowFields>
  <rowItems count="90">
    <i>
      <x v="57"/>
    </i>
    <i>
      <x v="68"/>
    </i>
    <i>
      <x v="82"/>
    </i>
    <i>
      <x v="1"/>
    </i>
    <i>
      <x v="8"/>
    </i>
    <i>
      <x v="15"/>
    </i>
    <i>
      <x v="43"/>
    </i>
    <i>
      <x v="45"/>
    </i>
    <i>
      <x v="24"/>
    </i>
    <i>
      <x v="47"/>
    </i>
    <i>
      <x v="40"/>
    </i>
    <i>
      <x v="41"/>
    </i>
    <i>
      <x v="83"/>
    </i>
    <i>
      <x v="17"/>
    </i>
    <i>
      <x v="69"/>
    </i>
    <i>
      <x v="12"/>
    </i>
    <i>
      <x v="5"/>
    </i>
    <i>
      <x v="78"/>
    </i>
    <i>
      <x v="2"/>
    </i>
    <i>
      <x v="79"/>
    </i>
    <i>
      <x v="90"/>
    </i>
    <i>
      <x v="23"/>
    </i>
    <i>
      <x v="44"/>
    </i>
    <i>
      <x v="9"/>
    </i>
    <i>
      <x v="66"/>
    </i>
    <i>
      <x v="18"/>
    </i>
    <i>
      <x v="3"/>
    </i>
    <i>
      <x v="81"/>
    </i>
    <i>
      <x v="21"/>
    </i>
    <i>
      <x v="58"/>
    </i>
    <i>
      <x v="60"/>
    </i>
    <i>
      <x v="16"/>
    </i>
    <i>
      <x v="73"/>
    </i>
    <i>
      <x v="77"/>
    </i>
    <i>
      <x v="25"/>
    </i>
    <i>
      <x v="80"/>
    </i>
    <i>
      <x v="27"/>
    </i>
    <i>
      <x/>
    </i>
    <i>
      <x v="46"/>
    </i>
    <i>
      <x v="76"/>
    </i>
    <i>
      <x v="26"/>
    </i>
    <i>
      <x v="59"/>
    </i>
    <i>
      <x v="86"/>
    </i>
    <i>
      <x v="62"/>
    </i>
    <i>
      <x v="63"/>
    </i>
    <i>
      <x v="35"/>
    </i>
    <i>
      <x v="70"/>
    </i>
    <i>
      <x v="11"/>
    </i>
    <i>
      <x v="85"/>
    </i>
    <i>
      <x v="7"/>
    </i>
    <i>
      <x v="84"/>
    </i>
    <i>
      <x v="39"/>
    </i>
    <i>
      <x v="31"/>
    </i>
    <i>
      <x v="53"/>
    </i>
    <i>
      <x v="28"/>
    </i>
    <i>
      <x v="74"/>
    </i>
    <i>
      <x v="87"/>
    </i>
    <i>
      <x v="33"/>
    </i>
    <i>
      <x v="75"/>
    </i>
    <i>
      <x v="54"/>
    </i>
    <i>
      <x v="50"/>
    </i>
    <i>
      <x v="30"/>
    </i>
    <i>
      <x v="52"/>
    </i>
    <i>
      <x v="51"/>
    </i>
    <i>
      <x v="29"/>
    </i>
    <i>
      <x v="56"/>
    </i>
    <i>
      <x v="71"/>
    </i>
    <i>
      <x v="67"/>
    </i>
    <i>
      <x v="48"/>
    </i>
    <i>
      <x v="64"/>
    </i>
    <i>
      <x v="88"/>
    </i>
    <i>
      <x v="89"/>
    </i>
    <i>
      <x v="49"/>
    </i>
    <i>
      <x v="6"/>
    </i>
    <i>
      <x v="98"/>
    </i>
    <i r="1">
      <x/>
    </i>
    <i t="default">
      <x v="98"/>
    </i>
    <i>
      <x v="97"/>
    </i>
    <i r="1">
      <x v="1"/>
    </i>
    <i t="default">
      <x v="97"/>
    </i>
    <i>
      <x v="36"/>
    </i>
    <i>
      <x v="38"/>
    </i>
    <i>
      <x v="19"/>
    </i>
    <i>
      <x v="55"/>
    </i>
    <i>
      <x v="92"/>
    </i>
    <i>
      <x v="42"/>
    </i>
    <i>
      <x v="37"/>
    </i>
    <i>
      <x v="65"/>
    </i>
    <i>
      <x v="61"/>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15" item="0" hier="-1"/>
  </pageFields>
  <dataFields count="16">
    <dataField name=" 2018 Actual " fld="27" baseField="4" baseItem="69" numFmtId="3"/>
    <dataField name=" 2019 Actual " fld="28" baseField="4" baseItem="69" numFmtId="3"/>
    <dataField name=" 2020 Actual " fld="17" baseField="0" baseItem="0" numFmtId="3"/>
    <dataField name=" 2021 R. Budget" fld="7" baseField="0" baseItem="0" numFmtId="3"/>
    <dataField name=" 2021 Actual " fld="8" baseField="0" baseItem="0" numFmtId="3"/>
    <dataField name=" 2021 PR" fld="9" baseField="0" baseItem="0" numFmtId="3"/>
    <dataField name=" 2021 PO" fld="10" baseField="0" baseItem="0" numFmtId="3"/>
    <dataField name=" 2022 Budget" fld="18" baseField="0" baseItem="0" numFmtId="3"/>
    <dataField name=" 2022 Budget Scenario 90%" fld="19" baseField="0" baseItem="0" numFmtId="3"/>
    <dataField name=" 2022 Budget Scenario 80%" fld="20" baseField="0" baseItem="0" numFmtId="3"/>
    <dataField name=" 2022 Budget Scenario 70%" fld="21" baseField="0" baseItem="0" numFmtId="3"/>
    <dataField name=" 2022 Budget Finance Recommendation" fld="24" baseField="4" baseItem="57" numFmtId="3"/>
    <dataField name=" 2023 Budget" fld="22" baseField="0" baseItem="0" numFmtId="3"/>
    <dataField name=" 2023 Budget Finance Recommendation" fld="25" baseField="0" baseItem="12" numFmtId="3"/>
    <dataField name=" 2024 Budget" fld="23" baseField="0" baseItem="4" numFmtId="3"/>
    <dataField name=" 2024 Budget Finance Recommendation" fld="26" baseField="4" baseItem="57" numFmtId="3"/>
  </dataFields>
  <formats count="61">
    <format dxfId="144">
      <pivotArea dataOnly="0" labelOnly="1" outline="0" fieldPosition="0">
        <references count="1">
          <reference field="4294967294" count="4">
            <x v="7"/>
            <x v="8"/>
            <x v="9"/>
            <x v="10"/>
          </reference>
        </references>
      </pivotArea>
    </format>
    <format dxfId="143">
      <pivotArea dataOnly="0" labelOnly="1" outline="0" fieldPosition="0">
        <references count="1">
          <reference field="4294967294" count="1">
            <x v="12"/>
          </reference>
        </references>
      </pivotArea>
    </format>
    <format dxfId="142">
      <pivotArea dataOnly="0" labelOnly="1" outline="0" fieldPosition="0">
        <references count="1">
          <reference field="4294967294" count="1">
            <x v="14"/>
          </reference>
        </references>
      </pivotArea>
    </format>
    <format dxfId="141">
      <pivotArea outline="0" fieldPosition="0">
        <references count="1">
          <reference field="4294967294" count="1">
            <x v="0"/>
          </reference>
        </references>
      </pivotArea>
    </format>
    <format dxfId="140">
      <pivotArea outline="0" fieldPosition="0">
        <references count="1">
          <reference field="4294967294" count="1">
            <x v="1"/>
          </reference>
        </references>
      </pivotArea>
    </format>
    <format dxfId="139">
      <pivotArea collapsedLevelsAreSubtotals="1" fieldPosition="0">
        <references count="3">
          <reference field="4294967294" count="2" selected="0">
            <x v="12"/>
            <x v="14"/>
          </reference>
          <reference field="0" count="2">
            <x v="4"/>
            <x v="12"/>
          </reference>
          <reference field="4" count="1" selected="0">
            <x v="41"/>
          </reference>
        </references>
      </pivotArea>
    </format>
    <format dxfId="138">
      <pivotArea collapsedLevelsAreSubtotals="1" fieldPosition="0">
        <references count="3">
          <reference field="4294967294" count="2" selected="0">
            <x v="12"/>
            <x v="14"/>
          </reference>
          <reference field="0" count="1">
            <x v="4"/>
          </reference>
          <reference field="4" count="1" selected="0">
            <x v="1"/>
          </reference>
        </references>
      </pivotArea>
    </format>
    <format dxfId="137">
      <pivotArea collapsedLevelsAreSubtotals="1" fieldPosition="0">
        <references count="3">
          <reference field="4294967294" count="6" selected="0">
            <x v="7"/>
            <x v="8"/>
            <x v="9"/>
            <x v="10"/>
            <x v="12"/>
            <x v="14"/>
          </reference>
          <reference field="0" count="1">
            <x v="11"/>
          </reference>
          <reference field="4" count="1" selected="0">
            <x v="1"/>
          </reference>
        </references>
      </pivotArea>
    </format>
    <format dxfId="136">
      <pivotArea collapsedLevelsAreSubtotals="1" fieldPosition="0">
        <references count="3">
          <reference field="4294967294" count="1" selected="0">
            <x v="7"/>
          </reference>
          <reference field="0" count="1">
            <x v="9"/>
          </reference>
          <reference field="4" count="1" selected="0">
            <x v="47"/>
          </reference>
        </references>
      </pivotArea>
    </format>
    <format dxfId="135">
      <pivotArea collapsedLevelsAreSubtotals="1" fieldPosition="0">
        <references count="3">
          <reference field="4294967294" count="6" selected="0">
            <x v="7"/>
            <x v="8"/>
            <x v="9"/>
            <x v="10"/>
            <x v="12"/>
            <x v="14"/>
          </reference>
          <reference field="0" count="1">
            <x v="2"/>
          </reference>
          <reference field="4" count="1" selected="0">
            <x v="47"/>
          </reference>
        </references>
      </pivotArea>
    </format>
    <format dxfId="134">
      <pivotArea collapsedLevelsAreSubtotals="1" fieldPosition="0">
        <references count="3">
          <reference field="4294967294" count="1" selected="0">
            <x v="7"/>
          </reference>
          <reference field="0" count="1">
            <x v="0"/>
          </reference>
          <reference field="4" count="1" selected="0">
            <x v="45"/>
          </reference>
        </references>
      </pivotArea>
    </format>
    <format dxfId="133">
      <pivotArea collapsedLevelsAreSubtotals="1" fieldPosition="0">
        <references count="3">
          <reference field="4294967294" count="1" selected="0">
            <x v="7"/>
          </reference>
          <reference field="0" count="1">
            <x v="0"/>
          </reference>
          <reference field="4" count="1" selected="0">
            <x v="24"/>
          </reference>
        </references>
      </pivotArea>
    </format>
    <format dxfId="132">
      <pivotArea collapsedLevelsAreSubtotals="1" fieldPosition="0">
        <references count="3">
          <reference field="4294967294" count="1" selected="0">
            <x v="7"/>
          </reference>
          <reference field="0" count="1">
            <x v="0"/>
          </reference>
          <reference field="4" count="1" selected="0">
            <x v="24"/>
          </reference>
        </references>
      </pivotArea>
    </format>
    <format dxfId="131">
      <pivotArea collapsedLevelsAreSubtotals="1" fieldPosition="0">
        <references count="3">
          <reference field="4294967294" count="1" selected="0">
            <x v="7"/>
          </reference>
          <reference field="0" count="2">
            <x v="9"/>
            <x v="12"/>
          </reference>
          <reference field="4" count="1" selected="0">
            <x v="40"/>
          </reference>
        </references>
      </pivotArea>
    </format>
    <format dxfId="130">
      <pivotArea collapsedLevelsAreSubtotals="1" fieldPosition="0">
        <references count="3">
          <reference field="4294967294" count="1" selected="0">
            <x v="7"/>
          </reference>
          <reference field="0" count="1">
            <x v="2"/>
          </reference>
          <reference field="4" count="1" selected="0">
            <x v="83"/>
          </reference>
        </references>
      </pivotArea>
    </format>
    <format dxfId="129">
      <pivotArea collapsedLevelsAreSubtotals="1" fieldPosition="0">
        <references count="3">
          <reference field="4294967294" count="1" selected="0">
            <x v="7"/>
          </reference>
          <reference field="0" count="1">
            <x v="1"/>
          </reference>
          <reference field="4" count="1" selected="0">
            <x v="69"/>
          </reference>
        </references>
      </pivotArea>
    </format>
    <format dxfId="128">
      <pivotArea collapsedLevelsAreSubtotals="1" fieldPosition="0">
        <references count="2">
          <reference field="4294967294" count="1" selected="0">
            <x v="0"/>
          </reference>
          <reference field="4" count="1">
            <x v="41"/>
          </reference>
        </references>
      </pivotArea>
    </format>
    <format dxfId="127">
      <pivotArea collapsedLevelsAreSubtotals="1" fieldPosition="0">
        <references count="3">
          <reference field="4294967294" count="1" selected="0">
            <x v="7"/>
          </reference>
          <reference field="0" count="1">
            <x v="1"/>
          </reference>
          <reference field="4" count="1" selected="0">
            <x v="69"/>
          </reference>
        </references>
      </pivotArea>
    </format>
    <format dxfId="126">
      <pivotArea collapsedLevelsAreSubtotals="1" fieldPosition="0">
        <references count="3">
          <reference field="4294967294" count="1" selected="0">
            <x v="7"/>
          </reference>
          <reference field="0" count="1">
            <x v="11"/>
          </reference>
          <reference field="4" count="1" selected="0">
            <x v="17"/>
          </reference>
        </references>
      </pivotArea>
    </format>
    <format dxfId="125">
      <pivotArea collapsedLevelsAreSubtotals="1" fieldPosition="0">
        <references count="3">
          <reference field="4294967294" count="1" selected="0">
            <x v="7"/>
          </reference>
          <reference field="0" count="1">
            <x v="11"/>
          </reference>
          <reference field="4" count="1" selected="0">
            <x v="5"/>
          </reference>
        </references>
      </pivotArea>
    </format>
    <format dxfId="124">
      <pivotArea collapsedLevelsAreSubtotals="1" fieldPosition="0">
        <references count="3">
          <reference field="4294967294" count="1" selected="0">
            <x v="7"/>
          </reference>
          <reference field="0" count="1">
            <x v="4"/>
          </reference>
          <reference field="4" count="1" selected="0">
            <x v="78"/>
          </reference>
        </references>
      </pivotArea>
    </format>
    <format dxfId="123">
      <pivotArea collapsedLevelsAreSubtotals="1" fieldPosition="0">
        <references count="3">
          <reference field="4294967294" count="1" selected="0">
            <x v="7"/>
          </reference>
          <reference field="0" count="2">
            <x v="2"/>
            <x v="3"/>
          </reference>
          <reference field="4" count="1" selected="0">
            <x v="2"/>
          </reference>
        </references>
      </pivotArea>
    </format>
    <format dxfId="122">
      <pivotArea collapsedLevelsAreSubtotals="1" fieldPosition="0">
        <references count="3">
          <reference field="4294967294" count="1" selected="0">
            <x v="7"/>
          </reference>
          <reference field="0" count="1">
            <x v="7"/>
          </reference>
          <reference field="4" count="1" selected="0">
            <x v="79"/>
          </reference>
        </references>
      </pivotArea>
    </format>
    <format dxfId="121">
      <pivotArea collapsedLevelsAreSubtotals="1" fieldPosition="0">
        <references count="3">
          <reference field="4294967294" count="1" selected="0">
            <x v="7"/>
          </reference>
          <reference field="0" count="1">
            <x v="4"/>
          </reference>
          <reference field="4" count="1" selected="0">
            <x v="0"/>
          </reference>
        </references>
      </pivotArea>
    </format>
    <format dxfId="120">
      <pivotArea collapsedLevelsAreSubtotals="1" fieldPosition="0">
        <references count="3">
          <reference field="4294967294" count="1" selected="0">
            <x v="7"/>
          </reference>
          <reference field="0" count="1">
            <x v="7"/>
          </reference>
          <reference field="4" count="1" selected="0">
            <x v="0"/>
          </reference>
        </references>
      </pivotArea>
    </format>
    <format dxfId="119">
      <pivotArea collapsedLevelsAreSubtotals="1" fieldPosition="0">
        <references count="3">
          <reference field="4294967294" count="1" selected="0">
            <x v="7"/>
          </reference>
          <reference field="0" count="1">
            <x v="2"/>
          </reference>
          <reference field="4" count="1" selected="0">
            <x v="0"/>
          </reference>
        </references>
      </pivotArea>
    </format>
    <format dxfId="118">
      <pivotArea collapsedLevelsAreSubtotals="1" fieldPosition="0">
        <references count="3">
          <reference field="4294967294" count="1" selected="0">
            <x v="7"/>
          </reference>
          <reference field="0" count="8">
            <x v="0"/>
            <x v="1"/>
            <x v="2"/>
            <x v="3"/>
            <x v="4"/>
            <x v="7"/>
            <x v="11"/>
            <x v="12"/>
          </reference>
          <reference field="4" count="1" selected="0">
            <x v="9"/>
          </reference>
        </references>
      </pivotArea>
    </format>
    <format dxfId="117">
      <pivotArea collapsedLevelsAreSubtotals="1" fieldPosition="0">
        <references count="3">
          <reference field="4294967294" count="1" selected="0">
            <x v="7"/>
          </reference>
          <reference field="0" count="2">
            <x v="2"/>
            <x v="3"/>
          </reference>
          <reference field="4" count="1" selected="0">
            <x v="3"/>
          </reference>
        </references>
      </pivotArea>
    </format>
    <format dxfId="116">
      <pivotArea collapsedLevelsAreSubtotals="1" fieldPosition="0">
        <references count="3">
          <reference field="4294967294" count="1" selected="0">
            <x v="7"/>
          </reference>
          <reference field="0" count="1">
            <x v="7"/>
          </reference>
          <reference field="4" count="1" selected="0">
            <x v="81"/>
          </reference>
        </references>
      </pivotArea>
    </format>
    <format dxfId="115">
      <pivotArea collapsedLevelsAreSubtotals="1" fieldPosition="0">
        <references count="3">
          <reference field="4294967294" count="1" selected="0">
            <x v="7"/>
          </reference>
          <reference field="0" count="1">
            <x v="11"/>
          </reference>
          <reference field="4" count="1" selected="0">
            <x v="18"/>
          </reference>
        </references>
      </pivotArea>
    </format>
    <format dxfId="114">
      <pivotArea collapsedLevelsAreSubtotals="1" fieldPosition="0">
        <references count="3">
          <reference field="4294967294" count="1" selected="0">
            <x v="7"/>
          </reference>
          <reference field="0" count="1">
            <x v="4"/>
          </reference>
          <reference field="4" count="1" selected="0">
            <x v="58"/>
          </reference>
        </references>
      </pivotArea>
    </format>
    <format dxfId="113">
      <pivotArea collapsedLevelsAreSubtotals="1" fieldPosition="0">
        <references count="3">
          <reference field="4294967294" count="1" selected="0">
            <x v="7"/>
          </reference>
          <reference field="0" count="1">
            <x v="11"/>
          </reference>
          <reference field="4" count="1" selected="0">
            <x v="58"/>
          </reference>
        </references>
      </pivotArea>
    </format>
    <format dxfId="112">
      <pivotArea collapsedLevelsAreSubtotals="1" fieldPosition="0">
        <references count="3">
          <reference field="4294967294" count="1" selected="0">
            <x v="7"/>
          </reference>
          <reference field="0" count="1">
            <x v="11"/>
          </reference>
          <reference field="4" count="1" selected="0">
            <x v="60"/>
          </reference>
        </references>
      </pivotArea>
    </format>
    <format dxfId="111">
      <pivotArea collapsedLevelsAreSubtotals="1" fieldPosition="0">
        <references count="3">
          <reference field="4294967294" count="1" selected="0">
            <x v="7"/>
          </reference>
          <reference field="0" count="1">
            <x v="2"/>
          </reference>
          <reference field="4" count="1" selected="0">
            <x v="77"/>
          </reference>
        </references>
      </pivotArea>
    </format>
    <format dxfId="110">
      <pivotArea collapsedLevelsAreSubtotals="1" fieldPosition="0">
        <references count="3">
          <reference field="4294967294" count="1" selected="0">
            <x v="7"/>
          </reference>
          <reference field="0" count="1">
            <x v="3"/>
          </reference>
          <reference field="4" count="1" selected="0">
            <x v="80"/>
          </reference>
        </references>
      </pivotArea>
    </format>
    <format dxfId="109">
      <pivotArea collapsedLevelsAreSubtotals="1" fieldPosition="0">
        <references count="3">
          <reference field="4294967294" count="1" selected="0">
            <x v="7"/>
          </reference>
          <reference field="0" count="2">
            <x v="2"/>
            <x v="4"/>
          </reference>
          <reference field="4" count="1" selected="0">
            <x v="80"/>
          </reference>
        </references>
      </pivotArea>
    </format>
    <format dxfId="108">
      <pivotArea collapsedLevelsAreSubtotals="1" fieldPosition="0">
        <references count="3">
          <reference field="4294967294" count="1" selected="0">
            <x v="7"/>
          </reference>
          <reference field="0" count="1">
            <x v="11"/>
          </reference>
          <reference field="4" count="1" selected="0">
            <x v="27"/>
          </reference>
        </references>
      </pivotArea>
    </format>
    <format dxfId="107">
      <pivotArea collapsedLevelsAreSubtotals="1" fieldPosition="0">
        <references count="3">
          <reference field="4294967294" count="1" selected="0">
            <x v="7"/>
          </reference>
          <reference field="0" count="5">
            <x v="0"/>
            <x v="2"/>
            <x v="3"/>
            <x v="7"/>
            <x v="8"/>
          </reference>
          <reference field="4" count="1" selected="0">
            <x v="27"/>
          </reference>
        </references>
      </pivotArea>
    </format>
    <format dxfId="106">
      <pivotArea collapsedLevelsAreSubtotals="1" fieldPosition="0">
        <references count="3">
          <reference field="4294967294" count="6" selected="0">
            <x v="7"/>
            <x v="8"/>
            <x v="9"/>
            <x v="10"/>
            <x v="12"/>
            <x v="14"/>
          </reference>
          <reference field="0" count="1">
            <x v="4"/>
          </reference>
          <reference field="4" count="1" selected="0">
            <x v="11"/>
          </reference>
        </references>
      </pivotArea>
    </format>
    <format dxfId="105">
      <pivotArea collapsedLevelsAreSubtotals="1" fieldPosition="0">
        <references count="3">
          <reference field="4294967294" count="1" selected="0">
            <x v="7"/>
          </reference>
          <reference field="0" count="2">
            <x v="1"/>
            <x v="8"/>
          </reference>
          <reference field="4" count="1" selected="0">
            <x v="11"/>
          </reference>
        </references>
      </pivotArea>
    </format>
    <format dxfId="104">
      <pivotArea collapsedLevelsAreSubtotals="1" fieldPosition="0">
        <references count="3">
          <reference field="4294967294" count="1" selected="0">
            <x v="7"/>
          </reference>
          <reference field="0" count="1">
            <x v="11"/>
          </reference>
          <reference field="4" count="1" selected="0">
            <x v="46"/>
          </reference>
        </references>
      </pivotArea>
    </format>
    <format dxfId="103">
      <pivotArea collapsedLevelsAreSubtotals="1" fieldPosition="0">
        <references count="3">
          <reference field="4294967294" count="1" selected="0">
            <x v="7"/>
          </reference>
          <reference field="0" count="2">
            <x v="0"/>
            <x v="3"/>
          </reference>
          <reference field="4" count="1" selected="0">
            <x v="76"/>
          </reference>
        </references>
      </pivotArea>
    </format>
    <format dxfId="102">
      <pivotArea collapsedLevelsAreSubtotals="1" fieldPosition="0">
        <references count="3">
          <reference field="4294967294" count="1" selected="0">
            <x v="7"/>
          </reference>
          <reference field="0" count="9">
            <x v="0"/>
            <x v="1"/>
            <x v="2"/>
            <x v="3"/>
            <x v="4"/>
            <x v="5"/>
            <x v="7"/>
            <x v="8"/>
            <x v="12"/>
          </reference>
          <reference field="4" count="1" selected="0">
            <x v="26"/>
          </reference>
        </references>
      </pivotArea>
    </format>
    <format dxfId="101">
      <pivotArea collapsedLevelsAreSubtotals="1" fieldPosition="0">
        <references count="3">
          <reference field="4294967294" count="1" selected="0">
            <x v="7"/>
          </reference>
          <reference field="0" count="1">
            <x v="0"/>
          </reference>
          <reference field="4" count="1" selected="0">
            <x v="86"/>
          </reference>
        </references>
      </pivotArea>
    </format>
    <format dxfId="100">
      <pivotArea collapsedLevelsAreSubtotals="1" fieldPosition="0">
        <references count="3">
          <reference field="4294967294" count="1" selected="0">
            <x v="7"/>
          </reference>
          <reference field="0" count="1">
            <x v="0"/>
          </reference>
          <reference field="4" count="1" selected="0">
            <x v="86"/>
          </reference>
        </references>
      </pivotArea>
    </format>
    <format dxfId="99">
      <pivotArea collapsedLevelsAreSubtotals="1" fieldPosition="0">
        <references count="3">
          <reference field="4294967294" count="1" selected="0">
            <x v="7"/>
          </reference>
          <reference field="0" count="1">
            <x v="0"/>
          </reference>
          <reference field="4" count="1" selected="0">
            <x v="86"/>
          </reference>
        </references>
      </pivotArea>
    </format>
    <format dxfId="98">
      <pivotArea collapsedLevelsAreSubtotals="1" fieldPosition="0">
        <references count="3">
          <reference field="4294967294" count="1" selected="0">
            <x v="7"/>
          </reference>
          <reference field="0" count="1">
            <x v="4"/>
          </reference>
          <reference field="4" count="1" selected="0">
            <x v="41"/>
          </reference>
        </references>
      </pivotArea>
    </format>
    <format dxfId="97">
      <pivotArea outline="0" fieldPosition="0">
        <references count="1">
          <reference field="4294967294" count="1">
            <x v="15"/>
          </reference>
        </references>
      </pivotArea>
    </format>
    <format dxfId="96">
      <pivotArea outline="0" fieldPosition="0">
        <references count="1">
          <reference field="4294967294" count="1">
            <x v="13"/>
          </reference>
        </references>
      </pivotArea>
    </format>
    <format dxfId="95">
      <pivotArea outline="0" fieldPosition="0">
        <references count="1">
          <reference field="4294967294" count="1">
            <x v="11"/>
          </reference>
        </references>
      </pivotArea>
    </format>
    <format dxfId="94">
      <pivotArea dataOnly="0" labelOnly="1" outline="0" fieldPosition="0">
        <references count="1">
          <reference field="4294967294" count="1">
            <x v="7"/>
          </reference>
        </references>
      </pivotArea>
    </format>
    <format dxfId="93">
      <pivotArea dataOnly="0" labelOnly="1" outline="0" fieldPosition="0">
        <references count="1">
          <reference field="4294967294" count="1">
            <x v="12"/>
          </reference>
        </references>
      </pivotArea>
    </format>
    <format dxfId="92">
      <pivotArea dataOnly="0" labelOnly="1" outline="0" fieldPosition="0">
        <references count="1">
          <reference field="4294967294" count="1">
            <x v="14"/>
          </reference>
        </references>
      </pivotArea>
    </format>
    <format dxfId="91">
      <pivotArea field="4" type="button" dataOnly="0" labelOnly="1" outline="0" axis="axisRow" fieldPosition="0"/>
    </format>
    <format dxfId="90">
      <pivotArea dataOnly="0" labelOnly="1" outline="0" fieldPosition="0">
        <references count="1">
          <reference field="4294967294" count="16">
            <x v="0"/>
            <x v="1"/>
            <x v="2"/>
            <x v="3"/>
            <x v="4"/>
            <x v="5"/>
            <x v="6"/>
            <x v="7"/>
            <x v="8"/>
            <x v="9"/>
            <x v="10"/>
            <x v="11"/>
            <x v="12"/>
            <x v="13"/>
            <x v="14"/>
            <x v="15"/>
          </reference>
        </references>
      </pivotArea>
    </format>
    <format dxfId="89">
      <pivotArea field="4" type="button" dataOnly="0" labelOnly="1" outline="0" axis="axisRow" fieldPosition="0"/>
    </format>
    <format dxfId="88">
      <pivotArea dataOnly="0" labelOnly="1" outline="0" fieldPosition="0">
        <references count="1">
          <reference field="4294967294" count="16">
            <x v="0"/>
            <x v="1"/>
            <x v="2"/>
            <x v="3"/>
            <x v="4"/>
            <x v="5"/>
            <x v="6"/>
            <x v="7"/>
            <x v="8"/>
            <x v="9"/>
            <x v="10"/>
            <x v="11"/>
            <x v="12"/>
            <x v="13"/>
            <x v="14"/>
            <x v="15"/>
          </reference>
        </references>
      </pivotArea>
    </format>
    <format dxfId="87">
      <pivotArea collapsedLevelsAreSubtotals="1" fieldPosition="0">
        <references count="3">
          <reference field="4294967294" count="1" selected="0">
            <x v="7"/>
          </reference>
          <reference field="0" count="0"/>
          <reference field="4" count="1" selected="0">
            <x v="47"/>
          </reference>
        </references>
      </pivotArea>
    </format>
    <format dxfId="86">
      <pivotArea dataOnly="0" outline="0" fieldPosition="0">
        <references count="2">
          <reference field="4294967294" count="1">
            <x v="10"/>
          </reference>
          <reference field="15" count="1" selected="0">
            <x v="0"/>
          </reference>
        </references>
      </pivotArea>
    </format>
    <format dxfId="85">
      <pivotArea field="4" type="button" dataOnly="0" labelOnly="1" outline="0" axis="axisRow" fieldPosition="0"/>
    </format>
    <format dxfId="84">
      <pivotArea dataOnly="0" labelOnly="1" outline="0" fieldPosition="0">
        <references count="1">
          <reference field="4294967294" count="16">
            <x v="0"/>
            <x v="1"/>
            <x v="2"/>
            <x v="3"/>
            <x v="4"/>
            <x v="5"/>
            <x v="6"/>
            <x v="7"/>
            <x v="8"/>
            <x v="9"/>
            <x v="10"/>
            <x v="11"/>
            <x v="12"/>
            <x v="13"/>
            <x v="14"/>
            <x v="1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Q16" firstHeaderRow="0" firstDataRow="1" firstDataCol="1" rowPageCount="1" colPageCount="1"/>
  <pivotFields count="29">
    <pivotField axis="axisRow" compact="0" outline="0" showAll="0" sortType="descending">
      <items count="16">
        <item x="11"/>
        <item x="5"/>
        <item x="4"/>
        <item x="3"/>
        <item x="12"/>
        <item x="9"/>
        <item x="6"/>
        <item x="2"/>
        <item x="7"/>
        <item x="8"/>
        <item x="13"/>
        <item x="0"/>
        <item x="10"/>
        <item x="1"/>
        <item x="14"/>
        <item t="default"/>
      </items>
      <autoSortScope>
        <pivotArea dataOnly="0" outline="0" fieldPosition="0">
          <references count="1">
            <reference field="4294967294" count="1" selected="0">
              <x v="7"/>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Page" compact="0" outline="0" multipleItemSelectionAllowed="1" showAll="0">
      <items count="4">
        <item h="1" x="0"/>
        <item x="2"/>
        <item h="1" x="1"/>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3"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43" outline="0" showAll="0" defaultSubtotal="0"/>
  </pivotFields>
  <rowFields count="1">
    <field x="0"/>
  </rowFields>
  <rowItems count="13">
    <i>
      <x v="12"/>
    </i>
    <i>
      <x v="1"/>
    </i>
    <i>
      <x v="4"/>
    </i>
    <i>
      <x v="3"/>
    </i>
    <i>
      <x v="2"/>
    </i>
    <i>
      <x v="9"/>
    </i>
    <i>
      <x v="7"/>
    </i>
    <i>
      <x v="8"/>
    </i>
    <i>
      <x v="10"/>
    </i>
    <i>
      <x v="11"/>
    </i>
    <i>
      <x/>
    </i>
    <i>
      <x v="6"/>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15" hier="-1"/>
  </pageFields>
  <dataFields count="16">
    <dataField name=" 2018 Actual " fld="27" baseField="0" baseItem="12" numFmtId="3"/>
    <dataField name=" 2019 Actual " fld="28" baseField="0" baseItem="12" numFmtId="3"/>
    <dataField name=" 2020 Actual " fld="17" baseField="0" baseItem="0" numFmtId="3"/>
    <dataField name=" 2021 R. Budget" fld="7" baseField="0" baseItem="0" numFmtId="3"/>
    <dataField name=" 2021 Actual " fld="8" baseField="0" baseItem="0" numFmtId="3"/>
    <dataField name=" 2021 PR" fld="9" baseField="0" baseItem="0" numFmtId="3"/>
    <dataField name=" 2021 PO" fld="10" baseField="0" baseItem="0" numFmtId="3"/>
    <dataField name=" 2022 Budget" fld="18" baseField="0" baseItem="0" numFmtId="3"/>
    <dataField name=" 2022 Budget Scenario 90%" fld="19" baseField="0" baseItem="0" numFmtId="3"/>
    <dataField name=" 2022 Budget Scenario 80%" fld="20" baseField="0" baseItem="0" numFmtId="3"/>
    <dataField name=" 2022 Budget Scenario 70%" fld="21" baseField="0" baseItem="0" numFmtId="3"/>
    <dataField name=" 2022 Budget Finance Recommendation" fld="24" baseField="0" baseItem="12" numFmtId="4"/>
    <dataField name=" 2023 Budget" fld="22" baseField="0" baseItem="0" numFmtId="3"/>
    <dataField name=" 2023 Budget Finance Recommendation" fld="25" baseField="0" baseItem="12" numFmtId="4"/>
    <dataField name=" 2024 Budget" fld="23" baseField="0" baseItem="4" numFmtId="3"/>
    <dataField name=" 2024 Budget Finance Recommendation" fld="26" baseField="0" baseItem="12"/>
  </dataFields>
  <formats count="31">
    <format dxfId="83">
      <pivotArea dataOnly="0" labelOnly="1" outline="0" fieldPosition="0">
        <references count="1">
          <reference field="4294967294" count="1">
            <x v="7"/>
          </reference>
        </references>
      </pivotArea>
    </format>
    <format dxfId="82">
      <pivotArea dataOnly="0" labelOnly="1" outline="0" fieldPosition="0">
        <references count="1">
          <reference field="4294967294" count="3">
            <x v="8"/>
            <x v="9"/>
            <x v="10"/>
          </reference>
        </references>
      </pivotArea>
    </format>
    <format dxfId="81">
      <pivotArea dataOnly="0" labelOnly="1" outline="0" fieldPosition="0">
        <references count="1">
          <reference field="4294967294" count="1">
            <x v="12"/>
          </reference>
        </references>
      </pivotArea>
    </format>
    <format dxfId="80">
      <pivotArea dataOnly="0" labelOnly="1" outline="0" fieldPosition="0">
        <references count="1">
          <reference field="4294967294" count="1">
            <x v="14"/>
          </reference>
        </references>
      </pivotArea>
    </format>
    <format dxfId="79">
      <pivotArea field="0" type="button" dataOnly="0" labelOnly="1" outline="0" axis="axisRow" fieldPosition="0"/>
    </format>
    <format dxfId="78">
      <pivotArea dataOnly="0" labelOnly="1" outline="0" fieldPosition="0">
        <references count="1">
          <reference field="4294967294" count="11">
            <x v="2"/>
            <x v="3"/>
            <x v="4"/>
            <x v="5"/>
            <x v="6"/>
            <x v="7"/>
            <x v="8"/>
            <x v="9"/>
            <x v="10"/>
            <x v="12"/>
            <x v="14"/>
          </reference>
        </references>
      </pivotArea>
    </format>
    <format dxfId="77">
      <pivotArea collapsedLevelsAreSubtotals="1" fieldPosition="0">
        <references count="1">
          <reference field="0" count="12">
            <x v="0"/>
            <x v="1"/>
            <x v="2"/>
            <x v="3"/>
            <x v="4"/>
            <x v="5"/>
            <x v="6"/>
            <x v="7"/>
            <x v="8"/>
            <x v="9"/>
            <x v="11"/>
            <x v="12"/>
          </reference>
        </references>
      </pivotArea>
    </format>
    <format dxfId="76">
      <pivotArea dataOnly="0" labelOnly="1" outline="0" fieldPosition="0">
        <references count="1">
          <reference field="4294967294" count="11">
            <x v="2"/>
            <x v="3"/>
            <x v="4"/>
            <x v="5"/>
            <x v="6"/>
            <x v="7"/>
            <x v="8"/>
            <x v="9"/>
            <x v="10"/>
            <x v="12"/>
            <x v="14"/>
          </reference>
        </references>
      </pivotArea>
    </format>
    <format dxfId="75">
      <pivotArea outline="0" fieldPosition="0">
        <references count="1">
          <reference field="4294967294" count="1">
            <x v="0"/>
          </reference>
        </references>
      </pivotArea>
    </format>
    <format dxfId="74">
      <pivotArea outline="0" collapsedLevelsAreSubtotals="1" fieldPosition="0"/>
    </format>
    <format dxfId="73">
      <pivotArea dataOnly="0" labelOnly="1" outline="0" fieldPosition="0">
        <references count="1">
          <reference field="4294967294" count="12">
            <x v="0"/>
            <x v="2"/>
            <x v="3"/>
            <x v="4"/>
            <x v="5"/>
            <x v="6"/>
            <x v="7"/>
            <x v="8"/>
            <x v="9"/>
            <x v="10"/>
            <x v="12"/>
            <x v="14"/>
          </reference>
        </references>
      </pivotArea>
    </format>
    <format dxfId="72">
      <pivotArea outline="0" collapsedLevelsAreSubtotals="1" fieldPosition="0"/>
    </format>
    <format dxfId="71">
      <pivotArea dataOnly="0" labelOnly="1" outline="0" fieldPosition="0">
        <references count="1">
          <reference field="4294967294" count="13">
            <x v="0"/>
            <x v="1"/>
            <x v="2"/>
            <x v="3"/>
            <x v="4"/>
            <x v="5"/>
            <x v="6"/>
            <x v="7"/>
            <x v="8"/>
            <x v="9"/>
            <x v="10"/>
            <x v="12"/>
            <x v="14"/>
          </reference>
        </references>
      </pivotArea>
    </format>
    <format dxfId="70">
      <pivotArea outline="0" fieldPosition="0">
        <references count="1">
          <reference field="4294967294" count="1">
            <x v="1"/>
          </reference>
        </references>
      </pivotArea>
    </format>
    <format dxfId="69">
      <pivotArea outline="0" fieldPosition="0">
        <references count="1">
          <reference field="4294967294" count="1">
            <x v="13"/>
          </reference>
        </references>
      </pivotArea>
    </format>
    <format dxfId="68">
      <pivotArea outline="0" fieldPosition="0">
        <references count="1">
          <reference field="4294967294" count="1">
            <x v="11"/>
          </reference>
        </references>
      </pivotArea>
    </format>
    <format dxfId="67">
      <pivotArea field="0" grandRow="1" outline="0" axis="axisRow" fieldPosition="0">
        <references count="1">
          <reference field="4294967294" count="5" selected="0">
            <x v="11"/>
            <x v="12"/>
            <x v="13"/>
            <x v="14"/>
            <x v="15"/>
          </reference>
        </references>
      </pivotArea>
    </format>
    <format dxfId="66">
      <pivotArea outline="0" fieldPosition="0">
        <references count="2">
          <reference field="4294967294" count="1" selected="0">
            <x v="15"/>
          </reference>
          <reference field="0" count="1" selected="0">
            <x v="1"/>
          </reference>
        </references>
      </pivotArea>
    </format>
    <format dxfId="65">
      <pivotArea outline="0" fieldPosition="0">
        <references count="2">
          <reference field="4294967294" count="1" selected="0">
            <x v="15"/>
          </reference>
          <reference field="0" count="12" selected="0">
            <x v="0"/>
            <x v="1"/>
            <x v="2"/>
            <x v="3"/>
            <x v="4"/>
            <x v="6"/>
            <x v="7"/>
            <x v="8"/>
            <x v="9"/>
            <x v="10"/>
            <x v="11"/>
            <x v="12"/>
          </reference>
        </references>
      </pivotArea>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outline="0" fieldPosition="0">
        <references count="1">
          <reference field="0" count="12">
            <x v="0"/>
            <x v="1"/>
            <x v="2"/>
            <x v="3"/>
            <x v="4"/>
            <x v="6"/>
            <x v="7"/>
            <x v="8"/>
            <x v="9"/>
            <x v="10"/>
            <x v="11"/>
            <x v="12"/>
          </reference>
        </references>
      </pivotArea>
    </format>
    <format dxfId="60">
      <pivotArea dataOnly="0" labelOnly="1" grandRow="1" outline="0" fieldPosition="0"/>
    </format>
    <format dxfId="59">
      <pivotArea dataOnly="0" labelOnly="1" outline="0" fieldPosition="0">
        <references count="1">
          <reference field="4294967294" count="16">
            <x v="0"/>
            <x v="1"/>
            <x v="2"/>
            <x v="3"/>
            <x v="4"/>
            <x v="5"/>
            <x v="6"/>
            <x v="7"/>
            <x v="8"/>
            <x v="9"/>
            <x v="10"/>
            <x v="11"/>
            <x v="12"/>
            <x v="13"/>
            <x v="14"/>
            <x v="15"/>
          </reference>
        </references>
      </pivotArea>
    </format>
    <format dxfId="58">
      <pivotArea field="0" type="button" dataOnly="0" labelOnly="1" outline="0" axis="axisRow" fieldPosition="0"/>
    </format>
    <format dxfId="57">
      <pivotArea dataOnly="0" labelOnly="1" outline="0" fieldPosition="0">
        <references count="1">
          <reference field="4294967294" count="16">
            <x v="0"/>
            <x v="1"/>
            <x v="2"/>
            <x v="3"/>
            <x v="4"/>
            <x v="5"/>
            <x v="6"/>
            <x v="7"/>
            <x v="8"/>
            <x v="9"/>
            <x v="10"/>
            <x v="11"/>
            <x v="12"/>
            <x v="13"/>
            <x v="14"/>
            <x v="15"/>
          </reference>
        </references>
      </pivotArea>
    </format>
    <format dxfId="56">
      <pivotArea field="0" type="button" dataOnly="0" labelOnly="1" outline="0" axis="axisRow" fieldPosition="0"/>
    </format>
    <format dxfId="55">
      <pivotArea dataOnly="0" labelOnly="1" outline="0" fieldPosition="0">
        <references count="1">
          <reference field="4294967294" count="16">
            <x v="0"/>
            <x v="1"/>
            <x v="2"/>
            <x v="3"/>
            <x v="4"/>
            <x v="5"/>
            <x v="6"/>
            <x v="7"/>
            <x v="8"/>
            <x v="9"/>
            <x v="10"/>
            <x v="11"/>
            <x v="12"/>
            <x v="13"/>
            <x v="14"/>
            <x v="15"/>
          </reference>
        </references>
      </pivotArea>
    </format>
    <format dxfId="54">
      <pivotArea field="0" type="button" dataOnly="0" labelOnly="1" outline="0" axis="axisRow" fieldPosition="0"/>
    </format>
    <format dxfId="53">
      <pivotArea dataOnly="0" labelOnly="1" outline="0" fieldPosition="0">
        <references count="1">
          <reference field="4294967294" count="16">
            <x v="0"/>
            <x v="1"/>
            <x v="2"/>
            <x v="3"/>
            <x v="4"/>
            <x v="5"/>
            <x v="6"/>
            <x v="7"/>
            <x v="8"/>
            <x v="9"/>
            <x v="10"/>
            <x v="11"/>
            <x v="12"/>
            <x v="13"/>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R25" firstHeaderRow="0" firstDataRow="1" firstDataCol="2" rowPageCount="1" colPageCount="1"/>
  <pivotFields count="29">
    <pivotField axis="axisRow" compact="0" outline="0" subtotalTop="0" showAll="0" sortType="descending">
      <items count="16">
        <item x="11"/>
        <item x="5"/>
        <item x="4"/>
        <item x="3"/>
        <item x="12"/>
        <item x="9"/>
        <item x="6"/>
        <item x="2"/>
        <item x="7"/>
        <item x="8"/>
        <item x="13"/>
        <item x="0"/>
        <item x="10"/>
        <item x="1"/>
        <item x="14"/>
        <item t="default"/>
      </items>
      <autoSortScope>
        <pivotArea dataOnly="0" outline="0" fieldPosition="0">
          <references count="1">
            <reference field="4294967294" count="1" selected="0">
              <x v="7"/>
            </reference>
          </references>
        </pivotArea>
      </autoSortScope>
    </pivotField>
    <pivotField compact="0" outline="0" subtotalTop="0" showAll="0"/>
    <pivotField compact="0" outline="0" subtotalTop="0" showAll="0"/>
    <pivotField compact="0" outline="0" subtotalTop="0" showAll="0"/>
    <pivotField axis="axisRow" compact="0" outline="0" subtotalTop="0" showAll="0" sortType="descending">
      <items count="100">
        <item sd="0" x="0"/>
        <item sd="0" x="2"/>
        <item sd="0" x="28"/>
        <item sd="0" x="31"/>
        <item sd="0" m="1" x="91"/>
        <item sd="0" x="17"/>
        <item sd="0" x="61"/>
        <item sd="0" x="55"/>
        <item sd="0" x="54"/>
        <item sd="0" x="11"/>
        <item x="83"/>
        <item sd="0" x="13"/>
        <item sd="0" x="43"/>
        <item sd="0" m="1" x="97"/>
        <item sd="0" x="86"/>
        <item sd="0" x="8"/>
        <item sd="0" x="68"/>
        <item sd="0" x="6"/>
        <item sd="0" x="18"/>
        <item sd="0" x="87"/>
        <item sd="0" x="85"/>
        <item sd="0" x="66"/>
        <item sd="0" m="1" x="98"/>
        <item sd="0" x="26"/>
        <item sd="0" x="50"/>
        <item sd="0" x="71"/>
        <item sd="0" x="7"/>
        <item sd="0" x="12"/>
        <item sd="0" x="60"/>
        <item sd="0" x="62"/>
        <item sd="0" x="41"/>
        <item sd="0" x="58"/>
        <item sd="0" x="84"/>
        <item sd="0" x="22"/>
        <item sd="0" x="82"/>
        <item sd="0" x="42"/>
        <item sd="0" x="45"/>
        <item sd="0" x="46"/>
        <item sd="0" x="47"/>
        <item sd="0" x="16"/>
        <item sd="0" x="64"/>
        <item sd="0" x="32"/>
        <item sd="0" x="37"/>
        <item x="29"/>
        <item sd="0" x="3"/>
        <item sd="0" x="75"/>
        <item sd="0" x="4"/>
        <item sd="0" x="44"/>
        <item sd="0" x="79"/>
        <item sd="0" x="48"/>
        <item sd="0" x="57"/>
        <item sd="0" x="21"/>
        <item sd="0" x="52"/>
        <item sd="0" x="76"/>
        <item sd="0" x="14"/>
        <item sd="0" x="30"/>
        <item sd="0" x="49"/>
        <item sd="0" x="25"/>
        <item sd="0" x="20"/>
        <item sd="0" x="15"/>
        <item sd="0" x="19"/>
        <item sd="0" x="34"/>
        <item sd="0" x="67"/>
        <item sd="0" x="53"/>
        <item sd="0" x="56"/>
        <item sd="0" x="59"/>
        <item sd="0" x="81"/>
        <item sd="0" x="33"/>
        <item sd="0" x="69"/>
        <item sd="0" x="40"/>
        <item sd="0" x="74"/>
        <item sd="0" x="78"/>
        <item sd="0" m="1" x="92"/>
        <item sd="0" x="5"/>
        <item sd="0" x="63"/>
        <item sd="0" x="73"/>
        <item sd="0" x="36"/>
        <item sd="0" x="39"/>
        <item sd="0" x="77"/>
        <item sd="0" x="23"/>
        <item sd="0" x="27"/>
        <item sd="0" x="24"/>
        <item sd="0" x="80"/>
        <item sd="0" x="72"/>
        <item sd="0" x="9"/>
        <item sd="0" x="65"/>
        <item sd="0" x="38"/>
        <item sd="0" x="35"/>
        <item sd="0" x="10"/>
        <item sd="0" x="70"/>
        <item sd="0" x="51"/>
        <item m="1" x="96"/>
        <item x="88"/>
        <item m="1" x="93"/>
        <item m="1" x="95"/>
        <item m="1" x="94"/>
        <item x="1"/>
        <item x="89"/>
        <item x="90"/>
        <item t="default"/>
      </items>
      <autoSortScope>
        <pivotArea dataOnly="0" outline="0" fieldPosition="0">
          <references count="1">
            <reference field="4294967294" count="1" selected="0">
              <x v="7"/>
            </reference>
          </references>
        </pivotArea>
      </autoSortScope>
    </pivotField>
    <pivotField compact="0" outline="0" subtotalTop="0" showAll="0"/>
    <pivotField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axis="axisPage" compact="0" outline="0" subtotalTop="0" showAll="0">
      <items count="4">
        <item x="0"/>
        <item x="2"/>
        <item x="1"/>
        <item t="default"/>
      </items>
    </pivotField>
    <pivotField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numFmtId="43" outline="0" subtotalTop="0" showAll="0"/>
    <pivotField dataField="1" compact="0" outline="0" showAll="0" defaultSubtotal="0"/>
    <pivotField dataField="1" compact="0" outline="0" showAll="0" defaultSubtotal="0"/>
    <pivotField dataField="1" compact="0" outline="0" showAll="0" defaultSubtotal="0"/>
    <pivotField dataField="1" compact="0" outline="0" subtotalTop="0" showAll="0"/>
    <pivotField dataField="1" compact="0" numFmtId="43" outline="0" subtotalTop="0" showAll="0"/>
  </pivotFields>
  <rowFields count="2">
    <field x="4"/>
    <field x="0"/>
  </rowFields>
  <rowItems count="22">
    <i>
      <x v="43"/>
      <x v="12"/>
    </i>
    <i r="1">
      <x v="4"/>
    </i>
    <i r="1">
      <x v="3"/>
    </i>
    <i r="1">
      <x v="2"/>
    </i>
    <i r="1">
      <x v="1"/>
    </i>
    <i r="1">
      <x v="10"/>
    </i>
    <i r="1">
      <x/>
    </i>
    <i r="1">
      <x v="11"/>
    </i>
    <i r="1">
      <x v="9"/>
    </i>
    <i r="1">
      <x v="6"/>
    </i>
    <i t="default">
      <x v="43"/>
    </i>
    <i>
      <x v="10"/>
      <x v="1"/>
    </i>
    <i r="1">
      <x v="12"/>
    </i>
    <i r="1">
      <x v="4"/>
    </i>
    <i r="1">
      <x/>
    </i>
    <i r="1">
      <x v="3"/>
    </i>
    <i t="default">
      <x v="10"/>
    </i>
    <i>
      <x v="34"/>
    </i>
    <i>
      <x v="32"/>
    </i>
    <i>
      <x v="14"/>
    </i>
    <i>
      <x v="20"/>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15" item="1" hier="-1"/>
  </pageFields>
  <dataFields count="16">
    <dataField name=" 2018 Actual " fld="27" baseField="4" baseItem="69" numFmtId="3"/>
    <dataField name=" 2019 Actual " fld="28" baseField="4" baseItem="69" numFmtId="3"/>
    <dataField name=" 2020 Actual " fld="17" baseField="0" baseItem="0" numFmtId="3"/>
    <dataField name=" 2021 R. Budget" fld="7" baseField="0" baseItem="0" numFmtId="3"/>
    <dataField name=" 2021 Actual " fld="8" baseField="0" baseItem="0" numFmtId="3"/>
    <dataField name=" 2021 PR" fld="9" baseField="0" baseItem="0" numFmtId="3"/>
    <dataField name=" 2021 PO" fld="10" baseField="0" baseItem="0" numFmtId="3"/>
    <dataField name=" 2022 Budget" fld="18" baseField="0" baseItem="0" numFmtId="3"/>
    <dataField name=" 2022 Budget Scenario 90%" fld="19" baseField="0" baseItem="0" numFmtId="3"/>
    <dataField name=" 2022 Budget Scenario 80%" fld="20" baseField="0" baseItem="0" numFmtId="3"/>
    <dataField name=" 2022 Budget Scenario 70%" fld="21" baseField="0" baseItem="0" numFmtId="3"/>
    <dataField name=" 2022 Budget Finance Recommendation" fld="24" baseField="4" baseItem="43" numFmtId="3"/>
    <dataField name=" 2023 Budget" fld="22" baseField="0" baseItem="0" numFmtId="3"/>
    <dataField name=" 2023 Budget Finance Recommendation" fld="25" baseField="4" baseItem="43" numFmtId="3"/>
    <dataField name=" 2024 Budget" fld="23" baseField="0" baseItem="4" numFmtId="3"/>
    <dataField name=" 2024 Budget Finance Recommendation" fld="26" baseField="4" baseItem="43" numFmtId="3"/>
  </dataFields>
  <formats count="37">
    <format dxfId="52">
      <pivotArea dataOnly="0" labelOnly="1" outline="0" fieldPosition="0">
        <references count="1">
          <reference field="4294967294" count="4">
            <x v="7"/>
            <x v="8"/>
            <x v="9"/>
            <x v="10"/>
          </reference>
        </references>
      </pivotArea>
    </format>
    <format dxfId="51">
      <pivotArea dataOnly="0" labelOnly="1" outline="0" fieldPosition="0">
        <references count="1">
          <reference field="4294967294" count="1">
            <x v="12"/>
          </reference>
        </references>
      </pivotArea>
    </format>
    <format dxfId="50">
      <pivotArea dataOnly="0" labelOnly="1" outline="0" fieldPosition="0">
        <references count="1">
          <reference field="4294967294" count="1">
            <x v="14"/>
          </reference>
        </references>
      </pivotArea>
    </format>
    <format dxfId="49">
      <pivotArea outline="0" fieldPosition="0">
        <references count="1">
          <reference field="4294967294" count="1">
            <x v="0"/>
          </reference>
        </references>
      </pivotArea>
    </format>
    <format dxfId="48">
      <pivotArea outline="0" fieldPosition="0">
        <references count="1">
          <reference field="4294967294" count="1">
            <x v="1"/>
          </reference>
        </references>
      </pivotArea>
    </format>
    <format dxfId="47">
      <pivotArea outline="0" collapsedLevelsAreSubtotals="1" fieldPosition="0">
        <references count="3">
          <reference field="4294967294" count="1" selected="0">
            <x v="7"/>
          </reference>
          <reference field="0" count="1" selected="0">
            <x v="12"/>
          </reference>
          <reference field="4" count="1" selected="0">
            <x v="43"/>
          </reference>
        </references>
      </pivotArea>
    </format>
    <format dxfId="46">
      <pivotArea outline="0" collapsedLevelsAreSubtotals="1" fieldPosition="0">
        <references count="3">
          <reference field="4294967294" count="1" selected="0">
            <x v="7"/>
          </reference>
          <reference field="0" count="1" selected="0">
            <x v="1"/>
          </reference>
          <reference field="4" count="1" selected="0">
            <x v="10"/>
          </reference>
        </references>
      </pivotArea>
    </format>
    <format dxfId="45">
      <pivotArea outline="0" fieldPosition="0">
        <references count="1">
          <reference field="4294967294" count="1">
            <x v="11"/>
          </reference>
        </references>
      </pivotArea>
    </format>
    <format dxfId="44">
      <pivotArea outline="0" fieldPosition="0">
        <references count="1">
          <reference field="4294967294" count="1">
            <x v="13"/>
          </reference>
        </references>
      </pivotArea>
    </format>
    <format dxfId="43">
      <pivotArea outline="0" fieldPosition="0">
        <references count="1">
          <reference field="4294967294" count="1">
            <x v="15"/>
          </reference>
        </references>
      </pivotArea>
    </format>
    <format dxfId="42">
      <pivotArea field="4" type="button" dataOnly="0" labelOnly="1" outline="0" axis="axisRow" fieldPosition="0"/>
    </format>
    <format dxfId="41">
      <pivotArea field="0" type="button" dataOnly="0" labelOnly="1" outline="0" axis="axisRow" fieldPosition="1"/>
    </format>
    <format dxfId="40">
      <pivotArea dataOnly="0" labelOnly="1" outline="0" fieldPosition="0">
        <references count="1">
          <reference field="4294967294" count="16">
            <x v="0"/>
            <x v="1"/>
            <x v="2"/>
            <x v="3"/>
            <x v="4"/>
            <x v="5"/>
            <x v="6"/>
            <x v="7"/>
            <x v="8"/>
            <x v="9"/>
            <x v="10"/>
            <x v="11"/>
            <x v="12"/>
            <x v="13"/>
            <x v="14"/>
            <x v="15"/>
          </reference>
        </references>
      </pivotArea>
    </format>
    <format dxfId="39">
      <pivotArea field="4" type="button" dataOnly="0" labelOnly="1" outline="0" axis="axisRow" fieldPosition="0"/>
    </format>
    <format dxfId="38">
      <pivotArea field="0" type="button" dataOnly="0" labelOnly="1" outline="0" axis="axisRow" fieldPosition="1"/>
    </format>
    <format dxfId="37">
      <pivotArea dataOnly="0" labelOnly="1" outline="0" fieldPosition="0">
        <references count="1">
          <reference field="4294967294" count="7">
            <x v="0"/>
            <x v="1"/>
            <x v="2"/>
            <x v="3"/>
            <x v="4"/>
            <x v="5"/>
            <x v="6"/>
          </reference>
        </references>
      </pivotArea>
    </format>
    <format dxfId="36">
      <pivotArea dataOnly="0" labelOnly="1" outline="0" offset="A256" fieldPosition="0">
        <references count="1">
          <reference field="4" count="1">
            <x v="43"/>
          </reference>
        </references>
      </pivotArea>
    </format>
    <format dxfId="35">
      <pivotArea dataOnly="0" labelOnly="1" outline="0" offset="A256" fieldPosition="0">
        <references count="1">
          <reference field="4" count="1">
            <x v="10"/>
          </reference>
        </references>
      </pivotArea>
    </format>
    <format dxfId="34">
      <pivotArea dataOnly="0" labelOnly="1" outline="0" offset="A256" fieldPosition="0">
        <references count="1">
          <reference field="4" count="1">
            <x v="34"/>
          </reference>
        </references>
      </pivotArea>
    </format>
    <format dxfId="33">
      <pivotArea dataOnly="0" labelOnly="1" outline="0" offset="A256" fieldPosition="0">
        <references count="1">
          <reference field="4" count="1">
            <x v="32"/>
          </reference>
        </references>
      </pivotArea>
    </format>
    <format dxfId="32">
      <pivotArea dataOnly="0" labelOnly="1" outline="0" offset="A256" fieldPosition="0">
        <references count="1">
          <reference field="4" count="1">
            <x v="14"/>
          </reference>
        </references>
      </pivotArea>
    </format>
    <format dxfId="31">
      <pivotArea dataOnly="0" labelOnly="1" outline="0" offset="A256" fieldPosition="0">
        <references count="1">
          <reference field="4" count="1">
            <x v="20"/>
          </reference>
        </references>
      </pivotArea>
    </format>
    <format dxfId="30">
      <pivotArea dataOnly="0" labelOnly="1" outline="0" fieldPosition="0">
        <references count="1">
          <reference field="4" count="1">
            <x v="43"/>
          </reference>
        </references>
      </pivotArea>
    </format>
    <format dxfId="29">
      <pivotArea dataOnly="0" labelOnly="1" outline="0" fieldPosition="0">
        <references count="1">
          <reference field="4" count="1">
            <x v="10"/>
          </reference>
        </references>
      </pivotArea>
    </format>
    <format dxfId="28">
      <pivotArea dataOnly="0" labelOnly="1" outline="0" fieldPosition="0">
        <references count="1">
          <reference field="4" count="1">
            <x v="34"/>
          </reference>
        </references>
      </pivotArea>
    </format>
    <format dxfId="27">
      <pivotArea dataOnly="0" labelOnly="1" outline="0" fieldPosition="0">
        <references count="1">
          <reference field="4" count="1">
            <x v="32"/>
          </reference>
        </references>
      </pivotArea>
    </format>
    <format dxfId="26">
      <pivotArea dataOnly="0" labelOnly="1" outline="0" fieldPosition="0">
        <references count="1">
          <reference field="4" count="1">
            <x v="14"/>
          </reference>
        </references>
      </pivotArea>
    </format>
    <format dxfId="25">
      <pivotArea dataOnly="0" labelOnly="1" outline="0" fieldPosition="0">
        <references count="1">
          <reference field="4" count="1">
            <x v="20"/>
          </reference>
        </references>
      </pivotArea>
    </format>
    <format dxfId="24">
      <pivotArea dataOnly="0" labelOnly="1" outline="0" fieldPosition="0">
        <references count="1">
          <reference field="4294967294" count="1">
            <x v="11"/>
          </reference>
        </references>
      </pivotArea>
    </format>
    <format dxfId="23">
      <pivotArea dataOnly="0" labelOnly="1" outline="0" fieldPosition="0">
        <references count="1">
          <reference field="4294967294" count="1">
            <x v="13"/>
          </reference>
        </references>
      </pivotArea>
    </format>
    <format dxfId="22">
      <pivotArea dataOnly="0" labelOnly="1" outline="0" fieldPosition="0">
        <references count="1">
          <reference field="4294967294" count="1">
            <x v="15"/>
          </reference>
        </references>
      </pivotArea>
    </format>
    <format dxfId="21">
      <pivotArea field="4" type="button" dataOnly="0" labelOnly="1" outline="0" axis="axisRow" fieldPosition="0"/>
    </format>
    <format dxfId="20">
      <pivotArea field="0" type="button" dataOnly="0" labelOnly="1" outline="0" axis="axisRow" fieldPosition="1"/>
    </format>
    <format dxfId="19">
      <pivotArea dataOnly="0" labelOnly="1" outline="0" fieldPosition="0">
        <references count="1">
          <reference field="4294967294" count="16">
            <x v="0"/>
            <x v="1"/>
            <x v="2"/>
            <x v="3"/>
            <x v="4"/>
            <x v="5"/>
            <x v="6"/>
            <x v="7"/>
            <x v="8"/>
            <x v="9"/>
            <x v="10"/>
            <x v="11"/>
            <x v="12"/>
            <x v="13"/>
            <x v="14"/>
            <x v="15"/>
          </reference>
        </references>
      </pivotArea>
    </format>
    <format dxfId="18">
      <pivotArea field="4" type="button" dataOnly="0" labelOnly="1" outline="0" axis="axisRow" fieldPosition="0"/>
    </format>
    <format dxfId="17">
      <pivotArea field="0" type="button" dataOnly="0" labelOnly="1" outline="0" axis="axisRow" fieldPosition="1"/>
    </format>
    <format dxfId="16">
      <pivotArea dataOnly="0" labelOnly="1" outline="0" fieldPosition="0">
        <references count="1">
          <reference field="4294967294" count="16">
            <x v="0"/>
            <x v="1"/>
            <x v="2"/>
            <x v="3"/>
            <x v="4"/>
            <x v="5"/>
            <x v="6"/>
            <x v="7"/>
            <x v="8"/>
            <x v="9"/>
            <x v="10"/>
            <x v="11"/>
            <x v="12"/>
            <x v="13"/>
            <x v="14"/>
            <x v="15"/>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855" firstHeaderRow="1" firstDataRow="1" firstDataCol="1"/>
  <pivotFields count="29">
    <pivotField showAll="0"/>
    <pivotField showAll="0"/>
    <pivotField showAll="0"/>
    <pivotField showAll="0"/>
    <pivotField showAll="0"/>
    <pivotField axis="axisRow" showAll="0">
      <items count="854">
        <item x="0"/>
        <item x="2"/>
        <item x="3"/>
        <item x="4"/>
        <item x="5"/>
        <item x="351"/>
        <item x="6"/>
        <item x="352"/>
        <item x="353"/>
        <item x="7"/>
        <item x="8"/>
        <item x="9"/>
        <item x="10"/>
        <item x="11"/>
        <item x="354"/>
        <item x="12"/>
        <item x="355"/>
        <item x="356"/>
        <item x="13"/>
        <item x="14"/>
        <item x="357"/>
        <item x="15"/>
        <item x="731"/>
        <item x="601"/>
        <item x="16"/>
        <item x="732"/>
        <item x="17"/>
        <item x="358"/>
        <item x="18"/>
        <item x="621"/>
        <item x="19"/>
        <item x="359"/>
        <item x="733"/>
        <item x="20"/>
        <item x="21"/>
        <item x="22"/>
        <item x="734"/>
        <item x="735"/>
        <item x="23"/>
        <item x="24"/>
        <item x="736"/>
        <item x="360"/>
        <item x="25"/>
        <item x="26"/>
        <item x="737"/>
        <item x="565"/>
        <item x="27"/>
        <item x="28"/>
        <item x="842"/>
        <item x="843"/>
        <item x="852"/>
        <item x="848"/>
        <item x="849"/>
        <item x="845"/>
        <item x="850"/>
        <item x="846"/>
        <item x="844"/>
        <item x="851"/>
        <item x="847"/>
        <item x="566"/>
        <item x="29"/>
        <item x="30"/>
        <item x="31"/>
        <item x="32"/>
        <item x="738"/>
        <item x="361"/>
        <item x="362"/>
        <item x="33"/>
        <item x="34"/>
        <item x="35"/>
        <item x="36"/>
        <item x="363"/>
        <item x="364"/>
        <item x="365"/>
        <item x="366"/>
        <item x="37"/>
        <item x="367"/>
        <item x="368"/>
        <item x="739"/>
        <item x="38"/>
        <item x="622"/>
        <item x="39"/>
        <item x="40"/>
        <item x="41"/>
        <item x="42"/>
        <item x="43"/>
        <item x="369"/>
        <item x="44"/>
        <item x="45"/>
        <item x="46"/>
        <item x="740"/>
        <item x="47"/>
        <item x="370"/>
        <item x="371"/>
        <item x="48"/>
        <item x="372"/>
        <item x="49"/>
        <item x="50"/>
        <item x="741"/>
        <item x="51"/>
        <item x="52"/>
        <item x="53"/>
        <item x="54"/>
        <item x="373"/>
        <item x="602"/>
        <item x="374"/>
        <item x="375"/>
        <item x="376"/>
        <item x="742"/>
        <item x="55"/>
        <item x="56"/>
        <item x="377"/>
        <item x="378"/>
        <item x="379"/>
        <item x="57"/>
        <item x="623"/>
        <item x="58"/>
        <item x="59"/>
        <item x="380"/>
        <item x="60"/>
        <item x="567"/>
        <item x="381"/>
        <item x="61"/>
        <item x="62"/>
        <item x="63"/>
        <item x="64"/>
        <item x="65"/>
        <item x="66"/>
        <item x="382"/>
        <item x="67"/>
        <item x="68"/>
        <item x="69"/>
        <item x="70"/>
        <item x="71"/>
        <item x="383"/>
        <item x="568"/>
        <item x="384"/>
        <item x="385"/>
        <item x="386"/>
        <item x="72"/>
        <item x="73"/>
        <item x="387"/>
        <item x="74"/>
        <item x="388"/>
        <item x="75"/>
        <item x="76"/>
        <item x="389"/>
        <item x="390"/>
        <item x="603"/>
        <item x="624"/>
        <item x="391"/>
        <item x="392"/>
        <item x="393"/>
        <item x="77"/>
        <item x="394"/>
        <item x="395"/>
        <item x="78"/>
        <item x="396"/>
        <item x="625"/>
        <item x="397"/>
        <item x="79"/>
        <item x="80"/>
        <item x="81"/>
        <item x="398"/>
        <item x="604"/>
        <item x="569"/>
        <item x="743"/>
        <item x="626"/>
        <item x="399"/>
        <item x="400"/>
        <item x="401"/>
        <item x="402"/>
        <item x="82"/>
        <item x="83"/>
        <item x="403"/>
        <item x="84"/>
        <item x="404"/>
        <item x="85"/>
        <item x="627"/>
        <item x="405"/>
        <item x="86"/>
        <item x="87"/>
        <item x="406"/>
        <item x="88"/>
        <item x="570"/>
        <item x="407"/>
        <item x="408"/>
        <item x="409"/>
        <item x="89"/>
        <item x="90"/>
        <item x="410"/>
        <item x="91"/>
        <item x="411"/>
        <item x="92"/>
        <item x="93"/>
        <item x="94"/>
        <item x="95"/>
        <item x="571"/>
        <item x="412"/>
        <item x="744"/>
        <item x="413"/>
        <item x="628"/>
        <item x="414"/>
        <item x="96"/>
        <item x="97"/>
        <item x="415"/>
        <item x="98"/>
        <item x="416"/>
        <item x="99"/>
        <item x="100"/>
        <item x="101"/>
        <item x="417"/>
        <item x="418"/>
        <item x="572"/>
        <item x="605"/>
        <item x="419"/>
        <item x="420"/>
        <item x="421"/>
        <item x="102"/>
        <item x="422"/>
        <item x="423"/>
        <item x="103"/>
        <item x="104"/>
        <item x="105"/>
        <item x="106"/>
        <item x="424"/>
        <item x="573"/>
        <item x="425"/>
        <item x="107"/>
        <item x="426"/>
        <item x="108"/>
        <item x="109"/>
        <item x="427"/>
        <item x="110"/>
        <item x="745"/>
        <item x="746"/>
        <item x="111"/>
        <item x="112"/>
        <item x="113"/>
        <item x="114"/>
        <item x="115"/>
        <item x="428"/>
        <item x="574"/>
        <item x="116"/>
        <item x="117"/>
        <item x="118"/>
        <item x="429"/>
        <item x="119"/>
        <item x="120"/>
        <item x="430"/>
        <item x="121"/>
        <item x="122"/>
        <item x="747"/>
        <item x="748"/>
        <item x="838"/>
        <item x="431"/>
        <item x="432"/>
        <item x="433"/>
        <item x="123"/>
        <item x="124"/>
        <item x="749"/>
        <item x="434"/>
        <item x="435"/>
        <item x="629"/>
        <item x="125"/>
        <item x="630"/>
        <item x="631"/>
        <item x="436"/>
        <item x="437"/>
        <item x="438"/>
        <item x="632"/>
        <item x="126"/>
        <item x="127"/>
        <item x="128"/>
        <item x="439"/>
        <item x="440"/>
        <item x="129"/>
        <item x="130"/>
        <item x="131"/>
        <item x="441"/>
        <item x="442"/>
        <item x="750"/>
        <item x="575"/>
        <item x="725"/>
        <item x="606"/>
        <item x="751"/>
        <item x="752"/>
        <item x="753"/>
        <item x="754"/>
        <item x="755"/>
        <item x="443"/>
        <item x="444"/>
        <item x="132"/>
        <item x="633"/>
        <item x="830"/>
        <item x="133"/>
        <item x="445"/>
        <item x="134"/>
        <item x="446"/>
        <item x="135"/>
        <item x="136"/>
        <item x="634"/>
        <item x="726"/>
        <item x="576"/>
        <item x="727"/>
        <item x="447"/>
        <item x="137"/>
        <item x="448"/>
        <item x="138"/>
        <item x="449"/>
        <item x="139"/>
        <item x="756"/>
        <item x="607"/>
        <item x="728"/>
        <item x="450"/>
        <item x="451"/>
        <item x="452"/>
        <item x="140"/>
        <item x="453"/>
        <item x="141"/>
        <item x="142"/>
        <item x="454"/>
        <item x="143"/>
        <item x="144"/>
        <item x="608"/>
        <item x="729"/>
        <item x="635"/>
        <item x="455"/>
        <item x="636"/>
        <item x="637"/>
        <item x="638"/>
        <item x="639"/>
        <item x="640"/>
        <item x="145"/>
        <item x="146"/>
        <item x="641"/>
        <item x="147"/>
        <item x="642"/>
        <item x="456"/>
        <item x="457"/>
        <item x="148"/>
        <item x="149"/>
        <item x="150"/>
        <item x="839"/>
        <item x="643"/>
        <item x="644"/>
        <item x="645"/>
        <item x="646"/>
        <item x="458"/>
        <item x="647"/>
        <item x="151"/>
        <item x="648"/>
        <item x="152"/>
        <item x="649"/>
        <item x="650"/>
        <item x="651"/>
        <item x="652"/>
        <item x="653"/>
        <item x="654"/>
        <item x="655"/>
        <item x="656"/>
        <item x="657"/>
        <item x="658"/>
        <item x="757"/>
        <item x="153"/>
        <item x="154"/>
        <item x="459"/>
        <item x="703"/>
        <item x="659"/>
        <item x="758"/>
        <item x="155"/>
        <item x="156"/>
        <item x="157"/>
        <item x="759"/>
        <item x="660"/>
        <item x="609"/>
        <item x="704"/>
        <item x="705"/>
        <item x="706"/>
        <item x="707"/>
        <item x="708"/>
        <item x="709"/>
        <item x="710"/>
        <item x="711"/>
        <item x="712"/>
        <item x="713"/>
        <item x="714"/>
        <item x="715"/>
        <item x="730"/>
        <item x="760"/>
        <item x="661"/>
        <item x="460"/>
        <item x="831"/>
        <item x="158"/>
        <item x="761"/>
        <item x="159"/>
        <item x="160"/>
        <item x="161"/>
        <item x="162"/>
        <item x="163"/>
        <item x="164"/>
        <item x="165"/>
        <item x="762"/>
        <item x="610"/>
        <item x="662"/>
        <item x="166"/>
        <item x="167"/>
        <item x="168"/>
        <item x="169"/>
        <item x="663"/>
        <item x="170"/>
        <item x="763"/>
        <item x="764"/>
        <item x="716"/>
        <item x="171"/>
        <item x="172"/>
        <item x="173"/>
        <item x="174"/>
        <item x="765"/>
        <item x="832"/>
        <item x="717"/>
        <item x="175"/>
        <item x="718"/>
        <item x="461"/>
        <item x="719"/>
        <item x="176"/>
        <item x="720"/>
        <item x="177"/>
        <item x="178"/>
        <item x="664"/>
        <item x="179"/>
        <item x="766"/>
        <item x="767"/>
        <item x="768"/>
        <item x="665"/>
        <item x="180"/>
        <item x="769"/>
        <item x="666"/>
        <item x="181"/>
        <item x="770"/>
        <item x="667"/>
        <item x="462"/>
        <item x="668"/>
        <item x="182"/>
        <item x="183"/>
        <item x="184"/>
        <item x="185"/>
        <item x="669"/>
        <item x="186"/>
        <item x="187"/>
        <item x="188"/>
        <item x="189"/>
        <item x="771"/>
        <item x="670"/>
        <item x="190"/>
        <item x="191"/>
        <item x="192"/>
        <item x="772"/>
        <item x="671"/>
        <item x="193"/>
        <item x="194"/>
        <item x="195"/>
        <item x="196"/>
        <item x="197"/>
        <item x="721"/>
        <item x="198"/>
        <item x="773"/>
        <item x="774"/>
        <item x="722"/>
        <item x="199"/>
        <item x="200"/>
        <item x="201"/>
        <item x="202"/>
        <item x="775"/>
        <item x="776"/>
        <item x="777"/>
        <item x="778"/>
        <item x="723"/>
        <item x="463"/>
        <item x="724"/>
        <item x="779"/>
        <item x="464"/>
        <item x="833"/>
        <item x="780"/>
        <item x="781"/>
        <item x="834"/>
        <item x="672"/>
        <item x="203"/>
        <item x="465"/>
        <item x="782"/>
        <item x="204"/>
        <item x="205"/>
        <item x="206"/>
        <item x="673"/>
        <item x="466"/>
        <item x="674"/>
        <item x="835"/>
        <item x="207"/>
        <item x="577"/>
        <item x="578"/>
        <item x="579"/>
        <item x="580"/>
        <item x="783"/>
        <item x="581"/>
        <item x="675"/>
        <item x="582"/>
        <item x="784"/>
        <item x="840"/>
        <item x="676"/>
        <item x="583"/>
        <item x="584"/>
        <item x="611"/>
        <item x="612"/>
        <item x="677"/>
        <item x="585"/>
        <item x="208"/>
        <item x="678"/>
        <item x="679"/>
        <item x="680"/>
        <item x="681"/>
        <item x="682"/>
        <item x="683"/>
        <item x="684"/>
        <item x="685"/>
        <item x="686"/>
        <item x="687"/>
        <item x="688"/>
        <item x="689"/>
        <item x="690"/>
        <item x="209"/>
        <item x="210"/>
        <item x="211"/>
        <item x="691"/>
        <item x="212"/>
        <item x="692"/>
        <item x="693"/>
        <item x="213"/>
        <item x="214"/>
        <item x="215"/>
        <item x="694"/>
        <item x="216"/>
        <item x="217"/>
        <item x="467"/>
        <item x="468"/>
        <item x="469"/>
        <item x="470"/>
        <item x="471"/>
        <item x="218"/>
        <item x="472"/>
        <item x="473"/>
        <item x="474"/>
        <item x="785"/>
        <item x="219"/>
        <item x="220"/>
        <item x="786"/>
        <item x="787"/>
        <item x="475"/>
        <item x="476"/>
        <item x="221"/>
        <item x="788"/>
        <item x="222"/>
        <item x="223"/>
        <item x="224"/>
        <item x="695"/>
        <item x="225"/>
        <item x="477"/>
        <item x="226"/>
        <item x="227"/>
        <item x="478"/>
        <item x="789"/>
        <item x="228"/>
        <item x="229"/>
        <item x="836"/>
        <item x="230"/>
        <item x="790"/>
        <item x="231"/>
        <item x="479"/>
        <item x="232"/>
        <item x="480"/>
        <item x="233"/>
        <item x="481"/>
        <item x="234"/>
        <item x="696"/>
        <item x="586"/>
        <item x="697"/>
        <item x="235"/>
        <item x="482"/>
        <item x="236"/>
        <item x="483"/>
        <item x="791"/>
        <item x="237"/>
        <item x="238"/>
        <item x="239"/>
        <item x="240"/>
        <item x="241"/>
        <item x="242"/>
        <item x="792"/>
        <item x="243"/>
        <item x="484"/>
        <item x="587"/>
        <item x="588"/>
        <item x="589"/>
        <item x="793"/>
        <item x="794"/>
        <item x="485"/>
        <item x="613"/>
        <item x="244"/>
        <item x="245"/>
        <item x="246"/>
        <item x="247"/>
        <item x="248"/>
        <item x="249"/>
        <item x="250"/>
        <item x="795"/>
        <item x="796"/>
        <item x="797"/>
        <item x="486"/>
        <item x="798"/>
        <item x="487"/>
        <item x="488"/>
        <item x="799"/>
        <item x="800"/>
        <item x="614"/>
        <item x="489"/>
        <item x="490"/>
        <item x="491"/>
        <item x="698"/>
        <item x="699"/>
        <item x="492"/>
        <item x="493"/>
        <item x="251"/>
        <item x="700"/>
        <item x="252"/>
        <item x="494"/>
        <item x="495"/>
        <item x="496"/>
        <item x="253"/>
        <item x="801"/>
        <item x="254"/>
        <item x="255"/>
        <item x="497"/>
        <item x="256"/>
        <item x="498"/>
        <item x="499"/>
        <item x="500"/>
        <item x="802"/>
        <item x="257"/>
        <item x="258"/>
        <item x="615"/>
        <item x="590"/>
        <item x="616"/>
        <item x="259"/>
        <item x="501"/>
        <item x="837"/>
        <item x="260"/>
        <item x="261"/>
        <item x="502"/>
        <item x="503"/>
        <item x="504"/>
        <item x="262"/>
        <item x="591"/>
        <item x="263"/>
        <item x="505"/>
        <item x="506"/>
        <item x="507"/>
        <item x="264"/>
        <item x="508"/>
        <item x="509"/>
        <item x="701"/>
        <item x="510"/>
        <item x="265"/>
        <item x="803"/>
        <item x="266"/>
        <item x="511"/>
        <item x="512"/>
        <item x="267"/>
        <item x="268"/>
        <item x="592"/>
        <item x="593"/>
        <item x="269"/>
        <item x="513"/>
        <item x="514"/>
        <item x="270"/>
        <item x="515"/>
        <item x="594"/>
        <item x="595"/>
        <item x="596"/>
        <item x="804"/>
        <item x="805"/>
        <item x="806"/>
        <item x="516"/>
        <item x="807"/>
        <item x="517"/>
        <item x="808"/>
        <item x="809"/>
        <item x="810"/>
        <item x="811"/>
        <item x="812"/>
        <item x="518"/>
        <item x="813"/>
        <item x="814"/>
        <item x="815"/>
        <item x="519"/>
        <item x="816"/>
        <item x="817"/>
        <item x="818"/>
        <item x="520"/>
        <item x="819"/>
        <item x="521"/>
        <item x="820"/>
        <item x="821"/>
        <item x="822"/>
        <item x="522"/>
        <item x="823"/>
        <item x="824"/>
        <item x="271"/>
        <item x="272"/>
        <item x="523"/>
        <item x="524"/>
        <item x="273"/>
        <item x="274"/>
        <item x="275"/>
        <item x="276"/>
        <item x="277"/>
        <item x="278"/>
        <item x="825"/>
        <item x="279"/>
        <item x="280"/>
        <item x="525"/>
        <item x="281"/>
        <item x="526"/>
        <item x="282"/>
        <item x="527"/>
        <item x="528"/>
        <item x="529"/>
        <item x="826"/>
        <item x="530"/>
        <item x="531"/>
        <item x="283"/>
        <item x="284"/>
        <item x="532"/>
        <item x="533"/>
        <item x="534"/>
        <item x="535"/>
        <item x="536"/>
        <item x="537"/>
        <item x="538"/>
        <item x="539"/>
        <item x="285"/>
        <item x="286"/>
        <item x="287"/>
        <item x="288"/>
        <item x="540"/>
        <item x="541"/>
        <item x="542"/>
        <item x="543"/>
        <item x="544"/>
        <item x="289"/>
        <item x="290"/>
        <item x="291"/>
        <item x="292"/>
        <item x="293"/>
        <item x="294"/>
        <item x="545"/>
        <item x="546"/>
        <item x="547"/>
        <item x="548"/>
        <item x="549"/>
        <item x="295"/>
        <item x="296"/>
        <item x="297"/>
        <item x="298"/>
        <item x="299"/>
        <item x="550"/>
        <item x="551"/>
        <item x="552"/>
        <item x="553"/>
        <item x="554"/>
        <item x="617"/>
        <item x="618"/>
        <item x="555"/>
        <item x="556"/>
        <item x="827"/>
        <item x="557"/>
        <item x="300"/>
        <item x="301"/>
        <item x="558"/>
        <item x="302"/>
        <item x="828"/>
        <item x="559"/>
        <item x="303"/>
        <item x="304"/>
        <item x="560"/>
        <item x="829"/>
        <item x="305"/>
        <item x="306"/>
        <item x="307"/>
        <item x="561"/>
        <item x="562"/>
        <item x="563"/>
        <item x="619"/>
        <item x="308"/>
        <item x="309"/>
        <item x="310"/>
        <item x="311"/>
        <item x="841"/>
        <item x="312"/>
        <item x="313"/>
        <item x="314"/>
        <item x="315"/>
        <item x="316"/>
        <item x="317"/>
        <item x="318"/>
        <item x="564"/>
        <item x="319"/>
        <item x="320"/>
        <item x="321"/>
        <item x="322"/>
        <item x="323"/>
        <item x="324"/>
        <item x="325"/>
        <item x="326"/>
        <item x="327"/>
        <item x="328"/>
        <item x="329"/>
        <item x="330"/>
        <item x="331"/>
        <item x="332"/>
        <item x="333"/>
        <item x="334"/>
        <item x="335"/>
        <item x="336"/>
        <item x="337"/>
        <item x="338"/>
        <item x="339"/>
        <item x="340"/>
        <item x="341"/>
        <item x="342"/>
        <item x="343"/>
        <item x="344"/>
        <item x="702"/>
        <item x="345"/>
        <item x="346"/>
        <item x="347"/>
        <item x="348"/>
        <item x="349"/>
        <item x="350"/>
        <item x="620"/>
        <item x="597"/>
        <item x="598"/>
        <item x="599"/>
        <item x="60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8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t="grand">
      <x/>
    </i>
  </rowItems>
  <colItems count="1">
    <i/>
  </colItems>
  <dataFields count="1">
    <dataField name="Sum of 2024 Budget Finance Recommendation" fld="26" baseField="5" baseItem="0"/>
  </dataFields>
  <formats count="2">
    <format dxfId="12">
      <pivotArea collapsedLevelsAreSubtotals="1" fieldPosition="0">
        <references count="1">
          <reference field="5" count="1">
            <x v="498"/>
          </reference>
        </references>
      </pivotArea>
    </format>
    <format dxfId="11">
      <pivotArea collapsedLevelsAreSubtotals="1" fieldPosition="0">
        <references count="1">
          <reference field="5" count="1">
            <x v="85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47" applyNumberFormats="0" applyBorderFormats="0" applyFontFormats="0" applyPatternFormats="0" applyAlignmentFormats="0" applyWidthHeightFormats="1" dataCaption="Values" updatedVersion="6" minRefreshableVersion="3" showDrill="0" useAutoFormatting="1" itemPrintTitles="1" createdVersion="6" indent="0" compact="0" compactData="0" multipleFieldFilters="0">
  <location ref="A3:J96" firstHeaderRow="0" firstDataRow="1" firstDataCol="2" rowPageCount="1" colPageCount="1"/>
  <pivotFields count="29">
    <pivotField compact="0" outline="0" showAll="0"/>
    <pivotField compact="0" outline="0" showAll="0" defaultSubtotal="0"/>
    <pivotField compact="0" outline="0" showAll="0" defaultSubtotal="0"/>
    <pivotField axis="axisRow" compact="0" outline="0" showAll="0" sortType="ascending" defaultSubtotal="0">
      <items count="92">
        <item x="88"/>
        <item x="16"/>
        <item x="60"/>
        <item x="43"/>
        <item x="0"/>
        <item x="2"/>
        <item x="64"/>
        <item x="3"/>
        <item x="4"/>
        <item x="44"/>
        <item x="40"/>
        <item x="5"/>
        <item x="70"/>
        <item x="76"/>
        <item x="17"/>
        <item x="61"/>
        <item x="62"/>
        <item x="6"/>
        <item x="18"/>
        <item x="26"/>
        <item x="81"/>
        <item x="80"/>
        <item x="71"/>
        <item x="22"/>
        <item x="23"/>
        <item x="24"/>
        <item x="72"/>
        <item x="73"/>
        <item x="25"/>
        <item x="74"/>
        <item x="36"/>
        <item x="39"/>
        <item x="77"/>
        <item x="27"/>
        <item x="28"/>
        <item x="7"/>
        <item x="41"/>
        <item x="45"/>
        <item x="46"/>
        <item x="47"/>
        <item x="89"/>
        <item x="8"/>
        <item x="91"/>
        <item x="48"/>
        <item x="49"/>
        <item x="19"/>
        <item x="20"/>
        <item x="9"/>
        <item x="65"/>
        <item x="66"/>
        <item x="10"/>
        <item x="11"/>
        <item x="50"/>
        <item x="51"/>
        <item x="42"/>
        <item x="78"/>
        <item x="12"/>
        <item x="52"/>
        <item x="34"/>
        <item x="67"/>
        <item x="53"/>
        <item x="54"/>
        <item x="55"/>
        <item x="68"/>
        <item x="29"/>
        <item x="79"/>
        <item x="56"/>
        <item x="57"/>
        <item x="30"/>
        <item x="21"/>
        <item x="75"/>
        <item x="38"/>
        <item x="31"/>
        <item x="13"/>
        <item x="32"/>
        <item x="37"/>
        <item x="90"/>
        <item x="14"/>
        <item x="69"/>
        <item x="33"/>
        <item x="58"/>
        <item x="15"/>
        <item x="63"/>
        <item x="59"/>
        <item x="35"/>
        <item x="84"/>
        <item x="82"/>
        <item x="83"/>
        <item x="85"/>
        <item x="87"/>
        <item x="86"/>
        <item x="1"/>
      </items>
    </pivotField>
    <pivotField axis="axisRow" compact="0" outline="0" showAll="0" defaultSubtotal="0">
      <items count="99">
        <item x="0"/>
        <item x="2"/>
        <item x="28"/>
        <item x="31"/>
        <item m="1" x="91"/>
        <item x="17"/>
        <item x="61"/>
        <item x="55"/>
        <item x="54"/>
        <item x="11"/>
        <item x="83"/>
        <item x="13"/>
        <item x="43"/>
        <item m="1" x="97"/>
        <item x="86"/>
        <item x="8"/>
        <item x="68"/>
        <item x="6"/>
        <item x="18"/>
        <item x="87"/>
        <item x="85"/>
        <item x="66"/>
        <item m="1" x="98"/>
        <item x="26"/>
        <item x="50"/>
        <item x="71"/>
        <item x="7"/>
        <item x="12"/>
        <item x="60"/>
        <item x="62"/>
        <item x="41"/>
        <item x="58"/>
        <item x="84"/>
        <item x="22"/>
        <item x="82"/>
        <item x="42"/>
        <item x="45"/>
        <item x="46"/>
        <item x="47"/>
        <item x="88"/>
        <item x="16"/>
        <item x="64"/>
        <item x="32"/>
        <item x="37"/>
        <item x="29"/>
        <item m="1" x="93"/>
        <item x="3"/>
        <item x="75"/>
        <item m="1" x="95"/>
        <item x="4"/>
        <item m="1" x="94"/>
        <item x="44"/>
        <item x="79"/>
        <item x="48"/>
        <item x="57"/>
        <item x="21"/>
        <item x="52"/>
        <item x="76"/>
        <item x="14"/>
        <item x="30"/>
        <item x="49"/>
        <item x="25"/>
        <item x="20"/>
        <item x="15"/>
        <item x="19"/>
        <item x="34"/>
        <item x="67"/>
        <item x="53"/>
        <item x="56"/>
        <item x="59"/>
        <item m="1" x="96"/>
        <item x="81"/>
        <item x="33"/>
        <item x="69"/>
        <item x="40"/>
        <item x="74"/>
        <item x="78"/>
        <item m="1" x="92"/>
        <item x="5"/>
        <item x="63"/>
        <item x="73"/>
        <item x="36"/>
        <item x="39"/>
        <item x="77"/>
        <item x="23"/>
        <item x="27"/>
        <item x="24"/>
        <item x="80"/>
        <item x="72"/>
        <item x="9"/>
        <item x="65"/>
        <item x="38"/>
        <item x="35"/>
        <item x="10"/>
        <item x="70"/>
        <item x="51"/>
        <item x="1"/>
        <item x="89"/>
        <item x="90"/>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1"/>
        <item x="0"/>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3"/>
    <field x="4"/>
  </rowFields>
  <rowItems count="93">
    <i>
      <x/>
      <x v="19"/>
    </i>
    <i>
      <x v="1"/>
      <x v="40"/>
    </i>
    <i>
      <x v="2"/>
      <x v="28"/>
    </i>
    <i>
      <x v="3"/>
      <x v="12"/>
    </i>
    <i>
      <x v="4"/>
      <x/>
    </i>
    <i>
      <x v="5"/>
      <x v="1"/>
    </i>
    <i>
      <x v="6"/>
      <x v="41"/>
    </i>
    <i>
      <x v="7"/>
      <x v="46"/>
    </i>
    <i>
      <x v="8"/>
      <x v="49"/>
    </i>
    <i>
      <x v="9"/>
      <x v="51"/>
    </i>
    <i>
      <x v="10"/>
      <x v="74"/>
    </i>
    <i>
      <x v="11"/>
      <x v="78"/>
    </i>
    <i>
      <x v="12"/>
      <x v="94"/>
    </i>
    <i>
      <x v="13"/>
      <x v="57"/>
    </i>
    <i>
      <x v="14"/>
      <x v="5"/>
    </i>
    <i>
      <x v="15"/>
      <x v="6"/>
    </i>
    <i>
      <x v="16"/>
      <x v="29"/>
    </i>
    <i>
      <x v="17"/>
      <x v="17"/>
    </i>
    <i>
      <x v="18"/>
      <x v="18"/>
    </i>
    <i>
      <x v="19"/>
      <x v="23"/>
    </i>
    <i>
      <x v="20"/>
      <x v="71"/>
    </i>
    <i>
      <x v="21"/>
      <x v="87"/>
    </i>
    <i>
      <x v="22"/>
      <x v="25"/>
    </i>
    <i>
      <x v="23"/>
      <x v="33"/>
    </i>
    <i>
      <x v="24"/>
      <x v="84"/>
    </i>
    <i>
      <x v="25"/>
      <x v="86"/>
    </i>
    <i>
      <x v="26"/>
      <x v="88"/>
    </i>
    <i>
      <x v="27"/>
      <x v="80"/>
    </i>
    <i>
      <x v="28"/>
      <x v="61"/>
    </i>
    <i>
      <x v="29"/>
      <x v="75"/>
    </i>
    <i>
      <x v="30"/>
      <x v="81"/>
    </i>
    <i>
      <x v="31"/>
      <x v="82"/>
    </i>
    <i>
      <x v="32"/>
      <x v="83"/>
    </i>
    <i>
      <x v="33"/>
      <x v="85"/>
    </i>
    <i>
      <x v="34"/>
      <x v="2"/>
    </i>
    <i>
      <x v="35"/>
      <x v="26"/>
    </i>
    <i>
      <x v="36"/>
      <x v="30"/>
    </i>
    <i>
      <x v="37"/>
      <x v="36"/>
    </i>
    <i>
      <x v="38"/>
      <x v="37"/>
    </i>
    <i>
      <x v="39"/>
      <x v="38"/>
    </i>
    <i>
      <x v="40"/>
      <x v="39"/>
    </i>
    <i>
      <x v="41"/>
      <x v="15"/>
    </i>
    <i>
      <x v="42"/>
      <x v="98"/>
    </i>
    <i>
      <x v="43"/>
      <x v="53"/>
    </i>
    <i>
      <x v="44"/>
      <x v="60"/>
    </i>
    <i>
      <x v="45"/>
      <x v="64"/>
    </i>
    <i>
      <x v="46"/>
      <x v="62"/>
    </i>
    <i>
      <x v="47"/>
      <x v="89"/>
    </i>
    <i>
      <x v="48"/>
      <x v="90"/>
    </i>
    <i>
      <x v="49"/>
      <x v="21"/>
    </i>
    <i>
      <x v="50"/>
      <x v="93"/>
    </i>
    <i>
      <x v="51"/>
      <x v="9"/>
    </i>
    <i>
      <x v="52"/>
      <x v="24"/>
    </i>
    <i>
      <x v="53"/>
      <x v="95"/>
    </i>
    <i>
      <x v="54"/>
      <x v="35"/>
    </i>
    <i>
      <x v="55"/>
      <x v="76"/>
    </i>
    <i>
      <x v="56"/>
      <x v="27"/>
    </i>
    <i>
      <x v="57"/>
      <x v="56"/>
    </i>
    <i>
      <x v="58"/>
      <x v="65"/>
    </i>
    <i>
      <x v="59"/>
      <x v="66"/>
    </i>
    <i>
      <x v="60"/>
      <x v="67"/>
    </i>
    <i>
      <x v="61"/>
      <x v="8"/>
    </i>
    <i>
      <x v="62"/>
      <x v="7"/>
    </i>
    <i>
      <x v="63"/>
      <x v="16"/>
    </i>
    <i>
      <x v="64"/>
      <x v="44"/>
    </i>
    <i>
      <x v="65"/>
      <x v="52"/>
    </i>
    <i>
      <x v="66"/>
      <x v="68"/>
    </i>
    <i>
      <x v="67"/>
      <x v="54"/>
    </i>
    <i>
      <x v="68"/>
      <x v="59"/>
    </i>
    <i>
      <x v="69"/>
      <x v="55"/>
    </i>
    <i>
      <x v="70"/>
      <x v="47"/>
    </i>
    <i>
      <x v="71"/>
      <x v="91"/>
    </i>
    <i>
      <x v="72"/>
      <x v="3"/>
    </i>
    <i>
      <x v="73"/>
      <x v="11"/>
    </i>
    <i>
      <x v="74"/>
      <x v="42"/>
    </i>
    <i>
      <x v="75"/>
      <x v="43"/>
    </i>
    <i>
      <x v="76"/>
      <x v="97"/>
    </i>
    <i>
      <x v="77"/>
      <x v="58"/>
    </i>
    <i>
      <x v="78"/>
      <x v="73"/>
    </i>
    <i>
      <x v="79"/>
      <x v="72"/>
    </i>
    <i>
      <x v="80"/>
      <x v="31"/>
    </i>
    <i>
      <x v="81"/>
      <x v="63"/>
    </i>
    <i>
      <x v="82"/>
      <x v="79"/>
    </i>
    <i>
      <x v="83"/>
      <x v="69"/>
    </i>
    <i>
      <x v="84"/>
      <x v="92"/>
    </i>
    <i>
      <x v="85"/>
      <x v="10"/>
    </i>
    <i>
      <x v="86"/>
      <x v="34"/>
    </i>
    <i>
      <x v="87"/>
      <x v="44"/>
    </i>
    <i>
      <x v="88"/>
      <x v="32"/>
    </i>
    <i>
      <x v="89"/>
      <x v="14"/>
    </i>
    <i>
      <x v="90"/>
      <x v="20"/>
    </i>
    <i>
      <x v="91"/>
      <x v="96"/>
    </i>
    <i t="grand">
      <x/>
    </i>
  </rowItems>
  <colFields count="1">
    <field x="-2"/>
  </colFields>
  <colItems count="8">
    <i>
      <x/>
    </i>
    <i i="1">
      <x v="1"/>
    </i>
    <i i="2">
      <x v="2"/>
    </i>
    <i i="3">
      <x v="3"/>
    </i>
    <i i="4">
      <x v="4"/>
    </i>
    <i i="5">
      <x v="5"/>
    </i>
    <i i="6">
      <x v="6"/>
    </i>
    <i i="7">
      <x v="7"/>
    </i>
  </colItems>
  <pageFields count="1">
    <pageField fld="14" hier="-1"/>
  </pageFields>
  <dataFields count="8">
    <dataField name="Sum of 2018 Actual Amount" fld="27" baseField="1" baseItem="0"/>
    <dataField name="Sum of 2019 Actual Amount" fld="28" baseField="1" baseItem="0"/>
    <dataField name="Sum of 2020 Actual Amount" fld="17" baseField="1" baseItem="0"/>
    <dataField name="Sum of 2021 Revised Budget" fld="7" baseField="1" baseItem="0"/>
    <dataField name="Sum of 2021 Actual Amount" fld="8" baseField="1" baseItem="0"/>
    <dataField name="Sum of 2022 Budget Finance Recommendation" fld="24" baseField="1" baseItem="0"/>
    <dataField name="Sum of 2023 Budget Finance Recommendation" fld="25" baseField="1" baseItem="0"/>
    <dataField name="Sum of 2024 Budget Finance Recommendation" fld="26" baseField="4" baseItem="19" numFmtId="4"/>
  </dataFields>
  <formats count="11">
    <format dxfId="10">
      <pivotArea field="3" type="button" dataOnly="0" labelOnly="1" outline="0" axis="axisRow" fieldPosition="0"/>
    </format>
    <format dxfId="9">
      <pivotArea dataOnly="0" labelOnly="1" outline="0" fieldPosition="0">
        <references count="1">
          <reference field="3" count="50">
            <x v="0"/>
            <x v="3"/>
            <x v="4"/>
            <x v="5"/>
            <x v="6"/>
            <x v="7"/>
            <x v="8"/>
            <x v="9"/>
            <x v="10"/>
            <x v="11"/>
            <x v="12"/>
            <x v="13"/>
            <x v="14"/>
            <x v="17"/>
            <x v="18"/>
            <x v="19"/>
            <x v="20"/>
            <x v="25"/>
            <x v="26"/>
            <x v="27"/>
            <x v="30"/>
            <x v="31"/>
            <x v="33"/>
            <x v="34"/>
            <x v="35"/>
            <x v="37"/>
            <x v="38"/>
            <x v="39"/>
            <x v="40"/>
            <x v="41"/>
            <x v="42"/>
            <x v="43"/>
            <x v="44"/>
            <x v="45"/>
            <x v="46"/>
            <x v="47"/>
            <x v="48"/>
            <x v="49"/>
            <x v="50"/>
            <x v="51"/>
            <x v="52"/>
            <x v="53"/>
            <x v="54"/>
            <x v="56"/>
            <x v="57"/>
            <x v="59"/>
            <x v="60"/>
            <x v="61"/>
            <x v="62"/>
            <x v="63"/>
          </reference>
        </references>
      </pivotArea>
    </format>
    <format dxfId="8">
      <pivotArea dataOnly="0" labelOnly="1" outline="0" fieldPosition="0">
        <references count="1">
          <reference field="3" count="21">
            <x v="64"/>
            <x v="66"/>
            <x v="68"/>
            <x v="69"/>
            <x v="71"/>
            <x v="72"/>
            <x v="73"/>
            <x v="74"/>
            <x v="76"/>
            <x v="77"/>
            <x v="78"/>
            <x v="80"/>
            <x v="81"/>
            <x v="82"/>
            <x v="83"/>
            <x v="84"/>
            <x v="85"/>
            <x v="86"/>
            <x v="87"/>
            <x v="88"/>
            <x v="90"/>
          </reference>
        </references>
      </pivotArea>
    </format>
    <format dxfId="7">
      <pivotArea dataOnly="0" labelOnly="1" outline="0" fieldPosition="0">
        <references count="1">
          <reference field="3" count="1">
            <x v="91"/>
          </reference>
        </references>
      </pivotArea>
    </format>
    <format dxfId="6">
      <pivotArea dataOnly="0" labelOnly="1" grandRow="1" outline="0" fieldPosition="0"/>
    </format>
    <format dxfId="5">
      <pivotArea field="3" type="button" dataOnly="0" labelOnly="1" outline="0" axis="axisRow" fieldPosition="0"/>
    </format>
    <format dxfId="4">
      <pivotArea dataOnly="0" labelOnly="1" outline="0" fieldPosition="0">
        <references count="1">
          <reference field="3" count="50">
            <x v="0"/>
            <x v="3"/>
            <x v="4"/>
            <x v="5"/>
            <x v="6"/>
            <x v="7"/>
            <x v="8"/>
            <x v="9"/>
            <x v="10"/>
            <x v="11"/>
            <x v="12"/>
            <x v="13"/>
            <x v="14"/>
            <x v="17"/>
            <x v="18"/>
            <x v="19"/>
            <x v="20"/>
            <x v="25"/>
            <x v="26"/>
            <x v="27"/>
            <x v="30"/>
            <x v="31"/>
            <x v="33"/>
            <x v="34"/>
            <x v="35"/>
            <x v="37"/>
            <x v="38"/>
            <x v="39"/>
            <x v="40"/>
            <x v="41"/>
            <x v="42"/>
            <x v="43"/>
            <x v="44"/>
            <x v="45"/>
            <x v="46"/>
            <x v="47"/>
            <x v="48"/>
            <x v="49"/>
            <x v="50"/>
            <x v="51"/>
            <x v="52"/>
            <x v="53"/>
            <x v="54"/>
            <x v="56"/>
            <x v="57"/>
            <x v="59"/>
            <x v="60"/>
            <x v="61"/>
            <x v="62"/>
            <x v="63"/>
          </reference>
        </references>
      </pivotArea>
    </format>
    <format dxfId="3">
      <pivotArea dataOnly="0" labelOnly="1" outline="0" fieldPosition="0">
        <references count="1">
          <reference field="3" count="42">
            <x v="1"/>
            <x v="2"/>
            <x v="15"/>
            <x v="16"/>
            <x v="21"/>
            <x v="22"/>
            <x v="23"/>
            <x v="24"/>
            <x v="28"/>
            <x v="29"/>
            <x v="32"/>
            <x v="36"/>
            <x v="55"/>
            <x v="58"/>
            <x v="64"/>
            <x v="65"/>
            <x v="66"/>
            <x v="67"/>
            <x v="68"/>
            <x v="69"/>
            <x v="70"/>
            <x v="71"/>
            <x v="72"/>
            <x v="73"/>
            <x v="74"/>
            <x v="75"/>
            <x v="76"/>
            <x v="77"/>
            <x v="78"/>
            <x v="79"/>
            <x v="80"/>
            <x v="81"/>
            <x v="82"/>
            <x v="83"/>
            <x v="84"/>
            <x v="85"/>
            <x v="86"/>
            <x v="87"/>
            <x v="88"/>
            <x v="89"/>
            <x v="90"/>
            <x v="91"/>
          </reference>
        </references>
      </pivotArea>
    </format>
    <format dxfId="2">
      <pivotArea dataOnly="0" labelOnly="1" grandRow="1" outline="0" fieldPosition="0"/>
    </format>
    <format dxfId="1">
      <pivotArea outline="0" fieldPosition="0">
        <references count="1">
          <reference field="4294967294" count="1">
            <x v="7"/>
          </reference>
        </references>
      </pivotArea>
    </format>
    <format dxfId="0">
      <pivotArea outline="0" fieldPosition="0">
        <references count="3">
          <reference field="4294967294" count="1" selected="0">
            <x v="0"/>
          </reference>
          <reference field="3" count="84"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reference>
          <reference field="4" count="84" selected="0">
            <x v="0"/>
            <x v="1"/>
            <x v="2"/>
            <x v="3"/>
            <x v="5"/>
            <x v="6"/>
            <x v="7"/>
            <x v="8"/>
            <x v="9"/>
            <x v="11"/>
            <x v="12"/>
            <x v="15"/>
            <x v="16"/>
            <x v="17"/>
            <x v="18"/>
            <x v="21"/>
            <x v="23"/>
            <x v="24"/>
            <x v="25"/>
            <x v="26"/>
            <x v="27"/>
            <x v="28"/>
            <x v="29"/>
            <x v="30"/>
            <x v="31"/>
            <x v="33"/>
            <x v="35"/>
            <x v="36"/>
            <x v="37"/>
            <x v="38"/>
            <x v="39"/>
            <x v="40"/>
            <x v="41"/>
            <x v="42"/>
            <x v="43"/>
            <x v="44"/>
            <x v="46"/>
            <x v="47"/>
            <x v="49"/>
            <x v="51"/>
            <x v="52"/>
            <x v="53"/>
            <x v="54"/>
            <x v="55"/>
            <x v="56"/>
            <x v="57"/>
            <x v="58"/>
            <x v="59"/>
            <x v="60"/>
            <x v="61"/>
            <x v="62"/>
            <x v="63"/>
            <x v="64"/>
            <x v="65"/>
            <x v="66"/>
            <x v="67"/>
            <x v="68"/>
            <x v="69"/>
            <x v="71"/>
            <x v="72"/>
            <x v="73"/>
            <x v="74"/>
            <x v="75"/>
            <x v="76"/>
            <x v="78"/>
            <x v="79"/>
            <x v="80"/>
            <x v="81"/>
            <x v="82"/>
            <x v="83"/>
            <x v="84"/>
            <x v="85"/>
            <x v="86"/>
            <x v="87"/>
            <x v="88"/>
            <x v="89"/>
            <x v="90"/>
            <x v="91"/>
            <x v="92"/>
            <x v="93"/>
            <x v="94"/>
            <x v="95"/>
            <x v="97"/>
            <x v="9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pane ySplit="3" topLeftCell="A4" activePane="bottomLeft" state="frozen"/>
      <selection pane="bottomLeft" activeCell="A9" sqref="A9"/>
    </sheetView>
  </sheetViews>
  <sheetFormatPr defaultRowHeight="14.5" x14ac:dyDescent="0.35"/>
  <cols>
    <col min="1" max="1" width="44.26953125" customWidth="1"/>
    <col min="2" max="2" width="22.81640625" customWidth="1"/>
    <col min="3" max="3" width="19.26953125" style="20" customWidth="1"/>
    <col min="4" max="5" width="10.1796875" style="20" customWidth="1"/>
    <col min="6" max="6" width="20.453125" style="20" customWidth="1"/>
    <col min="7" max="7" width="19.26953125" style="20" customWidth="1"/>
  </cols>
  <sheetData>
    <row r="1" spans="1:7" x14ac:dyDescent="0.35">
      <c r="A1" s="21" t="s">
        <v>14</v>
      </c>
      <c r="B1" t="s">
        <v>863</v>
      </c>
    </row>
    <row r="3" spans="1:7" x14ac:dyDescent="0.35">
      <c r="A3" s="21" t="s">
        <v>942</v>
      </c>
      <c r="B3" t="s">
        <v>943</v>
      </c>
      <c r="C3" t="s">
        <v>944</v>
      </c>
      <c r="D3" t="s">
        <v>945</v>
      </c>
      <c r="E3" t="s">
        <v>946</v>
      </c>
      <c r="F3" t="s">
        <v>947</v>
      </c>
      <c r="G3" t="s">
        <v>948</v>
      </c>
    </row>
    <row r="4" spans="1:7" x14ac:dyDescent="0.35">
      <c r="A4" s="22" t="s">
        <v>154</v>
      </c>
      <c r="B4" s="24">
        <v>759151</v>
      </c>
      <c r="C4" s="24">
        <v>4619</v>
      </c>
      <c r="D4" s="24">
        <v>637243.48</v>
      </c>
      <c r="E4" s="24">
        <v>98213</v>
      </c>
      <c r="F4" s="24">
        <v>434000</v>
      </c>
      <c r="G4" s="24">
        <v>433999</v>
      </c>
    </row>
    <row r="5" spans="1:7" x14ac:dyDescent="0.35">
      <c r="A5" s="22" t="s">
        <v>452</v>
      </c>
      <c r="B5" s="24">
        <v>4272296</v>
      </c>
      <c r="C5" s="24">
        <v>-379409</v>
      </c>
      <c r="D5" s="24">
        <v>3948857</v>
      </c>
      <c r="E5" s="24">
        <v>94598</v>
      </c>
      <c r="F5" s="24">
        <v>5949149</v>
      </c>
      <c r="G5" s="24">
        <v>5927842.3799999999</v>
      </c>
    </row>
    <row r="6" spans="1:7" x14ac:dyDescent="0.35">
      <c r="A6" s="22" t="s">
        <v>166</v>
      </c>
      <c r="B6" s="24">
        <v>109201</v>
      </c>
      <c r="C6" s="24"/>
      <c r="D6" s="24">
        <v>0</v>
      </c>
      <c r="E6" s="24">
        <v>108878.38</v>
      </c>
      <c r="F6" s="24">
        <v>187000</v>
      </c>
      <c r="G6" s="24">
        <v>187000</v>
      </c>
    </row>
    <row r="7" spans="1:7" x14ac:dyDescent="0.35">
      <c r="A7" s="22" t="s">
        <v>572</v>
      </c>
      <c r="B7" s="24"/>
      <c r="C7" s="24"/>
      <c r="D7" s="24"/>
      <c r="E7" s="24"/>
      <c r="F7" s="24">
        <v>0</v>
      </c>
      <c r="G7" s="24">
        <v>0</v>
      </c>
    </row>
    <row r="8" spans="1:7" x14ac:dyDescent="0.35">
      <c r="A8" s="22" t="s">
        <v>183</v>
      </c>
      <c r="B8" s="24"/>
      <c r="C8" s="24"/>
      <c r="D8" s="24"/>
      <c r="E8" s="24"/>
      <c r="F8" s="24">
        <v>0</v>
      </c>
      <c r="G8" s="24">
        <v>0</v>
      </c>
    </row>
    <row r="9" spans="1:7" x14ac:dyDescent="0.35">
      <c r="A9" s="22" t="s">
        <v>259</v>
      </c>
      <c r="B9" s="24">
        <v>781895</v>
      </c>
      <c r="C9" s="24">
        <v>13000</v>
      </c>
      <c r="D9" s="24">
        <v>760900</v>
      </c>
      <c r="E9" s="24">
        <v>0</v>
      </c>
      <c r="F9" s="24">
        <v>0</v>
      </c>
      <c r="G9" s="24">
        <v>0</v>
      </c>
    </row>
    <row r="10" spans="1:7" x14ac:dyDescent="0.35">
      <c r="A10" s="22" t="s">
        <v>190</v>
      </c>
      <c r="B10" s="24">
        <v>224144</v>
      </c>
      <c r="C10" s="24">
        <v>125060</v>
      </c>
      <c r="D10" s="24">
        <v>46550</v>
      </c>
      <c r="E10" s="24">
        <v>39743</v>
      </c>
      <c r="F10" s="24">
        <v>1585072</v>
      </c>
      <c r="G10" s="24">
        <v>1525688.04</v>
      </c>
    </row>
    <row r="11" spans="1:7" x14ac:dyDescent="0.35">
      <c r="A11" s="22" t="s">
        <v>77</v>
      </c>
      <c r="B11" s="24">
        <v>200000</v>
      </c>
      <c r="C11" s="24">
        <v>192455</v>
      </c>
      <c r="D11" s="24">
        <v>0</v>
      </c>
      <c r="E11" s="24">
        <v>0</v>
      </c>
      <c r="F11" s="24">
        <v>0</v>
      </c>
      <c r="G11" s="24">
        <v>0</v>
      </c>
    </row>
    <row r="12" spans="1:7" x14ac:dyDescent="0.35">
      <c r="A12" s="22" t="s">
        <v>245</v>
      </c>
      <c r="B12" s="24"/>
      <c r="C12" s="24"/>
      <c r="D12" s="24"/>
      <c r="E12" s="24"/>
      <c r="F12" s="24"/>
      <c r="G12" s="24"/>
    </row>
    <row r="13" spans="1:7" x14ac:dyDescent="0.35">
      <c r="A13" s="22" t="s">
        <v>120</v>
      </c>
      <c r="B13" s="24"/>
      <c r="C13" s="24"/>
      <c r="D13" s="24"/>
      <c r="E13" s="24"/>
      <c r="F13" s="24">
        <v>2550</v>
      </c>
      <c r="G13" s="24">
        <v>2550.18999999994</v>
      </c>
    </row>
    <row r="14" spans="1:7" x14ac:dyDescent="0.35">
      <c r="A14" s="22" t="s">
        <v>579</v>
      </c>
      <c r="B14" s="24">
        <v>27422265</v>
      </c>
      <c r="C14" s="24">
        <v>4474163.7</v>
      </c>
      <c r="D14" s="24">
        <v>3427896.02</v>
      </c>
      <c r="E14" s="24">
        <v>9410471.6099999994</v>
      </c>
      <c r="F14" s="24">
        <v>19467391</v>
      </c>
      <c r="G14" s="24">
        <v>17595456.710000001</v>
      </c>
    </row>
    <row r="15" spans="1:7" x14ac:dyDescent="0.35">
      <c r="A15" s="22" t="s">
        <v>279</v>
      </c>
      <c r="B15" s="24"/>
      <c r="C15" s="24"/>
      <c r="D15" s="24"/>
      <c r="E15" s="24"/>
      <c r="F15" s="24">
        <v>0</v>
      </c>
      <c r="G15" s="24">
        <v>0</v>
      </c>
    </row>
    <row r="16" spans="1:7" x14ac:dyDescent="0.35">
      <c r="A16" s="22" t="s">
        <v>300</v>
      </c>
      <c r="B16" s="24"/>
      <c r="C16" s="24"/>
      <c r="D16" s="24"/>
      <c r="E16" s="24"/>
      <c r="F16" s="24">
        <v>0</v>
      </c>
      <c r="G16" s="24">
        <v>0</v>
      </c>
    </row>
    <row r="17" spans="1:7" x14ac:dyDescent="0.35">
      <c r="A17" s="22" t="s">
        <v>199</v>
      </c>
      <c r="B17" s="24">
        <v>233948</v>
      </c>
      <c r="C17" s="24"/>
      <c r="D17" s="24">
        <v>232000</v>
      </c>
      <c r="E17" s="24"/>
      <c r="F17" s="24">
        <v>585250</v>
      </c>
      <c r="G17" s="24">
        <v>585058.63</v>
      </c>
    </row>
    <row r="18" spans="1:7" x14ac:dyDescent="0.35">
      <c r="A18" s="22" t="s">
        <v>307</v>
      </c>
      <c r="B18" s="24"/>
      <c r="C18" s="24"/>
      <c r="D18" s="24"/>
      <c r="E18" s="24"/>
      <c r="F18" s="24">
        <v>502000</v>
      </c>
      <c r="G18" s="24">
        <v>501601.43</v>
      </c>
    </row>
    <row r="19" spans="1:7" x14ac:dyDescent="0.35">
      <c r="A19" s="22" t="s">
        <v>724</v>
      </c>
      <c r="B19" s="24"/>
      <c r="C19" s="24"/>
      <c r="D19" s="24"/>
      <c r="E19" s="24"/>
      <c r="F19" s="24">
        <v>0</v>
      </c>
      <c r="G19" s="24">
        <v>0</v>
      </c>
    </row>
    <row r="20" spans="1:7" x14ac:dyDescent="0.35">
      <c r="A20" s="22" t="s">
        <v>325</v>
      </c>
      <c r="B20" s="24">
        <v>25061676</v>
      </c>
      <c r="C20" s="24">
        <v>2067526.25</v>
      </c>
      <c r="D20" s="24">
        <v>22185793.5</v>
      </c>
      <c r="E20" s="24">
        <v>652506</v>
      </c>
      <c r="F20" s="24">
        <v>34240670</v>
      </c>
      <c r="G20" s="24">
        <v>34247974.769999996</v>
      </c>
    </row>
    <row r="21" spans="1:7" x14ac:dyDescent="0.35">
      <c r="A21" s="22" t="s">
        <v>416</v>
      </c>
      <c r="B21" s="24"/>
      <c r="C21" s="24"/>
      <c r="D21" s="24"/>
      <c r="E21" s="24"/>
      <c r="F21" s="24"/>
      <c r="G21" s="24"/>
    </row>
    <row r="22" spans="1:7" x14ac:dyDescent="0.35">
      <c r="A22" s="22" t="s">
        <v>100</v>
      </c>
      <c r="B22" s="24"/>
      <c r="C22" s="24"/>
      <c r="D22" s="24"/>
      <c r="E22" s="24"/>
      <c r="F22" s="24"/>
      <c r="G22" s="24"/>
    </row>
    <row r="23" spans="1:7" x14ac:dyDescent="0.35">
      <c r="A23" s="22" t="s">
        <v>442</v>
      </c>
      <c r="B23" s="24">
        <v>110494</v>
      </c>
      <c r="C23" s="24">
        <v>18149.5</v>
      </c>
      <c r="D23" s="24">
        <v>0</v>
      </c>
      <c r="E23" s="24">
        <v>0</v>
      </c>
      <c r="F23" s="24">
        <v>29334</v>
      </c>
      <c r="G23" s="24">
        <v>29334.5</v>
      </c>
    </row>
    <row r="24" spans="1:7" x14ac:dyDescent="0.35">
      <c r="A24" s="22" t="s">
        <v>286</v>
      </c>
      <c r="B24" s="24"/>
      <c r="C24" s="24"/>
      <c r="D24" s="24"/>
      <c r="E24" s="24"/>
      <c r="F24" s="24"/>
      <c r="G24" s="24"/>
    </row>
    <row r="25" spans="1:7" x14ac:dyDescent="0.35">
      <c r="A25" s="22" t="s">
        <v>208</v>
      </c>
      <c r="B25" s="24">
        <v>80120</v>
      </c>
      <c r="C25" s="24"/>
      <c r="D25" s="24">
        <v>49000</v>
      </c>
      <c r="E25" s="24"/>
      <c r="F25" s="24">
        <v>283271</v>
      </c>
      <c r="G25" s="24">
        <v>283271</v>
      </c>
    </row>
    <row r="26" spans="1:7" x14ac:dyDescent="0.35">
      <c r="A26" s="22" t="s">
        <v>565</v>
      </c>
      <c r="B26" s="24"/>
      <c r="C26" s="24"/>
      <c r="D26" s="24"/>
      <c r="E26" s="24"/>
      <c r="F26" s="24"/>
      <c r="G26" s="24"/>
    </row>
    <row r="27" spans="1:7" x14ac:dyDescent="0.35">
      <c r="A27" s="22" t="s">
        <v>296</v>
      </c>
      <c r="B27" s="24"/>
      <c r="C27" s="24"/>
      <c r="D27" s="24"/>
      <c r="E27" s="24"/>
      <c r="F27" s="24"/>
      <c r="G27" s="24"/>
    </row>
    <row r="28" spans="1:7" x14ac:dyDescent="0.35">
      <c r="A28" s="22" t="s">
        <v>217</v>
      </c>
      <c r="B28" s="24">
        <v>269248</v>
      </c>
      <c r="C28" s="24"/>
      <c r="D28" s="24">
        <v>193435</v>
      </c>
      <c r="E28" s="24">
        <v>69443</v>
      </c>
      <c r="F28" s="24">
        <v>829817</v>
      </c>
      <c r="G28" s="24">
        <v>822867.90999999992</v>
      </c>
    </row>
    <row r="29" spans="1:7" x14ac:dyDescent="0.35">
      <c r="A29" s="22" t="s">
        <v>225</v>
      </c>
      <c r="B29" s="24">
        <v>139983</v>
      </c>
      <c r="C29" s="24"/>
      <c r="D29" s="24">
        <v>62441</v>
      </c>
      <c r="E29" s="24">
        <v>77504.460000000006</v>
      </c>
      <c r="F29" s="24">
        <v>86000</v>
      </c>
      <c r="G29" s="24">
        <v>0</v>
      </c>
    </row>
    <row r="30" spans="1:7" x14ac:dyDescent="0.35">
      <c r="A30" s="22" t="s">
        <v>16</v>
      </c>
      <c r="B30" s="24"/>
      <c r="C30" s="24"/>
      <c r="D30" s="24"/>
      <c r="E30" s="24"/>
      <c r="F30" s="24">
        <v>2981521</v>
      </c>
      <c r="G30" s="24">
        <v>39940.11</v>
      </c>
    </row>
    <row r="31" spans="1:7" x14ac:dyDescent="0.35">
      <c r="A31" s="22" t="s">
        <v>920</v>
      </c>
      <c r="B31" s="24">
        <v>160720</v>
      </c>
      <c r="C31" s="24">
        <v>10720</v>
      </c>
      <c r="D31" s="24"/>
      <c r="E31" s="24">
        <v>150000</v>
      </c>
      <c r="F31" s="24">
        <v>1641944</v>
      </c>
      <c r="G31" s="24">
        <v>1481224.01</v>
      </c>
    </row>
    <row r="32" spans="1:7" x14ac:dyDescent="0.35">
      <c r="A32" s="22" t="s">
        <v>232</v>
      </c>
      <c r="B32" s="24">
        <v>772173</v>
      </c>
      <c r="C32" s="24"/>
      <c r="D32" s="24">
        <v>763616.7</v>
      </c>
      <c r="E32" s="24"/>
      <c r="F32" s="24">
        <v>585128</v>
      </c>
      <c r="G32" s="24">
        <v>584893</v>
      </c>
    </row>
    <row r="33" spans="1:7" x14ac:dyDescent="0.35">
      <c r="A33" s="22" t="s">
        <v>267</v>
      </c>
      <c r="B33" s="24">
        <v>2912920</v>
      </c>
      <c r="C33" s="24">
        <v>26928</v>
      </c>
      <c r="D33" s="24">
        <v>1990500</v>
      </c>
      <c r="E33" s="24">
        <v>868629.7</v>
      </c>
      <c r="F33" s="24">
        <v>0</v>
      </c>
      <c r="G33" s="24">
        <v>0</v>
      </c>
    </row>
    <row r="34" spans="1:7" x14ac:dyDescent="0.35">
      <c r="A34" s="22" t="s">
        <v>274</v>
      </c>
      <c r="B34" s="24"/>
      <c r="C34" s="24"/>
      <c r="D34" s="24"/>
      <c r="E34" s="24"/>
      <c r="F34" s="24">
        <v>0</v>
      </c>
      <c r="G34" s="24">
        <v>0</v>
      </c>
    </row>
    <row r="35" spans="1:7" x14ac:dyDescent="0.35">
      <c r="A35" s="22" t="s">
        <v>514</v>
      </c>
      <c r="B35" s="24">
        <v>6795858</v>
      </c>
      <c r="C35" s="24">
        <v>9510</v>
      </c>
      <c r="D35" s="24">
        <v>6628812.2000000002</v>
      </c>
      <c r="E35" s="24">
        <v>0</v>
      </c>
      <c r="F35" s="24">
        <v>5546000</v>
      </c>
      <c r="G35" s="24">
        <v>5545455</v>
      </c>
    </row>
    <row r="36" spans="1:7" x14ac:dyDescent="0.35">
      <c r="A36" s="22" t="s">
        <v>506</v>
      </c>
      <c r="B36" s="24">
        <v>15882373</v>
      </c>
      <c r="C36" s="24">
        <v>402222.34</v>
      </c>
      <c r="D36" s="24">
        <v>14314208.689999999</v>
      </c>
      <c r="E36" s="24">
        <v>764750.27</v>
      </c>
      <c r="F36" s="24">
        <v>10813606</v>
      </c>
      <c r="G36" s="24">
        <v>9475691.3800000008</v>
      </c>
    </row>
    <row r="37" spans="1:7" x14ac:dyDescent="0.35">
      <c r="A37" s="22" t="s">
        <v>488</v>
      </c>
      <c r="B37" s="24">
        <v>0</v>
      </c>
      <c r="C37" s="24"/>
      <c r="D37" s="24"/>
      <c r="E37" s="24"/>
      <c r="F37" s="24">
        <v>3338153</v>
      </c>
      <c r="G37" s="24">
        <v>3312663.8099999996</v>
      </c>
    </row>
    <row r="38" spans="1:7" x14ac:dyDescent="0.35">
      <c r="A38" s="22" t="s">
        <v>526</v>
      </c>
      <c r="B38" s="24"/>
      <c r="C38" s="24"/>
      <c r="D38" s="24"/>
      <c r="E38" s="24"/>
      <c r="F38" s="24"/>
      <c r="G38" s="24"/>
    </row>
    <row r="39" spans="1:7" x14ac:dyDescent="0.35">
      <c r="A39" s="22" t="s">
        <v>543</v>
      </c>
      <c r="B39" s="24"/>
      <c r="C39" s="24"/>
      <c r="D39" s="24"/>
      <c r="E39" s="24"/>
      <c r="F39" s="24">
        <v>1964000</v>
      </c>
      <c r="G39" s="24">
        <v>1963930</v>
      </c>
    </row>
    <row r="40" spans="1:7" x14ac:dyDescent="0.35">
      <c r="A40" s="22" t="s">
        <v>679</v>
      </c>
      <c r="B40" s="24"/>
      <c r="C40" s="24"/>
      <c r="D40" s="24"/>
      <c r="E40" s="24"/>
      <c r="F40" s="24"/>
      <c r="G40" s="24"/>
    </row>
    <row r="41" spans="1:7" x14ac:dyDescent="0.35">
      <c r="A41" s="22" t="s">
        <v>719</v>
      </c>
      <c r="B41" s="24"/>
      <c r="C41" s="24"/>
      <c r="D41" s="24"/>
      <c r="E41" s="24"/>
      <c r="F41" s="24">
        <v>2998678</v>
      </c>
      <c r="G41" s="24">
        <v>0</v>
      </c>
    </row>
    <row r="42" spans="1:7" x14ac:dyDescent="0.35">
      <c r="A42" s="22" t="s">
        <v>496</v>
      </c>
      <c r="B42" s="24">
        <v>1606304</v>
      </c>
      <c r="C42" s="24">
        <v>593236.71</v>
      </c>
      <c r="D42" s="24">
        <v>456508.59</v>
      </c>
      <c r="E42" s="24">
        <v>0</v>
      </c>
      <c r="F42" s="24">
        <v>0</v>
      </c>
      <c r="G42" s="24">
        <v>0</v>
      </c>
    </row>
    <row r="43" spans="1:7" x14ac:dyDescent="0.35">
      <c r="A43" s="22" t="s">
        <v>1086</v>
      </c>
      <c r="B43" s="24"/>
      <c r="C43" s="24"/>
      <c r="D43" s="24"/>
      <c r="E43" s="24"/>
      <c r="F43" s="24"/>
      <c r="G43" s="24"/>
    </row>
    <row r="44" spans="1:7" x14ac:dyDescent="0.35">
      <c r="A44" s="22" t="s">
        <v>1951</v>
      </c>
      <c r="B44" s="24"/>
      <c r="C44" s="24"/>
      <c r="D44" s="24"/>
      <c r="E44" s="24"/>
      <c r="F44" s="24"/>
      <c r="G44" s="24"/>
    </row>
    <row r="45" spans="1:7" x14ac:dyDescent="0.35">
      <c r="A45" s="22" t="s">
        <v>631</v>
      </c>
      <c r="B45" s="24">
        <v>87794769</v>
      </c>
      <c r="C45" s="24">
        <v>7558181.5</v>
      </c>
      <c r="D45" s="24">
        <v>55697762.180000007</v>
      </c>
      <c r="E45" s="24">
        <v>12334737.42</v>
      </c>
      <c r="F45" s="24">
        <v>94050534</v>
      </c>
      <c r="G45" s="24">
        <v>84546441.869999975</v>
      </c>
    </row>
    <row r="46" spans="1:7" x14ac:dyDescent="0.35">
      <c r="C46"/>
      <c r="D46"/>
      <c r="E46"/>
      <c r="F46"/>
      <c r="G46"/>
    </row>
    <row r="47" spans="1:7" x14ac:dyDescent="0.35">
      <c r="C47"/>
      <c r="D47"/>
      <c r="E47"/>
      <c r="F47"/>
      <c r="G47"/>
    </row>
    <row r="48" spans="1:7" x14ac:dyDescent="0.35">
      <c r="C48"/>
      <c r="D48"/>
      <c r="E48"/>
      <c r="F48"/>
      <c r="G48"/>
    </row>
    <row r="49" spans="3:7" x14ac:dyDescent="0.35">
      <c r="C49"/>
      <c r="D49"/>
      <c r="E49"/>
      <c r="F49"/>
      <c r="G49"/>
    </row>
    <row r="50" spans="3:7" x14ac:dyDescent="0.35">
      <c r="C50"/>
      <c r="D50"/>
      <c r="E50"/>
      <c r="F50"/>
      <c r="G50"/>
    </row>
    <row r="51" spans="3:7" x14ac:dyDescent="0.35">
      <c r="C51"/>
      <c r="D51"/>
      <c r="E51"/>
      <c r="F51"/>
      <c r="G51"/>
    </row>
    <row r="52" spans="3:7" x14ac:dyDescent="0.35">
      <c r="C52"/>
      <c r="D52"/>
      <c r="E52"/>
      <c r="F52"/>
      <c r="G52"/>
    </row>
    <row r="53" spans="3:7" x14ac:dyDescent="0.35">
      <c r="C53"/>
      <c r="D53"/>
      <c r="E53"/>
      <c r="F53"/>
      <c r="G53"/>
    </row>
    <row r="54" spans="3:7" x14ac:dyDescent="0.35">
      <c r="C54"/>
      <c r="D54"/>
      <c r="E54"/>
      <c r="F54"/>
      <c r="G54"/>
    </row>
    <row r="55" spans="3:7" x14ac:dyDescent="0.35">
      <c r="C55"/>
      <c r="D55"/>
      <c r="E55"/>
      <c r="F55"/>
      <c r="G55"/>
    </row>
    <row r="56" spans="3:7" x14ac:dyDescent="0.35">
      <c r="C56"/>
      <c r="D56"/>
      <c r="E56"/>
      <c r="F56"/>
      <c r="G56"/>
    </row>
    <row r="57" spans="3:7" x14ac:dyDescent="0.35">
      <c r="C57"/>
      <c r="D57"/>
      <c r="E57"/>
      <c r="F57"/>
      <c r="G57"/>
    </row>
    <row r="58" spans="3:7" x14ac:dyDescent="0.35">
      <c r="C58"/>
      <c r="D58"/>
      <c r="E58"/>
      <c r="F58"/>
      <c r="G58"/>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6"/>
  <sheetViews>
    <sheetView showGridLines="0" zoomScale="110" zoomScaleNormal="110" workbookViewId="0">
      <selection activeCell="F4" sqref="F4"/>
    </sheetView>
  </sheetViews>
  <sheetFormatPr defaultRowHeight="14.5" x14ac:dyDescent="0.35"/>
  <cols>
    <col min="1" max="1" width="26.81640625" bestFit="1" customWidth="1"/>
    <col min="2" max="2" width="26.1796875" bestFit="1" customWidth="1"/>
    <col min="3" max="5" width="12.81640625" customWidth="1"/>
    <col min="6" max="6" width="14.453125" customWidth="1"/>
    <col min="7" max="7" width="11.453125" customWidth="1"/>
    <col min="8" max="8" width="11.26953125" customWidth="1"/>
    <col min="9" max="9" width="10.26953125" customWidth="1"/>
    <col min="10" max="10" width="12.81640625" bestFit="1" customWidth="1"/>
    <col min="11" max="12" width="12.7265625" hidden="1" customWidth="1"/>
    <col min="13" max="13" width="20.453125" hidden="1" customWidth="1"/>
    <col min="14" max="14" width="19" customWidth="1"/>
    <col min="15" max="15" width="12.81640625" bestFit="1" customWidth="1"/>
    <col min="16" max="16" width="16.81640625" bestFit="1" customWidth="1"/>
    <col min="17" max="17" width="12.81640625" bestFit="1" customWidth="1"/>
    <col min="18" max="18" width="16.81640625" bestFit="1" customWidth="1"/>
    <col min="20" max="20" width="15.26953125" bestFit="1" customWidth="1"/>
  </cols>
  <sheetData>
    <row r="1" spans="1:20" ht="15" thickBot="1" x14ac:dyDescent="0.4"/>
    <row r="2" spans="1:20" ht="16" thickBot="1" x14ac:dyDescent="0.4">
      <c r="N2" s="206" t="s">
        <v>6077</v>
      </c>
    </row>
    <row r="3" spans="1:20" s="49" customFormat="1" ht="46.5" x14ac:dyDescent="0.35">
      <c r="A3" s="192" t="s">
        <v>14</v>
      </c>
      <c r="B3" s="177" t="s">
        <v>949</v>
      </c>
      <c r="C3" s="64" t="s">
        <v>1954</v>
      </c>
      <c r="D3" s="64" t="s">
        <v>1955</v>
      </c>
      <c r="E3" s="50" t="s">
        <v>1956</v>
      </c>
      <c r="F3" s="50" t="s">
        <v>1958</v>
      </c>
      <c r="G3" s="50" t="s">
        <v>1957</v>
      </c>
      <c r="H3" s="50" t="s">
        <v>945</v>
      </c>
      <c r="I3" s="50" t="s">
        <v>946</v>
      </c>
      <c r="J3" s="204" t="s">
        <v>1087</v>
      </c>
      <c r="K3" s="51" t="s">
        <v>1088</v>
      </c>
      <c r="L3" s="51" t="s">
        <v>1089</v>
      </c>
      <c r="M3" s="51" t="s">
        <v>1090</v>
      </c>
      <c r="N3" s="209" t="s">
        <v>6017</v>
      </c>
      <c r="O3" s="52" t="s">
        <v>1091</v>
      </c>
      <c r="P3" s="176" t="s">
        <v>6018</v>
      </c>
      <c r="Q3" s="53" t="s">
        <v>1092</v>
      </c>
      <c r="R3" s="176" t="s">
        <v>6019</v>
      </c>
    </row>
    <row r="4" spans="1:20" ht="15.5" x14ac:dyDescent="0.35">
      <c r="A4" s="64" t="s">
        <v>2693</v>
      </c>
      <c r="B4" s="64" t="s">
        <v>5275</v>
      </c>
      <c r="C4" s="54">
        <v>666857437</v>
      </c>
      <c r="D4" s="54">
        <v>734104574</v>
      </c>
      <c r="E4" s="54">
        <v>541385100</v>
      </c>
      <c r="F4" s="54">
        <v>583465683</v>
      </c>
      <c r="G4" s="54">
        <v>312874806.99000001</v>
      </c>
      <c r="H4" s="54">
        <v>577263.62</v>
      </c>
      <c r="I4" s="54">
        <v>120262.39999999999</v>
      </c>
      <c r="J4" s="54">
        <v>624050000</v>
      </c>
      <c r="K4" s="54">
        <v>561645000</v>
      </c>
      <c r="L4" s="54">
        <v>499240000</v>
      </c>
      <c r="M4" s="54">
        <v>436835000</v>
      </c>
      <c r="N4" s="205">
        <v>614050000</v>
      </c>
      <c r="O4" s="54">
        <v>624050000</v>
      </c>
      <c r="P4" s="54">
        <v>624050000</v>
      </c>
      <c r="Q4" s="54">
        <v>624050000</v>
      </c>
      <c r="R4" s="54">
        <v>624050000</v>
      </c>
      <c r="S4" s="201">
        <f>GETPIVOTDATA(" 2022 Budget Finance Recommendation",$A$3,"Cost Center Code - Group","Manpower","Future2 Description","FA178-Manpower Expense")/GETPIVOTDATA(" 2021 R. Budget",$A$3,"Cost Center Code - Group","Manpower","Future2 Description","FA178-Manpower Expense")</f>
        <v>1.0524183647661074</v>
      </c>
      <c r="T4" s="20">
        <f>GETPIVOTDATA(" 2022 Budget Finance Recommendation",$A$3,"Cost Center Code - Group","Manpower","Future2 Description","FA178-Manpower Expense")-GETPIVOTDATA(" 2021 R. Budget",$A$3,"Cost Center Code - Group","Manpower","Future2 Description","FA178-Manpower Expense")</f>
        <v>30584317</v>
      </c>
    </row>
    <row r="5" spans="1:20" ht="15.5" x14ac:dyDescent="0.35">
      <c r="A5" s="64" t="s">
        <v>23</v>
      </c>
      <c r="B5" s="64"/>
      <c r="C5" s="54">
        <v>411577453.85999995</v>
      </c>
      <c r="D5" s="54">
        <v>453454658.98000032</v>
      </c>
      <c r="E5" s="54">
        <v>436208130.03999996</v>
      </c>
      <c r="F5" s="54">
        <v>398910380</v>
      </c>
      <c r="G5" s="54">
        <v>129313632.87000002</v>
      </c>
      <c r="H5" s="54">
        <v>53383699.160000011</v>
      </c>
      <c r="I5" s="54">
        <v>31493207.430000003</v>
      </c>
      <c r="J5" s="54">
        <v>796477206.68028796</v>
      </c>
      <c r="K5" s="54">
        <v>708976986.01225913</v>
      </c>
      <c r="L5" s="54">
        <v>630201765.34423029</v>
      </c>
      <c r="M5" s="54">
        <v>551426544.6762017</v>
      </c>
      <c r="N5" s="205">
        <v>670802695.2202878</v>
      </c>
      <c r="O5" s="54">
        <v>878458164.12925351</v>
      </c>
      <c r="P5" s="54">
        <v>736632266.4892534</v>
      </c>
      <c r="Q5" s="54">
        <v>918226652.50643361</v>
      </c>
      <c r="R5" s="54">
        <v>802778188.72643352</v>
      </c>
      <c r="S5" s="201">
        <f>GETPIVOTDATA(" 2022 Budget Finance Recommendation",$A$3,"Future2 Description","FA179-Opex Expense")/GETPIVOTDATA(" 2021 R. Budget",$A$3,"Future2 Description","FA179-Opex Expense")</f>
        <v>1.6815874663885353</v>
      </c>
      <c r="T5" s="20">
        <f>GETPIVOTDATA(" 2022 Budget Finance Recommendation",$A$3,"Future2 Description","FA179-Opex Expense")-GETPIVOTDATA(" 2021 R. Budget",$A$3,"Future2 Description","FA179-Opex Expense")</f>
        <v>271892315.2202878</v>
      </c>
    </row>
    <row r="6" spans="1:20" ht="15.5" x14ac:dyDescent="0.35">
      <c r="A6" s="64" t="s">
        <v>863</v>
      </c>
      <c r="B6" s="64"/>
      <c r="C6" s="54">
        <v>50440079.769999996</v>
      </c>
      <c r="D6" s="54">
        <v>156951793.55999997</v>
      </c>
      <c r="E6" s="54">
        <v>84546441.870000005</v>
      </c>
      <c r="F6" s="54">
        <v>87794769</v>
      </c>
      <c r="G6" s="54">
        <v>7558181.5</v>
      </c>
      <c r="H6" s="54">
        <v>55697762.18</v>
      </c>
      <c r="I6" s="54">
        <v>12334737.42</v>
      </c>
      <c r="J6" s="54">
        <v>439552696.04329002</v>
      </c>
      <c r="K6" s="54">
        <v>393302426.43896097</v>
      </c>
      <c r="L6" s="54">
        <v>349602156.83463198</v>
      </c>
      <c r="M6" s="54">
        <v>305901887.23030299</v>
      </c>
      <c r="N6" s="205">
        <v>124781743.49328999</v>
      </c>
      <c r="O6" s="54">
        <v>174465652.5779545</v>
      </c>
      <c r="P6" s="54">
        <v>92930732.927954495</v>
      </c>
      <c r="Q6" s="54">
        <v>82288069.470262185</v>
      </c>
      <c r="R6" s="54">
        <v>96961076.970262185</v>
      </c>
      <c r="S6" s="201">
        <f>GETPIVOTDATA(" 2022 Budget Finance Recommendation",$A$3,"Future2 Description","FA180-Capex Expense")/GETPIVOTDATA(" 2021 R. Budget",$A$3,"Future2 Description","FA180-Capex Expense")</f>
        <v>1.4212890461992103</v>
      </c>
      <c r="T6" s="20">
        <f>GETPIVOTDATA(" 2022 Budget Finance Recommendation",$A$3,"Future2 Description","FA180-Capex Expense")-GETPIVOTDATA(" 2021 R. Budget",$A$3,"Future2 Description","FA180-Capex Expense")</f>
        <v>36986974.493289992</v>
      </c>
    </row>
    <row r="7" spans="1:20" ht="15.5" x14ac:dyDescent="0.35">
      <c r="A7" s="64" t="s">
        <v>631</v>
      </c>
      <c r="B7" s="64"/>
      <c r="C7" s="54">
        <v>1128874970.6299999</v>
      </c>
      <c r="D7" s="54">
        <v>1344511026.5400002</v>
      </c>
      <c r="E7" s="54">
        <v>1062139671.91</v>
      </c>
      <c r="F7" s="54">
        <v>1070170832</v>
      </c>
      <c r="G7" s="54">
        <v>449746621.36000001</v>
      </c>
      <c r="H7" s="54">
        <v>109658724.96000001</v>
      </c>
      <c r="I7" s="54">
        <v>43948207.25</v>
      </c>
      <c r="J7" s="54">
        <v>1860079902.723578</v>
      </c>
      <c r="K7" s="54">
        <v>1663924412.45122</v>
      </c>
      <c r="L7" s="54">
        <v>1479043922.1788621</v>
      </c>
      <c r="M7" s="54">
        <v>1294163431.9065046</v>
      </c>
      <c r="N7" s="205">
        <v>1409634438.7135777</v>
      </c>
      <c r="O7" s="54">
        <v>1676973816.7072079</v>
      </c>
      <c r="P7" s="54">
        <v>1453612999.417208</v>
      </c>
      <c r="Q7" s="54">
        <v>1624564721.9766958</v>
      </c>
      <c r="R7" s="54">
        <v>1523789265.6966958</v>
      </c>
    </row>
    <row r="8" spans="1:20" x14ac:dyDescent="0.35">
      <c r="N8" s="203"/>
    </row>
    <row r="10" spans="1:20" x14ac:dyDescent="0.35">
      <c r="F10" s="20">
        <v>45000000</v>
      </c>
      <c r="J10" s="195" t="s">
        <v>6072</v>
      </c>
      <c r="K10" s="64"/>
      <c r="L10" s="64"/>
      <c r="M10" s="64"/>
      <c r="N10" s="196">
        <v>-45000000</v>
      </c>
    </row>
    <row r="11" spans="1:20" ht="15" thickBot="1" x14ac:dyDescent="0.4">
      <c r="F11" s="20">
        <v>80000000</v>
      </c>
      <c r="J11" s="195" t="s">
        <v>6071</v>
      </c>
      <c r="K11" s="64"/>
      <c r="L11" s="64"/>
      <c r="M11" s="64"/>
      <c r="N11" s="196">
        <v>-80000000</v>
      </c>
    </row>
    <row r="12" spans="1:20" ht="15" thickBot="1" x14ac:dyDescent="0.4">
      <c r="F12" s="200">
        <f>GETPIVOTDATA(" 2021 R. Budget",$A$3)+F10+F11</f>
        <v>1195170832</v>
      </c>
      <c r="J12" s="195" t="s">
        <v>6073</v>
      </c>
      <c r="K12" s="64"/>
      <c r="L12" s="64"/>
      <c r="M12" s="64"/>
      <c r="N12" s="197">
        <v>-40000000</v>
      </c>
    </row>
    <row r="13" spans="1:20" x14ac:dyDescent="0.35">
      <c r="J13" s="198" t="s">
        <v>6074</v>
      </c>
      <c r="K13" s="64"/>
      <c r="L13" s="64"/>
      <c r="M13" s="64"/>
      <c r="N13" s="199">
        <f>GETPIVOTDATA(" 2022 Budget Finance Recommendation",$A$3)+N11+N10+N12</f>
        <v>1244634438.7135777</v>
      </c>
    </row>
    <row r="16" spans="1:20" x14ac:dyDescent="0.35">
      <c r="N16" s="201">
        <f>GETPIVOTDATA(" 2022 Budget Finance Recommendation",$A$3)/F12</f>
        <v>1.1794418010977512</v>
      </c>
    </row>
    <row r="19" spans="1:8" ht="29" hidden="1" x14ac:dyDescent="0.35">
      <c r="A19" s="147" t="s">
        <v>6030</v>
      </c>
      <c r="B19" s="147" t="s">
        <v>1954</v>
      </c>
      <c r="C19" s="147" t="s">
        <v>1955</v>
      </c>
      <c r="D19" s="148" t="s">
        <v>1956</v>
      </c>
      <c r="E19" s="148" t="s">
        <v>1958</v>
      </c>
      <c r="F19" s="149" t="s">
        <v>1087</v>
      </c>
      <c r="G19" s="150" t="s">
        <v>1091</v>
      </c>
      <c r="H19" s="151" t="s">
        <v>1092</v>
      </c>
    </row>
    <row r="20" spans="1:8" hidden="1" x14ac:dyDescent="0.35">
      <c r="A20" s="164" t="s">
        <v>6027</v>
      </c>
      <c r="B20" s="54">
        <v>666857437</v>
      </c>
      <c r="C20" s="54">
        <v>734104574</v>
      </c>
      <c r="D20" s="54">
        <v>541385100</v>
      </c>
      <c r="E20" s="54">
        <v>583465683</v>
      </c>
      <c r="F20" s="54">
        <v>624050000</v>
      </c>
      <c r="G20" s="54">
        <v>624050000</v>
      </c>
      <c r="H20" s="54">
        <v>624050000</v>
      </c>
    </row>
    <row r="21" spans="1:8" hidden="1" x14ac:dyDescent="0.35">
      <c r="A21" s="164" t="s">
        <v>6028</v>
      </c>
      <c r="B21" s="54">
        <v>411577453.85999995</v>
      </c>
      <c r="C21" s="54">
        <v>453454658.98000032</v>
      </c>
      <c r="D21" s="54">
        <v>436208130.03999996</v>
      </c>
      <c r="E21" s="54">
        <v>398910380</v>
      </c>
      <c r="F21" s="54">
        <v>796477206.68028796</v>
      </c>
      <c r="G21" s="54">
        <v>878458164.12925351</v>
      </c>
      <c r="H21" s="54">
        <v>918226652.50643361</v>
      </c>
    </row>
    <row r="22" spans="1:8" hidden="1" x14ac:dyDescent="0.35">
      <c r="A22" s="164" t="s">
        <v>6029</v>
      </c>
      <c r="B22" s="54">
        <v>50440079.769999996</v>
      </c>
      <c r="C22" s="54">
        <v>156951793.55999997</v>
      </c>
      <c r="D22" s="54">
        <v>84546441.870000005</v>
      </c>
      <c r="E22" s="54">
        <v>87794769</v>
      </c>
      <c r="F22" s="54">
        <v>439552696.04329002</v>
      </c>
      <c r="G22" s="54">
        <v>174465652.5779545</v>
      </c>
      <c r="H22" s="54">
        <v>82288069.470262185</v>
      </c>
    </row>
    <row r="23" spans="1:8" hidden="1" x14ac:dyDescent="0.35">
      <c r="A23" s="147" t="s">
        <v>631</v>
      </c>
      <c r="B23" s="165">
        <f>SUM(B20:B22)</f>
        <v>1128874970.6299999</v>
      </c>
      <c r="C23" s="165">
        <f t="shared" ref="C23:H23" si="0">SUM(C20:C22)</f>
        <v>1344511026.5400002</v>
      </c>
      <c r="D23" s="165">
        <f t="shared" si="0"/>
        <v>1062139671.91</v>
      </c>
      <c r="E23" s="165">
        <f t="shared" si="0"/>
        <v>1070170832</v>
      </c>
      <c r="F23" s="165">
        <f t="shared" si="0"/>
        <v>1860079902.723578</v>
      </c>
      <c r="G23" s="165">
        <f t="shared" si="0"/>
        <v>1676973816.7072079</v>
      </c>
      <c r="H23" s="165">
        <f t="shared" si="0"/>
        <v>1624564721.9766958</v>
      </c>
    </row>
    <row r="24" spans="1:8" hidden="1" x14ac:dyDescent="0.35"/>
    <row r="25" spans="1:8" hidden="1" x14ac:dyDescent="0.35"/>
    <row r="26" spans="1:8" hidden="1" x14ac:dyDescent="0.35"/>
    <row r="27" spans="1:8" hidden="1" x14ac:dyDescent="0.35"/>
    <row r="28" spans="1:8" hidden="1" x14ac:dyDescent="0.35"/>
    <row r="29" spans="1:8" ht="29" hidden="1" x14ac:dyDescent="0.35">
      <c r="A29" s="166" t="s">
        <v>6030</v>
      </c>
      <c r="B29" s="167" t="s">
        <v>1958</v>
      </c>
      <c r="C29" s="167" t="s">
        <v>1957</v>
      </c>
      <c r="D29" s="167" t="s">
        <v>945</v>
      </c>
      <c r="E29" s="167" t="s">
        <v>946</v>
      </c>
      <c r="F29" s="167" t="s">
        <v>6031</v>
      </c>
    </row>
    <row r="30" spans="1:8" hidden="1" x14ac:dyDescent="0.35">
      <c r="A30" s="168" t="s">
        <v>6027</v>
      </c>
      <c r="B30" s="169">
        <v>583465683</v>
      </c>
      <c r="C30" s="169">
        <v>312874806.99000001</v>
      </c>
      <c r="D30" s="169">
        <v>577263.62</v>
      </c>
      <c r="E30" s="169">
        <v>120262.39999999999</v>
      </c>
      <c r="F30" s="169">
        <f>B30-C30-D30-E30</f>
        <v>269893349.99000001</v>
      </c>
    </row>
    <row r="31" spans="1:8" hidden="1" x14ac:dyDescent="0.35">
      <c r="A31" s="168" t="s">
        <v>6028</v>
      </c>
      <c r="B31" s="169">
        <v>398910380</v>
      </c>
      <c r="C31" s="169">
        <v>129313632.87000002</v>
      </c>
      <c r="D31" s="169">
        <v>53383699.160000011</v>
      </c>
      <c r="E31" s="169">
        <v>31493207.430000003</v>
      </c>
      <c r="F31" s="169">
        <f t="shared" ref="F31:F32" si="1">B31-C31-D31-E31</f>
        <v>184719840.53999996</v>
      </c>
    </row>
    <row r="32" spans="1:8" hidden="1" x14ac:dyDescent="0.35">
      <c r="A32" s="168" t="s">
        <v>6029</v>
      </c>
      <c r="B32" s="169">
        <v>87794769</v>
      </c>
      <c r="C32" s="169">
        <v>7558181.5</v>
      </c>
      <c r="D32" s="169">
        <v>55697762.18</v>
      </c>
      <c r="E32" s="169">
        <v>12334737.42</v>
      </c>
      <c r="F32" s="169">
        <f t="shared" si="1"/>
        <v>12204087.9</v>
      </c>
    </row>
    <row r="33" spans="1:14" hidden="1" x14ac:dyDescent="0.35">
      <c r="A33" s="166" t="s">
        <v>631</v>
      </c>
      <c r="B33" s="170">
        <f t="shared" ref="B33:F33" si="2">SUM(B30:B32)</f>
        <v>1070170832</v>
      </c>
      <c r="C33" s="170">
        <f t="shared" si="2"/>
        <v>449746621.36000001</v>
      </c>
      <c r="D33" s="170">
        <f t="shared" si="2"/>
        <v>109658724.96000001</v>
      </c>
      <c r="E33" s="170">
        <f t="shared" si="2"/>
        <v>43948207.25</v>
      </c>
      <c r="F33" s="170">
        <f t="shared" si="2"/>
        <v>466817278.42999995</v>
      </c>
    </row>
    <row r="34" spans="1:14" hidden="1" x14ac:dyDescent="0.35"/>
    <row r="35" spans="1:14" hidden="1" x14ac:dyDescent="0.35"/>
    <row r="36" spans="1:14" hidden="1" x14ac:dyDescent="0.35"/>
    <row r="37" spans="1:14" hidden="1" x14ac:dyDescent="0.35"/>
    <row r="38" spans="1:14" hidden="1" x14ac:dyDescent="0.35"/>
    <row r="39" spans="1:14" hidden="1" x14ac:dyDescent="0.35"/>
    <row r="40" spans="1:14" ht="72.5" hidden="1" x14ac:dyDescent="0.35">
      <c r="A40" s="166" t="s">
        <v>6030</v>
      </c>
      <c r="B40" s="171" t="s">
        <v>1958</v>
      </c>
      <c r="C40" s="172" t="s">
        <v>1087</v>
      </c>
      <c r="D40" s="171" t="s">
        <v>6017</v>
      </c>
      <c r="E40" s="173" t="s">
        <v>1091</v>
      </c>
      <c r="F40" s="171" t="s">
        <v>6018</v>
      </c>
      <c r="G40" s="174" t="s">
        <v>1092</v>
      </c>
      <c r="H40" s="171" t="s">
        <v>6019</v>
      </c>
    </row>
    <row r="41" spans="1:14" hidden="1" x14ac:dyDescent="0.35">
      <c r="A41" s="168" t="s">
        <v>6027</v>
      </c>
      <c r="B41" s="175">
        <v>583465683</v>
      </c>
      <c r="C41" s="175">
        <v>624050000</v>
      </c>
      <c r="D41" s="175">
        <v>614050000</v>
      </c>
      <c r="E41" s="175">
        <v>624050000</v>
      </c>
      <c r="F41" s="175">
        <v>624050000</v>
      </c>
      <c r="G41" s="175">
        <v>624050000</v>
      </c>
      <c r="H41" s="175">
        <v>624050000</v>
      </c>
    </row>
    <row r="42" spans="1:14" hidden="1" x14ac:dyDescent="0.35">
      <c r="A42" s="168" t="s">
        <v>6028</v>
      </c>
      <c r="B42" s="175">
        <v>398910380</v>
      </c>
      <c r="C42" s="210">
        <v>796477206.68028796</v>
      </c>
      <c r="D42" s="175">
        <v>670802695.2202878</v>
      </c>
      <c r="E42" s="175">
        <v>878458164.12925351</v>
      </c>
      <c r="F42" s="175">
        <v>736632266.4892534</v>
      </c>
      <c r="G42" s="175">
        <v>918226652.50643361</v>
      </c>
      <c r="H42" s="175">
        <v>802778188.72643352</v>
      </c>
    </row>
    <row r="43" spans="1:14" hidden="1" x14ac:dyDescent="0.35">
      <c r="A43" s="168" t="s">
        <v>6029</v>
      </c>
      <c r="B43" s="175">
        <v>87794769</v>
      </c>
      <c r="C43" s="175">
        <v>439552696.04329002</v>
      </c>
      <c r="D43" s="175">
        <v>124781743.49328999</v>
      </c>
      <c r="E43" s="175">
        <v>174465652.5779545</v>
      </c>
      <c r="F43" s="175">
        <v>92930732.927954495</v>
      </c>
      <c r="G43" s="175">
        <v>82288069.470262185</v>
      </c>
      <c r="H43" s="175">
        <v>96961076.970262185</v>
      </c>
    </row>
    <row r="44" spans="1:14" hidden="1" x14ac:dyDescent="0.35">
      <c r="A44" s="166" t="s">
        <v>631</v>
      </c>
      <c r="B44" s="170">
        <f>SUM(B41:B43)</f>
        <v>1070170832</v>
      </c>
      <c r="C44" s="170">
        <f t="shared" ref="C44:H44" si="3">SUM(C41:C43)</f>
        <v>1860079902.723578</v>
      </c>
      <c r="D44" s="170">
        <f t="shared" si="3"/>
        <v>1409634438.7135777</v>
      </c>
      <c r="E44" s="170">
        <f t="shared" si="3"/>
        <v>1676973816.7072079</v>
      </c>
      <c r="F44" s="170">
        <f t="shared" si="3"/>
        <v>1453612999.417208</v>
      </c>
      <c r="G44" s="170">
        <f t="shared" si="3"/>
        <v>1624564721.9766958</v>
      </c>
      <c r="H44" s="170">
        <f t="shared" si="3"/>
        <v>1523789265.6966958</v>
      </c>
    </row>
    <row r="45" spans="1:14" x14ac:dyDescent="0.35">
      <c r="N45" s="208"/>
    </row>
    <row r="46" spans="1:14" x14ac:dyDescent="0.35">
      <c r="N46" s="208"/>
    </row>
  </sheetData>
  <sortState ref="A40:R42">
    <sortCondition ref="A40:A42"/>
  </sortState>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showGridLines="0" workbookViewId="0">
      <selection activeCell="H3" sqref="H3"/>
    </sheetView>
  </sheetViews>
  <sheetFormatPr defaultRowHeight="14.5" x14ac:dyDescent="0.35"/>
  <cols>
    <col min="1" max="1" width="18" customWidth="1"/>
    <col min="2" max="2" width="17.81640625" customWidth="1"/>
    <col min="3" max="3" width="11.453125" customWidth="1"/>
    <col min="4" max="4" width="12.1796875" customWidth="1"/>
    <col min="5" max="5" width="11.26953125" customWidth="1"/>
    <col min="6" max="6" width="9.7265625" customWidth="1"/>
    <col min="7" max="7" width="9" customWidth="1"/>
    <col min="8" max="8" width="11.453125" customWidth="1"/>
    <col min="9" max="9" width="0.7265625" customWidth="1"/>
    <col min="10" max="10" width="1.26953125" customWidth="1"/>
  </cols>
  <sheetData>
    <row r="1" spans="1:8" x14ac:dyDescent="0.35">
      <c r="A1" s="163" t="s">
        <v>6026</v>
      </c>
    </row>
    <row r="2" spans="1:8" x14ac:dyDescent="0.35">
      <c r="A2" s="156" t="s">
        <v>5326</v>
      </c>
    </row>
    <row r="3" spans="1:8" ht="21" x14ac:dyDescent="0.35">
      <c r="A3" s="162" t="s">
        <v>6025</v>
      </c>
      <c r="B3" s="162" t="s">
        <v>6024</v>
      </c>
      <c r="C3" s="162" t="s">
        <v>936</v>
      </c>
      <c r="D3" s="162" t="s">
        <v>937</v>
      </c>
      <c r="E3" s="162" t="s">
        <v>938</v>
      </c>
      <c r="F3" s="162" t="s">
        <v>939</v>
      </c>
      <c r="G3" s="162" t="s">
        <v>940</v>
      </c>
      <c r="H3" s="162" t="s">
        <v>941</v>
      </c>
    </row>
    <row r="4" spans="1:8" x14ac:dyDescent="0.35">
      <c r="A4" s="268" t="s">
        <v>6023</v>
      </c>
      <c r="B4" s="161" t="s">
        <v>6022</v>
      </c>
      <c r="C4" s="160">
        <v>563874000</v>
      </c>
      <c r="D4" s="160">
        <v>583465683</v>
      </c>
      <c r="E4" s="160">
        <v>312874806.99000001</v>
      </c>
      <c r="F4" s="160">
        <v>577263.62</v>
      </c>
      <c r="G4" s="160">
        <v>120262.39999999999</v>
      </c>
      <c r="H4" s="160">
        <v>269893349.99000001</v>
      </c>
    </row>
    <row r="5" spans="1:8" x14ac:dyDescent="0.35">
      <c r="A5" s="268"/>
      <c r="B5" s="161" t="s">
        <v>5925</v>
      </c>
      <c r="C5" s="160">
        <v>418640000</v>
      </c>
      <c r="D5" s="160">
        <v>398910380</v>
      </c>
      <c r="E5" s="160">
        <v>132036612.75</v>
      </c>
      <c r="F5" s="160">
        <v>52994194.450000003</v>
      </c>
      <c r="G5" s="160">
        <v>29519382.260000002</v>
      </c>
      <c r="H5" s="160">
        <v>184360190.53999999</v>
      </c>
    </row>
    <row r="6" spans="1:8" x14ac:dyDescent="0.35">
      <c r="A6" s="269"/>
      <c r="B6" s="161" t="s">
        <v>6021</v>
      </c>
      <c r="C6" s="160">
        <v>87207000</v>
      </c>
      <c r="D6" s="160">
        <v>87794769</v>
      </c>
      <c r="E6" s="160">
        <v>7708181.5</v>
      </c>
      <c r="F6" s="160">
        <v>55329862.18</v>
      </c>
      <c r="G6" s="160">
        <v>12538999.42</v>
      </c>
      <c r="H6" s="160">
        <v>12217725.9</v>
      </c>
    </row>
    <row r="7" spans="1:8" x14ac:dyDescent="0.35">
      <c r="A7" s="159" t="s">
        <v>631</v>
      </c>
      <c r="B7" s="158"/>
      <c r="C7" s="157">
        <v>1069721000</v>
      </c>
      <c r="D7" s="157">
        <v>1070170832</v>
      </c>
      <c r="E7" s="157">
        <v>452619601.24000001</v>
      </c>
      <c r="F7" s="157">
        <v>108901320.25</v>
      </c>
      <c r="G7" s="157">
        <v>42178644.079999998</v>
      </c>
      <c r="H7" s="157">
        <v>466471266.43000001</v>
      </c>
    </row>
    <row r="8" spans="1:8" x14ac:dyDescent="0.35">
      <c r="A8" s="156" t="s">
        <v>5326</v>
      </c>
    </row>
  </sheetData>
  <mergeCells count="1">
    <mergeCell ref="A4:A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zoomScaleNormal="100" workbookViewId="0">
      <selection activeCell="M8" sqref="M8"/>
    </sheetView>
  </sheetViews>
  <sheetFormatPr defaultColWidth="9.1796875" defaultRowHeight="14.5" x14ac:dyDescent="0.35"/>
  <cols>
    <col min="1" max="1" width="37.26953125" style="178" customWidth="1"/>
    <col min="2" max="2" width="22.1796875" style="178" customWidth="1"/>
    <col min="3" max="3" width="11.453125" style="178" customWidth="1"/>
    <col min="4" max="6" width="11.1796875" style="178" customWidth="1"/>
    <col min="7" max="8" width="10.1796875" style="178" customWidth="1"/>
    <col min="9" max="9" width="11.1796875" style="178" customWidth="1"/>
    <col min="10" max="12" width="12.54296875" style="178" hidden="1" customWidth="1"/>
    <col min="13" max="13" width="16.81640625" style="178" customWidth="1"/>
    <col min="14" max="14" width="11.1796875" style="178" customWidth="1"/>
    <col min="15" max="15" width="16.81640625" style="178" customWidth="1"/>
    <col min="16" max="16" width="11.1796875" style="178" customWidth="1"/>
    <col min="17" max="17" width="16.81640625" style="178" customWidth="1"/>
    <col min="18" max="16384" width="9.1796875" style="178"/>
  </cols>
  <sheetData>
    <row r="1" spans="1:17" x14ac:dyDescent="0.35">
      <c r="A1" s="191" t="s">
        <v>14</v>
      </c>
      <c r="B1" s="185" t="s">
        <v>23</v>
      </c>
    </row>
    <row r="3" spans="1:17" s="184" customFormat="1" ht="43.5" x14ac:dyDescent="0.35">
      <c r="A3" s="179" t="s">
        <v>949</v>
      </c>
      <c r="B3" s="176" t="s">
        <v>1954</v>
      </c>
      <c r="C3" s="176" t="s">
        <v>1955</v>
      </c>
      <c r="D3" s="176" t="s">
        <v>1956</v>
      </c>
      <c r="E3" s="176" t="s">
        <v>1958</v>
      </c>
      <c r="F3" s="176" t="s">
        <v>1957</v>
      </c>
      <c r="G3" s="176" t="s">
        <v>945</v>
      </c>
      <c r="H3" s="176" t="s">
        <v>946</v>
      </c>
      <c r="I3" s="180" t="s">
        <v>1087</v>
      </c>
      <c r="J3" s="181" t="s">
        <v>1088</v>
      </c>
      <c r="K3" s="181" t="s">
        <v>1089</v>
      </c>
      <c r="L3" s="181" t="s">
        <v>1090</v>
      </c>
      <c r="M3" s="176" t="s">
        <v>6017</v>
      </c>
      <c r="N3" s="182" t="s">
        <v>1091</v>
      </c>
      <c r="O3" s="176" t="s">
        <v>6018</v>
      </c>
      <c r="P3" s="183" t="s">
        <v>1092</v>
      </c>
      <c r="Q3" s="176" t="s">
        <v>6019</v>
      </c>
    </row>
    <row r="4" spans="1:17" x14ac:dyDescent="0.35">
      <c r="A4" s="185" t="s">
        <v>963</v>
      </c>
      <c r="B4" s="169">
        <v>50355414.319999993</v>
      </c>
      <c r="C4" s="169">
        <v>86138313.679999977</v>
      </c>
      <c r="D4" s="169">
        <v>113736506.85999988</v>
      </c>
      <c r="E4" s="169">
        <v>118471878</v>
      </c>
      <c r="F4" s="169">
        <v>43791751.810000002</v>
      </c>
      <c r="G4" s="169">
        <v>13759030.540000001</v>
      </c>
      <c r="H4" s="169">
        <v>9087279.5299999993</v>
      </c>
      <c r="I4" s="169">
        <v>213585799.03240001</v>
      </c>
      <c r="J4" s="169">
        <v>192227219.12916002</v>
      </c>
      <c r="K4" s="169">
        <v>170868639.22592002</v>
      </c>
      <c r="L4" s="169">
        <v>149510059.32268</v>
      </c>
      <c r="M4" s="169">
        <v>150501291.5724</v>
      </c>
      <c r="N4" s="169">
        <v>187200023.24214509</v>
      </c>
      <c r="O4" s="169">
        <v>136760794.60214499</v>
      </c>
      <c r="P4" s="169">
        <v>153966185.60177726</v>
      </c>
      <c r="Q4" s="169">
        <v>140696099.22177723</v>
      </c>
    </row>
    <row r="5" spans="1:17" x14ac:dyDescent="0.35">
      <c r="A5" s="185" t="s">
        <v>958</v>
      </c>
      <c r="B5" s="169">
        <v>59904649.949999996</v>
      </c>
      <c r="C5" s="169">
        <v>69759618.530000001</v>
      </c>
      <c r="D5" s="169">
        <v>65711376.479999997</v>
      </c>
      <c r="E5" s="169">
        <v>104483969</v>
      </c>
      <c r="F5" s="169">
        <v>40905423.75</v>
      </c>
      <c r="G5" s="169"/>
      <c r="H5" s="169">
        <v>0</v>
      </c>
      <c r="I5" s="169">
        <v>178231406</v>
      </c>
      <c r="J5" s="169">
        <v>160408265.39999998</v>
      </c>
      <c r="K5" s="169">
        <v>142585124.80000001</v>
      </c>
      <c r="L5" s="169">
        <v>124761984.19999999</v>
      </c>
      <c r="M5" s="169">
        <v>150618667</v>
      </c>
      <c r="N5" s="169">
        <v>219371651</v>
      </c>
      <c r="O5" s="169">
        <v>167591982</v>
      </c>
      <c r="P5" s="169">
        <v>243922016.40000001</v>
      </c>
      <c r="Q5" s="169">
        <v>186410819</v>
      </c>
    </row>
    <row r="6" spans="1:17" x14ac:dyDescent="0.35">
      <c r="A6" s="185" t="s">
        <v>960</v>
      </c>
      <c r="B6" s="169">
        <v>180121850.12000003</v>
      </c>
      <c r="C6" s="169">
        <v>102428060.81</v>
      </c>
      <c r="D6" s="169">
        <v>80592865.470000014</v>
      </c>
      <c r="E6" s="169">
        <v>38514134</v>
      </c>
      <c r="F6" s="169">
        <v>14455241.649999999</v>
      </c>
      <c r="G6" s="169">
        <v>2557216.04</v>
      </c>
      <c r="H6" s="169">
        <v>6173087.8499999996</v>
      </c>
      <c r="I6" s="169">
        <v>144162256.88</v>
      </c>
      <c r="J6" s="169">
        <v>129746031.19199999</v>
      </c>
      <c r="K6" s="169">
        <v>115329805.50399999</v>
      </c>
      <c r="L6" s="169">
        <v>100913579.816</v>
      </c>
      <c r="M6" s="169">
        <v>117603256.88</v>
      </c>
      <c r="N6" s="169">
        <v>176683975.18000001</v>
      </c>
      <c r="O6" s="169">
        <v>146002975.18000001</v>
      </c>
      <c r="P6" s="169">
        <v>198775878.98999998</v>
      </c>
      <c r="Q6" s="169">
        <v>163657878.98999998</v>
      </c>
    </row>
    <row r="7" spans="1:17" x14ac:dyDescent="0.35">
      <c r="A7" s="185" t="s">
        <v>962</v>
      </c>
      <c r="B7" s="169">
        <v>3391925.1500000004</v>
      </c>
      <c r="C7" s="169">
        <v>6964244.4000000004</v>
      </c>
      <c r="D7" s="169">
        <v>13219210.690000001</v>
      </c>
      <c r="E7" s="169">
        <v>17266074</v>
      </c>
      <c r="F7" s="169">
        <v>7938865.9000000013</v>
      </c>
      <c r="G7" s="169">
        <v>1512517.06</v>
      </c>
      <c r="H7" s="169">
        <v>251075.5</v>
      </c>
      <c r="I7" s="169">
        <v>87599981.635587901</v>
      </c>
      <c r="J7" s="169">
        <v>77759983.472029105</v>
      </c>
      <c r="K7" s="169">
        <v>69119985.308470309</v>
      </c>
      <c r="L7" s="169">
        <v>60479987.144911528</v>
      </c>
      <c r="M7" s="169">
        <v>85436716.635587901</v>
      </c>
      <c r="N7" s="169">
        <v>105415612.57333332</v>
      </c>
      <c r="O7" s="169">
        <v>102744612.57333332</v>
      </c>
      <c r="P7" s="169">
        <v>123505344.49000001</v>
      </c>
      <c r="Q7" s="169">
        <v>120211164.49000001</v>
      </c>
    </row>
    <row r="8" spans="1:17" x14ac:dyDescent="0.35">
      <c r="A8" s="185" t="s">
        <v>955</v>
      </c>
      <c r="B8" s="169">
        <v>67137092.780000001</v>
      </c>
      <c r="C8" s="169">
        <v>79045703.620000005</v>
      </c>
      <c r="D8" s="169">
        <v>67113228.219999999</v>
      </c>
      <c r="E8" s="169">
        <v>70236116</v>
      </c>
      <c r="F8" s="169">
        <v>13384125.720000001</v>
      </c>
      <c r="G8" s="169">
        <v>23785046.960000001</v>
      </c>
      <c r="H8" s="169">
        <v>9787477</v>
      </c>
      <c r="I8" s="169">
        <v>68823639.310000002</v>
      </c>
      <c r="J8" s="169">
        <v>61941275.379000001</v>
      </c>
      <c r="K8" s="169">
        <v>55058911.447999999</v>
      </c>
      <c r="L8" s="169">
        <v>48176547.51699999</v>
      </c>
      <c r="M8" s="169">
        <v>68823639.310000002</v>
      </c>
      <c r="N8" s="169">
        <v>78028823.229999989</v>
      </c>
      <c r="O8" s="169">
        <v>78028823.229999989</v>
      </c>
      <c r="P8" s="169">
        <v>78307015.582500011</v>
      </c>
      <c r="Q8" s="169">
        <v>78307015.582500011</v>
      </c>
    </row>
    <row r="9" spans="1:17" x14ac:dyDescent="0.35">
      <c r="A9" s="185" t="s">
        <v>953</v>
      </c>
      <c r="B9" s="169">
        <v>13723359.9</v>
      </c>
      <c r="C9" s="169">
        <v>42423013.570000008</v>
      </c>
      <c r="D9" s="169">
        <v>28084937.599999998</v>
      </c>
      <c r="E9" s="169">
        <v>7179350</v>
      </c>
      <c r="F9" s="169">
        <v>2150653.0299999998</v>
      </c>
      <c r="G9" s="169">
        <v>3029213.9</v>
      </c>
      <c r="H9" s="169">
        <v>601972.5</v>
      </c>
      <c r="I9" s="169">
        <v>33353834.898800001</v>
      </c>
      <c r="J9" s="169">
        <v>30018451.408919998</v>
      </c>
      <c r="K9" s="169">
        <v>26683067.919040002</v>
      </c>
      <c r="L9" s="169">
        <v>23347684.429159999</v>
      </c>
      <c r="M9" s="169">
        <v>31353834.898800001</v>
      </c>
      <c r="N9" s="169">
        <v>33744387.539700001</v>
      </c>
      <c r="O9" s="169">
        <v>33044387.539699998</v>
      </c>
      <c r="P9" s="169">
        <v>35616380.499499999</v>
      </c>
      <c r="Q9" s="169">
        <v>34116380.499499999</v>
      </c>
    </row>
    <row r="10" spans="1:17" x14ac:dyDescent="0.35">
      <c r="A10" s="185" t="s">
        <v>952</v>
      </c>
      <c r="B10" s="169">
        <v>25090426.849999998</v>
      </c>
      <c r="C10" s="169">
        <v>36724658.829999998</v>
      </c>
      <c r="D10" s="169">
        <v>57480385.390000001</v>
      </c>
      <c r="E10" s="169">
        <v>33281345</v>
      </c>
      <c r="F10" s="169">
        <v>4265401.82</v>
      </c>
      <c r="G10" s="169">
        <v>7625202.3799999999</v>
      </c>
      <c r="H10" s="169">
        <v>4804417.4499999993</v>
      </c>
      <c r="I10" s="169">
        <v>32355400.903500002</v>
      </c>
      <c r="J10" s="169">
        <v>29119860.813150004</v>
      </c>
      <c r="K10" s="169">
        <v>25884320.722800002</v>
      </c>
      <c r="L10" s="169">
        <v>22648780.632449999</v>
      </c>
      <c r="M10" s="169">
        <v>32355400.903500002</v>
      </c>
      <c r="N10" s="169">
        <v>37434321.324074998</v>
      </c>
      <c r="O10" s="169">
        <v>37434321.324074998</v>
      </c>
      <c r="P10" s="169">
        <v>40279229.402656257</v>
      </c>
      <c r="Q10" s="169">
        <v>40279229.402656257</v>
      </c>
    </row>
    <row r="11" spans="1:17" x14ac:dyDescent="0.35">
      <c r="A11" s="185" t="s">
        <v>954</v>
      </c>
      <c r="B11" s="169">
        <v>2320570.7999999998</v>
      </c>
      <c r="C11" s="169">
        <v>3165328.1999999993</v>
      </c>
      <c r="D11" s="169">
        <v>1656685.5100000002</v>
      </c>
      <c r="E11" s="169">
        <v>2461725</v>
      </c>
      <c r="F11" s="169">
        <v>255636.46</v>
      </c>
      <c r="G11" s="169">
        <v>46754.46</v>
      </c>
      <c r="H11" s="169">
        <v>247334.44</v>
      </c>
      <c r="I11" s="169">
        <v>14070890.02</v>
      </c>
      <c r="J11" s="169">
        <v>11520801.018000001</v>
      </c>
      <c r="K11" s="169">
        <v>10240712.015999999</v>
      </c>
      <c r="L11" s="169">
        <v>8960623.0139999986</v>
      </c>
      <c r="M11" s="169">
        <v>12880240.02</v>
      </c>
      <c r="N11" s="169">
        <v>16817192.02</v>
      </c>
      <c r="O11" s="169">
        <v>14291642.02</v>
      </c>
      <c r="P11" s="169">
        <v>15601592.02</v>
      </c>
      <c r="Q11" s="169">
        <v>13941592.02</v>
      </c>
    </row>
    <row r="12" spans="1:17" x14ac:dyDescent="0.35">
      <c r="A12" s="185" t="s">
        <v>950</v>
      </c>
      <c r="B12" s="169">
        <v>6242088.1600000011</v>
      </c>
      <c r="C12" s="169">
        <v>7538445.3500000015</v>
      </c>
      <c r="D12" s="169">
        <v>5920790.6299999999</v>
      </c>
      <c r="E12" s="169">
        <v>4632949</v>
      </c>
      <c r="F12" s="169">
        <v>1331639.1899999997</v>
      </c>
      <c r="G12" s="169">
        <v>747237.29</v>
      </c>
      <c r="H12" s="169">
        <v>500008.16</v>
      </c>
      <c r="I12" s="169">
        <v>13353788</v>
      </c>
      <c r="J12" s="169">
        <v>12018409.200000001</v>
      </c>
      <c r="K12" s="169">
        <v>10683030.399999999</v>
      </c>
      <c r="L12" s="169">
        <v>9347651.5999999996</v>
      </c>
      <c r="M12" s="169">
        <v>13353788</v>
      </c>
      <c r="N12" s="169">
        <v>13592078.02</v>
      </c>
      <c r="O12" s="169">
        <v>13592078.02</v>
      </c>
      <c r="P12" s="169">
        <v>17352405.52</v>
      </c>
      <c r="Q12" s="169">
        <v>17352405.52</v>
      </c>
    </row>
    <row r="13" spans="1:17" x14ac:dyDescent="0.35">
      <c r="A13" s="185" t="s">
        <v>6078</v>
      </c>
      <c r="B13" s="169"/>
      <c r="C13" s="169"/>
      <c r="D13" s="169"/>
      <c r="E13" s="169"/>
      <c r="F13" s="169"/>
      <c r="G13" s="169"/>
      <c r="H13" s="169"/>
      <c r="I13" s="169">
        <v>6255000</v>
      </c>
      <c r="J13" s="169"/>
      <c r="K13" s="169"/>
      <c r="L13" s="169"/>
      <c r="M13" s="169">
        <v>3190650</v>
      </c>
      <c r="N13" s="169">
        <v>6255000</v>
      </c>
      <c r="O13" s="169">
        <v>3225550</v>
      </c>
      <c r="P13" s="169">
        <v>6255000</v>
      </c>
      <c r="Q13" s="169">
        <v>3160000</v>
      </c>
    </row>
    <row r="14" spans="1:17" x14ac:dyDescent="0.35">
      <c r="A14" s="185" t="s">
        <v>965</v>
      </c>
      <c r="B14" s="169">
        <v>2324810.4299999997</v>
      </c>
      <c r="C14" s="169">
        <v>18766991.030000001</v>
      </c>
      <c r="D14" s="169">
        <v>1529905.52</v>
      </c>
      <c r="E14" s="169">
        <v>1206264</v>
      </c>
      <c r="F14" s="169">
        <v>402070.04</v>
      </c>
      <c r="G14" s="169">
        <v>196800.53</v>
      </c>
      <c r="H14" s="169">
        <v>40555</v>
      </c>
      <c r="I14" s="169">
        <v>3018400</v>
      </c>
      <c r="J14" s="169">
        <v>2716560</v>
      </c>
      <c r="K14" s="169">
        <v>2414720</v>
      </c>
      <c r="L14" s="169">
        <v>2112880</v>
      </c>
      <c r="M14" s="169">
        <v>3018400</v>
      </c>
      <c r="N14" s="169">
        <v>2904000</v>
      </c>
      <c r="O14" s="169">
        <v>2904000</v>
      </c>
      <c r="P14" s="169">
        <v>2904000</v>
      </c>
      <c r="Q14" s="169">
        <v>2904000</v>
      </c>
    </row>
    <row r="15" spans="1:17" x14ac:dyDescent="0.35">
      <c r="A15" s="185" t="s">
        <v>951</v>
      </c>
      <c r="B15" s="169">
        <v>965265.4</v>
      </c>
      <c r="C15" s="169">
        <v>500280.95999999996</v>
      </c>
      <c r="D15" s="169">
        <v>1162237.67</v>
      </c>
      <c r="E15" s="169">
        <v>984076</v>
      </c>
      <c r="F15" s="169">
        <v>397042.00000000012</v>
      </c>
      <c r="G15" s="169">
        <v>31680</v>
      </c>
      <c r="H15" s="169"/>
      <c r="I15" s="169">
        <v>1164440</v>
      </c>
      <c r="J15" s="169">
        <v>1047996</v>
      </c>
      <c r="K15" s="169">
        <v>931552</v>
      </c>
      <c r="L15" s="169">
        <v>815108</v>
      </c>
      <c r="M15" s="169">
        <v>1164440</v>
      </c>
      <c r="N15" s="169">
        <v>432480</v>
      </c>
      <c r="O15" s="169">
        <v>432480</v>
      </c>
      <c r="P15" s="169">
        <v>442180</v>
      </c>
      <c r="Q15" s="169">
        <v>442180</v>
      </c>
    </row>
    <row r="16" spans="1:17" x14ac:dyDescent="0.35">
      <c r="A16" s="185" t="s">
        <v>959</v>
      </c>
      <c r="B16" s="169">
        <v>0</v>
      </c>
      <c r="C16" s="169">
        <v>0</v>
      </c>
      <c r="D16" s="169">
        <v>0</v>
      </c>
      <c r="E16" s="169">
        <v>192500</v>
      </c>
      <c r="F16" s="169">
        <v>35781.5</v>
      </c>
      <c r="G16" s="169">
        <v>93000</v>
      </c>
      <c r="H16" s="169"/>
      <c r="I16" s="169">
        <v>502370</v>
      </c>
      <c r="J16" s="169">
        <v>452133</v>
      </c>
      <c r="K16" s="169">
        <v>401896</v>
      </c>
      <c r="L16" s="169">
        <v>351659</v>
      </c>
      <c r="M16" s="169">
        <v>502370</v>
      </c>
      <c r="N16" s="169">
        <v>578620</v>
      </c>
      <c r="O16" s="169">
        <v>578620</v>
      </c>
      <c r="P16" s="169">
        <v>1299424</v>
      </c>
      <c r="Q16" s="169">
        <v>1299424</v>
      </c>
    </row>
    <row r="17" spans="1:17" x14ac:dyDescent="0.35">
      <c r="A17" s="185" t="s">
        <v>631</v>
      </c>
      <c r="B17" s="169">
        <v>411577453.86000007</v>
      </c>
      <c r="C17" s="169">
        <v>453454658.9799999</v>
      </c>
      <c r="D17" s="169">
        <v>436208130.0399999</v>
      </c>
      <c r="E17" s="169">
        <v>398910380</v>
      </c>
      <c r="F17" s="169">
        <v>129313632.87</v>
      </c>
      <c r="G17" s="169">
        <v>53383699.159999996</v>
      </c>
      <c r="H17" s="169">
        <v>31493207.43</v>
      </c>
      <c r="I17" s="169">
        <v>796477206.68028796</v>
      </c>
      <c r="J17" s="169">
        <v>708976986.01225901</v>
      </c>
      <c r="K17" s="169">
        <v>630201765.34423041</v>
      </c>
      <c r="L17" s="169">
        <v>551426544.67620146</v>
      </c>
      <c r="M17" s="169">
        <v>670802695.22028792</v>
      </c>
      <c r="N17" s="169">
        <v>878458164.12925339</v>
      </c>
      <c r="O17" s="169">
        <v>736632266.48925328</v>
      </c>
      <c r="P17" s="169">
        <v>918226652.50643349</v>
      </c>
      <c r="Q17" s="169">
        <v>802778188.72643352</v>
      </c>
    </row>
    <row r="18" spans="1:17" x14ac:dyDescent="0.35">
      <c r="A18" s="186"/>
      <c r="B18" s="187"/>
      <c r="C18" s="187"/>
      <c r="D18" s="187"/>
      <c r="E18" s="187"/>
      <c r="F18" s="187"/>
      <c r="G18" s="187"/>
      <c r="H18" s="187"/>
      <c r="I18" s="187"/>
      <c r="J18" s="187"/>
      <c r="K18" s="187"/>
      <c r="L18" s="187"/>
    </row>
    <row r="19" spans="1:17" x14ac:dyDescent="0.35">
      <c r="B19" s="188"/>
      <c r="C19" s="188"/>
      <c r="D19" s="188"/>
      <c r="E19" s="188"/>
      <c r="F19" s="188"/>
      <c r="G19" s="189"/>
      <c r="H19" s="189"/>
      <c r="I19" s="189"/>
      <c r="J19" s="189"/>
      <c r="K19" s="189"/>
      <c r="L19" s="189"/>
      <c r="M19" s="190"/>
      <c r="N19" s="190"/>
      <c r="O19" s="190"/>
      <c r="P19" s="190"/>
    </row>
    <row r="20" spans="1:17" x14ac:dyDescent="0.35">
      <c r="G20" s="187"/>
      <c r="J20" s="187"/>
    </row>
    <row r="21" spans="1:17" x14ac:dyDescent="0.35">
      <c r="G21" s="188"/>
      <c r="J21" s="188"/>
    </row>
  </sheetData>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Q93"/>
  <sheetViews>
    <sheetView zoomScaleNormal="100" workbookViewId="0">
      <pane ySplit="3" topLeftCell="A4" activePane="bottomLeft" state="frozen"/>
      <selection pane="bottomLeft"/>
    </sheetView>
  </sheetViews>
  <sheetFormatPr defaultRowHeight="14.5" x14ac:dyDescent="0.35"/>
  <cols>
    <col min="1" max="1" width="70.453125" customWidth="1"/>
    <col min="2" max="2" width="22.1796875" bestFit="1" customWidth="1"/>
    <col min="3" max="4" width="11.453125" customWidth="1"/>
    <col min="5" max="5" width="14.453125" bestFit="1" customWidth="1"/>
    <col min="6" max="6" width="11.453125" bestFit="1" customWidth="1"/>
    <col min="7" max="8" width="10.1796875" bestFit="1" customWidth="1"/>
    <col min="9" max="9" width="12.1796875" customWidth="1"/>
    <col min="10" max="11" width="23.453125" hidden="1" customWidth="1"/>
    <col min="12" max="12" width="20.453125" hidden="1" customWidth="1"/>
    <col min="13" max="13" width="16.81640625" customWidth="1"/>
    <col min="14" max="14" width="12.1796875" customWidth="1"/>
    <col min="15" max="15" width="16.81640625" bestFit="1" customWidth="1"/>
    <col min="16" max="16" width="12.1796875" customWidth="1"/>
    <col min="17" max="17" width="16.81640625" bestFit="1" customWidth="1"/>
  </cols>
  <sheetData>
    <row r="1" spans="1:17" x14ac:dyDescent="0.35">
      <c r="A1" s="21" t="s">
        <v>14</v>
      </c>
      <c r="B1" t="s">
        <v>23</v>
      </c>
    </row>
    <row r="3" spans="1:17" s="184" customFormat="1" ht="43.5" x14ac:dyDescent="0.35">
      <c r="A3" s="179" t="s">
        <v>942</v>
      </c>
      <c r="B3" s="176" t="s">
        <v>1954</v>
      </c>
      <c r="C3" s="176" t="s">
        <v>1955</v>
      </c>
      <c r="D3" s="176" t="s">
        <v>1956</v>
      </c>
      <c r="E3" s="176" t="s">
        <v>1958</v>
      </c>
      <c r="F3" s="176" t="s">
        <v>1957</v>
      </c>
      <c r="G3" s="176" t="s">
        <v>945</v>
      </c>
      <c r="H3" s="176" t="s">
        <v>946</v>
      </c>
      <c r="I3" s="261" t="s">
        <v>1087</v>
      </c>
      <c r="J3" s="180" t="s">
        <v>1088</v>
      </c>
      <c r="K3" s="180" t="s">
        <v>1089</v>
      </c>
      <c r="L3" s="261" t="s">
        <v>1090</v>
      </c>
      <c r="M3" s="176" t="s">
        <v>6017</v>
      </c>
      <c r="N3" s="262" t="s">
        <v>1091</v>
      </c>
      <c r="O3" s="176" t="s">
        <v>6018</v>
      </c>
      <c r="P3" s="263" t="s">
        <v>1092</v>
      </c>
      <c r="Q3" s="176" t="s">
        <v>6019</v>
      </c>
    </row>
    <row r="4" spans="1:17" x14ac:dyDescent="0.35">
      <c r="A4" s="22" t="s">
        <v>115</v>
      </c>
      <c r="B4" s="24">
        <v>0</v>
      </c>
      <c r="C4" s="24">
        <v>0</v>
      </c>
      <c r="D4" s="24">
        <v>26246723.920000002</v>
      </c>
      <c r="E4" s="24">
        <v>112772759</v>
      </c>
      <c r="F4" s="24">
        <v>45891287.129999995</v>
      </c>
      <c r="G4" s="24"/>
      <c r="H4" s="24"/>
      <c r="I4" s="24">
        <v>203710434</v>
      </c>
      <c r="J4" s="24">
        <v>183339390.59999999</v>
      </c>
      <c r="K4" s="24">
        <v>162968347.20000002</v>
      </c>
      <c r="L4" s="260">
        <v>142597303.80000001</v>
      </c>
      <c r="M4" s="24">
        <v>176097695</v>
      </c>
      <c r="N4" s="24">
        <v>259296044</v>
      </c>
      <c r="O4" s="24">
        <v>207516375</v>
      </c>
      <c r="P4" s="24">
        <v>297345360.39999998</v>
      </c>
      <c r="Q4" s="24">
        <v>239834163</v>
      </c>
    </row>
    <row r="5" spans="1:17" x14ac:dyDescent="0.35">
      <c r="A5" s="22" t="s">
        <v>485</v>
      </c>
      <c r="B5" s="24">
        <v>39989702.960000001</v>
      </c>
      <c r="C5" s="24">
        <v>64438058.659999996</v>
      </c>
      <c r="D5" s="24">
        <v>93594271.429999903</v>
      </c>
      <c r="E5" s="24">
        <v>95910011</v>
      </c>
      <c r="F5" s="24">
        <v>39988888.480000004</v>
      </c>
      <c r="G5" s="24">
        <v>4008035.57</v>
      </c>
      <c r="H5" s="24">
        <v>3655194.59</v>
      </c>
      <c r="I5" s="24">
        <v>179602030.66000003</v>
      </c>
      <c r="J5" s="24">
        <v>161641827.59400004</v>
      </c>
      <c r="K5" s="24">
        <v>143681624.52800003</v>
      </c>
      <c r="L5" s="260">
        <v>125721421.46200001</v>
      </c>
      <c r="M5" s="24">
        <v>116517523.2</v>
      </c>
      <c r="N5" s="24">
        <v>157415750.74000007</v>
      </c>
      <c r="O5" s="24">
        <v>106976522.09999999</v>
      </c>
      <c r="P5" s="24">
        <v>120246608.48</v>
      </c>
      <c r="Q5" s="24">
        <v>106976522.09999999</v>
      </c>
    </row>
    <row r="6" spans="1:17" x14ac:dyDescent="0.35">
      <c r="A6" s="22" t="s">
        <v>633</v>
      </c>
      <c r="B6" s="24">
        <v>94937565.24000001</v>
      </c>
      <c r="C6" s="24">
        <v>109473675.02</v>
      </c>
      <c r="D6" s="24">
        <v>72208398.00999999</v>
      </c>
      <c r="E6" s="24"/>
      <c r="F6" s="24"/>
      <c r="G6" s="24"/>
      <c r="H6" s="24"/>
      <c r="I6" s="24">
        <v>106236000</v>
      </c>
      <c r="J6" s="24">
        <v>95612400</v>
      </c>
      <c r="K6" s="24">
        <v>84988800</v>
      </c>
      <c r="L6" s="260">
        <v>74365200</v>
      </c>
      <c r="M6" s="24">
        <v>79677000</v>
      </c>
      <c r="N6" s="24">
        <v>123039000</v>
      </c>
      <c r="O6" s="24">
        <v>92358000</v>
      </c>
      <c r="P6" s="24">
        <v>140802750</v>
      </c>
      <c r="Q6" s="24">
        <v>105684750</v>
      </c>
    </row>
    <row r="7" spans="1:17" x14ac:dyDescent="0.35">
      <c r="A7" s="22" t="s">
        <v>25</v>
      </c>
      <c r="B7" s="24">
        <v>167121.5</v>
      </c>
      <c r="C7" s="24">
        <v>120474.4</v>
      </c>
      <c r="D7" s="24">
        <v>105415.14</v>
      </c>
      <c r="E7" s="24">
        <v>409202</v>
      </c>
      <c r="F7" s="24">
        <v>4040.3</v>
      </c>
      <c r="G7" s="24"/>
      <c r="H7" s="24"/>
      <c r="I7" s="24">
        <v>40162080</v>
      </c>
      <c r="J7" s="24">
        <v>34345872</v>
      </c>
      <c r="K7" s="24">
        <v>30529664</v>
      </c>
      <c r="L7" s="260">
        <v>26713456</v>
      </c>
      <c r="M7" s="24">
        <v>37225230</v>
      </c>
      <c r="N7" s="24">
        <v>39162080</v>
      </c>
      <c r="O7" s="24">
        <v>37560130</v>
      </c>
      <c r="P7" s="24">
        <v>39162080</v>
      </c>
      <c r="Q7" s="24">
        <v>36694580</v>
      </c>
    </row>
    <row r="8" spans="1:17" x14ac:dyDescent="0.35">
      <c r="A8" s="22" t="s">
        <v>382</v>
      </c>
      <c r="B8" s="24">
        <v>26063815.169999998</v>
      </c>
      <c r="C8" s="24">
        <v>31663887.539999999</v>
      </c>
      <c r="D8" s="24">
        <v>30543870.220000003</v>
      </c>
      <c r="E8" s="24">
        <v>26125691</v>
      </c>
      <c r="F8" s="24">
        <v>1420463.62</v>
      </c>
      <c r="G8" s="24">
        <v>19352824.16</v>
      </c>
      <c r="H8" s="24">
        <v>2594008.2300000004</v>
      </c>
      <c r="I8" s="24">
        <v>24034388.960000001</v>
      </c>
      <c r="J8" s="24">
        <v>21630950.063999999</v>
      </c>
      <c r="K8" s="24">
        <v>19227511.168000001</v>
      </c>
      <c r="L8" s="260">
        <v>16824072.272</v>
      </c>
      <c r="M8" s="24">
        <v>24034388.960000001</v>
      </c>
      <c r="N8" s="24">
        <v>32832695.449999999</v>
      </c>
      <c r="O8" s="24">
        <v>32832695.449999999</v>
      </c>
      <c r="P8" s="24">
        <v>33088495.449999999</v>
      </c>
      <c r="Q8" s="24">
        <v>33088495.449999999</v>
      </c>
    </row>
    <row r="9" spans="1:17" x14ac:dyDescent="0.35">
      <c r="A9" s="22" t="s">
        <v>43</v>
      </c>
      <c r="B9" s="24">
        <v>8039197.1100000003</v>
      </c>
      <c r="C9" s="24">
        <v>10369252.090000002</v>
      </c>
      <c r="D9" s="24">
        <v>10814022.41</v>
      </c>
      <c r="E9" s="24">
        <v>15353817</v>
      </c>
      <c r="F9" s="24">
        <v>1775371.74</v>
      </c>
      <c r="G9" s="24">
        <v>8556263.2899999991</v>
      </c>
      <c r="H9" s="24">
        <v>2802726.35</v>
      </c>
      <c r="I9" s="24">
        <v>19077945.7564</v>
      </c>
      <c r="J9" s="24">
        <v>17035151.18076</v>
      </c>
      <c r="K9" s="24">
        <v>15142356.605120001</v>
      </c>
      <c r="L9" s="260">
        <v>13249562.029479999</v>
      </c>
      <c r="M9" s="24">
        <v>19027945.7564</v>
      </c>
      <c r="N9" s="24">
        <v>20762834.926720001</v>
      </c>
      <c r="O9" s="24">
        <v>20712834.926720001</v>
      </c>
      <c r="P9" s="24">
        <v>22165120.836933501</v>
      </c>
      <c r="Q9" s="24">
        <v>22115120.836933501</v>
      </c>
    </row>
    <row r="10" spans="1:17" x14ac:dyDescent="0.35">
      <c r="A10" s="22" t="s">
        <v>138</v>
      </c>
      <c r="B10" s="24">
        <v>5482693.5499999998</v>
      </c>
      <c r="C10" s="24">
        <v>14016405</v>
      </c>
      <c r="D10" s="24">
        <v>13658821.18</v>
      </c>
      <c r="E10" s="24">
        <v>15553556</v>
      </c>
      <c r="F10" s="24">
        <v>2475706.39</v>
      </c>
      <c r="G10" s="24">
        <v>7209968.3800000008</v>
      </c>
      <c r="H10" s="24">
        <v>5192617.8099999996</v>
      </c>
      <c r="I10" s="24">
        <v>18551534.589999996</v>
      </c>
      <c r="J10" s="24">
        <v>16426381.130999999</v>
      </c>
      <c r="K10" s="24">
        <v>14601227.671999998</v>
      </c>
      <c r="L10" s="260">
        <v>12776074.212999998</v>
      </c>
      <c r="M10" s="24">
        <v>18551534.589999996</v>
      </c>
      <c r="N10" s="24">
        <v>19754055.2095</v>
      </c>
      <c r="O10" s="24">
        <v>19754055.2095</v>
      </c>
      <c r="P10" s="24">
        <v>21000545.2095</v>
      </c>
      <c r="Q10" s="24">
        <v>21000545.2095</v>
      </c>
    </row>
    <row r="11" spans="1:17" x14ac:dyDescent="0.35">
      <c r="A11" s="22" t="s">
        <v>568</v>
      </c>
      <c r="B11" s="24">
        <v>536647.68000000005</v>
      </c>
      <c r="C11" s="24">
        <v>14570172.98</v>
      </c>
      <c r="D11" s="24">
        <v>11597337.23</v>
      </c>
      <c r="E11" s="24">
        <v>12976004</v>
      </c>
      <c r="F11" s="24">
        <v>7530589.9800000004</v>
      </c>
      <c r="G11" s="24">
        <v>1585181.62</v>
      </c>
      <c r="H11" s="24">
        <v>3170562.46</v>
      </c>
      <c r="I11" s="24">
        <v>17362029.079999998</v>
      </c>
      <c r="J11" s="24">
        <v>15625826.171999998</v>
      </c>
      <c r="K11" s="24">
        <v>13889623.263999999</v>
      </c>
      <c r="L11" s="260">
        <v>12153420.355999999</v>
      </c>
      <c r="M11" s="24">
        <v>17362029.079999998</v>
      </c>
      <c r="N11" s="24">
        <v>19074756.989999998</v>
      </c>
      <c r="O11" s="24">
        <v>19074756.989999998</v>
      </c>
      <c r="P11" s="24">
        <v>20959937.690000001</v>
      </c>
      <c r="Q11" s="24">
        <v>20959937.690000001</v>
      </c>
    </row>
    <row r="12" spans="1:17" x14ac:dyDescent="0.35">
      <c r="A12" s="22" t="s">
        <v>363</v>
      </c>
      <c r="B12" s="24">
        <v>32233264.379999999</v>
      </c>
      <c r="C12" s="24">
        <v>28477238.300000001</v>
      </c>
      <c r="D12" s="24">
        <v>24742244.520000003</v>
      </c>
      <c r="E12" s="24">
        <v>16047749</v>
      </c>
      <c r="F12" s="24">
        <v>5972680.8600000003</v>
      </c>
      <c r="G12" s="24"/>
      <c r="H12" s="24"/>
      <c r="I12" s="24">
        <v>15465717</v>
      </c>
      <c r="J12" s="24">
        <v>13919145.300000001</v>
      </c>
      <c r="K12" s="24">
        <v>12372573.6</v>
      </c>
      <c r="L12" s="260">
        <v>10826001.9</v>
      </c>
      <c r="M12" s="24">
        <v>15465717</v>
      </c>
      <c r="N12" s="24">
        <v>15465717</v>
      </c>
      <c r="O12" s="24">
        <v>15465717</v>
      </c>
      <c r="P12" s="24">
        <v>15465717</v>
      </c>
      <c r="Q12" s="24">
        <v>15465717</v>
      </c>
    </row>
    <row r="13" spans="1:17" x14ac:dyDescent="0.35">
      <c r="A13" s="22" t="s">
        <v>339</v>
      </c>
      <c r="B13" s="24">
        <v>8402324.3499999996</v>
      </c>
      <c r="C13" s="24">
        <v>5295365.58</v>
      </c>
      <c r="D13" s="24">
        <v>27841721.459999997</v>
      </c>
      <c r="E13" s="24">
        <v>9124106</v>
      </c>
      <c r="F13" s="24">
        <v>1184032.5800000003</v>
      </c>
      <c r="G13" s="24">
        <v>460004</v>
      </c>
      <c r="H13" s="24">
        <v>3431819.23</v>
      </c>
      <c r="I13" s="24">
        <v>14743479.800000001</v>
      </c>
      <c r="J13" s="24">
        <v>12189131.82</v>
      </c>
      <c r="K13" s="24">
        <v>10834783.840000002</v>
      </c>
      <c r="L13" s="260">
        <v>9480435.8599999994</v>
      </c>
      <c r="M13" s="24">
        <v>13543479.800000001</v>
      </c>
      <c r="N13" s="24">
        <v>15733740.460000001</v>
      </c>
      <c r="O13" s="24">
        <v>14293740.460000001</v>
      </c>
      <c r="P13" s="24">
        <v>16842911.558000002</v>
      </c>
      <c r="Q13" s="24">
        <v>15114911.558000002</v>
      </c>
    </row>
    <row r="14" spans="1:17" x14ac:dyDescent="0.35">
      <c r="A14" s="22" t="s">
        <v>454</v>
      </c>
      <c r="B14" s="24">
        <v>5695281.6399999997</v>
      </c>
      <c r="C14" s="24">
        <v>851424.58000000007</v>
      </c>
      <c r="D14" s="24">
        <v>1444211.65</v>
      </c>
      <c r="E14" s="24">
        <v>2100000</v>
      </c>
      <c r="F14" s="24">
        <v>300000</v>
      </c>
      <c r="G14" s="24">
        <v>798441</v>
      </c>
      <c r="H14" s="24"/>
      <c r="I14" s="24">
        <v>13996443</v>
      </c>
      <c r="J14" s="24">
        <v>12596798.700000001</v>
      </c>
      <c r="K14" s="24">
        <v>11197154.4</v>
      </c>
      <c r="L14" s="260">
        <v>9797510.0999999996</v>
      </c>
      <c r="M14" s="24">
        <v>13967178</v>
      </c>
      <c r="N14" s="24">
        <v>16414809</v>
      </c>
      <c r="O14" s="24">
        <v>16414809</v>
      </c>
      <c r="P14" s="24">
        <v>19710778</v>
      </c>
      <c r="Q14" s="24">
        <v>19710778</v>
      </c>
    </row>
    <row r="15" spans="1:17" x14ac:dyDescent="0.35">
      <c r="A15" s="22" t="s">
        <v>147</v>
      </c>
      <c r="B15" s="127">
        <v>5667447.1200000001</v>
      </c>
      <c r="C15" s="24">
        <v>7342951.6400000006</v>
      </c>
      <c r="D15" s="24">
        <v>2473540.0100000007</v>
      </c>
      <c r="E15" s="24">
        <v>2420637</v>
      </c>
      <c r="F15" s="24">
        <v>1409865.51</v>
      </c>
      <c r="G15" s="24">
        <v>555102.68000000005</v>
      </c>
      <c r="H15" s="24">
        <v>266424.85000000003</v>
      </c>
      <c r="I15" s="24">
        <v>11929794.229499999</v>
      </c>
      <c r="J15" s="24">
        <v>10129314.80655</v>
      </c>
      <c r="K15" s="24">
        <v>9003835.3836000003</v>
      </c>
      <c r="L15" s="260">
        <v>7878355.9606499989</v>
      </c>
      <c r="M15" s="24">
        <v>10739144.229499999</v>
      </c>
      <c r="N15" s="24">
        <v>9032195</v>
      </c>
      <c r="O15" s="24">
        <v>6506645</v>
      </c>
      <c r="P15" s="24">
        <v>7238224</v>
      </c>
      <c r="Q15" s="24">
        <v>5578224</v>
      </c>
    </row>
    <row r="16" spans="1:17" x14ac:dyDescent="0.35">
      <c r="A16" s="22" t="s">
        <v>548</v>
      </c>
      <c r="B16" s="24">
        <v>7066550.8099999996</v>
      </c>
      <c r="C16" s="24">
        <v>9622796.0299999993</v>
      </c>
      <c r="D16" s="24">
        <v>3208631.86</v>
      </c>
      <c r="E16" s="24">
        <v>6886815</v>
      </c>
      <c r="F16" s="24">
        <v>-22192.57</v>
      </c>
      <c r="G16" s="24">
        <v>1</v>
      </c>
      <c r="H16" s="24">
        <v>329381.77</v>
      </c>
      <c r="I16" s="24">
        <v>10315850</v>
      </c>
      <c r="J16" s="24">
        <v>9284265</v>
      </c>
      <c r="K16" s="24">
        <v>8252680</v>
      </c>
      <c r="L16" s="260">
        <v>7221095</v>
      </c>
      <c r="M16" s="24">
        <v>10315850</v>
      </c>
      <c r="N16" s="24">
        <v>10243400</v>
      </c>
      <c r="O16" s="24">
        <v>10243400</v>
      </c>
      <c r="P16" s="24">
        <v>10255900</v>
      </c>
      <c r="Q16" s="24">
        <v>10255900</v>
      </c>
    </row>
    <row r="17" spans="1:17" x14ac:dyDescent="0.35">
      <c r="A17" s="22" t="s">
        <v>37</v>
      </c>
      <c r="B17" s="24">
        <v>9149933.7099999953</v>
      </c>
      <c r="C17" s="24">
        <v>22006417.710000005</v>
      </c>
      <c r="D17" s="24">
        <v>4201523.9399999995</v>
      </c>
      <c r="E17" s="24">
        <v>3408789</v>
      </c>
      <c r="F17" s="24">
        <v>1358731.0699999998</v>
      </c>
      <c r="G17" s="24">
        <v>1439000</v>
      </c>
      <c r="H17" s="24">
        <v>257157.5</v>
      </c>
      <c r="I17" s="24">
        <v>9824821</v>
      </c>
      <c r="J17" s="24">
        <v>8824338.9000000004</v>
      </c>
      <c r="K17" s="24">
        <v>7843856.7999999998</v>
      </c>
      <c r="L17" s="260">
        <v>6863374.7000000002</v>
      </c>
      <c r="M17" s="24">
        <v>9814821</v>
      </c>
      <c r="N17" s="24">
        <v>10282383.34</v>
      </c>
      <c r="O17" s="24">
        <v>10272383.34</v>
      </c>
      <c r="P17" s="24">
        <v>12239237.012499999</v>
      </c>
      <c r="Q17" s="24">
        <v>12229237.012499999</v>
      </c>
    </row>
    <row r="18" spans="1:17" x14ac:dyDescent="0.35">
      <c r="A18" s="22" t="s">
        <v>309</v>
      </c>
      <c r="B18" s="24">
        <v>7859664.8800000008</v>
      </c>
      <c r="C18" s="24">
        <v>9750717.2599999998</v>
      </c>
      <c r="D18" s="24">
        <v>9751370.0099999998</v>
      </c>
      <c r="E18" s="24">
        <v>7496200</v>
      </c>
      <c r="F18" s="24">
        <v>1254059.8</v>
      </c>
      <c r="G18" s="24">
        <v>3366683.3200000003</v>
      </c>
      <c r="H18" s="24">
        <v>2462249.8199999998</v>
      </c>
      <c r="I18" s="24">
        <v>9388680</v>
      </c>
      <c r="J18" s="24">
        <v>8449812</v>
      </c>
      <c r="K18" s="24">
        <v>7510944</v>
      </c>
      <c r="L18" s="260">
        <v>6572076</v>
      </c>
      <c r="M18" s="24">
        <v>9388680</v>
      </c>
      <c r="N18" s="24">
        <v>9388680</v>
      </c>
      <c r="O18" s="24">
        <v>9388680</v>
      </c>
      <c r="P18" s="24">
        <v>9388680</v>
      </c>
      <c r="Q18" s="24">
        <v>9388680</v>
      </c>
    </row>
    <row r="19" spans="1:17" x14ac:dyDescent="0.35">
      <c r="A19" s="22" t="s">
        <v>327</v>
      </c>
      <c r="B19" s="24">
        <v>11085216.67</v>
      </c>
      <c r="C19" s="24">
        <v>10507187.92</v>
      </c>
      <c r="D19" s="24">
        <v>11146116.6</v>
      </c>
      <c r="E19" s="24">
        <v>8284070</v>
      </c>
      <c r="F19" s="24">
        <v>2995204.41</v>
      </c>
      <c r="G19" s="24">
        <v>5.8207660913467401E-11</v>
      </c>
      <c r="H19" s="24">
        <v>3285674.4599999995</v>
      </c>
      <c r="I19" s="24">
        <v>8921787.3500000015</v>
      </c>
      <c r="J19" s="24">
        <v>8029608.6150000002</v>
      </c>
      <c r="K19" s="24">
        <v>7137429.8800000008</v>
      </c>
      <c r="L19" s="260">
        <v>6245251.1449999996</v>
      </c>
      <c r="M19" s="24">
        <v>8921787.3500000015</v>
      </c>
      <c r="N19" s="24">
        <v>8921787.3499999996</v>
      </c>
      <c r="O19" s="24">
        <v>8921787.3499999996</v>
      </c>
      <c r="P19" s="24">
        <v>8921787.3500000015</v>
      </c>
      <c r="Q19" s="24">
        <v>8921787.3500000015</v>
      </c>
    </row>
    <row r="20" spans="1:17" x14ac:dyDescent="0.35">
      <c r="A20" s="22" t="s">
        <v>79</v>
      </c>
      <c r="B20" s="24">
        <v>581045.24</v>
      </c>
      <c r="C20" s="24">
        <v>5913007.75</v>
      </c>
      <c r="D20" s="24">
        <v>2482845.8699999996</v>
      </c>
      <c r="E20" s="24">
        <v>3537655</v>
      </c>
      <c r="F20" s="24">
        <v>620757.53</v>
      </c>
      <c r="G20" s="24">
        <v>1894366</v>
      </c>
      <c r="H20" s="24">
        <v>0</v>
      </c>
      <c r="I20" s="24">
        <v>7070992.3987999996</v>
      </c>
      <c r="J20" s="24">
        <v>6363893.1589199994</v>
      </c>
      <c r="K20" s="24">
        <v>5656793.9190400001</v>
      </c>
      <c r="L20" s="260">
        <v>4949694.6791599998</v>
      </c>
      <c r="M20" s="24">
        <v>7070992.3987999996</v>
      </c>
      <c r="N20" s="24">
        <v>7927000.0399999991</v>
      </c>
      <c r="O20" s="24">
        <v>7927000.0399999991</v>
      </c>
      <c r="P20" s="24">
        <v>8403333</v>
      </c>
      <c r="Q20" s="24">
        <v>8403333</v>
      </c>
    </row>
    <row r="21" spans="1:17" x14ac:dyDescent="0.35">
      <c r="A21" s="22" t="s">
        <v>600</v>
      </c>
      <c r="B21" s="24">
        <v>363847.16</v>
      </c>
      <c r="C21" s="24">
        <v>766232.81</v>
      </c>
      <c r="D21" s="24">
        <v>263497.54000000004</v>
      </c>
      <c r="E21" s="24">
        <v>59066</v>
      </c>
      <c r="F21" s="24"/>
      <c r="G21" s="24"/>
      <c r="H21" s="24"/>
      <c r="I21" s="24">
        <v>6572388.8888888899</v>
      </c>
      <c r="J21" s="24">
        <v>5915150.0000000009</v>
      </c>
      <c r="K21" s="24">
        <v>5257911.1111111119</v>
      </c>
      <c r="L21" s="260">
        <v>4600672.222222222</v>
      </c>
      <c r="M21" s="24">
        <v>6572388.8888888899</v>
      </c>
      <c r="N21" s="24">
        <v>6900008.3333333349</v>
      </c>
      <c r="O21" s="24">
        <v>6900008.3333333349</v>
      </c>
      <c r="P21" s="24">
        <v>7242383.7500000019</v>
      </c>
      <c r="Q21" s="24">
        <v>7242383.7500000019</v>
      </c>
    </row>
    <row r="22" spans="1:17" x14ac:dyDescent="0.35">
      <c r="A22" s="22" t="s">
        <v>132</v>
      </c>
      <c r="B22" s="24">
        <v>2296576.1300000004</v>
      </c>
      <c r="C22" s="24">
        <v>2740427.6900000004</v>
      </c>
      <c r="D22" s="24">
        <v>815412.15</v>
      </c>
      <c r="E22" s="24">
        <v>1459712</v>
      </c>
      <c r="F22" s="24">
        <v>53465.380000000005</v>
      </c>
      <c r="G22" s="24"/>
      <c r="H22" s="24"/>
      <c r="I22" s="24">
        <v>6430000</v>
      </c>
      <c r="J22" s="24">
        <v>5715000</v>
      </c>
      <c r="K22" s="24">
        <v>5080000</v>
      </c>
      <c r="L22" s="260">
        <v>4445000</v>
      </c>
      <c r="M22" s="24">
        <v>6430000</v>
      </c>
      <c r="N22" s="24">
        <v>6511000</v>
      </c>
      <c r="O22" s="24">
        <v>6511000</v>
      </c>
      <c r="P22" s="24">
        <v>6783040</v>
      </c>
      <c r="Q22" s="24">
        <v>6783040</v>
      </c>
    </row>
    <row r="23" spans="1:17" x14ac:dyDescent="0.35">
      <c r="A23" s="22" t="s">
        <v>109</v>
      </c>
      <c r="B23" s="24">
        <v>4336.82</v>
      </c>
      <c r="C23" s="24">
        <v>0</v>
      </c>
      <c r="D23" s="24">
        <v>0</v>
      </c>
      <c r="E23" s="24">
        <v>1</v>
      </c>
      <c r="F23" s="24"/>
      <c r="G23" s="24"/>
      <c r="H23" s="24"/>
      <c r="I23" s="24">
        <v>4816800</v>
      </c>
      <c r="J23" s="24">
        <v>4335120</v>
      </c>
      <c r="K23" s="24">
        <v>3853440</v>
      </c>
      <c r="L23" s="260">
        <v>3371760</v>
      </c>
      <c r="M23" s="24">
        <v>4816800</v>
      </c>
      <c r="N23" s="24">
        <v>5724000</v>
      </c>
      <c r="O23" s="24">
        <v>5724000</v>
      </c>
      <c r="P23" s="24">
        <v>6107400</v>
      </c>
      <c r="Q23" s="24">
        <v>6107400</v>
      </c>
    </row>
    <row r="24" spans="1:17" x14ac:dyDescent="0.35">
      <c r="A24" s="22" t="s">
        <v>369</v>
      </c>
      <c r="B24" s="24">
        <v>0</v>
      </c>
      <c r="C24" s="24">
        <v>1657218.5</v>
      </c>
      <c r="D24" s="24">
        <v>5368341.5500000007</v>
      </c>
      <c r="E24" s="24">
        <v>4858034</v>
      </c>
      <c r="F24" s="24">
        <v>1435559.6700000002</v>
      </c>
      <c r="G24" s="24"/>
      <c r="H24" s="24"/>
      <c r="I24" s="24">
        <v>4691229</v>
      </c>
      <c r="J24" s="24">
        <v>4222106.1000000006</v>
      </c>
      <c r="K24" s="24">
        <v>3752983.2</v>
      </c>
      <c r="L24" s="260">
        <v>3283860.3</v>
      </c>
      <c r="M24" s="24">
        <v>4691229</v>
      </c>
      <c r="N24" s="24">
        <v>4691229</v>
      </c>
      <c r="O24" s="24">
        <v>4691229</v>
      </c>
      <c r="P24" s="24">
        <v>4691229</v>
      </c>
      <c r="Q24" s="24">
        <v>4691229</v>
      </c>
    </row>
    <row r="25" spans="1:17" x14ac:dyDescent="0.35">
      <c r="A25" s="22" t="s">
        <v>126</v>
      </c>
      <c r="B25" s="24">
        <v>55955.5</v>
      </c>
      <c r="C25" s="24">
        <v>963988.45</v>
      </c>
      <c r="D25" s="24">
        <v>1520699.6700000002</v>
      </c>
      <c r="E25" s="24">
        <v>2508953</v>
      </c>
      <c r="F25" s="24">
        <v>577646.56000000006</v>
      </c>
      <c r="G25" s="24">
        <v>1460393.31</v>
      </c>
      <c r="H25" s="24">
        <v>3500</v>
      </c>
      <c r="I25" s="24">
        <v>4592470</v>
      </c>
      <c r="J25" s="24">
        <v>4133223</v>
      </c>
      <c r="K25" s="24">
        <v>3673976</v>
      </c>
      <c r="L25" s="260">
        <v>3214729</v>
      </c>
      <c r="M25" s="24">
        <v>4592470</v>
      </c>
      <c r="N25" s="24">
        <v>4340820</v>
      </c>
      <c r="O25" s="24">
        <v>4340820</v>
      </c>
      <c r="P25" s="24">
        <v>4415224</v>
      </c>
      <c r="Q25" s="24">
        <v>4415224</v>
      </c>
    </row>
    <row r="26" spans="1:17" x14ac:dyDescent="0.35">
      <c r="A26" s="22" t="s">
        <v>28</v>
      </c>
      <c r="B26" s="24">
        <v>1429997.3</v>
      </c>
      <c r="C26" s="24">
        <v>2439034.08</v>
      </c>
      <c r="D26" s="24">
        <v>2695109.45</v>
      </c>
      <c r="E26" s="24">
        <v>3219289</v>
      </c>
      <c r="F26" s="24">
        <v>339046.71</v>
      </c>
      <c r="G26" s="24">
        <v>729456.63</v>
      </c>
      <c r="H26" s="24">
        <v>36638.18</v>
      </c>
      <c r="I26" s="24">
        <v>3872238</v>
      </c>
      <c r="J26" s="24">
        <v>3485014.2</v>
      </c>
      <c r="K26" s="24">
        <v>3097790.4000000004</v>
      </c>
      <c r="L26" s="260">
        <v>2710566.5999999996</v>
      </c>
      <c r="M26" s="24">
        <v>3872238</v>
      </c>
      <c r="N26" s="24">
        <v>4646385</v>
      </c>
      <c r="O26" s="24">
        <v>4646385</v>
      </c>
      <c r="P26" s="24">
        <v>5575362</v>
      </c>
      <c r="Q26" s="24">
        <v>5575362</v>
      </c>
    </row>
    <row r="27" spans="1:17" x14ac:dyDescent="0.35">
      <c r="A27" s="22" t="s">
        <v>52</v>
      </c>
      <c r="B27" s="24">
        <v>2147895.2999999998</v>
      </c>
      <c r="C27" s="24">
        <v>2766837.11</v>
      </c>
      <c r="D27" s="24">
        <v>216176.96000000002</v>
      </c>
      <c r="E27" s="24">
        <v>104982</v>
      </c>
      <c r="F27" s="24">
        <v>17390</v>
      </c>
      <c r="G27" s="24"/>
      <c r="H27" s="24"/>
      <c r="I27" s="24">
        <v>3631093</v>
      </c>
      <c r="J27" s="24">
        <v>3105083.6999999997</v>
      </c>
      <c r="K27" s="24">
        <v>2760074.4</v>
      </c>
      <c r="L27" s="260">
        <v>2415065.0999999996</v>
      </c>
      <c r="M27" s="24">
        <v>3565593</v>
      </c>
      <c r="N27" s="24">
        <v>3619093</v>
      </c>
      <c r="O27" s="24">
        <v>3553593</v>
      </c>
      <c r="P27" s="24">
        <v>3828093</v>
      </c>
      <c r="Q27" s="24">
        <v>3762593</v>
      </c>
    </row>
    <row r="28" spans="1:17" x14ac:dyDescent="0.35">
      <c r="A28" s="22" t="s">
        <v>655</v>
      </c>
      <c r="B28" s="24">
        <v>180843.83</v>
      </c>
      <c r="C28" s="24">
        <v>0</v>
      </c>
      <c r="D28" s="24">
        <v>0</v>
      </c>
      <c r="E28" s="24"/>
      <c r="F28" s="24"/>
      <c r="G28" s="24"/>
      <c r="H28" s="24"/>
      <c r="I28" s="24">
        <v>3000000</v>
      </c>
      <c r="J28" s="24">
        <v>0</v>
      </c>
      <c r="K28" s="24">
        <v>0</v>
      </c>
      <c r="L28" s="260">
        <v>0</v>
      </c>
      <c r="M28" s="24">
        <v>1500000</v>
      </c>
      <c r="N28" s="24">
        <v>3000000</v>
      </c>
      <c r="O28" s="24">
        <v>1500000</v>
      </c>
      <c r="P28" s="24">
        <v>3000000</v>
      </c>
      <c r="Q28" s="24">
        <v>1500000</v>
      </c>
    </row>
    <row r="29" spans="1:17" x14ac:dyDescent="0.35">
      <c r="A29" s="22" t="s">
        <v>83</v>
      </c>
      <c r="B29" s="24">
        <v>6178.69</v>
      </c>
      <c r="C29" s="24">
        <v>485784.96000000008</v>
      </c>
      <c r="D29" s="24">
        <v>79093.7</v>
      </c>
      <c r="E29" s="24">
        <v>90276</v>
      </c>
      <c r="F29" s="24">
        <v>4515.0200000000004</v>
      </c>
      <c r="G29" s="24"/>
      <c r="H29" s="24"/>
      <c r="I29" s="24">
        <v>2768957</v>
      </c>
      <c r="J29" s="24">
        <v>2447061.2999999998</v>
      </c>
      <c r="K29" s="24">
        <v>2175165.6</v>
      </c>
      <c r="L29" s="260">
        <v>1903269.9</v>
      </c>
      <c r="M29" s="24">
        <v>2743957</v>
      </c>
      <c r="N29" s="24">
        <v>2948941.9997</v>
      </c>
      <c r="O29" s="24">
        <v>2923941.9997</v>
      </c>
      <c r="P29" s="24">
        <v>3128961.9994999999</v>
      </c>
      <c r="Q29" s="24">
        <v>3103961.9994999999</v>
      </c>
    </row>
    <row r="30" spans="1:17" x14ac:dyDescent="0.35">
      <c r="A30" s="22" t="s">
        <v>144</v>
      </c>
      <c r="B30" s="24">
        <v>68297.760000000009</v>
      </c>
      <c r="C30" s="24">
        <v>158851.65</v>
      </c>
      <c r="D30" s="24">
        <v>436584.61000000004</v>
      </c>
      <c r="E30" s="24">
        <v>421029</v>
      </c>
      <c r="F30" s="24">
        <v>130190.17000000001</v>
      </c>
      <c r="G30" s="24">
        <v>20564</v>
      </c>
      <c r="H30" s="24"/>
      <c r="I30" s="24">
        <v>2655819.92</v>
      </c>
      <c r="J30" s="24">
        <v>2318237.9280000003</v>
      </c>
      <c r="K30" s="24">
        <v>2060655.936</v>
      </c>
      <c r="L30" s="260">
        <v>1803073.9439999999</v>
      </c>
      <c r="M30" s="24">
        <v>2655819.92</v>
      </c>
      <c r="N30" s="24">
        <v>2954459.92</v>
      </c>
      <c r="O30" s="24">
        <v>2954459.92</v>
      </c>
      <c r="P30" s="24">
        <v>3238699.92</v>
      </c>
      <c r="Q30" s="24">
        <v>3238699.92</v>
      </c>
    </row>
    <row r="31" spans="1:17" x14ac:dyDescent="0.35">
      <c r="A31" s="22" t="s">
        <v>112</v>
      </c>
      <c r="B31" s="24">
        <v>753383.32000000007</v>
      </c>
      <c r="C31" s="24">
        <v>2811698.8</v>
      </c>
      <c r="D31" s="24">
        <v>1730271.5899999999</v>
      </c>
      <c r="E31" s="24">
        <v>1403064</v>
      </c>
      <c r="F31" s="24">
        <v>632845</v>
      </c>
      <c r="G31" s="24"/>
      <c r="H31" s="24"/>
      <c r="I31" s="24">
        <v>2629904</v>
      </c>
      <c r="J31" s="24">
        <v>2366913.6</v>
      </c>
      <c r="K31" s="24">
        <v>2103923.2000000002</v>
      </c>
      <c r="L31" s="260">
        <v>1840932.7999999998</v>
      </c>
      <c r="M31" s="24">
        <v>2629904</v>
      </c>
      <c r="N31" s="24">
        <v>3371287</v>
      </c>
      <c r="O31" s="24">
        <v>3371287</v>
      </c>
      <c r="P31" s="24">
        <v>3555424</v>
      </c>
      <c r="Q31" s="24">
        <v>3555424</v>
      </c>
    </row>
    <row r="32" spans="1:17" x14ac:dyDescent="0.35">
      <c r="A32" s="22" t="s">
        <v>462</v>
      </c>
      <c r="B32" s="24">
        <v>2321014.73</v>
      </c>
      <c r="C32" s="24">
        <v>5668930.5999999996</v>
      </c>
      <c r="D32" s="24">
        <v>6668930.9100000001</v>
      </c>
      <c r="E32" s="24">
        <v>3829088</v>
      </c>
      <c r="F32" s="24">
        <v>2105954.06</v>
      </c>
      <c r="G32" s="24"/>
      <c r="H32" s="24"/>
      <c r="I32" s="24">
        <v>2618028</v>
      </c>
      <c r="J32" s="24">
        <v>2356225.2000000002</v>
      </c>
      <c r="K32" s="24">
        <v>2094422.4000000001</v>
      </c>
      <c r="L32" s="260">
        <v>1832619.5999999999</v>
      </c>
      <c r="M32" s="24">
        <v>2618028</v>
      </c>
      <c r="N32" s="24">
        <v>2018028</v>
      </c>
      <c r="O32" s="24">
        <v>2018028</v>
      </c>
      <c r="P32" s="24">
        <v>2018028</v>
      </c>
      <c r="Q32" s="24">
        <v>2018028</v>
      </c>
    </row>
    <row r="33" spans="1:17" x14ac:dyDescent="0.35">
      <c r="A33" s="22" t="s">
        <v>89</v>
      </c>
      <c r="B33" s="24">
        <v>2535</v>
      </c>
      <c r="C33" s="24">
        <v>334407.03999999998</v>
      </c>
      <c r="D33" s="24">
        <v>220432.78999999998</v>
      </c>
      <c r="E33" s="24">
        <v>170455</v>
      </c>
      <c r="F33" s="24">
        <v>119433.03</v>
      </c>
      <c r="G33" s="24"/>
      <c r="H33" s="24">
        <v>0</v>
      </c>
      <c r="I33" s="24">
        <v>2511000</v>
      </c>
      <c r="J33" s="24">
        <v>2259900</v>
      </c>
      <c r="K33" s="24">
        <v>2008800</v>
      </c>
      <c r="L33" s="260">
        <v>1757700</v>
      </c>
      <c r="M33" s="24">
        <v>2511000</v>
      </c>
      <c r="N33" s="24">
        <v>1270000</v>
      </c>
      <c r="O33" s="24">
        <v>1270000</v>
      </c>
      <c r="P33" s="24">
        <v>1370000</v>
      </c>
      <c r="Q33" s="24">
        <v>1370000</v>
      </c>
    </row>
    <row r="34" spans="1:17" x14ac:dyDescent="0.35">
      <c r="A34" s="22" t="s">
        <v>86</v>
      </c>
      <c r="B34" s="24">
        <v>947316.9</v>
      </c>
      <c r="C34" s="24">
        <v>1380274.25</v>
      </c>
      <c r="D34" s="24">
        <v>129310</v>
      </c>
      <c r="E34" s="24">
        <v>137342</v>
      </c>
      <c r="F34" s="24">
        <v>-820</v>
      </c>
      <c r="G34" s="24"/>
      <c r="H34" s="24"/>
      <c r="I34" s="24">
        <v>2500000</v>
      </c>
      <c r="J34" s="24">
        <v>2250000</v>
      </c>
      <c r="K34" s="24">
        <v>2000000</v>
      </c>
      <c r="L34" s="260">
        <v>1750000</v>
      </c>
      <c r="M34" s="24">
        <v>2500000</v>
      </c>
      <c r="N34" s="24">
        <v>2500000</v>
      </c>
      <c r="O34" s="24">
        <v>2500000</v>
      </c>
      <c r="P34" s="24">
        <v>2500000</v>
      </c>
      <c r="Q34" s="24">
        <v>2500000</v>
      </c>
    </row>
    <row r="35" spans="1:17" x14ac:dyDescent="0.35">
      <c r="A35" s="22" t="s">
        <v>470</v>
      </c>
      <c r="B35" s="24">
        <v>4511639.08</v>
      </c>
      <c r="C35" s="24">
        <v>17212941.329999998</v>
      </c>
      <c r="D35" s="24">
        <v>16808254.850000001</v>
      </c>
      <c r="E35" s="24">
        <v>14018221</v>
      </c>
      <c r="F35" s="24">
        <v>781991.19</v>
      </c>
      <c r="G35" s="24">
        <v>523039.62</v>
      </c>
      <c r="H35" s="24">
        <v>3370975.3</v>
      </c>
      <c r="I35" s="24">
        <v>2455000</v>
      </c>
      <c r="J35" s="24">
        <v>2191500</v>
      </c>
      <c r="K35" s="24">
        <v>1948000</v>
      </c>
      <c r="L35" s="260">
        <v>1704500</v>
      </c>
      <c r="M35" s="24">
        <v>1511000</v>
      </c>
      <c r="N35" s="24">
        <v>2929000</v>
      </c>
      <c r="O35" s="24">
        <v>1688000</v>
      </c>
      <c r="P35" s="24">
        <v>3226180</v>
      </c>
      <c r="Q35" s="24">
        <v>1650000</v>
      </c>
    </row>
    <row r="36" spans="1:17" x14ac:dyDescent="0.35">
      <c r="A36" s="22" t="s">
        <v>34</v>
      </c>
      <c r="B36" s="24">
        <v>658540.72</v>
      </c>
      <c r="C36" s="24">
        <v>725941.01</v>
      </c>
      <c r="D36" s="24">
        <v>1198952.9599999997</v>
      </c>
      <c r="E36" s="24">
        <v>972421</v>
      </c>
      <c r="F36" s="24">
        <v>148176.88</v>
      </c>
      <c r="G36" s="24"/>
      <c r="H36" s="24"/>
      <c r="I36" s="24">
        <v>2443004</v>
      </c>
      <c r="J36" s="24">
        <v>1523703.6</v>
      </c>
      <c r="K36" s="24">
        <v>1354403.2</v>
      </c>
      <c r="L36" s="260">
        <v>1185102.8</v>
      </c>
      <c r="M36" s="24">
        <v>2068004</v>
      </c>
      <c r="N36" s="24">
        <v>1625000</v>
      </c>
      <c r="O36" s="24">
        <v>1250000</v>
      </c>
      <c r="P36" s="24">
        <v>5082997</v>
      </c>
      <c r="Q36" s="24">
        <v>4707997</v>
      </c>
    </row>
    <row r="37" spans="1:17" x14ac:dyDescent="0.35">
      <c r="A37" s="22" t="s">
        <v>288</v>
      </c>
      <c r="B37" s="24">
        <v>826094.05</v>
      </c>
      <c r="C37" s="24">
        <v>783042.21</v>
      </c>
      <c r="D37" s="24">
        <v>537386.89</v>
      </c>
      <c r="E37" s="24">
        <v>460997</v>
      </c>
      <c r="F37" s="24">
        <v>18869.47</v>
      </c>
      <c r="G37" s="24"/>
      <c r="H37" s="24">
        <v>0</v>
      </c>
      <c r="I37" s="24">
        <v>2370500</v>
      </c>
      <c r="J37" s="24">
        <v>2133450</v>
      </c>
      <c r="K37" s="24">
        <v>1896400</v>
      </c>
      <c r="L37" s="260">
        <v>1659350</v>
      </c>
      <c r="M37" s="24">
        <v>2370500</v>
      </c>
      <c r="N37" s="24">
        <v>2695500</v>
      </c>
      <c r="O37" s="24">
        <v>2695500</v>
      </c>
      <c r="P37" s="24">
        <v>3020500</v>
      </c>
      <c r="Q37" s="24">
        <v>3020500</v>
      </c>
    </row>
    <row r="38" spans="1:17" x14ac:dyDescent="0.35">
      <c r="A38" s="22" t="s">
        <v>528</v>
      </c>
      <c r="B38" s="24">
        <v>740812.13</v>
      </c>
      <c r="C38" s="24">
        <v>5729189.4000000004</v>
      </c>
      <c r="D38" s="24">
        <v>1588063.24</v>
      </c>
      <c r="E38" s="24">
        <v>2152196</v>
      </c>
      <c r="F38" s="24">
        <v>273993.74</v>
      </c>
      <c r="G38" s="24">
        <v>163301</v>
      </c>
      <c r="H38" s="24">
        <v>125500</v>
      </c>
      <c r="I38" s="24">
        <v>2180000</v>
      </c>
      <c r="J38" s="24">
        <v>1962000</v>
      </c>
      <c r="K38" s="24">
        <v>1744000</v>
      </c>
      <c r="L38" s="260">
        <v>1526000</v>
      </c>
      <c r="M38" s="24">
        <v>2180000</v>
      </c>
      <c r="N38" s="24">
        <v>2590000</v>
      </c>
      <c r="O38" s="24">
        <v>2590000</v>
      </c>
      <c r="P38" s="24">
        <v>3090000</v>
      </c>
      <c r="Q38" s="24">
        <v>3090000</v>
      </c>
    </row>
    <row r="39" spans="1:17" x14ac:dyDescent="0.35">
      <c r="A39" s="22" t="s">
        <v>129</v>
      </c>
      <c r="B39" s="24">
        <v>693103.85999999987</v>
      </c>
      <c r="C39" s="24">
        <v>748513.72</v>
      </c>
      <c r="D39" s="24">
        <v>1440754.8699999999</v>
      </c>
      <c r="E39" s="24">
        <v>888872</v>
      </c>
      <c r="F39" s="24">
        <v>527092.52999999991</v>
      </c>
      <c r="G39" s="24">
        <v>0</v>
      </c>
      <c r="H39" s="24">
        <v>0</v>
      </c>
      <c r="I39" s="24">
        <v>2102590</v>
      </c>
      <c r="J39" s="24">
        <v>1892331</v>
      </c>
      <c r="K39" s="24">
        <v>1682072</v>
      </c>
      <c r="L39" s="260">
        <v>1471813</v>
      </c>
      <c r="M39" s="24">
        <v>2102590</v>
      </c>
      <c r="N39" s="24">
        <v>2663340</v>
      </c>
      <c r="O39" s="24">
        <v>2663340</v>
      </c>
      <c r="P39" s="24">
        <v>2485190</v>
      </c>
      <c r="Q39" s="24">
        <v>2485190</v>
      </c>
    </row>
    <row r="40" spans="1:17" x14ac:dyDescent="0.35">
      <c r="A40" s="22" t="s">
        <v>55</v>
      </c>
      <c r="B40" s="24">
        <v>19662</v>
      </c>
      <c r="C40" s="24">
        <v>18555.73</v>
      </c>
      <c r="D40" s="24">
        <v>2489.1500000000005</v>
      </c>
      <c r="E40" s="24">
        <v>81313</v>
      </c>
      <c r="F40" s="24">
        <v>7777.99</v>
      </c>
      <c r="G40" s="24"/>
      <c r="H40" s="24"/>
      <c r="I40" s="24">
        <v>2068000</v>
      </c>
      <c r="J40" s="24">
        <v>1820700</v>
      </c>
      <c r="K40" s="24">
        <v>1618400</v>
      </c>
      <c r="L40" s="260">
        <v>1416100</v>
      </c>
      <c r="M40" s="24">
        <v>2048000</v>
      </c>
      <c r="N40" s="24">
        <v>2068000</v>
      </c>
      <c r="O40" s="24">
        <v>2048000</v>
      </c>
      <c r="P40" s="24">
        <v>2073400</v>
      </c>
      <c r="Q40" s="24">
        <v>2053400</v>
      </c>
    </row>
    <row r="41" spans="1:17" x14ac:dyDescent="0.35">
      <c r="A41" s="22" t="s">
        <v>18</v>
      </c>
      <c r="B41" s="24">
        <v>184630.62</v>
      </c>
      <c r="C41" s="24">
        <v>491712.83999999997</v>
      </c>
      <c r="D41" s="24">
        <v>149237.89000000001</v>
      </c>
      <c r="E41" s="24">
        <v>109861</v>
      </c>
      <c r="F41" s="24">
        <v>27566.75</v>
      </c>
      <c r="G41" s="24"/>
      <c r="H41" s="24"/>
      <c r="I41" s="24">
        <v>1821620</v>
      </c>
      <c r="J41" s="24">
        <v>1531458</v>
      </c>
      <c r="K41" s="24">
        <v>1361296</v>
      </c>
      <c r="L41" s="260">
        <v>1191134</v>
      </c>
      <c r="M41" s="24">
        <v>1761620</v>
      </c>
      <c r="N41" s="24">
        <v>2887677.5</v>
      </c>
      <c r="O41" s="24">
        <v>2827677.5</v>
      </c>
      <c r="P41" s="24">
        <v>3940580</v>
      </c>
      <c r="Q41" s="24">
        <v>3880580</v>
      </c>
    </row>
    <row r="42" spans="1:17" x14ac:dyDescent="0.35">
      <c r="A42" s="22" t="s">
        <v>31</v>
      </c>
      <c r="B42" s="24">
        <v>1068485.7000000002</v>
      </c>
      <c r="C42" s="24">
        <v>2404225.52</v>
      </c>
      <c r="D42" s="24">
        <v>460065.57</v>
      </c>
      <c r="E42" s="24">
        <v>134501</v>
      </c>
      <c r="F42" s="24">
        <v>134500</v>
      </c>
      <c r="G42" s="24"/>
      <c r="H42" s="24">
        <v>0</v>
      </c>
      <c r="I42" s="24">
        <v>1491000</v>
      </c>
      <c r="J42" s="24">
        <v>1341900</v>
      </c>
      <c r="K42" s="24">
        <v>1192800</v>
      </c>
      <c r="L42" s="260">
        <v>1043700</v>
      </c>
      <c r="M42" s="24">
        <v>1491000</v>
      </c>
      <c r="N42" s="24">
        <v>1555412.5</v>
      </c>
      <c r="O42" s="24">
        <v>1555412.5</v>
      </c>
      <c r="P42" s="24">
        <v>1424412.5</v>
      </c>
      <c r="Q42" s="24">
        <v>1424412.5</v>
      </c>
    </row>
    <row r="43" spans="1:17" x14ac:dyDescent="0.35">
      <c r="A43" s="22" t="s">
        <v>169</v>
      </c>
      <c r="B43" s="24">
        <v>79226.8</v>
      </c>
      <c r="C43" s="24">
        <v>865669.37</v>
      </c>
      <c r="D43" s="24">
        <v>27430.98</v>
      </c>
      <c r="E43" s="24">
        <v>105021</v>
      </c>
      <c r="F43" s="24">
        <v>20948</v>
      </c>
      <c r="G43" s="24">
        <v>75000</v>
      </c>
      <c r="H43" s="24"/>
      <c r="I43" s="24">
        <v>1457500</v>
      </c>
      <c r="J43" s="24">
        <v>1302750</v>
      </c>
      <c r="K43" s="24">
        <v>1158000</v>
      </c>
      <c r="L43" s="260">
        <v>1013250</v>
      </c>
      <c r="M43" s="24">
        <v>1457500</v>
      </c>
      <c r="N43" s="24">
        <v>1539500</v>
      </c>
      <c r="O43" s="24">
        <v>1539500</v>
      </c>
      <c r="P43" s="24">
        <v>1556700</v>
      </c>
      <c r="Q43" s="24">
        <v>1556700</v>
      </c>
    </row>
    <row r="44" spans="1:17" x14ac:dyDescent="0.35">
      <c r="A44" s="22" t="s">
        <v>40</v>
      </c>
      <c r="B44" s="24">
        <v>195592.98000000004</v>
      </c>
      <c r="C44" s="24">
        <v>460268.13</v>
      </c>
      <c r="D44" s="24">
        <v>108086.61</v>
      </c>
      <c r="E44" s="24">
        <v>114696</v>
      </c>
      <c r="F44" s="24">
        <v>16760.669999999998</v>
      </c>
      <c r="G44" s="24"/>
      <c r="H44" s="24"/>
      <c r="I44" s="24">
        <v>1442064</v>
      </c>
      <c r="J44" s="24">
        <v>1262757.6000000001</v>
      </c>
      <c r="K44" s="24">
        <v>1122451.2000000002</v>
      </c>
      <c r="L44" s="260">
        <v>982144.79999999993</v>
      </c>
      <c r="M44" s="24">
        <v>1430064</v>
      </c>
      <c r="N44" s="24">
        <v>1534917.5</v>
      </c>
      <c r="O44" s="24">
        <v>1522917.5</v>
      </c>
      <c r="P44" s="24">
        <v>2202585</v>
      </c>
      <c r="Q44" s="24">
        <v>2190585</v>
      </c>
    </row>
    <row r="45" spans="1:17" x14ac:dyDescent="0.35">
      <c r="A45" s="22" t="s">
        <v>64</v>
      </c>
      <c r="B45" s="24">
        <v>44078</v>
      </c>
      <c r="C45" s="24">
        <v>514889.34</v>
      </c>
      <c r="D45" s="24">
        <v>378771.38</v>
      </c>
      <c r="E45" s="24">
        <v>786147</v>
      </c>
      <c r="F45" s="24">
        <v>203248.22999999998</v>
      </c>
      <c r="G45" s="24">
        <v>14400</v>
      </c>
      <c r="H45" s="24">
        <v>22000</v>
      </c>
      <c r="I45" s="24">
        <v>1388277</v>
      </c>
      <c r="J45" s="24">
        <v>1244949.3</v>
      </c>
      <c r="K45" s="24">
        <v>1106621.6000000001</v>
      </c>
      <c r="L45" s="260">
        <v>968293.9</v>
      </c>
      <c r="M45" s="24">
        <v>1388277</v>
      </c>
      <c r="N45" s="24">
        <v>1467329.52</v>
      </c>
      <c r="O45" s="24">
        <v>1467329.52</v>
      </c>
      <c r="P45" s="24">
        <v>1588354.52</v>
      </c>
      <c r="Q45" s="24">
        <v>1588354.52</v>
      </c>
    </row>
    <row r="46" spans="1:17" x14ac:dyDescent="0.35">
      <c r="A46" s="22" t="s">
        <v>239</v>
      </c>
      <c r="B46" s="24">
        <v>6078537.0500000007</v>
      </c>
      <c r="C46" s="24">
        <v>7588849.4300000006</v>
      </c>
      <c r="D46" s="24">
        <v>11550829.130000001</v>
      </c>
      <c r="E46" s="24">
        <v>11664518</v>
      </c>
      <c r="F46" s="24">
        <v>5474781.4100000001</v>
      </c>
      <c r="G46" s="24">
        <v>1</v>
      </c>
      <c r="H46" s="24">
        <v>-0.220000000008895</v>
      </c>
      <c r="I46" s="24">
        <v>1356417.986699</v>
      </c>
      <c r="J46" s="24">
        <v>1220776.1880291</v>
      </c>
      <c r="K46" s="24">
        <v>1085134.3893591999</v>
      </c>
      <c r="L46" s="260">
        <v>949492.59068929998</v>
      </c>
      <c r="M46" s="24">
        <v>1356417.986699</v>
      </c>
      <c r="N46" s="24">
        <v>13233153.75</v>
      </c>
      <c r="O46" s="24">
        <v>13233153.75</v>
      </c>
      <c r="P46" s="24">
        <v>14800294.949999999</v>
      </c>
      <c r="Q46" s="24">
        <v>14800294.949999999</v>
      </c>
    </row>
    <row r="47" spans="1:17" x14ac:dyDescent="0.35">
      <c r="A47" s="22" t="s">
        <v>467</v>
      </c>
      <c r="B47" s="24">
        <v>282588.69</v>
      </c>
      <c r="C47" s="24">
        <v>1433354.29</v>
      </c>
      <c r="D47" s="24">
        <v>1425417.5</v>
      </c>
      <c r="E47" s="24">
        <v>2582500</v>
      </c>
      <c r="F47" s="24">
        <v>420366.67</v>
      </c>
      <c r="G47" s="24">
        <v>724916.67</v>
      </c>
      <c r="H47" s="24">
        <v>0</v>
      </c>
      <c r="I47" s="24">
        <v>1021317</v>
      </c>
      <c r="J47" s="24">
        <v>919185.3</v>
      </c>
      <c r="K47" s="24">
        <v>817053.60000000009</v>
      </c>
      <c r="L47" s="260">
        <v>714921.89999999991</v>
      </c>
      <c r="M47" s="24">
        <v>1021317</v>
      </c>
      <c r="N47" s="24">
        <v>1822350</v>
      </c>
      <c r="O47" s="24">
        <v>1822350</v>
      </c>
      <c r="P47" s="24">
        <v>2134080</v>
      </c>
      <c r="Q47" s="24">
        <v>2134080</v>
      </c>
    </row>
    <row r="48" spans="1:17" x14ac:dyDescent="0.35">
      <c r="A48" s="22" t="s">
        <v>378</v>
      </c>
      <c r="B48" s="24">
        <v>312660.04000000004</v>
      </c>
      <c r="C48" s="24">
        <v>505734.43000000005</v>
      </c>
      <c r="D48" s="24">
        <v>399619.75</v>
      </c>
      <c r="E48" s="24"/>
      <c r="F48" s="24">
        <v>-98627.08</v>
      </c>
      <c r="G48" s="24"/>
      <c r="H48" s="24">
        <v>0</v>
      </c>
      <c r="I48" s="24">
        <v>967680</v>
      </c>
      <c r="J48" s="24">
        <v>870912</v>
      </c>
      <c r="K48" s="24">
        <v>774144</v>
      </c>
      <c r="L48" s="260">
        <v>677376</v>
      </c>
      <c r="M48" s="24">
        <v>967680</v>
      </c>
      <c r="N48" s="24">
        <v>967680</v>
      </c>
      <c r="O48" s="24">
        <v>967680</v>
      </c>
      <c r="P48" s="24">
        <v>967680</v>
      </c>
      <c r="Q48" s="24">
        <v>967680</v>
      </c>
    </row>
    <row r="49" spans="1:17" x14ac:dyDescent="0.35">
      <c r="A49" s="22" t="s">
        <v>321</v>
      </c>
      <c r="B49" s="24">
        <v>843918.88</v>
      </c>
      <c r="C49" s="24">
        <v>1118577.07</v>
      </c>
      <c r="D49" s="24">
        <v>676060.8</v>
      </c>
      <c r="E49" s="24">
        <v>943129</v>
      </c>
      <c r="F49" s="24">
        <v>147007.29</v>
      </c>
      <c r="G49" s="24">
        <v>159181.48000000001</v>
      </c>
      <c r="H49" s="24">
        <v>102367.1</v>
      </c>
      <c r="I49" s="24">
        <v>890000</v>
      </c>
      <c r="J49" s="24">
        <v>801000</v>
      </c>
      <c r="K49" s="24">
        <v>712000</v>
      </c>
      <c r="L49" s="260">
        <v>623000</v>
      </c>
      <c r="M49" s="24">
        <v>890000</v>
      </c>
      <c r="N49" s="24">
        <v>957000</v>
      </c>
      <c r="O49" s="24">
        <v>957000</v>
      </c>
      <c r="P49" s="24">
        <v>974850</v>
      </c>
      <c r="Q49" s="24">
        <v>974850</v>
      </c>
    </row>
    <row r="50" spans="1:17" x14ac:dyDescent="0.35">
      <c r="A50" s="22" t="s">
        <v>554</v>
      </c>
      <c r="B50" s="24">
        <v>15300</v>
      </c>
      <c r="C50" s="24">
        <v>4184.5</v>
      </c>
      <c r="D50" s="24">
        <v>-16200</v>
      </c>
      <c r="E50" s="24">
        <v>25000</v>
      </c>
      <c r="F50" s="24">
        <v>25000</v>
      </c>
      <c r="G50" s="24"/>
      <c r="H50" s="24">
        <v>0</v>
      </c>
      <c r="I50" s="24">
        <v>887068.76</v>
      </c>
      <c r="J50" s="24">
        <v>798361.88400000008</v>
      </c>
      <c r="K50" s="24">
        <v>709655.00800000003</v>
      </c>
      <c r="L50" s="260">
        <v>620948.13199999998</v>
      </c>
      <c r="M50" s="24">
        <v>887068.76</v>
      </c>
      <c r="N50" s="24">
        <v>48641.36</v>
      </c>
      <c r="O50" s="24">
        <v>48641.36</v>
      </c>
      <c r="P50" s="24">
        <v>48641.36</v>
      </c>
      <c r="Q50" s="24">
        <v>48641.36</v>
      </c>
    </row>
    <row r="51" spans="1:17" x14ac:dyDescent="0.35">
      <c r="A51" s="22" t="s">
        <v>58</v>
      </c>
      <c r="B51" s="24">
        <v>2431401.23</v>
      </c>
      <c r="C51" s="24">
        <v>1394068.13</v>
      </c>
      <c r="D51" s="24">
        <v>538849.67000000004</v>
      </c>
      <c r="E51" s="24">
        <v>850801</v>
      </c>
      <c r="F51" s="24">
        <v>117109.31</v>
      </c>
      <c r="G51" s="24">
        <v>2190.5300000000002</v>
      </c>
      <c r="H51" s="24">
        <v>595</v>
      </c>
      <c r="I51" s="24">
        <v>840000</v>
      </c>
      <c r="J51" s="24">
        <v>756000</v>
      </c>
      <c r="K51" s="24">
        <v>672000</v>
      </c>
      <c r="L51" s="260">
        <v>588000</v>
      </c>
      <c r="M51" s="24">
        <v>840000</v>
      </c>
      <c r="N51" s="24">
        <v>900000</v>
      </c>
      <c r="O51" s="24">
        <v>900000</v>
      </c>
      <c r="P51" s="24">
        <v>900000</v>
      </c>
      <c r="Q51" s="24">
        <v>900000</v>
      </c>
    </row>
    <row r="52" spans="1:17" x14ac:dyDescent="0.35">
      <c r="A52" s="22" t="s">
        <v>459</v>
      </c>
      <c r="B52" s="24">
        <v>1009600.68</v>
      </c>
      <c r="C52" s="24">
        <v>1745978.55</v>
      </c>
      <c r="D52" s="24">
        <v>2669705.2200000002</v>
      </c>
      <c r="E52" s="24">
        <v>1078281</v>
      </c>
      <c r="F52" s="24">
        <v>158783.60999999999</v>
      </c>
      <c r="G52" s="24"/>
      <c r="H52" s="24"/>
      <c r="I52" s="24">
        <v>810000</v>
      </c>
      <c r="J52" s="24">
        <v>729000</v>
      </c>
      <c r="K52" s="24">
        <v>648000</v>
      </c>
      <c r="L52" s="260">
        <v>567000</v>
      </c>
      <c r="M52" s="24">
        <v>810000</v>
      </c>
      <c r="N52" s="24">
        <v>1101000</v>
      </c>
      <c r="O52" s="24">
        <v>1101000</v>
      </c>
      <c r="P52" s="24">
        <v>932000</v>
      </c>
      <c r="Q52" s="24">
        <v>932000</v>
      </c>
    </row>
    <row r="53" spans="1:17" x14ac:dyDescent="0.35">
      <c r="A53" s="22" t="s">
        <v>389</v>
      </c>
      <c r="B53" s="24">
        <v>180758.79</v>
      </c>
      <c r="C53" s="24">
        <v>272887.78000000003</v>
      </c>
      <c r="D53" s="24">
        <v>83624.490000000005</v>
      </c>
      <c r="E53" s="24">
        <v>28558</v>
      </c>
      <c r="F53" s="24">
        <v>27198</v>
      </c>
      <c r="G53" s="24"/>
      <c r="H53" s="24">
        <v>0</v>
      </c>
      <c r="I53" s="24">
        <v>730000</v>
      </c>
      <c r="J53" s="24">
        <v>657000</v>
      </c>
      <c r="K53" s="24">
        <v>584000</v>
      </c>
      <c r="L53" s="260">
        <v>511000</v>
      </c>
      <c r="M53" s="24">
        <v>730000</v>
      </c>
      <c r="N53" s="24">
        <v>430000</v>
      </c>
      <c r="O53" s="24">
        <v>430000</v>
      </c>
      <c r="P53" s="24">
        <v>330000</v>
      </c>
      <c r="Q53" s="24">
        <v>330000</v>
      </c>
    </row>
    <row r="54" spans="1:17" x14ac:dyDescent="0.35">
      <c r="A54" s="22" t="s">
        <v>46</v>
      </c>
      <c r="B54" s="24">
        <v>683051.72000000009</v>
      </c>
      <c r="C54" s="24">
        <v>78811.91</v>
      </c>
      <c r="D54" s="24">
        <v>146610.84</v>
      </c>
      <c r="E54" s="24">
        <v>211949</v>
      </c>
      <c r="F54" s="24">
        <v>155275.62000000002</v>
      </c>
      <c r="G54" s="24"/>
      <c r="H54" s="24"/>
      <c r="I54" s="24">
        <v>651128.6</v>
      </c>
      <c r="J54" s="24">
        <v>586015.74</v>
      </c>
      <c r="K54" s="24">
        <v>520902.88</v>
      </c>
      <c r="L54" s="260">
        <v>455790.01999999996</v>
      </c>
      <c r="M54" s="24">
        <v>651128.6</v>
      </c>
      <c r="N54" s="24">
        <v>903389.3</v>
      </c>
      <c r="O54" s="24">
        <v>903389.3</v>
      </c>
      <c r="P54" s="24">
        <v>996602.9</v>
      </c>
      <c r="Q54" s="24">
        <v>996602.9</v>
      </c>
    </row>
    <row r="55" spans="1:17" x14ac:dyDescent="0.35">
      <c r="A55" s="22" t="s">
        <v>69</v>
      </c>
      <c r="B55" s="24">
        <v>787666.24</v>
      </c>
      <c r="C55" s="24">
        <v>304115.92</v>
      </c>
      <c r="D55" s="24">
        <v>-493500</v>
      </c>
      <c r="E55" s="24">
        <v>400000</v>
      </c>
      <c r="F55" s="24"/>
      <c r="G55" s="24">
        <v>15847.9</v>
      </c>
      <c r="H55" s="24">
        <v>383815</v>
      </c>
      <c r="I55" s="24">
        <v>500000</v>
      </c>
      <c r="J55" s="24">
        <v>450000</v>
      </c>
      <c r="K55" s="24">
        <v>400000</v>
      </c>
      <c r="L55" s="260">
        <v>350000</v>
      </c>
      <c r="M55" s="24">
        <v>500000</v>
      </c>
      <c r="N55" s="24">
        <v>520000</v>
      </c>
      <c r="O55" s="24">
        <v>520000</v>
      </c>
      <c r="P55" s="24">
        <v>490000</v>
      </c>
      <c r="Q55" s="24">
        <v>490000</v>
      </c>
    </row>
    <row r="56" spans="1:17" x14ac:dyDescent="0.35">
      <c r="A56" s="22" t="s">
        <v>400</v>
      </c>
      <c r="B56" s="24">
        <v>78118.69</v>
      </c>
      <c r="C56" s="24">
        <v>44689.32</v>
      </c>
      <c r="D56" s="24">
        <v>-10915.630000000001</v>
      </c>
      <c r="E56" s="24">
        <v>3000</v>
      </c>
      <c r="F56" s="24"/>
      <c r="G56" s="24"/>
      <c r="H56" s="24"/>
      <c r="I56" s="24">
        <v>336000</v>
      </c>
      <c r="J56" s="24">
        <v>302400</v>
      </c>
      <c r="K56" s="24">
        <v>268800</v>
      </c>
      <c r="L56" s="260">
        <v>235199.99999999997</v>
      </c>
      <c r="M56" s="24">
        <v>336000</v>
      </c>
      <c r="N56" s="24">
        <v>336000</v>
      </c>
      <c r="O56" s="24">
        <v>336000</v>
      </c>
      <c r="P56" s="24">
        <v>336000</v>
      </c>
      <c r="Q56" s="24">
        <v>336000</v>
      </c>
    </row>
    <row r="57" spans="1:17" x14ac:dyDescent="0.35">
      <c r="A57" s="22" t="s">
        <v>587</v>
      </c>
      <c r="B57" s="24">
        <v>0</v>
      </c>
      <c r="C57" s="24">
        <v>0</v>
      </c>
      <c r="D57" s="24">
        <v>15988.5</v>
      </c>
      <c r="E57" s="24">
        <v>61934</v>
      </c>
      <c r="F57" s="24">
        <v>36070.33</v>
      </c>
      <c r="G57" s="24"/>
      <c r="H57" s="24"/>
      <c r="I57" s="24">
        <v>310500</v>
      </c>
      <c r="J57" s="24">
        <v>279450</v>
      </c>
      <c r="K57" s="24">
        <v>248400</v>
      </c>
      <c r="L57" s="260">
        <v>217350</v>
      </c>
      <c r="M57" s="24">
        <v>310500</v>
      </c>
      <c r="N57" s="24">
        <v>0</v>
      </c>
      <c r="O57" s="24">
        <v>0</v>
      </c>
      <c r="P57" s="24">
        <v>0</v>
      </c>
      <c r="Q57" s="24">
        <v>0</v>
      </c>
    </row>
    <row r="58" spans="1:17" x14ac:dyDescent="0.35">
      <c r="A58" s="22" t="s">
        <v>418</v>
      </c>
      <c r="B58" s="24">
        <v>109500</v>
      </c>
      <c r="C58" s="24">
        <v>135000</v>
      </c>
      <c r="D58" s="24">
        <v>543500</v>
      </c>
      <c r="E58" s="24">
        <v>319725</v>
      </c>
      <c r="F58" s="24">
        <v>83515</v>
      </c>
      <c r="G58" s="24"/>
      <c r="H58" s="24"/>
      <c r="I58" s="24">
        <v>295000</v>
      </c>
      <c r="J58" s="24">
        <v>265500</v>
      </c>
      <c r="K58" s="24">
        <v>236000</v>
      </c>
      <c r="L58" s="260">
        <v>206500</v>
      </c>
      <c r="M58" s="24">
        <v>295000</v>
      </c>
      <c r="N58" s="24">
        <v>295000</v>
      </c>
      <c r="O58" s="24">
        <v>295000</v>
      </c>
      <c r="P58" s="24">
        <v>295000</v>
      </c>
      <c r="Q58" s="24">
        <v>295000</v>
      </c>
    </row>
    <row r="59" spans="1:17" x14ac:dyDescent="0.35">
      <c r="A59" s="22" t="s">
        <v>431</v>
      </c>
      <c r="B59" s="24">
        <v>623797.58000000007</v>
      </c>
      <c r="C59" s="24">
        <v>334460.44999999995</v>
      </c>
      <c r="D59" s="24">
        <v>121728.63</v>
      </c>
      <c r="E59" s="24">
        <v>129848</v>
      </c>
      <c r="F59" s="24">
        <v>12466.5</v>
      </c>
      <c r="G59" s="24">
        <v>6659</v>
      </c>
      <c r="H59" s="24">
        <v>0</v>
      </c>
      <c r="I59" s="24">
        <v>281125</v>
      </c>
      <c r="J59" s="24">
        <v>253012.5</v>
      </c>
      <c r="K59" s="24">
        <v>224900</v>
      </c>
      <c r="L59" s="260">
        <v>196787.5</v>
      </c>
      <c r="M59" s="24">
        <v>281125</v>
      </c>
      <c r="N59" s="24">
        <v>619800</v>
      </c>
      <c r="O59" s="24">
        <v>619800</v>
      </c>
      <c r="P59" s="24">
        <v>297100</v>
      </c>
      <c r="Q59" s="24">
        <v>297100</v>
      </c>
    </row>
    <row r="60" spans="1:17" x14ac:dyDescent="0.35">
      <c r="A60" s="22" t="s">
        <v>163</v>
      </c>
      <c r="B60" s="24">
        <v>188257.22</v>
      </c>
      <c r="C60" s="24">
        <v>17937.239999999998</v>
      </c>
      <c r="D60" s="24">
        <v>12367.03</v>
      </c>
      <c r="E60" s="24">
        <v>31123</v>
      </c>
      <c r="F60" s="24">
        <v>11697.810000000001</v>
      </c>
      <c r="G60" s="24">
        <v>16520</v>
      </c>
      <c r="H60" s="24">
        <v>0</v>
      </c>
      <c r="I60" s="24">
        <v>272140</v>
      </c>
      <c r="J60" s="24">
        <v>244926</v>
      </c>
      <c r="K60" s="24">
        <v>217712</v>
      </c>
      <c r="L60" s="260">
        <v>190498</v>
      </c>
      <c r="M60" s="24">
        <v>272140</v>
      </c>
      <c r="N60" s="24">
        <v>203500</v>
      </c>
      <c r="O60" s="24">
        <v>203500</v>
      </c>
      <c r="P60" s="24">
        <v>205900</v>
      </c>
      <c r="Q60" s="24">
        <v>205900</v>
      </c>
    </row>
    <row r="61" spans="1:17" x14ac:dyDescent="0.35">
      <c r="A61" s="22" t="s">
        <v>106</v>
      </c>
      <c r="B61" s="24">
        <v>3500875</v>
      </c>
      <c r="C61" s="24">
        <v>7340000</v>
      </c>
      <c r="D61" s="24">
        <v>2010000</v>
      </c>
      <c r="E61" s="24">
        <v>720000</v>
      </c>
      <c r="F61" s="24">
        <v>720000</v>
      </c>
      <c r="G61" s="24"/>
      <c r="H61" s="24"/>
      <c r="I61" s="24">
        <v>240000</v>
      </c>
      <c r="J61" s="24">
        <v>216000</v>
      </c>
      <c r="K61" s="24">
        <v>192000</v>
      </c>
      <c r="L61" s="260">
        <v>168000</v>
      </c>
      <c r="M61" s="24">
        <v>240000</v>
      </c>
      <c r="N61" s="24">
        <v>0</v>
      </c>
      <c r="O61" s="24">
        <v>0</v>
      </c>
      <c r="P61" s="24">
        <v>0</v>
      </c>
      <c r="Q61" s="24">
        <v>0</v>
      </c>
    </row>
    <row r="62" spans="1:17" x14ac:dyDescent="0.35">
      <c r="A62" s="22" t="s">
        <v>551</v>
      </c>
      <c r="B62" s="24">
        <v>95364264.25</v>
      </c>
      <c r="C62" s="24">
        <v>1057127.58</v>
      </c>
      <c r="D62" s="24">
        <v>667536.03</v>
      </c>
      <c r="E62" s="24">
        <v>213000</v>
      </c>
      <c r="F62" s="24"/>
      <c r="G62" s="24"/>
      <c r="H62" s="24"/>
      <c r="I62" s="24">
        <v>225000</v>
      </c>
      <c r="J62" s="24">
        <v>202500</v>
      </c>
      <c r="K62" s="24">
        <v>180000</v>
      </c>
      <c r="L62" s="260">
        <v>157500</v>
      </c>
      <c r="M62" s="24">
        <v>225000</v>
      </c>
      <c r="N62" s="24">
        <v>225000</v>
      </c>
      <c r="O62" s="24">
        <v>225000</v>
      </c>
      <c r="P62" s="24">
        <v>225000</v>
      </c>
      <c r="Q62" s="24">
        <v>225000</v>
      </c>
    </row>
    <row r="63" spans="1:17" x14ac:dyDescent="0.35">
      <c r="A63" s="22" t="s">
        <v>61</v>
      </c>
      <c r="B63" s="24">
        <v>0</v>
      </c>
      <c r="C63" s="24">
        <v>5300</v>
      </c>
      <c r="D63" s="24">
        <v>56182.5</v>
      </c>
      <c r="E63" s="24">
        <v>220297</v>
      </c>
      <c r="F63" s="24">
        <v>500</v>
      </c>
      <c r="G63" s="24">
        <v>0</v>
      </c>
      <c r="H63" s="24"/>
      <c r="I63" s="24">
        <v>155000</v>
      </c>
      <c r="J63" s="24">
        <v>139500</v>
      </c>
      <c r="K63" s="24">
        <v>124000</v>
      </c>
      <c r="L63" s="260">
        <v>108500</v>
      </c>
      <c r="M63" s="24">
        <v>155000</v>
      </c>
      <c r="N63" s="24">
        <v>476250</v>
      </c>
      <c r="O63" s="24">
        <v>476250</v>
      </c>
      <c r="P63" s="24">
        <v>693312</v>
      </c>
      <c r="Q63" s="24">
        <v>693312</v>
      </c>
    </row>
    <row r="64" spans="1:17" x14ac:dyDescent="0.35">
      <c r="A64" s="22" t="s">
        <v>395</v>
      </c>
      <c r="B64" s="24">
        <v>38746.36</v>
      </c>
      <c r="C64" s="24">
        <v>63841.42</v>
      </c>
      <c r="D64" s="24">
        <v>43876.11</v>
      </c>
      <c r="E64" s="24">
        <v>38320</v>
      </c>
      <c r="F64" s="24">
        <v>13160</v>
      </c>
      <c r="G64" s="24"/>
      <c r="H64" s="24"/>
      <c r="I64" s="24">
        <v>140000</v>
      </c>
      <c r="J64" s="24">
        <v>126000</v>
      </c>
      <c r="K64" s="24">
        <v>112000</v>
      </c>
      <c r="L64" s="260">
        <v>98000</v>
      </c>
      <c r="M64" s="24">
        <v>140000</v>
      </c>
      <c r="N64" s="24">
        <v>140000</v>
      </c>
      <c r="O64" s="24">
        <v>140000</v>
      </c>
      <c r="P64" s="24">
        <v>140000</v>
      </c>
      <c r="Q64" s="24">
        <v>140000</v>
      </c>
    </row>
    <row r="65" spans="1:17" x14ac:dyDescent="0.35">
      <c r="A65" s="22" t="s">
        <v>316</v>
      </c>
      <c r="B65" s="24">
        <v>0</v>
      </c>
      <c r="C65" s="24">
        <v>0</v>
      </c>
      <c r="D65" s="24">
        <v>62.59</v>
      </c>
      <c r="E65" s="24">
        <v>30000</v>
      </c>
      <c r="F65" s="24"/>
      <c r="G65" s="24"/>
      <c r="H65" s="24"/>
      <c r="I65" s="24">
        <v>110000</v>
      </c>
      <c r="J65" s="24">
        <v>99000</v>
      </c>
      <c r="K65" s="24">
        <v>88000</v>
      </c>
      <c r="L65" s="260">
        <v>77000</v>
      </c>
      <c r="M65" s="24">
        <v>110000</v>
      </c>
      <c r="N65" s="24">
        <v>117000</v>
      </c>
      <c r="O65" s="24">
        <v>117000</v>
      </c>
      <c r="P65" s="24">
        <v>125250</v>
      </c>
      <c r="Q65" s="24">
        <v>125250</v>
      </c>
    </row>
    <row r="66" spans="1:17" x14ac:dyDescent="0.35">
      <c r="A66" s="22" t="s">
        <v>375</v>
      </c>
      <c r="B66" s="24">
        <v>0</v>
      </c>
      <c r="C66" s="24">
        <v>0</v>
      </c>
      <c r="D66" s="24">
        <v>13750</v>
      </c>
      <c r="E66" s="24">
        <v>146807</v>
      </c>
      <c r="F66" s="24">
        <v>76000</v>
      </c>
      <c r="G66" s="24"/>
      <c r="H66" s="24"/>
      <c r="I66" s="24">
        <v>99510</v>
      </c>
      <c r="J66" s="24">
        <v>89559</v>
      </c>
      <c r="K66" s="24">
        <v>79608</v>
      </c>
      <c r="L66" s="260">
        <v>69657</v>
      </c>
      <c r="M66" s="24">
        <v>99510</v>
      </c>
      <c r="N66" s="24">
        <v>149510</v>
      </c>
      <c r="O66" s="24">
        <v>149510</v>
      </c>
      <c r="P66" s="24">
        <v>149510</v>
      </c>
      <c r="Q66" s="24">
        <v>149510</v>
      </c>
    </row>
    <row r="67" spans="1:17" x14ac:dyDescent="0.35">
      <c r="A67" s="22" t="s">
        <v>92</v>
      </c>
      <c r="B67" s="24">
        <v>10968484.289999999</v>
      </c>
      <c r="C67" s="24">
        <v>991302.42999999993</v>
      </c>
      <c r="D67" s="24">
        <v>-107430.42</v>
      </c>
      <c r="E67" s="24">
        <v>60227</v>
      </c>
      <c r="F67" s="24">
        <v>-8404.76</v>
      </c>
      <c r="G67" s="24"/>
      <c r="H67" s="24"/>
      <c r="I67" s="24">
        <v>95228.7</v>
      </c>
      <c r="J67" s="24">
        <v>85705.83</v>
      </c>
      <c r="K67" s="24">
        <v>76182.960000000006</v>
      </c>
      <c r="L67" s="260">
        <v>66660.09</v>
      </c>
      <c r="M67" s="24">
        <v>95228.7</v>
      </c>
      <c r="N67" s="24">
        <v>200228.7</v>
      </c>
      <c r="O67" s="24">
        <v>200228.7</v>
      </c>
      <c r="P67" s="24">
        <v>205478.7</v>
      </c>
      <c r="Q67" s="24">
        <v>205478.7</v>
      </c>
    </row>
    <row r="68" spans="1:17" x14ac:dyDescent="0.35">
      <c r="A68" s="22" t="s">
        <v>426</v>
      </c>
      <c r="B68" s="24">
        <v>53105.47</v>
      </c>
      <c r="C68" s="24">
        <v>76670.31</v>
      </c>
      <c r="D68" s="24">
        <v>71796.92</v>
      </c>
      <c r="E68" s="24">
        <v>87500</v>
      </c>
      <c r="F68" s="24">
        <v>25814.9200000001</v>
      </c>
      <c r="G68" s="24"/>
      <c r="H68" s="24"/>
      <c r="I68" s="24">
        <v>90000</v>
      </c>
      <c r="J68" s="24">
        <v>81000</v>
      </c>
      <c r="K68" s="24">
        <v>72000</v>
      </c>
      <c r="L68" s="260">
        <v>62999.999999999993</v>
      </c>
      <c r="M68" s="24">
        <v>90000</v>
      </c>
      <c r="N68" s="24">
        <v>96000</v>
      </c>
      <c r="O68" s="24">
        <v>96000</v>
      </c>
      <c r="P68" s="24">
        <v>102000</v>
      </c>
      <c r="Q68" s="24">
        <v>102000</v>
      </c>
    </row>
    <row r="69" spans="1:17" x14ac:dyDescent="0.35">
      <c r="A69" s="22" t="s">
        <v>360</v>
      </c>
      <c r="B69" s="24">
        <v>53037.89</v>
      </c>
      <c r="C69" s="24">
        <v>148058.47</v>
      </c>
      <c r="D69" s="24">
        <v>31540.97</v>
      </c>
      <c r="E69" s="24">
        <v>84670</v>
      </c>
      <c r="F69" s="24">
        <v>2183.8000000000002</v>
      </c>
      <c r="G69" s="24">
        <v>1</v>
      </c>
      <c r="H69" s="24"/>
      <c r="I69" s="24">
        <v>72000</v>
      </c>
      <c r="J69" s="24">
        <v>64800</v>
      </c>
      <c r="K69" s="24">
        <v>57600</v>
      </c>
      <c r="L69" s="260">
        <v>50400</v>
      </c>
      <c r="M69" s="24">
        <v>72000</v>
      </c>
      <c r="N69" s="24">
        <v>85450</v>
      </c>
      <c r="O69" s="24">
        <v>85450</v>
      </c>
      <c r="P69" s="24">
        <v>88800</v>
      </c>
      <c r="Q69" s="24">
        <v>88800</v>
      </c>
    </row>
    <row r="70" spans="1:17" x14ac:dyDescent="0.35">
      <c r="A70" s="22" t="s">
        <v>614</v>
      </c>
      <c r="B70" s="24">
        <v>1800000</v>
      </c>
      <c r="C70" s="24">
        <v>11807880</v>
      </c>
      <c r="D70" s="24">
        <v>25108674.989999998</v>
      </c>
      <c r="E70" s="24">
        <v>1</v>
      </c>
      <c r="F70" s="24"/>
      <c r="G70" s="24"/>
      <c r="H70" s="24"/>
      <c r="I70" s="24">
        <v>50000</v>
      </c>
      <c r="J70" s="24">
        <v>45000</v>
      </c>
      <c r="K70" s="24">
        <v>40000</v>
      </c>
      <c r="L70" s="260">
        <v>35000</v>
      </c>
      <c r="M70" s="24">
        <v>50000</v>
      </c>
      <c r="N70" s="24">
        <v>50000</v>
      </c>
      <c r="O70" s="24">
        <v>50000</v>
      </c>
      <c r="P70" s="24">
        <v>50000</v>
      </c>
      <c r="Q70" s="24">
        <v>50000</v>
      </c>
    </row>
    <row r="71" spans="1:17" x14ac:dyDescent="0.35">
      <c r="A71" s="22" t="s">
        <v>150</v>
      </c>
      <c r="B71" s="24">
        <v>4158.7</v>
      </c>
      <c r="C71" s="24">
        <v>968</v>
      </c>
      <c r="D71" s="24">
        <v>1745.52</v>
      </c>
      <c r="E71" s="24">
        <v>1001</v>
      </c>
      <c r="F71" s="24">
        <v>924.33</v>
      </c>
      <c r="G71" s="24"/>
      <c r="H71" s="24"/>
      <c r="I71" s="24">
        <v>47000</v>
      </c>
      <c r="J71" s="24">
        <v>42300</v>
      </c>
      <c r="K71" s="24">
        <v>37600</v>
      </c>
      <c r="L71" s="260">
        <v>32900</v>
      </c>
      <c r="M71" s="24">
        <v>47000</v>
      </c>
      <c r="N71" s="24">
        <v>47000</v>
      </c>
      <c r="O71" s="24">
        <v>47000</v>
      </c>
      <c r="P71" s="24">
        <v>47000</v>
      </c>
      <c r="Q71" s="24">
        <v>47000</v>
      </c>
    </row>
    <row r="72" spans="1:17" x14ac:dyDescent="0.35">
      <c r="A72" s="22" t="s">
        <v>620</v>
      </c>
      <c r="B72" s="24">
        <v>0</v>
      </c>
      <c r="C72" s="24">
        <v>0</v>
      </c>
      <c r="D72" s="24">
        <v>0</v>
      </c>
      <c r="E72" s="24">
        <v>0</v>
      </c>
      <c r="F72" s="24"/>
      <c r="G72" s="24"/>
      <c r="H72" s="24"/>
      <c r="I72" s="24">
        <v>35000</v>
      </c>
      <c r="J72" s="24">
        <v>31500</v>
      </c>
      <c r="K72" s="24">
        <v>28000</v>
      </c>
      <c r="L72" s="260">
        <v>24500</v>
      </c>
      <c r="M72" s="24">
        <v>35000</v>
      </c>
      <c r="N72" s="24">
        <v>1606152.2400000002</v>
      </c>
      <c r="O72" s="24">
        <v>1606152.2400000002</v>
      </c>
      <c r="P72" s="24">
        <v>2135941.9200000004</v>
      </c>
      <c r="Q72" s="24">
        <v>2135941.9200000004</v>
      </c>
    </row>
    <row r="73" spans="1:17" x14ac:dyDescent="0.35">
      <c r="A73" s="22" t="s">
        <v>392</v>
      </c>
      <c r="B73" s="24">
        <v>0</v>
      </c>
      <c r="C73" s="24">
        <v>20034</v>
      </c>
      <c r="D73" s="24">
        <v>19422</v>
      </c>
      <c r="E73" s="24">
        <v>5000</v>
      </c>
      <c r="F73" s="24">
        <v>0</v>
      </c>
      <c r="G73" s="24"/>
      <c r="H73" s="24"/>
      <c r="I73" s="24">
        <v>26000</v>
      </c>
      <c r="J73" s="24">
        <v>23400</v>
      </c>
      <c r="K73" s="24">
        <v>20800</v>
      </c>
      <c r="L73" s="260">
        <v>18200</v>
      </c>
      <c r="M73" s="24">
        <v>26000</v>
      </c>
      <c r="N73" s="24">
        <v>26000</v>
      </c>
      <c r="O73" s="24">
        <v>26000</v>
      </c>
      <c r="P73" s="24">
        <v>26000</v>
      </c>
      <c r="Q73" s="24">
        <v>26000</v>
      </c>
    </row>
    <row r="74" spans="1:17" x14ac:dyDescent="0.35">
      <c r="A74" s="22" t="s">
        <v>49</v>
      </c>
      <c r="B74" s="24">
        <v>15295</v>
      </c>
      <c r="C74" s="24">
        <v>0</v>
      </c>
      <c r="D74" s="24">
        <v>0</v>
      </c>
      <c r="E74" s="24">
        <v>27585</v>
      </c>
      <c r="F74" s="24"/>
      <c r="G74" s="24"/>
      <c r="H74" s="24"/>
      <c r="I74" s="24">
        <v>15000</v>
      </c>
      <c r="J74" s="24">
        <v>13500</v>
      </c>
      <c r="K74" s="24">
        <v>12000</v>
      </c>
      <c r="L74" s="260">
        <v>10500</v>
      </c>
      <c r="M74" s="24">
        <v>15000</v>
      </c>
      <c r="N74" s="24">
        <v>15000</v>
      </c>
      <c r="O74" s="24">
        <v>15000</v>
      </c>
      <c r="P74" s="24">
        <v>15000</v>
      </c>
      <c r="Q74" s="24">
        <v>15000</v>
      </c>
    </row>
    <row r="75" spans="1:17" x14ac:dyDescent="0.35">
      <c r="A75" s="22" t="s">
        <v>508</v>
      </c>
      <c r="B75" s="24">
        <v>144093.95000000001</v>
      </c>
      <c r="C75" s="24">
        <v>198501.1</v>
      </c>
      <c r="D75" s="24">
        <v>3122.05</v>
      </c>
      <c r="E75" s="24">
        <v>209066</v>
      </c>
      <c r="F75" s="24">
        <v>100000</v>
      </c>
      <c r="G75" s="24">
        <v>0</v>
      </c>
      <c r="H75" s="24">
        <v>0</v>
      </c>
      <c r="I75" s="24">
        <v>12000</v>
      </c>
      <c r="J75" s="24">
        <v>10800</v>
      </c>
      <c r="K75" s="24">
        <v>9600</v>
      </c>
      <c r="L75" s="260">
        <v>8400</v>
      </c>
      <c r="M75" s="24">
        <v>12000</v>
      </c>
      <c r="N75" s="24">
        <v>74400</v>
      </c>
      <c r="O75" s="24">
        <v>74400</v>
      </c>
      <c r="P75" s="24">
        <v>117000</v>
      </c>
      <c r="Q75" s="24">
        <v>117000</v>
      </c>
    </row>
    <row r="76" spans="1:17" x14ac:dyDescent="0.35">
      <c r="A76" s="22" t="s">
        <v>357</v>
      </c>
      <c r="B76" s="24">
        <v>10847.7</v>
      </c>
      <c r="C76" s="24">
        <v>13863.52</v>
      </c>
      <c r="D76" s="24">
        <v>6771.21</v>
      </c>
      <c r="E76" s="24">
        <v>20000</v>
      </c>
      <c r="F76" s="24">
        <v>6080</v>
      </c>
      <c r="G76" s="24"/>
      <c r="H76" s="24"/>
      <c r="I76" s="24">
        <v>10000</v>
      </c>
      <c r="J76" s="24">
        <v>9000</v>
      </c>
      <c r="K76" s="24">
        <v>8000</v>
      </c>
      <c r="L76" s="260">
        <v>7000</v>
      </c>
      <c r="M76" s="24">
        <v>10000</v>
      </c>
      <c r="N76" s="24">
        <v>10000</v>
      </c>
      <c r="O76" s="24">
        <v>10000</v>
      </c>
      <c r="P76" s="24">
        <v>10000</v>
      </c>
      <c r="Q76" s="24">
        <v>10000</v>
      </c>
    </row>
    <row r="77" spans="1:17" x14ac:dyDescent="0.35">
      <c r="A77" s="22" t="s">
        <v>423</v>
      </c>
      <c r="B77" s="24">
        <v>41098.230000000003</v>
      </c>
      <c r="C77" s="24">
        <v>20258.04</v>
      </c>
      <c r="D77" s="24">
        <v>2000.5</v>
      </c>
      <c r="E77" s="24">
        <v>3511</v>
      </c>
      <c r="F77" s="24">
        <v>573.08000000000004</v>
      </c>
      <c r="G77" s="24"/>
      <c r="H77" s="24"/>
      <c r="I77" s="24">
        <v>3600</v>
      </c>
      <c r="J77" s="24">
        <v>3240</v>
      </c>
      <c r="K77" s="24">
        <v>2880</v>
      </c>
      <c r="L77" s="260">
        <v>2520</v>
      </c>
      <c r="M77" s="24">
        <v>3600</v>
      </c>
      <c r="N77" s="24">
        <v>4800</v>
      </c>
      <c r="O77" s="24">
        <v>4800</v>
      </c>
      <c r="P77" s="24">
        <v>6000</v>
      </c>
      <c r="Q77" s="24">
        <v>6000</v>
      </c>
    </row>
    <row r="78" spans="1:17" x14ac:dyDescent="0.35">
      <c r="A78" s="22" t="s">
        <v>6130</v>
      </c>
      <c r="B78" s="24"/>
      <c r="C78" s="24"/>
      <c r="D78" s="24"/>
      <c r="E78" s="24"/>
      <c r="F78" s="24"/>
      <c r="G78" s="24"/>
      <c r="H78" s="24"/>
      <c r="I78" s="24"/>
      <c r="J78" s="24"/>
      <c r="K78" s="24"/>
      <c r="L78" s="260"/>
      <c r="M78" s="24"/>
      <c r="N78" s="24"/>
      <c r="O78" s="24"/>
      <c r="P78" s="24"/>
      <c r="Q78" s="24"/>
    </row>
    <row r="79" spans="1:17" x14ac:dyDescent="0.35">
      <c r="A79" s="217" t="s">
        <v>960</v>
      </c>
      <c r="B79" s="24">
        <v>115000</v>
      </c>
      <c r="C79" s="24">
        <v>0</v>
      </c>
      <c r="D79" s="24"/>
      <c r="E79" s="24"/>
      <c r="F79" s="24"/>
      <c r="G79" s="24"/>
      <c r="H79" s="24"/>
      <c r="I79" s="24"/>
      <c r="J79" s="24"/>
      <c r="K79" s="24"/>
      <c r="L79" s="260"/>
      <c r="M79" s="24"/>
      <c r="N79" s="24"/>
      <c r="O79" s="24"/>
      <c r="P79" s="24"/>
      <c r="Q79" s="24"/>
    </row>
    <row r="80" spans="1:17" x14ac:dyDescent="0.35">
      <c r="A80" s="22" t="s">
        <v>6138</v>
      </c>
      <c r="B80" s="24">
        <v>115000</v>
      </c>
      <c r="C80" s="24">
        <v>0</v>
      </c>
      <c r="D80" s="24"/>
      <c r="E80" s="24"/>
      <c r="F80" s="24"/>
      <c r="G80" s="24"/>
      <c r="H80" s="24"/>
      <c r="I80" s="24"/>
      <c r="J80" s="24"/>
      <c r="K80" s="24"/>
      <c r="L80" s="260"/>
      <c r="M80" s="24"/>
      <c r="N80" s="24"/>
      <c r="O80" s="24"/>
      <c r="P80" s="24"/>
      <c r="Q80" s="24"/>
    </row>
    <row r="81" spans="1:17" x14ac:dyDescent="0.35">
      <c r="A81" s="22" t="s">
        <v>6129</v>
      </c>
      <c r="B81" s="24"/>
      <c r="C81" s="24"/>
      <c r="D81" s="24"/>
      <c r="E81" s="24"/>
      <c r="F81" s="24"/>
      <c r="G81" s="24"/>
      <c r="H81" s="24"/>
      <c r="I81" s="24"/>
      <c r="J81" s="24"/>
      <c r="K81" s="24"/>
      <c r="L81" s="260"/>
      <c r="M81" s="24"/>
      <c r="N81" s="24"/>
      <c r="O81" s="24"/>
      <c r="P81" s="24"/>
      <c r="Q81" s="24"/>
    </row>
    <row r="82" spans="1:17" x14ac:dyDescent="0.35">
      <c r="A82" s="217" t="s">
        <v>955</v>
      </c>
      <c r="B82" s="24">
        <v>813073.06</v>
      </c>
      <c r="C82" s="24">
        <v>1365379.14</v>
      </c>
      <c r="D82" s="24"/>
      <c r="E82" s="24"/>
      <c r="F82" s="24"/>
      <c r="G82" s="24"/>
      <c r="H82" s="24"/>
      <c r="I82" s="24"/>
      <c r="J82" s="24"/>
      <c r="K82" s="24"/>
      <c r="L82" s="260"/>
      <c r="M82" s="24"/>
      <c r="N82" s="24"/>
      <c r="O82" s="24"/>
      <c r="P82" s="24"/>
      <c r="Q82" s="24"/>
    </row>
    <row r="83" spans="1:17" x14ac:dyDescent="0.35">
      <c r="A83" s="22" t="s">
        <v>6139</v>
      </c>
      <c r="B83" s="24">
        <v>813073.06</v>
      </c>
      <c r="C83" s="24">
        <v>1365379.14</v>
      </c>
      <c r="D83" s="24"/>
      <c r="E83" s="24"/>
      <c r="F83" s="24"/>
      <c r="G83" s="24"/>
      <c r="H83" s="24"/>
      <c r="I83" s="24"/>
      <c r="J83" s="24"/>
      <c r="K83" s="24"/>
      <c r="L83" s="260"/>
      <c r="M83" s="24"/>
      <c r="N83" s="24"/>
      <c r="O83" s="24"/>
      <c r="P83" s="24"/>
      <c r="Q83" s="24"/>
    </row>
    <row r="84" spans="1:17" x14ac:dyDescent="0.35">
      <c r="A84" s="22" t="s">
        <v>347</v>
      </c>
      <c r="B84" s="24">
        <v>3422.15</v>
      </c>
      <c r="C84" s="24">
        <v>5078.7700000000004</v>
      </c>
      <c r="D84" s="24">
        <v>3156.73</v>
      </c>
      <c r="E84" s="24">
        <v>6221</v>
      </c>
      <c r="F84" s="24">
        <v>452</v>
      </c>
      <c r="G84" s="24"/>
      <c r="H84" s="24"/>
      <c r="I84" s="24">
        <v>0</v>
      </c>
      <c r="J84" s="24">
        <v>0</v>
      </c>
      <c r="K84" s="24">
        <v>0</v>
      </c>
      <c r="L84" s="260">
        <v>0</v>
      </c>
      <c r="M84" s="24">
        <v>0</v>
      </c>
      <c r="N84" s="24">
        <v>0</v>
      </c>
      <c r="O84" s="24">
        <v>0</v>
      </c>
      <c r="P84" s="24">
        <v>0</v>
      </c>
      <c r="Q84" s="24">
        <v>0</v>
      </c>
    </row>
    <row r="85" spans="1:17" x14ac:dyDescent="0.35">
      <c r="A85" s="22" t="s">
        <v>354</v>
      </c>
      <c r="B85" s="24">
        <v>22123</v>
      </c>
      <c r="C85" s="24">
        <v>30109.81</v>
      </c>
      <c r="D85" s="24">
        <v>17753.169999999998</v>
      </c>
      <c r="E85" s="24">
        <v>50000</v>
      </c>
      <c r="F85" s="24"/>
      <c r="G85" s="24"/>
      <c r="H85" s="24"/>
      <c r="I85" s="24">
        <v>0</v>
      </c>
      <c r="J85" s="24">
        <v>0</v>
      </c>
      <c r="K85" s="24">
        <v>0</v>
      </c>
      <c r="L85" s="260">
        <v>0</v>
      </c>
      <c r="M85" s="24">
        <v>0</v>
      </c>
      <c r="N85" s="24">
        <v>0</v>
      </c>
      <c r="O85" s="24">
        <v>0</v>
      </c>
      <c r="P85" s="24">
        <v>0</v>
      </c>
      <c r="Q85" s="24">
        <v>0</v>
      </c>
    </row>
    <row r="86" spans="1:17" x14ac:dyDescent="0.35">
      <c r="A86" s="22" t="s">
        <v>961</v>
      </c>
      <c r="B86" s="24">
        <v>0</v>
      </c>
      <c r="C86" s="24">
        <v>0</v>
      </c>
      <c r="D86" s="24"/>
      <c r="E86" s="24"/>
      <c r="F86" s="24"/>
      <c r="G86" s="24"/>
      <c r="H86" s="24"/>
      <c r="I86" s="24">
        <v>0</v>
      </c>
      <c r="J86" s="24">
        <v>0</v>
      </c>
      <c r="K86" s="24">
        <v>0</v>
      </c>
      <c r="L86" s="260">
        <v>0</v>
      </c>
      <c r="M86" s="24">
        <v>0</v>
      </c>
      <c r="N86" s="24">
        <v>0</v>
      </c>
      <c r="O86" s="24">
        <v>0</v>
      </c>
      <c r="P86" s="24">
        <v>0</v>
      </c>
      <c r="Q86" s="24">
        <v>0</v>
      </c>
    </row>
    <row r="87" spans="1:17" x14ac:dyDescent="0.35">
      <c r="A87" s="22" t="s">
        <v>141</v>
      </c>
      <c r="B87" s="24">
        <v>139868.43</v>
      </c>
      <c r="C87" s="24">
        <v>6925.2</v>
      </c>
      <c r="D87" s="24">
        <v>-2820</v>
      </c>
      <c r="E87" s="24">
        <v>5000</v>
      </c>
      <c r="F87" s="24">
        <v>5000</v>
      </c>
      <c r="G87" s="24"/>
      <c r="H87" s="24">
        <v>0</v>
      </c>
      <c r="I87" s="24">
        <v>0</v>
      </c>
      <c r="J87" s="24">
        <v>0</v>
      </c>
      <c r="K87" s="24">
        <v>0</v>
      </c>
      <c r="L87" s="260">
        <v>0</v>
      </c>
      <c r="M87" s="24">
        <v>0</v>
      </c>
      <c r="N87" s="24">
        <v>0</v>
      </c>
      <c r="O87" s="24">
        <v>0</v>
      </c>
      <c r="P87" s="24">
        <v>0</v>
      </c>
      <c r="Q87" s="24">
        <v>0</v>
      </c>
    </row>
    <row r="88" spans="1:17" x14ac:dyDescent="0.35">
      <c r="A88" s="22" t="s">
        <v>1948</v>
      </c>
      <c r="B88" s="24">
        <v>28000</v>
      </c>
      <c r="C88" s="24">
        <v>15608924.01</v>
      </c>
      <c r="D88" s="24"/>
      <c r="E88" s="24"/>
      <c r="F88" s="24"/>
      <c r="G88" s="24"/>
      <c r="H88" s="24"/>
      <c r="I88" s="24"/>
      <c r="J88" s="24"/>
      <c r="K88" s="24"/>
      <c r="L88" s="260"/>
      <c r="M88" s="24"/>
      <c r="N88" s="24"/>
      <c r="O88" s="24"/>
      <c r="P88" s="24"/>
      <c r="Q88" s="24"/>
    </row>
    <row r="89" spans="1:17" x14ac:dyDescent="0.35">
      <c r="A89" s="22" t="s">
        <v>195</v>
      </c>
      <c r="B89" s="24">
        <v>0</v>
      </c>
      <c r="C89" s="24">
        <v>0</v>
      </c>
      <c r="D89" s="24">
        <v>0</v>
      </c>
      <c r="E89" s="24">
        <v>0</v>
      </c>
      <c r="F89" s="24"/>
      <c r="G89" s="24"/>
      <c r="H89" s="24"/>
      <c r="I89" s="24">
        <v>0</v>
      </c>
      <c r="J89" s="24">
        <v>0</v>
      </c>
      <c r="K89" s="24">
        <v>0</v>
      </c>
      <c r="L89" s="260">
        <v>0</v>
      </c>
      <c r="M89" s="24">
        <v>0</v>
      </c>
      <c r="N89" s="24">
        <v>0</v>
      </c>
      <c r="O89" s="24">
        <v>0</v>
      </c>
      <c r="P89" s="24">
        <v>0</v>
      </c>
      <c r="Q89" s="24">
        <v>0</v>
      </c>
    </row>
    <row r="90" spans="1:17" x14ac:dyDescent="0.35">
      <c r="A90" s="22" t="s">
        <v>350</v>
      </c>
      <c r="B90" s="24">
        <v>2279287.1800000002</v>
      </c>
      <c r="C90" s="24">
        <v>2825181.3400000003</v>
      </c>
      <c r="D90" s="24">
        <v>1692882.47</v>
      </c>
      <c r="E90" s="24">
        <v>1732850</v>
      </c>
      <c r="F90" s="24">
        <v>65067.15</v>
      </c>
      <c r="G90" s="24"/>
      <c r="H90" s="24"/>
      <c r="I90" s="24">
        <v>0</v>
      </c>
      <c r="J90" s="24">
        <v>0</v>
      </c>
      <c r="K90" s="24">
        <v>0</v>
      </c>
      <c r="L90" s="260">
        <v>0</v>
      </c>
      <c r="M90" s="24">
        <v>0</v>
      </c>
      <c r="N90" s="24">
        <v>0</v>
      </c>
      <c r="O90" s="24">
        <v>0</v>
      </c>
      <c r="P90" s="24">
        <v>0</v>
      </c>
      <c r="Q90" s="24">
        <v>0</v>
      </c>
    </row>
    <row r="91" spans="1:17" x14ac:dyDescent="0.35">
      <c r="A91" s="22" t="s">
        <v>406</v>
      </c>
      <c r="B91" s="24">
        <v>0</v>
      </c>
      <c r="C91" s="24">
        <v>71100</v>
      </c>
      <c r="D91" s="24">
        <v>0</v>
      </c>
      <c r="E91" s="24">
        <v>246360</v>
      </c>
      <c r="F91" s="24"/>
      <c r="G91" s="24">
        <v>246356</v>
      </c>
      <c r="H91" s="24"/>
      <c r="I91" s="24">
        <v>0</v>
      </c>
      <c r="J91" s="24">
        <v>0</v>
      </c>
      <c r="K91" s="24">
        <v>0</v>
      </c>
      <c r="L91" s="260">
        <v>0</v>
      </c>
      <c r="M91" s="24">
        <v>0</v>
      </c>
      <c r="N91" s="24">
        <v>0</v>
      </c>
      <c r="O91" s="24">
        <v>0</v>
      </c>
      <c r="P91" s="24">
        <v>0</v>
      </c>
      <c r="Q91" s="24">
        <v>0</v>
      </c>
    </row>
    <row r="92" spans="1:17" x14ac:dyDescent="0.35">
      <c r="A92" s="22" t="s">
        <v>158</v>
      </c>
      <c r="B92" s="24">
        <v>0</v>
      </c>
      <c r="C92" s="24">
        <v>271839.82</v>
      </c>
      <c r="D92" s="24">
        <v>0</v>
      </c>
      <c r="E92" s="24">
        <v>180000</v>
      </c>
      <c r="F92" s="24"/>
      <c r="G92" s="24"/>
      <c r="H92" s="24"/>
      <c r="I92" s="24">
        <v>0</v>
      </c>
      <c r="J92" s="24">
        <v>0</v>
      </c>
      <c r="K92" s="24">
        <v>0</v>
      </c>
      <c r="L92" s="260">
        <v>0</v>
      </c>
      <c r="M92" s="24">
        <v>0</v>
      </c>
      <c r="N92" s="24">
        <v>0</v>
      </c>
      <c r="O92" s="24">
        <v>0</v>
      </c>
      <c r="P92" s="24">
        <v>0</v>
      </c>
      <c r="Q92" s="24">
        <v>0</v>
      </c>
    </row>
    <row r="93" spans="1:17" x14ac:dyDescent="0.35">
      <c r="A93" s="22" t="s">
        <v>631</v>
      </c>
      <c r="B93" s="24">
        <v>411577453.86000013</v>
      </c>
      <c r="C93" s="24">
        <v>453454658.98000002</v>
      </c>
      <c r="D93" s="24">
        <v>436208130.0399999</v>
      </c>
      <c r="E93" s="24">
        <v>398910380</v>
      </c>
      <c r="F93" s="24">
        <v>129313632.87</v>
      </c>
      <c r="G93" s="24">
        <v>53383699.160000004</v>
      </c>
      <c r="H93" s="24">
        <v>31493207.43</v>
      </c>
      <c r="I93" s="24">
        <v>796477206.68028784</v>
      </c>
      <c r="J93" s="24">
        <v>708976986.01225913</v>
      </c>
      <c r="K93" s="24">
        <v>630201765.34423053</v>
      </c>
      <c r="L93" s="260">
        <v>551426544.67620146</v>
      </c>
      <c r="M93" s="24">
        <v>670802695.22028792</v>
      </c>
      <c r="N93" s="24">
        <v>878458164.12925339</v>
      </c>
      <c r="O93" s="24">
        <v>736632266.4892534</v>
      </c>
      <c r="P93" s="24">
        <v>918226652.50643349</v>
      </c>
      <c r="Q93" s="24">
        <v>802778188.72643352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zoomScaleNormal="100" workbookViewId="0">
      <selection activeCell="D11" sqref="D11"/>
    </sheetView>
  </sheetViews>
  <sheetFormatPr defaultRowHeight="14.5" x14ac:dyDescent="0.35"/>
  <cols>
    <col min="1" max="1" width="37.26953125" customWidth="1"/>
    <col min="2" max="2" width="22.81640625" customWidth="1"/>
    <col min="3" max="3" width="11.453125" customWidth="1"/>
    <col min="4" max="5" width="10.1796875" customWidth="1"/>
    <col min="6" max="6" width="9.1796875" customWidth="1"/>
    <col min="7" max="8" width="10.1796875" customWidth="1"/>
    <col min="9" max="9" width="11.1796875" customWidth="1"/>
    <col min="10" max="12" width="12.54296875" hidden="1" customWidth="1"/>
    <col min="13" max="13" width="20.1796875" customWidth="1"/>
    <col min="14" max="14" width="15.26953125" bestFit="1" customWidth="1"/>
    <col min="15" max="15" width="20.1796875" customWidth="1"/>
    <col min="16" max="16" width="14.26953125" customWidth="1"/>
    <col min="17" max="17" width="20.1796875" customWidth="1"/>
  </cols>
  <sheetData>
    <row r="1" spans="1:17" x14ac:dyDescent="0.35">
      <c r="A1" s="192" t="s">
        <v>14</v>
      </c>
      <c r="B1" s="64" t="s">
        <v>863</v>
      </c>
    </row>
    <row r="3" spans="1:17" s="184" customFormat="1" ht="30" customHeight="1" x14ac:dyDescent="0.35">
      <c r="A3" s="179" t="s">
        <v>949</v>
      </c>
      <c r="B3" s="176" t="s">
        <v>1954</v>
      </c>
      <c r="C3" s="176" t="s">
        <v>1955</v>
      </c>
      <c r="D3" s="176" t="s">
        <v>1956</v>
      </c>
      <c r="E3" s="176" t="s">
        <v>1958</v>
      </c>
      <c r="F3" s="176" t="s">
        <v>1957</v>
      </c>
      <c r="G3" s="176" t="s">
        <v>945</v>
      </c>
      <c r="H3" s="176" t="s">
        <v>946</v>
      </c>
      <c r="I3" s="180" t="s">
        <v>1087</v>
      </c>
      <c r="J3" s="181" t="s">
        <v>1088</v>
      </c>
      <c r="K3" s="181" t="s">
        <v>1089</v>
      </c>
      <c r="L3" s="181" t="s">
        <v>1090</v>
      </c>
      <c r="M3" s="176" t="s">
        <v>6017</v>
      </c>
      <c r="N3" s="182" t="s">
        <v>1091</v>
      </c>
      <c r="O3" s="176" t="s">
        <v>6018</v>
      </c>
      <c r="P3" s="183" t="s">
        <v>1092</v>
      </c>
      <c r="Q3" s="176" t="s">
        <v>6019</v>
      </c>
    </row>
    <row r="4" spans="1:17" x14ac:dyDescent="0.35">
      <c r="A4" s="64" t="s">
        <v>963</v>
      </c>
      <c r="B4" s="54">
        <v>16088011.370000001</v>
      </c>
      <c r="C4" s="54">
        <v>24817595.280000001</v>
      </c>
      <c r="D4" s="54">
        <v>18333810.190000001</v>
      </c>
      <c r="E4" s="54">
        <v>24284535</v>
      </c>
      <c r="F4" s="54">
        <v>1004969.05</v>
      </c>
      <c r="G4" s="54">
        <v>21399529.48</v>
      </c>
      <c r="H4" s="54">
        <v>764750.27</v>
      </c>
      <c r="I4" s="54">
        <v>278208803.74329001</v>
      </c>
      <c r="J4" s="54">
        <v>250387923.36896101</v>
      </c>
      <c r="K4" s="54">
        <v>222567042.99463204</v>
      </c>
      <c r="L4" s="54">
        <v>194746162.620303</v>
      </c>
      <c r="M4" s="144">
        <v>25102365.693290003</v>
      </c>
      <c r="N4" s="54">
        <v>83859445.42795451</v>
      </c>
      <c r="O4" s="144">
        <v>24489459.2779545</v>
      </c>
      <c r="P4" s="54">
        <v>18786311.7779545</v>
      </c>
      <c r="Q4" s="145">
        <v>22489459.2779545</v>
      </c>
    </row>
    <row r="5" spans="1:17" x14ac:dyDescent="0.35">
      <c r="A5" s="64" t="s">
        <v>955</v>
      </c>
      <c r="B5" s="54">
        <v>14268376.9</v>
      </c>
      <c r="C5" s="54">
        <v>43165437.350000001</v>
      </c>
      <c r="D5" s="54">
        <v>34749576.200000003</v>
      </c>
      <c r="E5" s="54">
        <v>25061676</v>
      </c>
      <c r="F5" s="54">
        <v>2067526.25</v>
      </c>
      <c r="G5" s="54">
        <v>22185793.5</v>
      </c>
      <c r="H5" s="54">
        <v>652506</v>
      </c>
      <c r="I5" s="54">
        <v>100239329.5</v>
      </c>
      <c r="J5" s="54">
        <v>90215396.550000012</v>
      </c>
      <c r="K5" s="54">
        <v>80191463.599999994</v>
      </c>
      <c r="L5" s="54">
        <v>70167530.649999991</v>
      </c>
      <c r="M5" s="144">
        <v>48116815</v>
      </c>
      <c r="N5" s="54">
        <v>53402633.5</v>
      </c>
      <c r="O5" s="144">
        <v>32762500</v>
      </c>
      <c r="P5" s="54">
        <v>22264265</v>
      </c>
      <c r="Q5" s="145">
        <v>34354925</v>
      </c>
    </row>
    <row r="6" spans="1:17" x14ac:dyDescent="0.35">
      <c r="A6" s="64" t="s">
        <v>962</v>
      </c>
      <c r="B6" s="54">
        <v>2152795</v>
      </c>
      <c r="C6" s="54">
        <v>61124461.880000003</v>
      </c>
      <c r="D6" s="54">
        <v>17595456.710000001</v>
      </c>
      <c r="E6" s="54">
        <v>27422265</v>
      </c>
      <c r="F6" s="54">
        <v>4474163.7</v>
      </c>
      <c r="G6" s="54">
        <v>3427896.02</v>
      </c>
      <c r="H6" s="54">
        <v>9410471.6099999994</v>
      </c>
      <c r="I6" s="54">
        <v>34786123</v>
      </c>
      <c r="J6" s="54">
        <v>31307510.699999999</v>
      </c>
      <c r="K6" s="54">
        <v>27828898.400000002</v>
      </c>
      <c r="L6" s="54">
        <v>24350286.099999998</v>
      </c>
      <c r="M6" s="144">
        <v>25444123</v>
      </c>
      <c r="N6" s="54">
        <v>18823354.5</v>
      </c>
      <c r="O6" s="144">
        <v>17498554.5</v>
      </c>
      <c r="P6" s="54">
        <v>22502421.692307692</v>
      </c>
      <c r="Q6" s="145">
        <v>21581621.692307692</v>
      </c>
    </row>
    <row r="7" spans="1:17" x14ac:dyDescent="0.35">
      <c r="A7" s="64" t="s">
        <v>950</v>
      </c>
      <c r="B7" s="54">
        <v>12466383.040000001</v>
      </c>
      <c r="C7" s="54">
        <v>9982516.3699999992</v>
      </c>
      <c r="D7" s="54">
        <v>4425327.7699999996</v>
      </c>
      <c r="E7" s="54">
        <v>2587968</v>
      </c>
      <c r="F7" s="54">
        <v>129679</v>
      </c>
      <c r="G7" s="54">
        <v>1984286.18</v>
      </c>
      <c r="H7" s="54">
        <v>393781.84</v>
      </c>
      <c r="I7" s="54">
        <v>9343216</v>
      </c>
      <c r="J7" s="54">
        <v>8408894.4000000004</v>
      </c>
      <c r="K7" s="54">
        <v>7474572.8000000007</v>
      </c>
      <c r="L7" s="54">
        <v>6540251.1999999993</v>
      </c>
      <c r="M7" s="144">
        <v>9343216</v>
      </c>
      <c r="N7" s="54">
        <v>6053819</v>
      </c>
      <c r="O7" s="144">
        <v>6053819</v>
      </c>
      <c r="P7" s="54">
        <v>6590561</v>
      </c>
      <c r="Q7" s="145">
        <v>6590561</v>
      </c>
    </row>
    <row r="8" spans="1:17" x14ac:dyDescent="0.35">
      <c r="A8" s="64" t="s">
        <v>954</v>
      </c>
      <c r="B8" s="54">
        <v>1500024.56</v>
      </c>
      <c r="C8" s="54">
        <v>2059737.4</v>
      </c>
      <c r="D8" s="54">
        <v>0</v>
      </c>
      <c r="E8" s="54">
        <v>3694815</v>
      </c>
      <c r="F8" s="54">
        <v>39928</v>
      </c>
      <c r="G8" s="54">
        <v>2751400</v>
      </c>
      <c r="H8" s="54">
        <v>868629.7</v>
      </c>
      <c r="I8" s="54">
        <v>7896973.7999999998</v>
      </c>
      <c r="J8" s="54">
        <v>4812276.42</v>
      </c>
      <c r="K8" s="54">
        <v>4277579.04</v>
      </c>
      <c r="L8" s="54">
        <v>3742881.66</v>
      </c>
      <c r="M8" s="144">
        <v>7896973.7999999998</v>
      </c>
      <c r="N8" s="54">
        <v>5123150.1500000004</v>
      </c>
      <c r="O8" s="144">
        <v>5123150.1500000004</v>
      </c>
      <c r="P8" s="54">
        <v>5523260</v>
      </c>
      <c r="Q8" s="145">
        <v>5523260</v>
      </c>
    </row>
    <row r="9" spans="1:17" x14ac:dyDescent="0.35">
      <c r="A9" s="64" t="s">
        <v>952</v>
      </c>
      <c r="B9" s="54">
        <v>1848159.75</v>
      </c>
      <c r="C9" s="54">
        <v>521238.5</v>
      </c>
      <c r="D9" s="54">
        <v>5927842.3799999999</v>
      </c>
      <c r="E9" s="54">
        <v>4272296</v>
      </c>
      <c r="F9" s="54">
        <v>-379409</v>
      </c>
      <c r="G9" s="54">
        <v>3948857</v>
      </c>
      <c r="H9" s="54">
        <v>94598</v>
      </c>
      <c r="I9" s="54">
        <v>5011250</v>
      </c>
      <c r="J9" s="54">
        <v>4510125</v>
      </c>
      <c r="K9" s="54">
        <v>4009000</v>
      </c>
      <c r="L9" s="54">
        <v>3507875</v>
      </c>
      <c r="M9" s="144">
        <v>5011250</v>
      </c>
      <c r="N9" s="54">
        <v>4432250</v>
      </c>
      <c r="O9" s="144">
        <v>4432250</v>
      </c>
      <c r="P9" s="54">
        <v>3850250</v>
      </c>
      <c r="Q9" s="145">
        <v>3850250</v>
      </c>
    </row>
    <row r="10" spans="1:17" x14ac:dyDescent="0.35">
      <c r="A10" s="64" t="s">
        <v>958</v>
      </c>
      <c r="B10" s="54">
        <v>0</v>
      </c>
      <c r="C10" s="54">
        <v>0</v>
      </c>
      <c r="D10" s="54"/>
      <c r="E10" s="54"/>
      <c r="F10" s="54"/>
      <c r="G10" s="54"/>
      <c r="H10" s="54"/>
      <c r="I10" s="54">
        <v>2007000</v>
      </c>
      <c r="J10" s="54">
        <v>1806300</v>
      </c>
      <c r="K10" s="54">
        <v>1605600</v>
      </c>
      <c r="L10" s="54">
        <v>1404900</v>
      </c>
      <c r="M10" s="144">
        <v>2007000</v>
      </c>
      <c r="N10" s="54">
        <v>711000</v>
      </c>
      <c r="O10" s="144">
        <v>711000</v>
      </c>
      <c r="P10" s="54">
        <v>711000</v>
      </c>
      <c r="Q10" s="145">
        <v>711000</v>
      </c>
    </row>
    <row r="11" spans="1:17" x14ac:dyDescent="0.35">
      <c r="A11" s="64" t="s">
        <v>965</v>
      </c>
      <c r="B11" s="54">
        <v>0</v>
      </c>
      <c r="C11" s="54">
        <v>0</v>
      </c>
      <c r="D11" s="54">
        <v>29334.5</v>
      </c>
      <c r="E11" s="54">
        <v>110494</v>
      </c>
      <c r="F11" s="54">
        <v>18149.5</v>
      </c>
      <c r="G11" s="54">
        <v>0</v>
      </c>
      <c r="H11" s="54">
        <v>0</v>
      </c>
      <c r="I11" s="54">
        <v>1650000</v>
      </c>
      <c r="J11" s="54">
        <v>1485000</v>
      </c>
      <c r="K11" s="54">
        <v>1320000</v>
      </c>
      <c r="L11" s="54">
        <v>1155000</v>
      </c>
      <c r="M11" s="144">
        <v>1650000</v>
      </c>
      <c r="N11" s="54">
        <v>1650000</v>
      </c>
      <c r="O11" s="144">
        <v>1650000</v>
      </c>
      <c r="P11" s="54">
        <v>1650000</v>
      </c>
      <c r="Q11" s="145">
        <v>1650000</v>
      </c>
    </row>
    <row r="12" spans="1:17" x14ac:dyDescent="0.35">
      <c r="A12" s="64" t="s">
        <v>920</v>
      </c>
      <c r="B12" s="54">
        <v>0</v>
      </c>
      <c r="C12" s="54">
        <v>2004424.24</v>
      </c>
      <c r="D12" s="54">
        <v>1481224.01</v>
      </c>
      <c r="E12" s="54">
        <v>160720</v>
      </c>
      <c r="F12" s="54">
        <v>10720</v>
      </c>
      <c r="G12" s="54"/>
      <c r="H12" s="54">
        <v>150000</v>
      </c>
      <c r="I12" s="54">
        <v>200000</v>
      </c>
      <c r="J12" s="54">
        <v>180000</v>
      </c>
      <c r="K12" s="54">
        <v>160000</v>
      </c>
      <c r="L12" s="54">
        <v>140000</v>
      </c>
      <c r="M12" s="144">
        <v>0</v>
      </c>
      <c r="N12" s="54">
        <v>200000</v>
      </c>
      <c r="O12" s="144">
        <v>0</v>
      </c>
      <c r="P12" s="54">
        <v>200000</v>
      </c>
      <c r="Q12" s="145">
        <v>0</v>
      </c>
    </row>
    <row r="13" spans="1:17" x14ac:dyDescent="0.35">
      <c r="A13" s="64" t="s">
        <v>953</v>
      </c>
      <c r="B13" s="54">
        <v>1408395.35</v>
      </c>
      <c r="C13" s="54">
        <v>4151760.35</v>
      </c>
      <c r="D13" s="54">
        <v>39940.11</v>
      </c>
      <c r="E13" s="54">
        <v>200000</v>
      </c>
      <c r="F13" s="54">
        <v>192455</v>
      </c>
      <c r="G13" s="54">
        <v>0</v>
      </c>
      <c r="H13" s="54">
        <v>0</v>
      </c>
      <c r="I13" s="54">
        <v>200000</v>
      </c>
      <c r="J13" s="54">
        <v>180000</v>
      </c>
      <c r="K13" s="54">
        <v>160000</v>
      </c>
      <c r="L13" s="54">
        <v>140000</v>
      </c>
      <c r="M13" s="144">
        <v>200000</v>
      </c>
      <c r="N13" s="54">
        <v>200000</v>
      </c>
      <c r="O13" s="144">
        <v>200000</v>
      </c>
      <c r="P13" s="54">
        <v>200000</v>
      </c>
      <c r="Q13" s="145">
        <v>200000</v>
      </c>
    </row>
    <row r="14" spans="1:17" x14ac:dyDescent="0.35">
      <c r="A14" s="64" t="s">
        <v>960</v>
      </c>
      <c r="B14" s="54">
        <v>583733.80000000005</v>
      </c>
      <c r="C14" s="54">
        <v>9124622.1899999995</v>
      </c>
      <c r="D14" s="54">
        <v>1963930</v>
      </c>
      <c r="E14" s="54"/>
      <c r="F14" s="54"/>
      <c r="G14" s="54"/>
      <c r="H14" s="54"/>
      <c r="I14" s="54">
        <v>10000</v>
      </c>
      <c r="J14" s="54">
        <v>9000</v>
      </c>
      <c r="K14" s="54">
        <v>8000</v>
      </c>
      <c r="L14" s="54">
        <v>7000</v>
      </c>
      <c r="M14" s="144">
        <v>10000</v>
      </c>
      <c r="N14" s="54">
        <v>10000</v>
      </c>
      <c r="O14" s="144">
        <v>10000</v>
      </c>
      <c r="P14" s="54">
        <v>10000</v>
      </c>
      <c r="Q14" s="145">
        <v>10000</v>
      </c>
    </row>
    <row r="15" spans="1:17" x14ac:dyDescent="0.35">
      <c r="A15" s="64" t="s">
        <v>951</v>
      </c>
      <c r="B15" s="54">
        <v>124200</v>
      </c>
      <c r="C15" s="54">
        <v>0</v>
      </c>
      <c r="D15" s="54"/>
      <c r="E15" s="54"/>
      <c r="F15" s="54"/>
      <c r="G15" s="54"/>
      <c r="H15" s="54"/>
      <c r="I15" s="54"/>
      <c r="J15" s="54"/>
      <c r="K15" s="54"/>
      <c r="L15" s="54"/>
      <c r="M15" s="144"/>
      <c r="N15" s="54"/>
      <c r="O15" s="144"/>
      <c r="P15" s="54"/>
      <c r="Q15" s="145"/>
    </row>
    <row r="16" spans="1:17" x14ac:dyDescent="0.35">
      <c r="A16" s="64" t="s">
        <v>631</v>
      </c>
      <c r="B16" s="54">
        <v>50440079.770000011</v>
      </c>
      <c r="C16" s="54">
        <v>156951793.56</v>
      </c>
      <c r="D16" s="54">
        <v>84546441.870000005</v>
      </c>
      <c r="E16" s="54">
        <v>87794769</v>
      </c>
      <c r="F16" s="54">
        <v>7558181.5</v>
      </c>
      <c r="G16" s="54">
        <v>55697762.180000007</v>
      </c>
      <c r="H16" s="54">
        <v>12334737.419999998</v>
      </c>
      <c r="I16" s="54">
        <v>439552696.04329002</v>
      </c>
      <c r="J16" s="54">
        <v>393302426.43896103</v>
      </c>
      <c r="K16" s="54">
        <v>349602156.83463204</v>
      </c>
      <c r="L16" s="54">
        <v>305901887.23030299</v>
      </c>
      <c r="M16" s="145">
        <v>124781743.49329001</v>
      </c>
      <c r="N16" s="145">
        <v>174465652.57795453</v>
      </c>
      <c r="O16" s="145">
        <v>92930732.92795451</v>
      </c>
      <c r="P16" s="145">
        <v>82288069.4702622</v>
      </c>
      <c r="Q16" s="145">
        <v>96961076.9702622</v>
      </c>
    </row>
    <row r="17" spans="1:16" x14ac:dyDescent="0.35">
      <c r="A17" s="55"/>
      <c r="B17" s="20"/>
      <c r="C17" s="20"/>
      <c r="D17" s="20"/>
      <c r="E17" s="20"/>
      <c r="F17" s="20"/>
      <c r="G17" s="20"/>
      <c r="H17" s="20"/>
      <c r="I17" s="20"/>
      <c r="J17" s="20"/>
      <c r="K17" s="20"/>
      <c r="L17" s="20"/>
    </row>
    <row r="18" spans="1:16" x14ac:dyDescent="0.35">
      <c r="A18" s="55"/>
      <c r="B18" s="20"/>
      <c r="C18" s="20"/>
      <c r="D18" s="20"/>
      <c r="E18" s="20"/>
      <c r="F18" s="20"/>
      <c r="G18" s="20"/>
      <c r="H18" s="20"/>
      <c r="I18" s="20"/>
      <c r="J18" s="20"/>
      <c r="K18" s="20"/>
      <c r="L18" s="20"/>
    </row>
    <row r="19" spans="1:16" x14ac:dyDescent="0.35">
      <c r="B19" s="30"/>
      <c r="C19" s="30"/>
      <c r="D19" s="30"/>
      <c r="E19" s="30"/>
      <c r="F19" s="30"/>
      <c r="G19" s="62"/>
      <c r="H19" s="62"/>
      <c r="I19" s="62"/>
      <c r="J19" s="62"/>
      <c r="K19" s="62"/>
      <c r="L19" s="62"/>
      <c r="M19" s="63"/>
      <c r="N19" s="63"/>
      <c r="O19" s="63"/>
      <c r="P19" s="63"/>
    </row>
    <row r="20" spans="1:16" x14ac:dyDescent="0.35">
      <c r="G20" s="20"/>
      <c r="J20" s="20"/>
    </row>
    <row r="21" spans="1:16" x14ac:dyDescent="0.35">
      <c r="G21" s="30"/>
      <c r="J21" s="30"/>
    </row>
  </sheetData>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R25"/>
  <sheetViews>
    <sheetView zoomScaleNormal="100" workbookViewId="0">
      <pane ySplit="3" topLeftCell="A4" activePane="bottomLeft" state="frozen"/>
      <selection pane="bottomLeft" activeCell="B6" sqref="B6"/>
    </sheetView>
  </sheetViews>
  <sheetFormatPr defaultRowHeight="14.5" x14ac:dyDescent="0.35"/>
  <cols>
    <col min="1" max="1" width="29.1796875" customWidth="1"/>
    <col min="2" max="2" width="37.26953125" bestFit="1" customWidth="1"/>
    <col min="3" max="5" width="11.453125" bestFit="1" customWidth="1"/>
    <col min="6" max="6" width="14.453125" bestFit="1" customWidth="1"/>
    <col min="7" max="7" width="11.453125" bestFit="1" customWidth="1"/>
    <col min="8" max="9" width="10.1796875" bestFit="1" customWidth="1"/>
    <col min="10" max="10" width="12.1796875" bestFit="1" customWidth="1"/>
    <col min="11" max="11" width="11.1796875" hidden="1" customWidth="1"/>
    <col min="12" max="12" width="12.1796875" hidden="1" customWidth="1"/>
    <col min="13" max="13" width="11.1796875" hidden="1" customWidth="1"/>
    <col min="14" max="14" width="16.81640625" bestFit="1" customWidth="1"/>
    <col min="15" max="15" width="12.1796875" bestFit="1" customWidth="1"/>
    <col min="16" max="16" width="16.81640625" bestFit="1" customWidth="1"/>
    <col min="17" max="17" width="12.1796875" bestFit="1" customWidth="1"/>
    <col min="18" max="18" width="16.81640625" bestFit="1" customWidth="1"/>
  </cols>
  <sheetData>
    <row r="1" spans="1:18" x14ac:dyDescent="0.35">
      <c r="A1" s="21" t="s">
        <v>14</v>
      </c>
      <c r="B1" t="s">
        <v>863</v>
      </c>
    </row>
    <row r="3" spans="1:18" s="184" customFormat="1" ht="58" x14ac:dyDescent="0.35">
      <c r="A3" s="266" t="s">
        <v>3</v>
      </c>
      <c r="B3" s="266" t="s">
        <v>949</v>
      </c>
      <c r="C3" s="266" t="s">
        <v>1954</v>
      </c>
      <c r="D3" s="266" t="s">
        <v>1955</v>
      </c>
      <c r="E3" s="266" t="s">
        <v>1956</v>
      </c>
      <c r="F3" s="266" t="s">
        <v>1958</v>
      </c>
      <c r="G3" s="266" t="s">
        <v>1957</v>
      </c>
      <c r="H3" s="266" t="s">
        <v>945</v>
      </c>
      <c r="I3" s="266" t="s">
        <v>946</v>
      </c>
      <c r="J3" s="257" t="s">
        <v>1087</v>
      </c>
      <c r="K3" s="257" t="s">
        <v>1088</v>
      </c>
      <c r="L3" s="257" t="s">
        <v>1089</v>
      </c>
      <c r="M3" s="257" t="s">
        <v>1090</v>
      </c>
      <c r="N3" s="266" t="s">
        <v>6017</v>
      </c>
      <c r="O3" s="258" t="s">
        <v>1091</v>
      </c>
      <c r="P3" s="266" t="s">
        <v>6018</v>
      </c>
      <c r="Q3" s="259" t="s">
        <v>1092</v>
      </c>
      <c r="R3" s="266" t="s">
        <v>6019</v>
      </c>
    </row>
    <row r="4" spans="1:18" x14ac:dyDescent="0.35">
      <c r="A4" s="264" t="s">
        <v>138</v>
      </c>
      <c r="B4" t="s">
        <v>963</v>
      </c>
      <c r="C4" s="24">
        <v>16088011.370000001</v>
      </c>
      <c r="D4" s="24">
        <v>24396867.82</v>
      </c>
      <c r="E4" s="24">
        <v>18053325.219999999</v>
      </c>
      <c r="F4" s="24">
        <v>18484535</v>
      </c>
      <c r="G4" s="24">
        <v>995459.05</v>
      </c>
      <c r="H4" s="24">
        <v>15764203.279999999</v>
      </c>
      <c r="I4" s="24">
        <v>764750.27</v>
      </c>
      <c r="J4" s="202">
        <v>277106438.05000001</v>
      </c>
      <c r="K4" s="24">
        <v>249395794.245</v>
      </c>
      <c r="L4" s="24">
        <v>221685150.44000003</v>
      </c>
      <c r="M4" s="24">
        <v>193974506.63499999</v>
      </c>
      <c r="N4" s="24">
        <v>24000000</v>
      </c>
      <c r="O4" s="24">
        <v>83369986.150000006</v>
      </c>
      <c r="P4" s="24">
        <v>24000000</v>
      </c>
      <c r="Q4" s="24">
        <v>18296852.5</v>
      </c>
      <c r="R4" s="24">
        <v>22000000</v>
      </c>
    </row>
    <row r="5" spans="1:18" x14ac:dyDescent="0.35">
      <c r="A5" s="264"/>
      <c r="B5" t="s">
        <v>962</v>
      </c>
      <c r="C5" s="24">
        <v>2152795</v>
      </c>
      <c r="D5" s="24">
        <v>57068648.700000003</v>
      </c>
      <c r="E5" s="24">
        <v>15725665.710000001</v>
      </c>
      <c r="F5" s="24">
        <v>21361628</v>
      </c>
      <c r="G5" s="24">
        <v>4313893.7</v>
      </c>
      <c r="H5" s="24">
        <v>704656.02</v>
      </c>
      <c r="I5" s="24">
        <v>7405657.1399999997</v>
      </c>
      <c r="J5" s="24">
        <v>25108588</v>
      </c>
      <c r="K5" s="24">
        <v>22597729.199999999</v>
      </c>
      <c r="L5" s="24">
        <v>20086870.400000002</v>
      </c>
      <c r="M5" s="24">
        <v>17576011.599999998</v>
      </c>
      <c r="N5" s="24">
        <v>25108588</v>
      </c>
      <c r="O5" s="24">
        <v>17127086</v>
      </c>
      <c r="P5" s="24">
        <v>17127086</v>
      </c>
      <c r="Q5" s="24">
        <v>21380745.692307692</v>
      </c>
      <c r="R5" s="24">
        <v>21380745.692307692</v>
      </c>
    </row>
    <row r="6" spans="1:18" x14ac:dyDescent="0.35">
      <c r="A6" s="264"/>
      <c r="B6" t="s">
        <v>950</v>
      </c>
      <c r="C6" s="24">
        <v>12344497.520000001</v>
      </c>
      <c r="D6" s="24">
        <v>9583252.2299999986</v>
      </c>
      <c r="E6" s="24">
        <v>3600118.55</v>
      </c>
      <c r="F6" s="24">
        <v>2587968</v>
      </c>
      <c r="G6" s="24">
        <v>129679</v>
      </c>
      <c r="H6" s="24">
        <v>1984286.18</v>
      </c>
      <c r="I6" s="24">
        <v>393781.84</v>
      </c>
      <c r="J6" s="24">
        <v>9319817</v>
      </c>
      <c r="K6" s="24">
        <v>8387835.3000000007</v>
      </c>
      <c r="L6" s="24">
        <v>7455853.6000000006</v>
      </c>
      <c r="M6" s="24">
        <v>6523871.8999999994</v>
      </c>
      <c r="N6" s="24">
        <v>9319817</v>
      </c>
      <c r="O6" s="24">
        <v>6053819</v>
      </c>
      <c r="P6" s="24">
        <v>6053819</v>
      </c>
      <c r="Q6" s="24">
        <v>6590561</v>
      </c>
      <c r="R6" s="24">
        <v>6590561</v>
      </c>
    </row>
    <row r="7" spans="1:18" x14ac:dyDescent="0.35">
      <c r="A7" s="264"/>
      <c r="B7" t="s">
        <v>954</v>
      </c>
      <c r="C7" s="24">
        <v>1500024.56</v>
      </c>
      <c r="D7" s="24">
        <v>2035058.2</v>
      </c>
      <c r="E7" s="24">
        <v>0</v>
      </c>
      <c r="F7" s="24">
        <v>3694815</v>
      </c>
      <c r="G7" s="24">
        <v>39928</v>
      </c>
      <c r="H7" s="24">
        <v>2751400</v>
      </c>
      <c r="I7" s="24">
        <v>868629.7</v>
      </c>
      <c r="J7" s="24">
        <v>7493317</v>
      </c>
      <c r="K7" s="24">
        <v>4448985.3000000007</v>
      </c>
      <c r="L7" s="24">
        <v>3954653.6</v>
      </c>
      <c r="M7" s="24">
        <v>3460321.9</v>
      </c>
      <c r="N7" s="24">
        <v>7493317</v>
      </c>
      <c r="O7" s="24">
        <v>4371150.1500000004</v>
      </c>
      <c r="P7" s="24">
        <v>4371150.1500000004</v>
      </c>
      <c r="Q7" s="24">
        <v>4243260</v>
      </c>
      <c r="R7" s="24">
        <v>4243260</v>
      </c>
    </row>
    <row r="8" spans="1:18" x14ac:dyDescent="0.35">
      <c r="A8" s="264"/>
      <c r="B8" t="s">
        <v>955</v>
      </c>
      <c r="C8" s="24">
        <v>579460</v>
      </c>
      <c r="D8" s="24">
        <v>235407</v>
      </c>
      <c r="E8" s="24">
        <v>501601.43</v>
      </c>
      <c r="F8" s="24">
        <v>245879</v>
      </c>
      <c r="G8" s="24"/>
      <c r="H8" s="24">
        <v>140700</v>
      </c>
      <c r="I8" s="24"/>
      <c r="J8" s="24">
        <v>250000</v>
      </c>
      <c r="K8" s="24">
        <v>225000</v>
      </c>
      <c r="L8" s="24">
        <v>200000</v>
      </c>
      <c r="M8" s="24">
        <v>175000</v>
      </c>
      <c r="N8" s="24">
        <v>250000</v>
      </c>
      <c r="O8" s="24">
        <v>262500</v>
      </c>
      <c r="P8" s="24">
        <v>262500</v>
      </c>
      <c r="Q8" s="24">
        <v>275625</v>
      </c>
      <c r="R8" s="24">
        <v>275625</v>
      </c>
    </row>
    <row r="9" spans="1:18" x14ac:dyDescent="0.35">
      <c r="A9" s="264"/>
      <c r="B9" t="s">
        <v>920</v>
      </c>
      <c r="C9" s="24">
        <v>0</v>
      </c>
      <c r="D9" s="24">
        <v>2004424.24</v>
      </c>
      <c r="E9" s="24">
        <v>1481224.01</v>
      </c>
      <c r="F9" s="24">
        <v>160720</v>
      </c>
      <c r="G9" s="24">
        <v>10720</v>
      </c>
      <c r="H9" s="24"/>
      <c r="I9" s="24">
        <v>150000</v>
      </c>
      <c r="J9" s="24">
        <v>200000</v>
      </c>
      <c r="K9" s="24">
        <v>180000</v>
      </c>
      <c r="L9" s="24">
        <v>160000</v>
      </c>
      <c r="M9" s="24">
        <v>140000</v>
      </c>
      <c r="N9" s="24">
        <v>0</v>
      </c>
      <c r="O9" s="24">
        <v>200000</v>
      </c>
      <c r="P9" s="24">
        <v>0</v>
      </c>
      <c r="Q9" s="24">
        <v>200000</v>
      </c>
      <c r="R9" s="24">
        <v>0</v>
      </c>
    </row>
    <row r="10" spans="1:18" x14ac:dyDescent="0.35">
      <c r="A10" s="264"/>
      <c r="B10" t="s">
        <v>960</v>
      </c>
      <c r="C10" s="24">
        <v>583733.80000000005</v>
      </c>
      <c r="D10" s="24">
        <v>0</v>
      </c>
      <c r="E10" s="24">
        <v>0</v>
      </c>
      <c r="F10" s="24"/>
      <c r="G10" s="24"/>
      <c r="H10" s="24"/>
      <c r="I10" s="24"/>
      <c r="J10" s="24">
        <v>10000</v>
      </c>
      <c r="K10" s="24">
        <v>9000</v>
      </c>
      <c r="L10" s="24">
        <v>8000</v>
      </c>
      <c r="M10" s="24">
        <v>7000</v>
      </c>
      <c r="N10" s="24">
        <v>10000</v>
      </c>
      <c r="O10" s="24">
        <v>10000</v>
      </c>
      <c r="P10" s="24">
        <v>10000</v>
      </c>
      <c r="Q10" s="24">
        <v>10000</v>
      </c>
      <c r="R10" s="24">
        <v>10000</v>
      </c>
    </row>
    <row r="11" spans="1:18" x14ac:dyDescent="0.35">
      <c r="A11" s="264"/>
      <c r="B11" t="s">
        <v>953</v>
      </c>
      <c r="C11" s="24">
        <v>1408395.35</v>
      </c>
      <c r="D11" s="24">
        <v>4151760.35</v>
      </c>
      <c r="E11" s="24">
        <v>39940.11</v>
      </c>
      <c r="F11" s="24"/>
      <c r="G11" s="24"/>
      <c r="H11" s="24"/>
      <c r="I11" s="24"/>
      <c r="J11" s="24">
        <v>0</v>
      </c>
      <c r="K11" s="24">
        <v>0</v>
      </c>
      <c r="L11" s="24">
        <v>0</v>
      </c>
      <c r="M11" s="24">
        <v>0</v>
      </c>
      <c r="N11" s="24">
        <v>0</v>
      </c>
      <c r="O11" s="24">
        <v>0</v>
      </c>
      <c r="P11" s="24">
        <v>0</v>
      </c>
      <c r="Q11" s="24">
        <v>0</v>
      </c>
      <c r="R11" s="24">
        <v>0</v>
      </c>
    </row>
    <row r="12" spans="1:18" x14ac:dyDescent="0.35">
      <c r="A12" s="264"/>
      <c r="B12" t="s">
        <v>952</v>
      </c>
      <c r="C12" s="24">
        <v>733356</v>
      </c>
      <c r="D12" s="24">
        <v>0</v>
      </c>
      <c r="E12" s="24">
        <v>-380451</v>
      </c>
      <c r="F12" s="24"/>
      <c r="G12" s="24">
        <v>-388859</v>
      </c>
      <c r="H12" s="24"/>
      <c r="I12" s="24"/>
      <c r="J12" s="24">
        <v>0</v>
      </c>
      <c r="K12" s="24">
        <v>0</v>
      </c>
      <c r="L12" s="24">
        <v>0</v>
      </c>
      <c r="M12" s="24">
        <v>0</v>
      </c>
      <c r="N12" s="24">
        <v>0</v>
      </c>
      <c r="O12" s="24">
        <v>0</v>
      </c>
      <c r="P12" s="24">
        <v>0</v>
      </c>
      <c r="Q12" s="24">
        <v>0</v>
      </c>
      <c r="R12" s="24">
        <v>0</v>
      </c>
    </row>
    <row r="13" spans="1:18" x14ac:dyDescent="0.35">
      <c r="A13" s="265"/>
      <c r="B13" t="s">
        <v>951</v>
      </c>
      <c r="C13" s="24">
        <v>78000</v>
      </c>
      <c r="D13" s="24">
        <v>0</v>
      </c>
      <c r="E13" s="24"/>
      <c r="F13" s="24"/>
      <c r="G13" s="24"/>
      <c r="H13" s="24"/>
      <c r="I13" s="24"/>
      <c r="J13" s="24"/>
      <c r="K13" s="24"/>
      <c r="L13" s="24"/>
      <c r="M13" s="24"/>
      <c r="N13" s="24"/>
      <c r="O13" s="24"/>
      <c r="P13" s="24"/>
      <c r="Q13" s="24"/>
      <c r="R13" s="24"/>
    </row>
    <row r="14" spans="1:18" x14ac:dyDescent="0.35">
      <c r="A14" t="s">
        <v>6075</v>
      </c>
      <c r="C14" s="24">
        <v>35468273.600000009</v>
      </c>
      <c r="D14" s="24">
        <v>99475418.539999992</v>
      </c>
      <c r="E14" s="24">
        <v>39021424.030000001</v>
      </c>
      <c r="F14" s="24">
        <v>46535545</v>
      </c>
      <c r="G14" s="24">
        <v>5100820.75</v>
      </c>
      <c r="H14" s="24">
        <v>21345245.479999997</v>
      </c>
      <c r="I14" s="24">
        <v>9582818.9499999993</v>
      </c>
      <c r="J14" s="24">
        <v>319488160.05000001</v>
      </c>
      <c r="K14" s="24">
        <v>285244344.04500002</v>
      </c>
      <c r="L14" s="24">
        <v>253550528.04000002</v>
      </c>
      <c r="M14" s="24">
        <v>221856712.035</v>
      </c>
      <c r="N14" s="24">
        <v>66181722</v>
      </c>
      <c r="O14" s="24">
        <v>111394541.30000001</v>
      </c>
      <c r="P14" s="24">
        <v>51824555.149999999</v>
      </c>
      <c r="Q14" s="24">
        <v>50997044.192307696</v>
      </c>
      <c r="R14" s="24">
        <v>54500191.692307696</v>
      </c>
    </row>
    <row r="15" spans="1:18" x14ac:dyDescent="0.35">
      <c r="A15" s="264" t="s">
        <v>874</v>
      </c>
      <c r="B15" t="s">
        <v>955</v>
      </c>
      <c r="C15" s="24">
        <v>13472135.9</v>
      </c>
      <c r="D15" s="24">
        <v>39380217.990000002</v>
      </c>
      <c r="E15" s="24">
        <v>27682853.640000001</v>
      </c>
      <c r="F15" s="24">
        <v>22388565</v>
      </c>
      <c r="G15" s="24">
        <v>1910376.75</v>
      </c>
      <c r="H15" s="24">
        <v>19776918.5</v>
      </c>
      <c r="I15" s="24">
        <v>652506</v>
      </c>
      <c r="J15" s="202">
        <v>97989329.5</v>
      </c>
      <c r="K15" s="24">
        <v>88190396.550000012</v>
      </c>
      <c r="L15" s="24">
        <v>78391463.599999994</v>
      </c>
      <c r="M15" s="24">
        <v>68592530.650000006</v>
      </c>
      <c r="N15" s="24">
        <v>45866815</v>
      </c>
      <c r="O15" s="24">
        <v>50640133.5</v>
      </c>
      <c r="P15" s="24">
        <v>30000000</v>
      </c>
      <c r="Q15" s="24">
        <v>20988640</v>
      </c>
      <c r="R15" s="24">
        <v>33079300</v>
      </c>
    </row>
    <row r="16" spans="1:18" x14ac:dyDescent="0.35">
      <c r="A16" s="264"/>
      <c r="B16" t="s">
        <v>963</v>
      </c>
      <c r="C16" s="24">
        <v>0</v>
      </c>
      <c r="D16" s="24">
        <v>0</v>
      </c>
      <c r="E16" s="24">
        <v>0</v>
      </c>
      <c r="F16" s="24">
        <v>5600000</v>
      </c>
      <c r="G16" s="24"/>
      <c r="H16" s="24">
        <v>5600000</v>
      </c>
      <c r="I16" s="24"/>
      <c r="J16" s="24">
        <v>0</v>
      </c>
      <c r="K16" s="24">
        <v>0</v>
      </c>
      <c r="L16" s="24">
        <v>0</v>
      </c>
      <c r="M16" s="24">
        <v>0</v>
      </c>
      <c r="N16" s="24">
        <v>0</v>
      </c>
      <c r="O16" s="24">
        <v>0</v>
      </c>
      <c r="P16" s="24">
        <v>0</v>
      </c>
      <c r="Q16" s="24">
        <v>0</v>
      </c>
      <c r="R16" s="24">
        <v>0</v>
      </c>
    </row>
    <row r="17" spans="1:18" x14ac:dyDescent="0.35">
      <c r="A17" s="264"/>
      <c r="B17" t="s">
        <v>962</v>
      </c>
      <c r="C17" s="24">
        <v>0</v>
      </c>
      <c r="D17" s="24">
        <v>0</v>
      </c>
      <c r="E17" s="24">
        <v>1143379</v>
      </c>
      <c r="F17" s="24"/>
      <c r="G17" s="24"/>
      <c r="H17" s="24"/>
      <c r="I17" s="24"/>
      <c r="J17" s="24">
        <v>0</v>
      </c>
      <c r="K17" s="24">
        <v>0</v>
      </c>
      <c r="L17" s="24">
        <v>0</v>
      </c>
      <c r="M17" s="24">
        <v>0</v>
      </c>
      <c r="N17" s="24">
        <v>0</v>
      </c>
      <c r="O17" s="24">
        <v>0</v>
      </c>
      <c r="P17" s="24">
        <v>0</v>
      </c>
      <c r="Q17" s="24">
        <v>0</v>
      </c>
      <c r="R17" s="24">
        <v>0</v>
      </c>
    </row>
    <row r="18" spans="1:18" x14ac:dyDescent="0.35">
      <c r="A18" s="264"/>
      <c r="B18" t="s">
        <v>960</v>
      </c>
      <c r="C18" s="24">
        <v>0</v>
      </c>
      <c r="D18" s="24">
        <v>0</v>
      </c>
      <c r="E18" s="24">
        <v>995000</v>
      </c>
      <c r="F18" s="24"/>
      <c r="G18" s="24"/>
      <c r="H18" s="24"/>
      <c r="I18" s="24"/>
      <c r="J18" s="24">
        <v>0</v>
      </c>
      <c r="K18" s="24">
        <v>0</v>
      </c>
      <c r="L18" s="24">
        <v>0</v>
      </c>
      <c r="M18" s="24">
        <v>0</v>
      </c>
      <c r="N18" s="24">
        <v>0</v>
      </c>
      <c r="O18" s="24">
        <v>0</v>
      </c>
      <c r="P18" s="24">
        <v>0</v>
      </c>
      <c r="Q18" s="24">
        <v>0</v>
      </c>
      <c r="R18" s="24">
        <v>0</v>
      </c>
    </row>
    <row r="19" spans="1:18" x14ac:dyDescent="0.35">
      <c r="A19" s="265"/>
      <c r="B19" t="s">
        <v>950</v>
      </c>
      <c r="C19" s="24">
        <v>0</v>
      </c>
      <c r="D19" s="24">
        <v>391826</v>
      </c>
      <c r="E19" s="24">
        <v>817887</v>
      </c>
      <c r="F19" s="24"/>
      <c r="G19" s="24"/>
      <c r="H19" s="24"/>
      <c r="I19" s="24"/>
      <c r="J19" s="24">
        <v>0</v>
      </c>
      <c r="K19" s="24">
        <v>0</v>
      </c>
      <c r="L19" s="24">
        <v>0</v>
      </c>
      <c r="M19" s="24">
        <v>0</v>
      </c>
      <c r="N19" s="24">
        <v>0</v>
      </c>
      <c r="O19" s="24">
        <v>0</v>
      </c>
      <c r="P19" s="24">
        <v>0</v>
      </c>
      <c r="Q19" s="24">
        <v>0</v>
      </c>
      <c r="R19" s="24">
        <v>0</v>
      </c>
    </row>
    <row r="20" spans="1:18" x14ac:dyDescent="0.35">
      <c r="A20" t="s">
        <v>6076</v>
      </c>
      <c r="C20" s="24">
        <v>13472135.9</v>
      </c>
      <c r="D20" s="24">
        <v>39772043.990000002</v>
      </c>
      <c r="E20" s="24">
        <v>30639119.640000001</v>
      </c>
      <c r="F20" s="24">
        <v>27988565</v>
      </c>
      <c r="G20" s="24">
        <v>1910376.75</v>
      </c>
      <c r="H20" s="24">
        <v>25376918.5</v>
      </c>
      <c r="I20" s="24">
        <v>652506</v>
      </c>
      <c r="J20" s="24">
        <v>97989329.5</v>
      </c>
      <c r="K20" s="24">
        <v>88190396.550000012</v>
      </c>
      <c r="L20" s="24">
        <v>78391463.599999994</v>
      </c>
      <c r="M20" s="24">
        <v>68592530.650000006</v>
      </c>
      <c r="N20" s="24">
        <v>45866815</v>
      </c>
      <c r="O20" s="24">
        <v>50640133.5</v>
      </c>
      <c r="P20" s="24">
        <v>30000000</v>
      </c>
      <c r="Q20" s="24">
        <v>20988640</v>
      </c>
      <c r="R20" s="24">
        <v>33079300</v>
      </c>
    </row>
    <row r="21" spans="1:18" x14ac:dyDescent="0.35">
      <c r="A21" s="265" t="s">
        <v>871</v>
      </c>
      <c r="C21" s="24">
        <v>630336.13</v>
      </c>
      <c r="D21" s="24">
        <v>1299505.8999999999</v>
      </c>
      <c r="E21" s="24">
        <v>6642773.3799999999</v>
      </c>
      <c r="F21" s="24">
        <v>8592933</v>
      </c>
      <c r="G21" s="24">
        <v>360785</v>
      </c>
      <c r="H21" s="24">
        <v>5866329</v>
      </c>
      <c r="I21" s="24">
        <v>1776727.47</v>
      </c>
      <c r="J21" s="24">
        <v>16080941.800000001</v>
      </c>
      <c r="K21" s="24">
        <v>14472847.620000001</v>
      </c>
      <c r="L21" s="24">
        <v>12864753.439999999</v>
      </c>
      <c r="M21" s="24">
        <v>11256659.26</v>
      </c>
      <c r="N21" s="24">
        <v>6738941.7999999998</v>
      </c>
      <c r="O21" s="24">
        <v>6624268.5</v>
      </c>
      <c r="P21" s="24">
        <v>5299468.5</v>
      </c>
      <c r="Q21" s="24">
        <v>6182288.5</v>
      </c>
      <c r="R21" s="24">
        <v>5261488.5</v>
      </c>
    </row>
    <row r="22" spans="1:18" x14ac:dyDescent="0.35">
      <c r="A22" s="265" t="s">
        <v>866</v>
      </c>
      <c r="C22" s="24">
        <v>216781</v>
      </c>
      <c r="D22" s="24">
        <v>15951980.329999998</v>
      </c>
      <c r="E22" s="24">
        <v>7658852.0700000003</v>
      </c>
      <c r="F22" s="24">
        <v>3026175</v>
      </c>
      <c r="G22" s="24">
        <v>149900</v>
      </c>
      <c r="H22" s="24">
        <v>2243075</v>
      </c>
      <c r="I22" s="24">
        <v>322685</v>
      </c>
      <c r="J22" s="24">
        <v>3678500</v>
      </c>
      <c r="K22" s="24">
        <v>3310650</v>
      </c>
      <c r="L22" s="24">
        <v>2942800</v>
      </c>
      <c r="M22" s="24">
        <v>2574950</v>
      </c>
      <c r="N22" s="24">
        <v>3678500</v>
      </c>
      <c r="O22" s="24">
        <v>4170000</v>
      </c>
      <c r="P22" s="24">
        <v>4170000</v>
      </c>
      <c r="Q22" s="24">
        <v>2670000</v>
      </c>
      <c r="R22" s="24">
        <v>2670000</v>
      </c>
    </row>
    <row r="23" spans="1:18" x14ac:dyDescent="0.35">
      <c r="A23" s="265" t="s">
        <v>889</v>
      </c>
      <c r="C23" s="24">
        <v>0</v>
      </c>
      <c r="D23" s="24">
        <v>0</v>
      </c>
      <c r="E23" s="24">
        <v>0</v>
      </c>
      <c r="F23" s="24">
        <v>990000</v>
      </c>
      <c r="G23" s="24"/>
      <c r="H23" s="24">
        <v>835194.2</v>
      </c>
      <c r="I23" s="24"/>
      <c r="J23" s="24">
        <v>2042365.6932900003</v>
      </c>
      <c r="K23" s="24">
        <v>1838129.1239610002</v>
      </c>
      <c r="L23" s="24">
        <v>1633892.5546320002</v>
      </c>
      <c r="M23" s="24">
        <v>1429655.9853030001</v>
      </c>
      <c r="N23" s="24">
        <v>2042365.6932900003</v>
      </c>
      <c r="O23" s="24">
        <v>1339459.2779544997</v>
      </c>
      <c r="P23" s="24">
        <v>1339459.2779544997</v>
      </c>
      <c r="Q23" s="24">
        <v>1289459.2779544997</v>
      </c>
      <c r="R23" s="24">
        <v>1289459.2779544997</v>
      </c>
    </row>
    <row r="24" spans="1:18" x14ac:dyDescent="0.35">
      <c r="A24" s="265" t="s">
        <v>882</v>
      </c>
      <c r="C24" s="24">
        <v>652553.1399999999</v>
      </c>
      <c r="D24" s="24">
        <v>452844.80000000005</v>
      </c>
      <c r="E24" s="24">
        <v>584272.75</v>
      </c>
      <c r="F24" s="24">
        <v>661551</v>
      </c>
      <c r="G24" s="24">
        <v>36299</v>
      </c>
      <c r="H24" s="24">
        <v>31000</v>
      </c>
      <c r="I24" s="24">
        <v>0</v>
      </c>
      <c r="J24" s="24">
        <v>273399</v>
      </c>
      <c r="K24" s="24">
        <v>246059.1</v>
      </c>
      <c r="L24" s="24">
        <v>218719.2</v>
      </c>
      <c r="M24" s="24">
        <v>191379.3</v>
      </c>
      <c r="N24" s="24">
        <v>273399</v>
      </c>
      <c r="O24" s="24">
        <v>297250</v>
      </c>
      <c r="P24" s="24">
        <v>297250</v>
      </c>
      <c r="Q24" s="24">
        <v>160637.5</v>
      </c>
      <c r="R24" s="24">
        <v>160637.5</v>
      </c>
    </row>
    <row r="25" spans="1:18" x14ac:dyDescent="0.35">
      <c r="A25" t="s">
        <v>631</v>
      </c>
      <c r="C25" s="24">
        <v>50440079.770000011</v>
      </c>
      <c r="D25" s="24">
        <v>156951793.56</v>
      </c>
      <c r="E25" s="24">
        <v>84546441.870000005</v>
      </c>
      <c r="F25" s="24">
        <v>87794769</v>
      </c>
      <c r="G25" s="24">
        <v>7558181.5</v>
      </c>
      <c r="H25" s="24">
        <v>55697762.180000007</v>
      </c>
      <c r="I25" s="24">
        <v>12334737.419999998</v>
      </c>
      <c r="J25" s="24">
        <v>439552696.04329002</v>
      </c>
      <c r="K25" s="24">
        <v>393302426.43896103</v>
      </c>
      <c r="L25" s="24">
        <v>349602156.83463204</v>
      </c>
      <c r="M25" s="24">
        <v>305901887.23030299</v>
      </c>
      <c r="N25" s="24">
        <v>124781743.49329001</v>
      </c>
      <c r="O25" s="24">
        <v>174465652.5779545</v>
      </c>
      <c r="P25" s="24">
        <v>92930732.927954495</v>
      </c>
      <c r="Q25" s="24">
        <v>82288069.4702622</v>
      </c>
      <c r="R25" s="24">
        <v>96961076.970262185</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zoomScale="130" zoomScaleNormal="130" workbookViewId="0">
      <selection activeCell="F17" sqref="F17"/>
    </sheetView>
  </sheetViews>
  <sheetFormatPr defaultColWidth="20" defaultRowHeight="14.5" x14ac:dyDescent="0.35"/>
  <cols>
    <col min="1" max="1" width="20" style="40"/>
    <col min="2" max="2" width="20" style="38"/>
    <col min="3" max="16384" width="20" style="40"/>
  </cols>
  <sheetData>
    <row r="1" spans="1:7" s="38" customFormat="1" x14ac:dyDescent="0.35">
      <c r="A1" s="36"/>
      <c r="B1" s="37" t="s">
        <v>1093</v>
      </c>
      <c r="C1" s="37" t="s">
        <v>1094</v>
      </c>
      <c r="D1" s="37" t="s">
        <v>1095</v>
      </c>
      <c r="E1" s="37" t="s">
        <v>1096</v>
      </c>
      <c r="F1" s="37" t="s">
        <v>1097</v>
      </c>
      <c r="G1" s="37" t="s">
        <v>1098</v>
      </c>
    </row>
    <row r="2" spans="1:7" ht="29" x14ac:dyDescent="0.35">
      <c r="A2" s="39" t="s">
        <v>1099</v>
      </c>
      <c r="B2" s="46">
        <v>2620</v>
      </c>
      <c r="C2" s="46">
        <v>3080</v>
      </c>
      <c r="D2" s="46">
        <v>3696</v>
      </c>
      <c r="E2" s="46">
        <v>4261</v>
      </c>
      <c r="F2" s="46">
        <v>4780</v>
      </c>
      <c r="G2" s="46">
        <v>5248</v>
      </c>
    </row>
    <row r="3" spans="1:7" ht="29" x14ac:dyDescent="0.35">
      <c r="A3" s="41" t="s">
        <v>1100</v>
      </c>
      <c r="B3" s="47">
        <v>582</v>
      </c>
      <c r="C3" s="47">
        <v>858</v>
      </c>
      <c r="D3" s="47">
        <v>1100</v>
      </c>
      <c r="E3" s="47">
        <v>1250</v>
      </c>
      <c r="F3" s="47">
        <v>1500</v>
      </c>
      <c r="G3" s="47">
        <v>1750</v>
      </c>
    </row>
    <row r="4" spans="1:7" x14ac:dyDescent="0.35">
      <c r="A4" s="39" t="s">
        <v>1101</v>
      </c>
      <c r="B4" s="46">
        <v>800</v>
      </c>
      <c r="C4" s="46">
        <v>858</v>
      </c>
      <c r="D4" s="46">
        <v>859</v>
      </c>
      <c r="E4" s="46">
        <v>860</v>
      </c>
      <c r="F4" s="46">
        <v>861</v>
      </c>
      <c r="G4" s="46">
        <v>861</v>
      </c>
    </row>
    <row r="5" spans="1:7" x14ac:dyDescent="0.35">
      <c r="A5" s="41" t="s">
        <v>1102</v>
      </c>
      <c r="B5" s="47">
        <v>400</v>
      </c>
      <c r="C5" s="47">
        <v>400</v>
      </c>
      <c r="D5" s="47">
        <v>400</v>
      </c>
      <c r="E5" s="47">
        <v>400</v>
      </c>
      <c r="F5" s="47">
        <v>400</v>
      </c>
      <c r="G5" s="47">
        <v>400</v>
      </c>
    </row>
    <row r="6" spans="1:7" x14ac:dyDescent="0.35">
      <c r="A6" s="42" t="s">
        <v>1103</v>
      </c>
      <c r="B6" s="46">
        <f t="shared" ref="B6:G6" si="0">SUM(B2,B4)</f>
        <v>3420</v>
      </c>
      <c r="C6" s="46">
        <f t="shared" si="0"/>
        <v>3938</v>
      </c>
      <c r="D6" s="46">
        <f t="shared" si="0"/>
        <v>4555</v>
      </c>
      <c r="E6" s="46">
        <f t="shared" si="0"/>
        <v>5121</v>
      </c>
      <c r="F6" s="46">
        <f t="shared" si="0"/>
        <v>5641</v>
      </c>
      <c r="G6" s="46">
        <f t="shared" si="0"/>
        <v>6109</v>
      </c>
    </row>
    <row r="7" spans="1:7" x14ac:dyDescent="0.35">
      <c r="A7" s="43" t="s">
        <v>1104</v>
      </c>
      <c r="B7" s="47">
        <v>982</v>
      </c>
      <c r="C7" s="47">
        <v>1258</v>
      </c>
      <c r="D7" s="47">
        <f>SUM(D3,D5)</f>
        <v>1500</v>
      </c>
      <c r="E7" s="47">
        <f>SUM(E3,E5)</f>
        <v>1650</v>
      </c>
      <c r="F7" s="47">
        <f>SUM(F3,F5)</f>
        <v>1900</v>
      </c>
      <c r="G7" s="47">
        <f>SUM(G3,G5)</f>
        <v>2150</v>
      </c>
    </row>
    <row r="8" spans="1:7" x14ac:dyDescent="0.35">
      <c r="A8" s="42" t="s">
        <v>631</v>
      </c>
      <c r="B8" s="48">
        <f t="shared" ref="B8:G8" si="1">SUM(B6:B7)</f>
        <v>4402</v>
      </c>
      <c r="C8" s="48">
        <f t="shared" si="1"/>
        <v>5196</v>
      </c>
      <c r="D8" s="48">
        <f t="shared" si="1"/>
        <v>6055</v>
      </c>
      <c r="E8" s="48">
        <f t="shared" si="1"/>
        <v>6771</v>
      </c>
      <c r="F8" s="48">
        <f t="shared" si="1"/>
        <v>7541</v>
      </c>
      <c r="G8" s="48">
        <f t="shared" si="1"/>
        <v>8259</v>
      </c>
    </row>
    <row r="9" spans="1:7" x14ac:dyDescent="0.35">
      <c r="E9" s="44"/>
      <c r="F9" s="44"/>
    </row>
    <row r="11" spans="1:7" x14ac:dyDescent="0.35">
      <c r="E11" s="4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I873"/>
  <sheetViews>
    <sheetView zoomScaleNormal="100" workbookViewId="0">
      <pane ySplit="1" topLeftCell="A2" activePane="bottomLeft" state="frozen"/>
      <selection pane="bottomLeft" activeCell="C12" sqref="C12"/>
    </sheetView>
  </sheetViews>
  <sheetFormatPr defaultRowHeight="14.5" x14ac:dyDescent="0.35"/>
  <cols>
    <col min="1" max="1" width="23.81640625" bestFit="1" customWidth="1"/>
    <col min="3" max="3" width="34.7265625" customWidth="1"/>
    <col min="4" max="4" width="8.7265625" style="1"/>
    <col min="5" max="5" width="40.1796875" customWidth="1"/>
    <col min="6" max="6" width="40.453125" customWidth="1"/>
    <col min="7" max="7" width="17.7265625" style="20" customWidth="1"/>
    <col min="8" max="8" width="18.26953125" style="20" customWidth="1"/>
    <col min="9" max="9" width="17.81640625" style="20" customWidth="1"/>
    <col min="10" max="10" width="15.26953125" style="20" customWidth="1"/>
    <col min="11" max="11" width="14.26953125" style="20" customWidth="1"/>
    <col min="12" max="12" width="17.81640625" style="20" customWidth="1"/>
    <col min="13" max="13" width="7" customWidth="1"/>
    <col min="14" max="14" width="25.1796875" customWidth="1"/>
    <col min="15" max="15" width="7" customWidth="1"/>
    <col min="16" max="16" width="19.81640625" customWidth="1"/>
    <col min="17" max="17" width="15.54296875" style="20" customWidth="1"/>
    <col min="18" max="18" width="17.81640625" style="20" customWidth="1"/>
    <col min="19" max="19" width="16.81640625" customWidth="1"/>
    <col min="20" max="22" width="24.1796875" customWidth="1"/>
    <col min="23" max="24" width="16.81640625" customWidth="1"/>
    <col min="25" max="25" width="22.54296875" style="20" bestFit="1" customWidth="1"/>
    <col min="26" max="27" width="22.54296875" style="20" customWidth="1"/>
    <col min="28" max="28" width="19.54296875" style="20" bestFit="1" customWidth="1"/>
    <col min="29" max="29" width="19.54296875" bestFit="1" customWidth="1"/>
    <col min="30" max="30" width="24.26953125" customWidth="1"/>
    <col min="31" max="31" width="4.54296875" bestFit="1" customWidth="1"/>
    <col min="32" max="32" width="19.54296875" customWidth="1"/>
    <col min="33" max="33" width="6.1796875" customWidth="1"/>
    <col min="34" max="34" width="20.54296875" customWidth="1"/>
    <col min="35" max="35" width="6.54296875" customWidth="1"/>
  </cols>
  <sheetData>
    <row r="1" spans="1:35" ht="29" x14ac:dyDescent="0.35">
      <c r="A1" s="25" t="s">
        <v>949</v>
      </c>
      <c r="B1" s="2" t="s">
        <v>0</v>
      </c>
      <c r="C1" s="2" t="s">
        <v>1</v>
      </c>
      <c r="D1" s="146" t="s">
        <v>2</v>
      </c>
      <c r="E1" s="2" t="s">
        <v>3</v>
      </c>
      <c r="F1" s="2" t="s">
        <v>4</v>
      </c>
      <c r="G1" s="16" t="s">
        <v>936</v>
      </c>
      <c r="H1" s="16" t="s">
        <v>937</v>
      </c>
      <c r="I1" s="16" t="s">
        <v>938</v>
      </c>
      <c r="J1" s="16" t="s">
        <v>939</v>
      </c>
      <c r="K1" s="16" t="s">
        <v>940</v>
      </c>
      <c r="L1" s="16" t="s">
        <v>941</v>
      </c>
      <c r="M1" s="3" t="s">
        <v>11</v>
      </c>
      <c r="N1" s="3" t="s">
        <v>12</v>
      </c>
      <c r="O1" s="3" t="s">
        <v>13</v>
      </c>
      <c r="P1" s="4" t="s">
        <v>14</v>
      </c>
      <c r="Q1" s="16" t="s">
        <v>934</v>
      </c>
      <c r="R1" s="16" t="s">
        <v>935</v>
      </c>
      <c r="S1" s="28" t="s">
        <v>970</v>
      </c>
      <c r="T1" s="29" t="s">
        <v>971</v>
      </c>
      <c r="U1" s="29" t="s">
        <v>972</v>
      </c>
      <c r="V1" s="29" t="s">
        <v>973</v>
      </c>
      <c r="W1" s="29" t="s">
        <v>974</v>
      </c>
      <c r="X1" s="29" t="s">
        <v>975</v>
      </c>
      <c r="Y1" s="194" t="s">
        <v>6014</v>
      </c>
      <c r="Z1" s="143" t="s">
        <v>6015</v>
      </c>
      <c r="AA1" s="143" t="s">
        <v>6016</v>
      </c>
      <c r="AB1" s="16" t="s">
        <v>1789</v>
      </c>
      <c r="AC1" s="60" t="s">
        <v>1953</v>
      </c>
      <c r="AD1" s="238" t="s">
        <v>6144</v>
      </c>
      <c r="AE1" s="239"/>
      <c r="AF1" s="238" t="s">
        <v>6146</v>
      </c>
      <c r="AG1" s="239"/>
      <c r="AH1" s="238" t="s">
        <v>6145</v>
      </c>
    </row>
    <row r="2" spans="1:35" x14ac:dyDescent="0.35">
      <c r="A2" t="s">
        <v>953</v>
      </c>
      <c r="B2" s="26">
        <v>8470110</v>
      </c>
      <c r="C2" s="5" t="s">
        <v>16</v>
      </c>
      <c r="D2" s="26">
        <v>420550</v>
      </c>
      <c r="E2" s="5" t="s">
        <v>18</v>
      </c>
      <c r="F2" s="5" t="s">
        <v>19</v>
      </c>
      <c r="G2" s="17">
        <v>29119</v>
      </c>
      <c r="H2" s="17">
        <v>29119</v>
      </c>
      <c r="I2" s="18"/>
      <c r="J2" s="18"/>
      <c r="K2" s="18"/>
      <c r="L2" s="17">
        <v>29119</v>
      </c>
      <c r="M2" s="8" t="s">
        <v>20</v>
      </c>
      <c r="N2" s="8" t="s">
        <v>21</v>
      </c>
      <c r="O2" s="8" t="s">
        <v>22</v>
      </c>
      <c r="P2" s="9" t="s">
        <v>23</v>
      </c>
      <c r="Q2" s="14">
        <v>29118.09</v>
      </c>
      <c r="R2" s="14">
        <v>29118.02</v>
      </c>
      <c r="S2" s="20">
        <v>30000</v>
      </c>
      <c r="T2" s="30">
        <f>S2*0.9</f>
        <v>27000</v>
      </c>
      <c r="U2" s="30">
        <f>S2*0.8</f>
        <v>24000</v>
      </c>
      <c r="V2" s="30">
        <f>S2*0.7</f>
        <v>21000</v>
      </c>
      <c r="W2" s="20">
        <v>30000</v>
      </c>
      <c r="X2" s="20">
        <v>30000</v>
      </c>
      <c r="Y2" s="20">
        <v>30000</v>
      </c>
      <c r="Z2" s="20">
        <v>30000</v>
      </c>
      <c r="AA2" s="20">
        <v>30000</v>
      </c>
      <c r="AB2" s="20">
        <v>2811.43</v>
      </c>
      <c r="AC2" s="20">
        <v>0</v>
      </c>
      <c r="AD2" s="30">
        <f>S2-Y2</f>
        <v>0</v>
      </c>
      <c r="AE2" s="30"/>
      <c r="AF2" s="30">
        <f>W2-Z2</f>
        <v>0</v>
      </c>
      <c r="AG2" s="30"/>
      <c r="AH2" s="30">
        <f>X2-AA2</f>
        <v>0</v>
      </c>
    </row>
    <row r="3" spans="1:35" x14ac:dyDescent="0.35">
      <c r="A3" t="s">
        <v>5275</v>
      </c>
      <c r="B3" s="26" t="s">
        <v>6020</v>
      </c>
      <c r="C3" t="s">
        <v>5275</v>
      </c>
      <c r="D3" s="5" t="s">
        <v>6020</v>
      </c>
      <c r="E3" s="5" t="e">
        <v>#N/A</v>
      </c>
      <c r="F3" s="5"/>
      <c r="G3" s="17">
        <v>563874000</v>
      </c>
      <c r="H3" s="17">
        <v>583465683</v>
      </c>
      <c r="I3" s="18">
        <v>312874806.99000001</v>
      </c>
      <c r="J3" s="18">
        <v>577263.62</v>
      </c>
      <c r="K3" s="18">
        <v>120262.39999999999</v>
      </c>
      <c r="L3" s="17">
        <v>269893349.99000001</v>
      </c>
      <c r="M3" s="8" t="s">
        <v>20</v>
      </c>
      <c r="N3" s="8" t="s">
        <v>21</v>
      </c>
      <c r="O3" s="8">
        <v>100178</v>
      </c>
      <c r="P3" s="9" t="s">
        <v>2693</v>
      </c>
      <c r="Q3" s="14">
        <v>551795870</v>
      </c>
      <c r="R3" s="14">
        <v>541385100</v>
      </c>
      <c r="S3" s="20">
        <v>624050000</v>
      </c>
      <c r="T3" s="30">
        <f>S3*0.9</f>
        <v>561645000</v>
      </c>
      <c r="U3" s="30">
        <f>S3*0.8</f>
        <v>499240000</v>
      </c>
      <c r="V3" s="30">
        <f>S3*0.7</f>
        <v>436835000</v>
      </c>
      <c r="W3" s="20">
        <v>624050000</v>
      </c>
      <c r="X3" s="20">
        <v>624050000</v>
      </c>
      <c r="Y3" s="20">
        <v>614050000</v>
      </c>
      <c r="Z3" s="20">
        <v>624050000</v>
      </c>
      <c r="AA3" s="20">
        <v>624050000</v>
      </c>
      <c r="AB3" s="20">
        <v>666857437</v>
      </c>
      <c r="AC3" s="20">
        <v>734104574</v>
      </c>
      <c r="AD3" s="30">
        <f t="shared" ref="AD3:AD66" si="0">S3-Y3</f>
        <v>10000000</v>
      </c>
      <c r="AE3" s="30"/>
      <c r="AF3" s="30">
        <f t="shared" ref="AF3:AF66" si="1">W3-Z3</f>
        <v>0</v>
      </c>
      <c r="AG3" s="30"/>
      <c r="AH3" s="30">
        <f t="shared" ref="AH3:AH66" si="2">X3-AA3</f>
        <v>0</v>
      </c>
    </row>
    <row r="4" spans="1:35" x14ac:dyDescent="0.35">
      <c r="A4" t="s">
        <v>953</v>
      </c>
      <c r="B4" s="26">
        <v>8470110</v>
      </c>
      <c r="C4" s="5" t="s">
        <v>16</v>
      </c>
      <c r="D4" s="26">
        <v>420570</v>
      </c>
      <c r="E4" s="5" t="s">
        <v>25</v>
      </c>
      <c r="F4" s="5" t="s">
        <v>26</v>
      </c>
      <c r="G4" s="17">
        <v>1</v>
      </c>
      <c r="H4" s="17">
        <v>1</v>
      </c>
      <c r="I4" s="18"/>
      <c r="J4" s="18"/>
      <c r="K4" s="18"/>
      <c r="L4" s="17">
        <v>1</v>
      </c>
      <c r="M4" s="8" t="s">
        <v>20</v>
      </c>
      <c r="N4" s="8" t="s">
        <v>21</v>
      </c>
      <c r="O4" s="8" t="s">
        <v>22</v>
      </c>
      <c r="P4" s="9" t="s">
        <v>23</v>
      </c>
      <c r="Q4" s="14">
        <v>0.93999999994412098</v>
      </c>
      <c r="R4" s="14">
        <v>0</v>
      </c>
      <c r="S4" s="20">
        <v>10000000</v>
      </c>
      <c r="T4" s="30">
        <f t="shared" ref="T4:T67" si="3">S4*0.9</f>
        <v>9000000</v>
      </c>
      <c r="U4" s="30">
        <f t="shared" ref="U4:U67" si="4">S4*0.8</f>
        <v>8000000</v>
      </c>
      <c r="V4" s="30">
        <f t="shared" ref="V4:V67" si="5">S4*0.7</f>
        <v>7000000</v>
      </c>
      <c r="W4" s="20">
        <v>10000000</v>
      </c>
      <c r="X4" s="20">
        <v>10000000</v>
      </c>
      <c r="Y4" s="20">
        <v>8000000</v>
      </c>
      <c r="Z4" s="20">
        <f>10000000-700000</f>
        <v>9300000</v>
      </c>
      <c r="AA4" s="20">
        <f>10000000-1500000</f>
        <v>8500000</v>
      </c>
      <c r="AB4" s="20">
        <v>0</v>
      </c>
      <c r="AC4" s="20">
        <v>0</v>
      </c>
      <c r="AD4" s="30">
        <f t="shared" si="0"/>
        <v>2000000</v>
      </c>
      <c r="AE4" s="253" t="s">
        <v>6147</v>
      </c>
      <c r="AF4" s="30">
        <f t="shared" si="1"/>
        <v>700000</v>
      </c>
      <c r="AG4" s="242" t="s">
        <v>6147</v>
      </c>
      <c r="AH4" s="30">
        <f t="shared" si="2"/>
        <v>1500000</v>
      </c>
      <c r="AI4" s="252" t="s">
        <v>6147</v>
      </c>
    </row>
    <row r="5" spans="1:35" x14ac:dyDescent="0.35">
      <c r="A5" t="s">
        <v>953</v>
      </c>
      <c r="B5" s="26">
        <v>8470110</v>
      </c>
      <c r="C5" s="5" t="s">
        <v>16</v>
      </c>
      <c r="D5" s="26">
        <v>420900</v>
      </c>
      <c r="E5" s="5" t="s">
        <v>28</v>
      </c>
      <c r="F5" s="5" t="s">
        <v>29</v>
      </c>
      <c r="G5" s="17">
        <v>1501</v>
      </c>
      <c r="H5" s="17">
        <v>1501</v>
      </c>
      <c r="I5" s="18"/>
      <c r="J5" s="18"/>
      <c r="K5" s="18"/>
      <c r="L5" s="17">
        <v>1501</v>
      </c>
      <c r="M5" s="8" t="s">
        <v>20</v>
      </c>
      <c r="N5" s="8" t="s">
        <v>21</v>
      </c>
      <c r="O5" s="8" t="s">
        <v>22</v>
      </c>
      <c r="P5" s="9" t="s">
        <v>23</v>
      </c>
      <c r="Q5" s="14">
        <v>1900.4</v>
      </c>
      <c r="R5" s="14">
        <v>1845</v>
      </c>
      <c r="S5" s="20">
        <v>1500</v>
      </c>
      <c r="T5" s="30">
        <f t="shared" si="3"/>
        <v>1350</v>
      </c>
      <c r="U5" s="30">
        <f t="shared" si="4"/>
        <v>1200</v>
      </c>
      <c r="V5" s="30">
        <f t="shared" si="5"/>
        <v>1050</v>
      </c>
      <c r="W5" s="20">
        <v>1500</v>
      </c>
      <c r="X5" s="20">
        <v>1500</v>
      </c>
      <c r="Y5" s="20">
        <v>1500</v>
      </c>
      <c r="Z5" s="20">
        <v>1500</v>
      </c>
      <c r="AA5" s="20">
        <v>1500</v>
      </c>
      <c r="AB5" s="20">
        <v>12303.86</v>
      </c>
      <c r="AC5" s="20">
        <v>2400</v>
      </c>
      <c r="AD5" s="30">
        <f t="shared" si="0"/>
        <v>0</v>
      </c>
      <c r="AE5" s="30"/>
      <c r="AF5" s="30">
        <f t="shared" si="1"/>
        <v>0</v>
      </c>
      <c r="AG5" s="30"/>
      <c r="AH5" s="30">
        <f t="shared" si="2"/>
        <v>0</v>
      </c>
    </row>
    <row r="6" spans="1:35" x14ac:dyDescent="0.35">
      <c r="A6" t="s">
        <v>953</v>
      </c>
      <c r="B6" s="26">
        <v>8470110</v>
      </c>
      <c r="C6" s="5" t="s">
        <v>16</v>
      </c>
      <c r="D6" s="26">
        <v>421000</v>
      </c>
      <c r="E6" s="5" t="s">
        <v>31</v>
      </c>
      <c r="F6" s="5" t="s">
        <v>32</v>
      </c>
      <c r="G6" s="17">
        <v>1</v>
      </c>
      <c r="H6" s="17">
        <v>1</v>
      </c>
      <c r="I6" s="18"/>
      <c r="J6" s="18"/>
      <c r="K6" s="18"/>
      <c r="L6" s="17">
        <v>1</v>
      </c>
      <c r="M6" s="8" t="s">
        <v>20</v>
      </c>
      <c r="N6" s="8" t="s">
        <v>21</v>
      </c>
      <c r="O6" s="8" t="s">
        <v>22</v>
      </c>
      <c r="P6" s="9" t="s">
        <v>23</v>
      </c>
      <c r="Q6" s="14">
        <v>0.65000000002328295</v>
      </c>
      <c r="R6" s="14">
        <v>0</v>
      </c>
      <c r="S6" s="20">
        <v>200000</v>
      </c>
      <c r="T6" s="30">
        <f t="shared" si="3"/>
        <v>180000</v>
      </c>
      <c r="U6" s="30">
        <f t="shared" si="4"/>
        <v>160000</v>
      </c>
      <c r="V6" s="30">
        <f t="shared" si="5"/>
        <v>140000</v>
      </c>
      <c r="W6" s="20">
        <v>200000</v>
      </c>
      <c r="X6" s="20">
        <v>200000</v>
      </c>
      <c r="Y6" s="20">
        <v>200000</v>
      </c>
      <c r="Z6" s="20">
        <v>200000</v>
      </c>
      <c r="AA6" s="20">
        <v>200000</v>
      </c>
      <c r="AB6" s="20">
        <v>229317.15</v>
      </c>
      <c r="AC6" s="20">
        <v>204012.83</v>
      </c>
      <c r="AD6" s="30">
        <f t="shared" si="0"/>
        <v>0</v>
      </c>
      <c r="AE6" s="30"/>
      <c r="AF6" s="30">
        <f t="shared" si="1"/>
        <v>0</v>
      </c>
      <c r="AG6" s="30"/>
      <c r="AH6" s="30">
        <f t="shared" si="2"/>
        <v>0</v>
      </c>
    </row>
    <row r="7" spans="1:35" x14ac:dyDescent="0.35">
      <c r="A7" t="s">
        <v>953</v>
      </c>
      <c r="B7" s="26">
        <v>8470110</v>
      </c>
      <c r="C7" s="5" t="s">
        <v>16</v>
      </c>
      <c r="D7" s="26">
        <v>421700</v>
      </c>
      <c r="E7" s="5" t="s">
        <v>34</v>
      </c>
      <c r="F7" s="5" t="s">
        <v>35</v>
      </c>
      <c r="G7" s="17">
        <v>25000</v>
      </c>
      <c r="H7" s="17">
        <v>25000</v>
      </c>
      <c r="I7" s="18"/>
      <c r="J7" s="18"/>
      <c r="K7" s="18"/>
      <c r="L7" s="17">
        <v>25000</v>
      </c>
      <c r="M7" s="8" t="s">
        <v>20</v>
      </c>
      <c r="N7" s="8" t="s">
        <v>21</v>
      </c>
      <c r="O7" s="8" t="s">
        <v>22</v>
      </c>
      <c r="P7" s="9" t="s">
        <v>23</v>
      </c>
      <c r="Q7" s="14">
        <v>1.2100000000064</v>
      </c>
      <c r="R7" s="14">
        <v>0</v>
      </c>
      <c r="S7" s="20">
        <v>25000</v>
      </c>
      <c r="T7" s="30">
        <f t="shared" si="3"/>
        <v>22500</v>
      </c>
      <c r="U7" s="30">
        <f t="shared" si="4"/>
        <v>20000</v>
      </c>
      <c r="V7" s="30">
        <f t="shared" si="5"/>
        <v>17500</v>
      </c>
      <c r="W7" s="20">
        <v>25000</v>
      </c>
      <c r="X7" s="20">
        <v>25000</v>
      </c>
      <c r="Y7" s="20">
        <v>25000</v>
      </c>
      <c r="Z7" s="20">
        <v>25000</v>
      </c>
      <c r="AA7" s="20">
        <v>25000</v>
      </c>
      <c r="AB7" s="20">
        <v>0</v>
      </c>
      <c r="AC7" s="20">
        <v>0</v>
      </c>
      <c r="AD7" s="30">
        <f t="shared" si="0"/>
        <v>0</v>
      </c>
      <c r="AE7" s="30"/>
      <c r="AF7" s="30">
        <f t="shared" si="1"/>
        <v>0</v>
      </c>
      <c r="AG7" s="30"/>
      <c r="AH7" s="30">
        <f t="shared" si="2"/>
        <v>0</v>
      </c>
    </row>
    <row r="8" spans="1:35" x14ac:dyDescent="0.35">
      <c r="A8" t="s">
        <v>953</v>
      </c>
      <c r="B8" s="26">
        <v>8470110</v>
      </c>
      <c r="C8" s="5" t="s">
        <v>16</v>
      </c>
      <c r="D8" s="26">
        <v>425510</v>
      </c>
      <c r="E8" s="5" t="s">
        <v>37</v>
      </c>
      <c r="F8" s="5" t="s">
        <v>38</v>
      </c>
      <c r="G8" s="18"/>
      <c r="H8" s="18"/>
      <c r="I8" s="17">
        <v>-190000</v>
      </c>
      <c r="J8" s="18"/>
      <c r="K8" s="18"/>
      <c r="L8" s="17">
        <v>190000</v>
      </c>
      <c r="M8" s="8" t="s">
        <v>20</v>
      </c>
      <c r="N8" s="8" t="s">
        <v>21</v>
      </c>
      <c r="O8" s="8" t="s">
        <v>22</v>
      </c>
      <c r="P8" s="9" t="s">
        <v>23</v>
      </c>
      <c r="Q8" s="14">
        <v>277367.71000000002</v>
      </c>
      <c r="R8" s="14">
        <v>277368</v>
      </c>
      <c r="S8" s="20">
        <v>300000</v>
      </c>
      <c r="T8" s="30">
        <f t="shared" si="3"/>
        <v>270000</v>
      </c>
      <c r="U8" s="30">
        <f t="shared" si="4"/>
        <v>240000</v>
      </c>
      <c r="V8" s="30">
        <f t="shared" si="5"/>
        <v>210000</v>
      </c>
      <c r="W8" s="20">
        <v>300000</v>
      </c>
      <c r="X8" s="20">
        <v>300000</v>
      </c>
      <c r="Y8" s="20">
        <v>300000</v>
      </c>
      <c r="Z8" s="20">
        <v>300000</v>
      </c>
      <c r="AA8" s="20">
        <v>300000</v>
      </c>
      <c r="AB8" s="20">
        <v>96210.44</v>
      </c>
      <c r="AC8" s="20">
        <v>10546039.390000001</v>
      </c>
      <c r="AD8" s="30">
        <f t="shared" si="0"/>
        <v>0</v>
      </c>
      <c r="AE8" s="30"/>
      <c r="AF8" s="30">
        <f t="shared" si="1"/>
        <v>0</v>
      </c>
      <c r="AG8" s="30"/>
      <c r="AH8" s="30">
        <f t="shared" si="2"/>
        <v>0</v>
      </c>
    </row>
    <row r="9" spans="1:35" x14ac:dyDescent="0.35">
      <c r="A9" t="s">
        <v>953</v>
      </c>
      <c r="B9" s="26">
        <v>8470110</v>
      </c>
      <c r="C9" s="5" t="s">
        <v>16</v>
      </c>
      <c r="D9" s="26">
        <v>425900</v>
      </c>
      <c r="E9" s="5" t="s">
        <v>40</v>
      </c>
      <c r="F9" s="5" t="s">
        <v>41</v>
      </c>
      <c r="G9" s="17">
        <v>10000</v>
      </c>
      <c r="H9" s="17">
        <v>10000</v>
      </c>
      <c r="I9" s="17">
        <v>-90</v>
      </c>
      <c r="J9" s="18"/>
      <c r="K9" s="18"/>
      <c r="L9" s="17">
        <v>10090</v>
      </c>
      <c r="M9" s="8" t="s">
        <v>20</v>
      </c>
      <c r="N9" s="8" t="s">
        <v>21</v>
      </c>
      <c r="O9" s="8" t="s">
        <v>22</v>
      </c>
      <c r="P9" s="9" t="s">
        <v>23</v>
      </c>
      <c r="Q9" s="14">
        <v>13356.81</v>
      </c>
      <c r="R9" s="14">
        <v>13355.7</v>
      </c>
      <c r="S9" s="20">
        <v>10000</v>
      </c>
      <c r="T9" s="30">
        <f t="shared" si="3"/>
        <v>9000</v>
      </c>
      <c r="U9" s="30">
        <f t="shared" si="4"/>
        <v>8000</v>
      </c>
      <c r="V9" s="30">
        <f t="shared" si="5"/>
        <v>7000</v>
      </c>
      <c r="W9" s="20">
        <v>10000</v>
      </c>
      <c r="X9" s="20">
        <v>10000</v>
      </c>
      <c r="Y9" s="20">
        <v>10000</v>
      </c>
      <c r="Z9" s="20">
        <v>10000</v>
      </c>
      <c r="AA9" s="20">
        <v>10000</v>
      </c>
      <c r="AB9" s="20">
        <v>57571.93</v>
      </c>
      <c r="AC9" s="20">
        <v>146141.49</v>
      </c>
      <c r="AD9" s="30">
        <f t="shared" si="0"/>
        <v>0</v>
      </c>
      <c r="AE9" s="30"/>
      <c r="AF9" s="30">
        <f t="shared" si="1"/>
        <v>0</v>
      </c>
      <c r="AG9" s="30"/>
      <c r="AH9" s="30">
        <f t="shared" si="2"/>
        <v>0</v>
      </c>
    </row>
    <row r="10" spans="1:35" x14ac:dyDescent="0.35">
      <c r="A10" t="s">
        <v>953</v>
      </c>
      <c r="B10" s="26">
        <v>8470110</v>
      </c>
      <c r="C10" s="5" t="s">
        <v>16</v>
      </c>
      <c r="D10" s="26">
        <v>426610</v>
      </c>
      <c r="E10" s="5" t="s">
        <v>43</v>
      </c>
      <c r="F10" s="5" t="s">
        <v>44</v>
      </c>
      <c r="G10" s="17">
        <v>80204</v>
      </c>
      <c r="H10" s="17">
        <v>80204</v>
      </c>
      <c r="I10" s="17">
        <v>42239.5</v>
      </c>
      <c r="J10" s="18"/>
      <c r="K10" s="18"/>
      <c r="L10" s="17">
        <v>37964.5</v>
      </c>
      <c r="M10" s="8" t="s">
        <v>20</v>
      </c>
      <c r="N10" s="8" t="s">
        <v>21</v>
      </c>
      <c r="O10" s="8" t="s">
        <v>22</v>
      </c>
      <c r="P10" s="9" t="s">
        <v>23</v>
      </c>
      <c r="Q10" s="14">
        <v>42240.57</v>
      </c>
      <c r="R10" s="14">
        <v>42239.5</v>
      </c>
      <c r="S10" s="20">
        <v>518387.5</v>
      </c>
      <c r="T10" s="30">
        <f t="shared" si="3"/>
        <v>466548.75</v>
      </c>
      <c r="U10" s="30">
        <f t="shared" si="4"/>
        <v>414710</v>
      </c>
      <c r="V10" s="30">
        <f t="shared" si="5"/>
        <v>362871.25</v>
      </c>
      <c r="W10" s="20">
        <v>518387.5</v>
      </c>
      <c r="X10" s="20">
        <v>518387.5</v>
      </c>
      <c r="Y10" s="20">
        <v>518387.5</v>
      </c>
      <c r="Z10" s="20">
        <v>518387.5</v>
      </c>
      <c r="AA10" s="20">
        <v>518387.5</v>
      </c>
      <c r="AB10" s="20">
        <v>29255.45</v>
      </c>
      <c r="AC10" s="20">
        <v>42239.5</v>
      </c>
      <c r="AD10" s="30">
        <f t="shared" si="0"/>
        <v>0</v>
      </c>
      <c r="AE10" s="30"/>
      <c r="AF10" s="30">
        <f t="shared" si="1"/>
        <v>0</v>
      </c>
      <c r="AG10" s="30"/>
      <c r="AH10" s="30">
        <f t="shared" si="2"/>
        <v>0</v>
      </c>
    </row>
    <row r="11" spans="1:35" x14ac:dyDescent="0.35">
      <c r="A11" t="s">
        <v>953</v>
      </c>
      <c r="B11" s="26">
        <v>8470110</v>
      </c>
      <c r="C11" s="5" t="s">
        <v>16</v>
      </c>
      <c r="D11" s="26">
        <v>427710</v>
      </c>
      <c r="E11" s="5" t="s">
        <v>46</v>
      </c>
      <c r="F11" s="5" t="s">
        <v>47</v>
      </c>
      <c r="G11" s="17">
        <v>1880</v>
      </c>
      <c r="H11" s="17">
        <v>1880</v>
      </c>
      <c r="I11" s="18"/>
      <c r="J11" s="18"/>
      <c r="K11" s="18"/>
      <c r="L11" s="17">
        <v>1880</v>
      </c>
      <c r="M11" s="8" t="s">
        <v>20</v>
      </c>
      <c r="N11" s="8" t="s">
        <v>21</v>
      </c>
      <c r="O11" s="8" t="s">
        <v>22</v>
      </c>
      <c r="P11" s="9" t="s">
        <v>23</v>
      </c>
      <c r="Q11" s="14">
        <v>3883</v>
      </c>
      <c r="R11" s="14">
        <v>3882.17</v>
      </c>
      <c r="S11" s="20">
        <v>0</v>
      </c>
      <c r="T11" s="30">
        <f t="shared" si="3"/>
        <v>0</v>
      </c>
      <c r="U11" s="30">
        <f t="shared" si="4"/>
        <v>0</v>
      </c>
      <c r="V11" s="30">
        <f t="shared" si="5"/>
        <v>0</v>
      </c>
      <c r="W11" s="20">
        <v>0</v>
      </c>
      <c r="X11" s="20">
        <v>0</v>
      </c>
      <c r="Y11" s="20">
        <v>0</v>
      </c>
      <c r="Z11" s="20">
        <v>0</v>
      </c>
      <c r="AA11" s="20">
        <v>0</v>
      </c>
      <c r="AB11" s="20">
        <v>0</v>
      </c>
      <c r="AC11" s="20">
        <v>0</v>
      </c>
      <c r="AD11" s="30">
        <f t="shared" si="0"/>
        <v>0</v>
      </c>
      <c r="AE11" s="30"/>
      <c r="AF11" s="30">
        <f t="shared" si="1"/>
        <v>0</v>
      </c>
      <c r="AG11" s="30"/>
      <c r="AH11" s="30">
        <f t="shared" si="2"/>
        <v>0</v>
      </c>
    </row>
    <row r="12" spans="1:35" x14ac:dyDescent="0.35">
      <c r="A12" t="s">
        <v>953</v>
      </c>
      <c r="B12" s="26">
        <v>8470110</v>
      </c>
      <c r="C12" s="5" t="s">
        <v>16</v>
      </c>
      <c r="D12" s="26">
        <v>427900</v>
      </c>
      <c r="E12" s="5" t="s">
        <v>49</v>
      </c>
      <c r="F12" s="5" t="s">
        <v>50</v>
      </c>
      <c r="G12" s="17">
        <v>12585</v>
      </c>
      <c r="H12" s="17">
        <v>12585</v>
      </c>
      <c r="I12" s="18"/>
      <c r="J12" s="18"/>
      <c r="K12" s="18"/>
      <c r="L12" s="17">
        <v>12585</v>
      </c>
      <c r="M12" s="8" t="s">
        <v>20</v>
      </c>
      <c r="N12" s="8" t="s">
        <v>21</v>
      </c>
      <c r="O12" s="8" t="s">
        <v>22</v>
      </c>
      <c r="P12" s="9" t="s">
        <v>23</v>
      </c>
      <c r="Q12" s="14">
        <v>0.81999999999970896</v>
      </c>
      <c r="R12" s="14">
        <v>0</v>
      </c>
      <c r="S12" s="20">
        <v>0</v>
      </c>
      <c r="T12" s="30">
        <f t="shared" si="3"/>
        <v>0</v>
      </c>
      <c r="U12" s="30">
        <f t="shared" si="4"/>
        <v>0</v>
      </c>
      <c r="V12" s="30">
        <f t="shared" si="5"/>
        <v>0</v>
      </c>
      <c r="W12" s="20">
        <v>0</v>
      </c>
      <c r="X12" s="20">
        <v>0</v>
      </c>
      <c r="Y12" s="20">
        <v>0</v>
      </c>
      <c r="Z12" s="20">
        <v>0</v>
      </c>
      <c r="AA12" s="20">
        <v>0</v>
      </c>
      <c r="AB12" s="20">
        <v>310</v>
      </c>
      <c r="AC12" s="20">
        <v>0</v>
      </c>
      <c r="AD12" s="30">
        <f t="shared" si="0"/>
        <v>0</v>
      </c>
      <c r="AE12" s="30"/>
      <c r="AF12" s="30">
        <f t="shared" si="1"/>
        <v>0</v>
      </c>
      <c r="AG12" s="30"/>
      <c r="AH12" s="30">
        <f t="shared" si="2"/>
        <v>0</v>
      </c>
    </row>
    <row r="13" spans="1:35" x14ac:dyDescent="0.35">
      <c r="A13" t="s">
        <v>953</v>
      </c>
      <c r="B13" s="26">
        <v>8470110</v>
      </c>
      <c r="C13" s="5" t="s">
        <v>16</v>
      </c>
      <c r="D13" s="26">
        <v>428090</v>
      </c>
      <c r="E13" s="5" t="s">
        <v>52</v>
      </c>
      <c r="F13" s="5" t="s">
        <v>53</v>
      </c>
      <c r="G13" s="17">
        <v>64381</v>
      </c>
      <c r="H13" s="17">
        <v>64381</v>
      </c>
      <c r="I13" s="17">
        <v>17390</v>
      </c>
      <c r="J13" s="18"/>
      <c r="K13" s="18"/>
      <c r="L13" s="17">
        <v>46991</v>
      </c>
      <c r="M13" s="8" t="s">
        <v>20</v>
      </c>
      <c r="N13" s="8" t="s">
        <v>21</v>
      </c>
      <c r="O13" s="8" t="s">
        <v>22</v>
      </c>
      <c r="P13" s="9" t="s">
        <v>23</v>
      </c>
      <c r="Q13" s="14">
        <v>104380.21</v>
      </c>
      <c r="R13" s="14">
        <v>64375.44</v>
      </c>
      <c r="S13" s="20">
        <v>1000000</v>
      </c>
      <c r="T13" s="30">
        <f t="shared" si="3"/>
        <v>900000</v>
      </c>
      <c r="U13" s="30">
        <f t="shared" si="4"/>
        <v>800000</v>
      </c>
      <c r="V13" s="30">
        <f t="shared" si="5"/>
        <v>700000</v>
      </c>
      <c r="W13" s="20">
        <v>1000000</v>
      </c>
      <c r="X13" s="20">
        <v>1000000</v>
      </c>
      <c r="Y13" s="20">
        <v>1000000</v>
      </c>
      <c r="Z13" s="20">
        <v>1000000</v>
      </c>
      <c r="AA13" s="20">
        <v>1000000</v>
      </c>
      <c r="AB13" s="20">
        <v>918073.73</v>
      </c>
      <c r="AC13" s="20">
        <v>1236161</v>
      </c>
      <c r="AD13" s="30">
        <f t="shared" si="0"/>
        <v>0</v>
      </c>
      <c r="AE13" s="30"/>
      <c r="AF13" s="30">
        <f t="shared" si="1"/>
        <v>0</v>
      </c>
      <c r="AG13" s="30"/>
      <c r="AH13" s="30">
        <f t="shared" si="2"/>
        <v>0</v>
      </c>
    </row>
    <row r="14" spans="1:35" x14ac:dyDescent="0.35">
      <c r="A14" t="s">
        <v>953</v>
      </c>
      <c r="B14" s="26">
        <v>8470110</v>
      </c>
      <c r="C14" s="5" t="s">
        <v>16</v>
      </c>
      <c r="D14" s="26">
        <v>428640</v>
      </c>
      <c r="E14" s="5" t="s">
        <v>55</v>
      </c>
      <c r="F14" s="5" t="s">
        <v>56</v>
      </c>
      <c r="G14" s="17">
        <v>1</v>
      </c>
      <c r="H14" s="17">
        <v>1</v>
      </c>
      <c r="I14" s="18"/>
      <c r="J14" s="18"/>
      <c r="K14" s="18"/>
      <c r="L14" s="17">
        <v>1</v>
      </c>
      <c r="M14" s="8" t="s">
        <v>20</v>
      </c>
      <c r="N14" s="8" t="s">
        <v>21</v>
      </c>
      <c r="O14" s="8" t="s">
        <v>22</v>
      </c>
      <c r="P14" s="9" t="s">
        <v>23</v>
      </c>
      <c r="Q14" s="14">
        <v>0.61999999999534305</v>
      </c>
      <c r="R14" s="14">
        <v>0</v>
      </c>
      <c r="S14" s="20">
        <v>100000</v>
      </c>
      <c r="T14" s="30">
        <f t="shared" si="3"/>
        <v>90000</v>
      </c>
      <c r="U14" s="30">
        <f t="shared" si="4"/>
        <v>80000</v>
      </c>
      <c r="V14" s="30">
        <f t="shared" si="5"/>
        <v>70000</v>
      </c>
      <c r="W14" s="20">
        <v>100000</v>
      </c>
      <c r="X14" s="20">
        <v>100000</v>
      </c>
      <c r="Y14" s="20">
        <v>100000</v>
      </c>
      <c r="Z14" s="20">
        <v>100000</v>
      </c>
      <c r="AA14" s="20">
        <v>100000</v>
      </c>
      <c r="AB14" s="20">
        <v>0</v>
      </c>
      <c r="AC14" s="20">
        <v>0</v>
      </c>
      <c r="AD14" s="30">
        <f t="shared" si="0"/>
        <v>0</v>
      </c>
      <c r="AE14" s="30"/>
      <c r="AF14" s="30">
        <f t="shared" si="1"/>
        <v>0</v>
      </c>
      <c r="AG14" s="30"/>
      <c r="AH14" s="30">
        <f t="shared" si="2"/>
        <v>0</v>
      </c>
    </row>
    <row r="15" spans="1:35" x14ac:dyDescent="0.35">
      <c r="A15" t="s">
        <v>953</v>
      </c>
      <c r="B15" s="26">
        <v>8470110</v>
      </c>
      <c r="C15" s="5" t="s">
        <v>16</v>
      </c>
      <c r="D15" s="26">
        <v>435410</v>
      </c>
      <c r="E15" s="5" t="s">
        <v>58</v>
      </c>
      <c r="F15" s="5" t="s">
        <v>59</v>
      </c>
      <c r="G15" s="17">
        <v>1</v>
      </c>
      <c r="H15" s="17">
        <v>1</v>
      </c>
      <c r="I15" s="18"/>
      <c r="J15" s="18"/>
      <c r="K15" s="18"/>
      <c r="L15" s="17">
        <v>1</v>
      </c>
      <c r="M15" s="8" t="s">
        <v>20</v>
      </c>
      <c r="N15" s="8" t="s">
        <v>21</v>
      </c>
      <c r="O15" s="8" t="s">
        <v>22</v>
      </c>
      <c r="P15" s="9" t="s">
        <v>23</v>
      </c>
      <c r="Q15" s="14">
        <v>0.96000000000003605</v>
      </c>
      <c r="R15" s="14">
        <v>0</v>
      </c>
      <c r="S15" s="20">
        <v>0</v>
      </c>
      <c r="T15" s="30">
        <f t="shared" si="3"/>
        <v>0</v>
      </c>
      <c r="U15" s="30">
        <f t="shared" si="4"/>
        <v>0</v>
      </c>
      <c r="V15" s="30">
        <f t="shared" si="5"/>
        <v>0</v>
      </c>
      <c r="W15" s="20">
        <v>0</v>
      </c>
      <c r="X15" s="20">
        <v>0</v>
      </c>
      <c r="Y15" s="20">
        <v>0</v>
      </c>
      <c r="Z15" s="20">
        <v>0</v>
      </c>
      <c r="AA15" s="20">
        <v>0</v>
      </c>
      <c r="AB15" s="20">
        <v>1242.04</v>
      </c>
      <c r="AC15" s="20">
        <v>0</v>
      </c>
      <c r="AD15" s="30">
        <f t="shared" si="0"/>
        <v>0</v>
      </c>
      <c r="AE15" s="30"/>
      <c r="AF15" s="30">
        <f t="shared" si="1"/>
        <v>0</v>
      </c>
      <c r="AG15" s="30"/>
      <c r="AH15" s="30">
        <f t="shared" si="2"/>
        <v>0</v>
      </c>
    </row>
    <row r="16" spans="1:35" x14ac:dyDescent="0.35">
      <c r="A16" t="s">
        <v>953</v>
      </c>
      <c r="B16" s="26">
        <v>8470110</v>
      </c>
      <c r="C16" s="5" t="s">
        <v>16</v>
      </c>
      <c r="D16" s="26">
        <v>435519</v>
      </c>
      <c r="E16" s="5" t="s">
        <v>61</v>
      </c>
      <c r="F16" s="5" t="s">
        <v>62</v>
      </c>
      <c r="G16" s="17">
        <v>2000</v>
      </c>
      <c r="H16" s="17">
        <v>2000</v>
      </c>
      <c r="I16" s="18"/>
      <c r="J16" s="18"/>
      <c r="K16" s="18"/>
      <c r="L16" s="17">
        <v>2000</v>
      </c>
      <c r="M16" s="8" t="s">
        <v>20</v>
      </c>
      <c r="N16" s="8" t="s">
        <v>21</v>
      </c>
      <c r="O16" s="8" t="s">
        <v>22</v>
      </c>
      <c r="P16" s="9" t="s">
        <v>23</v>
      </c>
      <c r="Q16" s="14">
        <v>0.94000000000050898</v>
      </c>
      <c r="R16" s="14">
        <v>0</v>
      </c>
      <c r="S16" s="20">
        <v>0</v>
      </c>
      <c r="T16" s="30">
        <f t="shared" si="3"/>
        <v>0</v>
      </c>
      <c r="U16" s="30">
        <f t="shared" si="4"/>
        <v>0</v>
      </c>
      <c r="V16" s="30">
        <f t="shared" si="5"/>
        <v>0</v>
      </c>
      <c r="W16" s="20">
        <v>0</v>
      </c>
      <c r="X16" s="20">
        <v>0</v>
      </c>
      <c r="Y16" s="20">
        <v>0</v>
      </c>
      <c r="Z16" s="20">
        <v>0</v>
      </c>
      <c r="AA16" s="20">
        <v>0</v>
      </c>
      <c r="AB16" s="20">
        <v>0</v>
      </c>
      <c r="AC16" s="20">
        <v>0</v>
      </c>
      <c r="AD16" s="30">
        <f t="shared" si="0"/>
        <v>0</v>
      </c>
      <c r="AE16" s="30"/>
      <c r="AF16" s="30">
        <f t="shared" si="1"/>
        <v>0</v>
      </c>
      <c r="AG16" s="30"/>
      <c r="AH16" s="30">
        <f t="shared" si="2"/>
        <v>0</v>
      </c>
    </row>
    <row r="17" spans="1:34" x14ac:dyDescent="0.35">
      <c r="A17" t="s">
        <v>953</v>
      </c>
      <c r="B17" s="26">
        <v>8470110</v>
      </c>
      <c r="C17" s="5" t="s">
        <v>16</v>
      </c>
      <c r="D17" s="26">
        <v>436110</v>
      </c>
      <c r="E17" s="5" t="s">
        <v>64</v>
      </c>
      <c r="F17" s="5" t="s">
        <v>65</v>
      </c>
      <c r="G17" s="17">
        <v>4195</v>
      </c>
      <c r="H17" s="17">
        <v>4195</v>
      </c>
      <c r="I17" s="18"/>
      <c r="J17" s="18"/>
      <c r="K17" s="18"/>
      <c r="L17" s="17">
        <v>4195</v>
      </c>
      <c r="M17" s="8" t="s">
        <v>20</v>
      </c>
      <c r="N17" s="8" t="s">
        <v>21</v>
      </c>
      <c r="O17" s="8" t="s">
        <v>22</v>
      </c>
      <c r="P17" s="9" t="s">
        <v>23</v>
      </c>
      <c r="Q17" s="14">
        <v>0.94000000000050898</v>
      </c>
      <c r="R17" s="14">
        <v>0</v>
      </c>
      <c r="S17" s="20">
        <v>0</v>
      </c>
      <c r="T17" s="30">
        <f t="shared" si="3"/>
        <v>0</v>
      </c>
      <c r="U17" s="30">
        <f t="shared" si="4"/>
        <v>0</v>
      </c>
      <c r="V17" s="30">
        <f t="shared" si="5"/>
        <v>0</v>
      </c>
      <c r="W17" s="20">
        <v>0</v>
      </c>
      <c r="X17" s="20">
        <v>0</v>
      </c>
      <c r="Y17" s="20">
        <v>0</v>
      </c>
      <c r="Z17" s="20">
        <v>0</v>
      </c>
      <c r="AA17" s="20">
        <v>0</v>
      </c>
      <c r="AB17" s="20">
        <v>0</v>
      </c>
      <c r="AC17" s="20">
        <v>0</v>
      </c>
      <c r="AD17" s="30">
        <f t="shared" si="0"/>
        <v>0</v>
      </c>
      <c r="AE17" s="30"/>
      <c r="AF17" s="30">
        <f t="shared" si="1"/>
        <v>0</v>
      </c>
      <c r="AG17" s="30"/>
      <c r="AH17" s="30">
        <f t="shared" si="2"/>
        <v>0</v>
      </c>
    </row>
    <row r="18" spans="1:34" x14ac:dyDescent="0.35">
      <c r="A18" t="s">
        <v>953</v>
      </c>
      <c r="B18" s="26">
        <v>8470120</v>
      </c>
      <c r="C18" s="5" t="s">
        <v>67</v>
      </c>
      <c r="D18" s="26">
        <v>420120</v>
      </c>
      <c r="E18" s="5" t="s">
        <v>69</v>
      </c>
      <c r="F18" s="5" t="s">
        <v>70</v>
      </c>
      <c r="G18" s="17">
        <v>400000</v>
      </c>
      <c r="H18" s="17">
        <v>400000</v>
      </c>
      <c r="I18" s="18"/>
      <c r="J18" s="17">
        <v>15847.9</v>
      </c>
      <c r="K18" s="17">
        <v>383815</v>
      </c>
      <c r="L18" s="17">
        <v>337.099999999977</v>
      </c>
      <c r="M18" s="8" t="s">
        <v>20</v>
      </c>
      <c r="N18" s="8" t="s">
        <v>21</v>
      </c>
      <c r="O18" s="8" t="s">
        <v>22</v>
      </c>
      <c r="P18" s="9" t="s">
        <v>23</v>
      </c>
      <c r="Q18" s="14">
        <v>-477000</v>
      </c>
      <c r="R18" s="14">
        <v>-493500</v>
      </c>
      <c r="S18" s="20">
        <v>500000</v>
      </c>
      <c r="T18" s="30">
        <f t="shared" si="3"/>
        <v>450000</v>
      </c>
      <c r="U18" s="30">
        <f t="shared" si="4"/>
        <v>400000</v>
      </c>
      <c r="V18" s="30">
        <f t="shared" si="5"/>
        <v>350000</v>
      </c>
      <c r="W18" s="20">
        <v>520000</v>
      </c>
      <c r="X18" s="20">
        <v>490000</v>
      </c>
      <c r="Y18" s="20">
        <v>500000</v>
      </c>
      <c r="Z18" s="20">
        <v>520000</v>
      </c>
      <c r="AA18" s="20">
        <v>490000</v>
      </c>
      <c r="AB18" s="20">
        <v>787666.24</v>
      </c>
      <c r="AC18" s="20">
        <v>304115.92</v>
      </c>
      <c r="AD18" s="30">
        <f t="shared" si="0"/>
        <v>0</v>
      </c>
      <c r="AE18" s="30"/>
      <c r="AF18" s="30">
        <f t="shared" si="1"/>
        <v>0</v>
      </c>
      <c r="AG18" s="30"/>
      <c r="AH18" s="30">
        <f t="shared" si="2"/>
        <v>0</v>
      </c>
    </row>
    <row r="19" spans="1:34" x14ac:dyDescent="0.35">
      <c r="A19" t="s">
        <v>953</v>
      </c>
      <c r="B19" s="26">
        <v>8470130</v>
      </c>
      <c r="C19" s="5" t="s">
        <v>72</v>
      </c>
      <c r="D19" s="26">
        <v>421000</v>
      </c>
      <c r="E19" s="5" t="s">
        <v>31</v>
      </c>
      <c r="F19" s="5" t="s">
        <v>73</v>
      </c>
      <c r="G19" s="17">
        <v>276300</v>
      </c>
      <c r="H19" s="17">
        <v>134500</v>
      </c>
      <c r="I19" s="17">
        <v>134500</v>
      </c>
      <c r="J19" s="18"/>
      <c r="K19" s="17">
        <v>0</v>
      </c>
      <c r="L19" s="17">
        <v>0</v>
      </c>
      <c r="M19" s="8" t="s">
        <v>20</v>
      </c>
      <c r="N19" s="8" t="s">
        <v>21</v>
      </c>
      <c r="O19" s="8" t="s">
        <v>22</v>
      </c>
      <c r="P19" s="9" t="s">
        <v>23</v>
      </c>
      <c r="Q19" s="14">
        <v>162970</v>
      </c>
      <c r="R19" s="14">
        <v>28465.75</v>
      </c>
      <c r="S19" s="20">
        <v>720000</v>
      </c>
      <c r="T19" s="30">
        <f t="shared" si="3"/>
        <v>648000</v>
      </c>
      <c r="U19" s="30">
        <f t="shared" si="4"/>
        <v>576000</v>
      </c>
      <c r="V19" s="30">
        <f t="shared" si="5"/>
        <v>503999.99999999994</v>
      </c>
      <c r="W19" s="20">
        <v>720000</v>
      </c>
      <c r="X19" s="20">
        <v>720000</v>
      </c>
      <c r="Y19" s="20">
        <v>720000</v>
      </c>
      <c r="Z19" s="20">
        <v>720000</v>
      </c>
      <c r="AA19" s="20">
        <v>720000</v>
      </c>
      <c r="AB19" s="20">
        <v>0</v>
      </c>
      <c r="AC19" s="20">
        <v>0</v>
      </c>
      <c r="AD19" s="30">
        <f t="shared" si="0"/>
        <v>0</v>
      </c>
      <c r="AE19" s="30"/>
      <c r="AF19" s="30">
        <f t="shared" si="1"/>
        <v>0</v>
      </c>
      <c r="AG19" s="30"/>
      <c r="AH19" s="30">
        <f t="shared" si="2"/>
        <v>0</v>
      </c>
    </row>
    <row r="20" spans="1:34" x14ac:dyDescent="0.35">
      <c r="A20" t="s">
        <v>953</v>
      </c>
      <c r="B20" s="26">
        <v>8470130</v>
      </c>
      <c r="C20" s="5" t="s">
        <v>72</v>
      </c>
      <c r="D20" s="26">
        <v>425510</v>
      </c>
      <c r="E20" s="5" t="s">
        <v>37</v>
      </c>
      <c r="F20" s="5" t="s">
        <v>74</v>
      </c>
      <c r="G20" s="17">
        <v>2200</v>
      </c>
      <c r="H20" s="17">
        <v>2200</v>
      </c>
      <c r="I20" s="18"/>
      <c r="J20" s="18"/>
      <c r="K20" s="18"/>
      <c r="L20" s="17">
        <v>2200</v>
      </c>
      <c r="M20" s="8" t="s">
        <v>20</v>
      </c>
      <c r="N20" s="8" t="s">
        <v>21</v>
      </c>
      <c r="O20" s="8" t="s">
        <v>22</v>
      </c>
      <c r="P20" s="9" t="s">
        <v>23</v>
      </c>
      <c r="Q20" s="14">
        <v>2200</v>
      </c>
      <c r="R20" s="14">
        <v>2200</v>
      </c>
      <c r="S20" s="20">
        <v>0</v>
      </c>
      <c r="T20" s="30">
        <f t="shared" si="3"/>
        <v>0</v>
      </c>
      <c r="U20" s="30">
        <f t="shared" si="4"/>
        <v>0</v>
      </c>
      <c r="V20" s="30">
        <f t="shared" si="5"/>
        <v>0</v>
      </c>
      <c r="W20" s="20">
        <v>0</v>
      </c>
      <c r="X20" s="20">
        <v>0</v>
      </c>
      <c r="Y20" s="20">
        <v>0</v>
      </c>
      <c r="Z20" s="20">
        <v>0</v>
      </c>
      <c r="AA20" s="20">
        <v>0</v>
      </c>
      <c r="AB20" s="20">
        <v>0</v>
      </c>
      <c r="AC20" s="20">
        <v>920160</v>
      </c>
      <c r="AD20" s="30">
        <f t="shared" si="0"/>
        <v>0</v>
      </c>
      <c r="AE20" s="30"/>
      <c r="AF20" s="30">
        <f t="shared" si="1"/>
        <v>0</v>
      </c>
      <c r="AG20" s="30"/>
      <c r="AH20" s="30">
        <f t="shared" si="2"/>
        <v>0</v>
      </c>
    </row>
    <row r="21" spans="1:34" x14ac:dyDescent="0.35">
      <c r="A21" t="s">
        <v>953</v>
      </c>
      <c r="B21" s="26">
        <v>8470130</v>
      </c>
      <c r="C21" s="5" t="s">
        <v>72</v>
      </c>
      <c r="D21" s="26">
        <v>427710</v>
      </c>
      <c r="E21" s="5" t="s">
        <v>46</v>
      </c>
      <c r="F21" s="5" t="s">
        <v>75</v>
      </c>
      <c r="G21" s="17">
        <v>125000</v>
      </c>
      <c r="H21" s="17">
        <v>129650</v>
      </c>
      <c r="I21" s="17">
        <v>129634.5</v>
      </c>
      <c r="J21" s="18"/>
      <c r="K21" s="18"/>
      <c r="L21" s="17">
        <v>15.5</v>
      </c>
      <c r="M21" s="8" t="s">
        <v>20</v>
      </c>
      <c r="N21" s="8" t="s">
        <v>21</v>
      </c>
      <c r="O21" s="8" t="s">
        <v>22</v>
      </c>
      <c r="P21" s="9" t="s">
        <v>23</v>
      </c>
      <c r="Q21" s="14">
        <v>0</v>
      </c>
      <c r="R21" s="14">
        <v>0</v>
      </c>
      <c r="S21" s="20">
        <v>0</v>
      </c>
      <c r="T21" s="30">
        <f t="shared" si="3"/>
        <v>0</v>
      </c>
      <c r="U21" s="30">
        <f t="shared" si="4"/>
        <v>0</v>
      </c>
      <c r="V21" s="30">
        <f t="shared" si="5"/>
        <v>0</v>
      </c>
      <c r="W21" s="20">
        <v>0</v>
      </c>
      <c r="X21" s="20">
        <v>0</v>
      </c>
      <c r="Y21" s="20">
        <v>0</v>
      </c>
      <c r="Z21" s="20">
        <v>0</v>
      </c>
      <c r="AA21" s="20">
        <v>0</v>
      </c>
      <c r="AB21" s="20">
        <v>0</v>
      </c>
      <c r="AC21" s="20">
        <v>0</v>
      </c>
      <c r="AD21" s="30">
        <f t="shared" si="0"/>
        <v>0</v>
      </c>
      <c r="AE21" s="30"/>
      <c r="AF21" s="30">
        <f t="shared" si="1"/>
        <v>0</v>
      </c>
      <c r="AG21" s="30"/>
      <c r="AH21" s="30">
        <f t="shared" si="2"/>
        <v>0</v>
      </c>
    </row>
    <row r="22" spans="1:34" x14ac:dyDescent="0.35">
      <c r="A22" t="s">
        <v>953</v>
      </c>
      <c r="B22" s="26">
        <v>8470140</v>
      </c>
      <c r="C22" s="5" t="s">
        <v>77</v>
      </c>
      <c r="D22" s="26">
        <v>425100</v>
      </c>
      <c r="E22" s="5" t="s">
        <v>79</v>
      </c>
      <c r="F22" s="5" t="s">
        <v>80</v>
      </c>
      <c r="G22" s="17">
        <v>2320934</v>
      </c>
      <c r="H22" s="17">
        <v>3070934</v>
      </c>
      <c r="I22" s="17">
        <v>620757.53</v>
      </c>
      <c r="J22" s="17">
        <v>1801366</v>
      </c>
      <c r="K22" s="17">
        <v>0</v>
      </c>
      <c r="L22" s="17">
        <v>648810.47</v>
      </c>
      <c r="M22" s="8" t="s">
        <v>20</v>
      </c>
      <c r="N22" s="8" t="s">
        <v>21</v>
      </c>
      <c r="O22" s="8" t="s">
        <v>22</v>
      </c>
      <c r="P22" s="9" t="s">
        <v>23</v>
      </c>
      <c r="Q22" s="14">
        <v>2558303.5499999998</v>
      </c>
      <c r="R22" s="14">
        <v>2353626.8199999998</v>
      </c>
      <c r="S22" s="20">
        <v>6450992.3987999996</v>
      </c>
      <c r="T22" s="30">
        <f t="shared" si="3"/>
        <v>5805893.1589199994</v>
      </c>
      <c r="U22" s="30">
        <f t="shared" si="4"/>
        <v>5160793.9190400001</v>
      </c>
      <c r="V22" s="30">
        <f t="shared" si="5"/>
        <v>4515694.6791599998</v>
      </c>
      <c r="W22" s="20">
        <v>7284500.0399999991</v>
      </c>
      <c r="X22" s="20">
        <v>7745833</v>
      </c>
      <c r="Y22" s="20">
        <v>6450992.3987999996</v>
      </c>
      <c r="Z22" s="20">
        <v>7284500.0399999991</v>
      </c>
      <c r="AA22" s="20">
        <v>7745833</v>
      </c>
      <c r="AB22" s="20">
        <v>559823.4</v>
      </c>
      <c r="AC22" s="20">
        <v>5116143.75</v>
      </c>
      <c r="AD22" s="30">
        <f t="shared" si="0"/>
        <v>0</v>
      </c>
      <c r="AE22" s="30"/>
      <c r="AF22" s="30">
        <f t="shared" si="1"/>
        <v>0</v>
      </c>
      <c r="AG22" s="30"/>
      <c r="AH22" s="30">
        <f t="shared" si="2"/>
        <v>0</v>
      </c>
    </row>
    <row r="23" spans="1:34" x14ac:dyDescent="0.35">
      <c r="A23" t="s">
        <v>953</v>
      </c>
      <c r="B23" s="26">
        <v>8470140</v>
      </c>
      <c r="C23" s="5" t="s">
        <v>77</v>
      </c>
      <c r="D23" s="26">
        <v>425510</v>
      </c>
      <c r="E23" s="5" t="s">
        <v>37</v>
      </c>
      <c r="F23" s="5" t="s">
        <v>81</v>
      </c>
      <c r="G23" s="17">
        <v>3500000</v>
      </c>
      <c r="H23" s="17">
        <v>2850000</v>
      </c>
      <c r="I23" s="17">
        <v>1418079.72</v>
      </c>
      <c r="J23" s="17">
        <v>1212000</v>
      </c>
      <c r="K23" s="17">
        <v>218157.5</v>
      </c>
      <c r="L23" s="17">
        <v>1762.78000000003</v>
      </c>
      <c r="M23" s="8" t="s">
        <v>20</v>
      </c>
      <c r="N23" s="8" t="s">
        <v>21</v>
      </c>
      <c r="O23" s="8" t="s">
        <v>22</v>
      </c>
      <c r="P23" s="9" t="s">
        <v>23</v>
      </c>
      <c r="Q23" s="14">
        <v>2911261.59</v>
      </c>
      <c r="R23" s="14">
        <v>2727959.13</v>
      </c>
      <c r="S23" s="20">
        <v>7048000</v>
      </c>
      <c r="T23" s="30">
        <f t="shared" si="3"/>
        <v>6343200</v>
      </c>
      <c r="U23" s="30">
        <f t="shared" si="4"/>
        <v>5638400</v>
      </c>
      <c r="V23" s="30">
        <f t="shared" si="5"/>
        <v>4933600</v>
      </c>
      <c r="W23" s="20">
        <v>6585060</v>
      </c>
      <c r="X23" s="20">
        <v>8025300</v>
      </c>
      <c r="Y23" s="20">
        <v>7048000</v>
      </c>
      <c r="Z23" s="20">
        <v>6585060</v>
      </c>
      <c r="AA23" s="20">
        <v>8025300</v>
      </c>
      <c r="AB23" s="20">
        <v>8248780.0199999996</v>
      </c>
      <c r="AC23" s="20">
        <v>9740819.5199999996</v>
      </c>
      <c r="AD23" s="30">
        <f t="shared" si="0"/>
        <v>0</v>
      </c>
      <c r="AE23" s="30"/>
      <c r="AF23" s="30">
        <f t="shared" si="1"/>
        <v>0</v>
      </c>
      <c r="AG23" s="30"/>
      <c r="AH23" s="30">
        <f t="shared" si="2"/>
        <v>0</v>
      </c>
    </row>
    <row r="24" spans="1:34" x14ac:dyDescent="0.35">
      <c r="A24" t="s">
        <v>953</v>
      </c>
      <c r="B24" s="26">
        <v>8470140</v>
      </c>
      <c r="C24" s="5" t="s">
        <v>77</v>
      </c>
      <c r="D24" s="26">
        <v>425550</v>
      </c>
      <c r="E24" s="5" t="s">
        <v>83</v>
      </c>
      <c r="F24" s="5" t="s">
        <v>84</v>
      </c>
      <c r="G24" s="17">
        <v>1</v>
      </c>
      <c r="H24" s="17">
        <v>1</v>
      </c>
      <c r="I24" s="18"/>
      <c r="J24" s="18"/>
      <c r="K24" s="18"/>
      <c r="L24" s="17">
        <v>1</v>
      </c>
      <c r="M24" s="8" t="s">
        <v>20</v>
      </c>
      <c r="N24" s="8" t="s">
        <v>21</v>
      </c>
      <c r="O24" s="8" t="s">
        <v>22</v>
      </c>
      <c r="P24" s="9" t="s">
        <v>23</v>
      </c>
      <c r="Q24" s="14">
        <v>0.88000000000465695</v>
      </c>
      <c r="R24" s="14">
        <v>0</v>
      </c>
      <c r="S24" s="20">
        <v>791955</v>
      </c>
      <c r="T24" s="30">
        <f t="shared" si="3"/>
        <v>712759.5</v>
      </c>
      <c r="U24" s="30">
        <f t="shared" si="4"/>
        <v>633564</v>
      </c>
      <c r="V24" s="30">
        <f t="shared" si="5"/>
        <v>554368.5</v>
      </c>
      <c r="W24" s="20">
        <v>791939.99970000004</v>
      </c>
      <c r="X24" s="20">
        <v>791959.99950000003</v>
      </c>
      <c r="Y24" s="20">
        <v>791955</v>
      </c>
      <c r="Z24" s="20">
        <v>791939.99970000004</v>
      </c>
      <c r="AA24" s="20">
        <v>791959.99950000003</v>
      </c>
      <c r="AB24" s="20">
        <v>0</v>
      </c>
      <c r="AC24" s="20">
        <v>73716.59</v>
      </c>
      <c r="AD24" s="30">
        <f t="shared" si="0"/>
        <v>0</v>
      </c>
      <c r="AE24" s="30"/>
      <c r="AF24" s="30">
        <f t="shared" si="1"/>
        <v>0</v>
      </c>
      <c r="AG24" s="30"/>
      <c r="AH24" s="30">
        <f t="shared" si="2"/>
        <v>0</v>
      </c>
    </row>
    <row r="25" spans="1:34" x14ac:dyDescent="0.35">
      <c r="A25" t="s">
        <v>953</v>
      </c>
      <c r="B25" s="26">
        <v>8470140</v>
      </c>
      <c r="C25" s="5" t="s">
        <v>77</v>
      </c>
      <c r="D25" s="26">
        <v>427100</v>
      </c>
      <c r="E25" s="5" t="s">
        <v>86</v>
      </c>
      <c r="F25" s="5" t="s">
        <v>87</v>
      </c>
      <c r="G25" s="17">
        <v>137341</v>
      </c>
      <c r="H25" s="17">
        <v>137341</v>
      </c>
      <c r="I25" s="17">
        <v>-820</v>
      </c>
      <c r="J25" s="18"/>
      <c r="K25" s="18"/>
      <c r="L25" s="17">
        <v>138161</v>
      </c>
      <c r="M25" s="8" t="s">
        <v>20</v>
      </c>
      <c r="N25" s="8" t="s">
        <v>21</v>
      </c>
      <c r="O25" s="8" t="s">
        <v>22</v>
      </c>
      <c r="P25" s="9" t="s">
        <v>23</v>
      </c>
      <c r="Q25" s="14">
        <v>135840.03</v>
      </c>
      <c r="R25" s="14">
        <v>129310</v>
      </c>
      <c r="S25" s="20">
        <v>2500000</v>
      </c>
      <c r="T25" s="30">
        <f t="shared" si="3"/>
        <v>2250000</v>
      </c>
      <c r="U25" s="30">
        <f t="shared" si="4"/>
        <v>2000000</v>
      </c>
      <c r="V25" s="30">
        <f t="shared" si="5"/>
        <v>1750000</v>
      </c>
      <c r="W25" s="20">
        <v>2500000</v>
      </c>
      <c r="X25" s="20">
        <v>2500000</v>
      </c>
      <c r="Y25" s="20">
        <v>2500000</v>
      </c>
      <c r="Z25" s="20">
        <v>2500000</v>
      </c>
      <c r="AA25" s="20">
        <v>2500000</v>
      </c>
      <c r="AB25" s="20">
        <v>934828.56</v>
      </c>
      <c r="AC25" s="20">
        <v>1380274.25</v>
      </c>
      <c r="AD25" s="30">
        <f t="shared" si="0"/>
        <v>0</v>
      </c>
      <c r="AE25" s="30"/>
      <c r="AF25" s="30">
        <f t="shared" si="1"/>
        <v>0</v>
      </c>
      <c r="AG25" s="30"/>
      <c r="AH25" s="30">
        <f t="shared" si="2"/>
        <v>0</v>
      </c>
    </row>
    <row r="26" spans="1:34" x14ac:dyDescent="0.35">
      <c r="A26" t="s">
        <v>953</v>
      </c>
      <c r="B26" s="26">
        <v>8470140</v>
      </c>
      <c r="C26" s="5" t="s">
        <v>77</v>
      </c>
      <c r="D26" s="26">
        <v>427200</v>
      </c>
      <c r="E26" s="5" t="s">
        <v>89</v>
      </c>
      <c r="F26" s="5" t="s">
        <v>90</v>
      </c>
      <c r="G26" s="17">
        <v>1962</v>
      </c>
      <c r="H26" s="17">
        <v>1962</v>
      </c>
      <c r="I26" s="17">
        <v>-21038.22</v>
      </c>
      <c r="J26" s="18"/>
      <c r="K26" s="17">
        <v>0</v>
      </c>
      <c r="L26" s="17">
        <v>23000.22</v>
      </c>
      <c r="M26" s="8" t="s">
        <v>20</v>
      </c>
      <c r="N26" s="8" t="s">
        <v>21</v>
      </c>
      <c r="O26" s="8" t="s">
        <v>22</v>
      </c>
      <c r="P26" s="9" t="s">
        <v>23</v>
      </c>
      <c r="Q26" s="14">
        <v>132195.98000000001</v>
      </c>
      <c r="R26" s="14">
        <v>125002.84</v>
      </c>
      <c r="S26" s="20">
        <v>750000</v>
      </c>
      <c r="T26" s="30">
        <f t="shared" si="3"/>
        <v>675000</v>
      </c>
      <c r="U26" s="30">
        <f t="shared" si="4"/>
        <v>600000</v>
      </c>
      <c r="V26" s="30">
        <f t="shared" si="5"/>
        <v>525000</v>
      </c>
      <c r="W26" s="20">
        <v>750000</v>
      </c>
      <c r="X26" s="20">
        <v>750000</v>
      </c>
      <c r="Y26" s="20">
        <v>750000</v>
      </c>
      <c r="Z26" s="20">
        <v>750000</v>
      </c>
      <c r="AA26" s="20">
        <v>750000</v>
      </c>
      <c r="AB26" s="20">
        <v>0</v>
      </c>
      <c r="AC26" s="20">
        <v>332618.73</v>
      </c>
      <c r="AD26" s="30">
        <f t="shared" si="0"/>
        <v>0</v>
      </c>
      <c r="AE26" s="30"/>
      <c r="AF26" s="30">
        <f t="shared" si="1"/>
        <v>0</v>
      </c>
      <c r="AG26" s="30"/>
      <c r="AH26" s="30">
        <f t="shared" si="2"/>
        <v>0</v>
      </c>
    </row>
    <row r="27" spans="1:34" x14ac:dyDescent="0.35">
      <c r="A27" t="s">
        <v>953</v>
      </c>
      <c r="B27" s="26">
        <v>8470140</v>
      </c>
      <c r="C27" s="5" t="s">
        <v>77</v>
      </c>
      <c r="D27" s="26">
        <v>435310</v>
      </c>
      <c r="E27" s="5" t="s">
        <v>92</v>
      </c>
      <c r="F27" s="5" t="s">
        <v>93</v>
      </c>
      <c r="G27" s="17">
        <v>10000</v>
      </c>
      <c r="H27" s="17">
        <v>10000</v>
      </c>
      <c r="I27" s="18"/>
      <c r="J27" s="18"/>
      <c r="K27" s="18"/>
      <c r="L27" s="17">
        <v>10000</v>
      </c>
      <c r="M27" s="8" t="s">
        <v>20</v>
      </c>
      <c r="N27" s="8" t="s">
        <v>21</v>
      </c>
      <c r="O27" s="8" t="s">
        <v>22</v>
      </c>
      <c r="P27" s="9" t="s">
        <v>23</v>
      </c>
      <c r="Q27" s="14">
        <v>13569</v>
      </c>
      <c r="R27" s="14">
        <v>13568.1</v>
      </c>
      <c r="S27" s="20">
        <v>10000</v>
      </c>
      <c r="T27" s="30">
        <f t="shared" si="3"/>
        <v>9000</v>
      </c>
      <c r="U27" s="30">
        <f t="shared" si="4"/>
        <v>8000</v>
      </c>
      <c r="V27" s="30">
        <f t="shared" si="5"/>
        <v>7000</v>
      </c>
      <c r="W27" s="20">
        <v>10000</v>
      </c>
      <c r="X27" s="20">
        <v>10000</v>
      </c>
      <c r="Y27" s="20">
        <v>10000</v>
      </c>
      <c r="Z27" s="20">
        <v>10000</v>
      </c>
      <c r="AA27" s="20">
        <v>10000</v>
      </c>
      <c r="AB27" s="20">
        <v>2158</v>
      </c>
      <c r="AC27" s="20">
        <v>17260.099999999999</v>
      </c>
      <c r="AD27" s="30">
        <f t="shared" si="0"/>
        <v>0</v>
      </c>
      <c r="AE27" s="30"/>
      <c r="AF27" s="30">
        <f t="shared" si="1"/>
        <v>0</v>
      </c>
      <c r="AG27" s="30"/>
      <c r="AH27" s="30">
        <f t="shared" si="2"/>
        <v>0</v>
      </c>
    </row>
    <row r="28" spans="1:34" x14ac:dyDescent="0.35">
      <c r="A28" t="s">
        <v>953</v>
      </c>
      <c r="B28" s="26">
        <v>8470140</v>
      </c>
      <c r="C28" s="5" t="s">
        <v>77</v>
      </c>
      <c r="D28" s="26">
        <v>435519</v>
      </c>
      <c r="E28" s="5" t="s">
        <v>61</v>
      </c>
      <c r="F28" s="5" t="s">
        <v>94</v>
      </c>
      <c r="G28" s="17">
        <v>193297</v>
      </c>
      <c r="H28" s="17">
        <v>193297</v>
      </c>
      <c r="I28" s="18"/>
      <c r="J28" s="17">
        <v>0</v>
      </c>
      <c r="K28" s="18"/>
      <c r="L28" s="17">
        <v>193297</v>
      </c>
      <c r="M28" s="8" t="s">
        <v>20</v>
      </c>
      <c r="N28" s="8" t="s">
        <v>21</v>
      </c>
      <c r="O28" s="8" t="s">
        <v>22</v>
      </c>
      <c r="P28" s="9" t="s">
        <v>23</v>
      </c>
      <c r="Q28" s="14">
        <v>77323.960000000006</v>
      </c>
      <c r="R28" s="14">
        <v>53870</v>
      </c>
      <c r="S28" s="20">
        <v>135000</v>
      </c>
      <c r="T28" s="30">
        <f t="shared" si="3"/>
        <v>121500</v>
      </c>
      <c r="U28" s="30">
        <f t="shared" si="4"/>
        <v>108000</v>
      </c>
      <c r="V28" s="30">
        <f t="shared" si="5"/>
        <v>94500</v>
      </c>
      <c r="W28" s="20">
        <v>135000</v>
      </c>
      <c r="X28" s="20">
        <v>135000</v>
      </c>
      <c r="Y28" s="20">
        <v>135000</v>
      </c>
      <c r="Z28" s="20">
        <v>135000</v>
      </c>
      <c r="AA28" s="20">
        <v>135000</v>
      </c>
      <c r="AB28" s="20">
        <v>0</v>
      </c>
      <c r="AC28" s="20">
        <v>0</v>
      </c>
      <c r="AD28" s="30">
        <f t="shared" si="0"/>
        <v>0</v>
      </c>
      <c r="AE28" s="30"/>
      <c r="AF28" s="30">
        <f t="shared" si="1"/>
        <v>0</v>
      </c>
      <c r="AG28" s="30"/>
      <c r="AH28" s="30">
        <f t="shared" si="2"/>
        <v>0</v>
      </c>
    </row>
    <row r="29" spans="1:34" x14ac:dyDescent="0.35">
      <c r="A29" t="s">
        <v>953</v>
      </c>
      <c r="B29" s="26">
        <v>8470150</v>
      </c>
      <c r="C29" s="5" t="s">
        <v>96</v>
      </c>
      <c r="D29" s="26">
        <v>420900</v>
      </c>
      <c r="E29" s="5" t="s">
        <v>28</v>
      </c>
      <c r="F29" s="5" t="s">
        <v>97</v>
      </c>
      <c r="G29" s="17">
        <v>18595</v>
      </c>
      <c r="H29" s="17">
        <v>18595</v>
      </c>
      <c r="I29" s="18"/>
      <c r="J29" s="18"/>
      <c r="K29" s="18"/>
      <c r="L29" s="17">
        <v>18595</v>
      </c>
      <c r="M29" s="8" t="s">
        <v>20</v>
      </c>
      <c r="N29" s="8" t="s">
        <v>21</v>
      </c>
      <c r="O29" s="8" t="s">
        <v>22</v>
      </c>
      <c r="P29" s="9" t="s">
        <v>23</v>
      </c>
      <c r="Q29" s="14">
        <v>18595</v>
      </c>
      <c r="R29" s="14">
        <v>16996.14</v>
      </c>
      <c r="S29" s="20">
        <v>0</v>
      </c>
      <c r="T29" s="30">
        <f t="shared" si="3"/>
        <v>0</v>
      </c>
      <c r="U29" s="30">
        <f t="shared" si="4"/>
        <v>0</v>
      </c>
      <c r="V29" s="30">
        <f t="shared" si="5"/>
        <v>0</v>
      </c>
      <c r="W29" s="20">
        <v>0</v>
      </c>
      <c r="X29" s="20">
        <v>0</v>
      </c>
      <c r="Y29" s="20">
        <v>0</v>
      </c>
      <c r="Z29" s="20">
        <v>0</v>
      </c>
      <c r="AA29" s="20">
        <v>0</v>
      </c>
      <c r="AB29" s="20">
        <v>0</v>
      </c>
      <c r="AC29" s="20">
        <v>0</v>
      </c>
      <c r="AD29" s="30">
        <f t="shared" si="0"/>
        <v>0</v>
      </c>
      <c r="AE29" s="30"/>
      <c r="AF29" s="30">
        <f t="shared" si="1"/>
        <v>0</v>
      </c>
      <c r="AG29" s="30"/>
      <c r="AH29" s="30">
        <f t="shared" si="2"/>
        <v>0</v>
      </c>
    </row>
    <row r="30" spans="1:34" x14ac:dyDescent="0.35">
      <c r="A30" t="s">
        <v>953</v>
      </c>
      <c r="B30" s="26">
        <v>8470150</v>
      </c>
      <c r="C30" s="5" t="s">
        <v>96</v>
      </c>
      <c r="D30" s="26">
        <v>425900</v>
      </c>
      <c r="E30" s="5" t="s">
        <v>40</v>
      </c>
      <c r="F30" s="5" t="s">
        <v>98</v>
      </c>
      <c r="G30" s="17">
        <v>1</v>
      </c>
      <c r="H30" s="17">
        <v>1</v>
      </c>
      <c r="I30" s="18"/>
      <c r="J30" s="18"/>
      <c r="K30" s="18"/>
      <c r="L30" s="17">
        <v>1</v>
      </c>
      <c r="M30" s="8" t="s">
        <v>20</v>
      </c>
      <c r="N30" s="8" t="s">
        <v>21</v>
      </c>
      <c r="O30" s="8" t="s">
        <v>22</v>
      </c>
      <c r="P30" s="9" t="s">
        <v>23</v>
      </c>
      <c r="Q30" s="14">
        <v>0.17000000000007301</v>
      </c>
      <c r="R30" s="14">
        <v>0</v>
      </c>
      <c r="S30" s="20">
        <v>0</v>
      </c>
      <c r="T30" s="30">
        <f t="shared" si="3"/>
        <v>0</v>
      </c>
      <c r="U30" s="30">
        <f t="shared" si="4"/>
        <v>0</v>
      </c>
      <c r="V30" s="30">
        <f t="shared" si="5"/>
        <v>0</v>
      </c>
      <c r="W30" s="20">
        <v>0</v>
      </c>
      <c r="X30" s="20">
        <v>0</v>
      </c>
      <c r="Y30" s="20">
        <v>0</v>
      </c>
      <c r="Z30" s="20">
        <v>0</v>
      </c>
      <c r="AA30" s="20">
        <v>0</v>
      </c>
      <c r="AB30" s="20">
        <v>0</v>
      </c>
      <c r="AC30" s="20">
        <v>0</v>
      </c>
      <c r="AD30" s="30">
        <f t="shared" si="0"/>
        <v>0</v>
      </c>
      <c r="AE30" s="30"/>
      <c r="AF30" s="30">
        <f t="shared" si="1"/>
        <v>0</v>
      </c>
      <c r="AG30" s="30"/>
      <c r="AH30" s="30">
        <f t="shared" si="2"/>
        <v>0</v>
      </c>
    </row>
    <row r="31" spans="1:34" x14ac:dyDescent="0.35">
      <c r="A31" t="s">
        <v>958</v>
      </c>
      <c r="B31" s="26">
        <v>8470230</v>
      </c>
      <c r="C31" s="5" t="s">
        <v>100</v>
      </c>
      <c r="D31" s="26">
        <v>420550</v>
      </c>
      <c r="E31" s="5" t="s">
        <v>18</v>
      </c>
      <c r="F31" s="5" t="s">
        <v>101</v>
      </c>
      <c r="G31" s="17">
        <v>80740</v>
      </c>
      <c r="H31" s="17">
        <v>80740</v>
      </c>
      <c r="I31" s="17">
        <v>27566.75</v>
      </c>
      <c r="J31" s="18"/>
      <c r="K31" s="18"/>
      <c r="L31" s="17">
        <v>53173.25</v>
      </c>
      <c r="M31" s="8" t="s">
        <v>20</v>
      </c>
      <c r="N31" s="8" t="s">
        <v>21</v>
      </c>
      <c r="O31" s="8" t="s">
        <v>22</v>
      </c>
      <c r="P31" s="9" t="s">
        <v>23</v>
      </c>
      <c r="Q31" s="14">
        <v>79821</v>
      </c>
      <c r="R31" s="14">
        <v>79119.87</v>
      </c>
      <c r="S31" s="20">
        <v>1020620</v>
      </c>
      <c r="T31" s="30">
        <f t="shared" si="3"/>
        <v>918558</v>
      </c>
      <c r="U31" s="30">
        <f t="shared" si="4"/>
        <v>816496</v>
      </c>
      <c r="V31" s="30">
        <f t="shared" si="5"/>
        <v>714434</v>
      </c>
      <c r="W31" s="20">
        <v>2057477.5</v>
      </c>
      <c r="X31" s="20">
        <v>3110580</v>
      </c>
      <c r="Y31" s="20">
        <v>1020620</v>
      </c>
      <c r="Z31" s="20">
        <v>2057477.5</v>
      </c>
      <c r="AA31" s="20">
        <v>3110580</v>
      </c>
      <c r="AB31" s="20">
        <v>154511.25</v>
      </c>
      <c r="AC31" s="20">
        <v>346385.91999999998</v>
      </c>
      <c r="AD31" s="30">
        <f t="shared" si="0"/>
        <v>0</v>
      </c>
      <c r="AE31" s="30"/>
      <c r="AF31" s="30">
        <f t="shared" si="1"/>
        <v>0</v>
      </c>
      <c r="AG31" s="30"/>
      <c r="AH31" s="30">
        <f t="shared" si="2"/>
        <v>0</v>
      </c>
    </row>
    <row r="32" spans="1:34" x14ac:dyDescent="0.35">
      <c r="A32" t="s">
        <v>958</v>
      </c>
      <c r="B32" s="26">
        <v>8470230</v>
      </c>
      <c r="C32" s="5" t="s">
        <v>100</v>
      </c>
      <c r="D32" s="26">
        <v>425100</v>
      </c>
      <c r="E32" s="5" t="s">
        <v>79</v>
      </c>
      <c r="F32" s="5" t="s">
        <v>102</v>
      </c>
      <c r="G32" s="17">
        <v>240000</v>
      </c>
      <c r="H32" s="17">
        <v>240000</v>
      </c>
      <c r="I32" s="18"/>
      <c r="J32" s="18"/>
      <c r="K32" s="18"/>
      <c r="L32" s="17">
        <v>240000</v>
      </c>
      <c r="M32" s="8" t="s">
        <v>20</v>
      </c>
      <c r="N32" s="8" t="s">
        <v>21</v>
      </c>
      <c r="O32" s="8" t="s">
        <v>22</v>
      </c>
      <c r="P32" s="9" t="s">
        <v>23</v>
      </c>
      <c r="Q32" s="14">
        <v>0</v>
      </c>
      <c r="R32" s="14">
        <v>0</v>
      </c>
      <c r="S32" s="20">
        <v>300000</v>
      </c>
      <c r="T32" s="30">
        <f t="shared" si="3"/>
        <v>270000</v>
      </c>
      <c r="U32" s="30">
        <f t="shared" si="4"/>
        <v>240000</v>
      </c>
      <c r="V32" s="30">
        <f t="shared" si="5"/>
        <v>210000</v>
      </c>
      <c r="W32" s="20">
        <v>300000</v>
      </c>
      <c r="X32" s="20">
        <v>300000</v>
      </c>
      <c r="Y32" s="20">
        <v>300000</v>
      </c>
      <c r="Z32" s="20">
        <v>300000</v>
      </c>
      <c r="AA32" s="20">
        <v>300000</v>
      </c>
      <c r="AB32" s="20">
        <v>0</v>
      </c>
      <c r="AC32" s="20">
        <v>251555</v>
      </c>
      <c r="AD32" s="30">
        <f t="shared" si="0"/>
        <v>0</v>
      </c>
      <c r="AE32" s="30"/>
      <c r="AF32" s="30">
        <f t="shared" si="1"/>
        <v>0</v>
      </c>
      <c r="AG32" s="30"/>
      <c r="AH32" s="30">
        <f t="shared" si="2"/>
        <v>0</v>
      </c>
    </row>
    <row r="33" spans="1:35" x14ac:dyDescent="0.35">
      <c r="A33" t="s">
        <v>958</v>
      </c>
      <c r="B33" s="26">
        <v>8470230</v>
      </c>
      <c r="C33" s="5" t="s">
        <v>100</v>
      </c>
      <c r="D33" s="26">
        <v>425510</v>
      </c>
      <c r="E33" s="5" t="s">
        <v>37</v>
      </c>
      <c r="F33" s="5" t="s">
        <v>103</v>
      </c>
      <c r="G33" s="17">
        <v>10000</v>
      </c>
      <c r="H33" s="17">
        <v>10000</v>
      </c>
      <c r="I33" s="17">
        <v>-6134.47</v>
      </c>
      <c r="J33" s="18"/>
      <c r="K33" s="17">
        <v>0</v>
      </c>
      <c r="L33" s="17">
        <v>16134.47</v>
      </c>
      <c r="M33" s="8" t="s">
        <v>20</v>
      </c>
      <c r="N33" s="8" t="s">
        <v>21</v>
      </c>
      <c r="O33" s="8" t="s">
        <v>22</v>
      </c>
      <c r="P33" s="9" t="s">
        <v>23</v>
      </c>
      <c r="Q33" s="14">
        <v>17919</v>
      </c>
      <c r="R33" s="14">
        <v>17919</v>
      </c>
      <c r="S33" s="20">
        <v>34000</v>
      </c>
      <c r="T33" s="30">
        <f t="shared" si="3"/>
        <v>30600</v>
      </c>
      <c r="U33" s="30">
        <f t="shared" si="4"/>
        <v>27200</v>
      </c>
      <c r="V33" s="30">
        <f t="shared" si="5"/>
        <v>23800</v>
      </c>
      <c r="W33" s="20">
        <v>34000</v>
      </c>
      <c r="X33" s="20">
        <v>34000</v>
      </c>
      <c r="Y33" s="20">
        <v>34000</v>
      </c>
      <c r="Z33" s="20">
        <v>34000</v>
      </c>
      <c r="AA33" s="20">
        <v>34000</v>
      </c>
      <c r="AB33" s="20">
        <v>0</v>
      </c>
      <c r="AC33" s="20">
        <v>46160.94</v>
      </c>
      <c r="AD33" s="30">
        <f t="shared" si="0"/>
        <v>0</v>
      </c>
      <c r="AE33" s="30"/>
      <c r="AF33" s="30">
        <f t="shared" si="1"/>
        <v>0</v>
      </c>
      <c r="AG33" s="30"/>
      <c r="AH33" s="30">
        <f t="shared" si="2"/>
        <v>0</v>
      </c>
    </row>
    <row r="34" spans="1:35" x14ac:dyDescent="0.35">
      <c r="A34" t="s">
        <v>958</v>
      </c>
      <c r="B34" s="26">
        <v>8470230</v>
      </c>
      <c r="C34" s="5" t="s">
        <v>100</v>
      </c>
      <c r="D34" s="26">
        <v>425550</v>
      </c>
      <c r="E34" s="5" t="s">
        <v>83</v>
      </c>
      <c r="F34" s="5" t="s">
        <v>104</v>
      </c>
      <c r="G34" s="17">
        <v>16500</v>
      </c>
      <c r="H34" s="17">
        <v>16500</v>
      </c>
      <c r="I34" s="17">
        <v>3326.03</v>
      </c>
      <c r="J34" s="18"/>
      <c r="K34" s="18"/>
      <c r="L34" s="17">
        <v>13173.97</v>
      </c>
      <c r="M34" s="8" t="s">
        <v>20</v>
      </c>
      <c r="N34" s="8" t="s">
        <v>21</v>
      </c>
      <c r="O34" s="8" t="s">
        <v>22</v>
      </c>
      <c r="P34" s="9" t="s">
        <v>23</v>
      </c>
      <c r="Q34" s="14">
        <v>25218</v>
      </c>
      <c r="R34" s="14">
        <v>25200.26</v>
      </c>
      <c r="S34" s="20">
        <v>222000</v>
      </c>
      <c r="T34" s="30">
        <f t="shared" si="3"/>
        <v>199800</v>
      </c>
      <c r="U34" s="30">
        <f t="shared" si="4"/>
        <v>177600</v>
      </c>
      <c r="V34" s="30">
        <f t="shared" si="5"/>
        <v>155400</v>
      </c>
      <c r="W34" s="20">
        <v>222000</v>
      </c>
      <c r="X34" s="20">
        <v>222000</v>
      </c>
      <c r="Y34" s="20">
        <v>222000</v>
      </c>
      <c r="Z34" s="20">
        <v>222000</v>
      </c>
      <c r="AA34" s="20">
        <v>222000</v>
      </c>
      <c r="AB34" s="20">
        <v>6178.69</v>
      </c>
      <c r="AC34" s="20">
        <v>347020.06</v>
      </c>
      <c r="AD34" s="30">
        <f t="shared" si="0"/>
        <v>0</v>
      </c>
      <c r="AE34" s="30"/>
      <c r="AF34" s="30">
        <f t="shared" si="1"/>
        <v>0</v>
      </c>
      <c r="AG34" s="30"/>
      <c r="AH34" s="30">
        <f t="shared" si="2"/>
        <v>0</v>
      </c>
    </row>
    <row r="35" spans="1:35" x14ac:dyDescent="0.35">
      <c r="A35" t="s">
        <v>958</v>
      </c>
      <c r="B35" s="26">
        <v>8470230</v>
      </c>
      <c r="C35" s="5" t="s">
        <v>100</v>
      </c>
      <c r="D35" s="26">
        <v>425743</v>
      </c>
      <c r="E35" s="5" t="s">
        <v>106</v>
      </c>
      <c r="F35" s="5" t="s">
        <v>107</v>
      </c>
      <c r="G35" s="17">
        <v>720000</v>
      </c>
      <c r="H35" s="17">
        <v>720000</v>
      </c>
      <c r="I35" s="17">
        <v>720000</v>
      </c>
      <c r="J35" s="18"/>
      <c r="K35" s="18"/>
      <c r="L35" s="17">
        <v>0</v>
      </c>
      <c r="M35" s="8" t="s">
        <v>20</v>
      </c>
      <c r="N35" s="8" t="s">
        <v>21</v>
      </c>
      <c r="O35" s="8" t="s">
        <v>22</v>
      </c>
      <c r="P35" s="9" t="s">
        <v>23</v>
      </c>
      <c r="Q35" s="14">
        <v>2010000</v>
      </c>
      <c r="R35" s="14">
        <v>2010000</v>
      </c>
      <c r="S35" s="20">
        <v>240000</v>
      </c>
      <c r="T35" s="30">
        <f t="shared" si="3"/>
        <v>216000</v>
      </c>
      <c r="U35" s="30">
        <f t="shared" si="4"/>
        <v>192000</v>
      </c>
      <c r="V35" s="30">
        <f t="shared" si="5"/>
        <v>168000</v>
      </c>
      <c r="W35" s="20">
        <v>0</v>
      </c>
      <c r="X35" s="20">
        <v>0</v>
      </c>
      <c r="Y35" s="20">
        <v>240000</v>
      </c>
      <c r="Z35" s="20">
        <v>0</v>
      </c>
      <c r="AA35" s="20">
        <v>0</v>
      </c>
      <c r="AB35" s="20">
        <v>3500875</v>
      </c>
      <c r="AC35" s="20">
        <v>7340000</v>
      </c>
      <c r="AD35" s="30">
        <f t="shared" si="0"/>
        <v>0</v>
      </c>
      <c r="AE35" s="30"/>
      <c r="AF35" s="30">
        <f t="shared" si="1"/>
        <v>0</v>
      </c>
      <c r="AG35" s="30"/>
      <c r="AH35" s="30">
        <f t="shared" si="2"/>
        <v>0</v>
      </c>
    </row>
    <row r="36" spans="1:35" x14ac:dyDescent="0.35">
      <c r="A36" t="s">
        <v>958</v>
      </c>
      <c r="B36" s="26">
        <v>8470230</v>
      </c>
      <c r="C36" s="5" t="s">
        <v>100</v>
      </c>
      <c r="D36" s="26">
        <v>425744</v>
      </c>
      <c r="E36" s="5" t="s">
        <v>109</v>
      </c>
      <c r="F36" s="5" t="s">
        <v>110</v>
      </c>
      <c r="G36" s="17">
        <v>1</v>
      </c>
      <c r="H36" s="17">
        <v>1</v>
      </c>
      <c r="I36" s="18"/>
      <c r="J36" s="18"/>
      <c r="K36" s="18"/>
      <c r="L36" s="17">
        <v>1</v>
      </c>
      <c r="M36" s="8" t="s">
        <v>20</v>
      </c>
      <c r="N36" s="8" t="s">
        <v>21</v>
      </c>
      <c r="O36" s="8" t="s">
        <v>22</v>
      </c>
      <c r="P36" s="9" t="s">
        <v>23</v>
      </c>
      <c r="Q36" s="14">
        <v>1</v>
      </c>
      <c r="R36" s="14">
        <v>0</v>
      </c>
      <c r="S36" s="20">
        <v>4816800</v>
      </c>
      <c r="T36" s="30">
        <f t="shared" si="3"/>
        <v>4335120</v>
      </c>
      <c r="U36" s="30">
        <f t="shared" si="4"/>
        <v>3853440</v>
      </c>
      <c r="V36" s="30">
        <f t="shared" si="5"/>
        <v>3371760</v>
      </c>
      <c r="W36" s="20">
        <v>5724000</v>
      </c>
      <c r="X36" s="20">
        <v>6107400</v>
      </c>
      <c r="Y36" s="20">
        <v>4816800</v>
      </c>
      <c r="Z36" s="20">
        <v>5724000</v>
      </c>
      <c r="AA36" s="20">
        <v>6107400</v>
      </c>
      <c r="AB36" s="20">
        <v>4336.82</v>
      </c>
      <c r="AC36" s="20">
        <v>0</v>
      </c>
      <c r="AD36" s="30">
        <f t="shared" si="0"/>
        <v>0</v>
      </c>
      <c r="AE36" s="30"/>
      <c r="AF36" s="30">
        <f t="shared" si="1"/>
        <v>0</v>
      </c>
      <c r="AG36" s="30"/>
      <c r="AH36" s="30">
        <f t="shared" si="2"/>
        <v>0</v>
      </c>
    </row>
    <row r="37" spans="1:35" x14ac:dyDescent="0.35">
      <c r="A37" t="s">
        <v>958</v>
      </c>
      <c r="B37" s="26">
        <v>8470230</v>
      </c>
      <c r="C37" s="5" t="s">
        <v>100</v>
      </c>
      <c r="D37" s="26">
        <v>425745</v>
      </c>
      <c r="E37" s="5" t="s">
        <v>112</v>
      </c>
      <c r="F37" s="5" t="s">
        <v>113</v>
      </c>
      <c r="G37" s="17">
        <v>1403064</v>
      </c>
      <c r="H37" s="17">
        <v>1403064</v>
      </c>
      <c r="I37" s="17">
        <v>632845</v>
      </c>
      <c r="J37" s="18"/>
      <c r="K37" s="18"/>
      <c r="L37" s="17">
        <v>770219</v>
      </c>
      <c r="M37" s="8" t="s">
        <v>20</v>
      </c>
      <c r="N37" s="8" t="s">
        <v>21</v>
      </c>
      <c r="O37" s="8" t="s">
        <v>22</v>
      </c>
      <c r="P37" s="9" t="s">
        <v>23</v>
      </c>
      <c r="Q37" s="14">
        <v>1899907</v>
      </c>
      <c r="R37" s="14">
        <v>1706509.45</v>
      </c>
      <c r="S37" s="20">
        <v>2629904</v>
      </c>
      <c r="T37" s="30">
        <f t="shared" si="3"/>
        <v>2366913.6</v>
      </c>
      <c r="U37" s="30">
        <f t="shared" si="4"/>
        <v>2103923.2000000002</v>
      </c>
      <c r="V37" s="30">
        <f t="shared" si="5"/>
        <v>1840932.7999999998</v>
      </c>
      <c r="W37" s="20">
        <v>3371287</v>
      </c>
      <c r="X37" s="20">
        <v>3555424</v>
      </c>
      <c r="Y37" s="20">
        <v>2629904</v>
      </c>
      <c r="Z37" s="20">
        <v>3371287</v>
      </c>
      <c r="AA37" s="20">
        <v>3555424</v>
      </c>
      <c r="AB37" s="20">
        <v>561661.9</v>
      </c>
      <c r="AC37" s="20">
        <v>2585908.7999999998</v>
      </c>
      <c r="AD37" s="30">
        <f t="shared" si="0"/>
        <v>0</v>
      </c>
      <c r="AE37" s="30"/>
      <c r="AF37" s="30">
        <f t="shared" si="1"/>
        <v>0</v>
      </c>
      <c r="AG37" s="30"/>
      <c r="AH37" s="30">
        <f t="shared" si="2"/>
        <v>0</v>
      </c>
    </row>
    <row r="38" spans="1:35" x14ac:dyDescent="0.35">
      <c r="A38" t="s">
        <v>958</v>
      </c>
      <c r="B38" s="26">
        <v>8470230</v>
      </c>
      <c r="C38" s="5" t="s">
        <v>100</v>
      </c>
      <c r="D38" s="26">
        <v>425749</v>
      </c>
      <c r="E38" s="5" t="s">
        <v>115</v>
      </c>
      <c r="F38" s="5" t="s">
        <v>116</v>
      </c>
      <c r="G38" s="17">
        <v>101999705</v>
      </c>
      <c r="H38" s="17">
        <v>101999705</v>
      </c>
      <c r="I38" s="17">
        <v>39527820.439999998</v>
      </c>
      <c r="J38" s="18"/>
      <c r="K38" s="18"/>
      <c r="L38" s="17">
        <v>62471884.560000002</v>
      </c>
      <c r="M38" s="8" t="s">
        <v>20</v>
      </c>
      <c r="N38" s="8" t="s">
        <v>21</v>
      </c>
      <c r="O38" s="8" t="s">
        <v>22</v>
      </c>
      <c r="P38" s="9" t="s">
        <v>23</v>
      </c>
      <c r="Q38" s="14">
        <v>22420122</v>
      </c>
      <c r="R38" s="14">
        <v>22420057.32</v>
      </c>
      <c r="S38" s="20">
        <v>168430434</v>
      </c>
      <c r="T38" s="30">
        <f t="shared" si="3"/>
        <v>151587390.59999999</v>
      </c>
      <c r="U38" s="30">
        <f t="shared" si="4"/>
        <v>134744347.20000002</v>
      </c>
      <c r="V38" s="30">
        <f t="shared" si="5"/>
        <v>117901303.8</v>
      </c>
      <c r="W38" s="20">
        <v>207120284</v>
      </c>
      <c r="X38" s="20">
        <v>230044812.40000001</v>
      </c>
      <c r="Y38" s="142">
        <v>140817695</v>
      </c>
      <c r="Z38" s="142">
        <v>155340615</v>
      </c>
      <c r="AA38" s="142">
        <v>172533615</v>
      </c>
      <c r="AB38" s="20">
        <v>0</v>
      </c>
      <c r="AC38" s="20">
        <v>0</v>
      </c>
      <c r="AD38" s="30">
        <f t="shared" si="0"/>
        <v>27612739</v>
      </c>
      <c r="AE38" s="253" t="s">
        <v>6147</v>
      </c>
      <c r="AF38" s="30">
        <f t="shared" si="1"/>
        <v>51779669</v>
      </c>
      <c r="AG38" s="242" t="s">
        <v>6147</v>
      </c>
      <c r="AH38" s="30">
        <f t="shared" si="2"/>
        <v>57511197.400000006</v>
      </c>
      <c r="AI38" s="252" t="s">
        <v>6147</v>
      </c>
    </row>
    <row r="39" spans="1:35" x14ac:dyDescent="0.35">
      <c r="A39" t="s">
        <v>958</v>
      </c>
      <c r="B39" s="26">
        <v>8470230</v>
      </c>
      <c r="C39" s="5" t="s">
        <v>100</v>
      </c>
      <c r="D39" s="26">
        <v>426610</v>
      </c>
      <c r="E39" s="5" t="s">
        <v>43</v>
      </c>
      <c r="F39" s="5" t="s">
        <v>117</v>
      </c>
      <c r="G39" s="17">
        <v>8959</v>
      </c>
      <c r="H39" s="17">
        <v>8959</v>
      </c>
      <c r="I39" s="18"/>
      <c r="J39" s="18"/>
      <c r="K39" s="18"/>
      <c r="L39" s="17">
        <v>8959</v>
      </c>
      <c r="M39" s="8" t="s">
        <v>20</v>
      </c>
      <c r="N39" s="8" t="s">
        <v>21</v>
      </c>
      <c r="O39" s="8" t="s">
        <v>22</v>
      </c>
      <c r="P39" s="9" t="s">
        <v>23</v>
      </c>
      <c r="Q39" s="14">
        <v>1</v>
      </c>
      <c r="R39" s="14">
        <v>0</v>
      </c>
      <c r="S39" s="20">
        <v>10000</v>
      </c>
      <c r="T39" s="30">
        <f t="shared" si="3"/>
        <v>9000</v>
      </c>
      <c r="U39" s="30">
        <f t="shared" si="4"/>
        <v>8000</v>
      </c>
      <c r="V39" s="30">
        <f t="shared" si="5"/>
        <v>7000</v>
      </c>
      <c r="W39" s="20">
        <v>10000</v>
      </c>
      <c r="X39" s="20">
        <v>10000</v>
      </c>
      <c r="Y39" s="20">
        <v>10000</v>
      </c>
      <c r="Z39" s="20">
        <v>10000</v>
      </c>
      <c r="AA39" s="20">
        <v>10000</v>
      </c>
      <c r="AB39" s="20">
        <v>31437.25</v>
      </c>
      <c r="AC39" s="20">
        <v>0</v>
      </c>
      <c r="AD39" s="30">
        <f t="shared" si="0"/>
        <v>0</v>
      </c>
      <c r="AE39" s="30"/>
      <c r="AF39" s="30">
        <f t="shared" si="1"/>
        <v>0</v>
      </c>
      <c r="AG39" s="30"/>
      <c r="AH39" s="30">
        <f t="shared" si="2"/>
        <v>0</v>
      </c>
    </row>
    <row r="40" spans="1:35" x14ac:dyDescent="0.35">
      <c r="A40" t="s">
        <v>958</v>
      </c>
      <c r="B40" s="26">
        <v>8470230</v>
      </c>
      <c r="C40" s="5" t="s">
        <v>100</v>
      </c>
      <c r="D40" s="26">
        <v>436110</v>
      </c>
      <c r="E40" s="5" t="s">
        <v>64</v>
      </c>
      <c r="F40" s="5" t="s">
        <v>118</v>
      </c>
      <c r="G40" s="17">
        <v>5000</v>
      </c>
      <c r="H40" s="17">
        <v>5000</v>
      </c>
      <c r="I40" s="18"/>
      <c r="J40" s="18"/>
      <c r="K40" s="18"/>
      <c r="L40" s="17">
        <v>5000</v>
      </c>
      <c r="M40" s="8" t="s">
        <v>20</v>
      </c>
      <c r="N40" s="8" t="s">
        <v>21</v>
      </c>
      <c r="O40" s="8" t="s">
        <v>22</v>
      </c>
      <c r="P40" s="9" t="s">
        <v>23</v>
      </c>
      <c r="Q40" s="14">
        <v>42101</v>
      </c>
      <c r="R40" s="14">
        <v>42100</v>
      </c>
      <c r="S40" s="20">
        <v>5000</v>
      </c>
      <c r="T40" s="30">
        <f t="shared" si="3"/>
        <v>4500</v>
      </c>
      <c r="U40" s="30">
        <f t="shared" si="4"/>
        <v>4000</v>
      </c>
      <c r="V40" s="30">
        <f t="shared" si="5"/>
        <v>3500</v>
      </c>
      <c r="W40" s="20">
        <v>5000</v>
      </c>
      <c r="X40" s="20">
        <v>5000</v>
      </c>
      <c r="Y40" s="20">
        <v>5000</v>
      </c>
      <c r="Z40" s="20">
        <v>5000</v>
      </c>
      <c r="AA40" s="20">
        <v>5000</v>
      </c>
      <c r="AB40" s="20">
        <v>1650</v>
      </c>
      <c r="AC40" s="20">
        <v>1400</v>
      </c>
      <c r="AD40" s="30">
        <f t="shared" si="0"/>
        <v>0</v>
      </c>
      <c r="AE40" s="30"/>
      <c r="AF40" s="30">
        <f t="shared" si="1"/>
        <v>0</v>
      </c>
      <c r="AG40" s="30"/>
      <c r="AH40" s="30">
        <f t="shared" si="2"/>
        <v>0</v>
      </c>
    </row>
    <row r="41" spans="1:35" x14ac:dyDescent="0.35">
      <c r="A41" t="s">
        <v>950</v>
      </c>
      <c r="B41" s="26">
        <v>8470305</v>
      </c>
      <c r="C41" s="5" t="s">
        <v>120</v>
      </c>
      <c r="D41" s="26">
        <v>420550</v>
      </c>
      <c r="E41" s="5" t="s">
        <v>18</v>
      </c>
      <c r="F41" s="5" t="s">
        <v>121</v>
      </c>
      <c r="G41" s="17">
        <v>1</v>
      </c>
      <c r="H41" s="17">
        <v>1</v>
      </c>
      <c r="I41" s="18"/>
      <c r="J41" s="18"/>
      <c r="K41" s="18"/>
      <c r="L41" s="17">
        <v>1</v>
      </c>
      <c r="M41" s="8" t="s">
        <v>20</v>
      </c>
      <c r="N41" s="8" t="s">
        <v>21</v>
      </c>
      <c r="O41" s="8" t="s">
        <v>22</v>
      </c>
      <c r="P41" s="9" t="s">
        <v>23</v>
      </c>
      <c r="Q41" s="14">
        <v>0.43000000000029098</v>
      </c>
      <c r="R41" s="14">
        <v>0</v>
      </c>
      <c r="S41" s="20">
        <v>10000</v>
      </c>
      <c r="T41" s="30">
        <f t="shared" si="3"/>
        <v>9000</v>
      </c>
      <c r="U41" s="30">
        <f t="shared" si="4"/>
        <v>8000</v>
      </c>
      <c r="V41" s="30">
        <f t="shared" si="5"/>
        <v>7000</v>
      </c>
      <c r="W41" s="20">
        <v>10000</v>
      </c>
      <c r="X41" s="20">
        <v>10000</v>
      </c>
      <c r="Y41" s="20">
        <v>10000</v>
      </c>
      <c r="Z41" s="20">
        <v>10000</v>
      </c>
      <c r="AA41" s="20">
        <v>10000</v>
      </c>
      <c r="AB41" s="20">
        <v>0</v>
      </c>
      <c r="AC41" s="20">
        <v>0</v>
      </c>
      <c r="AD41" s="30">
        <f t="shared" si="0"/>
        <v>0</v>
      </c>
      <c r="AE41" s="30"/>
      <c r="AF41" s="30">
        <f t="shared" si="1"/>
        <v>0</v>
      </c>
      <c r="AG41" s="30"/>
      <c r="AH41" s="30">
        <f t="shared" si="2"/>
        <v>0</v>
      </c>
    </row>
    <row r="42" spans="1:35" x14ac:dyDescent="0.35">
      <c r="A42" t="s">
        <v>950</v>
      </c>
      <c r="B42" s="26">
        <v>8470305</v>
      </c>
      <c r="C42" s="5" t="s">
        <v>120</v>
      </c>
      <c r="D42" s="26">
        <v>420570</v>
      </c>
      <c r="E42" s="5" t="s">
        <v>25</v>
      </c>
      <c r="F42" s="5" t="s">
        <v>122</v>
      </c>
      <c r="G42" s="17">
        <v>0</v>
      </c>
      <c r="H42" s="17">
        <v>9200</v>
      </c>
      <c r="I42" s="17">
        <v>4591.25</v>
      </c>
      <c r="J42" s="18"/>
      <c r="K42" s="18"/>
      <c r="L42" s="17">
        <v>4608.75</v>
      </c>
      <c r="M42" s="8" t="s">
        <v>20</v>
      </c>
      <c r="N42" s="8" t="s">
        <v>21</v>
      </c>
      <c r="O42" s="8" t="s">
        <v>22</v>
      </c>
      <c r="P42" s="9" t="s">
        <v>23</v>
      </c>
      <c r="Q42" s="14">
        <v>4592</v>
      </c>
      <c r="R42" s="14">
        <v>4591.25</v>
      </c>
      <c r="S42" s="20">
        <v>10000</v>
      </c>
      <c r="T42" s="30">
        <f t="shared" si="3"/>
        <v>9000</v>
      </c>
      <c r="U42" s="30">
        <f t="shared" si="4"/>
        <v>8000</v>
      </c>
      <c r="V42" s="30">
        <f t="shared" si="5"/>
        <v>7000</v>
      </c>
      <c r="W42" s="20">
        <v>10000</v>
      </c>
      <c r="X42" s="20">
        <v>10000</v>
      </c>
      <c r="Y42" s="20">
        <v>10000</v>
      </c>
      <c r="Z42" s="20">
        <v>10000</v>
      </c>
      <c r="AA42" s="20">
        <v>10000</v>
      </c>
      <c r="AB42" s="20">
        <v>4591.25</v>
      </c>
      <c r="AC42" s="20">
        <v>4591.25</v>
      </c>
      <c r="AD42" s="30">
        <f t="shared" si="0"/>
        <v>0</v>
      </c>
      <c r="AE42" s="30"/>
      <c r="AF42" s="30">
        <f t="shared" si="1"/>
        <v>0</v>
      </c>
      <c r="AG42" s="30"/>
      <c r="AH42" s="30">
        <f t="shared" si="2"/>
        <v>0</v>
      </c>
    </row>
    <row r="43" spans="1:35" x14ac:dyDescent="0.35">
      <c r="A43" t="s">
        <v>950</v>
      </c>
      <c r="B43" s="26">
        <v>8470305</v>
      </c>
      <c r="C43" s="5" t="s">
        <v>120</v>
      </c>
      <c r="D43" s="26">
        <v>421700</v>
      </c>
      <c r="E43" s="5" t="s">
        <v>34</v>
      </c>
      <c r="F43" s="5" t="s">
        <v>123</v>
      </c>
      <c r="G43" s="17">
        <v>400000</v>
      </c>
      <c r="H43" s="17">
        <v>390800</v>
      </c>
      <c r="I43" s="18"/>
      <c r="J43" s="18"/>
      <c r="K43" s="18"/>
      <c r="L43" s="17">
        <v>390800</v>
      </c>
      <c r="M43" s="8" t="s">
        <v>20</v>
      </c>
      <c r="N43" s="8" t="s">
        <v>21</v>
      </c>
      <c r="O43" s="8" t="s">
        <v>22</v>
      </c>
      <c r="P43" s="9" t="s">
        <v>23</v>
      </c>
      <c r="Q43" s="14">
        <v>597851.4</v>
      </c>
      <c r="R43" s="14">
        <v>597850.89</v>
      </c>
      <c r="S43" s="20">
        <v>506004</v>
      </c>
      <c r="T43" s="30">
        <f t="shared" si="3"/>
        <v>455403.60000000003</v>
      </c>
      <c r="U43" s="30">
        <f t="shared" si="4"/>
        <v>404803.2</v>
      </c>
      <c r="V43" s="30">
        <f t="shared" si="5"/>
        <v>354202.8</v>
      </c>
      <c r="W43" s="20">
        <v>210000</v>
      </c>
      <c r="X43" s="20">
        <v>3659997</v>
      </c>
      <c r="Y43" s="20">
        <v>506004</v>
      </c>
      <c r="Z43" s="20">
        <v>210000</v>
      </c>
      <c r="AA43" s="20">
        <v>3659997</v>
      </c>
      <c r="AB43" s="20">
        <v>375778.65</v>
      </c>
      <c r="AC43" s="20">
        <v>391361.36</v>
      </c>
      <c r="AD43" s="30">
        <f t="shared" si="0"/>
        <v>0</v>
      </c>
      <c r="AE43" s="30"/>
      <c r="AF43" s="30">
        <f t="shared" si="1"/>
        <v>0</v>
      </c>
      <c r="AG43" s="30"/>
      <c r="AH43" s="30">
        <f t="shared" si="2"/>
        <v>0</v>
      </c>
    </row>
    <row r="44" spans="1:35" x14ac:dyDescent="0.35">
      <c r="A44" t="s">
        <v>950</v>
      </c>
      <c r="B44" s="26">
        <v>8470305</v>
      </c>
      <c r="C44" s="5" t="s">
        <v>120</v>
      </c>
      <c r="D44" s="26">
        <v>425510</v>
      </c>
      <c r="E44" s="5" t="s">
        <v>37</v>
      </c>
      <c r="F44" s="5" t="s">
        <v>124</v>
      </c>
      <c r="G44" s="17">
        <v>10000</v>
      </c>
      <c r="H44" s="17">
        <v>10000</v>
      </c>
      <c r="I44" s="17">
        <v>-252</v>
      </c>
      <c r="J44" s="18"/>
      <c r="K44" s="18"/>
      <c r="L44" s="17">
        <v>10252</v>
      </c>
      <c r="M44" s="8" t="s">
        <v>20</v>
      </c>
      <c r="N44" s="8" t="s">
        <v>21</v>
      </c>
      <c r="O44" s="8" t="s">
        <v>22</v>
      </c>
      <c r="P44" s="9" t="s">
        <v>23</v>
      </c>
      <c r="Q44" s="14">
        <v>10444.08</v>
      </c>
      <c r="R44" s="14">
        <v>10444</v>
      </c>
      <c r="S44" s="20">
        <v>20000</v>
      </c>
      <c r="T44" s="30">
        <f t="shared" si="3"/>
        <v>18000</v>
      </c>
      <c r="U44" s="30">
        <f t="shared" si="4"/>
        <v>16000</v>
      </c>
      <c r="V44" s="30">
        <f t="shared" si="5"/>
        <v>14000</v>
      </c>
      <c r="W44" s="20">
        <v>20000</v>
      </c>
      <c r="X44" s="20">
        <v>20000</v>
      </c>
      <c r="Y44" s="20">
        <v>20000</v>
      </c>
      <c r="Z44" s="20">
        <v>20000</v>
      </c>
      <c r="AA44" s="20">
        <v>20000</v>
      </c>
      <c r="AB44" s="20">
        <v>26029.52</v>
      </c>
      <c r="AC44" s="20">
        <v>38554.15</v>
      </c>
      <c r="AD44" s="30">
        <f t="shared" si="0"/>
        <v>0</v>
      </c>
      <c r="AE44" s="30"/>
      <c r="AF44" s="30">
        <f t="shared" si="1"/>
        <v>0</v>
      </c>
      <c r="AG44" s="30"/>
      <c r="AH44" s="30">
        <f t="shared" si="2"/>
        <v>0</v>
      </c>
    </row>
    <row r="45" spans="1:35" x14ac:dyDescent="0.35">
      <c r="A45" t="s">
        <v>950</v>
      </c>
      <c r="B45" s="26">
        <v>8470305</v>
      </c>
      <c r="C45" s="5" t="s">
        <v>120</v>
      </c>
      <c r="D45" s="26">
        <v>425720</v>
      </c>
      <c r="E45" s="5" t="s">
        <v>126</v>
      </c>
      <c r="F45" s="5" t="s">
        <v>127</v>
      </c>
      <c r="G45" s="18"/>
      <c r="H45" s="18"/>
      <c r="I45" s="17">
        <v>-3415.89</v>
      </c>
      <c r="J45" s="18"/>
      <c r="K45" s="18"/>
      <c r="L45" s="17">
        <v>3415.89</v>
      </c>
      <c r="M45" s="8" t="s">
        <v>20</v>
      </c>
      <c r="N45" s="8" t="s">
        <v>21</v>
      </c>
      <c r="O45" s="8" t="s">
        <v>22</v>
      </c>
      <c r="P45" s="9" t="s">
        <v>23</v>
      </c>
      <c r="Q45" s="14">
        <v>0</v>
      </c>
      <c r="R45" s="14">
        <v>0</v>
      </c>
      <c r="S45" s="20">
        <v>0</v>
      </c>
      <c r="T45" s="30">
        <f t="shared" si="3"/>
        <v>0</v>
      </c>
      <c r="U45" s="30">
        <f t="shared" si="4"/>
        <v>0</v>
      </c>
      <c r="V45" s="30">
        <f t="shared" si="5"/>
        <v>0</v>
      </c>
      <c r="W45" s="20">
        <v>0</v>
      </c>
      <c r="X45" s="20">
        <v>0</v>
      </c>
      <c r="Y45" s="20">
        <v>0</v>
      </c>
      <c r="Z45" s="20">
        <v>0</v>
      </c>
      <c r="AA45" s="20">
        <v>0</v>
      </c>
      <c r="AB45" s="20">
        <v>0</v>
      </c>
      <c r="AC45" s="20">
        <v>29384</v>
      </c>
      <c r="AD45" s="30">
        <f t="shared" si="0"/>
        <v>0</v>
      </c>
      <c r="AE45" s="30"/>
      <c r="AF45" s="30">
        <f t="shared" si="1"/>
        <v>0</v>
      </c>
      <c r="AG45" s="30"/>
      <c r="AH45" s="30">
        <f t="shared" si="2"/>
        <v>0</v>
      </c>
    </row>
    <row r="46" spans="1:35" x14ac:dyDescent="0.35">
      <c r="A46" t="s">
        <v>950</v>
      </c>
      <c r="B46" s="26">
        <v>8470305</v>
      </c>
      <c r="C46" s="5" t="s">
        <v>120</v>
      </c>
      <c r="D46" s="26">
        <v>425763</v>
      </c>
      <c r="E46" s="5" t="s">
        <v>129</v>
      </c>
      <c r="F46" s="5" t="s">
        <v>130</v>
      </c>
      <c r="G46" s="17">
        <v>30000</v>
      </c>
      <c r="H46" s="17">
        <v>100000</v>
      </c>
      <c r="I46" s="18"/>
      <c r="J46" s="18"/>
      <c r="K46" s="18"/>
      <c r="L46" s="17">
        <v>100000</v>
      </c>
      <c r="M46" s="8" t="s">
        <v>20</v>
      </c>
      <c r="N46" s="8" t="s">
        <v>21</v>
      </c>
      <c r="O46" s="8" t="s">
        <v>22</v>
      </c>
      <c r="P46" s="9" t="s">
        <v>23</v>
      </c>
      <c r="Q46" s="14">
        <v>617772.07999999996</v>
      </c>
      <c r="R46" s="14">
        <v>617637.56000000006</v>
      </c>
      <c r="S46" s="20">
        <v>100000</v>
      </c>
      <c r="T46" s="30">
        <f t="shared" si="3"/>
        <v>90000</v>
      </c>
      <c r="U46" s="30">
        <f t="shared" si="4"/>
        <v>80000</v>
      </c>
      <c r="V46" s="30">
        <f t="shared" si="5"/>
        <v>70000</v>
      </c>
      <c r="W46" s="20">
        <v>110000</v>
      </c>
      <c r="X46" s="20">
        <v>120000</v>
      </c>
      <c r="Y46" s="20">
        <v>100000</v>
      </c>
      <c r="Z46" s="20">
        <v>110000</v>
      </c>
      <c r="AA46" s="20">
        <v>120000</v>
      </c>
      <c r="AB46" s="20">
        <v>23850</v>
      </c>
      <c r="AC46" s="20">
        <v>19184.07</v>
      </c>
      <c r="AD46" s="30">
        <f t="shared" si="0"/>
        <v>0</v>
      </c>
      <c r="AE46" s="30"/>
      <c r="AF46" s="30">
        <f t="shared" si="1"/>
        <v>0</v>
      </c>
      <c r="AG46" s="30"/>
      <c r="AH46" s="30">
        <f t="shared" si="2"/>
        <v>0</v>
      </c>
    </row>
    <row r="47" spans="1:35" x14ac:dyDescent="0.35">
      <c r="A47" t="s">
        <v>950</v>
      </c>
      <c r="B47" s="26">
        <v>8470305</v>
      </c>
      <c r="C47" s="5" t="s">
        <v>120</v>
      </c>
      <c r="D47" s="26">
        <v>425770</v>
      </c>
      <c r="E47" s="5" t="s">
        <v>132</v>
      </c>
      <c r="F47" s="5" t="s">
        <v>133</v>
      </c>
      <c r="G47" s="17">
        <v>30000</v>
      </c>
      <c r="H47" s="17">
        <v>20000</v>
      </c>
      <c r="I47" s="18"/>
      <c r="J47" s="18"/>
      <c r="K47" s="18"/>
      <c r="L47" s="17">
        <v>20000</v>
      </c>
      <c r="M47" s="8" t="s">
        <v>20</v>
      </c>
      <c r="N47" s="8" t="s">
        <v>21</v>
      </c>
      <c r="O47" s="8" t="s">
        <v>22</v>
      </c>
      <c r="P47" s="9" t="s">
        <v>23</v>
      </c>
      <c r="Q47" s="14">
        <v>7219.24</v>
      </c>
      <c r="R47" s="14">
        <v>7218.55</v>
      </c>
      <c r="S47" s="20">
        <v>750000</v>
      </c>
      <c r="T47" s="30">
        <f t="shared" si="3"/>
        <v>675000</v>
      </c>
      <c r="U47" s="30">
        <f t="shared" si="4"/>
        <v>600000</v>
      </c>
      <c r="V47" s="30">
        <f t="shared" si="5"/>
        <v>525000</v>
      </c>
      <c r="W47" s="20">
        <v>795000</v>
      </c>
      <c r="X47" s="20">
        <v>795000</v>
      </c>
      <c r="Y47" s="20">
        <v>750000</v>
      </c>
      <c r="Z47" s="20">
        <v>795000</v>
      </c>
      <c r="AA47" s="20">
        <v>795000</v>
      </c>
      <c r="AB47" s="20">
        <v>956.54</v>
      </c>
      <c r="AC47" s="20">
        <v>96239.15</v>
      </c>
      <c r="AD47" s="30">
        <f t="shared" si="0"/>
        <v>0</v>
      </c>
      <c r="AE47" s="30"/>
      <c r="AF47" s="30">
        <f t="shared" si="1"/>
        <v>0</v>
      </c>
      <c r="AG47" s="30"/>
      <c r="AH47" s="30">
        <f t="shared" si="2"/>
        <v>0</v>
      </c>
    </row>
    <row r="48" spans="1:35" x14ac:dyDescent="0.35">
      <c r="A48" t="s">
        <v>950</v>
      </c>
      <c r="B48" s="26">
        <v>8470305</v>
      </c>
      <c r="C48" s="5" t="s">
        <v>120</v>
      </c>
      <c r="D48" s="26">
        <v>425900</v>
      </c>
      <c r="E48" s="5" t="s">
        <v>40</v>
      </c>
      <c r="F48" s="5" t="s">
        <v>134</v>
      </c>
      <c r="G48" s="18"/>
      <c r="H48" s="18"/>
      <c r="I48" s="17">
        <v>-131</v>
      </c>
      <c r="J48" s="18"/>
      <c r="K48" s="18"/>
      <c r="L48" s="17">
        <v>131</v>
      </c>
      <c r="M48" s="8" t="s">
        <v>20</v>
      </c>
      <c r="N48" s="8" t="s">
        <v>21</v>
      </c>
      <c r="O48" s="8" t="s">
        <v>22</v>
      </c>
      <c r="P48" s="9" t="s">
        <v>23</v>
      </c>
      <c r="Q48" s="14">
        <v>-10520.45</v>
      </c>
      <c r="R48" s="14">
        <v>-10521</v>
      </c>
      <c r="S48" s="20">
        <v>18000</v>
      </c>
      <c r="T48" s="30">
        <f t="shared" si="3"/>
        <v>16200</v>
      </c>
      <c r="U48" s="30">
        <f t="shared" si="4"/>
        <v>14400</v>
      </c>
      <c r="V48" s="30">
        <f t="shared" si="5"/>
        <v>12600</v>
      </c>
      <c r="W48" s="20">
        <v>18000</v>
      </c>
      <c r="X48" s="20">
        <v>18000</v>
      </c>
      <c r="Y48" s="20">
        <v>18000</v>
      </c>
      <c r="Z48" s="20">
        <v>18000</v>
      </c>
      <c r="AA48" s="20">
        <v>18000</v>
      </c>
      <c r="AB48" s="20">
        <v>6238</v>
      </c>
      <c r="AC48" s="20">
        <v>19368.86</v>
      </c>
      <c r="AD48" s="30">
        <f t="shared" si="0"/>
        <v>0</v>
      </c>
      <c r="AE48" s="30"/>
      <c r="AF48" s="30">
        <f t="shared" si="1"/>
        <v>0</v>
      </c>
      <c r="AG48" s="30"/>
      <c r="AH48" s="30">
        <f t="shared" si="2"/>
        <v>0</v>
      </c>
    </row>
    <row r="49" spans="1:34" x14ac:dyDescent="0.35">
      <c r="A49" t="s">
        <v>950</v>
      </c>
      <c r="B49" s="26">
        <v>8470305</v>
      </c>
      <c r="C49" s="5" t="s">
        <v>120</v>
      </c>
      <c r="D49" s="26">
        <v>426610</v>
      </c>
      <c r="E49" s="5" t="s">
        <v>43</v>
      </c>
      <c r="F49" s="5" t="s">
        <v>135</v>
      </c>
      <c r="G49" s="17">
        <v>224793</v>
      </c>
      <c r="H49" s="17">
        <v>224793</v>
      </c>
      <c r="I49" s="17">
        <v>32671.59</v>
      </c>
      <c r="J49" s="17">
        <v>28400.54</v>
      </c>
      <c r="K49" s="18"/>
      <c r="L49" s="17">
        <v>163720.87</v>
      </c>
      <c r="M49" s="8" t="s">
        <v>20</v>
      </c>
      <c r="N49" s="8" t="s">
        <v>21</v>
      </c>
      <c r="O49" s="8" t="s">
        <v>22</v>
      </c>
      <c r="P49" s="9" t="s">
        <v>23</v>
      </c>
      <c r="Q49" s="14">
        <v>236658.87</v>
      </c>
      <c r="R49" s="14">
        <v>236658.04</v>
      </c>
      <c r="S49" s="20">
        <v>100000</v>
      </c>
      <c r="T49" s="30">
        <f t="shared" si="3"/>
        <v>90000</v>
      </c>
      <c r="U49" s="30">
        <f t="shared" si="4"/>
        <v>80000</v>
      </c>
      <c r="V49" s="30">
        <f t="shared" si="5"/>
        <v>70000</v>
      </c>
      <c r="W49" s="20">
        <v>105000</v>
      </c>
      <c r="X49" s="20">
        <v>110000</v>
      </c>
      <c r="Y49" s="20">
        <v>100000</v>
      </c>
      <c r="Z49" s="20">
        <v>105000</v>
      </c>
      <c r="AA49" s="20">
        <v>110000</v>
      </c>
      <c r="AB49" s="20">
        <v>161847.46</v>
      </c>
      <c r="AC49" s="20">
        <v>185612.89</v>
      </c>
      <c r="AD49" s="30">
        <f t="shared" si="0"/>
        <v>0</v>
      </c>
      <c r="AE49" s="30"/>
      <c r="AF49" s="30">
        <f t="shared" si="1"/>
        <v>0</v>
      </c>
      <c r="AG49" s="30"/>
      <c r="AH49" s="30">
        <f t="shared" si="2"/>
        <v>0</v>
      </c>
    </row>
    <row r="50" spans="1:34" x14ac:dyDescent="0.35">
      <c r="A50" t="s">
        <v>950</v>
      </c>
      <c r="B50" s="26">
        <v>8470305</v>
      </c>
      <c r="C50" s="5" t="s">
        <v>120</v>
      </c>
      <c r="D50" s="26">
        <v>428640</v>
      </c>
      <c r="E50" s="5" t="s">
        <v>55</v>
      </c>
      <c r="F50" s="5" t="s">
        <v>136</v>
      </c>
      <c r="G50" s="17">
        <v>1</v>
      </c>
      <c r="H50" s="17">
        <v>1</v>
      </c>
      <c r="I50" s="18"/>
      <c r="J50" s="18"/>
      <c r="K50" s="18"/>
      <c r="L50" s="17">
        <v>1</v>
      </c>
      <c r="M50" s="8" t="s">
        <v>20</v>
      </c>
      <c r="N50" s="8" t="s">
        <v>21</v>
      </c>
      <c r="O50" s="8" t="s">
        <v>22</v>
      </c>
      <c r="P50" s="9" t="s">
        <v>23</v>
      </c>
      <c r="Q50" s="14">
        <v>-3636.61</v>
      </c>
      <c r="R50" s="14">
        <v>-3637.45</v>
      </c>
      <c r="S50" s="20">
        <v>45000</v>
      </c>
      <c r="T50" s="30">
        <f t="shared" si="3"/>
        <v>40500</v>
      </c>
      <c r="U50" s="30">
        <f t="shared" si="4"/>
        <v>36000</v>
      </c>
      <c r="V50" s="30">
        <f t="shared" si="5"/>
        <v>31499.999999999996</v>
      </c>
      <c r="W50" s="20">
        <v>45000</v>
      </c>
      <c r="X50" s="20">
        <v>45000</v>
      </c>
      <c r="Y50" s="20">
        <v>45000</v>
      </c>
      <c r="Z50" s="20">
        <v>45000</v>
      </c>
      <c r="AA50" s="20">
        <v>45000</v>
      </c>
      <c r="AB50" s="20">
        <v>0</v>
      </c>
      <c r="AC50" s="20">
        <v>11200</v>
      </c>
      <c r="AD50" s="30">
        <f t="shared" si="0"/>
        <v>0</v>
      </c>
      <c r="AE50" s="30"/>
      <c r="AF50" s="30">
        <f t="shared" si="1"/>
        <v>0</v>
      </c>
      <c r="AG50" s="30"/>
      <c r="AH50" s="30">
        <f t="shared" si="2"/>
        <v>0</v>
      </c>
    </row>
    <row r="51" spans="1:34" x14ac:dyDescent="0.35">
      <c r="A51" t="s">
        <v>950</v>
      </c>
      <c r="B51" s="26">
        <v>8470305</v>
      </c>
      <c r="C51" s="5" t="s">
        <v>120</v>
      </c>
      <c r="D51" s="26">
        <v>432209</v>
      </c>
      <c r="E51" s="5" t="s">
        <v>138</v>
      </c>
      <c r="F51" s="5" t="s">
        <v>139</v>
      </c>
      <c r="G51" s="17">
        <v>250000</v>
      </c>
      <c r="H51" s="17">
        <v>250000</v>
      </c>
      <c r="I51" s="17">
        <v>101101</v>
      </c>
      <c r="J51" s="17">
        <v>0</v>
      </c>
      <c r="K51" s="17">
        <v>145565.85</v>
      </c>
      <c r="L51" s="17">
        <v>3333.1500000000201</v>
      </c>
      <c r="M51" s="8" t="s">
        <v>20</v>
      </c>
      <c r="N51" s="8" t="s">
        <v>21</v>
      </c>
      <c r="O51" s="8" t="s">
        <v>22</v>
      </c>
      <c r="P51" s="9" t="s">
        <v>23</v>
      </c>
      <c r="Q51" s="14">
        <v>1194799.75</v>
      </c>
      <c r="R51" s="14">
        <v>786038.6</v>
      </c>
      <c r="S51" s="20">
        <v>0</v>
      </c>
      <c r="T51" s="30">
        <f t="shared" si="3"/>
        <v>0</v>
      </c>
      <c r="U51" s="30">
        <f t="shared" si="4"/>
        <v>0</v>
      </c>
      <c r="V51" s="30">
        <f t="shared" si="5"/>
        <v>0</v>
      </c>
      <c r="W51" s="20">
        <v>0</v>
      </c>
      <c r="X51" s="20">
        <v>0</v>
      </c>
      <c r="Y51" s="20">
        <v>0</v>
      </c>
      <c r="Z51" s="20">
        <v>0</v>
      </c>
      <c r="AA51" s="20">
        <v>0</v>
      </c>
      <c r="AB51" s="20">
        <v>107597.52</v>
      </c>
      <c r="AC51" s="20">
        <v>979023.51</v>
      </c>
      <c r="AD51" s="30">
        <f t="shared" si="0"/>
        <v>0</v>
      </c>
      <c r="AE51" s="30"/>
      <c r="AF51" s="30">
        <f t="shared" si="1"/>
        <v>0</v>
      </c>
      <c r="AG51" s="30"/>
      <c r="AH51" s="30">
        <f t="shared" si="2"/>
        <v>0</v>
      </c>
    </row>
    <row r="52" spans="1:34" x14ac:dyDescent="0.35">
      <c r="A52" t="s">
        <v>950</v>
      </c>
      <c r="B52" s="26">
        <v>8470305</v>
      </c>
      <c r="C52" s="5" t="s">
        <v>120</v>
      </c>
      <c r="D52" s="26">
        <v>432690</v>
      </c>
      <c r="E52" s="5" t="s">
        <v>141</v>
      </c>
      <c r="F52" s="5" t="s">
        <v>142</v>
      </c>
      <c r="G52" s="17">
        <v>0</v>
      </c>
      <c r="H52" s="17">
        <v>5000</v>
      </c>
      <c r="I52" s="17">
        <v>5000</v>
      </c>
      <c r="J52" s="18"/>
      <c r="K52" s="17">
        <v>0</v>
      </c>
      <c r="L52" s="17">
        <v>0</v>
      </c>
      <c r="M52" s="8" t="s">
        <v>20</v>
      </c>
      <c r="N52" s="8" t="s">
        <v>21</v>
      </c>
      <c r="O52" s="8" t="s">
        <v>22</v>
      </c>
      <c r="P52" s="9" t="s">
        <v>23</v>
      </c>
      <c r="Q52" s="14">
        <v>0</v>
      </c>
      <c r="R52" s="14">
        <v>-2820</v>
      </c>
      <c r="S52" s="20">
        <v>0</v>
      </c>
      <c r="T52" s="30">
        <f t="shared" si="3"/>
        <v>0</v>
      </c>
      <c r="U52" s="30">
        <f t="shared" si="4"/>
        <v>0</v>
      </c>
      <c r="V52" s="30">
        <f t="shared" si="5"/>
        <v>0</v>
      </c>
      <c r="W52" s="20">
        <v>0</v>
      </c>
      <c r="X52" s="20">
        <v>0</v>
      </c>
      <c r="Y52" s="20">
        <v>0</v>
      </c>
      <c r="Z52" s="20">
        <v>0</v>
      </c>
      <c r="AA52" s="20">
        <v>0</v>
      </c>
      <c r="AB52" s="20">
        <v>139268.43</v>
      </c>
      <c r="AC52" s="20">
        <v>6925.2</v>
      </c>
      <c r="AD52" s="30">
        <f t="shared" si="0"/>
        <v>0</v>
      </c>
      <c r="AE52" s="30"/>
      <c r="AF52" s="30">
        <f t="shared" si="1"/>
        <v>0</v>
      </c>
      <c r="AG52" s="30"/>
      <c r="AH52" s="30">
        <f t="shared" si="2"/>
        <v>0</v>
      </c>
    </row>
    <row r="53" spans="1:34" x14ac:dyDescent="0.35">
      <c r="A53" t="s">
        <v>950</v>
      </c>
      <c r="B53" s="26">
        <v>8470305</v>
      </c>
      <c r="C53" s="5" t="s">
        <v>120</v>
      </c>
      <c r="D53" s="26">
        <v>435350</v>
      </c>
      <c r="E53" s="5" t="s">
        <v>144</v>
      </c>
      <c r="F53" s="5" t="s">
        <v>145</v>
      </c>
      <c r="G53" s="17">
        <v>22529</v>
      </c>
      <c r="H53" s="17">
        <v>22529</v>
      </c>
      <c r="I53" s="18"/>
      <c r="J53" s="18"/>
      <c r="K53" s="18"/>
      <c r="L53" s="17">
        <v>22529</v>
      </c>
      <c r="M53" s="8" t="s">
        <v>20</v>
      </c>
      <c r="N53" s="8" t="s">
        <v>21</v>
      </c>
      <c r="O53" s="8" t="s">
        <v>22</v>
      </c>
      <c r="P53" s="9" t="s">
        <v>23</v>
      </c>
      <c r="Q53" s="14">
        <v>2390.16</v>
      </c>
      <c r="R53" s="14">
        <v>2389</v>
      </c>
      <c r="S53" s="20">
        <v>260000</v>
      </c>
      <c r="T53" s="30">
        <f t="shared" si="3"/>
        <v>234000</v>
      </c>
      <c r="U53" s="30">
        <f t="shared" si="4"/>
        <v>208000</v>
      </c>
      <c r="V53" s="30">
        <f t="shared" si="5"/>
        <v>182000</v>
      </c>
      <c r="W53" s="20">
        <v>260000</v>
      </c>
      <c r="X53" s="20">
        <v>260000</v>
      </c>
      <c r="Y53" s="20">
        <v>260000</v>
      </c>
      <c r="Z53" s="20">
        <v>260000</v>
      </c>
      <c r="AA53" s="20">
        <v>260000</v>
      </c>
      <c r="AB53" s="20">
        <v>0</v>
      </c>
      <c r="AC53" s="20">
        <v>0</v>
      </c>
      <c r="AD53" s="30">
        <f t="shared" si="0"/>
        <v>0</v>
      </c>
      <c r="AE53" s="30"/>
      <c r="AF53" s="30">
        <f t="shared" si="1"/>
        <v>0</v>
      </c>
      <c r="AG53" s="30"/>
      <c r="AH53" s="30">
        <f t="shared" si="2"/>
        <v>0</v>
      </c>
    </row>
    <row r="54" spans="1:34" x14ac:dyDescent="0.35">
      <c r="A54" t="s">
        <v>950</v>
      </c>
      <c r="B54" s="26">
        <v>8470305</v>
      </c>
      <c r="C54" s="5" t="s">
        <v>120</v>
      </c>
      <c r="D54" s="26">
        <v>435508</v>
      </c>
      <c r="E54" s="5" t="s">
        <v>147</v>
      </c>
      <c r="F54" s="5" t="s">
        <v>148</v>
      </c>
      <c r="G54" s="17">
        <v>51790</v>
      </c>
      <c r="H54" s="17">
        <v>51790</v>
      </c>
      <c r="I54" s="17">
        <v>51790</v>
      </c>
      <c r="J54" s="18"/>
      <c r="K54" s="17">
        <v>0</v>
      </c>
      <c r="L54" s="17">
        <v>0</v>
      </c>
      <c r="M54" s="8" t="s">
        <v>20</v>
      </c>
      <c r="N54" s="8" t="s">
        <v>21</v>
      </c>
      <c r="O54" s="8" t="s">
        <v>22</v>
      </c>
      <c r="P54" s="9" t="s">
        <v>23</v>
      </c>
      <c r="Q54" s="14">
        <v>61268.13</v>
      </c>
      <c r="R54" s="14">
        <v>22871.83</v>
      </c>
      <c r="S54" s="20">
        <v>100000</v>
      </c>
      <c r="T54" s="30">
        <f t="shared" si="3"/>
        <v>90000</v>
      </c>
      <c r="U54" s="30">
        <f t="shared" si="4"/>
        <v>80000</v>
      </c>
      <c r="V54" s="30">
        <f t="shared" si="5"/>
        <v>70000</v>
      </c>
      <c r="W54" s="20">
        <v>100000</v>
      </c>
      <c r="X54" s="20">
        <v>100000</v>
      </c>
      <c r="Y54" s="20">
        <v>100000</v>
      </c>
      <c r="Z54" s="20">
        <v>100000</v>
      </c>
      <c r="AA54" s="20">
        <v>100000</v>
      </c>
      <c r="AB54" s="20">
        <v>0</v>
      </c>
      <c r="AC54" s="20">
        <v>148738.79999999999</v>
      </c>
      <c r="AD54" s="30">
        <f t="shared" si="0"/>
        <v>0</v>
      </c>
      <c r="AE54" s="30"/>
      <c r="AF54" s="30">
        <f t="shared" si="1"/>
        <v>0</v>
      </c>
      <c r="AG54" s="30"/>
      <c r="AH54" s="30">
        <f t="shared" si="2"/>
        <v>0</v>
      </c>
    </row>
    <row r="55" spans="1:34" x14ac:dyDescent="0.35">
      <c r="A55" t="s">
        <v>950</v>
      </c>
      <c r="B55" s="26">
        <v>8470305</v>
      </c>
      <c r="C55" s="5" t="s">
        <v>120</v>
      </c>
      <c r="D55" s="26">
        <v>435530</v>
      </c>
      <c r="E55" s="5" t="s">
        <v>150</v>
      </c>
      <c r="F55" s="5" t="s">
        <v>151</v>
      </c>
      <c r="G55" s="17">
        <v>0</v>
      </c>
      <c r="H55" s="17">
        <v>0</v>
      </c>
      <c r="I55" s="18"/>
      <c r="J55" s="18"/>
      <c r="K55" s="18"/>
      <c r="L55" s="17">
        <v>0</v>
      </c>
      <c r="M55" s="8" t="s">
        <v>20</v>
      </c>
      <c r="N55" s="8" t="s">
        <v>21</v>
      </c>
      <c r="O55" s="8" t="s">
        <v>22</v>
      </c>
      <c r="P55" s="9" t="s">
        <v>23</v>
      </c>
      <c r="Q55" s="14">
        <v>1</v>
      </c>
      <c r="R55" s="14">
        <v>0</v>
      </c>
      <c r="S55" s="20">
        <v>0</v>
      </c>
      <c r="T55" s="30">
        <f t="shared" si="3"/>
        <v>0</v>
      </c>
      <c r="U55" s="30">
        <f t="shared" si="4"/>
        <v>0</v>
      </c>
      <c r="V55" s="30">
        <f t="shared" si="5"/>
        <v>0</v>
      </c>
      <c r="W55" s="20">
        <v>0</v>
      </c>
      <c r="X55" s="20">
        <v>0</v>
      </c>
      <c r="Y55" s="20">
        <v>0</v>
      </c>
      <c r="Z55" s="20">
        <v>0</v>
      </c>
      <c r="AA55" s="20">
        <v>0</v>
      </c>
      <c r="AB55" s="20">
        <v>0</v>
      </c>
      <c r="AC55" s="20">
        <v>0</v>
      </c>
      <c r="AD55" s="30">
        <f t="shared" si="0"/>
        <v>0</v>
      </c>
      <c r="AE55" s="30"/>
      <c r="AF55" s="30">
        <f t="shared" si="1"/>
        <v>0</v>
      </c>
      <c r="AG55" s="30"/>
      <c r="AH55" s="30">
        <f t="shared" si="2"/>
        <v>0</v>
      </c>
    </row>
    <row r="56" spans="1:34" x14ac:dyDescent="0.35">
      <c r="A56" t="s">
        <v>950</v>
      </c>
      <c r="B56" s="26">
        <v>8470305</v>
      </c>
      <c r="C56" s="5" t="s">
        <v>120</v>
      </c>
      <c r="D56" s="26">
        <v>436110</v>
      </c>
      <c r="E56" s="5" t="s">
        <v>64</v>
      </c>
      <c r="F56" s="5" t="s">
        <v>152</v>
      </c>
      <c r="G56" s="17">
        <v>0</v>
      </c>
      <c r="H56" s="17">
        <v>0</v>
      </c>
      <c r="I56" s="18"/>
      <c r="J56" s="18"/>
      <c r="K56" s="18"/>
      <c r="L56" s="17">
        <v>0</v>
      </c>
      <c r="M56" s="8" t="s">
        <v>20</v>
      </c>
      <c r="N56" s="8" t="s">
        <v>21</v>
      </c>
      <c r="O56" s="8" t="s">
        <v>22</v>
      </c>
      <c r="P56" s="9" t="s">
        <v>23</v>
      </c>
      <c r="Q56" s="14">
        <v>0.69000000000005501</v>
      </c>
      <c r="R56" s="14">
        <v>0</v>
      </c>
      <c r="S56" s="20">
        <v>0</v>
      </c>
      <c r="T56" s="30">
        <f t="shared" si="3"/>
        <v>0</v>
      </c>
      <c r="U56" s="30">
        <f t="shared" si="4"/>
        <v>0</v>
      </c>
      <c r="V56" s="30">
        <f t="shared" si="5"/>
        <v>0</v>
      </c>
      <c r="W56" s="20">
        <v>0</v>
      </c>
      <c r="X56" s="20">
        <v>0</v>
      </c>
      <c r="Y56" s="20">
        <v>0</v>
      </c>
      <c r="Z56" s="20">
        <v>0</v>
      </c>
      <c r="AA56" s="20">
        <v>0</v>
      </c>
      <c r="AB56" s="20">
        <v>0</v>
      </c>
      <c r="AC56" s="20">
        <v>0</v>
      </c>
      <c r="AD56" s="30">
        <f t="shared" si="0"/>
        <v>0</v>
      </c>
      <c r="AE56" s="30"/>
      <c r="AF56" s="30">
        <f t="shared" si="1"/>
        <v>0</v>
      </c>
      <c r="AG56" s="30"/>
      <c r="AH56" s="30">
        <f t="shared" si="2"/>
        <v>0</v>
      </c>
    </row>
    <row r="57" spans="1:34" x14ac:dyDescent="0.35">
      <c r="A57" t="s">
        <v>950</v>
      </c>
      <c r="B57" s="26">
        <v>8470310</v>
      </c>
      <c r="C57" s="5" t="s">
        <v>154</v>
      </c>
      <c r="D57" s="26">
        <v>425763</v>
      </c>
      <c r="E57" s="5" t="s">
        <v>129</v>
      </c>
      <c r="F57" s="5" t="s">
        <v>155</v>
      </c>
      <c r="G57" s="17">
        <v>85000</v>
      </c>
      <c r="H57" s="17">
        <v>119000</v>
      </c>
      <c r="I57" s="17">
        <v>118694.51</v>
      </c>
      <c r="J57" s="18"/>
      <c r="K57" s="18"/>
      <c r="L57" s="17">
        <v>305.48999999999103</v>
      </c>
      <c r="M57" s="8" t="s">
        <v>20</v>
      </c>
      <c r="N57" s="8" t="s">
        <v>21</v>
      </c>
      <c r="O57" s="8" t="s">
        <v>22</v>
      </c>
      <c r="P57" s="9" t="s">
        <v>23</v>
      </c>
      <c r="Q57" s="14">
        <v>62470</v>
      </c>
      <c r="R57" s="14">
        <v>62464.480000000003</v>
      </c>
      <c r="S57" s="20">
        <v>350000</v>
      </c>
      <c r="T57" s="30">
        <f t="shared" si="3"/>
        <v>315000</v>
      </c>
      <c r="U57" s="30">
        <f t="shared" si="4"/>
        <v>280000</v>
      </c>
      <c r="V57" s="30">
        <f t="shared" si="5"/>
        <v>244999.99999999997</v>
      </c>
      <c r="W57" s="20">
        <v>375000</v>
      </c>
      <c r="X57" s="20">
        <v>375000</v>
      </c>
      <c r="Y57" s="20">
        <v>350000</v>
      </c>
      <c r="Z57" s="20">
        <v>375000</v>
      </c>
      <c r="AA57" s="20">
        <v>375000</v>
      </c>
      <c r="AB57" s="20">
        <v>86062</v>
      </c>
      <c r="AC57" s="20">
        <v>155850.68</v>
      </c>
      <c r="AD57" s="30">
        <f t="shared" si="0"/>
        <v>0</v>
      </c>
      <c r="AE57" s="30"/>
      <c r="AF57" s="30">
        <f t="shared" si="1"/>
        <v>0</v>
      </c>
      <c r="AG57" s="30"/>
      <c r="AH57" s="30">
        <f t="shared" si="2"/>
        <v>0</v>
      </c>
    </row>
    <row r="58" spans="1:34" x14ac:dyDescent="0.35">
      <c r="A58" t="s">
        <v>950</v>
      </c>
      <c r="B58" s="26">
        <v>8470310</v>
      </c>
      <c r="C58" s="5" t="s">
        <v>154</v>
      </c>
      <c r="D58" s="26">
        <v>425770</v>
      </c>
      <c r="E58" s="5" t="s">
        <v>132</v>
      </c>
      <c r="F58" s="5" t="s">
        <v>156</v>
      </c>
      <c r="G58" s="17">
        <v>65000</v>
      </c>
      <c r="H58" s="17">
        <v>490</v>
      </c>
      <c r="I58" s="18"/>
      <c r="J58" s="18"/>
      <c r="K58" s="18"/>
      <c r="L58" s="17">
        <v>490</v>
      </c>
      <c r="M58" s="8" t="s">
        <v>20</v>
      </c>
      <c r="N58" s="8" t="s">
        <v>21</v>
      </c>
      <c r="O58" s="8" t="s">
        <v>22</v>
      </c>
      <c r="P58" s="9" t="s">
        <v>23</v>
      </c>
      <c r="Q58" s="14">
        <v>2891</v>
      </c>
      <c r="R58" s="14">
        <v>2890</v>
      </c>
      <c r="S58" s="20">
        <v>210000</v>
      </c>
      <c r="T58" s="30">
        <f t="shared" si="3"/>
        <v>189000</v>
      </c>
      <c r="U58" s="30">
        <f t="shared" si="4"/>
        <v>168000</v>
      </c>
      <c r="V58" s="30">
        <f t="shared" si="5"/>
        <v>147000</v>
      </c>
      <c r="W58" s="20">
        <v>240000</v>
      </c>
      <c r="X58" s="20">
        <v>270000</v>
      </c>
      <c r="Y58" s="20">
        <v>210000</v>
      </c>
      <c r="Z58" s="20">
        <v>240000</v>
      </c>
      <c r="AA58" s="20">
        <v>270000</v>
      </c>
      <c r="AB58" s="20">
        <v>64495.38</v>
      </c>
      <c r="AC58" s="20">
        <v>50028.33</v>
      </c>
      <c r="AD58" s="30">
        <f t="shared" si="0"/>
        <v>0</v>
      </c>
      <c r="AE58" s="30"/>
      <c r="AF58" s="30">
        <f t="shared" si="1"/>
        <v>0</v>
      </c>
      <c r="AG58" s="30"/>
      <c r="AH58" s="30">
        <f t="shared" si="2"/>
        <v>0</v>
      </c>
    </row>
    <row r="59" spans="1:34" x14ac:dyDescent="0.35">
      <c r="A59" t="s">
        <v>950</v>
      </c>
      <c r="B59" s="26">
        <v>8470310</v>
      </c>
      <c r="C59" s="5" t="s">
        <v>154</v>
      </c>
      <c r="D59" s="26">
        <v>430120</v>
      </c>
      <c r="E59" s="5" t="s">
        <v>158</v>
      </c>
      <c r="F59" s="5" t="s">
        <v>159</v>
      </c>
      <c r="G59" s="17">
        <v>180000</v>
      </c>
      <c r="H59" s="17">
        <v>180000</v>
      </c>
      <c r="I59" s="18"/>
      <c r="J59" s="18"/>
      <c r="K59" s="18"/>
      <c r="L59" s="17">
        <v>180000</v>
      </c>
      <c r="M59" s="8" t="s">
        <v>20</v>
      </c>
      <c r="N59" s="8" t="s">
        <v>21</v>
      </c>
      <c r="O59" s="8" t="s">
        <v>22</v>
      </c>
      <c r="P59" s="9" t="s">
        <v>23</v>
      </c>
      <c r="Q59" s="14">
        <v>0</v>
      </c>
      <c r="R59" s="14">
        <v>0</v>
      </c>
      <c r="S59" s="20">
        <v>0</v>
      </c>
      <c r="T59" s="30">
        <f t="shared" si="3"/>
        <v>0</v>
      </c>
      <c r="U59" s="30">
        <f t="shared" si="4"/>
        <v>0</v>
      </c>
      <c r="V59" s="30">
        <f t="shared" si="5"/>
        <v>0</v>
      </c>
      <c r="W59" s="20">
        <v>0</v>
      </c>
      <c r="X59" s="20">
        <v>0</v>
      </c>
      <c r="Y59" s="20">
        <v>0</v>
      </c>
      <c r="Z59" s="20">
        <v>0</v>
      </c>
      <c r="AA59" s="20">
        <v>0</v>
      </c>
      <c r="AB59" s="20">
        <v>0</v>
      </c>
      <c r="AC59" s="20">
        <v>271839.82</v>
      </c>
      <c r="AD59" s="30">
        <f t="shared" si="0"/>
        <v>0</v>
      </c>
      <c r="AE59" s="30"/>
      <c r="AF59" s="30">
        <f t="shared" si="1"/>
        <v>0</v>
      </c>
      <c r="AG59" s="30"/>
      <c r="AH59" s="30">
        <f t="shared" si="2"/>
        <v>0</v>
      </c>
    </row>
    <row r="60" spans="1:34" x14ac:dyDescent="0.35">
      <c r="A60" t="s">
        <v>950</v>
      </c>
      <c r="B60" s="26">
        <v>8470310</v>
      </c>
      <c r="C60" s="5" t="s">
        <v>154</v>
      </c>
      <c r="D60" s="26">
        <v>435350</v>
      </c>
      <c r="E60" s="5" t="s">
        <v>144</v>
      </c>
      <c r="F60" s="5" t="s">
        <v>160</v>
      </c>
      <c r="G60" s="17">
        <v>2000</v>
      </c>
      <c r="H60" s="17">
        <v>52000</v>
      </c>
      <c r="I60" s="18"/>
      <c r="J60" s="18"/>
      <c r="K60" s="18"/>
      <c r="L60" s="17">
        <v>52000</v>
      </c>
      <c r="M60" s="8" t="s">
        <v>20</v>
      </c>
      <c r="N60" s="8" t="s">
        <v>21</v>
      </c>
      <c r="O60" s="8" t="s">
        <v>22</v>
      </c>
      <c r="P60" s="9" t="s">
        <v>23</v>
      </c>
      <c r="Q60" s="14">
        <v>1</v>
      </c>
      <c r="R60" s="14">
        <v>0</v>
      </c>
      <c r="S60" s="20">
        <v>182000</v>
      </c>
      <c r="T60" s="30">
        <f t="shared" si="3"/>
        <v>163800</v>
      </c>
      <c r="U60" s="30">
        <f t="shared" si="4"/>
        <v>145600</v>
      </c>
      <c r="V60" s="30">
        <f t="shared" si="5"/>
        <v>127399.99999999999</v>
      </c>
      <c r="W60" s="20">
        <v>208000</v>
      </c>
      <c r="X60" s="20">
        <v>234000</v>
      </c>
      <c r="Y60" s="20">
        <v>182000</v>
      </c>
      <c r="Z60" s="20">
        <v>208000</v>
      </c>
      <c r="AA60" s="20">
        <v>234000</v>
      </c>
      <c r="AB60" s="20">
        <v>0</v>
      </c>
      <c r="AC60" s="20">
        <v>3242.5</v>
      </c>
      <c r="AD60" s="30">
        <f t="shared" si="0"/>
        <v>0</v>
      </c>
      <c r="AE60" s="30"/>
      <c r="AF60" s="30">
        <f t="shared" si="1"/>
        <v>0</v>
      </c>
      <c r="AG60" s="30"/>
      <c r="AH60" s="30">
        <f t="shared" si="2"/>
        <v>0</v>
      </c>
    </row>
    <row r="61" spans="1:34" x14ac:dyDescent="0.35">
      <c r="A61" t="s">
        <v>950</v>
      </c>
      <c r="B61" s="26">
        <v>8470310</v>
      </c>
      <c r="C61" s="5" t="s">
        <v>154</v>
      </c>
      <c r="D61" s="26">
        <v>435508</v>
      </c>
      <c r="E61" s="5" t="s">
        <v>147</v>
      </c>
      <c r="F61" s="5" t="s">
        <v>161</v>
      </c>
      <c r="G61" s="17">
        <v>50000</v>
      </c>
      <c r="H61" s="17">
        <v>50000</v>
      </c>
      <c r="I61" s="18"/>
      <c r="J61" s="17">
        <v>49622.03</v>
      </c>
      <c r="K61" s="18"/>
      <c r="L61" s="17">
        <v>377.969999999994</v>
      </c>
      <c r="M61" s="8" t="s">
        <v>20</v>
      </c>
      <c r="N61" s="8" t="s">
        <v>21</v>
      </c>
      <c r="O61" s="8" t="s">
        <v>22</v>
      </c>
      <c r="P61" s="9" t="s">
        <v>23</v>
      </c>
      <c r="Q61" s="14">
        <v>119612</v>
      </c>
      <c r="R61" s="14">
        <v>119603.75</v>
      </c>
      <c r="S61" s="20">
        <v>80000</v>
      </c>
      <c r="T61" s="30">
        <f t="shared" si="3"/>
        <v>72000</v>
      </c>
      <c r="U61" s="30">
        <f t="shared" si="4"/>
        <v>64000</v>
      </c>
      <c r="V61" s="30">
        <f t="shared" si="5"/>
        <v>56000</v>
      </c>
      <c r="W61" s="20">
        <v>80000</v>
      </c>
      <c r="X61" s="20">
        <v>80000</v>
      </c>
      <c r="Y61" s="20">
        <v>80000</v>
      </c>
      <c r="Z61" s="20">
        <v>80000</v>
      </c>
      <c r="AA61" s="20">
        <v>80000</v>
      </c>
      <c r="AB61" s="20">
        <v>6751.4</v>
      </c>
      <c r="AC61" s="20">
        <v>61346.5</v>
      </c>
      <c r="AD61" s="30">
        <f t="shared" si="0"/>
        <v>0</v>
      </c>
      <c r="AE61" s="30"/>
      <c r="AF61" s="30">
        <f t="shared" si="1"/>
        <v>0</v>
      </c>
      <c r="AG61" s="30"/>
      <c r="AH61" s="30">
        <f t="shared" si="2"/>
        <v>0</v>
      </c>
    </row>
    <row r="62" spans="1:34" x14ac:dyDescent="0.35">
      <c r="A62" t="s">
        <v>950</v>
      </c>
      <c r="B62" s="26">
        <v>8470310</v>
      </c>
      <c r="C62" s="5" t="s">
        <v>154</v>
      </c>
      <c r="D62" s="26">
        <v>436600</v>
      </c>
      <c r="E62" s="5" t="s">
        <v>163</v>
      </c>
      <c r="F62" s="5" t="s">
        <v>164</v>
      </c>
      <c r="G62" s="17">
        <v>0</v>
      </c>
      <c r="H62" s="17">
        <v>510</v>
      </c>
      <c r="I62" s="17">
        <v>505.12</v>
      </c>
      <c r="J62" s="18"/>
      <c r="K62" s="18"/>
      <c r="L62" s="17">
        <v>4.8800000000000496</v>
      </c>
      <c r="M62" s="8" t="s">
        <v>20</v>
      </c>
      <c r="N62" s="8" t="s">
        <v>21</v>
      </c>
      <c r="O62" s="8" t="s">
        <v>22</v>
      </c>
      <c r="P62" s="9" t="s">
        <v>23</v>
      </c>
      <c r="Q62" s="14">
        <v>0</v>
      </c>
      <c r="R62" s="14">
        <v>0</v>
      </c>
      <c r="S62" s="20">
        <v>5000</v>
      </c>
      <c r="T62" s="30">
        <f t="shared" si="3"/>
        <v>4500</v>
      </c>
      <c r="U62" s="30">
        <f t="shared" si="4"/>
        <v>4000</v>
      </c>
      <c r="V62" s="30">
        <f t="shared" si="5"/>
        <v>3500</v>
      </c>
      <c r="W62" s="20">
        <v>5000</v>
      </c>
      <c r="X62" s="20">
        <v>5000</v>
      </c>
      <c r="Y62" s="20">
        <v>5000</v>
      </c>
      <c r="Z62" s="20">
        <v>5000</v>
      </c>
      <c r="AA62" s="20">
        <v>5000</v>
      </c>
      <c r="AB62" s="20">
        <v>2000</v>
      </c>
      <c r="AC62" s="20">
        <v>0</v>
      </c>
      <c r="AD62" s="30">
        <f t="shared" si="0"/>
        <v>0</v>
      </c>
      <c r="AE62" s="30"/>
      <c r="AF62" s="30">
        <f t="shared" si="1"/>
        <v>0</v>
      </c>
      <c r="AG62" s="30"/>
      <c r="AH62" s="30">
        <f t="shared" si="2"/>
        <v>0</v>
      </c>
    </row>
    <row r="63" spans="1:34" x14ac:dyDescent="0.35">
      <c r="A63" t="s">
        <v>950</v>
      </c>
      <c r="B63" s="26">
        <v>8470315</v>
      </c>
      <c r="C63" s="5" t="s">
        <v>166</v>
      </c>
      <c r="D63" s="26">
        <v>425510</v>
      </c>
      <c r="E63" s="5" t="s">
        <v>37</v>
      </c>
      <c r="F63" s="5" t="s">
        <v>167</v>
      </c>
      <c r="G63" s="17">
        <v>1502</v>
      </c>
      <c r="H63" s="17">
        <v>1502</v>
      </c>
      <c r="I63" s="18"/>
      <c r="J63" s="18"/>
      <c r="K63" s="18"/>
      <c r="L63" s="17">
        <v>1502</v>
      </c>
      <c r="M63" s="8" t="s">
        <v>20</v>
      </c>
      <c r="N63" s="8" t="s">
        <v>21</v>
      </c>
      <c r="O63" s="8" t="s">
        <v>22</v>
      </c>
      <c r="P63" s="9" t="s">
        <v>23</v>
      </c>
      <c r="Q63" s="14">
        <v>1502</v>
      </c>
      <c r="R63" s="14">
        <v>1502</v>
      </c>
      <c r="S63" s="20">
        <v>4000</v>
      </c>
      <c r="T63" s="30">
        <f t="shared" si="3"/>
        <v>3600</v>
      </c>
      <c r="U63" s="30">
        <f t="shared" si="4"/>
        <v>3200</v>
      </c>
      <c r="V63" s="30">
        <f t="shared" si="5"/>
        <v>2800</v>
      </c>
      <c r="W63" s="20">
        <v>4000</v>
      </c>
      <c r="X63" s="20">
        <v>4000</v>
      </c>
      <c r="Y63" s="20">
        <v>4000</v>
      </c>
      <c r="Z63" s="20">
        <v>4000</v>
      </c>
      <c r="AA63" s="20">
        <v>4000</v>
      </c>
      <c r="AB63" s="20">
        <v>0</v>
      </c>
      <c r="AC63" s="20">
        <v>5000</v>
      </c>
      <c r="AD63" s="30">
        <f t="shared" si="0"/>
        <v>0</v>
      </c>
      <c r="AE63" s="30"/>
      <c r="AF63" s="30">
        <f t="shared" si="1"/>
        <v>0</v>
      </c>
      <c r="AG63" s="30"/>
      <c r="AH63" s="30">
        <f t="shared" si="2"/>
        <v>0</v>
      </c>
    </row>
    <row r="64" spans="1:34" x14ac:dyDescent="0.35">
      <c r="A64" t="s">
        <v>950</v>
      </c>
      <c r="B64" s="26">
        <v>8470315</v>
      </c>
      <c r="C64" s="5" t="s">
        <v>166</v>
      </c>
      <c r="D64" s="26">
        <v>425760</v>
      </c>
      <c r="E64" s="5" t="s">
        <v>169</v>
      </c>
      <c r="F64" s="5" t="s">
        <v>170</v>
      </c>
      <c r="G64" s="17">
        <v>875</v>
      </c>
      <c r="H64" s="17">
        <v>875</v>
      </c>
      <c r="I64" s="18"/>
      <c r="J64" s="18"/>
      <c r="K64" s="18"/>
      <c r="L64" s="17">
        <v>875</v>
      </c>
      <c r="M64" s="8" t="s">
        <v>20</v>
      </c>
      <c r="N64" s="8" t="s">
        <v>21</v>
      </c>
      <c r="O64" s="8" t="s">
        <v>22</v>
      </c>
      <c r="P64" s="9" t="s">
        <v>23</v>
      </c>
      <c r="Q64" s="14">
        <v>875</v>
      </c>
      <c r="R64" s="14">
        <v>875</v>
      </c>
      <c r="S64" s="20">
        <v>20000</v>
      </c>
      <c r="T64" s="30">
        <f t="shared" si="3"/>
        <v>18000</v>
      </c>
      <c r="U64" s="30">
        <f t="shared" si="4"/>
        <v>16000</v>
      </c>
      <c r="V64" s="30">
        <f t="shared" si="5"/>
        <v>14000</v>
      </c>
      <c r="W64" s="20">
        <v>20000</v>
      </c>
      <c r="X64" s="20">
        <v>20000</v>
      </c>
      <c r="Y64" s="20">
        <v>20000</v>
      </c>
      <c r="Z64" s="20">
        <v>20000</v>
      </c>
      <c r="AA64" s="20">
        <v>20000</v>
      </c>
      <c r="AB64" s="20">
        <v>0</v>
      </c>
      <c r="AC64" s="20">
        <v>0</v>
      </c>
      <c r="AD64" s="30">
        <f t="shared" si="0"/>
        <v>0</v>
      </c>
      <c r="AE64" s="30"/>
      <c r="AF64" s="30">
        <f t="shared" si="1"/>
        <v>0</v>
      </c>
      <c r="AG64" s="30"/>
      <c r="AH64" s="30">
        <f t="shared" si="2"/>
        <v>0</v>
      </c>
    </row>
    <row r="65" spans="1:34" x14ac:dyDescent="0.35">
      <c r="A65" t="s">
        <v>950</v>
      </c>
      <c r="B65" s="26">
        <v>8470315</v>
      </c>
      <c r="C65" s="5" t="s">
        <v>166</v>
      </c>
      <c r="D65" s="26">
        <v>425763</v>
      </c>
      <c r="E65" s="5" t="s">
        <v>129</v>
      </c>
      <c r="F65" s="5" t="s">
        <v>171</v>
      </c>
      <c r="G65" s="17">
        <v>59000</v>
      </c>
      <c r="H65" s="17">
        <v>59000</v>
      </c>
      <c r="I65" s="17">
        <v>51781.09</v>
      </c>
      <c r="J65" s="18"/>
      <c r="K65" s="18"/>
      <c r="L65" s="17">
        <v>7218.91</v>
      </c>
      <c r="M65" s="8" t="s">
        <v>20</v>
      </c>
      <c r="N65" s="8" t="s">
        <v>21</v>
      </c>
      <c r="O65" s="8" t="s">
        <v>22</v>
      </c>
      <c r="P65" s="9" t="s">
        <v>23</v>
      </c>
      <c r="Q65" s="14">
        <v>56358</v>
      </c>
      <c r="R65" s="14">
        <v>54242.58</v>
      </c>
      <c r="S65" s="20">
        <v>180000</v>
      </c>
      <c r="T65" s="30">
        <f t="shared" si="3"/>
        <v>162000</v>
      </c>
      <c r="U65" s="30">
        <f t="shared" si="4"/>
        <v>144000</v>
      </c>
      <c r="V65" s="30">
        <f t="shared" si="5"/>
        <v>125999.99999999999</v>
      </c>
      <c r="W65" s="20">
        <v>204000</v>
      </c>
      <c r="X65" s="20">
        <v>240000</v>
      </c>
      <c r="Y65" s="20">
        <v>180000</v>
      </c>
      <c r="Z65" s="20">
        <v>204000</v>
      </c>
      <c r="AA65" s="20">
        <v>240000</v>
      </c>
      <c r="AB65" s="20">
        <v>35370.65</v>
      </c>
      <c r="AC65" s="20">
        <v>18774.11</v>
      </c>
      <c r="AD65" s="30">
        <f t="shared" si="0"/>
        <v>0</v>
      </c>
      <c r="AE65" s="30"/>
      <c r="AF65" s="30">
        <f t="shared" si="1"/>
        <v>0</v>
      </c>
      <c r="AG65" s="30"/>
      <c r="AH65" s="30">
        <f t="shared" si="2"/>
        <v>0</v>
      </c>
    </row>
    <row r="66" spans="1:34" x14ac:dyDescent="0.35">
      <c r="A66" t="s">
        <v>950</v>
      </c>
      <c r="B66" s="26">
        <v>8470315</v>
      </c>
      <c r="C66" s="5" t="s">
        <v>166</v>
      </c>
      <c r="D66" s="26">
        <v>425770</v>
      </c>
      <c r="E66" s="5" t="s">
        <v>132</v>
      </c>
      <c r="F66" s="5" t="s">
        <v>172</v>
      </c>
      <c r="G66" s="17">
        <v>47557</v>
      </c>
      <c r="H66" s="17">
        <v>22557</v>
      </c>
      <c r="I66" s="18"/>
      <c r="J66" s="18"/>
      <c r="K66" s="18"/>
      <c r="L66" s="17">
        <v>22557</v>
      </c>
      <c r="M66" s="8" t="s">
        <v>20</v>
      </c>
      <c r="N66" s="8" t="s">
        <v>21</v>
      </c>
      <c r="O66" s="8" t="s">
        <v>22</v>
      </c>
      <c r="P66" s="9" t="s">
        <v>23</v>
      </c>
      <c r="Q66" s="14">
        <v>30571</v>
      </c>
      <c r="R66" s="14">
        <v>30570.03</v>
      </c>
      <c r="S66" s="20">
        <v>180000</v>
      </c>
      <c r="T66" s="30">
        <f t="shared" si="3"/>
        <v>162000</v>
      </c>
      <c r="U66" s="30">
        <f t="shared" si="4"/>
        <v>144000</v>
      </c>
      <c r="V66" s="30">
        <f t="shared" si="5"/>
        <v>125999.99999999999</v>
      </c>
      <c r="W66" s="20">
        <v>195000</v>
      </c>
      <c r="X66" s="20">
        <v>240000</v>
      </c>
      <c r="Y66" s="20">
        <v>180000</v>
      </c>
      <c r="Z66" s="20">
        <v>195000</v>
      </c>
      <c r="AA66" s="20">
        <v>240000</v>
      </c>
      <c r="AB66" s="20">
        <v>94481.76</v>
      </c>
      <c r="AC66" s="20">
        <v>64039.18</v>
      </c>
      <c r="AD66" s="30">
        <f t="shared" si="0"/>
        <v>0</v>
      </c>
      <c r="AE66" s="30"/>
      <c r="AF66" s="30">
        <f t="shared" si="1"/>
        <v>0</v>
      </c>
      <c r="AG66" s="30"/>
      <c r="AH66" s="30">
        <f t="shared" si="2"/>
        <v>0</v>
      </c>
    </row>
    <row r="67" spans="1:34" x14ac:dyDescent="0.35">
      <c r="A67" t="s">
        <v>950</v>
      </c>
      <c r="B67" s="26">
        <v>8470315</v>
      </c>
      <c r="C67" s="5" t="s">
        <v>166</v>
      </c>
      <c r="D67" s="26">
        <v>425900</v>
      </c>
      <c r="E67" s="5" t="s">
        <v>40</v>
      </c>
      <c r="F67" s="5" t="s">
        <v>173</v>
      </c>
      <c r="G67" s="17">
        <v>1024</v>
      </c>
      <c r="H67" s="17">
        <v>1024</v>
      </c>
      <c r="I67" s="18"/>
      <c r="J67" s="18"/>
      <c r="K67" s="18"/>
      <c r="L67" s="17">
        <v>1024</v>
      </c>
      <c r="M67" s="8" t="s">
        <v>20</v>
      </c>
      <c r="N67" s="8" t="s">
        <v>21</v>
      </c>
      <c r="O67" s="8" t="s">
        <v>22</v>
      </c>
      <c r="P67" s="9" t="s">
        <v>23</v>
      </c>
      <c r="Q67" s="14">
        <v>1024</v>
      </c>
      <c r="R67" s="14">
        <v>1023.75</v>
      </c>
      <c r="S67" s="20">
        <v>10000</v>
      </c>
      <c r="T67" s="30">
        <f t="shared" si="3"/>
        <v>9000</v>
      </c>
      <c r="U67" s="30">
        <f t="shared" si="4"/>
        <v>8000</v>
      </c>
      <c r="V67" s="30">
        <f t="shared" si="5"/>
        <v>7000</v>
      </c>
      <c r="W67" s="20">
        <v>16000</v>
      </c>
      <c r="X67" s="20">
        <v>19000</v>
      </c>
      <c r="Y67" s="20">
        <v>10000</v>
      </c>
      <c r="Z67" s="20">
        <v>16000</v>
      </c>
      <c r="AA67" s="20">
        <v>19000</v>
      </c>
      <c r="AB67" s="20">
        <v>420</v>
      </c>
      <c r="AC67" s="20">
        <v>9582.35</v>
      </c>
      <c r="AD67" s="30">
        <f t="shared" ref="AD67:AD130" si="6">S67-Y67</f>
        <v>0</v>
      </c>
      <c r="AE67" s="30"/>
      <c r="AF67" s="30">
        <f t="shared" ref="AF67:AF130" si="7">W67-Z67</f>
        <v>0</v>
      </c>
      <c r="AG67" s="30"/>
      <c r="AH67" s="30">
        <f t="shared" ref="AH67:AH130" si="8">X67-AA67</f>
        <v>0</v>
      </c>
    </row>
    <row r="68" spans="1:34" x14ac:dyDescent="0.35">
      <c r="A68" t="s">
        <v>950</v>
      </c>
      <c r="B68" s="26">
        <v>8470315</v>
      </c>
      <c r="C68" s="5" t="s">
        <v>166</v>
      </c>
      <c r="D68" s="26">
        <v>426610</v>
      </c>
      <c r="E68" s="5" t="s">
        <v>43</v>
      </c>
      <c r="F68" s="5" t="s">
        <v>174</v>
      </c>
      <c r="G68" s="17">
        <v>9738</v>
      </c>
      <c r="H68" s="17">
        <v>9738</v>
      </c>
      <c r="I68" s="17">
        <v>3816.25</v>
      </c>
      <c r="J68" s="18"/>
      <c r="K68" s="18"/>
      <c r="L68" s="17">
        <v>5921.75</v>
      </c>
      <c r="M68" s="8" t="s">
        <v>20</v>
      </c>
      <c r="N68" s="8" t="s">
        <v>21</v>
      </c>
      <c r="O68" s="8" t="s">
        <v>22</v>
      </c>
      <c r="P68" s="9" t="s">
        <v>23</v>
      </c>
      <c r="Q68" s="14">
        <v>8706</v>
      </c>
      <c r="R68" s="14">
        <v>8705.01</v>
      </c>
      <c r="S68" s="20">
        <v>99576</v>
      </c>
      <c r="T68" s="30">
        <f t="shared" ref="T68:T131" si="9">S68*0.9</f>
        <v>89618.400000000009</v>
      </c>
      <c r="U68" s="30">
        <f t="shared" ref="U68:U131" si="10">S68*0.8</f>
        <v>79660.800000000003</v>
      </c>
      <c r="V68" s="30">
        <f t="shared" ref="V68:V131" si="11">S68*0.7</f>
        <v>69703.199999999997</v>
      </c>
      <c r="W68" s="20">
        <v>104554</v>
      </c>
      <c r="X68" s="20">
        <v>109782</v>
      </c>
      <c r="Y68" s="20">
        <v>99576</v>
      </c>
      <c r="Z68" s="20">
        <v>104554</v>
      </c>
      <c r="AA68" s="20">
        <v>109782</v>
      </c>
      <c r="AB68" s="20">
        <v>0</v>
      </c>
      <c r="AC68" s="20">
        <v>0</v>
      </c>
      <c r="AD68" s="30">
        <f t="shared" si="6"/>
        <v>0</v>
      </c>
      <c r="AE68" s="30"/>
      <c r="AF68" s="30">
        <f t="shared" si="7"/>
        <v>0</v>
      </c>
      <c r="AG68" s="30"/>
      <c r="AH68" s="30">
        <f t="shared" si="8"/>
        <v>0</v>
      </c>
    </row>
    <row r="69" spans="1:34" x14ac:dyDescent="0.35">
      <c r="A69" t="s">
        <v>950</v>
      </c>
      <c r="B69" s="26">
        <v>8470315</v>
      </c>
      <c r="C69" s="5" t="s">
        <v>166</v>
      </c>
      <c r="D69" s="26">
        <v>432209</v>
      </c>
      <c r="E69" s="5" t="s">
        <v>138</v>
      </c>
      <c r="F69" s="5" t="s">
        <v>175</v>
      </c>
      <c r="G69" s="17">
        <v>6195</v>
      </c>
      <c r="H69" s="17">
        <v>6195</v>
      </c>
      <c r="I69" s="17">
        <v>5900</v>
      </c>
      <c r="J69" s="18"/>
      <c r="K69" s="18"/>
      <c r="L69" s="17">
        <v>295</v>
      </c>
      <c r="M69" s="8" t="s">
        <v>20</v>
      </c>
      <c r="N69" s="8" t="s">
        <v>21</v>
      </c>
      <c r="O69" s="8" t="s">
        <v>22</v>
      </c>
      <c r="P69" s="9" t="s">
        <v>23</v>
      </c>
      <c r="Q69" s="14">
        <v>0</v>
      </c>
      <c r="R69" s="14">
        <v>0</v>
      </c>
      <c r="S69" s="20">
        <v>90250</v>
      </c>
      <c r="T69" s="30">
        <f t="shared" si="9"/>
        <v>81225</v>
      </c>
      <c r="U69" s="30">
        <f t="shared" si="10"/>
        <v>72200</v>
      </c>
      <c r="V69" s="30">
        <f t="shared" si="11"/>
        <v>63174.999999999993</v>
      </c>
      <c r="W69" s="20">
        <v>90250</v>
      </c>
      <c r="X69" s="20">
        <v>90250</v>
      </c>
      <c r="Y69" s="20">
        <v>90250</v>
      </c>
      <c r="Z69" s="20">
        <v>90250</v>
      </c>
      <c r="AA69" s="20">
        <v>90250</v>
      </c>
      <c r="AB69" s="20">
        <v>0</v>
      </c>
      <c r="AC69" s="20">
        <v>64961</v>
      </c>
      <c r="AD69" s="30">
        <f t="shared" si="6"/>
        <v>0</v>
      </c>
      <c r="AE69" s="30"/>
      <c r="AF69" s="30">
        <f t="shared" si="7"/>
        <v>0</v>
      </c>
      <c r="AG69" s="30"/>
      <c r="AH69" s="30">
        <f t="shared" si="8"/>
        <v>0</v>
      </c>
    </row>
    <row r="70" spans="1:34" x14ac:dyDescent="0.35">
      <c r="A70" t="s">
        <v>950</v>
      </c>
      <c r="B70" s="26">
        <v>8470315</v>
      </c>
      <c r="C70" s="5" t="s">
        <v>166</v>
      </c>
      <c r="D70" s="26">
        <v>435350</v>
      </c>
      <c r="E70" s="5" t="s">
        <v>144</v>
      </c>
      <c r="F70" s="5" t="s">
        <v>176</v>
      </c>
      <c r="G70" s="17">
        <v>16000</v>
      </c>
      <c r="H70" s="17">
        <v>16000</v>
      </c>
      <c r="I70" s="18"/>
      <c r="J70" s="18"/>
      <c r="K70" s="18"/>
      <c r="L70" s="17">
        <v>16000</v>
      </c>
      <c r="M70" s="8" t="s">
        <v>20</v>
      </c>
      <c r="N70" s="8" t="s">
        <v>21</v>
      </c>
      <c r="O70" s="8" t="s">
        <v>22</v>
      </c>
      <c r="P70" s="9" t="s">
        <v>23</v>
      </c>
      <c r="Q70" s="14">
        <v>1</v>
      </c>
      <c r="R70" s="14">
        <v>0</v>
      </c>
      <c r="S70" s="20">
        <v>38400</v>
      </c>
      <c r="T70" s="30">
        <f t="shared" si="9"/>
        <v>34560</v>
      </c>
      <c r="U70" s="30">
        <f t="shared" si="10"/>
        <v>30720</v>
      </c>
      <c r="V70" s="30">
        <f t="shared" si="11"/>
        <v>26880</v>
      </c>
      <c r="W70" s="20">
        <v>41600</v>
      </c>
      <c r="X70" s="20">
        <v>51200</v>
      </c>
      <c r="Y70" s="20">
        <v>38400</v>
      </c>
      <c r="Z70" s="20">
        <v>41600</v>
      </c>
      <c r="AA70" s="20">
        <v>51200</v>
      </c>
      <c r="AB70" s="20">
        <v>5967.8</v>
      </c>
      <c r="AC70" s="20">
        <v>0</v>
      </c>
      <c r="AD70" s="30">
        <f t="shared" si="6"/>
        <v>0</v>
      </c>
      <c r="AE70" s="30"/>
      <c r="AF70" s="30">
        <f t="shared" si="7"/>
        <v>0</v>
      </c>
      <c r="AG70" s="30"/>
      <c r="AH70" s="30">
        <f t="shared" si="8"/>
        <v>0</v>
      </c>
    </row>
    <row r="71" spans="1:34" x14ac:dyDescent="0.35">
      <c r="A71" t="s">
        <v>950</v>
      </c>
      <c r="B71" s="26">
        <v>8470315</v>
      </c>
      <c r="C71" s="5" t="s">
        <v>166</v>
      </c>
      <c r="D71" s="26">
        <v>435508</v>
      </c>
      <c r="E71" s="5" t="s">
        <v>147</v>
      </c>
      <c r="F71" s="5" t="s">
        <v>177</v>
      </c>
      <c r="G71" s="17">
        <v>80000</v>
      </c>
      <c r="H71" s="17">
        <v>105000</v>
      </c>
      <c r="I71" s="17">
        <v>83654.929999999993</v>
      </c>
      <c r="J71" s="17">
        <v>0</v>
      </c>
      <c r="K71" s="17">
        <v>-4.77484718430787E-12</v>
      </c>
      <c r="L71" s="17">
        <v>21345.07</v>
      </c>
      <c r="M71" s="8" t="s">
        <v>20</v>
      </c>
      <c r="N71" s="8" t="s">
        <v>21</v>
      </c>
      <c r="O71" s="8" t="s">
        <v>22</v>
      </c>
      <c r="P71" s="9" t="s">
        <v>23</v>
      </c>
      <c r="Q71" s="14">
        <v>194155</v>
      </c>
      <c r="R71" s="14">
        <v>186107.21</v>
      </c>
      <c r="S71" s="20">
        <v>150000</v>
      </c>
      <c r="T71" s="30">
        <f t="shared" si="9"/>
        <v>135000</v>
      </c>
      <c r="U71" s="30">
        <f t="shared" si="10"/>
        <v>120000</v>
      </c>
      <c r="V71" s="30">
        <f t="shared" si="11"/>
        <v>105000</v>
      </c>
      <c r="W71" s="20">
        <v>150000</v>
      </c>
      <c r="X71" s="20">
        <v>150000</v>
      </c>
      <c r="Y71" s="20">
        <v>150000</v>
      </c>
      <c r="Z71" s="20">
        <v>150000</v>
      </c>
      <c r="AA71" s="20">
        <v>150000</v>
      </c>
      <c r="AB71" s="20">
        <v>182675.47</v>
      </c>
      <c r="AC71" s="20">
        <v>271760.63</v>
      </c>
      <c r="AD71" s="30">
        <f t="shared" si="6"/>
        <v>0</v>
      </c>
      <c r="AE71" s="30"/>
      <c r="AF71" s="30">
        <f t="shared" si="7"/>
        <v>0</v>
      </c>
      <c r="AG71" s="30"/>
      <c r="AH71" s="30">
        <f t="shared" si="8"/>
        <v>0</v>
      </c>
    </row>
    <row r="72" spans="1:34" x14ac:dyDescent="0.35">
      <c r="A72" t="s">
        <v>950</v>
      </c>
      <c r="B72" s="26">
        <v>8470315</v>
      </c>
      <c r="C72" s="5" t="s">
        <v>166</v>
      </c>
      <c r="D72" s="26">
        <v>435508</v>
      </c>
      <c r="E72" s="5" t="s">
        <v>147</v>
      </c>
      <c r="F72" s="5" t="s">
        <v>178</v>
      </c>
      <c r="G72" s="17">
        <v>17444</v>
      </c>
      <c r="H72" s="17">
        <v>17444</v>
      </c>
      <c r="I72" s="18"/>
      <c r="J72" s="18"/>
      <c r="K72" s="18"/>
      <c r="L72" s="17">
        <v>17444</v>
      </c>
      <c r="M72" s="8" t="s">
        <v>179</v>
      </c>
      <c r="N72" s="8" t="s">
        <v>180</v>
      </c>
      <c r="O72" s="8" t="s">
        <v>22</v>
      </c>
      <c r="P72" s="9" t="s">
        <v>23</v>
      </c>
      <c r="Q72" s="14">
        <v>0</v>
      </c>
      <c r="R72" s="14">
        <v>0</v>
      </c>
      <c r="S72" s="20">
        <v>0</v>
      </c>
      <c r="T72" s="30">
        <f t="shared" si="9"/>
        <v>0</v>
      </c>
      <c r="U72" s="30">
        <f t="shared" si="10"/>
        <v>0</v>
      </c>
      <c r="V72" s="30">
        <f t="shared" si="11"/>
        <v>0</v>
      </c>
      <c r="W72" s="20">
        <v>0</v>
      </c>
      <c r="X72" s="20">
        <v>0</v>
      </c>
      <c r="Y72" s="20">
        <v>0</v>
      </c>
      <c r="Z72" s="20">
        <v>0</v>
      </c>
      <c r="AA72" s="20">
        <v>0</v>
      </c>
      <c r="AB72" s="20">
        <v>0</v>
      </c>
      <c r="AC72" s="20">
        <v>0</v>
      </c>
      <c r="AD72" s="30">
        <f t="shared" si="6"/>
        <v>0</v>
      </c>
      <c r="AE72" s="30"/>
      <c r="AF72" s="30">
        <f t="shared" si="7"/>
        <v>0</v>
      </c>
      <c r="AG72" s="30"/>
      <c r="AH72" s="30">
        <f t="shared" si="8"/>
        <v>0</v>
      </c>
    </row>
    <row r="73" spans="1:34" x14ac:dyDescent="0.35">
      <c r="A73" t="s">
        <v>950</v>
      </c>
      <c r="B73" s="26">
        <v>8470315</v>
      </c>
      <c r="C73" s="5" t="s">
        <v>166</v>
      </c>
      <c r="D73" s="26">
        <v>436110</v>
      </c>
      <c r="E73" s="5" t="s">
        <v>64</v>
      </c>
      <c r="F73" s="5" t="s">
        <v>181</v>
      </c>
      <c r="G73" s="17">
        <v>500</v>
      </c>
      <c r="H73" s="17">
        <v>500</v>
      </c>
      <c r="I73" s="18"/>
      <c r="J73" s="18"/>
      <c r="K73" s="18"/>
      <c r="L73" s="17">
        <v>500</v>
      </c>
      <c r="M73" s="8" t="s">
        <v>20</v>
      </c>
      <c r="N73" s="8" t="s">
        <v>21</v>
      </c>
      <c r="O73" s="8" t="s">
        <v>22</v>
      </c>
      <c r="P73" s="9" t="s">
        <v>23</v>
      </c>
      <c r="Q73" s="14">
        <v>1</v>
      </c>
      <c r="R73" s="14">
        <v>0</v>
      </c>
      <c r="S73" s="20">
        <v>2000</v>
      </c>
      <c r="T73" s="30">
        <f t="shared" si="9"/>
        <v>1800</v>
      </c>
      <c r="U73" s="30">
        <f t="shared" si="10"/>
        <v>1600</v>
      </c>
      <c r="V73" s="30">
        <f t="shared" si="11"/>
        <v>1400</v>
      </c>
      <c r="W73" s="20">
        <v>2000</v>
      </c>
      <c r="X73" s="20">
        <v>2000</v>
      </c>
      <c r="Y73" s="20">
        <v>2000</v>
      </c>
      <c r="Z73" s="20">
        <v>2000</v>
      </c>
      <c r="AA73" s="20">
        <v>2000</v>
      </c>
      <c r="AB73" s="20">
        <v>0</v>
      </c>
      <c r="AC73" s="20">
        <v>0</v>
      </c>
      <c r="AD73" s="30">
        <f t="shared" si="6"/>
        <v>0</v>
      </c>
      <c r="AE73" s="30"/>
      <c r="AF73" s="30">
        <f t="shared" si="7"/>
        <v>0</v>
      </c>
      <c r="AG73" s="30"/>
      <c r="AH73" s="30">
        <f t="shared" si="8"/>
        <v>0</v>
      </c>
    </row>
    <row r="74" spans="1:34" x14ac:dyDescent="0.35">
      <c r="A74" t="s">
        <v>950</v>
      </c>
      <c r="B74" s="26">
        <v>8470320</v>
      </c>
      <c r="C74" s="5" t="s">
        <v>183</v>
      </c>
      <c r="D74" s="26">
        <v>425763</v>
      </c>
      <c r="E74" s="5" t="s">
        <v>129</v>
      </c>
      <c r="F74" s="5" t="s">
        <v>184</v>
      </c>
      <c r="G74" s="17">
        <v>20000</v>
      </c>
      <c r="H74" s="17">
        <v>20000</v>
      </c>
      <c r="I74" s="17">
        <v>20000</v>
      </c>
      <c r="J74" s="18"/>
      <c r="K74" s="18"/>
      <c r="L74" s="17">
        <v>0</v>
      </c>
      <c r="M74" s="8" t="s">
        <v>20</v>
      </c>
      <c r="N74" s="8" t="s">
        <v>21</v>
      </c>
      <c r="O74" s="8" t="s">
        <v>22</v>
      </c>
      <c r="P74" s="9" t="s">
        <v>23</v>
      </c>
      <c r="Q74" s="14">
        <v>95179</v>
      </c>
      <c r="R74" s="14">
        <v>95178.15</v>
      </c>
      <c r="S74" s="20">
        <v>100000</v>
      </c>
      <c r="T74" s="30">
        <f t="shared" si="9"/>
        <v>90000</v>
      </c>
      <c r="U74" s="30">
        <f t="shared" si="10"/>
        <v>80000</v>
      </c>
      <c r="V74" s="30">
        <f t="shared" si="11"/>
        <v>70000</v>
      </c>
      <c r="W74" s="20">
        <v>100000</v>
      </c>
      <c r="X74" s="20">
        <v>100000</v>
      </c>
      <c r="Y74" s="20">
        <v>100000</v>
      </c>
      <c r="Z74" s="20">
        <v>100000</v>
      </c>
      <c r="AA74" s="20">
        <v>100000</v>
      </c>
      <c r="AB74" s="20">
        <v>0</v>
      </c>
      <c r="AC74" s="20">
        <v>0</v>
      </c>
      <c r="AD74" s="30">
        <f t="shared" si="6"/>
        <v>0</v>
      </c>
      <c r="AE74" s="30"/>
      <c r="AF74" s="30">
        <f t="shared" si="7"/>
        <v>0</v>
      </c>
      <c r="AG74" s="30"/>
      <c r="AH74" s="30">
        <f t="shared" si="8"/>
        <v>0</v>
      </c>
    </row>
    <row r="75" spans="1:34" x14ac:dyDescent="0.35">
      <c r="A75" t="s">
        <v>950</v>
      </c>
      <c r="B75" s="26">
        <v>8470320</v>
      </c>
      <c r="C75" s="5" t="s">
        <v>183</v>
      </c>
      <c r="D75" s="26">
        <v>425770</v>
      </c>
      <c r="E75" s="5" t="s">
        <v>132</v>
      </c>
      <c r="F75" s="5" t="s">
        <v>185</v>
      </c>
      <c r="G75" s="17">
        <v>50000</v>
      </c>
      <c r="H75" s="17">
        <v>12750</v>
      </c>
      <c r="I75" s="18"/>
      <c r="J75" s="18"/>
      <c r="K75" s="18"/>
      <c r="L75" s="17">
        <v>12750</v>
      </c>
      <c r="M75" s="8" t="s">
        <v>20</v>
      </c>
      <c r="N75" s="8" t="s">
        <v>21</v>
      </c>
      <c r="O75" s="8" t="s">
        <v>22</v>
      </c>
      <c r="P75" s="9" t="s">
        <v>23</v>
      </c>
      <c r="Q75" s="14">
        <v>5990</v>
      </c>
      <c r="R75" s="14">
        <v>1493.55</v>
      </c>
      <c r="S75" s="20">
        <v>450000</v>
      </c>
      <c r="T75" s="30">
        <f t="shared" si="9"/>
        <v>405000</v>
      </c>
      <c r="U75" s="30">
        <f t="shared" si="10"/>
        <v>360000</v>
      </c>
      <c r="V75" s="30">
        <f t="shared" si="11"/>
        <v>315000</v>
      </c>
      <c r="W75" s="20">
        <v>450000</v>
      </c>
      <c r="X75" s="20">
        <v>450000</v>
      </c>
      <c r="Y75" s="20">
        <v>450000</v>
      </c>
      <c r="Z75" s="20">
        <v>450000</v>
      </c>
      <c r="AA75" s="20">
        <v>450000</v>
      </c>
      <c r="AB75" s="20">
        <v>181371.74</v>
      </c>
      <c r="AC75" s="20">
        <v>198877.13</v>
      </c>
      <c r="AD75" s="30">
        <f t="shared" si="6"/>
        <v>0</v>
      </c>
      <c r="AE75" s="30"/>
      <c r="AF75" s="30">
        <f t="shared" si="7"/>
        <v>0</v>
      </c>
      <c r="AG75" s="30"/>
      <c r="AH75" s="30">
        <f t="shared" si="8"/>
        <v>0</v>
      </c>
    </row>
    <row r="76" spans="1:34" x14ac:dyDescent="0.35">
      <c r="A76" t="s">
        <v>950</v>
      </c>
      <c r="B76" s="26">
        <v>8470320</v>
      </c>
      <c r="C76" s="5" t="s">
        <v>183</v>
      </c>
      <c r="D76" s="26">
        <v>426610</v>
      </c>
      <c r="E76" s="5" t="s">
        <v>43</v>
      </c>
      <c r="F76" s="5" t="s">
        <v>186</v>
      </c>
      <c r="G76" s="17">
        <v>18985</v>
      </c>
      <c r="H76" s="17">
        <v>51585</v>
      </c>
      <c r="I76" s="17">
        <v>26945.13</v>
      </c>
      <c r="J76" s="17">
        <v>0</v>
      </c>
      <c r="K76" s="17">
        <v>5387.08</v>
      </c>
      <c r="L76" s="17">
        <v>19252.79</v>
      </c>
      <c r="M76" s="8" t="s">
        <v>20</v>
      </c>
      <c r="N76" s="8" t="s">
        <v>21</v>
      </c>
      <c r="O76" s="8" t="s">
        <v>22</v>
      </c>
      <c r="P76" s="9" t="s">
        <v>23</v>
      </c>
      <c r="Q76" s="14">
        <v>8100</v>
      </c>
      <c r="R76" s="14">
        <v>8098.97</v>
      </c>
      <c r="S76" s="20">
        <v>75000</v>
      </c>
      <c r="T76" s="30">
        <f t="shared" si="9"/>
        <v>67500</v>
      </c>
      <c r="U76" s="30">
        <f t="shared" si="10"/>
        <v>60000</v>
      </c>
      <c r="V76" s="30">
        <f t="shared" si="11"/>
        <v>52500</v>
      </c>
      <c r="W76" s="20">
        <v>113705.9</v>
      </c>
      <c r="X76" s="20">
        <v>118919.4</v>
      </c>
      <c r="Y76" s="20">
        <v>75000</v>
      </c>
      <c r="Z76" s="20">
        <v>113705.9</v>
      </c>
      <c r="AA76" s="20">
        <v>118919.4</v>
      </c>
      <c r="AB76" s="20">
        <v>0</v>
      </c>
      <c r="AC76" s="20">
        <v>18937.990000000002</v>
      </c>
      <c r="AD76" s="30">
        <f t="shared" si="6"/>
        <v>0</v>
      </c>
      <c r="AE76" s="30"/>
      <c r="AF76" s="30">
        <f t="shared" si="7"/>
        <v>0</v>
      </c>
      <c r="AG76" s="30"/>
      <c r="AH76" s="30">
        <f t="shared" si="8"/>
        <v>0</v>
      </c>
    </row>
    <row r="77" spans="1:34" x14ac:dyDescent="0.35">
      <c r="A77" t="s">
        <v>950</v>
      </c>
      <c r="B77" s="26">
        <v>8470320</v>
      </c>
      <c r="C77" s="5" t="s">
        <v>183</v>
      </c>
      <c r="D77" s="26">
        <v>435350</v>
      </c>
      <c r="E77" s="5" t="s">
        <v>144</v>
      </c>
      <c r="F77" s="5" t="s">
        <v>187</v>
      </c>
      <c r="G77" s="17">
        <v>25000</v>
      </c>
      <c r="H77" s="17">
        <v>25000</v>
      </c>
      <c r="I77" s="18"/>
      <c r="J77" s="18"/>
      <c r="K77" s="18"/>
      <c r="L77" s="17">
        <v>25000</v>
      </c>
      <c r="M77" s="8" t="s">
        <v>20</v>
      </c>
      <c r="N77" s="8" t="s">
        <v>21</v>
      </c>
      <c r="O77" s="8" t="s">
        <v>22</v>
      </c>
      <c r="P77" s="9" t="s">
        <v>23</v>
      </c>
      <c r="Q77" s="14">
        <v>1</v>
      </c>
      <c r="R77" s="14">
        <v>0</v>
      </c>
      <c r="S77" s="20">
        <v>50000</v>
      </c>
      <c r="T77" s="30">
        <f t="shared" si="9"/>
        <v>45000</v>
      </c>
      <c r="U77" s="30">
        <f t="shared" si="10"/>
        <v>40000</v>
      </c>
      <c r="V77" s="30">
        <f t="shared" si="11"/>
        <v>35000</v>
      </c>
      <c r="W77" s="20">
        <v>50000</v>
      </c>
      <c r="X77" s="20">
        <v>50000</v>
      </c>
      <c r="Y77" s="20">
        <v>50000</v>
      </c>
      <c r="Z77" s="20">
        <v>50000</v>
      </c>
      <c r="AA77" s="20">
        <v>50000</v>
      </c>
      <c r="AB77" s="20">
        <v>2420.25</v>
      </c>
      <c r="AC77" s="20">
        <v>6173.61</v>
      </c>
      <c r="AD77" s="30">
        <f t="shared" si="6"/>
        <v>0</v>
      </c>
      <c r="AE77" s="30"/>
      <c r="AF77" s="30">
        <f t="shared" si="7"/>
        <v>0</v>
      </c>
      <c r="AG77" s="30"/>
      <c r="AH77" s="30">
        <f t="shared" si="8"/>
        <v>0</v>
      </c>
    </row>
    <row r="78" spans="1:34" x14ac:dyDescent="0.35">
      <c r="A78" t="s">
        <v>950</v>
      </c>
      <c r="B78" s="26">
        <v>8470320</v>
      </c>
      <c r="C78" s="5" t="s">
        <v>183</v>
      </c>
      <c r="D78" s="26">
        <v>435508</v>
      </c>
      <c r="E78" s="5" t="s">
        <v>147</v>
      </c>
      <c r="F78" s="5" t="s">
        <v>188</v>
      </c>
      <c r="G78" s="17">
        <v>100000</v>
      </c>
      <c r="H78" s="17">
        <v>100000</v>
      </c>
      <c r="I78" s="17">
        <v>91628</v>
      </c>
      <c r="J78" s="18"/>
      <c r="K78" s="17">
        <v>0</v>
      </c>
      <c r="L78" s="17">
        <v>8372</v>
      </c>
      <c r="M78" s="8" t="s">
        <v>20</v>
      </c>
      <c r="N78" s="8" t="s">
        <v>21</v>
      </c>
      <c r="O78" s="8" t="s">
        <v>22</v>
      </c>
      <c r="P78" s="9" t="s">
        <v>23</v>
      </c>
      <c r="Q78" s="14">
        <v>233493</v>
      </c>
      <c r="R78" s="14">
        <v>161058.6</v>
      </c>
      <c r="S78" s="20">
        <v>200000</v>
      </c>
      <c r="T78" s="30">
        <f t="shared" si="9"/>
        <v>180000</v>
      </c>
      <c r="U78" s="30">
        <f t="shared" si="10"/>
        <v>160000</v>
      </c>
      <c r="V78" s="30">
        <f t="shared" si="11"/>
        <v>140000</v>
      </c>
      <c r="W78" s="20">
        <v>170000</v>
      </c>
      <c r="X78" s="20">
        <v>160000</v>
      </c>
      <c r="Y78" s="20">
        <v>200000</v>
      </c>
      <c r="Z78" s="20">
        <v>170000</v>
      </c>
      <c r="AA78" s="20">
        <v>160000</v>
      </c>
      <c r="AB78" s="20">
        <v>477.22</v>
      </c>
      <c r="AC78" s="20">
        <v>191336.14</v>
      </c>
      <c r="AD78" s="30">
        <f t="shared" si="6"/>
        <v>0</v>
      </c>
      <c r="AE78" s="30"/>
      <c r="AF78" s="30">
        <f t="shared" si="7"/>
        <v>0</v>
      </c>
      <c r="AG78" s="30"/>
      <c r="AH78" s="30">
        <f t="shared" si="8"/>
        <v>0</v>
      </c>
    </row>
    <row r="79" spans="1:34" x14ac:dyDescent="0.35">
      <c r="A79" t="s">
        <v>950</v>
      </c>
      <c r="B79" s="26">
        <v>8470325</v>
      </c>
      <c r="C79" s="5" t="s">
        <v>190</v>
      </c>
      <c r="D79" s="26">
        <v>425763</v>
      </c>
      <c r="E79" s="5" t="s">
        <v>129</v>
      </c>
      <c r="F79" s="5" t="s">
        <v>191</v>
      </c>
      <c r="G79" s="17">
        <v>0</v>
      </c>
      <c r="H79" s="17">
        <v>35000</v>
      </c>
      <c r="I79" s="17">
        <v>30075.49</v>
      </c>
      <c r="J79" s="18"/>
      <c r="K79" s="18"/>
      <c r="L79" s="17">
        <v>4924.51</v>
      </c>
      <c r="M79" s="8" t="s">
        <v>20</v>
      </c>
      <c r="N79" s="8" t="s">
        <v>21</v>
      </c>
      <c r="O79" s="8" t="s">
        <v>22</v>
      </c>
      <c r="P79" s="9" t="s">
        <v>23</v>
      </c>
      <c r="Q79" s="14">
        <v>89793</v>
      </c>
      <c r="R79" s="14">
        <v>89791.52</v>
      </c>
      <c r="S79" s="20">
        <v>120000</v>
      </c>
      <c r="T79" s="30">
        <f t="shared" si="9"/>
        <v>108000</v>
      </c>
      <c r="U79" s="30">
        <f t="shared" si="10"/>
        <v>96000</v>
      </c>
      <c r="V79" s="30">
        <f t="shared" si="11"/>
        <v>84000</v>
      </c>
      <c r="W79" s="20">
        <v>135000</v>
      </c>
      <c r="X79" s="20">
        <v>135000</v>
      </c>
      <c r="Y79" s="20">
        <v>120000</v>
      </c>
      <c r="Z79" s="20">
        <v>135000</v>
      </c>
      <c r="AA79" s="20">
        <v>135000</v>
      </c>
      <c r="AB79" s="20">
        <v>56435.68</v>
      </c>
      <c r="AC79" s="20">
        <v>15676.77</v>
      </c>
      <c r="AD79" s="30">
        <f t="shared" si="6"/>
        <v>0</v>
      </c>
      <c r="AE79" s="30"/>
      <c r="AF79" s="30">
        <f t="shared" si="7"/>
        <v>0</v>
      </c>
      <c r="AG79" s="30"/>
      <c r="AH79" s="30">
        <f t="shared" si="8"/>
        <v>0</v>
      </c>
    </row>
    <row r="80" spans="1:34" x14ac:dyDescent="0.35">
      <c r="A80" t="s">
        <v>950</v>
      </c>
      <c r="B80" s="26">
        <v>8470325</v>
      </c>
      <c r="C80" s="5" t="s">
        <v>190</v>
      </c>
      <c r="D80" s="26">
        <v>426610</v>
      </c>
      <c r="E80" s="5" t="s">
        <v>43</v>
      </c>
      <c r="F80" s="5" t="s">
        <v>192</v>
      </c>
      <c r="G80" s="17">
        <v>23000</v>
      </c>
      <c r="H80" s="17">
        <v>0</v>
      </c>
      <c r="I80" s="18"/>
      <c r="J80" s="18"/>
      <c r="K80" s="18"/>
      <c r="L80" s="17">
        <v>0</v>
      </c>
      <c r="M80" s="8" t="s">
        <v>20</v>
      </c>
      <c r="N80" s="8" t="s">
        <v>21</v>
      </c>
      <c r="O80" s="8" t="s">
        <v>22</v>
      </c>
      <c r="P80" s="9" t="s">
        <v>23</v>
      </c>
      <c r="Q80" s="14">
        <v>28273</v>
      </c>
      <c r="R80" s="14">
        <v>28271.54</v>
      </c>
      <c r="S80" s="20">
        <v>34910</v>
      </c>
      <c r="T80" s="30">
        <f t="shared" si="9"/>
        <v>31419</v>
      </c>
      <c r="U80" s="30">
        <f t="shared" si="10"/>
        <v>27928</v>
      </c>
      <c r="V80" s="30">
        <f t="shared" si="11"/>
        <v>24437</v>
      </c>
      <c r="W80" s="20">
        <v>14606</v>
      </c>
      <c r="X80" s="20">
        <v>15336</v>
      </c>
      <c r="Y80" s="20">
        <v>34910</v>
      </c>
      <c r="Z80" s="20">
        <v>14606</v>
      </c>
      <c r="AA80" s="20">
        <v>15336</v>
      </c>
      <c r="AB80" s="20">
        <v>0</v>
      </c>
      <c r="AC80" s="20">
        <v>16473.41</v>
      </c>
      <c r="AD80" s="30">
        <f t="shared" si="6"/>
        <v>0</v>
      </c>
      <c r="AE80" s="30"/>
      <c r="AF80" s="30">
        <f t="shared" si="7"/>
        <v>0</v>
      </c>
      <c r="AG80" s="30"/>
      <c r="AH80" s="30">
        <f t="shared" si="8"/>
        <v>0</v>
      </c>
    </row>
    <row r="81" spans="1:34" x14ac:dyDescent="0.35">
      <c r="A81" t="s">
        <v>950</v>
      </c>
      <c r="B81" s="26">
        <v>8470325</v>
      </c>
      <c r="C81" s="5" t="s">
        <v>190</v>
      </c>
      <c r="D81" s="26">
        <v>435508</v>
      </c>
      <c r="E81" s="5" t="s">
        <v>147</v>
      </c>
      <c r="F81" s="5" t="s">
        <v>193</v>
      </c>
      <c r="G81" s="17">
        <v>11350</v>
      </c>
      <c r="H81" s="17">
        <v>34350</v>
      </c>
      <c r="I81" s="17">
        <v>32675.81</v>
      </c>
      <c r="J81" s="17">
        <v>0</v>
      </c>
      <c r="K81" s="17">
        <v>0</v>
      </c>
      <c r="L81" s="17">
        <v>1674.19</v>
      </c>
      <c r="M81" s="8" t="s">
        <v>20</v>
      </c>
      <c r="N81" s="8" t="s">
        <v>21</v>
      </c>
      <c r="O81" s="8" t="s">
        <v>22</v>
      </c>
      <c r="P81" s="9" t="s">
        <v>23</v>
      </c>
      <c r="Q81" s="14">
        <v>53916</v>
      </c>
      <c r="R81" s="14">
        <v>54573.2</v>
      </c>
      <c r="S81" s="20">
        <v>92573</v>
      </c>
      <c r="T81" s="30">
        <f t="shared" si="9"/>
        <v>83315.7</v>
      </c>
      <c r="U81" s="30">
        <f t="shared" si="10"/>
        <v>74058.400000000009</v>
      </c>
      <c r="V81" s="30">
        <f t="shared" si="11"/>
        <v>64801.1</v>
      </c>
      <c r="W81" s="20">
        <v>91319</v>
      </c>
      <c r="X81" s="20">
        <v>87744</v>
      </c>
      <c r="Y81" s="20">
        <v>92573</v>
      </c>
      <c r="Z81" s="20">
        <v>91319</v>
      </c>
      <c r="AA81" s="20">
        <v>87744</v>
      </c>
      <c r="AB81" s="20">
        <v>4631.8999999999996</v>
      </c>
      <c r="AC81" s="20">
        <v>165658.56</v>
      </c>
      <c r="AD81" s="30">
        <f t="shared" si="6"/>
        <v>0</v>
      </c>
      <c r="AE81" s="30"/>
      <c r="AF81" s="30">
        <f t="shared" si="7"/>
        <v>0</v>
      </c>
      <c r="AG81" s="30"/>
      <c r="AH81" s="30">
        <f t="shared" si="8"/>
        <v>0</v>
      </c>
    </row>
    <row r="82" spans="1:34" x14ac:dyDescent="0.35">
      <c r="A82" t="s">
        <v>950</v>
      </c>
      <c r="B82" s="26">
        <v>8470325</v>
      </c>
      <c r="C82" s="5" t="s">
        <v>190</v>
      </c>
      <c r="D82" s="26">
        <v>435509</v>
      </c>
      <c r="E82" s="216" t="s">
        <v>195</v>
      </c>
      <c r="F82" s="5" t="s">
        <v>196</v>
      </c>
      <c r="G82" s="17">
        <v>0</v>
      </c>
      <c r="H82" s="17">
        <v>0</v>
      </c>
      <c r="I82" s="18"/>
      <c r="J82" s="18"/>
      <c r="K82" s="18"/>
      <c r="L82" s="17">
        <v>0</v>
      </c>
      <c r="M82" s="8" t="s">
        <v>20</v>
      </c>
      <c r="N82" s="8" t="s">
        <v>21</v>
      </c>
      <c r="O82" s="8" t="s">
        <v>22</v>
      </c>
      <c r="P82" s="9" t="s">
        <v>23</v>
      </c>
      <c r="Q82" s="14">
        <v>0</v>
      </c>
      <c r="R82" s="14">
        <v>0</v>
      </c>
      <c r="S82" s="20">
        <v>0</v>
      </c>
      <c r="T82" s="30">
        <f t="shared" si="9"/>
        <v>0</v>
      </c>
      <c r="U82" s="30">
        <f t="shared" si="10"/>
        <v>0</v>
      </c>
      <c r="V82" s="30">
        <f t="shared" si="11"/>
        <v>0</v>
      </c>
      <c r="W82" s="20">
        <v>0</v>
      </c>
      <c r="X82" s="20">
        <v>0</v>
      </c>
      <c r="Y82" s="20">
        <v>0</v>
      </c>
      <c r="Z82" s="20">
        <v>0</v>
      </c>
      <c r="AA82" s="20">
        <v>0</v>
      </c>
      <c r="AB82" s="20">
        <v>0</v>
      </c>
      <c r="AC82" s="20">
        <v>0</v>
      </c>
      <c r="AD82" s="30">
        <f t="shared" si="6"/>
        <v>0</v>
      </c>
      <c r="AE82" s="30"/>
      <c r="AF82" s="30">
        <f t="shared" si="7"/>
        <v>0</v>
      </c>
      <c r="AG82" s="30"/>
      <c r="AH82" s="30">
        <f t="shared" si="8"/>
        <v>0</v>
      </c>
    </row>
    <row r="83" spans="1:34" x14ac:dyDescent="0.35">
      <c r="A83" t="s">
        <v>950</v>
      </c>
      <c r="B83" s="26">
        <v>8470325</v>
      </c>
      <c r="C83" s="5" t="s">
        <v>190</v>
      </c>
      <c r="D83" s="26">
        <v>436110</v>
      </c>
      <c r="E83" s="5" t="s">
        <v>64</v>
      </c>
      <c r="F83" s="5" t="s">
        <v>197</v>
      </c>
      <c r="G83" s="17">
        <v>0</v>
      </c>
      <c r="H83" s="17">
        <v>0</v>
      </c>
      <c r="I83" s="18"/>
      <c r="J83" s="18"/>
      <c r="K83" s="18"/>
      <c r="L83" s="17">
        <v>0</v>
      </c>
      <c r="M83" s="8" t="s">
        <v>20</v>
      </c>
      <c r="N83" s="8" t="s">
        <v>21</v>
      </c>
      <c r="O83" s="8" t="s">
        <v>22</v>
      </c>
      <c r="P83" s="9" t="s">
        <v>23</v>
      </c>
      <c r="Q83" s="14">
        <v>1</v>
      </c>
      <c r="R83" s="14">
        <v>0</v>
      </c>
      <c r="S83" s="20">
        <v>0</v>
      </c>
      <c r="T83" s="30">
        <f t="shared" si="9"/>
        <v>0</v>
      </c>
      <c r="U83" s="30">
        <f t="shared" si="10"/>
        <v>0</v>
      </c>
      <c r="V83" s="30">
        <f t="shared" si="11"/>
        <v>0</v>
      </c>
      <c r="W83" s="20">
        <v>0</v>
      </c>
      <c r="X83" s="20">
        <v>0</v>
      </c>
      <c r="Y83" s="20">
        <v>0</v>
      </c>
      <c r="Z83" s="20">
        <v>0</v>
      </c>
      <c r="AA83" s="20">
        <v>0</v>
      </c>
      <c r="AB83" s="20">
        <v>0</v>
      </c>
      <c r="AC83" s="20">
        <v>367.5</v>
      </c>
      <c r="AD83" s="30">
        <f t="shared" si="6"/>
        <v>0</v>
      </c>
      <c r="AE83" s="30"/>
      <c r="AF83" s="30">
        <f t="shared" si="7"/>
        <v>0</v>
      </c>
      <c r="AG83" s="30"/>
      <c r="AH83" s="30">
        <f t="shared" si="8"/>
        <v>0</v>
      </c>
    </row>
    <row r="84" spans="1:34" x14ac:dyDescent="0.35">
      <c r="A84" t="s">
        <v>950</v>
      </c>
      <c r="B84" s="26">
        <v>8470330</v>
      </c>
      <c r="C84" s="5" t="s">
        <v>199</v>
      </c>
      <c r="D84" s="26">
        <v>425763</v>
      </c>
      <c r="E84" s="5" t="s">
        <v>129</v>
      </c>
      <c r="F84" s="5" t="s">
        <v>200</v>
      </c>
      <c r="G84" s="17">
        <v>180000</v>
      </c>
      <c r="H84" s="17">
        <v>180000</v>
      </c>
      <c r="I84" s="17">
        <v>110008.23</v>
      </c>
      <c r="J84" s="18"/>
      <c r="K84" s="18"/>
      <c r="L84" s="17">
        <v>69991.77</v>
      </c>
      <c r="M84" s="8" t="s">
        <v>20</v>
      </c>
      <c r="N84" s="8" t="s">
        <v>21</v>
      </c>
      <c r="O84" s="8" t="s">
        <v>22</v>
      </c>
      <c r="P84" s="9" t="s">
        <v>23</v>
      </c>
      <c r="Q84" s="14">
        <v>218974</v>
      </c>
      <c r="R84" s="14">
        <v>217038</v>
      </c>
      <c r="S84" s="20">
        <v>405000</v>
      </c>
      <c r="T84" s="30">
        <f t="shared" si="9"/>
        <v>364500</v>
      </c>
      <c r="U84" s="30">
        <f t="shared" si="10"/>
        <v>324000</v>
      </c>
      <c r="V84" s="30">
        <f t="shared" si="11"/>
        <v>283500</v>
      </c>
      <c r="W84" s="20">
        <v>405000</v>
      </c>
      <c r="X84" s="20">
        <v>405000</v>
      </c>
      <c r="Y84" s="20">
        <v>405000</v>
      </c>
      <c r="Z84" s="20">
        <v>405000</v>
      </c>
      <c r="AA84" s="20">
        <v>405000</v>
      </c>
      <c r="AB84" s="20">
        <v>172977.87</v>
      </c>
      <c r="AC84" s="20">
        <v>190324.35</v>
      </c>
      <c r="AD84" s="30">
        <f t="shared" si="6"/>
        <v>0</v>
      </c>
      <c r="AE84" s="30"/>
      <c r="AF84" s="30">
        <f t="shared" si="7"/>
        <v>0</v>
      </c>
      <c r="AG84" s="30"/>
      <c r="AH84" s="30">
        <f t="shared" si="8"/>
        <v>0</v>
      </c>
    </row>
    <row r="85" spans="1:34" x14ac:dyDescent="0.35">
      <c r="A85" t="s">
        <v>950</v>
      </c>
      <c r="B85" s="26">
        <v>8470330</v>
      </c>
      <c r="C85" s="5" t="s">
        <v>199</v>
      </c>
      <c r="D85" s="26">
        <v>425770</v>
      </c>
      <c r="E85" s="5" t="s">
        <v>132</v>
      </c>
      <c r="F85" s="5" t="s">
        <v>201</v>
      </c>
      <c r="G85" s="17">
        <v>105000</v>
      </c>
      <c r="H85" s="17">
        <v>50000</v>
      </c>
      <c r="I85" s="17">
        <v>2000</v>
      </c>
      <c r="J85" s="18"/>
      <c r="K85" s="18"/>
      <c r="L85" s="17">
        <v>48000</v>
      </c>
      <c r="M85" s="8" t="s">
        <v>20</v>
      </c>
      <c r="N85" s="8" t="s">
        <v>21</v>
      </c>
      <c r="O85" s="8" t="s">
        <v>22</v>
      </c>
      <c r="P85" s="9" t="s">
        <v>23</v>
      </c>
      <c r="Q85" s="14">
        <v>89907</v>
      </c>
      <c r="R85" s="14">
        <v>89564.479999999996</v>
      </c>
      <c r="S85" s="20">
        <v>900000</v>
      </c>
      <c r="T85" s="30">
        <f t="shared" si="9"/>
        <v>810000</v>
      </c>
      <c r="U85" s="30">
        <f t="shared" si="10"/>
        <v>720000</v>
      </c>
      <c r="V85" s="30">
        <f t="shared" si="11"/>
        <v>630000</v>
      </c>
      <c r="W85" s="20">
        <v>900000</v>
      </c>
      <c r="X85" s="20">
        <v>900000</v>
      </c>
      <c r="Y85" s="20">
        <v>900000</v>
      </c>
      <c r="Z85" s="20">
        <v>900000</v>
      </c>
      <c r="AA85" s="20">
        <v>900000</v>
      </c>
      <c r="AB85" s="20">
        <v>314018.65999999997</v>
      </c>
      <c r="AC85" s="20">
        <v>338379.41</v>
      </c>
      <c r="AD85" s="30">
        <f t="shared" si="6"/>
        <v>0</v>
      </c>
      <c r="AE85" s="30"/>
      <c r="AF85" s="30">
        <f t="shared" si="7"/>
        <v>0</v>
      </c>
      <c r="AG85" s="30"/>
      <c r="AH85" s="30">
        <f t="shared" si="8"/>
        <v>0</v>
      </c>
    </row>
    <row r="86" spans="1:34" x14ac:dyDescent="0.35">
      <c r="A86" t="s">
        <v>950</v>
      </c>
      <c r="B86" s="26">
        <v>8470330</v>
      </c>
      <c r="C86" s="5" t="s">
        <v>199</v>
      </c>
      <c r="D86" s="26">
        <v>426610</v>
      </c>
      <c r="E86" s="5" t="s">
        <v>43</v>
      </c>
      <c r="F86" s="5" t="s">
        <v>202</v>
      </c>
      <c r="G86" s="17">
        <v>312530</v>
      </c>
      <c r="H86" s="17">
        <v>296003</v>
      </c>
      <c r="I86" s="17">
        <v>63834.1</v>
      </c>
      <c r="J86" s="17">
        <v>57357.57</v>
      </c>
      <c r="K86" s="17">
        <v>58297.86</v>
      </c>
      <c r="L86" s="17">
        <v>116513.47</v>
      </c>
      <c r="M86" s="8" t="s">
        <v>20</v>
      </c>
      <c r="N86" s="8" t="s">
        <v>21</v>
      </c>
      <c r="O86" s="8" t="s">
        <v>22</v>
      </c>
      <c r="P86" s="9" t="s">
        <v>23</v>
      </c>
      <c r="Q86" s="14">
        <v>283205</v>
      </c>
      <c r="R86" s="14">
        <v>224906.03</v>
      </c>
      <c r="S86" s="20">
        <v>720500</v>
      </c>
      <c r="T86" s="30">
        <f t="shared" si="9"/>
        <v>648450</v>
      </c>
      <c r="U86" s="30">
        <f t="shared" si="10"/>
        <v>576400</v>
      </c>
      <c r="V86" s="30">
        <f t="shared" si="11"/>
        <v>504349.99999999994</v>
      </c>
      <c r="W86" s="20">
        <v>798000</v>
      </c>
      <c r="X86" s="20">
        <v>798000</v>
      </c>
      <c r="Y86" s="20">
        <v>720500</v>
      </c>
      <c r="Z86" s="20">
        <v>798000</v>
      </c>
      <c r="AA86" s="20">
        <v>798000</v>
      </c>
      <c r="AB86" s="20">
        <v>0</v>
      </c>
      <c r="AC86" s="20">
        <v>0</v>
      </c>
      <c r="AD86" s="30">
        <f t="shared" si="6"/>
        <v>0</v>
      </c>
      <c r="AE86" s="30"/>
      <c r="AF86" s="30">
        <f t="shared" si="7"/>
        <v>0</v>
      </c>
      <c r="AG86" s="30"/>
      <c r="AH86" s="30">
        <f t="shared" si="8"/>
        <v>0</v>
      </c>
    </row>
    <row r="87" spans="1:34" x14ac:dyDescent="0.35">
      <c r="A87" t="s">
        <v>950</v>
      </c>
      <c r="B87" s="26">
        <v>8470330</v>
      </c>
      <c r="C87" s="5" t="s">
        <v>199</v>
      </c>
      <c r="D87" s="26">
        <v>428640</v>
      </c>
      <c r="E87" s="5" t="s">
        <v>55</v>
      </c>
      <c r="F87" s="5" t="s">
        <v>203</v>
      </c>
      <c r="G87" s="17">
        <v>0</v>
      </c>
      <c r="H87" s="17">
        <v>5000</v>
      </c>
      <c r="I87" s="17">
        <v>4487.99</v>
      </c>
      <c r="J87" s="18"/>
      <c r="K87" s="18"/>
      <c r="L87" s="17">
        <v>512.00999999999897</v>
      </c>
      <c r="M87" s="8" t="s">
        <v>20</v>
      </c>
      <c r="N87" s="8" t="s">
        <v>21</v>
      </c>
      <c r="O87" s="8" t="s">
        <v>22</v>
      </c>
      <c r="P87" s="9" t="s">
        <v>23</v>
      </c>
      <c r="Q87" s="14">
        <v>0</v>
      </c>
      <c r="R87" s="14">
        <v>0</v>
      </c>
      <c r="S87" s="20">
        <v>302000</v>
      </c>
      <c r="T87" s="30">
        <f t="shared" si="9"/>
        <v>271800</v>
      </c>
      <c r="U87" s="30">
        <f t="shared" si="10"/>
        <v>241600</v>
      </c>
      <c r="V87" s="30">
        <f t="shared" si="11"/>
        <v>211400</v>
      </c>
      <c r="W87" s="20">
        <v>302000</v>
      </c>
      <c r="X87" s="20">
        <v>302000</v>
      </c>
      <c r="Y87" s="20">
        <v>302000</v>
      </c>
      <c r="Z87" s="20">
        <v>302000</v>
      </c>
      <c r="AA87" s="20">
        <v>302000</v>
      </c>
      <c r="AB87" s="20">
        <v>0</v>
      </c>
      <c r="AC87" s="20">
        <v>0</v>
      </c>
      <c r="AD87" s="30">
        <f t="shared" si="6"/>
        <v>0</v>
      </c>
      <c r="AE87" s="30"/>
      <c r="AF87" s="30">
        <f t="shared" si="7"/>
        <v>0</v>
      </c>
      <c r="AG87" s="30"/>
      <c r="AH87" s="30">
        <f t="shared" si="8"/>
        <v>0</v>
      </c>
    </row>
    <row r="88" spans="1:34" x14ac:dyDescent="0.35">
      <c r="A88" t="s">
        <v>950</v>
      </c>
      <c r="B88" s="26">
        <v>8470330</v>
      </c>
      <c r="C88" s="5" t="s">
        <v>199</v>
      </c>
      <c r="D88" s="26">
        <v>435350</v>
      </c>
      <c r="E88" s="5" t="s">
        <v>144</v>
      </c>
      <c r="F88" s="5" t="s">
        <v>204</v>
      </c>
      <c r="G88" s="17">
        <v>5615</v>
      </c>
      <c r="H88" s="17">
        <v>55615</v>
      </c>
      <c r="I88" s="17">
        <v>29166.1</v>
      </c>
      <c r="J88" s="18"/>
      <c r="K88" s="18"/>
      <c r="L88" s="17">
        <v>26448.9</v>
      </c>
      <c r="M88" s="8" t="s">
        <v>20</v>
      </c>
      <c r="N88" s="8" t="s">
        <v>21</v>
      </c>
      <c r="O88" s="8" t="s">
        <v>22</v>
      </c>
      <c r="P88" s="9" t="s">
        <v>23</v>
      </c>
      <c r="Q88" s="14">
        <v>270283</v>
      </c>
      <c r="R88" s="14">
        <v>269679.27</v>
      </c>
      <c r="S88" s="20">
        <v>420000</v>
      </c>
      <c r="T88" s="30">
        <f t="shared" si="9"/>
        <v>378000</v>
      </c>
      <c r="U88" s="30">
        <f t="shared" si="10"/>
        <v>336000</v>
      </c>
      <c r="V88" s="30">
        <f t="shared" si="11"/>
        <v>294000</v>
      </c>
      <c r="W88" s="20">
        <v>441000</v>
      </c>
      <c r="X88" s="20">
        <v>441000</v>
      </c>
      <c r="Y88" s="20">
        <v>420000</v>
      </c>
      <c r="Z88" s="20">
        <v>441000</v>
      </c>
      <c r="AA88" s="20">
        <v>441000</v>
      </c>
      <c r="AB88" s="20">
        <v>30231.99</v>
      </c>
      <c r="AC88" s="20">
        <v>98310.48</v>
      </c>
      <c r="AD88" s="30">
        <f t="shared" si="6"/>
        <v>0</v>
      </c>
      <c r="AE88" s="30"/>
      <c r="AF88" s="30">
        <f t="shared" si="7"/>
        <v>0</v>
      </c>
      <c r="AG88" s="30"/>
      <c r="AH88" s="30">
        <f t="shared" si="8"/>
        <v>0</v>
      </c>
    </row>
    <row r="89" spans="1:34" x14ac:dyDescent="0.35">
      <c r="A89" t="s">
        <v>950</v>
      </c>
      <c r="B89" s="26">
        <v>8470330</v>
      </c>
      <c r="C89" s="5" t="s">
        <v>199</v>
      </c>
      <c r="D89" s="26">
        <v>435508</v>
      </c>
      <c r="E89" s="5" t="s">
        <v>147</v>
      </c>
      <c r="F89" s="5" t="s">
        <v>205</v>
      </c>
      <c r="G89" s="17">
        <v>32000</v>
      </c>
      <c r="H89" s="17">
        <v>32000</v>
      </c>
      <c r="I89" s="17">
        <v>31543.88</v>
      </c>
      <c r="J89" s="18"/>
      <c r="K89" s="17">
        <v>0</v>
      </c>
      <c r="L89" s="17">
        <v>456.12000000000302</v>
      </c>
      <c r="M89" s="8" t="s">
        <v>20</v>
      </c>
      <c r="N89" s="8" t="s">
        <v>21</v>
      </c>
      <c r="O89" s="8" t="s">
        <v>22</v>
      </c>
      <c r="P89" s="9" t="s">
        <v>23</v>
      </c>
      <c r="Q89" s="14">
        <v>20546</v>
      </c>
      <c r="R89" s="14">
        <v>19879.82</v>
      </c>
      <c r="S89" s="20">
        <v>20000</v>
      </c>
      <c r="T89" s="30">
        <f t="shared" si="9"/>
        <v>18000</v>
      </c>
      <c r="U89" s="30">
        <f t="shared" si="10"/>
        <v>16000</v>
      </c>
      <c r="V89" s="30">
        <f t="shared" si="11"/>
        <v>14000</v>
      </c>
      <c r="W89" s="20">
        <v>20000</v>
      </c>
      <c r="X89" s="20">
        <v>20000</v>
      </c>
      <c r="Y89" s="20">
        <v>20000</v>
      </c>
      <c r="Z89" s="20">
        <v>20000</v>
      </c>
      <c r="AA89" s="20">
        <v>20000</v>
      </c>
      <c r="AB89" s="20">
        <v>21905.39</v>
      </c>
      <c r="AC89" s="20">
        <v>13925.94</v>
      </c>
      <c r="AD89" s="30">
        <f t="shared" si="6"/>
        <v>0</v>
      </c>
      <c r="AE89" s="30"/>
      <c r="AF89" s="30">
        <f t="shared" si="7"/>
        <v>0</v>
      </c>
      <c r="AG89" s="30"/>
      <c r="AH89" s="30">
        <f t="shared" si="8"/>
        <v>0</v>
      </c>
    </row>
    <row r="90" spans="1:34" x14ac:dyDescent="0.35">
      <c r="A90" t="s">
        <v>950</v>
      </c>
      <c r="B90" s="26">
        <v>8470330</v>
      </c>
      <c r="C90" s="5" t="s">
        <v>199</v>
      </c>
      <c r="D90" s="26">
        <v>436600</v>
      </c>
      <c r="E90" s="5" t="s">
        <v>163</v>
      </c>
      <c r="F90" s="5" t="s">
        <v>206</v>
      </c>
      <c r="G90" s="17">
        <v>0</v>
      </c>
      <c r="H90" s="17">
        <v>16527</v>
      </c>
      <c r="I90" s="18"/>
      <c r="J90" s="17">
        <v>16520</v>
      </c>
      <c r="K90" s="18"/>
      <c r="L90" s="17">
        <v>7</v>
      </c>
      <c r="M90" s="8" t="s">
        <v>20</v>
      </c>
      <c r="N90" s="8" t="s">
        <v>21</v>
      </c>
      <c r="O90" s="8" t="s">
        <v>22</v>
      </c>
      <c r="P90" s="9" t="s">
        <v>23</v>
      </c>
      <c r="Q90" s="14">
        <v>0</v>
      </c>
      <c r="R90" s="14">
        <v>0</v>
      </c>
      <c r="S90" s="20">
        <v>60000</v>
      </c>
      <c r="T90" s="30">
        <f t="shared" si="9"/>
        <v>54000</v>
      </c>
      <c r="U90" s="30">
        <f t="shared" si="10"/>
        <v>48000</v>
      </c>
      <c r="V90" s="30">
        <f t="shared" si="11"/>
        <v>42000</v>
      </c>
      <c r="W90" s="20">
        <v>16000</v>
      </c>
      <c r="X90" s="20">
        <v>16000</v>
      </c>
      <c r="Y90" s="20">
        <v>60000</v>
      </c>
      <c r="Z90" s="20">
        <v>16000</v>
      </c>
      <c r="AA90" s="20">
        <v>16000</v>
      </c>
      <c r="AB90" s="20">
        <v>7910.22</v>
      </c>
      <c r="AC90" s="20">
        <v>0</v>
      </c>
      <c r="AD90" s="30">
        <f t="shared" si="6"/>
        <v>0</v>
      </c>
      <c r="AE90" s="30"/>
      <c r="AF90" s="30">
        <f t="shared" si="7"/>
        <v>0</v>
      </c>
      <c r="AG90" s="30"/>
      <c r="AH90" s="30">
        <f t="shared" si="8"/>
        <v>0</v>
      </c>
    </row>
    <row r="91" spans="1:34" x14ac:dyDescent="0.35">
      <c r="A91" t="s">
        <v>950</v>
      </c>
      <c r="B91" s="26">
        <v>8470335</v>
      </c>
      <c r="C91" s="5" t="s">
        <v>208</v>
      </c>
      <c r="D91" s="26">
        <v>425763</v>
      </c>
      <c r="E91" s="5" t="s">
        <v>129</v>
      </c>
      <c r="F91" s="5" t="s">
        <v>209</v>
      </c>
      <c r="G91" s="17">
        <v>25000</v>
      </c>
      <c r="H91" s="17">
        <v>25000</v>
      </c>
      <c r="I91" s="17">
        <v>25000</v>
      </c>
      <c r="J91" s="18"/>
      <c r="K91" s="18"/>
      <c r="L91" s="17">
        <v>0</v>
      </c>
      <c r="M91" s="8" t="s">
        <v>20</v>
      </c>
      <c r="N91" s="8" t="s">
        <v>21</v>
      </c>
      <c r="O91" s="8" t="s">
        <v>22</v>
      </c>
      <c r="P91" s="9" t="s">
        <v>23</v>
      </c>
      <c r="Q91" s="14">
        <v>40127</v>
      </c>
      <c r="R91" s="14">
        <v>40125.89</v>
      </c>
      <c r="S91" s="20">
        <v>50000</v>
      </c>
      <c r="T91" s="30">
        <f t="shared" si="9"/>
        <v>45000</v>
      </c>
      <c r="U91" s="30">
        <f t="shared" si="10"/>
        <v>40000</v>
      </c>
      <c r="V91" s="30">
        <f t="shared" si="11"/>
        <v>35000</v>
      </c>
      <c r="W91" s="20">
        <v>60000</v>
      </c>
      <c r="X91" s="20">
        <v>70000</v>
      </c>
      <c r="Y91" s="20">
        <v>50000</v>
      </c>
      <c r="Z91" s="20">
        <v>60000</v>
      </c>
      <c r="AA91" s="20">
        <v>70000</v>
      </c>
      <c r="AB91" s="20">
        <v>0</v>
      </c>
      <c r="AC91" s="20">
        <v>23595.32</v>
      </c>
      <c r="AD91" s="30">
        <f t="shared" si="6"/>
        <v>0</v>
      </c>
      <c r="AE91" s="30"/>
      <c r="AF91" s="30">
        <f t="shared" si="7"/>
        <v>0</v>
      </c>
      <c r="AG91" s="30"/>
      <c r="AH91" s="30">
        <f t="shared" si="8"/>
        <v>0</v>
      </c>
    </row>
    <row r="92" spans="1:34" x14ac:dyDescent="0.35">
      <c r="A92" t="s">
        <v>950</v>
      </c>
      <c r="B92" s="26">
        <v>8470335</v>
      </c>
      <c r="C92" s="5" t="s">
        <v>208</v>
      </c>
      <c r="D92" s="26">
        <v>425770</v>
      </c>
      <c r="E92" s="5" t="s">
        <v>132</v>
      </c>
      <c r="F92" s="5" t="s">
        <v>210</v>
      </c>
      <c r="G92" s="17">
        <v>75000</v>
      </c>
      <c r="H92" s="17">
        <v>75000</v>
      </c>
      <c r="I92" s="17">
        <v>-3762.15</v>
      </c>
      <c r="J92" s="18"/>
      <c r="K92" s="18"/>
      <c r="L92" s="17">
        <v>78762.149999999994</v>
      </c>
      <c r="M92" s="8" t="s">
        <v>20</v>
      </c>
      <c r="N92" s="8" t="s">
        <v>21</v>
      </c>
      <c r="O92" s="8" t="s">
        <v>22</v>
      </c>
      <c r="P92" s="9" t="s">
        <v>23</v>
      </c>
      <c r="Q92" s="14">
        <v>54556</v>
      </c>
      <c r="R92" s="14">
        <v>54554.559999999998</v>
      </c>
      <c r="S92" s="20">
        <v>270000</v>
      </c>
      <c r="T92" s="30">
        <f t="shared" si="9"/>
        <v>243000</v>
      </c>
      <c r="U92" s="30">
        <f t="shared" si="10"/>
        <v>216000</v>
      </c>
      <c r="V92" s="30">
        <f t="shared" si="11"/>
        <v>189000</v>
      </c>
      <c r="W92" s="20">
        <v>300000</v>
      </c>
      <c r="X92" s="20">
        <v>315000</v>
      </c>
      <c r="Y92" s="20">
        <v>270000</v>
      </c>
      <c r="Z92" s="20">
        <v>300000</v>
      </c>
      <c r="AA92" s="20">
        <v>315000</v>
      </c>
      <c r="AB92" s="20">
        <v>115188.88</v>
      </c>
      <c r="AC92" s="20">
        <v>124462.87</v>
      </c>
      <c r="AD92" s="30">
        <f t="shared" si="6"/>
        <v>0</v>
      </c>
      <c r="AE92" s="30"/>
      <c r="AF92" s="30">
        <f t="shared" si="7"/>
        <v>0</v>
      </c>
      <c r="AG92" s="30"/>
      <c r="AH92" s="30">
        <f t="shared" si="8"/>
        <v>0</v>
      </c>
    </row>
    <row r="93" spans="1:34" x14ac:dyDescent="0.35">
      <c r="A93" t="s">
        <v>950</v>
      </c>
      <c r="B93" s="26">
        <v>8470335</v>
      </c>
      <c r="C93" s="5" t="s">
        <v>208</v>
      </c>
      <c r="D93" s="26">
        <v>426610</v>
      </c>
      <c r="E93" s="5" t="s">
        <v>43</v>
      </c>
      <c r="F93" s="5" t="s">
        <v>211</v>
      </c>
      <c r="G93" s="17">
        <v>149370</v>
      </c>
      <c r="H93" s="17">
        <v>149370</v>
      </c>
      <c r="I93" s="17">
        <v>40542.839999999997</v>
      </c>
      <c r="J93" s="17">
        <v>77260.02</v>
      </c>
      <c r="K93" s="17">
        <v>22440.77</v>
      </c>
      <c r="L93" s="17">
        <v>9126.3700000000099</v>
      </c>
      <c r="M93" s="8" t="s">
        <v>20</v>
      </c>
      <c r="N93" s="8" t="s">
        <v>21</v>
      </c>
      <c r="O93" s="8" t="s">
        <v>22</v>
      </c>
      <c r="P93" s="9" t="s">
        <v>23</v>
      </c>
      <c r="Q93" s="14">
        <v>137795</v>
      </c>
      <c r="R93" s="14">
        <v>124805.06</v>
      </c>
      <c r="S93" s="20">
        <v>150257</v>
      </c>
      <c r="T93" s="30">
        <f t="shared" si="9"/>
        <v>135231.30000000002</v>
      </c>
      <c r="U93" s="30">
        <f t="shared" si="10"/>
        <v>120205.6</v>
      </c>
      <c r="V93" s="30">
        <f t="shared" si="11"/>
        <v>105179.9</v>
      </c>
      <c r="W93" s="20">
        <v>161319.6</v>
      </c>
      <c r="X93" s="20">
        <v>161319.6</v>
      </c>
      <c r="Y93" s="20">
        <v>150257</v>
      </c>
      <c r="Z93" s="20">
        <v>161319.6</v>
      </c>
      <c r="AA93" s="20">
        <v>161319.6</v>
      </c>
      <c r="AB93" s="20">
        <v>31519.03</v>
      </c>
      <c r="AC93" s="20">
        <v>111804.23</v>
      </c>
      <c r="AD93" s="30">
        <f t="shared" si="6"/>
        <v>0</v>
      </c>
      <c r="AE93" s="30"/>
      <c r="AF93" s="30">
        <f t="shared" si="7"/>
        <v>0</v>
      </c>
      <c r="AG93" s="30"/>
      <c r="AH93" s="30">
        <f t="shared" si="8"/>
        <v>0</v>
      </c>
    </row>
    <row r="94" spans="1:34" x14ac:dyDescent="0.35">
      <c r="A94" t="s">
        <v>950</v>
      </c>
      <c r="B94" s="26">
        <v>8470335</v>
      </c>
      <c r="C94" s="5" t="s">
        <v>208</v>
      </c>
      <c r="D94" s="26">
        <v>435350</v>
      </c>
      <c r="E94" s="5" t="s">
        <v>144</v>
      </c>
      <c r="F94" s="5" t="s">
        <v>212</v>
      </c>
      <c r="G94" s="17">
        <v>51520</v>
      </c>
      <c r="H94" s="17">
        <v>51520</v>
      </c>
      <c r="I94" s="17">
        <v>22479.86</v>
      </c>
      <c r="J94" s="18"/>
      <c r="K94" s="18"/>
      <c r="L94" s="17">
        <v>29040.14</v>
      </c>
      <c r="M94" s="8" t="s">
        <v>20</v>
      </c>
      <c r="N94" s="8" t="s">
        <v>21</v>
      </c>
      <c r="O94" s="8" t="s">
        <v>22</v>
      </c>
      <c r="P94" s="9" t="s">
        <v>23</v>
      </c>
      <c r="Q94" s="14">
        <v>38005</v>
      </c>
      <c r="R94" s="14">
        <v>38004.199999999997</v>
      </c>
      <c r="S94" s="20">
        <v>51520</v>
      </c>
      <c r="T94" s="30">
        <f t="shared" si="9"/>
        <v>46368</v>
      </c>
      <c r="U94" s="30">
        <f t="shared" si="10"/>
        <v>41216</v>
      </c>
      <c r="V94" s="30">
        <f t="shared" si="11"/>
        <v>36064</v>
      </c>
      <c r="W94" s="20">
        <v>57960</v>
      </c>
      <c r="X94" s="20">
        <v>64400</v>
      </c>
      <c r="Y94" s="20">
        <v>51520</v>
      </c>
      <c r="Z94" s="20">
        <v>57960</v>
      </c>
      <c r="AA94" s="20">
        <v>64400</v>
      </c>
      <c r="AB94" s="20">
        <v>0</v>
      </c>
      <c r="AC94" s="20">
        <v>5625.53</v>
      </c>
      <c r="AD94" s="30">
        <f t="shared" si="6"/>
        <v>0</v>
      </c>
      <c r="AE94" s="30"/>
      <c r="AF94" s="30">
        <f t="shared" si="7"/>
        <v>0</v>
      </c>
      <c r="AG94" s="30"/>
      <c r="AH94" s="30">
        <f t="shared" si="8"/>
        <v>0</v>
      </c>
    </row>
    <row r="95" spans="1:34" x14ac:dyDescent="0.35">
      <c r="A95" t="s">
        <v>950</v>
      </c>
      <c r="B95" s="26">
        <v>8470335</v>
      </c>
      <c r="C95" s="5" t="s">
        <v>208</v>
      </c>
      <c r="D95" s="26">
        <v>435508</v>
      </c>
      <c r="E95" s="5" t="s">
        <v>147</v>
      </c>
      <c r="F95" s="5" t="s">
        <v>213</v>
      </c>
      <c r="G95" s="17">
        <v>60000</v>
      </c>
      <c r="H95" s="17">
        <v>60000</v>
      </c>
      <c r="I95" s="17">
        <v>37764.01</v>
      </c>
      <c r="J95" s="17">
        <v>0</v>
      </c>
      <c r="K95" s="17">
        <v>13424</v>
      </c>
      <c r="L95" s="17">
        <v>8811.99</v>
      </c>
      <c r="M95" s="8" t="s">
        <v>20</v>
      </c>
      <c r="N95" s="8" t="s">
        <v>21</v>
      </c>
      <c r="O95" s="8" t="s">
        <v>22</v>
      </c>
      <c r="P95" s="9" t="s">
        <v>23</v>
      </c>
      <c r="Q95" s="14">
        <v>112268</v>
      </c>
      <c r="R95" s="14">
        <v>99043.8</v>
      </c>
      <c r="S95" s="20">
        <v>139000</v>
      </c>
      <c r="T95" s="30">
        <f t="shared" si="9"/>
        <v>125100</v>
      </c>
      <c r="U95" s="30">
        <f t="shared" si="10"/>
        <v>111200</v>
      </c>
      <c r="V95" s="30">
        <f t="shared" si="11"/>
        <v>97300</v>
      </c>
      <c r="W95" s="20">
        <v>80000</v>
      </c>
      <c r="X95" s="20">
        <v>88000</v>
      </c>
      <c r="Y95" s="20">
        <v>139000</v>
      </c>
      <c r="Z95" s="20">
        <v>80000</v>
      </c>
      <c r="AA95" s="20">
        <v>88000</v>
      </c>
      <c r="AB95" s="20">
        <v>2430.08</v>
      </c>
      <c r="AC95" s="20">
        <v>156426.09</v>
      </c>
      <c r="AD95" s="30">
        <f t="shared" si="6"/>
        <v>0</v>
      </c>
      <c r="AE95" s="30"/>
      <c r="AF95" s="30">
        <f t="shared" si="7"/>
        <v>0</v>
      </c>
      <c r="AG95" s="30"/>
      <c r="AH95" s="30">
        <f t="shared" si="8"/>
        <v>0</v>
      </c>
    </row>
    <row r="96" spans="1:34" x14ac:dyDescent="0.35">
      <c r="A96" t="s">
        <v>950</v>
      </c>
      <c r="B96" s="26">
        <v>8470335</v>
      </c>
      <c r="C96" s="5" t="s">
        <v>208</v>
      </c>
      <c r="D96" s="26">
        <v>436110</v>
      </c>
      <c r="E96" s="5" t="s">
        <v>64</v>
      </c>
      <c r="F96" s="5" t="s">
        <v>214</v>
      </c>
      <c r="G96" s="17">
        <v>0</v>
      </c>
      <c r="H96" s="17">
        <v>0</v>
      </c>
      <c r="I96" s="18"/>
      <c r="J96" s="18"/>
      <c r="K96" s="18"/>
      <c r="L96" s="17">
        <v>0</v>
      </c>
      <c r="M96" s="8" t="s">
        <v>20</v>
      </c>
      <c r="N96" s="8" t="s">
        <v>21</v>
      </c>
      <c r="O96" s="8" t="s">
        <v>22</v>
      </c>
      <c r="P96" s="9" t="s">
        <v>23</v>
      </c>
      <c r="Q96" s="14">
        <v>3779</v>
      </c>
      <c r="R96" s="14">
        <v>3777.8</v>
      </c>
      <c r="S96" s="20">
        <v>4000</v>
      </c>
      <c r="T96" s="30">
        <f t="shared" si="9"/>
        <v>3600</v>
      </c>
      <c r="U96" s="30">
        <f t="shared" si="10"/>
        <v>3200</v>
      </c>
      <c r="V96" s="30">
        <f t="shared" si="11"/>
        <v>2800</v>
      </c>
      <c r="W96" s="20">
        <v>800</v>
      </c>
      <c r="X96" s="20">
        <v>800</v>
      </c>
      <c r="Y96" s="20">
        <v>4000</v>
      </c>
      <c r="Z96" s="20">
        <v>800</v>
      </c>
      <c r="AA96" s="20">
        <v>800</v>
      </c>
      <c r="AB96" s="20">
        <v>0</v>
      </c>
      <c r="AC96" s="20">
        <v>3577</v>
      </c>
      <c r="AD96" s="30">
        <f t="shared" si="6"/>
        <v>0</v>
      </c>
      <c r="AE96" s="30"/>
      <c r="AF96" s="30">
        <f t="shared" si="7"/>
        <v>0</v>
      </c>
      <c r="AG96" s="30"/>
      <c r="AH96" s="30">
        <f t="shared" si="8"/>
        <v>0</v>
      </c>
    </row>
    <row r="97" spans="1:34" x14ac:dyDescent="0.35">
      <c r="A97" t="s">
        <v>950</v>
      </c>
      <c r="B97" s="26">
        <v>8470335</v>
      </c>
      <c r="C97" s="5" t="s">
        <v>208</v>
      </c>
      <c r="D97" s="26">
        <v>436600</v>
      </c>
      <c r="E97" s="5" t="s">
        <v>163</v>
      </c>
      <c r="F97" s="5" t="s">
        <v>215</v>
      </c>
      <c r="G97" s="17">
        <v>13858</v>
      </c>
      <c r="H97" s="17">
        <v>13858</v>
      </c>
      <c r="I97" s="17">
        <v>11192.69</v>
      </c>
      <c r="J97" s="17">
        <v>0</v>
      </c>
      <c r="K97" s="17">
        <v>0</v>
      </c>
      <c r="L97" s="17">
        <v>2665.31</v>
      </c>
      <c r="M97" s="8" t="s">
        <v>20</v>
      </c>
      <c r="N97" s="8" t="s">
        <v>21</v>
      </c>
      <c r="O97" s="8" t="s">
        <v>22</v>
      </c>
      <c r="P97" s="9" t="s">
        <v>23</v>
      </c>
      <c r="Q97" s="14">
        <v>12141</v>
      </c>
      <c r="R97" s="14">
        <v>12140.5</v>
      </c>
      <c r="S97" s="20">
        <v>12000</v>
      </c>
      <c r="T97" s="30">
        <f t="shared" si="9"/>
        <v>10800</v>
      </c>
      <c r="U97" s="30">
        <f t="shared" si="10"/>
        <v>9600</v>
      </c>
      <c r="V97" s="30">
        <f t="shared" si="11"/>
        <v>8400</v>
      </c>
      <c r="W97" s="20">
        <v>12000</v>
      </c>
      <c r="X97" s="20">
        <v>14400</v>
      </c>
      <c r="Y97" s="20">
        <v>12000</v>
      </c>
      <c r="Z97" s="20">
        <v>12000</v>
      </c>
      <c r="AA97" s="20">
        <v>14400</v>
      </c>
      <c r="AB97" s="20">
        <v>2000</v>
      </c>
      <c r="AC97" s="20">
        <v>0</v>
      </c>
      <c r="AD97" s="30">
        <f t="shared" si="6"/>
        <v>0</v>
      </c>
      <c r="AE97" s="30"/>
      <c r="AF97" s="30">
        <f t="shared" si="7"/>
        <v>0</v>
      </c>
      <c r="AG97" s="30"/>
      <c r="AH97" s="30">
        <f t="shared" si="8"/>
        <v>0</v>
      </c>
    </row>
    <row r="98" spans="1:34" x14ac:dyDescent="0.35">
      <c r="A98" t="s">
        <v>950</v>
      </c>
      <c r="B98" s="26">
        <v>8470340</v>
      </c>
      <c r="C98" s="5" t="s">
        <v>217</v>
      </c>
      <c r="D98" s="26">
        <v>425763</v>
      </c>
      <c r="E98" s="5" t="s">
        <v>129</v>
      </c>
      <c r="F98" s="5" t="s">
        <v>218</v>
      </c>
      <c r="G98" s="17">
        <v>300000</v>
      </c>
      <c r="H98" s="17">
        <v>300000</v>
      </c>
      <c r="I98" s="17">
        <v>148453.21</v>
      </c>
      <c r="J98" s="18"/>
      <c r="K98" s="18"/>
      <c r="L98" s="17">
        <v>151546.79</v>
      </c>
      <c r="M98" s="8" t="s">
        <v>20</v>
      </c>
      <c r="N98" s="8" t="s">
        <v>21</v>
      </c>
      <c r="O98" s="8" t="s">
        <v>22</v>
      </c>
      <c r="P98" s="9" t="s">
        <v>23</v>
      </c>
      <c r="Q98" s="14">
        <v>225404</v>
      </c>
      <c r="R98" s="14">
        <v>225403.24</v>
      </c>
      <c r="S98" s="20">
        <v>480000</v>
      </c>
      <c r="T98" s="30">
        <f t="shared" si="9"/>
        <v>432000</v>
      </c>
      <c r="U98" s="30">
        <f t="shared" si="10"/>
        <v>384000</v>
      </c>
      <c r="V98" s="30">
        <f t="shared" si="11"/>
        <v>336000</v>
      </c>
      <c r="W98" s="20">
        <v>480000</v>
      </c>
      <c r="X98" s="20">
        <v>480000</v>
      </c>
      <c r="Y98" s="20">
        <v>480000</v>
      </c>
      <c r="Z98" s="20">
        <v>480000</v>
      </c>
      <c r="AA98" s="20">
        <v>480000</v>
      </c>
      <c r="AB98" s="20">
        <v>317803.44</v>
      </c>
      <c r="AC98" s="20">
        <v>208320.92</v>
      </c>
      <c r="AD98" s="30">
        <f t="shared" si="6"/>
        <v>0</v>
      </c>
      <c r="AE98" s="30"/>
      <c r="AF98" s="30">
        <f t="shared" si="7"/>
        <v>0</v>
      </c>
      <c r="AG98" s="30"/>
      <c r="AH98" s="30">
        <f t="shared" si="8"/>
        <v>0</v>
      </c>
    </row>
    <row r="99" spans="1:34" x14ac:dyDescent="0.35">
      <c r="A99" t="s">
        <v>950</v>
      </c>
      <c r="B99" s="26">
        <v>8470340</v>
      </c>
      <c r="C99" s="5" t="s">
        <v>217</v>
      </c>
      <c r="D99" s="26">
        <v>425770</v>
      </c>
      <c r="E99" s="5" t="s">
        <v>132</v>
      </c>
      <c r="F99" s="5" t="s">
        <v>219</v>
      </c>
      <c r="G99" s="17">
        <v>52050</v>
      </c>
      <c r="H99" s="17">
        <v>52050</v>
      </c>
      <c r="I99" s="17">
        <v>13078.03</v>
      </c>
      <c r="J99" s="18"/>
      <c r="K99" s="18"/>
      <c r="L99" s="17">
        <v>38971.97</v>
      </c>
      <c r="M99" s="8" t="s">
        <v>20</v>
      </c>
      <c r="N99" s="8" t="s">
        <v>21</v>
      </c>
      <c r="O99" s="8" t="s">
        <v>22</v>
      </c>
      <c r="P99" s="9" t="s">
        <v>23</v>
      </c>
      <c r="Q99" s="14">
        <v>54308</v>
      </c>
      <c r="R99" s="14">
        <v>54007.37</v>
      </c>
      <c r="S99" s="20">
        <v>630000</v>
      </c>
      <c r="T99" s="30">
        <f t="shared" si="9"/>
        <v>567000</v>
      </c>
      <c r="U99" s="30">
        <f t="shared" si="10"/>
        <v>504000</v>
      </c>
      <c r="V99" s="30">
        <f t="shared" si="11"/>
        <v>441000</v>
      </c>
      <c r="W99" s="20">
        <v>555000</v>
      </c>
      <c r="X99" s="20">
        <v>600000</v>
      </c>
      <c r="Y99" s="20">
        <v>630000</v>
      </c>
      <c r="Z99" s="20">
        <v>555000</v>
      </c>
      <c r="AA99" s="20">
        <v>600000</v>
      </c>
      <c r="AB99" s="20">
        <v>315890.03000000003</v>
      </c>
      <c r="AC99" s="20">
        <v>276102.03000000003</v>
      </c>
      <c r="AD99" s="30">
        <f t="shared" si="6"/>
        <v>0</v>
      </c>
      <c r="AE99" s="30"/>
      <c r="AF99" s="30">
        <f t="shared" si="7"/>
        <v>0</v>
      </c>
      <c r="AG99" s="30"/>
      <c r="AH99" s="30">
        <f t="shared" si="8"/>
        <v>0</v>
      </c>
    </row>
    <row r="100" spans="1:34" x14ac:dyDescent="0.35">
      <c r="A100" t="s">
        <v>950</v>
      </c>
      <c r="B100" s="26">
        <v>8470340</v>
      </c>
      <c r="C100" s="5" t="s">
        <v>217</v>
      </c>
      <c r="D100" s="26">
        <v>426610</v>
      </c>
      <c r="E100" s="5" t="s">
        <v>43</v>
      </c>
      <c r="F100" s="5" t="s">
        <v>220</v>
      </c>
      <c r="G100" s="17">
        <v>209338</v>
      </c>
      <c r="H100" s="17">
        <v>209338</v>
      </c>
      <c r="I100" s="17">
        <v>29192.5</v>
      </c>
      <c r="J100" s="17">
        <v>91633.4</v>
      </c>
      <c r="K100" s="17">
        <v>41872.199999999997</v>
      </c>
      <c r="L100" s="17">
        <v>46639.9</v>
      </c>
      <c r="M100" s="8" t="s">
        <v>20</v>
      </c>
      <c r="N100" s="8" t="s">
        <v>21</v>
      </c>
      <c r="O100" s="8" t="s">
        <v>22</v>
      </c>
      <c r="P100" s="9" t="s">
        <v>23</v>
      </c>
      <c r="Q100" s="14">
        <v>173962</v>
      </c>
      <c r="R100" s="14">
        <v>173961.31</v>
      </c>
      <c r="S100" s="20">
        <v>210000</v>
      </c>
      <c r="T100" s="30">
        <f t="shared" si="9"/>
        <v>189000</v>
      </c>
      <c r="U100" s="30">
        <f t="shared" si="10"/>
        <v>168000</v>
      </c>
      <c r="V100" s="30">
        <f t="shared" si="11"/>
        <v>147000</v>
      </c>
      <c r="W100" s="20">
        <v>230000</v>
      </c>
      <c r="X100" s="20">
        <v>220000</v>
      </c>
      <c r="Y100" s="20">
        <v>210000</v>
      </c>
      <c r="Z100" s="20">
        <v>230000</v>
      </c>
      <c r="AA100" s="20">
        <v>220000</v>
      </c>
      <c r="AB100" s="20">
        <v>126016.66</v>
      </c>
      <c r="AC100" s="20">
        <v>93817.55</v>
      </c>
      <c r="AD100" s="30">
        <f t="shared" si="6"/>
        <v>0</v>
      </c>
      <c r="AE100" s="30"/>
      <c r="AF100" s="30">
        <f t="shared" si="7"/>
        <v>0</v>
      </c>
      <c r="AG100" s="30"/>
      <c r="AH100" s="30">
        <f t="shared" si="8"/>
        <v>0</v>
      </c>
    </row>
    <row r="101" spans="1:34" x14ac:dyDescent="0.35">
      <c r="A101" t="s">
        <v>950</v>
      </c>
      <c r="B101" s="26">
        <v>8470340</v>
      </c>
      <c r="C101" s="5" t="s">
        <v>217</v>
      </c>
      <c r="D101" s="26">
        <v>432209</v>
      </c>
      <c r="E101" s="5" t="s">
        <v>138</v>
      </c>
      <c r="F101" s="5" t="s">
        <v>221</v>
      </c>
      <c r="G101" s="17">
        <v>0</v>
      </c>
      <c r="H101" s="17">
        <v>60000</v>
      </c>
      <c r="I101" s="17">
        <v>6189.01</v>
      </c>
      <c r="J101" s="17">
        <v>40000</v>
      </c>
      <c r="K101" s="18"/>
      <c r="L101" s="17">
        <v>13810.99</v>
      </c>
      <c r="M101" s="8" t="s">
        <v>20</v>
      </c>
      <c r="N101" s="8" t="s">
        <v>21</v>
      </c>
      <c r="O101" s="8" t="s">
        <v>22</v>
      </c>
      <c r="P101" s="9" t="s">
        <v>23</v>
      </c>
      <c r="Q101" s="14">
        <v>0</v>
      </c>
      <c r="R101" s="14">
        <v>0</v>
      </c>
      <c r="S101" s="20">
        <v>80000</v>
      </c>
      <c r="T101" s="30">
        <f t="shared" si="9"/>
        <v>72000</v>
      </c>
      <c r="U101" s="30">
        <f t="shared" si="10"/>
        <v>64000</v>
      </c>
      <c r="V101" s="30">
        <f t="shared" si="11"/>
        <v>56000</v>
      </c>
      <c r="W101" s="20">
        <v>80000</v>
      </c>
      <c r="X101" s="20">
        <v>80000</v>
      </c>
      <c r="Y101" s="20">
        <v>80000</v>
      </c>
      <c r="Z101" s="20">
        <v>80000</v>
      </c>
      <c r="AA101" s="20">
        <v>80000</v>
      </c>
      <c r="AB101" s="20">
        <v>0</v>
      </c>
      <c r="AC101" s="20">
        <v>0</v>
      </c>
      <c r="AD101" s="30">
        <f t="shared" si="6"/>
        <v>0</v>
      </c>
      <c r="AE101" s="30"/>
      <c r="AF101" s="30">
        <f t="shared" si="7"/>
        <v>0</v>
      </c>
      <c r="AG101" s="30"/>
      <c r="AH101" s="30">
        <f t="shared" si="8"/>
        <v>0</v>
      </c>
    </row>
    <row r="102" spans="1:34" x14ac:dyDescent="0.35">
      <c r="A102" t="s">
        <v>950</v>
      </c>
      <c r="B102" s="26">
        <v>8470340</v>
      </c>
      <c r="C102" s="5" t="s">
        <v>217</v>
      </c>
      <c r="D102" s="26">
        <v>435350</v>
      </c>
      <c r="E102" s="5" t="s">
        <v>144</v>
      </c>
      <c r="F102" s="5" t="s">
        <v>222</v>
      </c>
      <c r="G102" s="17">
        <v>47150</v>
      </c>
      <c r="H102" s="17">
        <v>47150</v>
      </c>
      <c r="I102" s="17">
        <v>26426.560000000001</v>
      </c>
      <c r="J102" s="17">
        <v>20564</v>
      </c>
      <c r="K102" s="18"/>
      <c r="L102" s="17">
        <v>159.439999999999</v>
      </c>
      <c r="M102" s="8" t="s">
        <v>20</v>
      </c>
      <c r="N102" s="8" t="s">
        <v>21</v>
      </c>
      <c r="O102" s="8" t="s">
        <v>22</v>
      </c>
      <c r="P102" s="9" t="s">
        <v>23</v>
      </c>
      <c r="Q102" s="14">
        <v>50304</v>
      </c>
      <c r="R102" s="14">
        <v>50303.42</v>
      </c>
      <c r="S102" s="20">
        <v>336000</v>
      </c>
      <c r="T102" s="30">
        <f t="shared" si="9"/>
        <v>302400</v>
      </c>
      <c r="U102" s="30">
        <f t="shared" si="10"/>
        <v>268800</v>
      </c>
      <c r="V102" s="30">
        <f t="shared" si="11"/>
        <v>235199.99999999997</v>
      </c>
      <c r="W102" s="20">
        <v>296000</v>
      </c>
      <c r="X102" s="20">
        <v>320000</v>
      </c>
      <c r="Y102" s="20">
        <v>336000</v>
      </c>
      <c r="Z102" s="20">
        <v>296000</v>
      </c>
      <c r="AA102" s="20">
        <v>320000</v>
      </c>
      <c r="AB102" s="20">
        <v>0</v>
      </c>
      <c r="AC102" s="20">
        <v>0</v>
      </c>
      <c r="AD102" s="30">
        <f t="shared" si="6"/>
        <v>0</v>
      </c>
      <c r="AE102" s="30"/>
      <c r="AF102" s="30">
        <f t="shared" si="7"/>
        <v>0</v>
      </c>
      <c r="AG102" s="30"/>
      <c r="AH102" s="30">
        <f t="shared" si="8"/>
        <v>0</v>
      </c>
    </row>
    <row r="103" spans="1:34" x14ac:dyDescent="0.35">
      <c r="A103" t="s">
        <v>950</v>
      </c>
      <c r="B103" s="26">
        <v>8470340</v>
      </c>
      <c r="C103" s="5" t="s">
        <v>217</v>
      </c>
      <c r="D103" s="26">
        <v>435508</v>
      </c>
      <c r="E103" s="5" t="s">
        <v>147</v>
      </c>
      <c r="F103" s="5" t="s">
        <v>223</v>
      </c>
      <c r="G103" s="17">
        <v>220000</v>
      </c>
      <c r="H103" s="17">
        <v>160000</v>
      </c>
      <c r="I103" s="17">
        <v>1081.45</v>
      </c>
      <c r="J103" s="17">
        <v>9346</v>
      </c>
      <c r="K103" s="17">
        <v>110598.21</v>
      </c>
      <c r="L103" s="17">
        <v>38974.339999999997</v>
      </c>
      <c r="M103" s="8" t="s">
        <v>20</v>
      </c>
      <c r="N103" s="8" t="s">
        <v>21</v>
      </c>
      <c r="O103" s="8" t="s">
        <v>22</v>
      </c>
      <c r="P103" s="9" t="s">
        <v>23</v>
      </c>
      <c r="Q103" s="14">
        <v>252659</v>
      </c>
      <c r="R103" s="14">
        <v>252646.49</v>
      </c>
      <c r="S103" s="20">
        <v>264000</v>
      </c>
      <c r="T103" s="30">
        <f t="shared" si="9"/>
        <v>237600</v>
      </c>
      <c r="U103" s="30">
        <f t="shared" si="10"/>
        <v>211200</v>
      </c>
      <c r="V103" s="30">
        <f t="shared" si="11"/>
        <v>184800</v>
      </c>
      <c r="W103" s="20">
        <v>264000</v>
      </c>
      <c r="X103" s="20">
        <v>264000</v>
      </c>
      <c r="Y103" s="20">
        <v>264000</v>
      </c>
      <c r="Z103" s="20">
        <v>264000</v>
      </c>
      <c r="AA103" s="20">
        <v>264000</v>
      </c>
      <c r="AB103" s="20">
        <v>112568.8</v>
      </c>
      <c r="AC103" s="20">
        <v>177479.71</v>
      </c>
      <c r="AD103" s="30">
        <f t="shared" si="6"/>
        <v>0</v>
      </c>
      <c r="AE103" s="30"/>
      <c r="AF103" s="30">
        <f t="shared" si="7"/>
        <v>0</v>
      </c>
      <c r="AG103" s="30"/>
      <c r="AH103" s="30">
        <f t="shared" si="8"/>
        <v>0</v>
      </c>
    </row>
    <row r="104" spans="1:34" x14ac:dyDescent="0.35">
      <c r="A104" t="s">
        <v>950</v>
      </c>
      <c r="B104" s="26">
        <v>8470345</v>
      </c>
      <c r="C104" s="5" t="s">
        <v>225</v>
      </c>
      <c r="D104" s="26">
        <v>425770</v>
      </c>
      <c r="E104" s="5" t="s">
        <v>132</v>
      </c>
      <c r="F104" s="5" t="s">
        <v>226</v>
      </c>
      <c r="G104" s="17">
        <v>84399</v>
      </c>
      <c r="H104" s="17">
        <v>84399</v>
      </c>
      <c r="I104" s="18"/>
      <c r="J104" s="18"/>
      <c r="K104" s="18"/>
      <c r="L104" s="17">
        <v>84399</v>
      </c>
      <c r="M104" s="8" t="s">
        <v>20</v>
      </c>
      <c r="N104" s="8" t="s">
        <v>21</v>
      </c>
      <c r="O104" s="8" t="s">
        <v>22</v>
      </c>
      <c r="P104" s="9" t="s">
        <v>23</v>
      </c>
      <c r="Q104" s="14">
        <v>2636</v>
      </c>
      <c r="R104" s="14">
        <v>-2805.17</v>
      </c>
      <c r="S104" s="20">
        <v>105000</v>
      </c>
      <c r="T104" s="30">
        <f t="shared" si="9"/>
        <v>94500</v>
      </c>
      <c r="U104" s="30">
        <f t="shared" si="10"/>
        <v>84000</v>
      </c>
      <c r="V104" s="30">
        <f t="shared" si="11"/>
        <v>73500</v>
      </c>
      <c r="W104" s="20">
        <v>105000</v>
      </c>
      <c r="X104" s="20">
        <v>120000</v>
      </c>
      <c r="Y104" s="20">
        <v>105000</v>
      </c>
      <c r="Z104" s="20">
        <v>105000</v>
      </c>
      <c r="AA104" s="20">
        <v>120000</v>
      </c>
      <c r="AB104" s="20">
        <v>127217.62</v>
      </c>
      <c r="AC104" s="20">
        <v>149937.32</v>
      </c>
      <c r="AD104" s="30">
        <f t="shared" si="6"/>
        <v>0</v>
      </c>
      <c r="AE104" s="30"/>
      <c r="AF104" s="30">
        <f t="shared" si="7"/>
        <v>0</v>
      </c>
      <c r="AG104" s="30"/>
      <c r="AH104" s="30">
        <f t="shared" si="8"/>
        <v>0</v>
      </c>
    </row>
    <row r="105" spans="1:34" x14ac:dyDescent="0.35">
      <c r="A105" t="s">
        <v>950</v>
      </c>
      <c r="B105" s="26">
        <v>8470345</v>
      </c>
      <c r="C105" s="5" t="s">
        <v>225</v>
      </c>
      <c r="D105" s="26">
        <v>428090</v>
      </c>
      <c r="E105" s="5" t="s">
        <v>52</v>
      </c>
      <c r="F105" s="5" t="s">
        <v>227</v>
      </c>
      <c r="G105" s="17">
        <v>11500</v>
      </c>
      <c r="H105" s="17">
        <v>11500</v>
      </c>
      <c r="I105" s="18"/>
      <c r="J105" s="18"/>
      <c r="K105" s="18"/>
      <c r="L105" s="17">
        <v>11500</v>
      </c>
      <c r="M105" s="8" t="s">
        <v>20</v>
      </c>
      <c r="N105" s="8" t="s">
        <v>21</v>
      </c>
      <c r="O105" s="8" t="s">
        <v>22</v>
      </c>
      <c r="P105" s="9" t="s">
        <v>23</v>
      </c>
      <c r="Q105" s="14">
        <v>5110</v>
      </c>
      <c r="R105" s="14">
        <v>5108.55</v>
      </c>
      <c r="S105" s="20">
        <v>44592</v>
      </c>
      <c r="T105" s="30">
        <f t="shared" si="9"/>
        <v>40132.800000000003</v>
      </c>
      <c r="U105" s="30">
        <f t="shared" si="10"/>
        <v>35673.599999999999</v>
      </c>
      <c r="V105" s="30">
        <f t="shared" si="11"/>
        <v>31214.399999999998</v>
      </c>
      <c r="W105" s="20">
        <v>44592</v>
      </c>
      <c r="X105" s="20">
        <v>44592</v>
      </c>
      <c r="Y105" s="20">
        <v>44592</v>
      </c>
      <c r="Z105" s="20">
        <v>44592</v>
      </c>
      <c r="AA105" s="20">
        <v>44592</v>
      </c>
      <c r="AB105" s="20">
        <v>24115</v>
      </c>
      <c r="AC105" s="20">
        <v>35959.449999999997</v>
      </c>
      <c r="AD105" s="30">
        <f t="shared" si="6"/>
        <v>0</v>
      </c>
      <c r="AE105" s="30"/>
      <c r="AF105" s="30">
        <f t="shared" si="7"/>
        <v>0</v>
      </c>
      <c r="AG105" s="30"/>
      <c r="AH105" s="30">
        <f t="shared" si="8"/>
        <v>0</v>
      </c>
    </row>
    <row r="106" spans="1:34" x14ac:dyDescent="0.35">
      <c r="A106" t="s">
        <v>950</v>
      </c>
      <c r="B106" s="26">
        <v>8470345</v>
      </c>
      <c r="C106" s="5" t="s">
        <v>225</v>
      </c>
      <c r="D106" s="26">
        <v>435350</v>
      </c>
      <c r="E106" s="5" t="s">
        <v>144</v>
      </c>
      <c r="F106" s="5" t="s">
        <v>228</v>
      </c>
      <c r="G106" s="17">
        <v>894</v>
      </c>
      <c r="H106" s="17">
        <v>894</v>
      </c>
      <c r="I106" s="18"/>
      <c r="J106" s="18"/>
      <c r="K106" s="18"/>
      <c r="L106" s="17">
        <v>894</v>
      </c>
      <c r="M106" s="8" t="s">
        <v>20</v>
      </c>
      <c r="N106" s="8" t="s">
        <v>21</v>
      </c>
      <c r="O106" s="8" t="s">
        <v>22</v>
      </c>
      <c r="P106" s="9" t="s">
        <v>23</v>
      </c>
      <c r="Q106" s="14">
        <v>1</v>
      </c>
      <c r="R106" s="14">
        <v>0</v>
      </c>
      <c r="S106" s="20">
        <v>70000</v>
      </c>
      <c r="T106" s="30">
        <f t="shared" si="9"/>
        <v>63000</v>
      </c>
      <c r="U106" s="30">
        <f t="shared" si="10"/>
        <v>56000</v>
      </c>
      <c r="V106" s="30">
        <f t="shared" si="11"/>
        <v>49000</v>
      </c>
      <c r="W106" s="20">
        <v>70000</v>
      </c>
      <c r="X106" s="20">
        <v>80000</v>
      </c>
      <c r="Y106" s="20">
        <v>70000</v>
      </c>
      <c r="Z106" s="20">
        <v>70000</v>
      </c>
      <c r="AA106" s="20">
        <v>80000</v>
      </c>
      <c r="AB106" s="20">
        <v>0</v>
      </c>
      <c r="AC106" s="20">
        <v>900</v>
      </c>
      <c r="AD106" s="30">
        <f t="shared" si="6"/>
        <v>0</v>
      </c>
      <c r="AE106" s="30"/>
      <c r="AF106" s="30">
        <f t="shared" si="7"/>
        <v>0</v>
      </c>
      <c r="AG106" s="30"/>
      <c r="AH106" s="30">
        <f t="shared" si="8"/>
        <v>0</v>
      </c>
    </row>
    <row r="107" spans="1:34" x14ac:dyDescent="0.35">
      <c r="A107" t="s">
        <v>950</v>
      </c>
      <c r="B107" s="26">
        <v>8470345</v>
      </c>
      <c r="C107" s="5" t="s">
        <v>225</v>
      </c>
      <c r="D107" s="26">
        <v>435508</v>
      </c>
      <c r="E107" s="5" t="s">
        <v>147</v>
      </c>
      <c r="F107" s="5" t="s">
        <v>229</v>
      </c>
      <c r="G107" s="17">
        <v>72968</v>
      </c>
      <c r="H107" s="17">
        <v>72968</v>
      </c>
      <c r="I107" s="17">
        <v>29023.5</v>
      </c>
      <c r="J107" s="17">
        <v>-3577.35</v>
      </c>
      <c r="K107" s="17">
        <v>6407</v>
      </c>
      <c r="L107" s="17">
        <v>41114.85</v>
      </c>
      <c r="M107" s="8" t="s">
        <v>20</v>
      </c>
      <c r="N107" s="8" t="s">
        <v>21</v>
      </c>
      <c r="O107" s="8" t="s">
        <v>22</v>
      </c>
      <c r="P107" s="9" t="s">
        <v>23</v>
      </c>
      <c r="Q107" s="14">
        <v>131767</v>
      </c>
      <c r="R107" s="14">
        <v>85882.64</v>
      </c>
      <c r="S107" s="20">
        <v>197477</v>
      </c>
      <c r="T107" s="30">
        <f t="shared" si="9"/>
        <v>177729.30000000002</v>
      </c>
      <c r="U107" s="30">
        <f t="shared" si="10"/>
        <v>157981.6</v>
      </c>
      <c r="V107" s="30">
        <f t="shared" si="11"/>
        <v>138233.9</v>
      </c>
      <c r="W107" s="20">
        <v>217526</v>
      </c>
      <c r="X107" s="20">
        <v>240505</v>
      </c>
      <c r="Y107" s="20">
        <v>197477</v>
      </c>
      <c r="Z107" s="20">
        <v>217526</v>
      </c>
      <c r="AA107" s="20">
        <v>240505</v>
      </c>
      <c r="AB107" s="20">
        <v>2730.48</v>
      </c>
      <c r="AC107" s="20">
        <v>136685.84</v>
      </c>
      <c r="AD107" s="30">
        <f t="shared" si="6"/>
        <v>0</v>
      </c>
      <c r="AE107" s="30"/>
      <c r="AF107" s="30">
        <f t="shared" si="7"/>
        <v>0</v>
      </c>
      <c r="AG107" s="30"/>
      <c r="AH107" s="30">
        <f t="shared" si="8"/>
        <v>0</v>
      </c>
    </row>
    <row r="108" spans="1:34" x14ac:dyDescent="0.35">
      <c r="A108" t="s">
        <v>950</v>
      </c>
      <c r="B108" s="26">
        <v>8470345</v>
      </c>
      <c r="C108" s="5" t="s">
        <v>225</v>
      </c>
      <c r="D108" s="26">
        <v>436110</v>
      </c>
      <c r="E108" s="5" t="s">
        <v>64</v>
      </c>
      <c r="F108" s="5" t="s">
        <v>230</v>
      </c>
      <c r="G108" s="17">
        <v>4471</v>
      </c>
      <c r="H108" s="17">
        <v>4471</v>
      </c>
      <c r="I108" s="18"/>
      <c r="J108" s="18"/>
      <c r="K108" s="18"/>
      <c r="L108" s="17">
        <v>4471</v>
      </c>
      <c r="M108" s="8" t="s">
        <v>20</v>
      </c>
      <c r="N108" s="8" t="s">
        <v>21</v>
      </c>
      <c r="O108" s="8" t="s">
        <v>22</v>
      </c>
      <c r="P108" s="9" t="s">
        <v>23</v>
      </c>
      <c r="Q108" s="14">
        <v>1</v>
      </c>
      <c r="R108" s="14">
        <v>0</v>
      </c>
      <c r="S108" s="20">
        <v>5742</v>
      </c>
      <c r="T108" s="30">
        <f t="shared" si="9"/>
        <v>5167.8</v>
      </c>
      <c r="U108" s="30">
        <f t="shared" si="10"/>
        <v>4593.6000000000004</v>
      </c>
      <c r="V108" s="30">
        <f t="shared" si="11"/>
        <v>4019.3999999999996</v>
      </c>
      <c r="W108" s="20">
        <v>5744.5199999999995</v>
      </c>
      <c r="X108" s="20">
        <v>5744.5199999999995</v>
      </c>
      <c r="Y108" s="20">
        <v>5742</v>
      </c>
      <c r="Z108" s="20">
        <v>5744.5199999999995</v>
      </c>
      <c r="AA108" s="20">
        <v>5744.5199999999995</v>
      </c>
      <c r="AB108" s="20">
        <v>0</v>
      </c>
      <c r="AC108" s="20">
        <v>120</v>
      </c>
      <c r="AD108" s="30">
        <f t="shared" si="6"/>
        <v>0</v>
      </c>
      <c r="AE108" s="30"/>
      <c r="AF108" s="30">
        <f t="shared" si="7"/>
        <v>0</v>
      </c>
      <c r="AG108" s="30"/>
      <c r="AH108" s="30">
        <f t="shared" si="8"/>
        <v>0</v>
      </c>
    </row>
    <row r="109" spans="1:34" x14ac:dyDescent="0.35">
      <c r="A109" t="s">
        <v>950</v>
      </c>
      <c r="B109" s="26">
        <v>8470350</v>
      </c>
      <c r="C109" s="5" t="s">
        <v>232</v>
      </c>
      <c r="D109" s="26">
        <v>425510</v>
      </c>
      <c r="E109" s="5" t="s">
        <v>37</v>
      </c>
      <c r="F109" s="5" t="s">
        <v>233</v>
      </c>
      <c r="G109" s="17">
        <v>8528</v>
      </c>
      <c r="H109" s="17">
        <v>8528</v>
      </c>
      <c r="I109" s="17">
        <v>2679.4</v>
      </c>
      <c r="J109" s="18"/>
      <c r="K109" s="18"/>
      <c r="L109" s="17">
        <v>5848.6</v>
      </c>
      <c r="M109" s="8" t="s">
        <v>20</v>
      </c>
      <c r="N109" s="8" t="s">
        <v>21</v>
      </c>
      <c r="O109" s="8" t="s">
        <v>22</v>
      </c>
      <c r="P109" s="9" t="s">
        <v>23</v>
      </c>
      <c r="Q109" s="14">
        <v>8528</v>
      </c>
      <c r="R109" s="14">
        <v>8527.7999999999993</v>
      </c>
      <c r="S109" s="20">
        <v>16000</v>
      </c>
      <c r="T109" s="30">
        <f t="shared" si="9"/>
        <v>14400</v>
      </c>
      <c r="U109" s="30">
        <f t="shared" si="10"/>
        <v>12800</v>
      </c>
      <c r="V109" s="30">
        <f t="shared" si="11"/>
        <v>11200</v>
      </c>
      <c r="W109" s="20">
        <v>26400</v>
      </c>
      <c r="X109" s="20">
        <v>29040.000000000007</v>
      </c>
      <c r="Y109" s="20">
        <v>16000</v>
      </c>
      <c r="Z109" s="20">
        <v>26400</v>
      </c>
      <c r="AA109" s="20">
        <v>29040.000000000007</v>
      </c>
      <c r="AB109" s="20">
        <v>3810.93</v>
      </c>
      <c r="AC109" s="20">
        <v>2893.6</v>
      </c>
      <c r="AD109" s="30">
        <f t="shared" si="6"/>
        <v>0</v>
      </c>
      <c r="AE109" s="30"/>
      <c r="AF109" s="30">
        <f t="shared" si="7"/>
        <v>0</v>
      </c>
      <c r="AG109" s="30"/>
      <c r="AH109" s="30">
        <f t="shared" si="8"/>
        <v>0</v>
      </c>
    </row>
    <row r="110" spans="1:34" x14ac:dyDescent="0.35">
      <c r="A110" t="s">
        <v>950</v>
      </c>
      <c r="B110" s="26">
        <v>8470350</v>
      </c>
      <c r="C110" s="5" t="s">
        <v>232</v>
      </c>
      <c r="D110" s="26">
        <v>425763</v>
      </c>
      <c r="E110" s="5" t="s">
        <v>129</v>
      </c>
      <c r="F110" s="5" t="s">
        <v>234</v>
      </c>
      <c r="G110" s="17">
        <v>0</v>
      </c>
      <c r="H110" s="17">
        <v>0</v>
      </c>
      <c r="I110" s="18"/>
      <c r="J110" s="18"/>
      <c r="K110" s="18"/>
      <c r="L110" s="17">
        <v>0</v>
      </c>
      <c r="M110" s="8" t="s">
        <v>20</v>
      </c>
      <c r="N110" s="8" t="s">
        <v>21</v>
      </c>
      <c r="O110" s="8" t="s">
        <v>22</v>
      </c>
      <c r="P110" s="9" t="s">
        <v>23</v>
      </c>
      <c r="Q110" s="14">
        <v>1</v>
      </c>
      <c r="R110" s="14">
        <v>0</v>
      </c>
      <c r="S110" s="20">
        <v>30000</v>
      </c>
      <c r="T110" s="30">
        <f t="shared" si="9"/>
        <v>27000</v>
      </c>
      <c r="U110" s="30">
        <f t="shared" si="10"/>
        <v>24000</v>
      </c>
      <c r="V110" s="30">
        <f t="shared" si="11"/>
        <v>21000</v>
      </c>
      <c r="W110" s="20">
        <v>66000</v>
      </c>
      <c r="X110" s="20">
        <v>72600.000000000015</v>
      </c>
      <c r="Y110" s="20">
        <v>30000</v>
      </c>
      <c r="Z110" s="20">
        <v>66000</v>
      </c>
      <c r="AA110" s="20">
        <v>72600.000000000015</v>
      </c>
      <c r="AB110" s="20">
        <v>0</v>
      </c>
      <c r="AC110" s="20">
        <v>116787.5</v>
      </c>
      <c r="AD110" s="30">
        <f t="shared" si="6"/>
        <v>0</v>
      </c>
      <c r="AE110" s="30"/>
      <c r="AF110" s="30">
        <f t="shared" si="7"/>
        <v>0</v>
      </c>
      <c r="AG110" s="30"/>
      <c r="AH110" s="30">
        <f t="shared" si="8"/>
        <v>0</v>
      </c>
    </row>
    <row r="111" spans="1:34" x14ac:dyDescent="0.35">
      <c r="A111" t="s">
        <v>950</v>
      </c>
      <c r="B111" s="26">
        <v>8470350</v>
      </c>
      <c r="C111" s="5" t="s">
        <v>232</v>
      </c>
      <c r="D111" s="26">
        <v>425770</v>
      </c>
      <c r="E111" s="5" t="s">
        <v>132</v>
      </c>
      <c r="F111" s="5" t="s">
        <v>235</v>
      </c>
      <c r="G111" s="17">
        <v>45000</v>
      </c>
      <c r="H111" s="17">
        <v>34100</v>
      </c>
      <c r="I111" s="17">
        <v>11206.77</v>
      </c>
      <c r="J111" s="18"/>
      <c r="K111" s="18"/>
      <c r="L111" s="17">
        <v>22893.23</v>
      </c>
      <c r="M111" s="8" t="s">
        <v>20</v>
      </c>
      <c r="N111" s="8" t="s">
        <v>21</v>
      </c>
      <c r="O111" s="8" t="s">
        <v>22</v>
      </c>
      <c r="P111" s="9" t="s">
        <v>23</v>
      </c>
      <c r="Q111" s="14">
        <v>48726</v>
      </c>
      <c r="R111" s="14">
        <v>48724.67</v>
      </c>
      <c r="S111" s="20">
        <v>150000</v>
      </c>
      <c r="T111" s="30">
        <f t="shared" si="9"/>
        <v>135000</v>
      </c>
      <c r="U111" s="30">
        <f t="shared" si="10"/>
        <v>120000</v>
      </c>
      <c r="V111" s="30">
        <f t="shared" si="11"/>
        <v>105000</v>
      </c>
      <c r="W111" s="20">
        <v>165000</v>
      </c>
      <c r="X111" s="20">
        <v>181500.00000000003</v>
      </c>
      <c r="Y111" s="20">
        <v>150000</v>
      </c>
      <c r="Z111" s="20">
        <v>165000</v>
      </c>
      <c r="AA111" s="20">
        <v>181500.00000000003</v>
      </c>
      <c r="AB111" s="20">
        <v>27993.86</v>
      </c>
      <c r="AC111" s="20">
        <v>101152.29</v>
      </c>
      <c r="AD111" s="30">
        <f t="shared" si="6"/>
        <v>0</v>
      </c>
      <c r="AE111" s="30"/>
      <c r="AF111" s="30">
        <f t="shared" si="7"/>
        <v>0</v>
      </c>
      <c r="AG111" s="30"/>
      <c r="AH111" s="30">
        <f t="shared" si="8"/>
        <v>0</v>
      </c>
    </row>
    <row r="112" spans="1:34" x14ac:dyDescent="0.35">
      <c r="A112" t="s">
        <v>950</v>
      </c>
      <c r="B112" s="26">
        <v>8470350</v>
      </c>
      <c r="C112" s="5" t="s">
        <v>232</v>
      </c>
      <c r="D112" s="26">
        <v>426610</v>
      </c>
      <c r="E112" s="5" t="s">
        <v>43</v>
      </c>
      <c r="F112" s="5" t="s">
        <v>236</v>
      </c>
      <c r="G112" s="17">
        <v>37839</v>
      </c>
      <c r="H112" s="17">
        <v>106839</v>
      </c>
      <c r="I112" s="17">
        <v>12788.43</v>
      </c>
      <c r="J112" s="17">
        <v>64300.02</v>
      </c>
      <c r="K112" s="17">
        <v>0</v>
      </c>
      <c r="L112" s="17">
        <v>29750.55</v>
      </c>
      <c r="M112" s="8" t="s">
        <v>20</v>
      </c>
      <c r="N112" s="8" t="s">
        <v>21</v>
      </c>
      <c r="O112" s="8" t="s">
        <v>22</v>
      </c>
      <c r="P112" s="9" t="s">
        <v>23</v>
      </c>
      <c r="Q112" s="14">
        <v>20785</v>
      </c>
      <c r="R112" s="14">
        <v>10054.700000000001</v>
      </c>
      <c r="S112" s="20">
        <v>210200</v>
      </c>
      <c r="T112" s="30">
        <f t="shared" si="9"/>
        <v>189180</v>
      </c>
      <c r="U112" s="30">
        <f t="shared" si="10"/>
        <v>168160</v>
      </c>
      <c r="V112" s="30">
        <f t="shared" si="11"/>
        <v>147140</v>
      </c>
      <c r="W112" s="20">
        <v>235200</v>
      </c>
      <c r="X112" s="20">
        <v>130630.00000000001</v>
      </c>
      <c r="Y112" s="20">
        <v>210200</v>
      </c>
      <c r="Z112" s="20">
        <v>235200</v>
      </c>
      <c r="AA112" s="20">
        <v>130630.00000000001</v>
      </c>
      <c r="AB112" s="20">
        <v>8365.4</v>
      </c>
      <c r="AC112" s="20">
        <v>61238.09</v>
      </c>
      <c r="AD112" s="30">
        <f t="shared" si="6"/>
        <v>0</v>
      </c>
      <c r="AE112" s="30"/>
      <c r="AF112" s="30">
        <f t="shared" si="7"/>
        <v>0</v>
      </c>
      <c r="AG112" s="30"/>
      <c r="AH112" s="30">
        <f t="shared" si="8"/>
        <v>0</v>
      </c>
    </row>
    <row r="113" spans="1:34" x14ac:dyDescent="0.35">
      <c r="A113" t="s">
        <v>950</v>
      </c>
      <c r="B113" s="26">
        <v>8470350</v>
      </c>
      <c r="C113" s="5" t="s">
        <v>232</v>
      </c>
      <c r="D113" s="26">
        <v>432209</v>
      </c>
      <c r="E113" s="5" t="s">
        <v>138</v>
      </c>
      <c r="F113" s="5" t="s">
        <v>237</v>
      </c>
      <c r="G113" s="17">
        <v>294035</v>
      </c>
      <c r="H113" s="17">
        <v>392935</v>
      </c>
      <c r="I113" s="18"/>
      <c r="J113" s="17">
        <v>295811.06</v>
      </c>
      <c r="K113" s="17">
        <v>96015.19</v>
      </c>
      <c r="L113" s="17">
        <v>1108.7499999998299</v>
      </c>
      <c r="M113" s="8" t="s">
        <v>20</v>
      </c>
      <c r="N113" s="8" t="s">
        <v>21</v>
      </c>
      <c r="O113" s="8" t="s">
        <v>22</v>
      </c>
      <c r="P113" s="9" t="s">
        <v>23</v>
      </c>
      <c r="Q113" s="14">
        <v>765248</v>
      </c>
      <c r="R113" s="14">
        <v>413126</v>
      </c>
      <c r="S113" s="20">
        <v>305000</v>
      </c>
      <c r="T113" s="30">
        <f t="shared" si="9"/>
        <v>274500</v>
      </c>
      <c r="U113" s="30">
        <f t="shared" si="10"/>
        <v>244000</v>
      </c>
      <c r="V113" s="30">
        <f t="shared" si="11"/>
        <v>213500</v>
      </c>
      <c r="W113" s="20">
        <v>469700</v>
      </c>
      <c r="X113" s="20">
        <v>579390</v>
      </c>
      <c r="Y113" s="20">
        <v>305000</v>
      </c>
      <c r="Z113" s="20">
        <v>469700</v>
      </c>
      <c r="AA113" s="20">
        <v>579390</v>
      </c>
      <c r="AB113" s="20">
        <v>215733.46</v>
      </c>
      <c r="AC113" s="20">
        <v>352317.75</v>
      </c>
      <c r="AD113" s="30">
        <f t="shared" si="6"/>
        <v>0</v>
      </c>
      <c r="AE113" s="30"/>
      <c r="AF113" s="30">
        <f t="shared" si="7"/>
        <v>0</v>
      </c>
      <c r="AG113" s="30"/>
      <c r="AH113" s="30">
        <f t="shared" si="8"/>
        <v>0</v>
      </c>
    </row>
    <row r="114" spans="1:34" x14ac:dyDescent="0.35">
      <c r="A114" t="s">
        <v>950</v>
      </c>
      <c r="B114" s="26">
        <v>8470350</v>
      </c>
      <c r="C114" s="5" t="s">
        <v>232</v>
      </c>
      <c r="D114" s="26">
        <v>435340</v>
      </c>
      <c r="E114" s="5" t="s">
        <v>239</v>
      </c>
      <c r="F114" s="5" t="s">
        <v>240</v>
      </c>
      <c r="G114" s="17">
        <v>300000</v>
      </c>
      <c r="H114" s="17">
        <v>43000</v>
      </c>
      <c r="I114" s="18"/>
      <c r="J114" s="18"/>
      <c r="K114" s="18"/>
      <c r="L114" s="17">
        <v>43000</v>
      </c>
      <c r="M114" s="8" t="s">
        <v>20</v>
      </c>
      <c r="N114" s="8" t="s">
        <v>21</v>
      </c>
      <c r="O114" s="8" t="s">
        <v>22</v>
      </c>
      <c r="P114" s="9" t="s">
        <v>23</v>
      </c>
      <c r="Q114" s="14">
        <v>0</v>
      </c>
      <c r="R114" s="14">
        <v>0</v>
      </c>
      <c r="S114" s="20">
        <v>10000</v>
      </c>
      <c r="T114" s="30">
        <f t="shared" si="9"/>
        <v>9000</v>
      </c>
      <c r="U114" s="30">
        <f t="shared" si="10"/>
        <v>8000</v>
      </c>
      <c r="V114" s="30">
        <f t="shared" si="11"/>
        <v>7000</v>
      </c>
      <c r="W114" s="20">
        <v>10000</v>
      </c>
      <c r="X114" s="20">
        <v>10000</v>
      </c>
      <c r="Y114" s="20">
        <v>10000</v>
      </c>
      <c r="Z114" s="20">
        <v>10000</v>
      </c>
      <c r="AA114" s="20">
        <v>10000</v>
      </c>
      <c r="AB114" s="20">
        <v>203356</v>
      </c>
      <c r="AC114" s="20">
        <v>0</v>
      </c>
      <c r="AD114" s="30">
        <f t="shared" si="6"/>
        <v>0</v>
      </c>
      <c r="AE114" s="30"/>
      <c r="AF114" s="30">
        <f t="shared" si="7"/>
        <v>0</v>
      </c>
      <c r="AG114" s="30"/>
      <c r="AH114" s="30">
        <f t="shared" si="8"/>
        <v>0</v>
      </c>
    </row>
    <row r="115" spans="1:34" x14ac:dyDescent="0.35">
      <c r="A115" t="s">
        <v>950</v>
      </c>
      <c r="B115" s="26">
        <v>8470350</v>
      </c>
      <c r="C115" s="5" t="s">
        <v>232</v>
      </c>
      <c r="D115" s="26">
        <v>435350</v>
      </c>
      <c r="E115" s="5" t="s">
        <v>144</v>
      </c>
      <c r="F115" s="5" t="s">
        <v>241</v>
      </c>
      <c r="G115" s="17">
        <v>5000</v>
      </c>
      <c r="H115" s="17">
        <v>5000</v>
      </c>
      <c r="I115" s="18"/>
      <c r="J115" s="18"/>
      <c r="K115" s="18"/>
      <c r="L115" s="17">
        <v>5000</v>
      </c>
      <c r="M115" s="8" t="s">
        <v>20</v>
      </c>
      <c r="N115" s="8" t="s">
        <v>21</v>
      </c>
      <c r="O115" s="8" t="s">
        <v>22</v>
      </c>
      <c r="P115" s="9" t="s">
        <v>23</v>
      </c>
      <c r="Q115" s="14">
        <v>18572</v>
      </c>
      <c r="R115" s="14">
        <v>18571.400000000001</v>
      </c>
      <c r="S115" s="20">
        <v>50000</v>
      </c>
      <c r="T115" s="30">
        <f t="shared" si="9"/>
        <v>45000</v>
      </c>
      <c r="U115" s="30">
        <f t="shared" si="10"/>
        <v>40000</v>
      </c>
      <c r="V115" s="30">
        <f t="shared" si="11"/>
        <v>35000</v>
      </c>
      <c r="W115" s="20">
        <v>50000</v>
      </c>
      <c r="X115" s="20">
        <v>50000</v>
      </c>
      <c r="Y115" s="20">
        <v>50000</v>
      </c>
      <c r="Z115" s="20">
        <v>50000</v>
      </c>
      <c r="AA115" s="20">
        <v>50000</v>
      </c>
      <c r="AB115" s="20">
        <v>0</v>
      </c>
      <c r="AC115" s="20">
        <v>8202.2000000000007</v>
      </c>
      <c r="AD115" s="30">
        <f t="shared" si="6"/>
        <v>0</v>
      </c>
      <c r="AE115" s="30"/>
      <c r="AF115" s="30">
        <f t="shared" si="7"/>
        <v>0</v>
      </c>
      <c r="AG115" s="30"/>
      <c r="AH115" s="30">
        <f t="shared" si="8"/>
        <v>0</v>
      </c>
    </row>
    <row r="116" spans="1:34" x14ac:dyDescent="0.35">
      <c r="A116" t="s">
        <v>950</v>
      </c>
      <c r="B116" s="26">
        <v>8470350</v>
      </c>
      <c r="C116" s="5" t="s">
        <v>232</v>
      </c>
      <c r="D116" s="26">
        <v>435508</v>
      </c>
      <c r="E116" s="5" t="s">
        <v>147</v>
      </c>
      <c r="F116" s="5" t="s">
        <v>242</v>
      </c>
      <c r="G116" s="17">
        <v>20250</v>
      </c>
      <c r="H116" s="17">
        <v>20250</v>
      </c>
      <c r="I116" s="17">
        <v>20231.5</v>
      </c>
      <c r="J116" s="18"/>
      <c r="K116" s="18"/>
      <c r="L116" s="17">
        <v>18.5</v>
      </c>
      <c r="M116" s="8" t="s">
        <v>20</v>
      </c>
      <c r="N116" s="8" t="s">
        <v>21</v>
      </c>
      <c r="O116" s="8" t="s">
        <v>22</v>
      </c>
      <c r="P116" s="9" t="s">
        <v>23</v>
      </c>
      <c r="Q116" s="14">
        <v>25050</v>
      </c>
      <c r="R116" s="14">
        <v>25049.360000000001</v>
      </c>
      <c r="S116" s="20">
        <v>100000</v>
      </c>
      <c r="T116" s="30">
        <f t="shared" si="9"/>
        <v>90000</v>
      </c>
      <c r="U116" s="30">
        <f t="shared" si="10"/>
        <v>80000</v>
      </c>
      <c r="V116" s="30">
        <f t="shared" si="11"/>
        <v>70000</v>
      </c>
      <c r="W116" s="20">
        <v>118250</v>
      </c>
      <c r="X116" s="20">
        <v>130075.00000000003</v>
      </c>
      <c r="Y116" s="20">
        <v>100000</v>
      </c>
      <c r="Z116" s="20">
        <v>118250</v>
      </c>
      <c r="AA116" s="20">
        <v>130075.00000000003</v>
      </c>
      <c r="AB116" s="20">
        <v>1665</v>
      </c>
      <c r="AC116" s="20">
        <v>142169.10999999999</v>
      </c>
      <c r="AD116" s="30">
        <f t="shared" si="6"/>
        <v>0</v>
      </c>
      <c r="AE116" s="30"/>
      <c r="AF116" s="30">
        <f t="shared" si="7"/>
        <v>0</v>
      </c>
      <c r="AG116" s="30"/>
      <c r="AH116" s="30">
        <f t="shared" si="8"/>
        <v>0</v>
      </c>
    </row>
    <row r="117" spans="1:34" x14ac:dyDescent="0.35">
      <c r="A117" t="s">
        <v>950</v>
      </c>
      <c r="B117" s="26">
        <v>8470350</v>
      </c>
      <c r="C117" s="5" t="s">
        <v>232</v>
      </c>
      <c r="D117" s="26">
        <v>436110</v>
      </c>
      <c r="E117" s="5" t="s">
        <v>64</v>
      </c>
      <c r="F117" s="5" t="s">
        <v>243</v>
      </c>
      <c r="G117" s="17">
        <v>5000</v>
      </c>
      <c r="H117" s="17">
        <v>5000</v>
      </c>
      <c r="I117" s="18"/>
      <c r="J117" s="18"/>
      <c r="K117" s="18"/>
      <c r="L117" s="17">
        <v>5000</v>
      </c>
      <c r="M117" s="8" t="s">
        <v>20</v>
      </c>
      <c r="N117" s="8" t="s">
        <v>21</v>
      </c>
      <c r="O117" s="8" t="s">
        <v>22</v>
      </c>
      <c r="P117" s="9" t="s">
        <v>23</v>
      </c>
      <c r="Q117" s="14">
        <v>1</v>
      </c>
      <c r="R117" s="14">
        <v>0</v>
      </c>
      <c r="S117" s="20">
        <v>7500</v>
      </c>
      <c r="T117" s="30">
        <f t="shared" si="9"/>
        <v>6750</v>
      </c>
      <c r="U117" s="30">
        <f t="shared" si="10"/>
        <v>6000</v>
      </c>
      <c r="V117" s="30">
        <f t="shared" si="11"/>
        <v>5250</v>
      </c>
      <c r="W117" s="20">
        <v>7500</v>
      </c>
      <c r="X117" s="20">
        <v>7500</v>
      </c>
      <c r="Y117" s="20">
        <v>7500</v>
      </c>
      <c r="Z117" s="20">
        <v>7500</v>
      </c>
      <c r="AA117" s="20">
        <v>7500</v>
      </c>
      <c r="AB117" s="20">
        <v>0</v>
      </c>
      <c r="AC117" s="20">
        <v>700</v>
      </c>
      <c r="AD117" s="30">
        <f t="shared" si="6"/>
        <v>0</v>
      </c>
      <c r="AE117" s="30"/>
      <c r="AF117" s="30">
        <f t="shared" si="7"/>
        <v>0</v>
      </c>
      <c r="AG117" s="30"/>
      <c r="AH117" s="30">
        <f t="shared" si="8"/>
        <v>0</v>
      </c>
    </row>
    <row r="118" spans="1:34" x14ac:dyDescent="0.35">
      <c r="A118" t="s">
        <v>954</v>
      </c>
      <c r="B118" s="26">
        <v>8470405</v>
      </c>
      <c r="C118" s="5" t="s">
        <v>245</v>
      </c>
      <c r="D118" s="26">
        <v>421700</v>
      </c>
      <c r="E118" s="5" t="s">
        <v>34</v>
      </c>
      <c r="F118" s="5" t="s">
        <v>246</v>
      </c>
      <c r="G118" s="17">
        <v>368363</v>
      </c>
      <c r="H118" s="17">
        <v>368363</v>
      </c>
      <c r="I118" s="17">
        <v>99700</v>
      </c>
      <c r="J118" s="18"/>
      <c r="K118" s="18"/>
      <c r="L118" s="17">
        <v>268663</v>
      </c>
      <c r="M118" s="8" t="s">
        <v>20</v>
      </c>
      <c r="N118" s="8" t="s">
        <v>21</v>
      </c>
      <c r="O118" s="8" t="s">
        <v>22</v>
      </c>
      <c r="P118" s="9" t="s">
        <v>23</v>
      </c>
      <c r="Q118" s="14">
        <v>345103.54</v>
      </c>
      <c r="R118" s="14">
        <v>345102.47</v>
      </c>
      <c r="S118" s="20">
        <v>560000</v>
      </c>
      <c r="T118" s="30">
        <f t="shared" si="9"/>
        <v>504000</v>
      </c>
      <c r="U118" s="30">
        <f t="shared" si="10"/>
        <v>448000</v>
      </c>
      <c r="V118" s="30">
        <f t="shared" si="11"/>
        <v>392000</v>
      </c>
      <c r="W118" s="20">
        <v>280000</v>
      </c>
      <c r="X118" s="20">
        <v>280000</v>
      </c>
      <c r="Y118" s="20">
        <v>560000</v>
      </c>
      <c r="Z118" s="20">
        <v>280000</v>
      </c>
      <c r="AA118" s="20">
        <v>280000</v>
      </c>
      <c r="AB118" s="20">
        <v>0</v>
      </c>
      <c r="AC118" s="20">
        <v>85877.27</v>
      </c>
      <c r="AD118" s="30">
        <f t="shared" si="6"/>
        <v>0</v>
      </c>
      <c r="AE118" s="30"/>
      <c r="AF118" s="30">
        <f t="shared" si="7"/>
        <v>0</v>
      </c>
      <c r="AG118" s="30"/>
      <c r="AH118" s="30">
        <f t="shared" si="8"/>
        <v>0</v>
      </c>
    </row>
    <row r="119" spans="1:34" x14ac:dyDescent="0.35">
      <c r="A119" t="s">
        <v>954</v>
      </c>
      <c r="B119" s="26">
        <v>8470405</v>
      </c>
      <c r="C119" s="5" t="s">
        <v>245</v>
      </c>
      <c r="D119" s="26">
        <v>425100</v>
      </c>
      <c r="E119" s="5" t="s">
        <v>79</v>
      </c>
      <c r="F119" s="5" t="s">
        <v>247</v>
      </c>
      <c r="G119" s="17">
        <v>1</v>
      </c>
      <c r="H119" s="17">
        <v>1</v>
      </c>
      <c r="I119" s="18"/>
      <c r="J119" s="18"/>
      <c r="K119" s="18"/>
      <c r="L119" s="17">
        <v>1</v>
      </c>
      <c r="M119" s="8" t="s">
        <v>20</v>
      </c>
      <c r="N119" s="8" t="s">
        <v>21</v>
      </c>
      <c r="O119" s="8" t="s">
        <v>22</v>
      </c>
      <c r="P119" s="9" t="s">
        <v>23</v>
      </c>
      <c r="Q119" s="14">
        <v>0.68000000000029104</v>
      </c>
      <c r="R119" s="14">
        <v>0</v>
      </c>
      <c r="S119" s="20">
        <v>0</v>
      </c>
      <c r="T119" s="30">
        <f t="shared" si="9"/>
        <v>0</v>
      </c>
      <c r="U119" s="30">
        <f t="shared" si="10"/>
        <v>0</v>
      </c>
      <c r="V119" s="30">
        <f t="shared" si="11"/>
        <v>0</v>
      </c>
      <c r="W119" s="20">
        <v>0</v>
      </c>
      <c r="X119" s="20">
        <v>0</v>
      </c>
      <c r="Y119" s="20">
        <v>0</v>
      </c>
      <c r="Z119" s="20">
        <v>0</v>
      </c>
      <c r="AA119" s="20">
        <v>0</v>
      </c>
      <c r="AB119" s="20">
        <v>17858.439999999999</v>
      </c>
      <c r="AC119" s="20">
        <v>44679.1</v>
      </c>
      <c r="AD119" s="30">
        <f t="shared" si="6"/>
        <v>0</v>
      </c>
      <c r="AE119" s="30"/>
      <c r="AF119" s="30">
        <f t="shared" si="7"/>
        <v>0</v>
      </c>
      <c r="AG119" s="30"/>
      <c r="AH119" s="30">
        <f t="shared" si="8"/>
        <v>0</v>
      </c>
    </row>
    <row r="120" spans="1:34" x14ac:dyDescent="0.35">
      <c r="A120" t="s">
        <v>954</v>
      </c>
      <c r="B120" s="26">
        <v>8470405</v>
      </c>
      <c r="C120" s="5" t="s">
        <v>245</v>
      </c>
      <c r="D120" s="26">
        <v>425510</v>
      </c>
      <c r="E120" s="5" t="s">
        <v>37</v>
      </c>
      <c r="F120" s="5" t="s">
        <v>248</v>
      </c>
      <c r="G120" s="17">
        <v>5000</v>
      </c>
      <c r="H120" s="17">
        <v>5000</v>
      </c>
      <c r="I120" s="18"/>
      <c r="J120" s="18"/>
      <c r="K120" s="18"/>
      <c r="L120" s="17">
        <v>5000</v>
      </c>
      <c r="M120" s="8" t="s">
        <v>20</v>
      </c>
      <c r="N120" s="8" t="s">
        <v>21</v>
      </c>
      <c r="O120" s="8" t="s">
        <v>22</v>
      </c>
      <c r="P120" s="9" t="s">
        <v>23</v>
      </c>
      <c r="Q120" s="14">
        <v>5942.6</v>
      </c>
      <c r="R120" s="14">
        <v>5943</v>
      </c>
      <c r="S120" s="20">
        <v>15000</v>
      </c>
      <c r="T120" s="30">
        <f t="shared" si="9"/>
        <v>13500</v>
      </c>
      <c r="U120" s="30">
        <f t="shared" si="10"/>
        <v>12000</v>
      </c>
      <c r="V120" s="30">
        <f t="shared" si="11"/>
        <v>10500</v>
      </c>
      <c r="W120" s="20">
        <v>15000</v>
      </c>
      <c r="X120" s="20">
        <v>15000</v>
      </c>
      <c r="Y120" s="20">
        <v>15000</v>
      </c>
      <c r="Z120" s="20">
        <v>15000</v>
      </c>
      <c r="AA120" s="20">
        <v>15000</v>
      </c>
      <c r="AB120" s="20">
        <v>7205</v>
      </c>
      <c r="AC120" s="20">
        <v>7073.05</v>
      </c>
      <c r="AD120" s="30">
        <f t="shared" si="6"/>
        <v>0</v>
      </c>
      <c r="AE120" s="30"/>
      <c r="AF120" s="30">
        <f t="shared" si="7"/>
        <v>0</v>
      </c>
      <c r="AG120" s="30"/>
      <c r="AH120" s="30">
        <f t="shared" si="8"/>
        <v>0</v>
      </c>
    </row>
    <row r="121" spans="1:34" x14ac:dyDescent="0.35">
      <c r="A121" t="s">
        <v>954</v>
      </c>
      <c r="B121" s="26">
        <v>8470405</v>
      </c>
      <c r="C121" s="5" t="s">
        <v>245</v>
      </c>
      <c r="D121" s="26">
        <v>425770</v>
      </c>
      <c r="E121" s="5" t="s">
        <v>132</v>
      </c>
      <c r="F121" s="5" t="s">
        <v>249</v>
      </c>
      <c r="G121" s="17">
        <v>50000</v>
      </c>
      <c r="H121" s="17">
        <v>50000</v>
      </c>
      <c r="I121" s="18"/>
      <c r="J121" s="18"/>
      <c r="K121" s="18"/>
      <c r="L121" s="17">
        <v>50000</v>
      </c>
      <c r="M121" s="8" t="s">
        <v>20</v>
      </c>
      <c r="N121" s="8" t="s">
        <v>21</v>
      </c>
      <c r="O121" s="8" t="s">
        <v>22</v>
      </c>
      <c r="P121" s="9" t="s">
        <v>23</v>
      </c>
      <c r="Q121" s="14">
        <v>17239.3</v>
      </c>
      <c r="R121" s="14">
        <v>13603.26</v>
      </c>
      <c r="S121" s="20">
        <v>50000</v>
      </c>
      <c r="T121" s="30">
        <f t="shared" si="9"/>
        <v>45000</v>
      </c>
      <c r="U121" s="30">
        <f t="shared" si="10"/>
        <v>40000</v>
      </c>
      <c r="V121" s="30">
        <f t="shared" si="11"/>
        <v>35000</v>
      </c>
      <c r="W121" s="20">
        <v>50000</v>
      </c>
      <c r="X121" s="20">
        <v>50000</v>
      </c>
      <c r="Y121" s="20">
        <v>50000</v>
      </c>
      <c r="Z121" s="20">
        <v>50000</v>
      </c>
      <c r="AA121" s="20">
        <v>50000</v>
      </c>
      <c r="AB121" s="20">
        <v>33980.14</v>
      </c>
      <c r="AC121" s="20">
        <v>77976.58</v>
      </c>
      <c r="AD121" s="30">
        <f t="shared" si="6"/>
        <v>0</v>
      </c>
      <c r="AE121" s="30"/>
      <c r="AF121" s="30">
        <f t="shared" si="7"/>
        <v>0</v>
      </c>
      <c r="AG121" s="30"/>
      <c r="AH121" s="30">
        <f t="shared" si="8"/>
        <v>0</v>
      </c>
    </row>
    <row r="122" spans="1:34" x14ac:dyDescent="0.35">
      <c r="A122" t="s">
        <v>954</v>
      </c>
      <c r="B122" s="26">
        <v>8470405</v>
      </c>
      <c r="C122" s="5" t="s">
        <v>245</v>
      </c>
      <c r="D122" s="26">
        <v>427710</v>
      </c>
      <c r="E122" s="5" t="s">
        <v>46</v>
      </c>
      <c r="F122" s="5" t="s">
        <v>250</v>
      </c>
      <c r="G122" s="17">
        <v>11638</v>
      </c>
      <c r="H122" s="17">
        <v>11638</v>
      </c>
      <c r="I122" s="17">
        <v>10707.66</v>
      </c>
      <c r="J122" s="18"/>
      <c r="K122" s="18"/>
      <c r="L122" s="17">
        <v>930.34</v>
      </c>
      <c r="M122" s="8" t="s">
        <v>20</v>
      </c>
      <c r="N122" s="8" t="s">
        <v>21</v>
      </c>
      <c r="O122" s="8" t="s">
        <v>22</v>
      </c>
      <c r="P122" s="9" t="s">
        <v>23</v>
      </c>
      <c r="Q122" s="14">
        <v>0</v>
      </c>
      <c r="R122" s="14">
        <v>0</v>
      </c>
      <c r="S122" s="20">
        <v>12000</v>
      </c>
      <c r="T122" s="30">
        <f t="shared" si="9"/>
        <v>10800</v>
      </c>
      <c r="U122" s="30">
        <f t="shared" si="10"/>
        <v>9600</v>
      </c>
      <c r="V122" s="30">
        <f t="shared" si="11"/>
        <v>8400</v>
      </c>
      <c r="W122" s="20">
        <v>12000</v>
      </c>
      <c r="X122" s="20">
        <v>12000</v>
      </c>
      <c r="Y122" s="20">
        <v>12000</v>
      </c>
      <c r="Z122" s="20">
        <v>12000</v>
      </c>
      <c r="AA122" s="20">
        <v>12000</v>
      </c>
      <c r="AB122" s="20">
        <v>0</v>
      </c>
      <c r="AC122" s="20">
        <v>0</v>
      </c>
      <c r="AD122" s="30">
        <f t="shared" si="6"/>
        <v>0</v>
      </c>
      <c r="AE122" s="30"/>
      <c r="AF122" s="30">
        <f t="shared" si="7"/>
        <v>0</v>
      </c>
      <c r="AG122" s="30"/>
      <c r="AH122" s="30">
        <f t="shared" si="8"/>
        <v>0</v>
      </c>
    </row>
    <row r="123" spans="1:34" x14ac:dyDescent="0.35">
      <c r="A123" t="s">
        <v>954</v>
      </c>
      <c r="B123" s="26">
        <v>8470405</v>
      </c>
      <c r="C123" s="5" t="s">
        <v>245</v>
      </c>
      <c r="D123" s="26">
        <v>432209</v>
      </c>
      <c r="E123" s="5" t="s">
        <v>138</v>
      </c>
      <c r="F123" s="5" t="s">
        <v>251</v>
      </c>
      <c r="G123" s="17">
        <v>200000</v>
      </c>
      <c r="H123" s="17">
        <v>190000</v>
      </c>
      <c r="I123" s="18"/>
      <c r="J123" s="17">
        <v>0</v>
      </c>
      <c r="K123" s="17">
        <v>152176</v>
      </c>
      <c r="L123" s="17">
        <v>37824</v>
      </c>
      <c r="M123" s="8" t="s">
        <v>20</v>
      </c>
      <c r="N123" s="8" t="s">
        <v>21</v>
      </c>
      <c r="O123" s="8" t="s">
        <v>22</v>
      </c>
      <c r="P123" s="9" t="s">
        <v>23</v>
      </c>
      <c r="Q123" s="14">
        <v>54287.16</v>
      </c>
      <c r="R123" s="14">
        <v>54285.71</v>
      </c>
      <c r="S123" s="20">
        <v>200000</v>
      </c>
      <c r="T123" s="30">
        <f t="shared" si="9"/>
        <v>180000</v>
      </c>
      <c r="U123" s="30">
        <f t="shared" si="10"/>
        <v>160000</v>
      </c>
      <c r="V123" s="30">
        <f t="shared" si="11"/>
        <v>140000</v>
      </c>
      <c r="W123" s="20">
        <v>200000</v>
      </c>
      <c r="X123" s="20">
        <v>200000</v>
      </c>
      <c r="Y123" s="20">
        <v>200000</v>
      </c>
      <c r="Z123" s="20">
        <v>200000</v>
      </c>
      <c r="AA123" s="20">
        <v>200000</v>
      </c>
      <c r="AB123" s="20">
        <v>-31096.34</v>
      </c>
      <c r="AC123" s="20">
        <v>115908.58</v>
      </c>
      <c r="AD123" s="30">
        <f t="shared" si="6"/>
        <v>0</v>
      </c>
      <c r="AE123" s="30"/>
      <c r="AF123" s="30">
        <f t="shared" si="7"/>
        <v>0</v>
      </c>
      <c r="AG123" s="30"/>
      <c r="AH123" s="30">
        <f t="shared" si="8"/>
        <v>0</v>
      </c>
    </row>
    <row r="124" spans="1:34" x14ac:dyDescent="0.35">
      <c r="A124" t="s">
        <v>954</v>
      </c>
      <c r="B124" s="26">
        <v>8470405</v>
      </c>
      <c r="C124" s="5" t="s">
        <v>245</v>
      </c>
      <c r="D124" s="26">
        <v>435350</v>
      </c>
      <c r="E124" s="5" t="s">
        <v>144</v>
      </c>
      <c r="F124" s="5" t="s">
        <v>252</v>
      </c>
      <c r="G124" s="17">
        <v>20000</v>
      </c>
      <c r="H124" s="17">
        <v>27666</v>
      </c>
      <c r="I124" s="17">
        <v>15695.53</v>
      </c>
      <c r="J124" s="18"/>
      <c r="K124" s="18"/>
      <c r="L124" s="17">
        <v>11970.47</v>
      </c>
      <c r="M124" s="8" t="s">
        <v>20</v>
      </c>
      <c r="N124" s="8" t="s">
        <v>21</v>
      </c>
      <c r="O124" s="8" t="s">
        <v>22</v>
      </c>
      <c r="P124" s="9" t="s">
        <v>23</v>
      </c>
      <c r="Q124" s="14">
        <v>0</v>
      </c>
      <c r="R124" s="14">
        <v>0</v>
      </c>
      <c r="S124" s="20">
        <v>30000</v>
      </c>
      <c r="T124" s="30">
        <f t="shared" si="9"/>
        <v>27000</v>
      </c>
      <c r="U124" s="30">
        <f t="shared" si="10"/>
        <v>24000</v>
      </c>
      <c r="V124" s="30">
        <f t="shared" si="11"/>
        <v>21000</v>
      </c>
      <c r="W124" s="20">
        <v>30000</v>
      </c>
      <c r="X124" s="20">
        <v>30000</v>
      </c>
      <c r="Y124" s="20">
        <v>30000</v>
      </c>
      <c r="Z124" s="20">
        <v>30000</v>
      </c>
      <c r="AA124" s="20">
        <v>30000</v>
      </c>
      <c r="AB124" s="20">
        <v>7046.4</v>
      </c>
      <c r="AC124" s="20">
        <v>5419.4</v>
      </c>
      <c r="AD124" s="30">
        <f t="shared" si="6"/>
        <v>0</v>
      </c>
      <c r="AE124" s="30"/>
      <c r="AF124" s="30">
        <f t="shared" si="7"/>
        <v>0</v>
      </c>
      <c r="AG124" s="30"/>
      <c r="AH124" s="30">
        <f t="shared" si="8"/>
        <v>0</v>
      </c>
    </row>
    <row r="125" spans="1:34" x14ac:dyDescent="0.35">
      <c r="A125" t="s">
        <v>954</v>
      </c>
      <c r="B125" s="26">
        <v>8470410</v>
      </c>
      <c r="C125" s="5" t="s">
        <v>254</v>
      </c>
      <c r="D125" s="26">
        <v>425770</v>
      </c>
      <c r="E125" s="5" t="s">
        <v>132</v>
      </c>
      <c r="F125" s="5" t="s">
        <v>255</v>
      </c>
      <c r="G125" s="17">
        <v>53000</v>
      </c>
      <c r="H125" s="17">
        <v>36000</v>
      </c>
      <c r="I125" s="17">
        <v>1256.79</v>
      </c>
      <c r="J125" s="18"/>
      <c r="K125" s="18"/>
      <c r="L125" s="17">
        <v>34743.21</v>
      </c>
      <c r="M125" s="8" t="s">
        <v>20</v>
      </c>
      <c r="N125" s="8" t="s">
        <v>21</v>
      </c>
      <c r="O125" s="8" t="s">
        <v>22</v>
      </c>
      <c r="P125" s="9" t="s">
        <v>23</v>
      </c>
      <c r="Q125" s="14">
        <v>4310</v>
      </c>
      <c r="R125" s="14">
        <v>-1861.34</v>
      </c>
      <c r="S125" s="20">
        <v>120000</v>
      </c>
      <c r="T125" s="30">
        <f t="shared" si="9"/>
        <v>108000</v>
      </c>
      <c r="U125" s="30">
        <f t="shared" si="10"/>
        <v>96000</v>
      </c>
      <c r="V125" s="30">
        <f t="shared" si="11"/>
        <v>84000</v>
      </c>
      <c r="W125" s="20">
        <v>120000</v>
      </c>
      <c r="X125" s="20">
        <v>90000</v>
      </c>
      <c r="Y125" s="20">
        <v>120000</v>
      </c>
      <c r="Z125" s="20">
        <v>120000</v>
      </c>
      <c r="AA125" s="20">
        <v>90000</v>
      </c>
      <c r="AB125" s="20">
        <v>59731.59</v>
      </c>
      <c r="AC125" s="20">
        <v>226.45</v>
      </c>
      <c r="AD125" s="30">
        <f t="shared" si="6"/>
        <v>0</v>
      </c>
      <c r="AE125" s="30"/>
      <c r="AF125" s="30">
        <f t="shared" si="7"/>
        <v>0</v>
      </c>
      <c r="AG125" s="30"/>
      <c r="AH125" s="30">
        <f t="shared" si="8"/>
        <v>0</v>
      </c>
    </row>
    <row r="126" spans="1:34" x14ac:dyDescent="0.35">
      <c r="A126" t="s">
        <v>954</v>
      </c>
      <c r="B126" s="26">
        <v>8470410</v>
      </c>
      <c r="C126" s="5" t="s">
        <v>254</v>
      </c>
      <c r="D126" s="26">
        <v>426610</v>
      </c>
      <c r="E126" s="5" t="s">
        <v>43</v>
      </c>
      <c r="F126" s="5" t="s">
        <v>256</v>
      </c>
      <c r="G126" s="17">
        <v>5357</v>
      </c>
      <c r="H126" s="17">
        <v>5357</v>
      </c>
      <c r="I126" s="18"/>
      <c r="J126" s="18"/>
      <c r="K126" s="18"/>
      <c r="L126" s="17">
        <v>5357</v>
      </c>
      <c r="M126" s="8" t="s">
        <v>20</v>
      </c>
      <c r="N126" s="8" t="s">
        <v>21</v>
      </c>
      <c r="O126" s="8" t="s">
        <v>22</v>
      </c>
      <c r="P126" s="9" t="s">
        <v>23</v>
      </c>
      <c r="Q126" s="14">
        <v>1</v>
      </c>
      <c r="R126" s="14">
        <v>0</v>
      </c>
      <c r="S126" s="20">
        <v>5600</v>
      </c>
      <c r="T126" s="30">
        <f t="shared" si="9"/>
        <v>5040</v>
      </c>
      <c r="U126" s="30">
        <f t="shared" si="10"/>
        <v>4480</v>
      </c>
      <c r="V126" s="30">
        <f t="shared" si="11"/>
        <v>3919.9999999999995</v>
      </c>
      <c r="W126" s="20">
        <v>5500</v>
      </c>
      <c r="X126" s="20">
        <v>5500</v>
      </c>
      <c r="Y126" s="20">
        <v>5600</v>
      </c>
      <c r="Z126" s="20">
        <v>5500</v>
      </c>
      <c r="AA126" s="20">
        <v>5500</v>
      </c>
      <c r="AB126" s="20">
        <v>0</v>
      </c>
      <c r="AC126" s="20">
        <v>0</v>
      </c>
      <c r="AD126" s="30">
        <f t="shared" si="6"/>
        <v>0</v>
      </c>
      <c r="AE126" s="30"/>
      <c r="AF126" s="30">
        <f t="shared" si="7"/>
        <v>0</v>
      </c>
      <c r="AG126" s="30"/>
      <c r="AH126" s="30">
        <f t="shared" si="8"/>
        <v>0</v>
      </c>
    </row>
    <row r="127" spans="1:34" x14ac:dyDescent="0.35">
      <c r="A127" t="s">
        <v>954</v>
      </c>
      <c r="B127" s="26">
        <v>8470410</v>
      </c>
      <c r="C127" s="5" t="s">
        <v>254</v>
      </c>
      <c r="D127" s="26">
        <v>435350</v>
      </c>
      <c r="E127" s="5" t="s">
        <v>144</v>
      </c>
      <c r="F127" s="5" t="s">
        <v>257</v>
      </c>
      <c r="G127" s="17">
        <v>0</v>
      </c>
      <c r="H127" s="17">
        <v>17000</v>
      </c>
      <c r="I127" s="18"/>
      <c r="J127" s="18"/>
      <c r="K127" s="18"/>
      <c r="L127" s="17">
        <v>17000</v>
      </c>
      <c r="M127" s="8" t="s">
        <v>20</v>
      </c>
      <c r="N127" s="8" t="s">
        <v>21</v>
      </c>
      <c r="O127" s="8" t="s">
        <v>22</v>
      </c>
      <c r="P127" s="9" t="s">
        <v>23</v>
      </c>
      <c r="Q127" s="14">
        <v>0</v>
      </c>
      <c r="R127" s="14">
        <v>0</v>
      </c>
      <c r="S127" s="20">
        <v>17899.920000000002</v>
      </c>
      <c r="T127" s="30">
        <f t="shared" si="9"/>
        <v>16109.928000000002</v>
      </c>
      <c r="U127" s="30">
        <f t="shared" si="10"/>
        <v>14319.936000000002</v>
      </c>
      <c r="V127" s="30">
        <f t="shared" si="11"/>
        <v>12529.944000000001</v>
      </c>
      <c r="W127" s="20">
        <v>17899.920000000002</v>
      </c>
      <c r="X127" s="20">
        <v>17899.920000000002</v>
      </c>
      <c r="Y127" s="20">
        <v>17899.920000000002</v>
      </c>
      <c r="Z127" s="20">
        <v>17899.920000000002</v>
      </c>
      <c r="AA127" s="20">
        <v>17899.920000000002</v>
      </c>
      <c r="AB127" s="20">
        <v>0</v>
      </c>
      <c r="AC127" s="20">
        <v>0</v>
      </c>
      <c r="AD127" s="30">
        <f t="shared" si="6"/>
        <v>0</v>
      </c>
      <c r="AE127" s="30"/>
      <c r="AF127" s="30">
        <f t="shared" si="7"/>
        <v>0</v>
      </c>
      <c r="AG127" s="30"/>
      <c r="AH127" s="30">
        <f t="shared" si="8"/>
        <v>0</v>
      </c>
    </row>
    <row r="128" spans="1:34" x14ac:dyDescent="0.35">
      <c r="A128" t="s">
        <v>954</v>
      </c>
      <c r="B128" s="26">
        <v>8470415</v>
      </c>
      <c r="C128" s="5" t="s">
        <v>259</v>
      </c>
      <c r="D128" s="26">
        <v>425770</v>
      </c>
      <c r="E128" s="5" t="s">
        <v>132</v>
      </c>
      <c r="F128" s="5" t="s">
        <v>260</v>
      </c>
      <c r="G128" s="17">
        <v>151153</v>
      </c>
      <c r="H128" s="17">
        <v>145153</v>
      </c>
      <c r="I128" s="17">
        <v>4667.32</v>
      </c>
      <c r="J128" s="18"/>
      <c r="K128" s="18"/>
      <c r="L128" s="17">
        <v>140485.68</v>
      </c>
      <c r="M128" s="8" t="s">
        <v>20</v>
      </c>
      <c r="N128" s="8" t="s">
        <v>21</v>
      </c>
      <c r="O128" s="8" t="s">
        <v>22</v>
      </c>
      <c r="P128" s="9" t="s">
        <v>23</v>
      </c>
      <c r="Q128" s="14">
        <v>8896</v>
      </c>
      <c r="R128" s="14">
        <v>8895</v>
      </c>
      <c r="S128" s="20">
        <v>285000</v>
      </c>
      <c r="T128" s="30">
        <f t="shared" si="9"/>
        <v>256500</v>
      </c>
      <c r="U128" s="30">
        <f t="shared" si="10"/>
        <v>228000</v>
      </c>
      <c r="V128" s="30">
        <f t="shared" si="11"/>
        <v>199500</v>
      </c>
      <c r="W128" s="20">
        <v>300000</v>
      </c>
      <c r="X128" s="20">
        <v>315000</v>
      </c>
      <c r="Y128" s="20">
        <v>285000</v>
      </c>
      <c r="Z128" s="20">
        <v>300000</v>
      </c>
      <c r="AA128" s="20">
        <v>315000</v>
      </c>
      <c r="AB128" s="20">
        <v>27016.799999999999</v>
      </c>
      <c r="AC128" s="20">
        <v>89008.49</v>
      </c>
      <c r="AD128" s="30">
        <f t="shared" si="6"/>
        <v>0</v>
      </c>
      <c r="AE128" s="30"/>
      <c r="AF128" s="30">
        <f t="shared" si="7"/>
        <v>0</v>
      </c>
      <c r="AG128" s="30"/>
      <c r="AH128" s="30">
        <f t="shared" si="8"/>
        <v>0</v>
      </c>
    </row>
    <row r="129" spans="1:35" x14ac:dyDescent="0.35">
      <c r="A129" t="s">
        <v>954</v>
      </c>
      <c r="B129" s="26">
        <v>8470415</v>
      </c>
      <c r="C129" s="5" t="s">
        <v>259</v>
      </c>
      <c r="D129" s="26">
        <v>425900</v>
      </c>
      <c r="E129" s="5" t="s">
        <v>40</v>
      </c>
      <c r="F129" s="5" t="s">
        <v>261</v>
      </c>
      <c r="G129" s="18"/>
      <c r="H129" s="18"/>
      <c r="I129" s="17">
        <v>-1832.83</v>
      </c>
      <c r="J129" s="18"/>
      <c r="K129" s="18"/>
      <c r="L129" s="17">
        <v>1832.83</v>
      </c>
      <c r="M129" s="8" t="s">
        <v>20</v>
      </c>
      <c r="N129" s="8" t="s">
        <v>21</v>
      </c>
      <c r="O129" s="8" t="s">
        <v>22</v>
      </c>
      <c r="P129" s="9" t="s">
        <v>23</v>
      </c>
      <c r="Q129" s="14">
        <v>2627</v>
      </c>
      <c r="R129" s="14">
        <v>794.17</v>
      </c>
      <c r="S129" s="20">
        <v>140000</v>
      </c>
      <c r="T129" s="30">
        <f t="shared" si="9"/>
        <v>126000</v>
      </c>
      <c r="U129" s="30">
        <f t="shared" si="10"/>
        <v>112000</v>
      </c>
      <c r="V129" s="30">
        <f t="shared" si="11"/>
        <v>98000</v>
      </c>
      <c r="W129" s="20">
        <v>140000</v>
      </c>
      <c r="X129" s="20">
        <v>140000</v>
      </c>
      <c r="Y129" s="20">
        <v>140000</v>
      </c>
      <c r="Z129" s="20">
        <v>140000</v>
      </c>
      <c r="AA129" s="20">
        <v>140000</v>
      </c>
      <c r="AB129" s="20">
        <v>15466.42</v>
      </c>
      <c r="AC129" s="20">
        <v>0</v>
      </c>
      <c r="AD129" s="30">
        <f t="shared" si="6"/>
        <v>0</v>
      </c>
      <c r="AE129" s="30"/>
      <c r="AF129" s="30">
        <f t="shared" si="7"/>
        <v>0</v>
      </c>
      <c r="AG129" s="30"/>
      <c r="AH129" s="30">
        <f t="shared" si="8"/>
        <v>0</v>
      </c>
    </row>
    <row r="130" spans="1:35" x14ac:dyDescent="0.35">
      <c r="A130" t="s">
        <v>954</v>
      </c>
      <c r="B130" s="26">
        <v>8470415</v>
      </c>
      <c r="C130" s="5" t="s">
        <v>259</v>
      </c>
      <c r="D130" s="26">
        <v>426610</v>
      </c>
      <c r="E130" s="5" t="s">
        <v>43</v>
      </c>
      <c r="F130" s="5" t="s">
        <v>262</v>
      </c>
      <c r="G130" s="17">
        <v>29900</v>
      </c>
      <c r="H130" s="17">
        <v>35900</v>
      </c>
      <c r="I130" s="17">
        <v>14960.17</v>
      </c>
      <c r="J130" s="17">
        <v>0</v>
      </c>
      <c r="K130" s="17">
        <v>20274.96</v>
      </c>
      <c r="L130" s="17">
        <v>664.87000000000296</v>
      </c>
      <c r="M130" s="8" t="s">
        <v>20</v>
      </c>
      <c r="N130" s="8" t="s">
        <v>21</v>
      </c>
      <c r="O130" s="8" t="s">
        <v>22</v>
      </c>
      <c r="P130" s="9" t="s">
        <v>23</v>
      </c>
      <c r="Q130" s="14">
        <v>42017</v>
      </c>
      <c r="R130" s="14">
        <v>42016.45</v>
      </c>
      <c r="S130" s="20">
        <v>229511</v>
      </c>
      <c r="T130" s="30">
        <f t="shared" si="9"/>
        <v>206559.9</v>
      </c>
      <c r="U130" s="30">
        <f t="shared" si="10"/>
        <v>183608.80000000002</v>
      </c>
      <c r="V130" s="30">
        <f t="shared" si="11"/>
        <v>160657.69999999998</v>
      </c>
      <c r="W130" s="20">
        <v>229511</v>
      </c>
      <c r="X130" s="20">
        <v>229511</v>
      </c>
      <c r="Y130" s="20">
        <v>229511</v>
      </c>
      <c r="Z130" s="20">
        <v>229511</v>
      </c>
      <c r="AA130" s="20">
        <v>229511</v>
      </c>
      <c r="AB130" s="20">
        <v>0</v>
      </c>
      <c r="AC130" s="20">
        <v>0</v>
      </c>
      <c r="AD130" s="30">
        <f t="shared" si="6"/>
        <v>0</v>
      </c>
      <c r="AE130" s="30"/>
      <c r="AF130" s="30">
        <f t="shared" si="7"/>
        <v>0</v>
      </c>
      <c r="AG130" s="30"/>
      <c r="AH130" s="30">
        <f t="shared" si="8"/>
        <v>0</v>
      </c>
    </row>
    <row r="131" spans="1:35" x14ac:dyDescent="0.35">
      <c r="A131" t="s">
        <v>954</v>
      </c>
      <c r="B131" s="26">
        <v>8470415</v>
      </c>
      <c r="C131" s="5" t="s">
        <v>259</v>
      </c>
      <c r="D131" s="26">
        <v>432209</v>
      </c>
      <c r="E131" s="5" t="s">
        <v>138</v>
      </c>
      <c r="F131" s="5" t="s">
        <v>263</v>
      </c>
      <c r="G131" s="17">
        <v>120000</v>
      </c>
      <c r="H131" s="17">
        <v>120000</v>
      </c>
      <c r="I131" s="17">
        <v>6150</v>
      </c>
      <c r="J131" s="17">
        <v>45157.46</v>
      </c>
      <c r="K131" s="17">
        <v>33000</v>
      </c>
      <c r="L131" s="17">
        <v>35692.54</v>
      </c>
      <c r="M131" s="8" t="s">
        <v>20</v>
      </c>
      <c r="N131" s="8" t="s">
        <v>21</v>
      </c>
      <c r="O131" s="8" t="s">
        <v>22</v>
      </c>
      <c r="P131" s="9" t="s">
        <v>23</v>
      </c>
      <c r="Q131" s="14">
        <v>152716</v>
      </c>
      <c r="R131" s="14">
        <v>71550</v>
      </c>
      <c r="S131" s="20">
        <v>301000</v>
      </c>
      <c r="T131" s="30">
        <f t="shared" si="9"/>
        <v>270900</v>
      </c>
      <c r="U131" s="30">
        <f t="shared" si="10"/>
        <v>240800</v>
      </c>
      <c r="V131" s="30">
        <f t="shared" si="11"/>
        <v>210700</v>
      </c>
      <c r="W131" s="20">
        <v>301000</v>
      </c>
      <c r="X131" s="20">
        <v>301000</v>
      </c>
      <c r="Y131" s="20">
        <v>301000</v>
      </c>
      <c r="Z131" s="20">
        <v>301000</v>
      </c>
      <c r="AA131" s="20">
        <v>301000</v>
      </c>
      <c r="AB131" s="20">
        <v>0</v>
      </c>
      <c r="AC131" s="20">
        <v>130434</v>
      </c>
      <c r="AD131" s="30">
        <f t="shared" ref="AD131:AD194" si="12">S131-Y131</f>
        <v>0</v>
      </c>
      <c r="AE131" s="30"/>
      <c r="AF131" s="30">
        <f t="shared" ref="AF131:AF194" si="13">W131-Z131</f>
        <v>0</v>
      </c>
      <c r="AG131" s="30"/>
      <c r="AH131" s="30">
        <f t="shared" ref="AH131:AH194" si="14">X131-AA131</f>
        <v>0</v>
      </c>
    </row>
    <row r="132" spans="1:35" x14ac:dyDescent="0.35">
      <c r="A132" t="s">
        <v>954</v>
      </c>
      <c r="B132" s="26">
        <v>8470415</v>
      </c>
      <c r="C132" s="5" t="s">
        <v>259</v>
      </c>
      <c r="D132" s="26">
        <v>435350</v>
      </c>
      <c r="E132" s="5" t="s">
        <v>144</v>
      </c>
      <c r="F132" s="5" t="s">
        <v>264</v>
      </c>
      <c r="G132" s="17">
        <v>37500</v>
      </c>
      <c r="H132" s="17">
        <v>37500</v>
      </c>
      <c r="I132" s="17">
        <v>4550.72</v>
      </c>
      <c r="J132" s="18"/>
      <c r="K132" s="18"/>
      <c r="L132" s="17">
        <v>32949.279999999999</v>
      </c>
      <c r="M132" s="8" t="s">
        <v>20</v>
      </c>
      <c r="N132" s="8" t="s">
        <v>21</v>
      </c>
      <c r="O132" s="8" t="s">
        <v>22</v>
      </c>
      <c r="P132" s="9" t="s">
        <v>23</v>
      </c>
      <c r="Q132" s="14">
        <v>18075</v>
      </c>
      <c r="R132" s="14">
        <v>18074.150000000001</v>
      </c>
      <c r="S132" s="20">
        <v>70000</v>
      </c>
      <c r="T132" s="30">
        <f t="shared" ref="T132:T195" si="15">S132*0.9</f>
        <v>63000</v>
      </c>
      <c r="U132" s="30">
        <f t="shared" ref="U132:U195" si="16">S132*0.8</f>
        <v>56000</v>
      </c>
      <c r="V132" s="30">
        <f t="shared" ref="V132:V195" si="17">S132*0.7</f>
        <v>49000</v>
      </c>
      <c r="W132" s="20">
        <v>70000</v>
      </c>
      <c r="X132" s="20">
        <v>105000</v>
      </c>
      <c r="Y132" s="20">
        <v>70000</v>
      </c>
      <c r="Z132" s="20">
        <v>70000</v>
      </c>
      <c r="AA132" s="20">
        <v>105000</v>
      </c>
      <c r="AB132" s="20">
        <v>2752.5</v>
      </c>
      <c r="AC132" s="20">
        <v>0</v>
      </c>
      <c r="AD132" s="30">
        <f t="shared" si="12"/>
        <v>0</v>
      </c>
      <c r="AE132" s="30"/>
      <c r="AF132" s="30">
        <f t="shared" si="13"/>
        <v>0</v>
      </c>
      <c r="AG132" s="30"/>
      <c r="AH132" s="30">
        <f t="shared" si="14"/>
        <v>0</v>
      </c>
    </row>
    <row r="133" spans="1:35" x14ac:dyDescent="0.35">
      <c r="A133" t="s">
        <v>954</v>
      </c>
      <c r="B133" s="26">
        <v>8470415</v>
      </c>
      <c r="C133" s="5" t="s">
        <v>259</v>
      </c>
      <c r="D133" s="26">
        <v>435508</v>
      </c>
      <c r="E133" s="5" t="s">
        <v>147</v>
      </c>
      <c r="F133" s="5" t="s">
        <v>265</v>
      </c>
      <c r="G133" s="17">
        <v>100000</v>
      </c>
      <c r="H133" s="17">
        <v>100000</v>
      </c>
      <c r="I133" s="17">
        <v>72601.740000000005</v>
      </c>
      <c r="J133" s="17">
        <v>0</v>
      </c>
      <c r="K133" s="17">
        <v>16454</v>
      </c>
      <c r="L133" s="17">
        <v>10944.26</v>
      </c>
      <c r="M133" s="8" t="s">
        <v>20</v>
      </c>
      <c r="N133" s="8" t="s">
        <v>21</v>
      </c>
      <c r="O133" s="8" t="s">
        <v>22</v>
      </c>
      <c r="P133" s="9" t="s">
        <v>23</v>
      </c>
      <c r="Q133" s="14">
        <v>298530</v>
      </c>
      <c r="R133" s="14">
        <v>267319.94</v>
      </c>
      <c r="S133" s="20">
        <v>525000</v>
      </c>
      <c r="T133" s="30">
        <f t="shared" si="15"/>
        <v>472500</v>
      </c>
      <c r="U133" s="30">
        <f t="shared" si="16"/>
        <v>420000</v>
      </c>
      <c r="V133" s="30">
        <f t="shared" si="17"/>
        <v>367500</v>
      </c>
      <c r="W133" s="20">
        <v>525000</v>
      </c>
      <c r="X133" s="20">
        <v>525000</v>
      </c>
      <c r="Y133" s="20">
        <v>525000</v>
      </c>
      <c r="Z133" s="20">
        <v>525000</v>
      </c>
      <c r="AA133" s="20">
        <v>525000</v>
      </c>
      <c r="AB133" s="20">
        <v>349592.01</v>
      </c>
      <c r="AC133" s="20">
        <v>374661.11</v>
      </c>
      <c r="AD133" s="30">
        <f t="shared" si="12"/>
        <v>0</v>
      </c>
      <c r="AE133" s="30"/>
      <c r="AF133" s="30">
        <f t="shared" si="13"/>
        <v>0</v>
      </c>
      <c r="AG133" s="30"/>
      <c r="AH133" s="30">
        <f t="shared" si="14"/>
        <v>0</v>
      </c>
    </row>
    <row r="134" spans="1:35" x14ac:dyDescent="0.35">
      <c r="A134" t="s">
        <v>954</v>
      </c>
      <c r="B134" s="26">
        <v>8470425</v>
      </c>
      <c r="C134" s="5" t="s">
        <v>267</v>
      </c>
      <c r="D134" s="26">
        <v>425510</v>
      </c>
      <c r="E134" s="5" t="s">
        <v>37</v>
      </c>
      <c r="F134" s="5" t="s">
        <v>268</v>
      </c>
      <c r="G134" s="17">
        <v>1</v>
      </c>
      <c r="H134" s="17">
        <v>1</v>
      </c>
      <c r="I134" s="18"/>
      <c r="J134" s="18"/>
      <c r="K134" s="18"/>
      <c r="L134" s="17">
        <v>1</v>
      </c>
      <c r="M134" s="8" t="s">
        <v>20</v>
      </c>
      <c r="N134" s="8" t="s">
        <v>21</v>
      </c>
      <c r="O134" s="8" t="s">
        <v>22</v>
      </c>
      <c r="P134" s="9" t="s">
        <v>23</v>
      </c>
      <c r="Q134" s="14">
        <v>0.52999999999883596</v>
      </c>
      <c r="R134" s="14">
        <v>0</v>
      </c>
      <c r="S134" s="20">
        <v>45000</v>
      </c>
      <c r="T134" s="30">
        <f t="shared" si="15"/>
        <v>40500</v>
      </c>
      <c r="U134" s="30">
        <f t="shared" si="16"/>
        <v>36000</v>
      </c>
      <c r="V134" s="30">
        <f t="shared" si="17"/>
        <v>31499.999999999996</v>
      </c>
      <c r="W134" s="20">
        <v>0</v>
      </c>
      <c r="X134" s="20">
        <v>0</v>
      </c>
      <c r="Y134" s="20">
        <v>45000</v>
      </c>
      <c r="Z134" s="20">
        <v>0</v>
      </c>
      <c r="AA134" s="20">
        <v>0</v>
      </c>
      <c r="AB134" s="20">
        <v>0</v>
      </c>
      <c r="AC134" s="20">
        <v>0</v>
      </c>
      <c r="AD134" s="30">
        <f t="shared" si="12"/>
        <v>0</v>
      </c>
      <c r="AE134" s="30"/>
      <c r="AF134" s="30">
        <f t="shared" si="13"/>
        <v>0</v>
      </c>
      <c r="AG134" s="30"/>
      <c r="AH134" s="30">
        <f t="shared" si="14"/>
        <v>0</v>
      </c>
    </row>
    <row r="135" spans="1:35" x14ac:dyDescent="0.35">
      <c r="A135" t="s">
        <v>954</v>
      </c>
      <c r="B135" s="26">
        <v>8470425</v>
      </c>
      <c r="C135" s="5" t="s">
        <v>267</v>
      </c>
      <c r="D135" s="26">
        <v>425770</v>
      </c>
      <c r="E135" s="5" t="s">
        <v>132</v>
      </c>
      <c r="F135" s="5" t="s">
        <v>269</v>
      </c>
      <c r="G135" s="17">
        <v>0</v>
      </c>
      <c r="H135" s="17">
        <v>720</v>
      </c>
      <c r="I135" s="17">
        <v>717</v>
      </c>
      <c r="J135" s="18"/>
      <c r="K135" s="18"/>
      <c r="L135" s="17">
        <v>3</v>
      </c>
      <c r="M135" s="8" t="s">
        <v>20</v>
      </c>
      <c r="N135" s="8" t="s">
        <v>21</v>
      </c>
      <c r="O135" s="8" t="s">
        <v>22</v>
      </c>
      <c r="P135" s="9" t="s">
        <v>23</v>
      </c>
      <c r="Q135" s="14">
        <v>66413.58</v>
      </c>
      <c r="R135" s="14">
        <v>66413.240000000005</v>
      </c>
      <c r="S135" s="20">
        <v>60000</v>
      </c>
      <c r="T135" s="30">
        <f t="shared" si="15"/>
        <v>54000</v>
      </c>
      <c r="U135" s="30">
        <f t="shared" si="16"/>
        <v>48000</v>
      </c>
      <c r="V135" s="30">
        <f t="shared" si="17"/>
        <v>42000</v>
      </c>
      <c r="W135" s="20">
        <v>60000</v>
      </c>
      <c r="X135" s="20">
        <v>60000</v>
      </c>
      <c r="Y135" s="20">
        <v>60000</v>
      </c>
      <c r="Z135" s="20">
        <v>60000</v>
      </c>
      <c r="AA135" s="20">
        <v>60000</v>
      </c>
      <c r="AB135" s="20">
        <v>67976.73</v>
      </c>
      <c r="AC135" s="20">
        <v>126527.24</v>
      </c>
      <c r="AD135" s="30">
        <f t="shared" si="12"/>
        <v>0</v>
      </c>
      <c r="AE135" s="30"/>
      <c r="AF135" s="30">
        <f t="shared" si="13"/>
        <v>0</v>
      </c>
      <c r="AG135" s="30"/>
      <c r="AH135" s="30">
        <f t="shared" si="14"/>
        <v>0</v>
      </c>
    </row>
    <row r="136" spans="1:35" x14ac:dyDescent="0.35">
      <c r="A136" t="s">
        <v>954</v>
      </c>
      <c r="B136" s="26">
        <v>8470425</v>
      </c>
      <c r="C136" s="5" t="s">
        <v>267</v>
      </c>
      <c r="D136" s="26">
        <v>426610</v>
      </c>
      <c r="E136" s="5" t="s">
        <v>43</v>
      </c>
      <c r="F136" s="5" t="s">
        <v>270</v>
      </c>
      <c r="G136" s="17">
        <v>0</v>
      </c>
      <c r="H136" s="17">
        <v>0</v>
      </c>
      <c r="I136" s="18"/>
      <c r="J136" s="18"/>
      <c r="K136" s="18"/>
      <c r="L136" s="17">
        <v>0</v>
      </c>
      <c r="M136" s="8" t="s">
        <v>20</v>
      </c>
      <c r="N136" s="8" t="s">
        <v>21</v>
      </c>
      <c r="O136" s="8" t="s">
        <v>22</v>
      </c>
      <c r="P136" s="9" t="s">
        <v>23</v>
      </c>
      <c r="Q136" s="14">
        <v>0</v>
      </c>
      <c r="R136" s="14">
        <v>0</v>
      </c>
      <c r="S136" s="20">
        <v>212000</v>
      </c>
      <c r="T136" s="30">
        <f t="shared" si="15"/>
        <v>190800</v>
      </c>
      <c r="U136" s="30">
        <f t="shared" si="16"/>
        <v>169600</v>
      </c>
      <c r="V136" s="30">
        <f t="shared" si="17"/>
        <v>148400</v>
      </c>
      <c r="W136" s="20">
        <v>64000</v>
      </c>
      <c r="X136" s="20">
        <v>90000</v>
      </c>
      <c r="Y136" s="20">
        <v>212000</v>
      </c>
      <c r="Z136" s="20">
        <v>64000</v>
      </c>
      <c r="AA136" s="20">
        <v>90000</v>
      </c>
      <c r="AB136" s="20">
        <v>0</v>
      </c>
      <c r="AC136" s="20">
        <v>0</v>
      </c>
      <c r="AD136" s="30">
        <f t="shared" si="12"/>
        <v>0</v>
      </c>
      <c r="AE136" s="30"/>
      <c r="AF136" s="30">
        <f t="shared" si="13"/>
        <v>0</v>
      </c>
      <c r="AG136" s="30"/>
      <c r="AH136" s="30">
        <f t="shared" si="14"/>
        <v>0</v>
      </c>
    </row>
    <row r="137" spans="1:35" x14ac:dyDescent="0.35">
      <c r="A137" t="s">
        <v>954</v>
      </c>
      <c r="B137" s="26">
        <v>8470425</v>
      </c>
      <c r="C137" s="5" t="s">
        <v>267</v>
      </c>
      <c r="D137" s="26">
        <v>435350</v>
      </c>
      <c r="E137" s="5" t="s">
        <v>144</v>
      </c>
      <c r="F137" s="5" t="s">
        <v>271</v>
      </c>
      <c r="G137" s="17">
        <v>36171</v>
      </c>
      <c r="H137" s="17">
        <v>35451</v>
      </c>
      <c r="I137" s="17">
        <v>31871.4</v>
      </c>
      <c r="J137" s="18"/>
      <c r="K137" s="18"/>
      <c r="L137" s="17">
        <v>3579.6</v>
      </c>
      <c r="M137" s="8" t="s">
        <v>20</v>
      </c>
      <c r="N137" s="8" t="s">
        <v>21</v>
      </c>
      <c r="O137" s="8" t="s">
        <v>22</v>
      </c>
      <c r="P137" s="9" t="s">
        <v>23</v>
      </c>
      <c r="Q137" s="14">
        <v>39564.32</v>
      </c>
      <c r="R137" s="14">
        <v>39563.17</v>
      </c>
      <c r="S137" s="20">
        <v>120000</v>
      </c>
      <c r="T137" s="30">
        <f t="shared" si="15"/>
        <v>108000</v>
      </c>
      <c r="U137" s="30">
        <f t="shared" si="16"/>
        <v>96000</v>
      </c>
      <c r="V137" s="30">
        <f t="shared" si="17"/>
        <v>84000</v>
      </c>
      <c r="W137" s="20">
        <v>150000</v>
      </c>
      <c r="X137" s="20">
        <v>200000</v>
      </c>
      <c r="Y137" s="20">
        <v>120000</v>
      </c>
      <c r="Z137" s="20">
        <v>150000</v>
      </c>
      <c r="AA137" s="20">
        <v>200000</v>
      </c>
      <c r="AB137" s="20">
        <v>0</v>
      </c>
      <c r="AC137" s="20">
        <v>14752.93</v>
      </c>
      <c r="AD137" s="30">
        <f t="shared" si="12"/>
        <v>0</v>
      </c>
      <c r="AE137" s="30"/>
      <c r="AF137" s="30">
        <f t="shared" si="13"/>
        <v>0</v>
      </c>
      <c r="AG137" s="30"/>
      <c r="AH137" s="30">
        <f t="shared" si="14"/>
        <v>0</v>
      </c>
    </row>
    <row r="138" spans="1:35" x14ac:dyDescent="0.35">
      <c r="A138" t="s">
        <v>954</v>
      </c>
      <c r="B138" s="26">
        <v>8470425</v>
      </c>
      <c r="C138" s="5" t="s">
        <v>267</v>
      </c>
      <c r="D138" s="26">
        <v>435508</v>
      </c>
      <c r="E138" s="5" t="s">
        <v>147</v>
      </c>
      <c r="F138" s="5" t="s">
        <v>272</v>
      </c>
      <c r="G138" s="17">
        <v>239</v>
      </c>
      <c r="H138" s="17">
        <v>239</v>
      </c>
      <c r="I138" s="17">
        <v>227.28</v>
      </c>
      <c r="J138" s="18"/>
      <c r="K138" s="18"/>
      <c r="L138" s="17">
        <v>11.72</v>
      </c>
      <c r="M138" s="8" t="s">
        <v>20</v>
      </c>
      <c r="N138" s="8" t="s">
        <v>21</v>
      </c>
      <c r="O138" s="8" t="s">
        <v>22</v>
      </c>
      <c r="P138" s="9" t="s">
        <v>23</v>
      </c>
      <c r="Q138" s="14">
        <v>42606</v>
      </c>
      <c r="R138" s="14">
        <v>42606</v>
      </c>
      <c r="S138" s="20">
        <v>2381300</v>
      </c>
      <c r="T138" s="30">
        <f t="shared" si="15"/>
        <v>2143170</v>
      </c>
      <c r="U138" s="30">
        <f t="shared" si="16"/>
        <v>1905040</v>
      </c>
      <c r="V138" s="30">
        <f t="shared" si="17"/>
        <v>1666910</v>
      </c>
      <c r="W138" s="20">
        <v>5051100</v>
      </c>
      <c r="X138" s="20">
        <v>3320000</v>
      </c>
      <c r="Y138" s="20">
        <f>S138*0.5</f>
        <v>1190650</v>
      </c>
      <c r="Z138" s="20">
        <f>W138*0.5</f>
        <v>2525550</v>
      </c>
      <c r="AA138" s="20">
        <f>X138*0.5</f>
        <v>1660000</v>
      </c>
      <c r="AB138" s="20">
        <v>0</v>
      </c>
      <c r="AC138" s="20">
        <v>4600</v>
      </c>
      <c r="AD138" s="30">
        <f t="shared" si="12"/>
        <v>1190650</v>
      </c>
      <c r="AE138" s="253" t="s">
        <v>6147</v>
      </c>
      <c r="AF138" s="30">
        <f t="shared" si="13"/>
        <v>2525550</v>
      </c>
      <c r="AG138" s="242" t="s">
        <v>6147</v>
      </c>
      <c r="AH138" s="30">
        <f t="shared" si="14"/>
        <v>1660000</v>
      </c>
      <c r="AI138" s="252" t="s">
        <v>6147</v>
      </c>
    </row>
    <row r="139" spans="1:35" x14ac:dyDescent="0.35">
      <c r="A139" t="s">
        <v>954</v>
      </c>
      <c r="B139" s="26">
        <v>8470430</v>
      </c>
      <c r="C139" s="5" t="s">
        <v>274</v>
      </c>
      <c r="D139" s="26">
        <v>425770</v>
      </c>
      <c r="E139" s="5" t="s">
        <v>132</v>
      </c>
      <c r="F139" s="5" t="s">
        <v>275</v>
      </c>
      <c r="G139" s="17">
        <v>220000</v>
      </c>
      <c r="H139" s="17">
        <v>220000</v>
      </c>
      <c r="I139" s="17">
        <v>-3393</v>
      </c>
      <c r="J139" s="18"/>
      <c r="K139" s="18"/>
      <c r="L139" s="17">
        <v>223393</v>
      </c>
      <c r="M139" s="8" t="s">
        <v>20</v>
      </c>
      <c r="N139" s="8" t="s">
        <v>21</v>
      </c>
      <c r="O139" s="8" t="s">
        <v>22</v>
      </c>
      <c r="P139" s="9" t="s">
        <v>23</v>
      </c>
      <c r="Q139" s="14">
        <v>23535.22</v>
      </c>
      <c r="R139" s="14">
        <v>23514.52</v>
      </c>
      <c r="S139" s="20">
        <v>375000</v>
      </c>
      <c r="T139" s="30">
        <f t="shared" si="15"/>
        <v>337500</v>
      </c>
      <c r="U139" s="30">
        <f t="shared" si="16"/>
        <v>300000</v>
      </c>
      <c r="V139" s="30">
        <f t="shared" si="17"/>
        <v>262500</v>
      </c>
      <c r="W139" s="20">
        <v>375000</v>
      </c>
      <c r="X139" s="20">
        <v>375000</v>
      </c>
      <c r="Y139" s="20">
        <v>375000</v>
      </c>
      <c r="Z139" s="20">
        <v>375000</v>
      </c>
      <c r="AA139" s="20">
        <v>375000</v>
      </c>
      <c r="AB139" s="20">
        <v>106301.16</v>
      </c>
      <c r="AC139" s="20">
        <v>157753.87</v>
      </c>
      <c r="AD139" s="30">
        <f t="shared" si="12"/>
        <v>0</v>
      </c>
      <c r="AE139" s="30"/>
      <c r="AF139" s="30">
        <f t="shared" si="13"/>
        <v>0</v>
      </c>
      <c r="AG139" s="30"/>
      <c r="AH139" s="30">
        <f t="shared" si="14"/>
        <v>0</v>
      </c>
    </row>
    <row r="140" spans="1:35" x14ac:dyDescent="0.35">
      <c r="A140" t="s">
        <v>954</v>
      </c>
      <c r="B140" s="26">
        <v>8470430</v>
      </c>
      <c r="C140" s="5" t="s">
        <v>274</v>
      </c>
      <c r="D140" s="26">
        <v>426610</v>
      </c>
      <c r="E140" s="5" t="s">
        <v>43</v>
      </c>
      <c r="F140" s="5" t="s">
        <v>276</v>
      </c>
      <c r="G140" s="17">
        <v>29000</v>
      </c>
      <c r="H140" s="17">
        <v>26375</v>
      </c>
      <c r="I140" s="17">
        <v>6303.79</v>
      </c>
      <c r="J140" s="18"/>
      <c r="K140" s="18"/>
      <c r="L140" s="17">
        <v>20071.21</v>
      </c>
      <c r="M140" s="8" t="s">
        <v>20</v>
      </c>
      <c r="N140" s="8" t="s">
        <v>21</v>
      </c>
      <c r="O140" s="8" t="s">
        <v>22</v>
      </c>
      <c r="P140" s="9" t="s">
        <v>23</v>
      </c>
      <c r="Q140" s="14">
        <v>7461.19</v>
      </c>
      <c r="R140" s="14">
        <v>7460.85</v>
      </c>
      <c r="S140" s="20">
        <v>26152</v>
      </c>
      <c r="T140" s="30">
        <f t="shared" si="15"/>
        <v>23536.799999999999</v>
      </c>
      <c r="U140" s="30">
        <f t="shared" si="16"/>
        <v>20921.600000000002</v>
      </c>
      <c r="V140" s="30">
        <f t="shared" si="17"/>
        <v>18306.399999999998</v>
      </c>
      <c r="W140" s="20">
        <v>62500</v>
      </c>
      <c r="X140" s="20">
        <v>150000</v>
      </c>
      <c r="Y140" s="20">
        <v>26152</v>
      </c>
      <c r="Z140" s="20">
        <v>62500</v>
      </c>
      <c r="AA140" s="20">
        <v>150000</v>
      </c>
      <c r="AB140" s="20">
        <v>0</v>
      </c>
      <c r="AC140" s="20">
        <v>35196.370000000003</v>
      </c>
      <c r="AD140" s="30">
        <f t="shared" si="12"/>
        <v>0</v>
      </c>
      <c r="AE140" s="30"/>
      <c r="AF140" s="30">
        <f t="shared" si="13"/>
        <v>0</v>
      </c>
      <c r="AG140" s="30"/>
      <c r="AH140" s="30">
        <f t="shared" si="14"/>
        <v>0</v>
      </c>
    </row>
    <row r="141" spans="1:35" x14ac:dyDescent="0.35">
      <c r="A141" t="s">
        <v>954</v>
      </c>
      <c r="B141" s="26">
        <v>8470430</v>
      </c>
      <c r="C141" s="5" t="s">
        <v>274</v>
      </c>
      <c r="D141" s="26">
        <v>435508</v>
      </c>
      <c r="E141" s="5" t="s">
        <v>147</v>
      </c>
      <c r="F141" s="5" t="s">
        <v>277</v>
      </c>
      <c r="G141" s="17">
        <v>20000</v>
      </c>
      <c r="H141" s="17">
        <v>20000</v>
      </c>
      <c r="I141" s="18"/>
      <c r="J141" s="18"/>
      <c r="K141" s="18"/>
      <c r="L141" s="17">
        <v>20000</v>
      </c>
      <c r="M141" s="8" t="s">
        <v>20</v>
      </c>
      <c r="N141" s="8" t="s">
        <v>21</v>
      </c>
      <c r="O141" s="8" t="s">
        <v>22</v>
      </c>
      <c r="P141" s="9" t="s">
        <v>23</v>
      </c>
      <c r="Q141" s="14">
        <v>1.40000000000873</v>
      </c>
      <c r="R141" s="14">
        <v>-1184</v>
      </c>
      <c r="S141" s="20">
        <v>84600</v>
      </c>
      <c r="T141" s="30">
        <f t="shared" si="15"/>
        <v>76140</v>
      </c>
      <c r="U141" s="30">
        <f t="shared" si="16"/>
        <v>67680</v>
      </c>
      <c r="V141" s="30">
        <f t="shared" si="17"/>
        <v>59219.999999999993</v>
      </c>
      <c r="W141" s="20">
        <v>84600</v>
      </c>
      <c r="X141" s="20">
        <v>84600</v>
      </c>
      <c r="Y141" s="20">
        <v>84600</v>
      </c>
      <c r="Z141" s="20">
        <v>84600</v>
      </c>
      <c r="AA141" s="20">
        <v>84600</v>
      </c>
      <c r="AB141" s="20">
        <v>97113</v>
      </c>
      <c r="AC141" s="20">
        <v>40357.879999999997</v>
      </c>
      <c r="AD141" s="30">
        <f t="shared" si="12"/>
        <v>0</v>
      </c>
      <c r="AE141" s="30"/>
      <c r="AF141" s="30">
        <f t="shared" si="13"/>
        <v>0</v>
      </c>
      <c r="AG141" s="30"/>
      <c r="AH141" s="30">
        <f t="shared" si="14"/>
        <v>0</v>
      </c>
    </row>
    <row r="142" spans="1:35" x14ac:dyDescent="0.35">
      <c r="A142" t="s">
        <v>954</v>
      </c>
      <c r="B142" s="26">
        <v>8470435</v>
      </c>
      <c r="C142" s="5" t="s">
        <v>279</v>
      </c>
      <c r="D142" s="26">
        <v>425770</v>
      </c>
      <c r="E142" s="5" t="s">
        <v>132</v>
      </c>
      <c r="F142" s="5" t="s">
        <v>280</v>
      </c>
      <c r="G142" s="17">
        <v>188207</v>
      </c>
      <c r="H142" s="17">
        <v>188207</v>
      </c>
      <c r="I142" s="17">
        <v>2100.69</v>
      </c>
      <c r="J142" s="18"/>
      <c r="K142" s="18"/>
      <c r="L142" s="17">
        <v>186106.31</v>
      </c>
      <c r="M142" s="8" t="s">
        <v>20</v>
      </c>
      <c r="N142" s="8" t="s">
        <v>21</v>
      </c>
      <c r="O142" s="8" t="s">
        <v>22</v>
      </c>
      <c r="P142" s="9" t="s">
        <v>23</v>
      </c>
      <c r="Q142" s="14">
        <v>73950</v>
      </c>
      <c r="R142" s="14">
        <v>73918.67</v>
      </c>
      <c r="S142" s="20">
        <v>100000</v>
      </c>
      <c r="T142" s="30">
        <f t="shared" si="15"/>
        <v>90000</v>
      </c>
      <c r="U142" s="30">
        <f t="shared" si="16"/>
        <v>80000</v>
      </c>
      <c r="V142" s="30">
        <f t="shared" si="17"/>
        <v>70000</v>
      </c>
      <c r="W142" s="20">
        <v>0</v>
      </c>
      <c r="X142" s="20">
        <v>0</v>
      </c>
      <c r="Y142" s="20">
        <v>100000</v>
      </c>
      <c r="Z142" s="20">
        <v>0</v>
      </c>
      <c r="AA142" s="20">
        <v>0</v>
      </c>
      <c r="AB142" s="20">
        <v>123905.15</v>
      </c>
      <c r="AC142" s="20">
        <v>188919.66</v>
      </c>
      <c r="AD142" s="30">
        <f t="shared" si="12"/>
        <v>0</v>
      </c>
      <c r="AE142" s="30"/>
      <c r="AF142" s="30">
        <f t="shared" si="13"/>
        <v>0</v>
      </c>
      <c r="AG142" s="30"/>
      <c r="AH142" s="30">
        <f t="shared" si="14"/>
        <v>0</v>
      </c>
    </row>
    <row r="143" spans="1:35" x14ac:dyDescent="0.35">
      <c r="A143" t="s">
        <v>954</v>
      </c>
      <c r="B143" s="26">
        <v>8470435</v>
      </c>
      <c r="C143" s="5" t="s">
        <v>279</v>
      </c>
      <c r="D143" s="26">
        <v>426610</v>
      </c>
      <c r="E143" s="5" t="s">
        <v>43</v>
      </c>
      <c r="F143" s="5" t="s">
        <v>281</v>
      </c>
      <c r="G143" s="17">
        <v>30000</v>
      </c>
      <c r="H143" s="17">
        <v>30000</v>
      </c>
      <c r="I143" s="18"/>
      <c r="J143" s="18"/>
      <c r="K143" s="18"/>
      <c r="L143" s="17">
        <v>30000</v>
      </c>
      <c r="M143" s="8" t="s">
        <v>20</v>
      </c>
      <c r="N143" s="8" t="s">
        <v>21</v>
      </c>
      <c r="O143" s="8" t="s">
        <v>22</v>
      </c>
      <c r="P143" s="9" t="s">
        <v>23</v>
      </c>
      <c r="Q143" s="14">
        <v>1.1500000000014601</v>
      </c>
      <c r="R143" s="14">
        <v>0</v>
      </c>
      <c r="S143" s="20">
        <v>30000</v>
      </c>
      <c r="T143" s="30">
        <f t="shared" si="15"/>
        <v>27000</v>
      </c>
      <c r="U143" s="30">
        <f t="shared" si="16"/>
        <v>24000</v>
      </c>
      <c r="V143" s="30">
        <f t="shared" si="17"/>
        <v>21000</v>
      </c>
      <c r="W143" s="20">
        <v>0</v>
      </c>
      <c r="X143" s="20">
        <v>0</v>
      </c>
      <c r="Y143" s="20">
        <v>30000</v>
      </c>
      <c r="Z143" s="20">
        <v>0</v>
      </c>
      <c r="AA143" s="20">
        <v>0</v>
      </c>
      <c r="AB143" s="20">
        <v>0</v>
      </c>
      <c r="AC143" s="20">
        <v>0</v>
      </c>
      <c r="AD143" s="30">
        <f t="shared" si="12"/>
        <v>0</v>
      </c>
      <c r="AE143" s="30"/>
      <c r="AF143" s="30">
        <f t="shared" si="13"/>
        <v>0</v>
      </c>
      <c r="AG143" s="30"/>
      <c r="AH143" s="30">
        <f t="shared" si="14"/>
        <v>0</v>
      </c>
    </row>
    <row r="144" spans="1:35" x14ac:dyDescent="0.35">
      <c r="A144" t="s">
        <v>954</v>
      </c>
      <c r="B144" s="26">
        <v>8470435</v>
      </c>
      <c r="C144" s="5" t="s">
        <v>279</v>
      </c>
      <c r="D144" s="26">
        <v>427710</v>
      </c>
      <c r="E144" s="5" t="s">
        <v>46</v>
      </c>
      <c r="F144" s="5" t="s">
        <v>282</v>
      </c>
      <c r="G144" s="17">
        <v>1</v>
      </c>
      <c r="H144" s="17">
        <v>1</v>
      </c>
      <c r="I144" s="18"/>
      <c r="J144" s="18"/>
      <c r="K144" s="18"/>
      <c r="L144" s="17">
        <v>1</v>
      </c>
      <c r="M144" s="8" t="s">
        <v>20</v>
      </c>
      <c r="N144" s="8" t="s">
        <v>21</v>
      </c>
      <c r="O144" s="8" t="s">
        <v>22</v>
      </c>
      <c r="P144" s="9" t="s">
        <v>23</v>
      </c>
      <c r="Q144" s="14">
        <v>0.18000000000029101</v>
      </c>
      <c r="R144" s="14">
        <v>0</v>
      </c>
      <c r="S144" s="20">
        <v>0</v>
      </c>
      <c r="T144" s="30">
        <f t="shared" si="15"/>
        <v>0</v>
      </c>
      <c r="U144" s="30">
        <f t="shared" si="16"/>
        <v>0</v>
      </c>
      <c r="V144" s="30">
        <f t="shared" si="17"/>
        <v>0</v>
      </c>
      <c r="W144" s="20">
        <v>30000</v>
      </c>
      <c r="X144" s="20">
        <v>30000</v>
      </c>
      <c r="Y144" s="20">
        <v>0</v>
      </c>
      <c r="Z144" s="20">
        <v>30000</v>
      </c>
      <c r="AA144" s="20">
        <v>30000</v>
      </c>
      <c r="AB144" s="20">
        <v>0</v>
      </c>
      <c r="AC144" s="20">
        <v>0</v>
      </c>
      <c r="AD144" s="30">
        <f t="shared" si="12"/>
        <v>0</v>
      </c>
      <c r="AE144" s="30"/>
      <c r="AF144" s="30">
        <f t="shared" si="13"/>
        <v>0</v>
      </c>
      <c r="AG144" s="30"/>
      <c r="AH144" s="30">
        <f t="shared" si="14"/>
        <v>0</v>
      </c>
    </row>
    <row r="145" spans="1:34" x14ac:dyDescent="0.35">
      <c r="A145" t="s">
        <v>954</v>
      </c>
      <c r="B145" s="26">
        <v>8470435</v>
      </c>
      <c r="C145" s="5" t="s">
        <v>279</v>
      </c>
      <c r="D145" s="26">
        <v>435340</v>
      </c>
      <c r="E145" s="5" t="s">
        <v>239</v>
      </c>
      <c r="F145" s="5" t="s">
        <v>283</v>
      </c>
      <c r="G145" s="17">
        <v>35000</v>
      </c>
      <c r="H145" s="17">
        <v>35000</v>
      </c>
      <c r="I145" s="18"/>
      <c r="J145" s="18"/>
      <c r="K145" s="18"/>
      <c r="L145" s="17">
        <v>35000</v>
      </c>
      <c r="M145" s="8" t="s">
        <v>20</v>
      </c>
      <c r="N145" s="8" t="s">
        <v>21</v>
      </c>
      <c r="O145" s="8" t="s">
        <v>22</v>
      </c>
      <c r="P145" s="9" t="s">
        <v>23</v>
      </c>
      <c r="Q145" s="14">
        <v>0.77000000000407498</v>
      </c>
      <c r="R145" s="14">
        <v>0</v>
      </c>
      <c r="S145" s="20">
        <v>35000</v>
      </c>
      <c r="T145" s="30">
        <f t="shared" si="15"/>
        <v>31500</v>
      </c>
      <c r="U145" s="30">
        <f t="shared" si="16"/>
        <v>28000</v>
      </c>
      <c r="V145" s="30">
        <f t="shared" si="17"/>
        <v>24500</v>
      </c>
      <c r="W145" s="20">
        <v>0</v>
      </c>
      <c r="X145" s="20">
        <v>0</v>
      </c>
      <c r="Y145" s="20">
        <v>35000</v>
      </c>
      <c r="Z145" s="20">
        <v>0</v>
      </c>
      <c r="AA145" s="20">
        <v>0</v>
      </c>
      <c r="AB145" s="20">
        <v>0</v>
      </c>
      <c r="AC145" s="20">
        <v>0</v>
      </c>
      <c r="AD145" s="30">
        <f t="shared" si="12"/>
        <v>0</v>
      </c>
      <c r="AE145" s="30"/>
      <c r="AF145" s="30">
        <f t="shared" si="13"/>
        <v>0</v>
      </c>
      <c r="AG145" s="30"/>
      <c r="AH145" s="30">
        <f t="shared" si="14"/>
        <v>0</v>
      </c>
    </row>
    <row r="146" spans="1:34" x14ac:dyDescent="0.35">
      <c r="A146" t="s">
        <v>954</v>
      </c>
      <c r="B146" s="26">
        <v>8470435</v>
      </c>
      <c r="C146" s="5" t="s">
        <v>279</v>
      </c>
      <c r="D146" s="26">
        <v>436600</v>
      </c>
      <c r="E146" s="5" t="s">
        <v>163</v>
      </c>
      <c r="F146" s="5" t="s">
        <v>284</v>
      </c>
      <c r="G146" s="17">
        <v>1</v>
      </c>
      <c r="H146" s="17">
        <v>1</v>
      </c>
      <c r="I146" s="18"/>
      <c r="J146" s="18"/>
      <c r="K146" s="18"/>
      <c r="L146" s="17">
        <v>1</v>
      </c>
      <c r="M146" s="8" t="s">
        <v>20</v>
      </c>
      <c r="N146" s="8" t="s">
        <v>21</v>
      </c>
      <c r="O146" s="8" t="s">
        <v>22</v>
      </c>
      <c r="P146" s="9" t="s">
        <v>23</v>
      </c>
      <c r="Q146" s="14">
        <v>0.97000000000116404</v>
      </c>
      <c r="R146" s="14">
        <v>0</v>
      </c>
      <c r="S146" s="20">
        <v>30000</v>
      </c>
      <c r="T146" s="30">
        <f t="shared" si="15"/>
        <v>27000</v>
      </c>
      <c r="U146" s="30">
        <f t="shared" si="16"/>
        <v>24000</v>
      </c>
      <c r="V146" s="30">
        <f t="shared" si="17"/>
        <v>21000</v>
      </c>
      <c r="W146" s="20">
        <v>35000</v>
      </c>
      <c r="X146" s="20">
        <v>35000</v>
      </c>
      <c r="Y146" s="20">
        <v>30000</v>
      </c>
      <c r="Z146" s="20">
        <v>35000</v>
      </c>
      <c r="AA146" s="20">
        <v>35000</v>
      </c>
      <c r="AB146" s="20">
        <v>3000</v>
      </c>
      <c r="AC146" s="20">
        <v>0</v>
      </c>
      <c r="AD146" s="30">
        <f t="shared" si="12"/>
        <v>0</v>
      </c>
      <c r="AE146" s="30"/>
      <c r="AF146" s="30">
        <f t="shared" si="13"/>
        <v>0</v>
      </c>
      <c r="AG146" s="30"/>
      <c r="AH146" s="30">
        <f t="shared" si="14"/>
        <v>0</v>
      </c>
    </row>
    <row r="147" spans="1:34" x14ac:dyDescent="0.35">
      <c r="A147" t="s">
        <v>954</v>
      </c>
      <c r="B147" s="26">
        <v>8470440</v>
      </c>
      <c r="C147" s="5" t="s">
        <v>286</v>
      </c>
      <c r="D147" s="26">
        <v>425761</v>
      </c>
      <c r="E147" s="5" t="s">
        <v>288</v>
      </c>
      <c r="F147" s="5" t="s">
        <v>289</v>
      </c>
      <c r="G147" s="17">
        <v>4400</v>
      </c>
      <c r="H147" s="17">
        <v>4400</v>
      </c>
      <c r="I147" s="18"/>
      <c r="J147" s="18"/>
      <c r="K147" s="18"/>
      <c r="L147" s="17">
        <v>4400</v>
      </c>
      <c r="M147" s="8" t="s">
        <v>20</v>
      </c>
      <c r="N147" s="8" t="s">
        <v>21</v>
      </c>
      <c r="O147" s="8" t="s">
        <v>22</v>
      </c>
      <c r="P147" s="9" t="s">
        <v>23</v>
      </c>
      <c r="Q147" s="14">
        <v>4400</v>
      </c>
      <c r="R147" s="14">
        <v>4400</v>
      </c>
      <c r="S147" s="20">
        <v>750000</v>
      </c>
      <c r="T147" s="30">
        <f t="shared" si="15"/>
        <v>675000</v>
      </c>
      <c r="U147" s="30">
        <f t="shared" si="16"/>
        <v>600000</v>
      </c>
      <c r="V147" s="30">
        <f t="shared" si="17"/>
        <v>525000</v>
      </c>
      <c r="W147" s="20">
        <v>750000</v>
      </c>
      <c r="X147" s="20">
        <v>750000</v>
      </c>
      <c r="Y147" s="20">
        <v>750000</v>
      </c>
      <c r="Z147" s="20">
        <v>750000</v>
      </c>
      <c r="AA147" s="20">
        <v>750000</v>
      </c>
      <c r="AB147" s="20">
        <v>0</v>
      </c>
      <c r="AC147" s="20">
        <v>914.28</v>
      </c>
      <c r="AD147" s="30">
        <f t="shared" si="12"/>
        <v>0</v>
      </c>
      <c r="AE147" s="30"/>
      <c r="AF147" s="30">
        <f t="shared" si="13"/>
        <v>0</v>
      </c>
      <c r="AG147" s="30"/>
      <c r="AH147" s="30">
        <f t="shared" si="14"/>
        <v>0</v>
      </c>
    </row>
    <row r="148" spans="1:34" x14ac:dyDescent="0.35">
      <c r="A148" t="s">
        <v>954</v>
      </c>
      <c r="B148" s="26">
        <v>8470440</v>
      </c>
      <c r="C148" s="5" t="s">
        <v>286</v>
      </c>
      <c r="D148" s="26">
        <v>425770</v>
      </c>
      <c r="E148" s="5" t="s">
        <v>132</v>
      </c>
      <c r="F148" s="5" t="s">
        <v>290</v>
      </c>
      <c r="G148" s="17">
        <v>221102</v>
      </c>
      <c r="H148" s="17">
        <v>221102</v>
      </c>
      <c r="I148" s="18"/>
      <c r="J148" s="18"/>
      <c r="K148" s="18"/>
      <c r="L148" s="17">
        <v>221102</v>
      </c>
      <c r="M148" s="8" t="s">
        <v>20</v>
      </c>
      <c r="N148" s="8" t="s">
        <v>21</v>
      </c>
      <c r="O148" s="8" t="s">
        <v>22</v>
      </c>
      <c r="P148" s="9" t="s">
        <v>23</v>
      </c>
      <c r="Q148" s="14">
        <v>173863</v>
      </c>
      <c r="R148" s="14">
        <v>173861.51</v>
      </c>
      <c r="S148" s="20">
        <v>300000</v>
      </c>
      <c r="T148" s="30">
        <f t="shared" si="15"/>
        <v>270000</v>
      </c>
      <c r="U148" s="30">
        <f t="shared" si="16"/>
        <v>240000</v>
      </c>
      <c r="V148" s="30">
        <f t="shared" si="17"/>
        <v>210000</v>
      </c>
      <c r="W148" s="20">
        <v>300000</v>
      </c>
      <c r="X148" s="20">
        <v>300000</v>
      </c>
      <c r="Y148" s="20">
        <v>300000</v>
      </c>
      <c r="Z148" s="20">
        <v>300000</v>
      </c>
      <c r="AA148" s="20">
        <v>300000</v>
      </c>
      <c r="AB148" s="20">
        <v>52852.59</v>
      </c>
      <c r="AC148" s="20">
        <v>137812.04</v>
      </c>
      <c r="AD148" s="30">
        <f t="shared" si="12"/>
        <v>0</v>
      </c>
      <c r="AE148" s="30"/>
      <c r="AF148" s="30">
        <f t="shared" si="13"/>
        <v>0</v>
      </c>
      <c r="AG148" s="30"/>
      <c r="AH148" s="30">
        <f t="shared" si="14"/>
        <v>0</v>
      </c>
    </row>
    <row r="149" spans="1:34" x14ac:dyDescent="0.35">
      <c r="A149" t="s">
        <v>954</v>
      </c>
      <c r="B149" s="26">
        <v>8470440</v>
      </c>
      <c r="C149" s="5" t="s">
        <v>286</v>
      </c>
      <c r="D149" s="26">
        <v>426610</v>
      </c>
      <c r="E149" s="5" t="s">
        <v>43</v>
      </c>
      <c r="F149" s="5" t="s">
        <v>291</v>
      </c>
      <c r="G149" s="17">
        <v>64373</v>
      </c>
      <c r="H149" s="17">
        <v>64373</v>
      </c>
      <c r="I149" s="17">
        <v>6398.78</v>
      </c>
      <c r="J149" s="18"/>
      <c r="K149" s="18"/>
      <c r="L149" s="17">
        <v>57974.22</v>
      </c>
      <c r="M149" s="8" t="s">
        <v>20</v>
      </c>
      <c r="N149" s="8" t="s">
        <v>21</v>
      </c>
      <c r="O149" s="8" t="s">
        <v>22</v>
      </c>
      <c r="P149" s="9" t="s">
        <v>23</v>
      </c>
      <c r="Q149" s="14">
        <v>1.45000000000437</v>
      </c>
      <c r="R149" s="14">
        <v>0</v>
      </c>
      <c r="S149" s="20">
        <v>120000</v>
      </c>
      <c r="T149" s="30">
        <f t="shared" si="15"/>
        <v>108000</v>
      </c>
      <c r="U149" s="30">
        <f t="shared" si="16"/>
        <v>96000</v>
      </c>
      <c r="V149" s="30">
        <f t="shared" si="17"/>
        <v>84000</v>
      </c>
      <c r="W149" s="20">
        <v>120000</v>
      </c>
      <c r="X149" s="20">
        <v>120000</v>
      </c>
      <c r="Y149" s="20">
        <v>120000</v>
      </c>
      <c r="Z149" s="20">
        <v>120000</v>
      </c>
      <c r="AA149" s="20">
        <v>120000</v>
      </c>
      <c r="AB149" s="20">
        <v>0</v>
      </c>
      <c r="AC149" s="20">
        <v>2165</v>
      </c>
      <c r="AD149" s="30">
        <f t="shared" si="12"/>
        <v>0</v>
      </c>
      <c r="AE149" s="30"/>
      <c r="AF149" s="30">
        <f t="shared" si="13"/>
        <v>0</v>
      </c>
      <c r="AG149" s="30"/>
      <c r="AH149" s="30">
        <f t="shared" si="14"/>
        <v>0</v>
      </c>
    </row>
    <row r="150" spans="1:34" x14ac:dyDescent="0.35">
      <c r="A150" t="s">
        <v>954</v>
      </c>
      <c r="B150" s="26">
        <v>8470440</v>
      </c>
      <c r="C150" s="5" t="s">
        <v>286</v>
      </c>
      <c r="D150" s="26">
        <v>435340</v>
      </c>
      <c r="E150" s="5" t="s">
        <v>239</v>
      </c>
      <c r="F150" s="5" t="s">
        <v>292</v>
      </c>
      <c r="G150" s="17">
        <v>60350</v>
      </c>
      <c r="H150" s="17">
        <v>60350</v>
      </c>
      <c r="I150" s="18"/>
      <c r="J150" s="18"/>
      <c r="K150" s="18"/>
      <c r="L150" s="17">
        <v>60350</v>
      </c>
      <c r="M150" s="8" t="s">
        <v>20</v>
      </c>
      <c r="N150" s="8" t="s">
        <v>21</v>
      </c>
      <c r="O150" s="8" t="s">
        <v>22</v>
      </c>
      <c r="P150" s="9" t="s">
        <v>23</v>
      </c>
      <c r="Q150" s="14">
        <v>1.1100000000005801</v>
      </c>
      <c r="R150" s="14">
        <v>0</v>
      </c>
      <c r="S150" s="20">
        <v>120000</v>
      </c>
      <c r="T150" s="30">
        <f t="shared" si="15"/>
        <v>108000</v>
      </c>
      <c r="U150" s="30">
        <f t="shared" si="16"/>
        <v>96000</v>
      </c>
      <c r="V150" s="30">
        <f t="shared" si="17"/>
        <v>84000</v>
      </c>
      <c r="W150" s="20">
        <v>120000</v>
      </c>
      <c r="X150" s="20">
        <v>120000</v>
      </c>
      <c r="Y150" s="20">
        <v>120000</v>
      </c>
      <c r="Z150" s="20">
        <v>120000</v>
      </c>
      <c r="AA150" s="20">
        <v>120000</v>
      </c>
      <c r="AB150" s="20">
        <v>0</v>
      </c>
      <c r="AC150" s="20">
        <v>0</v>
      </c>
      <c r="AD150" s="30">
        <f t="shared" si="12"/>
        <v>0</v>
      </c>
      <c r="AE150" s="30"/>
      <c r="AF150" s="30">
        <f t="shared" si="13"/>
        <v>0</v>
      </c>
      <c r="AG150" s="30"/>
      <c r="AH150" s="30">
        <f t="shared" si="14"/>
        <v>0</v>
      </c>
    </row>
    <row r="151" spans="1:34" x14ac:dyDescent="0.35">
      <c r="A151" t="s">
        <v>954</v>
      </c>
      <c r="B151" s="26">
        <v>8470440</v>
      </c>
      <c r="C151" s="5" t="s">
        <v>286</v>
      </c>
      <c r="D151" s="26">
        <v>435350</v>
      </c>
      <c r="E151" s="5" t="s">
        <v>144</v>
      </c>
      <c r="F151" s="5" t="s">
        <v>293</v>
      </c>
      <c r="G151" s="17">
        <v>7704</v>
      </c>
      <c r="H151" s="17">
        <v>7704</v>
      </c>
      <c r="I151" s="18"/>
      <c r="J151" s="18"/>
      <c r="K151" s="18"/>
      <c r="L151" s="17">
        <v>7704</v>
      </c>
      <c r="M151" s="8" t="s">
        <v>20</v>
      </c>
      <c r="N151" s="8" t="s">
        <v>21</v>
      </c>
      <c r="O151" s="8" t="s">
        <v>22</v>
      </c>
      <c r="P151" s="9" t="s">
        <v>23</v>
      </c>
      <c r="Q151" s="14">
        <v>1.3600000000005801</v>
      </c>
      <c r="R151" s="14">
        <v>0</v>
      </c>
      <c r="S151" s="20">
        <v>40000</v>
      </c>
      <c r="T151" s="30">
        <f t="shared" si="15"/>
        <v>36000</v>
      </c>
      <c r="U151" s="30">
        <f t="shared" si="16"/>
        <v>32000</v>
      </c>
      <c r="V151" s="30">
        <f t="shared" si="17"/>
        <v>28000</v>
      </c>
      <c r="W151" s="20">
        <v>40000</v>
      </c>
      <c r="X151" s="20">
        <v>40000</v>
      </c>
      <c r="Y151" s="20">
        <v>40000</v>
      </c>
      <c r="Z151" s="20">
        <v>40000</v>
      </c>
      <c r="AA151" s="20">
        <v>40000</v>
      </c>
      <c r="AB151" s="20">
        <v>190.32</v>
      </c>
      <c r="AC151" s="20">
        <v>0</v>
      </c>
      <c r="AD151" s="30">
        <f t="shared" si="12"/>
        <v>0</v>
      </c>
      <c r="AE151" s="30"/>
      <c r="AF151" s="30">
        <f t="shared" si="13"/>
        <v>0</v>
      </c>
      <c r="AG151" s="30"/>
      <c r="AH151" s="30">
        <f t="shared" si="14"/>
        <v>0</v>
      </c>
    </row>
    <row r="152" spans="1:34" x14ac:dyDescent="0.35">
      <c r="A152" t="s">
        <v>954</v>
      </c>
      <c r="B152" s="26">
        <v>8470440</v>
      </c>
      <c r="C152" s="5" t="s">
        <v>286</v>
      </c>
      <c r="D152" s="26">
        <v>436600</v>
      </c>
      <c r="E152" s="5" t="s">
        <v>163</v>
      </c>
      <c r="F152" s="5" t="s">
        <v>294</v>
      </c>
      <c r="G152" s="17">
        <v>227</v>
      </c>
      <c r="H152" s="17">
        <v>227</v>
      </c>
      <c r="I152" s="18"/>
      <c r="J152" s="18"/>
      <c r="K152" s="18"/>
      <c r="L152" s="17">
        <v>227</v>
      </c>
      <c r="M152" s="8" t="s">
        <v>20</v>
      </c>
      <c r="N152" s="8" t="s">
        <v>21</v>
      </c>
      <c r="O152" s="8" t="s">
        <v>22</v>
      </c>
      <c r="P152" s="9" t="s">
        <v>23</v>
      </c>
      <c r="Q152" s="14">
        <v>226.41000000000301</v>
      </c>
      <c r="R152" s="14">
        <v>226.53</v>
      </c>
      <c r="S152" s="20">
        <v>22500</v>
      </c>
      <c r="T152" s="30">
        <f t="shared" si="15"/>
        <v>20250</v>
      </c>
      <c r="U152" s="30">
        <f t="shared" si="16"/>
        <v>18000</v>
      </c>
      <c r="V152" s="30">
        <f t="shared" si="17"/>
        <v>15749.999999999998</v>
      </c>
      <c r="W152" s="20">
        <v>22500</v>
      </c>
      <c r="X152" s="20">
        <v>22500</v>
      </c>
      <c r="Y152" s="20">
        <v>22500</v>
      </c>
      <c r="Z152" s="20">
        <v>22500</v>
      </c>
      <c r="AA152" s="20">
        <v>22500</v>
      </c>
      <c r="AB152" s="20">
        <v>0</v>
      </c>
      <c r="AC152" s="20">
        <v>0</v>
      </c>
      <c r="AD152" s="30">
        <f t="shared" si="12"/>
        <v>0</v>
      </c>
      <c r="AE152" s="30"/>
      <c r="AF152" s="30">
        <f t="shared" si="13"/>
        <v>0</v>
      </c>
      <c r="AG152" s="30"/>
      <c r="AH152" s="30">
        <f t="shared" si="14"/>
        <v>0</v>
      </c>
    </row>
    <row r="153" spans="1:34" x14ac:dyDescent="0.35">
      <c r="A153" t="s">
        <v>954</v>
      </c>
      <c r="B153" s="26">
        <v>8470445</v>
      </c>
      <c r="C153" s="5" t="s">
        <v>296</v>
      </c>
      <c r="D153" s="26">
        <v>425770</v>
      </c>
      <c r="E153" s="5" t="s">
        <v>132</v>
      </c>
      <c r="F153" s="5" t="s">
        <v>297</v>
      </c>
      <c r="G153" s="17">
        <v>150000</v>
      </c>
      <c r="H153" s="17">
        <v>142334</v>
      </c>
      <c r="I153" s="17">
        <v>2000</v>
      </c>
      <c r="J153" s="18"/>
      <c r="K153" s="18"/>
      <c r="L153" s="17">
        <v>140334</v>
      </c>
      <c r="M153" s="8" t="s">
        <v>20</v>
      </c>
      <c r="N153" s="8" t="s">
        <v>21</v>
      </c>
      <c r="O153" s="8" t="s">
        <v>22</v>
      </c>
      <c r="P153" s="9" t="s">
        <v>23</v>
      </c>
      <c r="Q153" s="14">
        <v>96455</v>
      </c>
      <c r="R153" s="14">
        <v>92813.56</v>
      </c>
      <c r="S153" s="20">
        <v>570000</v>
      </c>
      <c r="T153" s="30">
        <f t="shared" si="15"/>
        <v>513000</v>
      </c>
      <c r="U153" s="30">
        <f t="shared" si="16"/>
        <v>456000</v>
      </c>
      <c r="V153" s="30">
        <f t="shared" si="17"/>
        <v>399000</v>
      </c>
      <c r="W153" s="20">
        <v>600000</v>
      </c>
      <c r="X153" s="20">
        <v>600000</v>
      </c>
      <c r="Y153" s="20">
        <v>570000</v>
      </c>
      <c r="Z153" s="20">
        <v>600000</v>
      </c>
      <c r="AA153" s="20">
        <v>600000</v>
      </c>
      <c r="AB153" s="20">
        <v>146212.62</v>
      </c>
      <c r="AC153" s="20">
        <v>301152.45</v>
      </c>
      <c r="AD153" s="30">
        <f t="shared" si="12"/>
        <v>0</v>
      </c>
      <c r="AE153" s="30"/>
      <c r="AF153" s="30">
        <f t="shared" si="13"/>
        <v>0</v>
      </c>
      <c r="AG153" s="30"/>
      <c r="AH153" s="30">
        <f t="shared" si="14"/>
        <v>0</v>
      </c>
    </row>
    <row r="154" spans="1:34" x14ac:dyDescent="0.35">
      <c r="A154" t="s">
        <v>954</v>
      </c>
      <c r="B154" s="26">
        <v>8470445</v>
      </c>
      <c r="C154" s="5" t="s">
        <v>296</v>
      </c>
      <c r="D154" s="26">
        <v>426610</v>
      </c>
      <c r="E154" s="5" t="s">
        <v>43</v>
      </c>
      <c r="F154" s="5" t="s">
        <v>298</v>
      </c>
      <c r="G154" s="17">
        <v>5000</v>
      </c>
      <c r="H154" s="17">
        <v>17625</v>
      </c>
      <c r="I154" s="17">
        <v>1508.09</v>
      </c>
      <c r="J154" s="17">
        <v>0</v>
      </c>
      <c r="K154" s="17">
        <v>979.48</v>
      </c>
      <c r="L154" s="17">
        <v>15137.43</v>
      </c>
      <c r="M154" s="8" t="s">
        <v>20</v>
      </c>
      <c r="N154" s="8" t="s">
        <v>21</v>
      </c>
      <c r="O154" s="8" t="s">
        <v>22</v>
      </c>
      <c r="P154" s="9" t="s">
        <v>23</v>
      </c>
      <c r="Q154" s="14">
        <v>1</v>
      </c>
      <c r="R154" s="14">
        <v>0</v>
      </c>
      <c r="S154" s="20">
        <v>37650</v>
      </c>
      <c r="T154" s="30">
        <f t="shared" si="15"/>
        <v>33885</v>
      </c>
      <c r="U154" s="30">
        <f t="shared" si="16"/>
        <v>30120</v>
      </c>
      <c r="V154" s="30">
        <f t="shared" si="17"/>
        <v>26355</v>
      </c>
      <c r="W154" s="20">
        <v>37650</v>
      </c>
      <c r="X154" s="20">
        <v>37650</v>
      </c>
      <c r="Y154" s="20">
        <v>37650</v>
      </c>
      <c r="Z154" s="20">
        <v>37650</v>
      </c>
      <c r="AA154" s="20">
        <v>37650</v>
      </c>
      <c r="AB154" s="20">
        <v>5817.2</v>
      </c>
      <c r="AC154" s="20">
        <v>0</v>
      </c>
      <c r="AD154" s="30">
        <f t="shared" si="12"/>
        <v>0</v>
      </c>
      <c r="AE154" s="30"/>
      <c r="AF154" s="30">
        <f t="shared" si="13"/>
        <v>0</v>
      </c>
      <c r="AG154" s="30"/>
      <c r="AH154" s="30">
        <f t="shared" si="14"/>
        <v>0</v>
      </c>
    </row>
    <row r="155" spans="1:34" x14ac:dyDescent="0.35">
      <c r="A155" t="s">
        <v>954</v>
      </c>
      <c r="B155" s="26">
        <v>8470450</v>
      </c>
      <c r="C155" s="5" t="s">
        <v>300</v>
      </c>
      <c r="D155" s="26">
        <v>425761</v>
      </c>
      <c r="E155" s="5" t="s">
        <v>288</v>
      </c>
      <c r="F155" s="5" t="s">
        <v>301</v>
      </c>
      <c r="G155" s="17">
        <v>56922</v>
      </c>
      <c r="H155" s="17">
        <v>56922</v>
      </c>
      <c r="I155" s="17">
        <v>-3260</v>
      </c>
      <c r="J155" s="18"/>
      <c r="K155" s="17">
        <v>0</v>
      </c>
      <c r="L155" s="17">
        <v>60182</v>
      </c>
      <c r="M155" s="8" t="s">
        <v>20</v>
      </c>
      <c r="N155" s="8" t="s">
        <v>21</v>
      </c>
      <c r="O155" s="8" t="s">
        <v>22</v>
      </c>
      <c r="P155" s="9" t="s">
        <v>23</v>
      </c>
      <c r="Q155" s="14">
        <v>69323</v>
      </c>
      <c r="R155" s="14">
        <v>69321.820000000007</v>
      </c>
      <c r="S155" s="20">
        <v>500000</v>
      </c>
      <c r="T155" s="30">
        <f t="shared" si="15"/>
        <v>450000</v>
      </c>
      <c r="U155" s="30">
        <f t="shared" si="16"/>
        <v>400000</v>
      </c>
      <c r="V155" s="30">
        <f t="shared" si="17"/>
        <v>350000</v>
      </c>
      <c r="W155" s="20">
        <v>625000</v>
      </c>
      <c r="X155" s="20">
        <v>750000</v>
      </c>
      <c r="Y155" s="20">
        <v>500000</v>
      </c>
      <c r="Z155" s="20">
        <v>625000</v>
      </c>
      <c r="AA155" s="20">
        <v>750000</v>
      </c>
      <c r="AB155" s="20">
        <v>315706.25</v>
      </c>
      <c r="AC155" s="20">
        <v>627375.34</v>
      </c>
      <c r="AD155" s="30">
        <f t="shared" si="12"/>
        <v>0</v>
      </c>
      <c r="AE155" s="30"/>
      <c r="AF155" s="30">
        <f t="shared" si="13"/>
        <v>0</v>
      </c>
      <c r="AG155" s="30"/>
      <c r="AH155" s="30">
        <f t="shared" si="14"/>
        <v>0</v>
      </c>
    </row>
    <row r="156" spans="1:34" x14ac:dyDescent="0.35">
      <c r="A156" t="s">
        <v>954</v>
      </c>
      <c r="B156" s="26">
        <v>8470450</v>
      </c>
      <c r="C156" s="5" t="s">
        <v>300</v>
      </c>
      <c r="D156" s="26">
        <v>425770</v>
      </c>
      <c r="E156" s="5" t="s">
        <v>132</v>
      </c>
      <c r="F156" s="5" t="s">
        <v>302</v>
      </c>
      <c r="G156" s="17">
        <v>45000</v>
      </c>
      <c r="H156" s="17">
        <v>13017</v>
      </c>
      <c r="I156" s="18"/>
      <c r="J156" s="18"/>
      <c r="K156" s="18"/>
      <c r="L156" s="17">
        <v>13017</v>
      </c>
      <c r="M156" s="8" t="s">
        <v>20</v>
      </c>
      <c r="N156" s="8" t="s">
        <v>21</v>
      </c>
      <c r="O156" s="8" t="s">
        <v>22</v>
      </c>
      <c r="P156" s="9" t="s">
        <v>23</v>
      </c>
      <c r="Q156" s="14">
        <v>1</v>
      </c>
      <c r="R156" s="14">
        <v>-5700</v>
      </c>
      <c r="S156" s="20">
        <v>180000</v>
      </c>
      <c r="T156" s="30">
        <f t="shared" si="15"/>
        <v>162000</v>
      </c>
      <c r="U156" s="30">
        <f t="shared" si="16"/>
        <v>144000</v>
      </c>
      <c r="V156" s="30">
        <f t="shared" si="17"/>
        <v>125999.99999999999</v>
      </c>
      <c r="W156" s="20">
        <v>225000</v>
      </c>
      <c r="X156" s="20">
        <v>270000</v>
      </c>
      <c r="Y156" s="20">
        <v>180000</v>
      </c>
      <c r="Z156" s="20">
        <v>225000</v>
      </c>
      <c r="AA156" s="20">
        <v>270000</v>
      </c>
      <c r="AB156" s="20">
        <v>108911.85</v>
      </c>
      <c r="AC156" s="20">
        <v>91583.19</v>
      </c>
      <c r="AD156" s="30">
        <f t="shared" si="12"/>
        <v>0</v>
      </c>
      <c r="AE156" s="30"/>
      <c r="AF156" s="30">
        <f t="shared" si="13"/>
        <v>0</v>
      </c>
      <c r="AG156" s="30"/>
      <c r="AH156" s="30">
        <f t="shared" si="14"/>
        <v>0</v>
      </c>
    </row>
    <row r="157" spans="1:34" x14ac:dyDescent="0.35">
      <c r="A157" t="s">
        <v>954</v>
      </c>
      <c r="B157" s="26">
        <v>8470450</v>
      </c>
      <c r="C157" s="5" t="s">
        <v>300</v>
      </c>
      <c r="D157" s="26">
        <v>432209</v>
      </c>
      <c r="E157" s="5" t="s">
        <v>138</v>
      </c>
      <c r="F157" s="5" t="s">
        <v>303</v>
      </c>
      <c r="G157" s="17">
        <v>129668</v>
      </c>
      <c r="H157" s="17">
        <v>129668</v>
      </c>
      <c r="I157" s="17">
        <v>-25634.41</v>
      </c>
      <c r="J157" s="17">
        <v>1597</v>
      </c>
      <c r="K157" s="17">
        <v>24450</v>
      </c>
      <c r="L157" s="17">
        <v>129255.41</v>
      </c>
      <c r="M157" s="8" t="s">
        <v>20</v>
      </c>
      <c r="N157" s="8" t="s">
        <v>21</v>
      </c>
      <c r="O157" s="8" t="s">
        <v>22</v>
      </c>
      <c r="P157" s="9" t="s">
        <v>23</v>
      </c>
      <c r="Q157" s="14">
        <v>230009</v>
      </c>
      <c r="R157" s="14">
        <v>228007.62</v>
      </c>
      <c r="S157" s="20">
        <v>118157.4</v>
      </c>
      <c r="T157" s="30">
        <f t="shared" si="15"/>
        <v>106341.66</v>
      </c>
      <c r="U157" s="30">
        <f t="shared" si="16"/>
        <v>94525.92</v>
      </c>
      <c r="V157" s="30">
        <f t="shared" si="17"/>
        <v>82710.179999999993</v>
      </c>
      <c r="W157" s="20">
        <v>110782.39999999999</v>
      </c>
      <c r="X157" s="20">
        <v>110782.39999999999</v>
      </c>
      <c r="Y157" s="20">
        <v>118157.4</v>
      </c>
      <c r="Z157" s="20">
        <v>110782.39999999999</v>
      </c>
      <c r="AA157" s="20">
        <v>110782.39999999999</v>
      </c>
      <c r="AB157" s="20">
        <v>26059.96</v>
      </c>
      <c r="AC157" s="20">
        <v>135193.4</v>
      </c>
      <c r="AD157" s="30">
        <f t="shared" si="12"/>
        <v>0</v>
      </c>
      <c r="AE157" s="30"/>
      <c r="AF157" s="30">
        <f t="shared" si="13"/>
        <v>0</v>
      </c>
      <c r="AG157" s="30"/>
      <c r="AH157" s="30">
        <f t="shared" si="14"/>
        <v>0</v>
      </c>
    </row>
    <row r="158" spans="1:34" x14ac:dyDescent="0.35">
      <c r="A158" t="s">
        <v>954</v>
      </c>
      <c r="B158" s="26">
        <v>8470450</v>
      </c>
      <c r="C158" s="5" t="s">
        <v>300</v>
      </c>
      <c r="D158" s="26">
        <v>435350</v>
      </c>
      <c r="E158" s="5" t="s">
        <v>144</v>
      </c>
      <c r="F158" s="5" t="s">
        <v>304</v>
      </c>
      <c r="G158" s="17">
        <v>20000</v>
      </c>
      <c r="H158" s="17">
        <v>20000</v>
      </c>
      <c r="I158" s="18"/>
      <c r="J158" s="18"/>
      <c r="K158" s="18"/>
      <c r="L158" s="17">
        <v>20000</v>
      </c>
      <c r="M158" s="8" t="s">
        <v>20</v>
      </c>
      <c r="N158" s="8" t="s">
        <v>21</v>
      </c>
      <c r="O158" s="8" t="s">
        <v>22</v>
      </c>
      <c r="P158" s="9" t="s">
        <v>23</v>
      </c>
      <c r="Q158" s="14">
        <v>1</v>
      </c>
      <c r="R158" s="14">
        <v>0</v>
      </c>
      <c r="S158" s="20">
        <v>40000</v>
      </c>
      <c r="T158" s="30">
        <f t="shared" si="15"/>
        <v>36000</v>
      </c>
      <c r="U158" s="30">
        <f t="shared" si="16"/>
        <v>32000</v>
      </c>
      <c r="V158" s="30">
        <f t="shared" si="17"/>
        <v>28000</v>
      </c>
      <c r="W158" s="20">
        <v>48000</v>
      </c>
      <c r="X158" s="20">
        <v>48000</v>
      </c>
      <c r="Y158" s="20">
        <v>40000</v>
      </c>
      <c r="Z158" s="20">
        <v>48000</v>
      </c>
      <c r="AA158" s="20">
        <v>48000</v>
      </c>
      <c r="AB158" s="20">
        <v>17756.5</v>
      </c>
      <c r="AC158" s="20">
        <v>16225</v>
      </c>
      <c r="AD158" s="30">
        <f t="shared" si="12"/>
        <v>0</v>
      </c>
      <c r="AE158" s="30"/>
      <c r="AF158" s="30">
        <f t="shared" si="13"/>
        <v>0</v>
      </c>
      <c r="AG158" s="30"/>
      <c r="AH158" s="30">
        <f t="shared" si="14"/>
        <v>0</v>
      </c>
    </row>
    <row r="159" spans="1:34" x14ac:dyDescent="0.35">
      <c r="A159" t="s">
        <v>954</v>
      </c>
      <c r="B159" s="26">
        <v>8470450</v>
      </c>
      <c r="C159" s="5" t="s">
        <v>300</v>
      </c>
      <c r="D159" s="26">
        <v>435508</v>
      </c>
      <c r="E159" s="5" t="s">
        <v>147</v>
      </c>
      <c r="F159" s="5" t="s">
        <v>305</v>
      </c>
      <c r="G159" s="17">
        <v>6447</v>
      </c>
      <c r="H159" s="17">
        <v>18430</v>
      </c>
      <c r="I159" s="17">
        <v>8339.74</v>
      </c>
      <c r="J159" s="18"/>
      <c r="K159" s="18"/>
      <c r="L159" s="17">
        <v>10090.26</v>
      </c>
      <c r="M159" s="8" t="s">
        <v>20</v>
      </c>
      <c r="N159" s="8" t="s">
        <v>21</v>
      </c>
      <c r="O159" s="8" t="s">
        <v>22</v>
      </c>
      <c r="P159" s="9" t="s">
        <v>23</v>
      </c>
      <c r="Q159" s="14">
        <v>1196</v>
      </c>
      <c r="R159" s="14">
        <v>-6793</v>
      </c>
      <c r="S159" s="20">
        <v>6500</v>
      </c>
      <c r="T159" s="30">
        <f t="shared" si="15"/>
        <v>5850</v>
      </c>
      <c r="U159" s="30">
        <f t="shared" si="16"/>
        <v>5200</v>
      </c>
      <c r="V159" s="30">
        <f t="shared" si="17"/>
        <v>4550</v>
      </c>
      <c r="W159" s="20">
        <v>0</v>
      </c>
      <c r="X159" s="20">
        <v>0</v>
      </c>
      <c r="Y159" s="20">
        <v>6500</v>
      </c>
      <c r="Z159" s="20">
        <v>0</v>
      </c>
      <c r="AA159" s="20">
        <v>0</v>
      </c>
      <c r="AB159" s="20">
        <v>133672.88</v>
      </c>
      <c r="AC159" s="20">
        <v>21573.8</v>
      </c>
      <c r="AD159" s="30">
        <f t="shared" si="12"/>
        <v>0</v>
      </c>
      <c r="AE159" s="30"/>
      <c r="AF159" s="30">
        <f t="shared" si="13"/>
        <v>0</v>
      </c>
      <c r="AG159" s="30"/>
      <c r="AH159" s="30">
        <f t="shared" si="14"/>
        <v>0</v>
      </c>
    </row>
    <row r="160" spans="1:34" x14ac:dyDescent="0.35">
      <c r="A160" t="s">
        <v>955</v>
      </c>
      <c r="B160" s="26">
        <v>8470520</v>
      </c>
      <c r="C160" s="5" t="s">
        <v>307</v>
      </c>
      <c r="D160" s="26">
        <v>421600</v>
      </c>
      <c r="E160" s="5" t="s">
        <v>309</v>
      </c>
      <c r="F160" s="5" t="s">
        <v>310</v>
      </c>
      <c r="G160" s="17">
        <v>77973</v>
      </c>
      <c r="H160" s="17">
        <v>77973</v>
      </c>
      <c r="I160" s="17">
        <v>74260</v>
      </c>
      <c r="J160" s="18"/>
      <c r="K160" s="18"/>
      <c r="L160" s="17">
        <v>3713</v>
      </c>
      <c r="M160" s="8" t="s">
        <v>311</v>
      </c>
      <c r="N160" s="8" t="s">
        <v>312</v>
      </c>
      <c r="O160" s="8" t="s">
        <v>22</v>
      </c>
      <c r="P160" s="9" t="s">
        <v>23</v>
      </c>
      <c r="Q160" s="14">
        <v>1671577</v>
      </c>
      <c r="R160" s="14">
        <v>1796400.86</v>
      </c>
      <c r="S160" s="20">
        <v>0</v>
      </c>
      <c r="T160" s="30">
        <f t="shared" si="15"/>
        <v>0</v>
      </c>
      <c r="U160" s="30">
        <f t="shared" si="16"/>
        <v>0</v>
      </c>
      <c r="V160" s="30">
        <f t="shared" si="17"/>
        <v>0</v>
      </c>
      <c r="W160" s="20">
        <v>0</v>
      </c>
      <c r="X160" s="20">
        <v>0</v>
      </c>
      <c r="Y160" s="20">
        <v>0</v>
      </c>
      <c r="Z160" s="20">
        <v>0</v>
      </c>
      <c r="AA160" s="20">
        <v>0</v>
      </c>
      <c r="AB160" s="20">
        <v>0</v>
      </c>
      <c r="AC160" s="20">
        <v>820887.47</v>
      </c>
      <c r="AD160" s="30">
        <f t="shared" si="12"/>
        <v>0</v>
      </c>
      <c r="AE160" s="30"/>
      <c r="AF160" s="30">
        <f t="shared" si="13"/>
        <v>0</v>
      </c>
      <c r="AG160" s="30"/>
      <c r="AH160" s="30">
        <f t="shared" si="14"/>
        <v>0</v>
      </c>
    </row>
    <row r="161" spans="1:34" x14ac:dyDescent="0.35">
      <c r="A161" t="s">
        <v>955</v>
      </c>
      <c r="B161" s="26">
        <v>8470520</v>
      </c>
      <c r="C161" s="5" t="s">
        <v>307</v>
      </c>
      <c r="D161" s="26">
        <v>425510</v>
      </c>
      <c r="E161" s="5" t="s">
        <v>37</v>
      </c>
      <c r="F161" s="5" t="s">
        <v>313</v>
      </c>
      <c r="G161" s="17">
        <v>24521</v>
      </c>
      <c r="H161" s="17">
        <v>24521</v>
      </c>
      <c r="I161" s="17">
        <v>4410</v>
      </c>
      <c r="J161" s="18"/>
      <c r="K161" s="18"/>
      <c r="L161" s="17">
        <v>20111</v>
      </c>
      <c r="M161" s="8" t="s">
        <v>20</v>
      </c>
      <c r="N161" s="8" t="s">
        <v>21</v>
      </c>
      <c r="O161" s="8" t="s">
        <v>22</v>
      </c>
      <c r="P161" s="9" t="s">
        <v>23</v>
      </c>
      <c r="Q161" s="14">
        <v>21497</v>
      </c>
      <c r="R161" s="14">
        <v>21495.9</v>
      </c>
      <c r="S161" s="20">
        <v>29519</v>
      </c>
      <c r="T161" s="30">
        <f t="shared" si="15"/>
        <v>26567.100000000002</v>
      </c>
      <c r="U161" s="30">
        <f t="shared" si="16"/>
        <v>23615.200000000001</v>
      </c>
      <c r="V161" s="30">
        <f t="shared" si="17"/>
        <v>20663.3</v>
      </c>
      <c r="W161" s="20">
        <v>30994.949999999997</v>
      </c>
      <c r="X161" s="20">
        <v>32282.302499999998</v>
      </c>
      <c r="Y161" s="20">
        <v>29519</v>
      </c>
      <c r="Z161" s="20">
        <v>30994.949999999997</v>
      </c>
      <c r="AA161" s="20">
        <v>32282.302499999998</v>
      </c>
      <c r="AB161" s="20">
        <v>565.59</v>
      </c>
      <c r="AC161" s="20">
        <v>5450.16</v>
      </c>
      <c r="AD161" s="30">
        <f t="shared" si="12"/>
        <v>0</v>
      </c>
      <c r="AE161" s="30"/>
      <c r="AF161" s="30">
        <f t="shared" si="13"/>
        <v>0</v>
      </c>
      <c r="AG161" s="30"/>
      <c r="AH161" s="30">
        <f t="shared" si="14"/>
        <v>0</v>
      </c>
    </row>
    <row r="162" spans="1:34" x14ac:dyDescent="0.35">
      <c r="A162" t="s">
        <v>955</v>
      </c>
      <c r="B162" s="26">
        <v>8470520</v>
      </c>
      <c r="C162" s="5" t="s">
        <v>307</v>
      </c>
      <c r="D162" s="26">
        <v>425510</v>
      </c>
      <c r="E162" s="5" t="s">
        <v>37</v>
      </c>
      <c r="F162" s="5" t="s">
        <v>314</v>
      </c>
      <c r="G162" s="17">
        <v>4998</v>
      </c>
      <c r="H162" s="17">
        <v>4998</v>
      </c>
      <c r="I162" s="17">
        <v>4998</v>
      </c>
      <c r="J162" s="18"/>
      <c r="K162" s="18"/>
      <c r="L162" s="17">
        <v>0</v>
      </c>
      <c r="M162" s="8" t="s">
        <v>179</v>
      </c>
      <c r="N162" s="8" t="s">
        <v>180</v>
      </c>
      <c r="O162" s="8" t="s">
        <v>22</v>
      </c>
      <c r="P162" s="9" t="s">
        <v>23</v>
      </c>
      <c r="Q162" s="14">
        <v>0</v>
      </c>
      <c r="R162" s="14">
        <v>0</v>
      </c>
      <c r="S162" s="20">
        <v>0</v>
      </c>
      <c r="T162" s="30">
        <f t="shared" si="15"/>
        <v>0</v>
      </c>
      <c r="U162" s="30">
        <f t="shared" si="16"/>
        <v>0</v>
      </c>
      <c r="V162" s="30">
        <f t="shared" si="17"/>
        <v>0</v>
      </c>
      <c r="W162" s="20">
        <v>0</v>
      </c>
      <c r="X162" s="20">
        <v>0</v>
      </c>
      <c r="Y162" s="20">
        <v>0</v>
      </c>
      <c r="Z162" s="20">
        <v>0</v>
      </c>
      <c r="AA162" s="20">
        <v>0</v>
      </c>
      <c r="AB162" s="20">
        <v>0</v>
      </c>
      <c r="AC162" s="20">
        <v>0</v>
      </c>
      <c r="AD162" s="30">
        <f t="shared" si="12"/>
        <v>0</v>
      </c>
      <c r="AE162" s="30"/>
      <c r="AF162" s="30">
        <f t="shared" si="13"/>
        <v>0</v>
      </c>
      <c r="AG162" s="30"/>
      <c r="AH162" s="30">
        <f t="shared" si="14"/>
        <v>0</v>
      </c>
    </row>
    <row r="163" spans="1:34" x14ac:dyDescent="0.35">
      <c r="A163" t="s">
        <v>955</v>
      </c>
      <c r="B163" s="26">
        <v>8470520</v>
      </c>
      <c r="C163" s="5" t="s">
        <v>307</v>
      </c>
      <c r="D163" s="26">
        <v>426100</v>
      </c>
      <c r="E163" s="5" t="s">
        <v>316</v>
      </c>
      <c r="F163" s="5" t="s">
        <v>317</v>
      </c>
      <c r="G163" s="17">
        <v>20000</v>
      </c>
      <c r="H163" s="17">
        <v>20000</v>
      </c>
      <c r="I163" s="18"/>
      <c r="J163" s="18"/>
      <c r="K163" s="18"/>
      <c r="L163" s="17">
        <v>20000</v>
      </c>
      <c r="M163" s="8" t="s">
        <v>20</v>
      </c>
      <c r="N163" s="8" t="s">
        <v>21</v>
      </c>
      <c r="O163" s="8" t="s">
        <v>22</v>
      </c>
      <c r="P163" s="9" t="s">
        <v>23</v>
      </c>
      <c r="Q163" s="14">
        <v>1</v>
      </c>
      <c r="R163" s="14">
        <v>0</v>
      </c>
      <c r="S163" s="20">
        <v>20000</v>
      </c>
      <c r="T163" s="30">
        <f t="shared" si="15"/>
        <v>18000</v>
      </c>
      <c r="U163" s="30">
        <f t="shared" si="16"/>
        <v>16000</v>
      </c>
      <c r="V163" s="30">
        <f t="shared" si="17"/>
        <v>14000</v>
      </c>
      <c r="W163" s="20">
        <v>21000</v>
      </c>
      <c r="X163" s="20">
        <v>22050</v>
      </c>
      <c r="Y163" s="20">
        <v>20000</v>
      </c>
      <c r="Z163" s="20">
        <v>21000</v>
      </c>
      <c r="AA163" s="20">
        <v>22050</v>
      </c>
      <c r="AB163" s="20">
        <v>0</v>
      </c>
      <c r="AC163" s="20">
        <v>0</v>
      </c>
      <c r="AD163" s="30">
        <f t="shared" si="12"/>
        <v>0</v>
      </c>
      <c r="AE163" s="30"/>
      <c r="AF163" s="30">
        <f t="shared" si="13"/>
        <v>0</v>
      </c>
      <c r="AG163" s="30"/>
      <c r="AH163" s="30">
        <f t="shared" si="14"/>
        <v>0</v>
      </c>
    </row>
    <row r="164" spans="1:34" x14ac:dyDescent="0.35">
      <c r="A164" t="s">
        <v>955</v>
      </c>
      <c r="B164" s="26">
        <v>8470520</v>
      </c>
      <c r="C164" s="5" t="s">
        <v>307</v>
      </c>
      <c r="D164" s="26">
        <v>426610</v>
      </c>
      <c r="E164" s="5" t="s">
        <v>43</v>
      </c>
      <c r="F164" s="5" t="s">
        <v>318</v>
      </c>
      <c r="G164" s="17">
        <v>212027</v>
      </c>
      <c r="H164" s="17">
        <v>212027</v>
      </c>
      <c r="I164" s="18"/>
      <c r="J164" s="17">
        <v>200000</v>
      </c>
      <c r="K164" s="18"/>
      <c r="L164" s="17">
        <v>12027</v>
      </c>
      <c r="M164" s="8" t="s">
        <v>20</v>
      </c>
      <c r="N164" s="8" t="s">
        <v>21</v>
      </c>
      <c r="O164" s="8" t="s">
        <v>22</v>
      </c>
      <c r="P164" s="9" t="s">
        <v>23</v>
      </c>
      <c r="Q164" s="14">
        <v>-917</v>
      </c>
      <c r="R164" s="14">
        <v>-918.25</v>
      </c>
      <c r="S164" s="20">
        <v>0</v>
      </c>
      <c r="T164" s="30">
        <f t="shared" si="15"/>
        <v>0</v>
      </c>
      <c r="U164" s="30">
        <f t="shared" si="16"/>
        <v>0</v>
      </c>
      <c r="V164" s="30">
        <f t="shared" si="17"/>
        <v>0</v>
      </c>
      <c r="W164" s="20">
        <v>0</v>
      </c>
      <c r="X164" s="20">
        <v>0</v>
      </c>
      <c r="Y164" s="20">
        <v>0</v>
      </c>
      <c r="Z164" s="20">
        <v>0</v>
      </c>
      <c r="AA164" s="20">
        <v>0</v>
      </c>
      <c r="AB164" s="20">
        <v>16250</v>
      </c>
      <c r="AC164" s="20">
        <v>178095.75</v>
      </c>
      <c r="AD164" s="30">
        <f t="shared" si="12"/>
        <v>0</v>
      </c>
      <c r="AE164" s="30"/>
      <c r="AF164" s="30">
        <f t="shared" si="13"/>
        <v>0</v>
      </c>
      <c r="AG164" s="30"/>
      <c r="AH164" s="30">
        <f t="shared" si="14"/>
        <v>0</v>
      </c>
    </row>
    <row r="165" spans="1:34" x14ac:dyDescent="0.35">
      <c r="A165" t="s">
        <v>955</v>
      </c>
      <c r="B165" s="26">
        <v>8470520</v>
      </c>
      <c r="C165" s="5" t="s">
        <v>307</v>
      </c>
      <c r="D165" s="26">
        <v>427710</v>
      </c>
      <c r="E165" s="5" t="s">
        <v>46</v>
      </c>
      <c r="F165" s="5" t="s">
        <v>319</v>
      </c>
      <c r="G165" s="17">
        <v>42000</v>
      </c>
      <c r="H165" s="17">
        <v>42000</v>
      </c>
      <c r="I165" s="17">
        <v>226.73</v>
      </c>
      <c r="J165" s="18"/>
      <c r="K165" s="18"/>
      <c r="L165" s="17">
        <v>41773.269999999997</v>
      </c>
      <c r="M165" s="8" t="s">
        <v>20</v>
      </c>
      <c r="N165" s="8" t="s">
        <v>21</v>
      </c>
      <c r="O165" s="8" t="s">
        <v>22</v>
      </c>
      <c r="P165" s="9" t="s">
        <v>23</v>
      </c>
      <c r="Q165" s="14">
        <v>42000</v>
      </c>
      <c r="R165" s="14">
        <v>42000</v>
      </c>
      <c r="S165" s="20">
        <v>42000</v>
      </c>
      <c r="T165" s="30">
        <f t="shared" si="15"/>
        <v>37800</v>
      </c>
      <c r="U165" s="30">
        <f t="shared" si="16"/>
        <v>33600</v>
      </c>
      <c r="V165" s="30">
        <f t="shared" si="17"/>
        <v>29399.999999999996</v>
      </c>
      <c r="W165" s="20">
        <v>44100</v>
      </c>
      <c r="X165" s="20">
        <v>46305</v>
      </c>
      <c r="Y165" s="20">
        <v>42000</v>
      </c>
      <c r="Z165" s="20">
        <v>44100</v>
      </c>
      <c r="AA165" s="20">
        <v>46305</v>
      </c>
      <c r="AB165" s="20">
        <v>0</v>
      </c>
      <c r="AC165" s="20">
        <v>40812.239999999998</v>
      </c>
      <c r="AD165" s="30">
        <f t="shared" si="12"/>
        <v>0</v>
      </c>
      <c r="AE165" s="30"/>
      <c r="AF165" s="30">
        <f t="shared" si="13"/>
        <v>0</v>
      </c>
      <c r="AG165" s="30"/>
      <c r="AH165" s="30">
        <f t="shared" si="14"/>
        <v>0</v>
      </c>
    </row>
    <row r="166" spans="1:34" x14ac:dyDescent="0.35">
      <c r="A166" t="s">
        <v>955</v>
      </c>
      <c r="B166" s="26">
        <v>8470520</v>
      </c>
      <c r="C166" s="5" t="s">
        <v>307</v>
      </c>
      <c r="D166" s="26">
        <v>428200</v>
      </c>
      <c r="E166" s="5" t="s">
        <v>321</v>
      </c>
      <c r="F166" s="5" t="s">
        <v>322</v>
      </c>
      <c r="G166" s="17">
        <v>395002</v>
      </c>
      <c r="H166" s="17">
        <v>395002</v>
      </c>
      <c r="I166" s="17">
        <v>53899.29</v>
      </c>
      <c r="J166" s="17">
        <v>159181.48000000001</v>
      </c>
      <c r="K166" s="17">
        <v>62407.1</v>
      </c>
      <c r="L166" s="17">
        <v>119514.13</v>
      </c>
      <c r="M166" s="8" t="s">
        <v>20</v>
      </c>
      <c r="N166" s="8" t="s">
        <v>21</v>
      </c>
      <c r="O166" s="8" t="s">
        <v>22</v>
      </c>
      <c r="P166" s="9" t="s">
        <v>23</v>
      </c>
      <c r="Q166" s="14">
        <v>618278</v>
      </c>
      <c r="R166" s="14">
        <v>509371.8</v>
      </c>
      <c r="S166" s="20">
        <v>640000</v>
      </c>
      <c r="T166" s="30">
        <f t="shared" si="15"/>
        <v>576000</v>
      </c>
      <c r="U166" s="30">
        <f t="shared" si="16"/>
        <v>512000</v>
      </c>
      <c r="V166" s="30">
        <f t="shared" si="17"/>
        <v>448000</v>
      </c>
      <c r="W166" s="20">
        <v>657000</v>
      </c>
      <c r="X166" s="20">
        <v>674850</v>
      </c>
      <c r="Y166" s="20">
        <v>640000</v>
      </c>
      <c r="Z166" s="20">
        <v>657000</v>
      </c>
      <c r="AA166" s="20">
        <v>674850</v>
      </c>
      <c r="AB166" s="20">
        <v>722022.88</v>
      </c>
      <c r="AC166" s="20">
        <v>907891.89</v>
      </c>
      <c r="AD166" s="30">
        <f t="shared" si="12"/>
        <v>0</v>
      </c>
      <c r="AE166" s="30"/>
      <c r="AF166" s="30">
        <f t="shared" si="13"/>
        <v>0</v>
      </c>
      <c r="AG166" s="30"/>
      <c r="AH166" s="30">
        <f t="shared" si="14"/>
        <v>0</v>
      </c>
    </row>
    <row r="167" spans="1:34" x14ac:dyDescent="0.35">
      <c r="A167" t="s">
        <v>955</v>
      </c>
      <c r="B167" s="26">
        <v>8470520</v>
      </c>
      <c r="C167" s="5" t="s">
        <v>307</v>
      </c>
      <c r="D167" s="26">
        <v>428200</v>
      </c>
      <c r="E167" s="5" t="s">
        <v>321</v>
      </c>
      <c r="F167" s="5" t="s">
        <v>323</v>
      </c>
      <c r="G167" s="17">
        <v>300000</v>
      </c>
      <c r="H167" s="17">
        <v>300000</v>
      </c>
      <c r="I167" s="17">
        <v>25866</v>
      </c>
      <c r="J167" s="18"/>
      <c r="K167" s="18"/>
      <c r="L167" s="17">
        <v>274134</v>
      </c>
      <c r="M167" s="8" t="s">
        <v>179</v>
      </c>
      <c r="N167" s="8" t="s">
        <v>180</v>
      </c>
      <c r="O167" s="8" t="s">
        <v>22</v>
      </c>
      <c r="P167" s="9" t="s">
        <v>23</v>
      </c>
      <c r="Q167" s="14">
        <v>0</v>
      </c>
      <c r="R167" s="14">
        <v>0</v>
      </c>
      <c r="S167" s="20">
        <v>0</v>
      </c>
      <c r="T167" s="30">
        <f t="shared" si="15"/>
        <v>0</v>
      </c>
      <c r="U167" s="30">
        <f t="shared" si="16"/>
        <v>0</v>
      </c>
      <c r="V167" s="30">
        <f t="shared" si="17"/>
        <v>0</v>
      </c>
      <c r="W167" s="20">
        <v>0</v>
      </c>
      <c r="X167" s="20">
        <v>0</v>
      </c>
      <c r="Y167" s="20">
        <v>0</v>
      </c>
      <c r="Z167" s="20">
        <v>0</v>
      </c>
      <c r="AA167" s="20">
        <v>0</v>
      </c>
      <c r="AB167" s="20">
        <v>0</v>
      </c>
      <c r="AC167" s="20">
        <v>0</v>
      </c>
      <c r="AD167" s="30">
        <f t="shared" si="12"/>
        <v>0</v>
      </c>
      <c r="AE167" s="30"/>
      <c r="AF167" s="30">
        <f t="shared" si="13"/>
        <v>0</v>
      </c>
      <c r="AG167" s="30"/>
      <c r="AH167" s="30">
        <f t="shared" si="14"/>
        <v>0</v>
      </c>
    </row>
    <row r="168" spans="1:34" x14ac:dyDescent="0.35">
      <c r="A168" t="s">
        <v>955</v>
      </c>
      <c r="B168" s="26">
        <v>8470530</v>
      </c>
      <c r="C168" s="5" t="s">
        <v>325</v>
      </c>
      <c r="D168" s="26">
        <v>420310</v>
      </c>
      <c r="E168" s="5" t="s">
        <v>327</v>
      </c>
      <c r="F168" s="5" t="s">
        <v>328</v>
      </c>
      <c r="G168" s="17">
        <v>3624891</v>
      </c>
      <c r="H168" s="17">
        <v>3624891</v>
      </c>
      <c r="I168" s="17">
        <v>1352146.2</v>
      </c>
      <c r="J168" s="17">
        <v>5.8207660913467401E-11</v>
      </c>
      <c r="K168" s="17">
        <v>2138749.0499999998</v>
      </c>
      <c r="L168" s="17">
        <v>133995.75</v>
      </c>
      <c r="M168" s="8" t="s">
        <v>329</v>
      </c>
      <c r="N168" s="8" t="s">
        <v>330</v>
      </c>
      <c r="O168" s="8" t="s">
        <v>22</v>
      </c>
      <c r="P168" s="9" t="s">
        <v>23</v>
      </c>
      <c r="Q168" s="14">
        <v>4071186.64</v>
      </c>
      <c r="R168" s="14">
        <v>3622169.15</v>
      </c>
      <c r="S168" s="20">
        <v>4056438.64</v>
      </c>
      <c r="T168" s="30">
        <f t="shared" si="15"/>
        <v>3650794.7760000001</v>
      </c>
      <c r="U168" s="30">
        <f t="shared" si="16"/>
        <v>3245150.9120000005</v>
      </c>
      <c r="V168" s="30">
        <f t="shared" si="17"/>
        <v>2839507.048</v>
      </c>
      <c r="W168" s="20">
        <v>0</v>
      </c>
      <c r="X168" s="20">
        <v>4056438.64</v>
      </c>
      <c r="Y168" s="20">
        <v>4056438.64</v>
      </c>
      <c r="Z168" s="20">
        <v>0</v>
      </c>
      <c r="AA168" s="20">
        <v>4056438.64</v>
      </c>
      <c r="AB168" s="20">
        <v>2745140.5</v>
      </c>
      <c r="AC168" s="20">
        <v>2351450.4500000002</v>
      </c>
      <c r="AD168" s="30">
        <f t="shared" si="12"/>
        <v>0</v>
      </c>
      <c r="AE168" s="30"/>
      <c r="AF168" s="30">
        <f t="shared" si="13"/>
        <v>0</v>
      </c>
      <c r="AG168" s="30"/>
      <c r="AH168" s="30">
        <f t="shared" si="14"/>
        <v>0</v>
      </c>
    </row>
    <row r="169" spans="1:34" x14ac:dyDescent="0.35">
      <c r="A169" t="s">
        <v>955</v>
      </c>
      <c r="B169" s="26">
        <v>8470530</v>
      </c>
      <c r="C169" s="5" t="s">
        <v>325</v>
      </c>
      <c r="D169" s="26">
        <v>420310</v>
      </c>
      <c r="E169" s="5" t="s">
        <v>327</v>
      </c>
      <c r="F169" s="5" t="s">
        <v>331</v>
      </c>
      <c r="G169" s="17">
        <v>237882</v>
      </c>
      <c r="H169" s="17">
        <v>747242</v>
      </c>
      <c r="I169" s="18"/>
      <c r="J169" s="18"/>
      <c r="K169" s="18"/>
      <c r="L169" s="17">
        <v>747242</v>
      </c>
      <c r="M169" s="8" t="s">
        <v>332</v>
      </c>
      <c r="N169" s="8" t="s">
        <v>333</v>
      </c>
      <c r="O169" s="8" t="s">
        <v>22</v>
      </c>
      <c r="P169" s="9" t="s">
        <v>23</v>
      </c>
      <c r="Q169" s="14">
        <v>0</v>
      </c>
      <c r="R169" s="14">
        <v>0</v>
      </c>
      <c r="S169" s="20">
        <v>747242</v>
      </c>
      <c r="T169" s="30">
        <f t="shared" si="15"/>
        <v>672517.8</v>
      </c>
      <c r="U169" s="30">
        <f t="shared" si="16"/>
        <v>597793.6</v>
      </c>
      <c r="V169" s="30">
        <f t="shared" si="17"/>
        <v>523069.39999999997</v>
      </c>
      <c r="W169" s="20">
        <v>0</v>
      </c>
      <c r="X169" s="20">
        <v>747242</v>
      </c>
      <c r="Y169" s="20">
        <v>747242</v>
      </c>
      <c r="Z169" s="20">
        <v>0</v>
      </c>
      <c r="AA169" s="20">
        <v>747242</v>
      </c>
      <c r="AB169" s="20">
        <v>0</v>
      </c>
      <c r="AC169" s="20">
        <v>0</v>
      </c>
      <c r="AD169" s="30">
        <f t="shared" si="12"/>
        <v>0</v>
      </c>
      <c r="AE169" s="30"/>
      <c r="AF169" s="30">
        <f t="shared" si="13"/>
        <v>0</v>
      </c>
      <c r="AG169" s="30"/>
      <c r="AH169" s="30">
        <f t="shared" si="14"/>
        <v>0</v>
      </c>
    </row>
    <row r="170" spans="1:34" x14ac:dyDescent="0.35">
      <c r="A170" t="s">
        <v>955</v>
      </c>
      <c r="B170" s="26">
        <v>8470530</v>
      </c>
      <c r="C170" s="5" t="s">
        <v>325</v>
      </c>
      <c r="D170" s="26">
        <v>420310</v>
      </c>
      <c r="E170" s="5" t="s">
        <v>327</v>
      </c>
      <c r="F170" s="5" t="s">
        <v>334</v>
      </c>
      <c r="G170" s="17">
        <v>2974196</v>
      </c>
      <c r="H170" s="17">
        <v>2974196</v>
      </c>
      <c r="I170" s="17">
        <v>1645878.36</v>
      </c>
      <c r="J170" s="17">
        <v>0</v>
      </c>
      <c r="K170" s="17">
        <v>916364.38</v>
      </c>
      <c r="L170" s="17">
        <v>411953.26</v>
      </c>
      <c r="M170" s="8" t="s">
        <v>335</v>
      </c>
      <c r="N170" s="8" t="s">
        <v>336</v>
      </c>
      <c r="O170" s="8" t="s">
        <v>22</v>
      </c>
      <c r="P170" s="9" t="s">
        <v>23</v>
      </c>
      <c r="Q170" s="14">
        <v>3667169.71</v>
      </c>
      <c r="R170" s="14">
        <v>2915953.25</v>
      </c>
      <c r="S170" s="20">
        <v>4118106.71</v>
      </c>
      <c r="T170" s="30">
        <f t="shared" si="15"/>
        <v>3706296.0389999999</v>
      </c>
      <c r="U170" s="30">
        <f t="shared" si="16"/>
        <v>3294485.3680000002</v>
      </c>
      <c r="V170" s="30">
        <f t="shared" si="17"/>
        <v>2882674.6969999997</v>
      </c>
      <c r="W170" s="20">
        <v>0</v>
      </c>
      <c r="X170" s="20">
        <v>4118106.71</v>
      </c>
      <c r="Y170" s="20">
        <v>4118106.71</v>
      </c>
      <c r="Z170" s="20">
        <v>0</v>
      </c>
      <c r="AA170" s="20">
        <v>4118106.71</v>
      </c>
      <c r="AB170" s="20">
        <v>2194242.7599999998</v>
      </c>
      <c r="AC170" s="20">
        <v>4122290.02</v>
      </c>
      <c r="AD170" s="30">
        <f t="shared" si="12"/>
        <v>0</v>
      </c>
      <c r="AE170" s="30"/>
      <c r="AF170" s="30">
        <f t="shared" si="13"/>
        <v>0</v>
      </c>
      <c r="AG170" s="30"/>
      <c r="AH170" s="30">
        <f t="shared" si="14"/>
        <v>0</v>
      </c>
    </row>
    <row r="171" spans="1:34" x14ac:dyDescent="0.35">
      <c r="A171" t="s">
        <v>955</v>
      </c>
      <c r="B171" s="26">
        <v>8470530</v>
      </c>
      <c r="C171" s="5" t="s">
        <v>325</v>
      </c>
      <c r="D171" s="26">
        <v>420310</v>
      </c>
      <c r="E171" s="5" t="s">
        <v>327</v>
      </c>
      <c r="F171" s="5" t="s">
        <v>337</v>
      </c>
      <c r="G171" s="17">
        <v>710000</v>
      </c>
      <c r="H171" s="17">
        <v>710000</v>
      </c>
      <c r="I171" s="18"/>
      <c r="J171" s="18"/>
      <c r="K171" s="18"/>
      <c r="L171" s="17">
        <v>710000</v>
      </c>
      <c r="M171" s="8" t="s">
        <v>311</v>
      </c>
      <c r="N171" s="8" t="s">
        <v>312</v>
      </c>
      <c r="O171" s="8" t="s">
        <v>22</v>
      </c>
      <c r="P171" s="9" t="s">
        <v>23</v>
      </c>
      <c r="Q171" s="14">
        <v>2457316</v>
      </c>
      <c r="R171" s="14">
        <v>2457310.02</v>
      </c>
      <c r="S171" s="20">
        <v>0</v>
      </c>
      <c r="T171" s="30">
        <f t="shared" si="15"/>
        <v>0</v>
      </c>
      <c r="U171" s="30">
        <f t="shared" si="16"/>
        <v>0</v>
      </c>
      <c r="V171" s="30">
        <f t="shared" si="17"/>
        <v>0</v>
      </c>
      <c r="W171" s="20">
        <v>0</v>
      </c>
      <c r="X171" s="20">
        <v>0</v>
      </c>
      <c r="Y171" s="20">
        <v>0</v>
      </c>
      <c r="Z171" s="20">
        <v>0</v>
      </c>
      <c r="AA171" s="20">
        <v>0</v>
      </c>
      <c r="AB171" s="20">
        <v>2311993.64</v>
      </c>
      <c r="AC171" s="20">
        <v>1955516.77</v>
      </c>
      <c r="AD171" s="30">
        <f t="shared" si="12"/>
        <v>0</v>
      </c>
      <c r="AE171" s="30"/>
      <c r="AF171" s="30">
        <f t="shared" si="13"/>
        <v>0</v>
      </c>
      <c r="AG171" s="30"/>
      <c r="AH171" s="30">
        <f t="shared" si="14"/>
        <v>0</v>
      </c>
    </row>
    <row r="172" spans="1:34" x14ac:dyDescent="0.35">
      <c r="A172" t="s">
        <v>955</v>
      </c>
      <c r="B172" s="26">
        <v>8470530</v>
      </c>
      <c r="C172" s="5" t="s">
        <v>325</v>
      </c>
      <c r="D172" s="26">
        <v>421100</v>
      </c>
      <c r="E172" s="5" t="s">
        <v>339</v>
      </c>
      <c r="F172" s="5" t="s">
        <v>340</v>
      </c>
      <c r="G172" s="17">
        <v>863098</v>
      </c>
      <c r="H172" s="17">
        <v>863098</v>
      </c>
      <c r="I172" s="17">
        <v>65822.95</v>
      </c>
      <c r="J172" s="17">
        <v>1</v>
      </c>
      <c r="K172" s="17">
        <v>763185.4</v>
      </c>
      <c r="L172" s="17">
        <v>34088.65</v>
      </c>
      <c r="M172" s="8" t="s">
        <v>329</v>
      </c>
      <c r="N172" s="8" t="s">
        <v>330</v>
      </c>
      <c r="O172" s="8" t="s">
        <v>22</v>
      </c>
      <c r="P172" s="9" t="s">
        <v>23</v>
      </c>
      <c r="Q172" s="14">
        <v>3860250.04</v>
      </c>
      <c r="R172" s="14">
        <v>2941194.9</v>
      </c>
      <c r="S172" s="20">
        <v>0</v>
      </c>
      <c r="T172" s="30">
        <f t="shared" si="15"/>
        <v>0</v>
      </c>
      <c r="U172" s="30">
        <f t="shared" si="16"/>
        <v>0</v>
      </c>
      <c r="V172" s="30">
        <f t="shared" si="17"/>
        <v>0</v>
      </c>
      <c r="W172" s="20">
        <v>0</v>
      </c>
      <c r="X172" s="20">
        <v>0</v>
      </c>
      <c r="Y172" s="20">
        <v>0</v>
      </c>
      <c r="Z172" s="20">
        <v>0</v>
      </c>
      <c r="AA172" s="20">
        <v>0</v>
      </c>
      <c r="AB172" s="20">
        <v>49200</v>
      </c>
      <c r="AC172" s="20">
        <v>1010297.84</v>
      </c>
      <c r="AD172" s="30">
        <f t="shared" si="12"/>
        <v>0</v>
      </c>
      <c r="AE172" s="30"/>
      <c r="AF172" s="30">
        <f t="shared" si="13"/>
        <v>0</v>
      </c>
      <c r="AG172" s="30"/>
      <c r="AH172" s="30">
        <f t="shared" si="14"/>
        <v>0</v>
      </c>
    </row>
    <row r="173" spans="1:34" x14ac:dyDescent="0.35">
      <c r="A173" t="s">
        <v>955</v>
      </c>
      <c r="B173" s="26">
        <v>8470530</v>
      </c>
      <c r="C173" s="5" t="s">
        <v>325</v>
      </c>
      <c r="D173" s="26">
        <v>421600</v>
      </c>
      <c r="E173" s="5" t="s">
        <v>309</v>
      </c>
      <c r="F173" s="5" t="s">
        <v>341</v>
      </c>
      <c r="G173" s="17">
        <v>2070129</v>
      </c>
      <c r="H173" s="17">
        <v>2070129</v>
      </c>
      <c r="I173" s="18"/>
      <c r="J173" s="17">
        <v>0</v>
      </c>
      <c r="K173" s="17">
        <v>2070129</v>
      </c>
      <c r="L173" s="17">
        <v>0</v>
      </c>
      <c r="M173" s="8" t="s">
        <v>329</v>
      </c>
      <c r="N173" s="8" t="s">
        <v>330</v>
      </c>
      <c r="O173" s="8" t="s">
        <v>22</v>
      </c>
      <c r="P173" s="9" t="s">
        <v>23</v>
      </c>
      <c r="Q173" s="14">
        <v>2677275</v>
      </c>
      <c r="R173" s="14">
        <v>2677273.62</v>
      </c>
      <c r="S173" s="20">
        <v>4137480</v>
      </c>
      <c r="T173" s="30">
        <f t="shared" si="15"/>
        <v>3723732</v>
      </c>
      <c r="U173" s="30">
        <f t="shared" si="16"/>
        <v>3309984</v>
      </c>
      <c r="V173" s="30">
        <f t="shared" si="17"/>
        <v>2896236</v>
      </c>
      <c r="W173" s="20">
        <v>0</v>
      </c>
      <c r="X173" s="20">
        <v>4137480</v>
      </c>
      <c r="Y173" s="20">
        <v>4137480</v>
      </c>
      <c r="Z173" s="20">
        <v>0</v>
      </c>
      <c r="AA173" s="20">
        <v>4137480</v>
      </c>
      <c r="AB173" s="20">
        <v>2857870</v>
      </c>
      <c r="AC173" s="20">
        <v>0</v>
      </c>
      <c r="AD173" s="30">
        <f t="shared" si="12"/>
        <v>0</v>
      </c>
      <c r="AE173" s="30"/>
      <c r="AF173" s="30">
        <f t="shared" si="13"/>
        <v>0</v>
      </c>
      <c r="AG173" s="30"/>
      <c r="AH173" s="30">
        <f t="shared" si="14"/>
        <v>0</v>
      </c>
    </row>
    <row r="174" spans="1:34" x14ac:dyDescent="0.35">
      <c r="A174" t="s">
        <v>955</v>
      </c>
      <c r="B174" s="26">
        <v>8470530</v>
      </c>
      <c r="C174" s="5" t="s">
        <v>325</v>
      </c>
      <c r="D174" s="26">
        <v>421600</v>
      </c>
      <c r="E174" s="5" t="s">
        <v>309</v>
      </c>
      <c r="F174" s="5" t="s">
        <v>342</v>
      </c>
      <c r="G174" s="17">
        <v>1483570</v>
      </c>
      <c r="H174" s="17">
        <v>1483570</v>
      </c>
      <c r="I174" s="18"/>
      <c r="J174" s="17">
        <v>1448560</v>
      </c>
      <c r="K174" s="18"/>
      <c r="L174" s="17">
        <v>35010</v>
      </c>
      <c r="M174" s="8" t="s">
        <v>332</v>
      </c>
      <c r="N174" s="8" t="s">
        <v>333</v>
      </c>
      <c r="O174" s="8" t="s">
        <v>22</v>
      </c>
      <c r="P174" s="9" t="s">
        <v>23</v>
      </c>
      <c r="Q174" s="14">
        <v>0</v>
      </c>
      <c r="R174" s="14">
        <v>0</v>
      </c>
      <c r="S174" s="20">
        <v>2649480</v>
      </c>
      <c r="T174" s="30">
        <f t="shared" si="15"/>
        <v>2384532</v>
      </c>
      <c r="U174" s="30">
        <f t="shared" si="16"/>
        <v>2119584</v>
      </c>
      <c r="V174" s="30">
        <f t="shared" si="17"/>
        <v>1854635.9999999998</v>
      </c>
      <c r="W174" s="20">
        <v>0</v>
      </c>
      <c r="X174" s="20">
        <v>2649480</v>
      </c>
      <c r="Y174" s="20">
        <v>2649480</v>
      </c>
      <c r="Z174" s="20">
        <v>0</v>
      </c>
      <c r="AA174" s="20">
        <v>2649480</v>
      </c>
      <c r="AB174" s="20">
        <v>0</v>
      </c>
      <c r="AC174" s="20">
        <v>0</v>
      </c>
      <c r="AD174" s="30">
        <f t="shared" si="12"/>
        <v>0</v>
      </c>
      <c r="AE174" s="30"/>
      <c r="AF174" s="30">
        <f t="shared" si="13"/>
        <v>0</v>
      </c>
      <c r="AG174" s="30"/>
      <c r="AH174" s="30">
        <f t="shared" si="14"/>
        <v>0</v>
      </c>
    </row>
    <row r="175" spans="1:34" x14ac:dyDescent="0.35">
      <c r="A175" t="s">
        <v>955</v>
      </c>
      <c r="B175" s="26">
        <v>8470530</v>
      </c>
      <c r="C175" s="5" t="s">
        <v>325</v>
      </c>
      <c r="D175" s="26">
        <v>421600</v>
      </c>
      <c r="E175" s="5" t="s">
        <v>309</v>
      </c>
      <c r="F175" s="5" t="s">
        <v>343</v>
      </c>
      <c r="G175" s="17">
        <v>2599344</v>
      </c>
      <c r="H175" s="17">
        <v>2596024</v>
      </c>
      <c r="I175" s="17">
        <v>382078.03</v>
      </c>
      <c r="J175" s="17">
        <v>1918123.32</v>
      </c>
      <c r="K175" s="17">
        <v>0</v>
      </c>
      <c r="L175" s="17">
        <v>295822.65000000002</v>
      </c>
      <c r="M175" s="8" t="s">
        <v>335</v>
      </c>
      <c r="N175" s="8" t="s">
        <v>336</v>
      </c>
      <c r="O175" s="8" t="s">
        <v>22</v>
      </c>
      <c r="P175" s="9" t="s">
        <v>23</v>
      </c>
      <c r="Q175" s="14">
        <v>3915740</v>
      </c>
      <c r="R175" s="14">
        <v>3533661.37</v>
      </c>
      <c r="S175" s="20">
        <v>2601720</v>
      </c>
      <c r="T175" s="30">
        <f t="shared" si="15"/>
        <v>2341548</v>
      </c>
      <c r="U175" s="30">
        <f t="shared" si="16"/>
        <v>2081376</v>
      </c>
      <c r="V175" s="30">
        <f t="shared" si="17"/>
        <v>1821204</v>
      </c>
      <c r="W175" s="20">
        <v>0</v>
      </c>
      <c r="X175" s="20">
        <v>2601720</v>
      </c>
      <c r="Y175" s="20">
        <v>2601720</v>
      </c>
      <c r="Z175" s="20">
        <v>0</v>
      </c>
      <c r="AA175" s="20">
        <v>2601720</v>
      </c>
      <c r="AB175" s="20">
        <v>1078494.1599999999</v>
      </c>
      <c r="AC175" s="20">
        <v>28220.37</v>
      </c>
      <c r="AD175" s="30">
        <f t="shared" si="12"/>
        <v>0</v>
      </c>
      <c r="AE175" s="30"/>
      <c r="AF175" s="30">
        <f t="shared" si="13"/>
        <v>0</v>
      </c>
      <c r="AG175" s="30"/>
      <c r="AH175" s="30">
        <f t="shared" si="14"/>
        <v>0</v>
      </c>
    </row>
    <row r="176" spans="1:34" x14ac:dyDescent="0.35">
      <c r="A176" t="s">
        <v>955</v>
      </c>
      <c r="B176" s="26">
        <v>8470530</v>
      </c>
      <c r="C176" s="5" t="s">
        <v>325</v>
      </c>
      <c r="D176" s="26">
        <v>421600</v>
      </c>
      <c r="E176" s="5" t="s">
        <v>309</v>
      </c>
      <c r="F176" s="5" t="s">
        <v>344</v>
      </c>
      <c r="G176" s="17">
        <v>872780</v>
      </c>
      <c r="H176" s="17">
        <v>872780</v>
      </c>
      <c r="I176" s="17">
        <v>794119.52</v>
      </c>
      <c r="J176" s="18"/>
      <c r="K176" s="17">
        <v>0</v>
      </c>
      <c r="L176" s="17">
        <v>78660.479999999996</v>
      </c>
      <c r="M176" s="8" t="s">
        <v>311</v>
      </c>
      <c r="N176" s="8" t="s">
        <v>312</v>
      </c>
      <c r="O176" s="8" t="s">
        <v>22</v>
      </c>
      <c r="P176" s="9" t="s">
        <v>23</v>
      </c>
      <c r="Q176" s="14">
        <v>108608</v>
      </c>
      <c r="R176" s="14">
        <v>76207.12</v>
      </c>
      <c r="S176" s="20">
        <v>0</v>
      </c>
      <c r="T176" s="30">
        <f t="shared" si="15"/>
        <v>0</v>
      </c>
      <c r="U176" s="30">
        <f t="shared" si="16"/>
        <v>0</v>
      </c>
      <c r="V176" s="30">
        <f t="shared" si="17"/>
        <v>0</v>
      </c>
      <c r="W176" s="20">
        <v>0</v>
      </c>
      <c r="X176" s="20">
        <v>0</v>
      </c>
      <c r="Y176" s="20">
        <v>0</v>
      </c>
      <c r="Z176" s="20">
        <v>0</v>
      </c>
      <c r="AA176" s="20">
        <v>0</v>
      </c>
      <c r="AB176" s="20">
        <v>2695818.32</v>
      </c>
      <c r="AC176" s="20">
        <v>424285.28</v>
      </c>
      <c r="AD176" s="30">
        <f t="shared" si="12"/>
        <v>0</v>
      </c>
      <c r="AE176" s="30"/>
      <c r="AF176" s="30">
        <f t="shared" si="13"/>
        <v>0</v>
      </c>
      <c r="AG176" s="30"/>
      <c r="AH176" s="30">
        <f t="shared" si="14"/>
        <v>0</v>
      </c>
    </row>
    <row r="177" spans="1:34" x14ac:dyDescent="0.35">
      <c r="A177" t="s">
        <v>955</v>
      </c>
      <c r="B177" s="26">
        <v>8470530</v>
      </c>
      <c r="C177" s="5" t="s">
        <v>325</v>
      </c>
      <c r="D177" s="26">
        <v>425510</v>
      </c>
      <c r="E177" s="5" t="s">
        <v>37</v>
      </c>
      <c r="F177" s="5" t="s">
        <v>345</v>
      </c>
      <c r="G177" s="17">
        <v>78</v>
      </c>
      <c r="H177" s="17">
        <v>78</v>
      </c>
      <c r="I177" s="18"/>
      <c r="J177" s="18"/>
      <c r="K177" s="18"/>
      <c r="L177" s="17">
        <v>78</v>
      </c>
      <c r="M177" s="8" t="s">
        <v>329</v>
      </c>
      <c r="N177" s="8" t="s">
        <v>330</v>
      </c>
      <c r="O177" s="8" t="s">
        <v>22</v>
      </c>
      <c r="P177" s="9" t="s">
        <v>23</v>
      </c>
      <c r="Q177" s="14">
        <v>78</v>
      </c>
      <c r="R177" s="14">
        <v>78</v>
      </c>
      <c r="S177" s="20">
        <v>20000</v>
      </c>
      <c r="T177" s="30">
        <f t="shared" si="15"/>
        <v>18000</v>
      </c>
      <c r="U177" s="30">
        <f t="shared" si="16"/>
        <v>16000</v>
      </c>
      <c r="V177" s="30">
        <f t="shared" si="17"/>
        <v>14000</v>
      </c>
      <c r="W177" s="20">
        <v>0</v>
      </c>
      <c r="X177" s="20">
        <v>50000</v>
      </c>
      <c r="Y177" s="20">
        <v>20000</v>
      </c>
      <c r="Z177" s="20">
        <v>0</v>
      </c>
      <c r="AA177" s="20">
        <v>50000</v>
      </c>
      <c r="AB177" s="20">
        <v>3871.35</v>
      </c>
      <c r="AC177" s="20">
        <v>46198.09</v>
      </c>
      <c r="AD177" s="30">
        <f t="shared" si="12"/>
        <v>0</v>
      </c>
      <c r="AE177" s="30"/>
      <c r="AF177" s="30">
        <f t="shared" si="13"/>
        <v>0</v>
      </c>
      <c r="AG177" s="30"/>
      <c r="AH177" s="30">
        <f t="shared" si="14"/>
        <v>0</v>
      </c>
    </row>
    <row r="178" spans="1:34" x14ac:dyDescent="0.35">
      <c r="A178" t="s">
        <v>955</v>
      </c>
      <c r="B178" s="26">
        <v>8470530</v>
      </c>
      <c r="C178" s="5" t="s">
        <v>325</v>
      </c>
      <c r="D178" s="26">
        <v>426210</v>
      </c>
      <c r="E178" s="5" t="s">
        <v>347</v>
      </c>
      <c r="F178" s="5" t="s">
        <v>348</v>
      </c>
      <c r="G178" s="17">
        <v>6221</v>
      </c>
      <c r="H178" s="17">
        <v>6221</v>
      </c>
      <c r="I178" s="17">
        <v>452</v>
      </c>
      <c r="J178" s="18"/>
      <c r="K178" s="18"/>
      <c r="L178" s="17">
        <v>5769</v>
      </c>
      <c r="M178" s="8" t="s">
        <v>329</v>
      </c>
      <c r="N178" s="8" t="s">
        <v>330</v>
      </c>
      <c r="O178" s="8" t="s">
        <v>22</v>
      </c>
      <c r="P178" s="9" t="s">
        <v>23</v>
      </c>
      <c r="Q178" s="14">
        <v>6221</v>
      </c>
      <c r="R178" s="14">
        <v>3156.73</v>
      </c>
      <c r="S178" s="20">
        <v>0</v>
      </c>
      <c r="T178" s="30">
        <f t="shared" si="15"/>
        <v>0</v>
      </c>
      <c r="U178" s="30">
        <f t="shared" si="16"/>
        <v>0</v>
      </c>
      <c r="V178" s="30">
        <f t="shared" si="17"/>
        <v>0</v>
      </c>
      <c r="W178" s="20">
        <v>0</v>
      </c>
      <c r="X178" s="20">
        <v>0</v>
      </c>
      <c r="Y178" s="20">
        <v>0</v>
      </c>
      <c r="Z178" s="20">
        <v>0</v>
      </c>
      <c r="AA178" s="20">
        <v>0</v>
      </c>
      <c r="AB178" s="20">
        <v>0</v>
      </c>
      <c r="AC178" s="20">
        <v>5078.7700000000004</v>
      </c>
      <c r="AD178" s="30">
        <f t="shared" si="12"/>
        <v>0</v>
      </c>
      <c r="AE178" s="30"/>
      <c r="AF178" s="30">
        <f t="shared" si="13"/>
        <v>0</v>
      </c>
      <c r="AG178" s="30"/>
      <c r="AH178" s="30">
        <f t="shared" si="14"/>
        <v>0</v>
      </c>
    </row>
    <row r="179" spans="1:34" x14ac:dyDescent="0.35">
      <c r="A179" t="s">
        <v>955</v>
      </c>
      <c r="B179" s="26">
        <v>8470530</v>
      </c>
      <c r="C179" s="5" t="s">
        <v>325</v>
      </c>
      <c r="D179" s="26">
        <v>426220</v>
      </c>
      <c r="E179" s="5" t="s">
        <v>350</v>
      </c>
      <c r="F179" s="5" t="s">
        <v>351</v>
      </c>
      <c r="G179" s="17">
        <v>1667782</v>
      </c>
      <c r="H179" s="17">
        <v>1667782</v>
      </c>
      <c r="I179" s="18"/>
      <c r="J179" s="18"/>
      <c r="K179" s="18"/>
      <c r="L179" s="17">
        <v>1667782</v>
      </c>
      <c r="M179" s="8" t="s">
        <v>329</v>
      </c>
      <c r="N179" s="8" t="s">
        <v>330</v>
      </c>
      <c r="O179" s="8" t="s">
        <v>22</v>
      </c>
      <c r="P179" s="9" t="s">
        <v>23</v>
      </c>
      <c r="Q179" s="14">
        <v>1316583</v>
      </c>
      <c r="R179" s="14">
        <v>1013669.66</v>
      </c>
      <c r="S179" s="20">
        <v>0</v>
      </c>
      <c r="T179" s="30">
        <f t="shared" si="15"/>
        <v>0</v>
      </c>
      <c r="U179" s="30">
        <f t="shared" si="16"/>
        <v>0</v>
      </c>
      <c r="V179" s="30">
        <f t="shared" si="17"/>
        <v>0</v>
      </c>
      <c r="W179" s="20">
        <v>0</v>
      </c>
      <c r="X179" s="20">
        <v>0</v>
      </c>
      <c r="Y179" s="20">
        <v>0</v>
      </c>
      <c r="Z179" s="20">
        <v>0</v>
      </c>
      <c r="AA179" s="20">
        <v>0</v>
      </c>
      <c r="AB179" s="20">
        <v>630115</v>
      </c>
      <c r="AC179" s="20">
        <v>1189436.21</v>
      </c>
      <c r="AD179" s="30">
        <f t="shared" si="12"/>
        <v>0</v>
      </c>
      <c r="AE179" s="30"/>
      <c r="AF179" s="30">
        <f t="shared" si="13"/>
        <v>0</v>
      </c>
      <c r="AG179" s="30"/>
      <c r="AH179" s="30">
        <f t="shared" si="14"/>
        <v>0</v>
      </c>
    </row>
    <row r="180" spans="1:34" x14ac:dyDescent="0.35">
      <c r="A180" t="s">
        <v>955</v>
      </c>
      <c r="B180" s="26">
        <v>8470530</v>
      </c>
      <c r="C180" s="5" t="s">
        <v>325</v>
      </c>
      <c r="D180" s="26">
        <v>426220</v>
      </c>
      <c r="E180" s="5" t="s">
        <v>350</v>
      </c>
      <c r="F180" s="5" t="s">
        <v>352</v>
      </c>
      <c r="G180" s="17">
        <v>48801</v>
      </c>
      <c r="H180" s="17">
        <v>48801</v>
      </c>
      <c r="I180" s="17">
        <v>48800.36</v>
      </c>
      <c r="J180" s="18"/>
      <c r="K180" s="18"/>
      <c r="L180" s="17">
        <v>0.63999999999941803</v>
      </c>
      <c r="M180" s="8" t="s">
        <v>311</v>
      </c>
      <c r="N180" s="8" t="s">
        <v>312</v>
      </c>
      <c r="O180" s="8" t="s">
        <v>22</v>
      </c>
      <c r="P180" s="9" t="s">
        <v>23</v>
      </c>
      <c r="Q180" s="14">
        <v>344131</v>
      </c>
      <c r="R180" s="14">
        <v>344130.56</v>
      </c>
      <c r="S180" s="20">
        <v>0</v>
      </c>
      <c r="T180" s="30">
        <f t="shared" si="15"/>
        <v>0</v>
      </c>
      <c r="U180" s="30">
        <f t="shared" si="16"/>
        <v>0</v>
      </c>
      <c r="V180" s="30">
        <f t="shared" si="17"/>
        <v>0</v>
      </c>
      <c r="W180" s="20">
        <v>0</v>
      </c>
      <c r="X180" s="20">
        <v>0</v>
      </c>
      <c r="Y180" s="20">
        <v>0</v>
      </c>
      <c r="Z180" s="20">
        <v>0</v>
      </c>
      <c r="AA180" s="20">
        <v>0</v>
      </c>
      <c r="AB180" s="20">
        <v>1100732.28</v>
      </c>
      <c r="AC180" s="20">
        <v>1100732.28</v>
      </c>
      <c r="AD180" s="30">
        <f t="shared" si="12"/>
        <v>0</v>
      </c>
      <c r="AE180" s="30"/>
      <c r="AF180" s="30">
        <f t="shared" si="13"/>
        <v>0</v>
      </c>
      <c r="AG180" s="30"/>
      <c r="AH180" s="30">
        <f t="shared" si="14"/>
        <v>0</v>
      </c>
    </row>
    <row r="181" spans="1:34" x14ac:dyDescent="0.35">
      <c r="A181" t="s">
        <v>955</v>
      </c>
      <c r="B181" s="26">
        <v>8470530</v>
      </c>
      <c r="C181" s="5" t="s">
        <v>325</v>
      </c>
      <c r="D181" s="26">
        <v>426250</v>
      </c>
      <c r="E181" s="5" t="s">
        <v>354</v>
      </c>
      <c r="F181" s="5" t="s">
        <v>355</v>
      </c>
      <c r="G181" s="17">
        <v>50000</v>
      </c>
      <c r="H181" s="17">
        <v>50000</v>
      </c>
      <c r="I181" s="18"/>
      <c r="J181" s="18"/>
      <c r="K181" s="18"/>
      <c r="L181" s="17">
        <v>50000</v>
      </c>
      <c r="M181" s="8" t="s">
        <v>329</v>
      </c>
      <c r="N181" s="8" t="s">
        <v>330</v>
      </c>
      <c r="O181" s="8" t="s">
        <v>22</v>
      </c>
      <c r="P181" s="9" t="s">
        <v>23</v>
      </c>
      <c r="Q181" s="14">
        <v>17754</v>
      </c>
      <c r="R181" s="14">
        <v>17753.169999999998</v>
      </c>
      <c r="S181" s="20">
        <v>0</v>
      </c>
      <c r="T181" s="30">
        <f t="shared" si="15"/>
        <v>0</v>
      </c>
      <c r="U181" s="30">
        <f t="shared" si="16"/>
        <v>0</v>
      </c>
      <c r="V181" s="30">
        <f t="shared" si="17"/>
        <v>0</v>
      </c>
      <c r="W181" s="20">
        <v>0</v>
      </c>
      <c r="X181" s="20">
        <v>0</v>
      </c>
      <c r="Y181" s="20">
        <v>0</v>
      </c>
      <c r="Z181" s="20">
        <v>0</v>
      </c>
      <c r="AA181" s="20">
        <v>0</v>
      </c>
      <c r="AB181" s="20">
        <v>0</v>
      </c>
      <c r="AC181" s="20">
        <v>30109.81</v>
      </c>
      <c r="AD181" s="30">
        <f t="shared" si="12"/>
        <v>0</v>
      </c>
      <c r="AE181" s="30"/>
      <c r="AF181" s="30">
        <f t="shared" si="13"/>
        <v>0</v>
      </c>
      <c r="AG181" s="30"/>
      <c r="AH181" s="30">
        <f t="shared" si="14"/>
        <v>0</v>
      </c>
    </row>
    <row r="182" spans="1:34" x14ac:dyDescent="0.35">
      <c r="A182" t="s">
        <v>955</v>
      </c>
      <c r="B182" s="26">
        <v>8470530</v>
      </c>
      <c r="C182" s="5" t="s">
        <v>325</v>
      </c>
      <c r="D182" s="26">
        <v>426800</v>
      </c>
      <c r="E182" s="5" t="s">
        <v>357</v>
      </c>
      <c r="F182" s="5" t="s">
        <v>358</v>
      </c>
      <c r="G182" s="17">
        <v>20000</v>
      </c>
      <c r="H182" s="17">
        <v>20000</v>
      </c>
      <c r="I182" s="17">
        <v>6080</v>
      </c>
      <c r="J182" s="18"/>
      <c r="K182" s="18"/>
      <c r="L182" s="17">
        <v>13920</v>
      </c>
      <c r="M182" s="8" t="s">
        <v>329</v>
      </c>
      <c r="N182" s="8" t="s">
        <v>330</v>
      </c>
      <c r="O182" s="8" t="s">
        <v>22</v>
      </c>
      <c r="P182" s="9" t="s">
        <v>23</v>
      </c>
      <c r="Q182" s="14">
        <v>6772</v>
      </c>
      <c r="R182" s="14">
        <v>6771.21</v>
      </c>
      <c r="S182" s="20">
        <v>0</v>
      </c>
      <c r="T182" s="30">
        <f t="shared" si="15"/>
        <v>0</v>
      </c>
      <c r="U182" s="30">
        <f t="shared" si="16"/>
        <v>0</v>
      </c>
      <c r="V182" s="30">
        <f t="shared" si="17"/>
        <v>0</v>
      </c>
      <c r="W182" s="20">
        <v>0</v>
      </c>
      <c r="X182" s="20">
        <v>0</v>
      </c>
      <c r="Y182" s="20">
        <v>0</v>
      </c>
      <c r="Z182" s="20">
        <v>0</v>
      </c>
      <c r="AA182" s="20">
        <v>0</v>
      </c>
      <c r="AB182" s="20">
        <v>2860</v>
      </c>
      <c r="AC182" s="20">
        <v>5628.52</v>
      </c>
      <c r="AD182" s="30">
        <f t="shared" si="12"/>
        <v>0</v>
      </c>
      <c r="AE182" s="30"/>
      <c r="AF182" s="30">
        <f t="shared" si="13"/>
        <v>0</v>
      </c>
      <c r="AG182" s="30"/>
      <c r="AH182" s="30">
        <f t="shared" si="14"/>
        <v>0</v>
      </c>
    </row>
    <row r="183" spans="1:34" x14ac:dyDescent="0.35">
      <c r="A183" t="s">
        <v>955</v>
      </c>
      <c r="B183" s="26">
        <v>8470530</v>
      </c>
      <c r="C183" s="5" t="s">
        <v>325</v>
      </c>
      <c r="D183" s="26">
        <v>426900</v>
      </c>
      <c r="E183" s="5" t="s">
        <v>360</v>
      </c>
      <c r="F183" s="5" t="s">
        <v>361</v>
      </c>
      <c r="G183" s="17">
        <v>30000</v>
      </c>
      <c r="H183" s="17">
        <v>30000</v>
      </c>
      <c r="I183" s="18"/>
      <c r="J183" s="18"/>
      <c r="K183" s="18"/>
      <c r="L183" s="17">
        <v>30000</v>
      </c>
      <c r="M183" s="8" t="s">
        <v>329</v>
      </c>
      <c r="N183" s="8" t="s">
        <v>330</v>
      </c>
      <c r="O183" s="8" t="s">
        <v>22</v>
      </c>
      <c r="P183" s="9" t="s">
        <v>23</v>
      </c>
      <c r="Q183" s="14">
        <v>30000</v>
      </c>
      <c r="R183" s="14">
        <v>26537.360000000001</v>
      </c>
      <c r="S183" s="20">
        <v>0</v>
      </c>
      <c r="T183" s="30">
        <f t="shared" si="15"/>
        <v>0</v>
      </c>
      <c r="U183" s="30">
        <f t="shared" si="16"/>
        <v>0</v>
      </c>
      <c r="V183" s="30">
        <f t="shared" si="17"/>
        <v>0</v>
      </c>
      <c r="W183" s="20">
        <v>0</v>
      </c>
      <c r="X183" s="20">
        <v>0</v>
      </c>
      <c r="Y183" s="20">
        <v>0</v>
      </c>
      <c r="Z183" s="20">
        <v>0</v>
      </c>
      <c r="AA183" s="20">
        <v>0</v>
      </c>
      <c r="AB183" s="20">
        <v>0</v>
      </c>
      <c r="AC183" s="20">
        <v>24109</v>
      </c>
      <c r="AD183" s="30">
        <f t="shared" si="12"/>
        <v>0</v>
      </c>
      <c r="AE183" s="30"/>
      <c r="AF183" s="30">
        <f t="shared" si="13"/>
        <v>0</v>
      </c>
      <c r="AG183" s="30"/>
      <c r="AH183" s="30">
        <f t="shared" si="14"/>
        <v>0</v>
      </c>
    </row>
    <row r="184" spans="1:34" x14ac:dyDescent="0.35">
      <c r="A184" t="s">
        <v>955</v>
      </c>
      <c r="B184" s="26">
        <v>8470530</v>
      </c>
      <c r="C184" s="5" t="s">
        <v>325</v>
      </c>
      <c r="D184" s="26">
        <v>428111</v>
      </c>
      <c r="E184" s="5" t="s">
        <v>363</v>
      </c>
      <c r="F184" s="5" t="s">
        <v>364</v>
      </c>
      <c r="G184" s="17">
        <v>7349560</v>
      </c>
      <c r="H184" s="17">
        <v>7349560</v>
      </c>
      <c r="I184" s="17">
        <v>2551093.91</v>
      </c>
      <c r="J184" s="18"/>
      <c r="K184" s="18"/>
      <c r="L184" s="17">
        <v>4798466.09</v>
      </c>
      <c r="M184" s="8" t="s">
        <v>329</v>
      </c>
      <c r="N184" s="8" t="s">
        <v>330</v>
      </c>
      <c r="O184" s="8" t="s">
        <v>22</v>
      </c>
      <c r="P184" s="9" t="s">
        <v>23</v>
      </c>
      <c r="Q184" s="14">
        <v>10580050</v>
      </c>
      <c r="R184" s="14">
        <v>10580049.42</v>
      </c>
      <c r="S184" s="20">
        <v>0</v>
      </c>
      <c r="T184" s="30">
        <f t="shared" si="15"/>
        <v>0</v>
      </c>
      <c r="U184" s="30">
        <f t="shared" si="16"/>
        <v>0</v>
      </c>
      <c r="V184" s="30">
        <f t="shared" si="17"/>
        <v>0</v>
      </c>
      <c r="W184" s="20">
        <v>0</v>
      </c>
      <c r="X184" s="20">
        <v>0</v>
      </c>
      <c r="Y184" s="20">
        <v>0</v>
      </c>
      <c r="Z184" s="20">
        <v>0</v>
      </c>
      <c r="AA184" s="20">
        <v>0</v>
      </c>
      <c r="AB184" s="20">
        <v>5784611.5800000001</v>
      </c>
      <c r="AC184" s="20">
        <v>8769942.6799999997</v>
      </c>
      <c r="AD184" s="30">
        <f t="shared" si="12"/>
        <v>0</v>
      </c>
      <c r="AE184" s="30"/>
      <c r="AF184" s="30">
        <f t="shared" si="13"/>
        <v>0</v>
      </c>
      <c r="AG184" s="30"/>
      <c r="AH184" s="30">
        <f t="shared" si="14"/>
        <v>0</v>
      </c>
    </row>
    <row r="185" spans="1:34" x14ac:dyDescent="0.35">
      <c r="A185" t="s">
        <v>955</v>
      </c>
      <c r="B185" s="26">
        <v>8470530</v>
      </c>
      <c r="C185" s="5" t="s">
        <v>325</v>
      </c>
      <c r="D185" s="26">
        <v>428111</v>
      </c>
      <c r="E185" s="5" t="s">
        <v>363</v>
      </c>
      <c r="F185" s="5" t="s">
        <v>365</v>
      </c>
      <c r="G185" s="17">
        <v>4531198</v>
      </c>
      <c r="H185" s="17">
        <v>4615084</v>
      </c>
      <c r="I185" s="17">
        <v>908608.8</v>
      </c>
      <c r="J185" s="18"/>
      <c r="K185" s="18"/>
      <c r="L185" s="17">
        <v>3706475.2</v>
      </c>
      <c r="M185" s="8" t="s">
        <v>332</v>
      </c>
      <c r="N185" s="8" t="s">
        <v>333</v>
      </c>
      <c r="O185" s="8" t="s">
        <v>22</v>
      </c>
      <c r="P185" s="9" t="s">
        <v>23</v>
      </c>
      <c r="Q185" s="14">
        <v>0</v>
      </c>
      <c r="R185" s="14">
        <v>0</v>
      </c>
      <c r="S185" s="20">
        <v>0</v>
      </c>
      <c r="T185" s="30">
        <f t="shared" si="15"/>
        <v>0</v>
      </c>
      <c r="U185" s="30">
        <f t="shared" si="16"/>
        <v>0</v>
      </c>
      <c r="V185" s="30">
        <f t="shared" si="17"/>
        <v>0</v>
      </c>
      <c r="W185" s="20">
        <v>0</v>
      </c>
      <c r="X185" s="20">
        <v>0</v>
      </c>
      <c r="Y185" s="20">
        <v>0</v>
      </c>
      <c r="Z185" s="20">
        <v>0</v>
      </c>
      <c r="AA185" s="20">
        <v>0</v>
      </c>
      <c r="AB185" s="20">
        <v>0</v>
      </c>
      <c r="AC185" s="20">
        <v>0</v>
      </c>
      <c r="AD185" s="30">
        <f t="shared" si="12"/>
        <v>0</v>
      </c>
      <c r="AE185" s="30"/>
      <c r="AF185" s="30">
        <f t="shared" si="13"/>
        <v>0</v>
      </c>
      <c r="AG185" s="30"/>
      <c r="AH185" s="30">
        <f t="shared" si="14"/>
        <v>0</v>
      </c>
    </row>
    <row r="186" spans="1:34" x14ac:dyDescent="0.35">
      <c r="A186" t="s">
        <v>955</v>
      </c>
      <c r="B186" s="26">
        <v>8470530</v>
      </c>
      <c r="C186" s="5" t="s">
        <v>325</v>
      </c>
      <c r="D186" s="26">
        <v>428111</v>
      </c>
      <c r="E186" s="5" t="s">
        <v>363</v>
      </c>
      <c r="F186" s="5" t="s">
        <v>366</v>
      </c>
      <c r="G186" s="17">
        <v>3058446</v>
      </c>
      <c r="H186" s="17">
        <v>3058446</v>
      </c>
      <c r="I186" s="17">
        <v>1488319.58</v>
      </c>
      <c r="J186" s="18"/>
      <c r="K186" s="18"/>
      <c r="L186" s="17">
        <v>1570126.42</v>
      </c>
      <c r="M186" s="8" t="s">
        <v>335</v>
      </c>
      <c r="N186" s="8" t="s">
        <v>336</v>
      </c>
      <c r="O186" s="8" t="s">
        <v>22</v>
      </c>
      <c r="P186" s="9" t="s">
        <v>23</v>
      </c>
      <c r="Q186" s="14">
        <v>4261863</v>
      </c>
      <c r="R186" s="14">
        <v>4217862.25</v>
      </c>
      <c r="S186" s="20">
        <v>0</v>
      </c>
      <c r="T186" s="30">
        <f t="shared" si="15"/>
        <v>0</v>
      </c>
      <c r="U186" s="30">
        <f t="shared" si="16"/>
        <v>0</v>
      </c>
      <c r="V186" s="30">
        <f t="shared" si="17"/>
        <v>0</v>
      </c>
      <c r="W186" s="20">
        <v>0</v>
      </c>
      <c r="X186" s="20">
        <v>0</v>
      </c>
      <c r="Y186" s="20">
        <v>0</v>
      </c>
      <c r="Z186" s="20">
        <v>0</v>
      </c>
      <c r="AA186" s="20">
        <v>0</v>
      </c>
      <c r="AB186" s="20">
        <v>8698629.4700000007</v>
      </c>
      <c r="AC186" s="20">
        <v>3993875.69</v>
      </c>
      <c r="AD186" s="30">
        <f t="shared" si="12"/>
        <v>0</v>
      </c>
      <c r="AE186" s="30"/>
      <c r="AF186" s="30">
        <f t="shared" si="13"/>
        <v>0</v>
      </c>
      <c r="AG186" s="30"/>
      <c r="AH186" s="30">
        <f t="shared" si="14"/>
        <v>0</v>
      </c>
    </row>
    <row r="187" spans="1:34" x14ac:dyDescent="0.35">
      <c r="A187" t="s">
        <v>955</v>
      </c>
      <c r="B187" s="26">
        <v>8470530</v>
      </c>
      <c r="C187" s="5" t="s">
        <v>325</v>
      </c>
      <c r="D187" s="26">
        <v>428111</v>
      </c>
      <c r="E187" s="5" t="s">
        <v>363</v>
      </c>
      <c r="F187" s="5" t="s">
        <v>367</v>
      </c>
      <c r="G187" s="17">
        <v>442627</v>
      </c>
      <c r="H187" s="17">
        <v>442627</v>
      </c>
      <c r="I187" s="17">
        <v>442626.87</v>
      </c>
      <c r="J187" s="18"/>
      <c r="K187" s="18"/>
      <c r="L187" s="17">
        <v>0.130000000004657</v>
      </c>
      <c r="M187" s="8" t="s">
        <v>311</v>
      </c>
      <c r="N187" s="8" t="s">
        <v>312</v>
      </c>
      <c r="O187" s="8" t="s">
        <v>22</v>
      </c>
      <c r="P187" s="9" t="s">
        <v>23</v>
      </c>
      <c r="Q187" s="14">
        <v>3121319</v>
      </c>
      <c r="R187" s="14">
        <v>3121318.11</v>
      </c>
      <c r="S187" s="20">
        <v>0</v>
      </c>
      <c r="T187" s="30">
        <f t="shared" si="15"/>
        <v>0</v>
      </c>
      <c r="U187" s="30">
        <f t="shared" si="16"/>
        <v>0</v>
      </c>
      <c r="V187" s="30">
        <f t="shared" si="17"/>
        <v>0</v>
      </c>
      <c r="W187" s="20">
        <v>0</v>
      </c>
      <c r="X187" s="20">
        <v>0</v>
      </c>
      <c r="Y187" s="20">
        <v>0</v>
      </c>
      <c r="Z187" s="20">
        <v>0</v>
      </c>
      <c r="AA187" s="20">
        <v>0</v>
      </c>
      <c r="AB187" s="20">
        <v>9983814.2400000002</v>
      </c>
      <c r="AC187" s="20">
        <v>9983814.2400000002</v>
      </c>
      <c r="AD187" s="30">
        <f t="shared" si="12"/>
        <v>0</v>
      </c>
      <c r="AE187" s="30"/>
      <c r="AF187" s="30">
        <f t="shared" si="13"/>
        <v>0</v>
      </c>
      <c r="AG187" s="30"/>
      <c r="AH187" s="30">
        <f t="shared" si="14"/>
        <v>0</v>
      </c>
    </row>
    <row r="188" spans="1:34" x14ac:dyDescent="0.35">
      <c r="A188" t="s">
        <v>955</v>
      </c>
      <c r="B188" s="26">
        <v>8470530</v>
      </c>
      <c r="C188" s="5" t="s">
        <v>325</v>
      </c>
      <c r="D188" s="26">
        <v>428112</v>
      </c>
      <c r="E188" s="5" t="s">
        <v>369</v>
      </c>
      <c r="F188" s="5" t="s">
        <v>370</v>
      </c>
      <c r="G188" s="17">
        <v>1153128</v>
      </c>
      <c r="H188" s="17">
        <v>1153128</v>
      </c>
      <c r="I188" s="17">
        <v>414080.88</v>
      </c>
      <c r="J188" s="18"/>
      <c r="K188" s="18"/>
      <c r="L188" s="17">
        <v>739047.12</v>
      </c>
      <c r="M188" s="8" t="s">
        <v>329</v>
      </c>
      <c r="N188" s="8" t="s">
        <v>330</v>
      </c>
      <c r="O188" s="8" t="s">
        <v>22</v>
      </c>
      <c r="P188" s="9" t="s">
        <v>23</v>
      </c>
      <c r="Q188" s="14">
        <v>1416632</v>
      </c>
      <c r="R188" s="14">
        <v>1416629.75</v>
      </c>
      <c r="S188" s="20">
        <v>0</v>
      </c>
      <c r="T188" s="30">
        <f t="shared" si="15"/>
        <v>0</v>
      </c>
      <c r="U188" s="30">
        <f t="shared" si="16"/>
        <v>0</v>
      </c>
      <c r="V188" s="30">
        <f t="shared" si="17"/>
        <v>0</v>
      </c>
      <c r="W188" s="20">
        <v>0</v>
      </c>
      <c r="X188" s="20">
        <v>0</v>
      </c>
      <c r="Y188" s="20">
        <v>0</v>
      </c>
      <c r="Z188" s="20">
        <v>0</v>
      </c>
      <c r="AA188" s="20">
        <v>0</v>
      </c>
      <c r="AB188" s="20">
        <v>0</v>
      </c>
      <c r="AC188" s="20">
        <v>799000</v>
      </c>
      <c r="AD188" s="30">
        <f t="shared" si="12"/>
        <v>0</v>
      </c>
      <c r="AE188" s="30"/>
      <c r="AF188" s="30">
        <f t="shared" si="13"/>
        <v>0</v>
      </c>
      <c r="AG188" s="30"/>
      <c r="AH188" s="30">
        <f t="shared" si="14"/>
        <v>0</v>
      </c>
    </row>
    <row r="189" spans="1:34" x14ac:dyDescent="0.35">
      <c r="A189" t="s">
        <v>955</v>
      </c>
      <c r="B189" s="26">
        <v>8470530</v>
      </c>
      <c r="C189" s="5" t="s">
        <v>325</v>
      </c>
      <c r="D189" s="26">
        <v>428112</v>
      </c>
      <c r="E189" s="5" t="s">
        <v>369</v>
      </c>
      <c r="F189" s="5" t="s">
        <v>371</v>
      </c>
      <c r="G189" s="17">
        <v>1654060</v>
      </c>
      <c r="H189" s="17">
        <v>1681399</v>
      </c>
      <c r="I189" s="17">
        <v>281757.96000000002</v>
      </c>
      <c r="J189" s="18"/>
      <c r="K189" s="18"/>
      <c r="L189" s="17">
        <v>1399641.04</v>
      </c>
      <c r="M189" s="8" t="s">
        <v>332</v>
      </c>
      <c r="N189" s="8" t="s">
        <v>333</v>
      </c>
      <c r="O189" s="8" t="s">
        <v>22</v>
      </c>
      <c r="P189" s="9" t="s">
        <v>23</v>
      </c>
      <c r="Q189" s="14">
        <v>0</v>
      </c>
      <c r="R189" s="14">
        <v>0</v>
      </c>
      <c r="S189" s="20">
        <v>0</v>
      </c>
      <c r="T189" s="30">
        <f t="shared" si="15"/>
        <v>0</v>
      </c>
      <c r="U189" s="30">
        <f t="shared" si="16"/>
        <v>0</v>
      </c>
      <c r="V189" s="30">
        <f t="shared" si="17"/>
        <v>0</v>
      </c>
      <c r="W189" s="20">
        <v>0</v>
      </c>
      <c r="X189" s="20">
        <v>0</v>
      </c>
      <c r="Y189" s="20">
        <v>0</v>
      </c>
      <c r="Z189" s="20">
        <v>0</v>
      </c>
      <c r="AA189" s="20">
        <v>0</v>
      </c>
      <c r="AB189" s="20">
        <v>0</v>
      </c>
      <c r="AC189" s="20">
        <v>0</v>
      </c>
      <c r="AD189" s="30">
        <f t="shared" si="12"/>
        <v>0</v>
      </c>
      <c r="AE189" s="30"/>
      <c r="AF189" s="30">
        <f t="shared" si="13"/>
        <v>0</v>
      </c>
      <c r="AG189" s="30"/>
      <c r="AH189" s="30">
        <f t="shared" si="14"/>
        <v>0</v>
      </c>
    </row>
    <row r="190" spans="1:34" x14ac:dyDescent="0.35">
      <c r="A190" t="s">
        <v>955</v>
      </c>
      <c r="B190" s="26">
        <v>8470530</v>
      </c>
      <c r="C190" s="5" t="s">
        <v>325</v>
      </c>
      <c r="D190" s="26">
        <v>428112</v>
      </c>
      <c r="E190" s="5" t="s">
        <v>369</v>
      </c>
      <c r="F190" s="5" t="s">
        <v>372</v>
      </c>
      <c r="G190" s="17">
        <v>1703132</v>
      </c>
      <c r="H190" s="17">
        <v>1703132</v>
      </c>
      <c r="I190" s="17">
        <v>572915.84</v>
      </c>
      <c r="J190" s="18"/>
      <c r="K190" s="18"/>
      <c r="L190" s="17">
        <v>1130216.1599999999</v>
      </c>
      <c r="M190" s="8" t="s">
        <v>335</v>
      </c>
      <c r="N190" s="8" t="s">
        <v>336</v>
      </c>
      <c r="O190" s="8" t="s">
        <v>22</v>
      </c>
      <c r="P190" s="9" t="s">
        <v>23</v>
      </c>
      <c r="Q190" s="14">
        <v>2075964</v>
      </c>
      <c r="R190" s="14">
        <v>2075962.74</v>
      </c>
      <c r="S190" s="20">
        <v>0</v>
      </c>
      <c r="T190" s="30">
        <f t="shared" si="15"/>
        <v>0</v>
      </c>
      <c r="U190" s="30">
        <f t="shared" si="16"/>
        <v>0</v>
      </c>
      <c r="V190" s="30">
        <f t="shared" si="17"/>
        <v>0</v>
      </c>
      <c r="W190" s="20">
        <v>0</v>
      </c>
      <c r="X190" s="20">
        <v>0</v>
      </c>
      <c r="Y190" s="20">
        <v>0</v>
      </c>
      <c r="Z190" s="20">
        <v>0</v>
      </c>
      <c r="AA190" s="20">
        <v>0</v>
      </c>
      <c r="AB190" s="20">
        <v>0</v>
      </c>
      <c r="AC190" s="20">
        <v>550144.88</v>
      </c>
      <c r="AD190" s="30">
        <f t="shared" si="12"/>
        <v>0</v>
      </c>
      <c r="AE190" s="30"/>
      <c r="AF190" s="30">
        <f t="shared" si="13"/>
        <v>0</v>
      </c>
      <c r="AG190" s="30"/>
      <c r="AH190" s="30">
        <f t="shared" si="14"/>
        <v>0</v>
      </c>
    </row>
    <row r="191" spans="1:34" x14ac:dyDescent="0.35">
      <c r="A191" t="s">
        <v>955</v>
      </c>
      <c r="B191" s="26">
        <v>8470530</v>
      </c>
      <c r="C191" s="5" t="s">
        <v>325</v>
      </c>
      <c r="D191" s="26">
        <v>428112</v>
      </c>
      <c r="E191" s="5" t="s">
        <v>369</v>
      </c>
      <c r="F191" s="5" t="s">
        <v>373</v>
      </c>
      <c r="G191" s="17">
        <v>153570</v>
      </c>
      <c r="H191" s="17">
        <v>153570</v>
      </c>
      <c r="I191" s="18"/>
      <c r="J191" s="18"/>
      <c r="K191" s="18"/>
      <c r="L191" s="17">
        <v>153570</v>
      </c>
      <c r="M191" s="8" t="s">
        <v>311</v>
      </c>
      <c r="N191" s="8" t="s">
        <v>312</v>
      </c>
      <c r="O191" s="8" t="s">
        <v>22</v>
      </c>
      <c r="P191" s="9" t="s">
        <v>23</v>
      </c>
      <c r="Q191" s="14">
        <v>0</v>
      </c>
      <c r="R191" s="14">
        <v>0</v>
      </c>
      <c r="S191" s="20">
        <v>0</v>
      </c>
      <c r="T191" s="30">
        <f t="shared" si="15"/>
        <v>0</v>
      </c>
      <c r="U191" s="30">
        <f t="shared" si="16"/>
        <v>0</v>
      </c>
      <c r="V191" s="30">
        <f t="shared" si="17"/>
        <v>0</v>
      </c>
      <c r="W191" s="20">
        <v>0</v>
      </c>
      <c r="X191" s="20">
        <v>0</v>
      </c>
      <c r="Y191" s="20">
        <v>0</v>
      </c>
      <c r="Z191" s="20">
        <v>0</v>
      </c>
      <c r="AA191" s="20">
        <v>0</v>
      </c>
      <c r="AB191" s="20">
        <v>0</v>
      </c>
      <c r="AC191" s="20">
        <v>0</v>
      </c>
      <c r="AD191" s="30">
        <f t="shared" si="12"/>
        <v>0</v>
      </c>
      <c r="AE191" s="30"/>
      <c r="AF191" s="30">
        <f t="shared" si="13"/>
        <v>0</v>
      </c>
      <c r="AG191" s="30"/>
      <c r="AH191" s="30">
        <f t="shared" si="14"/>
        <v>0</v>
      </c>
    </row>
    <row r="192" spans="1:34" x14ac:dyDescent="0.35">
      <c r="A192" t="s">
        <v>955</v>
      </c>
      <c r="B192" s="26">
        <v>8470530</v>
      </c>
      <c r="C192" s="5" t="s">
        <v>325</v>
      </c>
      <c r="D192" s="26">
        <v>429900</v>
      </c>
      <c r="E192" s="5" t="s">
        <v>375</v>
      </c>
      <c r="F192" s="5" t="s">
        <v>376</v>
      </c>
      <c r="G192" s="17">
        <v>138875</v>
      </c>
      <c r="H192" s="17">
        <v>138875</v>
      </c>
      <c r="I192" s="17">
        <v>76000</v>
      </c>
      <c r="J192" s="18"/>
      <c r="K192" s="18"/>
      <c r="L192" s="17">
        <v>62875</v>
      </c>
      <c r="M192" s="8" t="s">
        <v>329</v>
      </c>
      <c r="N192" s="8" t="s">
        <v>330</v>
      </c>
      <c r="O192" s="8" t="s">
        <v>22</v>
      </c>
      <c r="P192" s="9" t="s">
        <v>23</v>
      </c>
      <c r="Q192" s="14">
        <v>154000</v>
      </c>
      <c r="R192" s="14">
        <v>13750</v>
      </c>
      <c r="S192" s="20">
        <v>0</v>
      </c>
      <c r="T192" s="30">
        <f t="shared" si="15"/>
        <v>0</v>
      </c>
      <c r="U192" s="30">
        <f t="shared" si="16"/>
        <v>0</v>
      </c>
      <c r="V192" s="30">
        <f t="shared" si="17"/>
        <v>0</v>
      </c>
      <c r="W192" s="20">
        <v>0</v>
      </c>
      <c r="X192" s="20">
        <v>0</v>
      </c>
      <c r="Y192" s="20">
        <v>0</v>
      </c>
      <c r="Z192" s="20">
        <v>0</v>
      </c>
      <c r="AA192" s="20">
        <v>0</v>
      </c>
      <c r="AB192" s="20">
        <v>0</v>
      </c>
      <c r="AC192" s="20">
        <v>0</v>
      </c>
      <c r="AD192" s="30">
        <f t="shared" si="12"/>
        <v>0</v>
      </c>
      <c r="AE192" s="30"/>
      <c r="AF192" s="30">
        <f t="shared" si="13"/>
        <v>0</v>
      </c>
      <c r="AG192" s="30"/>
      <c r="AH192" s="30">
        <f t="shared" si="14"/>
        <v>0</v>
      </c>
    </row>
    <row r="193" spans="1:34" x14ac:dyDescent="0.35">
      <c r="A193" t="s">
        <v>955</v>
      </c>
      <c r="B193" s="26">
        <v>8470530</v>
      </c>
      <c r="C193" s="5" t="s">
        <v>325</v>
      </c>
      <c r="D193" s="26">
        <v>430330</v>
      </c>
      <c r="E193" s="5" t="s">
        <v>378</v>
      </c>
      <c r="F193" s="5" t="s">
        <v>379</v>
      </c>
      <c r="G193" s="18"/>
      <c r="H193" s="18"/>
      <c r="I193" s="17">
        <v>-95027.08</v>
      </c>
      <c r="J193" s="18"/>
      <c r="K193" s="18"/>
      <c r="L193" s="17">
        <v>95027.08</v>
      </c>
      <c r="M193" s="8" t="s">
        <v>329</v>
      </c>
      <c r="N193" s="8" t="s">
        <v>330</v>
      </c>
      <c r="O193" s="8" t="s">
        <v>22</v>
      </c>
      <c r="P193" s="9" t="s">
        <v>23</v>
      </c>
      <c r="Q193" s="14">
        <v>762118</v>
      </c>
      <c r="R193" s="14">
        <v>486391.42</v>
      </c>
      <c r="S193" s="20">
        <v>0</v>
      </c>
      <c r="T193" s="30">
        <f t="shared" si="15"/>
        <v>0</v>
      </c>
      <c r="U193" s="30">
        <f t="shared" si="16"/>
        <v>0</v>
      </c>
      <c r="V193" s="30">
        <f t="shared" si="17"/>
        <v>0</v>
      </c>
      <c r="W193" s="20">
        <v>0</v>
      </c>
      <c r="X193" s="20">
        <v>0</v>
      </c>
      <c r="Y193" s="20">
        <v>0</v>
      </c>
      <c r="Z193" s="20">
        <v>0</v>
      </c>
      <c r="AA193" s="20">
        <v>0</v>
      </c>
      <c r="AB193" s="20">
        <v>1274.29</v>
      </c>
      <c r="AC193" s="20">
        <v>0</v>
      </c>
      <c r="AD193" s="30">
        <f t="shared" si="12"/>
        <v>0</v>
      </c>
      <c r="AE193" s="30"/>
      <c r="AF193" s="30">
        <f t="shared" si="13"/>
        <v>0</v>
      </c>
      <c r="AG193" s="30"/>
      <c r="AH193" s="30">
        <f t="shared" si="14"/>
        <v>0</v>
      </c>
    </row>
    <row r="194" spans="1:34" x14ac:dyDescent="0.35">
      <c r="A194" t="s">
        <v>955</v>
      </c>
      <c r="B194" s="26">
        <v>8470530</v>
      </c>
      <c r="C194" s="5" t="s">
        <v>325</v>
      </c>
      <c r="D194" s="26">
        <v>430330</v>
      </c>
      <c r="E194" s="5" t="s">
        <v>378</v>
      </c>
      <c r="F194" s="5" t="s">
        <v>380</v>
      </c>
      <c r="G194" s="18"/>
      <c r="H194" s="18"/>
      <c r="I194" s="17">
        <v>-3600</v>
      </c>
      <c r="J194" s="18"/>
      <c r="K194" s="17">
        <v>0</v>
      </c>
      <c r="L194" s="17">
        <v>3600</v>
      </c>
      <c r="M194" s="8" t="s">
        <v>335</v>
      </c>
      <c r="N194" s="8" t="s">
        <v>336</v>
      </c>
      <c r="O194" s="8" t="s">
        <v>22</v>
      </c>
      <c r="P194" s="9" t="s">
        <v>23</v>
      </c>
      <c r="Q194" s="14">
        <v>0</v>
      </c>
      <c r="R194" s="14">
        <v>0</v>
      </c>
      <c r="S194" s="20">
        <v>0</v>
      </c>
      <c r="T194" s="30">
        <f t="shared" si="15"/>
        <v>0</v>
      </c>
      <c r="U194" s="30">
        <f t="shared" si="16"/>
        <v>0</v>
      </c>
      <c r="V194" s="30">
        <f t="shared" si="17"/>
        <v>0</v>
      </c>
      <c r="W194" s="20">
        <v>0</v>
      </c>
      <c r="X194" s="20">
        <v>0</v>
      </c>
      <c r="Y194" s="20">
        <v>0</v>
      </c>
      <c r="Z194" s="20">
        <v>0</v>
      </c>
      <c r="AA194" s="20">
        <v>0</v>
      </c>
      <c r="AB194" s="20">
        <v>0</v>
      </c>
      <c r="AC194" s="20">
        <v>408596.08</v>
      </c>
      <c r="AD194" s="30">
        <f t="shared" si="12"/>
        <v>0</v>
      </c>
      <c r="AE194" s="30"/>
      <c r="AF194" s="30">
        <f t="shared" si="13"/>
        <v>0</v>
      </c>
      <c r="AG194" s="30"/>
      <c r="AH194" s="30">
        <f t="shared" si="14"/>
        <v>0</v>
      </c>
    </row>
    <row r="195" spans="1:34" x14ac:dyDescent="0.35">
      <c r="A195" t="s">
        <v>955</v>
      </c>
      <c r="B195" s="26">
        <v>8470530</v>
      </c>
      <c r="C195" s="5" t="s">
        <v>325</v>
      </c>
      <c r="D195" s="26">
        <v>432120</v>
      </c>
      <c r="E195" s="5" t="s">
        <v>382</v>
      </c>
      <c r="F195" s="5" t="s">
        <v>383</v>
      </c>
      <c r="G195" s="17">
        <v>209866</v>
      </c>
      <c r="H195" s="17">
        <v>209866</v>
      </c>
      <c r="I195" s="17">
        <v>37398.99</v>
      </c>
      <c r="J195" s="17">
        <v>78002</v>
      </c>
      <c r="K195" s="17">
        <v>2274.19</v>
      </c>
      <c r="L195" s="17">
        <v>92190.82</v>
      </c>
      <c r="M195" s="8" t="s">
        <v>329</v>
      </c>
      <c r="N195" s="8" t="s">
        <v>330</v>
      </c>
      <c r="O195" s="8" t="s">
        <v>22</v>
      </c>
      <c r="P195" s="9" t="s">
        <v>23</v>
      </c>
      <c r="Q195" s="14">
        <v>8776530</v>
      </c>
      <c r="R195" s="14">
        <v>9225181.3699999992</v>
      </c>
      <c r="S195" s="20">
        <v>11946036.99</v>
      </c>
      <c r="T195" s="30">
        <f t="shared" si="15"/>
        <v>10751433.291000001</v>
      </c>
      <c r="U195" s="30">
        <f t="shared" si="16"/>
        <v>9556829.5920000002</v>
      </c>
      <c r="V195" s="30">
        <f t="shared" si="17"/>
        <v>8362225.8929999992</v>
      </c>
      <c r="W195" s="20">
        <v>0</v>
      </c>
      <c r="X195" s="20">
        <v>14487621</v>
      </c>
      <c r="Y195" s="20">
        <v>11946036.99</v>
      </c>
      <c r="Z195" s="20">
        <v>0</v>
      </c>
      <c r="AA195" s="20">
        <v>14487621</v>
      </c>
      <c r="AB195" s="20">
        <v>3226196.1</v>
      </c>
      <c r="AC195" s="20">
        <v>7270346.5300000003</v>
      </c>
      <c r="AD195" s="30">
        <f t="shared" ref="AD195:AD258" si="18">S195-Y195</f>
        <v>0</v>
      </c>
      <c r="AE195" s="30"/>
      <c r="AF195" s="30">
        <f t="shared" ref="AF195:AF258" si="19">W195-Z195</f>
        <v>0</v>
      </c>
      <c r="AG195" s="30"/>
      <c r="AH195" s="30">
        <f t="shared" ref="AH195:AH258" si="20">X195-AA195</f>
        <v>0</v>
      </c>
    </row>
    <row r="196" spans="1:34" x14ac:dyDescent="0.35">
      <c r="A196" t="s">
        <v>955</v>
      </c>
      <c r="B196" s="26">
        <v>8470530</v>
      </c>
      <c r="C196" s="5" t="s">
        <v>325</v>
      </c>
      <c r="D196" s="26">
        <v>432120</v>
      </c>
      <c r="E196" s="5" t="s">
        <v>382</v>
      </c>
      <c r="F196" s="5" t="s">
        <v>384</v>
      </c>
      <c r="G196" s="17">
        <v>6250679</v>
      </c>
      <c r="H196" s="17">
        <v>6785964</v>
      </c>
      <c r="I196" s="17">
        <v>32219.8</v>
      </c>
      <c r="J196" s="17">
        <v>5229911.1500000004</v>
      </c>
      <c r="K196" s="17">
        <v>572800</v>
      </c>
      <c r="L196" s="17">
        <v>951033.05</v>
      </c>
      <c r="M196" s="8" t="s">
        <v>332</v>
      </c>
      <c r="N196" s="8" t="s">
        <v>333</v>
      </c>
      <c r="O196" s="8" t="s">
        <v>22</v>
      </c>
      <c r="P196" s="9" t="s">
        <v>23</v>
      </c>
      <c r="Q196" s="14">
        <v>0</v>
      </c>
      <c r="R196" s="14">
        <v>0</v>
      </c>
      <c r="S196" s="20">
        <v>5071139.54</v>
      </c>
      <c r="T196" s="30">
        <f t="shared" ref="T196:T259" si="21">S196*0.9</f>
        <v>4564025.5860000001</v>
      </c>
      <c r="U196" s="30">
        <f t="shared" ref="U196:U259" si="22">S196*0.8</f>
        <v>4056911.6320000002</v>
      </c>
      <c r="V196" s="30">
        <f t="shared" ref="V196:V259" si="23">S196*0.7</f>
        <v>3549797.6779999998</v>
      </c>
      <c r="W196" s="20">
        <v>0</v>
      </c>
      <c r="X196" s="20">
        <v>8845170</v>
      </c>
      <c r="Y196" s="20">
        <v>5071139.54</v>
      </c>
      <c r="Z196" s="20">
        <v>0</v>
      </c>
      <c r="AA196" s="20">
        <v>8845170</v>
      </c>
      <c r="AB196" s="20">
        <v>0</v>
      </c>
      <c r="AC196" s="20">
        <v>0</v>
      </c>
      <c r="AD196" s="30">
        <f t="shared" si="18"/>
        <v>0</v>
      </c>
      <c r="AE196" s="30"/>
      <c r="AF196" s="30">
        <f t="shared" si="19"/>
        <v>0</v>
      </c>
      <c r="AG196" s="30"/>
      <c r="AH196" s="30">
        <f t="shared" si="20"/>
        <v>0</v>
      </c>
    </row>
    <row r="197" spans="1:34" x14ac:dyDescent="0.35">
      <c r="A197" t="s">
        <v>955</v>
      </c>
      <c r="B197" s="26">
        <v>8470530</v>
      </c>
      <c r="C197" s="5" t="s">
        <v>325</v>
      </c>
      <c r="D197" s="26">
        <v>432120</v>
      </c>
      <c r="E197" s="5" t="s">
        <v>382</v>
      </c>
      <c r="F197" s="5" t="s">
        <v>385</v>
      </c>
      <c r="G197" s="17">
        <v>152708</v>
      </c>
      <c r="H197" s="17">
        <v>952708</v>
      </c>
      <c r="I197" s="17">
        <v>121930.54</v>
      </c>
      <c r="J197" s="17">
        <v>713000</v>
      </c>
      <c r="K197" s="17">
        <v>0</v>
      </c>
      <c r="L197" s="17">
        <v>117777.46</v>
      </c>
      <c r="M197" s="8" t="s">
        <v>335</v>
      </c>
      <c r="N197" s="8" t="s">
        <v>336</v>
      </c>
      <c r="O197" s="8" t="s">
        <v>22</v>
      </c>
      <c r="P197" s="9" t="s">
        <v>23</v>
      </c>
      <c r="Q197" s="14">
        <v>5577345</v>
      </c>
      <c r="R197" s="14">
        <v>4446803.51</v>
      </c>
      <c r="S197" s="20">
        <v>5573133.9800000004</v>
      </c>
      <c r="T197" s="30">
        <f t="shared" si="21"/>
        <v>5015820.5820000004</v>
      </c>
      <c r="U197" s="30">
        <f t="shared" si="22"/>
        <v>4458507.1840000004</v>
      </c>
      <c r="V197" s="30">
        <f t="shared" si="23"/>
        <v>3901193.7859999998</v>
      </c>
      <c r="W197" s="20">
        <v>0</v>
      </c>
      <c r="X197" s="20">
        <v>8548026</v>
      </c>
      <c r="Y197" s="20">
        <v>5573133.9800000004</v>
      </c>
      <c r="Z197" s="20">
        <v>0</v>
      </c>
      <c r="AA197" s="20">
        <v>8548026</v>
      </c>
      <c r="AB197" s="20">
        <v>5266733</v>
      </c>
      <c r="AC197" s="20">
        <v>12319515.060000001</v>
      </c>
      <c r="AD197" s="30">
        <f t="shared" si="18"/>
        <v>0</v>
      </c>
      <c r="AE197" s="30"/>
      <c r="AF197" s="30">
        <f t="shared" si="19"/>
        <v>0</v>
      </c>
      <c r="AG197" s="30"/>
      <c r="AH197" s="30">
        <f t="shared" si="20"/>
        <v>0</v>
      </c>
    </row>
    <row r="198" spans="1:34" x14ac:dyDescent="0.35">
      <c r="A198" t="s">
        <v>955</v>
      </c>
      <c r="B198" s="26">
        <v>8470530</v>
      </c>
      <c r="C198" s="5" t="s">
        <v>325</v>
      </c>
      <c r="D198" s="26">
        <v>432120</v>
      </c>
      <c r="E198" s="5" t="s">
        <v>382</v>
      </c>
      <c r="F198" s="5" t="s">
        <v>386</v>
      </c>
      <c r="G198" s="17">
        <v>4644901</v>
      </c>
      <c r="H198" s="17">
        <v>3574901</v>
      </c>
      <c r="I198" s="17">
        <v>936908.41</v>
      </c>
      <c r="J198" s="17">
        <v>2034670</v>
      </c>
      <c r="K198" s="17">
        <v>0</v>
      </c>
      <c r="L198" s="17">
        <v>603322.59</v>
      </c>
      <c r="M198" s="8" t="s">
        <v>311</v>
      </c>
      <c r="N198" s="8" t="s">
        <v>312</v>
      </c>
      <c r="O198" s="8" t="s">
        <v>22</v>
      </c>
      <c r="P198" s="9" t="s">
        <v>23</v>
      </c>
      <c r="Q198" s="14">
        <v>8971304</v>
      </c>
      <c r="R198" s="14">
        <v>8870348.9000000004</v>
      </c>
      <c r="S198" s="20">
        <v>1207678.45</v>
      </c>
      <c r="T198" s="30">
        <f t="shared" si="21"/>
        <v>1086910.605</v>
      </c>
      <c r="U198" s="30">
        <f t="shared" si="22"/>
        <v>966142.76</v>
      </c>
      <c r="V198" s="30">
        <f t="shared" si="23"/>
        <v>845374.91499999992</v>
      </c>
      <c r="W198" s="20">
        <v>0</v>
      </c>
      <c r="X198" s="20">
        <v>1207678.45</v>
      </c>
      <c r="Y198" s="20">
        <v>1207678.45</v>
      </c>
      <c r="Z198" s="20">
        <v>0</v>
      </c>
      <c r="AA198" s="20">
        <v>1207678.45</v>
      </c>
      <c r="AB198" s="20">
        <v>13831343.789999999</v>
      </c>
      <c r="AC198" s="20">
        <v>9903917.6899999995</v>
      </c>
      <c r="AD198" s="30">
        <f t="shared" si="18"/>
        <v>0</v>
      </c>
      <c r="AE198" s="30"/>
      <c r="AF198" s="30">
        <f t="shared" si="19"/>
        <v>0</v>
      </c>
      <c r="AG198" s="30"/>
      <c r="AH198" s="30">
        <f t="shared" si="20"/>
        <v>0</v>
      </c>
    </row>
    <row r="199" spans="1:34" x14ac:dyDescent="0.35">
      <c r="A199" t="s">
        <v>955</v>
      </c>
      <c r="B199" s="26">
        <v>8470530</v>
      </c>
      <c r="C199" s="5" t="s">
        <v>325</v>
      </c>
      <c r="D199" s="26">
        <v>432120</v>
      </c>
      <c r="E199" s="5" t="s">
        <v>382</v>
      </c>
      <c r="F199" s="5" t="s">
        <v>387</v>
      </c>
      <c r="G199" s="17">
        <v>200000</v>
      </c>
      <c r="H199" s="17">
        <v>200000</v>
      </c>
      <c r="I199" s="18"/>
      <c r="J199" s="18"/>
      <c r="K199" s="18"/>
      <c r="L199" s="17">
        <v>200000</v>
      </c>
      <c r="M199" s="8" t="s">
        <v>179</v>
      </c>
      <c r="N199" s="8" t="s">
        <v>180</v>
      </c>
      <c r="O199" s="8" t="s">
        <v>22</v>
      </c>
      <c r="P199" s="9" t="s">
        <v>23</v>
      </c>
      <c r="Q199" s="14">
        <v>0</v>
      </c>
      <c r="R199" s="14">
        <v>0</v>
      </c>
      <c r="S199" s="20">
        <v>0</v>
      </c>
      <c r="T199" s="30">
        <f t="shared" si="21"/>
        <v>0</v>
      </c>
      <c r="U199" s="30">
        <f t="shared" si="22"/>
        <v>0</v>
      </c>
      <c r="V199" s="30">
        <f t="shared" si="23"/>
        <v>0</v>
      </c>
      <c r="W199" s="20">
        <v>0</v>
      </c>
      <c r="X199" s="20">
        <v>0</v>
      </c>
      <c r="Y199" s="20">
        <v>0</v>
      </c>
      <c r="Z199" s="20">
        <v>0</v>
      </c>
      <c r="AA199" s="20">
        <v>0</v>
      </c>
      <c r="AB199" s="20">
        <v>0</v>
      </c>
      <c r="AC199" s="20">
        <v>0</v>
      </c>
      <c r="AD199" s="30">
        <f t="shared" si="18"/>
        <v>0</v>
      </c>
      <c r="AE199" s="30"/>
      <c r="AF199" s="30">
        <f t="shared" si="19"/>
        <v>0</v>
      </c>
      <c r="AG199" s="30"/>
      <c r="AH199" s="30">
        <f t="shared" si="20"/>
        <v>0</v>
      </c>
    </row>
    <row r="200" spans="1:34" x14ac:dyDescent="0.35">
      <c r="A200" t="s">
        <v>955</v>
      </c>
      <c r="B200" s="26">
        <v>8470530</v>
      </c>
      <c r="C200" s="5" t="s">
        <v>325</v>
      </c>
      <c r="D200" s="26">
        <v>432170</v>
      </c>
      <c r="E200" s="5" t="s">
        <v>389</v>
      </c>
      <c r="F200" s="5" t="s">
        <v>390</v>
      </c>
      <c r="G200" s="17">
        <v>28558</v>
      </c>
      <c r="H200" s="17">
        <v>28558</v>
      </c>
      <c r="I200" s="17">
        <v>27198</v>
      </c>
      <c r="J200" s="18"/>
      <c r="K200" s="17">
        <v>0</v>
      </c>
      <c r="L200" s="17">
        <v>1360</v>
      </c>
      <c r="M200" s="8" t="s">
        <v>329</v>
      </c>
      <c r="N200" s="8" t="s">
        <v>330</v>
      </c>
      <c r="O200" s="8" t="s">
        <v>22</v>
      </c>
      <c r="P200" s="9" t="s">
        <v>23</v>
      </c>
      <c r="Q200" s="14">
        <v>105900</v>
      </c>
      <c r="R200" s="14">
        <v>83624.490000000005</v>
      </c>
      <c r="S200" s="20">
        <v>30000</v>
      </c>
      <c r="T200" s="30">
        <f t="shared" si="21"/>
        <v>27000</v>
      </c>
      <c r="U200" s="30">
        <f t="shared" si="22"/>
        <v>24000</v>
      </c>
      <c r="V200" s="30">
        <f t="shared" si="23"/>
        <v>21000</v>
      </c>
      <c r="W200" s="20">
        <v>0</v>
      </c>
      <c r="X200" s="20">
        <v>30000</v>
      </c>
      <c r="Y200" s="20">
        <v>30000</v>
      </c>
      <c r="Z200" s="20">
        <v>0</v>
      </c>
      <c r="AA200" s="20">
        <v>30000</v>
      </c>
      <c r="AB200" s="20">
        <v>31526.01</v>
      </c>
      <c r="AC200" s="20">
        <v>170447.78</v>
      </c>
      <c r="AD200" s="30">
        <f t="shared" si="18"/>
        <v>0</v>
      </c>
      <c r="AE200" s="30"/>
      <c r="AF200" s="30">
        <f t="shared" si="19"/>
        <v>0</v>
      </c>
      <c r="AG200" s="30"/>
      <c r="AH200" s="30">
        <f t="shared" si="20"/>
        <v>0</v>
      </c>
    </row>
    <row r="201" spans="1:34" x14ac:dyDescent="0.35">
      <c r="A201" t="s">
        <v>955</v>
      </c>
      <c r="B201" s="26">
        <v>8470530</v>
      </c>
      <c r="C201" s="5" t="s">
        <v>325</v>
      </c>
      <c r="D201" s="26">
        <v>432320</v>
      </c>
      <c r="E201" s="5" t="s">
        <v>392</v>
      </c>
      <c r="F201" s="5" t="s">
        <v>393</v>
      </c>
      <c r="G201" s="17">
        <v>5000</v>
      </c>
      <c r="H201" s="17">
        <v>5000</v>
      </c>
      <c r="I201" s="17">
        <v>0</v>
      </c>
      <c r="J201" s="18"/>
      <c r="K201" s="18"/>
      <c r="L201" s="17">
        <v>5000</v>
      </c>
      <c r="M201" s="8" t="s">
        <v>329</v>
      </c>
      <c r="N201" s="8" t="s">
        <v>330</v>
      </c>
      <c r="O201" s="8" t="s">
        <v>22</v>
      </c>
      <c r="P201" s="9" t="s">
        <v>23</v>
      </c>
      <c r="Q201" s="14">
        <v>50000</v>
      </c>
      <c r="R201" s="14">
        <v>19422</v>
      </c>
      <c r="S201" s="20">
        <v>26000</v>
      </c>
      <c r="T201" s="30">
        <f t="shared" si="21"/>
        <v>23400</v>
      </c>
      <c r="U201" s="30">
        <f t="shared" si="22"/>
        <v>20800</v>
      </c>
      <c r="V201" s="30">
        <f t="shared" si="23"/>
        <v>18200</v>
      </c>
      <c r="W201" s="20">
        <v>0</v>
      </c>
      <c r="X201" s="20">
        <v>26000</v>
      </c>
      <c r="Y201" s="20">
        <v>26000</v>
      </c>
      <c r="Z201" s="20">
        <v>0</v>
      </c>
      <c r="AA201" s="20">
        <v>26000</v>
      </c>
      <c r="AB201" s="20">
        <v>0</v>
      </c>
      <c r="AC201" s="20">
        <v>20034</v>
      </c>
      <c r="AD201" s="30">
        <f t="shared" si="18"/>
        <v>0</v>
      </c>
      <c r="AE201" s="30"/>
      <c r="AF201" s="30">
        <f t="shared" si="19"/>
        <v>0</v>
      </c>
      <c r="AG201" s="30"/>
      <c r="AH201" s="30">
        <f t="shared" si="20"/>
        <v>0</v>
      </c>
    </row>
    <row r="202" spans="1:34" x14ac:dyDescent="0.35">
      <c r="A202" t="s">
        <v>955</v>
      </c>
      <c r="B202" s="26">
        <v>8470530</v>
      </c>
      <c r="C202" s="5" t="s">
        <v>325</v>
      </c>
      <c r="D202" s="26">
        <v>432540</v>
      </c>
      <c r="E202" s="5" t="s">
        <v>395</v>
      </c>
      <c r="F202" s="5" t="s">
        <v>396</v>
      </c>
      <c r="G202" s="17">
        <v>0</v>
      </c>
      <c r="H202" s="17">
        <v>0</v>
      </c>
      <c r="I202" s="18"/>
      <c r="J202" s="18"/>
      <c r="K202" s="18"/>
      <c r="L202" s="17">
        <v>0</v>
      </c>
      <c r="M202" s="8" t="s">
        <v>20</v>
      </c>
      <c r="N202" s="8" t="s">
        <v>21</v>
      </c>
      <c r="O202" s="8" t="s">
        <v>22</v>
      </c>
      <c r="P202" s="9" t="s">
        <v>23</v>
      </c>
      <c r="Q202" s="14">
        <v>0</v>
      </c>
      <c r="R202" s="14">
        <v>0</v>
      </c>
      <c r="S202" s="20">
        <v>0</v>
      </c>
      <c r="T202" s="30">
        <f t="shared" si="21"/>
        <v>0</v>
      </c>
      <c r="U202" s="30">
        <f t="shared" si="22"/>
        <v>0</v>
      </c>
      <c r="V202" s="30">
        <f t="shared" si="23"/>
        <v>0</v>
      </c>
      <c r="W202" s="20">
        <v>0</v>
      </c>
      <c r="X202" s="20">
        <v>0</v>
      </c>
      <c r="Y202" s="20">
        <v>0</v>
      </c>
      <c r="Z202" s="20">
        <v>0</v>
      </c>
      <c r="AA202" s="20">
        <v>0</v>
      </c>
      <c r="AB202" s="20">
        <v>0</v>
      </c>
      <c r="AC202" s="20">
        <v>0</v>
      </c>
      <c r="AD202" s="30">
        <f t="shared" si="18"/>
        <v>0</v>
      </c>
      <c r="AE202" s="30"/>
      <c r="AF202" s="30">
        <f t="shared" si="19"/>
        <v>0</v>
      </c>
      <c r="AG202" s="30"/>
      <c r="AH202" s="30">
        <f t="shared" si="20"/>
        <v>0</v>
      </c>
    </row>
    <row r="203" spans="1:34" x14ac:dyDescent="0.35">
      <c r="A203" t="s">
        <v>955</v>
      </c>
      <c r="B203" s="26">
        <v>8470530</v>
      </c>
      <c r="C203" s="5" t="s">
        <v>325</v>
      </c>
      <c r="D203" s="26">
        <v>432540</v>
      </c>
      <c r="E203" s="5" t="s">
        <v>395</v>
      </c>
      <c r="F203" s="5" t="s">
        <v>397</v>
      </c>
      <c r="G203" s="17">
        <v>10000</v>
      </c>
      <c r="H203" s="17">
        <v>10000</v>
      </c>
      <c r="I203" s="17">
        <v>10000</v>
      </c>
      <c r="J203" s="18"/>
      <c r="K203" s="18"/>
      <c r="L203" s="17">
        <v>0</v>
      </c>
      <c r="M203" s="8" t="s">
        <v>329</v>
      </c>
      <c r="N203" s="8" t="s">
        <v>330</v>
      </c>
      <c r="O203" s="8" t="s">
        <v>22</v>
      </c>
      <c r="P203" s="9" t="s">
        <v>23</v>
      </c>
      <c r="Q203" s="14">
        <v>106190</v>
      </c>
      <c r="R203" s="14">
        <v>43876.11</v>
      </c>
      <c r="S203" s="20">
        <v>0</v>
      </c>
      <c r="T203" s="30">
        <f t="shared" si="21"/>
        <v>0</v>
      </c>
      <c r="U203" s="30">
        <f t="shared" si="22"/>
        <v>0</v>
      </c>
      <c r="V203" s="30">
        <f t="shared" si="23"/>
        <v>0</v>
      </c>
      <c r="W203" s="20">
        <v>0</v>
      </c>
      <c r="X203" s="20">
        <v>0</v>
      </c>
      <c r="Y203" s="20">
        <v>0</v>
      </c>
      <c r="Z203" s="20">
        <v>0</v>
      </c>
      <c r="AA203" s="20">
        <v>0</v>
      </c>
      <c r="AB203" s="20">
        <v>17433.07</v>
      </c>
      <c r="AC203" s="20">
        <v>35250.5</v>
      </c>
      <c r="AD203" s="30">
        <f t="shared" si="18"/>
        <v>0</v>
      </c>
      <c r="AE203" s="30"/>
      <c r="AF203" s="30">
        <f t="shared" si="19"/>
        <v>0</v>
      </c>
      <c r="AG203" s="30"/>
      <c r="AH203" s="30">
        <f t="shared" si="20"/>
        <v>0</v>
      </c>
    </row>
    <row r="204" spans="1:34" x14ac:dyDescent="0.35">
      <c r="A204" t="s">
        <v>955</v>
      </c>
      <c r="B204" s="26">
        <v>8470530</v>
      </c>
      <c r="C204" s="5" t="s">
        <v>325</v>
      </c>
      <c r="D204" s="26">
        <v>432540</v>
      </c>
      <c r="E204" s="5" t="s">
        <v>395</v>
      </c>
      <c r="F204" s="5" t="s">
        <v>398</v>
      </c>
      <c r="G204" s="17">
        <v>0</v>
      </c>
      <c r="H204" s="17">
        <v>3320</v>
      </c>
      <c r="I204" s="17">
        <v>3160</v>
      </c>
      <c r="J204" s="18"/>
      <c r="K204" s="18"/>
      <c r="L204" s="17">
        <v>160</v>
      </c>
      <c r="M204" s="8" t="s">
        <v>335</v>
      </c>
      <c r="N204" s="8" t="s">
        <v>336</v>
      </c>
      <c r="O204" s="8" t="s">
        <v>22</v>
      </c>
      <c r="P204" s="9" t="s">
        <v>23</v>
      </c>
      <c r="Q204" s="14">
        <v>0</v>
      </c>
      <c r="R204" s="14">
        <v>0</v>
      </c>
      <c r="S204" s="20">
        <v>0</v>
      </c>
      <c r="T204" s="30">
        <f t="shared" si="21"/>
        <v>0</v>
      </c>
      <c r="U204" s="30">
        <f t="shared" si="22"/>
        <v>0</v>
      </c>
      <c r="V204" s="30">
        <f t="shared" si="23"/>
        <v>0</v>
      </c>
      <c r="W204" s="20">
        <v>0</v>
      </c>
      <c r="X204" s="20">
        <v>0</v>
      </c>
      <c r="Y204" s="20">
        <v>0</v>
      </c>
      <c r="Z204" s="20">
        <v>0</v>
      </c>
      <c r="AA204" s="20">
        <v>0</v>
      </c>
      <c r="AB204" s="20">
        <v>21313.29</v>
      </c>
      <c r="AC204" s="20">
        <v>28590.92</v>
      </c>
      <c r="AD204" s="30">
        <f t="shared" si="18"/>
        <v>0</v>
      </c>
      <c r="AE204" s="30"/>
      <c r="AF204" s="30">
        <f t="shared" si="19"/>
        <v>0</v>
      </c>
      <c r="AG204" s="30"/>
      <c r="AH204" s="30">
        <f t="shared" si="20"/>
        <v>0</v>
      </c>
    </row>
    <row r="205" spans="1:34" x14ac:dyDescent="0.35">
      <c r="A205" t="s">
        <v>955</v>
      </c>
      <c r="B205" s="26">
        <v>8470530</v>
      </c>
      <c r="C205" s="5" t="s">
        <v>325</v>
      </c>
      <c r="D205" s="26">
        <v>435740</v>
      </c>
      <c r="E205" s="5" t="s">
        <v>400</v>
      </c>
      <c r="F205" s="5" t="s">
        <v>401</v>
      </c>
      <c r="G205" s="17">
        <v>3000</v>
      </c>
      <c r="H205" s="17">
        <v>3000</v>
      </c>
      <c r="I205" s="18"/>
      <c r="J205" s="18"/>
      <c r="K205" s="18"/>
      <c r="L205" s="17">
        <v>3000</v>
      </c>
      <c r="M205" s="8" t="s">
        <v>329</v>
      </c>
      <c r="N205" s="8" t="s">
        <v>330</v>
      </c>
      <c r="O205" s="8" t="s">
        <v>22</v>
      </c>
      <c r="P205" s="9" t="s">
        <v>23</v>
      </c>
      <c r="Q205" s="14">
        <v>160000</v>
      </c>
      <c r="R205" s="14">
        <v>3162.37</v>
      </c>
      <c r="S205" s="20">
        <v>0</v>
      </c>
      <c r="T205" s="30">
        <f t="shared" si="21"/>
        <v>0</v>
      </c>
      <c r="U205" s="30">
        <f t="shared" si="22"/>
        <v>0</v>
      </c>
      <c r="V205" s="30">
        <f t="shared" si="23"/>
        <v>0</v>
      </c>
      <c r="W205" s="20">
        <v>0</v>
      </c>
      <c r="X205" s="20">
        <v>0</v>
      </c>
      <c r="Y205" s="20">
        <v>0</v>
      </c>
      <c r="Z205" s="20">
        <v>0</v>
      </c>
      <c r="AA205" s="20">
        <v>0</v>
      </c>
      <c r="AB205" s="20">
        <v>24673.25</v>
      </c>
      <c r="AC205" s="20">
        <v>25816.44</v>
      </c>
      <c r="AD205" s="30">
        <f t="shared" si="18"/>
        <v>0</v>
      </c>
      <c r="AE205" s="30"/>
      <c r="AF205" s="30">
        <f t="shared" si="19"/>
        <v>0</v>
      </c>
      <c r="AG205" s="30"/>
      <c r="AH205" s="30">
        <f t="shared" si="20"/>
        <v>0</v>
      </c>
    </row>
    <row r="206" spans="1:34" x14ac:dyDescent="0.35">
      <c r="A206" t="s">
        <v>955</v>
      </c>
      <c r="B206" s="26">
        <v>8470530</v>
      </c>
      <c r="C206" s="5" t="s">
        <v>325</v>
      </c>
      <c r="D206" s="26">
        <v>436110</v>
      </c>
      <c r="E206" s="5" t="s">
        <v>64</v>
      </c>
      <c r="F206" s="5" t="s">
        <v>402</v>
      </c>
      <c r="G206" s="17">
        <v>0</v>
      </c>
      <c r="H206" s="17">
        <v>0</v>
      </c>
      <c r="I206" s="18"/>
      <c r="J206" s="18"/>
      <c r="K206" s="18"/>
      <c r="L206" s="17">
        <v>0</v>
      </c>
      <c r="M206" s="8" t="s">
        <v>20</v>
      </c>
      <c r="N206" s="8" t="s">
        <v>21</v>
      </c>
      <c r="O206" s="8" t="s">
        <v>22</v>
      </c>
      <c r="P206" s="9" t="s">
        <v>23</v>
      </c>
      <c r="Q206" s="14">
        <v>0</v>
      </c>
      <c r="R206" s="14">
        <v>0</v>
      </c>
      <c r="S206" s="20">
        <v>0</v>
      </c>
      <c r="T206" s="30">
        <f t="shared" si="21"/>
        <v>0</v>
      </c>
      <c r="U206" s="30">
        <f t="shared" si="22"/>
        <v>0</v>
      </c>
      <c r="V206" s="30">
        <f t="shared" si="23"/>
        <v>0</v>
      </c>
      <c r="W206" s="20">
        <v>0</v>
      </c>
      <c r="X206" s="20">
        <v>0</v>
      </c>
      <c r="Y206" s="20">
        <v>0</v>
      </c>
      <c r="Z206" s="20">
        <v>0</v>
      </c>
      <c r="AA206" s="20">
        <v>0</v>
      </c>
      <c r="AB206" s="20">
        <v>0</v>
      </c>
      <c r="AC206" s="20">
        <v>0</v>
      </c>
      <c r="AD206" s="30">
        <f t="shared" si="18"/>
        <v>0</v>
      </c>
      <c r="AE206" s="30"/>
      <c r="AF206" s="30">
        <f t="shared" si="19"/>
        <v>0</v>
      </c>
      <c r="AG206" s="30"/>
      <c r="AH206" s="30">
        <f t="shared" si="20"/>
        <v>0</v>
      </c>
    </row>
    <row r="207" spans="1:34" x14ac:dyDescent="0.35">
      <c r="A207" t="s">
        <v>955</v>
      </c>
      <c r="B207" s="26">
        <v>8470530</v>
      </c>
      <c r="C207" s="5" t="s">
        <v>325</v>
      </c>
      <c r="D207" s="26">
        <v>436110</v>
      </c>
      <c r="E207" s="5" t="s">
        <v>64</v>
      </c>
      <c r="F207" s="5" t="s">
        <v>403</v>
      </c>
      <c r="G207" s="17">
        <v>35780</v>
      </c>
      <c r="H207" s="17">
        <v>245780</v>
      </c>
      <c r="I207" s="17">
        <v>120063.54</v>
      </c>
      <c r="J207" s="18"/>
      <c r="K207" s="18"/>
      <c r="L207" s="17">
        <v>125716.46</v>
      </c>
      <c r="M207" s="8" t="s">
        <v>329</v>
      </c>
      <c r="N207" s="8" t="s">
        <v>330</v>
      </c>
      <c r="O207" s="8" t="s">
        <v>22</v>
      </c>
      <c r="P207" s="9" t="s">
        <v>23</v>
      </c>
      <c r="Q207" s="14">
        <v>244400</v>
      </c>
      <c r="R207" s="14">
        <v>205404.91</v>
      </c>
      <c r="S207" s="20">
        <v>0</v>
      </c>
      <c r="T207" s="30">
        <f t="shared" si="21"/>
        <v>0</v>
      </c>
      <c r="U207" s="30">
        <f t="shared" si="22"/>
        <v>0</v>
      </c>
      <c r="V207" s="30">
        <f t="shared" si="23"/>
        <v>0</v>
      </c>
      <c r="W207" s="20">
        <v>0</v>
      </c>
      <c r="X207" s="20">
        <v>0</v>
      </c>
      <c r="Y207" s="20">
        <v>0</v>
      </c>
      <c r="Z207" s="20">
        <v>0</v>
      </c>
      <c r="AA207" s="20">
        <v>0</v>
      </c>
      <c r="AB207" s="20">
        <v>0</v>
      </c>
      <c r="AC207" s="20">
        <v>340610.95</v>
      </c>
      <c r="AD207" s="30">
        <f t="shared" si="18"/>
        <v>0</v>
      </c>
      <c r="AE207" s="30"/>
      <c r="AF207" s="30">
        <f t="shared" si="19"/>
        <v>0</v>
      </c>
      <c r="AG207" s="30"/>
      <c r="AH207" s="30">
        <f t="shared" si="20"/>
        <v>0</v>
      </c>
    </row>
    <row r="208" spans="1:34" x14ac:dyDescent="0.35">
      <c r="A208" t="s">
        <v>955</v>
      </c>
      <c r="B208" s="26">
        <v>8470530</v>
      </c>
      <c r="C208" s="5" t="s">
        <v>325</v>
      </c>
      <c r="D208" s="26">
        <v>436110</v>
      </c>
      <c r="E208" s="5" t="s">
        <v>64</v>
      </c>
      <c r="F208" s="5" t="s">
        <v>404</v>
      </c>
      <c r="G208" s="17">
        <v>13608</v>
      </c>
      <c r="H208" s="17">
        <v>73608</v>
      </c>
      <c r="I208" s="17">
        <v>45134.69</v>
      </c>
      <c r="J208" s="18"/>
      <c r="K208" s="18"/>
      <c r="L208" s="17">
        <v>28473.31</v>
      </c>
      <c r="M208" s="8" t="s">
        <v>335</v>
      </c>
      <c r="N208" s="8" t="s">
        <v>336</v>
      </c>
      <c r="O208" s="8" t="s">
        <v>22</v>
      </c>
      <c r="P208" s="9" t="s">
        <v>23</v>
      </c>
      <c r="Q208" s="14">
        <v>98064</v>
      </c>
      <c r="R208" s="14">
        <v>98062.67</v>
      </c>
      <c r="S208" s="20">
        <v>0</v>
      </c>
      <c r="T208" s="30">
        <f t="shared" si="21"/>
        <v>0</v>
      </c>
      <c r="U208" s="30">
        <f t="shared" si="22"/>
        <v>0</v>
      </c>
      <c r="V208" s="30">
        <f t="shared" si="23"/>
        <v>0</v>
      </c>
      <c r="W208" s="20">
        <v>0</v>
      </c>
      <c r="X208" s="20">
        <v>0</v>
      </c>
      <c r="Y208" s="20">
        <v>0</v>
      </c>
      <c r="Z208" s="20">
        <v>0</v>
      </c>
      <c r="AA208" s="20">
        <v>0</v>
      </c>
      <c r="AB208" s="20">
        <v>0</v>
      </c>
      <c r="AC208" s="20">
        <v>0</v>
      </c>
      <c r="AD208" s="30">
        <f t="shared" si="18"/>
        <v>0</v>
      </c>
      <c r="AE208" s="30"/>
      <c r="AF208" s="30">
        <f t="shared" si="19"/>
        <v>0</v>
      </c>
      <c r="AG208" s="30"/>
      <c r="AH208" s="30">
        <f t="shared" si="20"/>
        <v>0</v>
      </c>
    </row>
    <row r="209" spans="1:34" x14ac:dyDescent="0.35">
      <c r="A209" t="s">
        <v>955</v>
      </c>
      <c r="B209" s="26">
        <v>8470530</v>
      </c>
      <c r="C209" s="5" t="s">
        <v>325</v>
      </c>
      <c r="D209" s="26">
        <v>436220</v>
      </c>
      <c r="E209" s="5" t="s">
        <v>406</v>
      </c>
      <c r="F209" s="5" t="s">
        <v>407</v>
      </c>
      <c r="G209" s="17">
        <v>0</v>
      </c>
      <c r="H209" s="17">
        <v>246360</v>
      </c>
      <c r="I209" s="18"/>
      <c r="J209" s="17">
        <v>246356</v>
      </c>
      <c r="K209" s="18"/>
      <c r="L209" s="17">
        <v>4</v>
      </c>
      <c r="M209" s="8" t="s">
        <v>335</v>
      </c>
      <c r="N209" s="8" t="s">
        <v>336</v>
      </c>
      <c r="O209" s="8" t="s">
        <v>22</v>
      </c>
      <c r="P209" s="9" t="s">
        <v>23</v>
      </c>
      <c r="Q209" s="14">
        <v>0</v>
      </c>
      <c r="R209" s="14">
        <v>0</v>
      </c>
      <c r="S209" s="20">
        <v>0</v>
      </c>
      <c r="T209" s="30">
        <f t="shared" si="21"/>
        <v>0</v>
      </c>
      <c r="U209" s="30">
        <f t="shared" si="22"/>
        <v>0</v>
      </c>
      <c r="V209" s="30">
        <f t="shared" si="23"/>
        <v>0</v>
      </c>
      <c r="W209" s="20">
        <v>0</v>
      </c>
      <c r="X209" s="20">
        <v>0</v>
      </c>
      <c r="Y209" s="20">
        <v>0</v>
      </c>
      <c r="Z209" s="20">
        <v>0</v>
      </c>
      <c r="AA209" s="20">
        <v>0</v>
      </c>
      <c r="AB209" s="20">
        <v>0</v>
      </c>
      <c r="AC209" s="20">
        <v>0</v>
      </c>
      <c r="AD209" s="30">
        <f t="shared" si="18"/>
        <v>0</v>
      </c>
      <c r="AE209" s="30"/>
      <c r="AF209" s="30">
        <f t="shared" si="19"/>
        <v>0</v>
      </c>
      <c r="AG209" s="30"/>
      <c r="AH209" s="30">
        <f t="shared" si="20"/>
        <v>0</v>
      </c>
    </row>
    <row r="210" spans="1:34" x14ac:dyDescent="0.35">
      <c r="A210" t="s">
        <v>955</v>
      </c>
      <c r="B210" s="26">
        <v>8470540</v>
      </c>
      <c r="C210" s="5" t="s">
        <v>409</v>
      </c>
      <c r="D210" s="26">
        <v>421100</v>
      </c>
      <c r="E210" s="5" t="s">
        <v>339</v>
      </c>
      <c r="F210" s="5" t="s">
        <v>410</v>
      </c>
      <c r="G210" s="17">
        <v>4009370</v>
      </c>
      <c r="H210" s="17">
        <v>4009370</v>
      </c>
      <c r="I210" s="17">
        <v>804016.05</v>
      </c>
      <c r="J210" s="17">
        <v>460001</v>
      </c>
      <c r="K210" s="17">
        <v>1242633.83</v>
      </c>
      <c r="L210" s="17">
        <v>1502719.12</v>
      </c>
      <c r="M210" s="8" t="s">
        <v>329</v>
      </c>
      <c r="N210" s="8" t="s">
        <v>330</v>
      </c>
      <c r="O210" s="8" t="s">
        <v>22</v>
      </c>
      <c r="P210" s="9" t="s">
        <v>23</v>
      </c>
      <c r="Q210" s="14">
        <v>0</v>
      </c>
      <c r="R210" s="14">
        <v>0</v>
      </c>
      <c r="S210" s="20">
        <v>3589128</v>
      </c>
      <c r="T210" s="30">
        <f t="shared" si="21"/>
        <v>3230215.2</v>
      </c>
      <c r="U210" s="30">
        <f t="shared" si="22"/>
        <v>2871302.4000000004</v>
      </c>
      <c r="V210" s="30">
        <f t="shared" si="23"/>
        <v>2512389.5999999996</v>
      </c>
      <c r="W210" s="20">
        <v>3778029.48</v>
      </c>
      <c r="X210" s="20">
        <v>3778029.48</v>
      </c>
      <c r="Y210" s="20">
        <v>3589128</v>
      </c>
      <c r="Z210" s="20">
        <v>3778029.48</v>
      </c>
      <c r="AA210" s="20">
        <v>3778029.48</v>
      </c>
      <c r="AB210" s="20">
        <v>0</v>
      </c>
      <c r="AC210" s="20">
        <v>0</v>
      </c>
      <c r="AD210" s="30">
        <f t="shared" si="18"/>
        <v>0</v>
      </c>
      <c r="AE210" s="30"/>
      <c r="AF210" s="30">
        <f t="shared" si="19"/>
        <v>0</v>
      </c>
      <c r="AG210" s="30"/>
      <c r="AH210" s="30">
        <f t="shared" si="20"/>
        <v>0</v>
      </c>
    </row>
    <row r="211" spans="1:34" x14ac:dyDescent="0.35">
      <c r="A211" t="s">
        <v>955</v>
      </c>
      <c r="B211" s="26">
        <v>8470540</v>
      </c>
      <c r="C211" s="5" t="s">
        <v>409</v>
      </c>
      <c r="D211" s="26">
        <v>432120</v>
      </c>
      <c r="E211" s="5" t="s">
        <v>382</v>
      </c>
      <c r="F211" s="5" t="s">
        <v>411</v>
      </c>
      <c r="G211" s="17">
        <v>9870670</v>
      </c>
      <c r="H211" s="17">
        <v>9870670</v>
      </c>
      <c r="I211" s="17">
        <v>89955</v>
      </c>
      <c r="J211" s="17">
        <v>7006726.25</v>
      </c>
      <c r="K211" s="17">
        <v>1986044.05</v>
      </c>
      <c r="L211" s="17">
        <v>787944.69999999902</v>
      </c>
      <c r="M211" s="8" t="s">
        <v>329</v>
      </c>
      <c r="N211" s="8" t="s">
        <v>330</v>
      </c>
      <c r="O211" s="8" t="s">
        <v>22</v>
      </c>
      <c r="P211" s="9" t="s">
        <v>23</v>
      </c>
      <c r="Q211" s="14">
        <v>0</v>
      </c>
      <c r="R211" s="14">
        <v>0</v>
      </c>
      <c r="S211" s="20">
        <v>0</v>
      </c>
      <c r="T211" s="30">
        <f t="shared" si="21"/>
        <v>0</v>
      </c>
      <c r="U211" s="30">
        <f t="shared" si="22"/>
        <v>0</v>
      </c>
      <c r="V211" s="30">
        <f t="shared" si="23"/>
        <v>0</v>
      </c>
      <c r="W211" s="20">
        <v>0</v>
      </c>
      <c r="X211" s="20">
        <v>0</v>
      </c>
      <c r="Y211" s="20">
        <v>0</v>
      </c>
      <c r="Z211" s="20">
        <v>0</v>
      </c>
      <c r="AA211" s="20">
        <v>0</v>
      </c>
      <c r="AB211" s="20">
        <v>0</v>
      </c>
      <c r="AC211" s="20">
        <v>0</v>
      </c>
      <c r="AD211" s="30">
        <f t="shared" si="18"/>
        <v>0</v>
      </c>
      <c r="AE211" s="30"/>
      <c r="AF211" s="30">
        <f t="shared" si="19"/>
        <v>0</v>
      </c>
      <c r="AG211" s="30"/>
      <c r="AH211" s="30">
        <f t="shared" si="20"/>
        <v>0</v>
      </c>
    </row>
    <row r="212" spans="1:34" x14ac:dyDescent="0.35">
      <c r="A212" t="s">
        <v>955</v>
      </c>
      <c r="B212" s="26">
        <v>8470540</v>
      </c>
      <c r="C212" s="5" t="s">
        <v>409</v>
      </c>
      <c r="D212" s="26">
        <v>432120</v>
      </c>
      <c r="E212" s="5" t="s">
        <v>382</v>
      </c>
      <c r="F212" s="5" t="s">
        <v>412</v>
      </c>
      <c r="G212" s="17">
        <v>4389857</v>
      </c>
      <c r="H212" s="17">
        <v>4389857</v>
      </c>
      <c r="I212" s="17">
        <v>60326.5</v>
      </c>
      <c r="J212" s="17">
        <v>4290514.76</v>
      </c>
      <c r="K212" s="17">
        <v>32890</v>
      </c>
      <c r="L212" s="17">
        <v>6125.7400000002199</v>
      </c>
      <c r="M212" s="8" t="s">
        <v>335</v>
      </c>
      <c r="N212" s="8" t="s">
        <v>336</v>
      </c>
      <c r="O212" s="8" t="s">
        <v>22</v>
      </c>
      <c r="P212" s="9" t="s">
        <v>23</v>
      </c>
      <c r="Q212" s="14">
        <v>0</v>
      </c>
      <c r="R212" s="14">
        <v>0</v>
      </c>
      <c r="S212" s="20">
        <v>0</v>
      </c>
      <c r="T212" s="30">
        <f t="shared" si="21"/>
        <v>0</v>
      </c>
      <c r="U212" s="30">
        <f t="shared" si="22"/>
        <v>0</v>
      </c>
      <c r="V212" s="30">
        <f t="shared" si="23"/>
        <v>0</v>
      </c>
      <c r="W212" s="20">
        <v>0</v>
      </c>
      <c r="X212" s="20">
        <v>0</v>
      </c>
      <c r="Y212" s="20">
        <v>0</v>
      </c>
      <c r="Z212" s="20">
        <v>0</v>
      </c>
      <c r="AA212" s="20">
        <v>0</v>
      </c>
      <c r="AB212" s="20">
        <v>0</v>
      </c>
      <c r="AC212" s="20">
        <v>0</v>
      </c>
      <c r="AD212" s="30">
        <f t="shared" si="18"/>
        <v>0</v>
      </c>
      <c r="AE212" s="30"/>
      <c r="AF212" s="30">
        <f t="shared" si="19"/>
        <v>0</v>
      </c>
      <c r="AG212" s="30"/>
      <c r="AH212" s="30">
        <f t="shared" si="20"/>
        <v>0</v>
      </c>
    </row>
    <row r="213" spans="1:34" x14ac:dyDescent="0.35">
      <c r="A213" t="s">
        <v>955</v>
      </c>
      <c r="B213" s="26">
        <v>8470540</v>
      </c>
      <c r="C213" s="5" t="s">
        <v>409</v>
      </c>
      <c r="D213" s="26">
        <v>432540</v>
      </c>
      <c r="E213" s="5" t="s">
        <v>395</v>
      </c>
      <c r="F213" s="5" t="s">
        <v>413</v>
      </c>
      <c r="G213" s="17">
        <v>25000</v>
      </c>
      <c r="H213" s="17">
        <v>25000</v>
      </c>
      <c r="I213" s="18"/>
      <c r="J213" s="18"/>
      <c r="K213" s="18"/>
      <c r="L213" s="17">
        <v>25000</v>
      </c>
      <c r="M213" s="8" t="s">
        <v>329</v>
      </c>
      <c r="N213" s="8" t="s">
        <v>330</v>
      </c>
      <c r="O213" s="8" t="s">
        <v>22</v>
      </c>
      <c r="P213" s="9" t="s">
        <v>23</v>
      </c>
      <c r="Q213" s="14">
        <v>0</v>
      </c>
      <c r="R213" s="14">
        <v>0</v>
      </c>
      <c r="S213" s="20">
        <v>140000</v>
      </c>
      <c r="T213" s="30">
        <f t="shared" si="21"/>
        <v>126000</v>
      </c>
      <c r="U213" s="30">
        <f t="shared" si="22"/>
        <v>112000</v>
      </c>
      <c r="V213" s="30">
        <f t="shared" si="23"/>
        <v>98000</v>
      </c>
      <c r="W213" s="20">
        <v>140000</v>
      </c>
      <c r="X213" s="20">
        <v>140000</v>
      </c>
      <c r="Y213" s="20">
        <v>140000</v>
      </c>
      <c r="Z213" s="20">
        <v>140000</v>
      </c>
      <c r="AA213" s="20">
        <v>140000</v>
      </c>
      <c r="AB213" s="20">
        <v>0</v>
      </c>
      <c r="AC213" s="20">
        <v>0</v>
      </c>
      <c r="AD213" s="30">
        <f t="shared" si="18"/>
        <v>0</v>
      </c>
      <c r="AE213" s="30"/>
      <c r="AF213" s="30">
        <f t="shared" si="19"/>
        <v>0</v>
      </c>
      <c r="AG213" s="30"/>
      <c r="AH213" s="30">
        <f t="shared" si="20"/>
        <v>0</v>
      </c>
    </row>
    <row r="214" spans="1:34" x14ac:dyDescent="0.35">
      <c r="A214" t="s">
        <v>955</v>
      </c>
      <c r="B214" s="26">
        <v>8470540</v>
      </c>
      <c r="C214" s="5" t="s">
        <v>409</v>
      </c>
      <c r="D214" s="26">
        <v>435410</v>
      </c>
      <c r="E214" s="5" t="s">
        <v>58</v>
      </c>
      <c r="F214" s="135" t="s">
        <v>414</v>
      </c>
      <c r="G214" s="136">
        <v>465000</v>
      </c>
      <c r="H214" s="136">
        <v>465000</v>
      </c>
      <c r="I214" s="18"/>
      <c r="J214" s="18"/>
      <c r="K214" s="18"/>
      <c r="L214" s="17">
        <v>465000</v>
      </c>
      <c r="M214" s="8" t="s">
        <v>335</v>
      </c>
      <c r="N214" s="8" t="s">
        <v>336</v>
      </c>
      <c r="O214" s="8" t="s">
        <v>22</v>
      </c>
      <c r="P214" s="9" t="s">
        <v>23</v>
      </c>
      <c r="Q214" s="14">
        <v>0</v>
      </c>
      <c r="R214" s="14">
        <v>0</v>
      </c>
      <c r="S214" s="20">
        <v>0</v>
      </c>
      <c r="T214" s="30">
        <f t="shared" si="21"/>
        <v>0</v>
      </c>
      <c r="U214" s="30">
        <f t="shared" si="22"/>
        <v>0</v>
      </c>
      <c r="V214" s="30">
        <f t="shared" si="23"/>
        <v>0</v>
      </c>
      <c r="W214" s="20">
        <v>0</v>
      </c>
      <c r="X214" s="20">
        <v>0</v>
      </c>
      <c r="Y214" s="20">
        <v>0</v>
      </c>
      <c r="Z214" s="20">
        <v>0</v>
      </c>
      <c r="AA214" s="20">
        <v>0</v>
      </c>
      <c r="AB214" s="20">
        <v>0</v>
      </c>
      <c r="AC214" s="20">
        <v>0</v>
      </c>
      <c r="AD214" s="30">
        <f t="shared" si="18"/>
        <v>0</v>
      </c>
      <c r="AE214" s="30"/>
      <c r="AF214" s="30">
        <f t="shared" si="19"/>
        <v>0</v>
      </c>
      <c r="AG214" s="30"/>
      <c r="AH214" s="30">
        <f t="shared" si="20"/>
        <v>0</v>
      </c>
    </row>
    <row r="215" spans="1:34" x14ac:dyDescent="0.35">
      <c r="A215" t="s">
        <v>951</v>
      </c>
      <c r="B215" s="26">
        <v>8470620</v>
      </c>
      <c r="C215" s="5" t="s">
        <v>416</v>
      </c>
      <c r="D215" s="26">
        <v>420130</v>
      </c>
      <c r="E215" s="5" t="s">
        <v>418</v>
      </c>
      <c r="F215" s="5" t="s">
        <v>419</v>
      </c>
      <c r="G215" s="17">
        <v>319725</v>
      </c>
      <c r="H215" s="17">
        <v>319725</v>
      </c>
      <c r="I215" s="17">
        <v>83515</v>
      </c>
      <c r="J215" s="18"/>
      <c r="K215" s="18"/>
      <c r="L215" s="17">
        <v>236210</v>
      </c>
      <c r="M215" s="8" t="s">
        <v>20</v>
      </c>
      <c r="N215" s="8" t="s">
        <v>21</v>
      </c>
      <c r="O215" s="8" t="s">
        <v>22</v>
      </c>
      <c r="P215" s="9" t="s">
        <v>23</v>
      </c>
      <c r="Q215" s="14">
        <v>543512</v>
      </c>
      <c r="R215" s="14">
        <v>543500</v>
      </c>
      <c r="S215" s="20">
        <v>295000</v>
      </c>
      <c r="T215" s="30">
        <f t="shared" si="21"/>
        <v>265500</v>
      </c>
      <c r="U215" s="30">
        <f t="shared" si="22"/>
        <v>236000</v>
      </c>
      <c r="V215" s="30">
        <f t="shared" si="23"/>
        <v>206500</v>
      </c>
      <c r="W215" s="20">
        <v>295000</v>
      </c>
      <c r="X215" s="20">
        <v>295000</v>
      </c>
      <c r="Y215" s="20">
        <v>295000</v>
      </c>
      <c r="Z215" s="20">
        <v>295000</v>
      </c>
      <c r="AA215" s="20">
        <v>295000</v>
      </c>
      <c r="AB215" s="20">
        <v>109500</v>
      </c>
      <c r="AC215" s="20">
        <v>135000</v>
      </c>
      <c r="AD215" s="30">
        <f t="shared" si="18"/>
        <v>0</v>
      </c>
      <c r="AE215" s="30"/>
      <c r="AF215" s="30">
        <f t="shared" si="19"/>
        <v>0</v>
      </c>
      <c r="AG215" s="30"/>
      <c r="AH215" s="30">
        <f t="shared" si="20"/>
        <v>0</v>
      </c>
    </row>
    <row r="216" spans="1:34" x14ac:dyDescent="0.35">
      <c r="A216" t="s">
        <v>951</v>
      </c>
      <c r="B216" s="26">
        <v>8470620</v>
      </c>
      <c r="C216" s="5" t="s">
        <v>416</v>
      </c>
      <c r="D216" s="26">
        <v>421000</v>
      </c>
      <c r="E216" s="5" t="s">
        <v>31</v>
      </c>
      <c r="F216" s="5" t="s">
        <v>420</v>
      </c>
      <c r="G216" s="17">
        <v>68000</v>
      </c>
      <c r="H216" s="17">
        <v>0</v>
      </c>
      <c r="I216" s="18"/>
      <c r="J216" s="18"/>
      <c r="K216" s="18"/>
      <c r="L216" s="17">
        <v>0</v>
      </c>
      <c r="M216" s="8" t="s">
        <v>20</v>
      </c>
      <c r="N216" s="8" t="s">
        <v>21</v>
      </c>
      <c r="O216" s="8" t="s">
        <v>22</v>
      </c>
      <c r="P216" s="9" t="s">
        <v>23</v>
      </c>
      <c r="Q216" s="14">
        <v>10000</v>
      </c>
      <c r="R216" s="14">
        <v>10000</v>
      </c>
      <c r="S216" s="20">
        <v>0</v>
      </c>
      <c r="T216" s="30">
        <f t="shared" si="21"/>
        <v>0</v>
      </c>
      <c r="U216" s="30">
        <f t="shared" si="22"/>
        <v>0</v>
      </c>
      <c r="V216" s="30">
        <f t="shared" si="23"/>
        <v>0</v>
      </c>
      <c r="W216" s="20">
        <v>0</v>
      </c>
      <c r="X216" s="20">
        <v>0</v>
      </c>
      <c r="Y216" s="20">
        <v>0</v>
      </c>
      <c r="Z216" s="20">
        <v>0</v>
      </c>
      <c r="AA216" s="20">
        <v>0</v>
      </c>
      <c r="AB216" s="20">
        <v>466000</v>
      </c>
      <c r="AC216" s="20">
        <v>212500</v>
      </c>
      <c r="AD216" s="30">
        <f t="shared" si="18"/>
        <v>0</v>
      </c>
      <c r="AE216" s="30"/>
      <c r="AF216" s="30">
        <f t="shared" si="19"/>
        <v>0</v>
      </c>
      <c r="AG216" s="30"/>
      <c r="AH216" s="30">
        <f t="shared" si="20"/>
        <v>0</v>
      </c>
    </row>
    <row r="217" spans="1:34" x14ac:dyDescent="0.35">
      <c r="A217" t="s">
        <v>951</v>
      </c>
      <c r="B217" s="26">
        <v>8470620</v>
      </c>
      <c r="C217" s="5" t="s">
        <v>416</v>
      </c>
      <c r="D217" s="26">
        <v>421100</v>
      </c>
      <c r="E217" s="5" t="s">
        <v>339</v>
      </c>
      <c r="F217" s="5" t="s">
        <v>421</v>
      </c>
      <c r="G217" s="17">
        <v>524160</v>
      </c>
      <c r="H217" s="17">
        <v>524160</v>
      </c>
      <c r="I217" s="17">
        <v>290260</v>
      </c>
      <c r="J217" s="18"/>
      <c r="K217" s="18"/>
      <c r="L217" s="17">
        <v>233900</v>
      </c>
      <c r="M217" s="8" t="s">
        <v>20</v>
      </c>
      <c r="N217" s="8" t="s">
        <v>21</v>
      </c>
      <c r="O217" s="8" t="s">
        <v>22</v>
      </c>
      <c r="P217" s="9" t="s">
        <v>23</v>
      </c>
      <c r="Q217" s="14">
        <v>502725</v>
      </c>
      <c r="R217" s="14">
        <v>502724.25</v>
      </c>
      <c r="S217" s="20">
        <v>431160</v>
      </c>
      <c r="T217" s="30">
        <f t="shared" si="21"/>
        <v>388044</v>
      </c>
      <c r="U217" s="30">
        <f t="shared" si="22"/>
        <v>344928</v>
      </c>
      <c r="V217" s="30">
        <f t="shared" si="23"/>
        <v>301812</v>
      </c>
      <c r="W217" s="20">
        <v>0</v>
      </c>
      <c r="X217" s="20">
        <v>0</v>
      </c>
      <c r="Y217" s="20">
        <v>431160</v>
      </c>
      <c r="Z217" s="20">
        <v>0</v>
      </c>
      <c r="AA217" s="20">
        <v>0</v>
      </c>
      <c r="AB217" s="20">
        <v>230493</v>
      </c>
      <c r="AC217" s="20">
        <v>0</v>
      </c>
      <c r="AD217" s="30">
        <f t="shared" si="18"/>
        <v>0</v>
      </c>
      <c r="AE217" s="30"/>
      <c r="AF217" s="30">
        <f t="shared" si="19"/>
        <v>0</v>
      </c>
      <c r="AG217" s="30"/>
      <c r="AH217" s="30">
        <f t="shared" si="20"/>
        <v>0</v>
      </c>
    </row>
    <row r="218" spans="1:34" x14ac:dyDescent="0.35">
      <c r="A218" t="s">
        <v>951</v>
      </c>
      <c r="B218" s="26">
        <v>8470620</v>
      </c>
      <c r="C218" s="5" t="s">
        <v>416</v>
      </c>
      <c r="D218" s="26">
        <v>425300</v>
      </c>
      <c r="E218" s="5" t="s">
        <v>423</v>
      </c>
      <c r="F218" s="5" t="s">
        <v>424</v>
      </c>
      <c r="G218" s="17">
        <v>3511</v>
      </c>
      <c r="H218" s="17">
        <v>3511</v>
      </c>
      <c r="I218" s="17">
        <v>573.08000000000004</v>
      </c>
      <c r="J218" s="18"/>
      <c r="K218" s="18"/>
      <c r="L218" s="17">
        <v>2937.92</v>
      </c>
      <c r="M218" s="8" t="s">
        <v>20</v>
      </c>
      <c r="N218" s="8" t="s">
        <v>21</v>
      </c>
      <c r="O218" s="8" t="s">
        <v>22</v>
      </c>
      <c r="P218" s="9" t="s">
        <v>23</v>
      </c>
      <c r="Q218" s="14">
        <v>2915</v>
      </c>
      <c r="R218" s="14">
        <v>2000.5</v>
      </c>
      <c r="S218" s="20">
        <v>3600</v>
      </c>
      <c r="T218" s="30">
        <f t="shared" si="21"/>
        <v>3240</v>
      </c>
      <c r="U218" s="30">
        <f t="shared" si="22"/>
        <v>2880</v>
      </c>
      <c r="V218" s="30">
        <f t="shared" si="23"/>
        <v>2520</v>
      </c>
      <c r="W218" s="20">
        <v>4800</v>
      </c>
      <c r="X218" s="20">
        <v>6000</v>
      </c>
      <c r="Y218" s="20">
        <v>3600</v>
      </c>
      <c r="Z218" s="20">
        <v>4800</v>
      </c>
      <c r="AA218" s="20">
        <v>6000</v>
      </c>
      <c r="AB218" s="20">
        <v>41098.230000000003</v>
      </c>
      <c r="AC218" s="20">
        <v>20258.04</v>
      </c>
      <c r="AD218" s="30">
        <f t="shared" si="18"/>
        <v>0</v>
      </c>
      <c r="AE218" s="30"/>
      <c r="AF218" s="30">
        <f t="shared" si="19"/>
        <v>0</v>
      </c>
      <c r="AG218" s="30"/>
      <c r="AH218" s="30">
        <f t="shared" si="20"/>
        <v>0</v>
      </c>
    </row>
    <row r="219" spans="1:34" x14ac:dyDescent="0.35">
      <c r="A219" t="s">
        <v>951</v>
      </c>
      <c r="B219" s="26">
        <v>8470620</v>
      </c>
      <c r="C219" s="5" t="s">
        <v>416</v>
      </c>
      <c r="D219" s="26">
        <v>425350</v>
      </c>
      <c r="E219" s="5" t="s">
        <v>426</v>
      </c>
      <c r="F219" s="5" t="s">
        <v>427</v>
      </c>
      <c r="G219" s="17">
        <v>90000</v>
      </c>
      <c r="H219" s="17">
        <v>87500</v>
      </c>
      <c r="I219" s="17">
        <v>25814.9200000001</v>
      </c>
      <c r="J219" s="18"/>
      <c r="K219" s="18"/>
      <c r="L219" s="17">
        <v>61685.0799999999</v>
      </c>
      <c r="M219" s="8" t="s">
        <v>20</v>
      </c>
      <c r="N219" s="8" t="s">
        <v>21</v>
      </c>
      <c r="O219" s="8" t="s">
        <v>22</v>
      </c>
      <c r="P219" s="9" t="s">
        <v>23</v>
      </c>
      <c r="Q219" s="14">
        <v>80772</v>
      </c>
      <c r="R219" s="14">
        <v>71796.92</v>
      </c>
      <c r="S219" s="20">
        <v>90000</v>
      </c>
      <c r="T219" s="30">
        <f t="shared" si="21"/>
        <v>81000</v>
      </c>
      <c r="U219" s="30">
        <f t="shared" si="22"/>
        <v>72000</v>
      </c>
      <c r="V219" s="30">
        <f t="shared" si="23"/>
        <v>62999.999999999993</v>
      </c>
      <c r="W219" s="20">
        <v>96000</v>
      </c>
      <c r="X219" s="20">
        <v>102000</v>
      </c>
      <c r="Y219" s="20">
        <v>90000</v>
      </c>
      <c r="Z219" s="20">
        <v>96000</v>
      </c>
      <c r="AA219" s="20">
        <v>102000</v>
      </c>
      <c r="AB219" s="20">
        <v>53105.47</v>
      </c>
      <c r="AC219" s="20">
        <v>76670.31</v>
      </c>
      <c r="AD219" s="30">
        <f t="shared" si="18"/>
        <v>0</v>
      </c>
      <c r="AE219" s="30"/>
      <c r="AF219" s="30">
        <f t="shared" si="19"/>
        <v>0</v>
      </c>
      <c r="AG219" s="30"/>
      <c r="AH219" s="30">
        <f t="shared" si="20"/>
        <v>0</v>
      </c>
    </row>
    <row r="220" spans="1:34" x14ac:dyDescent="0.35">
      <c r="A220" t="s">
        <v>951</v>
      </c>
      <c r="B220" s="26">
        <v>8470620</v>
      </c>
      <c r="C220" s="5" t="s">
        <v>416</v>
      </c>
      <c r="D220" s="26">
        <v>426610</v>
      </c>
      <c r="E220" s="5" t="s">
        <v>43</v>
      </c>
      <c r="F220" s="5" t="s">
        <v>428</v>
      </c>
      <c r="G220" s="17">
        <v>31680</v>
      </c>
      <c r="H220" s="17">
        <v>31680</v>
      </c>
      <c r="I220" s="17">
        <v>-1.13686837721616E-13</v>
      </c>
      <c r="J220" s="17">
        <v>31680</v>
      </c>
      <c r="K220" s="18"/>
      <c r="L220" s="17">
        <v>0</v>
      </c>
      <c r="M220" s="8" t="s">
        <v>20</v>
      </c>
      <c r="N220" s="8" t="s">
        <v>21</v>
      </c>
      <c r="O220" s="8" t="s">
        <v>22</v>
      </c>
      <c r="P220" s="9" t="s">
        <v>23</v>
      </c>
      <c r="Q220" s="14">
        <v>31680</v>
      </c>
      <c r="R220" s="14">
        <v>31680</v>
      </c>
      <c r="S220" s="20">
        <v>31680</v>
      </c>
      <c r="T220" s="30">
        <f t="shared" si="21"/>
        <v>28512</v>
      </c>
      <c r="U220" s="30">
        <f t="shared" si="22"/>
        <v>25344</v>
      </c>
      <c r="V220" s="30">
        <f t="shared" si="23"/>
        <v>22176</v>
      </c>
      <c r="W220" s="20">
        <v>31680</v>
      </c>
      <c r="X220" s="20">
        <v>31680</v>
      </c>
      <c r="Y220" s="20">
        <v>31680</v>
      </c>
      <c r="Z220" s="20">
        <v>31680</v>
      </c>
      <c r="AA220" s="20">
        <v>31680</v>
      </c>
      <c r="AB220" s="20">
        <v>0</v>
      </c>
      <c r="AC220" s="20">
        <v>31680</v>
      </c>
      <c r="AD220" s="30">
        <f t="shared" si="18"/>
        <v>0</v>
      </c>
      <c r="AE220" s="30"/>
      <c r="AF220" s="30">
        <f t="shared" si="19"/>
        <v>0</v>
      </c>
      <c r="AG220" s="30"/>
      <c r="AH220" s="30">
        <f t="shared" si="20"/>
        <v>0</v>
      </c>
    </row>
    <row r="221" spans="1:34" x14ac:dyDescent="0.35">
      <c r="A221" t="s">
        <v>951</v>
      </c>
      <c r="B221" s="26">
        <v>8470620</v>
      </c>
      <c r="C221" s="5" t="s">
        <v>416</v>
      </c>
      <c r="D221" s="26">
        <v>436110</v>
      </c>
      <c r="E221" s="5" t="s">
        <v>64</v>
      </c>
      <c r="F221" s="5" t="s">
        <v>429</v>
      </c>
      <c r="G221" s="17">
        <v>15000</v>
      </c>
      <c r="H221" s="17">
        <v>15000</v>
      </c>
      <c r="I221" s="17">
        <v>15000</v>
      </c>
      <c r="J221" s="18"/>
      <c r="K221" s="18"/>
      <c r="L221" s="17">
        <v>0</v>
      </c>
      <c r="M221" s="8" t="s">
        <v>20</v>
      </c>
      <c r="N221" s="8" t="s">
        <v>21</v>
      </c>
      <c r="O221" s="8" t="s">
        <v>22</v>
      </c>
      <c r="P221" s="9" t="s">
        <v>23</v>
      </c>
      <c r="Q221" s="14">
        <v>11378</v>
      </c>
      <c r="R221" s="14">
        <v>36</v>
      </c>
      <c r="S221" s="20">
        <v>0</v>
      </c>
      <c r="T221" s="30">
        <f t="shared" si="21"/>
        <v>0</v>
      </c>
      <c r="U221" s="30">
        <f t="shared" si="22"/>
        <v>0</v>
      </c>
      <c r="V221" s="30">
        <f t="shared" si="23"/>
        <v>0</v>
      </c>
      <c r="W221" s="20">
        <v>0</v>
      </c>
      <c r="X221" s="20">
        <v>0</v>
      </c>
      <c r="Y221" s="20">
        <v>0</v>
      </c>
      <c r="Z221" s="20">
        <v>0</v>
      </c>
      <c r="AA221" s="20">
        <v>0</v>
      </c>
      <c r="AB221" s="20">
        <v>0</v>
      </c>
      <c r="AC221" s="20">
        <v>12035.39</v>
      </c>
      <c r="AD221" s="30">
        <f t="shared" si="18"/>
        <v>0</v>
      </c>
      <c r="AE221" s="30"/>
      <c r="AF221" s="30">
        <f t="shared" si="19"/>
        <v>0</v>
      </c>
      <c r="AG221" s="30"/>
      <c r="AH221" s="30">
        <f t="shared" si="20"/>
        <v>0</v>
      </c>
    </row>
    <row r="222" spans="1:34" x14ac:dyDescent="0.35">
      <c r="A222" t="s">
        <v>951</v>
      </c>
      <c r="B222" s="26">
        <v>8470620</v>
      </c>
      <c r="C222" s="5" t="s">
        <v>416</v>
      </c>
      <c r="D222" s="26">
        <v>436120</v>
      </c>
      <c r="E222" s="5" t="s">
        <v>431</v>
      </c>
      <c r="F222" s="5" t="s">
        <v>432</v>
      </c>
      <c r="G222" s="17">
        <v>0</v>
      </c>
      <c r="H222" s="17">
        <v>2500</v>
      </c>
      <c r="I222" s="17">
        <v>-18121</v>
      </c>
      <c r="J222" s="18"/>
      <c r="K222" s="18"/>
      <c r="L222" s="17">
        <v>20621</v>
      </c>
      <c r="M222" s="8" t="s">
        <v>20</v>
      </c>
      <c r="N222" s="8" t="s">
        <v>21</v>
      </c>
      <c r="O222" s="8" t="s">
        <v>22</v>
      </c>
      <c r="P222" s="9" t="s">
        <v>23</v>
      </c>
      <c r="Q222" s="14">
        <v>0</v>
      </c>
      <c r="R222" s="14">
        <v>0</v>
      </c>
      <c r="S222" s="20">
        <v>2500</v>
      </c>
      <c r="T222" s="30">
        <f t="shared" si="21"/>
        <v>2250</v>
      </c>
      <c r="U222" s="30">
        <f t="shared" si="22"/>
        <v>2000</v>
      </c>
      <c r="V222" s="30">
        <f t="shared" si="23"/>
        <v>1750</v>
      </c>
      <c r="W222" s="20">
        <v>5000</v>
      </c>
      <c r="X222" s="20">
        <v>7500</v>
      </c>
      <c r="Y222" s="20">
        <v>2500</v>
      </c>
      <c r="Z222" s="20">
        <v>5000</v>
      </c>
      <c r="AA222" s="20">
        <v>7500</v>
      </c>
      <c r="AB222" s="20">
        <v>53500</v>
      </c>
      <c r="AC222" s="20">
        <v>435</v>
      </c>
      <c r="AD222" s="30">
        <f t="shared" si="18"/>
        <v>0</v>
      </c>
      <c r="AE222" s="30"/>
      <c r="AF222" s="30">
        <f t="shared" si="19"/>
        <v>0</v>
      </c>
      <c r="AG222" s="30"/>
      <c r="AH222" s="30">
        <f t="shared" si="20"/>
        <v>0</v>
      </c>
    </row>
    <row r="223" spans="1:34" x14ac:dyDescent="0.35">
      <c r="A223" t="s">
        <v>965</v>
      </c>
      <c r="B223" s="26">
        <v>8470720</v>
      </c>
      <c r="C223" s="5" t="s">
        <v>434</v>
      </c>
      <c r="D223" s="26">
        <v>421000</v>
      </c>
      <c r="E223" s="5" t="s">
        <v>31</v>
      </c>
      <c r="F223" s="5" t="s">
        <v>435</v>
      </c>
      <c r="G223" s="18"/>
      <c r="H223" s="18"/>
      <c r="I223" s="17">
        <v>0</v>
      </c>
      <c r="J223" s="18"/>
      <c r="K223" s="18"/>
      <c r="L223" s="17">
        <v>0</v>
      </c>
      <c r="M223" s="8" t="s">
        <v>20</v>
      </c>
      <c r="N223" s="8" t="s">
        <v>21</v>
      </c>
      <c r="O223" s="8" t="s">
        <v>22</v>
      </c>
      <c r="P223" s="9" t="s">
        <v>23</v>
      </c>
      <c r="Q223" s="14">
        <v>-76947</v>
      </c>
      <c r="R223" s="14">
        <v>-60832.89</v>
      </c>
      <c r="S223" s="20">
        <v>0</v>
      </c>
      <c r="T223" s="30">
        <f t="shared" si="21"/>
        <v>0</v>
      </c>
      <c r="U223" s="30">
        <f t="shared" si="22"/>
        <v>0</v>
      </c>
      <c r="V223" s="30">
        <f t="shared" si="23"/>
        <v>0</v>
      </c>
      <c r="W223" s="20">
        <v>0</v>
      </c>
      <c r="X223" s="20">
        <v>0</v>
      </c>
      <c r="Y223" s="20">
        <v>0</v>
      </c>
      <c r="Z223" s="20">
        <v>0</v>
      </c>
      <c r="AA223" s="20">
        <v>0</v>
      </c>
      <c r="AB223" s="20">
        <v>0</v>
      </c>
      <c r="AC223" s="20">
        <v>548400.39</v>
      </c>
      <c r="AD223" s="30">
        <f t="shared" si="18"/>
        <v>0</v>
      </c>
      <c r="AE223" s="30"/>
      <c r="AF223" s="30">
        <f t="shared" si="19"/>
        <v>0</v>
      </c>
      <c r="AG223" s="30"/>
      <c r="AH223" s="30">
        <f t="shared" si="20"/>
        <v>0</v>
      </c>
    </row>
    <row r="224" spans="1:34" x14ac:dyDescent="0.35">
      <c r="A224" t="s">
        <v>965</v>
      </c>
      <c r="B224" s="26">
        <v>8470720</v>
      </c>
      <c r="C224" s="5" t="s">
        <v>434</v>
      </c>
      <c r="D224" s="26">
        <v>421700</v>
      </c>
      <c r="E224" s="5" t="s">
        <v>34</v>
      </c>
      <c r="F224" s="5" t="s">
        <v>436</v>
      </c>
      <c r="G224" s="17">
        <v>0</v>
      </c>
      <c r="H224" s="17">
        <v>2000</v>
      </c>
      <c r="I224" s="17">
        <v>2000</v>
      </c>
      <c r="J224" s="18"/>
      <c r="K224" s="18"/>
      <c r="L224" s="17">
        <v>0</v>
      </c>
      <c r="M224" s="8" t="s">
        <v>20</v>
      </c>
      <c r="N224" s="8" t="s">
        <v>21</v>
      </c>
      <c r="O224" s="8" t="s">
        <v>22</v>
      </c>
      <c r="P224" s="9" t="s">
        <v>23</v>
      </c>
      <c r="Q224" s="14">
        <v>0</v>
      </c>
      <c r="R224" s="14">
        <v>0</v>
      </c>
      <c r="S224" s="20">
        <v>2000</v>
      </c>
      <c r="T224" s="30">
        <f t="shared" si="21"/>
        <v>1800</v>
      </c>
      <c r="U224" s="30">
        <f t="shared" si="22"/>
        <v>1600</v>
      </c>
      <c r="V224" s="30">
        <f t="shared" si="23"/>
        <v>1400</v>
      </c>
      <c r="W224" s="20">
        <v>4000</v>
      </c>
      <c r="X224" s="20">
        <v>4000</v>
      </c>
      <c r="Y224" s="20">
        <v>2000</v>
      </c>
      <c r="Z224" s="20">
        <v>4000</v>
      </c>
      <c r="AA224" s="20">
        <v>4000</v>
      </c>
      <c r="AB224" s="20">
        <v>0</v>
      </c>
      <c r="AC224" s="20">
        <v>0</v>
      </c>
      <c r="AD224" s="30">
        <f t="shared" si="18"/>
        <v>0</v>
      </c>
      <c r="AE224" s="30"/>
      <c r="AF224" s="30">
        <f t="shared" si="19"/>
        <v>0</v>
      </c>
      <c r="AG224" s="30"/>
      <c r="AH224" s="30">
        <f t="shared" si="20"/>
        <v>0</v>
      </c>
    </row>
    <row r="225" spans="1:34" x14ac:dyDescent="0.35">
      <c r="A225" t="s">
        <v>965</v>
      </c>
      <c r="B225" s="26">
        <v>8470720</v>
      </c>
      <c r="C225" s="5" t="s">
        <v>434</v>
      </c>
      <c r="D225" s="26">
        <v>426900</v>
      </c>
      <c r="E225" s="5" t="s">
        <v>360</v>
      </c>
      <c r="F225" s="5" t="s">
        <v>437</v>
      </c>
      <c r="G225" s="17">
        <v>8262</v>
      </c>
      <c r="H225" s="17">
        <v>8262</v>
      </c>
      <c r="I225" s="17">
        <v>2183.8000000000002</v>
      </c>
      <c r="J225" s="17">
        <v>1</v>
      </c>
      <c r="K225" s="18"/>
      <c r="L225" s="17">
        <v>6077.2</v>
      </c>
      <c r="M225" s="8" t="s">
        <v>20</v>
      </c>
      <c r="N225" s="8" t="s">
        <v>21</v>
      </c>
      <c r="O225" s="8" t="s">
        <v>22</v>
      </c>
      <c r="P225" s="9" t="s">
        <v>23</v>
      </c>
      <c r="Q225" s="14">
        <v>-5802</v>
      </c>
      <c r="R225" s="14">
        <v>-5803.32</v>
      </c>
      <c r="S225" s="20">
        <v>10000</v>
      </c>
      <c r="T225" s="30">
        <f t="shared" si="21"/>
        <v>9000</v>
      </c>
      <c r="U225" s="30">
        <f t="shared" si="22"/>
        <v>8000</v>
      </c>
      <c r="V225" s="30">
        <f t="shared" si="23"/>
        <v>7000</v>
      </c>
      <c r="W225" s="20">
        <v>20000</v>
      </c>
      <c r="X225" s="20">
        <v>20000</v>
      </c>
      <c r="Y225" s="20">
        <v>10000</v>
      </c>
      <c r="Z225" s="20">
        <v>20000</v>
      </c>
      <c r="AA225" s="20">
        <v>20000</v>
      </c>
      <c r="AB225" s="20">
        <v>40616.89</v>
      </c>
      <c r="AC225" s="20">
        <v>123949.47</v>
      </c>
      <c r="AD225" s="30">
        <f t="shared" si="18"/>
        <v>0</v>
      </c>
      <c r="AE225" s="30"/>
      <c r="AF225" s="30">
        <f t="shared" si="19"/>
        <v>0</v>
      </c>
      <c r="AG225" s="30"/>
      <c r="AH225" s="30">
        <f t="shared" si="20"/>
        <v>0</v>
      </c>
    </row>
    <row r="226" spans="1:34" x14ac:dyDescent="0.35">
      <c r="A226" t="s">
        <v>965</v>
      </c>
      <c r="B226" s="26">
        <v>8470720</v>
      </c>
      <c r="C226" s="5" t="s">
        <v>434</v>
      </c>
      <c r="D226" s="26">
        <v>428200</v>
      </c>
      <c r="E226" s="5" t="s">
        <v>321</v>
      </c>
      <c r="F226" s="5" t="s">
        <v>438</v>
      </c>
      <c r="G226" s="17">
        <v>250127</v>
      </c>
      <c r="H226" s="17">
        <v>248127</v>
      </c>
      <c r="I226" s="17">
        <v>67242</v>
      </c>
      <c r="J226" s="17">
        <v>0</v>
      </c>
      <c r="K226" s="17">
        <v>39960</v>
      </c>
      <c r="L226" s="17">
        <v>140925</v>
      </c>
      <c r="M226" s="8" t="s">
        <v>20</v>
      </c>
      <c r="N226" s="8" t="s">
        <v>21</v>
      </c>
      <c r="O226" s="8" t="s">
        <v>22</v>
      </c>
      <c r="P226" s="9" t="s">
        <v>23</v>
      </c>
      <c r="Q226" s="14">
        <v>166690</v>
      </c>
      <c r="R226" s="14">
        <v>166689</v>
      </c>
      <c r="S226" s="20">
        <v>250000</v>
      </c>
      <c r="T226" s="30">
        <f t="shared" si="21"/>
        <v>225000</v>
      </c>
      <c r="U226" s="30">
        <f t="shared" si="22"/>
        <v>200000</v>
      </c>
      <c r="V226" s="30">
        <f t="shared" si="23"/>
        <v>175000</v>
      </c>
      <c r="W226" s="20">
        <v>300000</v>
      </c>
      <c r="X226" s="20">
        <v>300000</v>
      </c>
      <c r="Y226" s="20">
        <v>250000</v>
      </c>
      <c r="Z226" s="20">
        <v>300000</v>
      </c>
      <c r="AA226" s="20">
        <v>300000</v>
      </c>
      <c r="AB226" s="20">
        <v>0</v>
      </c>
      <c r="AC226" s="20">
        <v>0</v>
      </c>
      <c r="AD226" s="30">
        <f t="shared" si="18"/>
        <v>0</v>
      </c>
      <c r="AE226" s="30"/>
      <c r="AF226" s="30">
        <f t="shared" si="19"/>
        <v>0</v>
      </c>
      <c r="AG226" s="30"/>
      <c r="AH226" s="30">
        <f t="shared" si="20"/>
        <v>0</v>
      </c>
    </row>
    <row r="227" spans="1:34" x14ac:dyDescent="0.35">
      <c r="A227" t="s">
        <v>965</v>
      </c>
      <c r="B227" s="26">
        <v>8470720</v>
      </c>
      <c r="C227" s="5" t="s">
        <v>434</v>
      </c>
      <c r="D227" s="26">
        <v>435410</v>
      </c>
      <c r="E227" s="5" t="s">
        <v>58</v>
      </c>
      <c r="F227" s="5" t="s">
        <v>439</v>
      </c>
      <c r="G227" s="17">
        <v>385799</v>
      </c>
      <c r="H227" s="17">
        <v>385799</v>
      </c>
      <c r="I227" s="17">
        <v>117109.31</v>
      </c>
      <c r="J227" s="17">
        <v>2190.5300000000002</v>
      </c>
      <c r="K227" s="17">
        <v>595</v>
      </c>
      <c r="L227" s="17">
        <v>265904.15999999997</v>
      </c>
      <c r="M227" s="8" t="s">
        <v>20</v>
      </c>
      <c r="N227" s="8" t="s">
        <v>21</v>
      </c>
      <c r="O227" s="8" t="s">
        <v>22</v>
      </c>
      <c r="P227" s="9" t="s">
        <v>23</v>
      </c>
      <c r="Q227" s="14">
        <v>591681</v>
      </c>
      <c r="R227" s="14">
        <v>538849.67000000004</v>
      </c>
      <c r="S227" s="20">
        <v>840000</v>
      </c>
      <c r="T227" s="30">
        <f t="shared" si="21"/>
        <v>756000</v>
      </c>
      <c r="U227" s="30">
        <f t="shared" si="22"/>
        <v>672000</v>
      </c>
      <c r="V227" s="30">
        <f t="shared" si="23"/>
        <v>588000</v>
      </c>
      <c r="W227" s="20">
        <v>900000</v>
      </c>
      <c r="X227" s="20">
        <v>900000</v>
      </c>
      <c r="Y227" s="20">
        <v>840000</v>
      </c>
      <c r="Z227" s="20">
        <v>900000</v>
      </c>
      <c r="AA227" s="20">
        <v>900000</v>
      </c>
      <c r="AB227" s="20">
        <v>1236255.19</v>
      </c>
      <c r="AC227" s="20">
        <v>1235808.3899999999</v>
      </c>
      <c r="AD227" s="30">
        <f t="shared" si="18"/>
        <v>0</v>
      </c>
      <c r="AE227" s="30"/>
      <c r="AF227" s="30">
        <f t="shared" si="19"/>
        <v>0</v>
      </c>
      <c r="AG227" s="30"/>
      <c r="AH227" s="30">
        <f t="shared" si="20"/>
        <v>0</v>
      </c>
    </row>
    <row r="228" spans="1:34" x14ac:dyDescent="0.35">
      <c r="A228" t="s">
        <v>965</v>
      </c>
      <c r="B228" s="26">
        <v>8470720</v>
      </c>
      <c r="C228" s="5" t="s">
        <v>434</v>
      </c>
      <c r="D228" s="26">
        <v>436120</v>
      </c>
      <c r="E228" s="5" t="s">
        <v>431</v>
      </c>
      <c r="F228" s="5" t="s">
        <v>440</v>
      </c>
      <c r="G228" s="17">
        <v>45814</v>
      </c>
      <c r="H228" s="17">
        <v>45814</v>
      </c>
      <c r="I228" s="17">
        <v>28750</v>
      </c>
      <c r="J228" s="17">
        <v>6659</v>
      </c>
      <c r="K228" s="17">
        <v>0</v>
      </c>
      <c r="L228" s="17">
        <v>10405</v>
      </c>
      <c r="M228" s="8" t="s">
        <v>20</v>
      </c>
      <c r="N228" s="8" t="s">
        <v>21</v>
      </c>
      <c r="O228" s="8" t="s">
        <v>22</v>
      </c>
      <c r="P228" s="9" t="s">
        <v>23</v>
      </c>
      <c r="Q228" s="14">
        <v>121326</v>
      </c>
      <c r="R228" s="14">
        <v>115059.58</v>
      </c>
      <c r="S228" s="20">
        <v>120000</v>
      </c>
      <c r="T228" s="30">
        <f t="shared" si="21"/>
        <v>108000</v>
      </c>
      <c r="U228" s="30">
        <f t="shared" si="22"/>
        <v>96000</v>
      </c>
      <c r="V228" s="30">
        <f t="shared" si="23"/>
        <v>84000</v>
      </c>
      <c r="W228" s="20">
        <v>120000</v>
      </c>
      <c r="X228" s="20">
        <v>120000</v>
      </c>
      <c r="Y228" s="20">
        <v>120000</v>
      </c>
      <c r="Z228" s="20">
        <v>120000</v>
      </c>
      <c r="AA228" s="20">
        <v>120000</v>
      </c>
      <c r="AB228" s="20">
        <v>349352.43</v>
      </c>
      <c r="AC228" s="20">
        <v>310492.46999999997</v>
      </c>
      <c r="AD228" s="30">
        <f t="shared" si="18"/>
        <v>0</v>
      </c>
      <c r="AE228" s="30"/>
      <c r="AF228" s="30">
        <f t="shared" si="19"/>
        <v>0</v>
      </c>
      <c r="AG228" s="30"/>
      <c r="AH228" s="30">
        <f t="shared" si="20"/>
        <v>0</v>
      </c>
    </row>
    <row r="229" spans="1:34" x14ac:dyDescent="0.35">
      <c r="A229" t="s">
        <v>965</v>
      </c>
      <c r="B229" s="26">
        <v>8470730</v>
      </c>
      <c r="C229" s="5" t="s">
        <v>442</v>
      </c>
      <c r="D229" s="26">
        <v>421000</v>
      </c>
      <c r="E229" s="5" t="s">
        <v>31</v>
      </c>
      <c r="F229" s="5" t="s">
        <v>443</v>
      </c>
      <c r="G229" s="17">
        <v>35000</v>
      </c>
      <c r="H229" s="17">
        <v>0</v>
      </c>
      <c r="I229" s="18"/>
      <c r="J229" s="18"/>
      <c r="K229" s="18"/>
      <c r="L229" s="17">
        <v>0</v>
      </c>
      <c r="M229" s="8" t="s">
        <v>20</v>
      </c>
      <c r="N229" s="8" t="s">
        <v>21</v>
      </c>
      <c r="O229" s="8" t="s">
        <v>22</v>
      </c>
      <c r="P229" s="9" t="s">
        <v>23</v>
      </c>
      <c r="Q229" s="14">
        <v>0</v>
      </c>
      <c r="R229" s="14">
        <v>-5100</v>
      </c>
      <c r="S229" s="20">
        <v>300000</v>
      </c>
      <c r="T229" s="30">
        <f t="shared" si="21"/>
        <v>270000</v>
      </c>
      <c r="U229" s="30">
        <f t="shared" si="22"/>
        <v>240000</v>
      </c>
      <c r="V229" s="30">
        <f t="shared" si="23"/>
        <v>210000</v>
      </c>
      <c r="W229" s="20">
        <v>300000</v>
      </c>
      <c r="X229" s="20">
        <v>300000</v>
      </c>
      <c r="Y229" s="20">
        <v>300000</v>
      </c>
      <c r="Z229" s="20">
        <v>300000</v>
      </c>
      <c r="AA229" s="20">
        <v>300000</v>
      </c>
      <c r="AB229" s="20">
        <v>0</v>
      </c>
      <c r="AC229" s="20">
        <v>0</v>
      </c>
      <c r="AD229" s="30">
        <f t="shared" si="18"/>
        <v>0</v>
      </c>
      <c r="AE229" s="30"/>
      <c r="AF229" s="30">
        <f t="shared" si="19"/>
        <v>0</v>
      </c>
      <c r="AG229" s="30"/>
      <c r="AH229" s="30">
        <f t="shared" si="20"/>
        <v>0</v>
      </c>
    </row>
    <row r="230" spans="1:34" x14ac:dyDescent="0.35">
      <c r="A230" t="s">
        <v>965</v>
      </c>
      <c r="B230" s="26">
        <v>8470730</v>
      </c>
      <c r="C230" s="5" t="s">
        <v>442</v>
      </c>
      <c r="D230" s="26">
        <v>425510</v>
      </c>
      <c r="E230" s="5" t="s">
        <v>37</v>
      </c>
      <c r="F230" s="5" t="s">
        <v>444</v>
      </c>
      <c r="G230" s="17">
        <v>15000</v>
      </c>
      <c r="H230" s="17">
        <v>15000</v>
      </c>
      <c r="I230" s="17">
        <v>-9525</v>
      </c>
      <c r="J230" s="18"/>
      <c r="K230" s="17">
        <v>0</v>
      </c>
      <c r="L230" s="17">
        <v>24525</v>
      </c>
      <c r="M230" s="8" t="s">
        <v>20</v>
      </c>
      <c r="N230" s="8" t="s">
        <v>21</v>
      </c>
      <c r="O230" s="8" t="s">
        <v>22</v>
      </c>
      <c r="P230" s="9" t="s">
        <v>23</v>
      </c>
      <c r="Q230" s="14">
        <v>-59185</v>
      </c>
      <c r="R230" s="14">
        <v>34863.550000000003</v>
      </c>
      <c r="S230" s="20">
        <v>50000</v>
      </c>
      <c r="T230" s="30">
        <f t="shared" si="21"/>
        <v>45000</v>
      </c>
      <c r="U230" s="30">
        <f t="shared" si="22"/>
        <v>40000</v>
      </c>
      <c r="V230" s="30">
        <f t="shared" si="23"/>
        <v>35000</v>
      </c>
      <c r="W230" s="20">
        <v>50000</v>
      </c>
      <c r="X230" s="20">
        <v>50000</v>
      </c>
      <c r="Y230" s="20">
        <v>50000</v>
      </c>
      <c r="Z230" s="20">
        <v>50000</v>
      </c>
      <c r="AA230" s="20">
        <v>50000</v>
      </c>
      <c r="AB230" s="20">
        <v>462130</v>
      </c>
      <c r="AC230" s="20">
        <v>209622.5</v>
      </c>
      <c r="AD230" s="30">
        <f t="shared" si="18"/>
        <v>0</v>
      </c>
      <c r="AE230" s="30"/>
      <c r="AF230" s="30">
        <f t="shared" si="19"/>
        <v>0</v>
      </c>
      <c r="AG230" s="30"/>
      <c r="AH230" s="30">
        <f t="shared" si="20"/>
        <v>0</v>
      </c>
    </row>
    <row r="231" spans="1:34" x14ac:dyDescent="0.35">
      <c r="A231" t="s">
        <v>965</v>
      </c>
      <c r="B231" s="26">
        <v>8470730</v>
      </c>
      <c r="C231" s="5" t="s">
        <v>442</v>
      </c>
      <c r="D231" s="26">
        <v>425900</v>
      </c>
      <c r="E231" s="5" t="s">
        <v>40</v>
      </c>
      <c r="F231" s="5" t="s">
        <v>445</v>
      </c>
      <c r="G231" s="17">
        <v>6363</v>
      </c>
      <c r="H231" s="17">
        <v>6363</v>
      </c>
      <c r="I231" s="18"/>
      <c r="J231" s="18"/>
      <c r="K231" s="18"/>
      <c r="L231" s="17">
        <v>6363</v>
      </c>
      <c r="M231" s="8" t="s">
        <v>20</v>
      </c>
      <c r="N231" s="8" t="s">
        <v>21</v>
      </c>
      <c r="O231" s="8" t="s">
        <v>22</v>
      </c>
      <c r="P231" s="9" t="s">
        <v>23</v>
      </c>
      <c r="Q231" s="14">
        <v>6363</v>
      </c>
      <c r="R231" s="14">
        <v>6363</v>
      </c>
      <c r="S231" s="20">
        <v>250000</v>
      </c>
      <c r="T231" s="30">
        <f t="shared" si="21"/>
        <v>225000</v>
      </c>
      <c r="U231" s="30">
        <f t="shared" si="22"/>
        <v>200000</v>
      </c>
      <c r="V231" s="30">
        <f t="shared" si="23"/>
        <v>175000</v>
      </c>
      <c r="W231" s="20">
        <v>250000</v>
      </c>
      <c r="X231" s="20">
        <v>250000</v>
      </c>
      <c r="Y231" s="20">
        <v>250000</v>
      </c>
      <c r="Z231" s="20">
        <v>250000</v>
      </c>
      <c r="AA231" s="20">
        <v>250000</v>
      </c>
      <c r="AB231" s="20">
        <v>11500</v>
      </c>
      <c r="AC231" s="20">
        <v>15459.2</v>
      </c>
      <c r="AD231" s="30">
        <f t="shared" si="18"/>
        <v>0</v>
      </c>
      <c r="AE231" s="30"/>
      <c r="AF231" s="30">
        <f t="shared" si="19"/>
        <v>0</v>
      </c>
      <c r="AG231" s="30"/>
      <c r="AH231" s="30">
        <f t="shared" si="20"/>
        <v>0</v>
      </c>
    </row>
    <row r="232" spans="1:34" x14ac:dyDescent="0.35">
      <c r="A232" t="s">
        <v>965</v>
      </c>
      <c r="B232" s="26">
        <v>8470730</v>
      </c>
      <c r="C232" s="5" t="s">
        <v>442</v>
      </c>
      <c r="D232" s="26">
        <v>426610</v>
      </c>
      <c r="E232" s="5" t="s">
        <v>43</v>
      </c>
      <c r="F232" s="5" t="s">
        <v>446</v>
      </c>
      <c r="G232" s="17">
        <v>365000</v>
      </c>
      <c r="H232" s="17">
        <v>365000</v>
      </c>
      <c r="I232" s="17">
        <v>177809.93</v>
      </c>
      <c r="J232" s="17">
        <v>173550</v>
      </c>
      <c r="K232" s="17">
        <v>0</v>
      </c>
      <c r="L232" s="17">
        <v>13640.07</v>
      </c>
      <c r="M232" s="8" t="s">
        <v>20</v>
      </c>
      <c r="N232" s="8" t="s">
        <v>21</v>
      </c>
      <c r="O232" s="8" t="s">
        <v>22</v>
      </c>
      <c r="P232" s="9" t="s">
        <v>23</v>
      </c>
      <c r="Q232" s="14">
        <v>710396</v>
      </c>
      <c r="R232" s="14">
        <v>710394.93</v>
      </c>
      <c r="S232" s="20">
        <v>600000</v>
      </c>
      <c r="T232" s="30">
        <f t="shared" si="21"/>
        <v>540000</v>
      </c>
      <c r="U232" s="30">
        <f t="shared" si="22"/>
        <v>480000</v>
      </c>
      <c r="V232" s="30">
        <f t="shared" si="23"/>
        <v>420000</v>
      </c>
      <c r="W232" s="20">
        <v>600000</v>
      </c>
      <c r="X232" s="20">
        <v>600000</v>
      </c>
      <c r="Y232" s="20">
        <v>600000</v>
      </c>
      <c r="Z232" s="20">
        <v>600000</v>
      </c>
      <c r="AA232" s="20">
        <v>600000</v>
      </c>
      <c r="AB232" s="20">
        <v>0</v>
      </c>
      <c r="AC232" s="20">
        <v>13495.7</v>
      </c>
      <c r="AD232" s="30">
        <f t="shared" si="18"/>
        <v>0</v>
      </c>
      <c r="AE232" s="30"/>
      <c r="AF232" s="30">
        <f t="shared" si="19"/>
        <v>0</v>
      </c>
      <c r="AG232" s="30"/>
      <c r="AH232" s="30">
        <f t="shared" si="20"/>
        <v>0</v>
      </c>
    </row>
    <row r="233" spans="1:34" x14ac:dyDescent="0.35">
      <c r="A233" t="s">
        <v>965</v>
      </c>
      <c r="B233" s="26">
        <v>8470730</v>
      </c>
      <c r="C233" s="5" t="s">
        <v>442</v>
      </c>
      <c r="D233" s="26">
        <v>427200</v>
      </c>
      <c r="E233" s="5" t="s">
        <v>89</v>
      </c>
      <c r="F233" s="5" t="s">
        <v>447</v>
      </c>
      <c r="G233" s="17">
        <v>4420</v>
      </c>
      <c r="H233" s="17">
        <v>4420</v>
      </c>
      <c r="I233" s="17">
        <v>9360</v>
      </c>
      <c r="J233" s="18"/>
      <c r="K233" s="18"/>
      <c r="L233" s="17">
        <v>-4940</v>
      </c>
      <c r="M233" s="8" t="s">
        <v>20</v>
      </c>
      <c r="N233" s="8" t="s">
        <v>21</v>
      </c>
      <c r="O233" s="8" t="s">
        <v>22</v>
      </c>
      <c r="P233" s="9" t="s">
        <v>23</v>
      </c>
      <c r="Q233" s="14">
        <v>0</v>
      </c>
      <c r="R233" s="14">
        <v>0</v>
      </c>
      <c r="S233" s="20">
        <v>0</v>
      </c>
      <c r="T233" s="30">
        <f t="shared" si="21"/>
        <v>0</v>
      </c>
      <c r="U233" s="30">
        <f t="shared" si="22"/>
        <v>0</v>
      </c>
      <c r="V233" s="30">
        <f t="shared" si="23"/>
        <v>0</v>
      </c>
      <c r="W233" s="20">
        <v>0</v>
      </c>
      <c r="X233" s="20">
        <v>0</v>
      </c>
      <c r="Y233" s="20">
        <v>0</v>
      </c>
      <c r="Z233" s="20">
        <v>0</v>
      </c>
      <c r="AA233" s="20">
        <v>0</v>
      </c>
      <c r="AB233" s="20">
        <v>0</v>
      </c>
      <c r="AC233" s="20">
        <v>0</v>
      </c>
      <c r="AD233" s="30">
        <f t="shared" si="18"/>
        <v>0</v>
      </c>
      <c r="AE233" s="30"/>
      <c r="AF233" s="30">
        <f t="shared" si="19"/>
        <v>0</v>
      </c>
      <c r="AG233" s="30"/>
      <c r="AH233" s="30">
        <f t="shared" si="20"/>
        <v>0</v>
      </c>
    </row>
    <row r="234" spans="1:34" x14ac:dyDescent="0.35">
      <c r="A234" t="s">
        <v>965</v>
      </c>
      <c r="B234" s="26">
        <v>8470730</v>
      </c>
      <c r="C234" s="5" t="s">
        <v>442</v>
      </c>
      <c r="D234" s="26">
        <v>427900</v>
      </c>
      <c r="E234" s="5" t="s">
        <v>49</v>
      </c>
      <c r="F234" s="5" t="s">
        <v>448</v>
      </c>
      <c r="G234" s="17">
        <v>10000</v>
      </c>
      <c r="H234" s="17">
        <v>10000</v>
      </c>
      <c r="I234" s="18"/>
      <c r="J234" s="18"/>
      <c r="K234" s="18"/>
      <c r="L234" s="17">
        <v>10000</v>
      </c>
      <c r="M234" s="8" t="s">
        <v>20</v>
      </c>
      <c r="N234" s="8" t="s">
        <v>21</v>
      </c>
      <c r="O234" s="8" t="s">
        <v>22</v>
      </c>
      <c r="P234" s="9" t="s">
        <v>23</v>
      </c>
      <c r="Q234" s="14">
        <v>0</v>
      </c>
      <c r="R234" s="14">
        <v>0</v>
      </c>
      <c r="S234" s="20">
        <v>10000</v>
      </c>
      <c r="T234" s="30">
        <f t="shared" si="21"/>
        <v>9000</v>
      </c>
      <c r="U234" s="30">
        <f t="shared" si="22"/>
        <v>8000</v>
      </c>
      <c r="V234" s="30">
        <f t="shared" si="23"/>
        <v>7000</v>
      </c>
      <c r="W234" s="20">
        <v>10000</v>
      </c>
      <c r="X234" s="20">
        <v>10000</v>
      </c>
      <c r="Y234" s="20">
        <v>10000</v>
      </c>
      <c r="Z234" s="20">
        <v>10000</v>
      </c>
      <c r="AA234" s="20">
        <v>10000</v>
      </c>
      <c r="AB234" s="20">
        <v>14135</v>
      </c>
      <c r="AC234" s="20">
        <v>0</v>
      </c>
      <c r="AD234" s="30">
        <f t="shared" si="18"/>
        <v>0</v>
      </c>
      <c r="AE234" s="30"/>
      <c r="AF234" s="30">
        <f t="shared" si="19"/>
        <v>0</v>
      </c>
      <c r="AG234" s="30"/>
      <c r="AH234" s="30">
        <f t="shared" si="20"/>
        <v>0</v>
      </c>
    </row>
    <row r="235" spans="1:34" x14ac:dyDescent="0.35">
      <c r="A235" t="s">
        <v>965</v>
      </c>
      <c r="B235" s="26">
        <v>8470730</v>
      </c>
      <c r="C235" s="5" t="s">
        <v>442</v>
      </c>
      <c r="D235" s="26">
        <v>428640</v>
      </c>
      <c r="E235" s="5" t="s">
        <v>55</v>
      </c>
      <c r="F235" s="5" t="s">
        <v>449</v>
      </c>
      <c r="G235" s="17">
        <v>40000</v>
      </c>
      <c r="H235" s="17">
        <v>40000</v>
      </c>
      <c r="I235" s="18"/>
      <c r="J235" s="18"/>
      <c r="K235" s="18"/>
      <c r="L235" s="17">
        <v>40000</v>
      </c>
      <c r="M235" s="8" t="s">
        <v>20</v>
      </c>
      <c r="N235" s="8" t="s">
        <v>21</v>
      </c>
      <c r="O235" s="8" t="s">
        <v>22</v>
      </c>
      <c r="P235" s="9" t="s">
        <v>23</v>
      </c>
      <c r="Q235" s="14">
        <v>0</v>
      </c>
      <c r="R235" s="14">
        <v>0</v>
      </c>
      <c r="S235" s="20">
        <v>250000</v>
      </c>
      <c r="T235" s="30">
        <f t="shared" si="21"/>
        <v>225000</v>
      </c>
      <c r="U235" s="30">
        <f t="shared" si="22"/>
        <v>200000</v>
      </c>
      <c r="V235" s="30">
        <f t="shared" si="23"/>
        <v>175000</v>
      </c>
      <c r="W235" s="20">
        <v>250000</v>
      </c>
      <c r="X235" s="20">
        <v>250000</v>
      </c>
      <c r="Y235" s="20">
        <v>250000</v>
      </c>
      <c r="Z235" s="20">
        <v>250000</v>
      </c>
      <c r="AA235" s="20">
        <v>250000</v>
      </c>
      <c r="AB235" s="20">
        <v>0</v>
      </c>
      <c r="AC235" s="20">
        <v>0</v>
      </c>
      <c r="AD235" s="30">
        <f t="shared" si="18"/>
        <v>0</v>
      </c>
      <c r="AE235" s="30"/>
      <c r="AF235" s="30">
        <f t="shared" si="19"/>
        <v>0</v>
      </c>
      <c r="AG235" s="30"/>
      <c r="AH235" s="30">
        <f t="shared" si="20"/>
        <v>0</v>
      </c>
    </row>
    <row r="236" spans="1:34" x14ac:dyDescent="0.35">
      <c r="A236" t="s">
        <v>965</v>
      </c>
      <c r="B236" s="26">
        <v>8470730</v>
      </c>
      <c r="C236" s="5" t="s">
        <v>442</v>
      </c>
      <c r="D236" s="26">
        <v>436110</v>
      </c>
      <c r="E236" s="5" t="s">
        <v>64</v>
      </c>
      <c r="F236" s="5" t="s">
        <v>450</v>
      </c>
      <c r="G236" s="17">
        <v>75479</v>
      </c>
      <c r="H236" s="17">
        <v>75479</v>
      </c>
      <c r="I236" s="17">
        <v>7140</v>
      </c>
      <c r="J236" s="17">
        <v>14400</v>
      </c>
      <c r="K236" s="18"/>
      <c r="L236" s="17">
        <v>53939</v>
      </c>
      <c r="M236" s="8" t="s">
        <v>20</v>
      </c>
      <c r="N236" s="8" t="s">
        <v>21</v>
      </c>
      <c r="O236" s="8" t="s">
        <v>22</v>
      </c>
      <c r="P236" s="9" t="s">
        <v>23</v>
      </c>
      <c r="Q236" s="14">
        <v>29326</v>
      </c>
      <c r="R236" s="14">
        <v>29325</v>
      </c>
      <c r="S236" s="20">
        <v>50000</v>
      </c>
      <c r="T236" s="30">
        <f t="shared" si="21"/>
        <v>45000</v>
      </c>
      <c r="U236" s="30">
        <f t="shared" si="22"/>
        <v>40000</v>
      </c>
      <c r="V236" s="30">
        <f t="shared" si="23"/>
        <v>35000</v>
      </c>
      <c r="W236" s="20">
        <v>50000</v>
      </c>
      <c r="X236" s="20">
        <v>50000</v>
      </c>
      <c r="Y236" s="20">
        <v>50000</v>
      </c>
      <c r="Z236" s="20">
        <v>50000</v>
      </c>
      <c r="AA236" s="20">
        <v>50000</v>
      </c>
      <c r="AB236" s="20">
        <v>780</v>
      </c>
      <c r="AC236" s="20">
        <v>13910</v>
      </c>
      <c r="AD236" s="30">
        <f t="shared" si="18"/>
        <v>0</v>
      </c>
      <c r="AE236" s="30"/>
      <c r="AF236" s="30">
        <f t="shared" si="19"/>
        <v>0</v>
      </c>
      <c r="AG236" s="30"/>
      <c r="AH236" s="30">
        <f t="shared" si="20"/>
        <v>0</v>
      </c>
    </row>
    <row r="237" spans="1:34" x14ac:dyDescent="0.35">
      <c r="A237" t="s">
        <v>952</v>
      </c>
      <c r="B237" s="26">
        <v>8470810</v>
      </c>
      <c r="C237" s="5" t="s">
        <v>452</v>
      </c>
      <c r="D237" s="26">
        <v>420810</v>
      </c>
      <c r="E237" s="5" t="s">
        <v>454</v>
      </c>
      <c r="F237" s="5" t="s">
        <v>455</v>
      </c>
      <c r="G237" s="17">
        <v>300000</v>
      </c>
      <c r="H237" s="17">
        <v>300000</v>
      </c>
      <c r="I237" s="17">
        <v>300000</v>
      </c>
      <c r="J237" s="18"/>
      <c r="K237" s="18"/>
      <c r="L237" s="17">
        <v>0</v>
      </c>
      <c r="M237" s="8" t="s">
        <v>20</v>
      </c>
      <c r="N237" s="8" t="s">
        <v>21</v>
      </c>
      <c r="O237" s="8" t="s">
        <v>22</v>
      </c>
      <c r="P237" s="9" t="s">
        <v>23</v>
      </c>
      <c r="Q237" s="14">
        <v>424707.69</v>
      </c>
      <c r="R237" s="14">
        <v>424706.5</v>
      </c>
      <c r="S237" s="20">
        <v>10351793</v>
      </c>
      <c r="T237" s="30">
        <f t="shared" si="21"/>
        <v>9316613.7000000011</v>
      </c>
      <c r="U237" s="30">
        <f t="shared" si="22"/>
        <v>8281434.4000000004</v>
      </c>
      <c r="V237" s="30">
        <f t="shared" si="23"/>
        <v>7246255.0999999996</v>
      </c>
      <c r="W237" s="20">
        <v>13302894</v>
      </c>
      <c r="X237" s="20">
        <v>13897471</v>
      </c>
      <c r="Y237" s="20">
        <v>10351793</v>
      </c>
      <c r="Z237" s="20">
        <v>13302894</v>
      </c>
      <c r="AA237" s="20">
        <v>13897471</v>
      </c>
      <c r="AB237" s="20">
        <v>5695281.6399999997</v>
      </c>
      <c r="AC237" s="20">
        <v>459600</v>
      </c>
      <c r="AD237" s="30">
        <f t="shared" si="18"/>
        <v>0</v>
      </c>
      <c r="AE237" s="30"/>
      <c r="AF237" s="30">
        <f t="shared" si="19"/>
        <v>0</v>
      </c>
      <c r="AG237" s="30"/>
      <c r="AH237" s="30">
        <f t="shared" si="20"/>
        <v>0</v>
      </c>
    </row>
    <row r="238" spans="1:34" x14ac:dyDescent="0.35">
      <c r="A238" t="s">
        <v>952</v>
      </c>
      <c r="B238" s="26">
        <v>8470810</v>
      </c>
      <c r="C238" s="5" t="s">
        <v>452</v>
      </c>
      <c r="D238" s="26">
        <v>421100</v>
      </c>
      <c r="E238" s="5" t="s">
        <v>339</v>
      </c>
      <c r="F238" s="5" t="s">
        <v>456</v>
      </c>
      <c r="G238" s="17">
        <v>24291785</v>
      </c>
      <c r="H238" s="17">
        <v>2267778</v>
      </c>
      <c r="I238" s="17">
        <v>25733.580000000198</v>
      </c>
      <c r="J238" s="17">
        <v>1</v>
      </c>
      <c r="K238" s="18"/>
      <c r="L238" s="17">
        <v>2242043.42</v>
      </c>
      <c r="M238" s="8" t="s">
        <v>20</v>
      </c>
      <c r="N238" s="8" t="s">
        <v>21</v>
      </c>
      <c r="O238" s="8" t="s">
        <v>22</v>
      </c>
      <c r="P238" s="9" t="s">
        <v>23</v>
      </c>
      <c r="Q238" s="14">
        <v>22726412.100000001</v>
      </c>
      <c r="R238" s="14">
        <v>22649527.91</v>
      </c>
      <c r="S238" s="20">
        <v>7465191.8000000007</v>
      </c>
      <c r="T238" s="30">
        <f t="shared" si="21"/>
        <v>6718672.620000001</v>
      </c>
      <c r="U238" s="30">
        <f t="shared" si="22"/>
        <v>5972153.4400000013</v>
      </c>
      <c r="V238" s="30">
        <f t="shared" si="23"/>
        <v>5225634.26</v>
      </c>
      <c r="W238" s="20">
        <v>8211710.9800000014</v>
      </c>
      <c r="X238" s="20">
        <v>9032882.0780000016</v>
      </c>
      <c r="Y238" s="20">
        <v>7465191.8000000007</v>
      </c>
      <c r="Z238" s="20">
        <v>8211710.9800000014</v>
      </c>
      <c r="AA238" s="20">
        <v>9032882.0780000016</v>
      </c>
      <c r="AB238" s="20">
        <v>3935398.89</v>
      </c>
      <c r="AC238" s="20">
        <v>1249360</v>
      </c>
      <c r="AD238" s="30">
        <f t="shared" si="18"/>
        <v>0</v>
      </c>
      <c r="AE238" s="30"/>
      <c r="AF238" s="30">
        <f t="shared" si="19"/>
        <v>0</v>
      </c>
      <c r="AG238" s="30"/>
      <c r="AH238" s="30">
        <f t="shared" si="20"/>
        <v>0</v>
      </c>
    </row>
    <row r="239" spans="1:34" x14ac:dyDescent="0.35">
      <c r="A239" t="s">
        <v>952</v>
      </c>
      <c r="B239" s="26">
        <v>8470810</v>
      </c>
      <c r="C239" s="5" t="s">
        <v>452</v>
      </c>
      <c r="D239" s="26">
        <v>426610</v>
      </c>
      <c r="E239" s="5" t="s">
        <v>43</v>
      </c>
      <c r="F239" s="5" t="s">
        <v>457</v>
      </c>
      <c r="G239" s="17">
        <v>9324328</v>
      </c>
      <c r="H239" s="17">
        <v>9324328</v>
      </c>
      <c r="I239" s="17">
        <v>554323.66</v>
      </c>
      <c r="J239" s="17">
        <v>6400864.8399999999</v>
      </c>
      <c r="K239" s="17">
        <v>1433442.15</v>
      </c>
      <c r="L239" s="17">
        <v>935697.35</v>
      </c>
      <c r="M239" s="8" t="s">
        <v>20</v>
      </c>
      <c r="N239" s="8" t="s">
        <v>21</v>
      </c>
      <c r="O239" s="8" t="s">
        <v>22</v>
      </c>
      <c r="P239" s="9" t="s">
        <v>23</v>
      </c>
      <c r="Q239" s="14">
        <v>7539606.4699999997</v>
      </c>
      <c r="R239" s="14">
        <v>7385942.2800000003</v>
      </c>
      <c r="S239" s="20">
        <v>8612571.1035000011</v>
      </c>
      <c r="T239" s="30">
        <f t="shared" si="21"/>
        <v>7751313.9931500014</v>
      </c>
      <c r="U239" s="30">
        <f t="shared" si="22"/>
        <v>6890056.8828000017</v>
      </c>
      <c r="V239" s="30">
        <f t="shared" si="23"/>
        <v>6028799.77245</v>
      </c>
      <c r="W239" s="20">
        <v>9617838.3440750018</v>
      </c>
      <c r="X239" s="20">
        <v>10655268.324656252</v>
      </c>
      <c r="Y239" s="20">
        <v>8612571.1035000011</v>
      </c>
      <c r="Z239" s="20">
        <v>9617838.3440750018</v>
      </c>
      <c r="AA239" s="20">
        <v>10655268.324656252</v>
      </c>
      <c r="AB239" s="20">
        <v>7006716.75</v>
      </c>
      <c r="AC239" s="20">
        <v>8091447.3300000001</v>
      </c>
      <c r="AD239" s="30">
        <f t="shared" si="18"/>
        <v>0</v>
      </c>
      <c r="AE239" s="30"/>
      <c r="AF239" s="30">
        <f t="shared" si="19"/>
        <v>0</v>
      </c>
      <c r="AG239" s="30"/>
      <c r="AH239" s="30">
        <f t="shared" si="20"/>
        <v>0</v>
      </c>
    </row>
    <row r="240" spans="1:34" x14ac:dyDescent="0.35">
      <c r="A240" t="s">
        <v>952</v>
      </c>
      <c r="B240" s="26">
        <v>8470810</v>
      </c>
      <c r="C240" s="5" t="s">
        <v>452</v>
      </c>
      <c r="D240" s="26">
        <v>427810</v>
      </c>
      <c r="E240" s="5" t="s">
        <v>459</v>
      </c>
      <c r="F240" s="5" t="s">
        <v>460</v>
      </c>
      <c r="G240" s="17">
        <v>1068281</v>
      </c>
      <c r="H240" s="17">
        <v>1068281</v>
      </c>
      <c r="I240" s="17">
        <v>158783.60999999999</v>
      </c>
      <c r="J240" s="18"/>
      <c r="K240" s="18"/>
      <c r="L240" s="17">
        <v>909497.39</v>
      </c>
      <c r="M240" s="8" t="s">
        <v>20</v>
      </c>
      <c r="N240" s="8" t="s">
        <v>21</v>
      </c>
      <c r="O240" s="8" t="s">
        <v>22</v>
      </c>
      <c r="P240" s="9" t="s">
        <v>23</v>
      </c>
      <c r="Q240" s="14">
        <v>2582187.9500000002</v>
      </c>
      <c r="R240" s="14">
        <v>2582184.9500000002</v>
      </c>
      <c r="S240" s="20">
        <v>800000</v>
      </c>
      <c r="T240" s="30">
        <f t="shared" si="21"/>
        <v>720000</v>
      </c>
      <c r="U240" s="30">
        <f t="shared" si="22"/>
        <v>640000</v>
      </c>
      <c r="V240" s="30">
        <f t="shared" si="23"/>
        <v>560000</v>
      </c>
      <c r="W240" s="20">
        <v>860000</v>
      </c>
      <c r="X240" s="20">
        <v>920000</v>
      </c>
      <c r="Y240" s="20">
        <v>800000</v>
      </c>
      <c r="Z240" s="20">
        <v>860000</v>
      </c>
      <c r="AA240" s="20">
        <v>920000</v>
      </c>
      <c r="AB240" s="20">
        <v>1005942.16</v>
      </c>
      <c r="AC240" s="20">
        <v>1706226.62</v>
      </c>
      <c r="AD240" s="30">
        <f t="shared" si="18"/>
        <v>0</v>
      </c>
      <c r="AE240" s="30"/>
      <c r="AF240" s="30">
        <f t="shared" si="19"/>
        <v>0</v>
      </c>
      <c r="AG240" s="30"/>
      <c r="AH240" s="30">
        <f t="shared" si="20"/>
        <v>0</v>
      </c>
    </row>
    <row r="241" spans="1:35" x14ac:dyDescent="0.35">
      <c r="A241" t="s">
        <v>952</v>
      </c>
      <c r="B241" s="26">
        <v>8470810</v>
      </c>
      <c r="C241" s="5" t="s">
        <v>452</v>
      </c>
      <c r="D241" s="26">
        <v>427850</v>
      </c>
      <c r="E241" s="5" t="s">
        <v>462</v>
      </c>
      <c r="F241" s="5" t="s">
        <v>463</v>
      </c>
      <c r="G241" s="17">
        <v>2112872</v>
      </c>
      <c r="H241" s="17">
        <v>2112872</v>
      </c>
      <c r="I241" s="17">
        <v>2105954.06</v>
      </c>
      <c r="J241" s="18"/>
      <c r="K241" s="18"/>
      <c r="L241" s="17">
        <v>6917.9399999999396</v>
      </c>
      <c r="M241" s="8" t="s">
        <v>20</v>
      </c>
      <c r="N241" s="8" t="s">
        <v>21</v>
      </c>
      <c r="O241" s="8" t="s">
        <v>22</v>
      </c>
      <c r="P241" s="9" t="s">
        <v>23</v>
      </c>
      <c r="Q241" s="14">
        <v>6146327.2699999996</v>
      </c>
      <c r="R241" s="14">
        <v>6146326.8899999997</v>
      </c>
      <c r="S241" s="20">
        <v>2618028</v>
      </c>
      <c r="T241" s="30">
        <f t="shared" si="21"/>
        <v>2356225.2000000002</v>
      </c>
      <c r="U241" s="30">
        <f t="shared" si="22"/>
        <v>2094422.4000000001</v>
      </c>
      <c r="V241" s="30">
        <f t="shared" si="23"/>
        <v>1832619.5999999999</v>
      </c>
      <c r="W241" s="20">
        <v>2018028</v>
      </c>
      <c r="X241" s="20">
        <v>2018028</v>
      </c>
      <c r="Y241" s="20">
        <v>2618028</v>
      </c>
      <c r="Z241" s="20">
        <v>2018028</v>
      </c>
      <c r="AA241" s="20">
        <v>2018028</v>
      </c>
      <c r="AB241" s="20">
        <v>2083979.38</v>
      </c>
      <c r="AC241" s="20">
        <v>5668930.5999999996</v>
      </c>
      <c r="AD241" s="30">
        <f t="shared" si="18"/>
        <v>0</v>
      </c>
      <c r="AE241" s="30"/>
      <c r="AF241" s="30">
        <f t="shared" si="19"/>
        <v>0</v>
      </c>
      <c r="AG241" s="30"/>
      <c r="AH241" s="30">
        <f t="shared" si="20"/>
        <v>0</v>
      </c>
    </row>
    <row r="242" spans="1:35" x14ac:dyDescent="0.35">
      <c r="A242" t="s">
        <v>952</v>
      </c>
      <c r="B242" s="26">
        <v>8470810</v>
      </c>
      <c r="C242" s="5" t="s">
        <v>452</v>
      </c>
      <c r="D242" s="26">
        <v>427850</v>
      </c>
      <c r="E242" s="5" t="s">
        <v>462</v>
      </c>
      <c r="F242" s="5" t="s">
        <v>464</v>
      </c>
      <c r="G242" s="17">
        <v>1716216</v>
      </c>
      <c r="H242" s="17">
        <v>1716216</v>
      </c>
      <c r="I242" s="18"/>
      <c r="J242" s="18"/>
      <c r="K242" s="18"/>
      <c r="L242" s="17">
        <v>1716216</v>
      </c>
      <c r="M242" s="8" t="s">
        <v>179</v>
      </c>
      <c r="N242" s="8" t="s">
        <v>180</v>
      </c>
      <c r="O242" s="8" t="s">
        <v>22</v>
      </c>
      <c r="P242" s="9" t="s">
        <v>23</v>
      </c>
      <c r="Q242" s="14">
        <v>0</v>
      </c>
      <c r="R242" s="14">
        <v>0</v>
      </c>
      <c r="S242" s="20">
        <v>0</v>
      </c>
      <c r="T242" s="30">
        <f t="shared" si="21"/>
        <v>0</v>
      </c>
      <c r="U242" s="30">
        <f t="shared" si="22"/>
        <v>0</v>
      </c>
      <c r="V242" s="30">
        <f t="shared" si="23"/>
        <v>0</v>
      </c>
      <c r="W242" s="20">
        <v>0</v>
      </c>
      <c r="X242" s="20">
        <v>0</v>
      </c>
      <c r="Y242" s="20">
        <v>0</v>
      </c>
      <c r="Z242" s="20">
        <v>0</v>
      </c>
      <c r="AA242" s="20">
        <v>0</v>
      </c>
      <c r="AB242" s="20">
        <v>0</v>
      </c>
      <c r="AC242" s="20">
        <v>0</v>
      </c>
      <c r="AD242" s="30">
        <f t="shared" si="18"/>
        <v>0</v>
      </c>
      <c r="AE242" s="30"/>
      <c r="AF242" s="30">
        <f t="shared" si="19"/>
        <v>0</v>
      </c>
      <c r="AG242" s="30"/>
      <c r="AH242" s="30">
        <f t="shared" si="20"/>
        <v>0</v>
      </c>
    </row>
    <row r="243" spans="1:35" x14ac:dyDescent="0.35">
      <c r="A243" t="s">
        <v>952</v>
      </c>
      <c r="B243" s="26">
        <v>8470810</v>
      </c>
      <c r="C243" s="5" t="s">
        <v>452</v>
      </c>
      <c r="D243" s="26">
        <v>428090</v>
      </c>
      <c r="E243" s="5" t="s">
        <v>52</v>
      </c>
      <c r="F243" s="5" t="s">
        <v>465</v>
      </c>
      <c r="G243" s="17">
        <v>11500</v>
      </c>
      <c r="H243" s="17">
        <v>11500</v>
      </c>
      <c r="I243" s="18"/>
      <c r="J243" s="18"/>
      <c r="K243" s="18"/>
      <c r="L243" s="17">
        <v>11500</v>
      </c>
      <c r="M243" s="8" t="s">
        <v>20</v>
      </c>
      <c r="N243" s="8" t="s">
        <v>21</v>
      </c>
      <c r="O243" s="8" t="s">
        <v>22</v>
      </c>
      <c r="P243" s="9" t="s">
        <v>23</v>
      </c>
      <c r="Q243" s="14">
        <v>11500.8</v>
      </c>
      <c r="R243" s="14">
        <v>11500</v>
      </c>
      <c r="S243" s="20">
        <v>11500</v>
      </c>
      <c r="T243" s="30">
        <f t="shared" si="21"/>
        <v>10350</v>
      </c>
      <c r="U243" s="30">
        <f t="shared" si="22"/>
        <v>9200</v>
      </c>
      <c r="V243" s="30">
        <f t="shared" si="23"/>
        <v>8049.9999999999991</v>
      </c>
      <c r="W243" s="20">
        <v>11500</v>
      </c>
      <c r="X243" s="20">
        <v>11500</v>
      </c>
      <c r="Y243" s="20">
        <v>11500</v>
      </c>
      <c r="Z243" s="20">
        <v>11500</v>
      </c>
      <c r="AA243" s="20">
        <v>11500</v>
      </c>
      <c r="AB243" s="20">
        <v>2750</v>
      </c>
      <c r="AC243" s="20">
        <v>40500</v>
      </c>
      <c r="AD243" s="30">
        <f t="shared" si="18"/>
        <v>0</v>
      </c>
      <c r="AE243" s="30"/>
      <c r="AF243" s="30">
        <f t="shared" si="19"/>
        <v>0</v>
      </c>
      <c r="AG243" s="30"/>
      <c r="AH243" s="30">
        <f t="shared" si="20"/>
        <v>0</v>
      </c>
    </row>
    <row r="244" spans="1:35" x14ac:dyDescent="0.35">
      <c r="A244" t="s">
        <v>952</v>
      </c>
      <c r="B244" s="26">
        <v>8470810</v>
      </c>
      <c r="C244" s="5" t="s">
        <v>452</v>
      </c>
      <c r="D244" s="26">
        <v>430230</v>
      </c>
      <c r="E244" s="5" t="s">
        <v>467</v>
      </c>
      <c r="F244" s="5" t="s">
        <v>468</v>
      </c>
      <c r="G244" s="17">
        <v>2044000</v>
      </c>
      <c r="H244" s="17">
        <v>2577000</v>
      </c>
      <c r="I244" s="17">
        <v>414866.67</v>
      </c>
      <c r="J244" s="17">
        <v>724916.67</v>
      </c>
      <c r="K244" s="17">
        <v>0</v>
      </c>
      <c r="L244" s="17">
        <v>1437216.66</v>
      </c>
      <c r="M244" s="8" t="s">
        <v>20</v>
      </c>
      <c r="N244" s="8" t="s">
        <v>21</v>
      </c>
      <c r="O244" s="8" t="s">
        <v>22</v>
      </c>
      <c r="P244" s="9" t="s">
        <v>23</v>
      </c>
      <c r="Q244" s="14">
        <v>1840284.82</v>
      </c>
      <c r="R244" s="14">
        <v>1425417.5</v>
      </c>
      <c r="S244" s="20">
        <v>1021317</v>
      </c>
      <c r="T244" s="30">
        <f t="shared" si="21"/>
        <v>919185.3</v>
      </c>
      <c r="U244" s="30">
        <f t="shared" si="22"/>
        <v>817053.60000000009</v>
      </c>
      <c r="V244" s="30">
        <f t="shared" si="23"/>
        <v>714921.89999999991</v>
      </c>
      <c r="W244" s="20">
        <v>1822350</v>
      </c>
      <c r="X244" s="20">
        <v>2134080</v>
      </c>
      <c r="Y244" s="20">
        <v>1021317</v>
      </c>
      <c r="Z244" s="20">
        <v>1822350</v>
      </c>
      <c r="AA244" s="20">
        <v>2134080</v>
      </c>
      <c r="AB244" s="20">
        <v>277617.5</v>
      </c>
      <c r="AC244" s="20">
        <v>1431210.11</v>
      </c>
      <c r="AD244" s="30">
        <f t="shared" si="18"/>
        <v>0</v>
      </c>
      <c r="AE244" s="30"/>
      <c r="AF244" s="30">
        <f t="shared" si="19"/>
        <v>0</v>
      </c>
      <c r="AG244" s="30"/>
      <c r="AH244" s="30">
        <f t="shared" si="20"/>
        <v>0</v>
      </c>
    </row>
    <row r="245" spans="1:35" x14ac:dyDescent="0.35">
      <c r="A245" t="s">
        <v>952</v>
      </c>
      <c r="B245" s="26">
        <v>8470810</v>
      </c>
      <c r="C245" s="5" t="s">
        <v>452</v>
      </c>
      <c r="D245" s="26">
        <v>432205</v>
      </c>
      <c r="E245" s="5" t="s">
        <v>470</v>
      </c>
      <c r="F245" s="5" t="s">
        <v>471</v>
      </c>
      <c r="G245" s="17">
        <v>14436370</v>
      </c>
      <c r="H245" s="17">
        <v>13903370</v>
      </c>
      <c r="I245" s="17">
        <v>705740.24</v>
      </c>
      <c r="J245" s="17">
        <v>499419.87</v>
      </c>
      <c r="K245" s="17">
        <v>3370975.3</v>
      </c>
      <c r="L245" s="17">
        <v>9327234.5899999999</v>
      </c>
      <c r="M245" s="8" t="s">
        <v>20</v>
      </c>
      <c r="N245" s="8" t="s">
        <v>21</v>
      </c>
      <c r="O245" s="8" t="s">
        <v>22</v>
      </c>
      <c r="P245" s="9" t="s">
        <v>23</v>
      </c>
      <c r="Q245" s="14">
        <v>17426486.789999999</v>
      </c>
      <c r="R245" s="14">
        <v>16771028.85</v>
      </c>
      <c r="S245" s="20">
        <v>1475000</v>
      </c>
      <c r="T245" s="30">
        <f t="shared" si="21"/>
        <v>1327500</v>
      </c>
      <c r="U245" s="30">
        <f t="shared" si="22"/>
        <v>1180000</v>
      </c>
      <c r="V245" s="30">
        <f t="shared" si="23"/>
        <v>1032499.9999999999</v>
      </c>
      <c r="W245" s="20">
        <v>1590000</v>
      </c>
      <c r="X245" s="20">
        <v>1610000</v>
      </c>
      <c r="Y245" s="20">
        <v>1475000</v>
      </c>
      <c r="Z245" s="20">
        <v>1590000</v>
      </c>
      <c r="AA245" s="20">
        <v>1610000</v>
      </c>
      <c r="AB245" s="20">
        <v>4511639.08</v>
      </c>
      <c r="AC245" s="20">
        <v>17188941.329999998</v>
      </c>
      <c r="AD245" s="30">
        <f t="shared" si="18"/>
        <v>0</v>
      </c>
      <c r="AE245" s="30"/>
      <c r="AF245" s="30">
        <f t="shared" si="19"/>
        <v>0</v>
      </c>
      <c r="AG245" s="30"/>
      <c r="AH245" s="30">
        <f t="shared" si="20"/>
        <v>0</v>
      </c>
    </row>
    <row r="246" spans="1:35" x14ac:dyDescent="0.35">
      <c r="A246" t="s">
        <v>959</v>
      </c>
      <c r="B246" s="26">
        <v>8471010</v>
      </c>
      <c r="C246" s="5" t="s">
        <v>473</v>
      </c>
      <c r="D246" s="26">
        <v>425100</v>
      </c>
      <c r="E246" s="5" t="s">
        <v>79</v>
      </c>
      <c r="F246" s="5" t="s">
        <v>474</v>
      </c>
      <c r="G246" s="17">
        <v>37500</v>
      </c>
      <c r="H246" s="17">
        <v>97500</v>
      </c>
      <c r="I246" s="18"/>
      <c r="J246" s="17">
        <v>93000</v>
      </c>
      <c r="K246" s="18"/>
      <c r="L246" s="17">
        <v>4500</v>
      </c>
      <c r="M246" s="8" t="s">
        <v>20</v>
      </c>
      <c r="N246" s="8" t="s">
        <v>21</v>
      </c>
      <c r="O246" s="8" t="s">
        <v>22</v>
      </c>
      <c r="P246" s="9" t="s">
        <v>23</v>
      </c>
      <c r="Q246" s="14">
        <v>0</v>
      </c>
      <c r="R246" s="14">
        <v>0</v>
      </c>
      <c r="S246" s="20">
        <v>107500</v>
      </c>
      <c r="T246" s="30">
        <f t="shared" si="21"/>
        <v>96750</v>
      </c>
      <c r="U246" s="30">
        <f t="shared" si="22"/>
        <v>86000</v>
      </c>
      <c r="V246" s="30">
        <f t="shared" si="23"/>
        <v>75250</v>
      </c>
      <c r="W246" s="20">
        <v>130000</v>
      </c>
      <c r="X246" s="20">
        <v>145000</v>
      </c>
      <c r="Y246" s="20">
        <v>107500</v>
      </c>
      <c r="Z246" s="20">
        <v>130000</v>
      </c>
      <c r="AA246" s="20">
        <v>145000</v>
      </c>
      <c r="AB246" s="20">
        <v>0</v>
      </c>
      <c r="AC246" s="20">
        <v>0</v>
      </c>
      <c r="AD246" s="30">
        <f t="shared" si="18"/>
        <v>0</v>
      </c>
      <c r="AE246" s="30"/>
      <c r="AF246" s="30">
        <f t="shared" si="19"/>
        <v>0</v>
      </c>
      <c r="AG246" s="30"/>
      <c r="AH246" s="30">
        <f t="shared" si="20"/>
        <v>0</v>
      </c>
    </row>
    <row r="247" spans="1:35" x14ac:dyDescent="0.35">
      <c r="A247" t="s">
        <v>959</v>
      </c>
      <c r="B247" s="26">
        <v>8471010</v>
      </c>
      <c r="C247" s="5" t="s">
        <v>473</v>
      </c>
      <c r="D247" s="26">
        <v>425510</v>
      </c>
      <c r="E247" s="5" t="s">
        <v>37</v>
      </c>
      <c r="F247" s="5" t="s">
        <v>475</v>
      </c>
      <c r="G247" s="17">
        <v>11250</v>
      </c>
      <c r="H247" s="17">
        <v>0</v>
      </c>
      <c r="I247" s="18"/>
      <c r="J247" s="18"/>
      <c r="K247" s="18"/>
      <c r="L247" s="17">
        <v>0</v>
      </c>
      <c r="M247" s="8" t="s">
        <v>20</v>
      </c>
      <c r="N247" s="8" t="s">
        <v>21</v>
      </c>
      <c r="O247" s="8" t="s">
        <v>22</v>
      </c>
      <c r="P247" s="9" t="s">
        <v>23</v>
      </c>
      <c r="Q247" s="14">
        <v>0</v>
      </c>
      <c r="R247" s="14">
        <v>0</v>
      </c>
      <c r="S247" s="20">
        <v>100000</v>
      </c>
      <c r="T247" s="30">
        <f t="shared" si="21"/>
        <v>90000</v>
      </c>
      <c r="U247" s="30">
        <f t="shared" si="22"/>
        <v>80000</v>
      </c>
      <c r="V247" s="30">
        <f t="shared" si="23"/>
        <v>70000</v>
      </c>
      <c r="W247" s="20">
        <v>100000</v>
      </c>
      <c r="X247" s="20">
        <v>100000</v>
      </c>
      <c r="Y247" s="20">
        <v>100000</v>
      </c>
      <c r="Z247" s="20">
        <v>100000</v>
      </c>
      <c r="AA247" s="20">
        <v>100000</v>
      </c>
      <c r="AB247" s="20">
        <v>0</v>
      </c>
      <c r="AC247" s="20">
        <v>0</v>
      </c>
      <c r="AD247" s="30">
        <f t="shared" si="18"/>
        <v>0</v>
      </c>
      <c r="AE247" s="30"/>
      <c r="AF247" s="30">
        <f t="shared" si="19"/>
        <v>0</v>
      </c>
      <c r="AG247" s="30"/>
      <c r="AH247" s="30">
        <f t="shared" si="20"/>
        <v>0</v>
      </c>
    </row>
    <row r="248" spans="1:35" x14ac:dyDescent="0.35">
      <c r="A248" t="s">
        <v>959</v>
      </c>
      <c r="B248" s="26">
        <v>8471010</v>
      </c>
      <c r="C248" s="5" t="s">
        <v>473</v>
      </c>
      <c r="D248" s="26">
        <v>425550</v>
      </c>
      <c r="E248" s="5" t="s">
        <v>83</v>
      </c>
      <c r="F248" s="5" t="s">
        <v>476</v>
      </c>
      <c r="G248" s="17">
        <v>21000</v>
      </c>
      <c r="H248" s="17">
        <v>0</v>
      </c>
      <c r="I248" s="18"/>
      <c r="J248" s="18"/>
      <c r="K248" s="18"/>
      <c r="L248" s="17">
        <v>0</v>
      </c>
      <c r="M248" s="8" t="s">
        <v>20</v>
      </c>
      <c r="N248" s="8" t="s">
        <v>21</v>
      </c>
      <c r="O248" s="8" t="s">
        <v>22</v>
      </c>
      <c r="P248" s="9" t="s">
        <v>23</v>
      </c>
      <c r="Q248" s="14">
        <v>0</v>
      </c>
      <c r="R248" s="14">
        <v>0</v>
      </c>
      <c r="S248" s="20">
        <v>0</v>
      </c>
      <c r="T248" s="30">
        <f t="shared" si="21"/>
        <v>0</v>
      </c>
      <c r="U248" s="30">
        <f t="shared" si="22"/>
        <v>0</v>
      </c>
      <c r="V248" s="30">
        <f t="shared" si="23"/>
        <v>0</v>
      </c>
      <c r="W248" s="20">
        <v>0</v>
      </c>
      <c r="X248" s="20">
        <v>0</v>
      </c>
      <c r="Y248" s="20">
        <v>0</v>
      </c>
      <c r="Z248" s="20">
        <v>0</v>
      </c>
      <c r="AA248" s="20">
        <v>0</v>
      </c>
      <c r="AB248" s="20">
        <v>0</v>
      </c>
      <c r="AC248" s="20">
        <v>0</v>
      </c>
      <c r="AD248" s="30">
        <f t="shared" si="18"/>
        <v>0</v>
      </c>
      <c r="AE248" s="30"/>
      <c r="AF248" s="30">
        <f t="shared" si="19"/>
        <v>0</v>
      </c>
      <c r="AG248" s="30"/>
      <c r="AH248" s="30">
        <f t="shared" si="20"/>
        <v>0</v>
      </c>
    </row>
    <row r="249" spans="1:35" x14ac:dyDescent="0.35">
      <c r="A249" t="s">
        <v>959</v>
      </c>
      <c r="B249" s="26">
        <v>8471010</v>
      </c>
      <c r="C249" s="5" t="s">
        <v>473</v>
      </c>
      <c r="D249" s="26">
        <v>425720</v>
      </c>
      <c r="E249" s="5" t="s">
        <v>126</v>
      </c>
      <c r="F249" s="5" t="s">
        <v>477</v>
      </c>
      <c r="G249" s="17">
        <v>24000</v>
      </c>
      <c r="H249" s="17">
        <v>24000</v>
      </c>
      <c r="I249" s="17">
        <v>23528</v>
      </c>
      <c r="J249" s="18"/>
      <c r="K249" s="18"/>
      <c r="L249" s="17">
        <v>472</v>
      </c>
      <c r="M249" s="8" t="s">
        <v>20</v>
      </c>
      <c r="N249" s="8" t="s">
        <v>21</v>
      </c>
      <c r="O249" s="8" t="s">
        <v>22</v>
      </c>
      <c r="P249" s="9" t="s">
        <v>23</v>
      </c>
      <c r="Q249" s="14">
        <v>0</v>
      </c>
      <c r="R249" s="14">
        <v>0</v>
      </c>
      <c r="S249" s="20">
        <v>76120</v>
      </c>
      <c r="T249" s="30">
        <f t="shared" si="21"/>
        <v>68508</v>
      </c>
      <c r="U249" s="30">
        <f t="shared" si="22"/>
        <v>60896</v>
      </c>
      <c r="V249" s="30">
        <f t="shared" si="23"/>
        <v>53284</v>
      </c>
      <c r="W249" s="20">
        <v>76120</v>
      </c>
      <c r="X249" s="20">
        <v>119024</v>
      </c>
      <c r="Y249" s="20">
        <v>76120</v>
      </c>
      <c r="Z249" s="20">
        <v>76120</v>
      </c>
      <c r="AA249" s="20">
        <v>119024</v>
      </c>
      <c r="AB249" s="20">
        <v>0</v>
      </c>
      <c r="AC249" s="20">
        <v>0</v>
      </c>
      <c r="AD249" s="30">
        <f t="shared" si="18"/>
        <v>0</v>
      </c>
      <c r="AE249" s="30"/>
      <c r="AF249" s="30">
        <f t="shared" si="19"/>
        <v>0</v>
      </c>
      <c r="AG249" s="30"/>
      <c r="AH249" s="30">
        <f t="shared" si="20"/>
        <v>0</v>
      </c>
    </row>
    <row r="250" spans="1:35" x14ac:dyDescent="0.35">
      <c r="A250" t="s">
        <v>959</v>
      </c>
      <c r="B250" s="26">
        <v>8471010</v>
      </c>
      <c r="C250" s="5" t="s">
        <v>473</v>
      </c>
      <c r="D250" s="26">
        <v>425900</v>
      </c>
      <c r="E250" s="5" t="s">
        <v>40</v>
      </c>
      <c r="F250" s="5" t="s">
        <v>478</v>
      </c>
      <c r="G250" s="17">
        <v>37500</v>
      </c>
      <c r="H250" s="17">
        <v>37500</v>
      </c>
      <c r="I250" s="17">
        <v>12253.5</v>
      </c>
      <c r="J250" s="18"/>
      <c r="K250" s="18"/>
      <c r="L250" s="17">
        <v>25246.5</v>
      </c>
      <c r="M250" s="8" t="s">
        <v>20</v>
      </c>
      <c r="N250" s="8" t="s">
        <v>21</v>
      </c>
      <c r="O250" s="8" t="s">
        <v>22</v>
      </c>
      <c r="P250" s="9" t="s">
        <v>23</v>
      </c>
      <c r="Q250" s="14">
        <v>0</v>
      </c>
      <c r="R250" s="14">
        <v>0</v>
      </c>
      <c r="S250" s="20">
        <v>162500</v>
      </c>
      <c r="T250" s="30">
        <f t="shared" si="21"/>
        <v>146250</v>
      </c>
      <c r="U250" s="30">
        <f t="shared" si="22"/>
        <v>130000</v>
      </c>
      <c r="V250" s="30">
        <f t="shared" si="23"/>
        <v>113750</v>
      </c>
      <c r="W250" s="20">
        <v>203125</v>
      </c>
      <c r="X250" s="20">
        <v>812500</v>
      </c>
      <c r="Y250" s="20">
        <v>162500</v>
      </c>
      <c r="Z250" s="20">
        <v>203125</v>
      </c>
      <c r="AA250" s="20">
        <v>812500</v>
      </c>
      <c r="AB250" s="20">
        <v>0</v>
      </c>
      <c r="AC250" s="20">
        <v>0</v>
      </c>
      <c r="AD250" s="30">
        <f t="shared" si="18"/>
        <v>0</v>
      </c>
      <c r="AE250" s="30"/>
      <c r="AF250" s="30">
        <f t="shared" si="19"/>
        <v>0</v>
      </c>
      <c r="AG250" s="30"/>
      <c r="AH250" s="30">
        <f t="shared" si="20"/>
        <v>0</v>
      </c>
    </row>
    <row r="251" spans="1:35" x14ac:dyDescent="0.35">
      <c r="A251" t="s">
        <v>959</v>
      </c>
      <c r="B251" s="26">
        <v>8471010</v>
      </c>
      <c r="C251" s="5" t="s">
        <v>473</v>
      </c>
      <c r="D251" s="26">
        <v>436110</v>
      </c>
      <c r="E251" s="5" t="s">
        <v>64</v>
      </c>
      <c r="F251" s="5" t="s">
        <v>479</v>
      </c>
      <c r="G251" s="17">
        <v>57750</v>
      </c>
      <c r="H251" s="17">
        <v>30000</v>
      </c>
      <c r="I251" s="18"/>
      <c r="J251" s="18"/>
      <c r="K251" s="18"/>
      <c r="L251" s="17">
        <v>30000</v>
      </c>
      <c r="M251" s="8" t="s">
        <v>20</v>
      </c>
      <c r="N251" s="8" t="s">
        <v>21</v>
      </c>
      <c r="O251" s="8" t="s">
        <v>22</v>
      </c>
      <c r="P251" s="9" t="s">
        <v>23</v>
      </c>
      <c r="Q251" s="14">
        <v>0</v>
      </c>
      <c r="R251" s="14">
        <v>0</v>
      </c>
      <c r="S251" s="20">
        <v>50625</v>
      </c>
      <c r="T251" s="30">
        <f t="shared" si="21"/>
        <v>45562.5</v>
      </c>
      <c r="U251" s="30">
        <f t="shared" si="22"/>
        <v>40500</v>
      </c>
      <c r="V251" s="30">
        <f t="shared" si="23"/>
        <v>35437.5</v>
      </c>
      <c r="W251" s="20">
        <v>61875</v>
      </c>
      <c r="X251" s="20">
        <v>108900</v>
      </c>
      <c r="Y251" s="20">
        <v>50625</v>
      </c>
      <c r="Z251" s="20">
        <v>61875</v>
      </c>
      <c r="AA251" s="20">
        <v>108900</v>
      </c>
      <c r="AB251" s="20">
        <v>0</v>
      </c>
      <c r="AC251" s="20">
        <v>0</v>
      </c>
      <c r="AD251" s="30">
        <f t="shared" si="18"/>
        <v>0</v>
      </c>
      <c r="AE251" s="30"/>
      <c r="AF251" s="30">
        <f t="shared" si="19"/>
        <v>0</v>
      </c>
      <c r="AG251" s="30"/>
      <c r="AH251" s="30">
        <f t="shared" si="20"/>
        <v>0</v>
      </c>
    </row>
    <row r="252" spans="1:35" x14ac:dyDescent="0.35">
      <c r="A252" t="s">
        <v>959</v>
      </c>
      <c r="B252" s="26">
        <v>8471010</v>
      </c>
      <c r="C252" s="5" t="s">
        <v>473</v>
      </c>
      <c r="D252" s="26">
        <v>436120</v>
      </c>
      <c r="E252" s="5" t="s">
        <v>431</v>
      </c>
      <c r="F252" s="5" t="s">
        <v>480</v>
      </c>
      <c r="G252" s="17">
        <v>3500</v>
      </c>
      <c r="H252" s="17">
        <v>3500</v>
      </c>
      <c r="I252" s="18"/>
      <c r="J252" s="18"/>
      <c r="K252" s="18"/>
      <c r="L252" s="17">
        <v>3500</v>
      </c>
      <c r="M252" s="8" t="s">
        <v>20</v>
      </c>
      <c r="N252" s="8" t="s">
        <v>21</v>
      </c>
      <c r="O252" s="8" t="s">
        <v>22</v>
      </c>
      <c r="P252" s="9" t="s">
        <v>23</v>
      </c>
      <c r="Q252" s="14">
        <v>0</v>
      </c>
      <c r="R252" s="14">
        <v>0</v>
      </c>
      <c r="S252" s="20">
        <v>5625</v>
      </c>
      <c r="T252" s="30">
        <f t="shared" si="21"/>
        <v>5062.5</v>
      </c>
      <c r="U252" s="30">
        <f t="shared" si="22"/>
        <v>4500</v>
      </c>
      <c r="V252" s="30">
        <f t="shared" si="23"/>
        <v>3937.4999999999995</v>
      </c>
      <c r="W252" s="20">
        <v>7500</v>
      </c>
      <c r="X252" s="20">
        <v>14000</v>
      </c>
      <c r="Y252" s="20">
        <v>5625</v>
      </c>
      <c r="Z252" s="20">
        <v>7500</v>
      </c>
      <c r="AA252" s="20">
        <v>14000</v>
      </c>
      <c r="AB252" s="20">
        <v>0</v>
      </c>
      <c r="AC252" s="20">
        <v>0</v>
      </c>
      <c r="AD252" s="30">
        <f t="shared" si="18"/>
        <v>0</v>
      </c>
      <c r="AE252" s="30"/>
      <c r="AF252" s="30">
        <f t="shared" si="19"/>
        <v>0</v>
      </c>
      <c r="AG252" s="30"/>
      <c r="AH252" s="30">
        <f t="shared" si="20"/>
        <v>0</v>
      </c>
    </row>
    <row r="253" spans="1:35" x14ac:dyDescent="0.35">
      <c r="A253" t="s">
        <v>963</v>
      </c>
      <c r="B253" s="26">
        <v>8471121</v>
      </c>
      <c r="C253" s="5" t="s">
        <v>482</v>
      </c>
      <c r="D253" s="26">
        <v>429900</v>
      </c>
      <c r="E253" s="5" t="s">
        <v>375</v>
      </c>
      <c r="F253" s="5" t="s">
        <v>483</v>
      </c>
      <c r="G253" s="17">
        <v>7932</v>
      </c>
      <c r="H253" s="17">
        <v>7932</v>
      </c>
      <c r="I253" s="18"/>
      <c r="J253" s="18"/>
      <c r="K253" s="18"/>
      <c r="L253" s="17">
        <v>7932</v>
      </c>
      <c r="M253" s="8" t="s">
        <v>20</v>
      </c>
      <c r="N253" s="8" t="s">
        <v>21</v>
      </c>
      <c r="O253" s="8" t="s">
        <v>22</v>
      </c>
      <c r="P253" s="9" t="s">
        <v>23</v>
      </c>
      <c r="Q253" s="14">
        <v>1</v>
      </c>
      <c r="R253" s="14">
        <v>0</v>
      </c>
      <c r="S253" s="20">
        <v>0</v>
      </c>
      <c r="T253" s="30">
        <f t="shared" si="21"/>
        <v>0</v>
      </c>
      <c r="U253" s="30">
        <f t="shared" si="22"/>
        <v>0</v>
      </c>
      <c r="V253" s="30">
        <f t="shared" si="23"/>
        <v>0</v>
      </c>
      <c r="W253" s="20">
        <v>50000</v>
      </c>
      <c r="X253" s="20">
        <v>50000</v>
      </c>
      <c r="Y253" s="20">
        <v>0</v>
      </c>
      <c r="Z253" s="20">
        <v>50000</v>
      </c>
      <c r="AA253" s="20">
        <v>50000</v>
      </c>
      <c r="AB253" s="20">
        <v>0</v>
      </c>
      <c r="AC253" s="20">
        <v>0</v>
      </c>
      <c r="AD253" s="30">
        <f t="shared" si="18"/>
        <v>0</v>
      </c>
      <c r="AE253" s="30"/>
      <c r="AF253" s="30">
        <f t="shared" si="19"/>
        <v>0</v>
      </c>
      <c r="AG253" s="30"/>
      <c r="AH253" s="30">
        <f t="shared" si="20"/>
        <v>0</v>
      </c>
    </row>
    <row r="254" spans="1:35" x14ac:dyDescent="0.35">
      <c r="A254" t="s">
        <v>963</v>
      </c>
      <c r="B254" s="26">
        <v>8471121</v>
      </c>
      <c r="C254" s="5" t="s">
        <v>482</v>
      </c>
      <c r="D254" s="26">
        <v>435523</v>
      </c>
      <c r="E254" s="5" t="s">
        <v>485</v>
      </c>
      <c r="F254" s="5" t="s">
        <v>486</v>
      </c>
      <c r="G254" s="17">
        <v>0</v>
      </c>
      <c r="H254" s="17">
        <v>0</v>
      </c>
      <c r="I254" s="18"/>
      <c r="J254" s="18"/>
      <c r="K254" s="18"/>
      <c r="L254" s="17">
        <v>0</v>
      </c>
      <c r="M254" s="8" t="s">
        <v>20</v>
      </c>
      <c r="N254" s="8" t="s">
        <v>21</v>
      </c>
      <c r="O254" s="8" t="s">
        <v>22</v>
      </c>
      <c r="P254" s="9" t="s">
        <v>23</v>
      </c>
      <c r="Q254" s="14">
        <v>0</v>
      </c>
      <c r="R254" s="14">
        <v>0</v>
      </c>
      <c r="S254" s="20">
        <v>19343600</v>
      </c>
      <c r="T254" s="30">
        <f t="shared" si="21"/>
        <v>17409240</v>
      </c>
      <c r="U254" s="30">
        <f t="shared" si="22"/>
        <v>15474880</v>
      </c>
      <c r="V254" s="30">
        <f t="shared" si="23"/>
        <v>13540520</v>
      </c>
      <c r="W254" s="20">
        <v>19343600</v>
      </c>
      <c r="X254" s="20">
        <v>19343600</v>
      </c>
      <c r="Y254" s="20">
        <v>2000000</v>
      </c>
      <c r="Z254" s="20">
        <v>2000000</v>
      </c>
      <c r="AA254" s="20">
        <v>2000000</v>
      </c>
      <c r="AB254" s="20">
        <v>0</v>
      </c>
      <c r="AC254" s="20">
        <v>0</v>
      </c>
      <c r="AD254" s="30">
        <f t="shared" si="18"/>
        <v>17343600</v>
      </c>
      <c r="AE254" s="253" t="s">
        <v>6147</v>
      </c>
      <c r="AF254" s="30">
        <f t="shared" si="19"/>
        <v>17343600</v>
      </c>
      <c r="AG254" s="242" t="s">
        <v>6147</v>
      </c>
      <c r="AH254" s="30">
        <f t="shared" si="20"/>
        <v>17343600</v>
      </c>
      <c r="AI254" s="252" t="s">
        <v>6147</v>
      </c>
    </row>
    <row r="255" spans="1:35" x14ac:dyDescent="0.35">
      <c r="A255" t="s">
        <v>963</v>
      </c>
      <c r="B255" s="26">
        <v>8471130</v>
      </c>
      <c r="C255" s="5" t="s">
        <v>488</v>
      </c>
      <c r="D255" s="26">
        <v>420570</v>
      </c>
      <c r="E255" s="5" t="s">
        <v>25</v>
      </c>
      <c r="F255" s="5" t="s">
        <v>489</v>
      </c>
      <c r="G255" s="18"/>
      <c r="H255" s="18"/>
      <c r="I255" s="17">
        <v>-550.95000000000005</v>
      </c>
      <c r="J255" s="18"/>
      <c r="K255" s="18"/>
      <c r="L255" s="17">
        <v>550.95000000000005</v>
      </c>
      <c r="M255" s="8" t="s">
        <v>20</v>
      </c>
      <c r="N255" s="8" t="s">
        <v>21</v>
      </c>
      <c r="O255" s="8" t="s">
        <v>22</v>
      </c>
      <c r="P255" s="9" t="s">
        <v>23</v>
      </c>
      <c r="Q255" s="14">
        <v>101376</v>
      </c>
      <c r="R255" s="14">
        <v>100823.89</v>
      </c>
      <c r="S255" s="20">
        <v>0</v>
      </c>
      <c r="T255" s="30">
        <f t="shared" si="21"/>
        <v>0</v>
      </c>
      <c r="U255" s="30">
        <f t="shared" si="22"/>
        <v>0</v>
      </c>
      <c r="V255" s="30">
        <f t="shared" si="23"/>
        <v>0</v>
      </c>
      <c r="W255" s="20">
        <v>0</v>
      </c>
      <c r="X255" s="20">
        <v>0</v>
      </c>
      <c r="Y255" s="20">
        <v>0</v>
      </c>
      <c r="Z255" s="20">
        <v>0</v>
      </c>
      <c r="AA255" s="20">
        <v>0</v>
      </c>
      <c r="AB255" s="20">
        <v>162530.25</v>
      </c>
      <c r="AC255" s="20">
        <v>115883.15</v>
      </c>
      <c r="AD255" s="30">
        <f t="shared" si="18"/>
        <v>0</v>
      </c>
      <c r="AE255" s="30"/>
      <c r="AF255" s="30">
        <f t="shared" si="19"/>
        <v>0</v>
      </c>
      <c r="AG255" s="30"/>
      <c r="AH255" s="30">
        <f t="shared" si="20"/>
        <v>0</v>
      </c>
    </row>
    <row r="256" spans="1:35" x14ac:dyDescent="0.35">
      <c r="A256" t="s">
        <v>963</v>
      </c>
      <c r="B256" s="26">
        <v>8471130</v>
      </c>
      <c r="C256" s="5" t="s">
        <v>488</v>
      </c>
      <c r="D256" s="26">
        <v>426610</v>
      </c>
      <c r="E256" s="5" t="s">
        <v>43</v>
      </c>
      <c r="F256" s="5" t="s">
        <v>490</v>
      </c>
      <c r="G256" s="17">
        <v>500000</v>
      </c>
      <c r="H256" s="17">
        <v>352600</v>
      </c>
      <c r="I256" s="17">
        <v>156102.5</v>
      </c>
      <c r="J256" s="18"/>
      <c r="K256" s="18"/>
      <c r="L256" s="17">
        <v>196497.5</v>
      </c>
      <c r="M256" s="8" t="s">
        <v>20</v>
      </c>
      <c r="N256" s="8" t="s">
        <v>21</v>
      </c>
      <c r="O256" s="8" t="s">
        <v>22</v>
      </c>
      <c r="P256" s="9" t="s">
        <v>23</v>
      </c>
      <c r="Q256" s="14">
        <v>15223</v>
      </c>
      <c r="R256" s="14">
        <v>-2889.93</v>
      </c>
      <c r="S256" s="20">
        <v>0</v>
      </c>
      <c r="T256" s="30">
        <f t="shared" si="21"/>
        <v>0</v>
      </c>
      <c r="U256" s="30">
        <f t="shared" si="22"/>
        <v>0</v>
      </c>
      <c r="V256" s="30">
        <f t="shared" si="23"/>
        <v>0</v>
      </c>
      <c r="W256" s="20">
        <v>0</v>
      </c>
      <c r="X256" s="20">
        <v>0</v>
      </c>
      <c r="Y256" s="20">
        <v>0</v>
      </c>
      <c r="Z256" s="20">
        <v>0</v>
      </c>
      <c r="AA256" s="20">
        <v>0</v>
      </c>
      <c r="AB256" s="20">
        <v>17814.05</v>
      </c>
      <c r="AC256" s="20">
        <v>15098.94</v>
      </c>
      <c r="AD256" s="30">
        <f t="shared" si="18"/>
        <v>0</v>
      </c>
      <c r="AE256" s="30"/>
      <c r="AF256" s="30">
        <f t="shared" si="19"/>
        <v>0</v>
      </c>
      <c r="AG256" s="30"/>
      <c r="AH256" s="30">
        <f t="shared" si="20"/>
        <v>0</v>
      </c>
    </row>
    <row r="257" spans="1:35" x14ac:dyDescent="0.35">
      <c r="A257" t="s">
        <v>963</v>
      </c>
      <c r="B257" s="26">
        <v>8471130</v>
      </c>
      <c r="C257" s="5" t="s">
        <v>488</v>
      </c>
      <c r="D257" s="26">
        <v>426900</v>
      </c>
      <c r="E257" s="5" t="s">
        <v>360</v>
      </c>
      <c r="F257" s="5" t="s">
        <v>491</v>
      </c>
      <c r="G257" s="17">
        <v>10000</v>
      </c>
      <c r="H257" s="17">
        <v>10000</v>
      </c>
      <c r="I257" s="18"/>
      <c r="J257" s="18"/>
      <c r="K257" s="18"/>
      <c r="L257" s="17">
        <v>10000</v>
      </c>
      <c r="M257" s="8" t="s">
        <v>20</v>
      </c>
      <c r="N257" s="8" t="s">
        <v>21</v>
      </c>
      <c r="O257" s="8" t="s">
        <v>22</v>
      </c>
      <c r="P257" s="9" t="s">
        <v>23</v>
      </c>
      <c r="Q257" s="14">
        <v>1</v>
      </c>
      <c r="R257" s="14">
        <v>0</v>
      </c>
      <c r="S257" s="20">
        <v>0</v>
      </c>
      <c r="T257" s="30">
        <f t="shared" si="21"/>
        <v>0</v>
      </c>
      <c r="U257" s="30">
        <f t="shared" si="22"/>
        <v>0</v>
      </c>
      <c r="V257" s="30">
        <f t="shared" si="23"/>
        <v>0</v>
      </c>
      <c r="W257" s="20">
        <v>0</v>
      </c>
      <c r="X257" s="20">
        <v>0</v>
      </c>
      <c r="Y257" s="20">
        <v>0</v>
      </c>
      <c r="Z257" s="20">
        <v>0</v>
      </c>
      <c r="AA257" s="20">
        <v>0</v>
      </c>
      <c r="AB257" s="20">
        <v>251</v>
      </c>
      <c r="AC257" s="20">
        <v>0</v>
      </c>
      <c r="AD257" s="30">
        <f t="shared" si="18"/>
        <v>0</v>
      </c>
      <c r="AE257" s="30"/>
      <c r="AF257" s="30">
        <f t="shared" si="19"/>
        <v>0</v>
      </c>
      <c r="AG257" s="30"/>
      <c r="AH257" s="30">
        <f t="shared" si="20"/>
        <v>0</v>
      </c>
    </row>
    <row r="258" spans="1:35" x14ac:dyDescent="0.35">
      <c r="A258" t="s">
        <v>963</v>
      </c>
      <c r="B258" s="26">
        <v>8471130</v>
      </c>
      <c r="C258" s="5" t="s">
        <v>488</v>
      </c>
      <c r="D258" s="26">
        <v>427900</v>
      </c>
      <c r="E258" s="5" t="s">
        <v>49</v>
      </c>
      <c r="F258" s="5" t="s">
        <v>492</v>
      </c>
      <c r="G258" s="17">
        <v>5000</v>
      </c>
      <c r="H258" s="17">
        <v>5000</v>
      </c>
      <c r="I258" s="18"/>
      <c r="J258" s="18"/>
      <c r="K258" s="18"/>
      <c r="L258" s="17">
        <v>5000</v>
      </c>
      <c r="M258" s="8" t="s">
        <v>20</v>
      </c>
      <c r="N258" s="8" t="s">
        <v>21</v>
      </c>
      <c r="O258" s="8" t="s">
        <v>22</v>
      </c>
      <c r="P258" s="9" t="s">
        <v>23</v>
      </c>
      <c r="Q258" s="14">
        <v>1</v>
      </c>
      <c r="R258" s="14">
        <v>0</v>
      </c>
      <c r="S258" s="20">
        <v>5000</v>
      </c>
      <c r="T258" s="30">
        <f t="shared" si="21"/>
        <v>4500</v>
      </c>
      <c r="U258" s="30">
        <f t="shared" si="22"/>
        <v>4000</v>
      </c>
      <c r="V258" s="30">
        <f t="shared" si="23"/>
        <v>3500</v>
      </c>
      <c r="W258" s="20">
        <v>5000</v>
      </c>
      <c r="X258" s="20">
        <v>5000</v>
      </c>
      <c r="Y258" s="20">
        <v>5000</v>
      </c>
      <c r="Z258" s="20">
        <v>5000</v>
      </c>
      <c r="AA258" s="20">
        <v>5000</v>
      </c>
      <c r="AB258" s="20">
        <v>850</v>
      </c>
      <c r="AC258" s="20">
        <v>0</v>
      </c>
      <c r="AD258" s="30">
        <f t="shared" si="18"/>
        <v>0</v>
      </c>
      <c r="AE258" s="30"/>
      <c r="AF258" s="30">
        <f t="shared" si="19"/>
        <v>0</v>
      </c>
      <c r="AG258" s="30"/>
      <c r="AH258" s="30">
        <f t="shared" si="20"/>
        <v>0</v>
      </c>
    </row>
    <row r="259" spans="1:35" x14ac:dyDescent="0.35">
      <c r="A259" t="s">
        <v>963</v>
      </c>
      <c r="B259" s="26">
        <v>8471130</v>
      </c>
      <c r="C259" s="5" t="s">
        <v>488</v>
      </c>
      <c r="D259" s="26">
        <v>435523</v>
      </c>
      <c r="E259" s="5" t="s">
        <v>485</v>
      </c>
      <c r="F259" s="5" t="s">
        <v>493</v>
      </c>
      <c r="G259" s="17">
        <v>500000</v>
      </c>
      <c r="H259" s="17">
        <v>500000</v>
      </c>
      <c r="I259" s="17">
        <v>-205919.51</v>
      </c>
      <c r="J259" s="17">
        <v>1270</v>
      </c>
      <c r="K259" s="17">
        <v>115235.29</v>
      </c>
      <c r="L259" s="17">
        <v>589414.22</v>
      </c>
      <c r="M259" s="8" t="s">
        <v>20</v>
      </c>
      <c r="N259" s="8" t="s">
        <v>21</v>
      </c>
      <c r="O259" s="8" t="s">
        <v>22</v>
      </c>
      <c r="P259" s="9" t="s">
        <v>23</v>
      </c>
      <c r="Q259" s="14">
        <v>95934145</v>
      </c>
      <c r="R259" s="14">
        <v>93594271.429999903</v>
      </c>
      <c r="S259" s="20">
        <v>0</v>
      </c>
      <c r="T259" s="30">
        <f t="shared" si="21"/>
        <v>0</v>
      </c>
      <c r="U259" s="30">
        <f t="shared" si="22"/>
        <v>0</v>
      </c>
      <c r="V259" s="30">
        <f t="shared" si="23"/>
        <v>0</v>
      </c>
      <c r="W259" s="20">
        <v>0</v>
      </c>
      <c r="X259" s="20">
        <v>0</v>
      </c>
      <c r="Y259" s="20">
        <v>0</v>
      </c>
      <c r="Z259" s="20">
        <v>0</v>
      </c>
      <c r="AA259" s="20">
        <v>0</v>
      </c>
      <c r="AB259" s="20">
        <v>39989702.960000001</v>
      </c>
      <c r="AC259" s="20">
        <v>64438058.659999996</v>
      </c>
      <c r="AD259" s="30">
        <f t="shared" ref="AD259:AD322" si="24">S259-Y259</f>
        <v>0</v>
      </c>
      <c r="AE259" s="30"/>
      <c r="AF259" s="30">
        <f t="shared" ref="AF259:AF322" si="25">W259-Z259</f>
        <v>0</v>
      </c>
      <c r="AG259" s="30"/>
      <c r="AH259" s="30">
        <f t="shared" ref="AH259:AH322" si="26">X259-AA259</f>
        <v>0</v>
      </c>
    </row>
    <row r="260" spans="1:35" x14ac:dyDescent="0.35">
      <c r="A260" t="s">
        <v>963</v>
      </c>
      <c r="B260" s="26">
        <v>8471130</v>
      </c>
      <c r="C260" s="5" t="s">
        <v>488</v>
      </c>
      <c r="D260" s="26">
        <v>436120</v>
      </c>
      <c r="E260" s="5" t="s">
        <v>431</v>
      </c>
      <c r="F260" s="5" t="s">
        <v>494</v>
      </c>
      <c r="G260" s="17">
        <v>10000</v>
      </c>
      <c r="H260" s="17">
        <v>10000</v>
      </c>
      <c r="I260" s="18"/>
      <c r="J260" s="18"/>
      <c r="K260" s="18"/>
      <c r="L260" s="17">
        <v>10000</v>
      </c>
      <c r="M260" s="8" t="s">
        <v>20</v>
      </c>
      <c r="N260" s="8" t="s">
        <v>21</v>
      </c>
      <c r="O260" s="8" t="s">
        <v>22</v>
      </c>
      <c r="P260" s="9" t="s">
        <v>23</v>
      </c>
      <c r="Q260" s="14">
        <v>1</v>
      </c>
      <c r="R260" s="14">
        <v>0</v>
      </c>
      <c r="S260" s="20">
        <v>0</v>
      </c>
      <c r="T260" s="30">
        <f t="shared" ref="T260:T323" si="27">S260*0.9</f>
        <v>0</v>
      </c>
      <c r="U260" s="30">
        <f t="shared" ref="U260:U323" si="28">S260*0.8</f>
        <v>0</v>
      </c>
      <c r="V260" s="30">
        <f t="shared" ref="V260:V323" si="29">S260*0.7</f>
        <v>0</v>
      </c>
      <c r="W260" s="20">
        <v>0</v>
      </c>
      <c r="X260" s="20">
        <v>0</v>
      </c>
      <c r="Y260" s="20">
        <v>0</v>
      </c>
      <c r="Z260" s="20">
        <v>0</v>
      </c>
      <c r="AA260" s="20">
        <v>0</v>
      </c>
      <c r="AB260" s="20">
        <v>340</v>
      </c>
      <c r="AC260" s="20">
        <v>0</v>
      </c>
      <c r="AD260" s="30">
        <f t="shared" si="24"/>
        <v>0</v>
      </c>
      <c r="AE260" s="30"/>
      <c r="AF260" s="30">
        <f t="shared" si="25"/>
        <v>0</v>
      </c>
      <c r="AG260" s="30"/>
      <c r="AH260" s="30">
        <f t="shared" si="26"/>
        <v>0</v>
      </c>
    </row>
    <row r="261" spans="1:35" x14ac:dyDescent="0.35">
      <c r="A261" t="s">
        <v>963</v>
      </c>
      <c r="B261" s="26">
        <v>8471140</v>
      </c>
      <c r="C261" s="5" t="s">
        <v>496</v>
      </c>
      <c r="D261" s="26">
        <v>420570</v>
      </c>
      <c r="E261" s="5" t="s">
        <v>25</v>
      </c>
      <c r="F261" s="5" t="s">
        <v>497</v>
      </c>
      <c r="G261" s="17">
        <v>400000</v>
      </c>
      <c r="H261" s="17">
        <v>400000</v>
      </c>
      <c r="I261" s="18"/>
      <c r="J261" s="18"/>
      <c r="K261" s="18"/>
      <c r="L261" s="17">
        <v>400000</v>
      </c>
      <c r="M261" s="8" t="s">
        <v>20</v>
      </c>
      <c r="N261" s="8" t="s">
        <v>21</v>
      </c>
      <c r="O261" s="8" t="s">
        <v>22</v>
      </c>
      <c r="P261" s="9" t="s">
        <v>23</v>
      </c>
      <c r="Q261" s="14">
        <v>0</v>
      </c>
      <c r="R261" s="14">
        <v>0</v>
      </c>
      <c r="S261" s="20">
        <v>231840</v>
      </c>
      <c r="T261" s="30">
        <f t="shared" si="27"/>
        <v>208656</v>
      </c>
      <c r="U261" s="30">
        <f t="shared" si="28"/>
        <v>185472</v>
      </c>
      <c r="V261" s="30">
        <f t="shared" si="29"/>
        <v>162288</v>
      </c>
      <c r="W261" s="20">
        <v>231840</v>
      </c>
      <c r="X261" s="20">
        <v>231840</v>
      </c>
      <c r="Y261" s="20">
        <v>231840</v>
      </c>
      <c r="Z261" s="20">
        <v>231840</v>
      </c>
      <c r="AA261" s="20">
        <v>231840</v>
      </c>
      <c r="AB261" s="20">
        <v>0</v>
      </c>
      <c r="AC261" s="20">
        <v>0</v>
      </c>
      <c r="AD261" s="30">
        <f t="shared" si="24"/>
        <v>0</v>
      </c>
      <c r="AE261" s="30"/>
      <c r="AF261" s="30">
        <f t="shared" si="25"/>
        <v>0</v>
      </c>
      <c r="AG261" s="30"/>
      <c r="AH261" s="30">
        <f t="shared" si="26"/>
        <v>0</v>
      </c>
    </row>
    <row r="262" spans="1:35" x14ac:dyDescent="0.35">
      <c r="A262" t="s">
        <v>963</v>
      </c>
      <c r="B262" s="26">
        <v>8471140</v>
      </c>
      <c r="C262" s="5" t="s">
        <v>496</v>
      </c>
      <c r="D262" s="26">
        <v>426610</v>
      </c>
      <c r="E262" s="5" t="s">
        <v>43</v>
      </c>
      <c r="F262" s="5" t="s">
        <v>498</v>
      </c>
      <c r="G262" s="17">
        <v>300000</v>
      </c>
      <c r="H262" s="17">
        <v>300000</v>
      </c>
      <c r="I262" s="18"/>
      <c r="J262" s="18"/>
      <c r="K262" s="18"/>
      <c r="L262" s="17">
        <v>300000</v>
      </c>
      <c r="M262" s="8" t="s">
        <v>20</v>
      </c>
      <c r="N262" s="8" t="s">
        <v>21</v>
      </c>
      <c r="O262" s="8" t="s">
        <v>22</v>
      </c>
      <c r="P262" s="9" t="s">
        <v>23</v>
      </c>
      <c r="Q262" s="14">
        <v>0</v>
      </c>
      <c r="R262" s="14">
        <v>0</v>
      </c>
      <c r="S262" s="20">
        <v>0</v>
      </c>
      <c r="T262" s="30">
        <f t="shared" si="27"/>
        <v>0</v>
      </c>
      <c r="U262" s="30">
        <f t="shared" si="28"/>
        <v>0</v>
      </c>
      <c r="V262" s="30">
        <f t="shared" si="29"/>
        <v>0</v>
      </c>
      <c r="W262" s="20">
        <v>0</v>
      </c>
      <c r="X262" s="20">
        <v>0</v>
      </c>
      <c r="Y262" s="20">
        <v>0</v>
      </c>
      <c r="Z262" s="20">
        <v>0</v>
      </c>
      <c r="AA262" s="20">
        <v>0</v>
      </c>
      <c r="AB262" s="20">
        <v>0</v>
      </c>
      <c r="AC262" s="20">
        <v>0</v>
      </c>
      <c r="AD262" s="30">
        <f t="shared" si="24"/>
        <v>0</v>
      </c>
      <c r="AE262" s="30"/>
      <c r="AF262" s="30">
        <f t="shared" si="25"/>
        <v>0</v>
      </c>
      <c r="AG262" s="30"/>
      <c r="AH262" s="30">
        <f t="shared" si="26"/>
        <v>0</v>
      </c>
    </row>
    <row r="263" spans="1:35" x14ac:dyDescent="0.35">
      <c r="A263" t="s">
        <v>963</v>
      </c>
      <c r="B263" s="26">
        <v>8471140</v>
      </c>
      <c r="C263" s="5" t="s">
        <v>496</v>
      </c>
      <c r="D263" s="26">
        <v>426900</v>
      </c>
      <c r="E263" s="5" t="s">
        <v>360</v>
      </c>
      <c r="F263" s="5" t="s">
        <v>499</v>
      </c>
      <c r="G263" s="17">
        <v>10000</v>
      </c>
      <c r="H263" s="17">
        <v>10000</v>
      </c>
      <c r="I263" s="18"/>
      <c r="J263" s="18"/>
      <c r="K263" s="18"/>
      <c r="L263" s="17">
        <v>10000</v>
      </c>
      <c r="M263" s="8" t="s">
        <v>20</v>
      </c>
      <c r="N263" s="8" t="s">
        <v>21</v>
      </c>
      <c r="O263" s="8" t="s">
        <v>22</v>
      </c>
      <c r="P263" s="9" t="s">
        <v>23</v>
      </c>
      <c r="Q263" s="14">
        <v>1</v>
      </c>
      <c r="R263" s="14">
        <v>0</v>
      </c>
      <c r="S263" s="20">
        <v>0</v>
      </c>
      <c r="T263" s="30">
        <f t="shared" si="27"/>
        <v>0</v>
      </c>
      <c r="U263" s="30">
        <f t="shared" si="28"/>
        <v>0</v>
      </c>
      <c r="V263" s="30">
        <f t="shared" si="29"/>
        <v>0</v>
      </c>
      <c r="W263" s="20">
        <v>0</v>
      </c>
      <c r="X263" s="20">
        <v>0</v>
      </c>
      <c r="Y263" s="20">
        <v>0</v>
      </c>
      <c r="Z263" s="20">
        <v>0</v>
      </c>
      <c r="AA263" s="20">
        <v>0</v>
      </c>
      <c r="AB263" s="20">
        <v>0</v>
      </c>
      <c r="AC263" s="20">
        <v>0</v>
      </c>
      <c r="AD263" s="30">
        <f t="shared" si="24"/>
        <v>0</v>
      </c>
      <c r="AE263" s="30"/>
      <c r="AF263" s="30">
        <f t="shared" si="25"/>
        <v>0</v>
      </c>
      <c r="AG263" s="30"/>
      <c r="AH263" s="30">
        <f t="shared" si="26"/>
        <v>0</v>
      </c>
    </row>
    <row r="264" spans="1:35" x14ac:dyDescent="0.35">
      <c r="A264" t="s">
        <v>963</v>
      </c>
      <c r="B264" s="26">
        <v>8471140</v>
      </c>
      <c r="C264" s="5" t="s">
        <v>496</v>
      </c>
      <c r="D264" s="26">
        <v>435523</v>
      </c>
      <c r="E264" s="5" t="s">
        <v>485</v>
      </c>
      <c r="F264" s="5" t="s">
        <v>500</v>
      </c>
      <c r="G264" s="17">
        <v>92538664</v>
      </c>
      <c r="H264" s="17">
        <v>95410011</v>
      </c>
      <c r="I264" s="17">
        <v>40194807.990000002</v>
      </c>
      <c r="J264" s="17">
        <v>4006765.57</v>
      </c>
      <c r="K264" s="17">
        <v>3539959.3</v>
      </c>
      <c r="L264" s="17">
        <v>47668478.140000001</v>
      </c>
      <c r="M264" s="8" t="s">
        <v>20</v>
      </c>
      <c r="N264" s="8" t="s">
        <v>21</v>
      </c>
      <c r="O264" s="8" t="s">
        <v>22</v>
      </c>
      <c r="P264" s="9" t="s">
        <v>23</v>
      </c>
      <c r="Q264" s="14">
        <v>0</v>
      </c>
      <c r="R264" s="14">
        <v>0</v>
      </c>
      <c r="S264" s="20">
        <v>160232920.66000003</v>
      </c>
      <c r="T264" s="30">
        <f t="shared" si="27"/>
        <v>144209628.59400004</v>
      </c>
      <c r="U264" s="30">
        <f t="shared" si="28"/>
        <v>128186336.52800003</v>
      </c>
      <c r="V264" s="30">
        <f t="shared" si="29"/>
        <v>112163044.46200001</v>
      </c>
      <c r="W264" s="20">
        <v>138046640.74000007</v>
      </c>
      <c r="X264" s="20">
        <v>100877498.48</v>
      </c>
      <c r="Y264" s="142">
        <v>114492013.2</v>
      </c>
      <c r="Z264" s="142">
        <v>104951012.09999999</v>
      </c>
      <c r="AA264" s="142">
        <v>104951012.09999999</v>
      </c>
      <c r="AB264" s="20">
        <v>0</v>
      </c>
      <c r="AC264" s="20">
        <v>0</v>
      </c>
      <c r="AD264" s="30">
        <f t="shared" si="24"/>
        <v>45740907.460000023</v>
      </c>
      <c r="AE264" s="253" t="s">
        <v>6147</v>
      </c>
      <c r="AF264" s="30">
        <f t="shared" si="25"/>
        <v>33095628.640000075</v>
      </c>
      <c r="AG264" s="242" t="s">
        <v>6147</v>
      </c>
      <c r="AH264" s="30">
        <f t="shared" si="26"/>
        <v>-4073513.6199999899</v>
      </c>
      <c r="AI264" s="252" t="s">
        <v>6147</v>
      </c>
    </row>
    <row r="265" spans="1:35" x14ac:dyDescent="0.35">
      <c r="A265" t="s">
        <v>963</v>
      </c>
      <c r="B265" s="26">
        <v>8471150</v>
      </c>
      <c r="C265" s="5" t="s">
        <v>502</v>
      </c>
      <c r="D265" s="26">
        <v>420900</v>
      </c>
      <c r="E265" s="5" t="s">
        <v>28</v>
      </c>
      <c r="F265" s="5" t="s">
        <v>503</v>
      </c>
      <c r="G265" s="17">
        <v>3199193</v>
      </c>
      <c r="H265" s="17">
        <v>3199193</v>
      </c>
      <c r="I265" s="17">
        <v>339046.71</v>
      </c>
      <c r="J265" s="17">
        <v>729456.63</v>
      </c>
      <c r="K265" s="17">
        <v>36638.18</v>
      </c>
      <c r="L265" s="17">
        <v>2094051.48</v>
      </c>
      <c r="M265" s="8" t="s">
        <v>20</v>
      </c>
      <c r="N265" s="8" t="s">
        <v>21</v>
      </c>
      <c r="O265" s="8" t="s">
        <v>22</v>
      </c>
      <c r="P265" s="9" t="s">
        <v>23</v>
      </c>
      <c r="Q265" s="14">
        <v>3117193</v>
      </c>
      <c r="R265" s="14">
        <v>2676268.31</v>
      </c>
      <c r="S265" s="20">
        <v>3870738</v>
      </c>
      <c r="T265" s="30">
        <f t="shared" si="27"/>
        <v>3483664.2</v>
      </c>
      <c r="U265" s="30">
        <f t="shared" si="28"/>
        <v>3096590.4000000004</v>
      </c>
      <c r="V265" s="30">
        <f t="shared" si="29"/>
        <v>2709516.5999999996</v>
      </c>
      <c r="W265" s="20">
        <v>4644885</v>
      </c>
      <c r="X265" s="20">
        <v>5573862</v>
      </c>
      <c r="Y265" s="20">
        <v>3870738</v>
      </c>
      <c r="Z265" s="20">
        <f>W265</f>
        <v>4644885</v>
      </c>
      <c r="AA265" s="20">
        <f>X265</f>
        <v>5573862</v>
      </c>
      <c r="AB265" s="20">
        <v>1407490.38</v>
      </c>
      <c r="AC265" s="20">
        <v>2436634.08</v>
      </c>
      <c r="AD265" s="30">
        <f t="shared" si="24"/>
        <v>0</v>
      </c>
      <c r="AE265" s="30"/>
      <c r="AF265" s="30">
        <f t="shared" si="25"/>
        <v>0</v>
      </c>
      <c r="AG265" s="30"/>
      <c r="AH265" s="30">
        <f t="shared" si="26"/>
        <v>0</v>
      </c>
    </row>
    <row r="266" spans="1:35" x14ac:dyDescent="0.35">
      <c r="A266" t="s">
        <v>963</v>
      </c>
      <c r="B266" s="26">
        <v>8471150</v>
      </c>
      <c r="C266" s="5" t="s">
        <v>502</v>
      </c>
      <c r="D266" s="26">
        <v>426610</v>
      </c>
      <c r="E266" s="5" t="s">
        <v>43</v>
      </c>
      <c r="F266" s="5" t="s">
        <v>504</v>
      </c>
      <c r="G266" s="17">
        <v>98576</v>
      </c>
      <c r="H266" s="17">
        <v>98576</v>
      </c>
      <c r="I266" s="18"/>
      <c r="J266" s="17">
        <v>72675.59</v>
      </c>
      <c r="K266" s="18"/>
      <c r="L266" s="17">
        <v>25900.41</v>
      </c>
      <c r="M266" s="8" t="s">
        <v>20</v>
      </c>
      <c r="N266" s="8" t="s">
        <v>21</v>
      </c>
      <c r="O266" s="8" t="s">
        <v>22</v>
      </c>
      <c r="P266" s="9" t="s">
        <v>23</v>
      </c>
      <c r="Q266" s="14">
        <v>26953</v>
      </c>
      <c r="R266" s="14">
        <v>26783.52</v>
      </c>
      <c r="S266" s="20">
        <v>120000</v>
      </c>
      <c r="T266" s="30">
        <f t="shared" si="27"/>
        <v>108000</v>
      </c>
      <c r="U266" s="30">
        <f t="shared" si="28"/>
        <v>96000</v>
      </c>
      <c r="V266" s="30">
        <f t="shared" si="29"/>
        <v>84000</v>
      </c>
      <c r="W266" s="20">
        <v>120000</v>
      </c>
      <c r="X266" s="20">
        <v>140000</v>
      </c>
      <c r="Y266" s="20">
        <v>120000</v>
      </c>
      <c r="Z266" s="20">
        <f>W266</f>
        <v>120000</v>
      </c>
      <c r="AA266" s="20">
        <f>X266</f>
        <v>140000</v>
      </c>
      <c r="AB266" s="20">
        <v>0</v>
      </c>
      <c r="AC266" s="20">
        <v>135012.21</v>
      </c>
      <c r="AD266" s="30">
        <f t="shared" si="24"/>
        <v>0</v>
      </c>
      <c r="AE266" s="30"/>
      <c r="AF266" s="30">
        <f t="shared" si="25"/>
        <v>0</v>
      </c>
      <c r="AG266" s="30"/>
      <c r="AH266" s="30">
        <f t="shared" si="26"/>
        <v>0</v>
      </c>
    </row>
    <row r="267" spans="1:35" x14ac:dyDescent="0.35">
      <c r="A267" t="s">
        <v>963</v>
      </c>
      <c r="B267" s="26">
        <v>8471160</v>
      </c>
      <c r="C267" s="5" t="s">
        <v>506</v>
      </c>
      <c r="D267" s="26">
        <v>422100</v>
      </c>
      <c r="E267" s="5" t="s">
        <v>508</v>
      </c>
      <c r="F267" s="5" t="s">
        <v>509</v>
      </c>
      <c r="G267" s="17">
        <v>150000</v>
      </c>
      <c r="H267" s="17">
        <v>150000</v>
      </c>
      <c r="I267" s="17">
        <v>100000</v>
      </c>
      <c r="J267" s="17">
        <v>0</v>
      </c>
      <c r="K267" s="17">
        <v>0</v>
      </c>
      <c r="L267" s="17">
        <v>50000</v>
      </c>
      <c r="M267" s="8" t="s">
        <v>20</v>
      </c>
      <c r="N267" s="8" t="s">
        <v>21</v>
      </c>
      <c r="O267" s="8" t="s">
        <v>22</v>
      </c>
      <c r="P267" s="9" t="s">
        <v>23</v>
      </c>
      <c r="Q267" s="14">
        <v>124788</v>
      </c>
      <c r="R267" s="14">
        <v>3122.05</v>
      </c>
      <c r="S267" s="20">
        <v>0</v>
      </c>
      <c r="T267" s="30">
        <f t="shared" si="27"/>
        <v>0</v>
      </c>
      <c r="U267" s="30">
        <f t="shared" si="28"/>
        <v>0</v>
      </c>
      <c r="V267" s="30">
        <f t="shared" si="29"/>
        <v>0</v>
      </c>
      <c r="W267" s="20">
        <v>0</v>
      </c>
      <c r="X267" s="20">
        <v>0</v>
      </c>
      <c r="Y267" s="20">
        <v>0</v>
      </c>
      <c r="Z267" s="20">
        <v>0</v>
      </c>
      <c r="AA267" s="20">
        <v>0</v>
      </c>
      <c r="AB267" s="20">
        <v>144093.95000000001</v>
      </c>
      <c r="AC267" s="20">
        <v>72233.100000000006</v>
      </c>
      <c r="AD267" s="30">
        <f t="shared" si="24"/>
        <v>0</v>
      </c>
      <c r="AE267" s="30"/>
      <c r="AF267" s="30">
        <f t="shared" si="25"/>
        <v>0</v>
      </c>
      <c r="AG267" s="30"/>
      <c r="AH267" s="30">
        <f t="shared" si="26"/>
        <v>0</v>
      </c>
    </row>
    <row r="268" spans="1:35" x14ac:dyDescent="0.35">
      <c r="A268" t="s">
        <v>963</v>
      </c>
      <c r="B268" s="26">
        <v>8471160</v>
      </c>
      <c r="C268" s="5" t="s">
        <v>506</v>
      </c>
      <c r="D268" s="26">
        <v>426610</v>
      </c>
      <c r="E268" s="5" t="s">
        <v>43</v>
      </c>
      <c r="F268" s="5" t="s">
        <v>510</v>
      </c>
      <c r="G268" s="17">
        <v>100000</v>
      </c>
      <c r="H268" s="17">
        <v>100000</v>
      </c>
      <c r="I268" s="17">
        <v>-694.2</v>
      </c>
      <c r="J268" s="17">
        <v>95059.49</v>
      </c>
      <c r="K268" s="18"/>
      <c r="L268" s="17">
        <v>5634.70999999999</v>
      </c>
      <c r="M268" s="8" t="s">
        <v>20</v>
      </c>
      <c r="N268" s="8" t="s">
        <v>21</v>
      </c>
      <c r="O268" s="8" t="s">
        <v>22</v>
      </c>
      <c r="P268" s="9" t="s">
        <v>23</v>
      </c>
      <c r="Q268" s="14">
        <v>1</v>
      </c>
      <c r="R268" s="14">
        <v>0</v>
      </c>
      <c r="S268" s="20">
        <v>161375.41999999998</v>
      </c>
      <c r="T268" s="30">
        <f t="shared" si="27"/>
        <v>145237.878</v>
      </c>
      <c r="U268" s="30">
        <f t="shared" si="28"/>
        <v>129100.336</v>
      </c>
      <c r="V268" s="30">
        <f t="shared" si="29"/>
        <v>112962.79399999998</v>
      </c>
      <c r="W268" s="20">
        <v>0</v>
      </c>
      <c r="X268" s="20">
        <v>0</v>
      </c>
      <c r="Y268" s="20">
        <v>161375.41999999998</v>
      </c>
      <c r="Z268" s="20">
        <v>0</v>
      </c>
      <c r="AA268" s="20">
        <v>0</v>
      </c>
      <c r="AB268" s="20">
        <v>0</v>
      </c>
      <c r="AC268" s="20">
        <v>0</v>
      </c>
      <c r="AD268" s="30">
        <f t="shared" si="24"/>
        <v>0</v>
      </c>
      <c r="AE268" s="30"/>
      <c r="AF268" s="30">
        <f t="shared" si="25"/>
        <v>0</v>
      </c>
      <c r="AG268" s="30"/>
      <c r="AH268" s="30">
        <f t="shared" si="26"/>
        <v>0</v>
      </c>
    </row>
    <row r="269" spans="1:35" x14ac:dyDescent="0.35">
      <c r="A269" t="s">
        <v>963</v>
      </c>
      <c r="B269" s="26">
        <v>8471160</v>
      </c>
      <c r="C269" s="5" t="s">
        <v>506</v>
      </c>
      <c r="D269" s="26">
        <v>432209</v>
      </c>
      <c r="E269" s="5" t="s">
        <v>138</v>
      </c>
      <c r="F269" s="5" t="s">
        <v>511</v>
      </c>
      <c r="G269" s="17">
        <v>14032358</v>
      </c>
      <c r="H269" s="17">
        <v>14349758</v>
      </c>
      <c r="I269" s="17">
        <v>2350489.79</v>
      </c>
      <c r="J269" s="17">
        <v>6827402.8600000003</v>
      </c>
      <c r="K269" s="17">
        <v>4719590.7699999996</v>
      </c>
      <c r="L269" s="17">
        <v>452274.57999999798</v>
      </c>
      <c r="M269" s="8" t="s">
        <v>20</v>
      </c>
      <c r="N269" s="8" t="s">
        <v>21</v>
      </c>
      <c r="O269" s="8" t="s">
        <v>22</v>
      </c>
      <c r="P269" s="9" t="s">
        <v>23</v>
      </c>
      <c r="Q269" s="14">
        <v>16192358</v>
      </c>
      <c r="R269" s="14">
        <v>12105813.25</v>
      </c>
      <c r="S269" s="20">
        <v>16321277.189999998</v>
      </c>
      <c r="T269" s="30">
        <f t="shared" si="27"/>
        <v>14689149.470999999</v>
      </c>
      <c r="U269" s="30">
        <f t="shared" si="28"/>
        <v>13057021.751999998</v>
      </c>
      <c r="V269" s="30">
        <f t="shared" si="29"/>
        <v>11424894.032999998</v>
      </c>
      <c r="W269" s="20">
        <v>14990022.8095</v>
      </c>
      <c r="X269" s="20">
        <v>14990022.8095</v>
      </c>
      <c r="Y269" s="20">
        <v>16321277.189999998</v>
      </c>
      <c r="Z269" s="20">
        <v>14990022.8095</v>
      </c>
      <c r="AA269" s="20">
        <v>14990022.8095</v>
      </c>
      <c r="AB269" s="20">
        <v>5164398.95</v>
      </c>
      <c r="AC269" s="20">
        <v>12238566.76</v>
      </c>
      <c r="AD269" s="30">
        <f t="shared" si="24"/>
        <v>0</v>
      </c>
      <c r="AE269" s="30"/>
      <c r="AF269" s="30">
        <f t="shared" si="25"/>
        <v>0</v>
      </c>
      <c r="AG269" s="30"/>
      <c r="AH269" s="30">
        <f t="shared" si="26"/>
        <v>0</v>
      </c>
    </row>
    <row r="270" spans="1:35" x14ac:dyDescent="0.35">
      <c r="A270" t="s">
        <v>963</v>
      </c>
      <c r="B270" s="26">
        <v>8471160</v>
      </c>
      <c r="C270" s="5" t="s">
        <v>506</v>
      </c>
      <c r="D270" s="26">
        <v>435508</v>
      </c>
      <c r="E270" s="5" t="s">
        <v>147</v>
      </c>
      <c r="F270" s="5" t="s">
        <v>512</v>
      </c>
      <c r="G270" s="17">
        <v>1869526</v>
      </c>
      <c r="H270" s="17">
        <v>1453166</v>
      </c>
      <c r="I270" s="17">
        <v>843143.03</v>
      </c>
      <c r="J270" s="17">
        <v>499712</v>
      </c>
      <c r="K270" s="17">
        <v>104481.14</v>
      </c>
      <c r="L270" s="17">
        <v>5829.83000000019</v>
      </c>
      <c r="M270" s="8" t="s">
        <v>20</v>
      </c>
      <c r="N270" s="8" t="s">
        <v>21</v>
      </c>
      <c r="O270" s="8" t="s">
        <v>22</v>
      </c>
      <c r="P270" s="9" t="s">
        <v>23</v>
      </c>
      <c r="Q270" s="14">
        <v>1606681</v>
      </c>
      <c r="R270" s="14">
        <v>361649.55000000098</v>
      </c>
      <c r="S270" s="20">
        <v>3778169.2294999994</v>
      </c>
      <c r="T270" s="30">
        <f t="shared" si="27"/>
        <v>3400352.3065499994</v>
      </c>
      <c r="U270" s="30">
        <f t="shared" si="28"/>
        <v>3022535.3835999998</v>
      </c>
      <c r="V270" s="30">
        <f t="shared" si="29"/>
        <v>2644718.4606499993</v>
      </c>
      <c r="W270" s="20">
        <v>0</v>
      </c>
      <c r="X270" s="20">
        <v>0</v>
      </c>
      <c r="Y270" s="20">
        <v>3778169.2294999994</v>
      </c>
      <c r="Z270" s="20">
        <v>0</v>
      </c>
      <c r="AA270" s="20">
        <v>0</v>
      </c>
      <c r="AB270" s="20">
        <v>1442355.3</v>
      </c>
      <c r="AC270" s="20">
        <v>4347083.79</v>
      </c>
      <c r="AD270" s="30">
        <f t="shared" si="24"/>
        <v>0</v>
      </c>
      <c r="AE270" s="30"/>
      <c r="AF270" s="30">
        <f t="shared" si="25"/>
        <v>0</v>
      </c>
      <c r="AG270" s="30"/>
      <c r="AH270" s="30">
        <f t="shared" si="26"/>
        <v>0</v>
      </c>
    </row>
    <row r="271" spans="1:35" x14ac:dyDescent="0.35">
      <c r="A271" t="s">
        <v>963</v>
      </c>
      <c r="B271" s="26">
        <v>8471170</v>
      </c>
      <c r="C271" s="5" t="s">
        <v>514</v>
      </c>
      <c r="D271" s="26">
        <v>420810</v>
      </c>
      <c r="E271" s="5" t="s">
        <v>454</v>
      </c>
      <c r="F271" s="5" t="s">
        <v>515</v>
      </c>
      <c r="G271" s="17">
        <v>1100000</v>
      </c>
      <c r="H271" s="17">
        <v>800000</v>
      </c>
      <c r="I271" s="18"/>
      <c r="J271" s="17">
        <v>798441</v>
      </c>
      <c r="K271" s="18"/>
      <c r="L271" s="17">
        <v>1559</v>
      </c>
      <c r="M271" s="8" t="s">
        <v>20</v>
      </c>
      <c r="N271" s="8" t="s">
        <v>21</v>
      </c>
      <c r="O271" s="8" t="s">
        <v>22</v>
      </c>
      <c r="P271" s="9" t="s">
        <v>23</v>
      </c>
      <c r="Q271" s="14">
        <v>1023910</v>
      </c>
      <c r="R271" s="14">
        <v>1018910</v>
      </c>
      <c r="S271" s="20">
        <v>2764000</v>
      </c>
      <c r="T271" s="30">
        <f t="shared" si="27"/>
        <v>2487600</v>
      </c>
      <c r="U271" s="30">
        <f t="shared" si="28"/>
        <v>2211200</v>
      </c>
      <c r="V271" s="30">
        <f t="shared" si="29"/>
        <v>1934799.9999999998</v>
      </c>
      <c r="W271" s="20">
        <v>2848000</v>
      </c>
      <c r="X271" s="20">
        <v>5548000</v>
      </c>
      <c r="Y271" s="20">
        <v>2764000</v>
      </c>
      <c r="Z271" s="20">
        <v>2848000</v>
      </c>
      <c r="AA271" s="20">
        <v>5548000</v>
      </c>
      <c r="AB271" s="20">
        <v>0</v>
      </c>
      <c r="AC271" s="20">
        <v>391824.58</v>
      </c>
      <c r="AD271" s="30">
        <f t="shared" si="24"/>
        <v>0</v>
      </c>
      <c r="AE271" s="30"/>
      <c r="AF271" s="30">
        <f t="shared" si="25"/>
        <v>0</v>
      </c>
      <c r="AG271" s="30"/>
      <c r="AH271" s="30">
        <f t="shared" si="26"/>
        <v>0</v>
      </c>
    </row>
    <row r="272" spans="1:35" x14ac:dyDescent="0.35">
      <c r="A272" t="s">
        <v>963</v>
      </c>
      <c r="B272" s="26">
        <v>8471170</v>
      </c>
      <c r="C272" s="5" t="s">
        <v>514</v>
      </c>
      <c r="D272" s="26">
        <v>426610</v>
      </c>
      <c r="E272" s="5" t="s">
        <v>43</v>
      </c>
      <c r="F272" s="5" t="s">
        <v>516</v>
      </c>
      <c r="G272" s="17">
        <v>1015642</v>
      </c>
      <c r="H272" s="17">
        <v>1315642</v>
      </c>
      <c r="I272" s="17">
        <v>15326.45</v>
      </c>
      <c r="J272" s="17">
        <v>728247.4</v>
      </c>
      <c r="K272" s="17">
        <v>571374.85</v>
      </c>
      <c r="L272" s="17">
        <v>693.30000000004702</v>
      </c>
      <c r="M272" s="8" t="s">
        <v>20</v>
      </c>
      <c r="N272" s="8" t="s">
        <v>21</v>
      </c>
      <c r="O272" s="8" t="s">
        <v>22</v>
      </c>
      <c r="P272" s="9" t="s">
        <v>23</v>
      </c>
      <c r="Q272" s="14">
        <v>886059</v>
      </c>
      <c r="R272" s="14">
        <v>866023.55</v>
      </c>
      <c r="S272" s="20">
        <v>4128902.9328999994</v>
      </c>
      <c r="T272" s="30">
        <f t="shared" si="27"/>
        <v>3716012.6396099995</v>
      </c>
      <c r="U272" s="30">
        <f t="shared" si="28"/>
        <v>3303122.3463199995</v>
      </c>
      <c r="V272" s="30">
        <f t="shared" si="29"/>
        <v>2890232.0530299996</v>
      </c>
      <c r="W272" s="20">
        <v>4942930.3926449977</v>
      </c>
      <c r="X272" s="20">
        <v>5190076.9122772487</v>
      </c>
      <c r="Y272" s="20">
        <v>4128902.9328999994</v>
      </c>
      <c r="Z272" s="20">
        <v>4942930.3926449977</v>
      </c>
      <c r="AA272" s="20">
        <v>5190076.9122772487</v>
      </c>
      <c r="AB272" s="20">
        <v>518212.15</v>
      </c>
      <c r="AC272" s="20">
        <v>677191.38</v>
      </c>
      <c r="AD272" s="30">
        <f t="shared" si="24"/>
        <v>0</v>
      </c>
      <c r="AE272" s="30"/>
      <c r="AF272" s="30">
        <f t="shared" si="25"/>
        <v>0</v>
      </c>
      <c r="AG272" s="30"/>
      <c r="AH272" s="30">
        <f t="shared" si="26"/>
        <v>0</v>
      </c>
    </row>
    <row r="273" spans="1:34" x14ac:dyDescent="0.35">
      <c r="A273" t="s">
        <v>960</v>
      </c>
      <c r="B273" s="26">
        <v>8471220</v>
      </c>
      <c r="C273" s="5" t="s">
        <v>518</v>
      </c>
      <c r="D273" s="26">
        <v>425510</v>
      </c>
      <c r="E273" s="5" t="s">
        <v>37</v>
      </c>
      <c r="F273" s="5" t="s">
        <v>519</v>
      </c>
      <c r="G273" s="17">
        <v>2000</v>
      </c>
      <c r="H273" s="17">
        <v>2000</v>
      </c>
      <c r="I273" s="18"/>
      <c r="J273" s="18"/>
      <c r="K273" s="18"/>
      <c r="L273" s="17">
        <v>2000</v>
      </c>
      <c r="M273" s="8" t="s">
        <v>20</v>
      </c>
      <c r="N273" s="8" t="s">
        <v>21</v>
      </c>
      <c r="O273" s="8" t="s">
        <v>22</v>
      </c>
      <c r="P273" s="9" t="s">
        <v>23</v>
      </c>
      <c r="Q273" s="14">
        <v>2199.69</v>
      </c>
      <c r="R273" s="14">
        <v>2200</v>
      </c>
      <c r="S273" s="20">
        <v>2200</v>
      </c>
      <c r="T273" s="30">
        <f t="shared" si="27"/>
        <v>1980</v>
      </c>
      <c r="U273" s="30">
        <f t="shared" si="28"/>
        <v>1760</v>
      </c>
      <c r="V273" s="30">
        <f t="shared" si="29"/>
        <v>1540</v>
      </c>
      <c r="W273" s="20">
        <v>2400</v>
      </c>
      <c r="X273" s="20">
        <v>2600</v>
      </c>
      <c r="Y273" s="20">
        <v>2200</v>
      </c>
      <c r="Z273" s="20">
        <v>2400</v>
      </c>
      <c r="AA273" s="20">
        <v>2600</v>
      </c>
      <c r="AB273" s="20">
        <v>0</v>
      </c>
      <c r="AC273" s="20">
        <v>0</v>
      </c>
      <c r="AD273" s="30">
        <f t="shared" si="24"/>
        <v>0</v>
      </c>
      <c r="AE273" s="30"/>
      <c r="AF273" s="30">
        <f t="shared" si="25"/>
        <v>0</v>
      </c>
      <c r="AG273" s="30"/>
      <c r="AH273" s="30">
        <f t="shared" si="26"/>
        <v>0</v>
      </c>
    </row>
    <row r="274" spans="1:34" x14ac:dyDescent="0.35">
      <c r="A274" t="s">
        <v>960</v>
      </c>
      <c r="B274" s="26">
        <v>8471220</v>
      </c>
      <c r="C274" s="5" t="s">
        <v>518</v>
      </c>
      <c r="D274" s="26">
        <v>425550</v>
      </c>
      <c r="E274" s="5" t="s">
        <v>83</v>
      </c>
      <c r="F274" s="5" t="s">
        <v>520</v>
      </c>
      <c r="G274" s="17">
        <v>1</v>
      </c>
      <c r="H274" s="17">
        <v>1</v>
      </c>
      <c r="I274" s="18"/>
      <c r="J274" s="18"/>
      <c r="K274" s="18"/>
      <c r="L274" s="17">
        <v>1</v>
      </c>
      <c r="M274" s="8" t="s">
        <v>20</v>
      </c>
      <c r="N274" s="8" t="s">
        <v>21</v>
      </c>
      <c r="O274" s="8" t="s">
        <v>22</v>
      </c>
      <c r="P274" s="9" t="s">
        <v>23</v>
      </c>
      <c r="Q274" s="14">
        <v>0.61000000000058197</v>
      </c>
      <c r="R274" s="14">
        <v>0</v>
      </c>
      <c r="S274" s="20">
        <v>0</v>
      </c>
      <c r="T274" s="30">
        <f t="shared" si="27"/>
        <v>0</v>
      </c>
      <c r="U274" s="30">
        <f t="shared" si="28"/>
        <v>0</v>
      </c>
      <c r="V274" s="30">
        <f t="shared" si="29"/>
        <v>0</v>
      </c>
      <c r="W274" s="20">
        <v>0</v>
      </c>
      <c r="X274" s="20">
        <v>0</v>
      </c>
      <c r="Y274" s="20">
        <v>0</v>
      </c>
      <c r="Z274" s="20">
        <v>0</v>
      </c>
      <c r="AA274" s="20">
        <v>0</v>
      </c>
      <c r="AB274" s="20">
        <v>0</v>
      </c>
      <c r="AC274" s="20">
        <v>0</v>
      </c>
      <c r="AD274" s="30">
        <f t="shared" si="24"/>
        <v>0</v>
      </c>
      <c r="AE274" s="30"/>
      <c r="AF274" s="30">
        <f t="shared" si="25"/>
        <v>0</v>
      </c>
      <c r="AG274" s="30"/>
      <c r="AH274" s="30">
        <f t="shared" si="26"/>
        <v>0</v>
      </c>
    </row>
    <row r="275" spans="1:34" x14ac:dyDescent="0.35">
      <c r="A275" t="s">
        <v>960</v>
      </c>
      <c r="B275" s="26">
        <v>8471220</v>
      </c>
      <c r="C275" s="5" t="s">
        <v>518</v>
      </c>
      <c r="D275" s="26">
        <v>426900</v>
      </c>
      <c r="E275" s="5" t="s">
        <v>360</v>
      </c>
      <c r="F275" s="5" t="s">
        <v>521</v>
      </c>
      <c r="G275" s="17">
        <v>10000</v>
      </c>
      <c r="H275" s="17">
        <v>10000</v>
      </c>
      <c r="I275" s="18"/>
      <c r="J275" s="18"/>
      <c r="K275" s="18"/>
      <c r="L275" s="17">
        <v>10000</v>
      </c>
      <c r="M275" s="8" t="s">
        <v>20</v>
      </c>
      <c r="N275" s="8" t="s">
        <v>21</v>
      </c>
      <c r="O275" s="8" t="s">
        <v>22</v>
      </c>
      <c r="P275" s="9" t="s">
        <v>23</v>
      </c>
      <c r="Q275" s="14">
        <v>10808</v>
      </c>
      <c r="R275" s="14">
        <v>10806.93</v>
      </c>
      <c r="S275" s="20">
        <v>11000</v>
      </c>
      <c r="T275" s="30">
        <f t="shared" si="27"/>
        <v>9900</v>
      </c>
      <c r="U275" s="30">
        <f t="shared" si="28"/>
        <v>8800</v>
      </c>
      <c r="V275" s="30">
        <f t="shared" si="29"/>
        <v>7699.9999999999991</v>
      </c>
      <c r="W275" s="20">
        <v>13000</v>
      </c>
      <c r="X275" s="20">
        <v>16000</v>
      </c>
      <c r="Y275" s="20">
        <v>11000</v>
      </c>
      <c r="Z275" s="20">
        <v>13000</v>
      </c>
      <c r="AA275" s="20">
        <v>16000</v>
      </c>
      <c r="AB275" s="20">
        <v>0</v>
      </c>
      <c r="AC275" s="20">
        <v>0</v>
      </c>
      <c r="AD275" s="30">
        <f t="shared" si="24"/>
        <v>0</v>
      </c>
      <c r="AE275" s="30"/>
      <c r="AF275" s="30">
        <f t="shared" si="25"/>
        <v>0</v>
      </c>
      <c r="AG275" s="30"/>
      <c r="AH275" s="30">
        <f t="shared" si="26"/>
        <v>0</v>
      </c>
    </row>
    <row r="276" spans="1:34" x14ac:dyDescent="0.35">
      <c r="A276" t="s">
        <v>960</v>
      </c>
      <c r="B276" s="26">
        <v>8471220</v>
      </c>
      <c r="C276" s="5" t="s">
        <v>518</v>
      </c>
      <c r="D276" s="26">
        <v>435340</v>
      </c>
      <c r="E276" s="5" t="s">
        <v>239</v>
      </c>
      <c r="F276" s="5" t="s">
        <v>522</v>
      </c>
      <c r="G276" s="17">
        <v>11133825</v>
      </c>
      <c r="H276" s="17">
        <v>11133825</v>
      </c>
      <c r="I276" s="17">
        <v>5474781.4100000001</v>
      </c>
      <c r="J276" s="17">
        <v>1</v>
      </c>
      <c r="K276" s="17">
        <v>-0.220000000008895</v>
      </c>
      <c r="L276" s="17">
        <v>5659042.8099999996</v>
      </c>
      <c r="M276" s="8" t="s">
        <v>20</v>
      </c>
      <c r="N276" s="8" t="s">
        <v>21</v>
      </c>
      <c r="O276" s="8" t="s">
        <v>22</v>
      </c>
      <c r="P276" s="9" t="s">
        <v>23</v>
      </c>
      <c r="Q276" s="14">
        <v>11133824.42</v>
      </c>
      <c r="R276" s="14">
        <v>11132826.970000001</v>
      </c>
      <c r="S276" s="20">
        <v>0</v>
      </c>
      <c r="T276" s="30">
        <f t="shared" si="27"/>
        <v>0</v>
      </c>
      <c r="U276" s="30">
        <f t="shared" si="28"/>
        <v>0</v>
      </c>
      <c r="V276" s="30">
        <f t="shared" si="29"/>
        <v>0</v>
      </c>
      <c r="W276" s="20">
        <v>13072010</v>
      </c>
      <c r="X276" s="20">
        <v>14640651.199999999</v>
      </c>
      <c r="Y276" s="20">
        <v>0</v>
      </c>
      <c r="Z276" s="20">
        <v>13072010</v>
      </c>
      <c r="AA276" s="20">
        <v>14640651.199999999</v>
      </c>
      <c r="AB276" s="20">
        <v>4080039.22</v>
      </c>
      <c r="AC276" s="20">
        <v>7518617.9900000002</v>
      </c>
      <c r="AD276" s="30">
        <f t="shared" si="24"/>
        <v>0</v>
      </c>
      <c r="AE276" s="30"/>
      <c r="AF276" s="30">
        <f t="shared" si="25"/>
        <v>0</v>
      </c>
      <c r="AG276" s="30"/>
      <c r="AH276" s="30">
        <f t="shared" si="26"/>
        <v>0</v>
      </c>
    </row>
    <row r="277" spans="1:34" x14ac:dyDescent="0.35">
      <c r="A277" t="s">
        <v>960</v>
      </c>
      <c r="B277" s="26">
        <v>8471220</v>
      </c>
      <c r="C277" s="5" t="s">
        <v>518</v>
      </c>
      <c r="D277" s="26">
        <v>436110</v>
      </c>
      <c r="E277" s="5" t="s">
        <v>64</v>
      </c>
      <c r="F277" s="5" t="s">
        <v>523</v>
      </c>
      <c r="G277" s="17">
        <v>250000</v>
      </c>
      <c r="H277" s="17">
        <v>250000</v>
      </c>
      <c r="I277" s="17">
        <v>21820</v>
      </c>
      <c r="J277" s="17">
        <v>0</v>
      </c>
      <c r="K277" s="17">
        <v>0</v>
      </c>
      <c r="L277" s="17">
        <v>228180</v>
      </c>
      <c r="M277" s="8" t="s">
        <v>20</v>
      </c>
      <c r="N277" s="8" t="s">
        <v>21</v>
      </c>
      <c r="O277" s="8" t="s">
        <v>22</v>
      </c>
      <c r="P277" s="9" t="s">
        <v>23</v>
      </c>
      <c r="Q277" s="14">
        <v>0.61999999999534305</v>
      </c>
      <c r="R277" s="14">
        <v>0</v>
      </c>
      <c r="S277" s="20">
        <v>300000</v>
      </c>
      <c r="T277" s="30">
        <f t="shared" si="27"/>
        <v>270000</v>
      </c>
      <c r="U277" s="30">
        <f t="shared" si="28"/>
        <v>240000</v>
      </c>
      <c r="V277" s="30">
        <f t="shared" si="29"/>
        <v>210000</v>
      </c>
      <c r="W277" s="20">
        <v>350000</v>
      </c>
      <c r="X277" s="20">
        <v>400000</v>
      </c>
      <c r="Y277" s="20">
        <v>300000</v>
      </c>
      <c r="Z277" s="20">
        <v>350000</v>
      </c>
      <c r="AA277" s="20">
        <v>400000</v>
      </c>
      <c r="AB277" s="20">
        <v>0</v>
      </c>
      <c r="AC277" s="20">
        <v>15800</v>
      </c>
      <c r="AD277" s="30">
        <f t="shared" si="24"/>
        <v>0</v>
      </c>
      <c r="AE277" s="30"/>
      <c r="AF277" s="30">
        <f t="shared" si="25"/>
        <v>0</v>
      </c>
      <c r="AG277" s="30"/>
      <c r="AH277" s="30">
        <f t="shared" si="26"/>
        <v>0</v>
      </c>
    </row>
    <row r="278" spans="1:34" x14ac:dyDescent="0.35">
      <c r="A278" t="s">
        <v>960</v>
      </c>
      <c r="B278" s="26">
        <v>8471220</v>
      </c>
      <c r="C278" s="5" t="s">
        <v>518</v>
      </c>
      <c r="D278" s="26">
        <v>436120</v>
      </c>
      <c r="E278" s="5" t="s">
        <v>431</v>
      </c>
      <c r="F278" s="5" t="s">
        <v>524</v>
      </c>
      <c r="G278" s="17">
        <v>5686</v>
      </c>
      <c r="H278" s="17">
        <v>5686</v>
      </c>
      <c r="I278" s="18"/>
      <c r="J278" s="18"/>
      <c r="K278" s="18"/>
      <c r="L278" s="17">
        <v>5686</v>
      </c>
      <c r="M278" s="8" t="s">
        <v>20</v>
      </c>
      <c r="N278" s="8" t="s">
        <v>21</v>
      </c>
      <c r="O278" s="8" t="s">
        <v>22</v>
      </c>
      <c r="P278" s="9" t="s">
        <v>23</v>
      </c>
      <c r="Q278" s="14">
        <v>0.55000000000018201</v>
      </c>
      <c r="R278" s="14">
        <v>0</v>
      </c>
      <c r="S278" s="20">
        <v>6000</v>
      </c>
      <c r="T278" s="30">
        <f t="shared" si="27"/>
        <v>5400</v>
      </c>
      <c r="U278" s="30">
        <f t="shared" si="28"/>
        <v>4800</v>
      </c>
      <c r="V278" s="30">
        <f t="shared" si="29"/>
        <v>4200</v>
      </c>
      <c r="W278" s="20">
        <v>7000</v>
      </c>
      <c r="X278" s="20">
        <v>8000</v>
      </c>
      <c r="Y278" s="20">
        <v>6000</v>
      </c>
      <c r="Z278" s="20">
        <v>7000</v>
      </c>
      <c r="AA278" s="20">
        <v>8000</v>
      </c>
      <c r="AB278" s="20">
        <v>0</v>
      </c>
      <c r="AC278" s="20">
        <v>816</v>
      </c>
      <c r="AD278" s="30">
        <f t="shared" si="24"/>
        <v>0</v>
      </c>
      <c r="AE278" s="30"/>
      <c r="AF278" s="30">
        <f t="shared" si="25"/>
        <v>0</v>
      </c>
      <c r="AG278" s="30"/>
      <c r="AH278" s="30">
        <f t="shared" si="26"/>
        <v>0</v>
      </c>
    </row>
    <row r="279" spans="1:34" x14ac:dyDescent="0.35">
      <c r="A279" t="s">
        <v>960</v>
      </c>
      <c r="B279" s="26">
        <v>8471230</v>
      </c>
      <c r="C279" s="5" t="s">
        <v>526</v>
      </c>
      <c r="D279" s="26">
        <v>425742</v>
      </c>
      <c r="E279" s="5" t="s">
        <v>528</v>
      </c>
      <c r="F279" s="5" t="s">
        <v>529</v>
      </c>
      <c r="G279" s="17">
        <v>1944196</v>
      </c>
      <c r="H279" s="17">
        <v>2062196</v>
      </c>
      <c r="I279" s="17">
        <v>266423.44</v>
      </c>
      <c r="J279" s="17">
        <v>163301</v>
      </c>
      <c r="K279" s="17">
        <v>125500</v>
      </c>
      <c r="L279" s="17">
        <v>1506971.56</v>
      </c>
      <c r="M279" s="8" t="s">
        <v>20</v>
      </c>
      <c r="N279" s="8" t="s">
        <v>21</v>
      </c>
      <c r="O279" s="8" t="s">
        <v>22</v>
      </c>
      <c r="P279" s="9" t="s">
        <v>23</v>
      </c>
      <c r="Q279" s="14">
        <v>1957266</v>
      </c>
      <c r="R279" s="14">
        <v>1691072.24</v>
      </c>
      <c r="S279" s="20">
        <v>2000000</v>
      </c>
      <c r="T279" s="30">
        <f t="shared" si="27"/>
        <v>1800000</v>
      </c>
      <c r="U279" s="30">
        <f t="shared" si="28"/>
        <v>1600000</v>
      </c>
      <c r="V279" s="30">
        <f t="shared" si="29"/>
        <v>1400000</v>
      </c>
      <c r="W279" s="20">
        <v>2500000</v>
      </c>
      <c r="X279" s="20">
        <v>3000000</v>
      </c>
      <c r="Y279" s="20">
        <v>2000000</v>
      </c>
      <c r="Z279" s="20">
        <v>2500000</v>
      </c>
      <c r="AA279" s="20">
        <v>3000000</v>
      </c>
      <c r="AB279" s="20">
        <v>723262.13</v>
      </c>
      <c r="AC279" s="20">
        <v>5721218.9900000002</v>
      </c>
      <c r="AD279" s="30">
        <f t="shared" si="24"/>
        <v>0</v>
      </c>
      <c r="AE279" s="30"/>
      <c r="AF279" s="30">
        <f t="shared" si="25"/>
        <v>0</v>
      </c>
      <c r="AG279" s="30"/>
      <c r="AH279" s="30">
        <f t="shared" si="26"/>
        <v>0</v>
      </c>
    </row>
    <row r="280" spans="1:34" x14ac:dyDescent="0.35">
      <c r="A280" t="s">
        <v>960</v>
      </c>
      <c r="B280" s="26">
        <v>8471230</v>
      </c>
      <c r="C280" s="5" t="s">
        <v>526</v>
      </c>
      <c r="D280" s="26">
        <v>426610</v>
      </c>
      <c r="E280" s="5" t="s">
        <v>43</v>
      </c>
      <c r="F280" s="5" t="s">
        <v>530</v>
      </c>
      <c r="G280" s="17">
        <v>73019</v>
      </c>
      <c r="H280" s="17">
        <v>105019</v>
      </c>
      <c r="I280" s="17">
        <v>35000</v>
      </c>
      <c r="J280" s="17">
        <v>60604.5</v>
      </c>
      <c r="K280" s="18"/>
      <c r="L280" s="17">
        <v>9414.5</v>
      </c>
      <c r="M280" s="8" t="s">
        <v>20</v>
      </c>
      <c r="N280" s="8" t="s">
        <v>21</v>
      </c>
      <c r="O280" s="8" t="s">
        <v>22</v>
      </c>
      <c r="P280" s="9" t="s">
        <v>23</v>
      </c>
      <c r="Q280" s="14">
        <v>1</v>
      </c>
      <c r="R280" s="14">
        <v>0</v>
      </c>
      <c r="S280" s="20">
        <v>120000</v>
      </c>
      <c r="T280" s="30">
        <f t="shared" si="27"/>
        <v>108000</v>
      </c>
      <c r="U280" s="30">
        <f t="shared" si="28"/>
        <v>96000</v>
      </c>
      <c r="V280" s="30">
        <f t="shared" si="29"/>
        <v>84000</v>
      </c>
      <c r="W280" s="20">
        <v>120000</v>
      </c>
      <c r="X280" s="20">
        <v>120000</v>
      </c>
      <c r="Y280" s="20">
        <v>120000</v>
      </c>
      <c r="Z280" s="20">
        <v>120000</v>
      </c>
      <c r="AA280" s="20">
        <v>120000</v>
      </c>
      <c r="AB280" s="20">
        <v>0</v>
      </c>
      <c r="AC280" s="20">
        <v>0</v>
      </c>
      <c r="AD280" s="30">
        <f t="shared" si="24"/>
        <v>0</v>
      </c>
      <c r="AE280" s="30"/>
      <c r="AF280" s="30">
        <f t="shared" si="25"/>
        <v>0</v>
      </c>
      <c r="AG280" s="30"/>
      <c r="AH280" s="30">
        <f t="shared" si="26"/>
        <v>0</v>
      </c>
    </row>
    <row r="281" spans="1:34" x14ac:dyDescent="0.35">
      <c r="A281" t="s">
        <v>960</v>
      </c>
      <c r="B281" s="26">
        <v>8471240</v>
      </c>
      <c r="C281" s="5" t="s">
        <v>532</v>
      </c>
      <c r="D281" s="26">
        <v>425510</v>
      </c>
      <c r="E281" s="5" t="s">
        <v>37</v>
      </c>
      <c r="F281" s="5" t="s">
        <v>533</v>
      </c>
      <c r="G281" s="18"/>
      <c r="H281" s="18"/>
      <c r="I281" s="17">
        <v>0</v>
      </c>
      <c r="J281" s="18"/>
      <c r="K281" s="18"/>
      <c r="L281" s="17">
        <v>0</v>
      </c>
      <c r="M281" s="8" t="s">
        <v>20</v>
      </c>
      <c r="N281" s="8" t="s">
        <v>21</v>
      </c>
      <c r="O281" s="8" t="s">
        <v>22</v>
      </c>
      <c r="P281" s="9" t="s">
        <v>23</v>
      </c>
      <c r="Q281" s="14">
        <v>42053</v>
      </c>
      <c r="R281" s="14">
        <v>42053.5</v>
      </c>
      <c r="S281" s="20">
        <v>220000</v>
      </c>
      <c r="T281" s="30">
        <f t="shared" si="27"/>
        <v>198000</v>
      </c>
      <c r="U281" s="30">
        <f t="shared" si="28"/>
        <v>176000</v>
      </c>
      <c r="V281" s="30">
        <f t="shared" si="29"/>
        <v>154000</v>
      </c>
      <c r="W281" s="20">
        <v>220000</v>
      </c>
      <c r="X281" s="20">
        <v>220000</v>
      </c>
      <c r="Y281" s="20">
        <v>220000</v>
      </c>
      <c r="Z281" s="20">
        <v>220000</v>
      </c>
      <c r="AA281" s="20">
        <v>220000</v>
      </c>
      <c r="AB281" s="20">
        <v>10950.35</v>
      </c>
      <c r="AC281" s="20">
        <v>90096.81</v>
      </c>
      <c r="AD281" s="30">
        <f t="shared" si="24"/>
        <v>0</v>
      </c>
      <c r="AE281" s="30"/>
      <c r="AF281" s="30">
        <f t="shared" si="25"/>
        <v>0</v>
      </c>
      <c r="AG281" s="30"/>
      <c r="AH281" s="30">
        <f t="shared" si="26"/>
        <v>0</v>
      </c>
    </row>
    <row r="282" spans="1:34" x14ac:dyDescent="0.35">
      <c r="A282" t="s">
        <v>960</v>
      </c>
      <c r="B282" s="26">
        <v>8471240</v>
      </c>
      <c r="C282" s="5" t="s">
        <v>532</v>
      </c>
      <c r="D282" s="26">
        <v>425720</v>
      </c>
      <c r="E282" s="5" t="s">
        <v>126</v>
      </c>
      <c r="F282" s="5" t="s">
        <v>534</v>
      </c>
      <c r="G282" s="18"/>
      <c r="H282" s="18"/>
      <c r="I282" s="17">
        <v>-94.58</v>
      </c>
      <c r="J282" s="18"/>
      <c r="K282" s="18"/>
      <c r="L282" s="17">
        <v>94.58</v>
      </c>
      <c r="M282" s="8" t="s">
        <v>20</v>
      </c>
      <c r="N282" s="8" t="s">
        <v>21</v>
      </c>
      <c r="O282" s="8" t="s">
        <v>22</v>
      </c>
      <c r="P282" s="9" t="s">
        <v>23</v>
      </c>
      <c r="Q282" s="14">
        <v>107195</v>
      </c>
      <c r="R282" s="14">
        <v>107864.58</v>
      </c>
      <c r="S282" s="20">
        <v>128000</v>
      </c>
      <c r="T282" s="30">
        <f t="shared" si="27"/>
        <v>115200</v>
      </c>
      <c r="U282" s="30">
        <f t="shared" si="28"/>
        <v>102400</v>
      </c>
      <c r="V282" s="30">
        <f t="shared" si="29"/>
        <v>89600</v>
      </c>
      <c r="W282" s="20">
        <v>128000</v>
      </c>
      <c r="X282" s="20">
        <v>128000</v>
      </c>
      <c r="Y282" s="20">
        <v>128000</v>
      </c>
      <c r="Z282" s="20">
        <v>128000</v>
      </c>
      <c r="AA282" s="20">
        <v>128000</v>
      </c>
      <c r="AB282" s="20">
        <v>0</v>
      </c>
      <c r="AC282" s="20">
        <v>51422</v>
      </c>
      <c r="AD282" s="30">
        <f t="shared" si="24"/>
        <v>0</v>
      </c>
      <c r="AE282" s="30"/>
      <c r="AF282" s="30">
        <f t="shared" si="25"/>
        <v>0</v>
      </c>
      <c r="AG282" s="30"/>
      <c r="AH282" s="30">
        <f t="shared" si="26"/>
        <v>0</v>
      </c>
    </row>
    <row r="283" spans="1:34" x14ac:dyDescent="0.35">
      <c r="A283" t="s">
        <v>960</v>
      </c>
      <c r="B283" s="26">
        <v>8471240</v>
      </c>
      <c r="C283" s="5" t="s">
        <v>532</v>
      </c>
      <c r="D283" s="26">
        <v>425761</v>
      </c>
      <c r="E283" s="5" t="s">
        <v>288</v>
      </c>
      <c r="F283" s="5" t="s">
        <v>535</v>
      </c>
      <c r="G283" s="17">
        <v>399867</v>
      </c>
      <c r="H283" s="17">
        <v>399675</v>
      </c>
      <c r="I283" s="17">
        <v>22129.47</v>
      </c>
      <c r="J283" s="18"/>
      <c r="K283" s="18"/>
      <c r="L283" s="17">
        <v>377545.53</v>
      </c>
      <c r="M283" s="8" t="s">
        <v>20</v>
      </c>
      <c r="N283" s="8" t="s">
        <v>21</v>
      </c>
      <c r="O283" s="8" t="s">
        <v>22</v>
      </c>
      <c r="P283" s="9" t="s">
        <v>23</v>
      </c>
      <c r="Q283" s="14">
        <v>466666</v>
      </c>
      <c r="R283" s="14">
        <v>466665.07</v>
      </c>
      <c r="S283" s="20">
        <v>800000</v>
      </c>
      <c r="T283" s="30">
        <f t="shared" si="27"/>
        <v>720000</v>
      </c>
      <c r="U283" s="30">
        <f t="shared" si="28"/>
        <v>640000</v>
      </c>
      <c r="V283" s="30">
        <f t="shared" si="29"/>
        <v>560000</v>
      </c>
      <c r="W283" s="20">
        <v>1000000</v>
      </c>
      <c r="X283" s="20">
        <v>1200000</v>
      </c>
      <c r="Y283" s="20">
        <v>800000</v>
      </c>
      <c r="Z283" s="20">
        <v>1000000</v>
      </c>
      <c r="AA283" s="20">
        <v>1200000</v>
      </c>
      <c r="AB283" s="20">
        <v>81449</v>
      </c>
      <c r="AC283" s="20">
        <v>144140.59</v>
      </c>
      <c r="AD283" s="30">
        <f t="shared" si="24"/>
        <v>0</v>
      </c>
      <c r="AE283" s="30"/>
      <c r="AF283" s="30">
        <f t="shared" si="25"/>
        <v>0</v>
      </c>
      <c r="AG283" s="30"/>
      <c r="AH283" s="30">
        <f t="shared" si="26"/>
        <v>0</v>
      </c>
    </row>
    <row r="284" spans="1:34" x14ac:dyDescent="0.35">
      <c r="A284" t="s">
        <v>960</v>
      </c>
      <c r="B284" s="26">
        <v>8471240</v>
      </c>
      <c r="C284" s="5" t="s">
        <v>532</v>
      </c>
      <c r="D284" s="26">
        <v>426610</v>
      </c>
      <c r="E284" s="5" t="s">
        <v>43</v>
      </c>
      <c r="F284" s="5" t="s">
        <v>536</v>
      </c>
      <c r="G284" s="17">
        <v>495270</v>
      </c>
      <c r="H284" s="17">
        <v>495462</v>
      </c>
      <c r="I284" s="18"/>
      <c r="J284" s="17">
        <v>0</v>
      </c>
      <c r="K284" s="17">
        <v>495462</v>
      </c>
      <c r="L284" s="17">
        <v>0</v>
      </c>
      <c r="M284" s="8" t="s">
        <v>20</v>
      </c>
      <c r="N284" s="8" t="s">
        <v>21</v>
      </c>
      <c r="O284" s="8" t="s">
        <v>22</v>
      </c>
      <c r="P284" s="9" t="s">
        <v>23</v>
      </c>
      <c r="Q284" s="14">
        <v>143248</v>
      </c>
      <c r="R284" s="14">
        <v>0</v>
      </c>
      <c r="S284" s="20">
        <v>0</v>
      </c>
      <c r="T284" s="30">
        <f t="shared" si="27"/>
        <v>0</v>
      </c>
      <c r="U284" s="30">
        <f t="shared" si="28"/>
        <v>0</v>
      </c>
      <c r="V284" s="30">
        <f t="shared" si="29"/>
        <v>0</v>
      </c>
      <c r="W284" s="20">
        <v>0</v>
      </c>
      <c r="X284" s="20">
        <v>0</v>
      </c>
      <c r="Y284" s="20">
        <v>0</v>
      </c>
      <c r="Z284" s="20">
        <v>0</v>
      </c>
      <c r="AA284" s="20">
        <v>0</v>
      </c>
      <c r="AB284" s="20">
        <v>0</v>
      </c>
      <c r="AC284" s="20">
        <v>0</v>
      </c>
      <c r="AD284" s="30">
        <f t="shared" si="24"/>
        <v>0</v>
      </c>
      <c r="AE284" s="30"/>
      <c r="AF284" s="30">
        <f t="shared" si="25"/>
        <v>0</v>
      </c>
      <c r="AG284" s="30"/>
      <c r="AH284" s="30">
        <f t="shared" si="26"/>
        <v>0</v>
      </c>
    </row>
    <row r="285" spans="1:34" x14ac:dyDescent="0.35">
      <c r="A285" t="s">
        <v>960</v>
      </c>
      <c r="B285" s="26">
        <v>8471250</v>
      </c>
      <c r="C285" s="5" t="s">
        <v>538</v>
      </c>
      <c r="D285" s="26">
        <v>425510</v>
      </c>
      <c r="E285" s="5" t="s">
        <v>37</v>
      </c>
      <c r="F285" s="5" t="s">
        <v>539</v>
      </c>
      <c r="G285" s="17">
        <v>150000</v>
      </c>
      <c r="H285" s="17">
        <v>350000</v>
      </c>
      <c r="I285" s="17">
        <v>116282.42</v>
      </c>
      <c r="J285" s="17">
        <v>200000</v>
      </c>
      <c r="K285" s="17">
        <v>0</v>
      </c>
      <c r="L285" s="17">
        <v>33717.58</v>
      </c>
      <c r="M285" s="8" t="s">
        <v>20</v>
      </c>
      <c r="N285" s="8" t="s">
        <v>21</v>
      </c>
      <c r="O285" s="8" t="s">
        <v>22</v>
      </c>
      <c r="P285" s="9" t="s">
        <v>23</v>
      </c>
      <c r="Q285" s="14">
        <v>391730.67</v>
      </c>
      <c r="R285" s="14">
        <v>391731</v>
      </c>
      <c r="S285" s="20">
        <v>317500</v>
      </c>
      <c r="T285" s="30">
        <f t="shared" si="27"/>
        <v>285750</v>
      </c>
      <c r="U285" s="30">
        <f t="shared" si="28"/>
        <v>254000</v>
      </c>
      <c r="V285" s="30">
        <f t="shared" si="29"/>
        <v>222250</v>
      </c>
      <c r="W285" s="20">
        <v>317500</v>
      </c>
      <c r="X285" s="20">
        <v>347500</v>
      </c>
      <c r="Y285" s="20">
        <v>317500</v>
      </c>
      <c r="Z285" s="20">
        <v>317500</v>
      </c>
      <c r="AA285" s="20">
        <v>347500</v>
      </c>
      <c r="AB285" s="20">
        <v>121100</v>
      </c>
      <c r="AC285" s="20">
        <v>197232</v>
      </c>
      <c r="AD285" s="30">
        <f t="shared" si="24"/>
        <v>0</v>
      </c>
      <c r="AE285" s="30"/>
      <c r="AF285" s="30">
        <f t="shared" si="25"/>
        <v>0</v>
      </c>
      <c r="AG285" s="30"/>
      <c r="AH285" s="30">
        <f t="shared" si="26"/>
        <v>0</v>
      </c>
    </row>
    <row r="286" spans="1:34" x14ac:dyDescent="0.35">
      <c r="A286" t="s">
        <v>960</v>
      </c>
      <c r="B286" s="26">
        <v>8471250</v>
      </c>
      <c r="C286" s="5" t="s">
        <v>538</v>
      </c>
      <c r="D286" s="26">
        <v>425720</v>
      </c>
      <c r="E286" s="5" t="s">
        <v>126</v>
      </c>
      <c r="F286" s="5" t="s">
        <v>540</v>
      </c>
      <c r="G286" s="17">
        <v>392000</v>
      </c>
      <c r="H286" s="17">
        <v>392000</v>
      </c>
      <c r="I286" s="18"/>
      <c r="J286" s="17">
        <v>388500</v>
      </c>
      <c r="K286" s="17">
        <v>3500</v>
      </c>
      <c r="L286" s="17">
        <v>0</v>
      </c>
      <c r="M286" s="8" t="s">
        <v>20</v>
      </c>
      <c r="N286" s="8" t="s">
        <v>21</v>
      </c>
      <c r="O286" s="8" t="s">
        <v>22</v>
      </c>
      <c r="P286" s="9" t="s">
        <v>23</v>
      </c>
      <c r="Q286" s="14">
        <v>211401</v>
      </c>
      <c r="R286" s="14">
        <v>207900</v>
      </c>
      <c r="S286" s="20">
        <v>560000</v>
      </c>
      <c r="T286" s="30">
        <f t="shared" si="27"/>
        <v>504000</v>
      </c>
      <c r="U286" s="30">
        <f t="shared" si="28"/>
        <v>448000</v>
      </c>
      <c r="V286" s="30">
        <f t="shared" si="29"/>
        <v>392000</v>
      </c>
      <c r="W286" s="20">
        <v>560000</v>
      </c>
      <c r="X286" s="20">
        <v>560000</v>
      </c>
      <c r="Y286" s="20">
        <v>560000</v>
      </c>
      <c r="Z286" s="20">
        <v>560000</v>
      </c>
      <c r="AA286" s="20">
        <v>560000</v>
      </c>
      <c r="AB286" s="20">
        <v>0</v>
      </c>
      <c r="AC286" s="20">
        <v>116885</v>
      </c>
      <c r="AD286" s="30">
        <f t="shared" si="24"/>
        <v>0</v>
      </c>
      <c r="AE286" s="30"/>
      <c r="AF286" s="30">
        <f t="shared" si="25"/>
        <v>0</v>
      </c>
      <c r="AG286" s="30"/>
      <c r="AH286" s="30">
        <f t="shared" si="26"/>
        <v>0</v>
      </c>
    </row>
    <row r="287" spans="1:34" x14ac:dyDescent="0.35">
      <c r="A287" t="s">
        <v>960</v>
      </c>
      <c r="B287" s="26">
        <v>8471250</v>
      </c>
      <c r="C287" s="5" t="s">
        <v>538</v>
      </c>
      <c r="D287" s="26">
        <v>436110</v>
      </c>
      <c r="E287" s="5" t="s">
        <v>64</v>
      </c>
      <c r="F287" s="5" t="s">
        <v>541</v>
      </c>
      <c r="G287" s="18"/>
      <c r="H287" s="18"/>
      <c r="I287" s="17">
        <v>-5910</v>
      </c>
      <c r="J287" s="18"/>
      <c r="K287" s="17">
        <v>0</v>
      </c>
      <c r="L287" s="17">
        <v>5910</v>
      </c>
      <c r="M287" s="8" t="s">
        <v>20</v>
      </c>
      <c r="N287" s="8" t="s">
        <v>21</v>
      </c>
      <c r="O287" s="8" t="s">
        <v>22</v>
      </c>
      <c r="P287" s="9" t="s">
        <v>23</v>
      </c>
      <c r="Q287" s="14">
        <v>0.62999999999738099</v>
      </c>
      <c r="R287" s="14">
        <v>0</v>
      </c>
      <c r="S287" s="20">
        <v>10000</v>
      </c>
      <c r="T287" s="30">
        <f t="shared" si="27"/>
        <v>9000</v>
      </c>
      <c r="U287" s="30">
        <f t="shared" si="28"/>
        <v>8000</v>
      </c>
      <c r="V287" s="30">
        <f t="shared" si="29"/>
        <v>7000</v>
      </c>
      <c r="W287" s="20">
        <v>10000</v>
      </c>
      <c r="X287" s="20">
        <v>10000</v>
      </c>
      <c r="Y287" s="20">
        <v>10000</v>
      </c>
      <c r="Z287" s="20">
        <v>10000</v>
      </c>
      <c r="AA287" s="20">
        <v>10000</v>
      </c>
      <c r="AB287" s="20">
        <v>1875</v>
      </c>
      <c r="AC287" s="20">
        <v>-14910</v>
      </c>
      <c r="AD287" s="30">
        <f t="shared" si="24"/>
        <v>0</v>
      </c>
      <c r="AE287" s="30"/>
      <c r="AF287" s="30">
        <f t="shared" si="25"/>
        <v>0</v>
      </c>
      <c r="AG287" s="30"/>
      <c r="AH287" s="30">
        <f t="shared" si="26"/>
        <v>0</v>
      </c>
    </row>
    <row r="288" spans="1:34" x14ac:dyDescent="0.35">
      <c r="A288" t="s">
        <v>960</v>
      </c>
      <c r="B288" s="26">
        <v>8471260</v>
      </c>
      <c r="C288" s="5" t="s">
        <v>543</v>
      </c>
      <c r="D288" s="26">
        <v>420310</v>
      </c>
      <c r="E288" s="5" t="s">
        <v>327</v>
      </c>
      <c r="F288" s="5" t="s">
        <v>544</v>
      </c>
      <c r="G288" s="17">
        <v>737101</v>
      </c>
      <c r="H288" s="17">
        <v>227741</v>
      </c>
      <c r="I288" s="17">
        <v>-2820.15</v>
      </c>
      <c r="J288" s="18"/>
      <c r="K288" s="17">
        <v>230561.03</v>
      </c>
      <c r="L288" s="17">
        <v>0.11999999996624</v>
      </c>
      <c r="M288" s="8" t="s">
        <v>20</v>
      </c>
      <c r="N288" s="8" t="s">
        <v>21</v>
      </c>
      <c r="O288" s="8" t="s">
        <v>22</v>
      </c>
      <c r="P288" s="9" t="s">
        <v>23</v>
      </c>
      <c r="Q288" s="14">
        <v>2408947.67</v>
      </c>
      <c r="R288" s="14">
        <v>2150684.1800000002</v>
      </c>
      <c r="S288" s="20">
        <v>0</v>
      </c>
      <c r="T288" s="30">
        <f t="shared" si="27"/>
        <v>0</v>
      </c>
      <c r="U288" s="30">
        <f t="shared" si="28"/>
        <v>0</v>
      </c>
      <c r="V288" s="30">
        <f t="shared" si="29"/>
        <v>0</v>
      </c>
      <c r="W288" s="20">
        <v>0</v>
      </c>
      <c r="X288" s="20">
        <v>0</v>
      </c>
      <c r="Y288" s="20">
        <v>0</v>
      </c>
      <c r="Z288" s="20">
        <v>0</v>
      </c>
      <c r="AA288" s="20">
        <v>0</v>
      </c>
      <c r="AB288" s="20">
        <v>0</v>
      </c>
      <c r="AC288" s="20">
        <v>2077930.68</v>
      </c>
      <c r="AD288" s="30">
        <f t="shared" si="24"/>
        <v>0</v>
      </c>
      <c r="AE288" s="30"/>
      <c r="AF288" s="30">
        <f t="shared" si="25"/>
        <v>0</v>
      </c>
      <c r="AG288" s="30"/>
      <c r="AH288" s="30">
        <f t="shared" si="26"/>
        <v>0</v>
      </c>
    </row>
    <row r="289" spans="1:34" x14ac:dyDescent="0.35">
      <c r="A289" t="s">
        <v>960</v>
      </c>
      <c r="B289" s="26">
        <v>8471260</v>
      </c>
      <c r="C289" s="5" t="s">
        <v>543</v>
      </c>
      <c r="D289" s="26">
        <v>421100</v>
      </c>
      <c r="E289" s="5" t="s">
        <v>339</v>
      </c>
      <c r="F289" s="5" t="s">
        <v>545</v>
      </c>
      <c r="G289" s="17">
        <v>1696000</v>
      </c>
      <c r="H289" s="17">
        <v>1459700</v>
      </c>
      <c r="I289" s="17">
        <v>-1800</v>
      </c>
      <c r="J289" s="17">
        <v>1</v>
      </c>
      <c r="K289" s="17">
        <v>1426000</v>
      </c>
      <c r="L289" s="17">
        <v>35499</v>
      </c>
      <c r="M289" s="8" t="s">
        <v>20</v>
      </c>
      <c r="N289" s="8" t="s">
        <v>21</v>
      </c>
      <c r="O289" s="8" t="s">
        <v>22</v>
      </c>
      <c r="P289" s="9" t="s">
        <v>23</v>
      </c>
      <c r="Q289" s="14">
        <v>1795141.63</v>
      </c>
      <c r="R289" s="14">
        <v>1749140.4</v>
      </c>
      <c r="S289" s="20">
        <v>2058000</v>
      </c>
      <c r="T289" s="30">
        <f t="shared" si="27"/>
        <v>1852200</v>
      </c>
      <c r="U289" s="30">
        <f t="shared" si="28"/>
        <v>1646400</v>
      </c>
      <c r="V289" s="30">
        <f t="shared" si="29"/>
        <v>1440600</v>
      </c>
      <c r="W289" s="20">
        <v>2304000</v>
      </c>
      <c r="X289" s="20">
        <v>2304000</v>
      </c>
      <c r="Y289" s="20">
        <v>2058000</v>
      </c>
      <c r="Z289" s="20">
        <v>2304000</v>
      </c>
      <c r="AA289" s="20">
        <v>2304000</v>
      </c>
      <c r="AB289" s="20">
        <v>0</v>
      </c>
      <c r="AC289" s="20">
        <v>1650063.26</v>
      </c>
      <c r="AD289" s="30">
        <f t="shared" si="24"/>
        <v>0</v>
      </c>
      <c r="AE289" s="30"/>
      <c r="AF289" s="30">
        <f t="shared" si="25"/>
        <v>0</v>
      </c>
      <c r="AG289" s="30"/>
      <c r="AH289" s="30">
        <f t="shared" si="26"/>
        <v>0</v>
      </c>
    </row>
    <row r="290" spans="1:34" x14ac:dyDescent="0.35">
      <c r="A290" t="s">
        <v>960</v>
      </c>
      <c r="B290" s="26">
        <v>8471260</v>
      </c>
      <c r="C290" s="5" t="s">
        <v>543</v>
      </c>
      <c r="D290" s="26">
        <v>421600</v>
      </c>
      <c r="E290" s="5" t="s">
        <v>309</v>
      </c>
      <c r="F290" s="5" t="s">
        <v>546</v>
      </c>
      <c r="G290" s="17">
        <v>395724</v>
      </c>
      <c r="H290" s="17">
        <v>395724</v>
      </c>
      <c r="I290" s="17">
        <v>3602.25</v>
      </c>
      <c r="J290" s="18"/>
      <c r="K290" s="17">
        <v>392120.82</v>
      </c>
      <c r="L290" s="17">
        <v>0.92999999999301497</v>
      </c>
      <c r="M290" s="8" t="s">
        <v>20</v>
      </c>
      <c r="N290" s="8" t="s">
        <v>21</v>
      </c>
      <c r="O290" s="8" t="s">
        <v>22</v>
      </c>
      <c r="P290" s="9" t="s">
        <v>23</v>
      </c>
      <c r="Q290" s="14">
        <v>1729945</v>
      </c>
      <c r="R290" s="14">
        <v>1337823.52</v>
      </c>
      <c r="S290" s="20">
        <v>0</v>
      </c>
      <c r="T290" s="30">
        <f t="shared" si="27"/>
        <v>0</v>
      </c>
      <c r="U290" s="30">
        <f t="shared" si="28"/>
        <v>0</v>
      </c>
      <c r="V290" s="30">
        <f t="shared" si="29"/>
        <v>0</v>
      </c>
      <c r="W290" s="20">
        <v>0</v>
      </c>
      <c r="X290" s="20">
        <v>0</v>
      </c>
      <c r="Y290" s="20">
        <v>0</v>
      </c>
      <c r="Z290" s="20">
        <v>0</v>
      </c>
      <c r="AA290" s="20">
        <v>0</v>
      </c>
      <c r="AB290" s="20">
        <v>0</v>
      </c>
      <c r="AC290" s="20">
        <v>920423.51</v>
      </c>
      <c r="AD290" s="30">
        <f t="shared" si="24"/>
        <v>0</v>
      </c>
      <c r="AE290" s="30"/>
      <c r="AF290" s="30">
        <f t="shared" si="25"/>
        <v>0</v>
      </c>
      <c r="AG290" s="30"/>
      <c r="AH290" s="30">
        <f t="shared" si="26"/>
        <v>0</v>
      </c>
    </row>
    <row r="291" spans="1:34" x14ac:dyDescent="0.35">
      <c r="A291" t="s">
        <v>960</v>
      </c>
      <c r="B291" s="26">
        <v>8471260</v>
      </c>
      <c r="C291" s="5" t="s">
        <v>543</v>
      </c>
      <c r="D291" s="26">
        <v>425746</v>
      </c>
      <c r="E291" s="5" t="s">
        <v>548</v>
      </c>
      <c r="F291" s="5" t="s">
        <v>549</v>
      </c>
      <c r="G291" s="17">
        <v>7141150</v>
      </c>
      <c r="H291" s="17">
        <v>6791150</v>
      </c>
      <c r="I291" s="17">
        <v>-22192.57</v>
      </c>
      <c r="J291" s="17">
        <v>1</v>
      </c>
      <c r="K291" s="17">
        <v>329381.77</v>
      </c>
      <c r="L291" s="17">
        <v>6483959.7999999998</v>
      </c>
      <c r="M291" s="8" t="s">
        <v>20</v>
      </c>
      <c r="N291" s="8" t="s">
        <v>21</v>
      </c>
      <c r="O291" s="8" t="s">
        <v>22</v>
      </c>
      <c r="P291" s="9" t="s">
        <v>23</v>
      </c>
      <c r="Q291" s="14">
        <v>3500682.86</v>
      </c>
      <c r="R291" s="14">
        <v>3208631.86</v>
      </c>
      <c r="S291" s="20">
        <v>10003250</v>
      </c>
      <c r="T291" s="30">
        <f t="shared" si="27"/>
        <v>9002925</v>
      </c>
      <c r="U291" s="30">
        <f t="shared" si="28"/>
        <v>8002600</v>
      </c>
      <c r="V291" s="30">
        <f t="shared" si="29"/>
        <v>7002275</v>
      </c>
      <c r="W291" s="20">
        <v>10022000</v>
      </c>
      <c r="X291" s="20">
        <v>10034500</v>
      </c>
      <c r="Y291" s="20">
        <v>10003250</v>
      </c>
      <c r="Z291" s="20">
        <v>10022000</v>
      </c>
      <c r="AA291" s="20">
        <v>10034500</v>
      </c>
      <c r="AB291" s="20">
        <v>0</v>
      </c>
      <c r="AC291" s="20">
        <v>9622796.0299999993</v>
      </c>
      <c r="AD291" s="30">
        <f t="shared" si="24"/>
        <v>0</v>
      </c>
      <c r="AE291" s="30"/>
      <c r="AF291" s="30">
        <f t="shared" si="25"/>
        <v>0</v>
      </c>
      <c r="AG291" s="30"/>
      <c r="AH291" s="30">
        <f t="shared" si="26"/>
        <v>0</v>
      </c>
    </row>
    <row r="292" spans="1:34" x14ac:dyDescent="0.35">
      <c r="A292" t="s">
        <v>960</v>
      </c>
      <c r="B292" s="26">
        <v>8471260</v>
      </c>
      <c r="C292" s="5" t="s">
        <v>543</v>
      </c>
      <c r="D292" s="26">
        <v>425747</v>
      </c>
      <c r="E292" s="5" t="s">
        <v>551</v>
      </c>
      <c r="F292" s="5" t="s">
        <v>552</v>
      </c>
      <c r="G292" s="17">
        <v>213000</v>
      </c>
      <c r="H292" s="17">
        <v>213000</v>
      </c>
      <c r="I292" s="18"/>
      <c r="J292" s="18"/>
      <c r="K292" s="18"/>
      <c r="L292" s="17">
        <v>213000</v>
      </c>
      <c r="M292" s="8" t="s">
        <v>20</v>
      </c>
      <c r="N292" s="8" t="s">
        <v>21</v>
      </c>
      <c r="O292" s="8" t="s">
        <v>22</v>
      </c>
      <c r="P292" s="9" t="s">
        <v>23</v>
      </c>
      <c r="Q292" s="14">
        <v>667537</v>
      </c>
      <c r="R292" s="14">
        <v>667536.03</v>
      </c>
      <c r="S292" s="20">
        <v>225000</v>
      </c>
      <c r="T292" s="30">
        <f t="shared" si="27"/>
        <v>202500</v>
      </c>
      <c r="U292" s="30">
        <f t="shared" si="28"/>
        <v>180000</v>
      </c>
      <c r="V292" s="30">
        <f t="shared" si="29"/>
        <v>157500</v>
      </c>
      <c r="W292" s="20">
        <v>225000</v>
      </c>
      <c r="X292" s="20">
        <v>225000</v>
      </c>
      <c r="Y292" s="20">
        <v>225000</v>
      </c>
      <c r="Z292" s="20">
        <v>225000</v>
      </c>
      <c r="AA292" s="20">
        <v>225000</v>
      </c>
      <c r="AB292" s="20">
        <v>0</v>
      </c>
      <c r="AC292" s="20">
        <v>1057127.58</v>
      </c>
      <c r="AD292" s="30">
        <f t="shared" si="24"/>
        <v>0</v>
      </c>
      <c r="AE292" s="30"/>
      <c r="AF292" s="30">
        <f t="shared" si="25"/>
        <v>0</v>
      </c>
      <c r="AG292" s="30"/>
      <c r="AH292" s="30">
        <f t="shared" si="26"/>
        <v>0</v>
      </c>
    </row>
    <row r="293" spans="1:34" x14ac:dyDescent="0.35">
      <c r="A293" t="s">
        <v>960</v>
      </c>
      <c r="B293" s="26">
        <v>8471260</v>
      </c>
      <c r="C293" s="5" t="s">
        <v>543</v>
      </c>
      <c r="D293" s="26">
        <v>425750</v>
      </c>
      <c r="E293" s="5" t="s">
        <v>554</v>
      </c>
      <c r="F293" s="5" t="s">
        <v>555</v>
      </c>
      <c r="G293" s="17">
        <v>25000</v>
      </c>
      <c r="H293" s="17">
        <v>25000</v>
      </c>
      <c r="I293" s="17">
        <v>25000</v>
      </c>
      <c r="J293" s="18"/>
      <c r="K293" s="17">
        <v>0</v>
      </c>
      <c r="L293" s="17">
        <v>0</v>
      </c>
      <c r="M293" s="8" t="s">
        <v>20</v>
      </c>
      <c r="N293" s="8" t="s">
        <v>21</v>
      </c>
      <c r="O293" s="8" t="s">
        <v>22</v>
      </c>
      <c r="P293" s="9" t="s">
        <v>23</v>
      </c>
      <c r="Q293" s="14">
        <v>25001.360000000001</v>
      </c>
      <c r="R293" s="14">
        <v>0</v>
      </c>
      <c r="S293" s="20">
        <v>0</v>
      </c>
      <c r="T293" s="30">
        <f t="shared" si="27"/>
        <v>0</v>
      </c>
      <c r="U293" s="30">
        <f t="shared" si="28"/>
        <v>0</v>
      </c>
      <c r="V293" s="30">
        <f t="shared" si="29"/>
        <v>0</v>
      </c>
      <c r="W293" s="20">
        <v>0</v>
      </c>
      <c r="X293" s="20">
        <v>0</v>
      </c>
      <c r="Y293" s="20">
        <v>0</v>
      </c>
      <c r="Z293" s="20">
        <v>0</v>
      </c>
      <c r="AA293" s="20">
        <v>0</v>
      </c>
      <c r="AB293" s="20">
        <v>0</v>
      </c>
      <c r="AC293" s="20">
        <v>0</v>
      </c>
      <c r="AD293" s="30">
        <f t="shared" si="24"/>
        <v>0</v>
      </c>
      <c r="AE293" s="30"/>
      <c r="AF293" s="30">
        <f t="shared" si="25"/>
        <v>0</v>
      </c>
      <c r="AG293" s="30"/>
      <c r="AH293" s="30">
        <f t="shared" si="26"/>
        <v>0</v>
      </c>
    </row>
    <row r="294" spans="1:34" x14ac:dyDescent="0.35">
      <c r="A294" t="s">
        <v>960</v>
      </c>
      <c r="B294" s="26">
        <v>8471260</v>
      </c>
      <c r="C294" s="5" t="s">
        <v>543</v>
      </c>
      <c r="D294" s="26">
        <v>425760</v>
      </c>
      <c r="E294" s="5" t="s">
        <v>169</v>
      </c>
      <c r="F294" s="5" t="s">
        <v>556</v>
      </c>
      <c r="G294" s="17">
        <v>0</v>
      </c>
      <c r="H294" s="17">
        <v>100000</v>
      </c>
      <c r="I294" s="17">
        <v>20948</v>
      </c>
      <c r="J294" s="17">
        <v>75000</v>
      </c>
      <c r="K294" s="18"/>
      <c r="L294" s="17">
        <v>4052</v>
      </c>
      <c r="M294" s="8" t="s">
        <v>20</v>
      </c>
      <c r="N294" s="8" t="s">
        <v>21</v>
      </c>
      <c r="O294" s="8" t="s">
        <v>22</v>
      </c>
      <c r="P294" s="9" t="s">
        <v>23</v>
      </c>
      <c r="Q294" s="14">
        <v>16013.8100000001</v>
      </c>
      <c r="R294" s="14">
        <v>16013</v>
      </c>
      <c r="S294" s="20">
        <v>936870</v>
      </c>
      <c r="T294" s="30">
        <f t="shared" si="27"/>
        <v>843183</v>
      </c>
      <c r="U294" s="30">
        <f t="shared" si="28"/>
        <v>749496</v>
      </c>
      <c r="V294" s="30">
        <f t="shared" si="29"/>
        <v>655809</v>
      </c>
      <c r="W294" s="20">
        <v>999370</v>
      </c>
      <c r="X294" s="20">
        <v>1011870</v>
      </c>
      <c r="Y294" s="20">
        <v>936870</v>
      </c>
      <c r="Z294" s="20">
        <v>999370</v>
      </c>
      <c r="AA294" s="20">
        <v>1011870</v>
      </c>
      <c r="AB294" s="20">
        <v>0</v>
      </c>
      <c r="AC294" s="20">
        <v>430483.23</v>
      </c>
      <c r="AD294" s="30">
        <f t="shared" si="24"/>
        <v>0</v>
      </c>
      <c r="AE294" s="30"/>
      <c r="AF294" s="30">
        <f t="shared" si="25"/>
        <v>0</v>
      </c>
      <c r="AG294" s="30"/>
      <c r="AH294" s="30">
        <f t="shared" si="26"/>
        <v>0</v>
      </c>
    </row>
    <row r="295" spans="1:34" x14ac:dyDescent="0.35">
      <c r="A295" t="s">
        <v>960</v>
      </c>
      <c r="B295" s="26">
        <v>8471260</v>
      </c>
      <c r="C295" s="5" t="s">
        <v>543</v>
      </c>
      <c r="D295" s="26">
        <v>425900</v>
      </c>
      <c r="E295" s="5" t="s">
        <v>40</v>
      </c>
      <c r="F295" s="5" t="s">
        <v>557</v>
      </c>
      <c r="G295" s="17">
        <v>0</v>
      </c>
      <c r="H295" s="17">
        <v>6300</v>
      </c>
      <c r="I295" s="17">
        <v>3801</v>
      </c>
      <c r="J295" s="18"/>
      <c r="K295" s="18"/>
      <c r="L295" s="17">
        <v>2499</v>
      </c>
      <c r="M295" s="8" t="s">
        <v>20</v>
      </c>
      <c r="N295" s="8" t="s">
        <v>21</v>
      </c>
      <c r="O295" s="8" t="s">
        <v>22</v>
      </c>
      <c r="P295" s="9" t="s">
        <v>23</v>
      </c>
      <c r="Q295" s="14">
        <v>2200.09</v>
      </c>
      <c r="R295" s="14">
        <v>0</v>
      </c>
      <c r="S295" s="20">
        <v>70800</v>
      </c>
      <c r="T295" s="30">
        <f t="shared" si="27"/>
        <v>63720</v>
      </c>
      <c r="U295" s="30">
        <f t="shared" si="28"/>
        <v>56640</v>
      </c>
      <c r="V295" s="30">
        <f t="shared" si="29"/>
        <v>49560</v>
      </c>
      <c r="W295" s="20">
        <v>70800</v>
      </c>
      <c r="X295" s="20">
        <v>70800</v>
      </c>
      <c r="Y295" s="20">
        <v>70800</v>
      </c>
      <c r="Z295" s="20">
        <v>70800</v>
      </c>
      <c r="AA295" s="20">
        <v>70800</v>
      </c>
      <c r="AB295" s="20">
        <v>0</v>
      </c>
      <c r="AC295" s="20">
        <v>54299.18</v>
      </c>
      <c r="AD295" s="30">
        <f t="shared" si="24"/>
        <v>0</v>
      </c>
      <c r="AE295" s="30"/>
      <c r="AF295" s="30">
        <f t="shared" si="25"/>
        <v>0</v>
      </c>
      <c r="AG295" s="30"/>
      <c r="AH295" s="30">
        <f t="shared" si="26"/>
        <v>0</v>
      </c>
    </row>
    <row r="296" spans="1:34" x14ac:dyDescent="0.35">
      <c r="A296" t="s">
        <v>960</v>
      </c>
      <c r="B296" s="26">
        <v>8471260</v>
      </c>
      <c r="C296" s="5" t="s">
        <v>543</v>
      </c>
      <c r="D296" s="26">
        <v>426220</v>
      </c>
      <c r="E296" s="5" t="s">
        <v>350</v>
      </c>
      <c r="F296" s="5" t="s">
        <v>558</v>
      </c>
      <c r="G296" s="17">
        <v>16267</v>
      </c>
      <c r="H296" s="17">
        <v>16267</v>
      </c>
      <c r="I296" s="17">
        <v>16266.79</v>
      </c>
      <c r="J296" s="18"/>
      <c r="K296" s="18"/>
      <c r="L296" s="17">
        <v>0.209999999999127</v>
      </c>
      <c r="M296" s="8" t="s">
        <v>20</v>
      </c>
      <c r="N296" s="8" t="s">
        <v>21</v>
      </c>
      <c r="O296" s="8" t="s">
        <v>22</v>
      </c>
      <c r="P296" s="9" t="s">
        <v>23</v>
      </c>
      <c r="Q296" s="14">
        <v>335083.51</v>
      </c>
      <c r="R296" s="14">
        <v>335082.25</v>
      </c>
      <c r="S296" s="20">
        <v>0</v>
      </c>
      <c r="T296" s="30">
        <f t="shared" si="27"/>
        <v>0</v>
      </c>
      <c r="U296" s="30">
        <f t="shared" si="28"/>
        <v>0</v>
      </c>
      <c r="V296" s="30">
        <f t="shared" si="29"/>
        <v>0</v>
      </c>
      <c r="W296" s="20">
        <v>0</v>
      </c>
      <c r="X296" s="20">
        <v>0</v>
      </c>
      <c r="Y296" s="20">
        <v>0</v>
      </c>
      <c r="Z296" s="20">
        <v>0</v>
      </c>
      <c r="AA296" s="20">
        <v>0</v>
      </c>
      <c r="AB296" s="20">
        <v>0</v>
      </c>
      <c r="AC296" s="20">
        <v>535012.85</v>
      </c>
      <c r="AD296" s="30">
        <f t="shared" si="24"/>
        <v>0</v>
      </c>
      <c r="AE296" s="30"/>
      <c r="AF296" s="30">
        <f t="shared" si="25"/>
        <v>0</v>
      </c>
      <c r="AG296" s="30"/>
      <c r="AH296" s="30">
        <f t="shared" si="26"/>
        <v>0</v>
      </c>
    </row>
    <row r="297" spans="1:34" x14ac:dyDescent="0.35">
      <c r="A297" t="s">
        <v>960</v>
      </c>
      <c r="B297" s="26">
        <v>8471260</v>
      </c>
      <c r="C297" s="5" t="s">
        <v>543</v>
      </c>
      <c r="D297" s="26">
        <v>428111</v>
      </c>
      <c r="E297" s="5" t="s">
        <v>363</v>
      </c>
      <c r="F297" s="5" t="s">
        <v>559</v>
      </c>
      <c r="G297" s="17">
        <v>665918</v>
      </c>
      <c r="H297" s="17">
        <v>582032</v>
      </c>
      <c r="I297" s="17">
        <v>582031.69999999995</v>
      </c>
      <c r="J297" s="18"/>
      <c r="K297" s="18"/>
      <c r="L297" s="17">
        <v>0.30000000001746202</v>
      </c>
      <c r="M297" s="8" t="s">
        <v>20</v>
      </c>
      <c r="N297" s="8" t="s">
        <v>21</v>
      </c>
      <c r="O297" s="8" t="s">
        <v>22</v>
      </c>
      <c r="P297" s="9" t="s">
        <v>23</v>
      </c>
      <c r="Q297" s="14">
        <v>6825016</v>
      </c>
      <c r="R297" s="14">
        <v>6823014.7400000002</v>
      </c>
      <c r="S297" s="20">
        <v>0</v>
      </c>
      <c r="T297" s="30">
        <f t="shared" si="27"/>
        <v>0</v>
      </c>
      <c r="U297" s="30">
        <f t="shared" si="28"/>
        <v>0</v>
      </c>
      <c r="V297" s="30">
        <f t="shared" si="29"/>
        <v>0</v>
      </c>
      <c r="W297" s="20">
        <v>0</v>
      </c>
      <c r="X297" s="20">
        <v>0</v>
      </c>
      <c r="Y297" s="20">
        <v>0</v>
      </c>
      <c r="Z297" s="20">
        <v>0</v>
      </c>
      <c r="AA297" s="20">
        <v>0</v>
      </c>
      <c r="AB297" s="20">
        <v>0</v>
      </c>
      <c r="AC297" s="20">
        <v>5729605.6900000004</v>
      </c>
      <c r="AD297" s="30">
        <f t="shared" si="24"/>
        <v>0</v>
      </c>
      <c r="AE297" s="30"/>
      <c r="AF297" s="30">
        <f t="shared" si="25"/>
        <v>0</v>
      </c>
      <c r="AG297" s="30"/>
      <c r="AH297" s="30">
        <f t="shared" si="26"/>
        <v>0</v>
      </c>
    </row>
    <row r="298" spans="1:34" x14ac:dyDescent="0.35">
      <c r="A298" t="s">
        <v>960</v>
      </c>
      <c r="B298" s="26">
        <v>8471260</v>
      </c>
      <c r="C298" s="5" t="s">
        <v>543</v>
      </c>
      <c r="D298" s="26">
        <v>428112</v>
      </c>
      <c r="E298" s="5" t="s">
        <v>369</v>
      </c>
      <c r="F298" s="5" t="s">
        <v>560</v>
      </c>
      <c r="G298" s="17">
        <v>194144</v>
      </c>
      <c r="H298" s="17">
        <v>166805</v>
      </c>
      <c r="I298" s="17">
        <v>166804.99</v>
      </c>
      <c r="J298" s="18"/>
      <c r="K298" s="18"/>
      <c r="L298" s="17">
        <v>1.0000000016589201E-2</v>
      </c>
      <c r="M298" s="8" t="s">
        <v>20</v>
      </c>
      <c r="N298" s="8" t="s">
        <v>21</v>
      </c>
      <c r="O298" s="8" t="s">
        <v>22</v>
      </c>
      <c r="P298" s="9" t="s">
        <v>23</v>
      </c>
      <c r="Q298" s="14">
        <v>1913752.89</v>
      </c>
      <c r="R298" s="14">
        <v>1875749.06</v>
      </c>
      <c r="S298" s="20">
        <v>0</v>
      </c>
      <c r="T298" s="30">
        <f t="shared" si="27"/>
        <v>0</v>
      </c>
      <c r="U298" s="30">
        <f t="shared" si="28"/>
        <v>0</v>
      </c>
      <c r="V298" s="30">
        <f t="shared" si="29"/>
        <v>0</v>
      </c>
      <c r="W298" s="20">
        <v>0</v>
      </c>
      <c r="X298" s="20">
        <v>0</v>
      </c>
      <c r="Y298" s="20">
        <v>0</v>
      </c>
      <c r="Z298" s="20">
        <v>0</v>
      </c>
      <c r="AA298" s="20">
        <v>0</v>
      </c>
      <c r="AB298" s="20">
        <v>0</v>
      </c>
      <c r="AC298" s="20">
        <v>308073.62</v>
      </c>
      <c r="AD298" s="30">
        <f t="shared" si="24"/>
        <v>0</v>
      </c>
      <c r="AE298" s="30"/>
      <c r="AF298" s="30">
        <f t="shared" si="25"/>
        <v>0</v>
      </c>
      <c r="AG298" s="30"/>
      <c r="AH298" s="30">
        <f t="shared" si="26"/>
        <v>0</v>
      </c>
    </row>
    <row r="299" spans="1:34" x14ac:dyDescent="0.35">
      <c r="A299" t="s">
        <v>960</v>
      </c>
      <c r="B299" s="26">
        <v>8471260</v>
      </c>
      <c r="C299" s="5" t="s">
        <v>543</v>
      </c>
      <c r="D299" s="26">
        <v>428640</v>
      </c>
      <c r="E299" s="5" t="s">
        <v>55</v>
      </c>
      <c r="F299" s="5" t="s">
        <v>561</v>
      </c>
      <c r="G299" s="17">
        <v>2375</v>
      </c>
      <c r="H299" s="17">
        <v>32375</v>
      </c>
      <c r="I299" s="17">
        <v>3290</v>
      </c>
      <c r="J299" s="18"/>
      <c r="K299" s="18"/>
      <c r="L299" s="17">
        <v>29085</v>
      </c>
      <c r="M299" s="8" t="s">
        <v>20</v>
      </c>
      <c r="N299" s="8" t="s">
        <v>21</v>
      </c>
      <c r="O299" s="8" t="s">
        <v>22</v>
      </c>
      <c r="P299" s="9" t="s">
        <v>23</v>
      </c>
      <c r="Q299" s="14">
        <v>0.94999999999708995</v>
      </c>
      <c r="R299" s="14">
        <v>0</v>
      </c>
      <c r="S299" s="20">
        <v>32500</v>
      </c>
      <c r="T299" s="30">
        <f t="shared" si="27"/>
        <v>29250</v>
      </c>
      <c r="U299" s="30">
        <f t="shared" si="28"/>
        <v>26000</v>
      </c>
      <c r="V299" s="30">
        <f t="shared" si="29"/>
        <v>22750</v>
      </c>
      <c r="W299" s="20">
        <v>32500</v>
      </c>
      <c r="X299" s="20">
        <v>32500</v>
      </c>
      <c r="Y299" s="20">
        <v>32500</v>
      </c>
      <c r="Z299" s="20">
        <v>32500</v>
      </c>
      <c r="AA299" s="20">
        <v>32500</v>
      </c>
      <c r="AB299" s="20">
        <v>0</v>
      </c>
      <c r="AC299" s="20">
        <v>0</v>
      </c>
      <c r="AD299" s="30">
        <f t="shared" si="24"/>
        <v>0</v>
      </c>
      <c r="AE299" s="30"/>
      <c r="AF299" s="30">
        <f t="shared" si="25"/>
        <v>0</v>
      </c>
      <c r="AG299" s="30"/>
      <c r="AH299" s="30">
        <f t="shared" si="26"/>
        <v>0</v>
      </c>
    </row>
    <row r="300" spans="1:34" x14ac:dyDescent="0.35">
      <c r="A300" t="s">
        <v>960</v>
      </c>
      <c r="B300" s="26">
        <v>8471260</v>
      </c>
      <c r="C300" s="5" t="s">
        <v>543</v>
      </c>
      <c r="D300" s="26">
        <v>430230</v>
      </c>
      <c r="E300" s="5" t="s">
        <v>467</v>
      </c>
      <c r="F300" s="5" t="s">
        <v>562</v>
      </c>
      <c r="G300" s="17">
        <v>5500</v>
      </c>
      <c r="H300" s="17">
        <v>5500</v>
      </c>
      <c r="I300" s="17">
        <v>5500</v>
      </c>
      <c r="J300" s="18"/>
      <c r="K300" s="18"/>
      <c r="L300" s="17">
        <v>0</v>
      </c>
      <c r="M300" s="8" t="s">
        <v>20</v>
      </c>
      <c r="N300" s="8" t="s">
        <v>21</v>
      </c>
      <c r="O300" s="8" t="s">
        <v>22</v>
      </c>
      <c r="P300" s="9" t="s">
        <v>23</v>
      </c>
      <c r="Q300" s="14">
        <v>0.68000000000029104</v>
      </c>
      <c r="R300" s="14">
        <v>0</v>
      </c>
      <c r="S300" s="20">
        <v>0</v>
      </c>
      <c r="T300" s="30">
        <f t="shared" si="27"/>
        <v>0</v>
      </c>
      <c r="U300" s="30">
        <f t="shared" si="28"/>
        <v>0</v>
      </c>
      <c r="V300" s="30">
        <f t="shared" si="29"/>
        <v>0</v>
      </c>
      <c r="W300" s="20">
        <v>0</v>
      </c>
      <c r="X300" s="20">
        <v>0</v>
      </c>
      <c r="Y300" s="20">
        <v>0</v>
      </c>
      <c r="Z300" s="20">
        <v>0</v>
      </c>
      <c r="AA300" s="20">
        <v>0</v>
      </c>
      <c r="AB300" s="20">
        <v>0</v>
      </c>
      <c r="AC300" s="20">
        <v>2144.1799999999998</v>
      </c>
      <c r="AD300" s="30">
        <f t="shared" si="24"/>
        <v>0</v>
      </c>
      <c r="AE300" s="30"/>
      <c r="AF300" s="30">
        <f t="shared" si="25"/>
        <v>0</v>
      </c>
      <c r="AG300" s="30"/>
      <c r="AH300" s="30">
        <f t="shared" si="26"/>
        <v>0</v>
      </c>
    </row>
    <row r="301" spans="1:34" x14ac:dyDescent="0.35">
      <c r="A301" t="s">
        <v>960</v>
      </c>
      <c r="B301" s="26">
        <v>8471260</v>
      </c>
      <c r="C301" s="5" t="s">
        <v>543</v>
      </c>
      <c r="D301" s="26">
        <v>432120</v>
      </c>
      <c r="E301" s="5" t="s">
        <v>382</v>
      </c>
      <c r="F301" s="5" t="s">
        <v>563</v>
      </c>
      <c r="G301" s="17">
        <v>677010</v>
      </c>
      <c r="H301" s="17">
        <v>141725</v>
      </c>
      <c r="I301" s="17">
        <v>141724.38</v>
      </c>
      <c r="J301" s="17">
        <v>0</v>
      </c>
      <c r="K301" s="17">
        <v>-1.0000000002037299E-2</v>
      </c>
      <c r="L301" s="17">
        <v>0.62999999999738099</v>
      </c>
      <c r="M301" s="8" t="s">
        <v>20</v>
      </c>
      <c r="N301" s="8" t="s">
        <v>21</v>
      </c>
      <c r="O301" s="8" t="s">
        <v>22</v>
      </c>
      <c r="P301" s="9" t="s">
        <v>23</v>
      </c>
      <c r="Q301" s="14">
        <v>8624206.3000000007</v>
      </c>
      <c r="R301" s="14">
        <v>8001536.4400000004</v>
      </c>
      <c r="S301" s="20">
        <v>0</v>
      </c>
      <c r="T301" s="30">
        <f t="shared" si="27"/>
        <v>0</v>
      </c>
      <c r="U301" s="30">
        <f t="shared" si="28"/>
        <v>0</v>
      </c>
      <c r="V301" s="30">
        <f t="shared" si="29"/>
        <v>0</v>
      </c>
      <c r="W301" s="20">
        <v>0</v>
      </c>
      <c r="X301" s="20">
        <v>0</v>
      </c>
      <c r="Y301" s="20">
        <v>0</v>
      </c>
      <c r="Z301" s="20">
        <v>0</v>
      </c>
      <c r="AA301" s="20">
        <v>0</v>
      </c>
      <c r="AB301" s="20">
        <v>0</v>
      </c>
      <c r="AC301" s="20">
        <v>2170108.2599999998</v>
      </c>
      <c r="AD301" s="30">
        <f t="shared" si="24"/>
        <v>0</v>
      </c>
      <c r="AE301" s="30"/>
      <c r="AF301" s="30">
        <f t="shared" si="25"/>
        <v>0</v>
      </c>
      <c r="AG301" s="30"/>
      <c r="AH301" s="30">
        <f t="shared" si="26"/>
        <v>0</v>
      </c>
    </row>
    <row r="302" spans="1:34" x14ac:dyDescent="0.35">
      <c r="A302" t="s">
        <v>960</v>
      </c>
      <c r="B302" s="26">
        <v>8471270</v>
      </c>
      <c r="C302" s="5" t="s">
        <v>565</v>
      </c>
      <c r="D302" s="26">
        <v>435310</v>
      </c>
      <c r="E302" s="5" t="s">
        <v>92</v>
      </c>
      <c r="F302" s="5" t="s">
        <v>566</v>
      </c>
      <c r="G302" s="17">
        <v>227</v>
      </c>
      <c r="H302" s="17">
        <v>227</v>
      </c>
      <c r="I302" s="17">
        <v>-8404.76</v>
      </c>
      <c r="J302" s="18"/>
      <c r="K302" s="18"/>
      <c r="L302" s="17">
        <v>8631.76</v>
      </c>
      <c r="M302" s="8" t="s">
        <v>20</v>
      </c>
      <c r="N302" s="8" t="s">
        <v>21</v>
      </c>
      <c r="O302" s="8" t="s">
        <v>22</v>
      </c>
      <c r="P302" s="9" t="s">
        <v>23</v>
      </c>
      <c r="Q302" s="14">
        <v>-120998</v>
      </c>
      <c r="R302" s="14">
        <v>-120998.52</v>
      </c>
      <c r="S302" s="20">
        <v>0</v>
      </c>
      <c r="T302" s="30">
        <f t="shared" si="27"/>
        <v>0</v>
      </c>
      <c r="U302" s="30">
        <f t="shared" si="28"/>
        <v>0</v>
      </c>
      <c r="V302" s="30">
        <f t="shared" si="29"/>
        <v>0</v>
      </c>
      <c r="W302" s="20">
        <v>0</v>
      </c>
      <c r="X302" s="20">
        <v>0</v>
      </c>
      <c r="Y302" s="20">
        <v>0</v>
      </c>
      <c r="Z302" s="20">
        <v>0</v>
      </c>
      <c r="AA302" s="20">
        <v>0</v>
      </c>
      <c r="AB302" s="20">
        <v>10923679.390000001</v>
      </c>
      <c r="AC302" s="20">
        <v>959634.09</v>
      </c>
      <c r="AD302" s="30">
        <f t="shared" si="24"/>
        <v>0</v>
      </c>
      <c r="AE302" s="30"/>
      <c r="AF302" s="30">
        <f t="shared" si="25"/>
        <v>0</v>
      </c>
      <c r="AG302" s="30"/>
      <c r="AH302" s="30">
        <f t="shared" si="26"/>
        <v>0</v>
      </c>
    </row>
    <row r="303" spans="1:34" x14ac:dyDescent="0.35">
      <c r="A303" t="s">
        <v>960</v>
      </c>
      <c r="B303" s="26">
        <v>8471270</v>
      </c>
      <c r="C303" s="5" t="s">
        <v>565</v>
      </c>
      <c r="D303" s="26">
        <v>435330</v>
      </c>
      <c r="E303" s="5" t="s">
        <v>568</v>
      </c>
      <c r="F303" s="5" t="s">
        <v>569</v>
      </c>
      <c r="G303" s="17">
        <v>12960003</v>
      </c>
      <c r="H303" s="17">
        <v>12960003</v>
      </c>
      <c r="I303" s="17">
        <v>7552976.9800000004</v>
      </c>
      <c r="J303" s="17">
        <v>1585181.62</v>
      </c>
      <c r="K303" s="17">
        <v>3170562.46</v>
      </c>
      <c r="L303" s="17">
        <v>651281.93999999901</v>
      </c>
      <c r="M303" s="8" t="s">
        <v>20</v>
      </c>
      <c r="N303" s="8" t="s">
        <v>21</v>
      </c>
      <c r="O303" s="8" t="s">
        <v>22</v>
      </c>
      <c r="P303" s="9" t="s">
        <v>23</v>
      </c>
      <c r="Q303" s="14">
        <v>12886131.93</v>
      </c>
      <c r="R303" s="14">
        <v>11619785.23</v>
      </c>
      <c r="S303" s="20">
        <v>17285279.079999998</v>
      </c>
      <c r="T303" s="30">
        <f t="shared" si="27"/>
        <v>15556751.171999998</v>
      </c>
      <c r="U303" s="30">
        <f t="shared" si="28"/>
        <v>13828223.263999999</v>
      </c>
      <c r="V303" s="30">
        <f t="shared" si="29"/>
        <v>12099695.355999999</v>
      </c>
      <c r="W303" s="20">
        <v>19013806.989999998</v>
      </c>
      <c r="X303" s="20">
        <v>20915187.690000001</v>
      </c>
      <c r="Y303" s="20">
        <v>17285279.079999998</v>
      </c>
      <c r="Z303" s="20">
        <v>19013806.989999998</v>
      </c>
      <c r="AA303" s="20">
        <v>20915187.690000001</v>
      </c>
      <c r="AB303" s="20">
        <v>536647.68000000005</v>
      </c>
      <c r="AC303" s="20">
        <v>13899920.310000001</v>
      </c>
      <c r="AD303" s="30">
        <f t="shared" si="24"/>
        <v>0</v>
      </c>
      <c r="AE303" s="30"/>
      <c r="AF303" s="30">
        <f t="shared" si="25"/>
        <v>0</v>
      </c>
      <c r="AG303" s="30"/>
      <c r="AH303" s="30">
        <f t="shared" si="26"/>
        <v>0</v>
      </c>
    </row>
    <row r="304" spans="1:34" x14ac:dyDescent="0.35">
      <c r="A304" t="s">
        <v>960</v>
      </c>
      <c r="B304" s="26">
        <v>8471270</v>
      </c>
      <c r="C304" s="5" t="s">
        <v>565</v>
      </c>
      <c r="D304" s="26">
        <v>436120</v>
      </c>
      <c r="E304" s="5" t="s">
        <v>431</v>
      </c>
      <c r="F304" s="5" t="s">
        <v>570</v>
      </c>
      <c r="G304" s="17">
        <v>0</v>
      </c>
      <c r="H304" s="17">
        <v>0</v>
      </c>
      <c r="I304" s="18"/>
      <c r="J304" s="18"/>
      <c r="K304" s="18"/>
      <c r="L304" s="17">
        <v>0</v>
      </c>
      <c r="M304" s="8" t="s">
        <v>20</v>
      </c>
      <c r="N304" s="8" t="s">
        <v>21</v>
      </c>
      <c r="O304" s="8" t="s">
        <v>22</v>
      </c>
      <c r="P304" s="9" t="s">
        <v>23</v>
      </c>
      <c r="Q304" s="14">
        <v>0</v>
      </c>
      <c r="R304" s="14">
        <v>0</v>
      </c>
      <c r="S304" s="20">
        <v>0</v>
      </c>
      <c r="T304" s="30">
        <f t="shared" si="27"/>
        <v>0</v>
      </c>
      <c r="U304" s="30">
        <f t="shared" si="28"/>
        <v>0</v>
      </c>
      <c r="V304" s="30">
        <f t="shared" si="29"/>
        <v>0</v>
      </c>
      <c r="W304" s="20">
        <v>50000</v>
      </c>
      <c r="X304" s="20">
        <v>50000</v>
      </c>
      <c r="Y304" s="20">
        <v>0</v>
      </c>
      <c r="Z304" s="20">
        <v>50000</v>
      </c>
      <c r="AA304" s="20">
        <v>50000</v>
      </c>
      <c r="AB304" s="20">
        <v>16680</v>
      </c>
      <c r="AC304" s="20">
        <v>6479.19</v>
      </c>
      <c r="AD304" s="30">
        <f t="shared" si="24"/>
        <v>0</v>
      </c>
      <c r="AE304" s="30"/>
      <c r="AF304" s="30">
        <f t="shared" si="25"/>
        <v>0</v>
      </c>
      <c r="AG304" s="30"/>
      <c r="AH304" s="30">
        <f t="shared" si="26"/>
        <v>0</v>
      </c>
    </row>
    <row r="305" spans="1:35" x14ac:dyDescent="0.35">
      <c r="A305" t="s">
        <v>960</v>
      </c>
      <c r="B305" s="26">
        <v>8471280</v>
      </c>
      <c r="C305" s="5" t="s">
        <v>572</v>
      </c>
      <c r="D305" s="26">
        <v>425510</v>
      </c>
      <c r="E305" s="5" t="s">
        <v>37</v>
      </c>
      <c r="F305" s="5" t="s">
        <v>573</v>
      </c>
      <c r="G305" s="17">
        <v>10000</v>
      </c>
      <c r="H305" s="17">
        <v>10000</v>
      </c>
      <c r="I305" s="17">
        <v>4830</v>
      </c>
      <c r="J305" s="18"/>
      <c r="K305" s="18"/>
      <c r="L305" s="17">
        <v>5170</v>
      </c>
      <c r="M305" s="8" t="s">
        <v>20</v>
      </c>
      <c r="N305" s="8" t="s">
        <v>21</v>
      </c>
      <c r="O305" s="8" t="s">
        <v>22</v>
      </c>
      <c r="P305" s="9" t="s">
        <v>23</v>
      </c>
      <c r="Q305" s="14">
        <v>32792</v>
      </c>
      <c r="R305" s="14">
        <v>32792.42</v>
      </c>
      <c r="S305" s="20">
        <v>30000</v>
      </c>
      <c r="T305" s="30">
        <f t="shared" si="27"/>
        <v>27000</v>
      </c>
      <c r="U305" s="30">
        <f t="shared" si="28"/>
        <v>24000</v>
      </c>
      <c r="V305" s="30">
        <f t="shared" si="29"/>
        <v>21000</v>
      </c>
      <c r="W305" s="20">
        <v>30000</v>
      </c>
      <c r="X305" s="20">
        <v>30000</v>
      </c>
      <c r="Y305" s="20">
        <v>30000</v>
      </c>
      <c r="Z305" s="20">
        <v>30000</v>
      </c>
      <c r="AA305" s="20">
        <v>30000</v>
      </c>
      <c r="AB305" s="20">
        <v>651.66</v>
      </c>
      <c r="AC305" s="20">
        <v>24709.69</v>
      </c>
      <c r="AD305" s="30">
        <f t="shared" si="24"/>
        <v>0</v>
      </c>
      <c r="AE305" s="30"/>
      <c r="AF305" s="30">
        <f t="shared" si="25"/>
        <v>0</v>
      </c>
      <c r="AG305" s="30"/>
      <c r="AH305" s="30">
        <f t="shared" si="26"/>
        <v>0</v>
      </c>
    </row>
    <row r="306" spans="1:35" x14ac:dyDescent="0.35">
      <c r="A306" t="s">
        <v>960</v>
      </c>
      <c r="B306" s="26">
        <v>8471280</v>
      </c>
      <c r="C306" s="5" t="s">
        <v>572</v>
      </c>
      <c r="D306" s="26">
        <v>425550</v>
      </c>
      <c r="E306" s="5" t="s">
        <v>83</v>
      </c>
      <c r="F306" s="5" t="s">
        <v>574</v>
      </c>
      <c r="G306" s="17">
        <v>20000</v>
      </c>
      <c r="H306" s="17">
        <v>20000</v>
      </c>
      <c r="I306" s="18"/>
      <c r="J306" s="18"/>
      <c r="K306" s="18"/>
      <c r="L306" s="17">
        <v>20000</v>
      </c>
      <c r="M306" s="8" t="s">
        <v>20</v>
      </c>
      <c r="N306" s="8" t="s">
        <v>21</v>
      </c>
      <c r="O306" s="8" t="s">
        <v>22</v>
      </c>
      <c r="P306" s="9" t="s">
        <v>23</v>
      </c>
      <c r="Q306" s="14">
        <v>0</v>
      </c>
      <c r="R306" s="14">
        <v>0</v>
      </c>
      <c r="S306" s="20">
        <v>60000</v>
      </c>
      <c r="T306" s="30">
        <f t="shared" si="27"/>
        <v>54000</v>
      </c>
      <c r="U306" s="30">
        <f t="shared" si="28"/>
        <v>48000</v>
      </c>
      <c r="V306" s="30">
        <f t="shared" si="29"/>
        <v>42000</v>
      </c>
      <c r="W306" s="20">
        <v>60000</v>
      </c>
      <c r="X306" s="20">
        <v>60000</v>
      </c>
      <c r="Y306" s="20">
        <v>60000</v>
      </c>
      <c r="Z306" s="20">
        <v>60000</v>
      </c>
      <c r="AA306" s="20">
        <v>60000</v>
      </c>
      <c r="AB306" s="20">
        <v>0</v>
      </c>
      <c r="AC306" s="20">
        <v>0</v>
      </c>
      <c r="AD306" s="30">
        <f t="shared" si="24"/>
        <v>0</v>
      </c>
      <c r="AE306" s="30"/>
      <c r="AF306" s="30">
        <f t="shared" si="25"/>
        <v>0</v>
      </c>
      <c r="AG306" s="30"/>
      <c r="AH306" s="30">
        <f t="shared" si="26"/>
        <v>0</v>
      </c>
    </row>
    <row r="307" spans="1:35" x14ac:dyDescent="0.35">
      <c r="A307" t="s">
        <v>960</v>
      </c>
      <c r="B307" s="26">
        <v>8471280</v>
      </c>
      <c r="C307" s="5" t="s">
        <v>572</v>
      </c>
      <c r="D307" s="26">
        <v>425770</v>
      </c>
      <c r="E307" s="5" t="s">
        <v>132</v>
      </c>
      <c r="F307" s="5" t="s">
        <v>575</v>
      </c>
      <c r="G307" s="17">
        <v>32721</v>
      </c>
      <c r="H307" s="17">
        <v>32721</v>
      </c>
      <c r="I307" s="17">
        <v>23593.93</v>
      </c>
      <c r="J307" s="18"/>
      <c r="K307" s="18"/>
      <c r="L307" s="17">
        <v>9127.07</v>
      </c>
      <c r="M307" s="8" t="s">
        <v>20</v>
      </c>
      <c r="N307" s="8" t="s">
        <v>21</v>
      </c>
      <c r="O307" s="8" t="s">
        <v>22</v>
      </c>
      <c r="P307" s="9" t="s">
        <v>23</v>
      </c>
      <c r="Q307" s="14">
        <v>73609</v>
      </c>
      <c r="R307" s="14">
        <v>73607.539999999994</v>
      </c>
      <c r="S307" s="20">
        <v>500000</v>
      </c>
      <c r="T307" s="30">
        <f t="shared" si="27"/>
        <v>450000</v>
      </c>
      <c r="U307" s="30">
        <f t="shared" si="28"/>
        <v>400000</v>
      </c>
      <c r="V307" s="30">
        <f t="shared" si="29"/>
        <v>350000</v>
      </c>
      <c r="W307" s="20">
        <v>500000</v>
      </c>
      <c r="X307" s="20">
        <v>500000</v>
      </c>
      <c r="Y307" s="20">
        <v>500000</v>
      </c>
      <c r="Z307" s="20">
        <v>500000</v>
      </c>
      <c r="AA307" s="20">
        <v>500000</v>
      </c>
      <c r="AB307" s="20">
        <v>0</v>
      </c>
      <c r="AC307" s="20">
        <v>33673.72</v>
      </c>
      <c r="AD307" s="30">
        <f t="shared" si="24"/>
        <v>0</v>
      </c>
      <c r="AE307" s="30"/>
      <c r="AF307" s="30">
        <f t="shared" si="25"/>
        <v>0</v>
      </c>
      <c r="AG307" s="30"/>
      <c r="AH307" s="30">
        <f t="shared" si="26"/>
        <v>0</v>
      </c>
    </row>
    <row r="308" spans="1:35" x14ac:dyDescent="0.35">
      <c r="A308" t="s">
        <v>960</v>
      </c>
      <c r="B308" s="26">
        <v>8471280</v>
      </c>
      <c r="C308" s="5" t="s">
        <v>572</v>
      </c>
      <c r="D308" s="26">
        <v>426610</v>
      </c>
      <c r="E308" s="5" t="s">
        <v>43</v>
      </c>
      <c r="F308" s="5" t="s">
        <v>576</v>
      </c>
      <c r="G308" s="17">
        <v>120000</v>
      </c>
      <c r="H308" s="17">
        <v>120000</v>
      </c>
      <c r="I308" s="17">
        <v>9656.9500000000007</v>
      </c>
      <c r="J308" s="17">
        <v>84625.919999999998</v>
      </c>
      <c r="K308" s="18"/>
      <c r="L308" s="17">
        <v>25717.13</v>
      </c>
      <c r="M308" s="8" t="s">
        <v>20</v>
      </c>
      <c r="N308" s="8" t="s">
        <v>21</v>
      </c>
      <c r="O308" s="8" t="s">
        <v>22</v>
      </c>
      <c r="P308" s="9" t="s">
        <v>23</v>
      </c>
      <c r="Q308" s="14">
        <v>154275</v>
      </c>
      <c r="R308" s="14">
        <v>154274.60999999999</v>
      </c>
      <c r="S308" s="20">
        <v>321000</v>
      </c>
      <c r="T308" s="30">
        <f t="shared" si="27"/>
        <v>288900</v>
      </c>
      <c r="U308" s="30">
        <f t="shared" si="28"/>
        <v>256800</v>
      </c>
      <c r="V308" s="30">
        <f t="shared" si="29"/>
        <v>224700</v>
      </c>
      <c r="W308" s="20">
        <v>385200</v>
      </c>
      <c r="X308" s="20">
        <v>385200</v>
      </c>
      <c r="Y308" s="20">
        <v>321000</v>
      </c>
      <c r="Z308" s="20">
        <v>385200</v>
      </c>
      <c r="AA308" s="20">
        <v>385200</v>
      </c>
      <c r="AB308" s="20">
        <v>6458.49</v>
      </c>
      <c r="AC308" s="20">
        <v>11389.68</v>
      </c>
      <c r="AD308" s="30">
        <f t="shared" si="24"/>
        <v>0</v>
      </c>
      <c r="AE308" s="30"/>
      <c r="AF308" s="30">
        <f t="shared" si="25"/>
        <v>0</v>
      </c>
      <c r="AG308" s="30"/>
      <c r="AH308" s="30">
        <f t="shared" si="26"/>
        <v>0</v>
      </c>
    </row>
    <row r="309" spans="1:35" x14ac:dyDescent="0.35">
      <c r="A309" t="s">
        <v>960</v>
      </c>
      <c r="B309" s="26">
        <v>8471280</v>
      </c>
      <c r="C309" s="5" t="s">
        <v>572</v>
      </c>
      <c r="D309" s="26">
        <v>428640</v>
      </c>
      <c r="E309" s="5" t="s">
        <v>55</v>
      </c>
      <c r="F309" s="5" t="s">
        <v>577</v>
      </c>
      <c r="G309" s="17">
        <v>2000</v>
      </c>
      <c r="H309" s="17">
        <v>2000</v>
      </c>
      <c r="I309" s="18"/>
      <c r="J309" s="18"/>
      <c r="K309" s="18"/>
      <c r="L309" s="17">
        <v>2000</v>
      </c>
      <c r="M309" s="8" t="s">
        <v>20</v>
      </c>
      <c r="N309" s="8" t="s">
        <v>21</v>
      </c>
      <c r="O309" s="8" t="s">
        <v>22</v>
      </c>
      <c r="P309" s="9" t="s">
        <v>23</v>
      </c>
      <c r="Q309" s="14">
        <v>0</v>
      </c>
      <c r="R309" s="14">
        <v>0</v>
      </c>
      <c r="S309" s="20">
        <v>15000</v>
      </c>
      <c r="T309" s="30">
        <f t="shared" si="27"/>
        <v>13500</v>
      </c>
      <c r="U309" s="30">
        <f t="shared" si="28"/>
        <v>12000</v>
      </c>
      <c r="V309" s="30">
        <f t="shared" si="29"/>
        <v>10500</v>
      </c>
      <c r="W309" s="20">
        <v>15000</v>
      </c>
      <c r="X309" s="20">
        <v>15000</v>
      </c>
      <c r="Y309" s="20">
        <v>15000</v>
      </c>
      <c r="Z309" s="20">
        <v>15000</v>
      </c>
      <c r="AA309" s="20">
        <v>15000</v>
      </c>
      <c r="AB309" s="20">
        <v>0</v>
      </c>
      <c r="AC309" s="20">
        <v>156.22999999999999</v>
      </c>
      <c r="AD309" s="30">
        <f t="shared" si="24"/>
        <v>0</v>
      </c>
      <c r="AE309" s="30"/>
      <c r="AF309" s="30">
        <f t="shared" si="25"/>
        <v>0</v>
      </c>
      <c r="AG309" s="30"/>
      <c r="AH309" s="30">
        <f t="shared" si="26"/>
        <v>0</v>
      </c>
    </row>
    <row r="310" spans="1:35" x14ac:dyDescent="0.35">
      <c r="A310" s="133" t="s">
        <v>962</v>
      </c>
      <c r="B310" s="134">
        <v>8471305</v>
      </c>
      <c r="C310" s="135" t="s">
        <v>579</v>
      </c>
      <c r="D310" s="134">
        <v>420550</v>
      </c>
      <c r="E310" s="5" t="s">
        <v>18</v>
      </c>
      <c r="F310" s="135" t="s">
        <v>580</v>
      </c>
      <c r="G310" s="136">
        <v>1</v>
      </c>
      <c r="H310" s="136">
        <v>1</v>
      </c>
      <c r="I310" s="137"/>
      <c r="J310" s="137"/>
      <c r="K310" s="137"/>
      <c r="L310" s="136">
        <v>1</v>
      </c>
      <c r="M310" s="138" t="s">
        <v>20</v>
      </c>
      <c r="N310" s="138" t="s">
        <v>21</v>
      </c>
      <c r="O310" s="8" t="s">
        <v>22</v>
      </c>
      <c r="P310" s="9" t="s">
        <v>23</v>
      </c>
      <c r="Q310" s="14">
        <v>0.22000000000116399</v>
      </c>
      <c r="R310" s="14">
        <v>0</v>
      </c>
      <c r="S310" s="20"/>
      <c r="T310" s="30">
        <f t="shared" si="27"/>
        <v>0</v>
      </c>
      <c r="U310" s="30">
        <f t="shared" si="28"/>
        <v>0</v>
      </c>
      <c r="V310" s="30">
        <f t="shared" si="29"/>
        <v>0</v>
      </c>
      <c r="W310" s="20">
        <v>0</v>
      </c>
      <c r="X310" s="20">
        <v>0</v>
      </c>
      <c r="Y310" s="20">
        <v>0</v>
      </c>
      <c r="Z310" s="20">
        <v>0</v>
      </c>
      <c r="AA310" s="20">
        <v>0</v>
      </c>
      <c r="AB310" s="20">
        <v>0</v>
      </c>
      <c r="AC310" s="20">
        <v>72720.37</v>
      </c>
      <c r="AD310" s="30">
        <f t="shared" si="24"/>
        <v>0</v>
      </c>
      <c r="AE310" s="30"/>
      <c r="AF310" s="30">
        <f t="shared" si="25"/>
        <v>0</v>
      </c>
      <c r="AG310" s="30"/>
      <c r="AH310" s="30">
        <f t="shared" si="26"/>
        <v>0</v>
      </c>
    </row>
    <row r="311" spans="1:35" x14ac:dyDescent="0.35">
      <c r="A311" s="133" t="s">
        <v>962</v>
      </c>
      <c r="B311" s="134">
        <v>8471305</v>
      </c>
      <c r="C311" s="135" t="s">
        <v>579</v>
      </c>
      <c r="D311" s="134">
        <v>420570</v>
      </c>
      <c r="E311" s="5" t="s">
        <v>25</v>
      </c>
      <c r="F311" s="135" t="s">
        <v>581</v>
      </c>
      <c r="G311" s="136">
        <v>1</v>
      </c>
      <c r="H311" s="136">
        <v>1</v>
      </c>
      <c r="I311" s="137"/>
      <c r="J311" s="18"/>
      <c r="K311" s="18"/>
      <c r="L311" s="17">
        <v>1</v>
      </c>
      <c r="M311" s="8" t="s">
        <v>20</v>
      </c>
      <c r="N311" s="8" t="s">
        <v>21</v>
      </c>
      <c r="O311" s="8" t="s">
        <v>22</v>
      </c>
      <c r="P311" s="9" t="s">
        <v>23</v>
      </c>
      <c r="Q311" s="14">
        <v>0.37000000011175899</v>
      </c>
      <c r="R311" s="14">
        <v>0</v>
      </c>
      <c r="S311" s="20">
        <v>27770240</v>
      </c>
      <c r="T311" s="30">
        <f t="shared" si="27"/>
        <v>24993216</v>
      </c>
      <c r="U311" s="30">
        <f t="shared" si="28"/>
        <v>22216192</v>
      </c>
      <c r="V311" s="30">
        <f t="shared" si="29"/>
        <v>19439168</v>
      </c>
      <c r="W311" s="20">
        <v>26770240</v>
      </c>
      <c r="X311" s="20">
        <v>26770240</v>
      </c>
      <c r="Y311" s="20">
        <v>27770240</v>
      </c>
      <c r="Z311" s="20">
        <v>26770240</v>
      </c>
      <c r="AA311" s="20">
        <v>26770240</v>
      </c>
      <c r="AB311" s="20">
        <v>0</v>
      </c>
      <c r="AC311" s="20">
        <v>0</v>
      </c>
      <c r="AD311" s="30">
        <f t="shared" si="24"/>
        <v>0</v>
      </c>
      <c r="AE311" s="30"/>
      <c r="AF311" s="30">
        <f t="shared" si="25"/>
        <v>0</v>
      </c>
      <c r="AG311" s="30"/>
      <c r="AH311" s="30">
        <f t="shared" si="26"/>
        <v>0</v>
      </c>
    </row>
    <row r="312" spans="1:35" x14ac:dyDescent="0.35">
      <c r="A312" t="s">
        <v>962</v>
      </c>
      <c r="B312" s="26">
        <v>8471305</v>
      </c>
      <c r="C312" s="5" t="s">
        <v>579</v>
      </c>
      <c r="D312" s="26">
        <v>420810</v>
      </c>
      <c r="E312" s="5" t="s">
        <v>454</v>
      </c>
      <c r="F312" s="5" t="s">
        <v>582</v>
      </c>
      <c r="G312" s="17">
        <v>1429265</v>
      </c>
      <c r="H312" s="17">
        <v>1000000</v>
      </c>
      <c r="I312" s="17">
        <v>0</v>
      </c>
      <c r="J312" s="18"/>
      <c r="K312" s="18"/>
      <c r="L312" s="17">
        <v>1000000</v>
      </c>
      <c r="M312" s="8" t="s">
        <v>20</v>
      </c>
      <c r="N312" s="8" t="s">
        <v>21</v>
      </c>
      <c r="O312" s="8" t="s">
        <v>22</v>
      </c>
      <c r="P312" s="9" t="s">
        <v>23</v>
      </c>
      <c r="Q312" s="14">
        <v>596.45000000018604</v>
      </c>
      <c r="R312" s="14">
        <v>595.15</v>
      </c>
      <c r="S312" s="20">
        <v>292650</v>
      </c>
      <c r="T312" s="30">
        <f t="shared" si="27"/>
        <v>263385</v>
      </c>
      <c r="U312" s="30">
        <f t="shared" si="28"/>
        <v>234120</v>
      </c>
      <c r="V312" s="30">
        <f t="shared" si="29"/>
        <v>204855</v>
      </c>
      <c r="W312" s="20">
        <v>263915</v>
      </c>
      <c r="X312" s="20">
        <v>265307</v>
      </c>
      <c r="Y312" s="20">
        <v>263385</v>
      </c>
      <c r="Z312" s="20">
        <f>W312</f>
        <v>263915</v>
      </c>
      <c r="AA312" s="20">
        <f>X312</f>
        <v>265307</v>
      </c>
      <c r="AB312" s="20">
        <v>0</v>
      </c>
      <c r="AC312" s="20">
        <v>0</v>
      </c>
      <c r="AD312" s="30">
        <f t="shared" si="24"/>
        <v>29265</v>
      </c>
      <c r="AE312" s="253" t="s">
        <v>6147</v>
      </c>
      <c r="AF312" s="30">
        <f t="shared" si="25"/>
        <v>0</v>
      </c>
      <c r="AG312" s="242" t="s">
        <v>6147</v>
      </c>
      <c r="AH312" s="30">
        <f t="shared" si="26"/>
        <v>0</v>
      </c>
      <c r="AI312" s="252" t="s">
        <v>6147</v>
      </c>
    </row>
    <row r="313" spans="1:35" x14ac:dyDescent="0.35">
      <c r="A313" t="s">
        <v>962</v>
      </c>
      <c r="B313" s="26">
        <v>8471305</v>
      </c>
      <c r="C313" s="5" t="s">
        <v>579</v>
      </c>
      <c r="D313" s="26">
        <v>421000</v>
      </c>
      <c r="E313" s="5" t="s">
        <v>31</v>
      </c>
      <c r="F313" s="5" t="s">
        <v>583</v>
      </c>
      <c r="G313" s="17">
        <v>332160</v>
      </c>
      <c r="H313" s="17">
        <v>0</v>
      </c>
      <c r="I313" s="18"/>
      <c r="J313" s="18"/>
      <c r="K313" s="18"/>
      <c r="L313" s="17">
        <v>0</v>
      </c>
      <c r="M313" s="8" t="s">
        <v>20</v>
      </c>
      <c r="N313" s="8" t="s">
        <v>21</v>
      </c>
      <c r="O313" s="8" t="s">
        <v>22</v>
      </c>
      <c r="P313" s="9" t="s">
        <v>23</v>
      </c>
      <c r="Q313" s="14">
        <v>332159.02</v>
      </c>
      <c r="R313" s="14">
        <v>332158.7</v>
      </c>
      <c r="S313" s="20">
        <v>271000</v>
      </c>
      <c r="T313" s="30">
        <f t="shared" si="27"/>
        <v>243900</v>
      </c>
      <c r="U313" s="30">
        <f t="shared" si="28"/>
        <v>216800</v>
      </c>
      <c r="V313" s="30">
        <f t="shared" si="29"/>
        <v>189700</v>
      </c>
      <c r="W313" s="20">
        <v>335412.5</v>
      </c>
      <c r="X313" s="20">
        <v>204412.5</v>
      </c>
      <c r="Y313" s="20">
        <v>271000</v>
      </c>
      <c r="Z313" s="20">
        <v>335412.5</v>
      </c>
      <c r="AA313" s="20">
        <v>204412.5</v>
      </c>
      <c r="AB313" s="20">
        <v>180609.45</v>
      </c>
      <c r="AC313" s="20">
        <v>74169.5</v>
      </c>
      <c r="AD313" s="30">
        <f t="shared" si="24"/>
        <v>0</v>
      </c>
      <c r="AE313" s="30"/>
      <c r="AF313" s="30">
        <f t="shared" si="25"/>
        <v>0</v>
      </c>
      <c r="AG313" s="30"/>
      <c r="AH313" s="30">
        <f t="shared" si="26"/>
        <v>0</v>
      </c>
    </row>
    <row r="314" spans="1:35" x14ac:dyDescent="0.35">
      <c r="A314" t="s">
        <v>962</v>
      </c>
      <c r="B314" s="26">
        <v>8471305</v>
      </c>
      <c r="C314" s="5" t="s">
        <v>579</v>
      </c>
      <c r="D314" s="26">
        <v>421700</v>
      </c>
      <c r="E314" s="5" t="s">
        <v>34</v>
      </c>
      <c r="F314" s="5" t="s">
        <v>584</v>
      </c>
      <c r="G314" s="17">
        <v>186258</v>
      </c>
      <c r="H314" s="17">
        <v>186258</v>
      </c>
      <c r="I314" s="17">
        <v>46476.88</v>
      </c>
      <c r="J314" s="18"/>
      <c r="K314" s="18"/>
      <c r="L314" s="17">
        <v>139781.12</v>
      </c>
      <c r="M314" s="8" t="s">
        <v>20</v>
      </c>
      <c r="N314" s="8" t="s">
        <v>21</v>
      </c>
      <c r="O314" s="8" t="s">
        <v>22</v>
      </c>
      <c r="P314" s="9" t="s">
        <v>23</v>
      </c>
      <c r="Q314" s="14">
        <v>196900.63</v>
      </c>
      <c r="R314" s="14">
        <v>196900</v>
      </c>
      <c r="S314" s="20">
        <v>170000</v>
      </c>
      <c r="T314" s="30">
        <f t="shared" si="27"/>
        <v>153000</v>
      </c>
      <c r="U314" s="30">
        <f t="shared" si="28"/>
        <v>136000</v>
      </c>
      <c r="V314" s="30">
        <f t="shared" si="29"/>
        <v>118999.99999999999</v>
      </c>
      <c r="W314" s="20">
        <v>76000</v>
      </c>
      <c r="X314" s="20">
        <v>84000</v>
      </c>
      <c r="Y314" s="20">
        <v>170000</v>
      </c>
      <c r="Z314" s="20">
        <v>76000</v>
      </c>
      <c r="AA314" s="20">
        <v>84000</v>
      </c>
      <c r="AB314" s="20">
        <v>0</v>
      </c>
      <c r="AC314" s="20">
        <v>156500</v>
      </c>
      <c r="AD314" s="30">
        <f t="shared" si="24"/>
        <v>0</v>
      </c>
      <c r="AE314" s="30"/>
      <c r="AF314" s="30">
        <f t="shared" si="25"/>
        <v>0</v>
      </c>
      <c r="AG314" s="30"/>
      <c r="AH314" s="30">
        <f t="shared" si="26"/>
        <v>0</v>
      </c>
    </row>
    <row r="315" spans="1:35" x14ac:dyDescent="0.35">
      <c r="A315" t="s">
        <v>962</v>
      </c>
      <c r="B315" s="26">
        <v>8471305</v>
      </c>
      <c r="C315" s="5" t="s">
        <v>579</v>
      </c>
      <c r="D315" s="26">
        <v>422100</v>
      </c>
      <c r="E315" s="5" t="s">
        <v>508</v>
      </c>
      <c r="F315" s="5" t="s">
        <v>585</v>
      </c>
      <c r="G315" s="17">
        <v>59066</v>
      </c>
      <c r="H315" s="17">
        <v>59066</v>
      </c>
      <c r="I315" s="18"/>
      <c r="J315" s="18"/>
      <c r="K315" s="18"/>
      <c r="L315" s="17">
        <v>59066</v>
      </c>
      <c r="M315" s="8" t="s">
        <v>20</v>
      </c>
      <c r="N315" s="8" t="s">
        <v>21</v>
      </c>
      <c r="O315" s="8" t="s">
        <v>22</v>
      </c>
      <c r="P315" s="9" t="s">
        <v>23</v>
      </c>
      <c r="Q315" s="14">
        <v>0.93000000000029104</v>
      </c>
      <c r="R315" s="14">
        <v>0</v>
      </c>
      <c r="S315" s="20">
        <v>12000</v>
      </c>
      <c r="T315" s="30">
        <f t="shared" si="27"/>
        <v>10800</v>
      </c>
      <c r="U315" s="30">
        <f t="shared" si="28"/>
        <v>9600</v>
      </c>
      <c r="V315" s="30">
        <f t="shared" si="29"/>
        <v>8400</v>
      </c>
      <c r="W315" s="20">
        <v>74400</v>
      </c>
      <c r="X315" s="20">
        <v>117000</v>
      </c>
      <c r="Y315" s="20">
        <v>12000</v>
      </c>
      <c r="Z315" s="20">
        <v>74400</v>
      </c>
      <c r="AA315" s="20">
        <v>117000</v>
      </c>
      <c r="AB315" s="20">
        <v>0</v>
      </c>
      <c r="AC315" s="20">
        <v>0</v>
      </c>
      <c r="AD315" s="30">
        <f t="shared" si="24"/>
        <v>0</v>
      </c>
      <c r="AE315" s="30"/>
      <c r="AF315" s="30">
        <f t="shared" si="25"/>
        <v>0</v>
      </c>
      <c r="AG315" s="30"/>
      <c r="AH315" s="30">
        <f t="shared" si="26"/>
        <v>0</v>
      </c>
    </row>
    <row r="316" spans="1:35" x14ac:dyDescent="0.35">
      <c r="A316" t="s">
        <v>962</v>
      </c>
      <c r="B316" s="26">
        <v>8471305</v>
      </c>
      <c r="C316" s="5" t="s">
        <v>579</v>
      </c>
      <c r="D316" s="26">
        <v>422900</v>
      </c>
      <c r="E316" s="5" t="s">
        <v>587</v>
      </c>
      <c r="F316" s="5" t="s">
        <v>588</v>
      </c>
      <c r="G316" s="17">
        <v>61934</v>
      </c>
      <c r="H316" s="17">
        <v>61934</v>
      </c>
      <c r="I316" s="17">
        <v>36070.33</v>
      </c>
      <c r="J316" s="18"/>
      <c r="K316" s="18"/>
      <c r="L316" s="17">
        <v>25863.67</v>
      </c>
      <c r="M316" s="8" t="s">
        <v>20</v>
      </c>
      <c r="N316" s="8" t="s">
        <v>21</v>
      </c>
      <c r="O316" s="8" t="s">
        <v>22</v>
      </c>
      <c r="P316" s="9" t="s">
        <v>23</v>
      </c>
      <c r="Q316" s="14">
        <v>27289</v>
      </c>
      <c r="R316" s="14">
        <v>15988.5</v>
      </c>
      <c r="S316" s="20">
        <v>0</v>
      </c>
      <c r="T316" s="30">
        <f t="shared" si="27"/>
        <v>0</v>
      </c>
      <c r="U316" s="30">
        <f t="shared" si="28"/>
        <v>0</v>
      </c>
      <c r="V316" s="30">
        <f t="shared" si="29"/>
        <v>0</v>
      </c>
      <c r="W316" s="20">
        <v>0</v>
      </c>
      <c r="X316" s="20">
        <v>0</v>
      </c>
      <c r="Y316" s="20">
        <v>0</v>
      </c>
      <c r="Z316" s="20">
        <v>0</v>
      </c>
      <c r="AA316" s="20">
        <v>0</v>
      </c>
      <c r="AB316" s="20">
        <v>0</v>
      </c>
      <c r="AC316" s="20">
        <v>0</v>
      </c>
      <c r="AD316" s="30">
        <f t="shared" si="24"/>
        <v>0</v>
      </c>
      <c r="AE316" s="30"/>
      <c r="AF316" s="30">
        <f t="shared" si="25"/>
        <v>0</v>
      </c>
      <c r="AG316" s="30"/>
      <c r="AH316" s="30">
        <f t="shared" si="26"/>
        <v>0</v>
      </c>
    </row>
    <row r="317" spans="1:35" x14ac:dyDescent="0.35">
      <c r="A317" t="s">
        <v>962</v>
      </c>
      <c r="B317" s="26">
        <v>8471305</v>
      </c>
      <c r="C317" s="5" t="s">
        <v>579</v>
      </c>
      <c r="D317" s="26">
        <v>425100</v>
      </c>
      <c r="E317" s="5" t="s">
        <v>79</v>
      </c>
      <c r="F317" s="5" t="s">
        <v>589</v>
      </c>
      <c r="G317" s="17">
        <v>129220</v>
      </c>
      <c r="H317" s="17">
        <v>129220</v>
      </c>
      <c r="I317" s="18"/>
      <c r="J317" s="18"/>
      <c r="K317" s="18"/>
      <c r="L317" s="17">
        <v>129220</v>
      </c>
      <c r="M317" s="8" t="s">
        <v>20</v>
      </c>
      <c r="N317" s="8" t="s">
        <v>21</v>
      </c>
      <c r="O317" s="8" t="s">
        <v>22</v>
      </c>
      <c r="P317" s="9" t="s">
        <v>23</v>
      </c>
      <c r="Q317" s="14">
        <v>129219.35</v>
      </c>
      <c r="R317" s="14">
        <v>129219.05</v>
      </c>
      <c r="S317" s="20">
        <v>0</v>
      </c>
      <c r="T317" s="30">
        <f t="shared" si="27"/>
        <v>0</v>
      </c>
      <c r="U317" s="30">
        <f t="shared" si="28"/>
        <v>0</v>
      </c>
      <c r="V317" s="30">
        <f t="shared" si="29"/>
        <v>0</v>
      </c>
      <c r="W317" s="20">
        <v>0</v>
      </c>
      <c r="X317" s="20">
        <v>0</v>
      </c>
      <c r="Y317" s="20">
        <v>0</v>
      </c>
      <c r="Z317" s="20">
        <v>0</v>
      </c>
      <c r="AA317" s="20">
        <v>0</v>
      </c>
      <c r="AB317" s="20">
        <v>0</v>
      </c>
      <c r="AC317" s="20">
        <v>0</v>
      </c>
      <c r="AD317" s="30">
        <f t="shared" si="24"/>
        <v>0</v>
      </c>
      <c r="AE317" s="30"/>
      <c r="AF317" s="30">
        <f t="shared" si="25"/>
        <v>0</v>
      </c>
      <c r="AG317" s="30"/>
      <c r="AH317" s="30">
        <f t="shared" si="26"/>
        <v>0</v>
      </c>
    </row>
    <row r="318" spans="1:35" x14ac:dyDescent="0.35">
      <c r="A318" t="s">
        <v>962</v>
      </c>
      <c r="B318" s="26">
        <v>8471305</v>
      </c>
      <c r="C318" s="5" t="s">
        <v>579</v>
      </c>
      <c r="D318" s="26">
        <v>425510</v>
      </c>
      <c r="E318" s="5" t="s">
        <v>37</v>
      </c>
      <c r="F318" s="5" t="s">
        <v>590</v>
      </c>
      <c r="G318" s="17">
        <v>114961</v>
      </c>
      <c r="H318" s="17">
        <v>114961</v>
      </c>
      <c r="I318" s="17">
        <v>13363</v>
      </c>
      <c r="J318" s="17">
        <v>27000</v>
      </c>
      <c r="K318" s="17">
        <v>39000</v>
      </c>
      <c r="L318" s="17">
        <v>35598</v>
      </c>
      <c r="M318" s="8" t="s">
        <v>20</v>
      </c>
      <c r="N318" s="8" t="s">
        <v>21</v>
      </c>
      <c r="O318" s="8" t="s">
        <v>22</v>
      </c>
      <c r="P318" s="9" t="s">
        <v>23</v>
      </c>
      <c r="Q318" s="14">
        <v>114960.01</v>
      </c>
      <c r="R318" s="14">
        <v>114960</v>
      </c>
      <c r="S318" s="20">
        <v>820000</v>
      </c>
      <c r="T318" s="30">
        <f t="shared" si="27"/>
        <v>738000</v>
      </c>
      <c r="U318" s="30">
        <f t="shared" si="28"/>
        <v>656000</v>
      </c>
      <c r="V318" s="30">
        <f t="shared" si="29"/>
        <v>574000</v>
      </c>
      <c r="W318" s="20">
        <v>1635426.39</v>
      </c>
      <c r="X318" s="20">
        <v>2113912.71</v>
      </c>
      <c r="Y318" s="20">
        <v>820000</v>
      </c>
      <c r="Z318" s="20">
        <v>1635426.39</v>
      </c>
      <c r="AA318" s="20">
        <v>2113912.71</v>
      </c>
      <c r="AB318" s="20">
        <v>3750</v>
      </c>
      <c r="AC318" s="20">
        <v>4712.8500000000004</v>
      </c>
      <c r="AD318" s="30">
        <f t="shared" si="24"/>
        <v>0</v>
      </c>
      <c r="AE318" s="30"/>
      <c r="AF318" s="30">
        <f t="shared" si="25"/>
        <v>0</v>
      </c>
      <c r="AG318" s="30"/>
      <c r="AH318" s="30">
        <f t="shared" si="26"/>
        <v>0</v>
      </c>
    </row>
    <row r="319" spans="1:35" x14ac:dyDescent="0.35">
      <c r="A319" t="s">
        <v>962</v>
      </c>
      <c r="B319" s="26">
        <v>8471305</v>
      </c>
      <c r="C319" s="5" t="s">
        <v>579</v>
      </c>
      <c r="D319" s="26">
        <v>425550</v>
      </c>
      <c r="E319" s="5" t="s">
        <v>83</v>
      </c>
      <c r="F319" s="5" t="s">
        <v>591</v>
      </c>
      <c r="G319" s="17">
        <v>53774</v>
      </c>
      <c r="H319" s="17">
        <v>53774</v>
      </c>
      <c r="I319" s="17">
        <v>1188.99</v>
      </c>
      <c r="J319" s="18"/>
      <c r="K319" s="18"/>
      <c r="L319" s="17">
        <v>52585.01</v>
      </c>
      <c r="M319" s="8" t="s">
        <v>20</v>
      </c>
      <c r="N319" s="8" t="s">
        <v>21</v>
      </c>
      <c r="O319" s="8" t="s">
        <v>22</v>
      </c>
      <c r="P319" s="9" t="s">
        <v>23</v>
      </c>
      <c r="Q319" s="14">
        <v>38257.699999999997</v>
      </c>
      <c r="R319" s="14">
        <v>38256.44</v>
      </c>
      <c r="S319" s="20">
        <v>780000</v>
      </c>
      <c r="T319" s="30">
        <f t="shared" si="27"/>
        <v>702000</v>
      </c>
      <c r="U319" s="30">
        <f t="shared" si="28"/>
        <v>624000</v>
      </c>
      <c r="V319" s="30">
        <f t="shared" si="29"/>
        <v>546000</v>
      </c>
      <c r="W319" s="20">
        <v>960000</v>
      </c>
      <c r="X319" s="20">
        <v>1140000</v>
      </c>
      <c r="Y319" s="20">
        <v>780000</v>
      </c>
      <c r="Z319" s="20">
        <v>960000</v>
      </c>
      <c r="AA319" s="20">
        <v>1140000</v>
      </c>
      <c r="AB319" s="20">
        <v>0</v>
      </c>
      <c r="AC319" s="20">
        <v>45315.51</v>
      </c>
      <c r="AD319" s="30">
        <f t="shared" si="24"/>
        <v>0</v>
      </c>
      <c r="AE319" s="30"/>
      <c r="AF319" s="30">
        <f t="shared" si="25"/>
        <v>0</v>
      </c>
      <c r="AG319" s="30"/>
      <c r="AH319" s="30">
        <f t="shared" si="26"/>
        <v>0</v>
      </c>
    </row>
    <row r="320" spans="1:35" x14ac:dyDescent="0.35">
      <c r="A320" t="s">
        <v>962</v>
      </c>
      <c r="B320" s="26">
        <v>8471305</v>
      </c>
      <c r="C320" s="5" t="s">
        <v>579</v>
      </c>
      <c r="D320" s="26">
        <v>425720</v>
      </c>
      <c r="E320" s="5" t="s">
        <v>126</v>
      </c>
      <c r="F320" s="5" t="s">
        <v>592</v>
      </c>
      <c r="G320" s="17">
        <v>2092953</v>
      </c>
      <c r="H320" s="17">
        <v>2092953</v>
      </c>
      <c r="I320" s="17">
        <v>557629.03</v>
      </c>
      <c r="J320" s="17">
        <v>1071893.31</v>
      </c>
      <c r="K320" s="18"/>
      <c r="L320" s="17">
        <v>463430.66</v>
      </c>
      <c r="M320" s="8" t="s">
        <v>20</v>
      </c>
      <c r="N320" s="8" t="s">
        <v>21</v>
      </c>
      <c r="O320" s="8" t="s">
        <v>22</v>
      </c>
      <c r="P320" s="9" t="s">
        <v>23</v>
      </c>
      <c r="Q320" s="14">
        <v>1211534.05</v>
      </c>
      <c r="R320" s="14">
        <v>1194435.0900000001</v>
      </c>
      <c r="S320" s="20">
        <v>3780000</v>
      </c>
      <c r="T320" s="30">
        <f t="shared" si="27"/>
        <v>3402000</v>
      </c>
      <c r="U320" s="30">
        <f t="shared" si="28"/>
        <v>3024000</v>
      </c>
      <c r="V320" s="30">
        <f t="shared" si="29"/>
        <v>2646000</v>
      </c>
      <c r="W320" s="20">
        <v>3510000</v>
      </c>
      <c r="X320" s="20">
        <v>3541500</v>
      </c>
      <c r="Y320" s="20">
        <v>3780000</v>
      </c>
      <c r="Z320" s="20">
        <v>3510000</v>
      </c>
      <c r="AA320" s="20">
        <v>3541500</v>
      </c>
      <c r="AB320" s="20">
        <v>55955.5</v>
      </c>
      <c r="AC320" s="20">
        <v>739107.45</v>
      </c>
      <c r="AD320" s="30">
        <f t="shared" si="24"/>
        <v>0</v>
      </c>
      <c r="AE320" s="30"/>
      <c r="AF320" s="30">
        <f t="shared" si="25"/>
        <v>0</v>
      </c>
      <c r="AG320" s="30"/>
      <c r="AH320" s="30">
        <f t="shared" si="26"/>
        <v>0</v>
      </c>
    </row>
    <row r="321" spans="1:34" x14ac:dyDescent="0.35">
      <c r="A321" t="s">
        <v>962</v>
      </c>
      <c r="B321" s="26">
        <v>8471305</v>
      </c>
      <c r="C321" s="5" t="s">
        <v>579</v>
      </c>
      <c r="D321" s="26">
        <v>425742</v>
      </c>
      <c r="E321" s="5" t="s">
        <v>528</v>
      </c>
      <c r="F321" s="5" t="s">
        <v>593</v>
      </c>
      <c r="G321" s="17">
        <v>90000</v>
      </c>
      <c r="H321" s="17">
        <v>90000</v>
      </c>
      <c r="I321" s="17">
        <v>7570.3</v>
      </c>
      <c r="J321" s="18"/>
      <c r="K321" s="18"/>
      <c r="L321" s="17">
        <v>82429.7</v>
      </c>
      <c r="M321" s="8" t="s">
        <v>20</v>
      </c>
      <c r="N321" s="8" t="s">
        <v>21</v>
      </c>
      <c r="O321" s="8" t="s">
        <v>22</v>
      </c>
      <c r="P321" s="9" t="s">
        <v>23</v>
      </c>
      <c r="Q321" s="14">
        <v>0</v>
      </c>
      <c r="R321" s="14">
        <v>0</v>
      </c>
      <c r="S321" s="20">
        <v>180000</v>
      </c>
      <c r="T321" s="30">
        <f t="shared" si="27"/>
        <v>162000</v>
      </c>
      <c r="U321" s="30">
        <f t="shared" si="28"/>
        <v>144000</v>
      </c>
      <c r="V321" s="30">
        <f t="shared" si="29"/>
        <v>125999.99999999999</v>
      </c>
      <c r="W321" s="20">
        <v>90000</v>
      </c>
      <c r="X321" s="20">
        <v>90000</v>
      </c>
      <c r="Y321" s="20">
        <v>180000</v>
      </c>
      <c r="Z321" s="20">
        <v>90000</v>
      </c>
      <c r="AA321" s="20">
        <v>90000</v>
      </c>
      <c r="AB321" s="20">
        <v>0</v>
      </c>
      <c r="AC321" s="20">
        <v>0</v>
      </c>
      <c r="AD321" s="30">
        <f t="shared" si="24"/>
        <v>0</v>
      </c>
      <c r="AE321" s="30"/>
      <c r="AF321" s="30">
        <f t="shared" si="25"/>
        <v>0</v>
      </c>
      <c r="AG321" s="30"/>
      <c r="AH321" s="30">
        <f t="shared" si="26"/>
        <v>0</v>
      </c>
    </row>
    <row r="322" spans="1:34" x14ac:dyDescent="0.35">
      <c r="A322" t="s">
        <v>962</v>
      </c>
      <c r="B322" s="26">
        <v>8471305</v>
      </c>
      <c r="C322" s="5" t="s">
        <v>579</v>
      </c>
      <c r="D322" s="26">
        <v>425745</v>
      </c>
      <c r="E322" s="5" t="s">
        <v>112</v>
      </c>
      <c r="F322" s="5" t="s">
        <v>594</v>
      </c>
      <c r="G322" s="17">
        <v>0</v>
      </c>
      <c r="H322" s="17">
        <v>0</v>
      </c>
      <c r="I322" s="18"/>
      <c r="J322" s="18"/>
      <c r="K322" s="18"/>
      <c r="L322" s="17">
        <v>0</v>
      </c>
      <c r="M322" s="8" t="s">
        <v>20</v>
      </c>
      <c r="N322" s="8" t="s">
        <v>21</v>
      </c>
      <c r="O322" s="8" t="s">
        <v>22</v>
      </c>
      <c r="P322" s="9" t="s">
        <v>23</v>
      </c>
      <c r="Q322" s="14">
        <v>23763</v>
      </c>
      <c r="R322" s="14">
        <v>23762.14</v>
      </c>
      <c r="S322" s="20">
        <v>0</v>
      </c>
      <c r="T322" s="30">
        <f t="shared" si="27"/>
        <v>0</v>
      </c>
      <c r="U322" s="30">
        <f t="shared" si="28"/>
        <v>0</v>
      </c>
      <c r="V322" s="30">
        <f t="shared" si="29"/>
        <v>0</v>
      </c>
      <c r="W322" s="20">
        <v>0</v>
      </c>
      <c r="X322" s="20">
        <v>0</v>
      </c>
      <c r="Y322" s="20">
        <v>0</v>
      </c>
      <c r="Z322" s="20">
        <v>0</v>
      </c>
      <c r="AA322" s="20">
        <v>0</v>
      </c>
      <c r="AB322" s="20">
        <v>0</v>
      </c>
      <c r="AC322" s="20">
        <v>225790</v>
      </c>
      <c r="AD322" s="30">
        <f t="shared" si="24"/>
        <v>0</v>
      </c>
      <c r="AE322" s="30"/>
      <c r="AF322" s="30">
        <f t="shared" si="25"/>
        <v>0</v>
      </c>
      <c r="AG322" s="30"/>
      <c r="AH322" s="30">
        <f t="shared" si="26"/>
        <v>0</v>
      </c>
    </row>
    <row r="323" spans="1:34" x14ac:dyDescent="0.35">
      <c r="A323" t="s">
        <v>962</v>
      </c>
      <c r="B323" s="26">
        <v>8471305</v>
      </c>
      <c r="C323" s="5" t="s">
        <v>579</v>
      </c>
      <c r="D323" s="26">
        <v>425746</v>
      </c>
      <c r="E323" s="5" t="s">
        <v>548</v>
      </c>
      <c r="F323" s="5" t="s">
        <v>595</v>
      </c>
      <c r="G323" s="17">
        <v>95665</v>
      </c>
      <c r="H323" s="17">
        <v>95665</v>
      </c>
      <c r="I323" s="18"/>
      <c r="J323" s="18"/>
      <c r="K323" s="18"/>
      <c r="L323" s="17">
        <v>95665</v>
      </c>
      <c r="M323" s="8" t="s">
        <v>20</v>
      </c>
      <c r="N323" s="8" t="s">
        <v>21</v>
      </c>
      <c r="O323" s="8" t="s">
        <v>22</v>
      </c>
      <c r="P323" s="9" t="s">
        <v>23</v>
      </c>
      <c r="Q323" s="14">
        <v>0.83999999999650798</v>
      </c>
      <c r="R323" s="14">
        <v>0</v>
      </c>
      <c r="S323" s="20">
        <v>312600</v>
      </c>
      <c r="T323" s="30">
        <f t="shared" si="27"/>
        <v>281340</v>
      </c>
      <c r="U323" s="30">
        <f t="shared" si="28"/>
        <v>250080</v>
      </c>
      <c r="V323" s="30">
        <f t="shared" si="29"/>
        <v>218820</v>
      </c>
      <c r="W323" s="20">
        <v>221400</v>
      </c>
      <c r="X323" s="20">
        <v>221400</v>
      </c>
      <c r="Y323" s="20">
        <v>312600</v>
      </c>
      <c r="Z323" s="20">
        <v>221400</v>
      </c>
      <c r="AA323" s="20">
        <v>221400</v>
      </c>
      <c r="AB323" s="20">
        <v>0</v>
      </c>
      <c r="AC323" s="20">
        <v>0</v>
      </c>
      <c r="AD323" s="30">
        <f t="shared" ref="AD323:AD386" si="30">S323-Y323</f>
        <v>0</v>
      </c>
      <c r="AE323" s="30"/>
      <c r="AF323" s="30">
        <f t="shared" ref="AF323:AF386" si="31">W323-Z323</f>
        <v>0</v>
      </c>
      <c r="AG323" s="30"/>
      <c r="AH323" s="30">
        <f t="shared" ref="AH323:AH386" si="32">X323-AA323</f>
        <v>0</v>
      </c>
    </row>
    <row r="324" spans="1:34" x14ac:dyDescent="0.35">
      <c r="A324" t="s">
        <v>962</v>
      </c>
      <c r="B324" s="26">
        <v>8471305</v>
      </c>
      <c r="C324" s="5" t="s">
        <v>579</v>
      </c>
      <c r="D324" s="26">
        <v>425749</v>
      </c>
      <c r="E324" s="5" t="s">
        <v>115</v>
      </c>
      <c r="F324" s="5" t="s">
        <v>596</v>
      </c>
      <c r="G324" s="17">
        <v>10773054</v>
      </c>
      <c r="H324" s="17">
        <v>10773054</v>
      </c>
      <c r="I324" s="17">
        <v>6363466.6900000004</v>
      </c>
      <c r="J324" s="18"/>
      <c r="K324" s="18"/>
      <c r="L324" s="17">
        <v>4409587.3099999996</v>
      </c>
      <c r="M324" s="8" t="s">
        <v>20</v>
      </c>
      <c r="N324" s="8" t="s">
        <v>21</v>
      </c>
      <c r="O324" s="8" t="s">
        <v>22</v>
      </c>
      <c r="P324" s="9" t="s">
        <v>23</v>
      </c>
      <c r="Q324" s="14">
        <v>3826668</v>
      </c>
      <c r="R324" s="14">
        <v>3826666.6</v>
      </c>
      <c r="S324" s="20">
        <v>35280000</v>
      </c>
      <c r="T324" s="30">
        <f t="shared" ref="T324:T387" si="33">S324*0.9</f>
        <v>31752000</v>
      </c>
      <c r="U324" s="30">
        <f t="shared" ref="U324:U387" si="34">S324*0.8</f>
        <v>28224000</v>
      </c>
      <c r="V324" s="30">
        <f t="shared" ref="V324:V387" si="35">S324*0.7</f>
        <v>24696000</v>
      </c>
      <c r="W324" s="20">
        <v>52175760</v>
      </c>
      <c r="X324" s="20">
        <v>67300548</v>
      </c>
      <c r="Y324" s="20">
        <v>35280000</v>
      </c>
      <c r="Z324" s="20">
        <v>52175760</v>
      </c>
      <c r="AA324" s="20">
        <v>67300548</v>
      </c>
      <c r="AB324" s="20">
        <v>0</v>
      </c>
      <c r="AC324" s="20">
        <v>0</v>
      </c>
      <c r="AD324" s="30">
        <f t="shared" si="30"/>
        <v>0</v>
      </c>
      <c r="AE324" s="30"/>
      <c r="AF324" s="30">
        <f t="shared" si="31"/>
        <v>0</v>
      </c>
      <c r="AG324" s="30"/>
      <c r="AH324" s="30">
        <f t="shared" si="32"/>
        <v>0</v>
      </c>
    </row>
    <row r="325" spans="1:34" x14ac:dyDescent="0.35">
      <c r="A325" t="s">
        <v>962</v>
      </c>
      <c r="B325" s="26">
        <v>8471305</v>
      </c>
      <c r="C325" s="5" t="s">
        <v>579</v>
      </c>
      <c r="D325" s="26">
        <v>425750</v>
      </c>
      <c r="E325" s="5" t="s">
        <v>554</v>
      </c>
      <c r="F325" s="5" t="s">
        <v>597</v>
      </c>
      <c r="G325" s="18"/>
      <c r="H325" s="18"/>
      <c r="I325" s="17">
        <v>0</v>
      </c>
      <c r="J325" s="18"/>
      <c r="K325" s="18"/>
      <c r="L325" s="17">
        <v>0</v>
      </c>
      <c r="M325" s="8" t="s">
        <v>20</v>
      </c>
      <c r="N325" s="8" t="s">
        <v>21</v>
      </c>
      <c r="O325" s="8" t="s">
        <v>22</v>
      </c>
      <c r="P325" s="9" t="s">
        <v>23</v>
      </c>
      <c r="Q325" s="14">
        <v>0</v>
      </c>
      <c r="R325" s="14">
        <v>0</v>
      </c>
      <c r="S325" s="20">
        <v>864068.76</v>
      </c>
      <c r="T325" s="30">
        <f t="shared" si="33"/>
        <v>777661.88400000008</v>
      </c>
      <c r="U325" s="30">
        <f t="shared" si="34"/>
        <v>691255.00800000003</v>
      </c>
      <c r="V325" s="30">
        <f t="shared" si="35"/>
        <v>604848.13199999998</v>
      </c>
      <c r="W325" s="20">
        <v>25641.360000000001</v>
      </c>
      <c r="X325" s="20">
        <v>25641.360000000001</v>
      </c>
      <c r="Y325" s="20">
        <v>864068.76</v>
      </c>
      <c r="Z325" s="20">
        <v>25641.360000000001</v>
      </c>
      <c r="AA325" s="20">
        <v>25641.360000000001</v>
      </c>
      <c r="AB325" s="20">
        <v>0</v>
      </c>
      <c r="AC325" s="20">
        <v>4184.5</v>
      </c>
      <c r="AD325" s="30">
        <f t="shared" si="30"/>
        <v>0</v>
      </c>
      <c r="AE325" s="30"/>
      <c r="AF325" s="30">
        <f t="shared" si="31"/>
        <v>0</v>
      </c>
      <c r="AG325" s="30"/>
      <c r="AH325" s="30">
        <f t="shared" si="32"/>
        <v>0</v>
      </c>
    </row>
    <row r="326" spans="1:34" x14ac:dyDescent="0.35">
      <c r="A326" t="s">
        <v>962</v>
      </c>
      <c r="B326" s="26">
        <v>8471305</v>
      </c>
      <c r="C326" s="5" t="s">
        <v>579</v>
      </c>
      <c r="D326" s="26">
        <v>425760</v>
      </c>
      <c r="E326" s="5" t="s">
        <v>169</v>
      </c>
      <c r="F326" s="5" t="s">
        <v>598</v>
      </c>
      <c r="G326" s="17">
        <v>4146</v>
      </c>
      <c r="H326" s="17">
        <v>4146</v>
      </c>
      <c r="I326" s="18"/>
      <c r="J326" s="18"/>
      <c r="K326" s="18"/>
      <c r="L326" s="17">
        <v>4146</v>
      </c>
      <c r="M326" s="8" t="s">
        <v>20</v>
      </c>
      <c r="N326" s="8" t="s">
        <v>21</v>
      </c>
      <c r="O326" s="8" t="s">
        <v>22</v>
      </c>
      <c r="P326" s="9" t="s">
        <v>23</v>
      </c>
      <c r="Q326" s="14">
        <v>4145.8500000000104</v>
      </c>
      <c r="R326" s="14">
        <v>4145.38</v>
      </c>
      <c r="S326" s="20">
        <v>0</v>
      </c>
      <c r="T326" s="30">
        <f t="shared" si="33"/>
        <v>0</v>
      </c>
      <c r="U326" s="30">
        <f t="shared" si="34"/>
        <v>0</v>
      </c>
      <c r="V326" s="30">
        <f t="shared" si="35"/>
        <v>0</v>
      </c>
      <c r="W326" s="20">
        <v>0</v>
      </c>
      <c r="X326" s="20">
        <v>0</v>
      </c>
      <c r="Y326" s="20">
        <v>0</v>
      </c>
      <c r="Z326" s="20">
        <v>0</v>
      </c>
      <c r="AA326" s="20">
        <v>0</v>
      </c>
      <c r="AB326" s="20">
        <v>0</v>
      </c>
      <c r="AC326" s="20">
        <v>1365</v>
      </c>
      <c r="AD326" s="30">
        <f t="shared" si="30"/>
        <v>0</v>
      </c>
      <c r="AE326" s="30"/>
      <c r="AF326" s="30">
        <f t="shared" si="31"/>
        <v>0</v>
      </c>
      <c r="AG326" s="30"/>
      <c r="AH326" s="30">
        <f t="shared" si="32"/>
        <v>0</v>
      </c>
    </row>
    <row r="327" spans="1:34" x14ac:dyDescent="0.35">
      <c r="A327" t="s">
        <v>962</v>
      </c>
      <c r="B327" s="26">
        <v>8471305</v>
      </c>
      <c r="C327" s="5" t="s">
        <v>579</v>
      </c>
      <c r="D327" s="26">
        <v>425762</v>
      </c>
      <c r="E327" s="5" t="s">
        <v>600</v>
      </c>
      <c r="F327" s="5" t="s">
        <v>601</v>
      </c>
      <c r="G327" s="17">
        <v>59066</v>
      </c>
      <c r="H327" s="17">
        <v>59066</v>
      </c>
      <c r="I327" s="18"/>
      <c r="J327" s="18"/>
      <c r="K327" s="18"/>
      <c r="L327" s="17">
        <v>59066</v>
      </c>
      <c r="M327" s="8" t="s">
        <v>20</v>
      </c>
      <c r="N327" s="8" t="s">
        <v>21</v>
      </c>
      <c r="O327" s="8" t="s">
        <v>22</v>
      </c>
      <c r="P327" s="9" t="s">
        <v>23</v>
      </c>
      <c r="Q327" s="14">
        <v>19800.93</v>
      </c>
      <c r="R327" s="14">
        <v>19800</v>
      </c>
      <c r="S327" s="20">
        <v>5902388.8888888899</v>
      </c>
      <c r="T327" s="30">
        <f t="shared" si="33"/>
        <v>5312150.0000000009</v>
      </c>
      <c r="U327" s="30">
        <f t="shared" si="34"/>
        <v>4721911.1111111119</v>
      </c>
      <c r="V327" s="30">
        <f t="shared" si="35"/>
        <v>4131672.2222222225</v>
      </c>
      <c r="W327" s="20">
        <v>6197508.3333333349</v>
      </c>
      <c r="X327" s="20">
        <v>6507383.7500000019</v>
      </c>
      <c r="Y327" s="20">
        <v>5902388.8888888899</v>
      </c>
      <c r="Z327" s="20">
        <v>6197508.3333333349</v>
      </c>
      <c r="AA327" s="20">
        <v>6507383.7500000019</v>
      </c>
      <c r="AB327" s="20">
        <v>0</v>
      </c>
      <c r="AC327" s="20">
        <v>0</v>
      </c>
      <c r="AD327" s="30">
        <f t="shared" si="30"/>
        <v>0</v>
      </c>
      <c r="AE327" s="30"/>
      <c r="AF327" s="30">
        <f t="shared" si="31"/>
        <v>0</v>
      </c>
      <c r="AG327" s="30"/>
      <c r="AH327" s="30">
        <f t="shared" si="32"/>
        <v>0</v>
      </c>
    </row>
    <row r="328" spans="1:34" x14ac:dyDescent="0.35">
      <c r="A328" t="s">
        <v>962</v>
      </c>
      <c r="B328" s="26">
        <v>8471305</v>
      </c>
      <c r="C328" s="5" t="s">
        <v>579</v>
      </c>
      <c r="D328" s="26">
        <v>425763</v>
      </c>
      <c r="E328" s="5" t="s">
        <v>129</v>
      </c>
      <c r="F328" s="5" t="s">
        <v>602</v>
      </c>
      <c r="G328" s="17">
        <v>50872</v>
      </c>
      <c r="H328" s="17">
        <v>50872</v>
      </c>
      <c r="I328" s="17">
        <v>23080</v>
      </c>
      <c r="J328" s="17">
        <v>0</v>
      </c>
      <c r="K328" s="17">
        <v>0</v>
      </c>
      <c r="L328" s="17">
        <v>27792</v>
      </c>
      <c r="M328" s="8" t="s">
        <v>20</v>
      </c>
      <c r="N328" s="8" t="s">
        <v>21</v>
      </c>
      <c r="O328" s="8" t="s">
        <v>22</v>
      </c>
      <c r="P328" s="9" t="s">
        <v>23</v>
      </c>
      <c r="Q328" s="14">
        <v>38882.870000000003</v>
      </c>
      <c r="R328" s="14">
        <v>38873.449999999997</v>
      </c>
      <c r="S328" s="20">
        <v>200000</v>
      </c>
      <c r="T328" s="30">
        <f t="shared" si="33"/>
        <v>180000</v>
      </c>
      <c r="U328" s="30">
        <f t="shared" si="34"/>
        <v>160000</v>
      </c>
      <c r="V328" s="30">
        <f t="shared" si="35"/>
        <v>140000</v>
      </c>
      <c r="W328" s="20">
        <v>610750</v>
      </c>
      <c r="X328" s="20">
        <v>345000</v>
      </c>
      <c r="Y328" s="20">
        <v>200000</v>
      </c>
      <c r="Z328" s="20">
        <v>610750</v>
      </c>
      <c r="AA328" s="20">
        <v>345000</v>
      </c>
      <c r="AB328" s="20">
        <v>0</v>
      </c>
      <c r="AC328" s="20">
        <v>0</v>
      </c>
      <c r="AD328" s="30">
        <f t="shared" si="30"/>
        <v>0</v>
      </c>
      <c r="AE328" s="30"/>
      <c r="AF328" s="30">
        <f t="shared" si="31"/>
        <v>0</v>
      </c>
      <c r="AG328" s="30"/>
      <c r="AH328" s="30">
        <f t="shared" si="32"/>
        <v>0</v>
      </c>
    </row>
    <row r="329" spans="1:34" x14ac:dyDescent="0.35">
      <c r="A329" t="s">
        <v>962</v>
      </c>
      <c r="B329" s="26">
        <v>8471305</v>
      </c>
      <c r="C329" s="5" t="s">
        <v>579</v>
      </c>
      <c r="D329" s="26">
        <v>425770</v>
      </c>
      <c r="E329" s="5" t="s">
        <v>132</v>
      </c>
      <c r="F329" s="5" t="s">
        <v>603</v>
      </c>
      <c r="G329" s="17">
        <v>59112</v>
      </c>
      <c r="H329" s="17">
        <v>59112</v>
      </c>
      <c r="I329" s="18"/>
      <c r="J329" s="18"/>
      <c r="K329" s="18"/>
      <c r="L329" s="17">
        <v>59112</v>
      </c>
      <c r="M329" s="8" t="s">
        <v>20</v>
      </c>
      <c r="N329" s="8" t="s">
        <v>21</v>
      </c>
      <c r="O329" s="8" t="s">
        <v>22</v>
      </c>
      <c r="P329" s="9" t="s">
        <v>23</v>
      </c>
      <c r="Q329" s="14">
        <v>13000.71</v>
      </c>
      <c r="R329" s="14">
        <v>13000</v>
      </c>
      <c r="S329" s="20">
        <v>0</v>
      </c>
      <c r="T329" s="30">
        <f t="shared" si="33"/>
        <v>0</v>
      </c>
      <c r="U329" s="30">
        <f t="shared" si="34"/>
        <v>0</v>
      </c>
      <c r="V329" s="30">
        <f t="shared" si="35"/>
        <v>0</v>
      </c>
      <c r="W329" s="20">
        <v>0</v>
      </c>
      <c r="X329" s="20">
        <v>66540</v>
      </c>
      <c r="Y329" s="20">
        <v>0</v>
      </c>
      <c r="Z329" s="20">
        <v>0</v>
      </c>
      <c r="AA329" s="20">
        <v>66540</v>
      </c>
      <c r="AB329" s="20">
        <v>16500</v>
      </c>
      <c r="AC329" s="20">
        <v>0</v>
      </c>
      <c r="AD329" s="30">
        <f t="shared" si="30"/>
        <v>0</v>
      </c>
      <c r="AE329" s="30"/>
      <c r="AF329" s="30">
        <f t="shared" si="31"/>
        <v>0</v>
      </c>
      <c r="AG329" s="30"/>
      <c r="AH329" s="30">
        <f t="shared" si="32"/>
        <v>0</v>
      </c>
    </row>
    <row r="330" spans="1:34" x14ac:dyDescent="0.35">
      <c r="A330" t="s">
        <v>962</v>
      </c>
      <c r="B330" s="26">
        <v>8471305</v>
      </c>
      <c r="C330" s="5" t="s">
        <v>579</v>
      </c>
      <c r="D330" s="26">
        <v>425900</v>
      </c>
      <c r="E330" s="5" t="s">
        <v>40</v>
      </c>
      <c r="F330" s="5" t="s">
        <v>604</v>
      </c>
      <c r="G330" s="17">
        <v>53508</v>
      </c>
      <c r="H330" s="17">
        <v>53508</v>
      </c>
      <c r="I330" s="17">
        <v>2760</v>
      </c>
      <c r="J330" s="18"/>
      <c r="K330" s="18"/>
      <c r="L330" s="17">
        <v>50748</v>
      </c>
      <c r="M330" s="8" t="s">
        <v>20</v>
      </c>
      <c r="N330" s="8" t="s">
        <v>21</v>
      </c>
      <c r="O330" s="8" t="s">
        <v>22</v>
      </c>
      <c r="P330" s="9" t="s">
        <v>23</v>
      </c>
      <c r="Q330" s="14">
        <v>14964.82</v>
      </c>
      <c r="R330" s="14">
        <v>14963.76</v>
      </c>
      <c r="S330" s="20">
        <v>185000</v>
      </c>
      <c r="T330" s="30">
        <f t="shared" si="33"/>
        <v>166500</v>
      </c>
      <c r="U330" s="30">
        <f t="shared" si="34"/>
        <v>148000</v>
      </c>
      <c r="V330" s="30">
        <f t="shared" si="35"/>
        <v>129499.99999999999</v>
      </c>
      <c r="W330" s="20">
        <v>159540</v>
      </c>
      <c r="X330" s="20">
        <v>199700</v>
      </c>
      <c r="Y330" s="20">
        <v>185000</v>
      </c>
      <c r="Z330" s="20">
        <v>159540</v>
      </c>
      <c r="AA330" s="20">
        <v>199700</v>
      </c>
      <c r="AB330" s="20">
        <v>2200</v>
      </c>
      <c r="AC330" s="20">
        <v>61724.19</v>
      </c>
      <c r="AD330" s="30">
        <f t="shared" si="30"/>
        <v>0</v>
      </c>
      <c r="AE330" s="30"/>
      <c r="AF330" s="30">
        <f t="shared" si="31"/>
        <v>0</v>
      </c>
      <c r="AG330" s="30"/>
      <c r="AH330" s="30">
        <f t="shared" si="32"/>
        <v>0</v>
      </c>
    </row>
    <row r="331" spans="1:34" x14ac:dyDescent="0.35">
      <c r="A331" t="s">
        <v>962</v>
      </c>
      <c r="B331" s="26">
        <v>8471305</v>
      </c>
      <c r="C331" s="5" t="s">
        <v>579</v>
      </c>
      <c r="D331" s="26">
        <v>426100</v>
      </c>
      <c r="E331" s="5" t="s">
        <v>316</v>
      </c>
      <c r="F331" s="5" t="s">
        <v>605</v>
      </c>
      <c r="G331" s="17">
        <v>10000</v>
      </c>
      <c r="H331" s="17">
        <v>10000</v>
      </c>
      <c r="I331" s="18"/>
      <c r="J331" s="18"/>
      <c r="K331" s="18"/>
      <c r="L331" s="17">
        <v>10000</v>
      </c>
      <c r="M331" s="8" t="s">
        <v>20</v>
      </c>
      <c r="N331" s="8" t="s">
        <v>21</v>
      </c>
      <c r="O331" s="8" t="s">
        <v>22</v>
      </c>
      <c r="P331" s="9" t="s">
        <v>23</v>
      </c>
      <c r="Q331" s="14">
        <v>63.4100000000035</v>
      </c>
      <c r="R331" s="14">
        <v>62.59</v>
      </c>
      <c r="S331" s="20">
        <v>90000</v>
      </c>
      <c r="T331" s="30">
        <f t="shared" si="33"/>
        <v>81000</v>
      </c>
      <c r="U331" s="30">
        <f t="shared" si="34"/>
        <v>72000</v>
      </c>
      <c r="V331" s="30">
        <f t="shared" si="35"/>
        <v>62999.999999999993</v>
      </c>
      <c r="W331" s="20">
        <v>96000</v>
      </c>
      <c r="X331" s="20">
        <v>103200</v>
      </c>
      <c r="Y331" s="20">
        <v>90000</v>
      </c>
      <c r="Z331" s="20">
        <v>96000</v>
      </c>
      <c r="AA331" s="20">
        <v>103200</v>
      </c>
      <c r="AB331" s="20">
        <v>0</v>
      </c>
      <c r="AC331" s="20">
        <v>0</v>
      </c>
      <c r="AD331" s="30">
        <f t="shared" si="30"/>
        <v>0</v>
      </c>
      <c r="AE331" s="30"/>
      <c r="AF331" s="30">
        <f t="shared" si="31"/>
        <v>0</v>
      </c>
      <c r="AG331" s="30"/>
      <c r="AH331" s="30">
        <f t="shared" si="32"/>
        <v>0</v>
      </c>
    </row>
    <row r="332" spans="1:34" x14ac:dyDescent="0.35">
      <c r="A332" t="s">
        <v>962</v>
      </c>
      <c r="B332" s="26">
        <v>8471305</v>
      </c>
      <c r="C332" s="5" t="s">
        <v>579</v>
      </c>
      <c r="D332" s="26">
        <v>426610</v>
      </c>
      <c r="E332" s="5" t="s">
        <v>43</v>
      </c>
      <c r="F332" s="5" t="s">
        <v>606</v>
      </c>
      <c r="G332" s="17">
        <v>787759</v>
      </c>
      <c r="H332" s="17">
        <v>1217024</v>
      </c>
      <c r="I332" s="17">
        <v>546645.28</v>
      </c>
      <c r="J332" s="17">
        <v>390004</v>
      </c>
      <c r="K332" s="17">
        <v>153195</v>
      </c>
      <c r="L332" s="17">
        <v>127179.72</v>
      </c>
      <c r="M332" s="8" t="s">
        <v>20</v>
      </c>
      <c r="N332" s="8" t="s">
        <v>21</v>
      </c>
      <c r="O332" s="8" t="s">
        <v>22</v>
      </c>
      <c r="P332" s="9" t="s">
        <v>23</v>
      </c>
      <c r="Q332" s="14">
        <v>499960.42</v>
      </c>
      <c r="R332" s="14">
        <v>499958.98</v>
      </c>
      <c r="S332" s="20">
        <v>777363</v>
      </c>
      <c r="T332" s="30">
        <f t="shared" si="33"/>
        <v>699626.70000000007</v>
      </c>
      <c r="U332" s="30">
        <f t="shared" si="34"/>
        <v>621890.4</v>
      </c>
      <c r="V332" s="30">
        <f t="shared" si="35"/>
        <v>544154.1</v>
      </c>
      <c r="W332" s="20">
        <v>914713</v>
      </c>
      <c r="X332" s="20">
        <v>1042944</v>
      </c>
      <c r="Y332" s="20">
        <v>777363</v>
      </c>
      <c r="Z332" s="20">
        <f>W332</f>
        <v>914713</v>
      </c>
      <c r="AA332" s="20">
        <f>X332</f>
        <v>1042944</v>
      </c>
      <c r="AB332" s="20">
        <v>0</v>
      </c>
      <c r="AC332" s="20">
        <v>384507.33</v>
      </c>
      <c r="AD332" s="30">
        <f t="shared" si="30"/>
        <v>0</v>
      </c>
      <c r="AE332" s="30"/>
      <c r="AF332" s="30">
        <f t="shared" si="31"/>
        <v>0</v>
      </c>
      <c r="AG332" s="30"/>
      <c r="AH332" s="30">
        <f t="shared" si="32"/>
        <v>0</v>
      </c>
    </row>
    <row r="333" spans="1:34" x14ac:dyDescent="0.35">
      <c r="A333" t="s">
        <v>962</v>
      </c>
      <c r="B333" s="26">
        <v>8471305</v>
      </c>
      <c r="C333" s="5" t="s">
        <v>579</v>
      </c>
      <c r="D333" s="26">
        <v>426900</v>
      </c>
      <c r="E333" s="5" t="s">
        <v>360</v>
      </c>
      <c r="F333" s="5" t="s">
        <v>607</v>
      </c>
      <c r="G333" s="17">
        <v>16408</v>
      </c>
      <c r="H333" s="17">
        <v>16408</v>
      </c>
      <c r="I333" s="18"/>
      <c r="J333" s="18"/>
      <c r="K333" s="18"/>
      <c r="L333" s="17">
        <v>16408</v>
      </c>
      <c r="M333" s="8" t="s">
        <v>20</v>
      </c>
      <c r="N333" s="8" t="s">
        <v>21</v>
      </c>
      <c r="O333" s="8" t="s">
        <v>22</v>
      </c>
      <c r="P333" s="9" t="s">
        <v>23</v>
      </c>
      <c r="Q333" s="14">
        <v>1.20000000000073</v>
      </c>
      <c r="R333" s="14">
        <v>0</v>
      </c>
      <c r="S333" s="20">
        <v>21000</v>
      </c>
      <c r="T333" s="30">
        <f t="shared" si="33"/>
        <v>18900</v>
      </c>
      <c r="U333" s="30">
        <f t="shared" si="34"/>
        <v>16800</v>
      </c>
      <c r="V333" s="30">
        <f t="shared" si="35"/>
        <v>14699.999999999998</v>
      </c>
      <c r="W333" s="20">
        <v>22450</v>
      </c>
      <c r="X333" s="20">
        <v>22800</v>
      </c>
      <c r="Y333" s="20">
        <v>21000</v>
      </c>
      <c r="Z333" s="20">
        <v>22450</v>
      </c>
      <c r="AA333" s="20">
        <v>22800</v>
      </c>
      <c r="AB333" s="20">
        <v>0</v>
      </c>
      <c r="AC333" s="20">
        <v>0</v>
      </c>
      <c r="AD333" s="30">
        <f t="shared" si="30"/>
        <v>0</v>
      </c>
      <c r="AE333" s="30"/>
      <c r="AF333" s="30">
        <f t="shared" si="31"/>
        <v>0</v>
      </c>
      <c r="AG333" s="30"/>
      <c r="AH333" s="30">
        <f t="shared" si="32"/>
        <v>0</v>
      </c>
    </row>
    <row r="334" spans="1:34" x14ac:dyDescent="0.35">
      <c r="A334" t="s">
        <v>962</v>
      </c>
      <c r="B334" s="26">
        <v>8471305</v>
      </c>
      <c r="C334" s="5" t="s">
        <v>579</v>
      </c>
      <c r="D334" s="26">
        <v>427100</v>
      </c>
      <c r="E334" s="5" t="s">
        <v>86</v>
      </c>
      <c r="F334" s="5" t="s">
        <v>608</v>
      </c>
      <c r="G334" s="17">
        <v>1</v>
      </c>
      <c r="H334" s="17">
        <v>1</v>
      </c>
      <c r="I334" s="18"/>
      <c r="J334" s="18"/>
      <c r="K334" s="18"/>
      <c r="L334" s="17">
        <v>1</v>
      </c>
      <c r="M334" s="8" t="s">
        <v>20</v>
      </c>
      <c r="N334" s="8" t="s">
        <v>21</v>
      </c>
      <c r="O334" s="8" t="s">
        <v>22</v>
      </c>
      <c r="P334" s="9" t="s">
        <v>23</v>
      </c>
      <c r="Q334" s="14">
        <v>0.41000000000349202</v>
      </c>
      <c r="R334" s="14">
        <v>0</v>
      </c>
      <c r="S334" s="20">
        <v>0</v>
      </c>
      <c r="T334" s="30">
        <f t="shared" si="33"/>
        <v>0</v>
      </c>
      <c r="U334" s="30">
        <f t="shared" si="34"/>
        <v>0</v>
      </c>
      <c r="V334" s="30">
        <f t="shared" si="35"/>
        <v>0</v>
      </c>
      <c r="W334" s="20">
        <v>0</v>
      </c>
      <c r="X334" s="20">
        <v>0</v>
      </c>
      <c r="Y334" s="20">
        <v>0</v>
      </c>
      <c r="Z334" s="20">
        <v>0</v>
      </c>
      <c r="AA334" s="20">
        <v>0</v>
      </c>
      <c r="AB334" s="20">
        <v>0</v>
      </c>
      <c r="AC334" s="20">
        <v>0</v>
      </c>
      <c r="AD334" s="30">
        <f t="shared" si="30"/>
        <v>0</v>
      </c>
      <c r="AE334" s="30"/>
      <c r="AF334" s="30">
        <f t="shared" si="31"/>
        <v>0</v>
      </c>
      <c r="AG334" s="30"/>
      <c r="AH334" s="30">
        <f t="shared" si="32"/>
        <v>0</v>
      </c>
    </row>
    <row r="335" spans="1:34" x14ac:dyDescent="0.35">
      <c r="A335" t="s">
        <v>962</v>
      </c>
      <c r="B335" s="26">
        <v>8471305</v>
      </c>
      <c r="C335" s="5" t="s">
        <v>579</v>
      </c>
      <c r="D335" s="26">
        <v>427200</v>
      </c>
      <c r="E335" s="5" t="s">
        <v>89</v>
      </c>
      <c r="F335" s="5" t="s">
        <v>609</v>
      </c>
      <c r="G335" s="17">
        <v>164073</v>
      </c>
      <c r="H335" s="17">
        <v>164073</v>
      </c>
      <c r="I335" s="17">
        <v>131111.25</v>
      </c>
      <c r="J335" s="18"/>
      <c r="K335" s="18"/>
      <c r="L335" s="17">
        <v>32961.75</v>
      </c>
      <c r="M335" s="8" t="s">
        <v>20</v>
      </c>
      <c r="N335" s="8" t="s">
        <v>21</v>
      </c>
      <c r="O335" s="8" t="s">
        <v>22</v>
      </c>
      <c r="P335" s="9" t="s">
        <v>23</v>
      </c>
      <c r="Q335" s="14">
        <v>81667.039999999994</v>
      </c>
      <c r="R335" s="14">
        <v>81656.2</v>
      </c>
      <c r="S335" s="20">
        <v>1761000</v>
      </c>
      <c r="T335" s="30">
        <f t="shared" si="33"/>
        <v>1584900</v>
      </c>
      <c r="U335" s="30">
        <f t="shared" si="34"/>
        <v>1408800</v>
      </c>
      <c r="V335" s="30">
        <f t="shared" si="35"/>
        <v>1232700</v>
      </c>
      <c r="W335" s="20">
        <v>500000</v>
      </c>
      <c r="X335" s="20">
        <v>600000</v>
      </c>
      <c r="Y335" s="20">
        <v>1761000</v>
      </c>
      <c r="Z335" s="20">
        <v>500000</v>
      </c>
      <c r="AA335" s="20">
        <v>600000</v>
      </c>
      <c r="AB335" s="20">
        <v>0</v>
      </c>
      <c r="AC335" s="20">
        <v>1788.31</v>
      </c>
      <c r="AD335" s="30">
        <f t="shared" si="30"/>
        <v>0</v>
      </c>
      <c r="AE335" s="30"/>
      <c r="AF335" s="30">
        <f t="shared" si="31"/>
        <v>0</v>
      </c>
      <c r="AG335" s="30"/>
      <c r="AH335" s="30">
        <f t="shared" si="32"/>
        <v>0</v>
      </c>
    </row>
    <row r="336" spans="1:34" x14ac:dyDescent="0.35">
      <c r="A336" t="s">
        <v>962</v>
      </c>
      <c r="B336" s="26">
        <v>8471305</v>
      </c>
      <c r="C336" s="5" t="s">
        <v>579</v>
      </c>
      <c r="D336" s="26">
        <v>427710</v>
      </c>
      <c r="E336" s="5" t="s">
        <v>46</v>
      </c>
      <c r="F336" s="5" t="s">
        <v>610</v>
      </c>
      <c r="G336" s="17">
        <v>26780</v>
      </c>
      <c r="H336" s="17">
        <v>26780</v>
      </c>
      <c r="I336" s="17">
        <v>14706.73</v>
      </c>
      <c r="J336" s="18"/>
      <c r="K336" s="18"/>
      <c r="L336" s="17">
        <v>12073.27</v>
      </c>
      <c r="M336" s="8" t="s">
        <v>20</v>
      </c>
      <c r="N336" s="8" t="s">
        <v>21</v>
      </c>
      <c r="O336" s="8" t="s">
        <v>22</v>
      </c>
      <c r="P336" s="9" t="s">
        <v>23</v>
      </c>
      <c r="Q336" s="14">
        <v>47806.21</v>
      </c>
      <c r="R336" s="14">
        <v>47805.47</v>
      </c>
      <c r="S336" s="20">
        <v>153178</v>
      </c>
      <c r="T336" s="30">
        <f t="shared" si="33"/>
        <v>137860.20000000001</v>
      </c>
      <c r="U336" s="30">
        <f t="shared" si="34"/>
        <v>122542.40000000001</v>
      </c>
      <c r="V336" s="30">
        <f t="shared" si="35"/>
        <v>107224.59999999999</v>
      </c>
      <c r="W336" s="20">
        <v>336210</v>
      </c>
      <c r="X336" s="20">
        <v>388037.5</v>
      </c>
      <c r="Y336" s="20">
        <v>153178</v>
      </c>
      <c r="Z336" s="20">
        <v>336210</v>
      </c>
      <c r="AA336" s="20">
        <v>388037.5</v>
      </c>
      <c r="AB336" s="20">
        <v>0</v>
      </c>
      <c r="AC336" s="20">
        <v>28358.04</v>
      </c>
      <c r="AD336" s="30">
        <f t="shared" si="30"/>
        <v>0</v>
      </c>
      <c r="AE336" s="30"/>
      <c r="AF336" s="30">
        <f t="shared" si="31"/>
        <v>0</v>
      </c>
      <c r="AG336" s="30"/>
      <c r="AH336" s="30">
        <f t="shared" si="32"/>
        <v>0</v>
      </c>
    </row>
    <row r="337" spans="1:35" x14ac:dyDescent="0.35">
      <c r="A337" t="s">
        <v>962</v>
      </c>
      <c r="B337" s="26">
        <v>8471305</v>
      </c>
      <c r="C337" s="5" t="s">
        <v>579</v>
      </c>
      <c r="D337" s="26">
        <v>427810</v>
      </c>
      <c r="E337" s="5" t="s">
        <v>459</v>
      </c>
      <c r="F337" s="5" t="s">
        <v>611</v>
      </c>
      <c r="G337" s="17">
        <v>10000</v>
      </c>
      <c r="H337" s="17">
        <v>10000</v>
      </c>
      <c r="I337" s="18"/>
      <c r="J337" s="18"/>
      <c r="K337" s="18"/>
      <c r="L337" s="17">
        <v>10000</v>
      </c>
      <c r="M337" s="8" t="s">
        <v>20</v>
      </c>
      <c r="N337" s="8" t="s">
        <v>21</v>
      </c>
      <c r="O337" s="8" t="s">
        <v>22</v>
      </c>
      <c r="P337" s="9" t="s">
        <v>23</v>
      </c>
      <c r="Q337" s="14">
        <v>0.92000000000189197</v>
      </c>
      <c r="R337" s="14">
        <v>0</v>
      </c>
      <c r="S337" s="20">
        <v>10000</v>
      </c>
      <c r="T337" s="30">
        <f t="shared" si="33"/>
        <v>9000</v>
      </c>
      <c r="U337" s="30">
        <f t="shared" si="34"/>
        <v>8000</v>
      </c>
      <c r="V337" s="30">
        <f t="shared" si="35"/>
        <v>7000</v>
      </c>
      <c r="W337" s="20">
        <v>241000</v>
      </c>
      <c r="X337" s="20">
        <v>12000</v>
      </c>
      <c r="Y337" s="20">
        <v>10000</v>
      </c>
      <c r="Z337" s="20">
        <v>241000</v>
      </c>
      <c r="AA337" s="20">
        <v>12000</v>
      </c>
      <c r="AB337" s="20">
        <v>0</v>
      </c>
      <c r="AC337" s="20">
        <v>0</v>
      </c>
      <c r="AD337" s="30">
        <f t="shared" si="30"/>
        <v>0</v>
      </c>
      <c r="AE337" s="30"/>
      <c r="AF337" s="30">
        <f t="shared" si="31"/>
        <v>0</v>
      </c>
      <c r="AG337" s="30"/>
      <c r="AH337" s="30">
        <f t="shared" si="32"/>
        <v>0</v>
      </c>
    </row>
    <row r="338" spans="1:35" x14ac:dyDescent="0.35">
      <c r="A338" t="s">
        <v>962</v>
      </c>
      <c r="B338" s="26">
        <v>8471305</v>
      </c>
      <c r="C338" s="5" t="s">
        <v>579</v>
      </c>
      <c r="D338" s="26">
        <v>428090</v>
      </c>
      <c r="E338" s="5" t="s">
        <v>52</v>
      </c>
      <c r="F338" s="5" t="s">
        <v>612</v>
      </c>
      <c r="G338" s="17">
        <v>17601</v>
      </c>
      <c r="H338" s="17">
        <v>17601</v>
      </c>
      <c r="I338" s="18"/>
      <c r="J338" s="18"/>
      <c r="K338" s="18"/>
      <c r="L338" s="17">
        <v>17601</v>
      </c>
      <c r="M338" s="8" t="s">
        <v>20</v>
      </c>
      <c r="N338" s="8" t="s">
        <v>21</v>
      </c>
      <c r="O338" s="8" t="s">
        <v>22</v>
      </c>
      <c r="P338" s="9" t="s">
        <v>23</v>
      </c>
      <c r="Q338" s="14">
        <v>17600.490000000002</v>
      </c>
      <c r="R338" s="14">
        <v>17600</v>
      </c>
      <c r="S338" s="20">
        <v>419000</v>
      </c>
      <c r="T338" s="30">
        <f t="shared" si="33"/>
        <v>377100</v>
      </c>
      <c r="U338" s="30">
        <f t="shared" si="34"/>
        <v>335200</v>
      </c>
      <c r="V338" s="30">
        <f t="shared" si="35"/>
        <v>293300</v>
      </c>
      <c r="W338" s="20">
        <v>419000</v>
      </c>
      <c r="X338" s="20">
        <v>419000</v>
      </c>
      <c r="Y338" s="20">
        <v>419000</v>
      </c>
      <c r="Z338" s="20">
        <v>419000</v>
      </c>
      <c r="AA338" s="20">
        <v>419000</v>
      </c>
      <c r="AB338" s="20">
        <v>164175.46</v>
      </c>
      <c r="AC338" s="20">
        <v>438236.1</v>
      </c>
      <c r="AD338" s="30">
        <f t="shared" si="30"/>
        <v>0</v>
      </c>
      <c r="AE338" s="30"/>
      <c r="AF338" s="30">
        <f t="shared" si="31"/>
        <v>0</v>
      </c>
      <c r="AG338" s="30"/>
      <c r="AH338" s="30">
        <f t="shared" si="32"/>
        <v>0</v>
      </c>
    </row>
    <row r="339" spans="1:35" x14ac:dyDescent="0.35">
      <c r="A339" t="s">
        <v>962</v>
      </c>
      <c r="B339" s="26">
        <v>8471305</v>
      </c>
      <c r="C339" s="5" t="s">
        <v>579</v>
      </c>
      <c r="D339" s="26">
        <v>428400</v>
      </c>
      <c r="E339" s="5" t="s">
        <v>614</v>
      </c>
      <c r="F339" s="5" t="s">
        <v>615</v>
      </c>
      <c r="G339" s="17">
        <v>1</v>
      </c>
      <c r="H339" s="17">
        <v>1</v>
      </c>
      <c r="I339" s="18"/>
      <c r="J339" s="18"/>
      <c r="K339" s="18"/>
      <c r="L339" s="17">
        <v>1</v>
      </c>
      <c r="M339" s="8" t="s">
        <v>20</v>
      </c>
      <c r="N339" s="8" t="s">
        <v>21</v>
      </c>
      <c r="O339" s="8" t="s">
        <v>22</v>
      </c>
      <c r="P339" s="9" t="s">
        <v>23</v>
      </c>
      <c r="Q339" s="14">
        <v>0.82000000000698503</v>
      </c>
      <c r="R339" s="14">
        <v>0</v>
      </c>
      <c r="S339" s="20">
        <v>0</v>
      </c>
      <c r="T339" s="30">
        <f t="shared" si="33"/>
        <v>0</v>
      </c>
      <c r="U339" s="30">
        <f t="shared" si="34"/>
        <v>0</v>
      </c>
      <c r="V339" s="30">
        <f t="shared" si="35"/>
        <v>0</v>
      </c>
      <c r="W339" s="20">
        <v>0</v>
      </c>
      <c r="X339" s="20">
        <v>0</v>
      </c>
      <c r="Y339" s="20">
        <v>0</v>
      </c>
      <c r="Z339" s="20">
        <v>0</v>
      </c>
      <c r="AA339" s="20">
        <v>0</v>
      </c>
      <c r="AB339" s="20">
        <v>0</v>
      </c>
      <c r="AC339" s="20">
        <v>0</v>
      </c>
      <c r="AD339" s="30">
        <f t="shared" si="30"/>
        <v>0</v>
      </c>
      <c r="AE339" s="30"/>
      <c r="AF339" s="30">
        <f t="shared" si="31"/>
        <v>0</v>
      </c>
      <c r="AG339" s="30"/>
      <c r="AH339" s="30">
        <f t="shared" si="32"/>
        <v>0</v>
      </c>
    </row>
    <row r="340" spans="1:35" x14ac:dyDescent="0.35">
      <c r="A340" t="s">
        <v>962</v>
      </c>
      <c r="B340" s="26">
        <v>8471305</v>
      </c>
      <c r="C340" s="5" t="s">
        <v>579</v>
      </c>
      <c r="D340" s="26">
        <v>428640</v>
      </c>
      <c r="E340" s="5" t="s">
        <v>55</v>
      </c>
      <c r="F340" s="5" t="s">
        <v>616</v>
      </c>
      <c r="G340" s="17">
        <v>1936</v>
      </c>
      <c r="H340" s="17">
        <v>1936</v>
      </c>
      <c r="I340" s="18"/>
      <c r="J340" s="18"/>
      <c r="K340" s="18"/>
      <c r="L340" s="17">
        <v>1936</v>
      </c>
      <c r="M340" s="8" t="s">
        <v>20</v>
      </c>
      <c r="N340" s="8" t="s">
        <v>21</v>
      </c>
      <c r="O340" s="8" t="s">
        <v>22</v>
      </c>
      <c r="P340" s="9" t="s">
        <v>23</v>
      </c>
      <c r="Q340" s="14">
        <v>1935.2</v>
      </c>
      <c r="R340" s="14">
        <v>1935</v>
      </c>
      <c r="S340" s="20">
        <v>5000</v>
      </c>
      <c r="T340" s="30">
        <f t="shared" si="33"/>
        <v>4500</v>
      </c>
      <c r="U340" s="30">
        <f t="shared" si="34"/>
        <v>4000</v>
      </c>
      <c r="V340" s="30">
        <f t="shared" si="35"/>
        <v>3500</v>
      </c>
      <c r="W340" s="20">
        <v>5000</v>
      </c>
      <c r="X340" s="20">
        <v>5000</v>
      </c>
      <c r="Y340" s="20">
        <v>5000</v>
      </c>
      <c r="Z340" s="20">
        <v>5000</v>
      </c>
      <c r="AA340" s="20">
        <v>5000</v>
      </c>
      <c r="AB340" s="20">
        <v>0</v>
      </c>
      <c r="AC340" s="20">
        <v>2345.25</v>
      </c>
      <c r="AD340" s="30">
        <f t="shared" si="30"/>
        <v>0</v>
      </c>
      <c r="AE340" s="30"/>
      <c r="AF340" s="30">
        <f t="shared" si="31"/>
        <v>0</v>
      </c>
      <c r="AG340" s="30"/>
      <c r="AH340" s="30">
        <f t="shared" si="32"/>
        <v>0</v>
      </c>
    </row>
    <row r="341" spans="1:35" x14ac:dyDescent="0.35">
      <c r="A341" t="s">
        <v>962</v>
      </c>
      <c r="B341" s="26">
        <v>8471305</v>
      </c>
      <c r="C341" s="5" t="s">
        <v>579</v>
      </c>
      <c r="D341" s="26">
        <v>432205</v>
      </c>
      <c r="E341" s="5" t="s">
        <v>470</v>
      </c>
      <c r="F341" s="5" t="s">
        <v>617</v>
      </c>
      <c r="G341" s="17">
        <v>114851</v>
      </c>
      <c r="H341" s="17">
        <v>114851</v>
      </c>
      <c r="I341" s="17">
        <v>76250.95</v>
      </c>
      <c r="J341" s="17">
        <v>23619.75</v>
      </c>
      <c r="K341" s="17">
        <v>0</v>
      </c>
      <c r="L341" s="17">
        <v>14980.3</v>
      </c>
      <c r="M341" s="8" t="s">
        <v>20</v>
      </c>
      <c r="N341" s="8" t="s">
        <v>21</v>
      </c>
      <c r="O341" s="8" t="s">
        <v>22</v>
      </c>
      <c r="P341" s="9" t="s">
        <v>23</v>
      </c>
      <c r="Q341" s="14">
        <v>37227.43</v>
      </c>
      <c r="R341" s="14">
        <v>37226</v>
      </c>
      <c r="S341" s="20">
        <v>960000</v>
      </c>
      <c r="T341" s="30">
        <f t="shared" si="33"/>
        <v>864000</v>
      </c>
      <c r="U341" s="30">
        <f t="shared" si="34"/>
        <v>768000</v>
      </c>
      <c r="V341" s="30">
        <f t="shared" si="35"/>
        <v>672000</v>
      </c>
      <c r="W341" s="20">
        <v>1319000</v>
      </c>
      <c r="X341" s="20">
        <v>1596180</v>
      </c>
      <c r="Y341" s="20">
        <v>26000</v>
      </c>
      <c r="Z341" s="20">
        <v>88000</v>
      </c>
      <c r="AA341" s="20">
        <v>30000</v>
      </c>
      <c r="AB341" s="20">
        <v>0</v>
      </c>
      <c r="AC341" s="20">
        <v>0</v>
      </c>
      <c r="AD341" s="30">
        <f t="shared" si="30"/>
        <v>934000</v>
      </c>
      <c r="AE341" s="253" t="s">
        <v>6147</v>
      </c>
      <c r="AF341" s="30">
        <f t="shared" si="31"/>
        <v>1231000</v>
      </c>
      <c r="AG341" s="242" t="s">
        <v>6147</v>
      </c>
      <c r="AH341" s="30">
        <f t="shared" si="32"/>
        <v>1566180</v>
      </c>
      <c r="AI341" s="252" t="s">
        <v>6147</v>
      </c>
    </row>
    <row r="342" spans="1:35" x14ac:dyDescent="0.35">
      <c r="A342" t="s">
        <v>962</v>
      </c>
      <c r="B342" s="26">
        <v>8471305</v>
      </c>
      <c r="C342" s="5" t="s">
        <v>579</v>
      </c>
      <c r="D342" s="26">
        <v>432209</v>
      </c>
      <c r="E342" s="5" t="s">
        <v>138</v>
      </c>
      <c r="F342" s="5" t="s">
        <v>618</v>
      </c>
      <c r="G342" s="17">
        <v>125000</v>
      </c>
      <c r="H342" s="17">
        <v>55000</v>
      </c>
      <c r="I342" s="17">
        <v>31511</v>
      </c>
      <c r="J342" s="17">
        <v>0</v>
      </c>
      <c r="K342" s="17">
        <v>21820</v>
      </c>
      <c r="L342" s="17">
        <v>1669</v>
      </c>
      <c r="M342" s="8" t="s">
        <v>20</v>
      </c>
      <c r="N342" s="8" t="s">
        <v>21</v>
      </c>
      <c r="O342" s="8" t="s">
        <v>22</v>
      </c>
      <c r="P342" s="9" t="s">
        <v>23</v>
      </c>
      <c r="Q342" s="14">
        <v>1.0800000000162999</v>
      </c>
      <c r="R342" s="14">
        <v>0</v>
      </c>
      <c r="S342" s="20">
        <v>516900</v>
      </c>
      <c r="T342" s="30">
        <f t="shared" si="33"/>
        <v>465210</v>
      </c>
      <c r="U342" s="30">
        <f t="shared" si="34"/>
        <v>413520</v>
      </c>
      <c r="V342" s="30">
        <f t="shared" si="35"/>
        <v>361830</v>
      </c>
      <c r="W342" s="20">
        <v>2291800</v>
      </c>
      <c r="X342" s="20">
        <v>3398600</v>
      </c>
      <c r="Y342" s="20">
        <v>516900</v>
      </c>
      <c r="Z342" s="20">
        <v>2291800</v>
      </c>
      <c r="AA342" s="20">
        <v>3398600</v>
      </c>
      <c r="AB342" s="20">
        <v>0</v>
      </c>
      <c r="AC342" s="20">
        <v>0</v>
      </c>
      <c r="AD342" s="30">
        <f t="shared" si="30"/>
        <v>0</v>
      </c>
      <c r="AE342" s="30"/>
      <c r="AF342" s="30">
        <f t="shared" si="31"/>
        <v>0</v>
      </c>
      <c r="AG342" s="30"/>
      <c r="AH342" s="30">
        <f t="shared" si="32"/>
        <v>0</v>
      </c>
    </row>
    <row r="343" spans="1:35" x14ac:dyDescent="0.35">
      <c r="A343" t="s">
        <v>962</v>
      </c>
      <c r="B343" s="26">
        <v>8471305</v>
      </c>
      <c r="C343" s="5" t="s">
        <v>579</v>
      </c>
      <c r="D343" s="26">
        <v>432210</v>
      </c>
      <c r="E343" s="5" t="s">
        <v>620</v>
      </c>
      <c r="F343" s="5" t="s">
        <v>621</v>
      </c>
      <c r="G343" s="17">
        <v>0</v>
      </c>
      <c r="H343" s="17">
        <v>0</v>
      </c>
      <c r="I343" s="18"/>
      <c r="J343" s="18"/>
      <c r="K343" s="18"/>
      <c r="L343" s="17">
        <v>0</v>
      </c>
      <c r="M343" s="8" t="s">
        <v>20</v>
      </c>
      <c r="N343" s="8" t="s">
        <v>21</v>
      </c>
      <c r="O343" s="8" t="s">
        <v>22</v>
      </c>
      <c r="P343" s="9" t="s">
        <v>23</v>
      </c>
      <c r="Q343" s="14">
        <v>0</v>
      </c>
      <c r="R343" s="14">
        <v>0</v>
      </c>
      <c r="S343" s="20">
        <v>35000</v>
      </c>
      <c r="T343" s="30">
        <f t="shared" si="33"/>
        <v>31500</v>
      </c>
      <c r="U343" s="30">
        <f t="shared" si="34"/>
        <v>28000</v>
      </c>
      <c r="V343" s="30">
        <f t="shared" si="35"/>
        <v>24500</v>
      </c>
      <c r="W343" s="20">
        <v>1606152.2400000002</v>
      </c>
      <c r="X343" s="20">
        <v>2135941.9200000004</v>
      </c>
      <c r="Y343" s="20">
        <v>35000</v>
      </c>
      <c r="Z343" s="20">
        <v>1606152.2400000002</v>
      </c>
      <c r="AA343" s="20">
        <v>2135941.9200000004</v>
      </c>
      <c r="AB343" s="20">
        <v>0</v>
      </c>
      <c r="AC343" s="20">
        <v>0</v>
      </c>
      <c r="AD343" s="30">
        <f t="shared" si="30"/>
        <v>0</v>
      </c>
      <c r="AE343" s="30"/>
      <c r="AF343" s="30">
        <f t="shared" si="31"/>
        <v>0</v>
      </c>
      <c r="AG343" s="30"/>
      <c r="AH343" s="30">
        <f t="shared" si="32"/>
        <v>0</v>
      </c>
    </row>
    <row r="344" spans="1:35" x14ac:dyDescent="0.35">
      <c r="A344" t="s">
        <v>962</v>
      </c>
      <c r="B344" s="26">
        <v>8471305</v>
      </c>
      <c r="C344" s="5" t="s">
        <v>579</v>
      </c>
      <c r="D344" s="26">
        <v>435310</v>
      </c>
      <c r="E344" s="5" t="s">
        <v>92</v>
      </c>
      <c r="F344" s="5" t="s">
        <v>622</v>
      </c>
      <c r="G344" s="17">
        <v>50000</v>
      </c>
      <c r="H344" s="17">
        <v>50000</v>
      </c>
      <c r="I344" s="18"/>
      <c r="J344" s="18"/>
      <c r="K344" s="18"/>
      <c r="L344" s="17">
        <v>50000</v>
      </c>
      <c r="M344" s="8" t="s">
        <v>20</v>
      </c>
      <c r="N344" s="8" t="s">
        <v>21</v>
      </c>
      <c r="O344" s="8" t="s">
        <v>22</v>
      </c>
      <c r="P344" s="9" t="s">
        <v>23</v>
      </c>
      <c r="Q344" s="14">
        <v>1.22999999998137</v>
      </c>
      <c r="R344" s="14">
        <v>0</v>
      </c>
      <c r="S344" s="20">
        <v>0</v>
      </c>
      <c r="T344" s="30">
        <f t="shared" si="33"/>
        <v>0</v>
      </c>
      <c r="U344" s="30">
        <f t="shared" si="34"/>
        <v>0</v>
      </c>
      <c r="V344" s="30">
        <f t="shared" si="35"/>
        <v>0</v>
      </c>
      <c r="W344" s="20">
        <v>105000</v>
      </c>
      <c r="X344" s="20">
        <v>110250</v>
      </c>
      <c r="Y344" s="20">
        <v>0</v>
      </c>
      <c r="Z344" s="20">
        <v>105000</v>
      </c>
      <c r="AA344" s="20">
        <v>110250</v>
      </c>
      <c r="AB344" s="20">
        <v>0</v>
      </c>
      <c r="AC344" s="20">
        <v>1377</v>
      </c>
      <c r="AD344" s="30">
        <f t="shared" si="30"/>
        <v>0</v>
      </c>
      <c r="AE344" s="30"/>
      <c r="AF344" s="30">
        <f t="shared" si="31"/>
        <v>0</v>
      </c>
      <c r="AG344" s="30"/>
      <c r="AH344" s="30">
        <f t="shared" si="32"/>
        <v>0</v>
      </c>
    </row>
    <row r="345" spans="1:35" x14ac:dyDescent="0.35">
      <c r="A345" t="s">
        <v>962</v>
      </c>
      <c r="B345" s="26">
        <v>8471305</v>
      </c>
      <c r="C345" s="5" t="s">
        <v>579</v>
      </c>
      <c r="D345" s="26">
        <v>435330</v>
      </c>
      <c r="E345" s="5" t="s">
        <v>568</v>
      </c>
      <c r="F345" s="5" t="s">
        <v>623</v>
      </c>
      <c r="G345" s="17">
        <v>1</v>
      </c>
      <c r="H345" s="17">
        <v>16001</v>
      </c>
      <c r="I345" s="17">
        <v>-22387</v>
      </c>
      <c r="J345" s="18"/>
      <c r="K345" s="17">
        <v>0</v>
      </c>
      <c r="L345" s="17">
        <v>38388</v>
      </c>
      <c r="M345" s="8" t="s">
        <v>20</v>
      </c>
      <c r="N345" s="8" t="s">
        <v>21</v>
      </c>
      <c r="O345" s="8" t="s">
        <v>22</v>
      </c>
      <c r="P345" s="9" t="s">
        <v>23</v>
      </c>
      <c r="Q345" s="14">
        <v>0.85999999998603005</v>
      </c>
      <c r="R345" s="14">
        <v>-22448</v>
      </c>
      <c r="S345" s="20">
        <v>72000</v>
      </c>
      <c r="T345" s="30">
        <f t="shared" si="33"/>
        <v>64800</v>
      </c>
      <c r="U345" s="30">
        <f t="shared" si="34"/>
        <v>57600</v>
      </c>
      <c r="V345" s="30">
        <f t="shared" si="35"/>
        <v>50400</v>
      </c>
      <c r="W345" s="20">
        <v>56200</v>
      </c>
      <c r="X345" s="20">
        <v>40000</v>
      </c>
      <c r="Y345" s="20">
        <v>72000</v>
      </c>
      <c r="Z345" s="20">
        <v>56200</v>
      </c>
      <c r="AA345" s="20">
        <v>40000</v>
      </c>
      <c r="AB345" s="20">
        <v>0</v>
      </c>
      <c r="AC345" s="20">
        <v>670252.67000000004</v>
      </c>
      <c r="AD345" s="30">
        <f t="shared" si="30"/>
        <v>0</v>
      </c>
      <c r="AE345" s="30"/>
      <c r="AF345" s="30">
        <f t="shared" si="31"/>
        <v>0</v>
      </c>
      <c r="AG345" s="30"/>
      <c r="AH345" s="30">
        <f t="shared" si="32"/>
        <v>0</v>
      </c>
    </row>
    <row r="346" spans="1:35" x14ac:dyDescent="0.35">
      <c r="A346" t="s">
        <v>962</v>
      </c>
      <c r="B346" s="26">
        <v>8471305</v>
      </c>
      <c r="C346" s="5" t="s">
        <v>579</v>
      </c>
      <c r="D346" s="26">
        <v>435340</v>
      </c>
      <c r="E346" s="5" t="s">
        <v>239</v>
      </c>
      <c r="F346" s="5" t="s">
        <v>624</v>
      </c>
      <c r="G346" s="17">
        <v>408343</v>
      </c>
      <c r="H346" s="17">
        <v>392343</v>
      </c>
      <c r="I346" s="18"/>
      <c r="J346" s="18"/>
      <c r="K346" s="18"/>
      <c r="L346" s="17">
        <v>392343</v>
      </c>
      <c r="M346" s="8" t="s">
        <v>20</v>
      </c>
      <c r="N346" s="8" t="s">
        <v>21</v>
      </c>
      <c r="O346" s="8" t="s">
        <v>22</v>
      </c>
      <c r="P346" s="9" t="s">
        <v>23</v>
      </c>
      <c r="Q346" s="14">
        <v>418003.19</v>
      </c>
      <c r="R346" s="14">
        <v>418002.16</v>
      </c>
      <c r="S346" s="20">
        <v>1181417.986699</v>
      </c>
      <c r="T346" s="30">
        <f t="shared" si="33"/>
        <v>1063276.1880291</v>
      </c>
      <c r="U346" s="30">
        <f t="shared" si="34"/>
        <v>945134.38935920002</v>
      </c>
      <c r="V346" s="30">
        <f t="shared" si="35"/>
        <v>826992.59068929998</v>
      </c>
      <c r="W346" s="20">
        <v>21143.75</v>
      </c>
      <c r="X346" s="20">
        <v>19643.75</v>
      </c>
      <c r="Y346" s="20">
        <v>1181417.986699</v>
      </c>
      <c r="Z346" s="20">
        <v>21143.75</v>
      </c>
      <c r="AA346" s="20">
        <v>19643.75</v>
      </c>
      <c r="AB346" s="20">
        <v>0</v>
      </c>
      <c r="AC346" s="20">
        <v>0</v>
      </c>
      <c r="AD346" s="30">
        <f t="shared" si="30"/>
        <v>0</v>
      </c>
      <c r="AE346" s="30"/>
      <c r="AF346" s="30">
        <f t="shared" si="31"/>
        <v>0</v>
      </c>
      <c r="AG346" s="30"/>
      <c r="AH346" s="30">
        <f t="shared" si="32"/>
        <v>0</v>
      </c>
    </row>
    <row r="347" spans="1:35" x14ac:dyDescent="0.35">
      <c r="A347" t="s">
        <v>962</v>
      </c>
      <c r="B347" s="26">
        <v>8471305</v>
      </c>
      <c r="C347" s="5" t="s">
        <v>579</v>
      </c>
      <c r="D347" s="26">
        <v>435410</v>
      </c>
      <c r="E347" s="5" t="s">
        <v>58</v>
      </c>
      <c r="F347" s="5" t="s">
        <v>625</v>
      </c>
      <c r="G347" s="17">
        <v>1</v>
      </c>
      <c r="H347" s="17">
        <v>1</v>
      </c>
      <c r="I347" s="18"/>
      <c r="J347" s="18"/>
      <c r="K347" s="18"/>
      <c r="L347" s="17">
        <v>1</v>
      </c>
      <c r="M347" s="8" t="s">
        <v>20</v>
      </c>
      <c r="N347" s="8" t="s">
        <v>21</v>
      </c>
      <c r="O347" s="8" t="s">
        <v>22</v>
      </c>
      <c r="P347" s="9" t="s">
        <v>23</v>
      </c>
      <c r="Q347" s="14">
        <v>0.20000000000072801</v>
      </c>
      <c r="R347" s="14">
        <v>0</v>
      </c>
      <c r="S347" s="20">
        <v>0</v>
      </c>
      <c r="T347" s="30">
        <v>0</v>
      </c>
      <c r="U347" s="30">
        <f t="shared" si="34"/>
        <v>0</v>
      </c>
      <c r="V347" s="30">
        <f t="shared" si="35"/>
        <v>0</v>
      </c>
      <c r="W347" s="20">
        <v>0</v>
      </c>
      <c r="X347" s="20">
        <v>0</v>
      </c>
      <c r="Y347" s="20">
        <v>0</v>
      </c>
      <c r="Z347" s="20">
        <v>0</v>
      </c>
      <c r="AA347" s="20">
        <v>0</v>
      </c>
      <c r="AB347" s="20">
        <v>0</v>
      </c>
      <c r="AC347" s="20">
        <v>2595.33</v>
      </c>
      <c r="AD347" s="30">
        <f t="shared" si="30"/>
        <v>0</v>
      </c>
      <c r="AE347" s="30"/>
      <c r="AF347" s="30">
        <f t="shared" si="31"/>
        <v>0</v>
      </c>
      <c r="AG347" s="30"/>
      <c r="AH347" s="30">
        <f t="shared" si="32"/>
        <v>0</v>
      </c>
    </row>
    <row r="348" spans="1:35" x14ac:dyDescent="0.35">
      <c r="A348" t="s">
        <v>962</v>
      </c>
      <c r="B348" s="26">
        <v>8471305</v>
      </c>
      <c r="C348" s="5" t="s">
        <v>579</v>
      </c>
      <c r="D348" s="26">
        <v>435508</v>
      </c>
      <c r="E348" s="5" t="s">
        <v>147</v>
      </c>
      <c r="F348" s="5" t="s">
        <v>626</v>
      </c>
      <c r="G348" s="17">
        <v>55000</v>
      </c>
      <c r="H348" s="17">
        <v>125000</v>
      </c>
      <c r="I348" s="17">
        <v>106160.64</v>
      </c>
      <c r="J348" s="17">
        <v>0</v>
      </c>
      <c r="K348" s="17">
        <v>15060.5</v>
      </c>
      <c r="L348" s="17">
        <v>3778.86</v>
      </c>
      <c r="M348" s="8" t="s">
        <v>20</v>
      </c>
      <c r="N348" s="8" t="s">
        <v>21</v>
      </c>
      <c r="O348" s="8" t="s">
        <v>22</v>
      </c>
      <c r="P348" s="9" t="s">
        <v>23</v>
      </c>
      <c r="Q348" s="14">
        <v>921975.01</v>
      </c>
      <c r="R348" s="14">
        <v>897988.57</v>
      </c>
      <c r="S348" s="20">
        <v>3136175</v>
      </c>
      <c r="T348" s="30">
        <f t="shared" si="33"/>
        <v>2822557.5</v>
      </c>
      <c r="U348" s="30">
        <f t="shared" si="34"/>
        <v>2508940</v>
      </c>
      <c r="V348" s="30">
        <f t="shared" si="35"/>
        <v>2195322.5</v>
      </c>
      <c r="W348" s="20">
        <v>1390400</v>
      </c>
      <c r="X348" s="20">
        <v>1298300</v>
      </c>
      <c r="Y348" s="20">
        <v>3136175</v>
      </c>
      <c r="Z348" s="20">
        <v>1390400</v>
      </c>
      <c r="AA348" s="20">
        <v>1298300</v>
      </c>
      <c r="AB348" s="20">
        <v>2166244.7400000002</v>
      </c>
      <c r="AC348" s="20">
        <v>909033.46</v>
      </c>
      <c r="AD348" s="30">
        <f t="shared" si="30"/>
        <v>0</v>
      </c>
      <c r="AE348" s="30"/>
      <c r="AF348" s="30">
        <f t="shared" si="31"/>
        <v>0</v>
      </c>
      <c r="AG348" s="30"/>
      <c r="AH348" s="30">
        <f t="shared" si="32"/>
        <v>0</v>
      </c>
    </row>
    <row r="349" spans="1:35" x14ac:dyDescent="0.35">
      <c r="A349" t="s">
        <v>962</v>
      </c>
      <c r="B349" s="26">
        <v>8471305</v>
      </c>
      <c r="C349" s="5" t="s">
        <v>579</v>
      </c>
      <c r="D349" s="26">
        <v>435519</v>
      </c>
      <c r="E349" s="5" t="s">
        <v>61</v>
      </c>
      <c r="F349" s="5" t="s">
        <v>627</v>
      </c>
      <c r="G349" s="17">
        <v>25000</v>
      </c>
      <c r="H349" s="17">
        <v>25000</v>
      </c>
      <c r="I349" s="17">
        <v>500</v>
      </c>
      <c r="J349" s="17">
        <v>0</v>
      </c>
      <c r="K349" s="18"/>
      <c r="L349" s="17">
        <v>24500</v>
      </c>
      <c r="M349" s="8" t="s">
        <v>20</v>
      </c>
      <c r="N349" s="8" t="s">
        <v>21</v>
      </c>
      <c r="O349" s="8" t="s">
        <v>22</v>
      </c>
      <c r="P349" s="9" t="s">
        <v>23</v>
      </c>
      <c r="Q349" s="14">
        <v>2313.41</v>
      </c>
      <c r="R349" s="14">
        <v>2312.5</v>
      </c>
      <c r="S349" s="20">
        <v>0</v>
      </c>
      <c r="T349" s="30">
        <f t="shared" si="33"/>
        <v>0</v>
      </c>
      <c r="U349" s="30">
        <f t="shared" si="34"/>
        <v>0</v>
      </c>
      <c r="V349" s="30">
        <f t="shared" si="35"/>
        <v>0</v>
      </c>
      <c r="W349" s="20">
        <v>341250</v>
      </c>
      <c r="X349" s="20">
        <v>558312</v>
      </c>
      <c r="Y349" s="20">
        <v>0</v>
      </c>
      <c r="Z349" s="20">
        <v>341250</v>
      </c>
      <c r="AA349" s="20">
        <v>558312</v>
      </c>
      <c r="AB349" s="20">
        <v>0</v>
      </c>
      <c r="AC349" s="20">
        <v>5300</v>
      </c>
      <c r="AD349" s="30">
        <f t="shared" si="30"/>
        <v>0</v>
      </c>
      <c r="AE349" s="30"/>
      <c r="AF349" s="30">
        <f t="shared" si="31"/>
        <v>0</v>
      </c>
      <c r="AG349" s="30"/>
      <c r="AH349" s="30">
        <f t="shared" si="32"/>
        <v>0</v>
      </c>
    </row>
    <row r="350" spans="1:35" x14ac:dyDescent="0.35">
      <c r="A350" t="s">
        <v>962</v>
      </c>
      <c r="B350" s="26">
        <v>8471305</v>
      </c>
      <c r="C350" s="5" t="s">
        <v>579</v>
      </c>
      <c r="D350" s="26">
        <v>435530</v>
      </c>
      <c r="E350" s="5" t="s">
        <v>150</v>
      </c>
      <c r="F350" s="5" t="s">
        <v>628</v>
      </c>
      <c r="G350" s="17">
        <v>1001</v>
      </c>
      <c r="H350" s="17">
        <v>1001</v>
      </c>
      <c r="I350" s="17">
        <v>924.33</v>
      </c>
      <c r="J350" s="18"/>
      <c r="K350" s="18"/>
      <c r="L350" s="17">
        <v>76.670000000000101</v>
      </c>
      <c r="M350" s="8" t="s">
        <v>20</v>
      </c>
      <c r="N350" s="8" t="s">
        <v>21</v>
      </c>
      <c r="O350" s="8" t="s">
        <v>22</v>
      </c>
      <c r="P350" s="9" t="s">
        <v>23</v>
      </c>
      <c r="Q350" s="14">
        <v>852.10000000003504</v>
      </c>
      <c r="R350" s="14">
        <v>851.23</v>
      </c>
      <c r="S350" s="20">
        <v>10000</v>
      </c>
      <c r="T350" s="30">
        <f t="shared" si="33"/>
        <v>9000</v>
      </c>
      <c r="U350" s="30">
        <f t="shared" si="34"/>
        <v>8000</v>
      </c>
      <c r="V350" s="30">
        <f t="shared" si="35"/>
        <v>7000</v>
      </c>
      <c r="W350" s="20">
        <v>10000</v>
      </c>
      <c r="X350" s="20">
        <v>10000</v>
      </c>
      <c r="Y350" s="20">
        <v>10000</v>
      </c>
      <c r="Z350" s="20">
        <v>10000</v>
      </c>
      <c r="AA350" s="20">
        <v>10000</v>
      </c>
      <c r="AB350" s="20">
        <v>0</v>
      </c>
      <c r="AC350" s="20">
        <v>228</v>
      </c>
      <c r="AD350" s="30">
        <f t="shared" si="30"/>
        <v>0</v>
      </c>
      <c r="AE350" s="30"/>
      <c r="AF350" s="30">
        <f t="shared" si="31"/>
        <v>0</v>
      </c>
      <c r="AG350" s="30"/>
      <c r="AH350" s="30">
        <f t="shared" si="32"/>
        <v>0</v>
      </c>
    </row>
    <row r="351" spans="1:35" x14ac:dyDescent="0.35">
      <c r="A351" t="s">
        <v>962</v>
      </c>
      <c r="B351" s="26">
        <v>8471305</v>
      </c>
      <c r="C351" s="5" t="s">
        <v>579</v>
      </c>
      <c r="D351" s="26">
        <v>436110</v>
      </c>
      <c r="E351" s="5" t="s">
        <v>64</v>
      </c>
      <c r="F351" s="5" t="s">
        <v>629</v>
      </c>
      <c r="G351" s="17">
        <v>77114</v>
      </c>
      <c r="H351" s="17">
        <v>77114</v>
      </c>
      <c r="I351" s="18"/>
      <c r="J351" s="17">
        <v>0</v>
      </c>
      <c r="K351" s="17">
        <v>22000</v>
      </c>
      <c r="L351" s="17">
        <v>55114</v>
      </c>
      <c r="M351" s="8" t="s">
        <v>20</v>
      </c>
      <c r="N351" s="8" t="s">
        <v>21</v>
      </c>
      <c r="O351" s="8" t="s">
        <v>22</v>
      </c>
      <c r="P351" s="9" t="s">
        <v>23</v>
      </c>
      <c r="Q351" s="14">
        <v>0.86000000000058197</v>
      </c>
      <c r="R351" s="14">
        <v>0</v>
      </c>
      <c r="S351" s="20">
        <v>200000</v>
      </c>
      <c r="T351" s="30">
        <f t="shared" si="33"/>
        <v>180000</v>
      </c>
      <c r="U351" s="30">
        <f t="shared" si="34"/>
        <v>160000</v>
      </c>
      <c r="V351" s="30">
        <f t="shared" si="35"/>
        <v>140000</v>
      </c>
      <c r="W351" s="20">
        <v>220000</v>
      </c>
      <c r="X351" s="20">
        <v>244000</v>
      </c>
      <c r="Y351" s="20">
        <v>200000</v>
      </c>
      <c r="Z351" s="20">
        <v>220000</v>
      </c>
      <c r="AA351" s="20">
        <v>244000</v>
      </c>
      <c r="AB351" s="20">
        <v>0</v>
      </c>
      <c r="AC351" s="20">
        <v>2358.5</v>
      </c>
      <c r="AD351" s="30">
        <f t="shared" si="30"/>
        <v>0</v>
      </c>
      <c r="AE351" s="30"/>
      <c r="AF351" s="30">
        <f t="shared" si="31"/>
        <v>0</v>
      </c>
      <c r="AG351" s="30"/>
      <c r="AH351" s="30">
        <f t="shared" si="32"/>
        <v>0</v>
      </c>
    </row>
    <row r="352" spans="1:35" x14ac:dyDescent="0.35">
      <c r="A352" t="s">
        <v>962</v>
      </c>
      <c r="B352" s="26">
        <v>8471305</v>
      </c>
      <c r="C352" s="5" t="s">
        <v>579</v>
      </c>
      <c r="D352" s="26">
        <v>436120</v>
      </c>
      <c r="E352" s="5" t="s">
        <v>431</v>
      </c>
      <c r="F352" s="5" t="s">
        <v>630</v>
      </c>
      <c r="G352" s="17">
        <v>62348</v>
      </c>
      <c r="H352" s="17">
        <v>62348</v>
      </c>
      <c r="I352" s="17">
        <v>1837.5</v>
      </c>
      <c r="J352" s="18"/>
      <c r="K352" s="18"/>
      <c r="L352" s="17">
        <v>60510.5</v>
      </c>
      <c r="M352" s="8" t="s">
        <v>20</v>
      </c>
      <c r="N352" s="8" t="s">
        <v>21</v>
      </c>
      <c r="O352" s="8" t="s">
        <v>22</v>
      </c>
      <c r="P352" s="9" t="s">
        <v>23</v>
      </c>
      <c r="Q352" s="14">
        <v>6670.37</v>
      </c>
      <c r="R352" s="14">
        <v>6669.05</v>
      </c>
      <c r="S352" s="20">
        <v>112000</v>
      </c>
      <c r="T352" s="30">
        <f t="shared" si="33"/>
        <v>100800</v>
      </c>
      <c r="U352" s="30">
        <f t="shared" si="34"/>
        <v>89600</v>
      </c>
      <c r="V352" s="30">
        <f t="shared" si="35"/>
        <v>78400</v>
      </c>
      <c r="W352" s="20">
        <v>395300</v>
      </c>
      <c r="X352" s="20">
        <v>62600</v>
      </c>
      <c r="Y352" s="20">
        <v>112000</v>
      </c>
      <c r="Z352" s="20">
        <v>395300</v>
      </c>
      <c r="AA352" s="20">
        <v>62600</v>
      </c>
      <c r="AB352" s="20">
        <v>0</v>
      </c>
      <c r="AC352" s="20">
        <v>5604.04</v>
      </c>
      <c r="AD352" s="30">
        <f t="shared" si="30"/>
        <v>0</v>
      </c>
      <c r="AE352" s="30"/>
      <c r="AF352" s="30">
        <f t="shared" si="31"/>
        <v>0</v>
      </c>
      <c r="AG352" s="30"/>
      <c r="AH352" s="30">
        <f t="shared" si="32"/>
        <v>0</v>
      </c>
    </row>
    <row r="353" spans="1:34" x14ac:dyDescent="0.35">
      <c r="A353" t="s">
        <v>953</v>
      </c>
      <c r="B353" s="27">
        <v>8470110</v>
      </c>
      <c r="C353" s="1" t="s">
        <v>16</v>
      </c>
      <c r="D353" s="27">
        <v>425100</v>
      </c>
      <c r="E353" s="5" t="s">
        <v>79</v>
      </c>
      <c r="F353" s="1" t="s">
        <v>862</v>
      </c>
      <c r="G353" s="19"/>
      <c r="H353" s="19"/>
      <c r="I353" s="19"/>
      <c r="J353" s="19"/>
      <c r="K353" s="19"/>
      <c r="L353" s="19"/>
      <c r="M353" s="13" t="s">
        <v>20</v>
      </c>
      <c r="N353" s="13" t="s">
        <v>21</v>
      </c>
      <c r="O353" s="13" t="s">
        <v>22</v>
      </c>
      <c r="P353" s="13" t="s">
        <v>23</v>
      </c>
      <c r="Q353" s="14">
        <v>0</v>
      </c>
      <c r="R353" s="14">
        <v>0</v>
      </c>
      <c r="S353" s="20">
        <v>0</v>
      </c>
      <c r="T353" s="30">
        <f t="shared" si="33"/>
        <v>0</v>
      </c>
      <c r="U353" s="30">
        <f t="shared" si="34"/>
        <v>0</v>
      </c>
      <c r="V353" s="30">
        <f t="shared" si="35"/>
        <v>0</v>
      </c>
      <c r="W353" s="20">
        <v>0</v>
      </c>
      <c r="X353" s="20">
        <v>0</v>
      </c>
      <c r="Y353" s="20">
        <v>0</v>
      </c>
      <c r="Z353" s="20">
        <v>0</v>
      </c>
      <c r="AA353" s="20">
        <v>0</v>
      </c>
      <c r="AB353" s="20">
        <v>0</v>
      </c>
      <c r="AC353" s="20">
        <v>0</v>
      </c>
      <c r="AD353" s="30">
        <f t="shared" si="30"/>
        <v>0</v>
      </c>
      <c r="AE353" s="30"/>
      <c r="AF353" s="30">
        <f t="shared" si="31"/>
        <v>0</v>
      </c>
      <c r="AG353" s="30"/>
      <c r="AH353" s="30">
        <f t="shared" si="32"/>
        <v>0</v>
      </c>
    </row>
    <row r="354" spans="1:34" x14ac:dyDescent="0.35">
      <c r="A354" t="s">
        <v>953</v>
      </c>
      <c r="B354" s="27">
        <v>8470110</v>
      </c>
      <c r="C354" s="1" t="s">
        <v>16</v>
      </c>
      <c r="D354" s="27">
        <v>425550</v>
      </c>
      <c r="E354" s="5" t="s">
        <v>83</v>
      </c>
      <c r="F354" s="1" t="s">
        <v>861</v>
      </c>
      <c r="G354" s="14"/>
      <c r="H354" s="14"/>
      <c r="I354" s="14"/>
      <c r="J354" s="14"/>
      <c r="K354" s="14"/>
      <c r="L354" s="14"/>
      <c r="M354" s="1" t="s">
        <v>20</v>
      </c>
      <c r="N354" s="1" t="s">
        <v>21</v>
      </c>
      <c r="O354" s="1" t="s">
        <v>22</v>
      </c>
      <c r="P354" s="1" t="s">
        <v>23</v>
      </c>
      <c r="Q354" s="14">
        <v>0.80999999999767203</v>
      </c>
      <c r="R354" s="14">
        <v>0</v>
      </c>
      <c r="S354" s="20">
        <v>300000</v>
      </c>
      <c r="T354" s="30">
        <f t="shared" si="33"/>
        <v>270000</v>
      </c>
      <c r="U354" s="30">
        <f t="shared" si="34"/>
        <v>240000</v>
      </c>
      <c r="V354" s="30">
        <f t="shared" si="35"/>
        <v>210000</v>
      </c>
      <c r="W354" s="20">
        <v>300000</v>
      </c>
      <c r="X354" s="20">
        <v>300000</v>
      </c>
      <c r="Y354" s="20">
        <v>300000</v>
      </c>
      <c r="Z354" s="20">
        <v>300000</v>
      </c>
      <c r="AA354" s="20">
        <v>300000</v>
      </c>
      <c r="AB354" s="20">
        <v>0</v>
      </c>
      <c r="AC354" s="20">
        <v>0</v>
      </c>
      <c r="AD354" s="30">
        <f t="shared" si="30"/>
        <v>0</v>
      </c>
      <c r="AE354" s="30"/>
      <c r="AF354" s="30">
        <f t="shared" si="31"/>
        <v>0</v>
      </c>
      <c r="AG354" s="30"/>
      <c r="AH354" s="30">
        <f t="shared" si="32"/>
        <v>0</v>
      </c>
    </row>
    <row r="355" spans="1:34" x14ac:dyDescent="0.35">
      <c r="A355" t="s">
        <v>953</v>
      </c>
      <c r="B355" s="27">
        <v>8470110</v>
      </c>
      <c r="C355" s="1" t="s">
        <v>16</v>
      </c>
      <c r="D355" s="27">
        <v>425770</v>
      </c>
      <c r="E355" s="5" t="s">
        <v>132</v>
      </c>
      <c r="F355" s="1" t="s">
        <v>860</v>
      </c>
      <c r="G355" s="14"/>
      <c r="H355" s="14"/>
      <c r="I355" s="14"/>
      <c r="J355" s="14"/>
      <c r="K355" s="14"/>
      <c r="L355" s="14"/>
      <c r="M355" s="1" t="s">
        <v>20</v>
      </c>
      <c r="N355" s="1" t="s">
        <v>21</v>
      </c>
      <c r="O355" s="1" t="s">
        <v>22</v>
      </c>
      <c r="P355" s="1" t="s">
        <v>23</v>
      </c>
      <c r="Q355" s="14">
        <v>0</v>
      </c>
      <c r="R355" s="14">
        <v>-13420</v>
      </c>
      <c r="S355" s="20">
        <v>0</v>
      </c>
      <c r="T355" s="30">
        <f t="shared" si="33"/>
        <v>0</v>
      </c>
      <c r="U355" s="30">
        <f t="shared" si="34"/>
        <v>0</v>
      </c>
      <c r="V355" s="30">
        <f t="shared" si="35"/>
        <v>0</v>
      </c>
      <c r="W355" s="20">
        <v>0</v>
      </c>
      <c r="X355" s="20">
        <v>0</v>
      </c>
      <c r="Y355" s="20">
        <v>0</v>
      </c>
      <c r="Z355" s="20">
        <v>0</v>
      </c>
      <c r="AA355" s="20">
        <v>0</v>
      </c>
      <c r="AB355" s="20">
        <v>15700</v>
      </c>
      <c r="AC355" s="20">
        <v>50370</v>
      </c>
      <c r="AD355" s="30">
        <f t="shared" si="30"/>
        <v>0</v>
      </c>
      <c r="AE355" s="30"/>
      <c r="AF355" s="30">
        <f t="shared" si="31"/>
        <v>0</v>
      </c>
      <c r="AG355" s="30"/>
      <c r="AH355" s="30">
        <f t="shared" si="32"/>
        <v>0</v>
      </c>
    </row>
    <row r="356" spans="1:34" x14ac:dyDescent="0.35">
      <c r="A356" t="s">
        <v>953</v>
      </c>
      <c r="B356" s="27">
        <v>8470110</v>
      </c>
      <c r="C356" s="1" t="s">
        <v>16</v>
      </c>
      <c r="D356" s="27">
        <v>428400</v>
      </c>
      <c r="E356" s="5" t="s">
        <v>614</v>
      </c>
      <c r="F356" s="1" t="s">
        <v>859</v>
      </c>
      <c r="G356" s="14"/>
      <c r="H356" s="14"/>
      <c r="I356" s="14"/>
      <c r="J356" s="14"/>
      <c r="K356" s="14"/>
      <c r="L356" s="14"/>
      <c r="M356" s="1" t="s">
        <v>20</v>
      </c>
      <c r="N356" s="1" t="s">
        <v>21</v>
      </c>
      <c r="O356" s="1" t="s">
        <v>22</v>
      </c>
      <c r="P356" s="1" t="s">
        <v>23</v>
      </c>
      <c r="Q356" s="14">
        <v>22708751.02</v>
      </c>
      <c r="R356" s="14">
        <v>22708674.989999998</v>
      </c>
      <c r="S356" s="20">
        <v>50000</v>
      </c>
      <c r="T356" s="30">
        <f t="shared" si="33"/>
        <v>45000</v>
      </c>
      <c r="U356" s="30">
        <f t="shared" si="34"/>
        <v>40000</v>
      </c>
      <c r="V356" s="30">
        <f t="shared" si="35"/>
        <v>35000</v>
      </c>
      <c r="W356" s="20">
        <v>50000</v>
      </c>
      <c r="X356" s="20">
        <v>50000</v>
      </c>
      <c r="Y356" s="20">
        <v>50000</v>
      </c>
      <c r="Z356" s="20">
        <v>50000</v>
      </c>
      <c r="AA356" s="20">
        <v>50000</v>
      </c>
      <c r="AB356" s="20">
        <v>1800000</v>
      </c>
      <c r="AC356" s="20">
        <v>11807880</v>
      </c>
      <c r="AD356" s="30">
        <f t="shared" si="30"/>
        <v>0</v>
      </c>
      <c r="AE356" s="30"/>
      <c r="AF356" s="30">
        <f t="shared" si="31"/>
        <v>0</v>
      </c>
      <c r="AG356" s="30"/>
      <c r="AH356" s="30">
        <f t="shared" si="32"/>
        <v>0</v>
      </c>
    </row>
    <row r="357" spans="1:34" x14ac:dyDescent="0.35">
      <c r="A357" t="s">
        <v>953</v>
      </c>
      <c r="B357" s="27">
        <v>8470110</v>
      </c>
      <c r="C357" s="1" t="s">
        <v>16</v>
      </c>
      <c r="D357" s="27">
        <v>430330</v>
      </c>
      <c r="E357" s="5" t="s">
        <v>378</v>
      </c>
      <c r="F357" s="1" t="s">
        <v>858</v>
      </c>
      <c r="G357" s="14"/>
      <c r="H357" s="14"/>
      <c r="I357" s="14"/>
      <c r="J357" s="14"/>
      <c r="K357" s="14"/>
      <c r="L357" s="14"/>
      <c r="M357" s="1" t="s">
        <v>20</v>
      </c>
      <c r="N357" s="1" t="s">
        <v>21</v>
      </c>
      <c r="O357" s="1" t="s">
        <v>22</v>
      </c>
      <c r="P357" s="1" t="s">
        <v>23</v>
      </c>
      <c r="Q357" s="14">
        <v>0.95000000000027296</v>
      </c>
      <c r="R357" s="14">
        <v>0</v>
      </c>
      <c r="S357" s="20">
        <v>0</v>
      </c>
      <c r="T357" s="30">
        <f t="shared" si="33"/>
        <v>0</v>
      </c>
      <c r="U357" s="30">
        <f t="shared" si="34"/>
        <v>0</v>
      </c>
      <c r="V357" s="30">
        <f t="shared" si="35"/>
        <v>0</v>
      </c>
      <c r="W357" s="20">
        <v>0</v>
      </c>
      <c r="X357" s="20">
        <v>0</v>
      </c>
      <c r="Y357" s="20">
        <v>0</v>
      </c>
      <c r="Z357" s="20">
        <v>0</v>
      </c>
      <c r="AA357" s="20">
        <v>0</v>
      </c>
      <c r="AB357" s="20">
        <v>0</v>
      </c>
      <c r="AC357" s="20">
        <v>0</v>
      </c>
      <c r="AD357" s="30">
        <f t="shared" si="30"/>
        <v>0</v>
      </c>
      <c r="AE357" s="30"/>
      <c r="AF357" s="30">
        <f t="shared" si="31"/>
        <v>0</v>
      </c>
      <c r="AG357" s="30"/>
      <c r="AH357" s="30">
        <f t="shared" si="32"/>
        <v>0</v>
      </c>
    </row>
    <row r="358" spans="1:34" x14ac:dyDescent="0.35">
      <c r="A358" t="s">
        <v>953</v>
      </c>
      <c r="B358" s="27">
        <v>8470110</v>
      </c>
      <c r="C358" s="1" t="s">
        <v>16</v>
      </c>
      <c r="D358" s="27">
        <v>435310</v>
      </c>
      <c r="E358" s="5" t="s">
        <v>92</v>
      </c>
      <c r="F358" s="1" t="s">
        <v>857</v>
      </c>
      <c r="G358" s="14"/>
      <c r="H358" s="14"/>
      <c r="I358" s="14"/>
      <c r="J358" s="14"/>
      <c r="K358" s="14"/>
      <c r="L358" s="14"/>
      <c r="M358" s="1" t="s">
        <v>20</v>
      </c>
      <c r="N358" s="1" t="s">
        <v>21</v>
      </c>
      <c r="O358" s="1" t="s">
        <v>22</v>
      </c>
      <c r="P358" s="1" t="s">
        <v>23</v>
      </c>
      <c r="Q358" s="14">
        <v>0.93000000000029104</v>
      </c>
      <c r="R358" s="14">
        <v>0</v>
      </c>
      <c r="S358" s="20">
        <v>0</v>
      </c>
      <c r="T358" s="30">
        <f t="shared" si="33"/>
        <v>0</v>
      </c>
      <c r="U358" s="30">
        <f t="shared" si="34"/>
        <v>0</v>
      </c>
      <c r="V358" s="30">
        <f t="shared" si="35"/>
        <v>0</v>
      </c>
      <c r="W358" s="20">
        <v>0</v>
      </c>
      <c r="X358" s="20">
        <v>0</v>
      </c>
      <c r="Y358" s="20">
        <v>0</v>
      </c>
      <c r="Z358" s="20">
        <v>0</v>
      </c>
      <c r="AA358" s="20">
        <v>0</v>
      </c>
      <c r="AB358" s="20">
        <v>5406</v>
      </c>
      <c r="AC358" s="20">
        <v>2030.6</v>
      </c>
      <c r="AD358" s="30">
        <f t="shared" si="30"/>
        <v>0</v>
      </c>
      <c r="AE358" s="30"/>
      <c r="AF358" s="30">
        <f t="shared" si="31"/>
        <v>0</v>
      </c>
      <c r="AG358" s="30"/>
      <c r="AH358" s="30">
        <f t="shared" si="32"/>
        <v>0</v>
      </c>
    </row>
    <row r="359" spans="1:34" x14ac:dyDescent="0.35">
      <c r="A359" t="s">
        <v>953</v>
      </c>
      <c r="B359" s="27">
        <v>8470110</v>
      </c>
      <c r="C359" s="1" t="s">
        <v>16</v>
      </c>
      <c r="D359" s="27">
        <v>435530</v>
      </c>
      <c r="E359" s="5" t="s">
        <v>150</v>
      </c>
      <c r="F359" s="1" t="s">
        <v>856</v>
      </c>
      <c r="G359" s="14"/>
      <c r="H359" s="14"/>
      <c r="I359" s="14"/>
      <c r="J359" s="14"/>
      <c r="K359" s="14"/>
      <c r="L359" s="14"/>
      <c r="M359" s="1" t="s">
        <v>20</v>
      </c>
      <c r="N359" s="1" t="s">
        <v>21</v>
      </c>
      <c r="O359" s="1" t="s">
        <v>22</v>
      </c>
      <c r="P359" s="1" t="s">
        <v>23</v>
      </c>
      <c r="Q359" s="14">
        <v>0.52000000000407498</v>
      </c>
      <c r="R359" s="14">
        <v>0</v>
      </c>
      <c r="S359" s="20">
        <v>0</v>
      </c>
      <c r="T359" s="30">
        <f t="shared" si="33"/>
        <v>0</v>
      </c>
      <c r="U359" s="30">
        <f t="shared" si="34"/>
        <v>0</v>
      </c>
      <c r="V359" s="30">
        <f t="shared" si="35"/>
        <v>0</v>
      </c>
      <c r="W359" s="20">
        <v>0</v>
      </c>
      <c r="X359" s="20">
        <v>0</v>
      </c>
      <c r="Y359" s="20">
        <v>0</v>
      </c>
      <c r="Z359" s="20">
        <v>0</v>
      </c>
      <c r="AA359" s="20">
        <v>0</v>
      </c>
      <c r="AB359" s="20">
        <v>0</v>
      </c>
      <c r="AC359" s="20">
        <v>0</v>
      </c>
      <c r="AD359" s="30">
        <f t="shared" si="30"/>
        <v>0</v>
      </c>
      <c r="AE359" s="30"/>
      <c r="AF359" s="30">
        <f t="shared" si="31"/>
        <v>0</v>
      </c>
      <c r="AG359" s="30"/>
      <c r="AH359" s="30">
        <f t="shared" si="32"/>
        <v>0</v>
      </c>
    </row>
    <row r="360" spans="1:34" x14ac:dyDescent="0.35">
      <c r="A360" t="s">
        <v>953</v>
      </c>
      <c r="B360" s="27">
        <v>8470130</v>
      </c>
      <c r="C360" s="1" t="s">
        <v>72</v>
      </c>
      <c r="D360" s="27">
        <v>425100</v>
      </c>
      <c r="E360" s="5" t="s">
        <v>79</v>
      </c>
      <c r="F360" s="1" t="s">
        <v>855</v>
      </c>
      <c r="G360" s="14"/>
      <c r="H360" s="14"/>
      <c r="I360" s="14"/>
      <c r="J360" s="14"/>
      <c r="K360" s="14"/>
      <c r="L360" s="14"/>
      <c r="M360" s="1" t="s">
        <v>20</v>
      </c>
      <c r="N360" s="1" t="s">
        <v>21</v>
      </c>
      <c r="O360" s="1" t="s">
        <v>22</v>
      </c>
      <c r="P360" s="1" t="s">
        <v>23</v>
      </c>
      <c r="Q360" s="14">
        <v>0</v>
      </c>
      <c r="R360" s="14">
        <v>0</v>
      </c>
      <c r="S360" s="20">
        <v>0</v>
      </c>
      <c r="T360" s="30">
        <f t="shared" si="33"/>
        <v>0</v>
      </c>
      <c r="U360" s="30">
        <f t="shared" si="34"/>
        <v>0</v>
      </c>
      <c r="V360" s="30">
        <f t="shared" si="35"/>
        <v>0</v>
      </c>
      <c r="W360" s="20">
        <v>0</v>
      </c>
      <c r="X360" s="20">
        <v>0</v>
      </c>
      <c r="Y360" s="20">
        <v>0</v>
      </c>
      <c r="Z360" s="20">
        <v>0</v>
      </c>
      <c r="AA360" s="20">
        <v>0</v>
      </c>
      <c r="AB360" s="20">
        <v>0</v>
      </c>
      <c r="AC360" s="20">
        <v>500629.9</v>
      </c>
      <c r="AD360" s="30">
        <f t="shared" si="30"/>
        <v>0</v>
      </c>
      <c r="AE360" s="30"/>
      <c r="AF360" s="30">
        <f t="shared" si="31"/>
        <v>0</v>
      </c>
      <c r="AG360" s="30"/>
      <c r="AH360" s="30">
        <f t="shared" si="32"/>
        <v>0</v>
      </c>
    </row>
    <row r="361" spans="1:34" x14ac:dyDescent="0.35">
      <c r="A361" t="s">
        <v>953</v>
      </c>
      <c r="B361" s="27">
        <v>8470130</v>
      </c>
      <c r="C361" s="1" t="s">
        <v>72</v>
      </c>
      <c r="D361" s="27">
        <v>428090</v>
      </c>
      <c r="E361" s="5" t="s">
        <v>52</v>
      </c>
      <c r="F361" s="1" t="s">
        <v>854</v>
      </c>
      <c r="G361" s="14"/>
      <c r="H361" s="14"/>
      <c r="I361" s="14"/>
      <c r="J361" s="14"/>
      <c r="K361" s="14"/>
      <c r="L361" s="14"/>
      <c r="M361" s="1" t="s">
        <v>20</v>
      </c>
      <c r="N361" s="1" t="s">
        <v>21</v>
      </c>
      <c r="O361" s="1" t="s">
        <v>22</v>
      </c>
      <c r="P361" s="1" t="s">
        <v>23</v>
      </c>
      <c r="Q361" s="14">
        <v>0</v>
      </c>
      <c r="R361" s="14">
        <v>0</v>
      </c>
      <c r="S361" s="20">
        <v>180000</v>
      </c>
      <c r="T361" s="30">
        <f t="shared" si="33"/>
        <v>162000</v>
      </c>
      <c r="U361" s="30">
        <f t="shared" si="34"/>
        <v>144000</v>
      </c>
      <c r="V361" s="30">
        <f t="shared" si="35"/>
        <v>125999.99999999999</v>
      </c>
      <c r="W361" s="20">
        <v>180000</v>
      </c>
      <c r="X361" s="20">
        <v>180000</v>
      </c>
      <c r="Y361" s="20">
        <v>180000</v>
      </c>
      <c r="Z361" s="20">
        <v>180000</v>
      </c>
      <c r="AA361" s="20">
        <v>180000</v>
      </c>
      <c r="AB361" s="20">
        <v>0</v>
      </c>
      <c r="AC361" s="20">
        <v>0</v>
      </c>
      <c r="AD361" s="30">
        <f t="shared" si="30"/>
        <v>0</v>
      </c>
      <c r="AE361" s="30"/>
      <c r="AF361" s="30">
        <f t="shared" si="31"/>
        <v>0</v>
      </c>
      <c r="AG361" s="30"/>
      <c r="AH361" s="30">
        <f t="shared" si="32"/>
        <v>0</v>
      </c>
    </row>
    <row r="362" spans="1:34" x14ac:dyDescent="0.35">
      <c r="A362" t="s">
        <v>953</v>
      </c>
      <c r="B362" s="27">
        <v>8470140</v>
      </c>
      <c r="C362" s="1" t="s">
        <v>77</v>
      </c>
      <c r="D362" s="27">
        <v>428640</v>
      </c>
      <c r="E362" s="5" t="s">
        <v>55</v>
      </c>
      <c r="F362" s="1" t="s">
        <v>853</v>
      </c>
      <c r="G362" s="14"/>
      <c r="H362" s="14"/>
      <c r="I362" s="14"/>
      <c r="J362" s="14"/>
      <c r="K362" s="14"/>
      <c r="L362" s="14"/>
      <c r="M362" s="1" t="s">
        <v>20</v>
      </c>
      <c r="N362" s="1" t="s">
        <v>21</v>
      </c>
      <c r="O362" s="1" t="s">
        <v>22</v>
      </c>
      <c r="P362" s="1" t="s">
        <v>23</v>
      </c>
      <c r="Q362" s="14">
        <v>0</v>
      </c>
      <c r="R362" s="14">
        <v>0</v>
      </c>
      <c r="S362" s="20">
        <v>998000</v>
      </c>
      <c r="T362" s="30">
        <f t="shared" si="33"/>
        <v>898200</v>
      </c>
      <c r="U362" s="30">
        <f t="shared" si="34"/>
        <v>798400</v>
      </c>
      <c r="V362" s="30">
        <f t="shared" si="35"/>
        <v>698600</v>
      </c>
      <c r="W362" s="20">
        <v>998000</v>
      </c>
      <c r="X362" s="20">
        <v>998400</v>
      </c>
      <c r="Y362" s="20">
        <v>998000</v>
      </c>
      <c r="Z362" s="20">
        <v>998000</v>
      </c>
      <c r="AA362" s="20">
        <v>998400</v>
      </c>
      <c r="AB362" s="20">
        <v>3850</v>
      </c>
      <c r="AC362" s="20">
        <v>0</v>
      </c>
      <c r="AD362" s="30">
        <f t="shared" si="30"/>
        <v>0</v>
      </c>
      <c r="AE362" s="30"/>
      <c r="AF362" s="30">
        <f t="shared" si="31"/>
        <v>0</v>
      </c>
      <c r="AG362" s="30"/>
      <c r="AH362" s="30">
        <f t="shared" si="32"/>
        <v>0</v>
      </c>
    </row>
    <row r="363" spans="1:34" x14ac:dyDescent="0.35">
      <c r="A363" t="s">
        <v>958</v>
      </c>
      <c r="B363" s="27">
        <v>8470230</v>
      </c>
      <c r="C363" s="1" t="s">
        <v>100</v>
      </c>
      <c r="D363" s="27">
        <v>425741</v>
      </c>
      <c r="E363" s="5" t="s">
        <v>633</v>
      </c>
      <c r="F363" s="1" t="s">
        <v>852</v>
      </c>
      <c r="G363" s="14"/>
      <c r="H363" s="14"/>
      <c r="I363" s="14"/>
      <c r="J363" s="14"/>
      <c r="K363" s="14"/>
      <c r="L363" s="14"/>
      <c r="M363" s="1" t="s">
        <v>20</v>
      </c>
      <c r="N363" s="1" t="s">
        <v>21</v>
      </c>
      <c r="O363" s="1" t="s">
        <v>22</v>
      </c>
      <c r="P363" s="1" t="s">
        <v>23</v>
      </c>
      <c r="Q363" s="14">
        <v>39592428</v>
      </c>
      <c r="R363" s="14">
        <v>39497428.030000001</v>
      </c>
      <c r="S363" s="20">
        <v>0</v>
      </c>
      <c r="T363" s="30">
        <f t="shared" si="33"/>
        <v>0</v>
      </c>
      <c r="U363" s="30">
        <f t="shared" si="34"/>
        <v>0</v>
      </c>
      <c r="V363" s="30">
        <f t="shared" si="35"/>
        <v>0</v>
      </c>
      <c r="W363" s="20">
        <v>0</v>
      </c>
      <c r="X363" s="20">
        <v>0</v>
      </c>
      <c r="Y363" s="20">
        <v>0</v>
      </c>
      <c r="Z363" s="20">
        <v>0</v>
      </c>
      <c r="AA363" s="20">
        <v>0</v>
      </c>
      <c r="AB363" s="20">
        <v>55248362.789999999</v>
      </c>
      <c r="AC363" s="20">
        <v>58645904.219999999</v>
      </c>
      <c r="AD363" s="30">
        <f t="shared" si="30"/>
        <v>0</v>
      </c>
      <c r="AE363" s="30"/>
      <c r="AF363" s="30">
        <f t="shared" si="31"/>
        <v>0</v>
      </c>
      <c r="AG363" s="30"/>
      <c r="AH363" s="30">
        <f t="shared" si="32"/>
        <v>0</v>
      </c>
    </row>
    <row r="364" spans="1:34" x14ac:dyDescent="0.35">
      <c r="A364" t="s">
        <v>958</v>
      </c>
      <c r="B364" s="27">
        <v>8470230</v>
      </c>
      <c r="C364" s="1" t="s">
        <v>100</v>
      </c>
      <c r="D364" s="27">
        <v>425742</v>
      </c>
      <c r="E364" s="5" t="s">
        <v>528</v>
      </c>
      <c r="F364" s="1" t="s">
        <v>851</v>
      </c>
      <c r="G364" s="14"/>
      <c r="H364" s="14"/>
      <c r="I364" s="14"/>
      <c r="J364" s="14"/>
      <c r="K364" s="14"/>
      <c r="L364" s="14"/>
      <c r="M364" s="1" t="s">
        <v>20</v>
      </c>
      <c r="N364" s="1" t="s">
        <v>21</v>
      </c>
      <c r="O364" s="1" t="s">
        <v>22</v>
      </c>
      <c r="P364" s="1" t="s">
        <v>23</v>
      </c>
      <c r="Q364" s="14">
        <v>-103000</v>
      </c>
      <c r="R364" s="14">
        <v>-103009</v>
      </c>
      <c r="S364" s="20">
        <v>0</v>
      </c>
      <c r="T364" s="30">
        <f t="shared" si="33"/>
        <v>0</v>
      </c>
      <c r="U364" s="30">
        <f t="shared" si="34"/>
        <v>0</v>
      </c>
      <c r="V364" s="30">
        <f t="shared" si="35"/>
        <v>0</v>
      </c>
      <c r="W364" s="20">
        <v>0</v>
      </c>
      <c r="X364" s="20">
        <v>0</v>
      </c>
      <c r="Y364" s="20">
        <v>0</v>
      </c>
      <c r="Z364" s="20">
        <v>0</v>
      </c>
      <c r="AA364" s="20">
        <v>0</v>
      </c>
      <c r="AB364" s="20">
        <v>17550</v>
      </c>
      <c r="AC364" s="20">
        <v>7970.41</v>
      </c>
      <c r="AD364" s="30">
        <f t="shared" si="30"/>
        <v>0</v>
      </c>
      <c r="AE364" s="30"/>
      <c r="AF364" s="30">
        <f t="shared" si="31"/>
        <v>0</v>
      </c>
      <c r="AG364" s="30"/>
      <c r="AH364" s="30">
        <f t="shared" si="32"/>
        <v>0</v>
      </c>
    </row>
    <row r="365" spans="1:34" x14ac:dyDescent="0.35">
      <c r="A365" t="s">
        <v>958</v>
      </c>
      <c r="B365" s="27">
        <v>8470230</v>
      </c>
      <c r="C365" s="1" t="s">
        <v>100</v>
      </c>
      <c r="D365" s="27">
        <v>425761</v>
      </c>
      <c r="E365" s="5" t="s">
        <v>288</v>
      </c>
      <c r="F365" s="1" t="s">
        <v>850</v>
      </c>
      <c r="G365" s="14"/>
      <c r="H365" s="14"/>
      <c r="I365" s="14"/>
      <c r="J365" s="14"/>
      <c r="K365" s="14"/>
      <c r="L365" s="14"/>
      <c r="M365" s="1" t="s">
        <v>20</v>
      </c>
      <c r="N365" s="1" t="s">
        <v>21</v>
      </c>
      <c r="O365" s="1" t="s">
        <v>22</v>
      </c>
      <c r="P365" s="1" t="s">
        <v>23</v>
      </c>
      <c r="Q365" s="14">
        <v>0</v>
      </c>
      <c r="R365" s="14">
        <v>0</v>
      </c>
      <c r="S365" s="20">
        <v>150000</v>
      </c>
      <c r="T365" s="30">
        <f t="shared" si="33"/>
        <v>135000</v>
      </c>
      <c r="U365" s="30">
        <f t="shared" si="34"/>
        <v>120000</v>
      </c>
      <c r="V365" s="30">
        <f t="shared" si="35"/>
        <v>105000</v>
      </c>
      <c r="W365" s="20">
        <v>150000</v>
      </c>
      <c r="X365" s="20">
        <v>150000</v>
      </c>
      <c r="Y365" s="20">
        <v>150000</v>
      </c>
      <c r="Z365" s="20">
        <v>150000</v>
      </c>
      <c r="AA365" s="20">
        <v>150000</v>
      </c>
      <c r="AB365" s="20">
        <v>351.73</v>
      </c>
      <c r="AC365" s="20">
        <v>0</v>
      </c>
      <c r="AD365" s="30">
        <f t="shared" si="30"/>
        <v>0</v>
      </c>
      <c r="AE365" s="30"/>
      <c r="AF365" s="30">
        <f t="shared" si="31"/>
        <v>0</v>
      </c>
      <c r="AG365" s="30"/>
      <c r="AH365" s="30">
        <f t="shared" si="32"/>
        <v>0</v>
      </c>
    </row>
    <row r="366" spans="1:34" x14ac:dyDescent="0.35">
      <c r="A366" t="s">
        <v>958</v>
      </c>
      <c r="B366" s="27">
        <v>8470230</v>
      </c>
      <c r="C366" s="1" t="s">
        <v>100</v>
      </c>
      <c r="D366" s="27">
        <v>425762</v>
      </c>
      <c r="E366" s="5" t="s">
        <v>600</v>
      </c>
      <c r="F366" s="1" t="s">
        <v>849</v>
      </c>
      <c r="G366" s="14"/>
      <c r="H366" s="14"/>
      <c r="I366" s="14"/>
      <c r="J366" s="14"/>
      <c r="K366" s="14"/>
      <c r="L366" s="14"/>
      <c r="M366" s="1" t="s">
        <v>20</v>
      </c>
      <c r="N366" s="1" t="s">
        <v>21</v>
      </c>
      <c r="O366" s="1" t="s">
        <v>22</v>
      </c>
      <c r="P366" s="1" t="s">
        <v>23</v>
      </c>
      <c r="Q366" s="14">
        <v>1</v>
      </c>
      <c r="R366" s="14">
        <v>0</v>
      </c>
      <c r="S366" s="20">
        <v>150000</v>
      </c>
      <c r="T366" s="30">
        <f t="shared" si="33"/>
        <v>135000</v>
      </c>
      <c r="U366" s="30">
        <f t="shared" si="34"/>
        <v>120000</v>
      </c>
      <c r="V366" s="30">
        <f t="shared" si="35"/>
        <v>105000</v>
      </c>
      <c r="W366" s="20">
        <v>150000</v>
      </c>
      <c r="X366" s="20">
        <v>150000</v>
      </c>
      <c r="Y366" s="20">
        <v>150000</v>
      </c>
      <c r="Z366" s="20">
        <v>150000</v>
      </c>
      <c r="AA366" s="20">
        <v>150000</v>
      </c>
      <c r="AB366" s="20">
        <v>0</v>
      </c>
      <c r="AC366" s="20">
        <v>0</v>
      </c>
      <c r="AD366" s="30">
        <f t="shared" si="30"/>
        <v>0</v>
      </c>
      <c r="AE366" s="30"/>
      <c r="AF366" s="30">
        <f t="shared" si="31"/>
        <v>0</v>
      </c>
      <c r="AG366" s="30"/>
      <c r="AH366" s="30">
        <f t="shared" si="32"/>
        <v>0</v>
      </c>
    </row>
    <row r="367" spans="1:34" x14ac:dyDescent="0.35">
      <c r="A367" t="s">
        <v>958</v>
      </c>
      <c r="B367" s="27">
        <v>8470230</v>
      </c>
      <c r="C367" s="1" t="s">
        <v>100</v>
      </c>
      <c r="D367" s="27">
        <v>425770</v>
      </c>
      <c r="E367" s="5" t="s">
        <v>132</v>
      </c>
      <c r="F367" s="1" t="s">
        <v>848</v>
      </c>
      <c r="G367" s="14"/>
      <c r="H367" s="14"/>
      <c r="I367" s="14"/>
      <c r="J367" s="14"/>
      <c r="K367" s="14"/>
      <c r="L367" s="14"/>
      <c r="M367" s="1" t="s">
        <v>20</v>
      </c>
      <c r="N367" s="1" t="s">
        <v>21</v>
      </c>
      <c r="O367" s="1" t="s">
        <v>22</v>
      </c>
      <c r="P367" s="1" t="s">
        <v>23</v>
      </c>
      <c r="Q367" s="14">
        <v>-1719</v>
      </c>
      <c r="R367" s="14">
        <v>-1720</v>
      </c>
      <c r="S367" s="20">
        <v>0</v>
      </c>
      <c r="T367" s="30">
        <f t="shared" si="33"/>
        <v>0</v>
      </c>
      <c r="U367" s="30">
        <f t="shared" si="34"/>
        <v>0</v>
      </c>
      <c r="V367" s="30">
        <f t="shared" si="35"/>
        <v>0</v>
      </c>
      <c r="W367" s="20">
        <v>0</v>
      </c>
      <c r="X367" s="20">
        <v>0</v>
      </c>
      <c r="Y367" s="20">
        <v>0</v>
      </c>
      <c r="Z367" s="20">
        <v>0</v>
      </c>
      <c r="AA367" s="20">
        <v>0</v>
      </c>
      <c r="AB367" s="20">
        <v>171772.22</v>
      </c>
      <c r="AC367" s="20">
        <v>0</v>
      </c>
      <c r="AD367" s="30">
        <f t="shared" si="30"/>
        <v>0</v>
      </c>
      <c r="AE367" s="30"/>
      <c r="AF367" s="30">
        <f t="shared" si="31"/>
        <v>0</v>
      </c>
      <c r="AG367" s="30"/>
      <c r="AH367" s="30">
        <f t="shared" si="32"/>
        <v>0</v>
      </c>
    </row>
    <row r="368" spans="1:34" x14ac:dyDescent="0.35">
      <c r="A368" t="s">
        <v>958</v>
      </c>
      <c r="B368" s="27">
        <v>8470230</v>
      </c>
      <c r="C368" s="1" t="s">
        <v>100</v>
      </c>
      <c r="D368" s="27">
        <v>425900</v>
      </c>
      <c r="E368" s="5" t="s">
        <v>40</v>
      </c>
      <c r="F368" s="1" t="s">
        <v>847</v>
      </c>
      <c r="G368" s="14"/>
      <c r="H368" s="14"/>
      <c r="I368" s="14"/>
      <c r="J368" s="14"/>
      <c r="K368" s="14"/>
      <c r="L368" s="14"/>
      <c r="M368" s="1" t="s">
        <v>20</v>
      </c>
      <c r="N368" s="1" t="s">
        <v>21</v>
      </c>
      <c r="O368" s="1" t="s">
        <v>22</v>
      </c>
      <c r="P368" s="1" t="s">
        <v>23</v>
      </c>
      <c r="Q368" s="14">
        <v>6993</v>
      </c>
      <c r="R368" s="14">
        <v>6993</v>
      </c>
      <c r="S368" s="20">
        <v>45648</v>
      </c>
      <c r="T368" s="30">
        <f t="shared" si="33"/>
        <v>41083.200000000004</v>
      </c>
      <c r="U368" s="30">
        <f t="shared" si="34"/>
        <v>36518.400000000001</v>
      </c>
      <c r="V368" s="30">
        <f t="shared" si="35"/>
        <v>31953.599999999999</v>
      </c>
      <c r="W368" s="20">
        <v>50602.5</v>
      </c>
      <c r="X368" s="20">
        <v>55800</v>
      </c>
      <c r="Y368" s="20">
        <v>45648</v>
      </c>
      <c r="Z368" s="20">
        <v>50602.5</v>
      </c>
      <c r="AA368" s="20">
        <v>55800</v>
      </c>
      <c r="AB368" s="20">
        <v>17375</v>
      </c>
      <c r="AC368" s="20">
        <v>16320</v>
      </c>
      <c r="AD368" s="30">
        <f t="shared" si="30"/>
        <v>0</v>
      </c>
      <c r="AE368" s="30"/>
      <c r="AF368" s="30">
        <f t="shared" si="31"/>
        <v>0</v>
      </c>
      <c r="AG368" s="30"/>
      <c r="AH368" s="30">
        <f t="shared" si="32"/>
        <v>0</v>
      </c>
    </row>
    <row r="369" spans="1:34" x14ac:dyDescent="0.35">
      <c r="A369" t="s">
        <v>958</v>
      </c>
      <c r="B369" s="27">
        <v>8470230</v>
      </c>
      <c r="C369" s="1" t="s">
        <v>100</v>
      </c>
      <c r="D369" s="27">
        <v>428090</v>
      </c>
      <c r="E369" s="5" t="s">
        <v>52</v>
      </c>
      <c r="F369" s="1" t="s">
        <v>846</v>
      </c>
      <c r="G369" s="14"/>
      <c r="H369" s="14"/>
      <c r="I369" s="14"/>
      <c r="J369" s="14"/>
      <c r="K369" s="14"/>
      <c r="L369" s="14"/>
      <c r="M369" s="1" t="s">
        <v>20</v>
      </c>
      <c r="N369" s="1" t="s">
        <v>21</v>
      </c>
      <c r="O369" s="1" t="s">
        <v>22</v>
      </c>
      <c r="P369" s="1" t="s">
        <v>23</v>
      </c>
      <c r="Q369" s="14">
        <v>10780</v>
      </c>
      <c r="R369" s="14">
        <v>10778.55</v>
      </c>
      <c r="S369" s="20">
        <v>97000</v>
      </c>
      <c r="T369" s="30">
        <f t="shared" si="33"/>
        <v>87300</v>
      </c>
      <c r="U369" s="30">
        <f t="shared" si="34"/>
        <v>77600</v>
      </c>
      <c r="V369" s="30">
        <f t="shared" si="35"/>
        <v>67900</v>
      </c>
      <c r="W369" s="20">
        <v>97000</v>
      </c>
      <c r="X369" s="20">
        <v>97000</v>
      </c>
      <c r="Y369" s="20">
        <v>97000</v>
      </c>
      <c r="Z369" s="20">
        <v>97000</v>
      </c>
      <c r="AA369" s="20">
        <v>97000</v>
      </c>
      <c r="AB369" s="20">
        <v>38118.81</v>
      </c>
      <c r="AC369" s="20">
        <v>166493.18</v>
      </c>
      <c r="AD369" s="30">
        <f t="shared" si="30"/>
        <v>0</v>
      </c>
      <c r="AE369" s="30"/>
      <c r="AF369" s="30">
        <f t="shared" si="31"/>
        <v>0</v>
      </c>
      <c r="AG369" s="30"/>
      <c r="AH369" s="30">
        <f t="shared" si="32"/>
        <v>0</v>
      </c>
    </row>
    <row r="370" spans="1:34" x14ac:dyDescent="0.35">
      <c r="A370" t="s">
        <v>958</v>
      </c>
      <c r="B370" s="27">
        <v>8470230</v>
      </c>
      <c r="C370" s="1" t="s">
        <v>100</v>
      </c>
      <c r="D370" s="27">
        <v>428640</v>
      </c>
      <c r="E370" s="5" t="s">
        <v>55</v>
      </c>
      <c r="F370" s="1" t="s">
        <v>845</v>
      </c>
      <c r="G370" s="14"/>
      <c r="H370" s="14"/>
      <c r="I370" s="14"/>
      <c r="J370" s="14"/>
      <c r="K370" s="14"/>
      <c r="L370" s="14"/>
      <c r="M370" s="1" t="s">
        <v>20</v>
      </c>
      <c r="N370" s="1" t="s">
        <v>21</v>
      </c>
      <c r="O370" s="1" t="s">
        <v>22</v>
      </c>
      <c r="P370" s="1" t="s">
        <v>23</v>
      </c>
      <c r="Q370" s="14">
        <v>0</v>
      </c>
      <c r="R370" s="14">
        <v>0</v>
      </c>
      <c r="S370" s="20">
        <v>80000</v>
      </c>
      <c r="T370" s="30">
        <f t="shared" si="33"/>
        <v>72000</v>
      </c>
      <c r="U370" s="30">
        <f t="shared" si="34"/>
        <v>64000</v>
      </c>
      <c r="V370" s="30">
        <f t="shared" si="35"/>
        <v>56000</v>
      </c>
      <c r="W370" s="20">
        <v>80000</v>
      </c>
      <c r="X370" s="20">
        <v>80000</v>
      </c>
      <c r="Y370" s="20">
        <v>80000</v>
      </c>
      <c r="Z370" s="20">
        <v>80000</v>
      </c>
      <c r="AA370" s="20">
        <v>80000</v>
      </c>
      <c r="AB370" s="20">
        <v>12660</v>
      </c>
      <c r="AC370" s="20">
        <v>4500</v>
      </c>
      <c r="AD370" s="30">
        <f t="shared" si="30"/>
        <v>0</v>
      </c>
      <c r="AE370" s="30"/>
      <c r="AF370" s="30">
        <f t="shared" si="31"/>
        <v>0</v>
      </c>
      <c r="AG370" s="30"/>
      <c r="AH370" s="30">
        <f t="shared" si="32"/>
        <v>0</v>
      </c>
    </row>
    <row r="371" spans="1:34" x14ac:dyDescent="0.35">
      <c r="A371" t="s">
        <v>950</v>
      </c>
      <c r="B371" s="27">
        <v>8470305</v>
      </c>
      <c r="C371" s="1" t="s">
        <v>120</v>
      </c>
      <c r="D371" s="27">
        <v>425762</v>
      </c>
      <c r="E371" s="5" t="s">
        <v>600</v>
      </c>
      <c r="F371" s="1" t="s">
        <v>844</v>
      </c>
      <c r="G371" s="14"/>
      <c r="H371" s="14"/>
      <c r="I371" s="14"/>
      <c r="J371" s="14"/>
      <c r="K371" s="14"/>
      <c r="L371" s="14"/>
      <c r="M371" s="1" t="s">
        <v>20</v>
      </c>
      <c r="N371" s="1" t="s">
        <v>21</v>
      </c>
      <c r="O371" s="1" t="s">
        <v>22</v>
      </c>
      <c r="P371" s="1" t="s">
        <v>23</v>
      </c>
      <c r="Q371" s="14">
        <v>0.86999999999534305</v>
      </c>
      <c r="R371" s="14">
        <v>0</v>
      </c>
      <c r="S371" s="20">
        <v>0</v>
      </c>
      <c r="T371" s="30">
        <f t="shared" si="33"/>
        <v>0</v>
      </c>
      <c r="U371" s="30">
        <f t="shared" si="34"/>
        <v>0</v>
      </c>
      <c r="V371" s="30">
        <f t="shared" si="35"/>
        <v>0</v>
      </c>
      <c r="W371" s="20">
        <v>0</v>
      </c>
      <c r="X371" s="20">
        <v>0</v>
      </c>
      <c r="Y371" s="20">
        <v>0</v>
      </c>
      <c r="Z371" s="20">
        <v>0</v>
      </c>
      <c r="AA371" s="20">
        <v>0</v>
      </c>
      <c r="AB371" s="20">
        <v>0</v>
      </c>
      <c r="AC371" s="20">
        <v>0</v>
      </c>
      <c r="AD371" s="30">
        <f t="shared" si="30"/>
        <v>0</v>
      </c>
      <c r="AE371" s="30"/>
      <c r="AF371" s="30">
        <f t="shared" si="31"/>
        <v>0</v>
      </c>
      <c r="AG371" s="30"/>
      <c r="AH371" s="30">
        <f t="shared" si="32"/>
        <v>0</v>
      </c>
    </row>
    <row r="372" spans="1:34" x14ac:dyDescent="0.35">
      <c r="A372" t="s">
        <v>950</v>
      </c>
      <c r="B372" s="27">
        <v>8470305</v>
      </c>
      <c r="C372" s="1" t="s">
        <v>120</v>
      </c>
      <c r="D372" s="27">
        <v>428090</v>
      </c>
      <c r="E372" s="5" t="s">
        <v>52</v>
      </c>
      <c r="F372" s="1" t="s">
        <v>843</v>
      </c>
      <c r="G372" s="14"/>
      <c r="H372" s="14"/>
      <c r="I372" s="14"/>
      <c r="J372" s="14"/>
      <c r="K372" s="14"/>
      <c r="L372" s="14"/>
      <c r="M372" s="1" t="s">
        <v>20</v>
      </c>
      <c r="N372" s="1" t="s">
        <v>21</v>
      </c>
      <c r="O372" s="1" t="s">
        <v>22</v>
      </c>
      <c r="P372" s="1" t="s">
        <v>23</v>
      </c>
      <c r="Q372" s="14">
        <v>0.40000000000145502</v>
      </c>
      <c r="R372" s="14">
        <v>0</v>
      </c>
      <c r="S372" s="20">
        <v>35000</v>
      </c>
      <c r="T372" s="30">
        <f t="shared" si="33"/>
        <v>31500</v>
      </c>
      <c r="U372" s="30">
        <f t="shared" si="34"/>
        <v>28000</v>
      </c>
      <c r="V372" s="30">
        <f t="shared" si="35"/>
        <v>24500</v>
      </c>
      <c r="W372" s="20">
        <v>35000</v>
      </c>
      <c r="X372" s="20">
        <v>35000</v>
      </c>
      <c r="Y372" s="20">
        <v>35000</v>
      </c>
      <c r="Z372" s="20">
        <v>35000</v>
      </c>
      <c r="AA372" s="20">
        <v>35000</v>
      </c>
      <c r="AB372" s="20">
        <v>38545.49</v>
      </c>
      <c r="AC372" s="20">
        <v>0</v>
      </c>
      <c r="AD372" s="30">
        <f t="shared" si="30"/>
        <v>0</v>
      </c>
      <c r="AE372" s="30"/>
      <c r="AF372" s="30">
        <f t="shared" si="31"/>
        <v>0</v>
      </c>
      <c r="AG372" s="30"/>
      <c r="AH372" s="30">
        <f t="shared" si="32"/>
        <v>0</v>
      </c>
    </row>
    <row r="373" spans="1:34" x14ac:dyDescent="0.35">
      <c r="A373" t="s">
        <v>950</v>
      </c>
      <c r="B373" s="27">
        <v>8470305</v>
      </c>
      <c r="C373" s="1" t="s">
        <v>120</v>
      </c>
      <c r="D373" s="27">
        <v>428400</v>
      </c>
      <c r="E373" s="5" t="s">
        <v>614</v>
      </c>
      <c r="F373" s="1" t="s">
        <v>842</v>
      </c>
      <c r="G373" s="14"/>
      <c r="H373" s="14"/>
      <c r="I373" s="14"/>
      <c r="J373" s="14"/>
      <c r="K373" s="14"/>
      <c r="L373" s="14"/>
      <c r="M373" s="1" t="s">
        <v>20</v>
      </c>
      <c r="N373" s="1" t="s">
        <v>21</v>
      </c>
      <c r="O373" s="1" t="s">
        <v>22</v>
      </c>
      <c r="P373" s="1" t="s">
        <v>23</v>
      </c>
      <c r="Q373" s="14">
        <v>0.80000000000291005</v>
      </c>
      <c r="R373" s="14">
        <v>0</v>
      </c>
      <c r="S373" s="20">
        <v>0</v>
      </c>
      <c r="T373" s="30">
        <f t="shared" si="33"/>
        <v>0</v>
      </c>
      <c r="U373" s="30">
        <f t="shared" si="34"/>
        <v>0</v>
      </c>
      <c r="V373" s="30">
        <f t="shared" si="35"/>
        <v>0</v>
      </c>
      <c r="W373" s="20">
        <v>0</v>
      </c>
      <c r="X373" s="20">
        <v>0</v>
      </c>
      <c r="Y373" s="20">
        <v>0</v>
      </c>
      <c r="Z373" s="20">
        <v>0</v>
      </c>
      <c r="AA373" s="20">
        <v>0</v>
      </c>
      <c r="AB373" s="20">
        <v>0</v>
      </c>
      <c r="AC373" s="20">
        <v>0</v>
      </c>
      <c r="AD373" s="30">
        <f t="shared" si="30"/>
        <v>0</v>
      </c>
      <c r="AE373" s="30"/>
      <c r="AF373" s="30">
        <f t="shared" si="31"/>
        <v>0</v>
      </c>
      <c r="AG373" s="30"/>
      <c r="AH373" s="30">
        <f t="shared" si="32"/>
        <v>0</v>
      </c>
    </row>
    <row r="374" spans="1:34" x14ac:dyDescent="0.35">
      <c r="A374" t="s">
        <v>950</v>
      </c>
      <c r="B374" s="27">
        <v>8470305</v>
      </c>
      <c r="C374" s="1" t="s">
        <v>120</v>
      </c>
      <c r="D374" s="27">
        <v>430330</v>
      </c>
      <c r="E374" s="5" t="s">
        <v>378</v>
      </c>
      <c r="F374" s="1" t="s">
        <v>841</v>
      </c>
      <c r="G374" s="14"/>
      <c r="H374" s="14"/>
      <c r="I374" s="14"/>
      <c r="J374" s="14"/>
      <c r="K374" s="14"/>
      <c r="L374" s="14"/>
      <c r="M374" s="1" t="s">
        <v>20</v>
      </c>
      <c r="N374" s="1" t="s">
        <v>21</v>
      </c>
      <c r="O374" s="1" t="s">
        <v>22</v>
      </c>
      <c r="P374" s="1" t="s">
        <v>23</v>
      </c>
      <c r="Q374" s="14">
        <v>0.69000000000005501</v>
      </c>
      <c r="R374" s="14">
        <v>0</v>
      </c>
      <c r="S374" s="20">
        <v>0</v>
      </c>
      <c r="T374" s="30">
        <f t="shared" si="33"/>
        <v>0</v>
      </c>
      <c r="U374" s="30">
        <f t="shared" si="34"/>
        <v>0</v>
      </c>
      <c r="V374" s="30">
        <f t="shared" si="35"/>
        <v>0</v>
      </c>
      <c r="W374" s="20">
        <v>0</v>
      </c>
      <c r="X374" s="20">
        <v>0</v>
      </c>
      <c r="Y374" s="20">
        <v>0</v>
      </c>
      <c r="Z374" s="20">
        <v>0</v>
      </c>
      <c r="AA374" s="20">
        <v>0</v>
      </c>
      <c r="AB374" s="20">
        <v>0</v>
      </c>
      <c r="AC374" s="20">
        <v>0</v>
      </c>
      <c r="AD374" s="30">
        <f t="shared" si="30"/>
        <v>0</v>
      </c>
      <c r="AE374" s="30"/>
      <c r="AF374" s="30">
        <f t="shared" si="31"/>
        <v>0</v>
      </c>
      <c r="AG374" s="30"/>
      <c r="AH374" s="30">
        <f t="shared" si="32"/>
        <v>0</v>
      </c>
    </row>
    <row r="375" spans="1:34" x14ac:dyDescent="0.35">
      <c r="A375" t="s">
        <v>950</v>
      </c>
      <c r="B375" s="27">
        <v>8470305</v>
      </c>
      <c r="C375" s="1" t="s">
        <v>120</v>
      </c>
      <c r="D375" s="27">
        <v>436600</v>
      </c>
      <c r="E375" s="5" t="s">
        <v>163</v>
      </c>
      <c r="F375" s="1" t="s">
        <v>840</v>
      </c>
      <c r="G375" s="14"/>
      <c r="H375" s="14"/>
      <c r="I375" s="14"/>
      <c r="J375" s="14"/>
      <c r="K375" s="14"/>
      <c r="L375" s="14"/>
      <c r="M375" s="1" t="s">
        <v>20</v>
      </c>
      <c r="N375" s="1" t="s">
        <v>21</v>
      </c>
      <c r="O375" s="1" t="s">
        <v>22</v>
      </c>
      <c r="P375" s="1" t="s">
        <v>23</v>
      </c>
      <c r="Q375" s="14">
        <v>7.9999999999927199E-2</v>
      </c>
      <c r="R375" s="14">
        <v>0</v>
      </c>
      <c r="S375" s="20">
        <v>25000</v>
      </c>
      <c r="T375" s="30">
        <f t="shared" si="33"/>
        <v>22500</v>
      </c>
      <c r="U375" s="30">
        <f t="shared" si="34"/>
        <v>20000</v>
      </c>
      <c r="V375" s="30">
        <f t="shared" si="35"/>
        <v>17500</v>
      </c>
      <c r="W375" s="20">
        <v>25000</v>
      </c>
      <c r="X375" s="20">
        <v>25000</v>
      </c>
      <c r="Y375" s="20">
        <v>25000</v>
      </c>
      <c r="Z375" s="20">
        <v>25000</v>
      </c>
      <c r="AA375" s="20">
        <v>25000</v>
      </c>
      <c r="AB375" s="20">
        <v>0</v>
      </c>
      <c r="AC375" s="20">
        <v>0</v>
      </c>
      <c r="AD375" s="30">
        <f t="shared" si="30"/>
        <v>0</v>
      </c>
      <c r="AE375" s="30"/>
      <c r="AF375" s="30">
        <f t="shared" si="31"/>
        <v>0</v>
      </c>
      <c r="AG375" s="30"/>
      <c r="AH375" s="30">
        <f t="shared" si="32"/>
        <v>0</v>
      </c>
    </row>
    <row r="376" spans="1:34" x14ac:dyDescent="0.35">
      <c r="A376" t="s">
        <v>950</v>
      </c>
      <c r="B376" s="27">
        <v>8470310</v>
      </c>
      <c r="C376" s="1" t="s">
        <v>154</v>
      </c>
      <c r="D376" s="27">
        <v>420550</v>
      </c>
      <c r="E376" s="5" t="s">
        <v>18</v>
      </c>
      <c r="F376" s="1" t="s">
        <v>839</v>
      </c>
      <c r="G376" s="14"/>
      <c r="H376" s="14"/>
      <c r="I376" s="14"/>
      <c r="J376" s="14"/>
      <c r="K376" s="14"/>
      <c r="L376" s="14"/>
      <c r="M376" s="1" t="s">
        <v>20</v>
      </c>
      <c r="N376" s="1" t="s">
        <v>21</v>
      </c>
      <c r="O376" s="1" t="s">
        <v>22</v>
      </c>
      <c r="P376" s="1" t="s">
        <v>23</v>
      </c>
      <c r="Q376" s="14">
        <v>0</v>
      </c>
      <c r="R376" s="14">
        <v>0</v>
      </c>
      <c r="S376" s="20">
        <v>20000</v>
      </c>
      <c r="T376" s="30">
        <f t="shared" si="33"/>
        <v>18000</v>
      </c>
      <c r="U376" s="30">
        <f t="shared" si="34"/>
        <v>16000</v>
      </c>
      <c r="V376" s="30">
        <f t="shared" si="35"/>
        <v>14000</v>
      </c>
      <c r="W376" s="20">
        <v>20000</v>
      </c>
      <c r="X376" s="20">
        <v>20000</v>
      </c>
      <c r="Y376" s="20">
        <v>20000</v>
      </c>
      <c r="Z376" s="20">
        <v>20000</v>
      </c>
      <c r="AA376" s="20">
        <v>20000</v>
      </c>
      <c r="AB376" s="20">
        <v>0</v>
      </c>
      <c r="AC376" s="20">
        <v>0</v>
      </c>
      <c r="AD376" s="30">
        <f t="shared" si="30"/>
        <v>0</v>
      </c>
      <c r="AE376" s="30"/>
      <c r="AF376" s="30">
        <f t="shared" si="31"/>
        <v>0</v>
      </c>
      <c r="AG376" s="30"/>
      <c r="AH376" s="30">
        <f t="shared" si="32"/>
        <v>0</v>
      </c>
    </row>
    <row r="377" spans="1:34" x14ac:dyDescent="0.35">
      <c r="A377" t="s">
        <v>950</v>
      </c>
      <c r="B377" s="27">
        <v>8470310</v>
      </c>
      <c r="C377" s="1" t="s">
        <v>154</v>
      </c>
      <c r="D377" s="27">
        <v>425510</v>
      </c>
      <c r="E377" s="5" t="s">
        <v>37</v>
      </c>
      <c r="F377" s="1" t="s">
        <v>838</v>
      </c>
      <c r="G377" s="14"/>
      <c r="H377" s="14"/>
      <c r="I377" s="14"/>
      <c r="J377" s="14"/>
      <c r="K377" s="14"/>
      <c r="L377" s="14"/>
      <c r="M377" s="1" t="s">
        <v>20</v>
      </c>
      <c r="N377" s="1" t="s">
        <v>21</v>
      </c>
      <c r="O377" s="1" t="s">
        <v>22</v>
      </c>
      <c r="P377" s="1" t="s">
        <v>23</v>
      </c>
      <c r="Q377" s="14">
        <v>0</v>
      </c>
      <c r="R377" s="14">
        <v>0</v>
      </c>
      <c r="S377" s="20">
        <v>15000</v>
      </c>
      <c r="T377" s="30">
        <f t="shared" si="33"/>
        <v>13500</v>
      </c>
      <c r="U377" s="30">
        <f t="shared" si="34"/>
        <v>12000</v>
      </c>
      <c r="V377" s="30">
        <f t="shared" si="35"/>
        <v>10500</v>
      </c>
      <c r="W377" s="20">
        <v>20000</v>
      </c>
      <c r="X377" s="20">
        <v>20000</v>
      </c>
      <c r="Y377" s="20">
        <v>15000</v>
      </c>
      <c r="Z377" s="20">
        <v>20000</v>
      </c>
      <c r="AA377" s="20">
        <v>20000</v>
      </c>
      <c r="AB377" s="20">
        <v>0</v>
      </c>
      <c r="AC377" s="20">
        <v>2815.25</v>
      </c>
      <c r="AD377" s="30">
        <f t="shared" si="30"/>
        <v>0</v>
      </c>
      <c r="AE377" s="30"/>
      <c r="AF377" s="30">
        <f t="shared" si="31"/>
        <v>0</v>
      </c>
      <c r="AG377" s="30"/>
      <c r="AH377" s="30">
        <f t="shared" si="32"/>
        <v>0</v>
      </c>
    </row>
    <row r="378" spans="1:34" x14ac:dyDescent="0.35">
      <c r="A378" t="s">
        <v>950</v>
      </c>
      <c r="B378" s="27">
        <v>8470310</v>
      </c>
      <c r="C378" s="1" t="s">
        <v>154</v>
      </c>
      <c r="D378" s="27">
        <v>425760</v>
      </c>
      <c r="E378" s="5" t="s">
        <v>169</v>
      </c>
      <c r="F378" s="1" t="s">
        <v>837</v>
      </c>
      <c r="G378" s="14"/>
      <c r="H378" s="14"/>
      <c r="I378" s="14"/>
      <c r="J378" s="14"/>
      <c r="K378" s="14"/>
      <c r="L378" s="14"/>
      <c r="M378" s="1" t="s">
        <v>20</v>
      </c>
      <c r="N378" s="1" t="s">
        <v>21</v>
      </c>
      <c r="O378" s="1" t="s">
        <v>22</v>
      </c>
      <c r="P378" s="1" t="s">
        <v>23</v>
      </c>
      <c r="Q378" s="14">
        <v>0</v>
      </c>
      <c r="R378" s="14">
        <v>0</v>
      </c>
      <c r="S378" s="20">
        <v>150000</v>
      </c>
      <c r="T378" s="30">
        <f t="shared" si="33"/>
        <v>135000</v>
      </c>
      <c r="U378" s="30">
        <f t="shared" si="34"/>
        <v>120000</v>
      </c>
      <c r="V378" s="30">
        <f t="shared" si="35"/>
        <v>105000</v>
      </c>
      <c r="W378" s="20">
        <v>150000</v>
      </c>
      <c r="X378" s="20">
        <v>150000</v>
      </c>
      <c r="Y378" s="20">
        <v>150000</v>
      </c>
      <c r="Z378" s="20">
        <v>150000</v>
      </c>
      <c r="AA378" s="20">
        <v>150000</v>
      </c>
      <c r="AB378" s="20">
        <v>0</v>
      </c>
      <c r="AC378" s="20">
        <v>44454.41</v>
      </c>
      <c r="AD378" s="30">
        <f t="shared" si="30"/>
        <v>0</v>
      </c>
      <c r="AE378" s="30"/>
      <c r="AF378" s="30">
        <f t="shared" si="31"/>
        <v>0</v>
      </c>
      <c r="AG378" s="30"/>
      <c r="AH378" s="30">
        <f t="shared" si="32"/>
        <v>0</v>
      </c>
    </row>
    <row r="379" spans="1:34" x14ac:dyDescent="0.35">
      <c r="A379" t="s">
        <v>950</v>
      </c>
      <c r="B379" s="27">
        <v>8470310</v>
      </c>
      <c r="C379" s="1" t="s">
        <v>154</v>
      </c>
      <c r="D379" s="27">
        <v>425900</v>
      </c>
      <c r="E379" s="5" t="s">
        <v>40</v>
      </c>
      <c r="F379" s="1" t="s">
        <v>836</v>
      </c>
      <c r="G379" s="14"/>
      <c r="H379" s="14"/>
      <c r="I379" s="14"/>
      <c r="J379" s="14"/>
      <c r="K379" s="14"/>
      <c r="L379" s="14"/>
      <c r="M379" s="1" t="s">
        <v>20</v>
      </c>
      <c r="N379" s="1" t="s">
        <v>21</v>
      </c>
      <c r="O379" s="1" t="s">
        <v>22</v>
      </c>
      <c r="P379" s="1" t="s">
        <v>23</v>
      </c>
      <c r="Q379" s="14">
        <v>392</v>
      </c>
      <c r="R379" s="14">
        <v>392</v>
      </c>
      <c r="S379" s="20">
        <v>8500</v>
      </c>
      <c r="T379" s="30">
        <f t="shared" si="33"/>
        <v>7650</v>
      </c>
      <c r="U379" s="30">
        <f t="shared" si="34"/>
        <v>6800</v>
      </c>
      <c r="V379" s="30">
        <f t="shared" si="35"/>
        <v>5950</v>
      </c>
      <c r="W379" s="20">
        <v>10500</v>
      </c>
      <c r="X379" s="20">
        <v>11500</v>
      </c>
      <c r="Y379" s="20">
        <v>8500</v>
      </c>
      <c r="Z379" s="20">
        <v>10500</v>
      </c>
      <c r="AA379" s="20">
        <v>11500</v>
      </c>
      <c r="AB379" s="20">
        <v>0</v>
      </c>
      <c r="AC379" s="20">
        <v>8828.56</v>
      </c>
      <c r="AD379" s="30">
        <f t="shared" si="30"/>
        <v>0</v>
      </c>
      <c r="AE379" s="30"/>
      <c r="AF379" s="30">
        <f t="shared" si="31"/>
        <v>0</v>
      </c>
      <c r="AG379" s="30"/>
      <c r="AH379" s="30">
        <f t="shared" si="32"/>
        <v>0</v>
      </c>
    </row>
    <row r="380" spans="1:34" x14ac:dyDescent="0.35">
      <c r="A380" t="s">
        <v>950</v>
      </c>
      <c r="B380" s="27">
        <v>8470310</v>
      </c>
      <c r="C380" s="1" t="s">
        <v>154</v>
      </c>
      <c r="D380" s="27">
        <v>426610</v>
      </c>
      <c r="E380" s="5" t="s">
        <v>43</v>
      </c>
      <c r="F380" s="1" t="s">
        <v>835</v>
      </c>
      <c r="G380" s="14"/>
      <c r="H380" s="14"/>
      <c r="I380" s="14"/>
      <c r="J380" s="14"/>
      <c r="K380" s="14"/>
      <c r="L380" s="14"/>
      <c r="M380" s="1" t="s">
        <v>20</v>
      </c>
      <c r="N380" s="1" t="s">
        <v>21</v>
      </c>
      <c r="O380" s="1" t="s">
        <v>22</v>
      </c>
      <c r="P380" s="1" t="s">
        <v>23</v>
      </c>
      <c r="Q380" s="14">
        <v>8350</v>
      </c>
      <c r="R380" s="14">
        <v>8348.36</v>
      </c>
      <c r="S380" s="20">
        <v>9114</v>
      </c>
      <c r="T380" s="30">
        <f t="shared" si="33"/>
        <v>8202.6</v>
      </c>
      <c r="U380" s="30">
        <f t="shared" si="34"/>
        <v>7291.2000000000007</v>
      </c>
      <c r="V380" s="30">
        <f t="shared" si="35"/>
        <v>6379.7999999999993</v>
      </c>
      <c r="W380" s="20">
        <v>95569</v>
      </c>
      <c r="X380" s="20">
        <v>10048</v>
      </c>
      <c r="Y380" s="20">
        <v>9114</v>
      </c>
      <c r="Z380" s="20">
        <v>95569</v>
      </c>
      <c r="AA380" s="20">
        <v>10048</v>
      </c>
      <c r="AB380" s="20">
        <v>8771.1200000000008</v>
      </c>
      <c r="AC380" s="20">
        <v>16763.310000000001</v>
      </c>
      <c r="AD380" s="30">
        <f t="shared" si="30"/>
        <v>0</v>
      </c>
      <c r="AE380" s="30"/>
      <c r="AF380" s="30">
        <f t="shared" si="31"/>
        <v>0</v>
      </c>
      <c r="AG380" s="30"/>
      <c r="AH380" s="30">
        <f t="shared" si="32"/>
        <v>0</v>
      </c>
    </row>
    <row r="381" spans="1:34" x14ac:dyDescent="0.35">
      <c r="A381" t="s">
        <v>950</v>
      </c>
      <c r="B381" s="27">
        <v>8470310</v>
      </c>
      <c r="C381" s="1" t="s">
        <v>154</v>
      </c>
      <c r="D381" s="27">
        <v>428090</v>
      </c>
      <c r="E381" s="5" t="s">
        <v>52</v>
      </c>
      <c r="F381" s="1" t="s">
        <v>834</v>
      </c>
      <c r="G381" s="14"/>
      <c r="H381" s="14"/>
      <c r="I381" s="14"/>
      <c r="J381" s="14"/>
      <c r="K381" s="14"/>
      <c r="L381" s="14"/>
      <c r="M381" s="1" t="s">
        <v>20</v>
      </c>
      <c r="N381" s="1" t="s">
        <v>21</v>
      </c>
      <c r="O381" s="1" t="s">
        <v>22</v>
      </c>
      <c r="P381" s="1" t="s">
        <v>23</v>
      </c>
      <c r="Q381" s="14">
        <v>0</v>
      </c>
      <c r="R381" s="14">
        <v>0</v>
      </c>
      <c r="S381" s="20">
        <v>40000</v>
      </c>
      <c r="T381" s="30">
        <f t="shared" si="33"/>
        <v>36000</v>
      </c>
      <c r="U381" s="30">
        <f t="shared" si="34"/>
        <v>32000</v>
      </c>
      <c r="V381" s="30">
        <f t="shared" si="35"/>
        <v>28000</v>
      </c>
      <c r="W381" s="20">
        <v>40000</v>
      </c>
      <c r="X381" s="20">
        <v>40000</v>
      </c>
      <c r="Y381" s="20">
        <v>40000</v>
      </c>
      <c r="Z381" s="20">
        <v>40000</v>
      </c>
      <c r="AA381" s="20">
        <v>40000</v>
      </c>
      <c r="AB381" s="20">
        <v>0</v>
      </c>
      <c r="AC381" s="20">
        <v>0</v>
      </c>
      <c r="AD381" s="30">
        <f t="shared" si="30"/>
        <v>0</v>
      </c>
      <c r="AE381" s="30"/>
      <c r="AF381" s="30">
        <f t="shared" si="31"/>
        <v>0</v>
      </c>
      <c r="AG381" s="30"/>
      <c r="AH381" s="30">
        <f t="shared" si="32"/>
        <v>0</v>
      </c>
    </row>
    <row r="382" spans="1:34" x14ac:dyDescent="0.35">
      <c r="A382" t="s">
        <v>950</v>
      </c>
      <c r="B382" s="27">
        <v>8470310</v>
      </c>
      <c r="C382" s="1" t="s">
        <v>154</v>
      </c>
      <c r="D382" s="27">
        <v>436110</v>
      </c>
      <c r="E382" s="5" t="s">
        <v>64</v>
      </c>
      <c r="F382" s="1" t="s">
        <v>833</v>
      </c>
      <c r="G382" s="14"/>
      <c r="H382" s="14"/>
      <c r="I382" s="14"/>
      <c r="J382" s="14"/>
      <c r="K382" s="14"/>
      <c r="L382" s="14"/>
      <c r="M382" s="1" t="s">
        <v>20</v>
      </c>
      <c r="N382" s="1" t="s">
        <v>21</v>
      </c>
      <c r="O382" s="1" t="s">
        <v>22</v>
      </c>
      <c r="P382" s="1" t="s">
        <v>23</v>
      </c>
      <c r="Q382" s="14">
        <v>1</v>
      </c>
      <c r="R382" s="14">
        <v>0</v>
      </c>
      <c r="S382" s="20">
        <v>4000</v>
      </c>
      <c r="T382" s="30">
        <f t="shared" si="33"/>
        <v>3600</v>
      </c>
      <c r="U382" s="30">
        <f t="shared" si="34"/>
        <v>3200</v>
      </c>
      <c r="V382" s="30">
        <f t="shared" si="35"/>
        <v>2800</v>
      </c>
      <c r="W382" s="20">
        <v>4000</v>
      </c>
      <c r="X382" s="20">
        <v>4000</v>
      </c>
      <c r="Y382" s="20">
        <v>4000</v>
      </c>
      <c r="Z382" s="20">
        <v>4000</v>
      </c>
      <c r="AA382" s="20">
        <v>4000</v>
      </c>
      <c r="AB382" s="20">
        <v>300</v>
      </c>
      <c r="AC382" s="20">
        <v>0</v>
      </c>
      <c r="AD382" s="30">
        <f t="shared" si="30"/>
        <v>0</v>
      </c>
      <c r="AE382" s="30"/>
      <c r="AF382" s="30">
        <f t="shared" si="31"/>
        <v>0</v>
      </c>
      <c r="AG382" s="30"/>
      <c r="AH382" s="30">
        <f t="shared" si="32"/>
        <v>0</v>
      </c>
    </row>
    <row r="383" spans="1:34" x14ac:dyDescent="0.35">
      <c r="A383" t="s">
        <v>950</v>
      </c>
      <c r="B383" s="27">
        <v>8470315</v>
      </c>
      <c r="C383" s="1" t="s">
        <v>166</v>
      </c>
      <c r="D383" s="27">
        <v>420550</v>
      </c>
      <c r="E383" s="5" t="s">
        <v>18</v>
      </c>
      <c r="F383" s="1" t="s">
        <v>832</v>
      </c>
      <c r="G383" s="14"/>
      <c r="H383" s="14"/>
      <c r="I383" s="14"/>
      <c r="J383" s="14"/>
      <c r="K383" s="14"/>
      <c r="L383" s="14"/>
      <c r="M383" s="1" t="s">
        <v>20</v>
      </c>
      <c r="N383" s="1" t="s">
        <v>21</v>
      </c>
      <c r="O383" s="1" t="s">
        <v>22</v>
      </c>
      <c r="P383" s="1" t="s">
        <v>23</v>
      </c>
      <c r="Q383" s="14">
        <v>0</v>
      </c>
      <c r="R383" s="14">
        <v>0</v>
      </c>
      <c r="S383" s="20">
        <v>1000</v>
      </c>
      <c r="T383" s="30">
        <f t="shared" si="33"/>
        <v>900</v>
      </c>
      <c r="U383" s="30">
        <f t="shared" si="34"/>
        <v>800</v>
      </c>
      <c r="V383" s="30">
        <f t="shared" si="35"/>
        <v>700</v>
      </c>
      <c r="W383" s="20">
        <v>1000</v>
      </c>
      <c r="X383" s="20">
        <v>1000</v>
      </c>
      <c r="Y383" s="20">
        <v>1000</v>
      </c>
      <c r="Z383" s="20">
        <v>1000</v>
      </c>
      <c r="AA383" s="20">
        <v>1000</v>
      </c>
      <c r="AB383" s="20">
        <v>0</v>
      </c>
      <c r="AC383" s="20">
        <v>0</v>
      </c>
      <c r="AD383" s="30">
        <f t="shared" si="30"/>
        <v>0</v>
      </c>
      <c r="AE383" s="30"/>
      <c r="AF383" s="30">
        <f t="shared" si="31"/>
        <v>0</v>
      </c>
      <c r="AG383" s="30"/>
      <c r="AH383" s="30">
        <f t="shared" si="32"/>
        <v>0</v>
      </c>
    </row>
    <row r="384" spans="1:34" x14ac:dyDescent="0.35">
      <c r="A384" t="s">
        <v>950</v>
      </c>
      <c r="B384" s="27">
        <v>8470315</v>
      </c>
      <c r="C384" s="1" t="s">
        <v>166</v>
      </c>
      <c r="D384" s="27">
        <v>428090</v>
      </c>
      <c r="E384" s="5" t="s">
        <v>52</v>
      </c>
      <c r="F384" s="1" t="s">
        <v>831</v>
      </c>
      <c r="G384" s="14"/>
      <c r="H384" s="14"/>
      <c r="I384" s="14"/>
      <c r="J384" s="14"/>
      <c r="K384" s="14"/>
      <c r="L384" s="14"/>
      <c r="M384" s="1" t="s">
        <v>20</v>
      </c>
      <c r="N384" s="1" t="s">
        <v>21</v>
      </c>
      <c r="O384" s="1" t="s">
        <v>22</v>
      </c>
      <c r="P384" s="1" t="s">
        <v>23</v>
      </c>
      <c r="Q384" s="14">
        <v>0</v>
      </c>
      <c r="R384" s="14">
        <v>0</v>
      </c>
      <c r="S384" s="20">
        <v>10000</v>
      </c>
      <c r="T384" s="30">
        <f t="shared" si="33"/>
        <v>9000</v>
      </c>
      <c r="U384" s="30">
        <f t="shared" si="34"/>
        <v>8000</v>
      </c>
      <c r="V384" s="30">
        <f t="shared" si="35"/>
        <v>7000</v>
      </c>
      <c r="W384" s="20">
        <v>10000</v>
      </c>
      <c r="X384" s="20">
        <v>10000</v>
      </c>
      <c r="Y384" s="20">
        <v>10000</v>
      </c>
      <c r="Z384" s="20">
        <v>10000</v>
      </c>
      <c r="AA384" s="20">
        <v>10000</v>
      </c>
      <c r="AB384" s="20">
        <v>0</v>
      </c>
      <c r="AC384" s="20">
        <v>8000</v>
      </c>
      <c r="AD384" s="30">
        <f t="shared" si="30"/>
        <v>0</v>
      </c>
      <c r="AE384" s="30"/>
      <c r="AF384" s="30">
        <f t="shared" si="31"/>
        <v>0</v>
      </c>
      <c r="AG384" s="30"/>
      <c r="AH384" s="30">
        <f t="shared" si="32"/>
        <v>0</v>
      </c>
    </row>
    <row r="385" spans="1:34" x14ac:dyDescent="0.35">
      <c r="A385" t="s">
        <v>950</v>
      </c>
      <c r="B385" s="27">
        <v>8470315</v>
      </c>
      <c r="C385" s="1" t="s">
        <v>166</v>
      </c>
      <c r="D385" s="27">
        <v>436600</v>
      </c>
      <c r="E385" s="5" t="s">
        <v>163</v>
      </c>
      <c r="F385" s="1" t="s">
        <v>830</v>
      </c>
      <c r="G385" s="14"/>
      <c r="H385" s="14"/>
      <c r="I385" s="14"/>
      <c r="J385" s="14"/>
      <c r="K385" s="14"/>
      <c r="L385" s="14"/>
      <c r="M385" s="1" t="s">
        <v>20</v>
      </c>
      <c r="N385" s="1" t="s">
        <v>21</v>
      </c>
      <c r="O385" s="1" t="s">
        <v>22</v>
      </c>
      <c r="P385" s="1" t="s">
        <v>23</v>
      </c>
      <c r="Q385" s="14">
        <v>0</v>
      </c>
      <c r="R385" s="14">
        <v>0</v>
      </c>
      <c r="S385" s="20">
        <v>3000</v>
      </c>
      <c r="T385" s="30">
        <f t="shared" si="33"/>
        <v>2700</v>
      </c>
      <c r="U385" s="30">
        <f t="shared" si="34"/>
        <v>2400</v>
      </c>
      <c r="V385" s="30">
        <f t="shared" si="35"/>
        <v>2100</v>
      </c>
      <c r="W385" s="20">
        <v>3000</v>
      </c>
      <c r="X385" s="20">
        <v>3000</v>
      </c>
      <c r="Y385" s="20">
        <v>3000</v>
      </c>
      <c r="Z385" s="20">
        <v>3000</v>
      </c>
      <c r="AA385" s="20">
        <v>3000</v>
      </c>
      <c r="AB385" s="20">
        <v>2000</v>
      </c>
      <c r="AC385" s="20">
        <v>0</v>
      </c>
      <c r="AD385" s="30">
        <f t="shared" si="30"/>
        <v>0</v>
      </c>
      <c r="AE385" s="30"/>
      <c r="AF385" s="30">
        <f t="shared" si="31"/>
        <v>0</v>
      </c>
      <c r="AG385" s="30"/>
      <c r="AH385" s="30">
        <f t="shared" si="32"/>
        <v>0</v>
      </c>
    </row>
    <row r="386" spans="1:34" x14ac:dyDescent="0.35">
      <c r="A386" t="s">
        <v>950</v>
      </c>
      <c r="B386" s="27">
        <v>8470320</v>
      </c>
      <c r="C386" s="1" t="s">
        <v>183</v>
      </c>
      <c r="D386" s="27">
        <v>420550</v>
      </c>
      <c r="E386" s="5" t="s">
        <v>18</v>
      </c>
      <c r="F386" s="1" t="s">
        <v>829</v>
      </c>
      <c r="G386" s="14"/>
      <c r="H386" s="14"/>
      <c r="I386" s="14"/>
      <c r="J386" s="14"/>
      <c r="K386" s="14"/>
      <c r="L386" s="14"/>
      <c r="M386" s="1" t="s">
        <v>20</v>
      </c>
      <c r="N386" s="1" t="s">
        <v>21</v>
      </c>
      <c r="O386" s="1" t="s">
        <v>22</v>
      </c>
      <c r="P386" s="1" t="s">
        <v>23</v>
      </c>
      <c r="Q386" s="14">
        <v>0</v>
      </c>
      <c r="R386" s="14">
        <v>0</v>
      </c>
      <c r="S386" s="20">
        <v>20000</v>
      </c>
      <c r="T386" s="30">
        <f t="shared" si="33"/>
        <v>18000</v>
      </c>
      <c r="U386" s="30">
        <f t="shared" si="34"/>
        <v>16000</v>
      </c>
      <c r="V386" s="30">
        <f t="shared" si="35"/>
        <v>14000</v>
      </c>
      <c r="W386" s="20">
        <v>60000</v>
      </c>
      <c r="X386" s="20">
        <v>60000</v>
      </c>
      <c r="Y386" s="20">
        <v>20000</v>
      </c>
      <c r="Z386" s="20">
        <v>60000</v>
      </c>
      <c r="AA386" s="20">
        <v>60000</v>
      </c>
      <c r="AB386" s="20">
        <v>0</v>
      </c>
      <c r="AC386" s="20">
        <v>0</v>
      </c>
      <c r="AD386" s="30">
        <f t="shared" si="30"/>
        <v>0</v>
      </c>
      <c r="AE386" s="30"/>
      <c r="AF386" s="30">
        <f t="shared" si="31"/>
        <v>0</v>
      </c>
      <c r="AG386" s="30"/>
      <c r="AH386" s="30">
        <f t="shared" si="32"/>
        <v>0</v>
      </c>
    </row>
    <row r="387" spans="1:34" x14ac:dyDescent="0.35">
      <c r="A387" t="s">
        <v>950</v>
      </c>
      <c r="B387" s="27">
        <v>8470320</v>
      </c>
      <c r="C387" s="1" t="s">
        <v>183</v>
      </c>
      <c r="D387" s="27">
        <v>425510</v>
      </c>
      <c r="E387" s="5" t="s">
        <v>37</v>
      </c>
      <c r="F387" s="1" t="s">
        <v>828</v>
      </c>
      <c r="G387" s="14"/>
      <c r="H387" s="14"/>
      <c r="I387" s="14"/>
      <c r="J387" s="14"/>
      <c r="K387" s="14"/>
      <c r="L387" s="14"/>
      <c r="M387" s="1" t="s">
        <v>20</v>
      </c>
      <c r="N387" s="1" t="s">
        <v>21</v>
      </c>
      <c r="O387" s="1" t="s">
        <v>22</v>
      </c>
      <c r="P387" s="1" t="s">
        <v>23</v>
      </c>
      <c r="Q387" s="14">
        <v>0</v>
      </c>
      <c r="R387" s="14">
        <v>0</v>
      </c>
      <c r="S387" s="20">
        <v>30000</v>
      </c>
      <c r="T387" s="30">
        <f t="shared" si="33"/>
        <v>27000</v>
      </c>
      <c r="U387" s="30">
        <f t="shared" si="34"/>
        <v>24000</v>
      </c>
      <c r="V387" s="30">
        <f t="shared" si="35"/>
        <v>21000</v>
      </c>
      <c r="W387" s="20">
        <v>30000</v>
      </c>
      <c r="X387" s="20">
        <v>30000</v>
      </c>
      <c r="Y387" s="20">
        <v>30000</v>
      </c>
      <c r="Z387" s="20">
        <v>30000</v>
      </c>
      <c r="AA387" s="20">
        <v>30000</v>
      </c>
      <c r="AB387" s="20">
        <v>0</v>
      </c>
      <c r="AC387" s="20">
        <v>0</v>
      </c>
      <c r="AD387" s="30">
        <f t="shared" ref="AD387:AD450" si="36">S387-Y387</f>
        <v>0</v>
      </c>
      <c r="AE387" s="30"/>
      <c r="AF387" s="30">
        <f t="shared" ref="AF387:AF450" si="37">W387-Z387</f>
        <v>0</v>
      </c>
      <c r="AG387" s="30"/>
      <c r="AH387" s="30">
        <f t="shared" ref="AH387:AH450" si="38">X387-AA387</f>
        <v>0</v>
      </c>
    </row>
    <row r="388" spans="1:34" x14ac:dyDescent="0.35">
      <c r="A388" t="s">
        <v>950</v>
      </c>
      <c r="B388" s="27">
        <v>8470320</v>
      </c>
      <c r="C388" s="1" t="s">
        <v>183</v>
      </c>
      <c r="D388" s="27">
        <v>425760</v>
      </c>
      <c r="E388" s="5" t="s">
        <v>169</v>
      </c>
      <c r="F388" s="1" t="s">
        <v>827</v>
      </c>
      <c r="G388" s="14"/>
      <c r="H388" s="14"/>
      <c r="I388" s="14"/>
      <c r="J388" s="14"/>
      <c r="K388" s="14"/>
      <c r="L388" s="14"/>
      <c r="M388" s="1" t="s">
        <v>20</v>
      </c>
      <c r="N388" s="1" t="s">
        <v>21</v>
      </c>
      <c r="O388" s="1" t="s">
        <v>22</v>
      </c>
      <c r="P388" s="1" t="s">
        <v>23</v>
      </c>
      <c r="Q388" s="14">
        <v>0</v>
      </c>
      <c r="R388" s="14">
        <v>0</v>
      </c>
      <c r="S388" s="20">
        <v>25000</v>
      </c>
      <c r="T388" s="30">
        <f t="shared" ref="T388:T450" si="39">S388*0.9</f>
        <v>22500</v>
      </c>
      <c r="U388" s="30">
        <f t="shared" ref="U388:U450" si="40">S388*0.8</f>
        <v>20000</v>
      </c>
      <c r="V388" s="30">
        <f t="shared" ref="V388:V450" si="41">S388*0.7</f>
        <v>17500</v>
      </c>
      <c r="W388" s="20">
        <v>30000</v>
      </c>
      <c r="X388" s="20">
        <v>35000</v>
      </c>
      <c r="Y388" s="20">
        <v>25000</v>
      </c>
      <c r="Z388" s="20">
        <v>30000</v>
      </c>
      <c r="AA388" s="20">
        <v>35000</v>
      </c>
      <c r="AB388" s="20">
        <v>0</v>
      </c>
      <c r="AC388" s="20">
        <v>0</v>
      </c>
      <c r="AD388" s="30">
        <f t="shared" si="36"/>
        <v>0</v>
      </c>
      <c r="AE388" s="30"/>
      <c r="AF388" s="30">
        <f t="shared" si="37"/>
        <v>0</v>
      </c>
      <c r="AG388" s="30"/>
      <c r="AH388" s="30">
        <f t="shared" si="38"/>
        <v>0</v>
      </c>
    </row>
    <row r="389" spans="1:34" x14ac:dyDescent="0.35">
      <c r="A389" t="s">
        <v>950</v>
      </c>
      <c r="B389" s="27">
        <v>8470320</v>
      </c>
      <c r="C389" s="1" t="s">
        <v>183</v>
      </c>
      <c r="D389" s="27">
        <v>425900</v>
      </c>
      <c r="E389" s="5" t="s">
        <v>40</v>
      </c>
      <c r="F389" s="1" t="s">
        <v>826</v>
      </c>
      <c r="G389" s="14"/>
      <c r="H389" s="14"/>
      <c r="I389" s="14"/>
      <c r="J389" s="14"/>
      <c r="K389" s="14"/>
      <c r="L389" s="14"/>
      <c r="M389" s="1" t="s">
        <v>20</v>
      </c>
      <c r="N389" s="1" t="s">
        <v>21</v>
      </c>
      <c r="O389" s="1" t="s">
        <v>22</v>
      </c>
      <c r="P389" s="1" t="s">
        <v>23</v>
      </c>
      <c r="Q389" s="14">
        <v>1890</v>
      </c>
      <c r="R389" s="14">
        <v>1890</v>
      </c>
      <c r="S389" s="20">
        <v>20000</v>
      </c>
      <c r="T389" s="30">
        <f t="shared" si="39"/>
        <v>18000</v>
      </c>
      <c r="U389" s="30">
        <f t="shared" si="40"/>
        <v>16000</v>
      </c>
      <c r="V389" s="30">
        <f t="shared" si="41"/>
        <v>14000</v>
      </c>
      <c r="W389" s="20">
        <v>25000</v>
      </c>
      <c r="X389" s="20">
        <v>20000</v>
      </c>
      <c r="Y389" s="20">
        <v>20000</v>
      </c>
      <c r="Z389" s="20">
        <v>25000</v>
      </c>
      <c r="AA389" s="20">
        <v>20000</v>
      </c>
      <c r="AB389" s="20">
        <v>3305</v>
      </c>
      <c r="AC389" s="20">
        <v>8822.5</v>
      </c>
      <c r="AD389" s="30">
        <f t="shared" si="36"/>
        <v>0</v>
      </c>
      <c r="AE389" s="30"/>
      <c r="AF389" s="30">
        <f t="shared" si="37"/>
        <v>0</v>
      </c>
      <c r="AG389" s="30"/>
      <c r="AH389" s="30">
        <f t="shared" si="38"/>
        <v>0</v>
      </c>
    </row>
    <row r="390" spans="1:34" x14ac:dyDescent="0.35">
      <c r="A390" t="s">
        <v>950</v>
      </c>
      <c r="B390" s="27">
        <v>8470320</v>
      </c>
      <c r="C390" s="1" t="s">
        <v>183</v>
      </c>
      <c r="D390" s="27">
        <v>428090</v>
      </c>
      <c r="E390" s="5" t="s">
        <v>52</v>
      </c>
      <c r="F390" s="1" t="s">
        <v>825</v>
      </c>
      <c r="G390" s="14"/>
      <c r="H390" s="14"/>
      <c r="I390" s="14"/>
      <c r="J390" s="14"/>
      <c r="K390" s="14"/>
      <c r="L390" s="14"/>
      <c r="M390" s="1" t="s">
        <v>20</v>
      </c>
      <c r="N390" s="1" t="s">
        <v>21</v>
      </c>
      <c r="O390" s="1" t="s">
        <v>22</v>
      </c>
      <c r="P390" s="1" t="s">
        <v>23</v>
      </c>
      <c r="Q390" s="14">
        <v>0</v>
      </c>
      <c r="R390" s="14">
        <v>0</v>
      </c>
      <c r="S390" s="20">
        <v>35000</v>
      </c>
      <c r="T390" s="30">
        <f t="shared" si="39"/>
        <v>31500</v>
      </c>
      <c r="U390" s="30">
        <f t="shared" si="40"/>
        <v>28000</v>
      </c>
      <c r="V390" s="30">
        <f t="shared" si="41"/>
        <v>24500</v>
      </c>
      <c r="W390" s="20">
        <v>35000</v>
      </c>
      <c r="X390" s="20">
        <v>35000</v>
      </c>
      <c r="Y390" s="20">
        <v>35000</v>
      </c>
      <c r="Z390" s="20">
        <v>35000</v>
      </c>
      <c r="AA390" s="20">
        <v>35000</v>
      </c>
      <c r="AB390" s="20">
        <v>43833.5</v>
      </c>
      <c r="AC390" s="20">
        <v>7261.61</v>
      </c>
      <c r="AD390" s="30">
        <f t="shared" si="36"/>
        <v>0</v>
      </c>
      <c r="AE390" s="30"/>
      <c r="AF390" s="30">
        <f t="shared" si="37"/>
        <v>0</v>
      </c>
      <c r="AG390" s="30"/>
      <c r="AH390" s="30">
        <f t="shared" si="38"/>
        <v>0</v>
      </c>
    </row>
    <row r="391" spans="1:34" x14ac:dyDescent="0.35">
      <c r="A391" t="s">
        <v>950</v>
      </c>
      <c r="B391" s="27">
        <v>8470320</v>
      </c>
      <c r="C391" s="1" t="s">
        <v>183</v>
      </c>
      <c r="D391" s="27">
        <v>436110</v>
      </c>
      <c r="E391" s="5" t="s">
        <v>64</v>
      </c>
      <c r="F391" s="1" t="s">
        <v>824</v>
      </c>
      <c r="G391" s="14"/>
      <c r="H391" s="14"/>
      <c r="I391" s="14"/>
      <c r="J391" s="14"/>
      <c r="K391" s="14"/>
      <c r="L391" s="14"/>
      <c r="M391" s="1" t="s">
        <v>20</v>
      </c>
      <c r="N391" s="1" t="s">
        <v>21</v>
      </c>
      <c r="O391" s="1" t="s">
        <v>22</v>
      </c>
      <c r="P391" s="1" t="s">
        <v>23</v>
      </c>
      <c r="Q391" s="14">
        <v>1</v>
      </c>
      <c r="R391" s="14">
        <v>0</v>
      </c>
      <c r="S391" s="20">
        <v>35000</v>
      </c>
      <c r="T391" s="30">
        <f t="shared" si="39"/>
        <v>31500</v>
      </c>
      <c r="U391" s="30">
        <f t="shared" si="40"/>
        <v>28000</v>
      </c>
      <c r="V391" s="30">
        <f t="shared" si="41"/>
        <v>24500</v>
      </c>
      <c r="W391" s="20">
        <v>35000</v>
      </c>
      <c r="X391" s="20">
        <v>35000</v>
      </c>
      <c r="Y391" s="20">
        <v>35000</v>
      </c>
      <c r="Z391" s="20">
        <v>35000</v>
      </c>
      <c r="AA391" s="20">
        <v>35000</v>
      </c>
      <c r="AB391" s="20">
        <v>0</v>
      </c>
      <c r="AC391" s="20">
        <v>0</v>
      </c>
      <c r="AD391" s="30">
        <f t="shared" si="36"/>
        <v>0</v>
      </c>
      <c r="AE391" s="30"/>
      <c r="AF391" s="30">
        <f t="shared" si="37"/>
        <v>0</v>
      </c>
      <c r="AG391" s="30"/>
      <c r="AH391" s="30">
        <f t="shared" si="38"/>
        <v>0</v>
      </c>
    </row>
    <row r="392" spans="1:34" x14ac:dyDescent="0.35">
      <c r="A392" t="s">
        <v>950</v>
      </c>
      <c r="B392" s="27">
        <v>8470320</v>
      </c>
      <c r="C392" s="1" t="s">
        <v>183</v>
      </c>
      <c r="D392" s="27">
        <v>436600</v>
      </c>
      <c r="E392" s="5" t="s">
        <v>163</v>
      </c>
      <c r="F392" s="1" t="s">
        <v>823</v>
      </c>
      <c r="G392" s="14"/>
      <c r="H392" s="14"/>
      <c r="I392" s="14"/>
      <c r="J392" s="14"/>
      <c r="K392" s="14"/>
      <c r="L392" s="14"/>
      <c r="M392" s="1" t="s">
        <v>20</v>
      </c>
      <c r="N392" s="1" t="s">
        <v>21</v>
      </c>
      <c r="O392" s="1" t="s">
        <v>22</v>
      </c>
      <c r="P392" s="1" t="s">
        <v>23</v>
      </c>
      <c r="Q392" s="14">
        <v>0</v>
      </c>
      <c r="R392" s="14">
        <v>0</v>
      </c>
      <c r="S392" s="20">
        <v>45000</v>
      </c>
      <c r="T392" s="30">
        <f t="shared" si="39"/>
        <v>40500</v>
      </c>
      <c r="U392" s="30">
        <f t="shared" si="40"/>
        <v>36000</v>
      </c>
      <c r="V392" s="30">
        <f t="shared" si="41"/>
        <v>31499.999999999996</v>
      </c>
      <c r="W392" s="20">
        <v>45000</v>
      </c>
      <c r="X392" s="20">
        <v>45000</v>
      </c>
      <c r="Y392" s="20">
        <v>45000</v>
      </c>
      <c r="Z392" s="20">
        <v>45000</v>
      </c>
      <c r="AA392" s="20">
        <v>45000</v>
      </c>
      <c r="AB392" s="20">
        <v>21750</v>
      </c>
      <c r="AC392" s="20">
        <v>0</v>
      </c>
      <c r="AD392" s="30">
        <f t="shared" si="36"/>
        <v>0</v>
      </c>
      <c r="AE392" s="30"/>
      <c r="AF392" s="30">
        <f t="shared" si="37"/>
        <v>0</v>
      </c>
      <c r="AG392" s="30"/>
      <c r="AH392" s="30">
        <f t="shared" si="38"/>
        <v>0</v>
      </c>
    </row>
    <row r="393" spans="1:34" x14ac:dyDescent="0.35">
      <c r="A393" t="s">
        <v>950</v>
      </c>
      <c r="B393" s="27">
        <v>8470325</v>
      </c>
      <c r="C393" s="1" t="s">
        <v>190</v>
      </c>
      <c r="D393" s="27">
        <v>420550</v>
      </c>
      <c r="E393" s="5" t="s">
        <v>18</v>
      </c>
      <c r="F393" s="1" t="s">
        <v>822</v>
      </c>
      <c r="G393" s="14"/>
      <c r="H393" s="14"/>
      <c r="I393" s="14"/>
      <c r="J393" s="14"/>
      <c r="K393" s="14"/>
      <c r="L393" s="14"/>
      <c r="M393" s="1" t="s">
        <v>20</v>
      </c>
      <c r="N393" s="1" t="s">
        <v>21</v>
      </c>
      <c r="O393" s="1" t="s">
        <v>22</v>
      </c>
      <c r="P393" s="1" t="s">
        <v>23</v>
      </c>
      <c r="Q393" s="14">
        <v>0</v>
      </c>
      <c r="R393" s="14">
        <v>0</v>
      </c>
      <c r="S393" s="20">
        <v>4000</v>
      </c>
      <c r="T393" s="30">
        <f t="shared" si="39"/>
        <v>3600</v>
      </c>
      <c r="U393" s="30">
        <f t="shared" si="40"/>
        <v>3200</v>
      </c>
      <c r="V393" s="30">
        <f t="shared" si="41"/>
        <v>2800</v>
      </c>
      <c r="W393" s="20">
        <v>4200</v>
      </c>
      <c r="X393" s="20">
        <v>4000</v>
      </c>
      <c r="Y393" s="20">
        <v>4000</v>
      </c>
      <c r="Z393" s="20">
        <v>4200</v>
      </c>
      <c r="AA393" s="20">
        <v>4000</v>
      </c>
      <c r="AB393" s="20">
        <v>0</v>
      </c>
      <c r="AC393" s="20">
        <v>1000</v>
      </c>
      <c r="AD393" s="30">
        <f t="shared" si="36"/>
        <v>0</v>
      </c>
      <c r="AE393" s="30"/>
      <c r="AF393" s="30">
        <f t="shared" si="37"/>
        <v>0</v>
      </c>
      <c r="AG393" s="30"/>
      <c r="AH393" s="30">
        <f t="shared" si="38"/>
        <v>0</v>
      </c>
    </row>
    <row r="394" spans="1:34" x14ac:dyDescent="0.35">
      <c r="A394" t="s">
        <v>950</v>
      </c>
      <c r="B394" s="27">
        <v>8470325</v>
      </c>
      <c r="C394" s="1" t="s">
        <v>190</v>
      </c>
      <c r="D394" s="27">
        <v>425510</v>
      </c>
      <c r="E394" s="5" t="s">
        <v>37</v>
      </c>
      <c r="F394" s="1" t="s">
        <v>821</v>
      </c>
      <c r="G394" s="14"/>
      <c r="H394" s="14"/>
      <c r="I394" s="14"/>
      <c r="J394" s="14"/>
      <c r="K394" s="14"/>
      <c r="L394" s="14"/>
      <c r="M394" s="1" t="s">
        <v>20</v>
      </c>
      <c r="N394" s="1" t="s">
        <v>21</v>
      </c>
      <c r="O394" s="1" t="s">
        <v>22</v>
      </c>
      <c r="P394" s="1" t="s">
        <v>23</v>
      </c>
      <c r="Q394" s="14">
        <v>0</v>
      </c>
      <c r="R394" s="14">
        <v>0</v>
      </c>
      <c r="S394" s="20">
        <v>6600</v>
      </c>
      <c r="T394" s="30">
        <f t="shared" si="39"/>
        <v>5940</v>
      </c>
      <c r="U394" s="30">
        <f t="shared" si="40"/>
        <v>5280</v>
      </c>
      <c r="V394" s="30">
        <f t="shared" si="41"/>
        <v>4620</v>
      </c>
      <c r="W394" s="20">
        <v>6600</v>
      </c>
      <c r="X394" s="20">
        <v>6600</v>
      </c>
      <c r="Y394" s="20">
        <v>6600</v>
      </c>
      <c r="Z394" s="20">
        <v>6600</v>
      </c>
      <c r="AA394" s="20">
        <v>6600</v>
      </c>
      <c r="AB394" s="20">
        <v>3234.45</v>
      </c>
      <c r="AC394" s="20">
        <v>2055.1999999999998</v>
      </c>
      <c r="AD394" s="30">
        <f t="shared" si="36"/>
        <v>0</v>
      </c>
      <c r="AE394" s="30"/>
      <c r="AF394" s="30">
        <f t="shared" si="37"/>
        <v>0</v>
      </c>
      <c r="AG394" s="30"/>
      <c r="AH394" s="30">
        <f t="shared" si="38"/>
        <v>0</v>
      </c>
    </row>
    <row r="395" spans="1:34" x14ac:dyDescent="0.35">
      <c r="A395" t="s">
        <v>950</v>
      </c>
      <c r="B395" s="27">
        <v>8470325</v>
      </c>
      <c r="C395" s="1" t="s">
        <v>190</v>
      </c>
      <c r="D395" s="27">
        <v>425760</v>
      </c>
      <c r="E395" s="5" t="s">
        <v>169</v>
      </c>
      <c r="F395" s="1" t="s">
        <v>820</v>
      </c>
      <c r="G395" s="14"/>
      <c r="H395" s="14"/>
      <c r="I395" s="14"/>
      <c r="J395" s="14"/>
      <c r="K395" s="14"/>
      <c r="L395" s="14"/>
      <c r="M395" s="1" t="s">
        <v>20</v>
      </c>
      <c r="N395" s="1" t="s">
        <v>21</v>
      </c>
      <c r="O395" s="1" t="s">
        <v>22</v>
      </c>
      <c r="P395" s="1" t="s">
        <v>23</v>
      </c>
      <c r="Q395" s="14">
        <v>0</v>
      </c>
      <c r="R395" s="14">
        <v>0</v>
      </c>
      <c r="S395" s="20">
        <v>5000</v>
      </c>
      <c r="T395" s="30">
        <f t="shared" si="39"/>
        <v>4500</v>
      </c>
      <c r="U395" s="30">
        <f t="shared" si="40"/>
        <v>4000</v>
      </c>
      <c r="V395" s="30">
        <f t="shared" si="41"/>
        <v>3500</v>
      </c>
      <c r="W395" s="20">
        <v>5000</v>
      </c>
      <c r="X395" s="20">
        <v>7500</v>
      </c>
      <c r="Y395" s="20">
        <v>5000</v>
      </c>
      <c r="Z395" s="20">
        <v>5000</v>
      </c>
      <c r="AA395" s="20">
        <v>7500</v>
      </c>
      <c r="AB395" s="20">
        <v>0</v>
      </c>
      <c r="AC395" s="20">
        <v>2175</v>
      </c>
      <c r="AD395" s="30">
        <f t="shared" si="36"/>
        <v>0</v>
      </c>
      <c r="AE395" s="30"/>
      <c r="AF395" s="30">
        <f t="shared" si="37"/>
        <v>0</v>
      </c>
      <c r="AG395" s="30"/>
      <c r="AH395" s="30">
        <f t="shared" si="38"/>
        <v>0</v>
      </c>
    </row>
    <row r="396" spans="1:34" x14ac:dyDescent="0.35">
      <c r="A396" t="s">
        <v>950</v>
      </c>
      <c r="B396" s="27">
        <v>8470325</v>
      </c>
      <c r="C396" s="1" t="s">
        <v>190</v>
      </c>
      <c r="D396" s="27">
        <v>425770</v>
      </c>
      <c r="E396" s="5" t="s">
        <v>132</v>
      </c>
      <c r="F396" s="1" t="s">
        <v>819</v>
      </c>
      <c r="G396" s="14"/>
      <c r="H396" s="14"/>
      <c r="I396" s="14"/>
      <c r="J396" s="14"/>
      <c r="K396" s="14"/>
      <c r="L396" s="14"/>
      <c r="M396" s="1" t="s">
        <v>20</v>
      </c>
      <c r="N396" s="1" t="s">
        <v>21</v>
      </c>
      <c r="O396" s="1" t="s">
        <v>22</v>
      </c>
      <c r="P396" s="1" t="s">
        <v>23</v>
      </c>
      <c r="Q396" s="14">
        <v>12269</v>
      </c>
      <c r="R396" s="14">
        <v>12268.15</v>
      </c>
      <c r="S396" s="20">
        <v>165000</v>
      </c>
      <c r="T396" s="30">
        <f t="shared" si="39"/>
        <v>148500</v>
      </c>
      <c r="U396" s="30">
        <f t="shared" si="40"/>
        <v>132000</v>
      </c>
      <c r="V396" s="30">
        <f t="shared" si="41"/>
        <v>115499.99999999999</v>
      </c>
      <c r="W396" s="20">
        <v>180000</v>
      </c>
      <c r="X396" s="20">
        <v>195000</v>
      </c>
      <c r="Y396" s="20">
        <v>165000</v>
      </c>
      <c r="Z396" s="20">
        <v>180000</v>
      </c>
      <c r="AA396" s="20">
        <v>195000</v>
      </c>
      <c r="AB396" s="20">
        <v>48187</v>
      </c>
      <c r="AC396" s="20">
        <v>54381.54</v>
      </c>
      <c r="AD396" s="30">
        <f t="shared" si="36"/>
        <v>0</v>
      </c>
      <c r="AE396" s="30"/>
      <c r="AF396" s="30">
        <f t="shared" si="37"/>
        <v>0</v>
      </c>
      <c r="AG396" s="30"/>
      <c r="AH396" s="30">
        <f t="shared" si="38"/>
        <v>0</v>
      </c>
    </row>
    <row r="397" spans="1:34" x14ac:dyDescent="0.35">
      <c r="A397" t="s">
        <v>950</v>
      </c>
      <c r="B397" s="27">
        <v>8470325</v>
      </c>
      <c r="C397" s="1" t="s">
        <v>190</v>
      </c>
      <c r="D397" s="27">
        <v>425900</v>
      </c>
      <c r="E397" s="5" t="s">
        <v>40</v>
      </c>
      <c r="F397" s="1" t="s">
        <v>818</v>
      </c>
      <c r="G397" s="14"/>
      <c r="H397" s="14"/>
      <c r="I397" s="14"/>
      <c r="J397" s="14"/>
      <c r="K397" s="14"/>
      <c r="L397" s="14"/>
      <c r="M397" s="1" t="s">
        <v>20</v>
      </c>
      <c r="N397" s="1" t="s">
        <v>21</v>
      </c>
      <c r="O397" s="1" t="s">
        <v>22</v>
      </c>
      <c r="P397" s="1" t="s">
        <v>23</v>
      </c>
      <c r="Q397" s="14">
        <v>1502</v>
      </c>
      <c r="R397" s="14">
        <v>1502.43</v>
      </c>
      <c r="S397" s="20">
        <v>0</v>
      </c>
      <c r="T397" s="30">
        <f t="shared" si="39"/>
        <v>0</v>
      </c>
      <c r="U397" s="30">
        <f t="shared" si="40"/>
        <v>0</v>
      </c>
      <c r="V397" s="30">
        <f t="shared" si="41"/>
        <v>0</v>
      </c>
      <c r="W397" s="20">
        <v>0</v>
      </c>
      <c r="X397" s="20">
        <v>0</v>
      </c>
      <c r="Y397" s="20">
        <v>0</v>
      </c>
      <c r="Z397" s="20">
        <v>0</v>
      </c>
      <c r="AA397" s="20">
        <v>0</v>
      </c>
      <c r="AB397" s="20">
        <v>6276.65</v>
      </c>
      <c r="AC397" s="20">
        <v>6245.21</v>
      </c>
      <c r="AD397" s="30">
        <f t="shared" si="36"/>
        <v>0</v>
      </c>
      <c r="AE397" s="30"/>
      <c r="AF397" s="30">
        <f t="shared" si="37"/>
        <v>0</v>
      </c>
      <c r="AG397" s="30"/>
      <c r="AH397" s="30">
        <f t="shared" si="38"/>
        <v>0</v>
      </c>
    </row>
    <row r="398" spans="1:34" x14ac:dyDescent="0.35">
      <c r="A398" t="s">
        <v>950</v>
      </c>
      <c r="B398" s="27">
        <v>8470325</v>
      </c>
      <c r="C398" s="1" t="s">
        <v>190</v>
      </c>
      <c r="D398" s="27">
        <v>428090</v>
      </c>
      <c r="E398" s="5" t="s">
        <v>52</v>
      </c>
      <c r="F398" s="1" t="s">
        <v>817</v>
      </c>
      <c r="G398" s="14"/>
      <c r="H398" s="14"/>
      <c r="I398" s="14"/>
      <c r="J398" s="14"/>
      <c r="K398" s="14"/>
      <c r="L398" s="14"/>
      <c r="M398" s="1" t="s">
        <v>20</v>
      </c>
      <c r="N398" s="1" t="s">
        <v>21</v>
      </c>
      <c r="O398" s="1" t="s">
        <v>22</v>
      </c>
      <c r="P398" s="1" t="s">
        <v>23</v>
      </c>
      <c r="Q398" s="14">
        <v>26479</v>
      </c>
      <c r="R398" s="14">
        <v>26476.67</v>
      </c>
      <c r="S398" s="20">
        <v>30000</v>
      </c>
      <c r="T398" s="30">
        <f t="shared" si="39"/>
        <v>27000</v>
      </c>
      <c r="U398" s="30">
        <f t="shared" si="40"/>
        <v>24000</v>
      </c>
      <c r="V398" s="30">
        <f t="shared" si="41"/>
        <v>21000</v>
      </c>
      <c r="W398" s="20">
        <v>30000</v>
      </c>
      <c r="X398" s="20">
        <v>30000</v>
      </c>
      <c r="Y398" s="20">
        <v>30000</v>
      </c>
      <c r="Z398" s="20">
        <v>30000</v>
      </c>
      <c r="AA398" s="20">
        <v>30000</v>
      </c>
      <c r="AB398" s="20">
        <v>17659.5</v>
      </c>
      <c r="AC398" s="20">
        <v>88609.52</v>
      </c>
      <c r="AD398" s="30">
        <f t="shared" si="36"/>
        <v>0</v>
      </c>
      <c r="AE398" s="30"/>
      <c r="AF398" s="30">
        <f t="shared" si="37"/>
        <v>0</v>
      </c>
      <c r="AG398" s="30"/>
      <c r="AH398" s="30">
        <f t="shared" si="38"/>
        <v>0</v>
      </c>
    </row>
    <row r="399" spans="1:34" x14ac:dyDescent="0.35">
      <c r="A399" t="s">
        <v>950</v>
      </c>
      <c r="B399" s="27">
        <v>8470325</v>
      </c>
      <c r="C399" s="1" t="s">
        <v>190</v>
      </c>
      <c r="D399" s="27">
        <v>435350</v>
      </c>
      <c r="E399" s="5" t="s">
        <v>144</v>
      </c>
      <c r="F399" s="1" t="s">
        <v>816</v>
      </c>
      <c r="G399" s="14"/>
      <c r="H399" s="14"/>
      <c r="I399" s="14"/>
      <c r="J399" s="14"/>
      <c r="K399" s="14"/>
      <c r="L399" s="14"/>
      <c r="M399" s="1" t="s">
        <v>20</v>
      </c>
      <c r="N399" s="1" t="s">
        <v>21</v>
      </c>
      <c r="O399" s="1" t="s">
        <v>22</v>
      </c>
      <c r="P399" s="1" t="s">
        <v>23</v>
      </c>
      <c r="Q399" s="14">
        <v>0</v>
      </c>
      <c r="R399" s="14">
        <v>0</v>
      </c>
      <c r="S399" s="20">
        <v>80000</v>
      </c>
      <c r="T399" s="30">
        <f t="shared" si="39"/>
        <v>72000</v>
      </c>
      <c r="U399" s="30">
        <f t="shared" si="40"/>
        <v>64000</v>
      </c>
      <c r="V399" s="30">
        <f t="shared" si="41"/>
        <v>56000</v>
      </c>
      <c r="W399" s="20">
        <v>80000</v>
      </c>
      <c r="X399" s="20">
        <v>80000</v>
      </c>
      <c r="Y399" s="20">
        <v>80000</v>
      </c>
      <c r="Z399" s="20">
        <v>80000</v>
      </c>
      <c r="AA399" s="20">
        <v>80000</v>
      </c>
      <c r="AB399" s="20">
        <v>0</v>
      </c>
      <c r="AC399" s="20">
        <v>0</v>
      </c>
      <c r="AD399" s="30">
        <f t="shared" si="36"/>
        <v>0</v>
      </c>
      <c r="AE399" s="30"/>
      <c r="AF399" s="30">
        <f t="shared" si="37"/>
        <v>0</v>
      </c>
      <c r="AG399" s="30"/>
      <c r="AH399" s="30">
        <f t="shared" si="38"/>
        <v>0</v>
      </c>
    </row>
    <row r="400" spans="1:34" x14ac:dyDescent="0.35">
      <c r="A400" t="s">
        <v>950</v>
      </c>
      <c r="B400" s="27">
        <v>8470325</v>
      </c>
      <c r="C400" s="1" t="s">
        <v>190</v>
      </c>
      <c r="D400" s="27">
        <v>436600</v>
      </c>
      <c r="E400" s="5" t="s">
        <v>163</v>
      </c>
      <c r="F400" s="1" t="s">
        <v>815</v>
      </c>
      <c r="G400" s="14"/>
      <c r="H400" s="14"/>
      <c r="I400" s="14"/>
      <c r="J400" s="14"/>
      <c r="K400" s="14"/>
      <c r="L400" s="14"/>
      <c r="M400" s="1" t="s">
        <v>20</v>
      </c>
      <c r="N400" s="1" t="s">
        <v>21</v>
      </c>
      <c r="O400" s="1" t="s">
        <v>22</v>
      </c>
      <c r="P400" s="1" t="s">
        <v>23</v>
      </c>
      <c r="Q400" s="14">
        <v>0</v>
      </c>
      <c r="R400" s="14">
        <v>0</v>
      </c>
      <c r="S400" s="20">
        <v>0</v>
      </c>
      <c r="T400" s="30">
        <f t="shared" si="39"/>
        <v>0</v>
      </c>
      <c r="U400" s="30">
        <f t="shared" si="40"/>
        <v>0</v>
      </c>
      <c r="V400" s="30">
        <f t="shared" si="41"/>
        <v>0</v>
      </c>
      <c r="W400" s="20">
        <v>0</v>
      </c>
      <c r="X400" s="20">
        <v>0</v>
      </c>
      <c r="Y400" s="20">
        <v>0</v>
      </c>
      <c r="Z400" s="20">
        <v>0</v>
      </c>
      <c r="AA400" s="20">
        <v>0</v>
      </c>
      <c r="AB400" s="20">
        <v>2000</v>
      </c>
      <c r="AC400" s="20">
        <v>0</v>
      </c>
      <c r="AD400" s="30">
        <f t="shared" si="36"/>
        <v>0</v>
      </c>
      <c r="AE400" s="30"/>
      <c r="AF400" s="30">
        <f t="shared" si="37"/>
        <v>0</v>
      </c>
      <c r="AG400" s="30"/>
      <c r="AH400" s="30">
        <f t="shared" si="38"/>
        <v>0</v>
      </c>
    </row>
    <row r="401" spans="1:34" x14ac:dyDescent="0.35">
      <c r="A401" t="s">
        <v>950</v>
      </c>
      <c r="B401" s="27">
        <v>8470330</v>
      </c>
      <c r="C401" s="1" t="s">
        <v>199</v>
      </c>
      <c r="D401" s="27">
        <v>421700</v>
      </c>
      <c r="E401" s="5" t="s">
        <v>34</v>
      </c>
      <c r="F401" s="1" t="s">
        <v>814</v>
      </c>
      <c r="G401" s="14"/>
      <c r="H401" s="14"/>
      <c r="I401" s="14"/>
      <c r="J401" s="14"/>
      <c r="K401" s="14"/>
      <c r="L401" s="14"/>
      <c r="M401" s="1" t="s">
        <v>20</v>
      </c>
      <c r="N401" s="1" t="s">
        <v>21</v>
      </c>
      <c r="O401" s="1" t="s">
        <v>22</v>
      </c>
      <c r="P401" s="1" t="s">
        <v>23</v>
      </c>
      <c r="Q401" s="14">
        <v>52800</v>
      </c>
      <c r="R401" s="14">
        <v>52799.38</v>
      </c>
      <c r="S401" s="20">
        <v>0</v>
      </c>
      <c r="T401" s="30">
        <f t="shared" si="39"/>
        <v>0</v>
      </c>
      <c r="U401" s="30">
        <f t="shared" si="40"/>
        <v>0</v>
      </c>
      <c r="V401" s="30">
        <f t="shared" si="41"/>
        <v>0</v>
      </c>
      <c r="W401" s="20">
        <v>0</v>
      </c>
      <c r="X401" s="20">
        <v>0</v>
      </c>
      <c r="Y401" s="20">
        <v>0</v>
      </c>
      <c r="Z401" s="20">
        <v>0</v>
      </c>
      <c r="AA401" s="20">
        <v>0</v>
      </c>
      <c r="AB401" s="20">
        <v>0</v>
      </c>
      <c r="AC401" s="20">
        <v>0</v>
      </c>
      <c r="AD401" s="30">
        <f t="shared" si="36"/>
        <v>0</v>
      </c>
      <c r="AE401" s="30"/>
      <c r="AF401" s="30">
        <f t="shared" si="37"/>
        <v>0</v>
      </c>
      <c r="AG401" s="30"/>
      <c r="AH401" s="30">
        <f t="shared" si="38"/>
        <v>0</v>
      </c>
    </row>
    <row r="402" spans="1:34" x14ac:dyDescent="0.35">
      <c r="A402" t="s">
        <v>950</v>
      </c>
      <c r="B402" s="27">
        <v>8470330</v>
      </c>
      <c r="C402" s="1" t="s">
        <v>199</v>
      </c>
      <c r="D402" s="27">
        <v>425510</v>
      </c>
      <c r="E402" s="5" t="s">
        <v>37</v>
      </c>
      <c r="F402" s="1" t="s">
        <v>813</v>
      </c>
      <c r="G402" s="14"/>
      <c r="H402" s="14"/>
      <c r="I402" s="14"/>
      <c r="J402" s="14"/>
      <c r="K402" s="14"/>
      <c r="L402" s="14"/>
      <c r="M402" s="1" t="s">
        <v>20</v>
      </c>
      <c r="N402" s="1" t="s">
        <v>21</v>
      </c>
      <c r="O402" s="1" t="s">
        <v>22</v>
      </c>
      <c r="P402" s="1" t="s">
        <v>23</v>
      </c>
      <c r="Q402" s="14">
        <v>2185</v>
      </c>
      <c r="R402" s="14">
        <v>2185</v>
      </c>
      <c r="S402" s="20">
        <v>42000</v>
      </c>
      <c r="T402" s="30">
        <f t="shared" si="39"/>
        <v>37800</v>
      </c>
      <c r="U402" s="30">
        <f t="shared" si="40"/>
        <v>33600</v>
      </c>
      <c r="V402" s="30">
        <f t="shared" si="41"/>
        <v>29399.999999999996</v>
      </c>
      <c r="W402" s="20">
        <v>8000</v>
      </c>
      <c r="X402" s="20">
        <v>8000</v>
      </c>
      <c r="Y402" s="20">
        <v>42000</v>
      </c>
      <c r="Z402" s="20">
        <v>8000</v>
      </c>
      <c r="AA402" s="20">
        <v>8000</v>
      </c>
      <c r="AB402" s="20">
        <v>56293.09</v>
      </c>
      <c r="AC402" s="20">
        <v>8057.66</v>
      </c>
      <c r="AD402" s="30">
        <f t="shared" si="36"/>
        <v>0</v>
      </c>
      <c r="AE402" s="30"/>
      <c r="AF402" s="30">
        <f t="shared" si="37"/>
        <v>0</v>
      </c>
      <c r="AG402" s="30"/>
      <c r="AH402" s="30">
        <f t="shared" si="38"/>
        <v>0</v>
      </c>
    </row>
    <row r="403" spans="1:34" x14ac:dyDescent="0.35">
      <c r="A403" t="s">
        <v>950</v>
      </c>
      <c r="B403" s="27">
        <v>8470330</v>
      </c>
      <c r="C403" s="1" t="s">
        <v>199</v>
      </c>
      <c r="D403" s="27">
        <v>425760</v>
      </c>
      <c r="E403" s="5" t="s">
        <v>169</v>
      </c>
      <c r="F403" s="1" t="s">
        <v>812</v>
      </c>
      <c r="G403" s="14"/>
      <c r="H403" s="14"/>
      <c r="I403" s="14"/>
      <c r="J403" s="14"/>
      <c r="K403" s="14"/>
      <c r="L403" s="14"/>
      <c r="M403" s="1" t="s">
        <v>20</v>
      </c>
      <c r="N403" s="1" t="s">
        <v>21</v>
      </c>
      <c r="O403" s="1" t="s">
        <v>22</v>
      </c>
      <c r="P403" s="1" t="s">
        <v>23</v>
      </c>
      <c r="Q403" s="14">
        <v>1</v>
      </c>
      <c r="R403" s="14">
        <v>0</v>
      </c>
      <c r="S403" s="20">
        <v>72000</v>
      </c>
      <c r="T403" s="30">
        <f t="shared" si="39"/>
        <v>64800</v>
      </c>
      <c r="U403" s="30">
        <f t="shared" si="40"/>
        <v>57600</v>
      </c>
      <c r="V403" s="30">
        <f t="shared" si="41"/>
        <v>50400</v>
      </c>
      <c r="W403" s="20">
        <v>72000</v>
      </c>
      <c r="X403" s="20">
        <v>72000</v>
      </c>
      <c r="Y403" s="20">
        <v>72000</v>
      </c>
      <c r="Z403" s="20">
        <v>72000</v>
      </c>
      <c r="AA403" s="20">
        <v>72000</v>
      </c>
      <c r="AB403" s="20">
        <v>0</v>
      </c>
      <c r="AC403" s="20">
        <v>272484.32</v>
      </c>
      <c r="AD403" s="30">
        <f t="shared" si="36"/>
        <v>0</v>
      </c>
      <c r="AE403" s="30"/>
      <c r="AF403" s="30">
        <f t="shared" si="37"/>
        <v>0</v>
      </c>
      <c r="AG403" s="30"/>
      <c r="AH403" s="30">
        <f t="shared" si="38"/>
        <v>0</v>
      </c>
    </row>
    <row r="404" spans="1:34" x14ac:dyDescent="0.35">
      <c r="A404" t="s">
        <v>950</v>
      </c>
      <c r="B404" s="27">
        <v>8470330</v>
      </c>
      <c r="C404" s="1" t="s">
        <v>199</v>
      </c>
      <c r="D404" s="27">
        <v>425761</v>
      </c>
      <c r="E404" s="5" t="s">
        <v>288</v>
      </c>
      <c r="F404" s="1" t="s">
        <v>811</v>
      </c>
      <c r="G404" s="14"/>
      <c r="H404" s="14"/>
      <c r="I404" s="14"/>
      <c r="J404" s="14"/>
      <c r="K404" s="14"/>
      <c r="L404" s="14"/>
      <c r="M404" s="1" t="s">
        <v>20</v>
      </c>
      <c r="N404" s="1" t="s">
        <v>21</v>
      </c>
      <c r="O404" s="1" t="s">
        <v>22</v>
      </c>
      <c r="P404" s="1" t="s">
        <v>23</v>
      </c>
      <c r="Q404" s="14">
        <v>0</v>
      </c>
      <c r="R404" s="14">
        <v>-3000</v>
      </c>
      <c r="S404" s="20">
        <v>0</v>
      </c>
      <c r="T404" s="30">
        <f t="shared" si="39"/>
        <v>0</v>
      </c>
      <c r="U404" s="30">
        <f t="shared" si="40"/>
        <v>0</v>
      </c>
      <c r="V404" s="30">
        <f t="shared" si="41"/>
        <v>0</v>
      </c>
      <c r="W404" s="20">
        <v>0</v>
      </c>
      <c r="X404" s="20">
        <v>0</v>
      </c>
      <c r="Y404" s="20">
        <v>0</v>
      </c>
      <c r="Z404" s="20">
        <v>0</v>
      </c>
      <c r="AA404" s="20">
        <v>0</v>
      </c>
      <c r="AB404" s="20">
        <v>43211.32</v>
      </c>
      <c r="AC404" s="20">
        <v>-8500</v>
      </c>
      <c r="AD404" s="30">
        <f t="shared" si="36"/>
        <v>0</v>
      </c>
      <c r="AE404" s="30"/>
      <c r="AF404" s="30">
        <f t="shared" si="37"/>
        <v>0</v>
      </c>
      <c r="AG404" s="30"/>
      <c r="AH404" s="30">
        <f t="shared" si="38"/>
        <v>0</v>
      </c>
    </row>
    <row r="405" spans="1:34" x14ac:dyDescent="0.35">
      <c r="A405" t="s">
        <v>950</v>
      </c>
      <c r="B405" s="27">
        <v>8470330</v>
      </c>
      <c r="C405" s="1" t="s">
        <v>199</v>
      </c>
      <c r="D405" s="27">
        <v>425900</v>
      </c>
      <c r="E405" s="5" t="s">
        <v>40</v>
      </c>
      <c r="F405" s="1" t="s">
        <v>810</v>
      </c>
      <c r="G405" s="14"/>
      <c r="H405" s="14"/>
      <c r="I405" s="14"/>
      <c r="J405" s="14"/>
      <c r="K405" s="14"/>
      <c r="L405" s="14"/>
      <c r="M405" s="1" t="s">
        <v>20</v>
      </c>
      <c r="N405" s="1" t="s">
        <v>21</v>
      </c>
      <c r="O405" s="1" t="s">
        <v>22</v>
      </c>
      <c r="P405" s="1" t="s">
        <v>23</v>
      </c>
      <c r="Q405" s="14">
        <v>6982</v>
      </c>
      <c r="R405" s="14">
        <v>6982.5</v>
      </c>
      <c r="S405" s="20">
        <v>16000</v>
      </c>
      <c r="T405" s="30">
        <f t="shared" si="39"/>
        <v>14400</v>
      </c>
      <c r="U405" s="30">
        <f t="shared" si="40"/>
        <v>12800</v>
      </c>
      <c r="V405" s="30">
        <f t="shared" si="41"/>
        <v>11200</v>
      </c>
      <c r="W405" s="20">
        <v>16000</v>
      </c>
      <c r="X405" s="20">
        <v>16000</v>
      </c>
      <c r="Y405" s="20">
        <v>16000</v>
      </c>
      <c r="Z405" s="20">
        <v>16000</v>
      </c>
      <c r="AA405" s="20">
        <v>16000</v>
      </c>
      <c r="AB405" s="20">
        <v>4760</v>
      </c>
      <c r="AC405" s="20">
        <v>15320</v>
      </c>
      <c r="AD405" s="30">
        <f t="shared" si="36"/>
        <v>0</v>
      </c>
      <c r="AE405" s="30"/>
      <c r="AF405" s="30">
        <f t="shared" si="37"/>
        <v>0</v>
      </c>
      <c r="AG405" s="30"/>
      <c r="AH405" s="30">
        <f t="shared" si="38"/>
        <v>0</v>
      </c>
    </row>
    <row r="406" spans="1:34" x14ac:dyDescent="0.35">
      <c r="A406" t="s">
        <v>950</v>
      </c>
      <c r="B406" s="27">
        <v>8470330</v>
      </c>
      <c r="C406" s="1" t="s">
        <v>199</v>
      </c>
      <c r="D406" s="27">
        <v>428090</v>
      </c>
      <c r="E406" s="5" t="s">
        <v>52</v>
      </c>
      <c r="F406" s="1" t="s">
        <v>809</v>
      </c>
      <c r="G406" s="14"/>
      <c r="H406" s="14"/>
      <c r="I406" s="14"/>
      <c r="J406" s="14"/>
      <c r="K406" s="14"/>
      <c r="L406" s="14"/>
      <c r="M406" s="1" t="s">
        <v>20</v>
      </c>
      <c r="N406" s="1" t="s">
        <v>21</v>
      </c>
      <c r="O406" s="1" t="s">
        <v>22</v>
      </c>
      <c r="P406" s="1" t="s">
        <v>23</v>
      </c>
      <c r="Q406" s="14">
        <v>0</v>
      </c>
      <c r="R406" s="14">
        <v>0</v>
      </c>
      <c r="S406" s="20">
        <v>0</v>
      </c>
      <c r="T406" s="30">
        <f t="shared" si="39"/>
        <v>0</v>
      </c>
      <c r="U406" s="30">
        <f t="shared" si="40"/>
        <v>0</v>
      </c>
      <c r="V406" s="30">
        <f t="shared" si="41"/>
        <v>0</v>
      </c>
      <c r="W406" s="20">
        <v>0</v>
      </c>
      <c r="X406" s="20">
        <v>0</v>
      </c>
      <c r="Y406" s="20">
        <v>0</v>
      </c>
      <c r="Z406" s="20">
        <v>0</v>
      </c>
      <c r="AA406" s="20">
        <v>0</v>
      </c>
      <c r="AB406" s="20">
        <v>80047.69</v>
      </c>
      <c r="AC406" s="20">
        <v>687.81</v>
      </c>
      <c r="AD406" s="30">
        <f t="shared" si="36"/>
        <v>0</v>
      </c>
      <c r="AE406" s="30"/>
      <c r="AF406" s="30">
        <f t="shared" si="37"/>
        <v>0</v>
      </c>
      <c r="AG406" s="30"/>
      <c r="AH406" s="30">
        <f t="shared" si="38"/>
        <v>0</v>
      </c>
    </row>
    <row r="407" spans="1:34" x14ac:dyDescent="0.35">
      <c r="A407" t="s">
        <v>950</v>
      </c>
      <c r="B407" s="27">
        <v>8470330</v>
      </c>
      <c r="C407" s="1" t="s">
        <v>199</v>
      </c>
      <c r="D407" s="27">
        <v>435340</v>
      </c>
      <c r="E407" s="5" t="s">
        <v>239</v>
      </c>
      <c r="F407" s="1" t="s">
        <v>808</v>
      </c>
      <c r="G407" s="14"/>
      <c r="H407" s="14"/>
      <c r="I407" s="14"/>
      <c r="J407" s="14"/>
      <c r="K407" s="14"/>
      <c r="L407" s="14"/>
      <c r="M407" s="1" t="s">
        <v>20</v>
      </c>
      <c r="N407" s="1" t="s">
        <v>21</v>
      </c>
      <c r="O407" s="1" t="s">
        <v>22</v>
      </c>
      <c r="P407" s="1" t="s">
        <v>23</v>
      </c>
      <c r="Q407" s="14">
        <v>1</v>
      </c>
      <c r="R407" s="14">
        <v>0</v>
      </c>
      <c r="S407" s="20">
        <v>0</v>
      </c>
      <c r="T407" s="30">
        <f t="shared" si="39"/>
        <v>0</v>
      </c>
      <c r="U407" s="30">
        <f t="shared" si="40"/>
        <v>0</v>
      </c>
      <c r="V407" s="30">
        <f t="shared" si="41"/>
        <v>0</v>
      </c>
      <c r="W407" s="20">
        <v>0</v>
      </c>
      <c r="X407" s="20">
        <v>0</v>
      </c>
      <c r="Y407" s="20">
        <v>0</v>
      </c>
      <c r="Z407" s="20">
        <v>0</v>
      </c>
      <c r="AA407" s="20">
        <v>0</v>
      </c>
      <c r="AB407" s="20">
        <v>0</v>
      </c>
      <c r="AC407" s="20">
        <v>70231.44</v>
      </c>
      <c r="AD407" s="30">
        <f t="shared" si="36"/>
        <v>0</v>
      </c>
      <c r="AE407" s="30"/>
      <c r="AF407" s="30">
        <f t="shared" si="37"/>
        <v>0</v>
      </c>
      <c r="AG407" s="30"/>
      <c r="AH407" s="30">
        <f t="shared" si="38"/>
        <v>0</v>
      </c>
    </row>
    <row r="408" spans="1:34" x14ac:dyDescent="0.35">
      <c r="A408" t="s">
        <v>950</v>
      </c>
      <c r="B408" s="27">
        <v>8470330</v>
      </c>
      <c r="C408" s="1" t="s">
        <v>199</v>
      </c>
      <c r="D408" s="27">
        <v>436110</v>
      </c>
      <c r="E408" s="5" t="s">
        <v>64</v>
      </c>
      <c r="F408" s="1" t="s">
        <v>807</v>
      </c>
      <c r="G408" s="14"/>
      <c r="H408" s="14"/>
      <c r="I408" s="14"/>
      <c r="J408" s="14"/>
      <c r="K408" s="14"/>
      <c r="L408" s="14"/>
      <c r="M408" s="1" t="s">
        <v>20</v>
      </c>
      <c r="N408" s="1" t="s">
        <v>21</v>
      </c>
      <c r="O408" s="1" t="s">
        <v>22</v>
      </c>
      <c r="P408" s="1" t="s">
        <v>23</v>
      </c>
      <c r="Q408" s="14">
        <v>1</v>
      </c>
      <c r="R408" s="14">
        <v>0</v>
      </c>
      <c r="S408" s="20">
        <v>0</v>
      </c>
      <c r="T408" s="30">
        <f t="shared" si="39"/>
        <v>0</v>
      </c>
      <c r="U408" s="30">
        <f t="shared" si="40"/>
        <v>0</v>
      </c>
      <c r="V408" s="30">
        <f t="shared" si="41"/>
        <v>0</v>
      </c>
      <c r="W408" s="20">
        <v>0</v>
      </c>
      <c r="X408" s="20">
        <v>0</v>
      </c>
      <c r="Y408" s="20">
        <v>0</v>
      </c>
      <c r="Z408" s="20">
        <v>0</v>
      </c>
      <c r="AA408" s="20">
        <v>0</v>
      </c>
      <c r="AB408" s="20">
        <v>0</v>
      </c>
      <c r="AC408" s="20">
        <v>0</v>
      </c>
      <c r="AD408" s="30">
        <f t="shared" si="36"/>
        <v>0</v>
      </c>
      <c r="AE408" s="30"/>
      <c r="AF408" s="30">
        <f t="shared" si="37"/>
        <v>0</v>
      </c>
      <c r="AG408" s="30"/>
      <c r="AH408" s="30">
        <f t="shared" si="38"/>
        <v>0</v>
      </c>
    </row>
    <row r="409" spans="1:34" x14ac:dyDescent="0.35">
      <c r="A409" t="s">
        <v>950</v>
      </c>
      <c r="B409" s="27">
        <v>8470335</v>
      </c>
      <c r="C409" s="1" t="s">
        <v>208</v>
      </c>
      <c r="D409" s="27">
        <v>420550</v>
      </c>
      <c r="E409" s="5" t="s">
        <v>18</v>
      </c>
      <c r="F409" s="1" t="s">
        <v>806</v>
      </c>
      <c r="G409" s="14"/>
      <c r="H409" s="14"/>
      <c r="I409" s="14"/>
      <c r="J409" s="14"/>
      <c r="K409" s="14"/>
      <c r="L409" s="14"/>
      <c r="M409" s="1" t="s">
        <v>20</v>
      </c>
      <c r="N409" s="1" t="s">
        <v>21</v>
      </c>
      <c r="O409" s="1" t="s">
        <v>22</v>
      </c>
      <c r="P409" s="1" t="s">
        <v>23</v>
      </c>
      <c r="Q409" s="14">
        <v>0</v>
      </c>
      <c r="R409" s="14">
        <v>0</v>
      </c>
      <c r="S409" s="20">
        <v>10000</v>
      </c>
      <c r="T409" s="30">
        <f t="shared" si="39"/>
        <v>9000</v>
      </c>
      <c r="U409" s="30">
        <f t="shared" si="40"/>
        <v>8000</v>
      </c>
      <c r="V409" s="30">
        <f t="shared" si="41"/>
        <v>7000</v>
      </c>
      <c r="W409" s="20">
        <v>10000</v>
      </c>
      <c r="X409" s="20">
        <v>10000</v>
      </c>
      <c r="Y409" s="20">
        <v>10000</v>
      </c>
      <c r="Z409" s="20">
        <v>10000</v>
      </c>
      <c r="AA409" s="20">
        <v>10000</v>
      </c>
      <c r="AB409" s="20">
        <v>0</v>
      </c>
      <c r="AC409" s="20">
        <v>0</v>
      </c>
      <c r="AD409" s="30">
        <f t="shared" si="36"/>
        <v>0</v>
      </c>
      <c r="AE409" s="30"/>
      <c r="AF409" s="30">
        <f t="shared" si="37"/>
        <v>0</v>
      </c>
      <c r="AG409" s="30"/>
      <c r="AH409" s="30">
        <f t="shared" si="38"/>
        <v>0</v>
      </c>
    </row>
    <row r="410" spans="1:34" x14ac:dyDescent="0.35">
      <c r="A410" t="s">
        <v>950</v>
      </c>
      <c r="B410" s="27">
        <v>8470335</v>
      </c>
      <c r="C410" s="1" t="s">
        <v>208</v>
      </c>
      <c r="D410" s="27">
        <v>425510</v>
      </c>
      <c r="E410" s="5" t="s">
        <v>37</v>
      </c>
      <c r="F410" s="1" t="s">
        <v>805</v>
      </c>
      <c r="G410" s="14"/>
      <c r="H410" s="14"/>
      <c r="I410" s="14"/>
      <c r="J410" s="14"/>
      <c r="K410" s="14"/>
      <c r="L410" s="14"/>
      <c r="M410" s="1" t="s">
        <v>20</v>
      </c>
      <c r="N410" s="1" t="s">
        <v>21</v>
      </c>
      <c r="O410" s="1" t="s">
        <v>22</v>
      </c>
      <c r="P410" s="1" t="s">
        <v>23</v>
      </c>
      <c r="Q410" s="14">
        <v>0</v>
      </c>
      <c r="R410" s="14">
        <v>0</v>
      </c>
      <c r="S410" s="20">
        <v>20000</v>
      </c>
      <c r="T410" s="30">
        <f t="shared" si="39"/>
        <v>18000</v>
      </c>
      <c r="U410" s="30">
        <f t="shared" si="40"/>
        <v>16000</v>
      </c>
      <c r="V410" s="30">
        <f t="shared" si="41"/>
        <v>14000</v>
      </c>
      <c r="W410" s="20">
        <v>20000</v>
      </c>
      <c r="X410" s="20">
        <v>24000</v>
      </c>
      <c r="Y410" s="20">
        <v>20000</v>
      </c>
      <c r="Z410" s="20">
        <v>20000</v>
      </c>
      <c r="AA410" s="20">
        <v>24000</v>
      </c>
      <c r="AB410" s="20">
        <v>2968.93</v>
      </c>
      <c r="AC410" s="20">
        <v>6384.5</v>
      </c>
      <c r="AD410" s="30">
        <f t="shared" si="36"/>
        <v>0</v>
      </c>
      <c r="AE410" s="30"/>
      <c r="AF410" s="30">
        <f t="shared" si="37"/>
        <v>0</v>
      </c>
      <c r="AG410" s="30"/>
      <c r="AH410" s="30">
        <f t="shared" si="38"/>
        <v>0</v>
      </c>
    </row>
    <row r="411" spans="1:34" x14ac:dyDescent="0.35">
      <c r="A411" t="s">
        <v>950</v>
      </c>
      <c r="B411" s="27">
        <v>8470335</v>
      </c>
      <c r="C411" s="1" t="s">
        <v>208</v>
      </c>
      <c r="D411" s="27">
        <v>425760</v>
      </c>
      <c r="E411" s="5" t="s">
        <v>169</v>
      </c>
      <c r="F411" s="1" t="s">
        <v>804</v>
      </c>
      <c r="G411" s="14"/>
      <c r="H411" s="14"/>
      <c r="I411" s="14"/>
      <c r="J411" s="14"/>
      <c r="K411" s="14"/>
      <c r="L411" s="14"/>
      <c r="M411" s="1" t="s">
        <v>20</v>
      </c>
      <c r="N411" s="1" t="s">
        <v>21</v>
      </c>
      <c r="O411" s="1" t="s">
        <v>22</v>
      </c>
      <c r="P411" s="1" t="s">
        <v>23</v>
      </c>
      <c r="Q411" s="14">
        <v>2400</v>
      </c>
      <c r="R411" s="14">
        <v>2400</v>
      </c>
      <c r="S411" s="20">
        <v>10000</v>
      </c>
      <c r="T411" s="30">
        <f t="shared" si="39"/>
        <v>9000</v>
      </c>
      <c r="U411" s="30">
        <f t="shared" si="40"/>
        <v>8000</v>
      </c>
      <c r="V411" s="30">
        <f t="shared" si="41"/>
        <v>7000</v>
      </c>
      <c r="W411" s="20">
        <v>10000</v>
      </c>
      <c r="X411" s="20">
        <v>10000</v>
      </c>
      <c r="Y411" s="20">
        <v>10000</v>
      </c>
      <c r="Z411" s="20">
        <v>10000</v>
      </c>
      <c r="AA411" s="20">
        <v>10000</v>
      </c>
      <c r="AB411" s="20">
        <v>0</v>
      </c>
      <c r="AC411" s="20">
        <v>2520</v>
      </c>
      <c r="AD411" s="30">
        <f t="shared" si="36"/>
        <v>0</v>
      </c>
      <c r="AE411" s="30"/>
      <c r="AF411" s="30">
        <f t="shared" si="37"/>
        <v>0</v>
      </c>
      <c r="AG411" s="30"/>
      <c r="AH411" s="30">
        <f t="shared" si="38"/>
        <v>0</v>
      </c>
    </row>
    <row r="412" spans="1:34" x14ac:dyDescent="0.35">
      <c r="A412" t="s">
        <v>950</v>
      </c>
      <c r="B412" s="27">
        <v>8470335</v>
      </c>
      <c r="C412" s="1" t="s">
        <v>208</v>
      </c>
      <c r="D412" s="27">
        <v>425900</v>
      </c>
      <c r="E412" s="5" t="s">
        <v>40</v>
      </c>
      <c r="F412" s="1" t="s">
        <v>803</v>
      </c>
      <c r="G412" s="14"/>
      <c r="H412" s="14"/>
      <c r="I412" s="14"/>
      <c r="J412" s="14"/>
      <c r="K412" s="14"/>
      <c r="L412" s="14"/>
      <c r="M412" s="1" t="s">
        <v>20</v>
      </c>
      <c r="N412" s="1" t="s">
        <v>21</v>
      </c>
      <c r="O412" s="1" t="s">
        <v>22</v>
      </c>
      <c r="P412" s="1" t="s">
        <v>23</v>
      </c>
      <c r="Q412" s="14">
        <v>4447</v>
      </c>
      <c r="R412" s="14">
        <v>4446.75</v>
      </c>
      <c r="S412" s="20">
        <v>20000</v>
      </c>
      <c r="T412" s="30">
        <f t="shared" si="39"/>
        <v>18000</v>
      </c>
      <c r="U412" s="30">
        <f t="shared" si="40"/>
        <v>16000</v>
      </c>
      <c r="V412" s="30">
        <f t="shared" si="41"/>
        <v>14000</v>
      </c>
      <c r="W412" s="20">
        <v>20000</v>
      </c>
      <c r="X412" s="20">
        <v>20000</v>
      </c>
      <c r="Y412" s="20">
        <v>20000</v>
      </c>
      <c r="Z412" s="20">
        <v>20000</v>
      </c>
      <c r="AA412" s="20">
        <v>20000</v>
      </c>
      <c r="AB412" s="20">
        <v>5297.49</v>
      </c>
      <c r="AC412" s="20">
        <v>931.08</v>
      </c>
      <c r="AD412" s="30">
        <f t="shared" si="36"/>
        <v>0</v>
      </c>
      <c r="AE412" s="30"/>
      <c r="AF412" s="30">
        <f t="shared" si="37"/>
        <v>0</v>
      </c>
      <c r="AG412" s="30"/>
      <c r="AH412" s="30">
        <f t="shared" si="38"/>
        <v>0</v>
      </c>
    </row>
    <row r="413" spans="1:34" x14ac:dyDescent="0.35">
      <c r="A413" t="s">
        <v>950</v>
      </c>
      <c r="B413" s="27">
        <v>8470335</v>
      </c>
      <c r="C413" s="1" t="s">
        <v>208</v>
      </c>
      <c r="D413" s="27">
        <v>428090</v>
      </c>
      <c r="E413" s="5" t="s">
        <v>52</v>
      </c>
      <c r="F413" s="1" t="s">
        <v>802</v>
      </c>
      <c r="G413" s="14"/>
      <c r="H413" s="14"/>
      <c r="I413" s="14"/>
      <c r="J413" s="14"/>
      <c r="K413" s="14"/>
      <c r="L413" s="14"/>
      <c r="M413" s="1" t="s">
        <v>20</v>
      </c>
      <c r="N413" s="1" t="s">
        <v>21</v>
      </c>
      <c r="O413" s="1" t="s">
        <v>22</v>
      </c>
      <c r="P413" s="1" t="s">
        <v>23</v>
      </c>
      <c r="Q413" s="14">
        <v>0</v>
      </c>
      <c r="R413" s="14">
        <v>0</v>
      </c>
      <c r="S413" s="20">
        <v>40000</v>
      </c>
      <c r="T413" s="30">
        <f t="shared" si="39"/>
        <v>36000</v>
      </c>
      <c r="U413" s="30">
        <f t="shared" si="40"/>
        <v>32000</v>
      </c>
      <c r="V413" s="30">
        <f t="shared" si="41"/>
        <v>28000</v>
      </c>
      <c r="W413" s="20">
        <v>40000</v>
      </c>
      <c r="X413" s="20">
        <v>45000</v>
      </c>
      <c r="Y413" s="20">
        <v>40000</v>
      </c>
      <c r="Z413" s="20">
        <v>40000</v>
      </c>
      <c r="AA413" s="20">
        <v>45000</v>
      </c>
      <c r="AB413" s="20">
        <v>36164.53</v>
      </c>
      <c r="AC413" s="20">
        <v>44773.599999999999</v>
      </c>
      <c r="AD413" s="30">
        <f t="shared" si="36"/>
        <v>0</v>
      </c>
      <c r="AE413" s="30"/>
      <c r="AF413" s="30">
        <f t="shared" si="37"/>
        <v>0</v>
      </c>
      <c r="AG413" s="30"/>
      <c r="AH413" s="30">
        <f t="shared" si="38"/>
        <v>0</v>
      </c>
    </row>
    <row r="414" spans="1:34" x14ac:dyDescent="0.35">
      <c r="A414" t="s">
        <v>950</v>
      </c>
      <c r="B414" s="27">
        <v>8470340</v>
      </c>
      <c r="C414" s="1" t="s">
        <v>217</v>
      </c>
      <c r="D414" s="27">
        <v>420550</v>
      </c>
      <c r="E414" s="5" t="s">
        <v>18</v>
      </c>
      <c r="F414" s="1" t="s">
        <v>801</v>
      </c>
      <c r="G414" s="14"/>
      <c r="H414" s="14"/>
      <c r="I414" s="14"/>
      <c r="J414" s="14"/>
      <c r="K414" s="14"/>
      <c r="L414" s="14"/>
      <c r="M414" s="1" t="s">
        <v>20</v>
      </c>
      <c r="N414" s="1" t="s">
        <v>21</v>
      </c>
      <c r="O414" s="1" t="s">
        <v>22</v>
      </c>
      <c r="P414" s="1" t="s">
        <v>23</v>
      </c>
      <c r="Q414" s="14">
        <v>0</v>
      </c>
      <c r="R414" s="14">
        <v>0</v>
      </c>
      <c r="S414" s="20">
        <v>3000</v>
      </c>
      <c r="T414" s="30">
        <f t="shared" si="39"/>
        <v>2700</v>
      </c>
      <c r="U414" s="30">
        <f t="shared" si="40"/>
        <v>2400</v>
      </c>
      <c r="V414" s="30">
        <f t="shared" si="41"/>
        <v>2100</v>
      </c>
      <c r="W414" s="20">
        <v>3000</v>
      </c>
      <c r="X414" s="20">
        <v>3000</v>
      </c>
      <c r="Y414" s="20">
        <v>3000</v>
      </c>
      <c r="Z414" s="20">
        <v>3000</v>
      </c>
      <c r="AA414" s="20">
        <v>3000</v>
      </c>
      <c r="AB414" s="20">
        <v>0</v>
      </c>
      <c r="AC414" s="20">
        <v>0</v>
      </c>
      <c r="AD414" s="30">
        <f t="shared" si="36"/>
        <v>0</v>
      </c>
      <c r="AE414" s="30"/>
      <c r="AF414" s="30">
        <f t="shared" si="37"/>
        <v>0</v>
      </c>
      <c r="AG414" s="30"/>
      <c r="AH414" s="30">
        <f t="shared" si="38"/>
        <v>0</v>
      </c>
    </row>
    <row r="415" spans="1:34" x14ac:dyDescent="0.35">
      <c r="A415" t="s">
        <v>950</v>
      </c>
      <c r="B415" s="27">
        <v>8470340</v>
      </c>
      <c r="C415" s="1" t="s">
        <v>217</v>
      </c>
      <c r="D415" s="27">
        <v>425510</v>
      </c>
      <c r="E415" s="5" t="s">
        <v>37</v>
      </c>
      <c r="F415" s="1" t="s">
        <v>800</v>
      </c>
      <c r="G415" s="14"/>
      <c r="H415" s="14"/>
      <c r="I415" s="14"/>
      <c r="J415" s="14"/>
      <c r="K415" s="14"/>
      <c r="L415" s="14"/>
      <c r="M415" s="1" t="s">
        <v>20</v>
      </c>
      <c r="N415" s="1" t="s">
        <v>21</v>
      </c>
      <c r="O415" s="1" t="s">
        <v>22</v>
      </c>
      <c r="P415" s="1" t="s">
        <v>23</v>
      </c>
      <c r="Q415" s="14">
        <v>2080</v>
      </c>
      <c r="R415" s="14">
        <v>2080</v>
      </c>
      <c r="S415" s="20">
        <v>10000</v>
      </c>
      <c r="T415" s="30">
        <f t="shared" si="39"/>
        <v>9000</v>
      </c>
      <c r="U415" s="30">
        <f t="shared" si="40"/>
        <v>8000</v>
      </c>
      <c r="V415" s="30">
        <f t="shared" si="41"/>
        <v>7000</v>
      </c>
      <c r="W415" s="20">
        <v>10000</v>
      </c>
      <c r="X415" s="20">
        <v>10000</v>
      </c>
      <c r="Y415" s="20">
        <v>10000</v>
      </c>
      <c r="Z415" s="20">
        <v>10000</v>
      </c>
      <c r="AA415" s="20">
        <v>10000</v>
      </c>
      <c r="AB415" s="20">
        <v>0</v>
      </c>
      <c r="AC415" s="20">
        <v>7200</v>
      </c>
      <c r="AD415" s="30">
        <f t="shared" si="36"/>
        <v>0</v>
      </c>
      <c r="AE415" s="30"/>
      <c r="AF415" s="30">
        <f t="shared" si="37"/>
        <v>0</v>
      </c>
      <c r="AG415" s="30"/>
      <c r="AH415" s="30">
        <f t="shared" si="38"/>
        <v>0</v>
      </c>
    </row>
    <row r="416" spans="1:34" x14ac:dyDescent="0.35">
      <c r="A416" t="s">
        <v>950</v>
      </c>
      <c r="B416" s="27">
        <v>8470340</v>
      </c>
      <c r="C416" s="1" t="s">
        <v>217</v>
      </c>
      <c r="D416" s="27">
        <v>425760</v>
      </c>
      <c r="E416" s="5" t="s">
        <v>169</v>
      </c>
      <c r="F416" s="1" t="s">
        <v>799</v>
      </c>
      <c r="G416" s="14"/>
      <c r="H416" s="14"/>
      <c r="I416" s="14"/>
      <c r="J416" s="14"/>
      <c r="K416" s="14"/>
      <c r="L416" s="14"/>
      <c r="M416" s="1" t="s">
        <v>20</v>
      </c>
      <c r="N416" s="1" t="s">
        <v>21</v>
      </c>
      <c r="O416" s="1" t="s">
        <v>22</v>
      </c>
      <c r="P416" s="1" t="s">
        <v>23</v>
      </c>
      <c r="Q416" s="14">
        <v>2750</v>
      </c>
      <c r="R416" s="14">
        <v>2750</v>
      </c>
      <c r="S416" s="20">
        <v>12000</v>
      </c>
      <c r="T416" s="30">
        <f t="shared" si="39"/>
        <v>10800</v>
      </c>
      <c r="U416" s="30">
        <f t="shared" si="40"/>
        <v>9600</v>
      </c>
      <c r="V416" s="30">
        <f t="shared" si="41"/>
        <v>8400</v>
      </c>
      <c r="W416" s="20">
        <v>12000</v>
      </c>
      <c r="X416" s="20">
        <v>12000</v>
      </c>
      <c r="Y416" s="20">
        <v>12000</v>
      </c>
      <c r="Z416" s="20">
        <v>12000</v>
      </c>
      <c r="AA416" s="20">
        <v>12000</v>
      </c>
      <c r="AB416" s="20">
        <v>0</v>
      </c>
      <c r="AC416" s="20">
        <v>4762</v>
      </c>
      <c r="AD416" s="30">
        <f t="shared" si="36"/>
        <v>0</v>
      </c>
      <c r="AE416" s="30"/>
      <c r="AF416" s="30">
        <f t="shared" si="37"/>
        <v>0</v>
      </c>
      <c r="AG416" s="30"/>
      <c r="AH416" s="30">
        <f t="shared" si="38"/>
        <v>0</v>
      </c>
    </row>
    <row r="417" spans="1:34" x14ac:dyDescent="0.35">
      <c r="A417" t="s">
        <v>950</v>
      </c>
      <c r="B417" s="27">
        <v>8470340</v>
      </c>
      <c r="C417" s="1" t="s">
        <v>217</v>
      </c>
      <c r="D417" s="27">
        <v>425900</v>
      </c>
      <c r="E417" s="5" t="s">
        <v>40</v>
      </c>
      <c r="F417" s="1" t="s">
        <v>798</v>
      </c>
      <c r="G417" s="14"/>
      <c r="H417" s="14"/>
      <c r="I417" s="14"/>
      <c r="J417" s="14"/>
      <c r="K417" s="14"/>
      <c r="L417" s="14"/>
      <c r="M417" s="1" t="s">
        <v>20</v>
      </c>
      <c r="N417" s="1" t="s">
        <v>21</v>
      </c>
      <c r="O417" s="1" t="s">
        <v>22</v>
      </c>
      <c r="P417" s="1" t="s">
        <v>23</v>
      </c>
      <c r="Q417" s="14">
        <v>7287</v>
      </c>
      <c r="R417" s="14">
        <v>7287</v>
      </c>
      <c r="S417" s="20">
        <v>54000</v>
      </c>
      <c r="T417" s="30">
        <f t="shared" si="39"/>
        <v>48600</v>
      </c>
      <c r="U417" s="30">
        <f t="shared" si="40"/>
        <v>43200</v>
      </c>
      <c r="V417" s="30">
        <f t="shared" si="41"/>
        <v>37800</v>
      </c>
      <c r="W417" s="20">
        <v>47000</v>
      </c>
      <c r="X417" s="20">
        <v>51000</v>
      </c>
      <c r="Y417" s="20">
        <v>54000</v>
      </c>
      <c r="Z417" s="20">
        <v>47000</v>
      </c>
      <c r="AA417" s="20">
        <v>51000</v>
      </c>
      <c r="AB417" s="20">
        <v>0</v>
      </c>
      <c r="AC417" s="20">
        <v>16812.5</v>
      </c>
      <c r="AD417" s="30">
        <f t="shared" si="36"/>
        <v>0</v>
      </c>
      <c r="AE417" s="30"/>
      <c r="AF417" s="30">
        <f t="shared" si="37"/>
        <v>0</v>
      </c>
      <c r="AG417" s="30"/>
      <c r="AH417" s="30">
        <f t="shared" si="38"/>
        <v>0</v>
      </c>
    </row>
    <row r="418" spans="1:34" x14ac:dyDescent="0.35">
      <c r="A418" t="s">
        <v>950</v>
      </c>
      <c r="B418" s="27">
        <v>8470340</v>
      </c>
      <c r="C418" s="1" t="s">
        <v>217</v>
      </c>
      <c r="D418" s="27">
        <v>428090</v>
      </c>
      <c r="E418" s="5" t="s">
        <v>52</v>
      </c>
      <c r="F418" s="1" t="s">
        <v>797</v>
      </c>
      <c r="G418" s="14"/>
      <c r="H418" s="14"/>
      <c r="I418" s="14"/>
      <c r="J418" s="14"/>
      <c r="K418" s="14"/>
      <c r="L418" s="14"/>
      <c r="M418" s="1" t="s">
        <v>20</v>
      </c>
      <c r="N418" s="1" t="s">
        <v>21</v>
      </c>
      <c r="O418" s="1" t="s">
        <v>22</v>
      </c>
      <c r="P418" s="1" t="s">
        <v>23</v>
      </c>
      <c r="Q418" s="14">
        <v>9903</v>
      </c>
      <c r="R418" s="14">
        <v>9903</v>
      </c>
      <c r="S418" s="20">
        <v>0</v>
      </c>
      <c r="T418" s="30">
        <f t="shared" si="39"/>
        <v>0</v>
      </c>
      <c r="U418" s="30">
        <f t="shared" si="40"/>
        <v>0</v>
      </c>
      <c r="V418" s="30">
        <f t="shared" si="41"/>
        <v>0</v>
      </c>
      <c r="W418" s="20">
        <v>0</v>
      </c>
      <c r="X418" s="20">
        <v>0</v>
      </c>
      <c r="Y418" s="20">
        <v>0</v>
      </c>
      <c r="Z418" s="20">
        <v>0</v>
      </c>
      <c r="AA418" s="20">
        <v>0</v>
      </c>
      <c r="AB418" s="20">
        <v>104272.29</v>
      </c>
      <c r="AC418" s="20">
        <v>94830.42</v>
      </c>
      <c r="AD418" s="30">
        <f t="shared" si="36"/>
        <v>0</v>
      </c>
      <c r="AE418" s="30"/>
      <c r="AF418" s="30">
        <f t="shared" si="37"/>
        <v>0</v>
      </c>
      <c r="AG418" s="30"/>
      <c r="AH418" s="30">
        <f t="shared" si="38"/>
        <v>0</v>
      </c>
    </row>
    <row r="419" spans="1:34" x14ac:dyDescent="0.35">
      <c r="A419" t="s">
        <v>950</v>
      </c>
      <c r="B419" s="27">
        <v>8470340</v>
      </c>
      <c r="C419" s="1" t="s">
        <v>217</v>
      </c>
      <c r="D419" s="27">
        <v>436110</v>
      </c>
      <c r="E419" s="5" t="s">
        <v>64</v>
      </c>
      <c r="F419" s="1" t="s">
        <v>796</v>
      </c>
      <c r="G419" s="14"/>
      <c r="H419" s="14"/>
      <c r="I419" s="14"/>
      <c r="J419" s="14"/>
      <c r="K419" s="14"/>
      <c r="L419" s="14"/>
      <c r="M419" s="1" t="s">
        <v>20</v>
      </c>
      <c r="N419" s="1" t="s">
        <v>21</v>
      </c>
      <c r="O419" s="1" t="s">
        <v>22</v>
      </c>
      <c r="P419" s="1" t="s">
        <v>23</v>
      </c>
      <c r="Q419" s="14">
        <v>1</v>
      </c>
      <c r="R419" s="14">
        <v>0</v>
      </c>
      <c r="S419" s="20">
        <v>0</v>
      </c>
      <c r="T419" s="30">
        <f t="shared" si="39"/>
        <v>0</v>
      </c>
      <c r="U419" s="30">
        <f t="shared" si="40"/>
        <v>0</v>
      </c>
      <c r="V419" s="30">
        <f t="shared" si="41"/>
        <v>0</v>
      </c>
      <c r="W419" s="20">
        <v>0</v>
      </c>
      <c r="X419" s="20">
        <v>0</v>
      </c>
      <c r="Y419" s="20">
        <v>0</v>
      </c>
      <c r="Z419" s="20">
        <v>0</v>
      </c>
      <c r="AA419" s="20">
        <v>0</v>
      </c>
      <c r="AB419" s="20">
        <v>0</v>
      </c>
      <c r="AC419" s="20">
        <v>0</v>
      </c>
      <c r="AD419" s="30">
        <f t="shared" si="36"/>
        <v>0</v>
      </c>
      <c r="AE419" s="30"/>
      <c r="AF419" s="30">
        <f t="shared" si="37"/>
        <v>0</v>
      </c>
      <c r="AG419" s="30"/>
      <c r="AH419" s="30">
        <f t="shared" si="38"/>
        <v>0</v>
      </c>
    </row>
    <row r="420" spans="1:34" x14ac:dyDescent="0.35">
      <c r="A420" t="s">
        <v>950</v>
      </c>
      <c r="B420" s="27">
        <v>8470340</v>
      </c>
      <c r="C420" s="1" t="s">
        <v>217</v>
      </c>
      <c r="D420" s="27">
        <v>436600</v>
      </c>
      <c r="E420" s="5" t="s">
        <v>163</v>
      </c>
      <c r="F420" s="1" t="s">
        <v>795</v>
      </c>
      <c r="G420" s="14"/>
      <c r="H420" s="14"/>
      <c r="I420" s="14"/>
      <c r="J420" s="14"/>
      <c r="K420" s="14"/>
      <c r="L420" s="14"/>
      <c r="M420" s="1" t="s">
        <v>20</v>
      </c>
      <c r="N420" s="1" t="s">
        <v>21</v>
      </c>
      <c r="O420" s="1" t="s">
        <v>22</v>
      </c>
      <c r="P420" s="1" t="s">
        <v>23</v>
      </c>
      <c r="Q420" s="14">
        <v>0</v>
      </c>
      <c r="R420" s="14">
        <v>0</v>
      </c>
      <c r="S420" s="20">
        <v>0</v>
      </c>
      <c r="T420" s="30">
        <f t="shared" si="39"/>
        <v>0</v>
      </c>
      <c r="U420" s="30">
        <f t="shared" si="40"/>
        <v>0</v>
      </c>
      <c r="V420" s="30">
        <f t="shared" si="41"/>
        <v>0</v>
      </c>
      <c r="W420" s="20">
        <v>0</v>
      </c>
      <c r="X420" s="20">
        <v>0</v>
      </c>
      <c r="Y420" s="20">
        <v>0</v>
      </c>
      <c r="Z420" s="20">
        <v>0</v>
      </c>
      <c r="AA420" s="20">
        <v>0</v>
      </c>
      <c r="AB420" s="20">
        <v>6842</v>
      </c>
      <c r="AC420" s="20">
        <v>6842</v>
      </c>
      <c r="AD420" s="30">
        <f t="shared" si="36"/>
        <v>0</v>
      </c>
      <c r="AE420" s="30"/>
      <c r="AF420" s="30">
        <f t="shared" si="37"/>
        <v>0</v>
      </c>
      <c r="AG420" s="30"/>
      <c r="AH420" s="30">
        <f t="shared" si="38"/>
        <v>0</v>
      </c>
    </row>
    <row r="421" spans="1:34" x14ac:dyDescent="0.35">
      <c r="A421" t="s">
        <v>950</v>
      </c>
      <c r="B421" s="27">
        <v>8470345</v>
      </c>
      <c r="C421" s="1" t="s">
        <v>225</v>
      </c>
      <c r="D421" s="27">
        <v>420550</v>
      </c>
      <c r="E421" s="5" t="s">
        <v>18</v>
      </c>
      <c r="F421" s="1" t="s">
        <v>794</v>
      </c>
      <c r="G421" s="14"/>
      <c r="H421" s="14"/>
      <c r="I421" s="14"/>
      <c r="J421" s="14"/>
      <c r="K421" s="14"/>
      <c r="L421" s="14"/>
      <c r="M421" s="1" t="s">
        <v>20</v>
      </c>
      <c r="N421" s="1" t="s">
        <v>21</v>
      </c>
      <c r="O421" s="1" t="s">
        <v>22</v>
      </c>
      <c r="P421" s="1" t="s">
        <v>23</v>
      </c>
      <c r="Q421" s="14">
        <v>41000</v>
      </c>
      <c r="R421" s="14">
        <v>41000</v>
      </c>
      <c r="S421" s="20">
        <v>20000</v>
      </c>
      <c r="T421" s="30">
        <f t="shared" si="39"/>
        <v>18000</v>
      </c>
      <c r="U421" s="30">
        <f t="shared" si="40"/>
        <v>16000</v>
      </c>
      <c r="V421" s="30">
        <f t="shared" si="41"/>
        <v>14000</v>
      </c>
      <c r="W421" s="20">
        <v>10000</v>
      </c>
      <c r="X421" s="20">
        <v>10000</v>
      </c>
      <c r="Y421" s="20">
        <v>20000</v>
      </c>
      <c r="Z421" s="20">
        <v>10000</v>
      </c>
      <c r="AA421" s="20">
        <v>10000</v>
      </c>
      <c r="AB421" s="20">
        <v>23247.94</v>
      </c>
      <c r="AC421" s="20">
        <v>71606.55</v>
      </c>
      <c r="AD421" s="30">
        <f t="shared" si="36"/>
        <v>0</v>
      </c>
      <c r="AE421" s="30"/>
      <c r="AF421" s="30">
        <f t="shared" si="37"/>
        <v>0</v>
      </c>
      <c r="AG421" s="30"/>
      <c r="AH421" s="30">
        <f t="shared" si="38"/>
        <v>0</v>
      </c>
    </row>
    <row r="422" spans="1:34" x14ac:dyDescent="0.35">
      <c r="A422" t="s">
        <v>950</v>
      </c>
      <c r="B422" s="27">
        <v>8470345</v>
      </c>
      <c r="C422" s="1" t="s">
        <v>225</v>
      </c>
      <c r="D422" s="27">
        <v>425510</v>
      </c>
      <c r="E422" s="5" t="s">
        <v>37</v>
      </c>
      <c r="F422" s="1" t="s">
        <v>793</v>
      </c>
      <c r="G422" s="14"/>
      <c r="H422" s="14"/>
      <c r="I422" s="14"/>
      <c r="J422" s="14"/>
      <c r="K422" s="14"/>
      <c r="L422" s="14"/>
      <c r="M422" s="1" t="s">
        <v>20</v>
      </c>
      <c r="N422" s="1" t="s">
        <v>21</v>
      </c>
      <c r="O422" s="1" t="s">
        <v>22</v>
      </c>
      <c r="P422" s="1" t="s">
        <v>23</v>
      </c>
      <c r="Q422" s="14">
        <v>0</v>
      </c>
      <c r="R422" s="14">
        <v>0</v>
      </c>
      <c r="S422" s="20">
        <v>30000</v>
      </c>
      <c r="T422" s="30">
        <f t="shared" si="39"/>
        <v>27000</v>
      </c>
      <c r="U422" s="30">
        <f t="shared" si="40"/>
        <v>24000</v>
      </c>
      <c r="V422" s="30">
        <f t="shared" si="41"/>
        <v>21000</v>
      </c>
      <c r="W422" s="20">
        <v>30000</v>
      </c>
      <c r="X422" s="20">
        <v>30000</v>
      </c>
      <c r="Y422" s="20">
        <v>30000</v>
      </c>
      <c r="Z422" s="20">
        <v>30000</v>
      </c>
      <c r="AA422" s="20">
        <v>30000</v>
      </c>
      <c r="AB422" s="20">
        <v>100</v>
      </c>
      <c r="AC422" s="20">
        <v>0</v>
      </c>
      <c r="AD422" s="30">
        <f t="shared" si="36"/>
        <v>0</v>
      </c>
      <c r="AE422" s="30"/>
      <c r="AF422" s="30">
        <f t="shared" si="37"/>
        <v>0</v>
      </c>
      <c r="AG422" s="30"/>
      <c r="AH422" s="30">
        <f t="shared" si="38"/>
        <v>0</v>
      </c>
    </row>
    <row r="423" spans="1:34" x14ac:dyDescent="0.35">
      <c r="A423" t="s">
        <v>950</v>
      </c>
      <c r="B423" s="27">
        <v>8470345</v>
      </c>
      <c r="C423" s="1" t="s">
        <v>225</v>
      </c>
      <c r="D423" s="27">
        <v>425760</v>
      </c>
      <c r="E423" s="5" t="s">
        <v>169</v>
      </c>
      <c r="F423" s="1" t="s">
        <v>792</v>
      </c>
      <c r="G423" s="14"/>
      <c r="H423" s="14"/>
      <c r="I423" s="14"/>
      <c r="J423" s="14"/>
      <c r="K423" s="14"/>
      <c r="L423" s="14"/>
      <c r="M423" s="1" t="s">
        <v>20</v>
      </c>
      <c r="N423" s="1" t="s">
        <v>21</v>
      </c>
      <c r="O423" s="1" t="s">
        <v>22</v>
      </c>
      <c r="P423" s="1" t="s">
        <v>23</v>
      </c>
      <c r="Q423" s="14">
        <v>0</v>
      </c>
      <c r="R423" s="14">
        <v>0</v>
      </c>
      <c r="S423" s="20">
        <v>120000</v>
      </c>
      <c r="T423" s="30">
        <f t="shared" si="39"/>
        <v>108000</v>
      </c>
      <c r="U423" s="30">
        <f t="shared" si="40"/>
        <v>96000</v>
      </c>
      <c r="V423" s="30">
        <f t="shared" si="41"/>
        <v>84000</v>
      </c>
      <c r="W423" s="20">
        <v>120000</v>
      </c>
      <c r="X423" s="20">
        <v>120000</v>
      </c>
      <c r="Y423" s="20">
        <v>120000</v>
      </c>
      <c r="Z423" s="20">
        <v>120000</v>
      </c>
      <c r="AA423" s="20">
        <v>120000</v>
      </c>
      <c r="AB423" s="20">
        <v>0</v>
      </c>
      <c r="AC423" s="20">
        <v>0</v>
      </c>
      <c r="AD423" s="30">
        <f t="shared" si="36"/>
        <v>0</v>
      </c>
      <c r="AE423" s="30"/>
      <c r="AF423" s="30">
        <f t="shared" si="37"/>
        <v>0</v>
      </c>
      <c r="AG423" s="30"/>
      <c r="AH423" s="30">
        <f t="shared" si="38"/>
        <v>0</v>
      </c>
    </row>
    <row r="424" spans="1:34" x14ac:dyDescent="0.35">
      <c r="A424" t="s">
        <v>950</v>
      </c>
      <c r="B424" s="27">
        <v>8470345</v>
      </c>
      <c r="C424" s="1" t="s">
        <v>225</v>
      </c>
      <c r="D424" s="27">
        <v>425900</v>
      </c>
      <c r="E424" s="5" t="s">
        <v>40</v>
      </c>
      <c r="F424" s="1" t="s">
        <v>791</v>
      </c>
      <c r="G424" s="14"/>
      <c r="H424" s="14"/>
      <c r="I424" s="14"/>
      <c r="J424" s="14"/>
      <c r="K424" s="14"/>
      <c r="L424" s="14"/>
      <c r="M424" s="1" t="s">
        <v>20</v>
      </c>
      <c r="N424" s="1" t="s">
        <v>21</v>
      </c>
      <c r="O424" s="1" t="s">
        <v>22</v>
      </c>
      <c r="P424" s="1" t="s">
        <v>23</v>
      </c>
      <c r="Q424" s="14">
        <v>0</v>
      </c>
      <c r="R424" s="14">
        <v>0</v>
      </c>
      <c r="S424" s="20">
        <v>3000</v>
      </c>
      <c r="T424" s="30">
        <f t="shared" si="39"/>
        <v>2700</v>
      </c>
      <c r="U424" s="30">
        <f t="shared" si="40"/>
        <v>2400</v>
      </c>
      <c r="V424" s="30">
        <f t="shared" si="41"/>
        <v>2100</v>
      </c>
      <c r="W424" s="20">
        <v>3000</v>
      </c>
      <c r="X424" s="20">
        <v>3000</v>
      </c>
      <c r="Y424" s="20">
        <v>3000</v>
      </c>
      <c r="Z424" s="20">
        <v>3000</v>
      </c>
      <c r="AA424" s="20">
        <v>3000</v>
      </c>
      <c r="AB424" s="20">
        <v>380.95</v>
      </c>
      <c r="AC424" s="20">
        <v>685.95</v>
      </c>
      <c r="AD424" s="30">
        <f t="shared" si="36"/>
        <v>0</v>
      </c>
      <c r="AE424" s="30"/>
      <c r="AF424" s="30">
        <f t="shared" si="37"/>
        <v>0</v>
      </c>
      <c r="AG424" s="30"/>
      <c r="AH424" s="30">
        <f t="shared" si="38"/>
        <v>0</v>
      </c>
    </row>
    <row r="425" spans="1:34" x14ac:dyDescent="0.35">
      <c r="A425" t="s">
        <v>950</v>
      </c>
      <c r="B425" s="27">
        <v>8470345</v>
      </c>
      <c r="C425" s="1" t="s">
        <v>225</v>
      </c>
      <c r="D425" s="27">
        <v>426610</v>
      </c>
      <c r="E425" s="5" t="s">
        <v>43</v>
      </c>
      <c r="F425" s="1" t="s">
        <v>790</v>
      </c>
      <c r="G425" s="14"/>
      <c r="H425" s="14"/>
      <c r="I425" s="14"/>
      <c r="J425" s="14"/>
      <c r="K425" s="14"/>
      <c r="L425" s="14"/>
      <c r="M425" s="1" t="s">
        <v>20</v>
      </c>
      <c r="N425" s="1" t="s">
        <v>21</v>
      </c>
      <c r="O425" s="1" t="s">
        <v>22</v>
      </c>
      <c r="P425" s="1" t="s">
        <v>23</v>
      </c>
      <c r="Q425" s="14">
        <v>-3290</v>
      </c>
      <c r="R425" s="14">
        <v>-7075.56</v>
      </c>
      <c r="S425" s="20">
        <v>146983</v>
      </c>
      <c r="T425" s="30">
        <f t="shared" si="39"/>
        <v>132284.70000000001</v>
      </c>
      <c r="U425" s="30">
        <f t="shared" si="40"/>
        <v>117586.40000000001</v>
      </c>
      <c r="V425" s="30">
        <f t="shared" si="41"/>
        <v>102888.09999999999</v>
      </c>
      <c r="W425" s="20">
        <v>154332</v>
      </c>
      <c r="X425" s="20">
        <v>162048</v>
      </c>
      <c r="Y425" s="20">
        <v>146983</v>
      </c>
      <c r="Z425" s="20">
        <v>154332</v>
      </c>
      <c r="AA425" s="20">
        <v>162048</v>
      </c>
      <c r="AB425" s="20">
        <v>3784.96</v>
      </c>
      <c r="AC425" s="20">
        <v>94303.07</v>
      </c>
      <c r="AD425" s="30">
        <f t="shared" si="36"/>
        <v>0</v>
      </c>
      <c r="AE425" s="30"/>
      <c r="AF425" s="30">
        <f t="shared" si="37"/>
        <v>0</v>
      </c>
      <c r="AG425" s="30"/>
      <c r="AH425" s="30">
        <f t="shared" si="38"/>
        <v>0</v>
      </c>
    </row>
    <row r="426" spans="1:34" x14ac:dyDescent="0.35">
      <c r="A426" t="s">
        <v>950</v>
      </c>
      <c r="B426" s="27">
        <v>8470345</v>
      </c>
      <c r="C426" s="1" t="s">
        <v>225</v>
      </c>
      <c r="D426" s="27">
        <v>436600</v>
      </c>
      <c r="E426" s="5" t="s">
        <v>163</v>
      </c>
      <c r="F426" s="1" t="s">
        <v>789</v>
      </c>
      <c r="G426" s="14"/>
      <c r="H426" s="14"/>
      <c r="I426" s="14"/>
      <c r="J426" s="14"/>
      <c r="K426" s="14"/>
      <c r="L426" s="14"/>
      <c r="M426" s="1" t="s">
        <v>20</v>
      </c>
      <c r="N426" s="1" t="s">
        <v>21</v>
      </c>
      <c r="O426" s="1" t="s">
        <v>22</v>
      </c>
      <c r="P426" s="1" t="s">
        <v>23</v>
      </c>
      <c r="Q426" s="14">
        <v>0</v>
      </c>
      <c r="R426" s="14">
        <v>0</v>
      </c>
      <c r="S426" s="20">
        <v>9640</v>
      </c>
      <c r="T426" s="30">
        <f t="shared" si="39"/>
        <v>8676</v>
      </c>
      <c r="U426" s="30">
        <f t="shared" si="40"/>
        <v>7712</v>
      </c>
      <c r="V426" s="30">
        <f t="shared" si="41"/>
        <v>6748</v>
      </c>
      <c r="W426" s="20">
        <v>0</v>
      </c>
      <c r="X426" s="20">
        <v>0</v>
      </c>
      <c r="Y426" s="20">
        <v>9640</v>
      </c>
      <c r="Z426" s="20">
        <v>0</v>
      </c>
      <c r="AA426" s="20">
        <v>0</v>
      </c>
      <c r="AB426" s="20">
        <v>2000</v>
      </c>
      <c r="AC426" s="20">
        <v>0</v>
      </c>
      <c r="AD426" s="30">
        <f t="shared" si="36"/>
        <v>0</v>
      </c>
      <c r="AE426" s="30"/>
      <c r="AF426" s="30">
        <f t="shared" si="37"/>
        <v>0</v>
      </c>
      <c r="AG426" s="30"/>
      <c r="AH426" s="30">
        <f t="shared" si="38"/>
        <v>0</v>
      </c>
    </row>
    <row r="427" spans="1:34" x14ac:dyDescent="0.35">
      <c r="A427" t="s">
        <v>950</v>
      </c>
      <c r="B427" s="27">
        <v>8470350</v>
      </c>
      <c r="C427" s="1" t="s">
        <v>232</v>
      </c>
      <c r="D427" s="27">
        <v>420550</v>
      </c>
      <c r="E427" s="5" t="s">
        <v>18</v>
      </c>
      <c r="F427" s="1" t="s">
        <v>788</v>
      </c>
      <c r="G427" s="14"/>
      <c r="H427" s="14"/>
      <c r="I427" s="14"/>
      <c r="J427" s="14"/>
      <c r="K427" s="14"/>
      <c r="L427" s="14"/>
      <c r="M427" s="1" t="s">
        <v>20</v>
      </c>
      <c r="N427" s="1" t="s">
        <v>21</v>
      </c>
      <c r="O427" s="1" t="s">
        <v>22</v>
      </c>
      <c r="P427" s="1" t="s">
        <v>23</v>
      </c>
      <c r="Q427" s="14">
        <v>0</v>
      </c>
      <c r="R427" s="14">
        <v>0</v>
      </c>
      <c r="S427" s="20">
        <v>0</v>
      </c>
      <c r="T427" s="30">
        <f t="shared" si="39"/>
        <v>0</v>
      </c>
      <c r="U427" s="30">
        <f t="shared" si="40"/>
        <v>0</v>
      </c>
      <c r="V427" s="30">
        <f t="shared" si="41"/>
        <v>0</v>
      </c>
      <c r="W427" s="20">
        <v>0</v>
      </c>
      <c r="X427" s="20">
        <v>0</v>
      </c>
      <c r="Y427" s="20">
        <v>0</v>
      </c>
      <c r="Z427" s="20">
        <v>0</v>
      </c>
      <c r="AA427" s="20">
        <v>0</v>
      </c>
      <c r="AB427" s="20">
        <v>4060</v>
      </c>
      <c r="AC427" s="20">
        <v>0</v>
      </c>
      <c r="AD427" s="30">
        <f t="shared" si="36"/>
        <v>0</v>
      </c>
      <c r="AE427" s="30"/>
      <c r="AF427" s="30">
        <f t="shared" si="37"/>
        <v>0</v>
      </c>
      <c r="AG427" s="30"/>
      <c r="AH427" s="30">
        <f t="shared" si="38"/>
        <v>0</v>
      </c>
    </row>
    <row r="428" spans="1:34" x14ac:dyDescent="0.35">
      <c r="A428" t="s">
        <v>950</v>
      </c>
      <c r="B428" s="27">
        <v>8470350</v>
      </c>
      <c r="C428" s="1" t="s">
        <v>232</v>
      </c>
      <c r="D428" s="27">
        <v>425760</v>
      </c>
      <c r="E428" s="5" t="s">
        <v>169</v>
      </c>
      <c r="F428" s="1" t="s">
        <v>787</v>
      </c>
      <c r="G428" s="14"/>
      <c r="H428" s="14"/>
      <c r="I428" s="14"/>
      <c r="J428" s="14"/>
      <c r="K428" s="14"/>
      <c r="L428" s="14"/>
      <c r="M428" s="1" t="s">
        <v>20</v>
      </c>
      <c r="N428" s="1" t="s">
        <v>21</v>
      </c>
      <c r="O428" s="1" t="s">
        <v>22</v>
      </c>
      <c r="P428" s="1" t="s">
        <v>23</v>
      </c>
      <c r="Q428" s="14">
        <v>1248</v>
      </c>
      <c r="R428" s="14">
        <v>1247.5999999999999</v>
      </c>
      <c r="S428" s="20">
        <v>25000</v>
      </c>
      <c r="T428" s="30">
        <f t="shared" si="39"/>
        <v>22500</v>
      </c>
      <c r="U428" s="30">
        <f t="shared" si="40"/>
        <v>20000</v>
      </c>
      <c r="V428" s="30">
        <f t="shared" si="41"/>
        <v>17500</v>
      </c>
      <c r="W428" s="20">
        <v>32000</v>
      </c>
      <c r="X428" s="20">
        <v>34200</v>
      </c>
      <c r="Y428" s="20">
        <v>25000</v>
      </c>
      <c r="Z428" s="20">
        <v>32000</v>
      </c>
      <c r="AA428" s="20">
        <v>34200</v>
      </c>
      <c r="AB428" s="20">
        <v>0</v>
      </c>
      <c r="AC428" s="20">
        <v>107425.41</v>
      </c>
      <c r="AD428" s="30">
        <f t="shared" si="36"/>
        <v>0</v>
      </c>
      <c r="AE428" s="30"/>
      <c r="AF428" s="30">
        <f t="shared" si="37"/>
        <v>0</v>
      </c>
      <c r="AG428" s="30"/>
      <c r="AH428" s="30">
        <f t="shared" si="38"/>
        <v>0</v>
      </c>
    </row>
    <row r="429" spans="1:34" x14ac:dyDescent="0.35">
      <c r="A429" t="s">
        <v>950</v>
      </c>
      <c r="B429" s="27">
        <v>8470350</v>
      </c>
      <c r="C429" s="1" t="s">
        <v>232</v>
      </c>
      <c r="D429" s="27">
        <v>425900</v>
      </c>
      <c r="E429" s="5" t="s">
        <v>40</v>
      </c>
      <c r="F429" s="1" t="s">
        <v>786</v>
      </c>
      <c r="G429" s="14"/>
      <c r="H429" s="14"/>
      <c r="I429" s="14"/>
      <c r="J429" s="14"/>
      <c r="K429" s="14"/>
      <c r="L429" s="14"/>
      <c r="M429" s="1" t="s">
        <v>20</v>
      </c>
      <c r="N429" s="1" t="s">
        <v>21</v>
      </c>
      <c r="O429" s="1" t="s">
        <v>22</v>
      </c>
      <c r="P429" s="1" t="s">
        <v>23</v>
      </c>
      <c r="Q429" s="14">
        <v>9656</v>
      </c>
      <c r="R429" s="14">
        <v>9655.5499999999993</v>
      </c>
      <c r="S429" s="20">
        <v>8500</v>
      </c>
      <c r="T429" s="30">
        <f t="shared" si="39"/>
        <v>7650</v>
      </c>
      <c r="U429" s="30">
        <f t="shared" si="40"/>
        <v>6800</v>
      </c>
      <c r="V429" s="30">
        <f t="shared" si="41"/>
        <v>5950</v>
      </c>
      <c r="W429" s="20">
        <v>9350.0000000000018</v>
      </c>
      <c r="X429" s="20">
        <v>10285.000000000002</v>
      </c>
      <c r="Y429" s="20">
        <v>8500</v>
      </c>
      <c r="Z429" s="20">
        <v>9350.0000000000018</v>
      </c>
      <c r="AA429" s="20">
        <v>10285.000000000002</v>
      </c>
      <c r="AB429" s="20">
        <v>3779</v>
      </c>
      <c r="AC429" s="20">
        <v>14100.9</v>
      </c>
      <c r="AD429" s="30">
        <f t="shared" si="36"/>
        <v>0</v>
      </c>
      <c r="AE429" s="30"/>
      <c r="AF429" s="30">
        <f t="shared" si="37"/>
        <v>0</v>
      </c>
      <c r="AG429" s="30"/>
      <c r="AH429" s="30">
        <f t="shared" si="38"/>
        <v>0</v>
      </c>
    </row>
    <row r="430" spans="1:34" x14ac:dyDescent="0.35">
      <c r="A430" t="s">
        <v>950</v>
      </c>
      <c r="B430" s="27">
        <v>8470350</v>
      </c>
      <c r="C430" s="1" t="s">
        <v>232</v>
      </c>
      <c r="D430" s="27">
        <v>436600</v>
      </c>
      <c r="E430" s="5" t="s">
        <v>163</v>
      </c>
      <c r="F430" s="1" t="s">
        <v>785</v>
      </c>
      <c r="G430" s="14"/>
      <c r="H430" s="14"/>
      <c r="I430" s="14"/>
      <c r="J430" s="14"/>
      <c r="K430" s="14"/>
      <c r="L430" s="14"/>
      <c r="M430" s="1" t="s">
        <v>20</v>
      </c>
      <c r="N430" s="1" t="s">
        <v>21</v>
      </c>
      <c r="O430" s="1" t="s">
        <v>22</v>
      </c>
      <c r="P430" s="1" t="s">
        <v>23</v>
      </c>
      <c r="Q430" s="14">
        <v>0</v>
      </c>
      <c r="R430" s="14">
        <v>0</v>
      </c>
      <c r="S430" s="20">
        <v>60000</v>
      </c>
      <c r="T430" s="30">
        <f t="shared" si="39"/>
        <v>54000</v>
      </c>
      <c r="U430" s="30">
        <f t="shared" si="40"/>
        <v>48000</v>
      </c>
      <c r="V430" s="30">
        <f t="shared" si="41"/>
        <v>42000</v>
      </c>
      <c r="W430" s="20">
        <v>40000</v>
      </c>
      <c r="X430" s="20">
        <v>40000</v>
      </c>
      <c r="Y430" s="20">
        <v>60000</v>
      </c>
      <c r="Z430" s="20">
        <v>40000</v>
      </c>
      <c r="AA430" s="20">
        <v>40000</v>
      </c>
      <c r="AB430" s="20">
        <v>2000</v>
      </c>
      <c r="AC430" s="20">
        <v>0</v>
      </c>
      <c r="AD430" s="30">
        <f t="shared" si="36"/>
        <v>0</v>
      </c>
      <c r="AE430" s="30"/>
      <c r="AF430" s="30">
        <f t="shared" si="37"/>
        <v>0</v>
      </c>
      <c r="AG430" s="30"/>
      <c r="AH430" s="30">
        <f t="shared" si="38"/>
        <v>0</v>
      </c>
    </row>
    <row r="431" spans="1:34" x14ac:dyDescent="0.35">
      <c r="A431" t="s">
        <v>954</v>
      </c>
      <c r="B431" s="27">
        <v>8470405</v>
      </c>
      <c r="C431" s="1" t="s">
        <v>245</v>
      </c>
      <c r="D431" s="27">
        <v>425550</v>
      </c>
      <c r="E431" s="5" t="s">
        <v>83</v>
      </c>
      <c r="F431" s="1" t="s">
        <v>784</v>
      </c>
      <c r="G431" s="14"/>
      <c r="H431" s="14"/>
      <c r="I431" s="14"/>
      <c r="J431" s="14"/>
      <c r="K431" s="14"/>
      <c r="L431" s="14"/>
      <c r="M431" s="1" t="s">
        <v>20</v>
      </c>
      <c r="N431" s="1" t="s">
        <v>21</v>
      </c>
      <c r="O431" s="1" t="s">
        <v>22</v>
      </c>
      <c r="P431" s="1" t="s">
        <v>23</v>
      </c>
      <c r="Q431" s="14">
        <v>10138</v>
      </c>
      <c r="R431" s="14">
        <v>10137</v>
      </c>
      <c r="S431" s="20">
        <v>15000</v>
      </c>
      <c r="T431" s="30">
        <f t="shared" si="39"/>
        <v>13500</v>
      </c>
      <c r="U431" s="30">
        <f t="shared" si="40"/>
        <v>12000</v>
      </c>
      <c r="V431" s="30">
        <f t="shared" si="41"/>
        <v>10500</v>
      </c>
      <c r="W431" s="20">
        <v>15000</v>
      </c>
      <c r="X431" s="20">
        <v>15000</v>
      </c>
      <c r="Y431" s="20">
        <v>15000</v>
      </c>
      <c r="Z431" s="20">
        <v>15000</v>
      </c>
      <c r="AA431" s="20">
        <v>15000</v>
      </c>
      <c r="AB431" s="20">
        <v>0</v>
      </c>
      <c r="AC431" s="20">
        <v>11599.02</v>
      </c>
      <c r="AD431" s="30">
        <f t="shared" si="36"/>
        <v>0</v>
      </c>
      <c r="AE431" s="30"/>
      <c r="AF431" s="30">
        <f t="shared" si="37"/>
        <v>0</v>
      </c>
      <c r="AG431" s="30"/>
      <c r="AH431" s="30">
        <f t="shared" si="38"/>
        <v>0</v>
      </c>
    </row>
    <row r="432" spans="1:34" x14ac:dyDescent="0.35">
      <c r="A432" t="s">
        <v>954</v>
      </c>
      <c r="B432" s="27">
        <v>8470405</v>
      </c>
      <c r="C432" s="1" t="s">
        <v>245</v>
      </c>
      <c r="D432" s="27">
        <v>428090</v>
      </c>
      <c r="E432" s="5" t="s">
        <v>52</v>
      </c>
      <c r="F432" s="1" t="s">
        <v>783</v>
      </c>
      <c r="G432" s="14"/>
      <c r="H432" s="14"/>
      <c r="I432" s="14"/>
      <c r="J432" s="14"/>
      <c r="K432" s="14"/>
      <c r="L432" s="14"/>
      <c r="M432" s="1" t="s">
        <v>20</v>
      </c>
      <c r="N432" s="1" t="s">
        <v>21</v>
      </c>
      <c r="O432" s="1" t="s">
        <v>22</v>
      </c>
      <c r="P432" s="1" t="s">
        <v>23</v>
      </c>
      <c r="Q432" s="14">
        <v>0</v>
      </c>
      <c r="R432" s="14">
        <v>0</v>
      </c>
      <c r="S432" s="20">
        <v>0</v>
      </c>
      <c r="T432" s="30">
        <f t="shared" si="39"/>
        <v>0</v>
      </c>
      <c r="U432" s="30">
        <f t="shared" si="40"/>
        <v>0</v>
      </c>
      <c r="V432" s="30">
        <f t="shared" si="41"/>
        <v>0</v>
      </c>
      <c r="W432" s="20">
        <v>0</v>
      </c>
      <c r="X432" s="20">
        <v>0</v>
      </c>
      <c r="Y432" s="20">
        <v>0</v>
      </c>
      <c r="Z432" s="20">
        <v>0</v>
      </c>
      <c r="AA432" s="20">
        <v>0</v>
      </c>
      <c r="AB432" s="20">
        <v>28600</v>
      </c>
      <c r="AC432" s="20">
        <v>51855.360000000001</v>
      </c>
      <c r="AD432" s="30">
        <f t="shared" si="36"/>
        <v>0</v>
      </c>
      <c r="AE432" s="30"/>
      <c r="AF432" s="30">
        <f t="shared" si="37"/>
        <v>0</v>
      </c>
      <c r="AG432" s="30"/>
      <c r="AH432" s="30">
        <f t="shared" si="38"/>
        <v>0</v>
      </c>
    </row>
    <row r="433" spans="1:34" x14ac:dyDescent="0.35">
      <c r="A433" t="s">
        <v>954</v>
      </c>
      <c r="B433" s="27">
        <v>8470410</v>
      </c>
      <c r="C433" s="1" t="s">
        <v>254</v>
      </c>
      <c r="D433" s="27">
        <v>420570</v>
      </c>
      <c r="E433" s="5" t="s">
        <v>25</v>
      </c>
      <c r="F433" s="1" t="s">
        <v>782</v>
      </c>
      <c r="G433" s="14"/>
      <c r="H433" s="14"/>
      <c r="I433" s="14"/>
      <c r="J433" s="14"/>
      <c r="K433" s="14"/>
      <c r="L433" s="14"/>
      <c r="M433" s="1" t="s">
        <v>20</v>
      </c>
      <c r="N433" s="1" t="s">
        <v>21</v>
      </c>
      <c r="O433" s="1" t="s">
        <v>22</v>
      </c>
      <c r="P433" s="1" t="s">
        <v>23</v>
      </c>
      <c r="Q433" s="14">
        <v>0</v>
      </c>
      <c r="R433" s="14">
        <v>0</v>
      </c>
      <c r="S433" s="20">
        <v>0</v>
      </c>
      <c r="T433" s="30">
        <f t="shared" si="39"/>
        <v>0</v>
      </c>
      <c r="U433" s="30">
        <f t="shared" si="40"/>
        <v>0</v>
      </c>
      <c r="V433" s="30">
        <f t="shared" si="41"/>
        <v>0</v>
      </c>
      <c r="W433" s="20">
        <v>0</v>
      </c>
      <c r="X433" s="20">
        <v>0</v>
      </c>
      <c r="Y433" s="20">
        <v>0</v>
      </c>
      <c r="Z433" s="20">
        <v>0</v>
      </c>
      <c r="AA433" s="20">
        <v>0</v>
      </c>
      <c r="AB433" s="20">
        <v>0</v>
      </c>
      <c r="AC433" s="20">
        <v>0</v>
      </c>
      <c r="AD433" s="30">
        <f t="shared" si="36"/>
        <v>0</v>
      </c>
      <c r="AE433" s="30"/>
      <c r="AF433" s="30">
        <f t="shared" si="37"/>
        <v>0</v>
      </c>
      <c r="AG433" s="30"/>
      <c r="AH433" s="30">
        <f t="shared" si="38"/>
        <v>0</v>
      </c>
    </row>
    <row r="434" spans="1:34" x14ac:dyDescent="0.35">
      <c r="A434" t="s">
        <v>954</v>
      </c>
      <c r="B434" s="27">
        <v>8470410</v>
      </c>
      <c r="C434" s="1" t="s">
        <v>254</v>
      </c>
      <c r="D434" s="27">
        <v>425100</v>
      </c>
      <c r="E434" s="5" t="s">
        <v>79</v>
      </c>
      <c r="F434" s="1" t="s">
        <v>781</v>
      </c>
      <c r="G434" s="14"/>
      <c r="H434" s="14"/>
      <c r="I434" s="14"/>
      <c r="J434" s="14"/>
      <c r="K434" s="14"/>
      <c r="L434" s="14"/>
      <c r="M434" s="1" t="s">
        <v>20</v>
      </c>
      <c r="N434" s="1" t="s">
        <v>21</v>
      </c>
      <c r="O434" s="1" t="s">
        <v>22</v>
      </c>
      <c r="P434" s="1" t="s">
        <v>23</v>
      </c>
      <c r="Q434" s="14">
        <v>0</v>
      </c>
      <c r="R434" s="14">
        <v>0</v>
      </c>
      <c r="S434" s="20">
        <v>0</v>
      </c>
      <c r="T434" s="30">
        <f t="shared" si="39"/>
        <v>0</v>
      </c>
      <c r="U434" s="30">
        <f t="shared" si="40"/>
        <v>0</v>
      </c>
      <c r="V434" s="30">
        <f t="shared" si="41"/>
        <v>0</v>
      </c>
      <c r="W434" s="20">
        <v>0</v>
      </c>
      <c r="X434" s="20">
        <v>0</v>
      </c>
      <c r="Y434" s="20">
        <v>0</v>
      </c>
      <c r="Z434" s="20">
        <v>0</v>
      </c>
      <c r="AA434" s="20">
        <v>0</v>
      </c>
      <c r="AB434" s="20">
        <v>0</v>
      </c>
      <c r="AC434" s="20">
        <v>0</v>
      </c>
      <c r="AD434" s="30">
        <f t="shared" si="36"/>
        <v>0</v>
      </c>
      <c r="AE434" s="30"/>
      <c r="AF434" s="30">
        <f t="shared" si="37"/>
        <v>0</v>
      </c>
      <c r="AG434" s="30"/>
      <c r="AH434" s="30">
        <f t="shared" si="38"/>
        <v>0</v>
      </c>
    </row>
    <row r="435" spans="1:34" x14ac:dyDescent="0.35">
      <c r="A435" t="s">
        <v>954</v>
      </c>
      <c r="B435" s="27">
        <v>8470410</v>
      </c>
      <c r="C435" s="1" t="s">
        <v>254</v>
      </c>
      <c r="D435" s="131">
        <v>425761</v>
      </c>
      <c r="E435" s="5" t="s">
        <v>288</v>
      </c>
      <c r="F435" s="1" t="s">
        <v>780</v>
      </c>
      <c r="G435" s="14"/>
      <c r="H435" s="14"/>
      <c r="I435" s="14"/>
      <c r="J435" s="14"/>
      <c r="K435" s="14"/>
      <c r="L435" s="14"/>
      <c r="M435" s="1" t="s">
        <v>20</v>
      </c>
      <c r="N435" s="1" t="s">
        <v>21</v>
      </c>
      <c r="O435" s="1" t="s">
        <v>22</v>
      </c>
      <c r="P435" s="1" t="s">
        <v>23</v>
      </c>
      <c r="Q435" s="14">
        <v>0</v>
      </c>
      <c r="R435" s="14">
        <v>0</v>
      </c>
      <c r="S435" s="20">
        <v>162000</v>
      </c>
      <c r="T435" s="30">
        <f t="shared" si="39"/>
        <v>145800</v>
      </c>
      <c r="U435" s="30">
        <f t="shared" si="40"/>
        <v>129600</v>
      </c>
      <c r="V435" s="30">
        <f t="shared" si="41"/>
        <v>113400</v>
      </c>
      <c r="W435" s="20">
        <v>162000</v>
      </c>
      <c r="X435" s="20">
        <v>162000</v>
      </c>
      <c r="Y435" s="20">
        <v>162000</v>
      </c>
      <c r="Z435" s="20">
        <v>162000</v>
      </c>
      <c r="AA435" s="20">
        <v>162000</v>
      </c>
      <c r="AB435" s="20">
        <v>0</v>
      </c>
      <c r="AC435" s="20">
        <v>127</v>
      </c>
      <c r="AD435" s="30">
        <f t="shared" si="36"/>
        <v>0</v>
      </c>
      <c r="AE435" s="30"/>
      <c r="AF435" s="30">
        <f t="shared" si="37"/>
        <v>0</v>
      </c>
      <c r="AG435" s="30"/>
      <c r="AH435" s="30">
        <f t="shared" si="38"/>
        <v>0</v>
      </c>
    </row>
    <row r="436" spans="1:34" x14ac:dyDescent="0.35">
      <c r="A436" t="s">
        <v>954</v>
      </c>
      <c r="B436" s="27">
        <v>8470410</v>
      </c>
      <c r="C436" s="1" t="s">
        <v>254</v>
      </c>
      <c r="D436" s="27">
        <v>428090</v>
      </c>
      <c r="E436" s="5" t="s">
        <v>52</v>
      </c>
      <c r="F436" s="1" t="s">
        <v>779</v>
      </c>
      <c r="G436" s="14"/>
      <c r="H436" s="14"/>
      <c r="I436" s="14"/>
      <c r="J436" s="14"/>
      <c r="K436" s="14"/>
      <c r="L436" s="14"/>
      <c r="M436" s="1" t="s">
        <v>20</v>
      </c>
      <c r="N436" s="1" t="s">
        <v>21</v>
      </c>
      <c r="O436" s="1" t="s">
        <v>22</v>
      </c>
      <c r="P436" s="1" t="s">
        <v>23</v>
      </c>
      <c r="Q436" s="14">
        <v>0</v>
      </c>
      <c r="R436" s="14">
        <v>0</v>
      </c>
      <c r="S436" s="20">
        <v>0</v>
      </c>
      <c r="T436" s="30">
        <f t="shared" si="39"/>
        <v>0</v>
      </c>
      <c r="U436" s="30">
        <f t="shared" si="40"/>
        <v>0</v>
      </c>
      <c r="V436" s="30">
        <f t="shared" si="41"/>
        <v>0</v>
      </c>
      <c r="W436" s="20">
        <v>0</v>
      </c>
      <c r="X436" s="20">
        <v>0</v>
      </c>
      <c r="Y436" s="20">
        <v>0</v>
      </c>
      <c r="Z436" s="20">
        <v>0</v>
      </c>
      <c r="AA436" s="20">
        <v>0</v>
      </c>
      <c r="AB436" s="20">
        <v>0</v>
      </c>
      <c r="AC436" s="20">
        <v>11163.55</v>
      </c>
      <c r="AD436" s="30">
        <f t="shared" si="36"/>
        <v>0</v>
      </c>
      <c r="AE436" s="30"/>
      <c r="AF436" s="30">
        <f t="shared" si="37"/>
        <v>0</v>
      </c>
      <c r="AG436" s="30"/>
      <c r="AH436" s="30">
        <f t="shared" si="38"/>
        <v>0</v>
      </c>
    </row>
    <row r="437" spans="1:34" x14ac:dyDescent="0.35">
      <c r="A437" t="s">
        <v>954</v>
      </c>
      <c r="B437" s="27">
        <v>8470410</v>
      </c>
      <c r="C437" s="1" t="s">
        <v>254</v>
      </c>
      <c r="D437" s="27">
        <v>428640</v>
      </c>
      <c r="E437" s="5" t="s">
        <v>55</v>
      </c>
      <c r="F437" s="1" t="s">
        <v>778</v>
      </c>
      <c r="G437" s="14"/>
      <c r="H437" s="14"/>
      <c r="I437" s="14"/>
      <c r="J437" s="14"/>
      <c r="K437" s="14"/>
      <c r="L437" s="14"/>
      <c r="M437" s="1" t="s">
        <v>20</v>
      </c>
      <c r="N437" s="1" t="s">
        <v>21</v>
      </c>
      <c r="O437" s="1" t="s">
        <v>22</v>
      </c>
      <c r="P437" s="1" t="s">
        <v>23</v>
      </c>
      <c r="Q437" s="14">
        <v>0</v>
      </c>
      <c r="R437" s="14">
        <v>0</v>
      </c>
      <c r="S437" s="20">
        <v>0</v>
      </c>
      <c r="T437" s="30">
        <f t="shared" si="39"/>
        <v>0</v>
      </c>
      <c r="U437" s="30">
        <f t="shared" si="40"/>
        <v>0</v>
      </c>
      <c r="V437" s="30">
        <f t="shared" si="41"/>
        <v>0</v>
      </c>
      <c r="W437" s="20">
        <v>0</v>
      </c>
      <c r="X437" s="20">
        <v>0</v>
      </c>
      <c r="Y437" s="20">
        <v>0</v>
      </c>
      <c r="Z437" s="20">
        <v>0</v>
      </c>
      <c r="AA437" s="20">
        <v>0</v>
      </c>
      <c r="AB437" s="20">
        <v>0</v>
      </c>
      <c r="AC437" s="20">
        <v>0</v>
      </c>
      <c r="AD437" s="30">
        <f t="shared" si="36"/>
        <v>0</v>
      </c>
      <c r="AE437" s="30"/>
      <c r="AF437" s="30">
        <f t="shared" si="37"/>
        <v>0</v>
      </c>
      <c r="AG437" s="30"/>
      <c r="AH437" s="30">
        <f t="shared" si="38"/>
        <v>0</v>
      </c>
    </row>
    <row r="438" spans="1:34" x14ac:dyDescent="0.35">
      <c r="A438" t="s">
        <v>954</v>
      </c>
      <c r="B438" s="27">
        <v>8470415</v>
      </c>
      <c r="C438" s="1" t="s">
        <v>259</v>
      </c>
      <c r="D438" s="27">
        <v>425510</v>
      </c>
      <c r="E438" s="5" t="s">
        <v>37</v>
      </c>
      <c r="F438" s="1" t="s">
        <v>777</v>
      </c>
      <c r="G438" s="14"/>
      <c r="H438" s="14"/>
      <c r="I438" s="14"/>
      <c r="J438" s="14"/>
      <c r="K438" s="14"/>
      <c r="L438" s="14"/>
      <c r="M438" s="1" t="s">
        <v>20</v>
      </c>
      <c r="N438" s="1" t="s">
        <v>21</v>
      </c>
      <c r="O438" s="1" t="s">
        <v>22</v>
      </c>
      <c r="P438" s="1" t="s">
        <v>23</v>
      </c>
      <c r="Q438" s="14">
        <v>0</v>
      </c>
      <c r="R438" s="14">
        <v>0</v>
      </c>
      <c r="S438" s="20">
        <v>0</v>
      </c>
      <c r="T438" s="30">
        <f t="shared" si="39"/>
        <v>0</v>
      </c>
      <c r="U438" s="30">
        <f t="shared" si="40"/>
        <v>0</v>
      </c>
      <c r="V438" s="30">
        <f t="shared" si="41"/>
        <v>0</v>
      </c>
      <c r="W438" s="20">
        <v>34000</v>
      </c>
      <c r="X438" s="20">
        <v>34000</v>
      </c>
      <c r="Y438" s="20">
        <v>0</v>
      </c>
      <c r="Z438" s="20">
        <v>34000</v>
      </c>
      <c r="AA438" s="20">
        <v>34000</v>
      </c>
      <c r="AB438" s="20">
        <v>0</v>
      </c>
      <c r="AC438" s="20">
        <v>0</v>
      </c>
      <c r="AD438" s="30">
        <f t="shared" si="36"/>
        <v>0</v>
      </c>
      <c r="AE438" s="30"/>
      <c r="AF438" s="30">
        <f t="shared" si="37"/>
        <v>0</v>
      </c>
      <c r="AG438" s="30"/>
      <c r="AH438" s="30">
        <f t="shared" si="38"/>
        <v>0</v>
      </c>
    </row>
    <row r="439" spans="1:34" x14ac:dyDescent="0.35">
      <c r="A439" t="s">
        <v>954</v>
      </c>
      <c r="B439" s="27">
        <v>8470415</v>
      </c>
      <c r="C439" s="1" t="s">
        <v>259</v>
      </c>
      <c r="D439" s="27">
        <v>425550</v>
      </c>
      <c r="E439" s="5" t="s">
        <v>83</v>
      </c>
      <c r="F439" s="1" t="s">
        <v>776</v>
      </c>
      <c r="G439" s="14"/>
      <c r="H439" s="14"/>
      <c r="I439" s="14"/>
      <c r="J439" s="14"/>
      <c r="K439" s="14"/>
      <c r="L439" s="14"/>
      <c r="M439" s="1" t="s">
        <v>20</v>
      </c>
      <c r="N439" s="1" t="s">
        <v>21</v>
      </c>
      <c r="O439" s="1" t="s">
        <v>22</v>
      </c>
      <c r="P439" s="1" t="s">
        <v>23</v>
      </c>
      <c r="Q439" s="14">
        <v>0</v>
      </c>
      <c r="R439" s="14">
        <v>0</v>
      </c>
      <c r="S439" s="20">
        <v>0</v>
      </c>
      <c r="T439" s="30">
        <f t="shared" si="39"/>
        <v>0</v>
      </c>
      <c r="U439" s="30">
        <f t="shared" si="40"/>
        <v>0</v>
      </c>
      <c r="V439" s="30">
        <f t="shared" si="41"/>
        <v>0</v>
      </c>
      <c r="W439" s="20">
        <v>0</v>
      </c>
      <c r="X439" s="20">
        <v>0</v>
      </c>
      <c r="Y439" s="20">
        <v>0</v>
      </c>
      <c r="Z439" s="20">
        <v>0</v>
      </c>
      <c r="AA439" s="20">
        <v>0</v>
      </c>
      <c r="AB439" s="20">
        <v>0</v>
      </c>
      <c r="AC439" s="20">
        <v>8133.78</v>
      </c>
      <c r="AD439" s="30">
        <f t="shared" si="36"/>
        <v>0</v>
      </c>
      <c r="AE439" s="30"/>
      <c r="AF439" s="30">
        <f t="shared" si="37"/>
        <v>0</v>
      </c>
      <c r="AG439" s="30"/>
      <c r="AH439" s="30">
        <f t="shared" si="38"/>
        <v>0</v>
      </c>
    </row>
    <row r="440" spans="1:34" x14ac:dyDescent="0.35">
      <c r="A440" t="s">
        <v>954</v>
      </c>
      <c r="B440" s="27">
        <v>8470415</v>
      </c>
      <c r="C440" s="1" t="s">
        <v>259</v>
      </c>
      <c r="D440" s="27">
        <v>425760</v>
      </c>
      <c r="E440" s="5" t="s">
        <v>169</v>
      </c>
      <c r="F440" s="1" t="s">
        <v>775</v>
      </c>
      <c r="G440" s="14"/>
      <c r="H440" s="14"/>
      <c r="I440" s="14"/>
      <c r="J440" s="14"/>
      <c r="K440" s="14"/>
      <c r="L440" s="14"/>
      <c r="M440" s="1" t="s">
        <v>20</v>
      </c>
      <c r="N440" s="1" t="s">
        <v>21</v>
      </c>
      <c r="O440" s="1" t="s">
        <v>22</v>
      </c>
      <c r="P440" s="1" t="s">
        <v>23</v>
      </c>
      <c r="Q440" s="14">
        <v>0</v>
      </c>
      <c r="R440" s="14">
        <v>0</v>
      </c>
      <c r="S440" s="20">
        <v>5000</v>
      </c>
      <c r="T440" s="30">
        <f t="shared" si="39"/>
        <v>4500</v>
      </c>
      <c r="U440" s="30">
        <f t="shared" si="40"/>
        <v>4000</v>
      </c>
      <c r="V440" s="30">
        <f t="shared" si="41"/>
        <v>3500</v>
      </c>
      <c r="W440" s="20">
        <v>7500</v>
      </c>
      <c r="X440" s="20">
        <v>7500</v>
      </c>
      <c r="Y440" s="20">
        <v>5000</v>
      </c>
      <c r="Z440" s="20">
        <v>7500</v>
      </c>
      <c r="AA440" s="20">
        <v>7500</v>
      </c>
      <c r="AB440" s="20">
        <v>0</v>
      </c>
      <c r="AC440" s="20">
        <v>0</v>
      </c>
      <c r="AD440" s="30">
        <f t="shared" si="36"/>
        <v>0</v>
      </c>
      <c r="AE440" s="30"/>
      <c r="AF440" s="30">
        <f t="shared" si="37"/>
        <v>0</v>
      </c>
      <c r="AG440" s="30"/>
      <c r="AH440" s="30">
        <f t="shared" si="38"/>
        <v>0</v>
      </c>
    </row>
    <row r="441" spans="1:34" x14ac:dyDescent="0.35">
      <c r="A441" t="s">
        <v>954</v>
      </c>
      <c r="B441" s="27">
        <v>8470415</v>
      </c>
      <c r="C441" s="1" t="s">
        <v>259</v>
      </c>
      <c r="D441" s="27">
        <v>428090</v>
      </c>
      <c r="E441" s="5" t="s">
        <v>52</v>
      </c>
      <c r="F441" s="1" t="s">
        <v>774</v>
      </c>
      <c r="G441" s="14"/>
      <c r="H441" s="14"/>
      <c r="I441" s="14"/>
      <c r="J441" s="14"/>
      <c r="K441" s="14"/>
      <c r="L441" s="14"/>
      <c r="M441" s="1" t="s">
        <v>20</v>
      </c>
      <c r="N441" s="1" t="s">
        <v>21</v>
      </c>
      <c r="O441" s="1" t="s">
        <v>22</v>
      </c>
      <c r="P441" s="1" t="s">
        <v>23</v>
      </c>
      <c r="Q441" s="14">
        <v>0</v>
      </c>
      <c r="R441" s="14">
        <v>0</v>
      </c>
      <c r="S441" s="20">
        <v>0</v>
      </c>
      <c r="T441" s="30">
        <f t="shared" si="39"/>
        <v>0</v>
      </c>
      <c r="U441" s="30">
        <f t="shared" si="40"/>
        <v>0</v>
      </c>
      <c r="V441" s="30">
        <f t="shared" si="41"/>
        <v>0</v>
      </c>
      <c r="W441" s="20">
        <v>36000</v>
      </c>
      <c r="X441" s="20">
        <v>35000</v>
      </c>
      <c r="Y441" s="20">
        <v>0</v>
      </c>
      <c r="Z441" s="20">
        <v>36000</v>
      </c>
      <c r="AA441" s="20">
        <v>35000</v>
      </c>
      <c r="AB441" s="20">
        <v>0</v>
      </c>
      <c r="AC441" s="20">
        <v>20447.48</v>
      </c>
      <c r="AD441" s="30">
        <f t="shared" si="36"/>
        <v>0</v>
      </c>
      <c r="AE441" s="30"/>
      <c r="AF441" s="30">
        <f t="shared" si="37"/>
        <v>0</v>
      </c>
      <c r="AG441" s="30"/>
      <c r="AH441" s="30">
        <f t="shared" si="38"/>
        <v>0</v>
      </c>
    </row>
    <row r="442" spans="1:34" x14ac:dyDescent="0.35">
      <c r="A442" t="s">
        <v>954</v>
      </c>
      <c r="B442" s="27">
        <v>8470415</v>
      </c>
      <c r="C442" s="1" t="s">
        <v>259</v>
      </c>
      <c r="D442" s="27">
        <v>428640</v>
      </c>
      <c r="E442" s="5" t="s">
        <v>55</v>
      </c>
      <c r="F442" s="1" t="s">
        <v>773</v>
      </c>
      <c r="G442" s="14"/>
      <c r="H442" s="14"/>
      <c r="I442" s="14"/>
      <c r="J442" s="14"/>
      <c r="K442" s="14"/>
      <c r="L442" s="14"/>
      <c r="M442" s="1" t="s">
        <v>20</v>
      </c>
      <c r="N442" s="1" t="s">
        <v>21</v>
      </c>
      <c r="O442" s="1" t="s">
        <v>22</v>
      </c>
      <c r="P442" s="1" t="s">
        <v>23</v>
      </c>
      <c r="Q442" s="14">
        <v>0</v>
      </c>
      <c r="R442" s="14">
        <v>0</v>
      </c>
      <c r="S442" s="20">
        <v>15000</v>
      </c>
      <c r="T442" s="30">
        <f t="shared" si="39"/>
        <v>13500</v>
      </c>
      <c r="U442" s="30">
        <f t="shared" si="40"/>
        <v>12000</v>
      </c>
      <c r="V442" s="30">
        <f t="shared" si="41"/>
        <v>10500</v>
      </c>
      <c r="W442" s="20">
        <v>15000</v>
      </c>
      <c r="X442" s="20">
        <v>15000</v>
      </c>
      <c r="Y442" s="20">
        <v>15000</v>
      </c>
      <c r="Z442" s="20">
        <v>15000</v>
      </c>
      <c r="AA442" s="20">
        <v>15000</v>
      </c>
      <c r="AB442" s="20">
        <v>0</v>
      </c>
      <c r="AC442" s="20">
        <v>426.25</v>
      </c>
      <c r="AD442" s="30">
        <f t="shared" si="36"/>
        <v>0</v>
      </c>
      <c r="AE442" s="30"/>
      <c r="AF442" s="30">
        <f t="shared" si="37"/>
        <v>0</v>
      </c>
      <c r="AG442" s="30"/>
      <c r="AH442" s="30">
        <f t="shared" si="38"/>
        <v>0</v>
      </c>
    </row>
    <row r="443" spans="1:34" x14ac:dyDescent="0.35">
      <c r="A443" t="s">
        <v>954</v>
      </c>
      <c r="B443" s="27">
        <v>8470415</v>
      </c>
      <c r="C443" s="1" t="s">
        <v>259</v>
      </c>
      <c r="D443" s="27">
        <v>435519</v>
      </c>
      <c r="E443" s="5" t="s">
        <v>61</v>
      </c>
      <c r="F443" s="1" t="s">
        <v>772</v>
      </c>
      <c r="G443" s="14"/>
      <c r="H443" s="14"/>
      <c r="I443" s="14"/>
      <c r="J443" s="14"/>
      <c r="K443" s="14"/>
      <c r="L443" s="14"/>
      <c r="M443" s="1" t="s">
        <v>20</v>
      </c>
      <c r="N443" s="1" t="s">
        <v>21</v>
      </c>
      <c r="O443" s="1" t="s">
        <v>22</v>
      </c>
      <c r="P443" s="1" t="s">
        <v>23</v>
      </c>
      <c r="Q443" s="14">
        <v>1</v>
      </c>
      <c r="R443" s="14">
        <v>0</v>
      </c>
      <c r="S443" s="20">
        <v>20000</v>
      </c>
      <c r="T443" s="30">
        <f t="shared" si="39"/>
        <v>18000</v>
      </c>
      <c r="U443" s="30">
        <f t="shared" si="40"/>
        <v>16000</v>
      </c>
      <c r="V443" s="30">
        <f t="shared" si="41"/>
        <v>14000</v>
      </c>
      <c r="W443" s="20">
        <v>0</v>
      </c>
      <c r="X443" s="20">
        <v>0</v>
      </c>
      <c r="Y443" s="20">
        <v>20000</v>
      </c>
      <c r="Z443" s="20">
        <v>0</v>
      </c>
      <c r="AA443" s="20">
        <v>0</v>
      </c>
      <c r="AB443" s="20">
        <v>0</v>
      </c>
      <c r="AC443" s="20">
        <v>0</v>
      </c>
      <c r="AD443" s="30">
        <f t="shared" si="36"/>
        <v>0</v>
      </c>
      <c r="AE443" s="30"/>
      <c r="AF443" s="30">
        <f t="shared" si="37"/>
        <v>0</v>
      </c>
      <c r="AG443" s="30"/>
      <c r="AH443" s="30">
        <f t="shared" si="38"/>
        <v>0</v>
      </c>
    </row>
    <row r="444" spans="1:34" x14ac:dyDescent="0.35">
      <c r="A444" t="s">
        <v>954</v>
      </c>
      <c r="B444" s="27">
        <v>8470415</v>
      </c>
      <c r="C444" s="1" t="s">
        <v>259</v>
      </c>
      <c r="D444" s="27">
        <v>436110</v>
      </c>
      <c r="E444" s="5" t="s">
        <v>64</v>
      </c>
      <c r="F444" s="1" t="s">
        <v>771</v>
      </c>
      <c r="G444" s="14"/>
      <c r="H444" s="14"/>
      <c r="I444" s="14"/>
      <c r="J444" s="14"/>
      <c r="K444" s="14"/>
      <c r="L444" s="14"/>
      <c r="M444" s="1" t="s">
        <v>20</v>
      </c>
      <c r="N444" s="1" t="s">
        <v>21</v>
      </c>
      <c r="O444" s="1" t="s">
        <v>22</v>
      </c>
      <c r="P444" s="1" t="s">
        <v>23</v>
      </c>
      <c r="Q444" s="14">
        <v>1</v>
      </c>
      <c r="R444" s="14">
        <v>0</v>
      </c>
      <c r="S444" s="20">
        <v>0</v>
      </c>
      <c r="T444" s="30">
        <f t="shared" si="39"/>
        <v>0</v>
      </c>
      <c r="U444" s="30">
        <f t="shared" si="40"/>
        <v>0</v>
      </c>
      <c r="V444" s="30">
        <f t="shared" si="41"/>
        <v>0</v>
      </c>
      <c r="W444" s="20">
        <v>0</v>
      </c>
      <c r="X444" s="20">
        <v>0</v>
      </c>
      <c r="Y444" s="20">
        <v>0</v>
      </c>
      <c r="Z444" s="20">
        <v>0</v>
      </c>
      <c r="AA444" s="20">
        <v>0</v>
      </c>
      <c r="AB444" s="20">
        <v>1820</v>
      </c>
      <c r="AC444" s="20">
        <v>0</v>
      </c>
      <c r="AD444" s="30">
        <f t="shared" si="36"/>
        <v>0</v>
      </c>
      <c r="AE444" s="30"/>
      <c r="AF444" s="30">
        <f t="shared" si="37"/>
        <v>0</v>
      </c>
      <c r="AG444" s="30"/>
      <c r="AH444" s="30">
        <f t="shared" si="38"/>
        <v>0</v>
      </c>
    </row>
    <row r="445" spans="1:34" x14ac:dyDescent="0.35">
      <c r="A445" t="s">
        <v>954</v>
      </c>
      <c r="B445" s="27">
        <v>8470425</v>
      </c>
      <c r="C445" s="1" t="s">
        <v>267</v>
      </c>
      <c r="D445" s="27">
        <v>420550</v>
      </c>
      <c r="E445" s="5" t="s">
        <v>18</v>
      </c>
      <c r="F445" s="1" t="s">
        <v>770</v>
      </c>
      <c r="G445" s="14"/>
      <c r="H445" s="14"/>
      <c r="I445" s="14"/>
      <c r="J445" s="14"/>
      <c r="K445" s="14"/>
      <c r="L445" s="14"/>
      <c r="M445" s="1" t="s">
        <v>20</v>
      </c>
      <c r="N445" s="1" t="s">
        <v>21</v>
      </c>
      <c r="O445" s="1" t="s">
        <v>22</v>
      </c>
      <c r="P445" s="1" t="s">
        <v>23</v>
      </c>
      <c r="Q445" s="14">
        <v>5.0000000002910397E-2</v>
      </c>
      <c r="R445" s="14">
        <v>0</v>
      </c>
      <c r="S445" s="20">
        <v>0</v>
      </c>
      <c r="T445" s="30">
        <f t="shared" si="39"/>
        <v>0</v>
      </c>
      <c r="U445" s="30">
        <f t="shared" si="40"/>
        <v>0</v>
      </c>
      <c r="V445" s="30">
        <f t="shared" si="41"/>
        <v>0</v>
      </c>
      <c r="W445" s="20">
        <v>0</v>
      </c>
      <c r="X445" s="20">
        <v>0</v>
      </c>
      <c r="Y445" s="20">
        <v>0</v>
      </c>
      <c r="Z445" s="20">
        <v>0</v>
      </c>
      <c r="AA445" s="20">
        <v>0</v>
      </c>
      <c r="AB445" s="20">
        <v>0</v>
      </c>
      <c r="AC445" s="20">
        <v>0</v>
      </c>
      <c r="AD445" s="30">
        <f t="shared" si="36"/>
        <v>0</v>
      </c>
      <c r="AE445" s="30"/>
      <c r="AF445" s="30">
        <f t="shared" si="37"/>
        <v>0</v>
      </c>
      <c r="AG445" s="30"/>
      <c r="AH445" s="30">
        <f t="shared" si="38"/>
        <v>0</v>
      </c>
    </row>
    <row r="446" spans="1:34" x14ac:dyDescent="0.35">
      <c r="A446" t="s">
        <v>954</v>
      </c>
      <c r="B446" s="27">
        <v>8470425</v>
      </c>
      <c r="C446" s="1" t="s">
        <v>267</v>
      </c>
      <c r="D446" s="27">
        <v>421700</v>
      </c>
      <c r="E446" s="5" t="s">
        <v>34</v>
      </c>
      <c r="F446" s="1" t="s">
        <v>769</v>
      </c>
      <c r="G446" s="14"/>
      <c r="H446" s="14"/>
      <c r="I446" s="14"/>
      <c r="J446" s="14"/>
      <c r="K446" s="14"/>
      <c r="L446" s="14"/>
      <c r="M446" s="1" t="s">
        <v>20</v>
      </c>
      <c r="N446" s="1" t="s">
        <v>21</v>
      </c>
      <c r="O446" s="1" t="s">
        <v>22</v>
      </c>
      <c r="P446" s="1" t="s">
        <v>23</v>
      </c>
      <c r="Q446" s="14">
        <v>0.84000000000378305</v>
      </c>
      <c r="R446" s="14">
        <v>0</v>
      </c>
      <c r="S446" s="20">
        <v>0</v>
      </c>
      <c r="T446" s="30">
        <f t="shared" si="39"/>
        <v>0</v>
      </c>
      <c r="U446" s="30">
        <f t="shared" si="40"/>
        <v>0</v>
      </c>
      <c r="V446" s="30">
        <f t="shared" si="41"/>
        <v>0</v>
      </c>
      <c r="W446" s="20">
        <v>0</v>
      </c>
      <c r="X446" s="20">
        <v>0</v>
      </c>
      <c r="Y446" s="20">
        <v>0</v>
      </c>
      <c r="Z446" s="20">
        <v>0</v>
      </c>
      <c r="AA446" s="20">
        <v>0</v>
      </c>
      <c r="AB446" s="20">
        <v>138000</v>
      </c>
      <c r="AC446" s="20">
        <v>5952.38</v>
      </c>
      <c r="AD446" s="30">
        <f t="shared" si="36"/>
        <v>0</v>
      </c>
      <c r="AE446" s="30"/>
      <c r="AF446" s="30">
        <f t="shared" si="37"/>
        <v>0</v>
      </c>
      <c r="AG446" s="30"/>
      <c r="AH446" s="30">
        <f t="shared" si="38"/>
        <v>0</v>
      </c>
    </row>
    <row r="447" spans="1:34" x14ac:dyDescent="0.35">
      <c r="A447" t="s">
        <v>954</v>
      </c>
      <c r="B447" s="27">
        <v>8470425</v>
      </c>
      <c r="C447" s="1" t="s">
        <v>267</v>
      </c>
      <c r="D447" s="27">
        <v>425900</v>
      </c>
      <c r="E447" s="5" t="s">
        <v>40</v>
      </c>
      <c r="F447" s="1" t="s">
        <v>768</v>
      </c>
      <c r="G447" s="14"/>
      <c r="H447" s="14"/>
      <c r="I447" s="14"/>
      <c r="J447" s="14"/>
      <c r="K447" s="14"/>
      <c r="L447" s="14"/>
      <c r="M447" s="1" t="s">
        <v>20</v>
      </c>
      <c r="N447" s="1" t="s">
        <v>21</v>
      </c>
      <c r="O447" s="1" t="s">
        <v>22</v>
      </c>
      <c r="P447" s="1" t="s">
        <v>23</v>
      </c>
      <c r="Q447" s="14">
        <v>5057.5</v>
      </c>
      <c r="R447" s="14">
        <v>5058</v>
      </c>
      <c r="S447" s="20">
        <v>10116</v>
      </c>
      <c r="T447" s="30">
        <f t="shared" si="39"/>
        <v>9104.4</v>
      </c>
      <c r="U447" s="30">
        <f t="shared" si="40"/>
        <v>8092.8</v>
      </c>
      <c r="V447" s="30">
        <f t="shared" si="41"/>
        <v>7081.2</v>
      </c>
      <c r="W447" s="20">
        <v>20000</v>
      </c>
      <c r="X447" s="20">
        <v>14000</v>
      </c>
      <c r="Y447" s="20">
        <v>10116</v>
      </c>
      <c r="Z447" s="20">
        <v>20000</v>
      </c>
      <c r="AA447" s="20">
        <v>14000</v>
      </c>
      <c r="AB447" s="20">
        <v>0</v>
      </c>
      <c r="AC447" s="20">
        <v>5798</v>
      </c>
      <c r="AD447" s="30">
        <f t="shared" si="36"/>
        <v>0</v>
      </c>
      <c r="AE447" s="30"/>
      <c r="AF447" s="30">
        <f t="shared" si="37"/>
        <v>0</v>
      </c>
      <c r="AG447" s="30"/>
      <c r="AH447" s="30">
        <f t="shared" si="38"/>
        <v>0</v>
      </c>
    </row>
    <row r="448" spans="1:34" x14ac:dyDescent="0.35">
      <c r="A448" t="s">
        <v>954</v>
      </c>
      <c r="B448" s="27">
        <v>8470425</v>
      </c>
      <c r="C448" s="1" t="s">
        <v>267</v>
      </c>
      <c r="D448" s="27">
        <v>428090</v>
      </c>
      <c r="E448" s="5" t="s">
        <v>52</v>
      </c>
      <c r="F448" s="1" t="s">
        <v>767</v>
      </c>
      <c r="G448" s="14"/>
      <c r="H448" s="14"/>
      <c r="I448" s="14"/>
      <c r="J448" s="14"/>
      <c r="K448" s="14"/>
      <c r="L448" s="14"/>
      <c r="M448" s="1" t="s">
        <v>20</v>
      </c>
      <c r="N448" s="1" t="s">
        <v>21</v>
      </c>
      <c r="O448" s="1" t="s">
        <v>22</v>
      </c>
      <c r="P448" s="1" t="s">
        <v>23</v>
      </c>
      <c r="Q448" s="14">
        <v>0.18000000000029101</v>
      </c>
      <c r="R448" s="14">
        <v>0</v>
      </c>
      <c r="S448" s="20">
        <v>128000</v>
      </c>
      <c r="T448" s="30">
        <f t="shared" si="39"/>
        <v>115200</v>
      </c>
      <c r="U448" s="30">
        <f t="shared" si="40"/>
        <v>102400</v>
      </c>
      <c r="V448" s="30">
        <f t="shared" si="41"/>
        <v>89600</v>
      </c>
      <c r="W448" s="20">
        <v>0</v>
      </c>
      <c r="X448" s="20">
        <v>150000</v>
      </c>
      <c r="Y448" s="20">
        <v>128000</v>
      </c>
      <c r="Z448" s="20">
        <v>0</v>
      </c>
      <c r="AA448" s="20">
        <v>150000</v>
      </c>
      <c r="AB448" s="20">
        <v>0</v>
      </c>
      <c r="AC448" s="20">
        <v>0</v>
      </c>
      <c r="AD448" s="30">
        <f t="shared" si="36"/>
        <v>0</v>
      </c>
      <c r="AE448" s="30"/>
      <c r="AF448" s="30">
        <f t="shared" si="37"/>
        <v>0</v>
      </c>
      <c r="AG448" s="30"/>
      <c r="AH448" s="30">
        <f t="shared" si="38"/>
        <v>0</v>
      </c>
    </row>
    <row r="449" spans="1:34" x14ac:dyDescent="0.35">
      <c r="A449" t="s">
        <v>954</v>
      </c>
      <c r="B449" s="27">
        <v>8470430</v>
      </c>
      <c r="C449" s="1" t="s">
        <v>274</v>
      </c>
      <c r="D449" s="131">
        <v>425761</v>
      </c>
      <c r="E449" s="5" t="s">
        <v>288</v>
      </c>
      <c r="F449" s="1" t="s">
        <v>765</v>
      </c>
      <c r="G449" s="14"/>
      <c r="H449" s="14"/>
      <c r="I449" s="14"/>
      <c r="J449" s="14"/>
      <c r="K449" s="14"/>
      <c r="L449" s="14"/>
      <c r="M449" s="1" t="s">
        <v>20</v>
      </c>
      <c r="N449" s="1" t="s">
        <v>21</v>
      </c>
      <c r="O449" s="1" t="s">
        <v>22</v>
      </c>
      <c r="P449" s="1" t="s">
        <v>23</v>
      </c>
      <c r="Q449" s="14">
        <v>0.34000000000014602</v>
      </c>
      <c r="R449" s="14">
        <v>0</v>
      </c>
      <c r="S449" s="20">
        <v>8500</v>
      </c>
      <c r="T449" s="30">
        <f t="shared" si="39"/>
        <v>7650</v>
      </c>
      <c r="U449" s="30">
        <f t="shared" si="40"/>
        <v>6800</v>
      </c>
      <c r="V449" s="30">
        <f t="shared" si="41"/>
        <v>5950</v>
      </c>
      <c r="W449" s="20">
        <v>8500</v>
      </c>
      <c r="X449" s="20">
        <v>8500</v>
      </c>
      <c r="Y449" s="20">
        <v>8500</v>
      </c>
      <c r="Z449" s="20">
        <v>8500</v>
      </c>
      <c r="AA449" s="20">
        <v>8500</v>
      </c>
      <c r="AB449" s="20">
        <v>8722.26</v>
      </c>
      <c r="AC449" s="20">
        <v>0</v>
      </c>
      <c r="AD449" s="30">
        <f t="shared" si="36"/>
        <v>0</v>
      </c>
      <c r="AE449" s="30"/>
      <c r="AF449" s="30">
        <f t="shared" si="37"/>
        <v>0</v>
      </c>
      <c r="AG449" s="30"/>
      <c r="AH449" s="30">
        <f t="shared" si="38"/>
        <v>0</v>
      </c>
    </row>
    <row r="450" spans="1:34" x14ac:dyDescent="0.35">
      <c r="A450" t="s">
        <v>954</v>
      </c>
      <c r="B450" s="27">
        <v>8470430</v>
      </c>
      <c r="C450" s="1" t="s">
        <v>274</v>
      </c>
      <c r="D450" s="27">
        <v>425900</v>
      </c>
      <c r="E450" s="5" t="s">
        <v>40</v>
      </c>
      <c r="F450" s="1" t="s">
        <v>764</v>
      </c>
      <c r="G450" s="14"/>
      <c r="H450" s="14"/>
      <c r="I450" s="14"/>
      <c r="J450" s="14"/>
      <c r="K450" s="14"/>
      <c r="L450" s="14"/>
      <c r="M450" s="1" t="s">
        <v>20</v>
      </c>
      <c r="N450" s="1" t="s">
        <v>21</v>
      </c>
      <c r="O450" s="1" t="s">
        <v>22</v>
      </c>
      <c r="P450" s="1" t="s">
        <v>23</v>
      </c>
      <c r="Q450" s="14">
        <v>6195</v>
      </c>
      <c r="R450" s="14">
        <v>6195</v>
      </c>
      <c r="S450" s="20">
        <v>12000</v>
      </c>
      <c r="T450" s="30">
        <f t="shared" si="39"/>
        <v>10800</v>
      </c>
      <c r="U450" s="30">
        <f t="shared" si="40"/>
        <v>9600</v>
      </c>
      <c r="V450" s="30">
        <f t="shared" si="41"/>
        <v>8400</v>
      </c>
      <c r="W450" s="20">
        <v>12000</v>
      </c>
      <c r="X450" s="20">
        <v>12000</v>
      </c>
      <c r="Y450" s="20">
        <v>12000</v>
      </c>
      <c r="Z450" s="20">
        <v>12000</v>
      </c>
      <c r="AA450" s="20">
        <v>12000</v>
      </c>
      <c r="AB450" s="20">
        <v>2380.9499999999998</v>
      </c>
      <c r="AC450" s="20">
        <v>13951.04</v>
      </c>
      <c r="AD450" s="30">
        <f t="shared" si="36"/>
        <v>0</v>
      </c>
      <c r="AE450" s="30"/>
      <c r="AF450" s="30">
        <f t="shared" si="37"/>
        <v>0</v>
      </c>
      <c r="AG450" s="30"/>
      <c r="AH450" s="30">
        <f t="shared" si="38"/>
        <v>0</v>
      </c>
    </row>
    <row r="451" spans="1:34" x14ac:dyDescent="0.35">
      <c r="A451" t="s">
        <v>954</v>
      </c>
      <c r="B451" s="27">
        <v>8470430</v>
      </c>
      <c r="C451" s="1" t="s">
        <v>274</v>
      </c>
      <c r="D451" s="27">
        <v>428640</v>
      </c>
      <c r="E451" s="5" t="s">
        <v>55</v>
      </c>
      <c r="F451" s="1" t="s">
        <v>763</v>
      </c>
      <c r="G451" s="14"/>
      <c r="H451" s="14"/>
      <c r="I451" s="14"/>
      <c r="J451" s="14"/>
      <c r="K451" s="14"/>
      <c r="L451" s="14"/>
      <c r="M451" s="1" t="s">
        <v>20</v>
      </c>
      <c r="N451" s="1" t="s">
        <v>21</v>
      </c>
      <c r="O451" s="1" t="s">
        <v>22</v>
      </c>
      <c r="P451" s="1" t="s">
        <v>23</v>
      </c>
      <c r="Q451" s="14">
        <v>0.68000000000029104</v>
      </c>
      <c r="R451" s="14">
        <v>0</v>
      </c>
      <c r="S451" s="20">
        <v>0</v>
      </c>
      <c r="T451" s="30">
        <f t="shared" ref="T451:T514" si="42">S451*0.9</f>
        <v>0</v>
      </c>
      <c r="U451" s="30">
        <f t="shared" ref="U451:U514" si="43">S451*0.8</f>
        <v>0</v>
      </c>
      <c r="V451" s="30">
        <f t="shared" ref="V451:V514" si="44">S451*0.7</f>
        <v>0</v>
      </c>
      <c r="W451" s="20">
        <v>0</v>
      </c>
      <c r="X451" s="20">
        <v>0</v>
      </c>
      <c r="Y451" s="20">
        <v>0</v>
      </c>
      <c r="Z451" s="20">
        <v>0</v>
      </c>
      <c r="AA451" s="20">
        <v>0</v>
      </c>
      <c r="AB451" s="20">
        <v>0</v>
      </c>
      <c r="AC451" s="20">
        <v>0</v>
      </c>
      <c r="AD451" s="30">
        <f t="shared" ref="AD451:AD514" si="45">S451-Y451</f>
        <v>0</v>
      </c>
      <c r="AE451" s="30"/>
      <c r="AF451" s="30">
        <f t="shared" ref="AF451:AF514" si="46">W451-Z451</f>
        <v>0</v>
      </c>
      <c r="AG451" s="30"/>
      <c r="AH451" s="30">
        <f t="shared" ref="AH451:AH514" si="47">X451-AA451</f>
        <v>0</v>
      </c>
    </row>
    <row r="452" spans="1:34" x14ac:dyDescent="0.35">
      <c r="A452" t="s">
        <v>954</v>
      </c>
      <c r="B452" s="27">
        <v>8470435</v>
      </c>
      <c r="C452" s="1" t="s">
        <v>279</v>
      </c>
      <c r="D452" s="27">
        <v>425510</v>
      </c>
      <c r="E452" s="5" t="s">
        <v>37</v>
      </c>
      <c r="F452" s="1" t="s">
        <v>762</v>
      </c>
      <c r="G452" s="14"/>
      <c r="H452" s="14"/>
      <c r="I452" s="14"/>
      <c r="J452" s="14"/>
      <c r="K452" s="14"/>
      <c r="L452" s="14"/>
      <c r="M452" s="1" t="s">
        <v>20</v>
      </c>
      <c r="N452" s="1" t="s">
        <v>21</v>
      </c>
      <c r="O452" s="1" t="s">
        <v>22</v>
      </c>
      <c r="P452" s="1" t="s">
        <v>23</v>
      </c>
      <c r="Q452" s="14">
        <v>0.760000000009313</v>
      </c>
      <c r="R452" s="14">
        <v>0</v>
      </c>
      <c r="S452" s="20">
        <v>0</v>
      </c>
      <c r="T452" s="30">
        <f t="shared" si="42"/>
        <v>0</v>
      </c>
      <c r="U452" s="30">
        <f t="shared" si="43"/>
        <v>0</v>
      </c>
      <c r="V452" s="30">
        <f t="shared" si="44"/>
        <v>0</v>
      </c>
      <c r="W452" s="20">
        <v>0</v>
      </c>
      <c r="X452" s="20">
        <v>0</v>
      </c>
      <c r="Y452" s="20">
        <v>0</v>
      </c>
      <c r="Z452" s="20">
        <v>0</v>
      </c>
      <c r="AA452" s="20">
        <v>0</v>
      </c>
      <c r="AB452" s="20">
        <v>0</v>
      </c>
      <c r="AC452" s="20">
        <v>0</v>
      </c>
      <c r="AD452" s="30">
        <f t="shared" si="45"/>
        <v>0</v>
      </c>
      <c r="AE452" s="30"/>
      <c r="AF452" s="30">
        <f t="shared" si="46"/>
        <v>0</v>
      </c>
      <c r="AG452" s="30"/>
      <c r="AH452" s="30">
        <f t="shared" si="47"/>
        <v>0</v>
      </c>
    </row>
    <row r="453" spans="1:34" x14ac:dyDescent="0.35">
      <c r="A453" t="s">
        <v>954</v>
      </c>
      <c r="B453" s="27">
        <v>8470435</v>
      </c>
      <c r="C453" s="1" t="s">
        <v>279</v>
      </c>
      <c r="D453" s="27">
        <v>425550</v>
      </c>
      <c r="E453" s="5" t="s">
        <v>83</v>
      </c>
      <c r="F453" s="1" t="s">
        <v>761</v>
      </c>
      <c r="G453" s="14"/>
      <c r="H453" s="14"/>
      <c r="I453" s="14"/>
      <c r="J453" s="14"/>
      <c r="K453" s="14"/>
      <c r="L453" s="14"/>
      <c r="M453" s="1" t="s">
        <v>20</v>
      </c>
      <c r="N453" s="1" t="s">
        <v>21</v>
      </c>
      <c r="O453" s="1" t="s">
        <v>22</v>
      </c>
      <c r="P453" s="1" t="s">
        <v>23</v>
      </c>
      <c r="Q453" s="14">
        <v>5501</v>
      </c>
      <c r="R453" s="14">
        <v>5500</v>
      </c>
      <c r="S453" s="20">
        <v>0</v>
      </c>
      <c r="T453" s="30">
        <f t="shared" si="42"/>
        <v>0</v>
      </c>
      <c r="U453" s="30">
        <f t="shared" si="43"/>
        <v>0</v>
      </c>
      <c r="V453" s="30">
        <f t="shared" si="44"/>
        <v>0</v>
      </c>
      <c r="W453" s="20">
        <v>0</v>
      </c>
      <c r="X453" s="20">
        <v>0</v>
      </c>
      <c r="Y453" s="20">
        <v>0</v>
      </c>
      <c r="Z453" s="20">
        <v>0</v>
      </c>
      <c r="AA453" s="20">
        <v>0</v>
      </c>
      <c r="AB453" s="20">
        <v>0</v>
      </c>
      <c r="AC453" s="20">
        <v>0</v>
      </c>
      <c r="AD453" s="30">
        <f t="shared" si="45"/>
        <v>0</v>
      </c>
      <c r="AE453" s="30"/>
      <c r="AF453" s="30">
        <f t="shared" si="46"/>
        <v>0</v>
      </c>
      <c r="AG453" s="30"/>
      <c r="AH453" s="30">
        <f t="shared" si="47"/>
        <v>0</v>
      </c>
    </row>
    <row r="454" spans="1:34" x14ac:dyDescent="0.35">
      <c r="A454" t="s">
        <v>954</v>
      </c>
      <c r="B454" s="27">
        <v>8470435</v>
      </c>
      <c r="C454" s="1" t="s">
        <v>279</v>
      </c>
      <c r="D454" s="131">
        <v>425761</v>
      </c>
      <c r="E454" s="5" t="s">
        <v>288</v>
      </c>
      <c r="F454" s="1" t="s">
        <v>760</v>
      </c>
      <c r="G454" s="14"/>
      <c r="H454" s="14"/>
      <c r="I454" s="14"/>
      <c r="J454" s="14"/>
      <c r="K454" s="14"/>
      <c r="L454" s="14"/>
      <c r="M454" s="1" t="s">
        <v>20</v>
      </c>
      <c r="N454" s="1" t="s">
        <v>21</v>
      </c>
      <c r="O454" s="1" t="s">
        <v>22</v>
      </c>
      <c r="P454" s="1" t="s">
        <v>23</v>
      </c>
      <c r="Q454" s="14">
        <v>0.91000000000349202</v>
      </c>
      <c r="R454" s="14">
        <v>0</v>
      </c>
      <c r="S454" s="20">
        <v>0</v>
      </c>
      <c r="T454" s="30">
        <f t="shared" si="42"/>
        <v>0</v>
      </c>
      <c r="U454" s="30">
        <f t="shared" si="43"/>
        <v>0</v>
      </c>
      <c r="V454" s="30">
        <f t="shared" si="44"/>
        <v>0</v>
      </c>
      <c r="W454" s="20">
        <v>0</v>
      </c>
      <c r="X454" s="20">
        <v>0</v>
      </c>
      <c r="Y454" s="20">
        <v>0</v>
      </c>
      <c r="Z454" s="20">
        <v>0</v>
      </c>
      <c r="AA454" s="20">
        <v>0</v>
      </c>
      <c r="AB454" s="20">
        <v>0</v>
      </c>
      <c r="AC454" s="20">
        <v>0</v>
      </c>
      <c r="AD454" s="30">
        <f t="shared" si="45"/>
        <v>0</v>
      </c>
      <c r="AE454" s="30"/>
      <c r="AF454" s="30">
        <f t="shared" si="46"/>
        <v>0</v>
      </c>
      <c r="AG454" s="30"/>
      <c r="AH454" s="30">
        <f t="shared" si="47"/>
        <v>0</v>
      </c>
    </row>
    <row r="455" spans="1:34" x14ac:dyDescent="0.35">
      <c r="A455" t="s">
        <v>954</v>
      </c>
      <c r="B455" s="27">
        <v>8470435</v>
      </c>
      <c r="C455" s="1" t="s">
        <v>279</v>
      </c>
      <c r="D455" s="27">
        <v>425900</v>
      </c>
      <c r="E455" s="5" t="s">
        <v>40</v>
      </c>
      <c r="F455" s="1" t="s">
        <v>759</v>
      </c>
      <c r="G455" s="14"/>
      <c r="H455" s="14"/>
      <c r="I455" s="14"/>
      <c r="J455" s="14"/>
      <c r="K455" s="14"/>
      <c r="L455" s="14"/>
      <c r="M455" s="1" t="s">
        <v>20</v>
      </c>
      <c r="N455" s="1" t="s">
        <v>21</v>
      </c>
      <c r="O455" s="1" t="s">
        <v>22</v>
      </c>
      <c r="P455" s="1" t="s">
        <v>23</v>
      </c>
      <c r="Q455" s="14">
        <v>0.58000000000174601</v>
      </c>
      <c r="R455" s="14">
        <v>0</v>
      </c>
      <c r="S455" s="20">
        <v>0</v>
      </c>
      <c r="T455" s="30">
        <f t="shared" si="42"/>
        <v>0</v>
      </c>
      <c r="U455" s="30">
        <f t="shared" si="43"/>
        <v>0</v>
      </c>
      <c r="V455" s="30">
        <f t="shared" si="44"/>
        <v>0</v>
      </c>
      <c r="W455" s="20">
        <v>100000</v>
      </c>
      <c r="X455" s="20">
        <v>100000</v>
      </c>
      <c r="Y455" s="20">
        <v>0</v>
      </c>
      <c r="Z455" s="20">
        <v>100000</v>
      </c>
      <c r="AA455" s="20">
        <v>100000</v>
      </c>
      <c r="AB455" s="20">
        <v>1020</v>
      </c>
      <c r="AC455" s="20">
        <v>0</v>
      </c>
      <c r="AD455" s="30">
        <f t="shared" si="45"/>
        <v>0</v>
      </c>
      <c r="AE455" s="30"/>
      <c r="AF455" s="30">
        <f t="shared" si="46"/>
        <v>0</v>
      </c>
      <c r="AG455" s="30"/>
      <c r="AH455" s="30">
        <f t="shared" si="47"/>
        <v>0</v>
      </c>
    </row>
    <row r="456" spans="1:34" x14ac:dyDescent="0.35">
      <c r="A456" t="s">
        <v>954</v>
      </c>
      <c r="B456" s="27">
        <v>8470435</v>
      </c>
      <c r="C456" s="1" t="s">
        <v>279</v>
      </c>
      <c r="D456" s="27">
        <v>428090</v>
      </c>
      <c r="E456" s="5" t="s">
        <v>52</v>
      </c>
      <c r="F456" s="1" t="s">
        <v>758</v>
      </c>
      <c r="G456" s="14"/>
      <c r="H456" s="14"/>
      <c r="I456" s="14"/>
      <c r="J456" s="14"/>
      <c r="K456" s="14"/>
      <c r="L456" s="14"/>
      <c r="M456" s="1" t="s">
        <v>20</v>
      </c>
      <c r="N456" s="1" t="s">
        <v>21</v>
      </c>
      <c r="O456" s="1" t="s">
        <v>22</v>
      </c>
      <c r="P456" s="1" t="s">
        <v>23</v>
      </c>
      <c r="Q456" s="14">
        <v>0.88000000000465695</v>
      </c>
      <c r="R456" s="14">
        <v>0</v>
      </c>
      <c r="S456" s="20">
        <v>0</v>
      </c>
      <c r="T456" s="30">
        <f t="shared" si="42"/>
        <v>0</v>
      </c>
      <c r="U456" s="30">
        <f t="shared" si="43"/>
        <v>0</v>
      </c>
      <c r="V456" s="30">
        <f t="shared" si="44"/>
        <v>0</v>
      </c>
      <c r="W456" s="20">
        <v>0</v>
      </c>
      <c r="X456" s="20">
        <v>0</v>
      </c>
      <c r="Y456" s="20">
        <v>0</v>
      </c>
      <c r="Z456" s="20">
        <v>0</v>
      </c>
      <c r="AA456" s="20">
        <v>0</v>
      </c>
      <c r="AB456" s="20">
        <v>12205.16</v>
      </c>
      <c r="AC456" s="20">
        <v>0</v>
      </c>
      <c r="AD456" s="30">
        <f t="shared" si="45"/>
        <v>0</v>
      </c>
      <c r="AE456" s="30"/>
      <c r="AF456" s="30">
        <f t="shared" si="46"/>
        <v>0</v>
      </c>
      <c r="AG456" s="30"/>
      <c r="AH456" s="30">
        <f t="shared" si="47"/>
        <v>0</v>
      </c>
    </row>
    <row r="457" spans="1:34" x14ac:dyDescent="0.35">
      <c r="A457" t="s">
        <v>954</v>
      </c>
      <c r="B457" s="27">
        <v>8470440</v>
      </c>
      <c r="C457" s="1" t="s">
        <v>286</v>
      </c>
      <c r="D457" s="27">
        <v>420570</v>
      </c>
      <c r="E457" s="5" t="s">
        <v>25</v>
      </c>
      <c r="F457" s="1" t="s">
        <v>757</v>
      </c>
      <c r="G457" s="14"/>
      <c r="H457" s="14"/>
      <c r="I457" s="14"/>
      <c r="J457" s="14"/>
      <c r="K457" s="14"/>
      <c r="L457" s="14"/>
      <c r="M457" s="1" t="s">
        <v>20</v>
      </c>
      <c r="N457" s="1" t="s">
        <v>21</v>
      </c>
      <c r="O457" s="1" t="s">
        <v>22</v>
      </c>
      <c r="P457" s="1" t="s">
        <v>23</v>
      </c>
      <c r="Q457" s="14">
        <v>0</v>
      </c>
      <c r="R457" s="14">
        <v>0</v>
      </c>
      <c r="S457" s="20">
        <v>150000</v>
      </c>
      <c r="T457" s="30">
        <f t="shared" si="42"/>
        <v>135000</v>
      </c>
      <c r="U457" s="30">
        <f t="shared" si="43"/>
        <v>120000</v>
      </c>
      <c r="V457" s="30">
        <f t="shared" si="44"/>
        <v>105000</v>
      </c>
      <c r="W457" s="20">
        <v>150000</v>
      </c>
      <c r="X457" s="20">
        <v>150000</v>
      </c>
      <c r="Y457" s="20">
        <v>150000</v>
      </c>
      <c r="Z457" s="20">
        <v>150000</v>
      </c>
      <c r="AA457" s="20">
        <v>150000</v>
      </c>
      <c r="AB457" s="20">
        <v>0</v>
      </c>
      <c r="AC457" s="20">
        <v>0</v>
      </c>
      <c r="AD457" s="30">
        <f t="shared" si="45"/>
        <v>0</v>
      </c>
      <c r="AE457" s="30"/>
      <c r="AF457" s="30">
        <f t="shared" si="46"/>
        <v>0</v>
      </c>
      <c r="AG457" s="30"/>
      <c r="AH457" s="30">
        <f t="shared" si="47"/>
        <v>0</v>
      </c>
    </row>
    <row r="458" spans="1:34" x14ac:dyDescent="0.35">
      <c r="A458" t="s">
        <v>954</v>
      </c>
      <c r="B458" s="27">
        <v>8470440</v>
      </c>
      <c r="C458" s="1" t="s">
        <v>286</v>
      </c>
      <c r="D458" s="27">
        <v>428090</v>
      </c>
      <c r="E458" s="5" t="s">
        <v>52</v>
      </c>
      <c r="F458" s="1" t="s">
        <v>756</v>
      </c>
      <c r="G458" s="14"/>
      <c r="H458" s="14"/>
      <c r="I458" s="14"/>
      <c r="J458" s="14"/>
      <c r="K458" s="14"/>
      <c r="L458" s="14"/>
      <c r="M458" s="1" t="s">
        <v>20</v>
      </c>
      <c r="N458" s="1" t="s">
        <v>21</v>
      </c>
      <c r="O458" s="1" t="s">
        <v>22</v>
      </c>
      <c r="P458" s="1" t="s">
        <v>23</v>
      </c>
      <c r="Q458" s="14">
        <v>0</v>
      </c>
      <c r="R458" s="14">
        <v>0</v>
      </c>
      <c r="S458" s="20">
        <v>225000</v>
      </c>
      <c r="T458" s="30">
        <f t="shared" si="42"/>
        <v>202500</v>
      </c>
      <c r="U458" s="30">
        <f t="shared" si="43"/>
        <v>180000</v>
      </c>
      <c r="V458" s="30">
        <f t="shared" si="44"/>
        <v>157500</v>
      </c>
      <c r="W458" s="20">
        <v>225000</v>
      </c>
      <c r="X458" s="20">
        <v>225000</v>
      </c>
      <c r="Y458" s="20">
        <v>225000</v>
      </c>
      <c r="Z458" s="20">
        <v>225000</v>
      </c>
      <c r="AA458" s="20">
        <v>225000</v>
      </c>
      <c r="AB458" s="20">
        <v>0</v>
      </c>
      <c r="AC458" s="20">
        <v>118542.74</v>
      </c>
      <c r="AD458" s="30">
        <f t="shared" si="45"/>
        <v>0</v>
      </c>
      <c r="AE458" s="30"/>
      <c r="AF458" s="30">
        <f t="shared" si="46"/>
        <v>0</v>
      </c>
      <c r="AG458" s="30"/>
      <c r="AH458" s="30">
        <f t="shared" si="47"/>
        <v>0</v>
      </c>
    </row>
    <row r="459" spans="1:34" x14ac:dyDescent="0.35">
      <c r="A459" t="s">
        <v>954</v>
      </c>
      <c r="B459" s="27">
        <v>8470440</v>
      </c>
      <c r="C459" s="1" t="s">
        <v>286</v>
      </c>
      <c r="D459" s="27">
        <v>428640</v>
      </c>
      <c r="E459" s="5" t="s">
        <v>55</v>
      </c>
      <c r="F459" s="1" t="s">
        <v>755</v>
      </c>
      <c r="G459" s="14"/>
      <c r="H459" s="14"/>
      <c r="I459" s="14"/>
      <c r="J459" s="14"/>
      <c r="K459" s="14"/>
      <c r="L459" s="14"/>
      <c r="M459" s="1" t="s">
        <v>20</v>
      </c>
      <c r="N459" s="1" t="s">
        <v>21</v>
      </c>
      <c r="O459" s="1" t="s">
        <v>22</v>
      </c>
      <c r="P459" s="1" t="s">
        <v>23</v>
      </c>
      <c r="Q459" s="14">
        <v>0</v>
      </c>
      <c r="R459" s="14">
        <v>0</v>
      </c>
      <c r="S459" s="20">
        <v>100000</v>
      </c>
      <c r="T459" s="30">
        <f t="shared" si="42"/>
        <v>90000</v>
      </c>
      <c r="U459" s="30">
        <f t="shared" si="43"/>
        <v>80000</v>
      </c>
      <c r="V459" s="30">
        <f t="shared" si="44"/>
        <v>70000</v>
      </c>
      <c r="W459" s="20">
        <v>100000</v>
      </c>
      <c r="X459" s="20">
        <v>100000</v>
      </c>
      <c r="Y459" s="20">
        <v>100000</v>
      </c>
      <c r="Z459" s="20">
        <v>100000</v>
      </c>
      <c r="AA459" s="20">
        <v>100000</v>
      </c>
      <c r="AB459" s="20">
        <v>0</v>
      </c>
      <c r="AC459" s="20">
        <v>0</v>
      </c>
      <c r="AD459" s="30">
        <f t="shared" si="45"/>
        <v>0</v>
      </c>
      <c r="AE459" s="30"/>
      <c r="AF459" s="30">
        <f t="shared" si="46"/>
        <v>0</v>
      </c>
      <c r="AG459" s="30"/>
      <c r="AH459" s="30">
        <f t="shared" si="47"/>
        <v>0</v>
      </c>
    </row>
    <row r="460" spans="1:34" x14ac:dyDescent="0.35">
      <c r="A460" t="s">
        <v>954</v>
      </c>
      <c r="B460" s="27">
        <v>8470445</v>
      </c>
      <c r="C460" s="1" t="s">
        <v>296</v>
      </c>
      <c r="D460" s="27">
        <v>425760</v>
      </c>
      <c r="E460" s="5" t="s">
        <v>169</v>
      </c>
      <c r="F460" s="1" t="s">
        <v>754</v>
      </c>
      <c r="G460" s="14"/>
      <c r="H460" s="14"/>
      <c r="I460" s="14"/>
      <c r="J460" s="14"/>
      <c r="K460" s="14"/>
      <c r="L460" s="14"/>
      <c r="M460" s="1" t="s">
        <v>20</v>
      </c>
      <c r="N460" s="1" t="s">
        <v>21</v>
      </c>
      <c r="O460" s="1" t="s">
        <v>22</v>
      </c>
      <c r="P460" s="1" t="s">
        <v>23</v>
      </c>
      <c r="Q460" s="14">
        <v>0</v>
      </c>
      <c r="R460" s="14">
        <v>0</v>
      </c>
      <c r="S460" s="20">
        <v>36630</v>
      </c>
      <c r="T460" s="30">
        <f t="shared" si="42"/>
        <v>32967</v>
      </c>
      <c r="U460" s="30">
        <f t="shared" si="43"/>
        <v>29304</v>
      </c>
      <c r="V460" s="30">
        <f t="shared" si="44"/>
        <v>25641</v>
      </c>
      <c r="W460" s="20">
        <v>36630</v>
      </c>
      <c r="X460" s="20">
        <v>36630</v>
      </c>
      <c r="Y460" s="20">
        <v>36630</v>
      </c>
      <c r="Z460" s="20">
        <v>36630</v>
      </c>
      <c r="AA460" s="20">
        <v>36630</v>
      </c>
      <c r="AB460" s="20">
        <v>0</v>
      </c>
      <c r="AC460" s="20">
        <v>0</v>
      </c>
      <c r="AD460" s="30">
        <f t="shared" si="45"/>
        <v>0</v>
      </c>
      <c r="AE460" s="30"/>
      <c r="AF460" s="30">
        <f t="shared" si="46"/>
        <v>0</v>
      </c>
      <c r="AG460" s="30"/>
      <c r="AH460" s="30">
        <f t="shared" si="47"/>
        <v>0</v>
      </c>
    </row>
    <row r="461" spans="1:34" x14ac:dyDescent="0.35">
      <c r="A461" t="s">
        <v>954</v>
      </c>
      <c r="B461" s="27">
        <v>8470450</v>
      </c>
      <c r="C461" s="1" t="s">
        <v>300</v>
      </c>
      <c r="D461" s="27">
        <v>426610</v>
      </c>
      <c r="E461" s="5" t="s">
        <v>43</v>
      </c>
      <c r="F461" s="1" t="s">
        <v>753</v>
      </c>
      <c r="G461" s="14"/>
      <c r="H461" s="14"/>
      <c r="I461" s="14"/>
      <c r="J461" s="14"/>
      <c r="K461" s="14"/>
      <c r="L461" s="14"/>
      <c r="M461" s="1" t="s">
        <v>20</v>
      </c>
      <c r="N461" s="1" t="s">
        <v>21</v>
      </c>
      <c r="O461" s="1" t="s">
        <v>22</v>
      </c>
      <c r="P461" s="1" t="s">
        <v>23</v>
      </c>
      <c r="Q461" s="14">
        <v>-4357</v>
      </c>
      <c r="R461" s="14">
        <v>-4357.79</v>
      </c>
      <c r="S461" s="20">
        <v>313605</v>
      </c>
      <c r="T461" s="30">
        <f t="shared" si="42"/>
        <v>282244.5</v>
      </c>
      <c r="U461" s="30">
        <f t="shared" si="43"/>
        <v>250884</v>
      </c>
      <c r="V461" s="30">
        <f t="shared" si="44"/>
        <v>219523.5</v>
      </c>
      <c r="W461" s="20">
        <v>0</v>
      </c>
      <c r="X461" s="20">
        <v>0</v>
      </c>
      <c r="Y461" s="20">
        <v>313605</v>
      </c>
      <c r="Z461" s="20">
        <v>0</v>
      </c>
      <c r="AA461" s="20">
        <v>0</v>
      </c>
      <c r="AB461" s="20">
        <v>0</v>
      </c>
      <c r="AC461" s="20">
        <v>12803.03</v>
      </c>
      <c r="AD461" s="30">
        <f t="shared" si="45"/>
        <v>0</v>
      </c>
      <c r="AE461" s="30"/>
      <c r="AF461" s="30">
        <f t="shared" si="46"/>
        <v>0</v>
      </c>
      <c r="AG461" s="30"/>
      <c r="AH461" s="30">
        <f t="shared" si="47"/>
        <v>0</v>
      </c>
    </row>
    <row r="462" spans="1:34" x14ac:dyDescent="0.35">
      <c r="A462" t="s">
        <v>955</v>
      </c>
      <c r="B462" s="27">
        <v>8470520</v>
      </c>
      <c r="C462" s="1" t="s">
        <v>307</v>
      </c>
      <c r="D462" s="27">
        <v>421600</v>
      </c>
      <c r="E462" s="5" t="s">
        <v>309</v>
      </c>
      <c r="F462" s="1" t="s">
        <v>752</v>
      </c>
      <c r="G462" s="14"/>
      <c r="H462" s="14"/>
      <c r="I462" s="14"/>
      <c r="J462" s="14"/>
      <c r="K462" s="14"/>
      <c r="L462" s="14"/>
      <c r="M462" s="1" t="s">
        <v>329</v>
      </c>
      <c r="N462" s="1" t="s">
        <v>330</v>
      </c>
      <c r="O462" s="1" t="s">
        <v>22</v>
      </c>
      <c r="P462" s="1" t="s">
        <v>23</v>
      </c>
      <c r="Q462" s="14">
        <v>330005</v>
      </c>
      <c r="R462" s="14">
        <v>330003.52</v>
      </c>
      <c r="S462" s="20">
        <v>0</v>
      </c>
      <c r="T462" s="30">
        <f t="shared" si="42"/>
        <v>0</v>
      </c>
      <c r="U462" s="30">
        <f t="shared" si="43"/>
        <v>0</v>
      </c>
      <c r="V462" s="30">
        <f t="shared" si="44"/>
        <v>0</v>
      </c>
      <c r="W462" s="20">
        <v>0</v>
      </c>
      <c r="X462" s="20">
        <v>0</v>
      </c>
      <c r="Y462" s="20">
        <v>0</v>
      </c>
      <c r="Z462" s="20">
        <v>0</v>
      </c>
      <c r="AA462" s="20">
        <v>0</v>
      </c>
      <c r="AB462" s="20">
        <v>0</v>
      </c>
      <c r="AC462" s="20">
        <v>3850039</v>
      </c>
      <c r="AD462" s="30">
        <f t="shared" si="45"/>
        <v>0</v>
      </c>
      <c r="AE462" s="30"/>
      <c r="AF462" s="30">
        <f t="shared" si="46"/>
        <v>0</v>
      </c>
      <c r="AG462" s="30"/>
      <c r="AH462" s="30">
        <f t="shared" si="47"/>
        <v>0</v>
      </c>
    </row>
    <row r="463" spans="1:34" x14ac:dyDescent="0.35">
      <c r="A463" t="s">
        <v>955</v>
      </c>
      <c r="B463" s="27">
        <v>8470530</v>
      </c>
      <c r="C463" s="1" t="s">
        <v>325</v>
      </c>
      <c r="D463" s="27">
        <v>425900</v>
      </c>
      <c r="E463" s="5" t="s">
        <v>40</v>
      </c>
      <c r="F463" s="1" t="s">
        <v>751</v>
      </c>
      <c r="G463" s="14"/>
      <c r="H463" s="14"/>
      <c r="I463" s="14"/>
      <c r="J463" s="14"/>
      <c r="K463" s="14"/>
      <c r="L463" s="14"/>
      <c r="M463" s="1" t="s">
        <v>329</v>
      </c>
      <c r="N463" s="1" t="s">
        <v>330</v>
      </c>
      <c r="O463" s="1" t="s">
        <v>22</v>
      </c>
      <c r="P463" s="1" t="s">
        <v>23</v>
      </c>
      <c r="Q463" s="14">
        <v>0</v>
      </c>
      <c r="R463" s="14">
        <v>0</v>
      </c>
      <c r="S463" s="20">
        <v>30000</v>
      </c>
      <c r="T463" s="30">
        <f t="shared" si="42"/>
        <v>27000</v>
      </c>
      <c r="U463" s="30">
        <f t="shared" si="43"/>
        <v>24000</v>
      </c>
      <c r="V463" s="30">
        <f t="shared" si="44"/>
        <v>21000</v>
      </c>
      <c r="W463" s="20">
        <v>0</v>
      </c>
      <c r="X463" s="20">
        <v>10000</v>
      </c>
      <c r="Y463" s="20">
        <v>30000</v>
      </c>
      <c r="Z463" s="20">
        <v>0</v>
      </c>
      <c r="AA463" s="20">
        <v>10000</v>
      </c>
      <c r="AB463" s="20">
        <v>0</v>
      </c>
      <c r="AC463" s="20">
        <v>2974.8</v>
      </c>
      <c r="AD463" s="30">
        <f t="shared" si="45"/>
        <v>0</v>
      </c>
      <c r="AE463" s="30"/>
      <c r="AF463" s="30">
        <f t="shared" si="46"/>
        <v>0</v>
      </c>
      <c r="AG463" s="30"/>
      <c r="AH463" s="30">
        <f t="shared" si="47"/>
        <v>0</v>
      </c>
    </row>
    <row r="464" spans="1:34" x14ac:dyDescent="0.35">
      <c r="A464" t="s">
        <v>955</v>
      </c>
      <c r="B464" s="27">
        <v>8470530</v>
      </c>
      <c r="C464" s="1" t="s">
        <v>325</v>
      </c>
      <c r="D464" s="27">
        <v>428090</v>
      </c>
      <c r="E464" s="5" t="s">
        <v>52</v>
      </c>
      <c r="F464" s="1" t="s">
        <v>750</v>
      </c>
      <c r="G464" s="14"/>
      <c r="H464" s="14"/>
      <c r="I464" s="14"/>
      <c r="J464" s="14"/>
      <c r="K464" s="14"/>
      <c r="L464" s="14"/>
      <c r="M464" s="1" t="s">
        <v>329</v>
      </c>
      <c r="N464" s="1" t="s">
        <v>330</v>
      </c>
      <c r="O464" s="1" t="s">
        <v>22</v>
      </c>
      <c r="P464" s="1" t="s">
        <v>23</v>
      </c>
      <c r="Q464" s="14">
        <v>0</v>
      </c>
      <c r="R464" s="14">
        <v>0</v>
      </c>
      <c r="S464" s="20">
        <v>0</v>
      </c>
      <c r="T464" s="30">
        <f t="shared" si="42"/>
        <v>0</v>
      </c>
      <c r="U464" s="30">
        <f t="shared" si="43"/>
        <v>0</v>
      </c>
      <c r="V464" s="30">
        <f t="shared" si="44"/>
        <v>0</v>
      </c>
      <c r="W464" s="20">
        <v>0</v>
      </c>
      <c r="X464" s="20">
        <v>0</v>
      </c>
      <c r="Y464" s="20">
        <v>0</v>
      </c>
      <c r="Z464" s="20">
        <v>0</v>
      </c>
      <c r="AA464" s="20">
        <v>0</v>
      </c>
      <c r="AB464" s="20">
        <v>0</v>
      </c>
      <c r="AC464" s="20">
        <v>99864.52</v>
      </c>
      <c r="AD464" s="30">
        <f t="shared" si="45"/>
        <v>0</v>
      </c>
      <c r="AE464" s="30"/>
      <c r="AF464" s="30">
        <f t="shared" si="46"/>
        <v>0</v>
      </c>
      <c r="AG464" s="30"/>
      <c r="AH464" s="30">
        <f t="shared" si="47"/>
        <v>0</v>
      </c>
    </row>
    <row r="465" spans="1:34" x14ac:dyDescent="0.35">
      <c r="A465" t="s">
        <v>955</v>
      </c>
      <c r="B465" s="27">
        <v>8470530</v>
      </c>
      <c r="C465" s="1" t="s">
        <v>325</v>
      </c>
      <c r="D465" s="27">
        <v>435410</v>
      </c>
      <c r="E465" s="5" t="s">
        <v>58</v>
      </c>
      <c r="F465" s="1" t="s">
        <v>749</v>
      </c>
      <c r="G465" s="14"/>
      <c r="H465" s="14"/>
      <c r="I465" s="14"/>
      <c r="J465" s="14"/>
      <c r="K465" s="14"/>
      <c r="L465" s="14"/>
      <c r="M465" s="1" t="s">
        <v>335</v>
      </c>
      <c r="N465" s="1" t="s">
        <v>336</v>
      </c>
      <c r="O465" s="1" t="s">
        <v>22</v>
      </c>
      <c r="P465" s="1" t="s">
        <v>23</v>
      </c>
      <c r="Q465" s="14">
        <v>0</v>
      </c>
      <c r="R465" s="14">
        <v>0</v>
      </c>
      <c r="S465" s="20">
        <v>0</v>
      </c>
      <c r="T465" s="30">
        <f t="shared" si="42"/>
        <v>0</v>
      </c>
      <c r="U465" s="30">
        <f t="shared" si="43"/>
        <v>0</v>
      </c>
      <c r="V465" s="30">
        <f t="shared" si="44"/>
        <v>0</v>
      </c>
      <c r="W465" s="20">
        <v>0</v>
      </c>
      <c r="X465" s="20">
        <v>0</v>
      </c>
      <c r="Y465" s="20">
        <v>0</v>
      </c>
      <c r="Z465" s="20">
        <v>0</v>
      </c>
      <c r="AA465" s="20">
        <v>0</v>
      </c>
      <c r="AB465" s="20">
        <v>1831</v>
      </c>
      <c r="AC465" s="20">
        <v>0</v>
      </c>
      <c r="AD465" s="30">
        <f t="shared" si="45"/>
        <v>0</v>
      </c>
      <c r="AE465" s="30"/>
      <c r="AF465" s="30">
        <f t="shared" si="46"/>
        <v>0</v>
      </c>
      <c r="AG465" s="30"/>
      <c r="AH465" s="30">
        <f t="shared" si="47"/>
        <v>0</v>
      </c>
    </row>
    <row r="466" spans="1:34" x14ac:dyDescent="0.35">
      <c r="A466" t="s">
        <v>955</v>
      </c>
      <c r="B466" s="27">
        <v>8470530</v>
      </c>
      <c r="C466" s="1" t="s">
        <v>325</v>
      </c>
      <c r="D466" s="27">
        <v>435508</v>
      </c>
      <c r="E466" s="5" t="s">
        <v>147</v>
      </c>
      <c r="F466" s="1" t="s">
        <v>748</v>
      </c>
      <c r="G466" s="14"/>
      <c r="H466" s="14"/>
      <c r="I466" s="14"/>
      <c r="J466" s="14"/>
      <c r="K466" s="14"/>
      <c r="L466" s="14"/>
      <c r="M466" s="1" t="s">
        <v>335</v>
      </c>
      <c r="N466" s="1" t="s">
        <v>336</v>
      </c>
      <c r="O466" s="1" t="s">
        <v>22</v>
      </c>
      <c r="P466" s="1" t="s">
        <v>23</v>
      </c>
      <c r="Q466" s="14">
        <v>2999</v>
      </c>
      <c r="R466" s="14">
        <v>-114763.75</v>
      </c>
      <c r="S466" s="20">
        <v>0</v>
      </c>
      <c r="T466" s="30">
        <f t="shared" si="42"/>
        <v>0</v>
      </c>
      <c r="U466" s="30">
        <f t="shared" si="43"/>
        <v>0</v>
      </c>
      <c r="V466" s="30">
        <f t="shared" si="44"/>
        <v>0</v>
      </c>
      <c r="W466" s="20">
        <v>0</v>
      </c>
      <c r="X466" s="20">
        <v>0</v>
      </c>
      <c r="Y466" s="20">
        <v>0</v>
      </c>
      <c r="Z466" s="20">
        <v>0</v>
      </c>
      <c r="AA466" s="20">
        <v>0</v>
      </c>
      <c r="AB466" s="20">
        <v>0</v>
      </c>
      <c r="AC466" s="20">
        <v>150894</v>
      </c>
      <c r="AD466" s="30">
        <f t="shared" si="45"/>
        <v>0</v>
      </c>
      <c r="AE466" s="30"/>
      <c r="AF466" s="30">
        <f t="shared" si="46"/>
        <v>0</v>
      </c>
      <c r="AG466" s="30"/>
      <c r="AH466" s="30">
        <f t="shared" si="47"/>
        <v>0</v>
      </c>
    </row>
    <row r="467" spans="1:34" x14ac:dyDescent="0.35">
      <c r="A467" t="s">
        <v>955</v>
      </c>
      <c r="B467" s="27">
        <v>8470530</v>
      </c>
      <c r="C467" s="1" t="s">
        <v>325</v>
      </c>
      <c r="D467" s="27">
        <v>435740</v>
      </c>
      <c r="E467" s="5" t="s">
        <v>400</v>
      </c>
      <c r="F467" s="1" t="s">
        <v>747</v>
      </c>
      <c r="G467" s="14"/>
      <c r="H467" s="14"/>
      <c r="I467" s="14"/>
      <c r="J467" s="14"/>
      <c r="K467" s="14"/>
      <c r="L467" s="14"/>
      <c r="M467" s="1" t="s">
        <v>335</v>
      </c>
      <c r="N467" s="1" t="s">
        <v>336</v>
      </c>
      <c r="O467" s="1" t="s">
        <v>22</v>
      </c>
      <c r="P467" s="1" t="s">
        <v>23</v>
      </c>
      <c r="Q467" s="14">
        <v>-14077</v>
      </c>
      <c r="R467" s="14">
        <v>-14078</v>
      </c>
      <c r="S467" s="20">
        <v>0</v>
      </c>
      <c r="T467" s="30">
        <f t="shared" si="42"/>
        <v>0</v>
      </c>
      <c r="U467" s="30">
        <f t="shared" si="43"/>
        <v>0</v>
      </c>
      <c r="V467" s="30">
        <f t="shared" si="44"/>
        <v>0</v>
      </c>
      <c r="W467" s="20">
        <v>0</v>
      </c>
      <c r="X467" s="20">
        <v>0</v>
      </c>
      <c r="Y467" s="20">
        <v>0</v>
      </c>
      <c r="Z467" s="20">
        <v>0</v>
      </c>
      <c r="AA467" s="20">
        <v>0</v>
      </c>
      <c r="AB467" s="20">
        <v>51712.86</v>
      </c>
      <c r="AC467" s="20">
        <v>18872.88</v>
      </c>
      <c r="AD467" s="30">
        <f t="shared" si="45"/>
        <v>0</v>
      </c>
      <c r="AE467" s="30"/>
      <c r="AF467" s="30">
        <f t="shared" si="46"/>
        <v>0</v>
      </c>
      <c r="AG467" s="30"/>
      <c r="AH467" s="30">
        <f t="shared" si="47"/>
        <v>0</v>
      </c>
    </row>
    <row r="468" spans="1:34" x14ac:dyDescent="0.35">
      <c r="A468" t="s">
        <v>955</v>
      </c>
      <c r="B468" s="27">
        <v>8470530</v>
      </c>
      <c r="C468" s="1" t="s">
        <v>325</v>
      </c>
      <c r="D468" s="27">
        <v>436120</v>
      </c>
      <c r="E468" s="5" t="s">
        <v>431</v>
      </c>
      <c r="F468" s="1" t="s">
        <v>746</v>
      </c>
      <c r="G468" s="14"/>
      <c r="H468" s="14"/>
      <c r="I468" s="14"/>
      <c r="J468" s="14"/>
      <c r="K468" s="14"/>
      <c r="L468" s="14"/>
      <c r="M468" s="1" t="s">
        <v>335</v>
      </c>
      <c r="N468" s="1" t="s">
        <v>336</v>
      </c>
      <c r="O468" s="1" t="s">
        <v>22</v>
      </c>
      <c r="P468" s="1" t="s">
        <v>23</v>
      </c>
      <c r="Q468" s="14">
        <v>475</v>
      </c>
      <c r="R468" s="14">
        <v>0</v>
      </c>
      <c r="S468" s="20">
        <v>0</v>
      </c>
      <c r="T468" s="30">
        <f t="shared" si="42"/>
        <v>0</v>
      </c>
      <c r="U468" s="30">
        <f t="shared" si="43"/>
        <v>0</v>
      </c>
      <c r="V468" s="30">
        <f t="shared" si="44"/>
        <v>0</v>
      </c>
      <c r="W468" s="20">
        <v>0</v>
      </c>
      <c r="X468" s="20">
        <v>0</v>
      </c>
      <c r="Y468" s="20">
        <v>0</v>
      </c>
      <c r="Z468" s="20">
        <v>0</v>
      </c>
      <c r="AA468" s="20">
        <v>0</v>
      </c>
      <c r="AB468" s="20">
        <v>28590.34</v>
      </c>
      <c r="AC468" s="20">
        <v>-361.75</v>
      </c>
      <c r="AD468" s="30">
        <f t="shared" si="45"/>
        <v>0</v>
      </c>
      <c r="AE468" s="30"/>
      <c r="AF468" s="30">
        <f t="shared" si="46"/>
        <v>0</v>
      </c>
      <c r="AG468" s="30"/>
      <c r="AH468" s="30">
        <f t="shared" si="47"/>
        <v>0</v>
      </c>
    </row>
    <row r="469" spans="1:34" x14ac:dyDescent="0.35">
      <c r="A469" t="s">
        <v>951</v>
      </c>
      <c r="B469" s="27">
        <v>8470620</v>
      </c>
      <c r="C469" s="1" t="s">
        <v>416</v>
      </c>
      <c r="D469" s="27">
        <v>425510</v>
      </c>
      <c r="E469" s="5" t="s">
        <v>37</v>
      </c>
      <c r="F469" s="1" t="s">
        <v>745</v>
      </c>
      <c r="G469" s="14"/>
      <c r="H469" s="14"/>
      <c r="I469" s="14"/>
      <c r="J469" s="14"/>
      <c r="K469" s="14"/>
      <c r="L469" s="14"/>
      <c r="M469" s="1" t="s">
        <v>20</v>
      </c>
      <c r="N469" s="1" t="s">
        <v>21</v>
      </c>
      <c r="O469" s="1" t="s">
        <v>22</v>
      </c>
      <c r="P469" s="1" t="s">
        <v>23</v>
      </c>
      <c r="Q469" s="14">
        <v>0</v>
      </c>
      <c r="R469" s="14">
        <v>0</v>
      </c>
      <c r="S469" s="20">
        <v>0</v>
      </c>
      <c r="T469" s="30">
        <f t="shared" si="42"/>
        <v>0</v>
      </c>
      <c r="U469" s="30">
        <f t="shared" si="43"/>
        <v>0</v>
      </c>
      <c r="V469" s="30">
        <f t="shared" si="44"/>
        <v>0</v>
      </c>
      <c r="W469" s="20">
        <v>0</v>
      </c>
      <c r="X469" s="20">
        <v>0</v>
      </c>
      <c r="Y469" s="20">
        <v>0</v>
      </c>
      <c r="Z469" s="20">
        <v>0</v>
      </c>
      <c r="AA469" s="20">
        <v>0</v>
      </c>
      <c r="AB469" s="20">
        <v>0</v>
      </c>
      <c r="AC469" s="20">
        <v>0</v>
      </c>
      <c r="AD469" s="30">
        <f t="shared" si="45"/>
        <v>0</v>
      </c>
      <c r="AE469" s="30"/>
      <c r="AF469" s="30">
        <f t="shared" si="46"/>
        <v>0</v>
      </c>
      <c r="AG469" s="30"/>
      <c r="AH469" s="30">
        <f t="shared" si="47"/>
        <v>0</v>
      </c>
    </row>
    <row r="470" spans="1:34" x14ac:dyDescent="0.35">
      <c r="A470" t="s">
        <v>951</v>
      </c>
      <c r="B470" s="27">
        <v>8470620</v>
      </c>
      <c r="C470" s="1" t="s">
        <v>416</v>
      </c>
      <c r="D470" s="27">
        <v>425900</v>
      </c>
      <c r="E470" s="5" t="s">
        <v>40</v>
      </c>
      <c r="F470" s="1" t="s">
        <v>744</v>
      </c>
      <c r="G470" s="14"/>
      <c r="H470" s="14"/>
      <c r="I470" s="14"/>
      <c r="J470" s="14"/>
      <c r="K470" s="14"/>
      <c r="L470" s="14"/>
      <c r="M470" s="1" t="s">
        <v>20</v>
      </c>
      <c r="N470" s="1" t="s">
        <v>21</v>
      </c>
      <c r="O470" s="1" t="s">
        <v>22</v>
      </c>
      <c r="P470" s="1" t="s">
        <v>23</v>
      </c>
      <c r="Q470" s="14">
        <v>500</v>
      </c>
      <c r="R470" s="14">
        <v>500</v>
      </c>
      <c r="S470" s="20">
        <v>0</v>
      </c>
      <c r="T470" s="30">
        <f t="shared" si="42"/>
        <v>0</v>
      </c>
      <c r="U470" s="30">
        <f t="shared" si="43"/>
        <v>0</v>
      </c>
      <c r="V470" s="30">
        <f t="shared" si="44"/>
        <v>0</v>
      </c>
      <c r="W470" s="20">
        <v>0</v>
      </c>
      <c r="X470" s="20">
        <v>0</v>
      </c>
      <c r="Y470" s="20">
        <v>0</v>
      </c>
      <c r="Z470" s="20">
        <v>0</v>
      </c>
      <c r="AA470" s="20">
        <v>0</v>
      </c>
      <c r="AB470" s="20">
        <v>475</v>
      </c>
      <c r="AC470" s="20">
        <v>7422.22</v>
      </c>
      <c r="AD470" s="30">
        <f t="shared" si="45"/>
        <v>0</v>
      </c>
      <c r="AE470" s="30"/>
      <c r="AF470" s="30">
        <f t="shared" si="46"/>
        <v>0</v>
      </c>
      <c r="AG470" s="30"/>
      <c r="AH470" s="30">
        <f t="shared" si="47"/>
        <v>0</v>
      </c>
    </row>
    <row r="471" spans="1:34" x14ac:dyDescent="0.35">
      <c r="A471" t="s">
        <v>951</v>
      </c>
      <c r="B471" s="27">
        <v>8470620</v>
      </c>
      <c r="C471" s="1" t="s">
        <v>416</v>
      </c>
      <c r="D471" s="27">
        <v>426210</v>
      </c>
      <c r="E471" s="5" t="s">
        <v>347</v>
      </c>
      <c r="F471" s="1" t="s">
        <v>743</v>
      </c>
      <c r="G471" s="14"/>
      <c r="H471" s="14"/>
      <c r="I471" s="14"/>
      <c r="J471" s="14"/>
      <c r="K471" s="14"/>
      <c r="L471" s="14"/>
      <c r="M471" s="1" t="s">
        <v>20</v>
      </c>
      <c r="N471" s="1" t="s">
        <v>21</v>
      </c>
      <c r="O471" s="1" t="s">
        <v>22</v>
      </c>
      <c r="P471" s="1" t="s">
        <v>23</v>
      </c>
      <c r="Q471" s="14">
        <v>0</v>
      </c>
      <c r="R471" s="14">
        <v>0</v>
      </c>
      <c r="S471" s="20">
        <v>0</v>
      </c>
      <c r="T471" s="30">
        <f t="shared" si="42"/>
        <v>0</v>
      </c>
      <c r="U471" s="30">
        <f t="shared" si="43"/>
        <v>0</v>
      </c>
      <c r="V471" s="30">
        <f t="shared" si="44"/>
        <v>0</v>
      </c>
      <c r="W471" s="20">
        <v>0</v>
      </c>
      <c r="X471" s="20">
        <v>0</v>
      </c>
      <c r="Y471" s="20">
        <v>0</v>
      </c>
      <c r="Z471" s="20">
        <v>0</v>
      </c>
      <c r="AA471" s="20">
        <v>0</v>
      </c>
      <c r="AB471" s="20">
        <v>3422.15</v>
      </c>
      <c r="AC471" s="20">
        <v>0</v>
      </c>
      <c r="AD471" s="30">
        <f t="shared" si="45"/>
        <v>0</v>
      </c>
      <c r="AE471" s="30"/>
      <c r="AF471" s="30">
        <f t="shared" si="46"/>
        <v>0</v>
      </c>
      <c r="AG471" s="30"/>
      <c r="AH471" s="30">
        <f t="shared" si="47"/>
        <v>0</v>
      </c>
    </row>
    <row r="472" spans="1:34" x14ac:dyDescent="0.35">
      <c r="A472" t="s">
        <v>951</v>
      </c>
      <c r="B472" s="27">
        <v>8470620</v>
      </c>
      <c r="C472" s="1" t="s">
        <v>416</v>
      </c>
      <c r="D472" s="27">
        <v>426220</v>
      </c>
      <c r="E472" s="5" t="s">
        <v>350</v>
      </c>
      <c r="F472" s="1" t="s">
        <v>742</v>
      </c>
      <c r="G472" s="14"/>
      <c r="H472" s="14"/>
      <c r="I472" s="14"/>
      <c r="J472" s="14"/>
      <c r="K472" s="14"/>
      <c r="L472" s="14"/>
      <c r="M472" s="1" t="s">
        <v>20</v>
      </c>
      <c r="N472" s="1" t="s">
        <v>21</v>
      </c>
      <c r="O472" s="1" t="s">
        <v>22</v>
      </c>
      <c r="P472" s="1" t="s">
        <v>23</v>
      </c>
      <c r="Q472" s="14">
        <v>0</v>
      </c>
      <c r="R472" s="14">
        <v>0</v>
      </c>
      <c r="S472" s="20">
        <v>0</v>
      </c>
      <c r="T472" s="30">
        <f t="shared" si="42"/>
        <v>0</v>
      </c>
      <c r="U472" s="30">
        <f t="shared" si="43"/>
        <v>0</v>
      </c>
      <c r="V472" s="30">
        <f t="shared" si="44"/>
        <v>0</v>
      </c>
      <c r="W472" s="20">
        <v>0</v>
      </c>
      <c r="X472" s="20">
        <v>0</v>
      </c>
      <c r="Y472" s="20">
        <v>0</v>
      </c>
      <c r="Z472" s="20">
        <v>0</v>
      </c>
      <c r="AA472" s="20">
        <v>0</v>
      </c>
      <c r="AB472" s="20">
        <v>0</v>
      </c>
      <c r="AC472" s="20">
        <v>0</v>
      </c>
      <c r="AD472" s="30">
        <f t="shared" si="45"/>
        <v>0</v>
      </c>
      <c r="AE472" s="30"/>
      <c r="AF472" s="30">
        <f t="shared" si="46"/>
        <v>0</v>
      </c>
      <c r="AG472" s="30"/>
      <c r="AH472" s="30">
        <f t="shared" si="47"/>
        <v>0</v>
      </c>
    </row>
    <row r="473" spans="1:34" x14ac:dyDescent="0.35">
      <c r="A473" t="s">
        <v>951</v>
      </c>
      <c r="B473" s="27">
        <v>8470620</v>
      </c>
      <c r="C473" s="1" t="s">
        <v>416</v>
      </c>
      <c r="D473" s="27">
        <v>426250</v>
      </c>
      <c r="E473" s="5" t="s">
        <v>354</v>
      </c>
      <c r="F473" s="1" t="s">
        <v>741</v>
      </c>
      <c r="G473" s="14"/>
      <c r="H473" s="14"/>
      <c r="I473" s="14"/>
      <c r="J473" s="14"/>
      <c r="K473" s="14"/>
      <c r="L473" s="14"/>
      <c r="M473" s="1" t="s">
        <v>20</v>
      </c>
      <c r="N473" s="1" t="s">
        <v>21</v>
      </c>
      <c r="O473" s="1" t="s">
        <v>22</v>
      </c>
      <c r="P473" s="1" t="s">
        <v>23</v>
      </c>
      <c r="Q473" s="14">
        <v>0</v>
      </c>
      <c r="R473" s="14">
        <v>0</v>
      </c>
      <c r="S473" s="20">
        <v>0</v>
      </c>
      <c r="T473" s="30">
        <f t="shared" si="42"/>
        <v>0</v>
      </c>
      <c r="U473" s="30">
        <f t="shared" si="43"/>
        <v>0</v>
      </c>
      <c r="V473" s="30">
        <f t="shared" si="44"/>
        <v>0</v>
      </c>
      <c r="W473" s="20">
        <v>0</v>
      </c>
      <c r="X473" s="20">
        <v>0</v>
      </c>
      <c r="Y473" s="20">
        <v>0</v>
      </c>
      <c r="Z473" s="20">
        <v>0</v>
      </c>
      <c r="AA473" s="20">
        <v>0</v>
      </c>
      <c r="AB473" s="20">
        <v>0</v>
      </c>
      <c r="AC473" s="20">
        <v>0</v>
      </c>
      <c r="AD473" s="30">
        <f t="shared" si="45"/>
        <v>0</v>
      </c>
      <c r="AE473" s="30"/>
      <c r="AF473" s="30">
        <f t="shared" si="46"/>
        <v>0</v>
      </c>
      <c r="AG473" s="30"/>
      <c r="AH473" s="30">
        <f t="shared" si="47"/>
        <v>0</v>
      </c>
    </row>
    <row r="474" spans="1:34" x14ac:dyDescent="0.35">
      <c r="A474" t="s">
        <v>951</v>
      </c>
      <c r="B474" s="27">
        <v>8470620</v>
      </c>
      <c r="C474" s="1" t="s">
        <v>416</v>
      </c>
      <c r="D474" s="27">
        <v>427900</v>
      </c>
      <c r="E474" s="5" t="s">
        <v>49</v>
      </c>
      <c r="F474" s="1" t="s">
        <v>740</v>
      </c>
      <c r="G474" s="14"/>
      <c r="H474" s="14"/>
      <c r="I474" s="14"/>
      <c r="J474" s="14"/>
      <c r="K474" s="14"/>
      <c r="L474" s="14"/>
      <c r="M474" s="1" t="s">
        <v>20</v>
      </c>
      <c r="N474" s="1" t="s">
        <v>21</v>
      </c>
      <c r="O474" s="1" t="s">
        <v>22</v>
      </c>
      <c r="P474" s="1" t="s">
        <v>23</v>
      </c>
      <c r="Q474" s="14">
        <v>0</v>
      </c>
      <c r="R474" s="14">
        <v>0</v>
      </c>
      <c r="S474" s="20">
        <v>0</v>
      </c>
      <c r="T474" s="30">
        <f t="shared" si="42"/>
        <v>0</v>
      </c>
      <c r="U474" s="30">
        <f t="shared" si="43"/>
        <v>0</v>
      </c>
      <c r="V474" s="30">
        <f t="shared" si="44"/>
        <v>0</v>
      </c>
      <c r="W474" s="20">
        <v>0</v>
      </c>
      <c r="X474" s="20">
        <v>0</v>
      </c>
      <c r="Y474" s="20">
        <v>0</v>
      </c>
      <c r="Z474" s="20">
        <v>0</v>
      </c>
      <c r="AA474" s="20">
        <v>0</v>
      </c>
      <c r="AB474" s="20">
        <v>0</v>
      </c>
      <c r="AC474" s="20">
        <v>0</v>
      </c>
      <c r="AD474" s="30">
        <f t="shared" si="45"/>
        <v>0</v>
      </c>
      <c r="AE474" s="30"/>
      <c r="AF474" s="30">
        <f t="shared" si="46"/>
        <v>0</v>
      </c>
      <c r="AG474" s="30"/>
      <c r="AH474" s="30">
        <f t="shared" si="47"/>
        <v>0</v>
      </c>
    </row>
    <row r="475" spans="1:34" x14ac:dyDescent="0.35">
      <c r="A475" t="s">
        <v>951</v>
      </c>
      <c r="B475" s="27">
        <v>8470620</v>
      </c>
      <c r="C475" s="1" t="s">
        <v>416</v>
      </c>
      <c r="D475" s="27">
        <v>428090</v>
      </c>
      <c r="E475" s="5" t="s">
        <v>52</v>
      </c>
      <c r="F475" s="1" t="s">
        <v>739</v>
      </c>
      <c r="G475" s="14"/>
      <c r="H475" s="14"/>
      <c r="I475" s="14"/>
      <c r="J475" s="14"/>
      <c r="K475" s="14"/>
      <c r="L475" s="14"/>
      <c r="M475" s="1" t="s">
        <v>20</v>
      </c>
      <c r="N475" s="1" t="s">
        <v>21</v>
      </c>
      <c r="O475" s="1" t="s">
        <v>22</v>
      </c>
      <c r="P475" s="1" t="s">
        <v>23</v>
      </c>
      <c r="Q475" s="14">
        <v>0</v>
      </c>
      <c r="R475" s="14">
        <v>0</v>
      </c>
      <c r="S475" s="20">
        <v>0</v>
      </c>
      <c r="T475" s="30">
        <f t="shared" si="42"/>
        <v>0</v>
      </c>
      <c r="U475" s="30">
        <f t="shared" si="43"/>
        <v>0</v>
      </c>
      <c r="V475" s="30">
        <f t="shared" si="44"/>
        <v>0</v>
      </c>
      <c r="W475" s="20">
        <v>0</v>
      </c>
      <c r="X475" s="20">
        <v>0</v>
      </c>
      <c r="Y475" s="20">
        <v>0</v>
      </c>
      <c r="Z475" s="20">
        <v>0</v>
      </c>
      <c r="AA475" s="20">
        <v>0</v>
      </c>
      <c r="AB475" s="20">
        <v>7495.13</v>
      </c>
      <c r="AC475" s="20">
        <v>3790</v>
      </c>
      <c r="AD475" s="30">
        <f t="shared" si="45"/>
        <v>0</v>
      </c>
      <c r="AE475" s="30"/>
      <c r="AF475" s="30">
        <f t="shared" si="46"/>
        <v>0</v>
      </c>
      <c r="AG475" s="30"/>
      <c r="AH475" s="30">
        <f t="shared" si="47"/>
        <v>0</v>
      </c>
    </row>
    <row r="476" spans="1:34" x14ac:dyDescent="0.35">
      <c r="A476" t="s">
        <v>951</v>
      </c>
      <c r="B476" s="27">
        <v>8470620</v>
      </c>
      <c r="C476" s="1" t="s">
        <v>416</v>
      </c>
      <c r="D476" s="27">
        <v>430330</v>
      </c>
      <c r="E476" s="5" t="s">
        <v>378</v>
      </c>
      <c r="F476" s="1" t="s">
        <v>738</v>
      </c>
      <c r="G476" s="14"/>
      <c r="H476" s="14"/>
      <c r="I476" s="14"/>
      <c r="J476" s="14"/>
      <c r="K476" s="14"/>
      <c r="L476" s="14"/>
      <c r="M476" s="1" t="s">
        <v>20</v>
      </c>
      <c r="N476" s="1" t="s">
        <v>21</v>
      </c>
      <c r="O476" s="1" t="s">
        <v>22</v>
      </c>
      <c r="P476" s="1" t="s">
        <v>23</v>
      </c>
      <c r="Q476" s="14">
        <v>0</v>
      </c>
      <c r="R476" s="14">
        <v>0</v>
      </c>
      <c r="S476" s="20">
        <v>0</v>
      </c>
      <c r="T476" s="30">
        <f t="shared" si="42"/>
        <v>0</v>
      </c>
      <c r="U476" s="30">
        <f t="shared" si="43"/>
        <v>0</v>
      </c>
      <c r="V476" s="30">
        <f t="shared" si="44"/>
        <v>0</v>
      </c>
      <c r="W476" s="20">
        <v>0</v>
      </c>
      <c r="X476" s="20">
        <v>0</v>
      </c>
      <c r="Y476" s="20">
        <v>0</v>
      </c>
      <c r="Z476" s="20">
        <v>0</v>
      </c>
      <c r="AA476" s="20">
        <v>0</v>
      </c>
      <c r="AB476" s="20">
        <v>268.25</v>
      </c>
      <c r="AC476" s="20">
        <v>0</v>
      </c>
      <c r="AD476" s="30">
        <f t="shared" si="45"/>
        <v>0</v>
      </c>
      <c r="AE476" s="30"/>
      <c r="AF476" s="30">
        <f t="shared" si="46"/>
        <v>0</v>
      </c>
      <c r="AG476" s="30"/>
      <c r="AH476" s="30">
        <f t="shared" si="47"/>
        <v>0</v>
      </c>
    </row>
    <row r="477" spans="1:34" x14ac:dyDescent="0.35">
      <c r="A477" t="s">
        <v>951</v>
      </c>
      <c r="B477" s="27">
        <v>8470630</v>
      </c>
      <c r="C477" s="1" t="s">
        <v>735</v>
      </c>
      <c r="D477" s="27">
        <v>428090</v>
      </c>
      <c r="E477" s="5" t="s">
        <v>52</v>
      </c>
      <c r="F477" s="1" t="s">
        <v>737</v>
      </c>
      <c r="G477" s="14"/>
      <c r="H477" s="14"/>
      <c r="I477" s="14"/>
      <c r="J477" s="14"/>
      <c r="K477" s="14"/>
      <c r="L477" s="14"/>
      <c r="M477" s="1" t="s">
        <v>20</v>
      </c>
      <c r="N477" s="1" t="s">
        <v>21</v>
      </c>
      <c r="O477" s="1" t="s">
        <v>22</v>
      </c>
      <c r="P477" s="1" t="s">
        <v>23</v>
      </c>
      <c r="Q477" s="14">
        <v>0</v>
      </c>
      <c r="R477" s="14">
        <v>0</v>
      </c>
      <c r="S477" s="20">
        <v>0</v>
      </c>
      <c r="T477" s="30">
        <f t="shared" si="42"/>
        <v>0</v>
      </c>
      <c r="U477" s="30">
        <f t="shared" si="43"/>
        <v>0</v>
      </c>
      <c r="V477" s="30">
        <f t="shared" si="44"/>
        <v>0</v>
      </c>
      <c r="W477" s="20">
        <v>0</v>
      </c>
      <c r="X477" s="20">
        <v>0</v>
      </c>
      <c r="Y477" s="20">
        <v>0</v>
      </c>
      <c r="Z477" s="20">
        <v>0</v>
      </c>
      <c r="AA477" s="20">
        <v>0</v>
      </c>
      <c r="AB477" s="20">
        <v>0</v>
      </c>
      <c r="AC477" s="20">
        <v>490</v>
      </c>
      <c r="AD477" s="30">
        <f t="shared" si="45"/>
        <v>0</v>
      </c>
      <c r="AE477" s="30"/>
      <c r="AF477" s="30">
        <f t="shared" si="46"/>
        <v>0</v>
      </c>
      <c r="AG477" s="30"/>
      <c r="AH477" s="30">
        <f t="shared" si="47"/>
        <v>0</v>
      </c>
    </row>
    <row r="478" spans="1:34" x14ac:dyDescent="0.35">
      <c r="A478" t="s">
        <v>951</v>
      </c>
      <c r="B478" s="27">
        <v>8470630</v>
      </c>
      <c r="C478" s="1" t="s">
        <v>735</v>
      </c>
      <c r="D478" s="27">
        <v>429900</v>
      </c>
      <c r="E478" s="5" t="s">
        <v>375</v>
      </c>
      <c r="F478" s="1" t="s">
        <v>734</v>
      </c>
      <c r="G478" s="14"/>
      <c r="H478" s="14"/>
      <c r="I478" s="14"/>
      <c r="J478" s="14"/>
      <c r="K478" s="14"/>
      <c r="L478" s="14"/>
      <c r="M478" s="1" t="s">
        <v>20</v>
      </c>
      <c r="N478" s="1" t="s">
        <v>21</v>
      </c>
      <c r="O478" s="1" t="s">
        <v>22</v>
      </c>
      <c r="P478" s="1" t="s">
        <v>23</v>
      </c>
      <c r="Q478" s="14">
        <v>1</v>
      </c>
      <c r="R478" s="14">
        <v>0</v>
      </c>
      <c r="S478" s="20">
        <v>0</v>
      </c>
      <c r="T478" s="30">
        <f t="shared" si="42"/>
        <v>0</v>
      </c>
      <c r="U478" s="30">
        <f t="shared" si="43"/>
        <v>0</v>
      </c>
      <c r="V478" s="30">
        <f t="shared" si="44"/>
        <v>0</v>
      </c>
      <c r="W478" s="20">
        <v>0</v>
      </c>
      <c r="X478" s="20">
        <v>0</v>
      </c>
      <c r="Y478" s="20">
        <v>0</v>
      </c>
      <c r="Z478" s="20">
        <v>0</v>
      </c>
      <c r="AA478" s="20">
        <v>0</v>
      </c>
      <c r="AB478" s="20">
        <v>0</v>
      </c>
      <c r="AC478" s="20">
        <v>0</v>
      </c>
      <c r="AD478" s="30">
        <f t="shared" si="45"/>
        <v>0</v>
      </c>
      <c r="AE478" s="30"/>
      <c r="AF478" s="30">
        <f t="shared" si="46"/>
        <v>0</v>
      </c>
      <c r="AG478" s="30"/>
      <c r="AH478" s="30">
        <f t="shared" si="47"/>
        <v>0</v>
      </c>
    </row>
    <row r="479" spans="1:34" x14ac:dyDescent="0.35">
      <c r="A479" t="s">
        <v>965</v>
      </c>
      <c r="B479" s="27">
        <v>8470720</v>
      </c>
      <c r="C479" s="1" t="s">
        <v>434</v>
      </c>
      <c r="D479" s="27">
        <v>436110</v>
      </c>
      <c r="E479" s="5" t="s">
        <v>64</v>
      </c>
      <c r="F479" s="1" t="s">
        <v>733</v>
      </c>
      <c r="G479" s="14"/>
      <c r="H479" s="14"/>
      <c r="I479" s="14"/>
      <c r="J479" s="14"/>
      <c r="K479" s="14"/>
      <c r="L479" s="14"/>
      <c r="M479" s="1" t="s">
        <v>20</v>
      </c>
      <c r="N479" s="1" t="s">
        <v>21</v>
      </c>
      <c r="O479" s="1" t="s">
        <v>22</v>
      </c>
      <c r="P479" s="1" t="s">
        <v>23</v>
      </c>
      <c r="Q479" s="14">
        <v>66</v>
      </c>
      <c r="R479" s="14">
        <v>65</v>
      </c>
      <c r="S479" s="20">
        <v>50000</v>
      </c>
      <c r="T479" s="30">
        <f t="shared" si="42"/>
        <v>45000</v>
      </c>
      <c r="U479" s="30">
        <f t="shared" si="43"/>
        <v>40000</v>
      </c>
      <c r="V479" s="30">
        <f t="shared" si="44"/>
        <v>35000</v>
      </c>
      <c r="W479" s="20">
        <v>50000</v>
      </c>
      <c r="X479" s="20">
        <v>50000</v>
      </c>
      <c r="Y479" s="20">
        <v>50000</v>
      </c>
      <c r="Z479" s="20">
        <v>50000</v>
      </c>
      <c r="AA479" s="20">
        <v>50000</v>
      </c>
      <c r="AB479" s="20">
        <v>35075</v>
      </c>
      <c r="AC479" s="20">
        <v>117150</v>
      </c>
      <c r="AD479" s="30">
        <f t="shared" si="45"/>
        <v>0</v>
      </c>
      <c r="AE479" s="30"/>
      <c r="AF479" s="30">
        <f t="shared" si="46"/>
        <v>0</v>
      </c>
      <c r="AG479" s="30"/>
      <c r="AH479" s="30">
        <f t="shared" si="47"/>
        <v>0</v>
      </c>
    </row>
    <row r="480" spans="1:34" x14ac:dyDescent="0.35">
      <c r="A480" t="s">
        <v>965</v>
      </c>
      <c r="B480" s="27">
        <v>8470730</v>
      </c>
      <c r="C480" s="1" t="s">
        <v>442</v>
      </c>
      <c r="D480" s="27">
        <v>421100</v>
      </c>
      <c r="E480" s="5" t="s">
        <v>339</v>
      </c>
      <c r="F480" s="1" t="s">
        <v>732</v>
      </c>
      <c r="G480" s="14"/>
      <c r="H480" s="14"/>
      <c r="I480" s="14"/>
      <c r="J480" s="14"/>
      <c r="K480" s="14"/>
      <c r="L480" s="14"/>
      <c r="M480" s="1" t="s">
        <v>20</v>
      </c>
      <c r="N480" s="1" t="s">
        <v>21</v>
      </c>
      <c r="O480" s="1" t="s">
        <v>22</v>
      </c>
      <c r="P480" s="1" t="s">
        <v>23</v>
      </c>
      <c r="Q480" s="14">
        <v>0</v>
      </c>
      <c r="R480" s="14">
        <v>0</v>
      </c>
      <c r="S480" s="20">
        <v>0</v>
      </c>
      <c r="T480" s="30">
        <f t="shared" si="42"/>
        <v>0</v>
      </c>
      <c r="U480" s="30">
        <f t="shared" si="43"/>
        <v>0</v>
      </c>
      <c r="V480" s="30">
        <f t="shared" si="44"/>
        <v>0</v>
      </c>
      <c r="W480" s="20">
        <v>0</v>
      </c>
      <c r="X480" s="20">
        <v>0</v>
      </c>
      <c r="Y480" s="20">
        <v>0</v>
      </c>
      <c r="Z480" s="20">
        <v>0</v>
      </c>
      <c r="AA480" s="20">
        <v>0</v>
      </c>
      <c r="AB480" s="20">
        <v>48745.38</v>
      </c>
      <c r="AC480" s="20">
        <v>532245.9</v>
      </c>
      <c r="AD480" s="30">
        <f t="shared" si="45"/>
        <v>0</v>
      </c>
      <c r="AE480" s="30"/>
      <c r="AF480" s="30">
        <f t="shared" si="46"/>
        <v>0</v>
      </c>
      <c r="AG480" s="30"/>
      <c r="AH480" s="30">
        <f t="shared" si="47"/>
        <v>0</v>
      </c>
    </row>
    <row r="481" spans="1:34" x14ac:dyDescent="0.35">
      <c r="A481" t="s">
        <v>965</v>
      </c>
      <c r="B481" s="27">
        <v>8470730</v>
      </c>
      <c r="C481" s="1" t="s">
        <v>442</v>
      </c>
      <c r="D481" s="27">
        <v>427710</v>
      </c>
      <c r="E481" s="5" t="s">
        <v>46</v>
      </c>
      <c r="F481" s="1" t="s">
        <v>731</v>
      </c>
      <c r="G481" s="14"/>
      <c r="H481" s="14"/>
      <c r="I481" s="14"/>
      <c r="J481" s="14"/>
      <c r="K481" s="14"/>
      <c r="L481" s="14"/>
      <c r="M481" s="1" t="s">
        <v>20</v>
      </c>
      <c r="N481" s="1" t="s">
        <v>21</v>
      </c>
      <c r="O481" s="1" t="s">
        <v>22</v>
      </c>
      <c r="P481" s="1" t="s">
        <v>23</v>
      </c>
      <c r="Q481" s="14">
        <v>33</v>
      </c>
      <c r="R481" s="14">
        <v>32</v>
      </c>
      <c r="S481" s="20">
        <v>0</v>
      </c>
      <c r="T481" s="30">
        <f t="shared" si="42"/>
        <v>0</v>
      </c>
      <c r="U481" s="30">
        <f t="shared" si="43"/>
        <v>0</v>
      </c>
      <c r="V481" s="30">
        <f t="shared" si="44"/>
        <v>0</v>
      </c>
      <c r="W481" s="20">
        <v>0</v>
      </c>
      <c r="X481" s="20">
        <v>0</v>
      </c>
      <c r="Y481" s="20">
        <v>0</v>
      </c>
      <c r="Z481" s="20">
        <v>0</v>
      </c>
      <c r="AA481" s="20">
        <v>0</v>
      </c>
      <c r="AB481" s="20">
        <v>0</v>
      </c>
      <c r="AC481" s="20">
        <v>0</v>
      </c>
      <c r="AD481" s="30">
        <f t="shared" si="45"/>
        <v>0</v>
      </c>
      <c r="AE481" s="30"/>
      <c r="AF481" s="30">
        <f t="shared" si="46"/>
        <v>0</v>
      </c>
      <c r="AG481" s="30"/>
      <c r="AH481" s="30">
        <f t="shared" si="47"/>
        <v>0</v>
      </c>
    </row>
    <row r="482" spans="1:34" x14ac:dyDescent="0.35">
      <c r="A482" t="s">
        <v>965</v>
      </c>
      <c r="B482" s="27">
        <v>8470730</v>
      </c>
      <c r="C482" s="1" t="s">
        <v>442</v>
      </c>
      <c r="D482" s="27">
        <v>428090</v>
      </c>
      <c r="E482" s="5" t="s">
        <v>52</v>
      </c>
      <c r="F482" s="1" t="s">
        <v>730</v>
      </c>
      <c r="G482" s="14"/>
      <c r="H482" s="14"/>
      <c r="I482" s="14"/>
      <c r="J482" s="14"/>
      <c r="K482" s="14"/>
      <c r="L482" s="14"/>
      <c r="M482" s="1" t="s">
        <v>20</v>
      </c>
      <c r="N482" s="1" t="s">
        <v>21</v>
      </c>
      <c r="O482" s="1" t="s">
        <v>22</v>
      </c>
      <c r="P482" s="1" t="s">
        <v>23</v>
      </c>
      <c r="Q482" s="14">
        <v>1</v>
      </c>
      <c r="R482" s="14">
        <v>0</v>
      </c>
      <c r="S482" s="20">
        <v>0</v>
      </c>
      <c r="T482" s="30">
        <f t="shared" si="42"/>
        <v>0</v>
      </c>
      <c r="U482" s="30">
        <f t="shared" si="43"/>
        <v>0</v>
      </c>
      <c r="V482" s="30">
        <f t="shared" si="44"/>
        <v>0</v>
      </c>
      <c r="W482" s="20">
        <v>0</v>
      </c>
      <c r="X482" s="20">
        <v>0</v>
      </c>
      <c r="Y482" s="20">
        <v>0</v>
      </c>
      <c r="Z482" s="20">
        <v>0</v>
      </c>
      <c r="AA482" s="20">
        <v>0</v>
      </c>
      <c r="AB482" s="20">
        <v>89563.31</v>
      </c>
      <c r="AC482" s="20">
        <v>13533</v>
      </c>
      <c r="AD482" s="30">
        <f t="shared" si="45"/>
        <v>0</v>
      </c>
      <c r="AE482" s="30"/>
      <c r="AF482" s="30">
        <f t="shared" si="46"/>
        <v>0</v>
      </c>
      <c r="AG482" s="30"/>
      <c r="AH482" s="30">
        <f t="shared" si="47"/>
        <v>0</v>
      </c>
    </row>
    <row r="483" spans="1:34" x14ac:dyDescent="0.35">
      <c r="A483" t="s">
        <v>965</v>
      </c>
      <c r="B483" s="27">
        <v>8470730</v>
      </c>
      <c r="C483" s="1" t="s">
        <v>442</v>
      </c>
      <c r="D483" s="27">
        <v>432205</v>
      </c>
      <c r="E483" s="5" t="s">
        <v>470</v>
      </c>
      <c r="F483" s="1" t="s">
        <v>729</v>
      </c>
      <c r="G483" s="14"/>
      <c r="H483" s="14"/>
      <c r="I483" s="14"/>
      <c r="J483" s="14"/>
      <c r="K483" s="14"/>
      <c r="L483" s="14"/>
      <c r="M483" s="1" t="s">
        <v>20</v>
      </c>
      <c r="N483" s="1" t="s">
        <v>21</v>
      </c>
      <c r="O483" s="1" t="s">
        <v>22</v>
      </c>
      <c r="P483" s="1" t="s">
        <v>23</v>
      </c>
      <c r="Q483" s="14">
        <v>1</v>
      </c>
      <c r="R483" s="14">
        <v>0</v>
      </c>
      <c r="S483" s="20">
        <v>0</v>
      </c>
      <c r="T483" s="30">
        <f t="shared" si="42"/>
        <v>0</v>
      </c>
      <c r="U483" s="30">
        <f t="shared" si="43"/>
        <v>0</v>
      </c>
      <c r="V483" s="30">
        <f t="shared" si="44"/>
        <v>0</v>
      </c>
      <c r="W483" s="20">
        <v>0</v>
      </c>
      <c r="X483" s="20">
        <v>0</v>
      </c>
      <c r="Y483" s="20">
        <v>0</v>
      </c>
      <c r="Z483" s="20">
        <v>0</v>
      </c>
      <c r="AA483" s="20">
        <v>0</v>
      </c>
      <c r="AB483" s="20">
        <v>0</v>
      </c>
      <c r="AC483" s="20">
        <v>24000</v>
      </c>
      <c r="AD483" s="30">
        <f t="shared" si="45"/>
        <v>0</v>
      </c>
      <c r="AE483" s="30"/>
      <c r="AF483" s="30">
        <f t="shared" si="46"/>
        <v>0</v>
      </c>
      <c r="AG483" s="30"/>
      <c r="AH483" s="30">
        <f t="shared" si="47"/>
        <v>0</v>
      </c>
    </row>
    <row r="484" spans="1:34" x14ac:dyDescent="0.35">
      <c r="A484" t="s">
        <v>952</v>
      </c>
      <c r="B484" s="27">
        <v>8470810</v>
      </c>
      <c r="C484" s="1" t="s">
        <v>452</v>
      </c>
      <c r="D484" s="27">
        <v>421000</v>
      </c>
      <c r="E484" s="5" t="s">
        <v>31</v>
      </c>
      <c r="F484" s="1" t="s">
        <v>728</v>
      </c>
      <c r="G484" s="14"/>
      <c r="H484" s="14"/>
      <c r="I484" s="14"/>
      <c r="J484" s="14"/>
      <c r="K484" s="14"/>
      <c r="L484" s="14"/>
      <c r="M484" s="1" t="s">
        <v>20</v>
      </c>
      <c r="N484" s="1" t="s">
        <v>21</v>
      </c>
      <c r="O484" s="1" t="s">
        <v>22</v>
      </c>
      <c r="P484" s="1" t="s">
        <v>23</v>
      </c>
      <c r="Q484" s="14">
        <v>83751.28</v>
      </c>
      <c r="R484" s="14">
        <v>83750.509999999995</v>
      </c>
      <c r="S484" s="20">
        <v>0</v>
      </c>
      <c r="T484" s="30">
        <f t="shared" si="42"/>
        <v>0</v>
      </c>
      <c r="U484" s="30">
        <f t="shared" si="43"/>
        <v>0</v>
      </c>
      <c r="V484" s="30">
        <f t="shared" si="44"/>
        <v>0</v>
      </c>
      <c r="W484" s="20">
        <v>0</v>
      </c>
      <c r="X484" s="20">
        <v>0</v>
      </c>
      <c r="Y484" s="20">
        <v>0</v>
      </c>
      <c r="Z484" s="20">
        <v>0</v>
      </c>
      <c r="AA484" s="20">
        <v>0</v>
      </c>
      <c r="AB484" s="20">
        <v>184289.1</v>
      </c>
      <c r="AC484" s="20">
        <v>875148.84</v>
      </c>
      <c r="AD484" s="30">
        <f t="shared" si="45"/>
        <v>0</v>
      </c>
      <c r="AE484" s="30"/>
      <c r="AF484" s="30">
        <f t="shared" si="46"/>
        <v>0</v>
      </c>
      <c r="AG484" s="30"/>
      <c r="AH484" s="30">
        <f t="shared" si="47"/>
        <v>0</v>
      </c>
    </row>
    <row r="485" spans="1:34" x14ac:dyDescent="0.35">
      <c r="A485" t="s">
        <v>952</v>
      </c>
      <c r="B485" s="27">
        <v>8470810</v>
      </c>
      <c r="C485" s="1" t="s">
        <v>452</v>
      </c>
      <c r="D485" s="27">
        <v>425900</v>
      </c>
      <c r="E485" s="5" t="s">
        <v>40</v>
      </c>
      <c r="F485" s="1" t="s">
        <v>727</v>
      </c>
      <c r="G485" s="14"/>
      <c r="H485" s="14"/>
      <c r="I485" s="14"/>
      <c r="J485" s="14"/>
      <c r="K485" s="14"/>
      <c r="L485" s="14"/>
      <c r="M485" s="1" t="s">
        <v>20</v>
      </c>
      <c r="N485" s="1" t="s">
        <v>21</v>
      </c>
      <c r="O485" s="1" t="s">
        <v>22</v>
      </c>
      <c r="P485" s="1" t="s">
        <v>23</v>
      </c>
      <c r="Q485" s="14">
        <v>0.99000000000160104</v>
      </c>
      <c r="R485" s="14">
        <v>0</v>
      </c>
      <c r="S485" s="20">
        <v>0</v>
      </c>
      <c r="T485" s="30">
        <f t="shared" si="42"/>
        <v>0</v>
      </c>
      <c r="U485" s="30">
        <f t="shared" si="43"/>
        <v>0</v>
      </c>
      <c r="V485" s="30">
        <f t="shared" si="44"/>
        <v>0</v>
      </c>
      <c r="W485" s="20">
        <v>0</v>
      </c>
      <c r="X485" s="20">
        <v>0</v>
      </c>
      <c r="Y485" s="20">
        <v>0</v>
      </c>
      <c r="Z485" s="20">
        <v>0</v>
      </c>
      <c r="AA485" s="20">
        <v>0</v>
      </c>
      <c r="AB485" s="20">
        <v>2000</v>
      </c>
      <c r="AC485" s="20">
        <v>1703.5</v>
      </c>
      <c r="AD485" s="30">
        <f t="shared" si="45"/>
        <v>0</v>
      </c>
      <c r="AE485" s="30"/>
      <c r="AF485" s="30">
        <f t="shared" si="46"/>
        <v>0</v>
      </c>
      <c r="AG485" s="30"/>
      <c r="AH485" s="30">
        <f t="shared" si="47"/>
        <v>0</v>
      </c>
    </row>
    <row r="486" spans="1:34" x14ac:dyDescent="0.35">
      <c r="A486" t="s">
        <v>952</v>
      </c>
      <c r="B486" s="27">
        <v>8470810</v>
      </c>
      <c r="C486" s="1" t="s">
        <v>452</v>
      </c>
      <c r="D486" s="27">
        <v>436120</v>
      </c>
      <c r="E486" s="5" t="s">
        <v>431</v>
      </c>
      <c r="F486" s="1" t="s">
        <v>726</v>
      </c>
      <c r="G486" s="14"/>
      <c r="H486" s="14"/>
      <c r="I486" s="14"/>
      <c r="J486" s="14"/>
      <c r="K486" s="14"/>
      <c r="L486" s="14"/>
      <c r="M486" s="1" t="s">
        <v>20</v>
      </c>
      <c r="N486" s="1" t="s">
        <v>21</v>
      </c>
      <c r="O486" s="1" t="s">
        <v>22</v>
      </c>
      <c r="P486" s="1" t="s">
        <v>23</v>
      </c>
      <c r="Q486" s="14">
        <v>1</v>
      </c>
      <c r="R486" s="14">
        <v>0</v>
      </c>
      <c r="S486" s="20">
        <v>0</v>
      </c>
      <c r="T486" s="30">
        <f t="shared" si="42"/>
        <v>0</v>
      </c>
      <c r="U486" s="30">
        <f t="shared" si="43"/>
        <v>0</v>
      </c>
      <c r="V486" s="30">
        <f t="shared" si="44"/>
        <v>0</v>
      </c>
      <c r="W486" s="20">
        <v>0</v>
      </c>
      <c r="X486" s="20">
        <v>0</v>
      </c>
      <c r="Y486" s="20">
        <v>0</v>
      </c>
      <c r="Z486" s="20">
        <v>0</v>
      </c>
      <c r="AA486" s="20">
        <v>0</v>
      </c>
      <c r="AB486" s="20">
        <v>171764.81</v>
      </c>
      <c r="AC486" s="20">
        <v>11590.5</v>
      </c>
      <c r="AD486" s="30">
        <f t="shared" si="45"/>
        <v>0</v>
      </c>
      <c r="AE486" s="30"/>
      <c r="AF486" s="30">
        <f t="shared" si="46"/>
        <v>0</v>
      </c>
      <c r="AG486" s="30"/>
      <c r="AH486" s="30">
        <f t="shared" si="47"/>
        <v>0</v>
      </c>
    </row>
    <row r="487" spans="1:34" x14ac:dyDescent="0.35">
      <c r="A487" t="s">
        <v>953</v>
      </c>
      <c r="B487" s="27">
        <v>8470910</v>
      </c>
      <c r="C487" s="1" t="s">
        <v>724</v>
      </c>
      <c r="D487" s="27">
        <v>432205</v>
      </c>
      <c r="E487" s="5" t="s">
        <v>470</v>
      </c>
      <c r="F487" s="1" t="s">
        <v>723</v>
      </c>
      <c r="G487" s="14"/>
      <c r="H487" s="14"/>
      <c r="I487" s="14"/>
      <c r="J487" s="14"/>
      <c r="K487" s="14"/>
      <c r="L487" s="14"/>
      <c r="M487" s="1" t="s">
        <v>20</v>
      </c>
      <c r="N487" s="1" t="s">
        <v>21</v>
      </c>
      <c r="O487" s="1" t="s">
        <v>22</v>
      </c>
      <c r="P487" s="1" t="s">
        <v>23</v>
      </c>
      <c r="Q487" s="14">
        <v>0</v>
      </c>
      <c r="R487" s="14">
        <v>0</v>
      </c>
      <c r="S487" s="20">
        <v>0</v>
      </c>
      <c r="T487" s="30">
        <f t="shared" si="42"/>
        <v>0</v>
      </c>
      <c r="U487" s="30">
        <f t="shared" si="43"/>
        <v>0</v>
      </c>
      <c r="V487" s="30">
        <f t="shared" si="44"/>
        <v>0</v>
      </c>
      <c r="W487" s="20">
        <v>0</v>
      </c>
      <c r="X487" s="20">
        <v>0</v>
      </c>
      <c r="Y487" s="20">
        <v>0</v>
      </c>
      <c r="Z487" s="20">
        <v>0</v>
      </c>
      <c r="AA487" s="20">
        <v>0</v>
      </c>
      <c r="AB487" s="20">
        <v>0</v>
      </c>
      <c r="AC487" s="20">
        <v>0</v>
      </c>
      <c r="AD487" s="30">
        <f t="shared" si="45"/>
        <v>0</v>
      </c>
      <c r="AE487" s="30"/>
      <c r="AF487" s="30">
        <f t="shared" si="46"/>
        <v>0</v>
      </c>
      <c r="AG487" s="30"/>
      <c r="AH487" s="30">
        <f t="shared" si="47"/>
        <v>0</v>
      </c>
    </row>
    <row r="488" spans="1:34" x14ac:dyDescent="0.35">
      <c r="A488" t="s">
        <v>963</v>
      </c>
      <c r="B488" s="27">
        <v>8471110</v>
      </c>
      <c r="C488" s="1" t="s">
        <v>719</v>
      </c>
      <c r="D488" s="27">
        <v>425900</v>
      </c>
      <c r="E488" s="5" t="s">
        <v>40</v>
      </c>
      <c r="F488" s="1" t="s">
        <v>722</v>
      </c>
      <c r="G488" s="14"/>
      <c r="H488" s="14"/>
      <c r="I488" s="14"/>
      <c r="J488" s="14"/>
      <c r="K488" s="14"/>
      <c r="L488" s="14"/>
      <c r="M488" s="1" t="s">
        <v>20</v>
      </c>
      <c r="N488" s="1" t="s">
        <v>21</v>
      </c>
      <c r="O488" s="1" t="s">
        <v>22</v>
      </c>
      <c r="P488" s="1" t="s">
        <v>23</v>
      </c>
      <c r="Q488" s="14">
        <v>12495</v>
      </c>
      <c r="R488" s="14">
        <v>12495</v>
      </c>
      <c r="S488" s="20">
        <v>30000</v>
      </c>
      <c r="T488" s="30">
        <f t="shared" si="42"/>
        <v>27000</v>
      </c>
      <c r="U488" s="30">
        <f t="shared" si="43"/>
        <v>24000</v>
      </c>
      <c r="V488" s="30">
        <f t="shared" si="44"/>
        <v>21000</v>
      </c>
      <c r="W488" s="20">
        <v>30000</v>
      </c>
      <c r="X488" s="20">
        <v>30000</v>
      </c>
      <c r="Y488" s="20">
        <v>30000</v>
      </c>
      <c r="Z488" s="20">
        <v>30000</v>
      </c>
      <c r="AA488" s="20">
        <v>30000</v>
      </c>
      <c r="AB488" s="20">
        <v>6639.16</v>
      </c>
      <c r="AC488" s="20">
        <v>23070.720000000001</v>
      </c>
      <c r="AD488" s="30">
        <f t="shared" si="45"/>
        <v>0</v>
      </c>
      <c r="AE488" s="30"/>
      <c r="AF488" s="30">
        <f t="shared" si="46"/>
        <v>0</v>
      </c>
      <c r="AG488" s="30"/>
      <c r="AH488" s="30">
        <f t="shared" si="47"/>
        <v>0</v>
      </c>
    </row>
    <row r="489" spans="1:34" x14ac:dyDescent="0.35">
      <c r="A489" t="s">
        <v>963</v>
      </c>
      <c r="B489" s="27">
        <v>8471110</v>
      </c>
      <c r="C489" s="1" t="s">
        <v>719</v>
      </c>
      <c r="D489" s="27">
        <v>427710</v>
      </c>
      <c r="E489" s="5" t="s">
        <v>46</v>
      </c>
      <c r="F489" s="1" t="s">
        <v>721</v>
      </c>
      <c r="G489" s="14"/>
      <c r="H489" s="14"/>
      <c r="I489" s="14"/>
      <c r="J489" s="14"/>
      <c r="K489" s="14"/>
      <c r="L489" s="14"/>
      <c r="M489" s="1" t="s">
        <v>20</v>
      </c>
      <c r="N489" s="1" t="s">
        <v>21</v>
      </c>
      <c r="O489" s="1" t="s">
        <v>22</v>
      </c>
      <c r="P489" s="1" t="s">
        <v>23</v>
      </c>
      <c r="Q489" s="14">
        <v>52892</v>
      </c>
      <c r="R489" s="14">
        <v>52891.199999999997</v>
      </c>
      <c r="S489" s="20">
        <v>428950.6</v>
      </c>
      <c r="T489" s="30">
        <f t="shared" si="42"/>
        <v>386055.54</v>
      </c>
      <c r="U489" s="30">
        <f t="shared" si="43"/>
        <v>343160.48</v>
      </c>
      <c r="V489" s="30">
        <f t="shared" si="44"/>
        <v>300265.42</v>
      </c>
      <c r="W489" s="20">
        <v>466079.3</v>
      </c>
      <c r="X489" s="20">
        <v>505260.4</v>
      </c>
      <c r="Y489" s="20">
        <v>428950.6</v>
      </c>
      <c r="Z489" s="20">
        <v>466079.3</v>
      </c>
      <c r="AA489" s="20">
        <v>505260.4</v>
      </c>
      <c r="AB489" s="20">
        <v>24607.85</v>
      </c>
      <c r="AC489" s="20">
        <v>9641.6299999999992</v>
      </c>
      <c r="AD489" s="30">
        <f t="shared" si="45"/>
        <v>0</v>
      </c>
      <c r="AE489" s="30"/>
      <c r="AF489" s="30">
        <f t="shared" si="46"/>
        <v>0</v>
      </c>
      <c r="AG489" s="30"/>
      <c r="AH489" s="30">
        <f t="shared" si="47"/>
        <v>0</v>
      </c>
    </row>
    <row r="490" spans="1:34" x14ac:dyDescent="0.35">
      <c r="A490" t="s">
        <v>963</v>
      </c>
      <c r="B490" s="27">
        <v>8471110</v>
      </c>
      <c r="C490" s="1" t="s">
        <v>719</v>
      </c>
      <c r="D490" s="27">
        <v>428090</v>
      </c>
      <c r="E490" s="5" t="s">
        <v>52</v>
      </c>
      <c r="F490" s="1" t="s">
        <v>718</v>
      </c>
      <c r="G490" s="14"/>
      <c r="H490" s="14"/>
      <c r="I490" s="14"/>
      <c r="J490" s="14"/>
      <c r="K490" s="14"/>
      <c r="L490" s="14"/>
      <c r="M490" s="1" t="s">
        <v>20</v>
      </c>
      <c r="N490" s="1" t="s">
        <v>21</v>
      </c>
      <c r="O490" s="1" t="s">
        <v>22</v>
      </c>
      <c r="P490" s="1" t="s">
        <v>23</v>
      </c>
      <c r="Q490" s="14">
        <v>30379</v>
      </c>
      <c r="R490" s="14">
        <v>30378.55</v>
      </c>
      <c r="S490" s="20">
        <v>100000</v>
      </c>
      <c r="T490" s="30">
        <f t="shared" si="42"/>
        <v>90000</v>
      </c>
      <c r="U490" s="30">
        <f t="shared" si="43"/>
        <v>80000</v>
      </c>
      <c r="V490" s="30">
        <f t="shared" si="44"/>
        <v>70000</v>
      </c>
      <c r="W490" s="20">
        <v>100000</v>
      </c>
      <c r="X490" s="20">
        <v>100000</v>
      </c>
      <c r="Y490" s="20">
        <v>100000</v>
      </c>
      <c r="Z490" s="20">
        <v>100000</v>
      </c>
      <c r="AA490" s="20">
        <v>100000</v>
      </c>
      <c r="AB490" s="20">
        <v>89523.04</v>
      </c>
      <c r="AC490" s="20">
        <v>90099.65</v>
      </c>
      <c r="AD490" s="30">
        <f t="shared" si="45"/>
        <v>0</v>
      </c>
      <c r="AE490" s="30"/>
      <c r="AF490" s="30">
        <f t="shared" si="46"/>
        <v>0</v>
      </c>
      <c r="AG490" s="30"/>
      <c r="AH490" s="30">
        <f t="shared" si="47"/>
        <v>0</v>
      </c>
    </row>
    <row r="491" spans="1:34" x14ac:dyDescent="0.35">
      <c r="A491" t="s">
        <v>963</v>
      </c>
      <c r="B491" s="27">
        <v>8471120</v>
      </c>
      <c r="C491" s="1" t="s">
        <v>714</v>
      </c>
      <c r="D491" s="27">
        <v>425900</v>
      </c>
      <c r="E491" s="5" t="s">
        <v>40</v>
      </c>
      <c r="F491" s="1" t="s">
        <v>717</v>
      </c>
      <c r="G491" s="14"/>
      <c r="H491" s="14"/>
      <c r="I491" s="14"/>
      <c r="J491" s="14"/>
      <c r="K491" s="14"/>
      <c r="L491" s="14"/>
      <c r="M491" s="1" t="s">
        <v>20</v>
      </c>
      <c r="N491" s="1" t="s">
        <v>21</v>
      </c>
      <c r="O491" s="1" t="s">
        <v>22</v>
      </c>
      <c r="P491" s="1" t="s">
        <v>23</v>
      </c>
      <c r="Q491" s="14">
        <v>0</v>
      </c>
      <c r="R491" s="14">
        <v>0</v>
      </c>
      <c r="S491" s="20">
        <v>110000</v>
      </c>
      <c r="T491" s="30">
        <f t="shared" si="42"/>
        <v>99000</v>
      </c>
      <c r="U491" s="30">
        <f t="shared" si="43"/>
        <v>88000</v>
      </c>
      <c r="V491" s="30">
        <f t="shared" si="44"/>
        <v>77000</v>
      </c>
      <c r="W491" s="20">
        <v>110000</v>
      </c>
      <c r="X491" s="20">
        <v>110000</v>
      </c>
      <c r="Y491" s="20">
        <v>110000</v>
      </c>
      <c r="Z491" s="20">
        <v>110000</v>
      </c>
      <c r="AA491" s="20">
        <v>110000</v>
      </c>
      <c r="AB491" s="20">
        <v>4209.9799999999996</v>
      </c>
      <c r="AC491" s="20">
        <v>2311</v>
      </c>
      <c r="AD491" s="30">
        <f t="shared" si="45"/>
        <v>0</v>
      </c>
      <c r="AE491" s="30"/>
      <c r="AF491" s="30">
        <f t="shared" si="46"/>
        <v>0</v>
      </c>
      <c r="AG491" s="30"/>
      <c r="AH491" s="30">
        <f t="shared" si="47"/>
        <v>0</v>
      </c>
    </row>
    <row r="492" spans="1:34" x14ac:dyDescent="0.35">
      <c r="A492" t="s">
        <v>963</v>
      </c>
      <c r="B492" s="27">
        <v>8471120</v>
      </c>
      <c r="C492" s="1" t="s">
        <v>714</v>
      </c>
      <c r="D492" s="27">
        <v>428090</v>
      </c>
      <c r="E492" s="5" t="s">
        <v>52</v>
      </c>
      <c r="F492" s="1" t="s">
        <v>716</v>
      </c>
      <c r="G492" s="14"/>
      <c r="H492" s="14"/>
      <c r="I492" s="14"/>
      <c r="J492" s="14"/>
      <c r="K492" s="14"/>
      <c r="L492" s="14"/>
      <c r="M492" s="1" t="s">
        <v>20</v>
      </c>
      <c r="N492" s="1" t="s">
        <v>21</v>
      </c>
      <c r="O492" s="1" t="s">
        <v>22</v>
      </c>
      <c r="P492" s="1" t="s">
        <v>23</v>
      </c>
      <c r="Q492" s="14">
        <v>3300</v>
      </c>
      <c r="R492" s="14">
        <v>3300</v>
      </c>
      <c r="S492" s="20">
        <v>220000</v>
      </c>
      <c r="T492" s="30">
        <f t="shared" si="42"/>
        <v>198000</v>
      </c>
      <c r="U492" s="30">
        <f t="shared" si="43"/>
        <v>176000</v>
      </c>
      <c r="V492" s="30">
        <f t="shared" si="44"/>
        <v>154000</v>
      </c>
      <c r="W492" s="20">
        <v>220000</v>
      </c>
      <c r="X492" s="20">
        <v>220000</v>
      </c>
      <c r="Y492" s="20">
        <v>220000</v>
      </c>
      <c r="Z492" s="20">
        <v>220000</v>
      </c>
      <c r="AA492" s="20">
        <v>220000</v>
      </c>
      <c r="AB492" s="20">
        <v>54270.04</v>
      </c>
      <c r="AC492" s="20">
        <v>0</v>
      </c>
      <c r="AD492" s="30">
        <f t="shared" si="45"/>
        <v>0</v>
      </c>
      <c r="AE492" s="30"/>
      <c r="AF492" s="30">
        <f t="shared" si="46"/>
        <v>0</v>
      </c>
      <c r="AG492" s="30"/>
      <c r="AH492" s="30">
        <f t="shared" si="47"/>
        <v>0</v>
      </c>
    </row>
    <row r="493" spans="1:34" x14ac:dyDescent="0.35">
      <c r="A493" t="s">
        <v>963</v>
      </c>
      <c r="B493" s="27">
        <v>8471120</v>
      </c>
      <c r="C493" s="1" t="s">
        <v>714</v>
      </c>
      <c r="D493" s="27">
        <v>429900</v>
      </c>
      <c r="E493" s="5" t="s">
        <v>375</v>
      </c>
      <c r="F493" s="1" t="s">
        <v>713</v>
      </c>
      <c r="G493" s="14"/>
      <c r="H493" s="14"/>
      <c r="I493" s="14"/>
      <c r="J493" s="14"/>
      <c r="K493" s="14"/>
      <c r="L493" s="14"/>
      <c r="M493" s="1" t="s">
        <v>20</v>
      </c>
      <c r="N493" s="1" t="s">
        <v>21</v>
      </c>
      <c r="O493" s="1" t="s">
        <v>22</v>
      </c>
      <c r="P493" s="1" t="s">
        <v>23</v>
      </c>
      <c r="Q493" s="14">
        <v>1</v>
      </c>
      <c r="R493" s="14">
        <v>0</v>
      </c>
      <c r="S493" s="20">
        <v>55510</v>
      </c>
      <c r="T493" s="30">
        <f t="shared" si="42"/>
        <v>49959</v>
      </c>
      <c r="U493" s="30">
        <f t="shared" si="43"/>
        <v>44408</v>
      </c>
      <c r="V493" s="30">
        <f t="shared" si="44"/>
        <v>38857</v>
      </c>
      <c r="W493" s="20">
        <v>55510</v>
      </c>
      <c r="X493" s="20">
        <v>55510</v>
      </c>
      <c r="Y493" s="20">
        <v>55510</v>
      </c>
      <c r="Z493" s="20">
        <v>55510</v>
      </c>
      <c r="AA493" s="20">
        <v>55510</v>
      </c>
      <c r="AB493" s="20">
        <v>0</v>
      </c>
      <c r="AC493" s="20">
        <v>0</v>
      </c>
      <c r="AD493" s="30">
        <f t="shared" si="45"/>
        <v>0</v>
      </c>
      <c r="AE493" s="30"/>
      <c r="AF493" s="30">
        <f t="shared" si="46"/>
        <v>0</v>
      </c>
      <c r="AG493" s="30"/>
      <c r="AH493" s="30">
        <f t="shared" si="47"/>
        <v>0</v>
      </c>
    </row>
    <row r="494" spans="1:34" x14ac:dyDescent="0.35">
      <c r="A494" t="s">
        <v>963</v>
      </c>
      <c r="B494" s="27">
        <v>8471121</v>
      </c>
      <c r="C494" s="1" t="s">
        <v>482</v>
      </c>
      <c r="D494" s="27">
        <v>425900</v>
      </c>
      <c r="E494" s="5" t="s">
        <v>40</v>
      </c>
      <c r="F494" s="1" t="s">
        <v>712</v>
      </c>
      <c r="G494" s="14"/>
      <c r="H494" s="14"/>
      <c r="I494" s="14"/>
      <c r="J494" s="14"/>
      <c r="K494" s="14"/>
      <c r="L494" s="14"/>
      <c r="M494" s="1" t="s">
        <v>20</v>
      </c>
      <c r="N494" s="1" t="s">
        <v>21</v>
      </c>
      <c r="O494" s="1" t="s">
        <v>22</v>
      </c>
      <c r="P494" s="1" t="s">
        <v>23</v>
      </c>
      <c r="Q494" s="14">
        <v>0</v>
      </c>
      <c r="R494" s="14">
        <v>0</v>
      </c>
      <c r="S494" s="20">
        <v>15000</v>
      </c>
      <c r="T494" s="30">
        <f t="shared" si="42"/>
        <v>13500</v>
      </c>
      <c r="U494" s="30">
        <f t="shared" si="43"/>
        <v>12000</v>
      </c>
      <c r="V494" s="30">
        <f t="shared" si="44"/>
        <v>10500</v>
      </c>
      <c r="W494" s="20">
        <v>15000</v>
      </c>
      <c r="X494" s="20">
        <v>35000</v>
      </c>
      <c r="Y494" s="20">
        <v>15000</v>
      </c>
      <c r="Z494" s="20">
        <v>15000</v>
      </c>
      <c r="AA494" s="20">
        <v>35000</v>
      </c>
      <c r="AB494" s="20">
        <v>0</v>
      </c>
      <c r="AC494" s="20">
        <v>0</v>
      </c>
      <c r="AD494" s="30">
        <f t="shared" si="45"/>
        <v>0</v>
      </c>
      <c r="AE494" s="30"/>
      <c r="AF494" s="30">
        <f t="shared" si="46"/>
        <v>0</v>
      </c>
      <c r="AG494" s="30"/>
      <c r="AH494" s="30">
        <f t="shared" si="47"/>
        <v>0</v>
      </c>
    </row>
    <row r="495" spans="1:34" x14ac:dyDescent="0.35">
      <c r="A495" t="s">
        <v>963</v>
      </c>
      <c r="B495" s="27">
        <v>8471121</v>
      </c>
      <c r="C495" s="1" t="s">
        <v>482</v>
      </c>
      <c r="D495" s="27">
        <v>428090</v>
      </c>
      <c r="E495" s="5" t="s">
        <v>52</v>
      </c>
      <c r="F495" s="1" t="s">
        <v>711</v>
      </c>
      <c r="G495" s="14"/>
      <c r="H495" s="14"/>
      <c r="I495" s="14"/>
      <c r="J495" s="14"/>
      <c r="K495" s="14"/>
      <c r="L495" s="14"/>
      <c r="M495" s="1" t="s">
        <v>20</v>
      </c>
      <c r="N495" s="1" t="s">
        <v>21</v>
      </c>
      <c r="O495" s="1" t="s">
        <v>22</v>
      </c>
      <c r="P495" s="1" t="s">
        <v>23</v>
      </c>
      <c r="Q495" s="14">
        <v>0</v>
      </c>
      <c r="R495" s="14">
        <v>0</v>
      </c>
      <c r="S495" s="20">
        <v>50000</v>
      </c>
      <c r="T495" s="30">
        <f t="shared" si="42"/>
        <v>45000</v>
      </c>
      <c r="U495" s="30">
        <f t="shared" si="43"/>
        <v>40000</v>
      </c>
      <c r="V495" s="30">
        <f t="shared" si="44"/>
        <v>35000</v>
      </c>
      <c r="W495" s="20">
        <v>150000</v>
      </c>
      <c r="X495" s="20">
        <v>230000</v>
      </c>
      <c r="Y495" s="20">
        <v>50000</v>
      </c>
      <c r="Z495" s="20">
        <v>150000</v>
      </c>
      <c r="AA495" s="20">
        <v>230000</v>
      </c>
      <c r="AB495" s="20">
        <v>0</v>
      </c>
      <c r="AC495" s="20">
        <v>0</v>
      </c>
      <c r="AD495" s="30">
        <f t="shared" si="45"/>
        <v>0</v>
      </c>
      <c r="AE495" s="30"/>
      <c r="AF495" s="30">
        <f t="shared" si="46"/>
        <v>0</v>
      </c>
      <c r="AG495" s="30"/>
      <c r="AH495" s="30">
        <f t="shared" si="47"/>
        <v>0</v>
      </c>
    </row>
    <row r="496" spans="1:34" x14ac:dyDescent="0.35">
      <c r="A496" t="s">
        <v>963</v>
      </c>
      <c r="B496" s="27">
        <v>8471122</v>
      </c>
      <c r="C496" s="1" t="s">
        <v>707</v>
      </c>
      <c r="D496" s="27">
        <v>425900</v>
      </c>
      <c r="E496" s="5" t="s">
        <v>40</v>
      </c>
      <c r="F496" s="1" t="s">
        <v>710</v>
      </c>
      <c r="G496" s="14"/>
      <c r="H496" s="14"/>
      <c r="I496" s="14"/>
      <c r="J496" s="14"/>
      <c r="K496" s="14"/>
      <c r="L496" s="14"/>
      <c r="M496" s="1" t="s">
        <v>20</v>
      </c>
      <c r="N496" s="1" t="s">
        <v>21</v>
      </c>
      <c r="O496" s="1" t="s">
        <v>22</v>
      </c>
      <c r="P496" s="1" t="s">
        <v>23</v>
      </c>
      <c r="Q496" s="14">
        <v>0</v>
      </c>
      <c r="R496" s="14">
        <v>0</v>
      </c>
      <c r="S496" s="20">
        <v>0</v>
      </c>
      <c r="T496" s="30">
        <f t="shared" si="42"/>
        <v>0</v>
      </c>
      <c r="U496" s="30">
        <f t="shared" si="43"/>
        <v>0</v>
      </c>
      <c r="V496" s="30">
        <f t="shared" si="44"/>
        <v>0</v>
      </c>
      <c r="W496" s="20">
        <v>0</v>
      </c>
      <c r="X496" s="20">
        <v>0</v>
      </c>
      <c r="Y496" s="20">
        <v>0</v>
      </c>
      <c r="Z496" s="20">
        <v>0</v>
      </c>
      <c r="AA496" s="20">
        <v>0</v>
      </c>
      <c r="AB496" s="20">
        <v>0</v>
      </c>
      <c r="AC496" s="20">
        <v>0</v>
      </c>
      <c r="AD496" s="30">
        <f t="shared" si="45"/>
        <v>0</v>
      </c>
      <c r="AE496" s="30"/>
      <c r="AF496" s="30">
        <f t="shared" si="46"/>
        <v>0</v>
      </c>
      <c r="AG496" s="30"/>
      <c r="AH496" s="30">
        <f t="shared" si="47"/>
        <v>0</v>
      </c>
    </row>
    <row r="497" spans="1:34" x14ac:dyDescent="0.35">
      <c r="A497" t="s">
        <v>963</v>
      </c>
      <c r="B497" s="27">
        <v>8471122</v>
      </c>
      <c r="C497" s="1" t="s">
        <v>707</v>
      </c>
      <c r="D497" s="27">
        <v>428090</v>
      </c>
      <c r="E497" s="5" t="s">
        <v>52</v>
      </c>
      <c r="F497" s="1" t="s">
        <v>709</v>
      </c>
      <c r="G497" s="14"/>
      <c r="H497" s="14"/>
      <c r="I497" s="14"/>
      <c r="J497" s="14"/>
      <c r="K497" s="14"/>
      <c r="L497" s="14"/>
      <c r="M497" s="1" t="s">
        <v>20</v>
      </c>
      <c r="N497" s="1" t="s">
        <v>21</v>
      </c>
      <c r="O497" s="1" t="s">
        <v>22</v>
      </c>
      <c r="P497" s="1" t="s">
        <v>23</v>
      </c>
      <c r="Q497" s="14">
        <v>0</v>
      </c>
      <c r="R497" s="14">
        <v>0</v>
      </c>
      <c r="S497" s="20">
        <v>0</v>
      </c>
      <c r="T497" s="30">
        <f t="shared" si="42"/>
        <v>0</v>
      </c>
      <c r="U497" s="30">
        <f t="shared" si="43"/>
        <v>0</v>
      </c>
      <c r="V497" s="30">
        <f t="shared" si="44"/>
        <v>0</v>
      </c>
      <c r="W497" s="20">
        <v>0</v>
      </c>
      <c r="X497" s="20">
        <v>0</v>
      </c>
      <c r="Y497" s="20">
        <v>0</v>
      </c>
      <c r="Z497" s="20">
        <v>0</v>
      </c>
      <c r="AA497" s="20">
        <v>0</v>
      </c>
      <c r="AB497" s="20">
        <v>0</v>
      </c>
      <c r="AC497" s="20">
        <v>0</v>
      </c>
      <c r="AD497" s="30">
        <f t="shared" si="45"/>
        <v>0</v>
      </c>
      <c r="AE497" s="30"/>
      <c r="AF497" s="30">
        <f t="shared" si="46"/>
        <v>0</v>
      </c>
      <c r="AG497" s="30"/>
      <c r="AH497" s="30">
        <f t="shared" si="47"/>
        <v>0</v>
      </c>
    </row>
    <row r="498" spans="1:34" x14ac:dyDescent="0.35">
      <c r="A498" t="s">
        <v>963</v>
      </c>
      <c r="B498" s="27">
        <v>8471122</v>
      </c>
      <c r="C498" s="1" t="s">
        <v>707</v>
      </c>
      <c r="D498" s="27">
        <v>429900</v>
      </c>
      <c r="E498" s="5" t="s">
        <v>375</v>
      </c>
      <c r="F498" s="1" t="s">
        <v>706</v>
      </c>
      <c r="G498" s="14"/>
      <c r="H498" s="14"/>
      <c r="I498" s="14"/>
      <c r="J498" s="14"/>
      <c r="K498" s="14"/>
      <c r="L498" s="14"/>
      <c r="M498" s="1" t="s">
        <v>20</v>
      </c>
      <c r="N498" s="1" t="s">
        <v>21</v>
      </c>
      <c r="O498" s="1" t="s">
        <v>22</v>
      </c>
      <c r="P498" s="1" t="s">
        <v>23</v>
      </c>
      <c r="Q498" s="14">
        <v>1</v>
      </c>
      <c r="R498" s="14">
        <v>0</v>
      </c>
      <c r="S498" s="20">
        <v>0</v>
      </c>
      <c r="T498" s="30">
        <f t="shared" si="42"/>
        <v>0</v>
      </c>
      <c r="U498" s="30">
        <f t="shared" si="43"/>
        <v>0</v>
      </c>
      <c r="V498" s="30">
        <f t="shared" si="44"/>
        <v>0</v>
      </c>
      <c r="W498" s="20">
        <v>0</v>
      </c>
      <c r="X498" s="20">
        <v>0</v>
      </c>
      <c r="Y498" s="20">
        <v>0</v>
      </c>
      <c r="Z498" s="20">
        <v>0</v>
      </c>
      <c r="AA498" s="20">
        <v>0</v>
      </c>
      <c r="AB498" s="20">
        <v>0</v>
      </c>
      <c r="AC498" s="20">
        <v>0</v>
      </c>
      <c r="AD498" s="30">
        <f t="shared" si="45"/>
        <v>0</v>
      </c>
      <c r="AE498" s="30"/>
      <c r="AF498" s="30">
        <f t="shared" si="46"/>
        <v>0</v>
      </c>
      <c r="AG498" s="30"/>
      <c r="AH498" s="30">
        <f t="shared" si="47"/>
        <v>0</v>
      </c>
    </row>
    <row r="499" spans="1:34" x14ac:dyDescent="0.35">
      <c r="A499" t="s">
        <v>963</v>
      </c>
      <c r="B499" s="27">
        <v>8471130</v>
      </c>
      <c r="C499" s="1" t="s">
        <v>488</v>
      </c>
      <c r="D499" s="27">
        <v>427710</v>
      </c>
      <c r="E499" s="5" t="s">
        <v>46</v>
      </c>
      <c r="F499" s="1" t="s">
        <v>705</v>
      </c>
      <c r="G499" s="14"/>
      <c r="H499" s="14"/>
      <c r="I499" s="14"/>
      <c r="J499" s="14"/>
      <c r="K499" s="14"/>
      <c r="L499" s="14"/>
      <c r="M499" s="1" t="s">
        <v>20</v>
      </c>
      <c r="N499" s="1" t="s">
        <v>21</v>
      </c>
      <c r="O499" s="1" t="s">
        <v>22</v>
      </c>
      <c r="P499" s="1" t="s">
        <v>23</v>
      </c>
      <c r="Q499" s="14">
        <v>0</v>
      </c>
      <c r="R499" s="14">
        <v>0</v>
      </c>
      <c r="S499" s="20">
        <v>0</v>
      </c>
      <c r="T499" s="30">
        <f t="shared" si="42"/>
        <v>0</v>
      </c>
      <c r="U499" s="30">
        <f t="shared" si="43"/>
        <v>0</v>
      </c>
      <c r="V499" s="30">
        <f t="shared" si="44"/>
        <v>0</v>
      </c>
      <c r="W499" s="20">
        <v>0</v>
      </c>
      <c r="X499" s="20">
        <v>0</v>
      </c>
      <c r="Y499" s="20">
        <v>0</v>
      </c>
      <c r="Z499" s="20">
        <v>0</v>
      </c>
      <c r="AA499" s="20">
        <v>0</v>
      </c>
      <c r="AB499" s="20">
        <v>0</v>
      </c>
      <c r="AC499" s="20">
        <v>0</v>
      </c>
      <c r="AD499" s="30">
        <f t="shared" si="45"/>
        <v>0</v>
      </c>
      <c r="AE499" s="30"/>
      <c r="AF499" s="30">
        <f t="shared" si="46"/>
        <v>0</v>
      </c>
      <c r="AG499" s="30"/>
      <c r="AH499" s="30">
        <f t="shared" si="47"/>
        <v>0</v>
      </c>
    </row>
    <row r="500" spans="1:34" x14ac:dyDescent="0.35">
      <c r="A500" t="s">
        <v>963</v>
      </c>
      <c r="B500" s="27">
        <v>8471130</v>
      </c>
      <c r="C500" s="1" t="s">
        <v>488</v>
      </c>
      <c r="D500" s="27">
        <v>428090</v>
      </c>
      <c r="E500" s="5" t="s">
        <v>52</v>
      </c>
      <c r="F500" s="1" t="s">
        <v>704</v>
      </c>
      <c r="G500" s="14"/>
      <c r="H500" s="14"/>
      <c r="I500" s="14"/>
      <c r="J500" s="14"/>
      <c r="K500" s="14"/>
      <c r="L500" s="14"/>
      <c r="M500" s="1" t="s">
        <v>20</v>
      </c>
      <c r="N500" s="1" t="s">
        <v>21</v>
      </c>
      <c r="O500" s="1" t="s">
        <v>22</v>
      </c>
      <c r="P500" s="1" t="s">
        <v>23</v>
      </c>
      <c r="Q500" s="14">
        <v>14447</v>
      </c>
      <c r="R500" s="14">
        <v>14447.5</v>
      </c>
      <c r="S500" s="20">
        <v>70000</v>
      </c>
      <c r="T500" s="30">
        <f t="shared" si="42"/>
        <v>63000</v>
      </c>
      <c r="U500" s="30">
        <f t="shared" si="43"/>
        <v>56000</v>
      </c>
      <c r="V500" s="30">
        <f t="shared" si="44"/>
        <v>49000</v>
      </c>
      <c r="W500" s="20">
        <v>70000</v>
      </c>
      <c r="X500" s="20">
        <v>70000</v>
      </c>
      <c r="Y500" s="20">
        <v>70000</v>
      </c>
      <c r="Z500" s="20">
        <v>70000</v>
      </c>
      <c r="AA500" s="20">
        <v>70000</v>
      </c>
      <c r="AB500" s="20">
        <v>64266.65</v>
      </c>
      <c r="AC500" s="20">
        <v>350</v>
      </c>
      <c r="AD500" s="30">
        <f t="shared" si="45"/>
        <v>0</v>
      </c>
      <c r="AE500" s="30"/>
      <c r="AF500" s="30">
        <f t="shared" si="46"/>
        <v>0</v>
      </c>
      <c r="AG500" s="30"/>
      <c r="AH500" s="30">
        <f t="shared" si="47"/>
        <v>0</v>
      </c>
    </row>
    <row r="501" spans="1:34" x14ac:dyDescent="0.35">
      <c r="A501" t="s">
        <v>963</v>
      </c>
      <c r="B501" s="27">
        <v>8471130</v>
      </c>
      <c r="C501" s="1" t="s">
        <v>488</v>
      </c>
      <c r="D501" s="27">
        <v>428111</v>
      </c>
      <c r="E501" s="5" t="s">
        <v>363</v>
      </c>
      <c r="F501" s="1" t="s">
        <v>703</v>
      </c>
      <c r="G501" s="14"/>
      <c r="H501" s="14"/>
      <c r="I501" s="14"/>
      <c r="J501" s="14"/>
      <c r="K501" s="14"/>
      <c r="L501" s="14"/>
      <c r="M501" s="1" t="s">
        <v>20</v>
      </c>
      <c r="N501" s="1" t="s">
        <v>21</v>
      </c>
      <c r="O501" s="1" t="s">
        <v>22</v>
      </c>
      <c r="P501" s="1" t="s">
        <v>23</v>
      </c>
      <c r="Q501" s="14">
        <v>1231820</v>
      </c>
      <c r="R501" s="14">
        <v>0</v>
      </c>
      <c r="S501" s="20">
        <v>0</v>
      </c>
      <c r="T501" s="30">
        <f t="shared" si="42"/>
        <v>0</v>
      </c>
      <c r="U501" s="30">
        <f t="shared" si="43"/>
        <v>0</v>
      </c>
      <c r="V501" s="30">
        <f t="shared" si="44"/>
        <v>0</v>
      </c>
      <c r="W501" s="20">
        <v>0</v>
      </c>
      <c r="X501" s="20">
        <v>0</v>
      </c>
      <c r="Y501" s="20">
        <v>0</v>
      </c>
      <c r="Z501" s="20">
        <v>0</v>
      </c>
      <c r="AA501" s="20">
        <v>0</v>
      </c>
      <c r="AB501" s="20">
        <v>0</v>
      </c>
      <c r="AC501" s="20">
        <v>0</v>
      </c>
      <c r="AD501" s="30">
        <f t="shared" si="45"/>
        <v>0</v>
      </c>
      <c r="AE501" s="30"/>
      <c r="AF501" s="30">
        <f t="shared" si="46"/>
        <v>0</v>
      </c>
      <c r="AG501" s="30"/>
      <c r="AH501" s="30">
        <f t="shared" si="47"/>
        <v>0</v>
      </c>
    </row>
    <row r="502" spans="1:34" x14ac:dyDescent="0.35">
      <c r="A502" t="s">
        <v>963</v>
      </c>
      <c r="B502" s="27">
        <v>8471130</v>
      </c>
      <c r="C502" s="1" t="s">
        <v>488</v>
      </c>
      <c r="D502" s="27">
        <v>428400</v>
      </c>
      <c r="E502" s="5" t="s">
        <v>614</v>
      </c>
      <c r="F502" s="1" t="s">
        <v>702</v>
      </c>
      <c r="G502" s="14"/>
      <c r="H502" s="14"/>
      <c r="I502" s="14"/>
      <c r="J502" s="14"/>
      <c r="K502" s="14"/>
      <c r="L502" s="14"/>
      <c r="M502" s="1" t="s">
        <v>20</v>
      </c>
      <c r="N502" s="1" t="s">
        <v>21</v>
      </c>
      <c r="O502" s="1" t="s">
        <v>22</v>
      </c>
      <c r="P502" s="1" t="s">
        <v>23</v>
      </c>
      <c r="Q502" s="14">
        <v>2400000</v>
      </c>
      <c r="R502" s="14">
        <v>2400000</v>
      </c>
      <c r="S502" s="20">
        <v>0</v>
      </c>
      <c r="T502" s="30">
        <f t="shared" si="42"/>
        <v>0</v>
      </c>
      <c r="U502" s="30">
        <f t="shared" si="43"/>
        <v>0</v>
      </c>
      <c r="V502" s="30">
        <f t="shared" si="44"/>
        <v>0</v>
      </c>
      <c r="W502" s="20">
        <v>0</v>
      </c>
      <c r="X502" s="20">
        <v>0</v>
      </c>
      <c r="Y502" s="20">
        <v>0</v>
      </c>
      <c r="Z502" s="20">
        <v>0</v>
      </c>
      <c r="AA502" s="20">
        <v>0</v>
      </c>
      <c r="AB502" s="20">
        <v>0</v>
      </c>
      <c r="AC502" s="20">
        <v>0</v>
      </c>
      <c r="AD502" s="30">
        <f t="shared" si="45"/>
        <v>0</v>
      </c>
      <c r="AE502" s="30"/>
      <c r="AF502" s="30">
        <f t="shared" si="46"/>
        <v>0</v>
      </c>
      <c r="AG502" s="30"/>
      <c r="AH502" s="30">
        <f t="shared" si="47"/>
        <v>0</v>
      </c>
    </row>
    <row r="503" spans="1:34" x14ac:dyDescent="0.35">
      <c r="A503" t="s">
        <v>963</v>
      </c>
      <c r="B503" s="27">
        <v>8471140</v>
      </c>
      <c r="C503" s="1" t="s">
        <v>496</v>
      </c>
      <c r="D503" s="27">
        <v>425510</v>
      </c>
      <c r="E503" s="5" t="s">
        <v>37</v>
      </c>
      <c r="F503" s="1" t="s">
        <v>701</v>
      </c>
      <c r="G503" s="14"/>
      <c r="H503" s="14"/>
      <c r="I503" s="14"/>
      <c r="J503" s="14"/>
      <c r="K503" s="14"/>
      <c r="L503" s="14"/>
      <c r="M503" s="1" t="s">
        <v>20</v>
      </c>
      <c r="N503" s="1" t="s">
        <v>21</v>
      </c>
      <c r="O503" s="1" t="s">
        <v>22</v>
      </c>
      <c r="P503" s="1" t="s">
        <v>23</v>
      </c>
      <c r="Q503" s="14">
        <v>468160</v>
      </c>
      <c r="R503" s="14">
        <v>468159.19</v>
      </c>
      <c r="S503" s="20">
        <v>0</v>
      </c>
      <c r="T503" s="30">
        <f t="shared" si="42"/>
        <v>0</v>
      </c>
      <c r="U503" s="30">
        <f t="shared" si="43"/>
        <v>0</v>
      </c>
      <c r="V503" s="30">
        <f t="shared" si="44"/>
        <v>0</v>
      </c>
      <c r="W503" s="20">
        <v>0</v>
      </c>
      <c r="X503" s="20">
        <v>0</v>
      </c>
      <c r="Y503" s="20">
        <v>0</v>
      </c>
      <c r="Z503" s="20">
        <v>0</v>
      </c>
      <c r="AA503" s="20">
        <v>0</v>
      </c>
      <c r="AB503" s="20">
        <v>19400</v>
      </c>
      <c r="AC503" s="20">
        <v>0</v>
      </c>
      <c r="AD503" s="30">
        <f t="shared" si="45"/>
        <v>0</v>
      </c>
      <c r="AE503" s="30"/>
      <c r="AF503" s="30">
        <f t="shared" si="46"/>
        <v>0</v>
      </c>
      <c r="AG503" s="30"/>
      <c r="AH503" s="30">
        <f t="shared" si="47"/>
        <v>0</v>
      </c>
    </row>
    <row r="504" spans="1:34" x14ac:dyDescent="0.35">
      <c r="A504" t="s">
        <v>963</v>
      </c>
      <c r="B504" s="27">
        <v>8471140</v>
      </c>
      <c r="C504" s="1" t="s">
        <v>496</v>
      </c>
      <c r="D504" s="27">
        <v>427200</v>
      </c>
      <c r="E504" s="5" t="s">
        <v>89</v>
      </c>
      <c r="F504" s="1" t="s">
        <v>700</v>
      </c>
      <c r="G504" s="14"/>
      <c r="H504" s="14"/>
      <c r="I504" s="14"/>
      <c r="J504" s="14"/>
      <c r="K504" s="14"/>
      <c r="L504" s="14"/>
      <c r="M504" s="1" t="s">
        <v>20</v>
      </c>
      <c r="N504" s="1" t="s">
        <v>21</v>
      </c>
      <c r="O504" s="1" t="s">
        <v>22</v>
      </c>
      <c r="P504" s="1" t="s">
        <v>23</v>
      </c>
      <c r="Q504" s="14">
        <v>28200</v>
      </c>
      <c r="R504" s="14">
        <v>13773.75</v>
      </c>
      <c r="S504" s="20">
        <v>0</v>
      </c>
      <c r="T504" s="30">
        <f t="shared" si="42"/>
        <v>0</v>
      </c>
      <c r="U504" s="30">
        <f t="shared" si="43"/>
        <v>0</v>
      </c>
      <c r="V504" s="30">
        <f t="shared" si="44"/>
        <v>0</v>
      </c>
      <c r="W504" s="20">
        <v>0</v>
      </c>
      <c r="X504" s="20">
        <v>0</v>
      </c>
      <c r="Y504" s="20">
        <v>0</v>
      </c>
      <c r="Z504" s="20">
        <v>0</v>
      </c>
      <c r="AA504" s="20">
        <v>0</v>
      </c>
      <c r="AB504" s="20">
        <v>0</v>
      </c>
      <c r="AC504" s="20">
        <v>0</v>
      </c>
      <c r="AD504" s="30">
        <f t="shared" si="45"/>
        <v>0</v>
      </c>
      <c r="AE504" s="30"/>
      <c r="AF504" s="30">
        <f t="shared" si="46"/>
        <v>0</v>
      </c>
      <c r="AG504" s="30"/>
      <c r="AH504" s="30">
        <f t="shared" si="47"/>
        <v>0</v>
      </c>
    </row>
    <row r="505" spans="1:34" x14ac:dyDescent="0.35">
      <c r="A505" t="s">
        <v>963</v>
      </c>
      <c r="B505" s="27">
        <v>8471140</v>
      </c>
      <c r="C505" s="1" t="s">
        <v>496</v>
      </c>
      <c r="D505" s="27">
        <v>428090</v>
      </c>
      <c r="E505" s="5" t="s">
        <v>52</v>
      </c>
      <c r="F505" s="1" t="s">
        <v>699</v>
      </c>
      <c r="G505" s="14"/>
      <c r="H505" s="14"/>
      <c r="I505" s="14"/>
      <c r="J505" s="14"/>
      <c r="K505" s="14"/>
      <c r="L505" s="14"/>
      <c r="M505" s="1" t="s">
        <v>20</v>
      </c>
      <c r="N505" s="1" t="s">
        <v>21</v>
      </c>
      <c r="O505" s="1" t="s">
        <v>22</v>
      </c>
      <c r="P505" s="1" t="s">
        <v>23</v>
      </c>
      <c r="Q505" s="14">
        <v>0</v>
      </c>
      <c r="R505" s="14">
        <v>0</v>
      </c>
      <c r="S505" s="20">
        <v>80000</v>
      </c>
      <c r="T505" s="30">
        <f t="shared" si="42"/>
        <v>72000</v>
      </c>
      <c r="U505" s="30">
        <f t="shared" si="43"/>
        <v>64000</v>
      </c>
      <c r="V505" s="30">
        <f t="shared" si="44"/>
        <v>56000</v>
      </c>
      <c r="W505" s="20">
        <v>80000</v>
      </c>
      <c r="X505" s="20">
        <v>80000</v>
      </c>
      <c r="Y505" s="20">
        <v>80000</v>
      </c>
      <c r="Z505" s="20">
        <v>80000</v>
      </c>
      <c r="AA505" s="20">
        <v>80000</v>
      </c>
      <c r="AB505" s="20">
        <v>30130</v>
      </c>
      <c r="AC505" s="20">
        <v>54648.480000000003</v>
      </c>
      <c r="AD505" s="30">
        <f t="shared" si="45"/>
        <v>0</v>
      </c>
      <c r="AE505" s="30"/>
      <c r="AF505" s="30">
        <f t="shared" si="46"/>
        <v>0</v>
      </c>
      <c r="AG505" s="30"/>
      <c r="AH505" s="30">
        <f t="shared" si="47"/>
        <v>0</v>
      </c>
    </row>
    <row r="506" spans="1:34" x14ac:dyDescent="0.35">
      <c r="A506" t="s">
        <v>963</v>
      </c>
      <c r="B506" s="27">
        <v>8471140</v>
      </c>
      <c r="C506" s="1" t="s">
        <v>496</v>
      </c>
      <c r="D506" s="27">
        <v>428640</v>
      </c>
      <c r="E506" s="5" t="s">
        <v>55</v>
      </c>
      <c r="F506" s="1" t="s">
        <v>698</v>
      </c>
      <c r="G506" s="14"/>
      <c r="H506" s="14"/>
      <c r="I506" s="14"/>
      <c r="J506" s="14"/>
      <c r="K506" s="14"/>
      <c r="L506" s="14"/>
      <c r="M506" s="1" t="s">
        <v>20</v>
      </c>
      <c r="N506" s="1" t="s">
        <v>21</v>
      </c>
      <c r="O506" s="1" t="s">
        <v>22</v>
      </c>
      <c r="P506" s="1" t="s">
        <v>23</v>
      </c>
      <c r="Q506" s="14">
        <v>0</v>
      </c>
      <c r="R506" s="14">
        <v>0</v>
      </c>
      <c r="S506" s="20">
        <v>0</v>
      </c>
      <c r="T506" s="30">
        <f t="shared" si="42"/>
        <v>0</v>
      </c>
      <c r="U506" s="30">
        <f t="shared" si="43"/>
        <v>0</v>
      </c>
      <c r="V506" s="30">
        <f t="shared" si="44"/>
        <v>0</v>
      </c>
      <c r="W506" s="20">
        <v>0</v>
      </c>
      <c r="X506" s="20">
        <v>0</v>
      </c>
      <c r="Y506" s="20">
        <v>0</v>
      </c>
      <c r="Z506" s="20">
        <v>0</v>
      </c>
      <c r="AA506" s="20">
        <v>0</v>
      </c>
      <c r="AB506" s="20">
        <v>0</v>
      </c>
      <c r="AC506" s="20">
        <v>0</v>
      </c>
      <c r="AD506" s="30">
        <f t="shared" si="45"/>
        <v>0</v>
      </c>
      <c r="AE506" s="30"/>
      <c r="AF506" s="30">
        <f t="shared" si="46"/>
        <v>0</v>
      </c>
      <c r="AG506" s="30"/>
      <c r="AH506" s="30">
        <f t="shared" si="47"/>
        <v>0</v>
      </c>
    </row>
    <row r="507" spans="1:34" x14ac:dyDescent="0.35">
      <c r="A507" t="s">
        <v>963</v>
      </c>
      <c r="B507" s="27">
        <v>8471150</v>
      </c>
      <c r="C507" s="1" t="s">
        <v>502</v>
      </c>
      <c r="D507" s="27">
        <v>421000</v>
      </c>
      <c r="E507" s="5" t="s">
        <v>31</v>
      </c>
      <c r="F507" s="1" t="s">
        <v>697</v>
      </c>
      <c r="G507" s="14"/>
      <c r="H507" s="14"/>
      <c r="I507" s="14"/>
      <c r="J507" s="14"/>
      <c r="K507" s="14"/>
      <c r="L507" s="14"/>
      <c r="M507" s="1" t="s">
        <v>20</v>
      </c>
      <c r="N507" s="1" t="s">
        <v>21</v>
      </c>
      <c r="O507" s="1" t="s">
        <v>22</v>
      </c>
      <c r="P507" s="1" t="s">
        <v>23</v>
      </c>
      <c r="Q507" s="14">
        <v>71623</v>
      </c>
      <c r="R507" s="14">
        <v>71623.5</v>
      </c>
      <c r="S507" s="20">
        <v>0</v>
      </c>
      <c r="T507" s="30">
        <f t="shared" si="42"/>
        <v>0</v>
      </c>
      <c r="U507" s="30">
        <f t="shared" si="43"/>
        <v>0</v>
      </c>
      <c r="V507" s="30">
        <f t="shared" si="44"/>
        <v>0</v>
      </c>
      <c r="W507" s="20">
        <v>0</v>
      </c>
      <c r="X507" s="20">
        <v>0</v>
      </c>
      <c r="Y507" s="20">
        <v>0</v>
      </c>
      <c r="Z507" s="20">
        <v>0</v>
      </c>
      <c r="AA507" s="20">
        <v>0</v>
      </c>
      <c r="AB507" s="20">
        <v>0</v>
      </c>
      <c r="AC507" s="20">
        <v>91825</v>
      </c>
      <c r="AD507" s="30">
        <f t="shared" si="45"/>
        <v>0</v>
      </c>
      <c r="AE507" s="30"/>
      <c r="AF507" s="30">
        <f t="shared" si="46"/>
        <v>0</v>
      </c>
      <c r="AG507" s="30"/>
      <c r="AH507" s="30">
        <f t="shared" si="47"/>
        <v>0</v>
      </c>
    </row>
    <row r="508" spans="1:34" x14ac:dyDescent="0.35">
      <c r="A508" t="s">
        <v>963</v>
      </c>
      <c r="B508" s="27">
        <v>8471150</v>
      </c>
      <c r="C508" s="1" t="s">
        <v>502</v>
      </c>
      <c r="D508" s="27">
        <v>425510</v>
      </c>
      <c r="E508" s="5" t="s">
        <v>37</v>
      </c>
      <c r="F508" s="1" t="s">
        <v>696</v>
      </c>
      <c r="G508" s="14"/>
      <c r="H508" s="14"/>
      <c r="I508" s="14"/>
      <c r="J508" s="14"/>
      <c r="K508" s="14"/>
      <c r="L508" s="14"/>
      <c r="M508" s="1" t="s">
        <v>20</v>
      </c>
      <c r="N508" s="1" t="s">
        <v>21</v>
      </c>
      <c r="O508" s="1" t="s">
        <v>22</v>
      </c>
      <c r="P508" s="1" t="s">
        <v>23</v>
      </c>
      <c r="Q508" s="14">
        <v>0</v>
      </c>
      <c r="R508" s="14">
        <v>0</v>
      </c>
      <c r="S508" s="20">
        <v>100002</v>
      </c>
      <c r="T508" s="30">
        <f t="shared" si="42"/>
        <v>90001.8</v>
      </c>
      <c r="U508" s="30">
        <f t="shared" si="43"/>
        <v>80001.600000000006</v>
      </c>
      <c r="V508" s="30">
        <f t="shared" si="44"/>
        <v>70001.399999999994</v>
      </c>
      <c r="W508" s="20">
        <v>100002</v>
      </c>
      <c r="X508" s="20">
        <v>100002</v>
      </c>
      <c r="Y508" s="20">
        <v>100002</v>
      </c>
      <c r="Z508" s="20">
        <f t="shared" ref="Z508:AA510" si="48">W508</f>
        <v>100002</v>
      </c>
      <c r="AA508" s="20">
        <f t="shared" si="48"/>
        <v>100002</v>
      </c>
      <c r="AB508" s="20">
        <v>4500</v>
      </c>
      <c r="AC508" s="20">
        <v>0</v>
      </c>
      <c r="AD508" s="30">
        <f t="shared" si="45"/>
        <v>0</v>
      </c>
      <c r="AE508" s="30"/>
      <c r="AF508" s="30">
        <f t="shared" si="46"/>
        <v>0</v>
      </c>
      <c r="AG508" s="30"/>
      <c r="AH508" s="30">
        <f t="shared" si="47"/>
        <v>0</v>
      </c>
    </row>
    <row r="509" spans="1:34" x14ac:dyDescent="0.35">
      <c r="A509" t="s">
        <v>963</v>
      </c>
      <c r="B509" s="27">
        <v>8471150</v>
      </c>
      <c r="C509" s="1" t="s">
        <v>502</v>
      </c>
      <c r="D509" s="27">
        <v>425550</v>
      </c>
      <c r="E509" s="5" t="s">
        <v>83</v>
      </c>
      <c r="F509" s="1" t="s">
        <v>695</v>
      </c>
      <c r="G509" s="14"/>
      <c r="H509" s="14"/>
      <c r="I509" s="14"/>
      <c r="J509" s="14"/>
      <c r="K509" s="14"/>
      <c r="L509" s="14"/>
      <c r="M509" s="1" t="s">
        <v>20</v>
      </c>
      <c r="N509" s="1" t="s">
        <v>21</v>
      </c>
      <c r="O509" s="1" t="s">
        <v>22</v>
      </c>
      <c r="P509" s="1" t="s">
        <v>23</v>
      </c>
      <c r="Q509" s="14">
        <v>0</v>
      </c>
      <c r="R509" s="14">
        <v>0</v>
      </c>
      <c r="S509" s="20">
        <v>100002</v>
      </c>
      <c r="T509" s="30">
        <f t="shared" si="42"/>
        <v>90001.8</v>
      </c>
      <c r="U509" s="30">
        <f t="shared" si="43"/>
        <v>80001.600000000006</v>
      </c>
      <c r="V509" s="30">
        <f t="shared" si="44"/>
        <v>70001.399999999994</v>
      </c>
      <c r="W509" s="20">
        <v>100002</v>
      </c>
      <c r="X509" s="20">
        <v>100002</v>
      </c>
      <c r="Y509" s="20">
        <v>100002</v>
      </c>
      <c r="Z509" s="20">
        <f t="shared" si="48"/>
        <v>100002</v>
      </c>
      <c r="AA509" s="20">
        <f t="shared" si="48"/>
        <v>100002</v>
      </c>
      <c r="AB509" s="20">
        <v>0</v>
      </c>
      <c r="AC509" s="20">
        <v>0</v>
      </c>
      <c r="AD509" s="30">
        <f t="shared" si="45"/>
        <v>0</v>
      </c>
      <c r="AE509" s="30"/>
      <c r="AF509" s="30">
        <f t="shared" si="46"/>
        <v>0</v>
      </c>
      <c r="AG509" s="30"/>
      <c r="AH509" s="30">
        <f t="shared" si="47"/>
        <v>0</v>
      </c>
    </row>
    <row r="510" spans="1:34" x14ac:dyDescent="0.35">
      <c r="A510" t="s">
        <v>963</v>
      </c>
      <c r="B510" s="27">
        <v>8471150</v>
      </c>
      <c r="C510" s="1" t="s">
        <v>502</v>
      </c>
      <c r="D510" s="27">
        <v>428090</v>
      </c>
      <c r="E510" s="5" t="s">
        <v>52</v>
      </c>
      <c r="F510" s="1" t="s">
        <v>694</v>
      </c>
      <c r="G510" s="14"/>
      <c r="H510" s="14"/>
      <c r="I510" s="14"/>
      <c r="J510" s="14"/>
      <c r="K510" s="14"/>
      <c r="L510" s="14"/>
      <c r="M510" s="1" t="s">
        <v>20</v>
      </c>
      <c r="N510" s="1" t="s">
        <v>21</v>
      </c>
      <c r="O510" s="1" t="s">
        <v>22</v>
      </c>
      <c r="P510" s="1" t="s">
        <v>23</v>
      </c>
      <c r="Q510" s="14">
        <v>0</v>
      </c>
      <c r="R510" s="14">
        <v>0</v>
      </c>
      <c r="S510" s="20">
        <v>50001</v>
      </c>
      <c r="T510" s="30">
        <f t="shared" si="42"/>
        <v>45000.9</v>
      </c>
      <c r="U510" s="30">
        <f t="shared" si="43"/>
        <v>40000.800000000003</v>
      </c>
      <c r="V510" s="30">
        <f t="shared" si="44"/>
        <v>35000.699999999997</v>
      </c>
      <c r="W510" s="20">
        <v>50001</v>
      </c>
      <c r="X510" s="20">
        <v>50001</v>
      </c>
      <c r="Y510" s="20">
        <v>50001</v>
      </c>
      <c r="Z510" s="20">
        <f t="shared" si="48"/>
        <v>50001</v>
      </c>
      <c r="AA510" s="20">
        <f t="shared" si="48"/>
        <v>50001</v>
      </c>
      <c r="AB510" s="20">
        <v>12710</v>
      </c>
      <c r="AC510" s="20">
        <v>41709.050000000003</v>
      </c>
      <c r="AD510" s="30">
        <f t="shared" si="45"/>
        <v>0</v>
      </c>
      <c r="AE510" s="30"/>
      <c r="AF510" s="30">
        <f t="shared" si="46"/>
        <v>0</v>
      </c>
      <c r="AG510" s="30"/>
      <c r="AH510" s="30">
        <f t="shared" si="47"/>
        <v>0</v>
      </c>
    </row>
    <row r="511" spans="1:34" x14ac:dyDescent="0.35">
      <c r="A511" t="s">
        <v>963</v>
      </c>
      <c r="B511" s="27">
        <v>8471150</v>
      </c>
      <c r="C511" s="1" t="s">
        <v>502</v>
      </c>
      <c r="D511" s="27">
        <v>435310</v>
      </c>
      <c r="E511" s="5" t="s">
        <v>92</v>
      </c>
      <c r="F511" s="1" t="s">
        <v>693</v>
      </c>
      <c r="G511" s="14"/>
      <c r="H511" s="14"/>
      <c r="I511" s="14"/>
      <c r="J511" s="14"/>
      <c r="K511" s="14"/>
      <c r="L511" s="14"/>
      <c r="M511" s="1" t="s">
        <v>20</v>
      </c>
      <c r="N511" s="1" t="s">
        <v>21</v>
      </c>
      <c r="O511" s="1" t="s">
        <v>22</v>
      </c>
      <c r="P511" s="1" t="s">
        <v>23</v>
      </c>
      <c r="Q511" s="14">
        <v>0</v>
      </c>
      <c r="R511" s="14">
        <v>0</v>
      </c>
      <c r="S511" s="20">
        <v>0</v>
      </c>
      <c r="T511" s="30">
        <f t="shared" si="42"/>
        <v>0</v>
      </c>
      <c r="U511" s="30">
        <f t="shared" si="43"/>
        <v>0</v>
      </c>
      <c r="V511" s="30">
        <f t="shared" si="44"/>
        <v>0</v>
      </c>
      <c r="W511" s="20">
        <v>0</v>
      </c>
      <c r="X511" s="20">
        <v>0</v>
      </c>
      <c r="Y511" s="20">
        <v>0</v>
      </c>
      <c r="Z511" s="20">
        <v>0</v>
      </c>
      <c r="AA511" s="20">
        <v>0</v>
      </c>
      <c r="AB511" s="20">
        <v>11489.49</v>
      </c>
      <c r="AC511" s="20">
        <v>11000.64</v>
      </c>
      <c r="AD511" s="30">
        <f t="shared" si="45"/>
        <v>0</v>
      </c>
      <c r="AE511" s="30"/>
      <c r="AF511" s="30">
        <f t="shared" si="46"/>
        <v>0</v>
      </c>
      <c r="AG511" s="30"/>
      <c r="AH511" s="30">
        <f t="shared" si="47"/>
        <v>0</v>
      </c>
    </row>
    <row r="512" spans="1:34" x14ac:dyDescent="0.35">
      <c r="A512" t="s">
        <v>963</v>
      </c>
      <c r="B512" s="27">
        <v>8471160</v>
      </c>
      <c r="C512" s="1" t="s">
        <v>506</v>
      </c>
      <c r="D512" s="27">
        <v>421700</v>
      </c>
      <c r="E512" s="5" t="s">
        <v>34</v>
      </c>
      <c r="F512" s="1" t="s">
        <v>692</v>
      </c>
      <c r="G512" s="14"/>
      <c r="H512" s="14"/>
      <c r="I512" s="14"/>
      <c r="J512" s="14"/>
      <c r="K512" s="14"/>
      <c r="L512" s="14"/>
      <c r="M512" s="1" t="s">
        <v>20</v>
      </c>
      <c r="N512" s="1" t="s">
        <v>21</v>
      </c>
      <c r="O512" s="1" t="s">
        <v>22</v>
      </c>
      <c r="P512" s="1" t="s">
        <v>23</v>
      </c>
      <c r="Q512" s="14">
        <v>6301</v>
      </c>
      <c r="R512" s="14">
        <v>6300.22</v>
      </c>
      <c r="S512" s="20">
        <v>0</v>
      </c>
      <c r="T512" s="30">
        <f t="shared" si="42"/>
        <v>0</v>
      </c>
      <c r="U512" s="30">
        <f t="shared" si="43"/>
        <v>0</v>
      </c>
      <c r="V512" s="30">
        <f t="shared" si="44"/>
        <v>0</v>
      </c>
      <c r="W512" s="20">
        <v>0</v>
      </c>
      <c r="X512" s="20">
        <v>0</v>
      </c>
      <c r="Y512" s="20">
        <v>0</v>
      </c>
      <c r="Z512" s="20">
        <v>0</v>
      </c>
      <c r="AA512" s="20">
        <v>0</v>
      </c>
      <c r="AB512" s="20">
        <v>0</v>
      </c>
      <c r="AC512" s="20">
        <v>0</v>
      </c>
      <c r="AD512" s="30">
        <f t="shared" si="45"/>
        <v>0</v>
      </c>
      <c r="AE512" s="30"/>
      <c r="AF512" s="30">
        <f t="shared" si="46"/>
        <v>0</v>
      </c>
      <c r="AG512" s="30"/>
      <c r="AH512" s="30">
        <f t="shared" si="47"/>
        <v>0</v>
      </c>
    </row>
    <row r="513" spans="1:35" x14ac:dyDescent="0.35">
      <c r="A513" t="s">
        <v>963</v>
      </c>
      <c r="B513" s="27">
        <v>8471160</v>
      </c>
      <c r="C513" s="1" t="s">
        <v>506</v>
      </c>
      <c r="D513" s="27">
        <v>430330</v>
      </c>
      <c r="E513" s="5" t="s">
        <v>378</v>
      </c>
      <c r="F513" s="1" t="s">
        <v>691</v>
      </c>
      <c r="G513" s="14"/>
      <c r="H513" s="14"/>
      <c r="I513" s="14"/>
      <c r="J513" s="14"/>
      <c r="K513" s="14"/>
      <c r="L513" s="14"/>
      <c r="M513" s="1" t="s">
        <v>20</v>
      </c>
      <c r="N513" s="1" t="s">
        <v>21</v>
      </c>
      <c r="O513" s="1" t="s">
        <v>22</v>
      </c>
      <c r="P513" s="1" t="s">
        <v>23</v>
      </c>
      <c r="Q513" s="14">
        <v>-76404</v>
      </c>
      <c r="R513" s="14">
        <v>-86771.67</v>
      </c>
      <c r="S513" s="20">
        <v>0</v>
      </c>
      <c r="T513" s="30">
        <f t="shared" si="42"/>
        <v>0</v>
      </c>
      <c r="U513" s="30">
        <f t="shared" si="43"/>
        <v>0</v>
      </c>
      <c r="V513" s="30">
        <f t="shared" si="44"/>
        <v>0</v>
      </c>
      <c r="W513" s="20">
        <v>0</v>
      </c>
      <c r="X513" s="20">
        <v>0</v>
      </c>
      <c r="Y513" s="20">
        <v>0</v>
      </c>
      <c r="Z513" s="20">
        <v>0</v>
      </c>
      <c r="AA513" s="20">
        <v>0</v>
      </c>
      <c r="AB513" s="20">
        <v>146930</v>
      </c>
      <c r="AC513" s="20">
        <v>97138.35</v>
      </c>
      <c r="AD513" s="30">
        <f t="shared" si="45"/>
        <v>0</v>
      </c>
      <c r="AE513" s="30"/>
      <c r="AF513" s="30">
        <f t="shared" si="46"/>
        <v>0</v>
      </c>
      <c r="AG513" s="30"/>
      <c r="AH513" s="30">
        <f t="shared" si="47"/>
        <v>0</v>
      </c>
    </row>
    <row r="514" spans="1:35" x14ac:dyDescent="0.35">
      <c r="A514" t="s">
        <v>963</v>
      </c>
      <c r="B514" s="27">
        <v>8471160</v>
      </c>
      <c r="C514" s="1" t="s">
        <v>506</v>
      </c>
      <c r="D514" s="27">
        <v>432120</v>
      </c>
      <c r="E514" s="5" t="s">
        <v>382</v>
      </c>
      <c r="F514" s="1" t="s">
        <v>690</v>
      </c>
      <c r="G514" s="14"/>
      <c r="H514" s="14"/>
      <c r="I514" s="14"/>
      <c r="J514" s="14"/>
      <c r="K514" s="14"/>
      <c r="L514" s="14"/>
      <c r="M514" s="1" t="s">
        <v>20</v>
      </c>
      <c r="N514" s="1" t="s">
        <v>21</v>
      </c>
      <c r="O514" s="1" t="s">
        <v>22</v>
      </c>
      <c r="P514" s="1" t="s">
        <v>23</v>
      </c>
      <c r="Q514" s="14">
        <v>-76499</v>
      </c>
      <c r="R514" s="14">
        <v>0</v>
      </c>
      <c r="S514" s="20">
        <v>0</v>
      </c>
      <c r="T514" s="30">
        <f t="shared" si="42"/>
        <v>0</v>
      </c>
      <c r="U514" s="30">
        <f t="shared" si="43"/>
        <v>0</v>
      </c>
      <c r="V514" s="30">
        <f t="shared" si="44"/>
        <v>0</v>
      </c>
      <c r="W514" s="20">
        <v>0</v>
      </c>
      <c r="X514" s="20">
        <v>0</v>
      </c>
      <c r="Y514" s="20">
        <v>0</v>
      </c>
      <c r="Z514" s="20">
        <v>0</v>
      </c>
      <c r="AA514" s="20">
        <v>0</v>
      </c>
      <c r="AB514" s="20">
        <v>254825.75</v>
      </c>
      <c r="AC514" s="20">
        <v>0</v>
      </c>
      <c r="AD514" s="30">
        <f t="shared" si="45"/>
        <v>0</v>
      </c>
      <c r="AE514" s="30"/>
      <c r="AF514" s="30">
        <f t="shared" si="46"/>
        <v>0</v>
      </c>
      <c r="AG514" s="30"/>
      <c r="AH514" s="30">
        <f t="shared" si="47"/>
        <v>0</v>
      </c>
    </row>
    <row r="515" spans="1:35" x14ac:dyDescent="0.35">
      <c r="A515" t="s">
        <v>963</v>
      </c>
      <c r="B515" s="27">
        <v>8471170</v>
      </c>
      <c r="C515" s="1" t="s">
        <v>514</v>
      </c>
      <c r="D515" s="27">
        <v>421100</v>
      </c>
      <c r="E515" s="5" t="s">
        <v>339</v>
      </c>
      <c r="F515" s="1" t="s">
        <v>689</v>
      </c>
      <c r="G515" s="14"/>
      <c r="H515" s="14"/>
      <c r="I515" s="14"/>
      <c r="J515" s="14"/>
      <c r="K515" s="14"/>
      <c r="L515" s="14"/>
      <c r="M515" s="1" t="s">
        <v>20</v>
      </c>
      <c r="N515" s="1" t="s">
        <v>21</v>
      </c>
      <c r="O515" s="1" t="s">
        <v>22</v>
      </c>
      <c r="P515" s="1" t="s">
        <v>23</v>
      </c>
      <c r="Q515" s="14">
        <v>-865</v>
      </c>
      <c r="R515" s="14">
        <v>-866</v>
      </c>
      <c r="S515" s="20">
        <v>0</v>
      </c>
      <c r="T515" s="30">
        <f t="shared" ref="T515:T578" si="49">S515*0.9</f>
        <v>0</v>
      </c>
      <c r="U515" s="30">
        <f t="shared" ref="U515:U578" si="50">S515*0.8</f>
        <v>0</v>
      </c>
      <c r="V515" s="30">
        <f t="shared" ref="V515:V578" si="51">S515*0.7</f>
        <v>0</v>
      </c>
      <c r="W515" s="20">
        <v>0</v>
      </c>
      <c r="X515" s="20">
        <v>0</v>
      </c>
      <c r="Y515" s="20">
        <v>0</v>
      </c>
      <c r="Z515" s="20">
        <v>0</v>
      </c>
      <c r="AA515" s="20">
        <v>0</v>
      </c>
      <c r="AB515" s="20">
        <v>572630</v>
      </c>
      <c r="AC515" s="20">
        <v>444672</v>
      </c>
      <c r="AD515" s="30">
        <f t="shared" ref="AD515:AD578" si="52">S515-Y515</f>
        <v>0</v>
      </c>
      <c r="AE515" s="30"/>
      <c r="AF515" s="30">
        <f t="shared" ref="AF515:AF578" si="53">W515-Z515</f>
        <v>0</v>
      </c>
      <c r="AG515" s="30"/>
      <c r="AH515" s="30">
        <f t="shared" ref="AH515:AH578" si="54">X515-AA515</f>
        <v>0</v>
      </c>
    </row>
    <row r="516" spans="1:35" x14ac:dyDescent="0.35">
      <c r="A516" t="s">
        <v>963</v>
      </c>
      <c r="B516" s="27">
        <v>8471170</v>
      </c>
      <c r="C516" s="1" t="s">
        <v>514</v>
      </c>
      <c r="D516" s="27">
        <v>425900</v>
      </c>
      <c r="E516" s="5" t="s">
        <v>40</v>
      </c>
      <c r="F516" s="1" t="s">
        <v>688</v>
      </c>
      <c r="G516" s="14"/>
      <c r="H516" s="14"/>
      <c r="I516" s="14"/>
      <c r="J516" s="14"/>
      <c r="K516" s="14"/>
      <c r="L516" s="14"/>
      <c r="M516" s="1" t="s">
        <v>20</v>
      </c>
      <c r="N516" s="1" t="s">
        <v>21</v>
      </c>
      <c r="O516" s="1" t="s">
        <v>22</v>
      </c>
      <c r="P516" s="1" t="s">
        <v>23</v>
      </c>
      <c r="Q516" s="14">
        <v>0</v>
      </c>
      <c r="R516" s="14">
        <v>0</v>
      </c>
      <c r="S516" s="20">
        <v>10000</v>
      </c>
      <c r="T516" s="30">
        <f t="shared" si="49"/>
        <v>9000</v>
      </c>
      <c r="U516" s="30">
        <f t="shared" si="50"/>
        <v>8000</v>
      </c>
      <c r="V516" s="30">
        <f t="shared" si="51"/>
        <v>7000</v>
      </c>
      <c r="W516" s="20">
        <v>10000</v>
      </c>
      <c r="X516" s="20">
        <v>10000</v>
      </c>
      <c r="Y516" s="20">
        <v>10000</v>
      </c>
      <c r="Z516" s="20">
        <v>10000</v>
      </c>
      <c r="AA516" s="20">
        <v>10000</v>
      </c>
      <c r="AB516" s="20">
        <v>0</v>
      </c>
      <c r="AC516" s="20">
        <v>0</v>
      </c>
      <c r="AD516" s="30">
        <f t="shared" si="52"/>
        <v>0</v>
      </c>
      <c r="AE516" s="30"/>
      <c r="AF516" s="30">
        <f t="shared" si="53"/>
        <v>0</v>
      </c>
      <c r="AG516" s="30"/>
      <c r="AH516" s="30">
        <f t="shared" si="54"/>
        <v>0</v>
      </c>
    </row>
    <row r="517" spans="1:35" x14ac:dyDescent="0.35">
      <c r="A517" t="s">
        <v>963</v>
      </c>
      <c r="B517" s="27">
        <v>8471170</v>
      </c>
      <c r="C517" s="1" t="s">
        <v>514</v>
      </c>
      <c r="D517" s="27">
        <v>428090</v>
      </c>
      <c r="E517" s="5" t="s">
        <v>52</v>
      </c>
      <c r="F517" s="1" t="s">
        <v>687</v>
      </c>
      <c r="G517" s="14"/>
      <c r="H517" s="14"/>
      <c r="I517" s="14"/>
      <c r="J517" s="14"/>
      <c r="K517" s="14"/>
      <c r="L517" s="14"/>
      <c r="M517" s="1" t="s">
        <v>20</v>
      </c>
      <c r="N517" s="1" t="s">
        <v>21</v>
      </c>
      <c r="O517" s="1" t="s">
        <v>22</v>
      </c>
      <c r="P517" s="1" t="s">
        <v>23</v>
      </c>
      <c r="Q517" s="14">
        <v>0</v>
      </c>
      <c r="R517" s="14">
        <v>0</v>
      </c>
      <c r="S517" s="20">
        <v>45000</v>
      </c>
      <c r="T517" s="30">
        <f t="shared" si="49"/>
        <v>40500</v>
      </c>
      <c r="U517" s="30">
        <f t="shared" si="50"/>
        <v>36000</v>
      </c>
      <c r="V517" s="30">
        <f t="shared" si="51"/>
        <v>31499.999999999996</v>
      </c>
      <c r="W517" s="20">
        <v>45000</v>
      </c>
      <c r="X517" s="20">
        <v>45000</v>
      </c>
      <c r="Y517" s="20">
        <v>45000</v>
      </c>
      <c r="Z517" s="20">
        <v>45000</v>
      </c>
      <c r="AA517" s="20">
        <v>45000</v>
      </c>
      <c r="AB517" s="20">
        <v>15841.69</v>
      </c>
      <c r="AC517" s="20">
        <v>2750</v>
      </c>
      <c r="AD517" s="30">
        <f t="shared" si="52"/>
        <v>0</v>
      </c>
      <c r="AE517" s="30"/>
      <c r="AF517" s="30">
        <f t="shared" si="53"/>
        <v>0</v>
      </c>
      <c r="AG517" s="30"/>
      <c r="AH517" s="30">
        <f t="shared" si="54"/>
        <v>0</v>
      </c>
    </row>
    <row r="518" spans="1:35" x14ac:dyDescent="0.35">
      <c r="A518" t="s">
        <v>960</v>
      </c>
      <c r="B518" s="27">
        <v>8471210</v>
      </c>
      <c r="C518" s="1" t="s">
        <v>679</v>
      </c>
      <c r="D518" s="27">
        <v>425100</v>
      </c>
      <c r="E518" s="5" t="s">
        <v>79</v>
      </c>
      <c r="F518" s="1" t="s">
        <v>686</v>
      </c>
      <c r="G518" s="14"/>
      <c r="H518" s="14"/>
      <c r="I518" s="14"/>
      <c r="J518" s="14"/>
      <c r="K518" s="14"/>
      <c r="L518" s="14"/>
      <c r="M518" s="1" t="s">
        <v>20</v>
      </c>
      <c r="N518" s="1" t="s">
        <v>21</v>
      </c>
      <c r="O518" s="1" t="s">
        <v>22</v>
      </c>
      <c r="P518" s="1" t="s">
        <v>23</v>
      </c>
      <c r="Q518" s="14">
        <v>0</v>
      </c>
      <c r="R518" s="14">
        <v>0</v>
      </c>
      <c r="S518" s="20">
        <v>0</v>
      </c>
      <c r="T518" s="30">
        <f t="shared" si="49"/>
        <v>0</v>
      </c>
      <c r="U518" s="30">
        <f t="shared" si="50"/>
        <v>0</v>
      </c>
      <c r="V518" s="30">
        <f t="shared" si="51"/>
        <v>0</v>
      </c>
      <c r="W518" s="20">
        <v>0</v>
      </c>
      <c r="X518" s="20">
        <v>0</v>
      </c>
      <c r="Y518" s="20">
        <v>0</v>
      </c>
      <c r="Z518" s="20">
        <v>0</v>
      </c>
      <c r="AA518" s="20">
        <v>0</v>
      </c>
      <c r="AB518" s="20">
        <v>0</v>
      </c>
      <c r="AC518" s="20">
        <v>0</v>
      </c>
      <c r="AD518" s="30">
        <f t="shared" si="52"/>
        <v>0</v>
      </c>
      <c r="AE518" s="30"/>
      <c r="AF518" s="30">
        <f t="shared" si="53"/>
        <v>0</v>
      </c>
      <c r="AG518" s="30"/>
      <c r="AH518" s="30">
        <f t="shared" si="54"/>
        <v>0</v>
      </c>
    </row>
    <row r="519" spans="1:35" x14ac:dyDescent="0.35">
      <c r="A519" t="s">
        <v>960</v>
      </c>
      <c r="B519" s="27">
        <v>8471210</v>
      </c>
      <c r="C519" s="1" t="s">
        <v>679</v>
      </c>
      <c r="D519" s="27">
        <v>425741</v>
      </c>
      <c r="E519" s="5" t="s">
        <v>633</v>
      </c>
      <c r="F519" s="1" t="s">
        <v>685</v>
      </c>
      <c r="G519" s="14"/>
      <c r="H519" s="14"/>
      <c r="I519" s="14"/>
      <c r="J519" s="14"/>
      <c r="K519" s="14"/>
      <c r="L519" s="14"/>
      <c r="M519" s="1" t="s">
        <v>20</v>
      </c>
      <c r="N519" s="1" t="s">
        <v>21</v>
      </c>
      <c r="O519" s="1" t="s">
        <v>22</v>
      </c>
      <c r="P519" s="1" t="s">
        <v>23</v>
      </c>
      <c r="Q519" s="14">
        <v>0</v>
      </c>
      <c r="R519" s="14">
        <v>0</v>
      </c>
      <c r="S519" s="20">
        <v>0</v>
      </c>
      <c r="T519" s="30">
        <f t="shared" si="49"/>
        <v>0</v>
      </c>
      <c r="U519" s="30">
        <f t="shared" si="50"/>
        <v>0</v>
      </c>
      <c r="V519" s="30">
        <f t="shared" si="51"/>
        <v>0</v>
      </c>
      <c r="W519" s="20">
        <v>0</v>
      </c>
      <c r="X519" s="20">
        <v>0</v>
      </c>
      <c r="Y519" s="20">
        <v>0</v>
      </c>
      <c r="Z519" s="20">
        <v>0</v>
      </c>
      <c r="AA519" s="20">
        <v>0</v>
      </c>
      <c r="AB519" s="20">
        <v>0</v>
      </c>
      <c r="AC519" s="20">
        <v>0</v>
      </c>
      <c r="AD519" s="30">
        <f t="shared" si="52"/>
        <v>0</v>
      </c>
      <c r="AE519" s="30"/>
      <c r="AF519" s="30">
        <f t="shared" si="53"/>
        <v>0</v>
      </c>
      <c r="AG519" s="30"/>
      <c r="AH519" s="30">
        <f t="shared" si="54"/>
        <v>0</v>
      </c>
    </row>
    <row r="520" spans="1:35" x14ac:dyDescent="0.35">
      <c r="A520" t="s">
        <v>960</v>
      </c>
      <c r="B520" s="27">
        <v>8471210</v>
      </c>
      <c r="C520" s="1" t="s">
        <v>679</v>
      </c>
      <c r="D520" s="27">
        <v>425900</v>
      </c>
      <c r="E520" s="5" t="s">
        <v>40</v>
      </c>
      <c r="F520" s="1" t="s">
        <v>684</v>
      </c>
      <c r="G520" s="14"/>
      <c r="H520" s="14"/>
      <c r="I520" s="14"/>
      <c r="J520" s="14"/>
      <c r="K520" s="14"/>
      <c r="L520" s="14"/>
      <c r="M520" s="1" t="s">
        <v>20</v>
      </c>
      <c r="N520" s="1" t="s">
        <v>21</v>
      </c>
      <c r="O520" s="1" t="s">
        <v>22</v>
      </c>
      <c r="P520" s="1" t="s">
        <v>23</v>
      </c>
      <c r="Q520" s="14">
        <v>0</v>
      </c>
      <c r="R520" s="14">
        <v>0</v>
      </c>
      <c r="S520" s="20">
        <v>15000</v>
      </c>
      <c r="T520" s="30">
        <f t="shared" si="49"/>
        <v>13500</v>
      </c>
      <c r="U520" s="30">
        <f t="shared" si="50"/>
        <v>12000</v>
      </c>
      <c r="V520" s="30">
        <f t="shared" si="51"/>
        <v>10500</v>
      </c>
      <c r="W520" s="20">
        <v>15000</v>
      </c>
      <c r="X520" s="20">
        <v>15000</v>
      </c>
      <c r="Y520" s="20">
        <v>15000</v>
      </c>
      <c r="Z520" s="20">
        <v>15000</v>
      </c>
      <c r="AA520" s="20">
        <v>15000</v>
      </c>
      <c r="AB520" s="20">
        <v>48610</v>
      </c>
      <c r="AC520" s="20">
        <v>2217.85</v>
      </c>
      <c r="AD520" s="30">
        <f t="shared" si="52"/>
        <v>0</v>
      </c>
      <c r="AE520" s="30"/>
      <c r="AF520" s="30">
        <f t="shared" si="53"/>
        <v>0</v>
      </c>
      <c r="AG520" s="30"/>
      <c r="AH520" s="30">
        <f t="shared" si="54"/>
        <v>0</v>
      </c>
    </row>
    <row r="521" spans="1:35" x14ac:dyDescent="0.35">
      <c r="A521" t="s">
        <v>960</v>
      </c>
      <c r="B521" s="27">
        <v>8471210</v>
      </c>
      <c r="C521" s="1" t="s">
        <v>679</v>
      </c>
      <c r="D521" s="27">
        <v>427100</v>
      </c>
      <c r="E521" s="5" t="s">
        <v>86</v>
      </c>
      <c r="F521" s="1" t="s">
        <v>683</v>
      </c>
      <c r="G521" s="14"/>
      <c r="H521" s="14"/>
      <c r="I521" s="14"/>
      <c r="J521" s="14"/>
      <c r="K521" s="14"/>
      <c r="L521" s="14"/>
      <c r="M521" s="1" t="s">
        <v>20</v>
      </c>
      <c r="N521" s="1" t="s">
        <v>21</v>
      </c>
      <c r="O521" s="1" t="s">
        <v>22</v>
      </c>
      <c r="P521" s="1" t="s">
        <v>23</v>
      </c>
      <c r="Q521" s="14">
        <v>0</v>
      </c>
      <c r="R521" s="14">
        <v>0</v>
      </c>
      <c r="S521" s="20">
        <v>0</v>
      </c>
      <c r="T521" s="30">
        <f t="shared" si="49"/>
        <v>0</v>
      </c>
      <c r="U521" s="30">
        <f t="shared" si="50"/>
        <v>0</v>
      </c>
      <c r="V521" s="30">
        <f t="shared" si="51"/>
        <v>0</v>
      </c>
      <c r="W521" s="20">
        <v>0</v>
      </c>
      <c r="X521" s="20">
        <v>0</v>
      </c>
      <c r="Y521" s="20">
        <v>0</v>
      </c>
      <c r="Z521" s="20">
        <v>0</v>
      </c>
      <c r="AA521" s="20">
        <v>0</v>
      </c>
      <c r="AB521" s="20">
        <v>0</v>
      </c>
      <c r="AC521" s="20">
        <v>0</v>
      </c>
      <c r="AD521" s="30">
        <f t="shared" si="52"/>
        <v>0</v>
      </c>
      <c r="AE521" s="30"/>
      <c r="AF521" s="30">
        <f t="shared" si="53"/>
        <v>0</v>
      </c>
      <c r="AG521" s="30"/>
      <c r="AH521" s="30">
        <f t="shared" si="54"/>
        <v>0</v>
      </c>
    </row>
    <row r="522" spans="1:35" x14ac:dyDescent="0.35">
      <c r="A522" t="s">
        <v>960</v>
      </c>
      <c r="B522" s="27">
        <v>8471210</v>
      </c>
      <c r="C522" s="1" t="s">
        <v>679</v>
      </c>
      <c r="D522" s="27">
        <v>428090</v>
      </c>
      <c r="E522" s="5" t="s">
        <v>52</v>
      </c>
      <c r="F522" s="1" t="s">
        <v>682</v>
      </c>
      <c r="G522" s="14"/>
      <c r="H522" s="14"/>
      <c r="I522" s="14"/>
      <c r="J522" s="14"/>
      <c r="K522" s="14"/>
      <c r="L522" s="14"/>
      <c r="M522" s="1" t="s">
        <v>20</v>
      </c>
      <c r="N522" s="1" t="s">
        <v>21</v>
      </c>
      <c r="O522" s="1" t="s">
        <v>22</v>
      </c>
      <c r="P522" s="1" t="s">
        <v>23</v>
      </c>
      <c r="Q522" s="14">
        <v>9000</v>
      </c>
      <c r="R522" s="14">
        <v>9000</v>
      </c>
      <c r="S522" s="20">
        <v>100000</v>
      </c>
      <c r="T522" s="30">
        <f t="shared" si="49"/>
        <v>90000</v>
      </c>
      <c r="U522" s="30">
        <f t="shared" si="50"/>
        <v>80000</v>
      </c>
      <c r="V522" s="30">
        <f t="shared" si="51"/>
        <v>70000</v>
      </c>
      <c r="W522" s="20">
        <v>100000</v>
      </c>
      <c r="X522" s="20">
        <v>100000</v>
      </c>
      <c r="Y522" s="20">
        <v>100000</v>
      </c>
      <c r="Z522" s="20">
        <v>100000</v>
      </c>
      <c r="AA522" s="20">
        <v>100000</v>
      </c>
      <c r="AB522" s="20">
        <v>0</v>
      </c>
      <c r="AC522" s="20">
        <v>61140.45</v>
      </c>
      <c r="AD522" s="30">
        <f t="shared" si="52"/>
        <v>0</v>
      </c>
      <c r="AE522" s="30"/>
      <c r="AF522" s="30">
        <f t="shared" si="53"/>
        <v>0</v>
      </c>
      <c r="AG522" s="30"/>
      <c r="AH522" s="30">
        <f t="shared" si="54"/>
        <v>0</v>
      </c>
    </row>
    <row r="523" spans="1:35" x14ac:dyDescent="0.35">
      <c r="A523" t="s">
        <v>960</v>
      </c>
      <c r="B523" s="27">
        <v>8471210</v>
      </c>
      <c r="C523" s="1" t="s">
        <v>679</v>
      </c>
      <c r="D523" s="27">
        <v>428640</v>
      </c>
      <c r="E523" s="5" t="s">
        <v>55</v>
      </c>
      <c r="F523" s="1" t="s">
        <v>681</v>
      </c>
      <c r="G523" s="14"/>
      <c r="H523" s="14"/>
      <c r="I523" s="14"/>
      <c r="J523" s="14"/>
      <c r="K523" s="14"/>
      <c r="L523" s="14"/>
      <c r="M523" s="1" t="s">
        <v>20</v>
      </c>
      <c r="N523" s="1" t="s">
        <v>21</v>
      </c>
      <c r="O523" s="1" t="s">
        <v>22</v>
      </c>
      <c r="P523" s="1" t="s">
        <v>23</v>
      </c>
      <c r="Q523" s="14">
        <v>0</v>
      </c>
      <c r="R523" s="14">
        <v>0</v>
      </c>
      <c r="S523" s="20">
        <v>20000</v>
      </c>
      <c r="T523" s="30">
        <f t="shared" si="49"/>
        <v>18000</v>
      </c>
      <c r="U523" s="30">
        <f t="shared" si="50"/>
        <v>16000</v>
      </c>
      <c r="V523" s="30">
        <f t="shared" si="51"/>
        <v>14000</v>
      </c>
      <c r="W523" s="20">
        <v>20000</v>
      </c>
      <c r="X523" s="20">
        <v>20000</v>
      </c>
      <c r="Y523" s="20">
        <v>20000</v>
      </c>
      <c r="Z523" s="20">
        <v>20000</v>
      </c>
      <c r="AA523" s="20">
        <v>20000</v>
      </c>
      <c r="AB523" s="20">
        <v>0</v>
      </c>
      <c r="AC523" s="20">
        <v>0</v>
      </c>
      <c r="AD523" s="30">
        <f t="shared" si="52"/>
        <v>0</v>
      </c>
      <c r="AE523" s="30"/>
      <c r="AF523" s="30">
        <f t="shared" si="53"/>
        <v>0</v>
      </c>
      <c r="AG523" s="30"/>
      <c r="AH523" s="30">
        <f t="shared" si="54"/>
        <v>0</v>
      </c>
    </row>
    <row r="524" spans="1:35" x14ac:dyDescent="0.35">
      <c r="A524" t="s">
        <v>960</v>
      </c>
      <c r="B524" s="27">
        <v>8471210</v>
      </c>
      <c r="C524" s="1" t="s">
        <v>679</v>
      </c>
      <c r="D524" s="27">
        <v>435530</v>
      </c>
      <c r="E524" s="5" t="s">
        <v>150</v>
      </c>
      <c r="F524" s="1" t="s">
        <v>678</v>
      </c>
      <c r="G524" s="14"/>
      <c r="H524" s="14"/>
      <c r="I524" s="14"/>
      <c r="J524" s="14"/>
      <c r="K524" s="14"/>
      <c r="L524" s="14"/>
      <c r="M524" s="1" t="s">
        <v>20</v>
      </c>
      <c r="N524" s="1" t="s">
        <v>21</v>
      </c>
      <c r="O524" s="1" t="s">
        <v>22</v>
      </c>
      <c r="P524" s="1" t="s">
        <v>23</v>
      </c>
      <c r="Q524" s="14">
        <v>1</v>
      </c>
      <c r="R524" s="14">
        <v>0</v>
      </c>
      <c r="S524" s="20">
        <v>20000</v>
      </c>
      <c r="T524" s="30">
        <f t="shared" si="49"/>
        <v>18000</v>
      </c>
      <c r="U524" s="30">
        <f t="shared" si="50"/>
        <v>16000</v>
      </c>
      <c r="V524" s="30">
        <f t="shared" si="51"/>
        <v>14000</v>
      </c>
      <c r="W524" s="20">
        <v>20000</v>
      </c>
      <c r="X524" s="20">
        <v>20000</v>
      </c>
      <c r="Y524" s="20">
        <v>20000</v>
      </c>
      <c r="Z524" s="20">
        <v>20000</v>
      </c>
      <c r="AA524" s="20">
        <v>20000</v>
      </c>
      <c r="AB524" s="20">
        <v>0</v>
      </c>
      <c r="AC524" s="20">
        <v>0</v>
      </c>
      <c r="AD524" s="30">
        <f t="shared" si="52"/>
        <v>0</v>
      </c>
      <c r="AE524" s="30"/>
      <c r="AF524" s="30">
        <f t="shared" si="53"/>
        <v>0</v>
      </c>
      <c r="AG524" s="30"/>
      <c r="AH524" s="30">
        <f t="shared" si="54"/>
        <v>0</v>
      </c>
    </row>
    <row r="525" spans="1:35" x14ac:dyDescent="0.35">
      <c r="A525" t="s">
        <v>960</v>
      </c>
      <c r="B525" s="27">
        <v>8471220</v>
      </c>
      <c r="C525" s="1" t="s">
        <v>518</v>
      </c>
      <c r="D525" s="27">
        <v>425741</v>
      </c>
      <c r="E525" s="5" t="s">
        <v>633</v>
      </c>
      <c r="F525" s="1" t="s">
        <v>677</v>
      </c>
      <c r="G525" s="14"/>
      <c r="H525" s="14"/>
      <c r="I525" s="14"/>
      <c r="J525" s="14"/>
      <c r="K525" s="14"/>
      <c r="L525" s="14"/>
      <c r="M525" s="1" t="s">
        <v>20</v>
      </c>
      <c r="N525" s="1" t="s">
        <v>21</v>
      </c>
      <c r="O525" s="1" t="s">
        <v>22</v>
      </c>
      <c r="P525" s="1" t="s">
        <v>23</v>
      </c>
      <c r="Q525" s="14">
        <v>27462172</v>
      </c>
      <c r="R525" s="14">
        <v>27445103.300000001</v>
      </c>
      <c r="S525" s="20">
        <v>106236000</v>
      </c>
      <c r="T525" s="30">
        <f t="shared" si="49"/>
        <v>95612400</v>
      </c>
      <c r="U525" s="30">
        <f t="shared" si="50"/>
        <v>84988800</v>
      </c>
      <c r="V525" s="30">
        <f t="shared" si="51"/>
        <v>74365200</v>
      </c>
      <c r="W525" s="20">
        <v>122724000</v>
      </c>
      <c r="X525" s="20">
        <v>140472000</v>
      </c>
      <c r="Y525" s="20">
        <v>79677000</v>
      </c>
      <c r="Z525" s="20">
        <v>92043000</v>
      </c>
      <c r="AA525" s="20">
        <v>105354000</v>
      </c>
      <c r="AB525" s="20">
        <v>38886712.450000003</v>
      </c>
      <c r="AC525" s="20">
        <v>47701099.799999997</v>
      </c>
      <c r="AD525" s="30">
        <f t="shared" si="52"/>
        <v>26559000</v>
      </c>
      <c r="AE525" s="253" t="s">
        <v>6147</v>
      </c>
      <c r="AF525" s="30">
        <f t="shared" si="53"/>
        <v>30681000</v>
      </c>
      <c r="AG525" s="242" t="s">
        <v>6147</v>
      </c>
      <c r="AH525" s="30">
        <f t="shared" si="54"/>
        <v>35118000</v>
      </c>
      <c r="AI525" s="252" t="s">
        <v>6147</v>
      </c>
    </row>
    <row r="526" spans="1:35" x14ac:dyDescent="0.35">
      <c r="A526" t="s">
        <v>960</v>
      </c>
      <c r="B526" s="27">
        <v>8471220</v>
      </c>
      <c r="C526" s="1" t="s">
        <v>518</v>
      </c>
      <c r="D526" s="27">
        <v>425900</v>
      </c>
      <c r="E526" s="5" t="s">
        <v>40</v>
      </c>
      <c r="F526" s="1" t="s">
        <v>676</v>
      </c>
      <c r="G526" s="14"/>
      <c r="H526" s="14"/>
      <c r="I526" s="14"/>
      <c r="J526" s="14"/>
      <c r="K526" s="14"/>
      <c r="L526" s="14"/>
      <c r="M526" s="1" t="s">
        <v>20</v>
      </c>
      <c r="N526" s="1" t="s">
        <v>21</v>
      </c>
      <c r="O526" s="1" t="s">
        <v>22</v>
      </c>
      <c r="P526" s="1" t="s">
        <v>23</v>
      </c>
      <c r="Q526" s="14">
        <v>0.140000000000327</v>
      </c>
      <c r="R526" s="14">
        <v>0</v>
      </c>
      <c r="S526" s="20">
        <v>0</v>
      </c>
      <c r="T526" s="30">
        <f t="shared" si="49"/>
        <v>0</v>
      </c>
      <c r="U526" s="30">
        <f t="shared" si="50"/>
        <v>0</v>
      </c>
      <c r="V526" s="30">
        <f t="shared" si="51"/>
        <v>0</v>
      </c>
      <c r="W526" s="20">
        <v>0</v>
      </c>
      <c r="X526" s="20">
        <v>0</v>
      </c>
      <c r="Y526" s="20">
        <v>0</v>
      </c>
      <c r="Z526" s="20">
        <v>0</v>
      </c>
      <c r="AA526" s="20">
        <v>0</v>
      </c>
      <c r="AB526" s="20">
        <v>0</v>
      </c>
      <c r="AC526" s="20">
        <v>0</v>
      </c>
      <c r="AD526" s="30">
        <f t="shared" si="52"/>
        <v>0</v>
      </c>
      <c r="AE526" s="30"/>
      <c r="AF526" s="30">
        <f t="shared" si="53"/>
        <v>0</v>
      </c>
      <c r="AG526" s="30"/>
      <c r="AH526" s="30">
        <f t="shared" si="54"/>
        <v>0</v>
      </c>
    </row>
    <row r="527" spans="1:35" x14ac:dyDescent="0.35">
      <c r="A527" t="s">
        <v>960</v>
      </c>
      <c r="B527" s="27">
        <v>8471240</v>
      </c>
      <c r="C527" s="1" t="s">
        <v>532</v>
      </c>
      <c r="D527" s="27">
        <v>425750</v>
      </c>
      <c r="E527" s="5" t="s">
        <v>554</v>
      </c>
      <c r="F527" s="1" t="s">
        <v>675</v>
      </c>
      <c r="G527" s="14"/>
      <c r="H527" s="14"/>
      <c r="I527" s="14"/>
      <c r="J527" s="14"/>
      <c r="K527" s="14"/>
      <c r="L527" s="14"/>
      <c r="M527" s="1" t="s">
        <v>20</v>
      </c>
      <c r="N527" s="1" t="s">
        <v>21</v>
      </c>
      <c r="O527" s="1" t="s">
        <v>22</v>
      </c>
      <c r="P527" s="1" t="s">
        <v>23</v>
      </c>
      <c r="Q527" s="14">
        <v>-16199</v>
      </c>
      <c r="R527" s="14">
        <v>-16200</v>
      </c>
      <c r="S527" s="20">
        <v>23000</v>
      </c>
      <c r="T527" s="30">
        <f t="shared" si="49"/>
        <v>20700</v>
      </c>
      <c r="U527" s="30">
        <f t="shared" si="50"/>
        <v>18400</v>
      </c>
      <c r="V527" s="30">
        <f t="shared" si="51"/>
        <v>16099.999999999998</v>
      </c>
      <c r="W527" s="20">
        <v>23000</v>
      </c>
      <c r="X527" s="20">
        <v>23000</v>
      </c>
      <c r="Y527" s="20">
        <v>23000</v>
      </c>
      <c r="Z527" s="20">
        <v>23000</v>
      </c>
      <c r="AA527" s="20">
        <v>23000</v>
      </c>
      <c r="AB527" s="20">
        <v>0</v>
      </c>
      <c r="AC527" s="20">
        <v>0</v>
      </c>
      <c r="AD527" s="30">
        <f t="shared" si="52"/>
        <v>0</v>
      </c>
      <c r="AE527" s="30"/>
      <c r="AF527" s="30">
        <f t="shared" si="53"/>
        <v>0</v>
      </c>
      <c r="AG527" s="30"/>
      <c r="AH527" s="30">
        <f t="shared" si="54"/>
        <v>0</v>
      </c>
    </row>
    <row r="528" spans="1:35" x14ac:dyDescent="0.35">
      <c r="A528" t="s">
        <v>960</v>
      </c>
      <c r="B528" s="27">
        <v>8471240</v>
      </c>
      <c r="C528" s="1" t="s">
        <v>532</v>
      </c>
      <c r="D528" s="27">
        <v>425900</v>
      </c>
      <c r="E528" s="5" t="s">
        <v>40</v>
      </c>
      <c r="F528" s="1" t="s">
        <v>674</v>
      </c>
      <c r="G528" s="14"/>
      <c r="H528" s="14"/>
      <c r="I528" s="14"/>
      <c r="J528" s="14"/>
      <c r="K528" s="14"/>
      <c r="L528" s="14"/>
      <c r="M528" s="1" t="s">
        <v>20</v>
      </c>
      <c r="N528" s="1" t="s">
        <v>21</v>
      </c>
      <c r="O528" s="1" t="s">
        <v>22</v>
      </c>
      <c r="P528" s="1" t="s">
        <v>23</v>
      </c>
      <c r="Q528" s="14">
        <v>0</v>
      </c>
      <c r="R528" s="14">
        <v>0</v>
      </c>
      <c r="S528" s="20">
        <v>24000</v>
      </c>
      <c r="T528" s="30">
        <f t="shared" si="49"/>
        <v>21600</v>
      </c>
      <c r="U528" s="30">
        <f t="shared" si="50"/>
        <v>19200</v>
      </c>
      <c r="V528" s="30">
        <f t="shared" si="51"/>
        <v>16800</v>
      </c>
      <c r="W528" s="20">
        <v>24000</v>
      </c>
      <c r="X528" s="20">
        <v>24000</v>
      </c>
      <c r="Y528" s="20">
        <v>24000</v>
      </c>
      <c r="Z528" s="20">
        <v>24000</v>
      </c>
      <c r="AA528" s="20">
        <v>24000</v>
      </c>
      <c r="AB528" s="20">
        <v>156.44999999999999</v>
      </c>
      <c r="AC528" s="20">
        <v>1208.33</v>
      </c>
      <c r="AD528" s="30">
        <f t="shared" si="52"/>
        <v>0</v>
      </c>
      <c r="AE528" s="30"/>
      <c r="AF528" s="30">
        <f t="shared" si="53"/>
        <v>0</v>
      </c>
      <c r="AG528" s="30"/>
      <c r="AH528" s="30">
        <f t="shared" si="54"/>
        <v>0</v>
      </c>
    </row>
    <row r="529" spans="1:34" x14ac:dyDescent="0.35">
      <c r="A529" t="s">
        <v>960</v>
      </c>
      <c r="B529" s="27">
        <v>8471240</v>
      </c>
      <c r="C529" s="1" t="s">
        <v>532</v>
      </c>
      <c r="D529" s="27">
        <v>428090</v>
      </c>
      <c r="E529" s="5" t="s">
        <v>52</v>
      </c>
      <c r="F529" s="1" t="s">
        <v>673</v>
      </c>
      <c r="G529" s="14"/>
      <c r="H529" s="14"/>
      <c r="I529" s="14"/>
      <c r="J529" s="14"/>
      <c r="K529" s="14"/>
      <c r="L529" s="14"/>
      <c r="M529" s="1" t="s">
        <v>20</v>
      </c>
      <c r="N529" s="1" t="s">
        <v>21</v>
      </c>
      <c r="O529" s="1" t="s">
        <v>22</v>
      </c>
      <c r="P529" s="1" t="s">
        <v>23</v>
      </c>
      <c r="Q529" s="14">
        <v>0</v>
      </c>
      <c r="R529" s="14">
        <v>0</v>
      </c>
      <c r="S529" s="20">
        <v>60000</v>
      </c>
      <c r="T529" s="30">
        <f t="shared" si="49"/>
        <v>54000</v>
      </c>
      <c r="U529" s="30">
        <f t="shared" si="50"/>
        <v>48000</v>
      </c>
      <c r="V529" s="30">
        <f t="shared" si="51"/>
        <v>42000</v>
      </c>
      <c r="W529" s="20">
        <v>60000</v>
      </c>
      <c r="X529" s="20">
        <v>60000</v>
      </c>
      <c r="Y529" s="20">
        <v>60000</v>
      </c>
      <c r="Z529" s="20">
        <v>60000</v>
      </c>
      <c r="AA529" s="20">
        <v>60000</v>
      </c>
      <c r="AB529" s="20">
        <v>0</v>
      </c>
      <c r="AC529" s="20">
        <v>0</v>
      </c>
      <c r="AD529" s="30">
        <f t="shared" si="52"/>
        <v>0</v>
      </c>
      <c r="AE529" s="30"/>
      <c r="AF529" s="30">
        <f t="shared" si="53"/>
        <v>0</v>
      </c>
      <c r="AG529" s="30"/>
      <c r="AH529" s="30">
        <f t="shared" si="54"/>
        <v>0</v>
      </c>
    </row>
    <row r="530" spans="1:34" x14ac:dyDescent="0.35">
      <c r="A530" t="s">
        <v>960</v>
      </c>
      <c r="B530" s="27">
        <v>8471240</v>
      </c>
      <c r="C530" s="1" t="s">
        <v>532</v>
      </c>
      <c r="D530" s="27">
        <v>428640</v>
      </c>
      <c r="E530" s="5" t="s">
        <v>55</v>
      </c>
      <c r="F530" s="1" t="s">
        <v>672</v>
      </c>
      <c r="G530" s="14"/>
      <c r="H530" s="14"/>
      <c r="I530" s="14"/>
      <c r="J530" s="14"/>
      <c r="K530" s="14"/>
      <c r="L530" s="14"/>
      <c r="M530" s="1" t="s">
        <v>20</v>
      </c>
      <c r="N530" s="1" t="s">
        <v>21</v>
      </c>
      <c r="O530" s="1" t="s">
        <v>22</v>
      </c>
      <c r="P530" s="1" t="s">
        <v>23</v>
      </c>
      <c r="Q530" s="14">
        <v>4192</v>
      </c>
      <c r="R530" s="14">
        <v>4191.6000000000004</v>
      </c>
      <c r="S530" s="20">
        <v>14000</v>
      </c>
      <c r="T530" s="30">
        <f t="shared" si="49"/>
        <v>12600</v>
      </c>
      <c r="U530" s="30">
        <f t="shared" si="50"/>
        <v>11200</v>
      </c>
      <c r="V530" s="30">
        <f t="shared" si="51"/>
        <v>9800</v>
      </c>
      <c r="W530" s="20">
        <v>14000</v>
      </c>
      <c r="X530" s="20">
        <v>14000</v>
      </c>
      <c r="Y530" s="20">
        <v>14000</v>
      </c>
      <c r="Z530" s="20">
        <v>14000</v>
      </c>
      <c r="AA530" s="20">
        <v>14000</v>
      </c>
      <c r="AB530" s="20">
        <v>3152</v>
      </c>
      <c r="AC530" s="20">
        <v>-72</v>
      </c>
      <c r="AD530" s="30">
        <f t="shared" si="52"/>
        <v>0</v>
      </c>
      <c r="AE530" s="30"/>
      <c r="AF530" s="30">
        <f t="shared" si="53"/>
        <v>0</v>
      </c>
      <c r="AG530" s="30"/>
      <c r="AH530" s="30">
        <f t="shared" si="54"/>
        <v>0</v>
      </c>
    </row>
    <row r="531" spans="1:34" x14ac:dyDescent="0.35">
      <c r="A531" t="s">
        <v>960</v>
      </c>
      <c r="B531" s="27">
        <v>8471240</v>
      </c>
      <c r="C531" s="1" t="s">
        <v>532</v>
      </c>
      <c r="D531" s="27">
        <v>435330</v>
      </c>
      <c r="E531" s="5" t="s">
        <v>568</v>
      </c>
      <c r="F531" s="1" t="s">
        <v>671</v>
      </c>
      <c r="G531" s="14"/>
      <c r="H531" s="14"/>
      <c r="I531" s="14"/>
      <c r="J531" s="14"/>
      <c r="K531" s="14"/>
      <c r="L531" s="14"/>
      <c r="M531" s="1" t="s">
        <v>20</v>
      </c>
      <c r="N531" s="1" t="s">
        <v>21</v>
      </c>
      <c r="O531" s="1" t="s">
        <v>22</v>
      </c>
      <c r="P531" s="1" t="s">
        <v>23</v>
      </c>
      <c r="Q531" s="14">
        <v>0</v>
      </c>
      <c r="R531" s="14">
        <v>0</v>
      </c>
      <c r="S531" s="20">
        <v>4750</v>
      </c>
      <c r="T531" s="30">
        <f t="shared" si="49"/>
        <v>4275</v>
      </c>
      <c r="U531" s="30">
        <f t="shared" si="50"/>
        <v>3800</v>
      </c>
      <c r="V531" s="30">
        <f t="shared" si="51"/>
        <v>3325</v>
      </c>
      <c r="W531" s="20">
        <v>4750</v>
      </c>
      <c r="X531" s="20">
        <v>4750</v>
      </c>
      <c r="Y531" s="20">
        <v>4750</v>
      </c>
      <c r="Z531" s="20">
        <v>4750</v>
      </c>
      <c r="AA531" s="20">
        <v>4750</v>
      </c>
      <c r="AB531" s="20">
        <v>0</v>
      </c>
      <c r="AC531" s="20">
        <v>0</v>
      </c>
      <c r="AD531" s="30">
        <f t="shared" si="52"/>
        <v>0</v>
      </c>
      <c r="AE531" s="30"/>
      <c r="AF531" s="30">
        <f t="shared" si="53"/>
        <v>0</v>
      </c>
      <c r="AG531" s="30"/>
      <c r="AH531" s="30">
        <f t="shared" si="54"/>
        <v>0</v>
      </c>
    </row>
    <row r="532" spans="1:34" x14ac:dyDescent="0.35">
      <c r="A532" t="s">
        <v>960</v>
      </c>
      <c r="B532" s="27">
        <v>8471240</v>
      </c>
      <c r="C532" s="1" t="s">
        <v>532</v>
      </c>
      <c r="D532" s="27">
        <v>436110</v>
      </c>
      <c r="E532" s="5" t="s">
        <v>64</v>
      </c>
      <c r="F532" s="1" t="s">
        <v>670</v>
      </c>
      <c r="G532" s="14"/>
      <c r="H532" s="14"/>
      <c r="I532" s="14"/>
      <c r="J532" s="14"/>
      <c r="K532" s="14"/>
      <c r="L532" s="14"/>
      <c r="M532" s="1" t="s">
        <v>20</v>
      </c>
      <c r="N532" s="1" t="s">
        <v>21</v>
      </c>
      <c r="O532" s="1" t="s">
        <v>22</v>
      </c>
      <c r="P532" s="1" t="s">
        <v>23</v>
      </c>
      <c r="Q532" s="14">
        <v>0</v>
      </c>
      <c r="R532" s="14">
        <v>0</v>
      </c>
      <c r="S532" s="20">
        <v>42000</v>
      </c>
      <c r="T532" s="30">
        <f t="shared" si="49"/>
        <v>37800</v>
      </c>
      <c r="U532" s="30">
        <f t="shared" si="50"/>
        <v>33600</v>
      </c>
      <c r="V532" s="30">
        <f t="shared" si="51"/>
        <v>29399.999999999996</v>
      </c>
      <c r="W532" s="20">
        <v>42000</v>
      </c>
      <c r="X532" s="20">
        <v>42000</v>
      </c>
      <c r="Y532" s="20">
        <v>42000</v>
      </c>
      <c r="Z532" s="20">
        <v>42000</v>
      </c>
      <c r="AA532" s="20">
        <v>42000</v>
      </c>
      <c r="AB532" s="20">
        <v>168</v>
      </c>
      <c r="AC532" s="20">
        <v>320</v>
      </c>
      <c r="AD532" s="30">
        <f t="shared" si="52"/>
        <v>0</v>
      </c>
      <c r="AE532" s="30"/>
      <c r="AF532" s="30">
        <f t="shared" si="53"/>
        <v>0</v>
      </c>
      <c r="AG532" s="30"/>
      <c r="AH532" s="30">
        <f t="shared" si="54"/>
        <v>0</v>
      </c>
    </row>
    <row r="533" spans="1:34" x14ac:dyDescent="0.35">
      <c r="A533" t="s">
        <v>960</v>
      </c>
      <c r="B533" s="27">
        <v>8471240</v>
      </c>
      <c r="C533" s="1" t="s">
        <v>532</v>
      </c>
      <c r="D533" s="27">
        <v>436120</v>
      </c>
      <c r="E533" s="5" t="s">
        <v>431</v>
      </c>
      <c r="F533" s="1" t="s">
        <v>669</v>
      </c>
      <c r="G533" s="14"/>
      <c r="H533" s="14"/>
      <c r="I533" s="14"/>
      <c r="J533" s="14"/>
      <c r="K533" s="14"/>
      <c r="L533" s="14"/>
      <c r="M533" s="1" t="s">
        <v>20</v>
      </c>
      <c r="N533" s="1" t="s">
        <v>21</v>
      </c>
      <c r="O533" s="1" t="s">
        <v>22</v>
      </c>
      <c r="P533" s="1" t="s">
        <v>23</v>
      </c>
      <c r="Q533" s="14">
        <v>0</v>
      </c>
      <c r="R533" s="14">
        <v>0</v>
      </c>
      <c r="S533" s="20">
        <v>35000</v>
      </c>
      <c r="T533" s="30">
        <f t="shared" si="49"/>
        <v>31500</v>
      </c>
      <c r="U533" s="30">
        <f t="shared" si="50"/>
        <v>28000</v>
      </c>
      <c r="V533" s="30">
        <f t="shared" si="51"/>
        <v>24500</v>
      </c>
      <c r="W533" s="20">
        <v>35000</v>
      </c>
      <c r="X533" s="20">
        <v>35000</v>
      </c>
      <c r="Y533" s="20">
        <v>35000</v>
      </c>
      <c r="Z533" s="20">
        <v>35000</v>
      </c>
      <c r="AA533" s="20">
        <v>35000</v>
      </c>
      <c r="AB533" s="20">
        <v>3570</v>
      </c>
      <c r="AC533" s="20">
        <v>-595</v>
      </c>
      <c r="AD533" s="30">
        <f t="shared" si="52"/>
        <v>0</v>
      </c>
      <c r="AE533" s="30"/>
      <c r="AF533" s="30">
        <f t="shared" si="53"/>
        <v>0</v>
      </c>
      <c r="AG533" s="30"/>
      <c r="AH533" s="30">
        <f t="shared" si="54"/>
        <v>0</v>
      </c>
    </row>
    <row r="534" spans="1:34" x14ac:dyDescent="0.35">
      <c r="A534" t="s">
        <v>960</v>
      </c>
      <c r="B534" s="27">
        <v>8471250</v>
      </c>
      <c r="C534" s="1" t="s">
        <v>538</v>
      </c>
      <c r="D534" s="27">
        <v>425741</v>
      </c>
      <c r="E534" s="5" t="s">
        <v>633</v>
      </c>
      <c r="F534" s="1" t="s">
        <v>668</v>
      </c>
      <c r="G534" s="14"/>
      <c r="H534" s="14"/>
      <c r="I534" s="14"/>
      <c r="J534" s="14"/>
      <c r="K534" s="14"/>
      <c r="L534" s="14"/>
      <c r="M534" s="1" t="s">
        <v>20</v>
      </c>
      <c r="N534" s="1" t="s">
        <v>21</v>
      </c>
      <c r="O534" s="1" t="s">
        <v>22</v>
      </c>
      <c r="P534" s="1" t="s">
        <v>23</v>
      </c>
      <c r="Q534" s="14">
        <v>1</v>
      </c>
      <c r="R534" s="14">
        <v>0</v>
      </c>
      <c r="S534" s="20">
        <v>0</v>
      </c>
      <c r="T534" s="30">
        <f t="shared" si="49"/>
        <v>0</v>
      </c>
      <c r="U534" s="30">
        <f t="shared" si="50"/>
        <v>0</v>
      </c>
      <c r="V534" s="30">
        <f t="shared" si="51"/>
        <v>0</v>
      </c>
      <c r="W534" s="20">
        <v>0</v>
      </c>
      <c r="X534" s="20">
        <v>0</v>
      </c>
      <c r="Y534" s="20">
        <v>0</v>
      </c>
      <c r="Z534" s="20">
        <v>0</v>
      </c>
      <c r="AA534" s="20">
        <v>0</v>
      </c>
      <c r="AB534" s="20">
        <v>0</v>
      </c>
      <c r="AC534" s="20">
        <v>0</v>
      </c>
      <c r="AD534" s="30">
        <f t="shared" si="52"/>
        <v>0</v>
      </c>
      <c r="AE534" s="30"/>
      <c r="AF534" s="30">
        <f t="shared" si="53"/>
        <v>0</v>
      </c>
      <c r="AG534" s="30"/>
      <c r="AH534" s="30">
        <f t="shared" si="54"/>
        <v>0</v>
      </c>
    </row>
    <row r="535" spans="1:34" x14ac:dyDescent="0.35">
      <c r="A535" t="s">
        <v>960</v>
      </c>
      <c r="B535" s="27">
        <v>8471250</v>
      </c>
      <c r="C535" s="1" t="s">
        <v>538</v>
      </c>
      <c r="D535" s="27">
        <v>425750</v>
      </c>
      <c r="E535" s="5" t="s">
        <v>554</v>
      </c>
      <c r="F535" s="1" t="s">
        <v>667</v>
      </c>
      <c r="G535" s="14"/>
      <c r="H535" s="14"/>
      <c r="I535" s="14"/>
      <c r="J535" s="14"/>
      <c r="K535" s="14"/>
      <c r="L535" s="14"/>
      <c r="M535" s="1" t="s">
        <v>20</v>
      </c>
      <c r="N535" s="1" t="s">
        <v>21</v>
      </c>
      <c r="O535" s="1" t="s">
        <v>22</v>
      </c>
      <c r="P535" s="1" t="s">
        <v>23</v>
      </c>
      <c r="Q535" s="14">
        <v>0.58000000000174601</v>
      </c>
      <c r="R535" s="14">
        <v>0</v>
      </c>
      <c r="S535" s="20">
        <v>0</v>
      </c>
      <c r="T535" s="30">
        <f t="shared" si="49"/>
        <v>0</v>
      </c>
      <c r="U535" s="30">
        <f t="shared" si="50"/>
        <v>0</v>
      </c>
      <c r="V535" s="30">
        <f t="shared" si="51"/>
        <v>0</v>
      </c>
      <c r="W535" s="20">
        <v>0</v>
      </c>
      <c r="X535" s="20">
        <v>0</v>
      </c>
      <c r="Y535" s="20">
        <v>0</v>
      </c>
      <c r="Z535" s="20">
        <v>0</v>
      </c>
      <c r="AA535" s="20">
        <v>0</v>
      </c>
      <c r="AB535" s="20">
        <v>15300</v>
      </c>
      <c r="AC535" s="20">
        <v>0</v>
      </c>
      <c r="AD535" s="30">
        <f t="shared" si="52"/>
        <v>0</v>
      </c>
      <c r="AE535" s="30"/>
      <c r="AF535" s="30">
        <f t="shared" si="53"/>
        <v>0</v>
      </c>
      <c r="AG535" s="30"/>
      <c r="AH535" s="30">
        <f t="shared" si="54"/>
        <v>0</v>
      </c>
    </row>
    <row r="536" spans="1:34" x14ac:dyDescent="0.35">
      <c r="A536" t="s">
        <v>960</v>
      </c>
      <c r="B536" s="27">
        <v>8471250</v>
      </c>
      <c r="C536" s="1" t="s">
        <v>538</v>
      </c>
      <c r="D536" s="27">
        <v>425761</v>
      </c>
      <c r="E536" s="5" t="s">
        <v>288</v>
      </c>
      <c r="F536" s="1" t="s">
        <v>666</v>
      </c>
      <c r="G536" s="14"/>
      <c r="H536" s="14"/>
      <c r="I536" s="14"/>
      <c r="J536" s="14"/>
      <c r="K536" s="14"/>
      <c r="L536" s="14"/>
      <c r="M536" s="1" t="s">
        <v>20</v>
      </c>
      <c r="N536" s="1" t="s">
        <v>21</v>
      </c>
      <c r="O536" s="1" t="s">
        <v>22</v>
      </c>
      <c r="P536" s="1" t="s">
        <v>23</v>
      </c>
      <c r="Q536" s="14">
        <v>0.45000000006984903</v>
      </c>
      <c r="R536" s="14">
        <v>0</v>
      </c>
      <c r="S536" s="20">
        <v>0</v>
      </c>
      <c r="T536" s="30">
        <f t="shared" si="49"/>
        <v>0</v>
      </c>
      <c r="U536" s="30">
        <f t="shared" si="50"/>
        <v>0</v>
      </c>
      <c r="V536" s="30">
        <f t="shared" si="51"/>
        <v>0</v>
      </c>
      <c r="W536" s="20">
        <v>0</v>
      </c>
      <c r="X536" s="20">
        <v>0</v>
      </c>
      <c r="Y536" s="20">
        <v>0</v>
      </c>
      <c r="Z536" s="20">
        <v>0</v>
      </c>
      <c r="AA536" s="20">
        <v>0</v>
      </c>
      <c r="AB536" s="20">
        <v>211008.76</v>
      </c>
      <c r="AC536" s="20">
        <v>18335</v>
      </c>
      <c r="AD536" s="30">
        <f t="shared" si="52"/>
        <v>0</v>
      </c>
      <c r="AE536" s="30"/>
      <c r="AF536" s="30">
        <f t="shared" si="53"/>
        <v>0</v>
      </c>
      <c r="AG536" s="30"/>
      <c r="AH536" s="30">
        <f t="shared" si="54"/>
        <v>0</v>
      </c>
    </row>
    <row r="537" spans="1:34" x14ac:dyDescent="0.35">
      <c r="A537" t="s">
        <v>960</v>
      </c>
      <c r="B537" s="27">
        <v>8471250</v>
      </c>
      <c r="C537" s="1" t="s">
        <v>538</v>
      </c>
      <c r="D537" s="27">
        <v>425762</v>
      </c>
      <c r="E537" s="5" t="s">
        <v>600</v>
      </c>
      <c r="F537" s="1" t="s">
        <v>665</v>
      </c>
      <c r="G537" s="14"/>
      <c r="H537" s="14"/>
      <c r="I537" s="14"/>
      <c r="J537" s="14"/>
      <c r="K537" s="14"/>
      <c r="L537" s="14"/>
      <c r="M537" s="1" t="s">
        <v>20</v>
      </c>
      <c r="N537" s="1" t="s">
        <v>21</v>
      </c>
      <c r="O537" s="1" t="s">
        <v>22</v>
      </c>
      <c r="P537" s="1" t="s">
        <v>23</v>
      </c>
      <c r="Q537" s="14">
        <v>243698.34</v>
      </c>
      <c r="R537" s="14">
        <v>243697.54</v>
      </c>
      <c r="S537" s="20">
        <v>520000</v>
      </c>
      <c r="T537" s="30">
        <f t="shared" si="49"/>
        <v>468000</v>
      </c>
      <c r="U537" s="30">
        <f t="shared" si="50"/>
        <v>416000</v>
      </c>
      <c r="V537" s="30">
        <f t="shared" si="51"/>
        <v>364000</v>
      </c>
      <c r="W537" s="20">
        <v>552500</v>
      </c>
      <c r="X537" s="20">
        <v>585000</v>
      </c>
      <c r="Y537" s="20">
        <v>520000</v>
      </c>
      <c r="Z537" s="20">
        <v>552500</v>
      </c>
      <c r="AA537" s="20">
        <v>585000</v>
      </c>
      <c r="AB537" s="20">
        <v>363847.16</v>
      </c>
      <c r="AC537" s="20">
        <v>766232.81</v>
      </c>
      <c r="AD537" s="30">
        <f t="shared" si="52"/>
        <v>0</v>
      </c>
      <c r="AE537" s="30"/>
      <c r="AF537" s="30">
        <f t="shared" si="53"/>
        <v>0</v>
      </c>
      <c r="AG537" s="30"/>
      <c r="AH537" s="30">
        <f t="shared" si="54"/>
        <v>0</v>
      </c>
    </row>
    <row r="538" spans="1:34" x14ac:dyDescent="0.35">
      <c r="A538" t="s">
        <v>960</v>
      </c>
      <c r="B538" s="27">
        <v>8471250</v>
      </c>
      <c r="C538" s="1" t="s">
        <v>538</v>
      </c>
      <c r="D538" s="27">
        <v>425900</v>
      </c>
      <c r="E538" s="5" t="s">
        <v>40</v>
      </c>
      <c r="F538" s="1" t="s">
        <v>664</v>
      </c>
      <c r="G538" s="14"/>
      <c r="H538" s="14"/>
      <c r="I538" s="14"/>
      <c r="J538" s="14"/>
      <c r="K538" s="14"/>
      <c r="L538" s="14"/>
      <c r="M538" s="1" t="s">
        <v>20</v>
      </c>
      <c r="N538" s="1" t="s">
        <v>21</v>
      </c>
      <c r="O538" s="1" t="s">
        <v>22</v>
      </c>
      <c r="P538" s="1" t="s">
        <v>23</v>
      </c>
      <c r="Q538" s="14">
        <v>18559.810000000001</v>
      </c>
      <c r="R538" s="14">
        <v>18560</v>
      </c>
      <c r="S538" s="20">
        <v>51000</v>
      </c>
      <c r="T538" s="30">
        <f t="shared" si="49"/>
        <v>45900</v>
      </c>
      <c r="U538" s="30">
        <f t="shared" si="50"/>
        <v>40800</v>
      </c>
      <c r="V538" s="30">
        <f t="shared" si="51"/>
        <v>35700</v>
      </c>
      <c r="W538" s="20">
        <v>51000</v>
      </c>
      <c r="X538" s="20">
        <v>51000</v>
      </c>
      <c r="Y538" s="20">
        <v>51000</v>
      </c>
      <c r="Z538" s="20">
        <v>51000</v>
      </c>
      <c r="AA538" s="20">
        <v>51000</v>
      </c>
      <c r="AB538" s="20">
        <v>18350</v>
      </c>
      <c r="AC538" s="20">
        <v>377.15</v>
      </c>
      <c r="AD538" s="30">
        <f t="shared" si="52"/>
        <v>0</v>
      </c>
      <c r="AE538" s="30"/>
      <c r="AF538" s="30">
        <f t="shared" si="53"/>
        <v>0</v>
      </c>
      <c r="AG538" s="30"/>
      <c r="AH538" s="30">
        <f t="shared" si="54"/>
        <v>0</v>
      </c>
    </row>
    <row r="539" spans="1:34" x14ac:dyDescent="0.35">
      <c r="A539" t="s">
        <v>960</v>
      </c>
      <c r="B539" s="27">
        <v>8471250</v>
      </c>
      <c r="C539" s="1" t="s">
        <v>538</v>
      </c>
      <c r="D539" s="27">
        <v>426610</v>
      </c>
      <c r="E539" s="5" t="s">
        <v>43</v>
      </c>
      <c r="F539" s="1" t="s">
        <v>663</v>
      </c>
      <c r="G539" s="14"/>
      <c r="H539" s="14"/>
      <c r="I539" s="14"/>
      <c r="J539" s="14"/>
      <c r="K539" s="14"/>
      <c r="L539" s="14"/>
      <c r="M539" s="1" t="s">
        <v>20</v>
      </c>
      <c r="N539" s="1" t="s">
        <v>21</v>
      </c>
      <c r="O539" s="1" t="s">
        <v>22</v>
      </c>
      <c r="P539" s="1" t="s">
        <v>23</v>
      </c>
      <c r="Q539" s="14">
        <v>238681.44</v>
      </c>
      <c r="R539" s="14">
        <v>238680.25</v>
      </c>
      <c r="S539" s="20">
        <v>60607.8</v>
      </c>
      <c r="T539" s="30">
        <f t="shared" si="49"/>
        <v>54547.020000000004</v>
      </c>
      <c r="U539" s="30">
        <f t="shared" si="50"/>
        <v>48486.240000000005</v>
      </c>
      <c r="V539" s="30">
        <f t="shared" si="51"/>
        <v>42425.46</v>
      </c>
      <c r="W539" s="20">
        <v>63638.19</v>
      </c>
      <c r="X539" s="20">
        <v>95820.1</v>
      </c>
      <c r="Y539" s="20">
        <v>60607.8</v>
      </c>
      <c r="Z539" s="20">
        <v>63638.19</v>
      </c>
      <c r="AA539" s="20">
        <v>95820.1</v>
      </c>
      <c r="AB539" s="20">
        <v>15249.2</v>
      </c>
      <c r="AC539" s="20">
        <v>134380.42000000001</v>
      </c>
      <c r="AD539" s="30">
        <f t="shared" si="52"/>
        <v>0</v>
      </c>
      <c r="AE539" s="30"/>
      <c r="AF539" s="30">
        <f t="shared" si="53"/>
        <v>0</v>
      </c>
      <c r="AG539" s="30"/>
      <c r="AH539" s="30">
        <f t="shared" si="54"/>
        <v>0</v>
      </c>
    </row>
    <row r="540" spans="1:34" x14ac:dyDescent="0.35">
      <c r="A540" t="s">
        <v>960</v>
      </c>
      <c r="B540" s="27">
        <v>8471250</v>
      </c>
      <c r="C540" s="1" t="s">
        <v>538</v>
      </c>
      <c r="D540" s="27">
        <v>428090</v>
      </c>
      <c r="E540" s="5" t="s">
        <v>52</v>
      </c>
      <c r="F540" s="1" t="s">
        <v>662</v>
      </c>
      <c r="G540" s="14"/>
      <c r="H540" s="14"/>
      <c r="I540" s="14"/>
      <c r="J540" s="14"/>
      <c r="K540" s="14"/>
      <c r="L540" s="14"/>
      <c r="M540" s="1" t="s">
        <v>20</v>
      </c>
      <c r="N540" s="1" t="s">
        <v>21</v>
      </c>
      <c r="O540" s="1" t="s">
        <v>22</v>
      </c>
      <c r="P540" s="1" t="s">
        <v>23</v>
      </c>
      <c r="Q540" s="14">
        <v>0.19999999999709001</v>
      </c>
      <c r="R540" s="14">
        <v>0</v>
      </c>
      <c r="S540" s="20">
        <v>0</v>
      </c>
      <c r="T540" s="30">
        <f t="shared" si="49"/>
        <v>0</v>
      </c>
      <c r="U540" s="30">
        <f t="shared" si="50"/>
        <v>0</v>
      </c>
      <c r="V540" s="30">
        <f t="shared" si="51"/>
        <v>0</v>
      </c>
      <c r="W540" s="20">
        <v>0</v>
      </c>
      <c r="X540" s="20">
        <v>0</v>
      </c>
      <c r="Y540" s="20">
        <v>0</v>
      </c>
      <c r="Z540" s="20">
        <v>0</v>
      </c>
      <c r="AA540" s="20">
        <v>0</v>
      </c>
      <c r="AB540" s="20">
        <v>0</v>
      </c>
      <c r="AC540" s="20">
        <v>0</v>
      </c>
      <c r="AD540" s="30">
        <f t="shared" si="52"/>
        <v>0</v>
      </c>
      <c r="AE540" s="30"/>
      <c r="AF540" s="30">
        <f t="shared" si="53"/>
        <v>0</v>
      </c>
      <c r="AG540" s="30"/>
      <c r="AH540" s="30">
        <f t="shared" si="54"/>
        <v>0</v>
      </c>
    </row>
    <row r="541" spans="1:34" x14ac:dyDescent="0.35">
      <c r="A541" t="s">
        <v>960</v>
      </c>
      <c r="B541" s="27">
        <v>8471250</v>
      </c>
      <c r="C541" s="1" t="s">
        <v>538</v>
      </c>
      <c r="D541" s="27">
        <v>428640</v>
      </c>
      <c r="E541" s="5" t="s">
        <v>55</v>
      </c>
      <c r="F541" s="1" t="s">
        <v>661</v>
      </c>
      <c r="G541" s="14"/>
      <c r="H541" s="14"/>
      <c r="I541" s="14"/>
      <c r="J541" s="14"/>
      <c r="K541" s="14"/>
      <c r="L541" s="14"/>
      <c r="M541" s="1" t="s">
        <v>20</v>
      </c>
      <c r="N541" s="1" t="s">
        <v>21</v>
      </c>
      <c r="O541" s="1" t="s">
        <v>22</v>
      </c>
      <c r="P541" s="1" t="s">
        <v>23</v>
      </c>
      <c r="Q541" s="14">
        <v>0.53000000000065495</v>
      </c>
      <c r="R541" s="14">
        <v>0</v>
      </c>
      <c r="S541" s="20">
        <v>46500</v>
      </c>
      <c r="T541" s="30">
        <f t="shared" si="49"/>
        <v>41850</v>
      </c>
      <c r="U541" s="30">
        <f t="shared" si="50"/>
        <v>37200</v>
      </c>
      <c r="V541" s="30">
        <f t="shared" si="51"/>
        <v>32549.999999999996</v>
      </c>
      <c r="W541" s="20">
        <v>46500</v>
      </c>
      <c r="X541" s="20">
        <v>46500</v>
      </c>
      <c r="Y541" s="20">
        <v>46500</v>
      </c>
      <c r="Z541" s="20">
        <v>46500</v>
      </c>
      <c r="AA541" s="20">
        <v>46500</v>
      </c>
      <c r="AB541" s="20">
        <v>0</v>
      </c>
      <c r="AC541" s="20">
        <v>0</v>
      </c>
      <c r="AD541" s="30">
        <f t="shared" si="52"/>
        <v>0</v>
      </c>
      <c r="AE541" s="30"/>
      <c r="AF541" s="30">
        <f t="shared" si="53"/>
        <v>0</v>
      </c>
      <c r="AG541" s="30"/>
      <c r="AH541" s="30">
        <f t="shared" si="54"/>
        <v>0</v>
      </c>
    </row>
    <row r="542" spans="1:34" x14ac:dyDescent="0.35">
      <c r="A542" t="s">
        <v>960</v>
      </c>
      <c r="B542" s="27">
        <v>8471260</v>
      </c>
      <c r="C542" s="1" t="s">
        <v>543</v>
      </c>
      <c r="D542" s="27">
        <v>422100</v>
      </c>
      <c r="E542" s="5" t="s">
        <v>508</v>
      </c>
      <c r="F542" s="1" t="s">
        <v>660</v>
      </c>
      <c r="G542" s="14"/>
      <c r="H542" s="14"/>
      <c r="I542" s="14"/>
      <c r="J542" s="14"/>
      <c r="K542" s="14"/>
      <c r="L542" s="14"/>
      <c r="M542" s="1" t="s">
        <v>20</v>
      </c>
      <c r="N542" s="1" t="s">
        <v>21</v>
      </c>
      <c r="O542" s="1" t="s">
        <v>22</v>
      </c>
      <c r="P542" s="1" t="s">
        <v>23</v>
      </c>
      <c r="Q542" s="14">
        <v>0.83000000001629803</v>
      </c>
      <c r="R542" s="14">
        <v>0</v>
      </c>
      <c r="S542" s="20">
        <v>0</v>
      </c>
      <c r="T542" s="30">
        <f t="shared" si="49"/>
        <v>0</v>
      </c>
      <c r="U542" s="30">
        <f t="shared" si="50"/>
        <v>0</v>
      </c>
      <c r="V542" s="30">
        <f t="shared" si="51"/>
        <v>0</v>
      </c>
      <c r="W542" s="20">
        <v>0</v>
      </c>
      <c r="X542" s="20">
        <v>0</v>
      </c>
      <c r="Y542" s="20">
        <v>0</v>
      </c>
      <c r="Z542" s="20">
        <v>0</v>
      </c>
      <c r="AA542" s="20">
        <v>0</v>
      </c>
      <c r="AB542" s="20">
        <v>0</v>
      </c>
      <c r="AC542" s="20">
        <v>0</v>
      </c>
      <c r="AD542" s="30">
        <f t="shared" si="52"/>
        <v>0</v>
      </c>
      <c r="AE542" s="30"/>
      <c r="AF542" s="30">
        <f t="shared" si="53"/>
        <v>0</v>
      </c>
      <c r="AG542" s="30"/>
      <c r="AH542" s="30">
        <f t="shared" si="54"/>
        <v>0</v>
      </c>
    </row>
    <row r="543" spans="1:34" x14ac:dyDescent="0.35">
      <c r="A543" t="s">
        <v>960</v>
      </c>
      <c r="B543" s="27">
        <v>8471260</v>
      </c>
      <c r="C543" s="1" t="s">
        <v>543</v>
      </c>
      <c r="D543" s="27">
        <v>425100</v>
      </c>
      <c r="E543" s="5" t="s">
        <v>79</v>
      </c>
      <c r="F543" s="1" t="s">
        <v>659</v>
      </c>
      <c r="G543" s="14"/>
      <c r="H543" s="14"/>
      <c r="I543" s="14"/>
      <c r="J543" s="14"/>
      <c r="K543" s="14"/>
      <c r="L543" s="14"/>
      <c r="M543" s="1" t="s">
        <v>20</v>
      </c>
      <c r="N543" s="1" t="s">
        <v>21</v>
      </c>
      <c r="O543" s="1" t="s">
        <v>22</v>
      </c>
      <c r="P543" s="1" t="s">
        <v>23</v>
      </c>
      <c r="Q543" s="14">
        <v>0.95000000000072804</v>
      </c>
      <c r="R543" s="14">
        <v>0</v>
      </c>
      <c r="S543" s="20">
        <v>0</v>
      </c>
      <c r="T543" s="30">
        <f t="shared" si="49"/>
        <v>0</v>
      </c>
      <c r="U543" s="30">
        <f t="shared" si="50"/>
        <v>0</v>
      </c>
      <c r="V543" s="30">
        <f t="shared" si="51"/>
        <v>0</v>
      </c>
      <c r="W543" s="20">
        <v>0</v>
      </c>
      <c r="X543" s="20">
        <v>0</v>
      </c>
      <c r="Y543" s="20">
        <v>0</v>
      </c>
      <c r="Z543" s="20">
        <v>0</v>
      </c>
      <c r="AA543" s="20">
        <v>0</v>
      </c>
      <c r="AB543" s="20">
        <v>0</v>
      </c>
      <c r="AC543" s="20">
        <v>0</v>
      </c>
      <c r="AD543" s="30">
        <f t="shared" si="52"/>
        <v>0</v>
      </c>
      <c r="AE543" s="30"/>
      <c r="AF543" s="30">
        <f t="shared" si="53"/>
        <v>0</v>
      </c>
      <c r="AG543" s="30"/>
      <c r="AH543" s="30">
        <f t="shared" si="54"/>
        <v>0</v>
      </c>
    </row>
    <row r="544" spans="1:34" x14ac:dyDescent="0.35">
      <c r="A544" t="s">
        <v>960</v>
      </c>
      <c r="B544" s="27">
        <v>8471260</v>
      </c>
      <c r="C544" s="1" t="s">
        <v>543</v>
      </c>
      <c r="D544" s="27">
        <v>425510</v>
      </c>
      <c r="E544" s="5" t="s">
        <v>37</v>
      </c>
      <c r="F544" s="1" t="s">
        <v>658</v>
      </c>
      <c r="G544" s="14"/>
      <c r="H544" s="14"/>
      <c r="I544" s="14"/>
      <c r="J544" s="14"/>
      <c r="K544" s="14"/>
      <c r="L544" s="14"/>
      <c r="M544" s="1" t="s">
        <v>20</v>
      </c>
      <c r="N544" s="1" t="s">
        <v>21</v>
      </c>
      <c r="O544" s="1" t="s">
        <v>22</v>
      </c>
      <c r="P544" s="1" t="s">
        <v>23</v>
      </c>
      <c r="Q544" s="14">
        <v>20550.12</v>
      </c>
      <c r="R544" s="14">
        <v>20549.5</v>
      </c>
      <c r="S544" s="20">
        <v>205000</v>
      </c>
      <c r="T544" s="30">
        <f t="shared" si="49"/>
        <v>184500</v>
      </c>
      <c r="U544" s="30">
        <f t="shared" si="50"/>
        <v>164000</v>
      </c>
      <c r="V544" s="30">
        <f t="shared" si="51"/>
        <v>143500</v>
      </c>
      <c r="W544" s="20">
        <v>208000</v>
      </c>
      <c r="X544" s="20">
        <v>208000</v>
      </c>
      <c r="Y544" s="20">
        <v>205000</v>
      </c>
      <c r="Z544" s="20">
        <v>208000</v>
      </c>
      <c r="AA544" s="20">
        <v>208000</v>
      </c>
      <c r="AB544" s="20">
        <v>0</v>
      </c>
      <c r="AC544" s="20">
        <v>89382.35</v>
      </c>
      <c r="AD544" s="30">
        <f t="shared" si="52"/>
        <v>0</v>
      </c>
      <c r="AE544" s="30"/>
      <c r="AF544" s="30">
        <f t="shared" si="53"/>
        <v>0</v>
      </c>
      <c r="AG544" s="30"/>
      <c r="AH544" s="30">
        <f t="shared" si="54"/>
        <v>0</v>
      </c>
    </row>
    <row r="545" spans="1:34" x14ac:dyDescent="0.35">
      <c r="A545" t="s">
        <v>960</v>
      </c>
      <c r="B545" s="27">
        <v>8471260</v>
      </c>
      <c r="C545" s="1" t="s">
        <v>543</v>
      </c>
      <c r="D545" s="27">
        <v>425720</v>
      </c>
      <c r="E545" s="5" t="s">
        <v>126</v>
      </c>
      <c r="F545" s="1" t="s">
        <v>657</v>
      </c>
      <c r="G545" s="14"/>
      <c r="H545" s="14"/>
      <c r="I545" s="14"/>
      <c r="J545" s="14"/>
      <c r="K545" s="14"/>
      <c r="L545" s="14"/>
      <c r="M545" s="1" t="s">
        <v>20</v>
      </c>
      <c r="N545" s="1" t="s">
        <v>21</v>
      </c>
      <c r="O545" s="1" t="s">
        <v>22</v>
      </c>
      <c r="P545" s="1" t="s">
        <v>23</v>
      </c>
      <c r="Q545" s="14">
        <v>10499.7</v>
      </c>
      <c r="R545" s="14">
        <v>10500</v>
      </c>
      <c r="S545" s="20">
        <v>0</v>
      </c>
      <c r="T545" s="30">
        <f t="shared" si="49"/>
        <v>0</v>
      </c>
      <c r="U545" s="30">
        <f t="shared" si="50"/>
        <v>0</v>
      </c>
      <c r="V545" s="30">
        <f t="shared" si="51"/>
        <v>0</v>
      </c>
      <c r="W545" s="20">
        <v>0</v>
      </c>
      <c r="X545" s="20">
        <v>0</v>
      </c>
      <c r="Y545" s="20">
        <v>0</v>
      </c>
      <c r="Z545" s="20">
        <v>0</v>
      </c>
      <c r="AA545" s="20">
        <v>0</v>
      </c>
      <c r="AB545" s="20">
        <v>0</v>
      </c>
      <c r="AC545" s="20">
        <v>27190</v>
      </c>
      <c r="AD545" s="30">
        <f t="shared" si="52"/>
        <v>0</v>
      </c>
      <c r="AE545" s="30"/>
      <c r="AF545" s="30">
        <f t="shared" si="53"/>
        <v>0</v>
      </c>
      <c r="AG545" s="30"/>
      <c r="AH545" s="30">
        <f t="shared" si="54"/>
        <v>0</v>
      </c>
    </row>
    <row r="546" spans="1:34" x14ac:dyDescent="0.35">
      <c r="A546" t="s">
        <v>960</v>
      </c>
      <c r="B546" s="27">
        <v>8471260</v>
      </c>
      <c r="C546" s="1" t="s">
        <v>543</v>
      </c>
      <c r="D546" s="27">
        <v>425740</v>
      </c>
      <c r="E546" s="5" t="s">
        <v>655</v>
      </c>
      <c r="F546" s="1" t="s">
        <v>654</v>
      </c>
      <c r="G546" s="14"/>
      <c r="H546" s="14"/>
      <c r="I546" s="14"/>
      <c r="J546" s="14"/>
      <c r="K546" s="14"/>
      <c r="L546" s="14"/>
      <c r="M546" s="1" t="s">
        <v>20</v>
      </c>
      <c r="N546" s="1" t="s">
        <v>21</v>
      </c>
      <c r="O546" s="1" t="s">
        <v>22</v>
      </c>
      <c r="P546" s="1" t="s">
        <v>23</v>
      </c>
      <c r="Q546" s="14">
        <v>0</v>
      </c>
      <c r="R546" s="14">
        <v>0</v>
      </c>
      <c r="S546" s="20">
        <v>0</v>
      </c>
      <c r="T546" s="30">
        <f t="shared" si="49"/>
        <v>0</v>
      </c>
      <c r="U546" s="30">
        <f t="shared" si="50"/>
        <v>0</v>
      </c>
      <c r="V546" s="30">
        <f t="shared" si="51"/>
        <v>0</v>
      </c>
      <c r="W546" s="20">
        <v>0</v>
      </c>
      <c r="X546" s="20">
        <v>0</v>
      </c>
      <c r="Y546" s="20">
        <v>0</v>
      </c>
      <c r="Z546" s="20">
        <v>0</v>
      </c>
      <c r="AA546" s="20">
        <v>0</v>
      </c>
      <c r="AB546" s="20">
        <v>0</v>
      </c>
      <c r="AC546" s="20">
        <v>0</v>
      </c>
      <c r="AD546" s="30">
        <f t="shared" si="52"/>
        <v>0</v>
      </c>
      <c r="AE546" s="30"/>
      <c r="AF546" s="30">
        <f t="shared" si="53"/>
        <v>0</v>
      </c>
      <c r="AG546" s="30"/>
      <c r="AH546" s="30">
        <f t="shared" si="54"/>
        <v>0</v>
      </c>
    </row>
    <row r="547" spans="1:34" x14ac:dyDescent="0.35">
      <c r="A547" t="s">
        <v>960</v>
      </c>
      <c r="B547" s="27">
        <v>8471260</v>
      </c>
      <c r="C547" s="1" t="s">
        <v>543</v>
      </c>
      <c r="D547" s="27">
        <v>426610</v>
      </c>
      <c r="E547" s="5" t="s">
        <v>43</v>
      </c>
      <c r="F547" s="1" t="s">
        <v>653</v>
      </c>
      <c r="G547" s="14"/>
      <c r="H547" s="14"/>
      <c r="I547" s="14"/>
      <c r="J547" s="14"/>
      <c r="K547" s="14"/>
      <c r="L547" s="14"/>
      <c r="M547" s="1" t="s">
        <v>20</v>
      </c>
      <c r="N547" s="1" t="s">
        <v>21</v>
      </c>
      <c r="O547" s="1" t="s">
        <v>22</v>
      </c>
      <c r="P547" s="1" t="s">
        <v>23</v>
      </c>
      <c r="Q547" s="14">
        <v>1.0299999999988401</v>
      </c>
      <c r="R547" s="14">
        <v>0</v>
      </c>
      <c r="S547" s="20">
        <v>0</v>
      </c>
      <c r="T547" s="30">
        <f t="shared" si="49"/>
        <v>0</v>
      </c>
      <c r="U547" s="30">
        <f t="shared" si="50"/>
        <v>0</v>
      </c>
      <c r="V547" s="30">
        <f t="shared" si="51"/>
        <v>0</v>
      </c>
      <c r="W547" s="20">
        <v>0</v>
      </c>
      <c r="X547" s="20">
        <v>0</v>
      </c>
      <c r="Y547" s="20">
        <v>0</v>
      </c>
      <c r="Z547" s="20">
        <v>0</v>
      </c>
      <c r="AA547" s="20">
        <v>0</v>
      </c>
      <c r="AB547" s="20">
        <v>0</v>
      </c>
      <c r="AC547" s="20">
        <v>0</v>
      </c>
      <c r="AD547" s="30">
        <f t="shared" si="52"/>
        <v>0</v>
      </c>
      <c r="AE547" s="30"/>
      <c r="AF547" s="30">
        <f t="shared" si="53"/>
        <v>0</v>
      </c>
      <c r="AG547" s="30"/>
      <c r="AH547" s="30">
        <f t="shared" si="54"/>
        <v>0</v>
      </c>
    </row>
    <row r="548" spans="1:34" x14ac:dyDescent="0.35">
      <c r="A548" t="s">
        <v>960</v>
      </c>
      <c r="B548" s="27">
        <v>8471260</v>
      </c>
      <c r="C548" s="1" t="s">
        <v>543</v>
      </c>
      <c r="D548" s="27">
        <v>427100</v>
      </c>
      <c r="E548" s="5" t="s">
        <v>86</v>
      </c>
      <c r="F548" s="1" t="s">
        <v>652</v>
      </c>
      <c r="G548" s="14"/>
      <c r="H548" s="14"/>
      <c r="I548" s="14"/>
      <c r="J548" s="14"/>
      <c r="K548" s="14"/>
      <c r="L548" s="14"/>
      <c r="M548" s="1" t="s">
        <v>20</v>
      </c>
      <c r="N548" s="1" t="s">
        <v>21</v>
      </c>
      <c r="O548" s="1" t="s">
        <v>22</v>
      </c>
      <c r="P548" s="1" t="s">
        <v>23</v>
      </c>
      <c r="Q548" s="14">
        <v>0.40999999999985398</v>
      </c>
      <c r="R548" s="14">
        <v>0</v>
      </c>
      <c r="S548" s="20">
        <v>0</v>
      </c>
      <c r="T548" s="30">
        <f t="shared" si="49"/>
        <v>0</v>
      </c>
      <c r="U548" s="30">
        <f t="shared" si="50"/>
        <v>0</v>
      </c>
      <c r="V548" s="30">
        <f t="shared" si="51"/>
        <v>0</v>
      </c>
      <c r="W548" s="20">
        <v>0</v>
      </c>
      <c r="X548" s="20">
        <v>0</v>
      </c>
      <c r="Y548" s="20">
        <v>0</v>
      </c>
      <c r="Z548" s="20">
        <v>0</v>
      </c>
      <c r="AA548" s="20">
        <v>0</v>
      </c>
      <c r="AB548" s="20">
        <v>0</v>
      </c>
      <c r="AC548" s="20">
        <v>0</v>
      </c>
      <c r="AD548" s="30">
        <f t="shared" si="52"/>
        <v>0</v>
      </c>
      <c r="AE548" s="30"/>
      <c r="AF548" s="30">
        <f t="shared" si="53"/>
        <v>0</v>
      </c>
      <c r="AG548" s="30"/>
      <c r="AH548" s="30">
        <f t="shared" si="54"/>
        <v>0</v>
      </c>
    </row>
    <row r="549" spans="1:34" x14ac:dyDescent="0.35">
      <c r="A549" t="s">
        <v>960</v>
      </c>
      <c r="B549" s="27">
        <v>8471260</v>
      </c>
      <c r="C549" s="1" t="s">
        <v>543</v>
      </c>
      <c r="D549" s="27">
        <v>427810</v>
      </c>
      <c r="E549" s="5" t="s">
        <v>459</v>
      </c>
      <c r="F549" s="1" t="s">
        <v>651</v>
      </c>
      <c r="G549" s="14"/>
      <c r="H549" s="14"/>
      <c r="I549" s="14"/>
      <c r="J549" s="14"/>
      <c r="K549" s="14"/>
      <c r="L549" s="14"/>
      <c r="M549" s="1" t="s">
        <v>20</v>
      </c>
      <c r="N549" s="1" t="s">
        <v>21</v>
      </c>
      <c r="O549" s="1" t="s">
        <v>22</v>
      </c>
      <c r="P549" s="1" t="s">
        <v>23</v>
      </c>
      <c r="Q549" s="14">
        <v>87520.95</v>
      </c>
      <c r="R549" s="14">
        <v>87520.27</v>
      </c>
      <c r="S549" s="20">
        <v>0</v>
      </c>
      <c r="T549" s="30">
        <f t="shared" si="49"/>
        <v>0</v>
      </c>
      <c r="U549" s="30">
        <f t="shared" si="50"/>
        <v>0</v>
      </c>
      <c r="V549" s="30">
        <f t="shared" si="51"/>
        <v>0</v>
      </c>
      <c r="W549" s="20">
        <v>0</v>
      </c>
      <c r="X549" s="20">
        <v>0</v>
      </c>
      <c r="Y549" s="20">
        <v>0</v>
      </c>
      <c r="Z549" s="20">
        <v>0</v>
      </c>
      <c r="AA549" s="20">
        <v>0</v>
      </c>
      <c r="AB549" s="20">
        <v>0</v>
      </c>
      <c r="AC549" s="20">
        <v>39751.93</v>
      </c>
      <c r="AD549" s="30">
        <f t="shared" si="52"/>
        <v>0</v>
      </c>
      <c r="AE549" s="30"/>
      <c r="AF549" s="30">
        <f t="shared" si="53"/>
        <v>0</v>
      </c>
      <c r="AG549" s="30"/>
      <c r="AH549" s="30">
        <f t="shared" si="54"/>
        <v>0</v>
      </c>
    </row>
    <row r="550" spans="1:34" x14ac:dyDescent="0.35">
      <c r="A550" t="s">
        <v>960</v>
      </c>
      <c r="B550" s="27">
        <v>8471260</v>
      </c>
      <c r="C550" s="1" t="s">
        <v>543</v>
      </c>
      <c r="D550" s="27">
        <v>427850</v>
      </c>
      <c r="E550" s="5" t="s">
        <v>462</v>
      </c>
      <c r="F550" s="1" t="s">
        <v>650</v>
      </c>
      <c r="G550" s="14"/>
      <c r="H550" s="14"/>
      <c r="I550" s="14"/>
      <c r="J550" s="14"/>
      <c r="K550" s="14"/>
      <c r="L550" s="14"/>
      <c r="M550" s="1" t="s">
        <v>20</v>
      </c>
      <c r="N550" s="1" t="s">
        <v>21</v>
      </c>
      <c r="O550" s="1" t="s">
        <v>22</v>
      </c>
      <c r="P550" s="1" t="s">
        <v>23</v>
      </c>
      <c r="Q550" s="14">
        <v>522605.29</v>
      </c>
      <c r="R550" s="14">
        <v>522604.02</v>
      </c>
      <c r="S550" s="20">
        <v>0</v>
      </c>
      <c r="T550" s="30">
        <f t="shared" si="49"/>
        <v>0</v>
      </c>
      <c r="U550" s="30">
        <f t="shared" si="50"/>
        <v>0</v>
      </c>
      <c r="V550" s="30">
        <f t="shared" si="51"/>
        <v>0</v>
      </c>
      <c r="W550" s="20">
        <v>0</v>
      </c>
      <c r="X550" s="20">
        <v>0</v>
      </c>
      <c r="Y550" s="20">
        <v>0</v>
      </c>
      <c r="Z550" s="20">
        <v>0</v>
      </c>
      <c r="AA550" s="20">
        <v>0</v>
      </c>
      <c r="AB550" s="20">
        <v>0</v>
      </c>
      <c r="AC550" s="20">
        <v>0</v>
      </c>
      <c r="AD550" s="30">
        <f t="shared" si="52"/>
        <v>0</v>
      </c>
      <c r="AE550" s="30"/>
      <c r="AF550" s="30">
        <f t="shared" si="53"/>
        <v>0</v>
      </c>
      <c r="AG550" s="30"/>
      <c r="AH550" s="30">
        <f t="shared" si="54"/>
        <v>0</v>
      </c>
    </row>
    <row r="551" spans="1:34" x14ac:dyDescent="0.35">
      <c r="A551" t="s">
        <v>960</v>
      </c>
      <c r="B551" s="27">
        <v>8471260</v>
      </c>
      <c r="C551" s="1" t="s">
        <v>543</v>
      </c>
      <c r="D551" s="27">
        <v>428090</v>
      </c>
      <c r="E551" s="5" t="s">
        <v>52</v>
      </c>
      <c r="F551" s="1" t="s">
        <v>649</v>
      </c>
      <c r="G551" s="14"/>
      <c r="H551" s="14"/>
      <c r="I551" s="14"/>
      <c r="J551" s="14"/>
      <c r="K551" s="14"/>
      <c r="L551" s="14"/>
      <c r="M551" s="1" t="s">
        <v>20</v>
      </c>
      <c r="N551" s="1" t="s">
        <v>21</v>
      </c>
      <c r="O551" s="1" t="s">
        <v>22</v>
      </c>
      <c r="P551" s="1" t="s">
        <v>23</v>
      </c>
      <c r="Q551" s="14">
        <v>0.100000000005821</v>
      </c>
      <c r="R551" s="14">
        <v>0</v>
      </c>
      <c r="S551" s="20">
        <v>0</v>
      </c>
      <c r="T551" s="30">
        <f t="shared" si="49"/>
        <v>0</v>
      </c>
      <c r="U551" s="30">
        <f t="shared" si="50"/>
        <v>0</v>
      </c>
      <c r="V551" s="30">
        <f t="shared" si="51"/>
        <v>0</v>
      </c>
      <c r="W551" s="20">
        <v>0</v>
      </c>
      <c r="X551" s="20">
        <v>0</v>
      </c>
      <c r="Y551" s="20">
        <v>0</v>
      </c>
      <c r="Z551" s="20">
        <v>0</v>
      </c>
      <c r="AA551" s="20">
        <v>0</v>
      </c>
      <c r="AB551" s="20">
        <v>0</v>
      </c>
      <c r="AC551" s="20">
        <v>0</v>
      </c>
      <c r="AD551" s="30">
        <f t="shared" si="52"/>
        <v>0</v>
      </c>
      <c r="AE551" s="30"/>
      <c r="AF551" s="30">
        <f t="shared" si="53"/>
        <v>0</v>
      </c>
      <c r="AG551" s="30"/>
      <c r="AH551" s="30">
        <f t="shared" si="54"/>
        <v>0</v>
      </c>
    </row>
    <row r="552" spans="1:34" x14ac:dyDescent="0.35">
      <c r="A552" t="s">
        <v>960</v>
      </c>
      <c r="B552" s="27">
        <v>8471260</v>
      </c>
      <c r="C552" s="1" t="s">
        <v>543</v>
      </c>
      <c r="D552" s="27">
        <v>432209</v>
      </c>
      <c r="E552" s="5" t="s">
        <v>138</v>
      </c>
      <c r="F552" s="1" t="s">
        <v>648</v>
      </c>
      <c r="G552" s="14"/>
      <c r="H552" s="14"/>
      <c r="I552" s="14"/>
      <c r="J552" s="14"/>
      <c r="K552" s="14"/>
      <c r="L552" s="14"/>
      <c r="M552" s="1" t="s">
        <v>20</v>
      </c>
      <c r="N552" s="1" t="s">
        <v>21</v>
      </c>
      <c r="O552" s="1" t="s">
        <v>22</v>
      </c>
      <c r="P552" s="1" t="s">
        <v>23</v>
      </c>
      <c r="Q552" s="14">
        <v>0.70000000000072804</v>
      </c>
      <c r="R552" s="14">
        <v>0</v>
      </c>
      <c r="S552" s="20">
        <v>0</v>
      </c>
      <c r="T552" s="30">
        <f t="shared" si="49"/>
        <v>0</v>
      </c>
      <c r="U552" s="30">
        <f t="shared" si="50"/>
        <v>0</v>
      </c>
      <c r="V552" s="30">
        <f t="shared" si="51"/>
        <v>0</v>
      </c>
      <c r="W552" s="20">
        <v>0</v>
      </c>
      <c r="X552" s="20">
        <v>0</v>
      </c>
      <c r="Y552" s="20">
        <v>0</v>
      </c>
      <c r="Z552" s="20">
        <v>0</v>
      </c>
      <c r="AA552" s="20">
        <v>0</v>
      </c>
      <c r="AB552" s="20">
        <v>0</v>
      </c>
      <c r="AC552" s="20">
        <v>0</v>
      </c>
      <c r="AD552" s="30">
        <f t="shared" si="52"/>
        <v>0</v>
      </c>
      <c r="AE552" s="30"/>
      <c r="AF552" s="30">
        <f t="shared" si="53"/>
        <v>0</v>
      </c>
      <c r="AG552" s="30"/>
      <c r="AH552" s="30">
        <f t="shared" si="54"/>
        <v>0</v>
      </c>
    </row>
    <row r="553" spans="1:34" x14ac:dyDescent="0.35">
      <c r="A553" t="s">
        <v>960</v>
      </c>
      <c r="B553" s="27">
        <v>8471260</v>
      </c>
      <c r="C553" s="1" t="s">
        <v>543</v>
      </c>
      <c r="D553" s="27">
        <v>435410</v>
      </c>
      <c r="E553" s="5" t="s">
        <v>58</v>
      </c>
      <c r="F553" s="1" t="s">
        <v>647</v>
      </c>
      <c r="G553" s="14"/>
      <c r="H553" s="14"/>
      <c r="I553" s="14"/>
      <c r="J553" s="14"/>
      <c r="K553" s="14"/>
      <c r="L553" s="14"/>
      <c r="M553" s="1" t="s">
        <v>20</v>
      </c>
      <c r="N553" s="1" t="s">
        <v>21</v>
      </c>
      <c r="O553" s="1" t="s">
        <v>22</v>
      </c>
      <c r="P553" s="1" t="s">
        <v>23</v>
      </c>
      <c r="Q553" s="14">
        <v>0.12999999988824101</v>
      </c>
      <c r="R553" s="14">
        <v>0</v>
      </c>
      <c r="S553" s="20">
        <v>0</v>
      </c>
      <c r="T553" s="30">
        <f t="shared" si="49"/>
        <v>0</v>
      </c>
      <c r="U553" s="30">
        <f t="shared" si="50"/>
        <v>0</v>
      </c>
      <c r="V553" s="30">
        <f t="shared" si="51"/>
        <v>0</v>
      </c>
      <c r="W553" s="20">
        <v>0</v>
      </c>
      <c r="X553" s="20">
        <v>0</v>
      </c>
      <c r="Y553" s="20">
        <v>0</v>
      </c>
      <c r="Z553" s="20">
        <v>0</v>
      </c>
      <c r="AA553" s="20">
        <v>0</v>
      </c>
      <c r="AB553" s="20">
        <v>0</v>
      </c>
      <c r="AC553" s="20">
        <v>155664.41</v>
      </c>
      <c r="AD553" s="30">
        <f t="shared" si="52"/>
        <v>0</v>
      </c>
      <c r="AE553" s="30"/>
      <c r="AF553" s="30">
        <f t="shared" si="53"/>
        <v>0</v>
      </c>
      <c r="AG553" s="30"/>
      <c r="AH553" s="30">
        <f t="shared" si="54"/>
        <v>0</v>
      </c>
    </row>
    <row r="554" spans="1:34" x14ac:dyDescent="0.35">
      <c r="A554" t="s">
        <v>960</v>
      </c>
      <c r="B554" s="27">
        <v>8471260</v>
      </c>
      <c r="C554" s="1" t="s">
        <v>543</v>
      </c>
      <c r="D554" s="27">
        <v>435530</v>
      </c>
      <c r="E554" s="5" t="s">
        <v>150</v>
      </c>
      <c r="F554" s="1" t="s">
        <v>646</v>
      </c>
      <c r="G554" s="14"/>
      <c r="H554" s="14"/>
      <c r="I554" s="14"/>
      <c r="J554" s="14"/>
      <c r="K554" s="14"/>
      <c r="L554" s="14"/>
      <c r="M554" s="1" t="s">
        <v>20</v>
      </c>
      <c r="N554" s="1" t="s">
        <v>21</v>
      </c>
      <c r="O554" s="1" t="s">
        <v>22</v>
      </c>
      <c r="P554" s="1" t="s">
        <v>23</v>
      </c>
      <c r="Q554" s="14">
        <v>0.84999999999990905</v>
      </c>
      <c r="R554" s="14">
        <v>0</v>
      </c>
      <c r="S554" s="20">
        <v>12000</v>
      </c>
      <c r="T554" s="30">
        <f t="shared" si="49"/>
        <v>10800</v>
      </c>
      <c r="U554" s="30">
        <f t="shared" si="50"/>
        <v>9600</v>
      </c>
      <c r="V554" s="30">
        <f t="shared" si="51"/>
        <v>8400</v>
      </c>
      <c r="W554" s="20">
        <v>12000</v>
      </c>
      <c r="X554" s="20">
        <v>12000</v>
      </c>
      <c r="Y554" s="20">
        <v>12000</v>
      </c>
      <c r="Z554" s="20">
        <v>12000</v>
      </c>
      <c r="AA554" s="20">
        <v>12000</v>
      </c>
      <c r="AB554" s="20">
        <v>0</v>
      </c>
      <c r="AC554" s="20">
        <v>0</v>
      </c>
      <c r="AD554" s="30">
        <f t="shared" si="52"/>
        <v>0</v>
      </c>
      <c r="AE554" s="30"/>
      <c r="AF554" s="30">
        <f t="shared" si="53"/>
        <v>0</v>
      </c>
      <c r="AG554" s="30"/>
      <c r="AH554" s="30">
        <f t="shared" si="54"/>
        <v>0</v>
      </c>
    </row>
    <row r="555" spans="1:34" x14ac:dyDescent="0.35">
      <c r="A555" t="s">
        <v>960</v>
      </c>
      <c r="B555" s="27">
        <v>8471260</v>
      </c>
      <c r="C555" s="1" t="s">
        <v>543</v>
      </c>
      <c r="D555" s="27">
        <v>436110</v>
      </c>
      <c r="E555" s="5" t="s">
        <v>64</v>
      </c>
      <c r="F555" s="1" t="s">
        <v>645</v>
      </c>
      <c r="G555" s="14"/>
      <c r="H555" s="14"/>
      <c r="I555" s="14"/>
      <c r="J555" s="14"/>
      <c r="K555" s="14"/>
      <c r="L555" s="14"/>
      <c r="M555" s="1" t="s">
        <v>20</v>
      </c>
      <c r="N555" s="1" t="s">
        <v>21</v>
      </c>
      <c r="O555" s="1" t="s">
        <v>22</v>
      </c>
      <c r="P555" s="1" t="s">
        <v>23</v>
      </c>
      <c r="Q555" s="14">
        <v>0.58000000001629803</v>
      </c>
      <c r="R555" s="14">
        <v>0</v>
      </c>
      <c r="S555" s="20">
        <v>13500</v>
      </c>
      <c r="T555" s="30">
        <f t="shared" si="49"/>
        <v>12150</v>
      </c>
      <c r="U555" s="30">
        <f t="shared" si="50"/>
        <v>10800</v>
      </c>
      <c r="V555" s="30">
        <f t="shared" si="51"/>
        <v>9450</v>
      </c>
      <c r="W555" s="20">
        <v>13500</v>
      </c>
      <c r="X555" s="20">
        <v>13500</v>
      </c>
      <c r="Y555" s="20">
        <v>13500</v>
      </c>
      <c r="Z555" s="20">
        <v>13500</v>
      </c>
      <c r="AA555" s="20">
        <v>13500</v>
      </c>
      <c r="AB555" s="20">
        <v>0</v>
      </c>
      <c r="AC555" s="20">
        <v>21450</v>
      </c>
      <c r="AD555" s="30">
        <f t="shared" si="52"/>
        <v>0</v>
      </c>
      <c r="AE555" s="30"/>
      <c r="AF555" s="30">
        <f t="shared" si="53"/>
        <v>0</v>
      </c>
      <c r="AG555" s="30"/>
      <c r="AH555" s="30">
        <f t="shared" si="54"/>
        <v>0</v>
      </c>
    </row>
    <row r="556" spans="1:34" x14ac:dyDescent="0.35">
      <c r="A556" t="s">
        <v>960</v>
      </c>
      <c r="B556" s="27">
        <v>8471260</v>
      </c>
      <c r="C556" s="1" t="s">
        <v>543</v>
      </c>
      <c r="D556" s="27">
        <v>436120</v>
      </c>
      <c r="E556" s="5" t="s">
        <v>431</v>
      </c>
      <c r="F556" s="1" t="s">
        <v>644</v>
      </c>
      <c r="G556" s="14"/>
      <c r="H556" s="14"/>
      <c r="I556" s="14"/>
      <c r="J556" s="14"/>
      <c r="K556" s="14"/>
      <c r="L556" s="14"/>
      <c r="M556" s="1" t="s">
        <v>20</v>
      </c>
      <c r="N556" s="1" t="s">
        <v>21</v>
      </c>
      <c r="O556" s="1" t="s">
        <v>22</v>
      </c>
      <c r="P556" s="1" t="s">
        <v>23</v>
      </c>
      <c r="Q556" s="14">
        <v>0.77999999999883596</v>
      </c>
      <c r="R556" s="14">
        <v>0</v>
      </c>
      <c r="S556" s="20">
        <v>0</v>
      </c>
      <c r="T556" s="30">
        <f t="shared" si="49"/>
        <v>0</v>
      </c>
      <c r="U556" s="30">
        <f t="shared" si="50"/>
        <v>0</v>
      </c>
      <c r="V556" s="30">
        <f t="shared" si="51"/>
        <v>0</v>
      </c>
      <c r="W556" s="20">
        <v>0</v>
      </c>
      <c r="X556" s="20">
        <v>0</v>
      </c>
      <c r="Y556" s="20">
        <v>0</v>
      </c>
      <c r="Z556" s="20">
        <v>0</v>
      </c>
      <c r="AA556" s="20">
        <v>0</v>
      </c>
      <c r="AB556" s="20">
        <v>0</v>
      </c>
      <c r="AC556" s="20">
        <v>0</v>
      </c>
      <c r="AD556" s="30">
        <f t="shared" si="52"/>
        <v>0</v>
      </c>
      <c r="AE556" s="30"/>
      <c r="AF556" s="30">
        <f t="shared" si="53"/>
        <v>0</v>
      </c>
      <c r="AG556" s="30"/>
      <c r="AH556" s="30">
        <f t="shared" si="54"/>
        <v>0</v>
      </c>
    </row>
    <row r="557" spans="1:34" x14ac:dyDescent="0.35">
      <c r="A557" t="s">
        <v>960</v>
      </c>
      <c r="B557" s="27">
        <v>8471270</v>
      </c>
      <c r="C557" s="1" t="s">
        <v>565</v>
      </c>
      <c r="D557" s="27">
        <v>425510</v>
      </c>
      <c r="E557" s="5" t="s">
        <v>37</v>
      </c>
      <c r="F557" s="1" t="s">
        <v>643</v>
      </c>
      <c r="G557" s="14"/>
      <c r="H557" s="14"/>
      <c r="I557" s="14"/>
      <c r="J557" s="14"/>
      <c r="K557" s="14"/>
      <c r="L557" s="14"/>
      <c r="M557" s="1" t="s">
        <v>20</v>
      </c>
      <c r="N557" s="1" t="s">
        <v>21</v>
      </c>
      <c r="O557" s="1" t="s">
        <v>22</v>
      </c>
      <c r="P557" s="1" t="s">
        <v>23</v>
      </c>
      <c r="Q557" s="14">
        <v>20927</v>
      </c>
      <c r="R557" s="14">
        <v>16512.95</v>
      </c>
      <c r="S557" s="20">
        <v>0</v>
      </c>
      <c r="T557" s="30">
        <f t="shared" si="49"/>
        <v>0</v>
      </c>
      <c r="U557" s="30">
        <f t="shared" si="50"/>
        <v>0</v>
      </c>
      <c r="V557" s="30">
        <f t="shared" si="51"/>
        <v>0</v>
      </c>
      <c r="W557" s="20">
        <v>0</v>
      </c>
      <c r="X557" s="20">
        <v>0</v>
      </c>
      <c r="Y557" s="20">
        <v>0</v>
      </c>
      <c r="Z557" s="20">
        <v>0</v>
      </c>
      <c r="AA557" s="20">
        <v>0</v>
      </c>
      <c r="AB557" s="20">
        <v>0</v>
      </c>
      <c r="AC557" s="20">
        <v>0</v>
      </c>
      <c r="AD557" s="30">
        <f t="shared" si="52"/>
        <v>0</v>
      </c>
      <c r="AE557" s="30"/>
      <c r="AF557" s="30">
        <f t="shared" si="53"/>
        <v>0</v>
      </c>
      <c r="AG557" s="30"/>
      <c r="AH557" s="30">
        <f t="shared" si="54"/>
        <v>0</v>
      </c>
    </row>
    <row r="558" spans="1:34" x14ac:dyDescent="0.35">
      <c r="A558" t="s">
        <v>960</v>
      </c>
      <c r="B558" s="27">
        <v>8471270</v>
      </c>
      <c r="C558" s="1" t="s">
        <v>565</v>
      </c>
      <c r="D558" s="27">
        <v>425900</v>
      </c>
      <c r="E558" s="5" t="s">
        <v>40</v>
      </c>
      <c r="F558" s="1" t="s">
        <v>642</v>
      </c>
      <c r="G558" s="14"/>
      <c r="H558" s="14"/>
      <c r="I558" s="14"/>
      <c r="J558" s="14"/>
      <c r="K558" s="14"/>
      <c r="L558" s="14"/>
      <c r="M558" s="1" t="s">
        <v>20</v>
      </c>
      <c r="N558" s="1" t="s">
        <v>21</v>
      </c>
      <c r="O558" s="1" t="s">
        <v>22</v>
      </c>
      <c r="P558" s="1" t="s">
        <v>23</v>
      </c>
      <c r="Q558" s="14">
        <v>150</v>
      </c>
      <c r="R558" s="14">
        <v>150</v>
      </c>
      <c r="S558" s="20">
        <v>50000</v>
      </c>
      <c r="T558" s="30">
        <f t="shared" si="49"/>
        <v>45000</v>
      </c>
      <c r="U558" s="30">
        <f t="shared" si="50"/>
        <v>40000</v>
      </c>
      <c r="V558" s="30">
        <f t="shared" si="51"/>
        <v>35000</v>
      </c>
      <c r="W558" s="20">
        <v>50000</v>
      </c>
      <c r="X558" s="20">
        <v>50000</v>
      </c>
      <c r="Y558" s="20">
        <v>50000</v>
      </c>
      <c r="Z558" s="20">
        <v>50000</v>
      </c>
      <c r="AA558" s="20">
        <v>50000</v>
      </c>
      <c r="AB558" s="20">
        <v>0</v>
      </c>
      <c r="AC558" s="20">
        <v>1250</v>
      </c>
      <c r="AD558" s="30">
        <f t="shared" si="52"/>
        <v>0</v>
      </c>
      <c r="AE558" s="30"/>
      <c r="AF558" s="30">
        <f t="shared" si="53"/>
        <v>0</v>
      </c>
      <c r="AG558" s="30"/>
      <c r="AH558" s="30">
        <f t="shared" si="54"/>
        <v>0</v>
      </c>
    </row>
    <row r="559" spans="1:34" x14ac:dyDescent="0.35">
      <c r="A559" t="s">
        <v>960</v>
      </c>
      <c r="B559" s="27">
        <v>8471270</v>
      </c>
      <c r="C559" s="1" t="s">
        <v>565</v>
      </c>
      <c r="D559" s="27">
        <v>428090</v>
      </c>
      <c r="E559" s="5" t="s">
        <v>52</v>
      </c>
      <c r="F559" s="1" t="s">
        <v>641</v>
      </c>
      <c r="G559" s="14"/>
      <c r="H559" s="14"/>
      <c r="I559" s="14"/>
      <c r="J559" s="14"/>
      <c r="K559" s="14"/>
      <c r="L559" s="14"/>
      <c r="M559" s="1" t="s">
        <v>20</v>
      </c>
      <c r="N559" s="1" t="s">
        <v>21</v>
      </c>
      <c r="O559" s="1" t="s">
        <v>22</v>
      </c>
      <c r="P559" s="1" t="s">
        <v>23</v>
      </c>
      <c r="Q559" s="14">
        <v>13309</v>
      </c>
      <c r="R559" s="14">
        <v>13308.7</v>
      </c>
      <c r="S559" s="20">
        <v>300000</v>
      </c>
      <c r="T559" s="30">
        <f t="shared" si="49"/>
        <v>270000</v>
      </c>
      <c r="U559" s="30">
        <f t="shared" si="50"/>
        <v>240000</v>
      </c>
      <c r="V559" s="30">
        <f t="shared" si="51"/>
        <v>210000</v>
      </c>
      <c r="W559" s="20">
        <v>300000</v>
      </c>
      <c r="X559" s="20">
        <v>300000</v>
      </c>
      <c r="Y559" s="20">
        <v>300000</v>
      </c>
      <c r="Z559" s="20">
        <v>300000</v>
      </c>
      <c r="AA559" s="20">
        <v>300000</v>
      </c>
      <c r="AB559" s="20">
        <v>0</v>
      </c>
      <c r="AC559" s="20">
        <v>8898.0400000000009</v>
      </c>
      <c r="AD559" s="30">
        <f t="shared" si="52"/>
        <v>0</v>
      </c>
      <c r="AE559" s="30"/>
      <c r="AF559" s="30">
        <f t="shared" si="53"/>
        <v>0</v>
      </c>
      <c r="AG559" s="30"/>
      <c r="AH559" s="30">
        <f t="shared" si="54"/>
        <v>0</v>
      </c>
    </row>
    <row r="560" spans="1:34" x14ac:dyDescent="0.35">
      <c r="A560" t="s">
        <v>960</v>
      </c>
      <c r="B560" s="27">
        <v>8471270</v>
      </c>
      <c r="C560" s="1" t="s">
        <v>565</v>
      </c>
      <c r="D560" s="27">
        <v>436110</v>
      </c>
      <c r="E560" s="5" t="s">
        <v>64</v>
      </c>
      <c r="F560" s="1" t="s">
        <v>640</v>
      </c>
      <c r="G560" s="14"/>
      <c r="H560" s="14"/>
      <c r="I560" s="14"/>
      <c r="J560" s="14"/>
      <c r="K560" s="14"/>
      <c r="L560" s="14"/>
      <c r="M560" s="1" t="s">
        <v>20</v>
      </c>
      <c r="N560" s="1" t="s">
        <v>21</v>
      </c>
      <c r="O560" s="1" t="s">
        <v>22</v>
      </c>
      <c r="P560" s="1" t="s">
        <v>23</v>
      </c>
      <c r="Q560" s="14">
        <v>1</v>
      </c>
      <c r="R560" s="14">
        <v>0</v>
      </c>
      <c r="S560" s="20">
        <v>50000</v>
      </c>
      <c r="T560" s="30">
        <f t="shared" si="49"/>
        <v>45000</v>
      </c>
      <c r="U560" s="30">
        <f t="shared" si="50"/>
        <v>40000</v>
      </c>
      <c r="V560" s="30">
        <f t="shared" si="51"/>
        <v>35000</v>
      </c>
      <c r="W560" s="20">
        <v>50000</v>
      </c>
      <c r="X560" s="20">
        <v>50000</v>
      </c>
      <c r="Y560" s="20">
        <v>50000</v>
      </c>
      <c r="Z560" s="20">
        <v>50000</v>
      </c>
      <c r="AA560" s="20">
        <v>50000</v>
      </c>
      <c r="AB560" s="20">
        <v>2000</v>
      </c>
      <c r="AC560" s="20">
        <v>0</v>
      </c>
      <c r="AD560" s="30">
        <f t="shared" si="52"/>
        <v>0</v>
      </c>
      <c r="AE560" s="30"/>
      <c r="AF560" s="30">
        <f t="shared" si="53"/>
        <v>0</v>
      </c>
      <c r="AG560" s="30"/>
      <c r="AH560" s="30">
        <f t="shared" si="54"/>
        <v>0</v>
      </c>
    </row>
    <row r="561" spans="1:35" x14ac:dyDescent="0.35">
      <c r="A561" t="s">
        <v>960</v>
      </c>
      <c r="B561" s="27">
        <v>8471280</v>
      </c>
      <c r="C561" s="1" t="s">
        <v>572</v>
      </c>
      <c r="D561" s="27">
        <v>425100</v>
      </c>
      <c r="E561" s="5" t="s">
        <v>79</v>
      </c>
      <c r="F561" s="1" t="s">
        <v>639</v>
      </c>
      <c r="G561" s="14"/>
      <c r="H561" s="14"/>
      <c r="I561" s="14"/>
      <c r="J561" s="14"/>
      <c r="K561" s="14"/>
      <c r="L561" s="14"/>
      <c r="M561" s="1" t="s">
        <v>20</v>
      </c>
      <c r="N561" s="1" t="s">
        <v>21</v>
      </c>
      <c r="O561" s="1" t="s">
        <v>22</v>
      </c>
      <c r="P561" s="1" t="s">
        <v>23</v>
      </c>
      <c r="Q561" s="14">
        <v>0</v>
      </c>
      <c r="R561" s="14">
        <v>0</v>
      </c>
      <c r="S561" s="20">
        <v>2500</v>
      </c>
      <c r="T561" s="30">
        <f t="shared" si="49"/>
        <v>2250</v>
      </c>
      <c r="U561" s="30">
        <f t="shared" si="50"/>
        <v>2000</v>
      </c>
      <c r="V561" s="30">
        <f t="shared" si="51"/>
        <v>1750</v>
      </c>
      <c r="W561" s="20">
        <v>2500</v>
      </c>
      <c r="X561" s="20">
        <v>2500</v>
      </c>
      <c r="Y561" s="20">
        <v>2500</v>
      </c>
      <c r="Z561" s="20">
        <v>2500</v>
      </c>
      <c r="AA561" s="20">
        <v>2500</v>
      </c>
      <c r="AB561" s="20">
        <v>0</v>
      </c>
      <c r="AC561" s="20">
        <v>0</v>
      </c>
      <c r="AD561" s="30">
        <f t="shared" si="52"/>
        <v>0</v>
      </c>
      <c r="AE561" s="30"/>
      <c r="AF561" s="30">
        <f t="shared" si="53"/>
        <v>0</v>
      </c>
      <c r="AG561" s="30"/>
      <c r="AH561" s="30">
        <f t="shared" si="54"/>
        <v>0</v>
      </c>
    </row>
    <row r="562" spans="1:35" x14ac:dyDescent="0.35">
      <c r="A562" t="s">
        <v>960</v>
      </c>
      <c r="B562" s="27">
        <v>8471280</v>
      </c>
      <c r="C562" s="1" t="s">
        <v>572</v>
      </c>
      <c r="D562" s="27">
        <v>425760</v>
      </c>
      <c r="E562" s="5" t="s">
        <v>169</v>
      </c>
      <c r="F562" s="1" t="s">
        <v>638</v>
      </c>
      <c r="G562" s="14"/>
      <c r="H562" s="14"/>
      <c r="I562" s="14"/>
      <c r="J562" s="14"/>
      <c r="K562" s="14"/>
      <c r="L562" s="14"/>
      <c r="M562" s="1" t="s">
        <v>20</v>
      </c>
      <c r="N562" s="1" t="s">
        <v>21</v>
      </c>
      <c r="O562" s="1" t="s">
        <v>22</v>
      </c>
      <c r="P562" s="1" t="s">
        <v>23</v>
      </c>
      <c r="Q562" s="14">
        <v>0</v>
      </c>
      <c r="R562" s="14">
        <v>0</v>
      </c>
      <c r="S562" s="20">
        <v>30000</v>
      </c>
      <c r="T562" s="30">
        <f t="shared" si="49"/>
        <v>27000</v>
      </c>
      <c r="U562" s="30">
        <f t="shared" si="50"/>
        <v>24000</v>
      </c>
      <c r="V562" s="30">
        <f t="shared" si="51"/>
        <v>21000</v>
      </c>
      <c r="W562" s="20">
        <v>30000</v>
      </c>
      <c r="X562" s="20">
        <v>30000</v>
      </c>
      <c r="Y562" s="20">
        <v>30000</v>
      </c>
      <c r="Z562" s="20">
        <v>30000</v>
      </c>
      <c r="AA562" s="20">
        <v>30000</v>
      </c>
      <c r="AB562" s="20">
        <v>0</v>
      </c>
      <c r="AC562" s="20">
        <v>0</v>
      </c>
      <c r="AD562" s="30">
        <f t="shared" si="52"/>
        <v>0</v>
      </c>
      <c r="AE562" s="30"/>
      <c r="AF562" s="30">
        <f t="shared" si="53"/>
        <v>0</v>
      </c>
      <c r="AG562" s="30"/>
      <c r="AH562" s="30">
        <f t="shared" si="54"/>
        <v>0</v>
      </c>
    </row>
    <row r="563" spans="1:35" x14ac:dyDescent="0.35">
      <c r="A563" t="s">
        <v>960</v>
      </c>
      <c r="B563" s="27">
        <v>8471280</v>
      </c>
      <c r="C563" s="1" t="s">
        <v>572</v>
      </c>
      <c r="D563" s="27">
        <v>432170</v>
      </c>
      <c r="E563" s="5" t="s">
        <v>389</v>
      </c>
      <c r="F563" s="1" t="s">
        <v>637</v>
      </c>
      <c r="G563" s="14"/>
      <c r="H563" s="14"/>
      <c r="I563" s="14"/>
      <c r="J563" s="14"/>
      <c r="K563" s="14"/>
      <c r="L563" s="14"/>
      <c r="M563" s="1" t="s">
        <v>20</v>
      </c>
      <c r="N563" s="1" t="s">
        <v>21</v>
      </c>
      <c r="O563" s="1" t="s">
        <v>22</v>
      </c>
      <c r="P563" s="1" t="s">
        <v>23</v>
      </c>
      <c r="Q563" s="14">
        <v>0</v>
      </c>
      <c r="R563" s="14">
        <v>0</v>
      </c>
      <c r="S563" s="20">
        <v>200000</v>
      </c>
      <c r="T563" s="30">
        <f t="shared" si="49"/>
        <v>180000</v>
      </c>
      <c r="U563" s="30">
        <f t="shared" si="50"/>
        <v>160000</v>
      </c>
      <c r="V563" s="30">
        <f t="shared" si="51"/>
        <v>140000</v>
      </c>
      <c r="W563" s="20">
        <v>200000</v>
      </c>
      <c r="X563" s="20">
        <v>200000</v>
      </c>
      <c r="Y563" s="20">
        <v>200000</v>
      </c>
      <c r="Z563" s="20">
        <v>200000</v>
      </c>
      <c r="AA563" s="20">
        <v>200000</v>
      </c>
      <c r="AB563" s="20">
        <v>0</v>
      </c>
      <c r="AC563" s="20">
        <v>58140</v>
      </c>
      <c r="AD563" s="30">
        <f t="shared" si="52"/>
        <v>0</v>
      </c>
      <c r="AE563" s="30"/>
      <c r="AF563" s="30">
        <f t="shared" si="53"/>
        <v>0</v>
      </c>
      <c r="AG563" s="30"/>
      <c r="AH563" s="30">
        <f t="shared" si="54"/>
        <v>0</v>
      </c>
    </row>
    <row r="564" spans="1:35" x14ac:dyDescent="0.35">
      <c r="A564" t="s">
        <v>960</v>
      </c>
      <c r="B564" s="27">
        <v>8471280</v>
      </c>
      <c r="C564" s="1" t="s">
        <v>572</v>
      </c>
      <c r="D564" s="27">
        <v>435340</v>
      </c>
      <c r="E564" s="5" t="s">
        <v>239</v>
      </c>
      <c r="F564" s="1" t="s">
        <v>636</v>
      </c>
      <c r="G564" s="14"/>
      <c r="H564" s="14"/>
      <c r="I564" s="14"/>
      <c r="J564" s="14"/>
      <c r="K564" s="14"/>
      <c r="L564" s="14"/>
      <c r="M564" s="1" t="s">
        <v>20</v>
      </c>
      <c r="N564" s="1" t="s">
        <v>21</v>
      </c>
      <c r="O564" s="1" t="s">
        <v>22</v>
      </c>
      <c r="P564" s="1" t="s">
        <v>23</v>
      </c>
      <c r="Q564" s="14">
        <v>1</v>
      </c>
      <c r="R564" s="14">
        <v>0</v>
      </c>
      <c r="S564" s="20">
        <v>10000</v>
      </c>
      <c r="T564" s="30">
        <f t="shared" si="49"/>
        <v>9000</v>
      </c>
      <c r="U564" s="30">
        <f t="shared" si="50"/>
        <v>8000</v>
      </c>
      <c r="V564" s="30">
        <f t="shared" si="51"/>
        <v>7000</v>
      </c>
      <c r="W564" s="20">
        <v>10000</v>
      </c>
      <c r="X564" s="20">
        <v>10000</v>
      </c>
      <c r="Y564" s="20">
        <v>10000</v>
      </c>
      <c r="Z564" s="20">
        <v>10000</v>
      </c>
      <c r="AA564" s="20">
        <v>10000</v>
      </c>
      <c r="AB564" s="20">
        <v>0</v>
      </c>
      <c r="AC564" s="20">
        <v>0</v>
      </c>
      <c r="AD564" s="30">
        <f t="shared" si="52"/>
        <v>0</v>
      </c>
      <c r="AE564" s="30"/>
      <c r="AF564" s="30">
        <f t="shared" si="53"/>
        <v>0</v>
      </c>
      <c r="AG564" s="30"/>
      <c r="AH564" s="30">
        <f t="shared" si="54"/>
        <v>0</v>
      </c>
    </row>
    <row r="565" spans="1:35" x14ac:dyDescent="0.35">
      <c r="A565" t="s">
        <v>960</v>
      </c>
      <c r="B565" s="27">
        <v>8471280</v>
      </c>
      <c r="C565" s="1" t="s">
        <v>572</v>
      </c>
      <c r="D565" s="27">
        <v>435530</v>
      </c>
      <c r="E565" s="5" t="s">
        <v>150</v>
      </c>
      <c r="F565" s="1" t="s">
        <v>635</v>
      </c>
      <c r="G565" s="14"/>
      <c r="H565" s="14"/>
      <c r="I565" s="14"/>
      <c r="J565" s="14"/>
      <c r="K565" s="14"/>
      <c r="L565" s="14"/>
      <c r="M565" s="1" t="s">
        <v>20</v>
      </c>
      <c r="N565" s="1" t="s">
        <v>21</v>
      </c>
      <c r="O565" s="1" t="s">
        <v>22</v>
      </c>
      <c r="P565" s="1" t="s">
        <v>23</v>
      </c>
      <c r="Q565" s="14">
        <v>895</v>
      </c>
      <c r="R565" s="14">
        <v>894.29</v>
      </c>
      <c r="S565" s="20">
        <v>5000</v>
      </c>
      <c r="T565" s="30">
        <f t="shared" si="49"/>
        <v>4500</v>
      </c>
      <c r="U565" s="30">
        <f t="shared" si="50"/>
        <v>4000</v>
      </c>
      <c r="V565" s="30">
        <f t="shared" si="51"/>
        <v>3500</v>
      </c>
      <c r="W565" s="20">
        <v>5000</v>
      </c>
      <c r="X565" s="20">
        <v>5000</v>
      </c>
      <c r="Y565" s="20">
        <v>5000</v>
      </c>
      <c r="Z565" s="20">
        <v>5000</v>
      </c>
      <c r="AA565" s="20">
        <v>5000</v>
      </c>
      <c r="AB565" s="20">
        <v>4158.7</v>
      </c>
      <c r="AC565" s="20">
        <v>740</v>
      </c>
      <c r="AD565" s="30">
        <f t="shared" si="52"/>
        <v>0</v>
      </c>
      <c r="AE565" s="30"/>
      <c r="AF565" s="30">
        <f t="shared" si="53"/>
        <v>0</v>
      </c>
      <c r="AG565" s="30"/>
      <c r="AH565" s="30">
        <f t="shared" si="54"/>
        <v>0</v>
      </c>
    </row>
    <row r="566" spans="1:35" x14ac:dyDescent="0.35">
      <c r="A566" t="s">
        <v>962</v>
      </c>
      <c r="B566" s="27">
        <v>8471305</v>
      </c>
      <c r="C566" s="1" t="s">
        <v>579</v>
      </c>
      <c r="D566" s="27">
        <v>425741</v>
      </c>
      <c r="E566" s="5" t="s">
        <v>633</v>
      </c>
      <c r="F566" s="1" t="s">
        <v>632</v>
      </c>
      <c r="G566" s="14"/>
      <c r="H566" s="14"/>
      <c r="I566" s="14"/>
      <c r="J566" s="14"/>
      <c r="K566" s="14"/>
      <c r="L566" s="14"/>
      <c r="M566" s="1" t="s">
        <v>20</v>
      </c>
      <c r="N566" s="1" t="s">
        <v>21</v>
      </c>
      <c r="O566" s="1" t="s">
        <v>22</v>
      </c>
      <c r="P566" s="1" t="s">
        <v>23</v>
      </c>
      <c r="Q566" s="14">
        <v>5265867.38</v>
      </c>
      <c r="R566" s="14">
        <v>5265866.68</v>
      </c>
      <c r="S566" s="20">
        <v>0</v>
      </c>
      <c r="T566" s="30">
        <f t="shared" si="49"/>
        <v>0</v>
      </c>
      <c r="U566" s="30">
        <f t="shared" si="50"/>
        <v>0</v>
      </c>
      <c r="V566" s="30">
        <f t="shared" si="51"/>
        <v>0</v>
      </c>
      <c r="W566" s="20">
        <v>315000</v>
      </c>
      <c r="X566" s="20">
        <v>330750</v>
      </c>
      <c r="Y566" s="20">
        <v>0</v>
      </c>
      <c r="Z566" s="20">
        <f>W566</f>
        <v>315000</v>
      </c>
      <c r="AA566" s="20">
        <f>X566</f>
        <v>330750</v>
      </c>
      <c r="AB566" s="20">
        <v>802490</v>
      </c>
      <c r="AC566" s="20">
        <v>3126671</v>
      </c>
      <c r="AD566" s="30">
        <f t="shared" si="52"/>
        <v>0</v>
      </c>
      <c r="AE566" s="30"/>
      <c r="AF566" s="30">
        <f t="shared" si="53"/>
        <v>0</v>
      </c>
      <c r="AG566" s="30"/>
      <c r="AH566" s="30">
        <f t="shared" si="54"/>
        <v>0</v>
      </c>
    </row>
    <row r="567" spans="1:35" x14ac:dyDescent="0.35">
      <c r="A567" t="s">
        <v>953</v>
      </c>
      <c r="B567" s="23">
        <v>8470140</v>
      </c>
      <c r="C567" t="s">
        <v>77</v>
      </c>
      <c r="D567" s="27">
        <v>492310</v>
      </c>
      <c r="E567" s="5" t="s">
        <v>871</v>
      </c>
      <c r="F567" t="s">
        <v>933</v>
      </c>
      <c r="G567" s="20">
        <v>200000</v>
      </c>
      <c r="H567" s="20">
        <v>200000</v>
      </c>
      <c r="I567" s="20">
        <v>192455</v>
      </c>
      <c r="J567" s="20">
        <v>0</v>
      </c>
      <c r="K567" s="20">
        <v>0</v>
      </c>
      <c r="L567" s="20">
        <v>7545</v>
      </c>
      <c r="M567" t="s">
        <v>20</v>
      </c>
      <c r="N567" t="s">
        <v>21</v>
      </c>
      <c r="O567" t="s">
        <v>864</v>
      </c>
      <c r="P567" t="s">
        <v>863</v>
      </c>
      <c r="Q567" s="20">
        <v>0</v>
      </c>
      <c r="R567" s="20">
        <v>0</v>
      </c>
      <c r="S567" s="20">
        <v>200000</v>
      </c>
      <c r="T567" s="30">
        <f t="shared" si="49"/>
        <v>180000</v>
      </c>
      <c r="U567" s="30">
        <f t="shared" si="50"/>
        <v>160000</v>
      </c>
      <c r="V567" s="30">
        <f t="shared" si="51"/>
        <v>140000</v>
      </c>
      <c r="W567" s="20">
        <v>200000</v>
      </c>
      <c r="X567" s="20">
        <v>200000</v>
      </c>
      <c r="Y567" s="20">
        <v>200000</v>
      </c>
      <c r="Z567" s="20">
        <v>200000</v>
      </c>
      <c r="AA567" s="20">
        <v>200000</v>
      </c>
      <c r="AB567" s="20">
        <v>0</v>
      </c>
      <c r="AC567" s="20">
        <v>0</v>
      </c>
      <c r="AD567" s="30">
        <f t="shared" si="52"/>
        <v>0</v>
      </c>
      <c r="AE567" s="30"/>
      <c r="AF567" s="30">
        <f t="shared" si="53"/>
        <v>0</v>
      </c>
      <c r="AG567" s="30"/>
      <c r="AH567" s="30">
        <f t="shared" si="54"/>
        <v>0</v>
      </c>
    </row>
    <row r="568" spans="1:35" x14ac:dyDescent="0.35">
      <c r="A568" t="s">
        <v>920</v>
      </c>
      <c r="B568" s="23">
        <v>8470220</v>
      </c>
      <c r="C568" t="s">
        <v>920</v>
      </c>
      <c r="D568" s="27">
        <v>492316</v>
      </c>
      <c r="E568" s="5" t="s">
        <v>138</v>
      </c>
      <c r="F568" t="s">
        <v>919</v>
      </c>
      <c r="G568" s="20">
        <v>160720</v>
      </c>
      <c r="H568" s="20">
        <v>160720</v>
      </c>
      <c r="I568" s="20">
        <v>10720</v>
      </c>
      <c r="K568" s="20">
        <v>150000</v>
      </c>
      <c r="L568" s="20">
        <v>0</v>
      </c>
      <c r="M568" t="s">
        <v>20</v>
      </c>
      <c r="N568" t="s">
        <v>21</v>
      </c>
      <c r="O568" t="s">
        <v>864</v>
      </c>
      <c r="P568" t="s">
        <v>863</v>
      </c>
      <c r="Q568" s="20">
        <v>1641944</v>
      </c>
      <c r="R568" s="20">
        <v>1481224.01</v>
      </c>
      <c r="S568" s="20">
        <v>200000</v>
      </c>
      <c r="T568" s="30">
        <f t="shared" si="49"/>
        <v>180000</v>
      </c>
      <c r="U568" s="30">
        <f t="shared" si="50"/>
        <v>160000</v>
      </c>
      <c r="V568" s="30">
        <f t="shared" si="51"/>
        <v>140000</v>
      </c>
      <c r="W568" s="20">
        <v>200000</v>
      </c>
      <c r="X568" s="20">
        <f>W568</f>
        <v>200000</v>
      </c>
      <c r="Y568" s="246">
        <v>0</v>
      </c>
      <c r="Z568" s="246">
        <v>0</v>
      </c>
      <c r="AA568" s="246">
        <v>0</v>
      </c>
      <c r="AB568" s="20">
        <v>0</v>
      </c>
      <c r="AC568" s="20">
        <v>2004424.24</v>
      </c>
      <c r="AD568" s="30">
        <f t="shared" si="52"/>
        <v>200000</v>
      </c>
      <c r="AE568" s="253" t="s">
        <v>6147</v>
      </c>
      <c r="AF568" s="30">
        <f t="shared" si="53"/>
        <v>200000</v>
      </c>
      <c r="AG568" s="242" t="s">
        <v>6147</v>
      </c>
      <c r="AH568" s="30">
        <f t="shared" si="54"/>
        <v>200000</v>
      </c>
      <c r="AI568" s="252" t="s">
        <v>6147</v>
      </c>
    </row>
    <row r="569" spans="1:35" x14ac:dyDescent="0.35">
      <c r="A569" t="s">
        <v>950</v>
      </c>
      <c r="B569" s="23">
        <v>8470310</v>
      </c>
      <c r="C569" t="s">
        <v>154</v>
      </c>
      <c r="D569" s="27">
        <v>492316</v>
      </c>
      <c r="E569" s="5" t="s">
        <v>138</v>
      </c>
      <c r="F569" t="s">
        <v>917</v>
      </c>
      <c r="G569" s="20">
        <v>759151</v>
      </c>
      <c r="H569" s="20">
        <v>759151</v>
      </c>
      <c r="I569" s="20">
        <v>4619</v>
      </c>
      <c r="J569" s="20">
        <v>637243.48</v>
      </c>
      <c r="K569" s="20">
        <v>98213</v>
      </c>
      <c r="L569" s="20">
        <v>19075.52</v>
      </c>
      <c r="M569" t="s">
        <v>20</v>
      </c>
      <c r="N569" t="s">
        <v>21</v>
      </c>
      <c r="O569" t="s">
        <v>864</v>
      </c>
      <c r="P569" t="s">
        <v>863</v>
      </c>
      <c r="Q569" s="20">
        <v>434000</v>
      </c>
      <c r="R569" s="20">
        <v>433999</v>
      </c>
      <c r="S569" s="20">
        <v>1362350</v>
      </c>
      <c r="T569" s="30">
        <f t="shared" si="49"/>
        <v>1226115</v>
      </c>
      <c r="U569" s="30">
        <f t="shared" si="50"/>
        <v>1089880</v>
      </c>
      <c r="V569" s="30">
        <f t="shared" si="51"/>
        <v>953644.99999999988</v>
      </c>
      <c r="W569" s="20">
        <v>919577</v>
      </c>
      <c r="X569" s="20">
        <v>841664</v>
      </c>
      <c r="Y569" s="20">
        <v>1362350</v>
      </c>
      <c r="Z569" s="20">
        <v>919577</v>
      </c>
      <c r="AA569" s="20">
        <v>841664</v>
      </c>
      <c r="AB569" s="20">
        <v>148831.26</v>
      </c>
      <c r="AC569" s="20">
        <v>0</v>
      </c>
      <c r="AD569" s="30">
        <f t="shared" si="52"/>
        <v>0</v>
      </c>
      <c r="AE569" s="30"/>
      <c r="AF569" s="30">
        <f t="shared" si="53"/>
        <v>0</v>
      </c>
      <c r="AG569" s="30"/>
      <c r="AH569" s="30">
        <f t="shared" si="54"/>
        <v>0</v>
      </c>
    </row>
    <row r="570" spans="1:35" x14ac:dyDescent="0.35">
      <c r="A570" t="s">
        <v>950</v>
      </c>
      <c r="B570" s="23">
        <v>8470315</v>
      </c>
      <c r="C570" t="s">
        <v>166</v>
      </c>
      <c r="D570" s="27">
        <v>492316</v>
      </c>
      <c r="E570" s="5" t="s">
        <v>138</v>
      </c>
      <c r="F570" t="s">
        <v>916</v>
      </c>
      <c r="G570" s="20">
        <v>109201</v>
      </c>
      <c r="H570" s="20">
        <v>109201</v>
      </c>
      <c r="J570" s="20">
        <v>0</v>
      </c>
      <c r="K570" s="20">
        <v>108878.38</v>
      </c>
      <c r="L570" s="20">
        <v>322.619999999995</v>
      </c>
      <c r="M570" t="s">
        <v>20</v>
      </c>
      <c r="N570" t="s">
        <v>21</v>
      </c>
      <c r="O570" t="s">
        <v>864</v>
      </c>
      <c r="P570" t="s">
        <v>863</v>
      </c>
      <c r="Q570" s="20">
        <v>187000</v>
      </c>
      <c r="R570" s="20">
        <v>187000</v>
      </c>
      <c r="S570" s="20">
        <v>1018528</v>
      </c>
      <c r="T570" s="30">
        <f t="shared" si="49"/>
        <v>916675.20000000007</v>
      </c>
      <c r="U570" s="30">
        <f t="shared" si="50"/>
        <v>814822.40000000002</v>
      </c>
      <c r="V570" s="30">
        <f t="shared" si="51"/>
        <v>712969.6</v>
      </c>
      <c r="W570" s="20">
        <v>766002</v>
      </c>
      <c r="X570" s="20">
        <v>419998</v>
      </c>
      <c r="Y570" s="20">
        <v>1018528</v>
      </c>
      <c r="Z570" s="20">
        <v>766002</v>
      </c>
      <c r="AA570" s="20">
        <v>419998</v>
      </c>
      <c r="AB570" s="20">
        <v>6903766.7400000002</v>
      </c>
      <c r="AC570" s="20">
        <v>113193.5</v>
      </c>
      <c r="AD570" s="30">
        <f t="shared" si="52"/>
        <v>0</v>
      </c>
      <c r="AE570" s="30"/>
      <c r="AF570" s="30">
        <f t="shared" si="53"/>
        <v>0</v>
      </c>
      <c r="AG570" s="30"/>
      <c r="AH570" s="30">
        <f t="shared" si="54"/>
        <v>0</v>
      </c>
    </row>
    <row r="571" spans="1:35" x14ac:dyDescent="0.35">
      <c r="A571" t="s">
        <v>950</v>
      </c>
      <c r="B571" s="23">
        <v>8470325</v>
      </c>
      <c r="C571" t="s">
        <v>190</v>
      </c>
      <c r="D571" s="27">
        <v>492316</v>
      </c>
      <c r="E571" s="5" t="s">
        <v>138</v>
      </c>
      <c r="F571" t="s">
        <v>913</v>
      </c>
      <c r="G571" s="20">
        <v>224144</v>
      </c>
      <c r="H571" s="20">
        <v>224144</v>
      </c>
      <c r="I571" s="20">
        <v>125060</v>
      </c>
      <c r="J571" s="20">
        <v>46550</v>
      </c>
      <c r="K571" s="20">
        <v>39743</v>
      </c>
      <c r="L571" s="20">
        <v>12791</v>
      </c>
      <c r="M571" t="s">
        <v>20</v>
      </c>
      <c r="N571" t="s">
        <v>21</v>
      </c>
      <c r="O571" t="s">
        <v>864</v>
      </c>
      <c r="P571" t="s">
        <v>863</v>
      </c>
      <c r="Q571" s="20">
        <v>767182</v>
      </c>
      <c r="R571" s="20">
        <v>707801.04</v>
      </c>
      <c r="S571" s="20">
        <v>889288</v>
      </c>
      <c r="T571" s="30">
        <f t="shared" si="49"/>
        <v>800359.20000000007</v>
      </c>
      <c r="U571" s="30">
        <f t="shared" si="50"/>
        <v>711430.4</v>
      </c>
      <c r="V571" s="30">
        <f t="shared" si="51"/>
        <v>622501.6</v>
      </c>
      <c r="W571" s="20">
        <v>792429</v>
      </c>
      <c r="X571" s="20">
        <v>1394090</v>
      </c>
      <c r="Y571" s="20">
        <v>889288</v>
      </c>
      <c r="Z571" s="20">
        <v>792429</v>
      </c>
      <c r="AA571" s="20">
        <v>1394090</v>
      </c>
      <c r="AB571" s="20">
        <v>322371</v>
      </c>
      <c r="AC571" s="20">
        <v>-3137.8</v>
      </c>
      <c r="AD571" s="30">
        <f t="shared" si="52"/>
        <v>0</v>
      </c>
      <c r="AE571" s="30"/>
      <c r="AF571" s="30">
        <f t="shared" si="53"/>
        <v>0</v>
      </c>
      <c r="AG571" s="30"/>
      <c r="AH571" s="30">
        <f t="shared" si="54"/>
        <v>0</v>
      </c>
    </row>
    <row r="572" spans="1:35" x14ac:dyDescent="0.35">
      <c r="A572" t="s">
        <v>950</v>
      </c>
      <c r="B572" s="23">
        <v>8470330</v>
      </c>
      <c r="C572" t="s">
        <v>199</v>
      </c>
      <c r="D572" s="27">
        <v>492316</v>
      </c>
      <c r="E572" s="5" t="s">
        <v>138</v>
      </c>
      <c r="F572" t="s">
        <v>912</v>
      </c>
      <c r="G572" s="20">
        <v>233948</v>
      </c>
      <c r="H572" s="20">
        <v>233948</v>
      </c>
      <c r="J572" s="20">
        <v>232000</v>
      </c>
      <c r="L572" s="20">
        <v>1948</v>
      </c>
      <c r="M572" t="s">
        <v>20</v>
      </c>
      <c r="N572" t="s">
        <v>21</v>
      </c>
      <c r="O572" t="s">
        <v>864</v>
      </c>
      <c r="P572" t="s">
        <v>863</v>
      </c>
      <c r="Q572" s="20">
        <v>585250</v>
      </c>
      <c r="R572" s="20">
        <v>585058.63</v>
      </c>
      <c r="S572" s="20">
        <v>664000</v>
      </c>
      <c r="T572" s="30">
        <f t="shared" si="49"/>
        <v>597600</v>
      </c>
      <c r="U572" s="30">
        <f t="shared" si="50"/>
        <v>531200</v>
      </c>
      <c r="V572" s="30">
        <f t="shared" si="51"/>
        <v>464799.99999999994</v>
      </c>
      <c r="W572" s="20">
        <v>675000</v>
      </c>
      <c r="X572" s="20">
        <v>864000</v>
      </c>
      <c r="Y572" s="20">
        <v>664000</v>
      </c>
      <c r="Z572" s="20">
        <v>675000</v>
      </c>
      <c r="AA572" s="20">
        <v>864000</v>
      </c>
      <c r="AB572" s="20">
        <v>402014.4</v>
      </c>
      <c r="AC572" s="20">
        <v>441732.4</v>
      </c>
      <c r="AD572" s="30">
        <f t="shared" si="52"/>
        <v>0</v>
      </c>
      <c r="AE572" s="30"/>
      <c r="AF572" s="30">
        <f t="shared" si="53"/>
        <v>0</v>
      </c>
      <c r="AG572" s="30"/>
      <c r="AH572" s="30">
        <f t="shared" si="54"/>
        <v>0</v>
      </c>
    </row>
    <row r="573" spans="1:35" x14ac:dyDescent="0.35">
      <c r="A573" t="s">
        <v>950</v>
      </c>
      <c r="B573" s="23">
        <v>8470335</v>
      </c>
      <c r="C573" t="s">
        <v>208</v>
      </c>
      <c r="D573" s="27">
        <v>492316</v>
      </c>
      <c r="E573" s="5" t="s">
        <v>138</v>
      </c>
      <c r="F573" t="s">
        <v>911</v>
      </c>
      <c r="G573" s="20">
        <v>80120</v>
      </c>
      <c r="H573" s="20">
        <v>80120</v>
      </c>
      <c r="J573" s="20">
        <v>49000</v>
      </c>
      <c r="L573" s="20">
        <v>31120</v>
      </c>
      <c r="M573" t="s">
        <v>20</v>
      </c>
      <c r="N573" t="s">
        <v>21</v>
      </c>
      <c r="O573" t="s">
        <v>864</v>
      </c>
      <c r="P573" t="s">
        <v>863</v>
      </c>
      <c r="Q573" s="20">
        <v>283271</v>
      </c>
      <c r="R573" s="20">
        <v>283271</v>
      </c>
      <c r="S573" s="20">
        <v>273360</v>
      </c>
      <c r="T573" s="30">
        <f t="shared" si="49"/>
        <v>246024</v>
      </c>
      <c r="U573" s="30">
        <f t="shared" si="50"/>
        <v>218688</v>
      </c>
      <c r="V573" s="30">
        <f t="shared" si="51"/>
        <v>191352</v>
      </c>
      <c r="W573" s="20">
        <v>139200</v>
      </c>
      <c r="X573" s="20">
        <v>88000</v>
      </c>
      <c r="Y573" s="20">
        <v>273360</v>
      </c>
      <c r="Z573" s="20">
        <v>139200</v>
      </c>
      <c r="AA573" s="20">
        <v>88000</v>
      </c>
      <c r="AB573" s="20">
        <v>132587.32999999999</v>
      </c>
      <c r="AC573" s="20">
        <v>0</v>
      </c>
      <c r="AD573" s="30">
        <f t="shared" si="52"/>
        <v>0</v>
      </c>
      <c r="AE573" s="30"/>
      <c r="AF573" s="30">
        <f t="shared" si="53"/>
        <v>0</v>
      </c>
      <c r="AG573" s="30"/>
      <c r="AH573" s="30">
        <f t="shared" si="54"/>
        <v>0</v>
      </c>
    </row>
    <row r="574" spans="1:35" x14ac:dyDescent="0.35">
      <c r="A574" t="s">
        <v>950</v>
      </c>
      <c r="B574" s="23">
        <v>8470340</v>
      </c>
      <c r="C574" t="s">
        <v>217</v>
      </c>
      <c r="D574" s="27">
        <v>492316</v>
      </c>
      <c r="E574" s="5" t="s">
        <v>138</v>
      </c>
      <c r="F574" t="s">
        <v>910</v>
      </c>
      <c r="G574" s="20">
        <v>269248</v>
      </c>
      <c r="H574" s="20">
        <v>269248</v>
      </c>
      <c r="J574" s="20">
        <v>193435</v>
      </c>
      <c r="K574" s="20">
        <v>69443</v>
      </c>
      <c r="L574" s="20">
        <v>6370</v>
      </c>
      <c r="M574" t="s">
        <v>20</v>
      </c>
      <c r="N574" t="s">
        <v>21</v>
      </c>
      <c r="O574" t="s">
        <v>864</v>
      </c>
      <c r="P574" t="s">
        <v>863</v>
      </c>
      <c r="Q574" s="20">
        <v>822429</v>
      </c>
      <c r="R574" s="20">
        <v>815545.69</v>
      </c>
      <c r="S574" s="20">
        <v>775000</v>
      </c>
      <c r="T574" s="30">
        <f t="shared" si="49"/>
        <v>697500</v>
      </c>
      <c r="U574" s="30">
        <f t="shared" si="50"/>
        <v>620000</v>
      </c>
      <c r="V574" s="30">
        <f t="shared" si="51"/>
        <v>542500</v>
      </c>
      <c r="W574" s="20">
        <v>475000</v>
      </c>
      <c r="X574" s="20">
        <v>850000</v>
      </c>
      <c r="Y574" s="20">
        <v>775000</v>
      </c>
      <c r="Z574" s="20">
        <v>475000</v>
      </c>
      <c r="AA574" s="20">
        <v>850000</v>
      </c>
      <c r="AB574" s="20">
        <v>393106</v>
      </c>
      <c r="AC574" s="20">
        <v>519069</v>
      </c>
      <c r="AD574" s="30">
        <f t="shared" si="52"/>
        <v>0</v>
      </c>
      <c r="AE574" s="30"/>
      <c r="AF574" s="30">
        <f t="shared" si="53"/>
        <v>0</v>
      </c>
      <c r="AG574" s="30"/>
      <c r="AH574" s="30">
        <f t="shared" si="54"/>
        <v>0</v>
      </c>
    </row>
    <row r="575" spans="1:35" x14ac:dyDescent="0.35">
      <c r="A575" t="s">
        <v>950</v>
      </c>
      <c r="B575" s="23">
        <v>8470345</v>
      </c>
      <c r="C575" t="s">
        <v>225</v>
      </c>
      <c r="D575" s="27">
        <v>492316</v>
      </c>
      <c r="E575" s="5" t="s">
        <v>138</v>
      </c>
      <c r="F575" t="s">
        <v>908</v>
      </c>
      <c r="G575" s="20">
        <v>139983</v>
      </c>
      <c r="H575" s="20">
        <v>139983</v>
      </c>
      <c r="J575" s="20">
        <v>62441</v>
      </c>
      <c r="K575" s="20">
        <v>77504.460000000006</v>
      </c>
      <c r="L575" s="20">
        <v>37.540000000008099</v>
      </c>
      <c r="M575" t="s">
        <v>20</v>
      </c>
      <c r="N575" t="s">
        <v>21</v>
      </c>
      <c r="O575" t="s">
        <v>864</v>
      </c>
      <c r="P575" t="s">
        <v>863</v>
      </c>
      <c r="Q575" s="20">
        <v>86000</v>
      </c>
      <c r="R575" s="20">
        <v>0</v>
      </c>
      <c r="S575" s="20">
        <v>711291</v>
      </c>
      <c r="T575" s="30">
        <f t="shared" si="49"/>
        <v>640161.9</v>
      </c>
      <c r="U575" s="30">
        <f t="shared" si="50"/>
        <v>569032.80000000005</v>
      </c>
      <c r="V575" s="30">
        <f t="shared" si="51"/>
        <v>497903.69999999995</v>
      </c>
      <c r="W575" s="20">
        <v>685611</v>
      </c>
      <c r="X575" s="20">
        <v>622809</v>
      </c>
      <c r="Y575" s="20">
        <v>711291</v>
      </c>
      <c r="Z575" s="20">
        <v>685611</v>
      </c>
      <c r="AA575" s="20">
        <v>622809</v>
      </c>
      <c r="AB575" s="20">
        <v>47882.04</v>
      </c>
      <c r="AC575" s="20">
        <v>465000</v>
      </c>
      <c r="AD575" s="30">
        <f t="shared" si="52"/>
        <v>0</v>
      </c>
      <c r="AE575" s="30"/>
      <c r="AF575" s="30">
        <f t="shared" si="53"/>
        <v>0</v>
      </c>
      <c r="AG575" s="30"/>
      <c r="AH575" s="30">
        <f t="shared" si="54"/>
        <v>0</v>
      </c>
    </row>
    <row r="576" spans="1:35" x14ac:dyDescent="0.35">
      <c r="A576" t="s">
        <v>950</v>
      </c>
      <c r="B576" s="23">
        <v>8470350</v>
      </c>
      <c r="C576" t="s">
        <v>232</v>
      </c>
      <c r="D576" s="27">
        <v>492316</v>
      </c>
      <c r="E576" s="5" t="s">
        <v>138</v>
      </c>
      <c r="F576" t="s">
        <v>907</v>
      </c>
      <c r="G576" s="20">
        <v>772173</v>
      </c>
      <c r="H576" s="20">
        <v>772173</v>
      </c>
      <c r="J576" s="20">
        <v>763616.7</v>
      </c>
      <c r="L576" s="20">
        <v>8556.3000000000502</v>
      </c>
      <c r="M576" t="s">
        <v>20</v>
      </c>
      <c r="N576" t="s">
        <v>21</v>
      </c>
      <c r="O576" t="s">
        <v>864</v>
      </c>
      <c r="P576" t="s">
        <v>863</v>
      </c>
      <c r="Q576" s="20">
        <v>585128</v>
      </c>
      <c r="R576" s="20">
        <v>584893</v>
      </c>
      <c r="S576" s="20">
        <v>990000</v>
      </c>
      <c r="T576" s="30">
        <f t="shared" si="49"/>
        <v>891000</v>
      </c>
      <c r="U576" s="30">
        <f t="shared" si="50"/>
        <v>792000</v>
      </c>
      <c r="V576" s="30">
        <f t="shared" si="51"/>
        <v>693000</v>
      </c>
      <c r="W576" s="20">
        <v>1033000</v>
      </c>
      <c r="X576" s="20">
        <v>1300000</v>
      </c>
      <c r="Y576" s="20">
        <v>990000</v>
      </c>
      <c r="Z576" s="20">
        <v>1033000</v>
      </c>
      <c r="AA576" s="20">
        <v>1300000</v>
      </c>
      <c r="AB576" s="20">
        <v>122540</v>
      </c>
      <c r="AC576" s="20">
        <v>191760</v>
      </c>
      <c r="AD576" s="30">
        <f t="shared" si="52"/>
        <v>0</v>
      </c>
      <c r="AE576" s="30"/>
      <c r="AF576" s="30">
        <f t="shared" si="53"/>
        <v>0</v>
      </c>
      <c r="AG576" s="30"/>
      <c r="AH576" s="30">
        <f t="shared" si="54"/>
        <v>0</v>
      </c>
    </row>
    <row r="577" spans="1:35" x14ac:dyDescent="0.35">
      <c r="A577" t="s">
        <v>954</v>
      </c>
      <c r="B577" s="23">
        <v>8470415</v>
      </c>
      <c r="C577" t="s">
        <v>259</v>
      </c>
      <c r="D577" s="27">
        <v>492316</v>
      </c>
      <c r="E577" s="5" t="s">
        <v>138</v>
      </c>
      <c r="F577" t="s">
        <v>906</v>
      </c>
      <c r="G577" s="20">
        <v>781895</v>
      </c>
      <c r="H577" s="20">
        <v>781895</v>
      </c>
      <c r="I577" s="20">
        <v>13000</v>
      </c>
      <c r="J577" s="20">
        <v>760900</v>
      </c>
      <c r="K577" s="20">
        <v>0</v>
      </c>
      <c r="L577" s="20">
        <v>7995</v>
      </c>
      <c r="M577" t="s">
        <v>20</v>
      </c>
      <c r="N577" t="s">
        <v>21</v>
      </c>
      <c r="O577" t="s">
        <v>864</v>
      </c>
      <c r="P577" t="s">
        <v>863</v>
      </c>
      <c r="Q577" s="20">
        <v>0</v>
      </c>
      <c r="R577" s="20">
        <v>0</v>
      </c>
      <c r="S577" s="20">
        <v>2749367</v>
      </c>
      <c r="T577" s="30">
        <f t="shared" si="49"/>
        <v>2474430.3000000003</v>
      </c>
      <c r="U577" s="30">
        <f t="shared" si="50"/>
        <v>2199493.6</v>
      </c>
      <c r="V577" s="30">
        <f t="shared" si="51"/>
        <v>1924556.9</v>
      </c>
      <c r="W577" s="20">
        <v>1209561</v>
      </c>
      <c r="X577" s="20">
        <v>0</v>
      </c>
      <c r="Y577" s="20">
        <v>2749367</v>
      </c>
      <c r="Z577" s="20">
        <v>1209561</v>
      </c>
      <c r="AA577" s="20">
        <v>0</v>
      </c>
      <c r="AB577" s="20">
        <v>795610.92</v>
      </c>
      <c r="AC577" s="20">
        <v>129251</v>
      </c>
      <c r="AD577" s="30">
        <f t="shared" si="52"/>
        <v>0</v>
      </c>
      <c r="AE577" s="30"/>
      <c r="AF577" s="30">
        <f t="shared" si="53"/>
        <v>0</v>
      </c>
      <c r="AG577" s="30"/>
      <c r="AH577" s="30">
        <f t="shared" si="54"/>
        <v>0</v>
      </c>
    </row>
    <row r="578" spans="1:35" x14ac:dyDescent="0.35">
      <c r="A578" t="s">
        <v>954</v>
      </c>
      <c r="B578" s="23">
        <v>8470425</v>
      </c>
      <c r="C578" t="s">
        <v>267</v>
      </c>
      <c r="D578" s="27">
        <v>492316</v>
      </c>
      <c r="E578" s="5" t="s">
        <v>138</v>
      </c>
      <c r="F578" t="s">
        <v>904</v>
      </c>
      <c r="G578" s="20">
        <v>2912920</v>
      </c>
      <c r="H578" s="20">
        <v>2912920</v>
      </c>
      <c r="I578" s="20">
        <v>26928</v>
      </c>
      <c r="J578" s="20">
        <v>1990500</v>
      </c>
      <c r="K578" s="20">
        <v>868629.7</v>
      </c>
      <c r="L578" s="20">
        <v>26862.299999999799</v>
      </c>
      <c r="M578" t="s">
        <v>20</v>
      </c>
      <c r="N578" t="s">
        <v>21</v>
      </c>
      <c r="O578" t="s">
        <v>864</v>
      </c>
      <c r="P578" t="s">
        <v>863</v>
      </c>
      <c r="Q578" s="20">
        <v>0</v>
      </c>
      <c r="R578" s="20">
        <v>0</v>
      </c>
      <c r="S578" s="20">
        <v>1981000</v>
      </c>
      <c r="T578" s="30">
        <f t="shared" si="49"/>
        <v>1782900</v>
      </c>
      <c r="U578" s="30">
        <f t="shared" si="50"/>
        <v>1584800</v>
      </c>
      <c r="V578" s="30">
        <f t="shared" si="51"/>
        <v>1386700</v>
      </c>
      <c r="W578" s="20">
        <v>0</v>
      </c>
      <c r="X578" s="20">
        <v>0</v>
      </c>
      <c r="Y578" s="20">
        <v>1981000</v>
      </c>
      <c r="Z578" s="20">
        <v>0</v>
      </c>
      <c r="AA578" s="20">
        <v>0</v>
      </c>
      <c r="AB578" s="20">
        <v>241.5</v>
      </c>
      <c r="AC578" s="20">
        <v>0</v>
      </c>
      <c r="AD578" s="30">
        <f t="shared" si="52"/>
        <v>0</v>
      </c>
      <c r="AE578" s="30"/>
      <c r="AF578" s="30">
        <f t="shared" si="53"/>
        <v>0</v>
      </c>
      <c r="AG578" s="30"/>
      <c r="AH578" s="30">
        <f t="shared" si="54"/>
        <v>0</v>
      </c>
    </row>
    <row r="579" spans="1:35" x14ac:dyDescent="0.35">
      <c r="A579" t="s">
        <v>955</v>
      </c>
      <c r="B579" s="23">
        <v>8470530</v>
      </c>
      <c r="C579" t="s">
        <v>325</v>
      </c>
      <c r="D579" s="27">
        <v>492200</v>
      </c>
      <c r="E579" s="5" t="s">
        <v>874</v>
      </c>
      <c r="F579" t="s">
        <v>932</v>
      </c>
      <c r="G579" s="20">
        <v>7523465</v>
      </c>
      <c r="H579" s="20">
        <v>0</v>
      </c>
      <c r="J579" s="20">
        <v>0</v>
      </c>
      <c r="L579" s="20">
        <v>0</v>
      </c>
      <c r="M579" t="s">
        <v>20</v>
      </c>
      <c r="N579" t="s">
        <v>21</v>
      </c>
      <c r="O579" t="s">
        <v>864</v>
      </c>
      <c r="P579" t="s">
        <v>863</v>
      </c>
      <c r="Q579" s="20">
        <v>0</v>
      </c>
      <c r="R579" s="20">
        <v>0</v>
      </c>
      <c r="S579" s="20">
        <v>2457115</v>
      </c>
      <c r="T579" s="30">
        <f t="shared" ref="T579:T641" si="55">S579*0.9</f>
        <v>2211403.5</v>
      </c>
      <c r="U579" s="30">
        <f t="shared" ref="U579:U641" si="56">S579*0.8</f>
        <v>1965692</v>
      </c>
      <c r="V579" s="30">
        <f t="shared" ref="V579:V641" si="57">S579*0.7</f>
        <v>1719980.5</v>
      </c>
      <c r="W579" s="20">
        <v>50640133.5</v>
      </c>
      <c r="X579" s="20">
        <v>0</v>
      </c>
      <c r="Y579" s="20">
        <v>2457115</v>
      </c>
      <c r="Z579" s="20">
        <v>10000000</v>
      </c>
      <c r="AA579" s="20">
        <v>10000000</v>
      </c>
      <c r="AB579" s="20">
        <v>0</v>
      </c>
      <c r="AC579" s="20">
        <v>0</v>
      </c>
      <c r="AD579" s="30">
        <f t="shared" ref="AD579:AD642" si="58">S579-Y579</f>
        <v>0</v>
      </c>
      <c r="AE579" s="30"/>
      <c r="AF579" s="30">
        <f t="shared" ref="AF579:AF642" si="59">W579-Z579</f>
        <v>40640133.5</v>
      </c>
      <c r="AG579" s="30"/>
      <c r="AH579" s="30">
        <f t="shared" ref="AH579:AH642" si="60">X579-AA579</f>
        <v>-10000000</v>
      </c>
    </row>
    <row r="580" spans="1:35" x14ac:dyDescent="0.35">
      <c r="A580" t="s">
        <v>955</v>
      </c>
      <c r="B580" s="23">
        <v>8470530</v>
      </c>
      <c r="C580" t="s">
        <v>325</v>
      </c>
      <c r="D580" s="27">
        <v>492200</v>
      </c>
      <c r="E580" s="5" t="s">
        <v>874</v>
      </c>
      <c r="F580" t="s">
        <v>899</v>
      </c>
      <c r="G580" s="20">
        <v>6090150</v>
      </c>
      <c r="H580" s="20">
        <v>8816900</v>
      </c>
      <c r="I580" s="20">
        <v>1910376.75</v>
      </c>
      <c r="J580" s="20">
        <v>6353134.5</v>
      </c>
      <c r="K580" s="20">
        <v>542626</v>
      </c>
      <c r="L580" s="20">
        <v>10762.7499999991</v>
      </c>
      <c r="M580" t="s">
        <v>329</v>
      </c>
      <c r="N580" t="s">
        <v>330</v>
      </c>
      <c r="O580" t="s">
        <v>864</v>
      </c>
      <c r="P580" t="s">
        <v>863</v>
      </c>
      <c r="Q580" s="20">
        <v>26369102</v>
      </c>
      <c r="R580" s="20">
        <v>25209027.039999999</v>
      </c>
      <c r="S580" s="20">
        <v>23409700</v>
      </c>
      <c r="T580" s="30">
        <f t="shared" si="55"/>
        <v>21068730</v>
      </c>
      <c r="U580" s="30">
        <f t="shared" si="56"/>
        <v>18727760</v>
      </c>
      <c r="V580" s="30">
        <f t="shared" si="57"/>
        <v>16386789.999999998</v>
      </c>
      <c r="W580" s="20">
        <v>0</v>
      </c>
      <c r="X580" s="20">
        <v>3079300</v>
      </c>
      <c r="Y580" s="20">
        <v>23409700</v>
      </c>
      <c r="Z580" s="20">
        <v>0</v>
      </c>
      <c r="AA580" s="20">
        <v>3079300</v>
      </c>
      <c r="AB580" s="20">
        <v>13170287.75</v>
      </c>
      <c r="AC580" s="20">
        <v>37147645.990000002</v>
      </c>
      <c r="AD580" s="30">
        <f t="shared" si="58"/>
        <v>0</v>
      </c>
      <c r="AE580" s="30"/>
      <c r="AF580" s="30">
        <f t="shared" si="59"/>
        <v>0</v>
      </c>
      <c r="AG580" s="30"/>
      <c r="AH580" s="30">
        <f t="shared" si="60"/>
        <v>0</v>
      </c>
    </row>
    <row r="581" spans="1:35" x14ac:dyDescent="0.35">
      <c r="A581" t="s">
        <v>955</v>
      </c>
      <c r="B581" s="23">
        <v>8470530</v>
      </c>
      <c r="C581" t="s">
        <v>325</v>
      </c>
      <c r="D581" s="27">
        <v>492200</v>
      </c>
      <c r="E581" s="5" t="s">
        <v>874</v>
      </c>
      <c r="F581" t="s">
        <v>931</v>
      </c>
      <c r="G581" s="20">
        <v>0</v>
      </c>
      <c r="H581" s="20">
        <v>6713896</v>
      </c>
      <c r="J581" s="20">
        <v>6713895</v>
      </c>
      <c r="L581" s="20">
        <v>1</v>
      </c>
      <c r="M581" t="s">
        <v>332</v>
      </c>
      <c r="N581" t="s">
        <v>333</v>
      </c>
      <c r="O581" t="s">
        <v>864</v>
      </c>
      <c r="P581" t="s">
        <v>863</v>
      </c>
      <c r="Q581" s="20">
        <v>0</v>
      </c>
      <c r="R581" s="20">
        <v>0</v>
      </c>
      <c r="S581" s="20">
        <v>0</v>
      </c>
      <c r="T581" s="30">
        <f t="shared" si="55"/>
        <v>0</v>
      </c>
      <c r="U581" s="30">
        <f t="shared" si="56"/>
        <v>0</v>
      </c>
      <c r="V581" s="30">
        <f t="shared" si="57"/>
        <v>0</v>
      </c>
      <c r="W581" s="20">
        <v>0</v>
      </c>
      <c r="X581" s="20">
        <v>0</v>
      </c>
      <c r="Y581" s="20">
        <v>0</v>
      </c>
      <c r="Z581" s="20">
        <v>0</v>
      </c>
      <c r="AA581" s="20">
        <v>0</v>
      </c>
      <c r="AB581" s="20">
        <v>0</v>
      </c>
      <c r="AC581" s="20">
        <v>0</v>
      </c>
      <c r="AD581" s="30">
        <f t="shared" si="58"/>
        <v>0</v>
      </c>
      <c r="AE581" s="30"/>
      <c r="AF581" s="30">
        <f t="shared" si="59"/>
        <v>0</v>
      </c>
      <c r="AG581" s="30"/>
      <c r="AH581" s="30">
        <f t="shared" si="60"/>
        <v>0</v>
      </c>
    </row>
    <row r="582" spans="1:35" x14ac:dyDescent="0.35">
      <c r="A582" t="s">
        <v>955</v>
      </c>
      <c r="B582" s="23">
        <v>8470530</v>
      </c>
      <c r="C582" t="s">
        <v>325</v>
      </c>
      <c r="D582" s="27">
        <v>492200</v>
      </c>
      <c r="E582" s="5" t="s">
        <v>874</v>
      </c>
      <c r="F582" t="s">
        <v>898</v>
      </c>
      <c r="G582" s="20">
        <v>6910200</v>
      </c>
      <c r="H582" s="20">
        <v>6819769</v>
      </c>
      <c r="J582" s="20">
        <v>6709889</v>
      </c>
      <c r="K582" s="20">
        <v>109880</v>
      </c>
      <c r="L582" s="20">
        <v>0</v>
      </c>
      <c r="M582" t="s">
        <v>335</v>
      </c>
      <c r="N582" t="s">
        <v>336</v>
      </c>
      <c r="O582" t="s">
        <v>864</v>
      </c>
      <c r="P582" t="s">
        <v>863</v>
      </c>
      <c r="Q582" s="20">
        <v>2473827</v>
      </c>
      <c r="R582" s="20">
        <v>2473826.6</v>
      </c>
      <c r="S582" s="20">
        <v>72122514.5</v>
      </c>
      <c r="T582" s="30">
        <f t="shared" si="55"/>
        <v>64910263.050000004</v>
      </c>
      <c r="U582" s="30">
        <f t="shared" si="56"/>
        <v>57698011.600000001</v>
      </c>
      <c r="V582" s="30">
        <f t="shared" si="57"/>
        <v>50485760.149999999</v>
      </c>
      <c r="W582" s="246">
        <v>0</v>
      </c>
      <c r="X582" s="20">
        <v>17909340</v>
      </c>
      <c r="Y582" s="142">
        <v>20000000</v>
      </c>
      <c r="Z582" s="142">
        <v>20000000</v>
      </c>
      <c r="AA582" s="142">
        <v>20000000</v>
      </c>
      <c r="AB582" s="20">
        <v>8900</v>
      </c>
      <c r="AC582" s="20">
        <v>1668930</v>
      </c>
      <c r="AD582" s="30">
        <f t="shared" si="58"/>
        <v>52122514.5</v>
      </c>
      <c r="AE582" s="253" t="s">
        <v>6147</v>
      </c>
      <c r="AF582" s="30">
        <f t="shared" si="59"/>
        <v>-20000000</v>
      </c>
      <c r="AG582" s="242" t="s">
        <v>6147</v>
      </c>
      <c r="AH582" s="30">
        <f t="shared" si="60"/>
        <v>-2090660</v>
      </c>
      <c r="AI582" s="252" t="s">
        <v>6147</v>
      </c>
    </row>
    <row r="583" spans="1:35" x14ac:dyDescent="0.35">
      <c r="A583" t="s">
        <v>955</v>
      </c>
      <c r="B583" s="23">
        <v>8470530</v>
      </c>
      <c r="C583" t="s">
        <v>325</v>
      </c>
      <c r="D583" s="27">
        <v>492200</v>
      </c>
      <c r="E583" s="5" t="s">
        <v>874</v>
      </c>
      <c r="F583" t="s">
        <v>930</v>
      </c>
      <c r="G583" s="20">
        <v>38000</v>
      </c>
      <c r="H583" s="20">
        <v>38000</v>
      </c>
      <c r="L583" s="20">
        <v>38000</v>
      </c>
      <c r="M583" t="s">
        <v>179</v>
      </c>
      <c r="N583" t="s">
        <v>180</v>
      </c>
      <c r="O583" t="s">
        <v>864</v>
      </c>
      <c r="P583" t="s">
        <v>863</v>
      </c>
      <c r="Q583" s="20">
        <v>0</v>
      </c>
      <c r="R583" s="20">
        <v>0</v>
      </c>
      <c r="S583" s="20">
        <v>0</v>
      </c>
      <c r="T583" s="30">
        <f t="shared" si="55"/>
        <v>0</v>
      </c>
      <c r="U583" s="30">
        <f t="shared" si="56"/>
        <v>0</v>
      </c>
      <c r="V583" s="30">
        <f t="shared" si="57"/>
        <v>0</v>
      </c>
      <c r="W583" s="20">
        <v>0</v>
      </c>
      <c r="X583" s="20">
        <v>0</v>
      </c>
      <c r="Y583" s="20">
        <v>0</v>
      </c>
      <c r="Z583" s="20">
        <v>0</v>
      </c>
      <c r="AA583" s="20">
        <v>0</v>
      </c>
      <c r="AB583" s="20">
        <v>0</v>
      </c>
      <c r="AC583" s="20">
        <v>0</v>
      </c>
      <c r="AD583" s="30">
        <f t="shared" si="58"/>
        <v>0</v>
      </c>
      <c r="AE583" s="30"/>
      <c r="AF583" s="30">
        <f t="shared" si="59"/>
        <v>0</v>
      </c>
      <c r="AG583" s="30"/>
      <c r="AH583" s="30">
        <f t="shared" si="60"/>
        <v>0</v>
      </c>
    </row>
    <row r="584" spans="1:35" x14ac:dyDescent="0.35">
      <c r="A584" t="s">
        <v>955</v>
      </c>
      <c r="B584" s="23">
        <v>8470530</v>
      </c>
      <c r="C584" t="s">
        <v>325</v>
      </c>
      <c r="D584" s="27">
        <v>492316</v>
      </c>
      <c r="E584" s="5" t="s">
        <v>138</v>
      </c>
      <c r="F584" t="s">
        <v>929</v>
      </c>
      <c r="G584" s="20">
        <v>245879</v>
      </c>
      <c r="H584" s="20">
        <v>245879</v>
      </c>
      <c r="J584" s="20">
        <v>140700</v>
      </c>
      <c r="L584" s="20">
        <v>105179</v>
      </c>
      <c r="M584" t="s">
        <v>329</v>
      </c>
      <c r="N584" t="s">
        <v>330</v>
      </c>
      <c r="O584" t="s">
        <v>864</v>
      </c>
      <c r="P584" t="s">
        <v>863</v>
      </c>
      <c r="Q584" s="20">
        <v>0</v>
      </c>
      <c r="R584" s="20">
        <v>0</v>
      </c>
      <c r="S584" s="20">
        <v>0</v>
      </c>
      <c r="T584" s="30">
        <f t="shared" si="55"/>
        <v>0</v>
      </c>
      <c r="U584" s="30">
        <f t="shared" si="56"/>
        <v>0</v>
      </c>
      <c r="V584" s="30">
        <f t="shared" si="57"/>
        <v>0</v>
      </c>
      <c r="W584" s="20">
        <v>0</v>
      </c>
      <c r="X584" s="20">
        <v>0</v>
      </c>
      <c r="Y584" s="20">
        <v>0</v>
      </c>
      <c r="Z584" s="20">
        <v>0</v>
      </c>
      <c r="AA584" s="20">
        <v>0</v>
      </c>
      <c r="AB584" s="20">
        <v>573060</v>
      </c>
      <c r="AC584" s="20">
        <v>0</v>
      </c>
      <c r="AD584" s="30">
        <f t="shared" si="58"/>
        <v>0</v>
      </c>
      <c r="AE584" s="30"/>
      <c r="AF584" s="30">
        <f t="shared" si="59"/>
        <v>0</v>
      </c>
      <c r="AG584" s="30"/>
      <c r="AH584" s="30">
        <f t="shared" si="60"/>
        <v>0</v>
      </c>
    </row>
    <row r="585" spans="1:35" x14ac:dyDescent="0.35">
      <c r="A585" t="s">
        <v>955</v>
      </c>
      <c r="B585" s="23">
        <v>8470530</v>
      </c>
      <c r="C585" t="s">
        <v>325</v>
      </c>
      <c r="D585" s="27">
        <v>492610</v>
      </c>
      <c r="E585" s="5" t="s">
        <v>866</v>
      </c>
      <c r="F585" t="s">
        <v>897</v>
      </c>
      <c r="G585" s="20">
        <v>4202925</v>
      </c>
      <c r="H585" s="20">
        <v>2376175</v>
      </c>
      <c r="I585" s="20">
        <v>139000</v>
      </c>
      <c r="J585" s="20">
        <v>2237175</v>
      </c>
      <c r="K585" s="20">
        <v>0</v>
      </c>
      <c r="L585" s="20">
        <v>0</v>
      </c>
      <c r="M585" t="s">
        <v>329</v>
      </c>
      <c r="N585" t="s">
        <v>330</v>
      </c>
      <c r="O585" t="s">
        <v>864</v>
      </c>
      <c r="P585" t="s">
        <v>863</v>
      </c>
      <c r="Q585" s="20">
        <v>5295981</v>
      </c>
      <c r="R585" s="20">
        <v>6216230.0700000003</v>
      </c>
      <c r="S585" s="20">
        <v>0</v>
      </c>
      <c r="T585" s="30">
        <f t="shared" si="55"/>
        <v>0</v>
      </c>
      <c r="U585" s="30">
        <f t="shared" si="56"/>
        <v>0</v>
      </c>
      <c r="V585" s="30">
        <f t="shared" si="57"/>
        <v>0</v>
      </c>
      <c r="W585" s="20">
        <v>0</v>
      </c>
      <c r="X585" s="20">
        <v>0</v>
      </c>
      <c r="Y585" s="20">
        <v>0</v>
      </c>
      <c r="Z585" s="20">
        <v>0</v>
      </c>
      <c r="AA585" s="20">
        <v>0</v>
      </c>
      <c r="AB585" s="20">
        <v>0</v>
      </c>
      <c r="AC585" s="20">
        <v>2109855</v>
      </c>
      <c r="AD585" s="30">
        <f t="shared" si="58"/>
        <v>0</v>
      </c>
      <c r="AE585" s="30"/>
      <c r="AF585" s="30">
        <f t="shared" si="59"/>
        <v>0</v>
      </c>
      <c r="AG585" s="30"/>
      <c r="AH585" s="30">
        <f t="shared" si="60"/>
        <v>0</v>
      </c>
    </row>
    <row r="586" spans="1:35" x14ac:dyDescent="0.35">
      <c r="A586" t="s">
        <v>955</v>
      </c>
      <c r="B586" s="23">
        <v>8470530</v>
      </c>
      <c r="C586" t="s">
        <v>325</v>
      </c>
      <c r="D586" s="27">
        <v>492610</v>
      </c>
      <c r="E586" s="5" t="s">
        <v>866</v>
      </c>
      <c r="F586" t="s">
        <v>928</v>
      </c>
      <c r="G586" s="20">
        <v>0</v>
      </c>
      <c r="H586" s="20">
        <v>0</v>
      </c>
      <c r="L586" s="20">
        <v>0</v>
      </c>
      <c r="M586" t="s">
        <v>332</v>
      </c>
      <c r="N586" t="s">
        <v>333</v>
      </c>
      <c r="O586" t="s">
        <v>864</v>
      </c>
      <c r="P586" t="s">
        <v>863</v>
      </c>
      <c r="Q586" s="20">
        <v>0</v>
      </c>
      <c r="R586" s="20">
        <v>0</v>
      </c>
      <c r="S586" s="20">
        <v>0</v>
      </c>
      <c r="T586" s="30">
        <f t="shared" si="55"/>
        <v>0</v>
      </c>
      <c r="U586" s="30">
        <f t="shared" si="56"/>
        <v>0</v>
      </c>
      <c r="V586" s="30">
        <f t="shared" si="57"/>
        <v>0</v>
      </c>
      <c r="W586" s="20">
        <v>0</v>
      </c>
      <c r="X586" s="20">
        <v>0</v>
      </c>
      <c r="Y586" s="20">
        <v>0</v>
      </c>
      <c r="Z586" s="20">
        <v>0</v>
      </c>
      <c r="AA586" s="20">
        <v>0</v>
      </c>
      <c r="AB586" s="20">
        <v>0</v>
      </c>
      <c r="AC586" s="20">
        <v>0</v>
      </c>
      <c r="AD586" s="30">
        <f t="shared" si="58"/>
        <v>0</v>
      </c>
      <c r="AE586" s="30"/>
      <c r="AF586" s="30">
        <f t="shared" si="59"/>
        <v>0</v>
      </c>
      <c r="AG586" s="30"/>
      <c r="AH586" s="30">
        <f t="shared" si="60"/>
        <v>0</v>
      </c>
    </row>
    <row r="587" spans="1:35" x14ac:dyDescent="0.35">
      <c r="A587" t="s">
        <v>955</v>
      </c>
      <c r="B587" s="23">
        <v>8470530</v>
      </c>
      <c r="C587" t="s">
        <v>325</v>
      </c>
      <c r="D587" s="27">
        <v>495140</v>
      </c>
      <c r="E587" s="5" t="s">
        <v>882</v>
      </c>
      <c r="F587" t="s">
        <v>894</v>
      </c>
      <c r="G587" s="20">
        <v>51057</v>
      </c>
      <c r="H587" s="20">
        <v>51057</v>
      </c>
      <c r="I587" s="20">
        <v>18149.5</v>
      </c>
      <c r="J587" s="20">
        <v>31000</v>
      </c>
      <c r="K587" s="20">
        <v>0</v>
      </c>
      <c r="L587" s="20">
        <v>1907.5</v>
      </c>
      <c r="M587" t="s">
        <v>329</v>
      </c>
      <c r="N587" t="s">
        <v>330</v>
      </c>
      <c r="O587" t="s">
        <v>864</v>
      </c>
      <c r="P587" t="s">
        <v>863</v>
      </c>
      <c r="Q587" s="20">
        <v>70000</v>
      </c>
      <c r="R587" s="20">
        <v>267131.06</v>
      </c>
      <c r="S587" s="20">
        <v>0</v>
      </c>
      <c r="T587" s="30">
        <f t="shared" si="55"/>
        <v>0</v>
      </c>
      <c r="U587" s="30">
        <f t="shared" si="56"/>
        <v>0</v>
      </c>
      <c r="V587" s="30">
        <f t="shared" si="57"/>
        <v>0</v>
      </c>
      <c r="W587" s="20">
        <v>0</v>
      </c>
      <c r="X587" s="20">
        <v>0</v>
      </c>
      <c r="Y587" s="20">
        <v>0</v>
      </c>
      <c r="Z587" s="20">
        <v>0</v>
      </c>
      <c r="AA587" s="20">
        <v>0</v>
      </c>
      <c r="AB587" s="20">
        <v>0</v>
      </c>
      <c r="AC587" s="20">
        <v>0</v>
      </c>
      <c r="AD587" s="30">
        <f t="shared" si="58"/>
        <v>0</v>
      </c>
      <c r="AE587" s="30"/>
      <c r="AF587" s="30">
        <f t="shared" si="59"/>
        <v>0</v>
      </c>
      <c r="AG587" s="30"/>
      <c r="AH587" s="30">
        <f t="shared" si="60"/>
        <v>0</v>
      </c>
    </row>
    <row r="588" spans="1:35" x14ac:dyDescent="0.35">
      <c r="A588" t="s">
        <v>965</v>
      </c>
      <c r="B588" s="23">
        <v>8470730</v>
      </c>
      <c r="C588" t="s">
        <v>442</v>
      </c>
      <c r="D588" s="27">
        <v>495140</v>
      </c>
      <c r="E588" s="5" t="s">
        <v>882</v>
      </c>
      <c r="F588" t="s">
        <v>893</v>
      </c>
      <c r="G588" s="20">
        <v>110494</v>
      </c>
      <c r="H588" s="20">
        <v>110494</v>
      </c>
      <c r="I588" s="20">
        <v>18149.5</v>
      </c>
      <c r="J588" s="20">
        <v>0</v>
      </c>
      <c r="K588" s="20">
        <v>0</v>
      </c>
      <c r="L588" s="20">
        <v>92344.5</v>
      </c>
      <c r="M588" t="s">
        <v>20</v>
      </c>
      <c r="N588" t="s">
        <v>21</v>
      </c>
      <c r="O588" t="s">
        <v>864</v>
      </c>
      <c r="P588" t="s">
        <v>863</v>
      </c>
      <c r="Q588" s="20">
        <v>29334</v>
      </c>
      <c r="R588" s="20">
        <v>29334.5</v>
      </c>
      <c r="S588" s="20">
        <v>0</v>
      </c>
      <c r="T588" s="30">
        <f t="shared" si="55"/>
        <v>0</v>
      </c>
      <c r="U588" s="30">
        <f t="shared" si="56"/>
        <v>0</v>
      </c>
      <c r="V588" s="30">
        <f t="shared" si="57"/>
        <v>0</v>
      </c>
      <c r="W588" s="20">
        <v>0</v>
      </c>
      <c r="X588" s="20">
        <v>0</v>
      </c>
      <c r="Y588" s="20">
        <v>0</v>
      </c>
      <c r="Z588" s="20">
        <v>0</v>
      </c>
      <c r="AA588" s="20">
        <v>0</v>
      </c>
      <c r="AB588" s="20">
        <v>0</v>
      </c>
      <c r="AC588" s="20">
        <v>0</v>
      </c>
      <c r="AD588" s="30">
        <f t="shared" si="58"/>
        <v>0</v>
      </c>
      <c r="AE588" s="30"/>
      <c r="AF588" s="30">
        <f t="shared" si="59"/>
        <v>0</v>
      </c>
      <c r="AG588" s="30"/>
      <c r="AH588" s="30">
        <f t="shared" si="60"/>
        <v>0</v>
      </c>
    </row>
    <row r="589" spans="1:35" x14ac:dyDescent="0.35">
      <c r="A589" t="s">
        <v>952</v>
      </c>
      <c r="B589" s="23">
        <v>8470810</v>
      </c>
      <c r="C589" t="s">
        <v>452</v>
      </c>
      <c r="D589" s="27">
        <v>492310</v>
      </c>
      <c r="E589" s="5" t="s">
        <v>871</v>
      </c>
      <c r="F589" t="s">
        <v>892</v>
      </c>
      <c r="G589" s="20">
        <v>3472296</v>
      </c>
      <c r="H589" s="20">
        <v>3472296</v>
      </c>
      <c r="I589" s="20">
        <v>9450</v>
      </c>
      <c r="J589" s="20">
        <v>3148989</v>
      </c>
      <c r="K589" s="20">
        <v>94598</v>
      </c>
      <c r="L589" s="20">
        <v>219259</v>
      </c>
      <c r="M589" t="s">
        <v>20</v>
      </c>
      <c r="N589" t="s">
        <v>21</v>
      </c>
      <c r="O589" t="s">
        <v>864</v>
      </c>
      <c r="P589" t="s">
        <v>863</v>
      </c>
      <c r="Q589" s="20">
        <v>6329149</v>
      </c>
      <c r="R589" s="20">
        <v>6308293.3799999999</v>
      </c>
      <c r="S589" s="20">
        <v>4071250</v>
      </c>
      <c r="T589" s="30">
        <f t="shared" si="55"/>
        <v>3664125</v>
      </c>
      <c r="U589" s="30">
        <f t="shared" si="56"/>
        <v>3257000</v>
      </c>
      <c r="V589" s="30">
        <f t="shared" si="57"/>
        <v>2849875</v>
      </c>
      <c r="W589" s="20">
        <v>3582250</v>
      </c>
      <c r="X589" s="20">
        <v>3050250</v>
      </c>
      <c r="Y589" s="20">
        <v>4071250</v>
      </c>
      <c r="Z589" s="20">
        <v>3582250</v>
      </c>
      <c r="AA589" s="20">
        <v>3050250</v>
      </c>
      <c r="AB589" s="20">
        <v>630336.13</v>
      </c>
      <c r="AC589" s="20">
        <v>521238.5</v>
      </c>
      <c r="AD589" s="30">
        <f t="shared" si="58"/>
        <v>0</v>
      </c>
      <c r="AE589" s="30"/>
      <c r="AF589" s="30">
        <f t="shared" si="59"/>
        <v>0</v>
      </c>
      <c r="AG589" s="30"/>
      <c r="AH589" s="30">
        <f t="shared" si="60"/>
        <v>0</v>
      </c>
    </row>
    <row r="590" spans="1:35" x14ac:dyDescent="0.35">
      <c r="A590" t="s">
        <v>952</v>
      </c>
      <c r="B590" s="23">
        <v>8470810</v>
      </c>
      <c r="C590" t="s">
        <v>452</v>
      </c>
      <c r="D590" s="27">
        <v>492316</v>
      </c>
      <c r="E590" s="5" t="s">
        <v>138</v>
      </c>
      <c r="F590" t="s">
        <v>891</v>
      </c>
      <c r="I590" s="20">
        <v>-388859</v>
      </c>
      <c r="L590" s="20">
        <v>388859</v>
      </c>
      <c r="M590" t="s">
        <v>20</v>
      </c>
      <c r="N590" t="s">
        <v>21</v>
      </c>
      <c r="O590" t="s">
        <v>864</v>
      </c>
      <c r="P590" t="s">
        <v>863</v>
      </c>
      <c r="Q590" s="20">
        <v>-380000</v>
      </c>
      <c r="R590" s="20">
        <v>-380451</v>
      </c>
      <c r="S590" s="20">
        <v>0</v>
      </c>
      <c r="T590" s="30">
        <f t="shared" si="55"/>
        <v>0</v>
      </c>
      <c r="U590" s="30">
        <f t="shared" si="56"/>
        <v>0</v>
      </c>
      <c r="V590" s="30">
        <f t="shared" si="57"/>
        <v>0</v>
      </c>
      <c r="W590" s="20">
        <v>0</v>
      </c>
      <c r="X590" s="20">
        <v>0</v>
      </c>
      <c r="Y590" s="20">
        <v>0</v>
      </c>
      <c r="Z590" s="20">
        <v>0</v>
      </c>
      <c r="AA590" s="20">
        <v>0</v>
      </c>
      <c r="AB590" s="20">
        <v>733356</v>
      </c>
      <c r="AC590" s="20">
        <v>0</v>
      </c>
      <c r="AD590" s="30">
        <f t="shared" si="58"/>
        <v>0</v>
      </c>
      <c r="AE590" s="30"/>
      <c r="AF590" s="30">
        <f t="shared" si="59"/>
        <v>0</v>
      </c>
      <c r="AG590" s="30"/>
      <c r="AH590" s="30">
        <f t="shared" si="60"/>
        <v>0</v>
      </c>
    </row>
    <row r="591" spans="1:35" x14ac:dyDescent="0.35">
      <c r="A591" t="s">
        <v>952</v>
      </c>
      <c r="B591" s="23">
        <v>8470810</v>
      </c>
      <c r="C591" t="s">
        <v>452</v>
      </c>
      <c r="D591" s="27">
        <v>495110</v>
      </c>
      <c r="E591" s="5" t="s">
        <v>889</v>
      </c>
      <c r="F591" t="s">
        <v>888</v>
      </c>
      <c r="G591" s="20">
        <v>800000</v>
      </c>
      <c r="H591" s="20">
        <v>800000</v>
      </c>
      <c r="J591" s="20">
        <v>799868</v>
      </c>
      <c r="L591" s="20">
        <v>132</v>
      </c>
      <c r="M591" t="s">
        <v>20</v>
      </c>
      <c r="N591" t="s">
        <v>21</v>
      </c>
      <c r="O591" t="s">
        <v>864</v>
      </c>
      <c r="P591" t="s">
        <v>863</v>
      </c>
      <c r="Q591" s="20">
        <v>0</v>
      </c>
      <c r="R591" s="20">
        <v>0</v>
      </c>
      <c r="S591" s="20">
        <v>940000</v>
      </c>
      <c r="T591" s="30">
        <f t="shared" si="55"/>
        <v>846000</v>
      </c>
      <c r="U591" s="30">
        <f t="shared" si="56"/>
        <v>752000</v>
      </c>
      <c r="V591" s="30">
        <f t="shared" si="57"/>
        <v>658000</v>
      </c>
      <c r="W591" s="20">
        <v>850000</v>
      </c>
      <c r="X591" s="20">
        <v>800000</v>
      </c>
      <c r="Y591" s="20">
        <v>940000</v>
      </c>
      <c r="Z591" s="20">
        <v>850000</v>
      </c>
      <c r="AA591" s="20">
        <v>800000</v>
      </c>
      <c r="AB591" s="20">
        <v>0</v>
      </c>
      <c r="AC591" s="20">
        <v>0</v>
      </c>
      <c r="AD591" s="30">
        <f t="shared" si="58"/>
        <v>0</v>
      </c>
      <c r="AE591" s="30"/>
      <c r="AF591" s="30">
        <f t="shared" si="59"/>
        <v>0</v>
      </c>
      <c r="AG591" s="30"/>
      <c r="AH591" s="30">
        <f t="shared" si="60"/>
        <v>0</v>
      </c>
    </row>
    <row r="592" spans="1:35" x14ac:dyDescent="0.35">
      <c r="A592" t="s">
        <v>963</v>
      </c>
      <c r="B592" s="23">
        <v>8471130</v>
      </c>
      <c r="C592" t="s">
        <v>488</v>
      </c>
      <c r="D592" s="27">
        <v>492316</v>
      </c>
      <c r="E592" s="5" t="s">
        <v>138</v>
      </c>
      <c r="F592" t="s">
        <v>884</v>
      </c>
      <c r="G592" s="20">
        <v>0</v>
      </c>
      <c r="H592" s="20">
        <v>0</v>
      </c>
      <c r="L592" s="20">
        <v>0</v>
      </c>
      <c r="M592" t="s">
        <v>20</v>
      </c>
      <c r="N592" t="s">
        <v>21</v>
      </c>
      <c r="O592" t="s">
        <v>864</v>
      </c>
      <c r="P592" t="s">
        <v>863</v>
      </c>
      <c r="Q592" s="20">
        <v>3057668</v>
      </c>
      <c r="R592" s="20">
        <v>3032178.84</v>
      </c>
      <c r="S592" s="20">
        <v>0</v>
      </c>
      <c r="T592" s="30">
        <f t="shared" si="55"/>
        <v>0</v>
      </c>
      <c r="U592" s="30">
        <f t="shared" si="56"/>
        <v>0</v>
      </c>
      <c r="V592" s="30">
        <f t="shared" si="57"/>
        <v>0</v>
      </c>
      <c r="W592" s="20">
        <v>0</v>
      </c>
      <c r="X592" s="20">
        <v>0</v>
      </c>
      <c r="Y592" s="20">
        <v>0</v>
      </c>
      <c r="Z592" s="20">
        <v>0</v>
      </c>
      <c r="AA592" s="20">
        <v>0</v>
      </c>
      <c r="AB592" s="20">
        <v>47702.22</v>
      </c>
      <c r="AC592" s="20">
        <v>27025</v>
      </c>
      <c r="AD592" s="30">
        <f t="shared" si="58"/>
        <v>0</v>
      </c>
      <c r="AE592" s="30"/>
      <c r="AF592" s="30">
        <f t="shared" si="59"/>
        <v>0</v>
      </c>
      <c r="AG592" s="30"/>
      <c r="AH592" s="30">
        <f t="shared" si="60"/>
        <v>0</v>
      </c>
    </row>
    <row r="593" spans="1:35" x14ac:dyDescent="0.35">
      <c r="A593" t="s">
        <v>963</v>
      </c>
      <c r="B593" s="23">
        <v>8471140</v>
      </c>
      <c r="C593" t="s">
        <v>496</v>
      </c>
      <c r="D593" s="27">
        <v>492316</v>
      </c>
      <c r="E593" s="5" t="s">
        <v>138</v>
      </c>
      <c r="F593" t="s">
        <v>927</v>
      </c>
      <c r="G593" s="20">
        <v>1248535</v>
      </c>
      <c r="H593" s="20">
        <v>1606304</v>
      </c>
      <c r="I593" s="20">
        <v>593236.71</v>
      </c>
      <c r="J593" s="20">
        <v>456508.59</v>
      </c>
      <c r="K593" s="20">
        <v>0</v>
      </c>
      <c r="L593" s="20">
        <v>556558.69999999995</v>
      </c>
      <c r="M593" t="s">
        <v>20</v>
      </c>
      <c r="N593" t="s">
        <v>21</v>
      </c>
      <c r="O593" t="s">
        <v>864</v>
      </c>
      <c r="P593" t="s">
        <v>863</v>
      </c>
      <c r="Q593" s="20">
        <v>0</v>
      </c>
      <c r="R593" s="20">
        <v>0</v>
      </c>
      <c r="S593" s="20">
        <v>0</v>
      </c>
      <c r="T593" s="30">
        <f t="shared" si="55"/>
        <v>0</v>
      </c>
      <c r="U593" s="30">
        <f t="shared" si="56"/>
        <v>0</v>
      </c>
      <c r="V593" s="30">
        <f t="shared" si="57"/>
        <v>0</v>
      </c>
      <c r="W593" s="20">
        <v>0</v>
      </c>
      <c r="X593" s="20">
        <v>0</v>
      </c>
      <c r="Y593" s="20">
        <v>0</v>
      </c>
      <c r="Z593" s="20">
        <v>0</v>
      </c>
      <c r="AA593" s="20">
        <v>0</v>
      </c>
      <c r="AB593" s="20">
        <v>0</v>
      </c>
      <c r="AC593" s="20">
        <v>0</v>
      </c>
      <c r="AD593" s="30">
        <f t="shared" si="58"/>
        <v>0</v>
      </c>
      <c r="AE593" s="30"/>
      <c r="AF593" s="30">
        <f t="shared" si="59"/>
        <v>0</v>
      </c>
      <c r="AG593" s="30"/>
      <c r="AH593" s="30">
        <f t="shared" si="60"/>
        <v>0</v>
      </c>
    </row>
    <row r="594" spans="1:35" x14ac:dyDescent="0.35">
      <c r="A594" t="s">
        <v>963</v>
      </c>
      <c r="B594" s="23">
        <v>8471160</v>
      </c>
      <c r="C594" t="s">
        <v>506</v>
      </c>
      <c r="D594" s="27">
        <v>492200</v>
      </c>
      <c r="E594" s="5" t="s">
        <v>874</v>
      </c>
      <c r="F594" t="s">
        <v>926</v>
      </c>
      <c r="G594" s="20">
        <v>6000000</v>
      </c>
      <c r="H594" s="20">
        <v>5600000</v>
      </c>
      <c r="J594" s="20">
        <v>5600000</v>
      </c>
      <c r="L594" s="20">
        <v>0</v>
      </c>
      <c r="M594" t="s">
        <v>20</v>
      </c>
      <c r="N594" t="s">
        <v>21</v>
      </c>
      <c r="O594" t="s">
        <v>864</v>
      </c>
      <c r="P594" t="s">
        <v>863</v>
      </c>
      <c r="Q594" s="20">
        <v>0</v>
      </c>
      <c r="R594" s="20">
        <v>0</v>
      </c>
      <c r="S594" s="20">
        <v>0</v>
      </c>
      <c r="T594" s="30">
        <f t="shared" si="55"/>
        <v>0</v>
      </c>
      <c r="U594" s="30">
        <f t="shared" si="56"/>
        <v>0</v>
      </c>
      <c r="V594" s="30">
        <f t="shared" si="57"/>
        <v>0</v>
      </c>
      <c r="W594" s="20">
        <v>0</v>
      </c>
      <c r="X594" s="20">
        <v>0</v>
      </c>
      <c r="Y594" s="20">
        <v>0</v>
      </c>
      <c r="Z594" s="20">
        <v>0</v>
      </c>
      <c r="AA594" s="20">
        <v>0</v>
      </c>
      <c r="AB594" s="20">
        <v>0</v>
      </c>
      <c r="AC594" s="20">
        <v>0</v>
      </c>
      <c r="AD594" s="30">
        <f t="shared" si="58"/>
        <v>0</v>
      </c>
      <c r="AE594" s="30"/>
      <c r="AF594" s="30">
        <f t="shared" si="59"/>
        <v>0</v>
      </c>
      <c r="AG594" s="30"/>
      <c r="AH594" s="30">
        <f t="shared" si="60"/>
        <v>0</v>
      </c>
    </row>
    <row r="595" spans="1:35" x14ac:dyDescent="0.35">
      <c r="A595" t="s">
        <v>963</v>
      </c>
      <c r="B595" s="23">
        <v>8471160</v>
      </c>
      <c r="C595" t="s">
        <v>506</v>
      </c>
      <c r="D595" s="27">
        <v>492316</v>
      </c>
      <c r="E595" s="5" t="s">
        <v>138</v>
      </c>
      <c r="F595" t="s">
        <v>880</v>
      </c>
      <c r="G595" s="20">
        <v>9652373</v>
      </c>
      <c r="H595" s="20">
        <v>10282373</v>
      </c>
      <c r="I595" s="20">
        <v>402222.34</v>
      </c>
      <c r="J595" s="20">
        <v>8714208.6899999995</v>
      </c>
      <c r="K595" s="20">
        <v>764750.27</v>
      </c>
      <c r="L595" s="20">
        <v>401191.700000001</v>
      </c>
      <c r="M595" t="s">
        <v>20</v>
      </c>
      <c r="N595" t="s">
        <v>21</v>
      </c>
      <c r="O595" t="s">
        <v>864</v>
      </c>
      <c r="P595" t="s">
        <v>863</v>
      </c>
      <c r="Q595" s="20">
        <v>10813606</v>
      </c>
      <c r="R595" s="20">
        <v>9475691.3800000008</v>
      </c>
      <c r="S595" s="20">
        <v>273106438.05000001</v>
      </c>
      <c r="T595" s="30">
        <f t="shared" si="55"/>
        <v>245795794.245</v>
      </c>
      <c r="U595" s="30">
        <f t="shared" si="56"/>
        <v>218485150.44000003</v>
      </c>
      <c r="V595" s="30">
        <f t="shared" si="57"/>
        <v>191174506.63499999</v>
      </c>
      <c r="W595" s="20">
        <v>79369986.150000006</v>
      </c>
      <c r="X595" s="20">
        <v>16296852.5</v>
      </c>
      <c r="Y595" s="142">
        <v>20000000</v>
      </c>
      <c r="Z595" s="142">
        <v>20000000</v>
      </c>
      <c r="AA595" s="142">
        <v>20000000</v>
      </c>
      <c r="AB595" s="20">
        <v>10905818.380000001</v>
      </c>
      <c r="AC595" s="20">
        <v>13263755.75</v>
      </c>
      <c r="AD595" s="30">
        <f t="shared" si="58"/>
        <v>253106438.05000001</v>
      </c>
      <c r="AE595" s="253" t="s">
        <v>6147</v>
      </c>
      <c r="AF595" s="30">
        <f t="shared" si="59"/>
        <v>59369986.150000006</v>
      </c>
      <c r="AG595" s="242" t="s">
        <v>6147</v>
      </c>
      <c r="AH595" s="30">
        <f t="shared" si="60"/>
        <v>-3703147.5</v>
      </c>
      <c r="AI595" s="252" t="s">
        <v>6147</v>
      </c>
    </row>
    <row r="596" spans="1:35" x14ac:dyDescent="0.35">
      <c r="A596" t="s">
        <v>963</v>
      </c>
      <c r="B596" s="23">
        <v>8471170</v>
      </c>
      <c r="C596" t="s">
        <v>514</v>
      </c>
      <c r="D596" s="27">
        <v>492310</v>
      </c>
      <c r="E596" s="5" t="s">
        <v>871</v>
      </c>
      <c r="F596" t="s">
        <v>925</v>
      </c>
      <c r="G596" s="20">
        <v>10000</v>
      </c>
      <c r="H596" s="20">
        <v>10000</v>
      </c>
      <c r="I596" s="20">
        <v>9510</v>
      </c>
      <c r="J596" s="20">
        <v>0</v>
      </c>
      <c r="K596" s="20">
        <v>0</v>
      </c>
      <c r="L596" s="20">
        <v>490</v>
      </c>
      <c r="M596" t="s">
        <v>20</v>
      </c>
      <c r="N596" t="s">
        <v>21</v>
      </c>
      <c r="O596" t="s">
        <v>864</v>
      </c>
      <c r="P596" t="s">
        <v>863</v>
      </c>
      <c r="Q596" s="20">
        <v>0</v>
      </c>
      <c r="R596" s="20">
        <v>0</v>
      </c>
      <c r="S596" s="20">
        <v>0</v>
      </c>
      <c r="T596" s="30">
        <f t="shared" si="55"/>
        <v>0</v>
      </c>
      <c r="U596" s="30">
        <f t="shared" si="56"/>
        <v>0</v>
      </c>
      <c r="V596" s="30">
        <f t="shared" si="57"/>
        <v>0</v>
      </c>
      <c r="W596" s="20">
        <v>0</v>
      </c>
      <c r="X596" s="20">
        <v>0</v>
      </c>
      <c r="Y596" s="20">
        <v>0</v>
      </c>
      <c r="Z596" s="20">
        <v>0</v>
      </c>
      <c r="AA596" s="20">
        <v>0</v>
      </c>
      <c r="AB596" s="20">
        <v>0</v>
      </c>
      <c r="AC596" s="20">
        <v>0</v>
      </c>
      <c r="AD596" s="30">
        <f t="shared" si="58"/>
        <v>0</v>
      </c>
      <c r="AE596" s="30"/>
      <c r="AF596" s="30">
        <f t="shared" si="59"/>
        <v>0</v>
      </c>
      <c r="AG596" s="30"/>
      <c r="AH596" s="30">
        <f t="shared" si="60"/>
        <v>0</v>
      </c>
    </row>
    <row r="597" spans="1:35" x14ac:dyDescent="0.35">
      <c r="A597" t="s">
        <v>963</v>
      </c>
      <c r="B597" s="23">
        <v>8471170</v>
      </c>
      <c r="C597" t="s">
        <v>514</v>
      </c>
      <c r="D597" s="27">
        <v>492316</v>
      </c>
      <c r="E597" s="5" t="s">
        <v>138</v>
      </c>
      <c r="F597" t="s">
        <v>879</v>
      </c>
      <c r="G597" s="20">
        <v>6595858</v>
      </c>
      <c r="H597" s="20">
        <v>6595858</v>
      </c>
      <c r="J597" s="20">
        <v>6593486</v>
      </c>
      <c r="L597" s="20">
        <v>2372</v>
      </c>
      <c r="M597" t="s">
        <v>20</v>
      </c>
      <c r="N597" t="s">
        <v>21</v>
      </c>
      <c r="O597" t="s">
        <v>864</v>
      </c>
      <c r="P597" t="s">
        <v>863</v>
      </c>
      <c r="Q597" s="20">
        <v>5546000</v>
      </c>
      <c r="R597" s="20">
        <v>5545455</v>
      </c>
      <c r="S597" s="20">
        <v>4000000</v>
      </c>
      <c r="T597" s="30">
        <f t="shared" si="55"/>
        <v>3600000</v>
      </c>
      <c r="U597" s="30">
        <f t="shared" si="56"/>
        <v>3200000</v>
      </c>
      <c r="V597" s="30">
        <f t="shared" si="57"/>
        <v>2800000</v>
      </c>
      <c r="W597" s="20">
        <v>4000000</v>
      </c>
      <c r="X597" s="20">
        <v>2000000</v>
      </c>
      <c r="Y597" s="20">
        <v>4000000</v>
      </c>
      <c r="Z597" s="20">
        <v>4000000</v>
      </c>
      <c r="AA597" s="20">
        <v>2000000</v>
      </c>
      <c r="AB597" s="20">
        <v>0</v>
      </c>
      <c r="AC597" s="20">
        <v>0</v>
      </c>
      <c r="AD597" s="30">
        <f t="shared" si="58"/>
        <v>0</v>
      </c>
      <c r="AE597" s="30"/>
      <c r="AF597" s="30">
        <f t="shared" si="59"/>
        <v>0</v>
      </c>
      <c r="AG597" s="30"/>
      <c r="AH597" s="30">
        <f t="shared" si="60"/>
        <v>0</v>
      </c>
    </row>
    <row r="598" spans="1:35" x14ac:dyDescent="0.35">
      <c r="A598" t="s">
        <v>963</v>
      </c>
      <c r="B598" s="23">
        <v>8471170</v>
      </c>
      <c r="C598" t="s">
        <v>514</v>
      </c>
      <c r="D598" s="27">
        <v>495110</v>
      </c>
      <c r="E598" s="5" t="s">
        <v>889</v>
      </c>
      <c r="F598" t="s">
        <v>924</v>
      </c>
      <c r="G598" s="20">
        <v>190000</v>
      </c>
      <c r="H598" s="20">
        <v>190000</v>
      </c>
      <c r="J598" s="20">
        <v>35326.199999999997</v>
      </c>
      <c r="L598" s="20">
        <v>154673.79999999999</v>
      </c>
      <c r="M598" t="s">
        <v>20</v>
      </c>
      <c r="N598" t="s">
        <v>21</v>
      </c>
      <c r="O598" t="s">
        <v>864</v>
      </c>
      <c r="P598" t="s">
        <v>863</v>
      </c>
      <c r="Q598" s="20">
        <v>0</v>
      </c>
      <c r="R598" s="20">
        <v>0</v>
      </c>
      <c r="S598" s="20">
        <v>1102365.6932900003</v>
      </c>
      <c r="T598" s="30">
        <f t="shared" si="55"/>
        <v>992129.12396100035</v>
      </c>
      <c r="U598" s="30">
        <f t="shared" si="56"/>
        <v>881892.55463200028</v>
      </c>
      <c r="V598" s="30">
        <f t="shared" si="57"/>
        <v>771655.9853030002</v>
      </c>
      <c r="W598" s="20">
        <v>489459.27795449982</v>
      </c>
      <c r="X598" s="20">
        <v>489459.27795449982</v>
      </c>
      <c r="Y598" s="20">
        <v>1102365.6932900003</v>
      </c>
      <c r="Z598" s="20">
        <v>489459.27795449982</v>
      </c>
      <c r="AA598" s="20">
        <v>489459.27795449982</v>
      </c>
      <c r="AB598" s="20">
        <v>0</v>
      </c>
      <c r="AC598" s="20">
        <v>0</v>
      </c>
      <c r="AD598" s="30">
        <f t="shared" si="58"/>
        <v>0</v>
      </c>
      <c r="AE598" s="30"/>
      <c r="AF598" s="30">
        <f t="shared" si="59"/>
        <v>0</v>
      </c>
      <c r="AG598" s="30"/>
      <c r="AH598" s="30">
        <f t="shared" si="60"/>
        <v>0</v>
      </c>
    </row>
    <row r="599" spans="1:35" x14ac:dyDescent="0.35">
      <c r="A599" t="s">
        <v>962</v>
      </c>
      <c r="B599" s="23">
        <v>8471305</v>
      </c>
      <c r="C599" t="s">
        <v>579</v>
      </c>
      <c r="D599" s="27">
        <v>492310</v>
      </c>
      <c r="E599" s="5" t="s">
        <v>871</v>
      </c>
      <c r="F599" t="s">
        <v>870</v>
      </c>
      <c r="G599" s="20">
        <v>2697637</v>
      </c>
      <c r="H599" s="20">
        <v>4910637</v>
      </c>
      <c r="I599" s="20">
        <v>149370</v>
      </c>
      <c r="J599" s="20">
        <v>2717340</v>
      </c>
      <c r="K599" s="20">
        <v>1682129.47</v>
      </c>
      <c r="L599" s="20">
        <v>361797.53</v>
      </c>
      <c r="M599" t="s">
        <v>20</v>
      </c>
      <c r="N599" t="s">
        <v>21</v>
      </c>
      <c r="O599" t="s">
        <v>864</v>
      </c>
      <c r="P599" t="s">
        <v>863</v>
      </c>
      <c r="Q599" s="20">
        <v>334480</v>
      </c>
      <c r="R599" s="20">
        <v>334480</v>
      </c>
      <c r="S599" s="20">
        <v>9399035</v>
      </c>
      <c r="T599" s="30">
        <f t="shared" si="55"/>
        <v>8459131.5</v>
      </c>
      <c r="U599" s="30">
        <f t="shared" si="56"/>
        <v>7519228</v>
      </c>
      <c r="V599" s="30">
        <f t="shared" si="57"/>
        <v>6579324.5</v>
      </c>
      <c r="W599" s="20">
        <v>1379018.5</v>
      </c>
      <c r="X599" s="20">
        <v>941038.5</v>
      </c>
      <c r="Y599" s="20">
        <v>57035</v>
      </c>
      <c r="Z599" s="20">
        <v>54218.5</v>
      </c>
      <c r="AA599" s="20">
        <v>20238.5</v>
      </c>
      <c r="AB599" s="20">
        <v>0</v>
      </c>
      <c r="AC599" s="20">
        <v>778267.4</v>
      </c>
      <c r="AD599" s="30">
        <f t="shared" si="58"/>
        <v>9342000</v>
      </c>
      <c r="AE599" s="253" t="s">
        <v>6147</v>
      </c>
      <c r="AF599" s="30">
        <f t="shared" si="59"/>
        <v>1324800</v>
      </c>
      <c r="AG599" s="242" t="s">
        <v>6147</v>
      </c>
      <c r="AH599" s="30">
        <f t="shared" si="60"/>
        <v>920800</v>
      </c>
      <c r="AI599" s="252" t="s">
        <v>6147</v>
      </c>
    </row>
    <row r="600" spans="1:35" x14ac:dyDescent="0.35">
      <c r="A600" t="s">
        <v>962</v>
      </c>
      <c r="B600" s="23">
        <v>8471305</v>
      </c>
      <c r="C600" t="s">
        <v>579</v>
      </c>
      <c r="D600" s="27">
        <v>492316</v>
      </c>
      <c r="E600" s="5" t="s">
        <v>138</v>
      </c>
      <c r="F600" t="s">
        <v>868</v>
      </c>
      <c r="G600" s="20">
        <v>18440891</v>
      </c>
      <c r="H600" s="20">
        <v>21361628</v>
      </c>
      <c r="I600" s="20">
        <v>4313893.7</v>
      </c>
      <c r="J600" s="20">
        <v>704656.02</v>
      </c>
      <c r="K600" s="20">
        <v>7405657.1399999997</v>
      </c>
      <c r="L600" s="20">
        <v>8937421.1400000006</v>
      </c>
      <c r="M600" t="s">
        <v>20</v>
      </c>
      <c r="N600" t="s">
        <v>21</v>
      </c>
      <c r="O600" t="s">
        <v>864</v>
      </c>
      <c r="P600" t="s">
        <v>863</v>
      </c>
      <c r="Q600" s="20">
        <v>17597590</v>
      </c>
      <c r="R600" s="20">
        <v>15725665.710000001</v>
      </c>
      <c r="S600" s="20">
        <v>25108588</v>
      </c>
      <c r="T600" s="30">
        <f t="shared" si="55"/>
        <v>22597729.199999999</v>
      </c>
      <c r="U600" s="30">
        <f t="shared" si="56"/>
        <v>20086870.400000002</v>
      </c>
      <c r="V600" s="30">
        <f t="shared" si="57"/>
        <v>17576011.599999998</v>
      </c>
      <c r="W600" s="20">
        <v>17127086</v>
      </c>
      <c r="X600" s="20">
        <v>21380745.692307692</v>
      </c>
      <c r="Y600" s="20">
        <v>25108588</v>
      </c>
      <c r="Z600" s="20">
        <v>17127086</v>
      </c>
      <c r="AA600" s="20">
        <v>21380745.692307692</v>
      </c>
      <c r="AB600" s="20">
        <v>2152795</v>
      </c>
      <c r="AC600" s="20">
        <v>57068648.700000003</v>
      </c>
      <c r="AD600" s="30">
        <f t="shared" si="58"/>
        <v>0</v>
      </c>
      <c r="AE600" s="30"/>
      <c r="AF600" s="30">
        <f t="shared" si="59"/>
        <v>0</v>
      </c>
      <c r="AG600" s="30"/>
      <c r="AH600" s="30">
        <f t="shared" si="60"/>
        <v>0</v>
      </c>
    </row>
    <row r="601" spans="1:35" x14ac:dyDescent="0.35">
      <c r="A601" t="s">
        <v>962</v>
      </c>
      <c r="B601" s="23">
        <v>8471305</v>
      </c>
      <c r="C601" t="s">
        <v>579</v>
      </c>
      <c r="D601" s="27">
        <v>492610</v>
      </c>
      <c r="E601" s="5" t="s">
        <v>866</v>
      </c>
      <c r="F601" t="s">
        <v>865</v>
      </c>
      <c r="G601" s="20">
        <v>1630483</v>
      </c>
      <c r="H601" s="20">
        <v>650000</v>
      </c>
      <c r="I601" s="20">
        <v>10900</v>
      </c>
      <c r="J601" s="20">
        <v>5900</v>
      </c>
      <c r="K601" s="20">
        <v>322685</v>
      </c>
      <c r="L601" s="20">
        <v>310515</v>
      </c>
      <c r="M601" t="s">
        <v>20</v>
      </c>
      <c r="N601" t="s">
        <v>21</v>
      </c>
      <c r="O601" t="s">
        <v>864</v>
      </c>
      <c r="P601" t="s">
        <v>863</v>
      </c>
      <c r="Q601" s="20">
        <v>391932</v>
      </c>
      <c r="R601" s="20">
        <v>391932</v>
      </c>
      <c r="S601" s="20">
        <v>28500</v>
      </c>
      <c r="T601" s="30">
        <f t="shared" si="55"/>
        <v>25650</v>
      </c>
      <c r="U601" s="30">
        <f t="shared" si="56"/>
        <v>22800</v>
      </c>
      <c r="V601" s="30">
        <f t="shared" si="57"/>
        <v>19950</v>
      </c>
      <c r="W601" s="20">
        <v>20000</v>
      </c>
      <c r="X601" s="20">
        <v>20000</v>
      </c>
      <c r="Y601" s="20">
        <v>28500</v>
      </c>
      <c r="Z601" s="20">
        <v>20000</v>
      </c>
      <c r="AA601" s="20">
        <v>20000</v>
      </c>
      <c r="AB601" s="20">
        <v>0</v>
      </c>
      <c r="AC601" s="20">
        <v>3277545.78</v>
      </c>
      <c r="AD601" s="30">
        <f t="shared" si="58"/>
        <v>0</v>
      </c>
      <c r="AE601" s="30"/>
      <c r="AF601" s="30">
        <f t="shared" si="59"/>
        <v>0</v>
      </c>
      <c r="AG601" s="30"/>
      <c r="AH601" s="30">
        <f t="shared" si="60"/>
        <v>0</v>
      </c>
    </row>
    <row r="602" spans="1:35" x14ac:dyDescent="0.35">
      <c r="A602" t="s">
        <v>962</v>
      </c>
      <c r="B602" s="23">
        <v>8471305</v>
      </c>
      <c r="C602" t="s">
        <v>579</v>
      </c>
      <c r="D602" s="27">
        <v>495140</v>
      </c>
      <c r="E602" s="5" t="s">
        <v>882</v>
      </c>
      <c r="F602" t="s">
        <v>923</v>
      </c>
      <c r="G602" s="20">
        <v>4653254</v>
      </c>
      <c r="H602" s="20">
        <v>500000</v>
      </c>
      <c r="L602" s="20">
        <v>500000</v>
      </c>
      <c r="M602" t="s">
        <v>20</v>
      </c>
      <c r="N602" t="s">
        <v>21</v>
      </c>
      <c r="O602" t="s">
        <v>864</v>
      </c>
      <c r="P602" t="s">
        <v>863</v>
      </c>
      <c r="Q602" s="20">
        <v>0</v>
      </c>
      <c r="R602" s="20">
        <v>0</v>
      </c>
      <c r="S602" s="20">
        <v>250000</v>
      </c>
      <c r="T602" s="30">
        <f t="shared" si="55"/>
        <v>225000</v>
      </c>
      <c r="U602" s="30">
        <f t="shared" si="56"/>
        <v>200000</v>
      </c>
      <c r="V602" s="30">
        <f t="shared" si="57"/>
        <v>175000</v>
      </c>
      <c r="W602" s="20">
        <v>297250</v>
      </c>
      <c r="X602" s="20">
        <v>160637.5</v>
      </c>
      <c r="Y602" s="20">
        <v>250000</v>
      </c>
      <c r="Z602" s="20">
        <f>W602</f>
        <v>297250</v>
      </c>
      <c r="AA602" s="20">
        <f>X602</f>
        <v>160637.5</v>
      </c>
      <c r="AB602" s="20">
        <v>0</v>
      </c>
      <c r="AC602" s="20">
        <v>0</v>
      </c>
      <c r="AD602" s="30">
        <f t="shared" si="58"/>
        <v>0</v>
      </c>
      <c r="AE602" s="30"/>
      <c r="AF602" s="30">
        <f t="shared" si="59"/>
        <v>0</v>
      </c>
      <c r="AG602" s="30"/>
      <c r="AH602" s="30">
        <f t="shared" si="60"/>
        <v>0</v>
      </c>
    </row>
    <row r="603" spans="1:35" x14ac:dyDescent="0.35">
      <c r="A603" t="s">
        <v>953</v>
      </c>
      <c r="B603" s="23">
        <v>8470110</v>
      </c>
      <c r="C603" t="s">
        <v>16</v>
      </c>
      <c r="D603" s="27">
        <v>492316</v>
      </c>
      <c r="E603" s="5" t="s">
        <v>138</v>
      </c>
      <c r="F603" t="s">
        <v>922</v>
      </c>
      <c r="M603" t="s">
        <v>20</v>
      </c>
      <c r="N603" t="s">
        <v>21</v>
      </c>
      <c r="O603" t="s">
        <v>864</v>
      </c>
      <c r="P603" t="s">
        <v>863</v>
      </c>
      <c r="Q603" s="20">
        <v>2981521</v>
      </c>
      <c r="R603" s="20">
        <v>39940.11</v>
      </c>
      <c r="S603" s="20">
        <v>0</v>
      </c>
      <c r="T603" s="30">
        <f t="shared" si="55"/>
        <v>0</v>
      </c>
      <c r="U603" s="30">
        <f t="shared" si="56"/>
        <v>0</v>
      </c>
      <c r="V603" s="30">
        <f t="shared" si="57"/>
        <v>0</v>
      </c>
      <c r="W603" s="20">
        <v>0</v>
      </c>
      <c r="X603" s="20">
        <v>0</v>
      </c>
      <c r="Y603" s="20">
        <v>0</v>
      </c>
      <c r="Z603" s="20">
        <v>0</v>
      </c>
      <c r="AA603" s="20">
        <v>0</v>
      </c>
      <c r="AB603" s="20">
        <v>1408395.35</v>
      </c>
      <c r="AC603" s="20">
        <v>4151760.35</v>
      </c>
      <c r="AD603" s="30">
        <f t="shared" si="58"/>
        <v>0</v>
      </c>
      <c r="AE603" s="30"/>
      <c r="AF603" s="30">
        <f t="shared" si="59"/>
        <v>0</v>
      </c>
      <c r="AG603" s="30"/>
      <c r="AH603" s="30">
        <f t="shared" si="60"/>
        <v>0</v>
      </c>
    </row>
    <row r="604" spans="1:35" x14ac:dyDescent="0.35">
      <c r="A604" t="s">
        <v>950</v>
      </c>
      <c r="B604" s="23">
        <v>8470305</v>
      </c>
      <c r="C604" t="s">
        <v>120</v>
      </c>
      <c r="D604" s="27">
        <v>492316</v>
      </c>
      <c r="E604" s="5" t="s">
        <v>138</v>
      </c>
      <c r="F604" t="s">
        <v>918</v>
      </c>
      <c r="M604" t="s">
        <v>20</v>
      </c>
      <c r="N604" t="s">
        <v>21</v>
      </c>
      <c r="O604" t="s">
        <v>864</v>
      </c>
      <c r="P604" t="s">
        <v>863</v>
      </c>
      <c r="Q604" s="20">
        <v>2550</v>
      </c>
      <c r="R604" s="20">
        <v>2550.18999999994</v>
      </c>
      <c r="S604" s="20">
        <v>0</v>
      </c>
      <c r="T604" s="30">
        <f t="shared" si="55"/>
        <v>0</v>
      </c>
      <c r="U604" s="30">
        <f t="shared" si="56"/>
        <v>0</v>
      </c>
      <c r="V604" s="30">
        <f t="shared" si="57"/>
        <v>0</v>
      </c>
      <c r="W604" s="20">
        <v>0</v>
      </c>
      <c r="X604" s="20">
        <v>0</v>
      </c>
      <c r="Y604" s="20">
        <v>0</v>
      </c>
      <c r="Z604" s="20">
        <v>0</v>
      </c>
      <c r="AA604" s="20">
        <v>0</v>
      </c>
      <c r="AB604" s="20">
        <v>3502756.75</v>
      </c>
      <c r="AC604" s="20">
        <v>7011466.1299999999</v>
      </c>
      <c r="AD604" s="30">
        <f t="shared" si="58"/>
        <v>0</v>
      </c>
      <c r="AE604" s="30"/>
      <c r="AF604" s="30">
        <f t="shared" si="59"/>
        <v>0</v>
      </c>
      <c r="AG604" s="30"/>
      <c r="AH604" s="30">
        <f t="shared" si="60"/>
        <v>0</v>
      </c>
    </row>
    <row r="605" spans="1:35" x14ac:dyDescent="0.35">
      <c r="A605" t="s">
        <v>950</v>
      </c>
      <c r="B605" s="23">
        <v>8470320</v>
      </c>
      <c r="C605" t="s">
        <v>183</v>
      </c>
      <c r="D605" s="27">
        <v>492316</v>
      </c>
      <c r="E605" s="5" t="s">
        <v>138</v>
      </c>
      <c r="F605" t="s">
        <v>915</v>
      </c>
      <c r="M605" t="s">
        <v>20</v>
      </c>
      <c r="N605" t="s">
        <v>21</v>
      </c>
      <c r="O605" t="s">
        <v>864</v>
      </c>
      <c r="P605" t="s">
        <v>863</v>
      </c>
      <c r="Q605" s="20">
        <v>0</v>
      </c>
      <c r="R605" s="20">
        <v>0</v>
      </c>
      <c r="S605" s="20">
        <v>2636000</v>
      </c>
      <c r="T605" s="30">
        <f t="shared" si="55"/>
        <v>2372400</v>
      </c>
      <c r="U605" s="30">
        <f t="shared" si="56"/>
        <v>2108800</v>
      </c>
      <c r="V605" s="30">
        <f t="shared" si="57"/>
        <v>1845199.9999999998</v>
      </c>
      <c r="W605" s="20">
        <v>568000</v>
      </c>
      <c r="X605" s="20">
        <v>210000</v>
      </c>
      <c r="Y605" s="20">
        <v>2636000</v>
      </c>
      <c r="Z605" s="20">
        <v>568000</v>
      </c>
      <c r="AA605" s="20">
        <v>210000</v>
      </c>
      <c r="AB605" s="20">
        <v>368642</v>
      </c>
      <c r="AC605" s="20">
        <v>844169</v>
      </c>
      <c r="AD605" s="30">
        <f t="shared" si="58"/>
        <v>0</v>
      </c>
      <c r="AE605" s="30"/>
      <c r="AF605" s="30">
        <f t="shared" si="59"/>
        <v>0</v>
      </c>
      <c r="AG605" s="30"/>
      <c r="AH605" s="30">
        <f t="shared" si="60"/>
        <v>0</v>
      </c>
    </row>
    <row r="606" spans="1:35" x14ac:dyDescent="0.35">
      <c r="A606" t="s">
        <v>950</v>
      </c>
      <c r="B606" s="23">
        <v>8470325</v>
      </c>
      <c r="C606" t="s">
        <v>190</v>
      </c>
      <c r="D606" s="27">
        <v>492200</v>
      </c>
      <c r="E606" s="5" t="s">
        <v>874</v>
      </c>
      <c r="F606" t="s">
        <v>914</v>
      </c>
      <c r="M606" t="s">
        <v>20</v>
      </c>
      <c r="N606" t="s">
        <v>21</v>
      </c>
      <c r="O606" t="s">
        <v>864</v>
      </c>
      <c r="P606" t="s">
        <v>863</v>
      </c>
      <c r="Q606" s="20">
        <v>817890</v>
      </c>
      <c r="R606" s="20">
        <v>817887</v>
      </c>
      <c r="S606" s="20">
        <v>0</v>
      </c>
      <c r="T606" s="30">
        <f t="shared" si="55"/>
        <v>0</v>
      </c>
      <c r="U606" s="30">
        <f t="shared" si="56"/>
        <v>0</v>
      </c>
      <c r="V606" s="30">
        <f t="shared" si="57"/>
        <v>0</v>
      </c>
      <c r="W606" s="20">
        <v>0</v>
      </c>
      <c r="X606" s="20">
        <v>0</v>
      </c>
      <c r="Y606" s="20">
        <v>0</v>
      </c>
      <c r="Z606" s="20">
        <v>0</v>
      </c>
      <c r="AA606" s="20">
        <v>0</v>
      </c>
      <c r="AB606" s="20">
        <v>0</v>
      </c>
      <c r="AC606" s="20">
        <v>391826</v>
      </c>
      <c r="AD606" s="30">
        <f t="shared" si="58"/>
        <v>0</v>
      </c>
      <c r="AE606" s="30"/>
      <c r="AF606" s="30">
        <f t="shared" si="59"/>
        <v>0</v>
      </c>
      <c r="AG606" s="30"/>
      <c r="AH606" s="30">
        <f t="shared" si="60"/>
        <v>0</v>
      </c>
    </row>
    <row r="607" spans="1:35" x14ac:dyDescent="0.35">
      <c r="A607" t="s">
        <v>950</v>
      </c>
      <c r="B607" s="23">
        <v>8470340</v>
      </c>
      <c r="C607" t="s">
        <v>217</v>
      </c>
      <c r="D607" s="27">
        <v>495140</v>
      </c>
      <c r="E607" s="5" t="s">
        <v>882</v>
      </c>
      <c r="F607" t="s">
        <v>909</v>
      </c>
      <c r="M607" t="s">
        <v>20</v>
      </c>
      <c r="N607" t="s">
        <v>21</v>
      </c>
      <c r="O607" t="s">
        <v>864</v>
      </c>
      <c r="P607" t="s">
        <v>863</v>
      </c>
      <c r="Q607" s="20">
        <v>7388</v>
      </c>
      <c r="R607" s="20">
        <v>7322.22</v>
      </c>
      <c r="S607" s="20">
        <v>0</v>
      </c>
      <c r="T607" s="30">
        <f t="shared" si="55"/>
        <v>0</v>
      </c>
      <c r="U607" s="30">
        <f t="shared" si="56"/>
        <v>0</v>
      </c>
      <c r="V607" s="30">
        <f t="shared" si="57"/>
        <v>0</v>
      </c>
      <c r="W607" s="20">
        <v>0</v>
      </c>
      <c r="X607" s="20">
        <v>0</v>
      </c>
      <c r="Y607" s="20">
        <v>0</v>
      </c>
      <c r="Z607" s="20">
        <v>0</v>
      </c>
      <c r="AA607" s="20">
        <v>0</v>
      </c>
      <c r="AB607" s="20">
        <v>78620.570000000007</v>
      </c>
      <c r="AC607" s="20">
        <v>7438.14</v>
      </c>
      <c r="AD607" s="30">
        <f t="shared" si="58"/>
        <v>0</v>
      </c>
      <c r="AE607" s="30"/>
      <c r="AF607" s="30">
        <f t="shared" si="59"/>
        <v>0</v>
      </c>
      <c r="AG607" s="30"/>
      <c r="AH607" s="30">
        <f t="shared" si="60"/>
        <v>0</v>
      </c>
    </row>
    <row r="608" spans="1:35" x14ac:dyDescent="0.35">
      <c r="A608" t="s">
        <v>954</v>
      </c>
      <c r="B608" s="23">
        <v>8470415</v>
      </c>
      <c r="C608" t="s">
        <v>259</v>
      </c>
      <c r="D608" s="27">
        <v>495140</v>
      </c>
      <c r="E608" s="5" t="s">
        <v>882</v>
      </c>
      <c r="F608" t="s">
        <v>905</v>
      </c>
      <c r="M608" t="s">
        <v>20</v>
      </c>
      <c r="N608" t="s">
        <v>21</v>
      </c>
      <c r="O608" t="s">
        <v>864</v>
      </c>
      <c r="P608" t="s">
        <v>863</v>
      </c>
      <c r="Q608" s="20">
        <v>0</v>
      </c>
      <c r="R608" s="20">
        <v>0</v>
      </c>
      <c r="S608" s="20">
        <v>0</v>
      </c>
      <c r="T608" s="30">
        <f t="shared" si="55"/>
        <v>0</v>
      </c>
      <c r="U608" s="30">
        <f t="shared" si="56"/>
        <v>0</v>
      </c>
      <c r="V608" s="30">
        <f t="shared" si="57"/>
        <v>0</v>
      </c>
      <c r="W608" s="20">
        <v>0</v>
      </c>
      <c r="X608" s="20">
        <v>0</v>
      </c>
      <c r="Y608" s="20">
        <v>0</v>
      </c>
      <c r="Z608" s="20">
        <v>0</v>
      </c>
      <c r="AA608" s="20">
        <v>0</v>
      </c>
      <c r="AB608" s="20">
        <v>0</v>
      </c>
      <c r="AC608" s="20">
        <v>0</v>
      </c>
      <c r="AD608" s="30">
        <f t="shared" si="58"/>
        <v>0</v>
      </c>
      <c r="AE608" s="30"/>
      <c r="AF608" s="30">
        <f t="shared" si="59"/>
        <v>0</v>
      </c>
      <c r="AG608" s="30"/>
      <c r="AH608" s="30">
        <f t="shared" si="60"/>
        <v>0</v>
      </c>
    </row>
    <row r="609" spans="1:34" x14ac:dyDescent="0.35">
      <c r="A609" t="s">
        <v>954</v>
      </c>
      <c r="B609" s="23">
        <v>8470430</v>
      </c>
      <c r="C609" t="s">
        <v>274</v>
      </c>
      <c r="D609" s="27">
        <v>492316</v>
      </c>
      <c r="E609" s="5" t="s">
        <v>138</v>
      </c>
      <c r="F609" t="s">
        <v>903</v>
      </c>
      <c r="M609" t="s">
        <v>20</v>
      </c>
      <c r="N609" t="s">
        <v>21</v>
      </c>
      <c r="O609" t="s">
        <v>864</v>
      </c>
      <c r="P609" t="s">
        <v>863</v>
      </c>
      <c r="Q609" s="20">
        <v>0</v>
      </c>
      <c r="R609" s="20">
        <v>0</v>
      </c>
      <c r="S609" s="20">
        <v>0</v>
      </c>
      <c r="T609" s="30">
        <f t="shared" si="55"/>
        <v>0</v>
      </c>
      <c r="U609" s="30">
        <f t="shared" si="56"/>
        <v>0</v>
      </c>
      <c r="V609" s="30">
        <f t="shared" si="57"/>
        <v>0</v>
      </c>
      <c r="W609" s="20">
        <v>0</v>
      </c>
      <c r="X609" s="20">
        <v>0</v>
      </c>
      <c r="Y609" s="20">
        <v>0</v>
      </c>
      <c r="Z609" s="20">
        <v>0</v>
      </c>
      <c r="AA609" s="20">
        <v>0</v>
      </c>
      <c r="AB609" s="20">
        <v>47984</v>
      </c>
      <c r="AC609" s="20">
        <v>9198</v>
      </c>
      <c r="AD609" s="30">
        <f t="shared" si="58"/>
        <v>0</v>
      </c>
      <c r="AE609" s="30"/>
      <c r="AF609" s="30">
        <f t="shared" si="59"/>
        <v>0</v>
      </c>
      <c r="AG609" s="30"/>
      <c r="AH609" s="30">
        <f t="shared" si="60"/>
        <v>0</v>
      </c>
    </row>
    <row r="610" spans="1:34" x14ac:dyDescent="0.35">
      <c r="A610" t="s">
        <v>954</v>
      </c>
      <c r="B610" s="23">
        <v>8470435</v>
      </c>
      <c r="C610" t="s">
        <v>279</v>
      </c>
      <c r="D610" s="27">
        <v>492316</v>
      </c>
      <c r="E610" s="5" t="s">
        <v>138</v>
      </c>
      <c r="F610" t="s">
        <v>902</v>
      </c>
      <c r="M610" t="s">
        <v>20</v>
      </c>
      <c r="N610" t="s">
        <v>21</v>
      </c>
      <c r="O610" t="s">
        <v>864</v>
      </c>
      <c r="P610" t="s">
        <v>863</v>
      </c>
      <c r="Q610" s="20">
        <v>0</v>
      </c>
      <c r="R610" s="20">
        <v>0</v>
      </c>
      <c r="S610" s="20">
        <v>0</v>
      </c>
      <c r="T610" s="30">
        <f t="shared" si="55"/>
        <v>0</v>
      </c>
      <c r="U610" s="30">
        <f t="shared" si="56"/>
        <v>0</v>
      </c>
      <c r="V610" s="30">
        <f t="shared" si="57"/>
        <v>0</v>
      </c>
      <c r="W610" s="20">
        <v>30000</v>
      </c>
      <c r="X610" s="20">
        <v>0</v>
      </c>
      <c r="Y610" s="20">
        <v>0</v>
      </c>
      <c r="Z610" s="20">
        <v>30000</v>
      </c>
      <c r="AA610" s="20">
        <v>0</v>
      </c>
      <c r="AB610" s="20">
        <v>0</v>
      </c>
      <c r="AC610" s="20">
        <v>0</v>
      </c>
      <c r="AD610" s="30">
        <f t="shared" si="58"/>
        <v>0</v>
      </c>
      <c r="AE610" s="30"/>
      <c r="AF610" s="30">
        <f t="shared" si="59"/>
        <v>0</v>
      </c>
      <c r="AG610" s="30"/>
      <c r="AH610" s="30">
        <f t="shared" si="60"/>
        <v>0</v>
      </c>
    </row>
    <row r="611" spans="1:34" x14ac:dyDescent="0.35">
      <c r="A611" t="s">
        <v>954</v>
      </c>
      <c r="B611" s="23">
        <v>8470450</v>
      </c>
      <c r="C611" t="s">
        <v>300</v>
      </c>
      <c r="D611" s="27">
        <v>492316</v>
      </c>
      <c r="E611" s="5" t="s">
        <v>138</v>
      </c>
      <c r="F611" t="s">
        <v>901</v>
      </c>
      <c r="M611" t="s">
        <v>20</v>
      </c>
      <c r="N611" t="s">
        <v>21</v>
      </c>
      <c r="O611" t="s">
        <v>864</v>
      </c>
      <c r="P611" t="s">
        <v>863</v>
      </c>
      <c r="Q611" s="20">
        <v>0</v>
      </c>
      <c r="R611" s="20">
        <v>0</v>
      </c>
      <c r="S611" s="20">
        <v>212950</v>
      </c>
      <c r="T611" s="30">
        <f t="shared" si="55"/>
        <v>191655</v>
      </c>
      <c r="U611" s="30">
        <f t="shared" si="56"/>
        <v>170360</v>
      </c>
      <c r="V611" s="30">
        <f t="shared" si="57"/>
        <v>149065</v>
      </c>
      <c r="W611" s="20">
        <v>331589.15000000002</v>
      </c>
      <c r="X611" s="20">
        <v>0</v>
      </c>
      <c r="Y611" s="20">
        <v>212950</v>
      </c>
      <c r="Z611" s="20">
        <v>331589.15000000002</v>
      </c>
      <c r="AA611" s="20">
        <v>0</v>
      </c>
      <c r="AB611" s="20">
        <v>550725</v>
      </c>
      <c r="AC611" s="20">
        <v>0</v>
      </c>
      <c r="AD611" s="30">
        <f t="shared" si="58"/>
        <v>0</v>
      </c>
      <c r="AE611" s="30"/>
      <c r="AF611" s="30">
        <f t="shared" si="59"/>
        <v>0</v>
      </c>
      <c r="AG611" s="30"/>
      <c r="AH611" s="30">
        <f t="shared" si="60"/>
        <v>0</v>
      </c>
    </row>
    <row r="612" spans="1:34" x14ac:dyDescent="0.35">
      <c r="A612" t="s">
        <v>955</v>
      </c>
      <c r="B612" s="23">
        <v>8470520</v>
      </c>
      <c r="C612" t="s">
        <v>307</v>
      </c>
      <c r="D612" s="27">
        <v>492316</v>
      </c>
      <c r="E612" s="5" t="s">
        <v>138</v>
      </c>
      <c r="F612" t="s">
        <v>900</v>
      </c>
      <c r="M612" t="s">
        <v>20</v>
      </c>
      <c r="N612" t="s">
        <v>21</v>
      </c>
      <c r="O612" t="s">
        <v>864</v>
      </c>
      <c r="P612" t="s">
        <v>863</v>
      </c>
      <c r="Q612" s="20">
        <v>502000</v>
      </c>
      <c r="R612" s="20">
        <v>501601.43</v>
      </c>
      <c r="S612" s="20">
        <v>250000</v>
      </c>
      <c r="T612" s="30">
        <f t="shared" si="55"/>
        <v>225000</v>
      </c>
      <c r="U612" s="30">
        <f t="shared" si="56"/>
        <v>200000</v>
      </c>
      <c r="V612" s="30">
        <f t="shared" si="57"/>
        <v>175000</v>
      </c>
      <c r="W612" s="20">
        <v>262500</v>
      </c>
      <c r="X612" s="20">
        <v>275625</v>
      </c>
      <c r="Y612" s="20">
        <v>250000</v>
      </c>
      <c r="Z612" s="20">
        <v>262500</v>
      </c>
      <c r="AA612" s="20">
        <v>275625</v>
      </c>
      <c r="AB612" s="20">
        <v>0</v>
      </c>
      <c r="AC612" s="20">
        <v>149907</v>
      </c>
      <c r="AD612" s="30">
        <f t="shared" si="58"/>
        <v>0</v>
      </c>
      <c r="AE612" s="30"/>
      <c r="AF612" s="30">
        <f t="shared" si="59"/>
        <v>0</v>
      </c>
      <c r="AG612" s="30"/>
      <c r="AH612" s="30">
        <f t="shared" si="60"/>
        <v>0</v>
      </c>
    </row>
    <row r="613" spans="1:34" x14ac:dyDescent="0.35">
      <c r="A613" t="s">
        <v>955</v>
      </c>
      <c r="B613" s="23">
        <v>8470530</v>
      </c>
      <c r="C613" t="s">
        <v>325</v>
      </c>
      <c r="D613" s="27">
        <v>492610</v>
      </c>
      <c r="E613" s="5" t="s">
        <v>866</v>
      </c>
      <c r="F613" t="s">
        <v>896</v>
      </c>
      <c r="M613" t="s">
        <v>335</v>
      </c>
      <c r="N613" t="s">
        <v>336</v>
      </c>
      <c r="O613" t="s">
        <v>864</v>
      </c>
      <c r="P613" t="s">
        <v>863</v>
      </c>
      <c r="Q613" s="20">
        <v>0</v>
      </c>
      <c r="R613" s="20">
        <v>0</v>
      </c>
      <c r="S613" s="20">
        <v>2000000</v>
      </c>
      <c r="T613" s="30">
        <f t="shared" si="55"/>
        <v>1800000</v>
      </c>
      <c r="U613" s="30">
        <f t="shared" si="56"/>
        <v>1600000</v>
      </c>
      <c r="V613" s="30">
        <f t="shared" si="57"/>
        <v>1400000</v>
      </c>
      <c r="W613" s="20">
        <v>0</v>
      </c>
      <c r="X613" s="20">
        <v>1000000</v>
      </c>
      <c r="Y613" s="20">
        <v>2000000</v>
      </c>
      <c r="Z613" s="20">
        <v>0</v>
      </c>
      <c r="AA613" s="20">
        <v>1000000</v>
      </c>
      <c r="AB613" s="20">
        <v>216471</v>
      </c>
      <c r="AC613" s="20">
        <v>1433359.26</v>
      </c>
      <c r="AD613" s="30">
        <f t="shared" si="58"/>
        <v>0</v>
      </c>
      <c r="AE613" s="30"/>
      <c r="AF613" s="30">
        <f t="shared" si="59"/>
        <v>0</v>
      </c>
      <c r="AG613" s="30"/>
      <c r="AH613" s="30">
        <f t="shared" si="60"/>
        <v>0</v>
      </c>
    </row>
    <row r="614" spans="1:34" x14ac:dyDescent="0.35">
      <c r="A614" t="s">
        <v>955</v>
      </c>
      <c r="B614" s="23">
        <v>8470530</v>
      </c>
      <c r="C614" t="s">
        <v>325</v>
      </c>
      <c r="D614" s="27">
        <v>492610</v>
      </c>
      <c r="E614" s="5" t="s">
        <v>866</v>
      </c>
      <c r="F614" t="s">
        <v>895</v>
      </c>
      <c r="M614" t="s">
        <v>311</v>
      </c>
      <c r="N614" t="s">
        <v>312</v>
      </c>
      <c r="O614" t="s">
        <v>864</v>
      </c>
      <c r="P614" t="s">
        <v>863</v>
      </c>
      <c r="Q614" s="20">
        <v>31760</v>
      </c>
      <c r="R614" s="20">
        <v>81760</v>
      </c>
      <c r="S614" s="20">
        <v>0</v>
      </c>
      <c r="T614" s="30">
        <f t="shared" si="55"/>
        <v>0</v>
      </c>
      <c r="U614" s="30">
        <f t="shared" si="56"/>
        <v>0</v>
      </c>
      <c r="V614" s="30">
        <f t="shared" si="57"/>
        <v>0</v>
      </c>
      <c r="W614" s="20">
        <v>0</v>
      </c>
      <c r="X614" s="20">
        <v>0</v>
      </c>
      <c r="Y614" s="20">
        <v>0</v>
      </c>
      <c r="Z614" s="20">
        <v>0</v>
      </c>
      <c r="AA614" s="20">
        <v>0</v>
      </c>
      <c r="AB614" s="20">
        <v>310</v>
      </c>
      <c r="AC614" s="20">
        <v>6598.1</v>
      </c>
      <c r="AD614" s="30">
        <f t="shared" si="58"/>
        <v>0</v>
      </c>
      <c r="AE614" s="30"/>
      <c r="AF614" s="30">
        <f t="shared" si="59"/>
        <v>0</v>
      </c>
      <c r="AG614" s="30"/>
      <c r="AH614" s="30">
        <f t="shared" si="60"/>
        <v>0</v>
      </c>
    </row>
    <row r="615" spans="1:34" x14ac:dyDescent="0.35">
      <c r="A615" t="s">
        <v>953</v>
      </c>
      <c r="B615" s="23">
        <v>8470910</v>
      </c>
      <c r="C615" t="s">
        <v>724</v>
      </c>
      <c r="D615" s="27">
        <v>492316</v>
      </c>
      <c r="E615" s="5" t="s">
        <v>138</v>
      </c>
      <c r="F615" t="s">
        <v>887</v>
      </c>
      <c r="M615" t="s">
        <v>20</v>
      </c>
      <c r="N615" t="s">
        <v>21</v>
      </c>
      <c r="O615" t="s">
        <v>864</v>
      </c>
      <c r="P615" t="s">
        <v>863</v>
      </c>
      <c r="Q615" s="20">
        <v>0</v>
      </c>
      <c r="R615" s="20">
        <v>0</v>
      </c>
      <c r="S615" s="20">
        <v>0</v>
      </c>
      <c r="T615" s="30">
        <f t="shared" si="55"/>
        <v>0</v>
      </c>
      <c r="U615" s="30">
        <f t="shared" si="56"/>
        <v>0</v>
      </c>
      <c r="V615" s="30">
        <f t="shared" si="57"/>
        <v>0</v>
      </c>
      <c r="W615" s="20">
        <v>0</v>
      </c>
      <c r="X615" s="20">
        <v>0</v>
      </c>
      <c r="Y615" s="20">
        <v>0</v>
      </c>
      <c r="Z615" s="20">
        <v>0</v>
      </c>
      <c r="AA615" s="20">
        <v>0</v>
      </c>
      <c r="AB615" s="20">
        <v>0</v>
      </c>
      <c r="AC615" s="20">
        <v>0</v>
      </c>
      <c r="AD615" s="30">
        <f t="shared" si="58"/>
        <v>0</v>
      </c>
      <c r="AE615" s="30"/>
      <c r="AF615" s="30">
        <f t="shared" si="59"/>
        <v>0</v>
      </c>
      <c r="AG615" s="30"/>
      <c r="AH615" s="30">
        <f t="shared" si="60"/>
        <v>0</v>
      </c>
    </row>
    <row r="616" spans="1:34" x14ac:dyDescent="0.35">
      <c r="A616" t="s">
        <v>963</v>
      </c>
      <c r="B616" s="23">
        <v>8471110</v>
      </c>
      <c r="C616" t="s">
        <v>719</v>
      </c>
      <c r="D616" s="27">
        <v>492316</v>
      </c>
      <c r="E616" s="5" t="s">
        <v>138</v>
      </c>
      <c r="F616" t="s">
        <v>886</v>
      </c>
      <c r="M616" t="s">
        <v>20</v>
      </c>
      <c r="N616" t="s">
        <v>21</v>
      </c>
      <c r="O616" t="s">
        <v>864</v>
      </c>
      <c r="P616" t="s">
        <v>863</v>
      </c>
      <c r="Q616" s="20">
        <v>2998678</v>
      </c>
      <c r="R616" s="20">
        <v>0</v>
      </c>
      <c r="S616" s="20">
        <v>0</v>
      </c>
      <c r="T616" s="30">
        <f t="shared" si="55"/>
        <v>0</v>
      </c>
      <c r="U616" s="30">
        <f t="shared" si="56"/>
        <v>0</v>
      </c>
      <c r="V616" s="30">
        <f t="shared" si="57"/>
        <v>0</v>
      </c>
      <c r="W616" s="20">
        <v>0</v>
      </c>
      <c r="X616" s="20">
        <v>0</v>
      </c>
      <c r="Y616" s="20">
        <v>0</v>
      </c>
      <c r="Z616" s="20">
        <v>0</v>
      </c>
      <c r="AA616" s="20">
        <v>0</v>
      </c>
      <c r="AB616" s="20">
        <v>5134490.7699999996</v>
      </c>
      <c r="AC616" s="20">
        <v>11106087.07</v>
      </c>
      <c r="AD616" s="30">
        <f t="shared" si="58"/>
        <v>0</v>
      </c>
      <c r="AE616" s="30"/>
      <c r="AF616" s="30">
        <f t="shared" si="59"/>
        <v>0</v>
      </c>
      <c r="AG616" s="30"/>
      <c r="AH616" s="30">
        <f t="shared" si="60"/>
        <v>0</v>
      </c>
    </row>
    <row r="617" spans="1:34" x14ac:dyDescent="0.35">
      <c r="A617" t="s">
        <v>963</v>
      </c>
      <c r="B617" s="23">
        <v>8471130</v>
      </c>
      <c r="C617" t="s">
        <v>488</v>
      </c>
      <c r="D617" s="27">
        <v>492200</v>
      </c>
      <c r="E617" s="5" t="s">
        <v>874</v>
      </c>
      <c r="F617" t="s">
        <v>885</v>
      </c>
      <c r="M617" t="s">
        <v>20</v>
      </c>
      <c r="N617" t="s">
        <v>21</v>
      </c>
      <c r="O617" t="s">
        <v>864</v>
      </c>
      <c r="P617" t="s">
        <v>863</v>
      </c>
      <c r="Q617" s="20">
        <v>0</v>
      </c>
      <c r="R617" s="20">
        <v>0</v>
      </c>
      <c r="S617" s="20">
        <v>0</v>
      </c>
      <c r="T617" s="30">
        <f t="shared" si="55"/>
        <v>0</v>
      </c>
      <c r="U617" s="30">
        <f t="shared" si="56"/>
        <v>0</v>
      </c>
      <c r="V617" s="30">
        <f t="shared" si="57"/>
        <v>0</v>
      </c>
      <c r="W617" s="20">
        <v>0</v>
      </c>
      <c r="X617" s="20">
        <v>0</v>
      </c>
      <c r="Y617" s="20">
        <v>0</v>
      </c>
      <c r="Z617" s="20">
        <v>0</v>
      </c>
      <c r="AA617" s="20">
        <v>0</v>
      </c>
      <c r="AB617" s="20">
        <v>0</v>
      </c>
      <c r="AC617" s="20">
        <v>0</v>
      </c>
      <c r="AD617" s="30">
        <f t="shared" si="58"/>
        <v>0</v>
      </c>
      <c r="AE617" s="30"/>
      <c r="AF617" s="30">
        <f t="shared" si="59"/>
        <v>0</v>
      </c>
      <c r="AG617" s="30"/>
      <c r="AH617" s="30">
        <f t="shared" si="60"/>
        <v>0</v>
      </c>
    </row>
    <row r="618" spans="1:34" x14ac:dyDescent="0.35">
      <c r="A618" t="s">
        <v>963</v>
      </c>
      <c r="B618" s="23">
        <v>8471130</v>
      </c>
      <c r="C618" t="s">
        <v>488</v>
      </c>
      <c r="D618" s="27">
        <v>495140</v>
      </c>
      <c r="E618" s="5" t="s">
        <v>882</v>
      </c>
      <c r="F618" t="s">
        <v>881</v>
      </c>
      <c r="M618" t="s">
        <v>20</v>
      </c>
      <c r="N618" t="s">
        <v>21</v>
      </c>
      <c r="O618" t="s">
        <v>864</v>
      </c>
      <c r="P618" t="s">
        <v>863</v>
      </c>
      <c r="Q618" s="20">
        <v>280485</v>
      </c>
      <c r="R618" s="20">
        <v>280484.96999999997</v>
      </c>
      <c r="S618" s="20">
        <v>0</v>
      </c>
      <c r="T618" s="30">
        <f t="shared" si="55"/>
        <v>0</v>
      </c>
      <c r="U618" s="30">
        <f t="shared" si="56"/>
        <v>0</v>
      </c>
      <c r="V618" s="30">
        <f t="shared" si="57"/>
        <v>0</v>
      </c>
      <c r="W618" s="20">
        <v>0</v>
      </c>
      <c r="X618" s="20">
        <v>0</v>
      </c>
      <c r="Y618" s="20">
        <v>0</v>
      </c>
      <c r="Z618" s="20">
        <v>0</v>
      </c>
      <c r="AA618" s="20">
        <v>0</v>
      </c>
      <c r="AB618" s="20">
        <v>0</v>
      </c>
      <c r="AC618" s="20">
        <v>420727.46</v>
      </c>
      <c r="AD618" s="30">
        <f t="shared" si="58"/>
        <v>0</v>
      </c>
      <c r="AE618" s="30"/>
      <c r="AF618" s="30">
        <f t="shared" si="59"/>
        <v>0</v>
      </c>
      <c r="AG618" s="30"/>
      <c r="AH618" s="30">
        <f t="shared" si="60"/>
        <v>0</v>
      </c>
    </row>
    <row r="619" spans="1:34" x14ac:dyDescent="0.35">
      <c r="A619" t="s">
        <v>960</v>
      </c>
      <c r="B619" s="23">
        <v>8471260</v>
      </c>
      <c r="C619" t="s">
        <v>543</v>
      </c>
      <c r="D619" s="27">
        <v>492200</v>
      </c>
      <c r="E619" s="5" t="s">
        <v>874</v>
      </c>
      <c r="F619" t="s">
        <v>878</v>
      </c>
      <c r="M619" t="s">
        <v>20</v>
      </c>
      <c r="N619" t="s">
        <v>21</v>
      </c>
      <c r="O619" t="s">
        <v>864</v>
      </c>
      <c r="P619" t="s">
        <v>863</v>
      </c>
      <c r="Q619" s="20">
        <v>995000</v>
      </c>
      <c r="R619" s="20">
        <v>995000</v>
      </c>
      <c r="S619" s="20">
        <v>0</v>
      </c>
      <c r="T619" s="30">
        <f t="shared" si="55"/>
        <v>0</v>
      </c>
      <c r="U619" s="30">
        <f t="shared" si="56"/>
        <v>0</v>
      </c>
      <c r="V619" s="30">
        <f t="shared" si="57"/>
        <v>0</v>
      </c>
      <c r="W619" s="20">
        <v>0</v>
      </c>
      <c r="X619" s="20">
        <v>0</v>
      </c>
      <c r="Y619" s="20">
        <v>0</v>
      </c>
      <c r="Z619" s="20">
        <v>0</v>
      </c>
      <c r="AA619" s="20">
        <v>0</v>
      </c>
      <c r="AB619" s="20">
        <v>0</v>
      </c>
      <c r="AC619" s="20">
        <v>0</v>
      </c>
      <c r="AD619" s="30">
        <f t="shared" si="58"/>
        <v>0</v>
      </c>
      <c r="AE619" s="30"/>
      <c r="AF619" s="30">
        <f t="shared" si="59"/>
        <v>0</v>
      </c>
      <c r="AG619" s="30"/>
      <c r="AH619" s="30">
        <f t="shared" si="60"/>
        <v>0</v>
      </c>
    </row>
    <row r="620" spans="1:34" x14ac:dyDescent="0.35">
      <c r="A620" t="s">
        <v>960</v>
      </c>
      <c r="B620" s="23">
        <v>8471260</v>
      </c>
      <c r="C620" t="s">
        <v>543</v>
      </c>
      <c r="D620" s="27">
        <v>492610</v>
      </c>
      <c r="E620" s="5" t="s">
        <v>866</v>
      </c>
      <c r="F620" t="s">
        <v>877</v>
      </c>
      <c r="M620" t="s">
        <v>20</v>
      </c>
      <c r="N620" t="s">
        <v>21</v>
      </c>
      <c r="O620" t="s">
        <v>864</v>
      </c>
      <c r="P620" t="s">
        <v>863</v>
      </c>
      <c r="Q620" s="20">
        <v>969000</v>
      </c>
      <c r="R620" s="20">
        <v>968930</v>
      </c>
      <c r="S620" s="20">
        <v>0</v>
      </c>
      <c r="T620" s="30">
        <f t="shared" si="55"/>
        <v>0</v>
      </c>
      <c r="U620" s="30">
        <f t="shared" si="56"/>
        <v>0</v>
      </c>
      <c r="V620" s="30">
        <f t="shared" si="57"/>
        <v>0</v>
      </c>
      <c r="W620" s="20">
        <v>0</v>
      </c>
      <c r="X620" s="20">
        <v>0</v>
      </c>
      <c r="Y620" s="20">
        <v>0</v>
      </c>
      <c r="Z620" s="20">
        <v>0</v>
      </c>
      <c r="AA620" s="20">
        <v>0</v>
      </c>
      <c r="AB620" s="20">
        <v>0</v>
      </c>
      <c r="AC620" s="20">
        <v>9124622.1899999995</v>
      </c>
      <c r="AD620" s="30">
        <f t="shared" si="58"/>
        <v>0</v>
      </c>
      <c r="AE620" s="30"/>
      <c r="AF620" s="30">
        <f t="shared" si="59"/>
        <v>0</v>
      </c>
      <c r="AG620" s="30"/>
      <c r="AH620" s="30">
        <f t="shared" si="60"/>
        <v>0</v>
      </c>
    </row>
    <row r="621" spans="1:34" x14ac:dyDescent="0.35">
      <c r="A621" t="s">
        <v>960</v>
      </c>
      <c r="B621" s="23">
        <v>8471280</v>
      </c>
      <c r="C621" t="s">
        <v>572</v>
      </c>
      <c r="D621" s="27">
        <v>492316</v>
      </c>
      <c r="E621" s="5" t="s">
        <v>138</v>
      </c>
      <c r="F621" t="s">
        <v>876</v>
      </c>
      <c r="M621" t="s">
        <v>20</v>
      </c>
      <c r="N621" t="s">
        <v>21</v>
      </c>
      <c r="O621" t="s">
        <v>864</v>
      </c>
      <c r="P621" t="s">
        <v>863</v>
      </c>
      <c r="Q621" s="20">
        <v>0</v>
      </c>
      <c r="R621" s="20">
        <v>0</v>
      </c>
      <c r="S621" s="20">
        <v>10000</v>
      </c>
      <c r="T621" s="30">
        <f t="shared" si="55"/>
        <v>9000</v>
      </c>
      <c r="U621" s="30">
        <f t="shared" si="56"/>
        <v>8000</v>
      </c>
      <c r="V621" s="30">
        <f t="shared" si="57"/>
        <v>7000</v>
      </c>
      <c r="W621" s="20">
        <v>10000</v>
      </c>
      <c r="X621" s="20">
        <v>10000</v>
      </c>
      <c r="Y621" s="20">
        <v>10000</v>
      </c>
      <c r="Z621" s="20">
        <v>10000</v>
      </c>
      <c r="AA621" s="20">
        <v>10000</v>
      </c>
      <c r="AB621" s="20">
        <v>0</v>
      </c>
      <c r="AC621" s="20">
        <v>0</v>
      </c>
      <c r="AD621" s="30">
        <f t="shared" si="58"/>
        <v>0</v>
      </c>
      <c r="AE621" s="30"/>
      <c r="AF621" s="30">
        <f t="shared" si="59"/>
        <v>0</v>
      </c>
      <c r="AG621" s="30"/>
      <c r="AH621" s="30">
        <f t="shared" si="60"/>
        <v>0</v>
      </c>
    </row>
    <row r="622" spans="1:34" x14ac:dyDescent="0.35">
      <c r="A622" t="s">
        <v>962</v>
      </c>
      <c r="B622" s="23">
        <v>8471305</v>
      </c>
      <c r="C622" t="s">
        <v>579</v>
      </c>
      <c r="D622" s="27">
        <v>492200</v>
      </c>
      <c r="E622" s="5" t="s">
        <v>874</v>
      </c>
      <c r="F622" t="s">
        <v>873</v>
      </c>
      <c r="M622" t="s">
        <v>20</v>
      </c>
      <c r="N622" t="s">
        <v>21</v>
      </c>
      <c r="O622" t="s">
        <v>864</v>
      </c>
      <c r="P622" t="s">
        <v>863</v>
      </c>
      <c r="Q622" s="20">
        <v>1143389</v>
      </c>
      <c r="R622" s="20">
        <v>1143379</v>
      </c>
      <c r="S622" s="20">
        <v>0</v>
      </c>
      <c r="T622" s="30">
        <f t="shared" si="55"/>
        <v>0</v>
      </c>
      <c r="U622" s="30">
        <f t="shared" si="56"/>
        <v>0</v>
      </c>
      <c r="V622" s="30">
        <f t="shared" si="57"/>
        <v>0</v>
      </c>
      <c r="W622" s="20">
        <v>0</v>
      </c>
      <c r="X622" s="20">
        <v>0</v>
      </c>
      <c r="Y622" s="20">
        <v>0</v>
      </c>
      <c r="Z622" s="20">
        <v>0</v>
      </c>
      <c r="AA622" s="20">
        <v>0</v>
      </c>
      <c r="AB622" s="20">
        <v>0</v>
      </c>
      <c r="AC622" s="20">
        <v>0</v>
      </c>
      <c r="AD622" s="30">
        <f t="shared" si="58"/>
        <v>0</v>
      </c>
      <c r="AE622" s="30"/>
      <c r="AF622" s="30">
        <f t="shared" si="59"/>
        <v>0</v>
      </c>
      <c r="AG622" s="30"/>
      <c r="AH622" s="30">
        <f t="shared" si="60"/>
        <v>0</v>
      </c>
    </row>
    <row r="623" spans="1:34" x14ac:dyDescent="0.35">
      <c r="A623" t="s">
        <v>953</v>
      </c>
      <c r="B623" s="23">
        <v>8470130</v>
      </c>
      <c r="C623" t="s">
        <v>72</v>
      </c>
      <c r="D623" s="23">
        <v>426610</v>
      </c>
      <c r="E623" s="5" t="s">
        <v>43</v>
      </c>
      <c r="F623" t="s">
        <v>976</v>
      </c>
      <c r="M623">
        <v>847001</v>
      </c>
      <c r="N623" s="1" t="s">
        <v>21</v>
      </c>
      <c r="O623" s="8" t="s">
        <v>22</v>
      </c>
      <c r="P623" s="9" t="s">
        <v>23</v>
      </c>
      <c r="S623" s="20">
        <v>735000</v>
      </c>
      <c r="T623" s="30">
        <f t="shared" si="55"/>
        <v>661500</v>
      </c>
      <c r="U623" s="30">
        <f t="shared" si="56"/>
        <v>588000</v>
      </c>
      <c r="V623" s="30">
        <f t="shared" si="57"/>
        <v>514499.99999999994</v>
      </c>
      <c r="W623" s="20">
        <v>735000</v>
      </c>
      <c r="X623" s="20">
        <v>735000</v>
      </c>
      <c r="Y623" s="20">
        <v>735000</v>
      </c>
      <c r="Z623" s="20">
        <v>735000</v>
      </c>
      <c r="AA623" s="20">
        <v>735000</v>
      </c>
      <c r="AB623" s="20">
        <v>0</v>
      </c>
      <c r="AC623" s="20">
        <v>0</v>
      </c>
      <c r="AD623" s="30">
        <f t="shared" si="58"/>
        <v>0</v>
      </c>
      <c r="AE623" s="30"/>
      <c r="AF623" s="30">
        <f t="shared" si="59"/>
        <v>0</v>
      </c>
      <c r="AG623" s="30"/>
      <c r="AH623" s="30">
        <f t="shared" si="60"/>
        <v>0</v>
      </c>
    </row>
    <row r="624" spans="1:34" x14ac:dyDescent="0.35">
      <c r="A624" t="s">
        <v>958</v>
      </c>
      <c r="B624" s="23">
        <v>8470230</v>
      </c>
      <c r="C624" t="s">
        <v>100</v>
      </c>
      <c r="D624" s="27">
        <v>492310</v>
      </c>
      <c r="E624" s="5" t="s">
        <v>871</v>
      </c>
      <c r="F624" t="s">
        <v>977</v>
      </c>
      <c r="M624" t="s">
        <v>20</v>
      </c>
      <c r="N624" t="s">
        <v>21</v>
      </c>
      <c r="O624" t="s">
        <v>864</v>
      </c>
      <c r="P624" t="s">
        <v>863</v>
      </c>
      <c r="S624" s="20">
        <v>2007000</v>
      </c>
      <c r="T624" s="30">
        <f t="shared" si="55"/>
        <v>1806300</v>
      </c>
      <c r="U624" s="30">
        <f t="shared" si="56"/>
        <v>1605600</v>
      </c>
      <c r="V624" s="30">
        <f t="shared" si="57"/>
        <v>1404900</v>
      </c>
      <c r="W624" s="20">
        <v>711000</v>
      </c>
      <c r="X624" s="20">
        <v>711000</v>
      </c>
      <c r="Y624" s="20">
        <v>2007000</v>
      </c>
      <c r="Z624" s="20">
        <v>711000</v>
      </c>
      <c r="AA624" s="20">
        <v>711000</v>
      </c>
      <c r="AB624" s="20">
        <v>0</v>
      </c>
      <c r="AC624" s="20">
        <v>0</v>
      </c>
      <c r="AD624" s="30">
        <f t="shared" si="58"/>
        <v>0</v>
      </c>
      <c r="AE624" s="30"/>
      <c r="AF624" s="30">
        <f t="shared" si="59"/>
        <v>0</v>
      </c>
      <c r="AG624" s="30"/>
      <c r="AH624" s="30">
        <f t="shared" si="60"/>
        <v>0</v>
      </c>
    </row>
    <row r="625" spans="1:34" x14ac:dyDescent="0.35">
      <c r="A625" t="s">
        <v>950</v>
      </c>
      <c r="B625" s="23">
        <v>8470310</v>
      </c>
      <c r="C625" t="s">
        <v>154</v>
      </c>
      <c r="D625" s="23">
        <v>432209</v>
      </c>
      <c r="E625" s="5" t="s">
        <v>138</v>
      </c>
      <c r="F625" t="s">
        <v>978</v>
      </c>
      <c r="M625">
        <v>847001</v>
      </c>
      <c r="N625" s="1" t="s">
        <v>21</v>
      </c>
      <c r="O625" s="8" t="s">
        <v>22</v>
      </c>
      <c r="P625" s="9" t="s">
        <v>23</v>
      </c>
      <c r="S625" s="20">
        <v>80000</v>
      </c>
      <c r="T625" s="30">
        <f t="shared" si="55"/>
        <v>72000</v>
      </c>
      <c r="U625" s="30">
        <f t="shared" si="56"/>
        <v>64000</v>
      </c>
      <c r="V625" s="30">
        <f t="shared" si="57"/>
        <v>56000</v>
      </c>
      <c r="W625" s="20">
        <v>80000</v>
      </c>
      <c r="X625" s="20">
        <v>80000</v>
      </c>
      <c r="Y625" s="20">
        <v>80000</v>
      </c>
      <c r="Z625" s="20">
        <v>80000</v>
      </c>
      <c r="AA625" s="20">
        <v>80000</v>
      </c>
      <c r="AB625" s="20">
        <v>0</v>
      </c>
      <c r="AC625" s="20">
        <v>0</v>
      </c>
      <c r="AD625" s="30">
        <f t="shared" si="58"/>
        <v>0</v>
      </c>
      <c r="AE625" s="30"/>
      <c r="AF625" s="30">
        <f t="shared" si="59"/>
        <v>0</v>
      </c>
      <c r="AG625" s="30"/>
      <c r="AH625" s="30">
        <f t="shared" si="60"/>
        <v>0</v>
      </c>
    </row>
    <row r="626" spans="1:34" x14ac:dyDescent="0.35">
      <c r="A626" t="s">
        <v>950</v>
      </c>
      <c r="B626" s="23">
        <v>8470320</v>
      </c>
      <c r="C626" t="s">
        <v>183</v>
      </c>
      <c r="D626" s="27">
        <v>495140</v>
      </c>
      <c r="E626" s="5" t="s">
        <v>882</v>
      </c>
      <c r="F626" t="s">
        <v>979</v>
      </c>
      <c r="M626" t="s">
        <v>20</v>
      </c>
      <c r="N626" t="s">
        <v>21</v>
      </c>
      <c r="O626" t="s">
        <v>864</v>
      </c>
      <c r="P626" t="s">
        <v>863</v>
      </c>
      <c r="S626" s="20">
        <v>23399</v>
      </c>
      <c r="T626" s="30">
        <f t="shared" si="55"/>
        <v>21059.100000000002</v>
      </c>
      <c r="U626" s="30">
        <f t="shared" si="56"/>
        <v>18719.2</v>
      </c>
      <c r="V626" s="30">
        <f t="shared" si="57"/>
        <v>16379.3</v>
      </c>
      <c r="W626" s="20">
        <v>0</v>
      </c>
      <c r="X626" s="20">
        <v>0</v>
      </c>
      <c r="Y626" s="20">
        <v>23399</v>
      </c>
      <c r="Z626" s="20">
        <v>0</v>
      </c>
      <c r="AA626" s="20">
        <v>0</v>
      </c>
      <c r="AB626" s="20">
        <v>0</v>
      </c>
      <c r="AC626" s="20">
        <v>0</v>
      </c>
      <c r="AD626" s="30">
        <f t="shared" si="58"/>
        <v>0</v>
      </c>
      <c r="AE626" s="30"/>
      <c r="AF626" s="30">
        <f t="shared" si="59"/>
        <v>0</v>
      </c>
      <c r="AG626" s="30"/>
      <c r="AH626" s="30">
        <f t="shared" si="60"/>
        <v>0</v>
      </c>
    </row>
    <row r="627" spans="1:34" x14ac:dyDescent="0.35">
      <c r="A627" t="s">
        <v>950</v>
      </c>
      <c r="B627" s="23">
        <v>8470325</v>
      </c>
      <c r="C627" t="s">
        <v>190</v>
      </c>
      <c r="D627" s="23">
        <v>432209</v>
      </c>
      <c r="E627" s="5" t="s">
        <v>138</v>
      </c>
      <c r="F627" t="s">
        <v>980</v>
      </c>
      <c r="M627">
        <v>847001</v>
      </c>
      <c r="N627" s="1" t="s">
        <v>21</v>
      </c>
      <c r="O627" s="8" t="s">
        <v>22</v>
      </c>
      <c r="P627" s="9" t="s">
        <v>23</v>
      </c>
      <c r="S627" s="20">
        <v>171550</v>
      </c>
      <c r="T627" s="30">
        <f t="shared" si="55"/>
        <v>154395</v>
      </c>
      <c r="U627" s="30">
        <f t="shared" si="56"/>
        <v>137240</v>
      </c>
      <c r="V627" s="30">
        <f t="shared" si="57"/>
        <v>120084.99999999999</v>
      </c>
      <c r="W627" s="20">
        <v>210500</v>
      </c>
      <c r="X627" s="20">
        <v>210500</v>
      </c>
      <c r="Y627" s="20">
        <v>171550</v>
      </c>
      <c r="Z627" s="20">
        <v>210500</v>
      </c>
      <c r="AA627" s="20">
        <v>210500</v>
      </c>
      <c r="AB627" s="20">
        <v>0</v>
      </c>
      <c r="AC627" s="20">
        <v>0</v>
      </c>
      <c r="AD627" s="30">
        <f t="shared" si="58"/>
        <v>0</v>
      </c>
      <c r="AE627" s="30"/>
      <c r="AF627" s="30">
        <f t="shared" si="59"/>
        <v>0</v>
      </c>
      <c r="AG627" s="30"/>
      <c r="AH627" s="30">
        <f t="shared" si="60"/>
        <v>0</v>
      </c>
    </row>
    <row r="628" spans="1:34" x14ac:dyDescent="0.35">
      <c r="A628" t="s">
        <v>950</v>
      </c>
      <c r="B628" s="23">
        <v>8470330</v>
      </c>
      <c r="C628" t="s">
        <v>199</v>
      </c>
      <c r="D628" s="23">
        <v>420550</v>
      </c>
      <c r="E628" s="5" t="s">
        <v>18</v>
      </c>
      <c r="F628" t="s">
        <v>981</v>
      </c>
      <c r="M628">
        <v>847001</v>
      </c>
      <c r="N628" s="1" t="s">
        <v>21</v>
      </c>
      <c r="O628" s="8" t="s">
        <v>22</v>
      </c>
      <c r="P628" s="9" t="s">
        <v>23</v>
      </c>
      <c r="S628" s="20">
        <v>3000</v>
      </c>
      <c r="T628" s="30">
        <f t="shared" si="55"/>
        <v>2700</v>
      </c>
      <c r="U628" s="30">
        <f t="shared" si="56"/>
        <v>2400</v>
      </c>
      <c r="V628" s="30">
        <f t="shared" si="57"/>
        <v>2100</v>
      </c>
      <c r="W628" s="20">
        <v>2000</v>
      </c>
      <c r="X628" s="20">
        <v>2000</v>
      </c>
      <c r="Y628" s="20">
        <v>3000</v>
      </c>
      <c r="Z628" s="20">
        <v>2000</v>
      </c>
      <c r="AA628" s="20">
        <v>2000</v>
      </c>
      <c r="AB628" s="20">
        <v>0</v>
      </c>
      <c r="AC628" s="20">
        <v>0</v>
      </c>
      <c r="AD628" s="30">
        <f t="shared" si="58"/>
        <v>0</v>
      </c>
      <c r="AE628" s="30"/>
      <c r="AF628" s="30">
        <f t="shared" si="59"/>
        <v>0</v>
      </c>
      <c r="AG628" s="30"/>
      <c r="AH628" s="30">
        <f t="shared" si="60"/>
        <v>0</v>
      </c>
    </row>
    <row r="629" spans="1:34" x14ac:dyDescent="0.35">
      <c r="A629" t="s">
        <v>950</v>
      </c>
      <c r="B629" s="23">
        <v>8470330</v>
      </c>
      <c r="C629" t="s">
        <v>199</v>
      </c>
      <c r="D629" s="23">
        <v>432209</v>
      </c>
      <c r="E629" s="5" t="s">
        <v>138</v>
      </c>
      <c r="F629" t="s">
        <v>982</v>
      </c>
      <c r="M629">
        <v>847001</v>
      </c>
      <c r="N629" s="1" t="s">
        <v>21</v>
      </c>
      <c r="O629" s="8" t="s">
        <v>22</v>
      </c>
      <c r="P629" s="9" t="s">
        <v>23</v>
      </c>
      <c r="S629" s="20">
        <v>67400</v>
      </c>
      <c r="T629" s="30">
        <f t="shared" si="55"/>
        <v>60660</v>
      </c>
      <c r="U629" s="30">
        <f t="shared" si="56"/>
        <v>53920</v>
      </c>
      <c r="V629" s="30">
        <f t="shared" si="57"/>
        <v>47180</v>
      </c>
      <c r="W629" s="20">
        <v>30000</v>
      </c>
      <c r="X629" s="20">
        <v>30000</v>
      </c>
      <c r="Y629" s="20">
        <v>67400</v>
      </c>
      <c r="Z629" s="20">
        <v>30000</v>
      </c>
      <c r="AA629" s="20">
        <v>30000</v>
      </c>
      <c r="AB629" s="20">
        <v>0</v>
      </c>
      <c r="AC629" s="20">
        <v>0</v>
      </c>
      <c r="AD629" s="30">
        <f t="shared" si="58"/>
        <v>0</v>
      </c>
      <c r="AE629" s="30"/>
      <c r="AF629" s="30">
        <f t="shared" si="59"/>
        <v>0</v>
      </c>
      <c r="AG629" s="30"/>
      <c r="AH629" s="30">
        <f t="shared" si="60"/>
        <v>0</v>
      </c>
    </row>
    <row r="630" spans="1:34" x14ac:dyDescent="0.35">
      <c r="A630" t="s">
        <v>950</v>
      </c>
      <c r="B630" s="23">
        <v>8470340</v>
      </c>
      <c r="C630" t="s">
        <v>217</v>
      </c>
      <c r="D630" s="23">
        <v>425720</v>
      </c>
      <c r="E630" s="5" t="s">
        <v>126</v>
      </c>
      <c r="F630" t="s">
        <v>983</v>
      </c>
      <c r="M630">
        <v>847001</v>
      </c>
      <c r="N630" s="1" t="s">
        <v>21</v>
      </c>
      <c r="O630" s="8" t="s">
        <v>22</v>
      </c>
      <c r="P630" s="9" t="s">
        <v>23</v>
      </c>
      <c r="S630" s="20">
        <v>30000</v>
      </c>
      <c r="T630" s="30">
        <f t="shared" si="55"/>
        <v>27000</v>
      </c>
      <c r="U630" s="30">
        <f t="shared" si="56"/>
        <v>24000</v>
      </c>
      <c r="V630" s="30">
        <f t="shared" si="57"/>
        <v>21000</v>
      </c>
      <c r="W630" s="20">
        <v>30000</v>
      </c>
      <c r="X630" s="20">
        <v>30000</v>
      </c>
      <c r="Y630" s="20">
        <v>30000</v>
      </c>
      <c r="Z630" s="20">
        <v>30000</v>
      </c>
      <c r="AA630" s="20">
        <v>30000</v>
      </c>
      <c r="AB630" s="20">
        <v>0</v>
      </c>
      <c r="AC630" s="20">
        <v>0</v>
      </c>
      <c r="AD630" s="30">
        <f t="shared" si="58"/>
        <v>0</v>
      </c>
      <c r="AE630" s="30"/>
      <c r="AF630" s="30">
        <f t="shared" si="59"/>
        <v>0</v>
      </c>
      <c r="AG630" s="30"/>
      <c r="AH630" s="30">
        <f t="shared" si="60"/>
        <v>0</v>
      </c>
    </row>
    <row r="631" spans="1:34" x14ac:dyDescent="0.35">
      <c r="A631" t="s">
        <v>954</v>
      </c>
      <c r="B631" s="23">
        <v>8470410</v>
      </c>
      <c r="C631" t="s">
        <v>254</v>
      </c>
      <c r="D631" s="23">
        <v>435310</v>
      </c>
      <c r="E631" s="5" t="s">
        <v>92</v>
      </c>
      <c r="F631" t="s">
        <v>984</v>
      </c>
      <c r="M631">
        <v>847001</v>
      </c>
      <c r="N631" s="1" t="s">
        <v>21</v>
      </c>
      <c r="O631" s="8" t="s">
        <v>22</v>
      </c>
      <c r="P631" s="9" t="s">
        <v>23</v>
      </c>
      <c r="S631" s="20">
        <v>85228.7</v>
      </c>
      <c r="T631" s="30">
        <f t="shared" si="55"/>
        <v>76705.83</v>
      </c>
      <c r="U631" s="30">
        <f t="shared" si="56"/>
        <v>68182.960000000006</v>
      </c>
      <c r="V631" s="30">
        <f t="shared" si="57"/>
        <v>59660.09</v>
      </c>
      <c r="W631" s="20">
        <v>85228.7</v>
      </c>
      <c r="X631" s="20">
        <v>85228.7</v>
      </c>
      <c r="Y631" s="20">
        <v>85228.7</v>
      </c>
      <c r="Z631" s="20">
        <v>85228.7</v>
      </c>
      <c r="AA631" s="20">
        <v>85228.7</v>
      </c>
      <c r="AB631" s="20">
        <v>0</v>
      </c>
      <c r="AC631" s="20">
        <v>0</v>
      </c>
      <c r="AD631" s="30">
        <f t="shared" si="58"/>
        <v>0</v>
      </c>
      <c r="AE631" s="30"/>
      <c r="AF631" s="30">
        <f t="shared" si="59"/>
        <v>0</v>
      </c>
      <c r="AG631" s="30"/>
      <c r="AH631" s="30">
        <f t="shared" si="60"/>
        <v>0</v>
      </c>
    </row>
    <row r="632" spans="1:34" x14ac:dyDescent="0.35">
      <c r="A632" t="s">
        <v>954</v>
      </c>
      <c r="B632" s="23">
        <v>8470415</v>
      </c>
      <c r="C632" t="s">
        <v>259</v>
      </c>
      <c r="D632" s="23">
        <v>421700</v>
      </c>
      <c r="E632" s="5" t="s">
        <v>34</v>
      </c>
      <c r="F632" t="s">
        <v>985</v>
      </c>
      <c r="M632">
        <v>847001</v>
      </c>
      <c r="N632" s="1" t="s">
        <v>21</v>
      </c>
      <c r="O632" s="8" t="s">
        <v>22</v>
      </c>
      <c r="P632" s="9" t="s">
        <v>23</v>
      </c>
      <c r="S632" s="20">
        <v>150000</v>
      </c>
      <c r="T632" s="30">
        <f t="shared" si="55"/>
        <v>135000</v>
      </c>
      <c r="U632" s="30">
        <f t="shared" si="56"/>
        <v>120000</v>
      </c>
      <c r="V632" s="30">
        <f t="shared" si="57"/>
        <v>105000</v>
      </c>
      <c r="W632" s="20">
        <v>0</v>
      </c>
      <c r="X632" s="20">
        <v>0</v>
      </c>
      <c r="Y632" s="20">
        <v>150000</v>
      </c>
      <c r="Z632" s="20">
        <v>0</v>
      </c>
      <c r="AA632" s="20">
        <v>0</v>
      </c>
      <c r="AB632" s="20">
        <v>0</v>
      </c>
      <c r="AC632" s="20">
        <v>0</v>
      </c>
      <c r="AD632" s="30">
        <f t="shared" si="58"/>
        <v>0</v>
      </c>
      <c r="AE632" s="30"/>
      <c r="AF632" s="30">
        <f t="shared" si="59"/>
        <v>0</v>
      </c>
      <c r="AG632" s="30"/>
      <c r="AH632" s="30">
        <f t="shared" si="60"/>
        <v>0</v>
      </c>
    </row>
    <row r="633" spans="1:34" x14ac:dyDescent="0.35">
      <c r="A633" t="s">
        <v>954</v>
      </c>
      <c r="B633" s="23">
        <v>8470415</v>
      </c>
      <c r="C633" t="s">
        <v>259</v>
      </c>
      <c r="D633" s="23">
        <v>425100</v>
      </c>
      <c r="E633" s="5" t="s">
        <v>79</v>
      </c>
      <c r="F633" t="s">
        <v>986</v>
      </c>
      <c r="M633">
        <v>847001</v>
      </c>
      <c r="N633" s="1" t="s">
        <v>21</v>
      </c>
      <c r="O633" s="8" t="s">
        <v>22</v>
      </c>
      <c r="P633" s="9" t="s">
        <v>23</v>
      </c>
      <c r="S633" s="20">
        <v>50000</v>
      </c>
      <c r="T633" s="30">
        <f t="shared" si="55"/>
        <v>45000</v>
      </c>
      <c r="U633" s="30">
        <f t="shared" si="56"/>
        <v>40000</v>
      </c>
      <c r="V633" s="30">
        <f t="shared" si="57"/>
        <v>35000</v>
      </c>
      <c r="W633" s="20">
        <v>50000</v>
      </c>
      <c r="X633" s="20">
        <v>50000</v>
      </c>
      <c r="Y633" s="20">
        <v>50000</v>
      </c>
      <c r="Z633" s="20">
        <v>50000</v>
      </c>
      <c r="AA633" s="20">
        <v>50000</v>
      </c>
      <c r="AB633" s="20">
        <v>0</v>
      </c>
      <c r="AC633" s="20">
        <v>0</v>
      </c>
      <c r="AD633" s="30">
        <f t="shared" si="58"/>
        <v>0</v>
      </c>
      <c r="AE633" s="30"/>
      <c r="AF633" s="30">
        <f t="shared" si="59"/>
        <v>0</v>
      </c>
      <c r="AG633" s="30"/>
      <c r="AH633" s="30">
        <f t="shared" si="60"/>
        <v>0</v>
      </c>
    </row>
    <row r="634" spans="1:34" x14ac:dyDescent="0.35">
      <c r="A634" t="s">
        <v>954</v>
      </c>
      <c r="B634" s="23">
        <v>8470415</v>
      </c>
      <c r="C634" t="s">
        <v>259</v>
      </c>
      <c r="D634" s="23">
        <v>425763</v>
      </c>
      <c r="E634" s="5" t="s">
        <v>129</v>
      </c>
      <c r="F634" t="s">
        <v>987</v>
      </c>
      <c r="M634">
        <v>847001</v>
      </c>
      <c r="N634" s="1" t="s">
        <v>21</v>
      </c>
      <c r="O634" s="8" t="s">
        <v>22</v>
      </c>
      <c r="P634" s="9" t="s">
        <v>23</v>
      </c>
      <c r="S634" s="20">
        <v>80000</v>
      </c>
      <c r="T634" s="30">
        <f t="shared" si="55"/>
        <v>72000</v>
      </c>
      <c r="U634" s="30">
        <f t="shared" si="56"/>
        <v>64000</v>
      </c>
      <c r="V634" s="30">
        <f t="shared" si="57"/>
        <v>56000</v>
      </c>
      <c r="W634" s="20">
        <v>110000</v>
      </c>
      <c r="X634" s="20">
        <v>135000</v>
      </c>
      <c r="Y634" s="20">
        <v>80000</v>
      </c>
      <c r="Z634" s="20">
        <v>110000</v>
      </c>
      <c r="AA634" s="20">
        <v>135000</v>
      </c>
      <c r="AB634" s="20">
        <v>0</v>
      </c>
      <c r="AC634" s="20">
        <v>0</v>
      </c>
      <c r="AD634" s="30">
        <f t="shared" si="58"/>
        <v>0</v>
      </c>
      <c r="AE634" s="30"/>
      <c r="AF634" s="30">
        <f t="shared" si="59"/>
        <v>0</v>
      </c>
      <c r="AG634" s="30"/>
      <c r="AH634" s="30">
        <f t="shared" si="60"/>
        <v>0</v>
      </c>
    </row>
    <row r="635" spans="1:34" x14ac:dyDescent="0.35">
      <c r="A635" t="s">
        <v>954</v>
      </c>
      <c r="B635" s="23">
        <v>8470425</v>
      </c>
      <c r="C635" t="s">
        <v>267</v>
      </c>
      <c r="D635" s="23">
        <v>425550</v>
      </c>
      <c r="E635" s="5" t="s">
        <v>83</v>
      </c>
      <c r="F635" t="s">
        <v>988</v>
      </c>
      <c r="M635">
        <v>847001</v>
      </c>
      <c r="N635" s="1" t="s">
        <v>21</v>
      </c>
      <c r="O635" s="8" t="s">
        <v>22</v>
      </c>
      <c r="P635" s="9" t="s">
        <v>23</v>
      </c>
      <c r="S635" s="20">
        <v>225000</v>
      </c>
      <c r="T635" s="30">
        <f t="shared" si="55"/>
        <v>202500</v>
      </c>
      <c r="U635" s="30">
        <f t="shared" si="56"/>
        <v>180000</v>
      </c>
      <c r="V635" s="30">
        <f t="shared" si="57"/>
        <v>157500</v>
      </c>
      <c r="W635" s="20">
        <v>225000</v>
      </c>
      <c r="X635" s="20">
        <v>225000</v>
      </c>
      <c r="Y635" s="20">
        <v>225000</v>
      </c>
      <c r="Z635" s="20">
        <v>225000</v>
      </c>
      <c r="AA635" s="20">
        <v>225000</v>
      </c>
      <c r="AB635" s="20">
        <v>0</v>
      </c>
      <c r="AC635" s="20">
        <v>0</v>
      </c>
      <c r="AD635" s="30">
        <f t="shared" si="58"/>
        <v>0</v>
      </c>
      <c r="AE635" s="30"/>
      <c r="AF635" s="30">
        <f t="shared" si="59"/>
        <v>0</v>
      </c>
      <c r="AG635" s="30"/>
      <c r="AH635" s="30">
        <f t="shared" si="60"/>
        <v>0</v>
      </c>
    </row>
    <row r="636" spans="1:34" x14ac:dyDescent="0.35">
      <c r="A636" t="s">
        <v>954</v>
      </c>
      <c r="B636" s="23">
        <v>8470425</v>
      </c>
      <c r="C636" t="s">
        <v>267</v>
      </c>
      <c r="D636" s="27">
        <v>492310</v>
      </c>
      <c r="E636" s="5" t="s">
        <v>871</v>
      </c>
      <c r="F636" t="s">
        <v>989</v>
      </c>
      <c r="M636" t="s">
        <v>20</v>
      </c>
      <c r="N636" t="s">
        <v>21</v>
      </c>
      <c r="O636" t="s">
        <v>864</v>
      </c>
      <c r="P636" t="s">
        <v>863</v>
      </c>
      <c r="S636" s="20">
        <v>220000</v>
      </c>
      <c r="T636" s="30">
        <f t="shared" si="55"/>
        <v>198000</v>
      </c>
      <c r="U636" s="30">
        <f t="shared" si="56"/>
        <v>176000</v>
      </c>
      <c r="V636" s="30">
        <f t="shared" si="57"/>
        <v>154000</v>
      </c>
      <c r="W636" s="20">
        <v>752000</v>
      </c>
      <c r="X636" s="20">
        <v>0</v>
      </c>
      <c r="Y636" s="20">
        <v>220000</v>
      </c>
      <c r="Z636" s="20">
        <v>752000</v>
      </c>
      <c r="AA636" s="20">
        <v>0</v>
      </c>
      <c r="AB636" s="20">
        <v>0</v>
      </c>
      <c r="AC636" s="20">
        <v>0</v>
      </c>
      <c r="AD636" s="30">
        <f t="shared" si="58"/>
        <v>0</v>
      </c>
      <c r="AE636" s="30"/>
      <c r="AF636" s="30">
        <f t="shared" si="59"/>
        <v>0</v>
      </c>
      <c r="AG636" s="30"/>
      <c r="AH636" s="30">
        <f t="shared" si="60"/>
        <v>0</v>
      </c>
    </row>
    <row r="637" spans="1:34" x14ac:dyDescent="0.35">
      <c r="A637" t="s">
        <v>954</v>
      </c>
      <c r="B637" s="23">
        <v>8470440</v>
      </c>
      <c r="C637" t="s">
        <v>286</v>
      </c>
      <c r="D637" s="23">
        <v>420550</v>
      </c>
      <c r="E637" s="5" t="s">
        <v>18</v>
      </c>
      <c r="F637" t="s">
        <v>990</v>
      </c>
      <c r="M637">
        <v>847001</v>
      </c>
      <c r="N637" s="1" t="s">
        <v>21</v>
      </c>
      <c r="O637" s="8" t="s">
        <v>22</v>
      </c>
      <c r="P637" s="9" t="s">
        <v>23</v>
      </c>
      <c r="S637" s="20">
        <v>560000</v>
      </c>
      <c r="T637" s="30">
        <f t="shared" si="55"/>
        <v>504000</v>
      </c>
      <c r="U637" s="30">
        <f t="shared" si="56"/>
        <v>448000</v>
      </c>
      <c r="V637" s="30">
        <f t="shared" si="57"/>
        <v>392000</v>
      </c>
      <c r="W637" s="20">
        <v>560000</v>
      </c>
      <c r="X637" s="20">
        <v>560000</v>
      </c>
      <c r="Y637" s="20">
        <v>560000</v>
      </c>
      <c r="Z637" s="20">
        <v>560000</v>
      </c>
      <c r="AA637" s="20">
        <v>560000</v>
      </c>
      <c r="AB637" s="20">
        <v>0</v>
      </c>
      <c r="AC637" s="20">
        <v>0</v>
      </c>
      <c r="AD637" s="30">
        <f t="shared" si="58"/>
        <v>0</v>
      </c>
      <c r="AE637" s="30"/>
      <c r="AF637" s="30">
        <f t="shared" si="59"/>
        <v>0</v>
      </c>
      <c r="AG637" s="30"/>
      <c r="AH637" s="30">
        <f t="shared" si="60"/>
        <v>0</v>
      </c>
    </row>
    <row r="638" spans="1:34" x14ac:dyDescent="0.35">
      <c r="A638" t="s">
        <v>954</v>
      </c>
      <c r="B638" s="23">
        <v>8470440</v>
      </c>
      <c r="C638" t="s">
        <v>286</v>
      </c>
      <c r="D638" s="23">
        <v>421100</v>
      </c>
      <c r="E638" s="5" t="s">
        <v>339</v>
      </c>
      <c r="F638" t="s">
        <v>991</v>
      </c>
      <c r="M638">
        <v>847001</v>
      </c>
      <c r="N638" s="1" t="s">
        <v>21</v>
      </c>
      <c r="O638" s="8" t="s">
        <v>22</v>
      </c>
      <c r="P638" s="9" t="s">
        <v>23</v>
      </c>
      <c r="S638" s="20">
        <v>0</v>
      </c>
      <c r="T638" s="30">
        <f t="shared" si="55"/>
        <v>0</v>
      </c>
      <c r="U638" s="30">
        <f t="shared" si="56"/>
        <v>0</v>
      </c>
      <c r="V638" s="30">
        <f t="shared" si="57"/>
        <v>0</v>
      </c>
      <c r="W638" s="20">
        <v>0</v>
      </c>
      <c r="X638" s="20">
        <v>0</v>
      </c>
      <c r="Y638" s="20">
        <v>0</v>
      </c>
      <c r="Z638" s="20">
        <v>0</v>
      </c>
      <c r="AA638" s="20">
        <v>0</v>
      </c>
      <c r="AB638" s="20">
        <v>0</v>
      </c>
      <c r="AC638" s="20">
        <v>0</v>
      </c>
      <c r="AD638" s="30">
        <f t="shared" si="58"/>
        <v>0</v>
      </c>
      <c r="AE638" s="30"/>
      <c r="AF638" s="30">
        <f t="shared" si="59"/>
        <v>0</v>
      </c>
      <c r="AG638" s="30"/>
      <c r="AH638" s="30">
        <f t="shared" si="60"/>
        <v>0</v>
      </c>
    </row>
    <row r="639" spans="1:34" x14ac:dyDescent="0.35">
      <c r="A639" t="s">
        <v>954</v>
      </c>
      <c r="B639" s="23">
        <v>8470440</v>
      </c>
      <c r="C639" t="s">
        <v>286</v>
      </c>
      <c r="D639" s="23">
        <v>421700</v>
      </c>
      <c r="E639" s="5" t="s">
        <v>34</v>
      </c>
      <c r="F639" t="s">
        <v>992</v>
      </c>
      <c r="M639">
        <v>847001</v>
      </c>
      <c r="N639" s="1" t="s">
        <v>21</v>
      </c>
      <c r="O639" s="8" t="s">
        <v>22</v>
      </c>
      <c r="P639" s="9" t="s">
        <v>23</v>
      </c>
      <c r="S639" s="20">
        <v>280000</v>
      </c>
      <c r="T639" s="30">
        <f t="shared" si="55"/>
        <v>252000</v>
      </c>
      <c r="U639" s="30">
        <f t="shared" si="56"/>
        <v>224000</v>
      </c>
      <c r="V639" s="30">
        <f t="shared" si="57"/>
        <v>196000</v>
      </c>
      <c r="W639" s="20">
        <v>280000</v>
      </c>
      <c r="X639" s="20">
        <v>280000</v>
      </c>
      <c r="Y639" s="20">
        <v>280000</v>
      </c>
      <c r="Z639" s="20">
        <v>280000</v>
      </c>
      <c r="AA639" s="20">
        <v>280000</v>
      </c>
      <c r="AB639" s="20">
        <v>0</v>
      </c>
      <c r="AC639" s="20">
        <v>0</v>
      </c>
      <c r="AD639" s="30">
        <f t="shared" si="58"/>
        <v>0</v>
      </c>
      <c r="AE639" s="30"/>
      <c r="AF639" s="30">
        <f t="shared" si="59"/>
        <v>0</v>
      </c>
      <c r="AG639" s="30"/>
      <c r="AH639" s="30">
        <f t="shared" si="60"/>
        <v>0</v>
      </c>
    </row>
    <row r="640" spans="1:34" x14ac:dyDescent="0.35">
      <c r="A640" t="s">
        <v>954</v>
      </c>
      <c r="B640" s="23">
        <v>8470440</v>
      </c>
      <c r="C640" t="s">
        <v>286</v>
      </c>
      <c r="D640" s="23">
        <v>425100</v>
      </c>
      <c r="E640" s="5" t="s">
        <v>79</v>
      </c>
      <c r="F640" t="s">
        <v>993</v>
      </c>
      <c r="M640">
        <v>847001</v>
      </c>
      <c r="N640" s="1" t="s">
        <v>21</v>
      </c>
      <c r="O640" s="8" t="s">
        <v>22</v>
      </c>
      <c r="P640" s="9" t="s">
        <v>23</v>
      </c>
      <c r="S640" s="20">
        <v>10000</v>
      </c>
      <c r="T640" s="30">
        <f t="shared" si="55"/>
        <v>9000</v>
      </c>
      <c r="U640" s="30">
        <f t="shared" si="56"/>
        <v>8000</v>
      </c>
      <c r="V640" s="30">
        <f t="shared" si="57"/>
        <v>7000</v>
      </c>
      <c r="W640" s="20">
        <v>10000</v>
      </c>
      <c r="X640" s="20">
        <v>10000</v>
      </c>
      <c r="Y640" s="20">
        <v>10000</v>
      </c>
      <c r="Z640" s="20">
        <v>10000</v>
      </c>
      <c r="AA640" s="20">
        <v>10000</v>
      </c>
      <c r="AB640" s="20">
        <v>0</v>
      </c>
      <c r="AC640" s="20">
        <v>0</v>
      </c>
      <c r="AD640" s="30">
        <f t="shared" si="58"/>
        <v>0</v>
      </c>
      <c r="AE640" s="30"/>
      <c r="AF640" s="30">
        <f t="shared" si="59"/>
        <v>0</v>
      </c>
      <c r="AG640" s="30"/>
      <c r="AH640" s="30">
        <f t="shared" si="60"/>
        <v>0</v>
      </c>
    </row>
    <row r="641" spans="1:34" x14ac:dyDescent="0.35">
      <c r="A641" t="s">
        <v>954</v>
      </c>
      <c r="B641" s="23">
        <v>8470440</v>
      </c>
      <c r="C641" t="s">
        <v>286</v>
      </c>
      <c r="D641" s="23">
        <v>425510</v>
      </c>
      <c r="E641" s="5" t="s">
        <v>37</v>
      </c>
      <c r="F641" t="s">
        <v>994</v>
      </c>
      <c r="M641">
        <v>847001</v>
      </c>
      <c r="N641" s="1" t="s">
        <v>21</v>
      </c>
      <c r="O641" s="8" t="s">
        <v>22</v>
      </c>
      <c r="P641" s="9" t="s">
        <v>23</v>
      </c>
      <c r="S641" s="20">
        <v>225000</v>
      </c>
      <c r="T641" s="30">
        <f t="shared" si="55"/>
        <v>202500</v>
      </c>
      <c r="U641" s="30">
        <f t="shared" si="56"/>
        <v>180000</v>
      </c>
      <c r="V641" s="30">
        <f t="shared" si="57"/>
        <v>157500</v>
      </c>
      <c r="W641" s="20">
        <v>225000</v>
      </c>
      <c r="X641" s="20">
        <v>225000</v>
      </c>
      <c r="Y641" s="20">
        <v>225000</v>
      </c>
      <c r="Z641" s="20">
        <v>225000</v>
      </c>
      <c r="AA641" s="20">
        <v>225000</v>
      </c>
      <c r="AB641" s="20">
        <v>0</v>
      </c>
      <c r="AC641" s="20">
        <v>0</v>
      </c>
      <c r="AD641" s="30">
        <f t="shared" si="58"/>
        <v>0</v>
      </c>
      <c r="AE641" s="30"/>
      <c r="AF641" s="30">
        <f t="shared" si="59"/>
        <v>0</v>
      </c>
      <c r="AG641" s="30"/>
      <c r="AH641" s="30">
        <f t="shared" si="60"/>
        <v>0</v>
      </c>
    </row>
    <row r="642" spans="1:34" x14ac:dyDescent="0.35">
      <c r="A642" t="s">
        <v>954</v>
      </c>
      <c r="B642" s="23">
        <v>8470440</v>
      </c>
      <c r="C642" t="s">
        <v>286</v>
      </c>
      <c r="D642" s="23">
        <v>425550</v>
      </c>
      <c r="E642" s="5" t="s">
        <v>83</v>
      </c>
      <c r="F642" t="s">
        <v>995</v>
      </c>
      <c r="M642">
        <v>847001</v>
      </c>
      <c r="N642" s="1" t="s">
        <v>21</v>
      </c>
      <c r="O642" s="8" t="s">
        <v>22</v>
      </c>
      <c r="P642" s="9" t="s">
        <v>23</v>
      </c>
      <c r="S642" s="20">
        <v>225000</v>
      </c>
      <c r="T642" s="30">
        <f t="shared" ref="T642:T704" si="61">S642*0.9</f>
        <v>202500</v>
      </c>
      <c r="U642" s="30">
        <f t="shared" ref="U642:U704" si="62">S642*0.8</f>
        <v>180000</v>
      </c>
      <c r="V642" s="30">
        <f t="shared" ref="V642:V704" si="63">S642*0.7</f>
        <v>157500</v>
      </c>
      <c r="W642" s="20">
        <v>225000</v>
      </c>
      <c r="X642" s="20">
        <v>225000</v>
      </c>
      <c r="Y642" s="20">
        <v>225000</v>
      </c>
      <c r="Z642" s="20">
        <v>225000</v>
      </c>
      <c r="AA642" s="20">
        <v>225000</v>
      </c>
      <c r="AB642" s="20">
        <v>0</v>
      </c>
      <c r="AC642" s="20">
        <v>0</v>
      </c>
      <c r="AD642" s="30">
        <f t="shared" si="58"/>
        <v>0</v>
      </c>
      <c r="AE642" s="30"/>
      <c r="AF642" s="30">
        <f t="shared" si="59"/>
        <v>0</v>
      </c>
      <c r="AG642" s="30"/>
      <c r="AH642" s="30">
        <f t="shared" si="60"/>
        <v>0</v>
      </c>
    </row>
    <row r="643" spans="1:34" x14ac:dyDescent="0.35">
      <c r="A643" t="s">
        <v>954</v>
      </c>
      <c r="B643" s="23">
        <v>8470440</v>
      </c>
      <c r="C643" t="s">
        <v>286</v>
      </c>
      <c r="D643" s="23">
        <v>425900</v>
      </c>
      <c r="E643" s="5" t="s">
        <v>40</v>
      </c>
      <c r="F643" t="s">
        <v>996</v>
      </c>
      <c r="M643">
        <v>847001</v>
      </c>
      <c r="N643" s="1" t="s">
        <v>21</v>
      </c>
      <c r="O643" s="8" t="s">
        <v>22</v>
      </c>
      <c r="P643" s="9" t="s">
        <v>23</v>
      </c>
      <c r="S643" s="20">
        <v>24000</v>
      </c>
      <c r="T643" s="30">
        <f t="shared" si="61"/>
        <v>21600</v>
      </c>
      <c r="U643" s="30">
        <f t="shared" si="62"/>
        <v>19200</v>
      </c>
      <c r="V643" s="30">
        <f t="shared" si="63"/>
        <v>16800</v>
      </c>
      <c r="W643" s="20">
        <v>0</v>
      </c>
      <c r="X643" s="20">
        <v>0</v>
      </c>
      <c r="Y643" s="20">
        <v>24000</v>
      </c>
      <c r="Z643" s="20">
        <v>0</v>
      </c>
      <c r="AA643" s="20">
        <v>0</v>
      </c>
      <c r="AB643" s="20">
        <v>0</v>
      </c>
      <c r="AC643" s="20">
        <v>0</v>
      </c>
      <c r="AD643" s="30">
        <f t="shared" ref="AD643:AD706" si="64">S643-Y643</f>
        <v>0</v>
      </c>
      <c r="AE643" s="30"/>
      <c r="AF643" s="30">
        <f t="shared" ref="AF643:AF706" si="65">W643-Z643</f>
        <v>0</v>
      </c>
      <c r="AG643" s="30"/>
      <c r="AH643" s="30">
        <f t="shared" ref="AH643:AH706" si="66">X643-AA643</f>
        <v>0</v>
      </c>
    </row>
    <row r="644" spans="1:34" x14ac:dyDescent="0.35">
      <c r="A644" t="s">
        <v>954</v>
      </c>
      <c r="B644" s="23">
        <v>8470440</v>
      </c>
      <c r="C644" t="s">
        <v>286</v>
      </c>
      <c r="D644" s="23">
        <v>427710</v>
      </c>
      <c r="E644" s="5" t="s">
        <v>46</v>
      </c>
      <c r="F644" t="s">
        <v>997</v>
      </c>
      <c r="M644">
        <v>847001</v>
      </c>
      <c r="N644" s="1" t="s">
        <v>21</v>
      </c>
      <c r="O644" s="8" t="s">
        <v>22</v>
      </c>
      <c r="P644" s="9" t="s">
        <v>23</v>
      </c>
      <c r="S644" s="20">
        <v>15000</v>
      </c>
      <c r="T644" s="30">
        <f t="shared" si="61"/>
        <v>13500</v>
      </c>
      <c r="U644" s="30">
        <f t="shared" si="62"/>
        <v>12000</v>
      </c>
      <c r="V644" s="30">
        <f t="shared" si="63"/>
        <v>10500</v>
      </c>
      <c r="W644" s="20">
        <v>15000</v>
      </c>
      <c r="X644" s="20">
        <v>15000</v>
      </c>
      <c r="Y644" s="20">
        <v>15000</v>
      </c>
      <c r="Z644" s="20">
        <v>15000</v>
      </c>
      <c r="AA644" s="20">
        <v>15000</v>
      </c>
      <c r="AB644" s="20">
        <v>0</v>
      </c>
      <c r="AC644" s="20">
        <v>0</v>
      </c>
      <c r="AD644" s="30">
        <f t="shared" si="64"/>
        <v>0</v>
      </c>
      <c r="AE644" s="30"/>
      <c r="AF644" s="30">
        <f t="shared" si="65"/>
        <v>0</v>
      </c>
      <c r="AG644" s="30"/>
      <c r="AH644" s="30">
        <f t="shared" si="66"/>
        <v>0</v>
      </c>
    </row>
    <row r="645" spans="1:34" x14ac:dyDescent="0.35">
      <c r="A645" t="s">
        <v>954</v>
      </c>
      <c r="B645" s="23">
        <v>8470445</v>
      </c>
      <c r="C645" t="s">
        <v>296</v>
      </c>
      <c r="D645" s="23">
        <v>420900</v>
      </c>
      <c r="E645" s="5" t="s">
        <v>28</v>
      </c>
      <c r="F645" t="s">
        <v>998</v>
      </c>
      <c r="M645">
        <v>847001</v>
      </c>
      <c r="N645" s="1" t="s">
        <v>21</v>
      </c>
      <c r="O645" s="8" t="s">
        <v>22</v>
      </c>
      <c r="P645" s="9" t="s">
        <v>23</v>
      </c>
      <c r="S645" s="20">
        <v>0</v>
      </c>
      <c r="T645" s="30">
        <f t="shared" si="61"/>
        <v>0</v>
      </c>
      <c r="U645" s="30">
        <f t="shared" si="62"/>
        <v>0</v>
      </c>
      <c r="V645" s="30">
        <f t="shared" si="63"/>
        <v>0</v>
      </c>
      <c r="W645" s="20">
        <v>0</v>
      </c>
      <c r="X645" s="20">
        <v>0</v>
      </c>
      <c r="Y645" s="20">
        <v>0</v>
      </c>
      <c r="Z645" s="20">
        <v>0</v>
      </c>
      <c r="AA645" s="20">
        <v>0</v>
      </c>
      <c r="AB645" s="20">
        <v>0</v>
      </c>
      <c r="AC645" s="20">
        <v>0</v>
      </c>
      <c r="AD645" s="30">
        <f t="shared" si="64"/>
        <v>0</v>
      </c>
      <c r="AE645" s="30"/>
      <c r="AF645" s="30">
        <f t="shared" si="65"/>
        <v>0</v>
      </c>
      <c r="AG645" s="30"/>
      <c r="AH645" s="30">
        <f t="shared" si="66"/>
        <v>0</v>
      </c>
    </row>
    <row r="646" spans="1:34" x14ac:dyDescent="0.35">
      <c r="A646" t="s">
        <v>954</v>
      </c>
      <c r="B646" s="23">
        <v>8470445</v>
      </c>
      <c r="C646" t="s">
        <v>296</v>
      </c>
      <c r="D646" s="23">
        <v>421000</v>
      </c>
      <c r="E646" s="5" t="s">
        <v>31</v>
      </c>
      <c r="F646" t="s">
        <v>999</v>
      </c>
      <c r="M646">
        <v>847001</v>
      </c>
      <c r="N646" s="1" t="s">
        <v>21</v>
      </c>
      <c r="O646" s="8" t="s">
        <v>22</v>
      </c>
      <c r="P646" s="9" t="s">
        <v>23</v>
      </c>
      <c r="S646" s="20">
        <v>0</v>
      </c>
      <c r="T646" s="30">
        <f t="shared" si="61"/>
        <v>0</v>
      </c>
      <c r="U646" s="30">
        <f t="shared" si="62"/>
        <v>0</v>
      </c>
      <c r="V646" s="30">
        <f t="shared" si="63"/>
        <v>0</v>
      </c>
      <c r="W646" s="20">
        <v>0</v>
      </c>
      <c r="X646" s="20">
        <v>0</v>
      </c>
      <c r="Y646" s="20">
        <v>0</v>
      </c>
      <c r="Z646" s="20">
        <v>0</v>
      </c>
      <c r="AA646" s="20">
        <v>0</v>
      </c>
      <c r="AB646" s="20">
        <v>0</v>
      </c>
      <c r="AC646" s="20">
        <v>0</v>
      </c>
      <c r="AD646" s="30">
        <f t="shared" si="64"/>
        <v>0</v>
      </c>
      <c r="AE646" s="30"/>
      <c r="AF646" s="30">
        <f t="shared" si="65"/>
        <v>0</v>
      </c>
      <c r="AG646" s="30"/>
      <c r="AH646" s="30">
        <f t="shared" si="66"/>
        <v>0</v>
      </c>
    </row>
    <row r="647" spans="1:34" x14ac:dyDescent="0.35">
      <c r="A647" t="s">
        <v>954</v>
      </c>
      <c r="B647" s="23">
        <v>8470445</v>
      </c>
      <c r="C647" t="s">
        <v>296</v>
      </c>
      <c r="D647" s="23">
        <v>425100</v>
      </c>
      <c r="E647" s="5" t="s">
        <v>79</v>
      </c>
      <c r="F647" t="s">
        <v>1000</v>
      </c>
      <c r="M647">
        <v>847001</v>
      </c>
      <c r="N647" s="1" t="s">
        <v>21</v>
      </c>
      <c r="O647" s="8" t="s">
        <v>22</v>
      </c>
      <c r="P647" s="9" t="s">
        <v>23</v>
      </c>
      <c r="S647" s="20">
        <v>150000</v>
      </c>
      <c r="T647" s="30">
        <f t="shared" si="61"/>
        <v>135000</v>
      </c>
      <c r="U647" s="30">
        <f t="shared" si="62"/>
        <v>120000</v>
      </c>
      <c r="V647" s="30">
        <f t="shared" si="63"/>
        <v>105000</v>
      </c>
      <c r="W647" s="20">
        <v>150000</v>
      </c>
      <c r="X647" s="20">
        <v>150000</v>
      </c>
      <c r="Y647" s="20">
        <v>150000</v>
      </c>
      <c r="Z647" s="20">
        <v>150000</v>
      </c>
      <c r="AA647" s="20">
        <v>150000</v>
      </c>
      <c r="AB647" s="20">
        <v>0</v>
      </c>
      <c r="AC647" s="20">
        <v>0</v>
      </c>
      <c r="AD647" s="30">
        <f t="shared" si="64"/>
        <v>0</v>
      </c>
      <c r="AE647" s="30"/>
      <c r="AF647" s="30">
        <f t="shared" si="65"/>
        <v>0</v>
      </c>
      <c r="AG647" s="30"/>
      <c r="AH647" s="30">
        <f t="shared" si="66"/>
        <v>0</v>
      </c>
    </row>
    <row r="648" spans="1:34" x14ac:dyDescent="0.35">
      <c r="A648" t="s">
        <v>954</v>
      </c>
      <c r="B648" s="23">
        <v>8470445</v>
      </c>
      <c r="C648" t="s">
        <v>296</v>
      </c>
      <c r="D648" s="23">
        <v>425720</v>
      </c>
      <c r="E648" s="5" t="s">
        <v>126</v>
      </c>
      <c r="F648" t="s">
        <v>1001</v>
      </c>
      <c r="M648">
        <v>847001</v>
      </c>
      <c r="N648" s="1" t="s">
        <v>21</v>
      </c>
      <c r="O648" s="8" t="s">
        <v>22</v>
      </c>
      <c r="P648" s="9" t="s">
        <v>23</v>
      </c>
      <c r="S648" s="20">
        <v>18350</v>
      </c>
      <c r="T648" s="30">
        <f t="shared" si="61"/>
        <v>16515</v>
      </c>
      <c r="U648" s="30">
        <f t="shared" si="62"/>
        <v>14680</v>
      </c>
      <c r="V648" s="30">
        <f t="shared" si="63"/>
        <v>12845</v>
      </c>
      <c r="W648" s="20">
        <v>36700</v>
      </c>
      <c r="X648" s="20">
        <v>36700</v>
      </c>
      <c r="Y648" s="20">
        <v>18350</v>
      </c>
      <c r="Z648" s="20">
        <v>36700</v>
      </c>
      <c r="AA648" s="20">
        <v>36700</v>
      </c>
      <c r="AB648" s="20">
        <v>0</v>
      </c>
      <c r="AC648" s="20">
        <v>0</v>
      </c>
      <c r="AD648" s="30">
        <f t="shared" si="64"/>
        <v>0</v>
      </c>
      <c r="AE648" s="30"/>
      <c r="AF648" s="30">
        <f t="shared" si="65"/>
        <v>0</v>
      </c>
      <c r="AG648" s="30"/>
      <c r="AH648" s="30">
        <f t="shared" si="66"/>
        <v>0</v>
      </c>
    </row>
    <row r="649" spans="1:34" x14ac:dyDescent="0.35">
      <c r="A649" t="s">
        <v>954</v>
      </c>
      <c r="B649" s="23">
        <v>8470445</v>
      </c>
      <c r="C649" t="s">
        <v>296</v>
      </c>
      <c r="D649" s="23">
        <v>425763</v>
      </c>
      <c r="E649" s="5" t="s">
        <v>129</v>
      </c>
      <c r="F649" t="s">
        <v>1002</v>
      </c>
      <c r="M649">
        <v>847001</v>
      </c>
      <c r="N649" s="1" t="s">
        <v>21</v>
      </c>
      <c r="O649" s="8" t="s">
        <v>22</v>
      </c>
      <c r="P649" s="9" t="s">
        <v>23</v>
      </c>
      <c r="S649" s="20">
        <v>7590</v>
      </c>
      <c r="T649" s="30">
        <f t="shared" si="61"/>
        <v>6831</v>
      </c>
      <c r="U649" s="30">
        <f t="shared" si="62"/>
        <v>6072</v>
      </c>
      <c r="V649" s="30">
        <f t="shared" si="63"/>
        <v>5313</v>
      </c>
      <c r="W649" s="20">
        <v>7590</v>
      </c>
      <c r="X649" s="20">
        <v>7590</v>
      </c>
      <c r="Y649" s="20">
        <v>7590</v>
      </c>
      <c r="Z649" s="20">
        <v>7590</v>
      </c>
      <c r="AA649" s="20">
        <v>7590</v>
      </c>
      <c r="AB649" s="20">
        <v>0</v>
      </c>
      <c r="AC649" s="20">
        <v>0</v>
      </c>
      <c r="AD649" s="30">
        <f t="shared" si="64"/>
        <v>0</v>
      </c>
      <c r="AE649" s="30"/>
      <c r="AF649" s="30">
        <f t="shared" si="65"/>
        <v>0</v>
      </c>
      <c r="AG649" s="30"/>
      <c r="AH649" s="30">
        <f t="shared" si="66"/>
        <v>0</v>
      </c>
    </row>
    <row r="650" spans="1:34" x14ac:dyDescent="0.35">
      <c r="A650" t="s">
        <v>954</v>
      </c>
      <c r="B650" s="23">
        <v>8470445</v>
      </c>
      <c r="C650" t="s">
        <v>296</v>
      </c>
      <c r="D650" s="23">
        <v>425900</v>
      </c>
      <c r="E650" s="5" t="s">
        <v>40</v>
      </c>
      <c r="F650" t="s">
        <v>1003</v>
      </c>
      <c r="M650">
        <v>847001</v>
      </c>
      <c r="N650" s="1" t="s">
        <v>21</v>
      </c>
      <c r="O650" s="8" t="s">
        <v>22</v>
      </c>
      <c r="P650" s="9" t="s">
        <v>23</v>
      </c>
      <c r="S650" s="20">
        <v>0</v>
      </c>
      <c r="T650" s="30">
        <f t="shared" si="61"/>
        <v>0</v>
      </c>
      <c r="U650" s="30">
        <f t="shared" si="62"/>
        <v>0</v>
      </c>
      <c r="V650" s="30">
        <f t="shared" si="63"/>
        <v>0</v>
      </c>
      <c r="W650" s="20">
        <v>0</v>
      </c>
      <c r="X650" s="20">
        <v>0</v>
      </c>
      <c r="Y650" s="20">
        <v>0</v>
      </c>
      <c r="Z650" s="20">
        <v>0</v>
      </c>
      <c r="AA650" s="20">
        <v>0</v>
      </c>
      <c r="AB650" s="20">
        <v>0</v>
      </c>
      <c r="AC650" s="20">
        <v>0</v>
      </c>
      <c r="AD650" s="30">
        <f t="shared" si="64"/>
        <v>0</v>
      </c>
      <c r="AE650" s="30"/>
      <c r="AF650" s="30">
        <f t="shared" si="65"/>
        <v>0</v>
      </c>
      <c r="AG650" s="30"/>
      <c r="AH650" s="30">
        <f t="shared" si="66"/>
        <v>0</v>
      </c>
    </row>
    <row r="651" spans="1:34" x14ac:dyDescent="0.35">
      <c r="A651" t="s">
        <v>954</v>
      </c>
      <c r="B651" s="23">
        <v>8470445</v>
      </c>
      <c r="C651" t="s">
        <v>296</v>
      </c>
      <c r="D651" s="23">
        <v>427200</v>
      </c>
      <c r="E651" s="5" t="s">
        <v>89</v>
      </c>
      <c r="F651" t="s">
        <v>1004</v>
      </c>
      <c r="M651">
        <v>847001</v>
      </c>
      <c r="N651" s="1" t="s">
        <v>21</v>
      </c>
      <c r="O651" s="8" t="s">
        <v>22</v>
      </c>
      <c r="P651" s="9" t="s">
        <v>23</v>
      </c>
      <c r="S651" s="20">
        <v>0</v>
      </c>
      <c r="T651" s="30">
        <f t="shared" si="61"/>
        <v>0</v>
      </c>
      <c r="U651" s="30">
        <f t="shared" si="62"/>
        <v>0</v>
      </c>
      <c r="V651" s="30">
        <f t="shared" si="63"/>
        <v>0</v>
      </c>
      <c r="W651" s="20">
        <v>0</v>
      </c>
      <c r="X651" s="20">
        <v>0</v>
      </c>
      <c r="Y651" s="20">
        <v>0</v>
      </c>
      <c r="Z651" s="20">
        <v>0</v>
      </c>
      <c r="AA651" s="20">
        <v>0</v>
      </c>
      <c r="AB651" s="20">
        <v>0</v>
      </c>
      <c r="AC651" s="20">
        <v>0</v>
      </c>
      <c r="AD651" s="30">
        <f t="shared" si="64"/>
        <v>0</v>
      </c>
      <c r="AE651" s="30"/>
      <c r="AF651" s="30">
        <f t="shared" si="65"/>
        <v>0</v>
      </c>
      <c r="AG651" s="30"/>
      <c r="AH651" s="30">
        <f t="shared" si="66"/>
        <v>0</v>
      </c>
    </row>
    <row r="652" spans="1:34" x14ac:dyDescent="0.35">
      <c r="A652" t="s">
        <v>954</v>
      </c>
      <c r="B652" s="23">
        <v>8470445</v>
      </c>
      <c r="C652" t="s">
        <v>296</v>
      </c>
      <c r="D652" s="23">
        <v>427900</v>
      </c>
      <c r="E652" s="5" t="s">
        <v>49</v>
      </c>
      <c r="F652" t="s">
        <v>1005</v>
      </c>
      <c r="M652">
        <v>847001</v>
      </c>
      <c r="N652" s="1" t="s">
        <v>21</v>
      </c>
      <c r="O652" s="8" t="s">
        <v>22</v>
      </c>
      <c r="P652" s="9" t="s">
        <v>23</v>
      </c>
      <c r="S652" s="20">
        <v>0</v>
      </c>
      <c r="T652" s="30">
        <f t="shared" si="61"/>
        <v>0</v>
      </c>
      <c r="U652" s="30">
        <f t="shared" si="62"/>
        <v>0</v>
      </c>
      <c r="V652" s="30">
        <f t="shared" si="63"/>
        <v>0</v>
      </c>
      <c r="W652" s="20">
        <v>0</v>
      </c>
      <c r="X652" s="20">
        <v>0</v>
      </c>
      <c r="Y652" s="20">
        <v>0</v>
      </c>
      <c r="Z652" s="20">
        <v>0</v>
      </c>
      <c r="AA652" s="20">
        <v>0</v>
      </c>
      <c r="AB652" s="20">
        <v>0</v>
      </c>
      <c r="AC652" s="20">
        <v>0</v>
      </c>
      <c r="AD652" s="30">
        <f t="shared" si="64"/>
        <v>0</v>
      </c>
      <c r="AE652" s="30"/>
      <c r="AF652" s="30">
        <f t="shared" si="65"/>
        <v>0</v>
      </c>
      <c r="AG652" s="30"/>
      <c r="AH652" s="30">
        <f t="shared" si="66"/>
        <v>0</v>
      </c>
    </row>
    <row r="653" spans="1:34" x14ac:dyDescent="0.35">
      <c r="A653" t="s">
        <v>954</v>
      </c>
      <c r="B653" s="23">
        <v>8470445</v>
      </c>
      <c r="C653" t="s">
        <v>296</v>
      </c>
      <c r="D653" s="23">
        <v>428090</v>
      </c>
      <c r="E653" s="5" t="s">
        <v>52</v>
      </c>
      <c r="F653" t="s">
        <v>1006</v>
      </c>
      <c r="M653">
        <v>847001</v>
      </c>
      <c r="N653" s="1" t="s">
        <v>21</v>
      </c>
      <c r="O653" s="8" t="s">
        <v>22</v>
      </c>
      <c r="P653" s="9" t="s">
        <v>23</v>
      </c>
      <c r="S653" s="20">
        <v>0</v>
      </c>
      <c r="T653" s="30">
        <f t="shared" si="61"/>
        <v>0</v>
      </c>
      <c r="U653" s="30">
        <f t="shared" si="62"/>
        <v>0</v>
      </c>
      <c r="V653" s="30">
        <f t="shared" si="63"/>
        <v>0</v>
      </c>
      <c r="W653" s="20">
        <v>0</v>
      </c>
      <c r="X653" s="20">
        <v>0</v>
      </c>
      <c r="Y653" s="20">
        <v>0</v>
      </c>
      <c r="Z653" s="20">
        <v>0</v>
      </c>
      <c r="AA653" s="20">
        <v>0</v>
      </c>
      <c r="AB653" s="20">
        <v>0</v>
      </c>
      <c r="AC653" s="20">
        <v>0</v>
      </c>
      <c r="AD653" s="30">
        <f t="shared" si="64"/>
        <v>0</v>
      </c>
      <c r="AE653" s="30"/>
      <c r="AF653" s="30">
        <f t="shared" si="65"/>
        <v>0</v>
      </c>
      <c r="AG653" s="30"/>
      <c r="AH653" s="30">
        <f t="shared" si="66"/>
        <v>0</v>
      </c>
    </row>
    <row r="654" spans="1:34" x14ac:dyDescent="0.35">
      <c r="A654" t="s">
        <v>954</v>
      </c>
      <c r="B654" s="23">
        <v>8470445</v>
      </c>
      <c r="C654" t="s">
        <v>296</v>
      </c>
      <c r="D654" s="23">
        <v>428640</v>
      </c>
      <c r="E654" s="5" t="s">
        <v>55</v>
      </c>
      <c r="F654" t="s">
        <v>1007</v>
      </c>
      <c r="M654">
        <v>847001</v>
      </c>
      <c r="N654" s="1" t="s">
        <v>21</v>
      </c>
      <c r="O654" s="8" t="s">
        <v>22</v>
      </c>
      <c r="P654" s="9" t="s">
        <v>23</v>
      </c>
      <c r="S654" s="20">
        <v>0</v>
      </c>
      <c r="T654" s="30">
        <f t="shared" si="61"/>
        <v>0</v>
      </c>
      <c r="U654" s="30">
        <f t="shared" si="62"/>
        <v>0</v>
      </c>
      <c r="V654" s="30">
        <f t="shared" si="63"/>
        <v>0</v>
      </c>
      <c r="W654" s="20">
        <v>0</v>
      </c>
      <c r="X654" s="20">
        <v>0</v>
      </c>
      <c r="Y654" s="20">
        <v>0</v>
      </c>
      <c r="Z654" s="20">
        <v>0</v>
      </c>
      <c r="AA654" s="20">
        <v>0</v>
      </c>
      <c r="AB654" s="20">
        <v>0</v>
      </c>
      <c r="AC654" s="20">
        <v>0</v>
      </c>
      <c r="AD654" s="30">
        <f t="shared" si="64"/>
        <v>0</v>
      </c>
      <c r="AE654" s="30"/>
      <c r="AF654" s="30">
        <f t="shared" si="65"/>
        <v>0</v>
      </c>
      <c r="AG654" s="30"/>
      <c r="AH654" s="30">
        <f t="shared" si="66"/>
        <v>0</v>
      </c>
    </row>
    <row r="655" spans="1:34" x14ac:dyDescent="0.35">
      <c r="A655" t="s">
        <v>954</v>
      </c>
      <c r="B655" s="23">
        <v>8470445</v>
      </c>
      <c r="C655" t="s">
        <v>296</v>
      </c>
      <c r="D655" s="23">
        <v>432209</v>
      </c>
      <c r="E655" s="5" t="s">
        <v>138</v>
      </c>
      <c r="F655" t="s">
        <v>1008</v>
      </c>
      <c r="M655">
        <v>847001</v>
      </c>
      <c r="N655" s="1" t="s">
        <v>21</v>
      </c>
      <c r="O655" s="8" t="s">
        <v>22</v>
      </c>
      <c r="P655" s="9" t="s">
        <v>23</v>
      </c>
      <c r="S655" s="20">
        <v>0</v>
      </c>
      <c r="T655" s="30">
        <f t="shared" si="61"/>
        <v>0</v>
      </c>
      <c r="U655" s="30">
        <f t="shared" si="62"/>
        <v>0</v>
      </c>
      <c r="V655" s="30">
        <f t="shared" si="63"/>
        <v>0</v>
      </c>
      <c r="W655" s="20">
        <v>0</v>
      </c>
      <c r="X655" s="20">
        <v>0</v>
      </c>
      <c r="Y655" s="20">
        <v>0</v>
      </c>
      <c r="Z655" s="20">
        <v>0</v>
      </c>
      <c r="AA655" s="20">
        <v>0</v>
      </c>
      <c r="AB655" s="20">
        <v>0</v>
      </c>
      <c r="AC655" s="20">
        <v>0</v>
      </c>
      <c r="AD655" s="30">
        <f t="shared" si="64"/>
        <v>0</v>
      </c>
      <c r="AE655" s="30"/>
      <c r="AF655" s="30">
        <f t="shared" si="65"/>
        <v>0</v>
      </c>
      <c r="AG655" s="30"/>
      <c r="AH655" s="30">
        <f t="shared" si="66"/>
        <v>0</v>
      </c>
    </row>
    <row r="656" spans="1:34" x14ac:dyDescent="0.35">
      <c r="A656" t="s">
        <v>954</v>
      </c>
      <c r="B656" s="23">
        <v>8470445</v>
      </c>
      <c r="C656" t="s">
        <v>296</v>
      </c>
      <c r="D656" s="23">
        <v>435350</v>
      </c>
      <c r="E656" s="5" t="s">
        <v>144</v>
      </c>
      <c r="F656" t="s">
        <v>1009</v>
      </c>
      <c r="M656">
        <v>847001</v>
      </c>
      <c r="N656" s="1" t="s">
        <v>21</v>
      </c>
      <c r="O656" s="8" t="s">
        <v>22</v>
      </c>
      <c r="P656" s="9" t="s">
        <v>23</v>
      </c>
      <c r="S656" s="20">
        <v>600000</v>
      </c>
      <c r="T656" s="30">
        <f t="shared" si="61"/>
        <v>540000</v>
      </c>
      <c r="U656" s="30">
        <f t="shared" si="62"/>
        <v>480000</v>
      </c>
      <c r="V656" s="30">
        <f t="shared" si="63"/>
        <v>420000</v>
      </c>
      <c r="W656" s="20">
        <v>660000</v>
      </c>
      <c r="X656" s="20">
        <v>660000</v>
      </c>
      <c r="Y656" s="20">
        <v>600000</v>
      </c>
      <c r="Z656" s="20">
        <v>660000</v>
      </c>
      <c r="AA656" s="20">
        <v>660000</v>
      </c>
      <c r="AB656" s="20">
        <v>0</v>
      </c>
      <c r="AC656" s="20">
        <v>0</v>
      </c>
      <c r="AD656" s="30">
        <f t="shared" si="64"/>
        <v>0</v>
      </c>
      <c r="AE656" s="30"/>
      <c r="AF656" s="30">
        <f t="shared" si="65"/>
        <v>0</v>
      </c>
      <c r="AG656" s="30"/>
      <c r="AH656" s="30">
        <f t="shared" si="66"/>
        <v>0</v>
      </c>
    </row>
    <row r="657" spans="1:34" x14ac:dyDescent="0.35">
      <c r="A657" t="s">
        <v>954</v>
      </c>
      <c r="B657" s="23">
        <v>8470445</v>
      </c>
      <c r="C657" t="s">
        <v>296</v>
      </c>
      <c r="D657" s="23">
        <v>435508</v>
      </c>
      <c r="E657" s="5" t="s">
        <v>147</v>
      </c>
      <c r="F657" t="s">
        <v>1010</v>
      </c>
      <c r="M657">
        <v>847001</v>
      </c>
      <c r="N657" s="1" t="s">
        <v>21</v>
      </c>
      <c r="O657" s="8" t="s">
        <v>22</v>
      </c>
      <c r="P657" s="9" t="s">
        <v>23</v>
      </c>
      <c r="S657" s="20">
        <v>0</v>
      </c>
      <c r="T657" s="30">
        <f t="shared" si="61"/>
        <v>0</v>
      </c>
      <c r="U657" s="30">
        <f t="shared" si="62"/>
        <v>0</v>
      </c>
      <c r="V657" s="30">
        <f t="shared" si="63"/>
        <v>0</v>
      </c>
      <c r="W657" s="20">
        <v>0</v>
      </c>
      <c r="X657" s="20">
        <v>0</v>
      </c>
      <c r="Y657" s="20">
        <v>0</v>
      </c>
      <c r="Z657" s="20">
        <v>0</v>
      </c>
      <c r="AA657" s="20">
        <v>0</v>
      </c>
      <c r="AB657" s="20">
        <v>0</v>
      </c>
      <c r="AC657" s="20">
        <v>0</v>
      </c>
      <c r="AD657" s="30">
        <f t="shared" si="64"/>
        <v>0</v>
      </c>
      <c r="AE657" s="30"/>
      <c r="AF657" s="30">
        <f t="shared" si="65"/>
        <v>0</v>
      </c>
      <c r="AG657" s="30"/>
      <c r="AH657" s="30">
        <f t="shared" si="66"/>
        <v>0</v>
      </c>
    </row>
    <row r="658" spans="1:34" x14ac:dyDescent="0.35">
      <c r="A658" t="s">
        <v>954</v>
      </c>
      <c r="B658" s="23">
        <v>8470445</v>
      </c>
      <c r="C658" t="s">
        <v>296</v>
      </c>
      <c r="D658" s="23">
        <v>435519</v>
      </c>
      <c r="E658" s="5" t="s">
        <v>61</v>
      </c>
      <c r="F658" t="s">
        <v>1011</v>
      </c>
      <c r="M658">
        <v>847001</v>
      </c>
      <c r="N658" s="1" t="s">
        <v>21</v>
      </c>
      <c r="O658" s="8" t="s">
        <v>22</v>
      </c>
      <c r="P658" s="9" t="s">
        <v>23</v>
      </c>
      <c r="S658" s="20">
        <v>0</v>
      </c>
      <c r="T658" s="30">
        <f t="shared" si="61"/>
        <v>0</v>
      </c>
      <c r="U658" s="30">
        <f t="shared" si="62"/>
        <v>0</v>
      </c>
      <c r="V658" s="30">
        <f t="shared" si="63"/>
        <v>0</v>
      </c>
      <c r="W658" s="20">
        <v>0</v>
      </c>
      <c r="X658" s="20">
        <v>0</v>
      </c>
      <c r="Y658" s="20">
        <v>0</v>
      </c>
      <c r="Z658" s="20">
        <v>0</v>
      </c>
      <c r="AA658" s="20">
        <v>0</v>
      </c>
      <c r="AB658" s="20">
        <v>0</v>
      </c>
      <c r="AC658" s="20">
        <v>0</v>
      </c>
      <c r="AD658" s="30">
        <f t="shared" si="64"/>
        <v>0</v>
      </c>
      <c r="AE658" s="30"/>
      <c r="AF658" s="30">
        <f t="shared" si="65"/>
        <v>0</v>
      </c>
      <c r="AG658" s="30"/>
      <c r="AH658" s="30">
        <f t="shared" si="66"/>
        <v>0</v>
      </c>
    </row>
    <row r="659" spans="1:34" x14ac:dyDescent="0.35">
      <c r="A659" t="s">
        <v>954</v>
      </c>
      <c r="B659" s="23">
        <v>8470445</v>
      </c>
      <c r="C659" t="s">
        <v>296</v>
      </c>
      <c r="D659" s="23">
        <v>436110</v>
      </c>
      <c r="E659" s="5" t="s">
        <v>64</v>
      </c>
      <c r="F659" t="s">
        <v>1012</v>
      </c>
      <c r="M659">
        <v>847001</v>
      </c>
      <c r="N659" s="1" t="s">
        <v>21</v>
      </c>
      <c r="O659" s="8" t="s">
        <v>22</v>
      </c>
      <c r="P659" s="9" t="s">
        <v>23</v>
      </c>
      <c r="S659" s="20">
        <v>0</v>
      </c>
      <c r="T659" s="30">
        <f t="shared" si="61"/>
        <v>0</v>
      </c>
      <c r="U659" s="30">
        <f t="shared" si="62"/>
        <v>0</v>
      </c>
      <c r="V659" s="30">
        <f t="shared" si="63"/>
        <v>0</v>
      </c>
      <c r="W659" s="20">
        <v>0</v>
      </c>
      <c r="X659" s="20">
        <v>0</v>
      </c>
      <c r="Y659" s="20">
        <v>0</v>
      </c>
      <c r="Z659" s="20">
        <v>0</v>
      </c>
      <c r="AA659" s="20">
        <v>0</v>
      </c>
      <c r="AB659" s="20">
        <v>0</v>
      </c>
      <c r="AC659" s="20">
        <v>0</v>
      </c>
      <c r="AD659" s="30">
        <f t="shared" si="64"/>
        <v>0</v>
      </c>
      <c r="AE659" s="30"/>
      <c r="AF659" s="30">
        <f t="shared" si="65"/>
        <v>0</v>
      </c>
      <c r="AG659" s="30"/>
      <c r="AH659" s="30">
        <f t="shared" si="66"/>
        <v>0</v>
      </c>
    </row>
    <row r="660" spans="1:34" x14ac:dyDescent="0.35">
      <c r="A660" t="s">
        <v>954</v>
      </c>
      <c r="B660" s="23">
        <v>8470445</v>
      </c>
      <c r="C660" t="s">
        <v>296</v>
      </c>
      <c r="D660" s="27">
        <v>492316</v>
      </c>
      <c r="E660" s="5" t="s">
        <v>138</v>
      </c>
      <c r="F660" t="s">
        <v>1013</v>
      </c>
      <c r="M660" t="s">
        <v>20</v>
      </c>
      <c r="N660" t="s">
        <v>21</v>
      </c>
      <c r="O660" t="s">
        <v>864</v>
      </c>
      <c r="P660" t="s">
        <v>863</v>
      </c>
      <c r="S660" s="20">
        <v>0</v>
      </c>
      <c r="T660" s="30">
        <f t="shared" si="61"/>
        <v>0</v>
      </c>
      <c r="U660" s="30">
        <f t="shared" si="62"/>
        <v>0</v>
      </c>
      <c r="V660" s="30">
        <f t="shared" si="63"/>
        <v>0</v>
      </c>
      <c r="W660" s="20">
        <v>0</v>
      </c>
      <c r="X660" s="20">
        <v>0</v>
      </c>
      <c r="Y660" s="20">
        <v>0</v>
      </c>
      <c r="Z660" s="20">
        <v>0</v>
      </c>
      <c r="AA660" s="20">
        <v>0</v>
      </c>
      <c r="AB660" s="20">
        <v>14823.14</v>
      </c>
      <c r="AC660" s="20">
        <v>0</v>
      </c>
      <c r="AD660" s="30">
        <f t="shared" si="64"/>
        <v>0</v>
      </c>
      <c r="AE660" s="30"/>
      <c r="AF660" s="30">
        <f t="shared" si="65"/>
        <v>0</v>
      </c>
      <c r="AG660" s="30"/>
      <c r="AH660" s="30">
        <f t="shared" si="66"/>
        <v>0</v>
      </c>
    </row>
    <row r="661" spans="1:34" x14ac:dyDescent="0.35">
      <c r="A661" t="s">
        <v>954</v>
      </c>
      <c r="B661" s="23">
        <v>8470450</v>
      </c>
      <c r="C661" t="s">
        <v>300</v>
      </c>
      <c r="D661" s="23">
        <v>428090</v>
      </c>
      <c r="E661" s="5" t="s">
        <v>52</v>
      </c>
      <c r="F661" t="s">
        <v>1014</v>
      </c>
      <c r="M661">
        <v>847001</v>
      </c>
      <c r="N661" s="1" t="s">
        <v>21</v>
      </c>
      <c r="O661" s="8" t="s">
        <v>22</v>
      </c>
      <c r="P661" s="9" t="s">
        <v>23</v>
      </c>
      <c r="S661" s="20">
        <v>30000</v>
      </c>
      <c r="T661" s="30">
        <f t="shared" si="61"/>
        <v>27000</v>
      </c>
      <c r="U661" s="30">
        <f t="shared" si="62"/>
        <v>24000</v>
      </c>
      <c r="V661" s="30">
        <f t="shared" si="63"/>
        <v>21000</v>
      </c>
      <c r="W661" s="20">
        <v>60000</v>
      </c>
      <c r="X661" s="20">
        <v>60000</v>
      </c>
      <c r="Y661" s="20">
        <v>30000</v>
      </c>
      <c r="Z661" s="20">
        <v>60000</v>
      </c>
      <c r="AA661" s="20">
        <v>60000</v>
      </c>
      <c r="AB661" s="20">
        <v>158637.5</v>
      </c>
      <c r="AC661" s="20">
        <v>0</v>
      </c>
      <c r="AD661" s="30">
        <f t="shared" si="64"/>
        <v>0</v>
      </c>
      <c r="AE661" s="30"/>
      <c r="AF661" s="30">
        <f t="shared" si="65"/>
        <v>0</v>
      </c>
      <c r="AG661" s="30"/>
      <c r="AH661" s="30">
        <f t="shared" si="66"/>
        <v>0</v>
      </c>
    </row>
    <row r="662" spans="1:34" x14ac:dyDescent="0.35">
      <c r="A662" t="s">
        <v>954</v>
      </c>
      <c r="B662" s="23">
        <v>8470450</v>
      </c>
      <c r="C662" t="s">
        <v>300</v>
      </c>
      <c r="D662" s="27">
        <v>492310</v>
      </c>
      <c r="E662" s="5" t="s">
        <v>871</v>
      </c>
      <c r="F662" t="s">
        <v>1015</v>
      </c>
      <c r="M662" t="s">
        <v>20</v>
      </c>
      <c r="N662" t="s">
        <v>21</v>
      </c>
      <c r="O662" t="s">
        <v>864</v>
      </c>
      <c r="P662" t="s">
        <v>863</v>
      </c>
      <c r="S662" s="20">
        <v>183656.8</v>
      </c>
      <c r="T662" s="30">
        <f t="shared" si="61"/>
        <v>165291.12</v>
      </c>
      <c r="U662" s="30">
        <f t="shared" si="62"/>
        <v>146925.44</v>
      </c>
      <c r="V662" s="30">
        <f t="shared" si="63"/>
        <v>128559.75999999998</v>
      </c>
      <c r="W662" s="20">
        <v>0</v>
      </c>
      <c r="X662" s="20">
        <v>0</v>
      </c>
      <c r="Y662" s="20">
        <v>183656.8</v>
      </c>
      <c r="Z662" s="20">
        <v>0</v>
      </c>
      <c r="AA662" s="20">
        <v>0</v>
      </c>
      <c r="AB662" s="20">
        <v>0</v>
      </c>
      <c r="AC662" s="20">
        <v>0</v>
      </c>
      <c r="AD662" s="30">
        <f t="shared" si="64"/>
        <v>0</v>
      </c>
      <c r="AE662" s="30"/>
      <c r="AF662" s="30">
        <f t="shared" si="65"/>
        <v>0</v>
      </c>
      <c r="AG662" s="30"/>
      <c r="AH662" s="30">
        <f t="shared" si="66"/>
        <v>0</v>
      </c>
    </row>
    <row r="663" spans="1:34" x14ac:dyDescent="0.35">
      <c r="A663" t="s">
        <v>955</v>
      </c>
      <c r="B663" s="23">
        <v>8470520</v>
      </c>
      <c r="C663" t="s">
        <v>307</v>
      </c>
      <c r="D663" s="23">
        <v>421600</v>
      </c>
      <c r="E663" s="5" t="s">
        <v>309</v>
      </c>
      <c r="F663" t="s">
        <v>1016</v>
      </c>
      <c r="M663">
        <v>847001</v>
      </c>
      <c r="N663" s="1" t="s">
        <v>21</v>
      </c>
      <c r="O663" s="8" t="s">
        <v>22</v>
      </c>
      <c r="P663" s="9" t="s">
        <v>23</v>
      </c>
      <c r="S663" s="20">
        <v>0</v>
      </c>
      <c r="T663" s="30">
        <f t="shared" si="61"/>
        <v>0</v>
      </c>
      <c r="U663" s="30">
        <f t="shared" si="62"/>
        <v>0</v>
      </c>
      <c r="V663" s="30">
        <f t="shared" si="63"/>
        <v>0</v>
      </c>
      <c r="W663" s="20">
        <v>0</v>
      </c>
      <c r="X663" s="20">
        <v>0</v>
      </c>
      <c r="Y663" s="20">
        <v>0</v>
      </c>
      <c r="Z663" s="20">
        <v>0</v>
      </c>
      <c r="AA663" s="20">
        <v>0</v>
      </c>
      <c r="AB663" s="20">
        <v>0</v>
      </c>
      <c r="AC663" s="20">
        <v>0</v>
      </c>
      <c r="AD663" s="30">
        <f t="shared" si="64"/>
        <v>0</v>
      </c>
      <c r="AE663" s="30"/>
      <c r="AF663" s="30">
        <f t="shared" si="65"/>
        <v>0</v>
      </c>
      <c r="AG663" s="30"/>
      <c r="AH663" s="30">
        <f t="shared" si="66"/>
        <v>0</v>
      </c>
    </row>
    <row r="664" spans="1:34" x14ac:dyDescent="0.35">
      <c r="A664" t="s">
        <v>955</v>
      </c>
      <c r="B664" s="23">
        <v>8470530</v>
      </c>
      <c r="C664" t="s">
        <v>325</v>
      </c>
      <c r="D664" s="23">
        <v>420310</v>
      </c>
      <c r="E664" s="5" t="s">
        <v>327</v>
      </c>
      <c r="F664" t="s">
        <v>1017</v>
      </c>
      <c r="M664">
        <v>847001</v>
      </c>
      <c r="N664" s="1" t="s">
        <v>21</v>
      </c>
      <c r="O664" s="8" t="s">
        <v>22</v>
      </c>
      <c r="P664" s="9" t="s">
        <v>23</v>
      </c>
      <c r="S664" s="20">
        <v>0</v>
      </c>
      <c r="T664" s="30">
        <f t="shared" si="61"/>
        <v>0</v>
      </c>
      <c r="U664" s="30">
        <f t="shared" si="62"/>
        <v>0</v>
      </c>
      <c r="V664" s="30">
        <f t="shared" si="63"/>
        <v>0</v>
      </c>
      <c r="W664" s="20">
        <v>8921787.3499999996</v>
      </c>
      <c r="X664" s="20">
        <v>0</v>
      </c>
      <c r="Y664" s="20">
        <v>0</v>
      </c>
      <c r="Z664" s="20">
        <v>8921787.3499999996</v>
      </c>
      <c r="AA664" s="20">
        <v>0</v>
      </c>
      <c r="AB664" s="20">
        <v>0</v>
      </c>
      <c r="AC664" s="20">
        <v>0</v>
      </c>
      <c r="AD664" s="30">
        <f t="shared" si="64"/>
        <v>0</v>
      </c>
      <c r="AE664" s="30"/>
      <c r="AF664" s="30">
        <f t="shared" si="65"/>
        <v>0</v>
      </c>
      <c r="AG664" s="30"/>
      <c r="AH664" s="30">
        <f t="shared" si="66"/>
        <v>0</v>
      </c>
    </row>
    <row r="665" spans="1:34" x14ac:dyDescent="0.35">
      <c r="A665" t="s">
        <v>955</v>
      </c>
      <c r="B665" s="23">
        <v>8470530</v>
      </c>
      <c r="C665" t="s">
        <v>325</v>
      </c>
      <c r="D665" s="23">
        <v>421100</v>
      </c>
      <c r="E665" s="5" t="s">
        <v>339</v>
      </c>
      <c r="F665" t="s">
        <v>1018</v>
      </c>
      <c r="M665">
        <v>847001</v>
      </c>
      <c r="N665" s="1" t="s">
        <v>21</v>
      </c>
      <c r="O665" s="8" t="s">
        <v>22</v>
      </c>
      <c r="P665" s="9" t="s">
        <v>23</v>
      </c>
      <c r="S665" s="20">
        <v>0</v>
      </c>
      <c r="T665" s="30">
        <f t="shared" si="61"/>
        <v>0</v>
      </c>
      <c r="U665" s="30">
        <f t="shared" si="62"/>
        <v>0</v>
      </c>
      <c r="V665" s="30">
        <f t="shared" si="63"/>
        <v>0</v>
      </c>
      <c r="W665" s="20">
        <v>0</v>
      </c>
      <c r="X665" s="20">
        <v>0</v>
      </c>
      <c r="Y665" s="20">
        <v>0</v>
      </c>
      <c r="Z665" s="20">
        <v>0</v>
      </c>
      <c r="AA665" s="20">
        <v>0</v>
      </c>
      <c r="AB665" s="20">
        <v>0</v>
      </c>
      <c r="AC665" s="20">
        <v>0</v>
      </c>
      <c r="AD665" s="30">
        <f t="shared" si="64"/>
        <v>0</v>
      </c>
      <c r="AE665" s="30"/>
      <c r="AF665" s="30">
        <f t="shared" si="65"/>
        <v>0</v>
      </c>
      <c r="AG665" s="30"/>
      <c r="AH665" s="30">
        <f t="shared" si="66"/>
        <v>0</v>
      </c>
    </row>
    <row r="666" spans="1:34" x14ac:dyDescent="0.35">
      <c r="A666" t="s">
        <v>955</v>
      </c>
      <c r="B666" s="23">
        <v>8470530</v>
      </c>
      <c r="C666" t="s">
        <v>325</v>
      </c>
      <c r="D666" s="23">
        <v>426250</v>
      </c>
      <c r="E666" s="5" t="s">
        <v>354</v>
      </c>
      <c r="F666" t="s">
        <v>1019</v>
      </c>
      <c r="M666">
        <v>847001</v>
      </c>
      <c r="N666" s="1" t="s">
        <v>21</v>
      </c>
      <c r="O666" s="8" t="s">
        <v>22</v>
      </c>
      <c r="P666" s="9" t="s">
        <v>23</v>
      </c>
      <c r="S666" s="20">
        <v>0</v>
      </c>
      <c r="T666" s="30">
        <f t="shared" si="61"/>
        <v>0</v>
      </c>
      <c r="U666" s="30">
        <f t="shared" si="62"/>
        <v>0</v>
      </c>
      <c r="V666" s="30">
        <f t="shared" si="63"/>
        <v>0</v>
      </c>
      <c r="W666" s="20">
        <v>0</v>
      </c>
      <c r="X666" s="20">
        <v>0</v>
      </c>
      <c r="Y666" s="20">
        <v>0</v>
      </c>
      <c r="Z666" s="20">
        <v>0</v>
      </c>
      <c r="AA666" s="20">
        <v>0</v>
      </c>
      <c r="AB666" s="20">
        <v>0</v>
      </c>
      <c r="AC666" s="20">
        <v>0</v>
      </c>
      <c r="AD666" s="30">
        <f t="shared" si="64"/>
        <v>0</v>
      </c>
      <c r="AE666" s="30"/>
      <c r="AF666" s="30">
        <f t="shared" si="65"/>
        <v>0</v>
      </c>
      <c r="AG666" s="30"/>
      <c r="AH666" s="30">
        <f t="shared" si="66"/>
        <v>0</v>
      </c>
    </row>
    <row r="667" spans="1:34" x14ac:dyDescent="0.35">
      <c r="A667" t="s">
        <v>955</v>
      </c>
      <c r="B667" s="23">
        <v>8470530</v>
      </c>
      <c r="C667" t="s">
        <v>325</v>
      </c>
      <c r="D667" s="23">
        <v>426800</v>
      </c>
      <c r="E667" s="5" t="s">
        <v>357</v>
      </c>
      <c r="F667" t="s">
        <v>1020</v>
      </c>
      <c r="M667">
        <v>847001</v>
      </c>
      <c r="N667" s="1" t="s">
        <v>21</v>
      </c>
      <c r="O667" s="8" t="s">
        <v>22</v>
      </c>
      <c r="P667" s="9" t="s">
        <v>23</v>
      </c>
      <c r="S667" s="20">
        <v>0</v>
      </c>
      <c r="T667" s="30">
        <f t="shared" si="61"/>
        <v>0</v>
      </c>
      <c r="U667" s="30">
        <f t="shared" si="62"/>
        <v>0</v>
      </c>
      <c r="V667" s="30">
        <f t="shared" si="63"/>
        <v>0</v>
      </c>
      <c r="W667" s="20">
        <v>0</v>
      </c>
      <c r="X667" s="20">
        <v>0</v>
      </c>
      <c r="Y667" s="20">
        <v>0</v>
      </c>
      <c r="Z667" s="20">
        <v>0</v>
      </c>
      <c r="AA667" s="20">
        <v>0</v>
      </c>
      <c r="AB667" s="20">
        <v>0</v>
      </c>
      <c r="AC667" s="20">
        <v>0</v>
      </c>
      <c r="AD667" s="30">
        <f t="shared" si="64"/>
        <v>0</v>
      </c>
      <c r="AE667" s="30"/>
      <c r="AF667" s="30">
        <f t="shared" si="65"/>
        <v>0</v>
      </c>
      <c r="AG667" s="30"/>
      <c r="AH667" s="30">
        <f t="shared" si="66"/>
        <v>0</v>
      </c>
    </row>
    <row r="668" spans="1:34" x14ac:dyDescent="0.35">
      <c r="A668" t="s">
        <v>955</v>
      </c>
      <c r="B668" s="23">
        <v>8470530</v>
      </c>
      <c r="C668" t="s">
        <v>325</v>
      </c>
      <c r="D668" s="23">
        <v>426900</v>
      </c>
      <c r="E668" s="5" t="s">
        <v>360</v>
      </c>
      <c r="F668" t="s">
        <v>1021</v>
      </c>
      <c r="M668">
        <v>847001</v>
      </c>
      <c r="N668" s="1" t="s">
        <v>21</v>
      </c>
      <c r="O668" s="8" t="s">
        <v>22</v>
      </c>
      <c r="P668" s="9" t="s">
        <v>23</v>
      </c>
      <c r="S668" s="20">
        <v>0</v>
      </c>
      <c r="T668" s="30">
        <f t="shared" si="61"/>
        <v>0</v>
      </c>
      <c r="U668" s="30">
        <f t="shared" si="62"/>
        <v>0</v>
      </c>
      <c r="V668" s="30">
        <f t="shared" si="63"/>
        <v>0</v>
      </c>
      <c r="W668" s="20">
        <v>0</v>
      </c>
      <c r="X668" s="20">
        <v>0</v>
      </c>
      <c r="Y668" s="20">
        <v>0</v>
      </c>
      <c r="Z668" s="20">
        <v>0</v>
      </c>
      <c r="AA668" s="20">
        <v>0</v>
      </c>
      <c r="AB668" s="20">
        <v>0</v>
      </c>
      <c r="AC668" s="20">
        <v>0</v>
      </c>
      <c r="AD668" s="30">
        <f t="shared" si="64"/>
        <v>0</v>
      </c>
      <c r="AE668" s="30"/>
      <c r="AF668" s="30">
        <f t="shared" si="65"/>
        <v>0</v>
      </c>
      <c r="AG668" s="30"/>
      <c r="AH668" s="30">
        <f t="shared" si="66"/>
        <v>0</v>
      </c>
    </row>
    <row r="669" spans="1:34" x14ac:dyDescent="0.35">
      <c r="A669" t="s">
        <v>955</v>
      </c>
      <c r="B669" s="23">
        <v>8470530</v>
      </c>
      <c r="C669" t="s">
        <v>325</v>
      </c>
      <c r="D669" s="23">
        <v>428090</v>
      </c>
      <c r="E669" s="5" t="s">
        <v>52</v>
      </c>
      <c r="F669" t="s">
        <v>1022</v>
      </c>
      <c r="M669">
        <v>847001</v>
      </c>
      <c r="N669" s="1" t="s">
        <v>21</v>
      </c>
      <c r="O669" s="8" t="s">
        <v>22</v>
      </c>
      <c r="P669" s="9" t="s">
        <v>23</v>
      </c>
      <c r="S669" s="20">
        <v>50000</v>
      </c>
      <c r="T669" s="30">
        <f t="shared" si="61"/>
        <v>45000</v>
      </c>
      <c r="U669" s="30">
        <f t="shared" si="62"/>
        <v>40000</v>
      </c>
      <c r="V669" s="30">
        <f t="shared" si="63"/>
        <v>35000</v>
      </c>
      <c r="W669" s="20">
        <v>0</v>
      </c>
      <c r="X669" s="20">
        <v>0</v>
      </c>
      <c r="Y669" s="20">
        <v>50000</v>
      </c>
      <c r="Z669" s="20">
        <v>0</v>
      </c>
      <c r="AA669" s="20">
        <v>0</v>
      </c>
      <c r="AB669" s="20">
        <v>0</v>
      </c>
      <c r="AC669" s="20">
        <v>0</v>
      </c>
      <c r="AD669" s="30">
        <f t="shared" si="64"/>
        <v>0</v>
      </c>
      <c r="AE669" s="30"/>
      <c r="AF669" s="30">
        <f t="shared" si="65"/>
        <v>0</v>
      </c>
      <c r="AG669" s="30"/>
      <c r="AH669" s="30">
        <f t="shared" si="66"/>
        <v>0</v>
      </c>
    </row>
    <row r="670" spans="1:34" x14ac:dyDescent="0.35">
      <c r="A670" t="s">
        <v>955</v>
      </c>
      <c r="B670" s="23">
        <v>8470530</v>
      </c>
      <c r="C670" t="s">
        <v>325</v>
      </c>
      <c r="D670" s="23">
        <v>428111</v>
      </c>
      <c r="E670" s="5" t="s">
        <v>363</v>
      </c>
      <c r="F670" t="s">
        <v>1023</v>
      </c>
      <c r="M670">
        <v>847001</v>
      </c>
      <c r="N670" s="1" t="s">
        <v>21</v>
      </c>
      <c r="O670" s="8" t="s">
        <v>22</v>
      </c>
      <c r="P670" s="9" t="s">
        <v>23</v>
      </c>
      <c r="S670" s="20">
        <v>0</v>
      </c>
      <c r="T670" s="30">
        <f t="shared" si="61"/>
        <v>0</v>
      </c>
      <c r="U670" s="30">
        <f t="shared" si="62"/>
        <v>0</v>
      </c>
      <c r="V670" s="30">
        <f t="shared" si="63"/>
        <v>0</v>
      </c>
      <c r="W670" s="20">
        <v>0</v>
      </c>
      <c r="X670" s="20">
        <v>0</v>
      </c>
      <c r="Y670" s="20">
        <v>0</v>
      </c>
      <c r="Z670" s="20">
        <v>0</v>
      </c>
      <c r="AA670" s="20">
        <v>0</v>
      </c>
      <c r="AB670" s="20">
        <v>0</v>
      </c>
      <c r="AC670" s="20">
        <v>0</v>
      </c>
      <c r="AD670" s="30">
        <f t="shared" si="64"/>
        <v>0</v>
      </c>
      <c r="AE670" s="30"/>
      <c r="AF670" s="30">
        <f t="shared" si="65"/>
        <v>0</v>
      </c>
      <c r="AG670" s="30"/>
      <c r="AH670" s="30">
        <f t="shared" si="66"/>
        <v>0</v>
      </c>
    </row>
    <row r="671" spans="1:34" x14ac:dyDescent="0.35">
      <c r="A671" t="s">
        <v>955</v>
      </c>
      <c r="B671" s="23">
        <v>8470530</v>
      </c>
      <c r="C671" t="s">
        <v>325</v>
      </c>
      <c r="D671" s="23">
        <v>428112</v>
      </c>
      <c r="E671" s="5" t="s">
        <v>369</v>
      </c>
      <c r="F671" t="s">
        <v>1024</v>
      </c>
      <c r="M671">
        <v>847001</v>
      </c>
      <c r="N671" s="1" t="s">
        <v>21</v>
      </c>
      <c r="O671" s="8" t="s">
        <v>22</v>
      </c>
      <c r="P671" s="9" t="s">
        <v>23</v>
      </c>
      <c r="S671" s="20">
        <v>0</v>
      </c>
      <c r="T671" s="30">
        <f t="shared" si="61"/>
        <v>0</v>
      </c>
      <c r="U671" s="30">
        <f t="shared" si="62"/>
        <v>0</v>
      </c>
      <c r="V671" s="30">
        <f t="shared" si="63"/>
        <v>0</v>
      </c>
      <c r="W671" s="20">
        <v>0</v>
      </c>
      <c r="X671" s="20">
        <v>0</v>
      </c>
      <c r="Y671" s="20">
        <v>0</v>
      </c>
      <c r="Z671" s="20">
        <v>0</v>
      </c>
      <c r="AA671" s="20">
        <v>0</v>
      </c>
      <c r="AB671" s="20">
        <v>0</v>
      </c>
      <c r="AC671" s="20">
        <v>0</v>
      </c>
      <c r="AD671" s="30">
        <f t="shared" si="64"/>
        <v>0</v>
      </c>
      <c r="AE671" s="30"/>
      <c r="AF671" s="30">
        <f t="shared" si="65"/>
        <v>0</v>
      </c>
      <c r="AG671" s="30"/>
      <c r="AH671" s="30">
        <f t="shared" si="66"/>
        <v>0</v>
      </c>
    </row>
    <row r="672" spans="1:34" x14ac:dyDescent="0.35">
      <c r="A672" t="s">
        <v>955</v>
      </c>
      <c r="B672" s="23">
        <v>8470530</v>
      </c>
      <c r="C672" t="s">
        <v>325</v>
      </c>
      <c r="D672" s="23">
        <v>429900</v>
      </c>
      <c r="E672" s="5" t="s">
        <v>375</v>
      </c>
      <c r="F672" t="s">
        <v>1025</v>
      </c>
      <c r="M672">
        <v>847001</v>
      </c>
      <c r="N672" s="1" t="s">
        <v>21</v>
      </c>
      <c r="O672" s="8" t="s">
        <v>22</v>
      </c>
      <c r="P672" s="9" t="s">
        <v>23</v>
      </c>
      <c r="S672" s="20">
        <v>0</v>
      </c>
      <c r="T672" s="30">
        <f t="shared" si="61"/>
        <v>0</v>
      </c>
      <c r="U672" s="30">
        <f t="shared" si="62"/>
        <v>0</v>
      </c>
      <c r="V672" s="30">
        <f t="shared" si="63"/>
        <v>0</v>
      </c>
      <c r="W672" s="20">
        <v>0</v>
      </c>
      <c r="X672" s="20">
        <v>0</v>
      </c>
      <c r="Y672" s="20">
        <v>0</v>
      </c>
      <c r="Z672" s="20">
        <v>0</v>
      </c>
      <c r="AA672" s="20">
        <v>0</v>
      </c>
      <c r="AB672" s="20">
        <v>0</v>
      </c>
      <c r="AC672" s="20">
        <v>0</v>
      </c>
      <c r="AD672" s="30">
        <f t="shared" si="64"/>
        <v>0</v>
      </c>
      <c r="AE672" s="30"/>
      <c r="AF672" s="30">
        <f t="shared" si="65"/>
        <v>0</v>
      </c>
      <c r="AG672" s="30"/>
      <c r="AH672" s="30">
        <f t="shared" si="66"/>
        <v>0</v>
      </c>
    </row>
    <row r="673" spans="1:34" x14ac:dyDescent="0.35">
      <c r="A673" t="s">
        <v>955</v>
      </c>
      <c r="B673" s="23">
        <v>8470530</v>
      </c>
      <c r="C673" t="s">
        <v>325</v>
      </c>
      <c r="D673" s="23">
        <v>432120</v>
      </c>
      <c r="E673" s="5" t="s">
        <v>382</v>
      </c>
      <c r="F673" t="s">
        <v>1026</v>
      </c>
      <c r="M673">
        <v>847001</v>
      </c>
      <c r="N673" s="1" t="s">
        <v>21</v>
      </c>
      <c r="O673" s="8" t="s">
        <v>22</v>
      </c>
      <c r="P673" s="9" t="s">
        <v>23</v>
      </c>
      <c r="S673" s="20">
        <v>0</v>
      </c>
      <c r="T673" s="30">
        <f t="shared" si="61"/>
        <v>0</v>
      </c>
      <c r="U673" s="30">
        <f t="shared" si="62"/>
        <v>0</v>
      </c>
      <c r="V673" s="30">
        <f t="shared" si="63"/>
        <v>0</v>
      </c>
      <c r="W673" s="20">
        <v>32832695.449999999</v>
      </c>
      <c r="X673" s="20">
        <v>0</v>
      </c>
      <c r="Y673" s="20">
        <v>0</v>
      </c>
      <c r="Z673" s="20">
        <v>32832695.449999999</v>
      </c>
      <c r="AA673" s="20">
        <v>0</v>
      </c>
      <c r="AB673" s="20">
        <v>0</v>
      </c>
      <c r="AC673" s="20">
        <v>0</v>
      </c>
      <c r="AD673" s="30">
        <f t="shared" si="64"/>
        <v>0</v>
      </c>
      <c r="AE673" s="30"/>
      <c r="AF673" s="30">
        <f t="shared" si="65"/>
        <v>0</v>
      </c>
      <c r="AG673" s="30"/>
      <c r="AH673" s="30">
        <f t="shared" si="66"/>
        <v>0</v>
      </c>
    </row>
    <row r="674" spans="1:34" x14ac:dyDescent="0.35">
      <c r="A674" t="s">
        <v>955</v>
      </c>
      <c r="B674" s="23">
        <v>8470530</v>
      </c>
      <c r="C674" t="s">
        <v>325</v>
      </c>
      <c r="D674" s="23">
        <v>435740</v>
      </c>
      <c r="E674" s="5" t="s">
        <v>400</v>
      </c>
      <c r="F674" t="s">
        <v>1027</v>
      </c>
      <c r="M674">
        <v>847001</v>
      </c>
      <c r="N674" s="1" t="s">
        <v>21</v>
      </c>
      <c r="O674" s="8" t="s">
        <v>22</v>
      </c>
      <c r="P674" s="9" t="s">
        <v>23</v>
      </c>
      <c r="S674" s="20">
        <v>0</v>
      </c>
      <c r="T674" s="30">
        <f t="shared" si="61"/>
        <v>0</v>
      </c>
      <c r="U674" s="30">
        <f t="shared" si="62"/>
        <v>0</v>
      </c>
      <c r="V674" s="30">
        <f t="shared" si="63"/>
        <v>0</v>
      </c>
      <c r="W674" s="20">
        <v>0</v>
      </c>
      <c r="X674" s="20">
        <v>0</v>
      </c>
      <c r="Y674" s="20">
        <v>0</v>
      </c>
      <c r="Z674" s="20">
        <v>0</v>
      </c>
      <c r="AA674" s="20">
        <v>0</v>
      </c>
      <c r="AB674" s="20">
        <v>0</v>
      </c>
      <c r="AC674" s="20">
        <v>0</v>
      </c>
      <c r="AD674" s="30">
        <f t="shared" si="64"/>
        <v>0</v>
      </c>
      <c r="AE674" s="30"/>
      <c r="AF674" s="30">
        <f t="shared" si="65"/>
        <v>0</v>
      </c>
      <c r="AG674" s="30"/>
      <c r="AH674" s="30">
        <f t="shared" si="66"/>
        <v>0</v>
      </c>
    </row>
    <row r="675" spans="1:34" x14ac:dyDescent="0.35">
      <c r="A675" t="s">
        <v>955</v>
      </c>
      <c r="B675" s="23">
        <v>8470530</v>
      </c>
      <c r="C675" t="s">
        <v>325</v>
      </c>
      <c r="D675" s="23">
        <v>436120</v>
      </c>
      <c r="E675" s="5" t="s">
        <v>431</v>
      </c>
      <c r="F675" t="s">
        <v>1028</v>
      </c>
      <c r="M675">
        <v>847001</v>
      </c>
      <c r="N675" s="1" t="s">
        <v>21</v>
      </c>
      <c r="O675" s="8" t="s">
        <v>22</v>
      </c>
      <c r="P675" s="9" t="s">
        <v>23</v>
      </c>
      <c r="S675" s="20">
        <v>0</v>
      </c>
      <c r="T675" s="30">
        <f t="shared" si="61"/>
        <v>0</v>
      </c>
      <c r="U675" s="30">
        <f t="shared" si="62"/>
        <v>0</v>
      </c>
      <c r="V675" s="30">
        <f t="shared" si="63"/>
        <v>0</v>
      </c>
      <c r="W675" s="20">
        <v>0</v>
      </c>
      <c r="X675" s="20">
        <v>0</v>
      </c>
      <c r="Y675" s="20">
        <v>0</v>
      </c>
      <c r="Z675" s="20">
        <v>0</v>
      </c>
      <c r="AA675" s="20">
        <v>0</v>
      </c>
      <c r="AB675" s="20">
        <v>0</v>
      </c>
      <c r="AC675" s="20">
        <v>0</v>
      </c>
      <c r="AD675" s="30">
        <f t="shared" si="64"/>
        <v>0</v>
      </c>
      <c r="AE675" s="30"/>
      <c r="AF675" s="30">
        <f t="shared" si="65"/>
        <v>0</v>
      </c>
      <c r="AG675" s="30"/>
      <c r="AH675" s="30">
        <f t="shared" si="66"/>
        <v>0</v>
      </c>
    </row>
    <row r="676" spans="1:34" x14ac:dyDescent="0.35">
      <c r="A676" t="s">
        <v>955</v>
      </c>
      <c r="B676" s="23">
        <v>8470530</v>
      </c>
      <c r="C676" t="s">
        <v>325</v>
      </c>
      <c r="D676" s="23">
        <v>436220</v>
      </c>
      <c r="E676" s="5" t="s">
        <v>406</v>
      </c>
      <c r="F676" t="s">
        <v>1029</v>
      </c>
      <c r="M676">
        <v>847001</v>
      </c>
      <c r="N676" s="1" t="s">
        <v>21</v>
      </c>
      <c r="O676" s="8" t="s">
        <v>22</v>
      </c>
      <c r="P676" s="9" t="s">
        <v>23</v>
      </c>
      <c r="S676" s="20">
        <v>0</v>
      </c>
      <c r="T676" s="30">
        <f t="shared" si="61"/>
        <v>0</v>
      </c>
      <c r="U676" s="30">
        <f t="shared" si="62"/>
        <v>0</v>
      </c>
      <c r="V676" s="30">
        <f t="shared" si="63"/>
        <v>0</v>
      </c>
      <c r="W676" s="20">
        <v>0</v>
      </c>
      <c r="X676" s="20">
        <v>0</v>
      </c>
      <c r="Y676" s="20">
        <v>0</v>
      </c>
      <c r="Z676" s="20">
        <v>0</v>
      </c>
      <c r="AA676" s="20">
        <v>0</v>
      </c>
      <c r="AB676" s="20">
        <v>0</v>
      </c>
      <c r="AC676" s="20">
        <v>0</v>
      </c>
      <c r="AD676" s="30">
        <f t="shared" si="64"/>
        <v>0</v>
      </c>
      <c r="AE676" s="30"/>
      <c r="AF676" s="30">
        <f t="shared" si="65"/>
        <v>0</v>
      </c>
      <c r="AG676" s="30"/>
      <c r="AH676" s="30">
        <f t="shared" si="66"/>
        <v>0</v>
      </c>
    </row>
    <row r="677" spans="1:34" x14ac:dyDescent="0.35">
      <c r="A677" t="s">
        <v>955</v>
      </c>
      <c r="B677" s="23">
        <v>8470530</v>
      </c>
      <c r="C677" t="s">
        <v>325</v>
      </c>
      <c r="D677" s="27">
        <v>492316</v>
      </c>
      <c r="E677" s="5" t="s">
        <v>138</v>
      </c>
      <c r="F677" t="s">
        <v>1030</v>
      </c>
      <c r="M677" t="s">
        <v>20</v>
      </c>
      <c r="N677" t="s">
        <v>21</v>
      </c>
      <c r="O677" t="s">
        <v>864</v>
      </c>
      <c r="P677" t="s">
        <v>863</v>
      </c>
      <c r="S677" s="20">
        <v>0</v>
      </c>
      <c r="T677" s="30">
        <f t="shared" si="61"/>
        <v>0</v>
      </c>
      <c r="U677" s="30">
        <f t="shared" si="62"/>
        <v>0</v>
      </c>
      <c r="V677" s="30">
        <f t="shared" si="63"/>
        <v>0</v>
      </c>
      <c r="W677" s="20">
        <v>0</v>
      </c>
      <c r="X677" s="20">
        <v>0</v>
      </c>
      <c r="Y677" s="20">
        <v>0</v>
      </c>
      <c r="Z677" s="20">
        <v>0</v>
      </c>
      <c r="AA677" s="20">
        <v>0</v>
      </c>
      <c r="AB677" s="20">
        <v>0</v>
      </c>
      <c r="AC677" s="20">
        <v>0</v>
      </c>
      <c r="AD677" s="30">
        <f t="shared" si="64"/>
        <v>0</v>
      </c>
      <c r="AE677" s="30"/>
      <c r="AF677" s="30">
        <f t="shared" si="65"/>
        <v>0</v>
      </c>
      <c r="AG677" s="30"/>
      <c r="AH677" s="30">
        <f t="shared" si="66"/>
        <v>0</v>
      </c>
    </row>
    <row r="678" spans="1:34" x14ac:dyDescent="0.35">
      <c r="A678" t="s">
        <v>955</v>
      </c>
      <c r="B678" s="23">
        <v>8470530</v>
      </c>
      <c r="C678" t="s">
        <v>325</v>
      </c>
      <c r="D678" s="27">
        <v>492610</v>
      </c>
      <c r="E678" s="5" t="s">
        <v>866</v>
      </c>
      <c r="F678" t="s">
        <v>1031</v>
      </c>
      <c r="M678" t="s">
        <v>20</v>
      </c>
      <c r="N678" t="s">
        <v>21</v>
      </c>
      <c r="O678" t="s">
        <v>864</v>
      </c>
      <c r="P678" t="s">
        <v>863</v>
      </c>
      <c r="S678" s="20">
        <v>0</v>
      </c>
      <c r="T678" s="30">
        <f t="shared" si="61"/>
        <v>0</v>
      </c>
      <c r="U678" s="30">
        <f t="shared" si="62"/>
        <v>0</v>
      </c>
      <c r="V678" s="30">
        <f t="shared" si="63"/>
        <v>0</v>
      </c>
      <c r="W678" s="20">
        <v>2500000</v>
      </c>
      <c r="X678" s="20">
        <v>0</v>
      </c>
      <c r="Y678" s="20">
        <v>0</v>
      </c>
      <c r="Z678" s="20">
        <v>2500000</v>
      </c>
      <c r="AA678" s="20">
        <v>0</v>
      </c>
      <c r="AB678" s="20">
        <v>0</v>
      </c>
      <c r="AC678" s="20">
        <v>0</v>
      </c>
      <c r="AD678" s="30">
        <f t="shared" si="64"/>
        <v>0</v>
      </c>
      <c r="AE678" s="30"/>
      <c r="AF678" s="30">
        <f t="shared" si="65"/>
        <v>0</v>
      </c>
      <c r="AG678" s="30"/>
      <c r="AH678" s="30">
        <f t="shared" si="66"/>
        <v>0</v>
      </c>
    </row>
    <row r="679" spans="1:34" x14ac:dyDescent="0.35">
      <c r="A679" t="s">
        <v>955</v>
      </c>
      <c r="B679" s="23">
        <v>8470530</v>
      </c>
      <c r="C679" t="s">
        <v>325</v>
      </c>
      <c r="D679" s="27">
        <v>495140</v>
      </c>
      <c r="E679" s="5" t="s">
        <v>882</v>
      </c>
      <c r="F679" t="s">
        <v>1032</v>
      </c>
      <c r="M679" t="s">
        <v>20</v>
      </c>
      <c r="N679" t="s">
        <v>21</v>
      </c>
      <c r="O679" t="s">
        <v>864</v>
      </c>
      <c r="P679" t="s">
        <v>863</v>
      </c>
      <c r="S679" s="20">
        <v>0</v>
      </c>
      <c r="T679" s="30">
        <f t="shared" si="61"/>
        <v>0</v>
      </c>
      <c r="U679" s="30">
        <f t="shared" si="62"/>
        <v>0</v>
      </c>
      <c r="V679" s="30">
        <f t="shared" si="63"/>
        <v>0</v>
      </c>
      <c r="W679" s="20">
        <v>0</v>
      </c>
      <c r="X679" s="20">
        <v>0</v>
      </c>
      <c r="Y679" s="20">
        <v>0</v>
      </c>
      <c r="Z679" s="20">
        <v>0</v>
      </c>
      <c r="AA679" s="20">
        <v>0</v>
      </c>
      <c r="AB679" s="20">
        <v>0</v>
      </c>
      <c r="AC679" s="20">
        <v>0</v>
      </c>
      <c r="AD679" s="30">
        <f t="shared" si="64"/>
        <v>0</v>
      </c>
      <c r="AE679" s="30"/>
      <c r="AF679" s="30">
        <f t="shared" si="65"/>
        <v>0</v>
      </c>
      <c r="AG679" s="30"/>
      <c r="AH679" s="30">
        <f t="shared" si="66"/>
        <v>0</v>
      </c>
    </row>
    <row r="680" spans="1:34" x14ac:dyDescent="0.35">
      <c r="A680" t="s">
        <v>955</v>
      </c>
      <c r="B680" s="23">
        <v>8470540</v>
      </c>
      <c r="C680" t="s">
        <v>409</v>
      </c>
      <c r="D680" s="23">
        <v>426800</v>
      </c>
      <c r="E680" s="5" t="s">
        <v>357</v>
      </c>
      <c r="F680" t="s">
        <v>1033</v>
      </c>
      <c r="M680">
        <v>847010</v>
      </c>
      <c r="N680" s="8" t="s">
        <v>330</v>
      </c>
      <c r="O680" s="8" t="s">
        <v>22</v>
      </c>
      <c r="P680" s="9" t="s">
        <v>23</v>
      </c>
      <c r="S680" s="20">
        <v>10000</v>
      </c>
      <c r="T680" s="30">
        <f t="shared" si="61"/>
        <v>9000</v>
      </c>
      <c r="U680" s="30">
        <f t="shared" si="62"/>
        <v>8000</v>
      </c>
      <c r="V680" s="30">
        <f t="shared" si="63"/>
        <v>7000</v>
      </c>
      <c r="W680" s="20">
        <v>10000</v>
      </c>
      <c r="X680" s="20">
        <v>10000</v>
      </c>
      <c r="Y680" s="20">
        <v>10000</v>
      </c>
      <c r="Z680" s="20">
        <v>10000</v>
      </c>
      <c r="AA680" s="20">
        <v>10000</v>
      </c>
      <c r="AB680" s="20">
        <v>0</v>
      </c>
      <c r="AC680" s="20">
        <v>0</v>
      </c>
      <c r="AD680" s="30">
        <f t="shared" si="64"/>
        <v>0</v>
      </c>
      <c r="AE680" s="30"/>
      <c r="AF680" s="30">
        <f t="shared" si="65"/>
        <v>0</v>
      </c>
      <c r="AG680" s="30"/>
      <c r="AH680" s="30">
        <f t="shared" si="66"/>
        <v>0</v>
      </c>
    </row>
    <row r="681" spans="1:34" x14ac:dyDescent="0.35">
      <c r="A681" t="s">
        <v>955</v>
      </c>
      <c r="B681" s="23">
        <v>8470540</v>
      </c>
      <c r="C681" t="s">
        <v>409</v>
      </c>
      <c r="D681" s="23">
        <v>426900</v>
      </c>
      <c r="E681" s="5" t="s">
        <v>360</v>
      </c>
      <c r="F681" t="s">
        <v>1034</v>
      </c>
      <c r="M681">
        <v>847010</v>
      </c>
      <c r="N681" s="8" t="s">
        <v>330</v>
      </c>
      <c r="O681" s="8" t="s">
        <v>22</v>
      </c>
      <c r="P681" s="9" t="s">
        <v>23</v>
      </c>
      <c r="S681" s="20">
        <v>30000</v>
      </c>
      <c r="T681" s="30">
        <f t="shared" si="61"/>
        <v>27000</v>
      </c>
      <c r="U681" s="30">
        <f t="shared" si="62"/>
        <v>24000</v>
      </c>
      <c r="V681" s="30">
        <f t="shared" si="63"/>
        <v>21000</v>
      </c>
      <c r="W681" s="20">
        <v>30000</v>
      </c>
      <c r="X681" s="20">
        <v>30000</v>
      </c>
      <c r="Y681" s="20">
        <v>30000</v>
      </c>
      <c r="Z681" s="20">
        <v>30000</v>
      </c>
      <c r="AA681" s="20">
        <v>30000</v>
      </c>
      <c r="AB681" s="20">
        <v>0</v>
      </c>
      <c r="AC681" s="20">
        <v>0</v>
      </c>
      <c r="AD681" s="30">
        <f t="shared" si="64"/>
        <v>0</v>
      </c>
      <c r="AE681" s="30"/>
      <c r="AF681" s="30">
        <f t="shared" si="65"/>
        <v>0</v>
      </c>
      <c r="AG681" s="30"/>
      <c r="AH681" s="30">
        <f t="shared" si="66"/>
        <v>0</v>
      </c>
    </row>
    <row r="682" spans="1:34" x14ac:dyDescent="0.35">
      <c r="A682" t="s">
        <v>955</v>
      </c>
      <c r="B682" s="23">
        <v>8470540</v>
      </c>
      <c r="C682" t="s">
        <v>409</v>
      </c>
      <c r="D682" s="23">
        <v>428111</v>
      </c>
      <c r="E682" s="5" t="s">
        <v>363</v>
      </c>
      <c r="F682" t="s">
        <v>1035</v>
      </c>
      <c r="M682">
        <v>847010</v>
      </c>
      <c r="N682" s="8" t="s">
        <v>330</v>
      </c>
      <c r="O682" s="8" t="s">
        <v>22</v>
      </c>
      <c r="P682" s="9" t="s">
        <v>23</v>
      </c>
      <c r="S682" s="20">
        <v>7349560</v>
      </c>
      <c r="T682" s="30">
        <f t="shared" si="61"/>
        <v>6614604</v>
      </c>
      <c r="U682" s="30">
        <f t="shared" si="62"/>
        <v>5879648</v>
      </c>
      <c r="V682" s="30">
        <f t="shared" si="63"/>
        <v>5144692</v>
      </c>
      <c r="W682" s="20">
        <v>7349560</v>
      </c>
      <c r="X682" s="20">
        <v>7349560</v>
      </c>
      <c r="Y682" s="20">
        <v>7349560</v>
      </c>
      <c r="Z682" s="20">
        <v>7349560</v>
      </c>
      <c r="AA682" s="20">
        <v>7349560</v>
      </c>
      <c r="AB682" s="20">
        <v>0</v>
      </c>
      <c r="AC682" s="20">
        <v>0</v>
      </c>
      <c r="AD682" s="30">
        <f t="shared" si="64"/>
        <v>0</v>
      </c>
      <c r="AE682" s="30"/>
      <c r="AF682" s="30">
        <f t="shared" si="65"/>
        <v>0</v>
      </c>
      <c r="AG682" s="30"/>
      <c r="AH682" s="30">
        <f t="shared" si="66"/>
        <v>0</v>
      </c>
    </row>
    <row r="683" spans="1:34" x14ac:dyDescent="0.35">
      <c r="A683" t="s">
        <v>955</v>
      </c>
      <c r="B683" s="23">
        <v>8470540</v>
      </c>
      <c r="C683" t="s">
        <v>409</v>
      </c>
      <c r="D683" s="23">
        <v>428111</v>
      </c>
      <c r="E683" s="5" t="s">
        <v>363</v>
      </c>
      <c r="F683" s="35" t="s">
        <v>1036</v>
      </c>
      <c r="M683">
        <v>847015</v>
      </c>
      <c r="N683" s="8" t="s">
        <v>333</v>
      </c>
      <c r="O683" s="8" t="s">
        <v>22</v>
      </c>
      <c r="P683" s="9" t="s">
        <v>23</v>
      </c>
      <c r="S683" s="20">
        <v>4615084</v>
      </c>
      <c r="T683" s="30">
        <f t="shared" si="61"/>
        <v>4153575.6</v>
      </c>
      <c r="U683" s="30">
        <f t="shared" si="62"/>
        <v>3692067.2</v>
      </c>
      <c r="V683" s="30">
        <f t="shared" si="63"/>
        <v>3230558.8</v>
      </c>
      <c r="W683" s="20">
        <v>4615084</v>
      </c>
      <c r="X683" s="20">
        <v>4615084</v>
      </c>
      <c r="Y683" s="20">
        <v>4615084</v>
      </c>
      <c r="Z683" s="20">
        <v>4615084</v>
      </c>
      <c r="AA683" s="20">
        <v>4615084</v>
      </c>
      <c r="AB683" s="20">
        <v>0</v>
      </c>
      <c r="AC683" s="20">
        <v>0</v>
      </c>
      <c r="AD683" s="30">
        <f t="shared" si="64"/>
        <v>0</v>
      </c>
      <c r="AE683" s="30"/>
      <c r="AF683" s="30">
        <f t="shared" si="65"/>
        <v>0</v>
      </c>
      <c r="AG683" s="30"/>
      <c r="AH683" s="30">
        <f t="shared" si="66"/>
        <v>0</v>
      </c>
    </row>
    <row r="684" spans="1:34" x14ac:dyDescent="0.35">
      <c r="A684" t="s">
        <v>955</v>
      </c>
      <c r="B684" s="23">
        <v>8470540</v>
      </c>
      <c r="C684" t="s">
        <v>409</v>
      </c>
      <c r="D684" s="23">
        <v>428111</v>
      </c>
      <c r="E684" s="5" t="s">
        <v>363</v>
      </c>
      <c r="F684" t="s">
        <v>1037</v>
      </c>
      <c r="M684">
        <v>847020</v>
      </c>
      <c r="N684" s="8" t="s">
        <v>336</v>
      </c>
      <c r="O684" s="8" t="s">
        <v>22</v>
      </c>
      <c r="P684" s="9" t="s">
        <v>23</v>
      </c>
      <c r="S684" s="20">
        <v>3058446</v>
      </c>
      <c r="T684" s="30">
        <f t="shared" si="61"/>
        <v>2752601.4</v>
      </c>
      <c r="U684" s="30">
        <f t="shared" si="62"/>
        <v>2446756.8000000003</v>
      </c>
      <c r="V684" s="30">
        <f t="shared" si="63"/>
        <v>2140912.1999999997</v>
      </c>
      <c r="W684" s="20">
        <v>3058446</v>
      </c>
      <c r="X684" s="20">
        <v>3058446</v>
      </c>
      <c r="Y684" s="20">
        <v>3058446</v>
      </c>
      <c r="Z684" s="20">
        <v>3058446</v>
      </c>
      <c r="AA684" s="20">
        <v>3058446</v>
      </c>
      <c r="AB684" s="20">
        <v>0</v>
      </c>
      <c r="AC684" s="20">
        <v>0</v>
      </c>
      <c r="AD684" s="30">
        <f t="shared" si="64"/>
        <v>0</v>
      </c>
      <c r="AE684" s="30"/>
      <c r="AF684" s="30">
        <f t="shared" si="65"/>
        <v>0</v>
      </c>
      <c r="AG684" s="30"/>
      <c r="AH684" s="30">
        <f t="shared" si="66"/>
        <v>0</v>
      </c>
    </row>
    <row r="685" spans="1:34" x14ac:dyDescent="0.35">
      <c r="A685" t="s">
        <v>955</v>
      </c>
      <c r="B685" s="23">
        <v>8470540</v>
      </c>
      <c r="C685" t="s">
        <v>409</v>
      </c>
      <c r="D685" s="23">
        <v>428111</v>
      </c>
      <c r="E685" s="5" t="s">
        <v>363</v>
      </c>
      <c r="F685" t="s">
        <v>1038</v>
      </c>
      <c r="M685">
        <v>847030</v>
      </c>
      <c r="N685" s="8" t="s">
        <v>312</v>
      </c>
      <c r="O685" s="8" t="s">
        <v>22</v>
      </c>
      <c r="P685" s="9" t="s">
        <v>23</v>
      </c>
      <c r="S685" s="20">
        <v>442627</v>
      </c>
      <c r="T685" s="30">
        <f t="shared" si="61"/>
        <v>398364.3</v>
      </c>
      <c r="U685" s="30">
        <f t="shared" si="62"/>
        <v>354101.60000000003</v>
      </c>
      <c r="V685" s="30">
        <f t="shared" si="63"/>
        <v>309838.89999999997</v>
      </c>
      <c r="W685" s="20">
        <v>442627</v>
      </c>
      <c r="X685" s="20">
        <v>442627</v>
      </c>
      <c r="Y685" s="20">
        <v>442627</v>
      </c>
      <c r="Z685" s="20">
        <v>442627</v>
      </c>
      <c r="AA685" s="20">
        <v>442627</v>
      </c>
      <c r="AB685" s="20">
        <v>0</v>
      </c>
      <c r="AC685" s="20">
        <v>0</v>
      </c>
      <c r="AD685" s="30">
        <f t="shared" si="64"/>
        <v>0</v>
      </c>
      <c r="AE685" s="30"/>
      <c r="AF685" s="30">
        <f t="shared" si="65"/>
        <v>0</v>
      </c>
      <c r="AG685" s="30"/>
      <c r="AH685" s="30">
        <f t="shared" si="66"/>
        <v>0</v>
      </c>
    </row>
    <row r="686" spans="1:34" x14ac:dyDescent="0.35">
      <c r="A686" t="s">
        <v>955</v>
      </c>
      <c r="B686" s="23">
        <v>8470540</v>
      </c>
      <c r="C686" t="s">
        <v>409</v>
      </c>
      <c r="D686" s="23">
        <v>428112</v>
      </c>
      <c r="E686" s="5" t="s">
        <v>369</v>
      </c>
      <c r="F686" t="s">
        <v>1039</v>
      </c>
      <c r="M686">
        <v>847010</v>
      </c>
      <c r="N686" s="8" t="s">
        <v>330</v>
      </c>
      <c r="O686" s="8" t="s">
        <v>22</v>
      </c>
      <c r="P686" s="9" t="s">
        <v>23</v>
      </c>
      <c r="S686" s="20">
        <v>1153128</v>
      </c>
      <c r="T686" s="30">
        <f t="shared" si="61"/>
        <v>1037815.2000000001</v>
      </c>
      <c r="U686" s="30">
        <f t="shared" si="62"/>
        <v>922502.4</v>
      </c>
      <c r="V686" s="30">
        <f t="shared" si="63"/>
        <v>807189.6</v>
      </c>
      <c r="W686" s="20">
        <v>1153128</v>
      </c>
      <c r="X686" s="20">
        <v>1153128</v>
      </c>
      <c r="Y686" s="20">
        <v>1153128</v>
      </c>
      <c r="Z686" s="20">
        <v>1153128</v>
      </c>
      <c r="AA686" s="20">
        <v>1153128</v>
      </c>
      <c r="AB686" s="20">
        <v>0</v>
      </c>
      <c r="AC686" s="20">
        <v>0</v>
      </c>
      <c r="AD686" s="30">
        <f t="shared" si="64"/>
        <v>0</v>
      </c>
      <c r="AE686" s="30"/>
      <c r="AF686" s="30">
        <f t="shared" si="65"/>
        <v>0</v>
      </c>
      <c r="AG686" s="30"/>
      <c r="AH686" s="30">
        <f t="shared" si="66"/>
        <v>0</v>
      </c>
    </row>
    <row r="687" spans="1:34" x14ac:dyDescent="0.35">
      <c r="A687" t="s">
        <v>955</v>
      </c>
      <c r="B687" s="23">
        <v>8470540</v>
      </c>
      <c r="C687" t="s">
        <v>409</v>
      </c>
      <c r="D687" s="23">
        <v>428112</v>
      </c>
      <c r="E687" s="5" t="s">
        <v>369</v>
      </c>
      <c r="F687" t="s">
        <v>1040</v>
      </c>
      <c r="M687">
        <v>847015</v>
      </c>
      <c r="N687" s="8" t="s">
        <v>333</v>
      </c>
      <c r="O687" s="8" t="s">
        <v>22</v>
      </c>
      <c r="P687" s="9" t="s">
        <v>23</v>
      </c>
      <c r="S687" s="20">
        <v>1681399</v>
      </c>
      <c r="T687" s="30">
        <f t="shared" si="61"/>
        <v>1513259.1</v>
      </c>
      <c r="U687" s="30">
        <f t="shared" si="62"/>
        <v>1345119.2000000002</v>
      </c>
      <c r="V687" s="30">
        <f t="shared" si="63"/>
        <v>1176979.2999999998</v>
      </c>
      <c r="W687" s="20">
        <v>1681399</v>
      </c>
      <c r="X687" s="20">
        <v>1681399</v>
      </c>
      <c r="Y687" s="20">
        <v>1681399</v>
      </c>
      <c r="Z687" s="20">
        <v>1681399</v>
      </c>
      <c r="AA687" s="20">
        <v>1681399</v>
      </c>
      <c r="AB687" s="20">
        <v>0</v>
      </c>
      <c r="AC687" s="20">
        <v>0</v>
      </c>
      <c r="AD687" s="30">
        <f t="shared" si="64"/>
        <v>0</v>
      </c>
      <c r="AE687" s="30"/>
      <c r="AF687" s="30">
        <f t="shared" si="65"/>
        <v>0</v>
      </c>
      <c r="AG687" s="30"/>
      <c r="AH687" s="30">
        <f t="shared" si="66"/>
        <v>0</v>
      </c>
    </row>
    <row r="688" spans="1:34" x14ac:dyDescent="0.35">
      <c r="A688" t="s">
        <v>955</v>
      </c>
      <c r="B688" s="23">
        <v>8470540</v>
      </c>
      <c r="C688" t="s">
        <v>409</v>
      </c>
      <c r="D688" s="23">
        <v>428112</v>
      </c>
      <c r="E688" s="5" t="s">
        <v>369</v>
      </c>
      <c r="F688" t="s">
        <v>1041</v>
      </c>
      <c r="M688">
        <v>847020</v>
      </c>
      <c r="N688" s="8" t="s">
        <v>336</v>
      </c>
      <c r="O688" s="8" t="s">
        <v>22</v>
      </c>
      <c r="P688" s="9" t="s">
        <v>23</v>
      </c>
      <c r="S688" s="20">
        <v>1703132</v>
      </c>
      <c r="T688" s="30">
        <f t="shared" si="61"/>
        <v>1532818.8</v>
      </c>
      <c r="U688" s="30">
        <f t="shared" si="62"/>
        <v>1362505.6</v>
      </c>
      <c r="V688" s="30">
        <f t="shared" si="63"/>
        <v>1192192.3999999999</v>
      </c>
      <c r="W688" s="20">
        <v>1703132</v>
      </c>
      <c r="X688" s="20">
        <v>1703132</v>
      </c>
      <c r="Y688" s="20">
        <v>1703132</v>
      </c>
      <c r="Z688" s="20">
        <v>1703132</v>
      </c>
      <c r="AA688" s="20">
        <v>1703132</v>
      </c>
      <c r="AB688" s="20">
        <v>0</v>
      </c>
      <c r="AC688" s="20">
        <v>0</v>
      </c>
      <c r="AD688" s="30">
        <f t="shared" si="64"/>
        <v>0</v>
      </c>
      <c r="AE688" s="30"/>
      <c r="AF688" s="30">
        <f t="shared" si="65"/>
        <v>0</v>
      </c>
      <c r="AG688" s="30"/>
      <c r="AH688" s="30">
        <f t="shared" si="66"/>
        <v>0</v>
      </c>
    </row>
    <row r="689" spans="1:34" x14ac:dyDescent="0.35">
      <c r="A689" t="s">
        <v>955</v>
      </c>
      <c r="B689" s="23">
        <v>8470540</v>
      </c>
      <c r="C689" t="s">
        <v>409</v>
      </c>
      <c r="D689" s="23">
        <v>428112</v>
      </c>
      <c r="E689" s="5" t="s">
        <v>369</v>
      </c>
      <c r="F689" t="s">
        <v>1042</v>
      </c>
      <c r="M689">
        <v>847030</v>
      </c>
      <c r="N689" s="8" t="s">
        <v>312</v>
      </c>
      <c r="O689" s="8" t="s">
        <v>22</v>
      </c>
      <c r="P689" s="9" t="s">
        <v>23</v>
      </c>
      <c r="S689" s="20">
        <v>153570</v>
      </c>
      <c r="T689" s="30">
        <f t="shared" si="61"/>
        <v>138213</v>
      </c>
      <c r="U689" s="30">
        <f t="shared" si="62"/>
        <v>122856</v>
      </c>
      <c r="V689" s="30">
        <f t="shared" si="63"/>
        <v>107499</v>
      </c>
      <c r="W689" s="20">
        <v>153570</v>
      </c>
      <c r="X689" s="20">
        <v>153570</v>
      </c>
      <c r="Y689" s="20">
        <v>153570</v>
      </c>
      <c r="Z689" s="20">
        <v>153570</v>
      </c>
      <c r="AA689" s="20">
        <v>153570</v>
      </c>
      <c r="AB689" s="20">
        <v>0</v>
      </c>
      <c r="AC689" s="20">
        <v>0</v>
      </c>
      <c r="AD689" s="30">
        <f t="shared" si="64"/>
        <v>0</v>
      </c>
      <c r="AE689" s="30"/>
      <c r="AF689" s="30">
        <f t="shared" si="65"/>
        <v>0</v>
      </c>
      <c r="AG689" s="30"/>
      <c r="AH689" s="30">
        <f t="shared" si="66"/>
        <v>0</v>
      </c>
    </row>
    <row r="690" spans="1:34" x14ac:dyDescent="0.35">
      <c r="A690" t="s">
        <v>955</v>
      </c>
      <c r="B690" s="23">
        <v>8470540</v>
      </c>
      <c r="C690" t="s">
        <v>409</v>
      </c>
      <c r="D690" s="23">
        <v>429900</v>
      </c>
      <c r="E690" s="5" t="s">
        <v>375</v>
      </c>
      <c r="F690" t="s">
        <v>1043</v>
      </c>
      <c r="M690">
        <v>847010</v>
      </c>
      <c r="N690" s="8" t="s">
        <v>330</v>
      </c>
      <c r="O690" s="8" t="s">
        <v>22</v>
      </c>
      <c r="P690" s="9" t="s">
        <v>23</v>
      </c>
      <c r="S690" s="20">
        <v>44000</v>
      </c>
      <c r="T690" s="30">
        <f t="shared" si="61"/>
        <v>39600</v>
      </c>
      <c r="U690" s="30">
        <f t="shared" si="62"/>
        <v>35200</v>
      </c>
      <c r="V690" s="30">
        <f t="shared" si="63"/>
        <v>30799.999999999996</v>
      </c>
      <c r="W690" s="20">
        <v>44000</v>
      </c>
      <c r="X690" s="20">
        <v>44000</v>
      </c>
      <c r="Y690" s="20">
        <v>44000</v>
      </c>
      <c r="Z690" s="20">
        <v>44000</v>
      </c>
      <c r="AA690" s="20">
        <v>44000</v>
      </c>
      <c r="AB690" s="20">
        <v>0</v>
      </c>
      <c r="AC690" s="20">
        <v>0</v>
      </c>
      <c r="AD690" s="30">
        <f t="shared" si="64"/>
        <v>0</v>
      </c>
      <c r="AE690" s="30"/>
      <c r="AF690" s="30">
        <f t="shared" si="65"/>
        <v>0</v>
      </c>
      <c r="AG690" s="30"/>
      <c r="AH690" s="30">
        <f t="shared" si="66"/>
        <v>0</v>
      </c>
    </row>
    <row r="691" spans="1:34" x14ac:dyDescent="0.35">
      <c r="A691" t="s">
        <v>955</v>
      </c>
      <c r="B691" s="23">
        <v>8470540</v>
      </c>
      <c r="C691" t="s">
        <v>409</v>
      </c>
      <c r="D691" s="23">
        <v>430330</v>
      </c>
      <c r="E691" s="5" t="s">
        <v>378</v>
      </c>
      <c r="F691" t="s">
        <v>1044</v>
      </c>
      <c r="M691">
        <v>847010</v>
      </c>
      <c r="N691" s="8" t="s">
        <v>330</v>
      </c>
      <c r="O691" s="8" t="s">
        <v>22</v>
      </c>
      <c r="P691" s="9" t="s">
        <v>23</v>
      </c>
      <c r="S691" s="20">
        <v>967680</v>
      </c>
      <c r="T691" s="30">
        <f t="shared" si="61"/>
        <v>870912</v>
      </c>
      <c r="U691" s="30">
        <f t="shared" si="62"/>
        <v>774144</v>
      </c>
      <c r="V691" s="30">
        <f t="shared" si="63"/>
        <v>677376</v>
      </c>
      <c r="W691" s="20">
        <v>967680</v>
      </c>
      <c r="X691" s="20">
        <v>967680</v>
      </c>
      <c r="Y691" s="20">
        <v>967680</v>
      </c>
      <c r="Z691" s="20">
        <v>967680</v>
      </c>
      <c r="AA691" s="20">
        <v>967680</v>
      </c>
      <c r="AB691" s="20">
        <v>0</v>
      </c>
      <c r="AC691" s="20">
        <v>0</v>
      </c>
      <c r="AD691" s="30">
        <f t="shared" si="64"/>
        <v>0</v>
      </c>
      <c r="AE691" s="30"/>
      <c r="AF691" s="30">
        <f t="shared" si="65"/>
        <v>0</v>
      </c>
      <c r="AG691" s="30"/>
      <c r="AH691" s="30">
        <f t="shared" si="66"/>
        <v>0</v>
      </c>
    </row>
    <row r="692" spans="1:34" x14ac:dyDescent="0.35">
      <c r="A692" t="s">
        <v>955</v>
      </c>
      <c r="B692" s="23">
        <v>8470540</v>
      </c>
      <c r="C692" t="s">
        <v>409</v>
      </c>
      <c r="D692" s="23">
        <v>432120</v>
      </c>
      <c r="E692" s="5" t="s">
        <v>382</v>
      </c>
      <c r="F692" t="s">
        <v>1045</v>
      </c>
      <c r="M692">
        <v>847001</v>
      </c>
      <c r="N692" s="1" t="s">
        <v>21</v>
      </c>
      <c r="O692" s="8" t="s">
        <v>22</v>
      </c>
      <c r="P692" s="9" t="s">
        <v>23</v>
      </c>
      <c r="S692" s="20">
        <v>0</v>
      </c>
      <c r="T692" s="30">
        <f t="shared" si="61"/>
        <v>0</v>
      </c>
      <c r="U692" s="30">
        <f t="shared" si="62"/>
        <v>0</v>
      </c>
      <c r="V692" s="30">
        <f t="shared" si="63"/>
        <v>0</v>
      </c>
      <c r="W692" s="20">
        <v>0</v>
      </c>
      <c r="X692" s="20">
        <v>0</v>
      </c>
      <c r="Y692" s="20">
        <v>0</v>
      </c>
      <c r="Z692" s="20">
        <v>0</v>
      </c>
      <c r="AA692" s="20">
        <v>0</v>
      </c>
      <c r="AB692" s="20">
        <v>0</v>
      </c>
      <c r="AC692" s="20">
        <v>0</v>
      </c>
      <c r="AD692" s="30">
        <f t="shared" si="64"/>
        <v>0</v>
      </c>
      <c r="AE692" s="30"/>
      <c r="AF692" s="30">
        <f t="shared" si="65"/>
        <v>0</v>
      </c>
      <c r="AG692" s="30"/>
      <c r="AH692" s="30">
        <f t="shared" si="66"/>
        <v>0</v>
      </c>
    </row>
    <row r="693" spans="1:34" x14ac:dyDescent="0.35">
      <c r="A693" s="133" t="s">
        <v>955</v>
      </c>
      <c r="B693" s="139">
        <v>8470540</v>
      </c>
      <c r="C693" s="133" t="s">
        <v>409</v>
      </c>
      <c r="D693" s="139">
        <v>435410</v>
      </c>
      <c r="E693" s="5" t="s">
        <v>58</v>
      </c>
      <c r="F693" s="133" t="s">
        <v>1046</v>
      </c>
      <c r="G693" s="140"/>
      <c r="H693" s="140"/>
      <c r="I693" s="140"/>
      <c r="J693" s="140"/>
      <c r="K693" s="140"/>
      <c r="L693" s="140"/>
      <c r="M693" s="133">
        <v>847010</v>
      </c>
      <c r="N693" s="138" t="s">
        <v>330</v>
      </c>
      <c r="O693" s="138" t="s">
        <v>22</v>
      </c>
      <c r="P693" s="141" t="s">
        <v>23</v>
      </c>
      <c r="Q693" s="140"/>
      <c r="R693" s="140"/>
      <c r="S693" s="140">
        <v>0</v>
      </c>
      <c r="T693" s="30">
        <f t="shared" si="61"/>
        <v>0</v>
      </c>
      <c r="U693" s="30">
        <f t="shared" si="62"/>
        <v>0</v>
      </c>
      <c r="V693" s="30">
        <f t="shared" si="63"/>
        <v>0</v>
      </c>
      <c r="W693" s="20">
        <v>0</v>
      </c>
      <c r="X693" s="20">
        <v>0</v>
      </c>
      <c r="Y693" s="20">
        <v>0</v>
      </c>
      <c r="Z693" s="20">
        <v>0</v>
      </c>
      <c r="AA693" s="20">
        <v>0</v>
      </c>
      <c r="AB693" s="20">
        <v>0</v>
      </c>
      <c r="AC693" s="20">
        <v>0</v>
      </c>
      <c r="AD693" s="30">
        <f t="shared" si="64"/>
        <v>0</v>
      </c>
      <c r="AE693" s="30"/>
      <c r="AF693" s="30">
        <f t="shared" si="65"/>
        <v>0</v>
      </c>
      <c r="AG693" s="30"/>
      <c r="AH693" s="30">
        <f t="shared" si="66"/>
        <v>0</v>
      </c>
    </row>
    <row r="694" spans="1:34" x14ac:dyDescent="0.35">
      <c r="A694" t="s">
        <v>955</v>
      </c>
      <c r="B694" s="23">
        <v>8470540</v>
      </c>
      <c r="C694" t="s">
        <v>409</v>
      </c>
      <c r="D694" s="23">
        <v>435740</v>
      </c>
      <c r="E694" s="5" t="s">
        <v>400</v>
      </c>
      <c r="F694" t="s">
        <v>1047</v>
      </c>
      <c r="M694">
        <v>847010</v>
      </c>
      <c r="N694" s="8" t="s">
        <v>330</v>
      </c>
      <c r="O694" s="8" t="s">
        <v>22</v>
      </c>
      <c r="P694" s="9" t="s">
        <v>23</v>
      </c>
      <c r="S694" s="20">
        <v>336000</v>
      </c>
      <c r="T694" s="30">
        <f t="shared" si="61"/>
        <v>302400</v>
      </c>
      <c r="U694" s="30">
        <f t="shared" si="62"/>
        <v>268800</v>
      </c>
      <c r="V694" s="30">
        <f t="shared" si="63"/>
        <v>235199.99999999997</v>
      </c>
      <c r="W694" s="20">
        <v>336000</v>
      </c>
      <c r="X694" s="20">
        <v>336000</v>
      </c>
      <c r="Y694" s="20">
        <v>336000</v>
      </c>
      <c r="Z694" s="20">
        <v>336000</v>
      </c>
      <c r="AA694" s="20">
        <v>336000</v>
      </c>
      <c r="AB694" s="20">
        <v>0</v>
      </c>
      <c r="AC694" s="20">
        <v>0</v>
      </c>
      <c r="AD694" s="30">
        <f t="shared" si="64"/>
        <v>0</v>
      </c>
      <c r="AE694" s="30"/>
      <c r="AF694" s="30">
        <f t="shared" si="65"/>
        <v>0</v>
      </c>
      <c r="AG694" s="30"/>
      <c r="AH694" s="30">
        <f t="shared" si="66"/>
        <v>0</v>
      </c>
    </row>
    <row r="695" spans="1:34" x14ac:dyDescent="0.35">
      <c r="A695" t="s">
        <v>955</v>
      </c>
      <c r="B695" s="23">
        <v>8470540</v>
      </c>
      <c r="C695" t="s">
        <v>409</v>
      </c>
      <c r="D695" s="23">
        <v>436110</v>
      </c>
      <c r="E695" s="5" t="s">
        <v>64</v>
      </c>
      <c r="F695" t="s">
        <v>1048</v>
      </c>
      <c r="M695">
        <v>847010</v>
      </c>
      <c r="N695" s="8" t="s">
        <v>330</v>
      </c>
      <c r="O695" s="8" t="s">
        <v>22</v>
      </c>
      <c r="P695" s="9" t="s">
        <v>23</v>
      </c>
      <c r="S695" s="20">
        <v>553910</v>
      </c>
      <c r="T695" s="30">
        <f t="shared" si="61"/>
        <v>498519</v>
      </c>
      <c r="U695" s="30">
        <f t="shared" si="62"/>
        <v>443128</v>
      </c>
      <c r="V695" s="30">
        <f t="shared" si="63"/>
        <v>387737</v>
      </c>
      <c r="W695" s="20">
        <v>553910</v>
      </c>
      <c r="X695" s="20">
        <v>553910</v>
      </c>
      <c r="Y695" s="20">
        <v>553910</v>
      </c>
      <c r="Z695" s="20">
        <v>553910</v>
      </c>
      <c r="AA695" s="20">
        <v>553910</v>
      </c>
      <c r="AB695" s="20">
        <v>0</v>
      </c>
      <c r="AC695" s="20">
        <v>0</v>
      </c>
      <c r="AD695" s="30">
        <f t="shared" si="64"/>
        <v>0</v>
      </c>
      <c r="AE695" s="30"/>
      <c r="AF695" s="30">
        <f t="shared" si="65"/>
        <v>0</v>
      </c>
      <c r="AG695" s="30"/>
      <c r="AH695" s="30">
        <f t="shared" si="66"/>
        <v>0</v>
      </c>
    </row>
    <row r="696" spans="1:34" x14ac:dyDescent="0.35">
      <c r="A696" t="s">
        <v>951</v>
      </c>
      <c r="B696" s="23">
        <v>8470620</v>
      </c>
      <c r="C696" t="s">
        <v>416</v>
      </c>
      <c r="D696" s="23">
        <v>422900</v>
      </c>
      <c r="E696" s="5" t="s">
        <v>587</v>
      </c>
      <c r="F696" t="s">
        <v>1049</v>
      </c>
      <c r="M696">
        <v>847001</v>
      </c>
      <c r="N696" s="1" t="s">
        <v>21</v>
      </c>
      <c r="O696" s="8" t="s">
        <v>22</v>
      </c>
      <c r="P696" s="9" t="s">
        <v>23</v>
      </c>
      <c r="S696" s="20">
        <v>310500</v>
      </c>
      <c r="T696" s="30">
        <f t="shared" si="61"/>
        <v>279450</v>
      </c>
      <c r="U696" s="30">
        <f t="shared" si="62"/>
        <v>248400</v>
      </c>
      <c r="V696" s="30">
        <f t="shared" si="63"/>
        <v>217350</v>
      </c>
      <c r="W696" s="20">
        <v>0</v>
      </c>
      <c r="X696" s="20">
        <v>0</v>
      </c>
      <c r="Y696" s="20">
        <v>310500</v>
      </c>
      <c r="Z696" s="20">
        <v>0</v>
      </c>
      <c r="AA696" s="20">
        <v>0</v>
      </c>
      <c r="AB696" s="20">
        <v>0</v>
      </c>
      <c r="AC696" s="20">
        <v>0</v>
      </c>
      <c r="AD696" s="30">
        <f t="shared" si="64"/>
        <v>0</v>
      </c>
      <c r="AE696" s="30"/>
      <c r="AF696" s="30">
        <f t="shared" si="65"/>
        <v>0</v>
      </c>
      <c r="AG696" s="30"/>
      <c r="AH696" s="30">
        <f t="shared" si="66"/>
        <v>0</v>
      </c>
    </row>
    <row r="697" spans="1:34" x14ac:dyDescent="0.35">
      <c r="A697" t="s">
        <v>965</v>
      </c>
      <c r="B697" s="23">
        <v>8470720</v>
      </c>
      <c r="C697" t="s">
        <v>434</v>
      </c>
      <c r="D697" s="23">
        <v>432120</v>
      </c>
      <c r="E697" s="5" t="s">
        <v>382</v>
      </c>
      <c r="F697" t="s">
        <v>1050</v>
      </c>
      <c r="M697">
        <v>847001</v>
      </c>
      <c r="N697" s="1" t="s">
        <v>21</v>
      </c>
      <c r="O697" s="8" t="s">
        <v>22</v>
      </c>
      <c r="P697" s="9" t="s">
        <v>23</v>
      </c>
      <c r="S697" s="20">
        <v>236400</v>
      </c>
      <c r="T697" s="30">
        <f t="shared" si="61"/>
        <v>212760</v>
      </c>
      <c r="U697" s="30">
        <f t="shared" si="62"/>
        <v>189120</v>
      </c>
      <c r="V697" s="30">
        <f t="shared" si="63"/>
        <v>165480</v>
      </c>
      <c r="W697" s="20">
        <v>0</v>
      </c>
      <c r="X697" s="20">
        <v>0</v>
      </c>
      <c r="Y697" s="20">
        <v>236400</v>
      </c>
      <c r="Z697" s="20">
        <v>0</v>
      </c>
      <c r="AA697" s="20">
        <v>0</v>
      </c>
      <c r="AB697" s="20">
        <v>0</v>
      </c>
      <c r="AC697" s="20">
        <v>0</v>
      </c>
      <c r="AD697" s="30">
        <f t="shared" si="64"/>
        <v>0</v>
      </c>
      <c r="AE697" s="30"/>
      <c r="AF697" s="30">
        <f t="shared" si="65"/>
        <v>0</v>
      </c>
      <c r="AG697" s="30"/>
      <c r="AH697" s="30">
        <f t="shared" si="66"/>
        <v>0</v>
      </c>
    </row>
    <row r="698" spans="1:34" x14ac:dyDescent="0.35">
      <c r="A698" t="s">
        <v>965</v>
      </c>
      <c r="B698" s="23">
        <v>8470730</v>
      </c>
      <c r="C698" t="s">
        <v>442</v>
      </c>
      <c r="D698" s="27">
        <v>492610</v>
      </c>
      <c r="E698" s="5" t="s">
        <v>866</v>
      </c>
      <c r="F698" t="s">
        <v>1051</v>
      </c>
      <c r="M698" t="s">
        <v>20</v>
      </c>
      <c r="N698" t="s">
        <v>21</v>
      </c>
      <c r="O698" t="s">
        <v>864</v>
      </c>
      <c r="P698" t="s">
        <v>863</v>
      </c>
      <c r="S698" s="20">
        <v>1650000</v>
      </c>
      <c r="T698" s="30">
        <f t="shared" si="61"/>
        <v>1485000</v>
      </c>
      <c r="U698" s="30">
        <f t="shared" si="62"/>
        <v>1320000</v>
      </c>
      <c r="V698" s="30">
        <f t="shared" si="63"/>
        <v>1155000</v>
      </c>
      <c r="W698" s="20">
        <v>1650000</v>
      </c>
      <c r="X698" s="20">
        <v>1650000</v>
      </c>
      <c r="Y698" s="20">
        <v>1650000</v>
      </c>
      <c r="Z698" s="20">
        <v>1650000</v>
      </c>
      <c r="AA698" s="20">
        <v>1650000</v>
      </c>
      <c r="AB698" s="20">
        <v>0</v>
      </c>
      <c r="AC698" s="20">
        <v>0</v>
      </c>
      <c r="AD698" s="30">
        <f t="shared" si="64"/>
        <v>0</v>
      </c>
      <c r="AE698" s="30"/>
      <c r="AF698" s="30">
        <f t="shared" si="65"/>
        <v>0</v>
      </c>
      <c r="AG698" s="30"/>
      <c r="AH698" s="30">
        <f t="shared" si="66"/>
        <v>0</v>
      </c>
    </row>
    <row r="699" spans="1:34" x14ac:dyDescent="0.35">
      <c r="A699" t="s">
        <v>952</v>
      </c>
      <c r="B699" s="23">
        <v>8470810</v>
      </c>
      <c r="C699" t="s">
        <v>452</v>
      </c>
      <c r="D699" s="23">
        <v>413310</v>
      </c>
      <c r="E699" s="5" t="s">
        <v>961</v>
      </c>
      <c r="F699" t="s">
        <v>1052</v>
      </c>
      <c r="M699">
        <v>847001</v>
      </c>
      <c r="N699" s="1" t="s">
        <v>21</v>
      </c>
      <c r="O699" s="8" t="s">
        <v>22</v>
      </c>
      <c r="P699" s="9" t="s">
        <v>23</v>
      </c>
      <c r="S699" s="20">
        <v>0</v>
      </c>
      <c r="T699" s="30">
        <f t="shared" si="61"/>
        <v>0</v>
      </c>
      <c r="U699" s="30">
        <f t="shared" si="62"/>
        <v>0</v>
      </c>
      <c r="V699" s="30">
        <f t="shared" si="63"/>
        <v>0</v>
      </c>
      <c r="W699" s="20">
        <v>0</v>
      </c>
      <c r="X699" s="20">
        <v>0</v>
      </c>
      <c r="Y699" s="20">
        <v>0</v>
      </c>
      <c r="Z699" s="20">
        <v>0</v>
      </c>
      <c r="AA699" s="20">
        <v>0</v>
      </c>
      <c r="AB699" s="20">
        <v>0</v>
      </c>
      <c r="AC699" s="20">
        <v>0</v>
      </c>
      <c r="AD699" s="30">
        <f t="shared" si="64"/>
        <v>0</v>
      </c>
      <c r="AE699" s="30"/>
      <c r="AF699" s="30">
        <f t="shared" si="65"/>
        <v>0</v>
      </c>
      <c r="AG699" s="30"/>
      <c r="AH699" s="30">
        <f t="shared" si="66"/>
        <v>0</v>
      </c>
    </row>
    <row r="700" spans="1:34" x14ac:dyDescent="0.35">
      <c r="A700" t="s">
        <v>963</v>
      </c>
      <c r="B700" s="23">
        <v>8471120</v>
      </c>
      <c r="C700" t="s">
        <v>714</v>
      </c>
      <c r="D700" s="23">
        <v>435523</v>
      </c>
      <c r="E700" s="5" t="s">
        <v>485</v>
      </c>
      <c r="F700" t="s">
        <v>1053</v>
      </c>
      <c r="M700">
        <v>847001</v>
      </c>
      <c r="N700" s="1" t="s">
        <v>21</v>
      </c>
      <c r="O700" s="8" t="s">
        <v>22</v>
      </c>
      <c r="P700" s="9" t="s">
        <v>23</v>
      </c>
      <c r="S700" s="20">
        <v>25510</v>
      </c>
      <c r="T700" s="30">
        <f t="shared" si="61"/>
        <v>22959</v>
      </c>
      <c r="U700" s="30">
        <f t="shared" si="62"/>
        <v>20408</v>
      </c>
      <c r="V700" s="30">
        <f t="shared" si="63"/>
        <v>17857</v>
      </c>
      <c r="W700" s="20">
        <v>25510</v>
      </c>
      <c r="X700" s="20">
        <v>25510</v>
      </c>
      <c r="Y700" s="20">
        <v>25510</v>
      </c>
      <c r="Z700" s="20">
        <v>25510</v>
      </c>
      <c r="AA700" s="20">
        <v>25510</v>
      </c>
      <c r="AB700" s="20">
        <v>0</v>
      </c>
      <c r="AC700" s="20">
        <v>0</v>
      </c>
      <c r="AD700" s="30">
        <f t="shared" si="64"/>
        <v>0</v>
      </c>
      <c r="AE700" s="30"/>
      <c r="AF700" s="30">
        <f t="shared" si="65"/>
        <v>0</v>
      </c>
      <c r="AG700" s="30"/>
      <c r="AH700" s="30">
        <f t="shared" si="66"/>
        <v>0</v>
      </c>
    </row>
    <row r="701" spans="1:34" x14ac:dyDescent="0.35">
      <c r="A701" t="s">
        <v>963</v>
      </c>
      <c r="B701" s="23">
        <v>8471121</v>
      </c>
      <c r="C701" t="s">
        <v>482</v>
      </c>
      <c r="D701" s="23">
        <v>425510</v>
      </c>
      <c r="E701" s="5" t="s">
        <v>37</v>
      </c>
      <c r="F701" t="s">
        <v>1054</v>
      </c>
      <c r="M701">
        <v>847001</v>
      </c>
      <c r="N701" s="1" t="s">
        <v>21</v>
      </c>
      <c r="O701" s="8" t="s">
        <v>22</v>
      </c>
      <c r="P701" s="9" t="s">
        <v>23</v>
      </c>
      <c r="S701" s="20">
        <v>50000</v>
      </c>
      <c r="T701" s="30">
        <f t="shared" si="61"/>
        <v>45000</v>
      </c>
      <c r="U701" s="30">
        <f t="shared" si="62"/>
        <v>40000</v>
      </c>
      <c r="V701" s="30">
        <f t="shared" si="63"/>
        <v>35000</v>
      </c>
      <c r="W701" s="20">
        <v>150000</v>
      </c>
      <c r="X701" s="20">
        <v>150000</v>
      </c>
      <c r="Y701" s="20">
        <v>50000</v>
      </c>
      <c r="Z701" s="20">
        <v>150000</v>
      </c>
      <c r="AA701" s="20">
        <v>150000</v>
      </c>
      <c r="AB701" s="20">
        <v>0</v>
      </c>
      <c r="AC701" s="20">
        <v>0</v>
      </c>
      <c r="AD701" s="30">
        <f t="shared" si="64"/>
        <v>0</v>
      </c>
      <c r="AE701" s="30"/>
      <c r="AF701" s="30">
        <f t="shared" si="65"/>
        <v>0</v>
      </c>
      <c r="AG701" s="30"/>
      <c r="AH701" s="30">
        <f t="shared" si="66"/>
        <v>0</v>
      </c>
    </row>
    <row r="702" spans="1:34" x14ac:dyDescent="0.35">
      <c r="A702" t="s">
        <v>963</v>
      </c>
      <c r="B702" s="23">
        <v>8471121</v>
      </c>
      <c r="C702" t="s">
        <v>482</v>
      </c>
      <c r="D702" s="23">
        <v>432170</v>
      </c>
      <c r="E702" s="5" t="s">
        <v>389</v>
      </c>
      <c r="F702" t="s">
        <v>1055</v>
      </c>
      <c r="M702">
        <v>847001</v>
      </c>
      <c r="N702" s="1" t="s">
        <v>21</v>
      </c>
      <c r="O702" s="8" t="s">
        <v>22</v>
      </c>
      <c r="P702" s="9" t="s">
        <v>23</v>
      </c>
      <c r="S702" s="20">
        <v>500000</v>
      </c>
      <c r="T702" s="30">
        <f t="shared" si="61"/>
        <v>450000</v>
      </c>
      <c r="U702" s="30">
        <f t="shared" si="62"/>
        <v>400000</v>
      </c>
      <c r="V702" s="30">
        <f t="shared" si="63"/>
        <v>350000</v>
      </c>
      <c r="W702" s="20">
        <v>200000</v>
      </c>
      <c r="X702" s="20">
        <v>100000</v>
      </c>
      <c r="Y702" s="20">
        <v>500000</v>
      </c>
      <c r="Z702" s="20">
        <v>200000</v>
      </c>
      <c r="AA702" s="20">
        <v>100000</v>
      </c>
      <c r="AB702" s="20">
        <v>0</v>
      </c>
      <c r="AC702" s="20">
        <v>0</v>
      </c>
      <c r="AD702" s="30">
        <f t="shared" si="64"/>
        <v>0</v>
      </c>
      <c r="AE702" s="30"/>
      <c r="AF702" s="30">
        <f t="shared" si="65"/>
        <v>0</v>
      </c>
      <c r="AG702" s="30"/>
      <c r="AH702" s="30">
        <f t="shared" si="66"/>
        <v>0</v>
      </c>
    </row>
    <row r="703" spans="1:34" x14ac:dyDescent="0.35">
      <c r="A703" t="s">
        <v>963</v>
      </c>
      <c r="B703" s="23">
        <v>8471160</v>
      </c>
      <c r="C703" t="s">
        <v>506</v>
      </c>
      <c r="D703" s="23">
        <v>420810</v>
      </c>
      <c r="E703" s="5" t="s">
        <v>454</v>
      </c>
      <c r="F703" t="s">
        <v>1056</v>
      </c>
      <c r="M703">
        <v>847001</v>
      </c>
      <c r="N703" s="1" t="s">
        <v>21</v>
      </c>
      <c r="O703" s="8" t="s">
        <v>22</v>
      </c>
      <c r="P703" s="9" t="s">
        <v>23</v>
      </c>
      <c r="S703" s="20">
        <v>588000</v>
      </c>
      <c r="T703" s="30">
        <f t="shared" si="61"/>
        <v>529200</v>
      </c>
      <c r="U703" s="30">
        <f t="shared" si="62"/>
        <v>470400</v>
      </c>
      <c r="V703" s="30">
        <f t="shared" si="63"/>
        <v>411600</v>
      </c>
      <c r="W703" s="20">
        <v>0</v>
      </c>
      <c r="X703" s="20">
        <v>0</v>
      </c>
      <c r="Y703" s="20">
        <v>588000</v>
      </c>
      <c r="Z703" s="20">
        <v>0</v>
      </c>
      <c r="AA703" s="20">
        <v>0</v>
      </c>
      <c r="AB703" s="20">
        <v>0</v>
      </c>
      <c r="AC703" s="20">
        <v>0</v>
      </c>
      <c r="AD703" s="30">
        <f t="shared" si="64"/>
        <v>0</v>
      </c>
      <c r="AE703" s="30"/>
      <c r="AF703" s="30">
        <f t="shared" si="65"/>
        <v>0</v>
      </c>
      <c r="AG703" s="30"/>
      <c r="AH703" s="30">
        <f t="shared" si="66"/>
        <v>0</v>
      </c>
    </row>
    <row r="704" spans="1:34" x14ac:dyDescent="0.35">
      <c r="A704" t="s">
        <v>962</v>
      </c>
      <c r="B704" s="23">
        <v>8471305</v>
      </c>
      <c r="C704" t="s">
        <v>579</v>
      </c>
      <c r="D704" s="23">
        <v>435350</v>
      </c>
      <c r="E704" s="5" t="s">
        <v>144</v>
      </c>
      <c r="F704" t="s">
        <v>1057</v>
      </c>
      <c r="M704">
        <v>847001</v>
      </c>
      <c r="N704" s="1" t="s">
        <v>21</v>
      </c>
      <c r="O704" s="8" t="s">
        <v>22</v>
      </c>
      <c r="P704" s="9" t="s">
        <v>23</v>
      </c>
      <c r="S704" s="20">
        <v>120000</v>
      </c>
      <c r="T704" s="30">
        <f t="shared" si="61"/>
        <v>108000</v>
      </c>
      <c r="U704" s="30">
        <f t="shared" si="62"/>
        <v>96000</v>
      </c>
      <c r="V704" s="30">
        <f t="shared" si="63"/>
        <v>84000</v>
      </c>
      <c r="W704" s="20">
        <v>264000</v>
      </c>
      <c r="X704" s="20">
        <v>387200</v>
      </c>
      <c r="Y704" s="20">
        <v>120000</v>
      </c>
      <c r="Z704" s="20">
        <v>264000</v>
      </c>
      <c r="AA704" s="20">
        <v>387200</v>
      </c>
      <c r="AB704" s="20">
        <v>0</v>
      </c>
      <c r="AC704" s="20">
        <v>0</v>
      </c>
      <c r="AD704" s="30">
        <f t="shared" si="64"/>
        <v>0</v>
      </c>
      <c r="AE704" s="30"/>
      <c r="AF704" s="30">
        <f t="shared" si="65"/>
        <v>0</v>
      </c>
      <c r="AG704" s="30"/>
      <c r="AH704" s="30">
        <f t="shared" si="66"/>
        <v>0</v>
      </c>
    </row>
    <row r="705" spans="1:34" x14ac:dyDescent="0.35">
      <c r="A705" t="s">
        <v>954</v>
      </c>
      <c r="B705" s="23">
        <v>8470450</v>
      </c>
      <c r="C705" t="s">
        <v>300</v>
      </c>
      <c r="D705" s="23">
        <v>427200</v>
      </c>
      <c r="E705" s="5" t="s">
        <v>89</v>
      </c>
      <c r="F705" t="s">
        <v>1058</v>
      </c>
      <c r="M705" s="8" t="s">
        <v>20</v>
      </c>
      <c r="N705" s="8" t="s">
        <v>21</v>
      </c>
      <c r="O705" s="8" t="s">
        <v>22</v>
      </c>
      <c r="P705" s="9" t="s">
        <v>23</v>
      </c>
      <c r="S705" s="30"/>
      <c r="T705" s="30"/>
      <c r="U705" s="30"/>
      <c r="V705" s="30"/>
      <c r="W705" s="20">
        <v>20000</v>
      </c>
      <c r="X705" s="20">
        <v>20000</v>
      </c>
      <c r="Z705" s="20">
        <v>20000</v>
      </c>
      <c r="AA705" s="20">
        <v>20000</v>
      </c>
      <c r="AB705" s="20">
        <v>0</v>
      </c>
      <c r="AC705" s="20">
        <v>0</v>
      </c>
      <c r="AD705" s="30">
        <f t="shared" si="64"/>
        <v>0</v>
      </c>
      <c r="AE705" s="30"/>
      <c r="AF705" s="30">
        <f t="shared" si="65"/>
        <v>0</v>
      </c>
      <c r="AG705" s="30"/>
      <c r="AH705" s="30">
        <f t="shared" si="66"/>
        <v>0</v>
      </c>
    </row>
    <row r="706" spans="1:34" x14ac:dyDescent="0.35">
      <c r="A706" t="s">
        <v>954</v>
      </c>
      <c r="B706" s="23">
        <v>8470455</v>
      </c>
      <c r="C706" t="s">
        <v>1086</v>
      </c>
      <c r="D706" s="23">
        <v>425760</v>
      </c>
      <c r="E706" s="5" t="s">
        <v>169</v>
      </c>
      <c r="F706" t="s">
        <v>1059</v>
      </c>
      <c r="M706" s="8" t="s">
        <v>20</v>
      </c>
      <c r="N706" s="8" t="s">
        <v>21</v>
      </c>
      <c r="O706" s="8" t="s">
        <v>22</v>
      </c>
      <c r="P706" s="9" t="s">
        <v>23</v>
      </c>
      <c r="S706" s="20">
        <v>10000</v>
      </c>
      <c r="W706" s="20">
        <v>15000</v>
      </c>
      <c r="X706" s="20">
        <v>10000</v>
      </c>
      <c r="Y706" s="20">
        <v>10000</v>
      </c>
      <c r="Z706" s="20">
        <v>15000</v>
      </c>
      <c r="AA706" s="20">
        <v>10000</v>
      </c>
      <c r="AB706" s="20">
        <v>0</v>
      </c>
      <c r="AC706" s="20">
        <v>0</v>
      </c>
      <c r="AD706" s="30">
        <f t="shared" si="64"/>
        <v>0</v>
      </c>
      <c r="AE706" s="30"/>
      <c r="AF706" s="30">
        <f t="shared" si="65"/>
        <v>0</v>
      </c>
      <c r="AG706" s="30"/>
      <c r="AH706" s="30">
        <f t="shared" si="66"/>
        <v>0</v>
      </c>
    </row>
    <row r="707" spans="1:34" x14ac:dyDescent="0.35">
      <c r="A707" t="s">
        <v>954</v>
      </c>
      <c r="B707" s="23">
        <v>8470455</v>
      </c>
      <c r="C707" t="s">
        <v>1086</v>
      </c>
      <c r="D707" s="23">
        <v>425770</v>
      </c>
      <c r="E707" s="5" t="s">
        <v>132</v>
      </c>
      <c r="F707" t="s">
        <v>1060</v>
      </c>
      <c r="M707" s="8" t="s">
        <v>20</v>
      </c>
      <c r="N707" s="8" t="s">
        <v>21</v>
      </c>
      <c r="O707" s="8" t="s">
        <v>22</v>
      </c>
      <c r="P707" s="9" t="s">
        <v>23</v>
      </c>
      <c r="S707" s="20">
        <v>80000</v>
      </c>
      <c r="W707" s="20">
        <v>96000</v>
      </c>
      <c r="X707" s="20">
        <v>90000</v>
      </c>
      <c r="Y707" s="20">
        <v>80000</v>
      </c>
      <c r="Z707" s="20">
        <v>96000</v>
      </c>
      <c r="AA707" s="20">
        <v>90000</v>
      </c>
      <c r="AB707" s="20">
        <v>0</v>
      </c>
      <c r="AC707" s="20">
        <v>0</v>
      </c>
      <c r="AD707" s="30">
        <f t="shared" ref="AD707:AD770" si="67">S707-Y707</f>
        <v>0</v>
      </c>
      <c r="AE707" s="30"/>
      <c r="AF707" s="30">
        <f t="shared" ref="AF707:AF770" si="68">W707-Z707</f>
        <v>0</v>
      </c>
      <c r="AG707" s="30"/>
      <c r="AH707" s="30">
        <f t="shared" ref="AH707:AH770" si="69">X707-AA707</f>
        <v>0</v>
      </c>
    </row>
    <row r="708" spans="1:34" x14ac:dyDescent="0.35">
      <c r="A708" t="s">
        <v>954</v>
      </c>
      <c r="B708" s="23">
        <v>8470455</v>
      </c>
      <c r="C708" t="s">
        <v>1086</v>
      </c>
      <c r="D708" s="23">
        <v>425900</v>
      </c>
      <c r="E708" s="5" t="s">
        <v>40</v>
      </c>
      <c r="F708" t="s">
        <v>1061</v>
      </c>
      <c r="M708" s="8" t="s">
        <v>20</v>
      </c>
      <c r="N708" s="8" t="s">
        <v>21</v>
      </c>
      <c r="O708" s="8" t="s">
        <v>22</v>
      </c>
      <c r="P708" s="9" t="s">
        <v>23</v>
      </c>
      <c r="S708" s="20">
        <v>15000</v>
      </c>
      <c r="W708" s="20">
        <v>15000</v>
      </c>
      <c r="X708" s="20">
        <v>10000</v>
      </c>
      <c r="Y708" s="20">
        <v>15000</v>
      </c>
      <c r="Z708" s="20">
        <v>15000</v>
      </c>
      <c r="AA708" s="20">
        <v>10000</v>
      </c>
      <c r="AB708" s="20">
        <v>0</v>
      </c>
      <c r="AC708" s="20">
        <v>0</v>
      </c>
      <c r="AD708" s="30">
        <f t="shared" si="67"/>
        <v>0</v>
      </c>
      <c r="AE708" s="30"/>
      <c r="AF708" s="30">
        <f t="shared" si="68"/>
        <v>0</v>
      </c>
      <c r="AG708" s="30"/>
      <c r="AH708" s="30">
        <f t="shared" si="69"/>
        <v>0</v>
      </c>
    </row>
    <row r="709" spans="1:34" x14ac:dyDescent="0.35">
      <c r="A709" t="s">
        <v>954</v>
      </c>
      <c r="B709" s="23">
        <v>8470455</v>
      </c>
      <c r="C709" t="s">
        <v>1086</v>
      </c>
      <c r="D709" s="23">
        <v>426610</v>
      </c>
      <c r="E709" s="5" t="s">
        <v>43</v>
      </c>
      <c r="F709" t="s">
        <v>1062</v>
      </c>
      <c r="M709" s="8" t="s">
        <v>20</v>
      </c>
      <c r="N709" s="8" t="s">
        <v>21</v>
      </c>
      <c r="O709" s="8" t="s">
        <v>22</v>
      </c>
      <c r="P709" s="9" t="s">
        <v>23</v>
      </c>
      <c r="S709" s="20">
        <v>50000</v>
      </c>
      <c r="W709" s="20">
        <v>72000</v>
      </c>
      <c r="X709" s="20">
        <v>72000</v>
      </c>
      <c r="Y709" s="20">
        <v>50000</v>
      </c>
      <c r="Z709" s="20">
        <v>72000</v>
      </c>
      <c r="AA709" s="20">
        <v>72000</v>
      </c>
      <c r="AB709" s="20">
        <v>0</v>
      </c>
      <c r="AC709" s="20">
        <v>0</v>
      </c>
      <c r="AD709" s="30">
        <f t="shared" si="67"/>
        <v>0</v>
      </c>
      <c r="AE709" s="30"/>
      <c r="AF709" s="30">
        <f t="shared" si="68"/>
        <v>0</v>
      </c>
      <c r="AG709" s="30"/>
      <c r="AH709" s="30">
        <f t="shared" si="69"/>
        <v>0</v>
      </c>
    </row>
    <row r="710" spans="1:34" x14ac:dyDescent="0.35">
      <c r="A710" t="s">
        <v>954</v>
      </c>
      <c r="B710" s="23">
        <v>8470455</v>
      </c>
      <c r="C710" t="s">
        <v>1086</v>
      </c>
      <c r="D710" s="23">
        <v>428090</v>
      </c>
      <c r="E710" s="5" t="s">
        <v>52</v>
      </c>
      <c r="F710" t="s">
        <v>1063</v>
      </c>
      <c r="M710" s="8" t="s">
        <v>20</v>
      </c>
      <c r="N710" s="8" t="s">
        <v>21</v>
      </c>
      <c r="O710" s="8" t="s">
        <v>22</v>
      </c>
      <c r="P710" s="9" t="s">
        <v>23</v>
      </c>
      <c r="S710" s="20">
        <v>50000</v>
      </c>
      <c r="W710" s="20">
        <v>50000</v>
      </c>
      <c r="X710" s="20">
        <v>25000</v>
      </c>
      <c r="Y710" s="20">
        <v>50000</v>
      </c>
      <c r="Z710" s="20">
        <v>50000</v>
      </c>
      <c r="AA710" s="20">
        <v>25000</v>
      </c>
      <c r="AB710" s="20">
        <v>0</v>
      </c>
      <c r="AC710" s="20">
        <v>0</v>
      </c>
      <c r="AD710" s="30">
        <f t="shared" si="67"/>
        <v>0</v>
      </c>
      <c r="AE710" s="30"/>
      <c r="AF710" s="30">
        <f t="shared" si="68"/>
        <v>0</v>
      </c>
      <c r="AG710" s="30"/>
      <c r="AH710" s="30">
        <f t="shared" si="69"/>
        <v>0</v>
      </c>
    </row>
    <row r="711" spans="1:34" x14ac:dyDescent="0.35">
      <c r="A711" t="s">
        <v>954</v>
      </c>
      <c r="B711" s="23">
        <v>8470455</v>
      </c>
      <c r="C711" t="s">
        <v>1086</v>
      </c>
      <c r="D711" s="23">
        <v>428640</v>
      </c>
      <c r="E711" s="5" t="s">
        <v>55</v>
      </c>
      <c r="F711" t="s">
        <v>1064</v>
      </c>
      <c r="M711" s="8" t="s">
        <v>20</v>
      </c>
      <c r="N711" s="8" t="s">
        <v>21</v>
      </c>
      <c r="O711" s="8" t="s">
        <v>22</v>
      </c>
      <c r="P711" s="9" t="s">
        <v>23</v>
      </c>
      <c r="S711" s="20">
        <v>5000</v>
      </c>
      <c r="W711" s="20">
        <v>5000</v>
      </c>
      <c r="X711" s="20">
        <v>10000</v>
      </c>
      <c r="Y711" s="20">
        <v>5000</v>
      </c>
      <c r="Z711" s="20">
        <v>5000</v>
      </c>
      <c r="AA711" s="20">
        <v>10000</v>
      </c>
      <c r="AB711" s="20">
        <v>0</v>
      </c>
      <c r="AC711" s="20">
        <v>0</v>
      </c>
      <c r="AD711" s="30">
        <f t="shared" si="67"/>
        <v>0</v>
      </c>
      <c r="AE711" s="30"/>
      <c r="AF711" s="30">
        <f t="shared" si="68"/>
        <v>0</v>
      </c>
      <c r="AG711" s="30"/>
      <c r="AH711" s="30">
        <f t="shared" si="69"/>
        <v>0</v>
      </c>
    </row>
    <row r="712" spans="1:34" x14ac:dyDescent="0.35">
      <c r="A712" t="s">
        <v>954</v>
      </c>
      <c r="B712" s="23">
        <v>8470455</v>
      </c>
      <c r="C712" t="s">
        <v>1086</v>
      </c>
      <c r="D712" s="23">
        <v>432209</v>
      </c>
      <c r="E712" s="5" t="s">
        <v>138</v>
      </c>
      <c r="F712" t="s">
        <v>1065</v>
      </c>
      <c r="M712" s="8" t="s">
        <v>20</v>
      </c>
      <c r="N712" s="8" t="s">
        <v>21</v>
      </c>
      <c r="O712" s="8" t="s">
        <v>22</v>
      </c>
      <c r="P712" s="9" t="s">
        <v>23</v>
      </c>
      <c r="S712" s="20">
        <v>300000</v>
      </c>
      <c r="W712" s="20">
        <v>900000</v>
      </c>
      <c r="X712" s="20">
        <v>930000</v>
      </c>
      <c r="Y712" s="20">
        <v>300000</v>
      </c>
      <c r="Z712" s="20">
        <v>900000</v>
      </c>
      <c r="AA712" s="20">
        <v>930000</v>
      </c>
      <c r="AB712" s="20">
        <v>0</v>
      </c>
      <c r="AC712" s="20">
        <v>0</v>
      </c>
      <c r="AD712" s="30">
        <f t="shared" si="67"/>
        <v>0</v>
      </c>
      <c r="AE712" s="30"/>
      <c r="AF712" s="30">
        <f t="shared" si="68"/>
        <v>0</v>
      </c>
      <c r="AG712" s="30"/>
      <c r="AH712" s="30">
        <f t="shared" si="69"/>
        <v>0</v>
      </c>
    </row>
    <row r="713" spans="1:34" x14ac:dyDescent="0.35">
      <c r="A713" t="s">
        <v>954</v>
      </c>
      <c r="B713" s="23">
        <v>8470455</v>
      </c>
      <c r="C713" t="s">
        <v>1086</v>
      </c>
      <c r="D713" s="23">
        <v>435350</v>
      </c>
      <c r="E713" s="5" t="s">
        <v>144</v>
      </c>
      <c r="F713" t="s">
        <v>1066</v>
      </c>
      <c r="M713" s="8" t="s">
        <v>20</v>
      </c>
      <c r="N713" s="8" t="s">
        <v>21</v>
      </c>
      <c r="O713" s="8" t="s">
        <v>22</v>
      </c>
      <c r="P713" s="9" t="s">
        <v>23</v>
      </c>
      <c r="S713" s="20">
        <v>80000</v>
      </c>
      <c r="W713" s="20">
        <v>120000</v>
      </c>
      <c r="X713" s="20">
        <v>120000</v>
      </c>
      <c r="Y713" s="20">
        <v>80000</v>
      </c>
      <c r="Z713" s="20">
        <v>120000</v>
      </c>
      <c r="AA713" s="20">
        <v>120000</v>
      </c>
      <c r="AB713" s="20">
        <v>0</v>
      </c>
      <c r="AC713" s="20">
        <v>0</v>
      </c>
      <c r="AD713" s="30">
        <f t="shared" si="67"/>
        <v>0</v>
      </c>
      <c r="AE713" s="30"/>
      <c r="AF713" s="30">
        <f t="shared" si="68"/>
        <v>0</v>
      </c>
      <c r="AG713" s="30"/>
      <c r="AH713" s="30">
        <f t="shared" si="69"/>
        <v>0</v>
      </c>
    </row>
    <row r="714" spans="1:34" x14ac:dyDescent="0.35">
      <c r="A714" t="s">
        <v>954</v>
      </c>
      <c r="B714" s="23">
        <v>8470455</v>
      </c>
      <c r="C714" t="s">
        <v>1086</v>
      </c>
      <c r="D714" s="23">
        <v>435508</v>
      </c>
      <c r="E714" s="5" t="s">
        <v>147</v>
      </c>
      <c r="F714" t="s">
        <v>1067</v>
      </c>
      <c r="M714" s="8" t="s">
        <v>20</v>
      </c>
      <c r="N714" s="8" t="s">
        <v>21</v>
      </c>
      <c r="O714" s="8" t="s">
        <v>22</v>
      </c>
      <c r="P714" s="9" t="s">
        <v>23</v>
      </c>
      <c r="S714" s="20">
        <v>675000</v>
      </c>
      <c r="W714" s="20">
        <v>690000</v>
      </c>
      <c r="X714" s="20">
        <v>690000</v>
      </c>
      <c r="Y714" s="20">
        <v>675000</v>
      </c>
      <c r="Z714" s="20">
        <v>690000</v>
      </c>
      <c r="AA714" s="20">
        <v>690000</v>
      </c>
      <c r="AB714" s="20">
        <v>0</v>
      </c>
      <c r="AC714" s="20">
        <v>0</v>
      </c>
      <c r="AD714" s="30">
        <f t="shared" si="67"/>
        <v>0</v>
      </c>
      <c r="AE714" s="30"/>
      <c r="AF714" s="30">
        <f t="shared" si="68"/>
        <v>0</v>
      </c>
      <c r="AG714" s="30"/>
      <c r="AH714" s="30">
        <f t="shared" si="69"/>
        <v>0</v>
      </c>
    </row>
    <row r="715" spans="1:34" x14ac:dyDescent="0.35">
      <c r="A715" t="s">
        <v>954</v>
      </c>
      <c r="B715" s="23">
        <v>8470455</v>
      </c>
      <c r="C715" t="s">
        <v>1086</v>
      </c>
      <c r="D715" s="23">
        <v>435519</v>
      </c>
      <c r="E715" s="5" t="s">
        <v>61</v>
      </c>
      <c r="F715" t="s">
        <v>1068</v>
      </c>
      <c r="M715" s="8" t="s">
        <v>20</v>
      </c>
      <c r="N715" s="8" t="s">
        <v>21</v>
      </c>
      <c r="O715" s="8" t="s">
        <v>22</v>
      </c>
      <c r="P715" s="9" t="s">
        <v>23</v>
      </c>
      <c r="S715" s="20">
        <v>0</v>
      </c>
      <c r="W715" s="20">
        <v>0</v>
      </c>
      <c r="X715" s="20">
        <v>0</v>
      </c>
      <c r="Z715" s="20">
        <v>0</v>
      </c>
      <c r="AA715" s="20">
        <v>0</v>
      </c>
      <c r="AB715" s="20">
        <v>0</v>
      </c>
      <c r="AC715" s="20">
        <v>0</v>
      </c>
      <c r="AD715" s="30">
        <f t="shared" si="67"/>
        <v>0</v>
      </c>
      <c r="AE715" s="30"/>
      <c r="AF715" s="30">
        <f t="shared" si="68"/>
        <v>0</v>
      </c>
      <c r="AG715" s="30"/>
      <c r="AH715" s="30">
        <f t="shared" si="69"/>
        <v>0</v>
      </c>
    </row>
    <row r="716" spans="1:34" x14ac:dyDescent="0.35">
      <c r="A716" t="s">
        <v>954</v>
      </c>
      <c r="B716" s="23">
        <v>8470455</v>
      </c>
      <c r="C716" t="s">
        <v>1086</v>
      </c>
      <c r="D716" s="23">
        <v>436110</v>
      </c>
      <c r="E716" s="5" t="s">
        <v>64</v>
      </c>
      <c r="F716" t="s">
        <v>1069</v>
      </c>
      <c r="M716" s="8" t="s">
        <v>20</v>
      </c>
      <c r="N716" s="8" t="s">
        <v>21</v>
      </c>
      <c r="O716" s="8" t="s">
        <v>22</v>
      </c>
      <c r="P716" s="9" t="s">
        <v>23</v>
      </c>
      <c r="S716" s="20">
        <v>5000</v>
      </c>
      <c r="W716" s="20">
        <v>6000</v>
      </c>
      <c r="X716" s="20">
        <v>6000</v>
      </c>
      <c r="Y716" s="20">
        <v>5000</v>
      </c>
      <c r="Z716" s="20">
        <v>6000</v>
      </c>
      <c r="AA716" s="20">
        <v>6000</v>
      </c>
      <c r="AB716" s="20">
        <v>0</v>
      </c>
      <c r="AC716" s="20">
        <v>0</v>
      </c>
      <c r="AD716" s="30">
        <f t="shared" si="67"/>
        <v>0</v>
      </c>
      <c r="AE716" s="30"/>
      <c r="AF716" s="30">
        <f t="shared" si="68"/>
        <v>0</v>
      </c>
      <c r="AG716" s="30"/>
      <c r="AH716" s="30">
        <f t="shared" si="69"/>
        <v>0</v>
      </c>
    </row>
    <row r="717" spans="1:34" x14ac:dyDescent="0.35">
      <c r="A717" t="s">
        <v>954</v>
      </c>
      <c r="B717" s="23">
        <v>8470455</v>
      </c>
      <c r="C717" t="s">
        <v>1086</v>
      </c>
      <c r="D717" s="27">
        <v>492316</v>
      </c>
      <c r="E717" s="5" t="s">
        <v>138</v>
      </c>
      <c r="F717" t="s">
        <v>1070</v>
      </c>
      <c r="M717" t="s">
        <v>20</v>
      </c>
      <c r="N717" t="s">
        <v>21</v>
      </c>
      <c r="O717" t="s">
        <v>864</v>
      </c>
      <c r="P717" t="s">
        <v>863</v>
      </c>
      <c r="S717" s="20">
        <v>2550000</v>
      </c>
      <c r="W717" s="20">
        <v>2800000</v>
      </c>
      <c r="X717" s="20">
        <v>0</v>
      </c>
      <c r="Y717" s="20">
        <v>2550000</v>
      </c>
      <c r="Z717" s="20">
        <v>2800000</v>
      </c>
      <c r="AA717" s="20">
        <v>0</v>
      </c>
      <c r="AB717" s="20">
        <v>0</v>
      </c>
      <c r="AC717" s="20">
        <v>0</v>
      </c>
      <c r="AD717" s="30">
        <f t="shared" si="67"/>
        <v>0</v>
      </c>
      <c r="AE717" s="30"/>
      <c r="AF717" s="30">
        <f t="shared" si="68"/>
        <v>0</v>
      </c>
      <c r="AG717" s="30"/>
      <c r="AH717" s="30">
        <f t="shared" si="69"/>
        <v>0</v>
      </c>
    </row>
    <row r="718" spans="1:34" x14ac:dyDescent="0.35">
      <c r="A718" t="s">
        <v>955</v>
      </c>
      <c r="B718" s="23">
        <v>8470530</v>
      </c>
      <c r="C718" t="s">
        <v>325</v>
      </c>
      <c r="D718" s="23">
        <v>421600</v>
      </c>
      <c r="E718" s="5" t="s">
        <v>309</v>
      </c>
      <c r="F718" t="s">
        <v>1071</v>
      </c>
      <c r="M718" s="8" t="s">
        <v>20</v>
      </c>
      <c r="N718" s="8" t="s">
        <v>21</v>
      </c>
      <c r="O718" s="8" t="s">
        <v>22</v>
      </c>
      <c r="P718" s="9" t="s">
        <v>23</v>
      </c>
      <c r="W718" s="20">
        <v>9388680</v>
      </c>
      <c r="X718" s="20">
        <v>0</v>
      </c>
      <c r="Z718" s="20">
        <v>9388680</v>
      </c>
      <c r="AA718" s="20">
        <v>0</v>
      </c>
      <c r="AB718" s="20">
        <v>0</v>
      </c>
      <c r="AC718" s="20">
        <v>0</v>
      </c>
      <c r="AD718" s="30">
        <f t="shared" si="67"/>
        <v>0</v>
      </c>
      <c r="AE718" s="30"/>
      <c r="AF718" s="30">
        <f t="shared" si="68"/>
        <v>0</v>
      </c>
      <c r="AG718" s="30"/>
      <c r="AH718" s="30">
        <f t="shared" si="69"/>
        <v>0</v>
      </c>
    </row>
    <row r="719" spans="1:34" x14ac:dyDescent="0.35">
      <c r="A719" t="s">
        <v>955</v>
      </c>
      <c r="B719" s="23">
        <v>8470530</v>
      </c>
      <c r="C719" t="s">
        <v>325</v>
      </c>
      <c r="D719" s="23">
        <v>425510</v>
      </c>
      <c r="E719" s="5" t="s">
        <v>37</v>
      </c>
      <c r="F719" t="s">
        <v>1072</v>
      </c>
      <c r="M719" s="8" t="s">
        <v>20</v>
      </c>
      <c r="N719" s="8" t="s">
        <v>21</v>
      </c>
      <c r="O719" s="8" t="s">
        <v>22</v>
      </c>
      <c r="P719" s="9" t="s">
        <v>23</v>
      </c>
      <c r="W719" s="20">
        <v>50000</v>
      </c>
      <c r="X719" s="20">
        <v>0</v>
      </c>
      <c r="Z719" s="20">
        <v>50000</v>
      </c>
      <c r="AA719" s="20">
        <v>0</v>
      </c>
      <c r="AB719" s="20">
        <v>0</v>
      </c>
      <c r="AC719" s="20">
        <v>0</v>
      </c>
      <c r="AD719" s="30">
        <f t="shared" si="67"/>
        <v>0</v>
      </c>
      <c r="AE719" s="30"/>
      <c r="AF719" s="30">
        <f t="shared" si="68"/>
        <v>0</v>
      </c>
      <c r="AG719" s="30"/>
      <c r="AH719" s="30">
        <f t="shared" si="69"/>
        <v>0</v>
      </c>
    </row>
    <row r="720" spans="1:34" x14ac:dyDescent="0.35">
      <c r="A720" t="s">
        <v>955</v>
      </c>
      <c r="B720" s="23">
        <v>8470530</v>
      </c>
      <c r="C720" t="s">
        <v>325</v>
      </c>
      <c r="D720" s="23">
        <v>425900</v>
      </c>
      <c r="E720" s="5" t="s">
        <v>40</v>
      </c>
      <c r="F720" t="s">
        <v>1073</v>
      </c>
      <c r="M720" s="8" t="s">
        <v>20</v>
      </c>
      <c r="N720" s="8" t="s">
        <v>21</v>
      </c>
      <c r="O720" s="8" t="s">
        <v>22</v>
      </c>
      <c r="P720" s="9" t="s">
        <v>23</v>
      </c>
      <c r="W720" s="20">
        <v>10000</v>
      </c>
      <c r="X720" s="20">
        <v>0</v>
      </c>
      <c r="Z720" s="20">
        <v>10000</v>
      </c>
      <c r="AA720" s="20">
        <v>0</v>
      </c>
      <c r="AB720" s="20">
        <v>0</v>
      </c>
      <c r="AC720" s="20">
        <v>0</v>
      </c>
      <c r="AD720" s="30">
        <f t="shared" si="67"/>
        <v>0</v>
      </c>
      <c r="AE720" s="30"/>
      <c r="AF720" s="30">
        <f t="shared" si="68"/>
        <v>0</v>
      </c>
      <c r="AG720" s="30"/>
      <c r="AH720" s="30">
        <f t="shared" si="69"/>
        <v>0</v>
      </c>
    </row>
    <row r="721" spans="1:34" x14ac:dyDescent="0.35">
      <c r="A721" t="s">
        <v>955</v>
      </c>
      <c r="B721" s="23">
        <v>8470530</v>
      </c>
      <c r="C721" t="s">
        <v>325</v>
      </c>
      <c r="D721" s="23">
        <v>426210</v>
      </c>
      <c r="E721" s="5" t="s">
        <v>347</v>
      </c>
      <c r="F721" t="s">
        <v>1074</v>
      </c>
      <c r="M721" s="8" t="s">
        <v>20</v>
      </c>
      <c r="N721" s="8" t="s">
        <v>21</v>
      </c>
      <c r="O721" s="8" t="s">
        <v>22</v>
      </c>
      <c r="P721" s="9" t="s">
        <v>23</v>
      </c>
      <c r="W721" s="20">
        <v>0</v>
      </c>
      <c r="X721" s="20">
        <v>0</v>
      </c>
      <c r="Z721" s="20">
        <v>0</v>
      </c>
      <c r="AA721" s="20">
        <v>0</v>
      </c>
      <c r="AB721" s="20">
        <v>0</v>
      </c>
      <c r="AC721" s="20">
        <v>0</v>
      </c>
      <c r="AD721" s="30">
        <f t="shared" si="67"/>
        <v>0</v>
      </c>
      <c r="AE721" s="30"/>
      <c r="AF721" s="30">
        <f t="shared" si="68"/>
        <v>0</v>
      </c>
      <c r="AG721" s="30"/>
      <c r="AH721" s="30">
        <f t="shared" si="69"/>
        <v>0</v>
      </c>
    </row>
    <row r="722" spans="1:34" x14ac:dyDescent="0.35">
      <c r="A722" t="s">
        <v>955</v>
      </c>
      <c r="B722" s="23">
        <v>8470530</v>
      </c>
      <c r="C722" t="s">
        <v>325</v>
      </c>
      <c r="D722" s="23">
        <v>426220</v>
      </c>
      <c r="E722" s="5" t="s">
        <v>350</v>
      </c>
      <c r="F722" t="s">
        <v>1075</v>
      </c>
      <c r="M722" s="8" t="s">
        <v>20</v>
      </c>
      <c r="N722" s="8" t="s">
        <v>21</v>
      </c>
      <c r="O722" s="8" t="s">
        <v>22</v>
      </c>
      <c r="P722" s="9" t="s">
        <v>23</v>
      </c>
      <c r="W722" s="20">
        <v>0</v>
      </c>
      <c r="X722" s="20">
        <v>0</v>
      </c>
      <c r="Z722" s="20">
        <v>0</v>
      </c>
      <c r="AA722" s="20">
        <v>0</v>
      </c>
      <c r="AB722" s="20">
        <v>0</v>
      </c>
      <c r="AC722" s="20">
        <v>0</v>
      </c>
      <c r="AD722" s="30">
        <f t="shared" si="67"/>
        <v>0</v>
      </c>
      <c r="AE722" s="30"/>
      <c r="AF722" s="30">
        <f t="shared" si="68"/>
        <v>0</v>
      </c>
      <c r="AG722" s="30"/>
      <c r="AH722" s="30">
        <f t="shared" si="69"/>
        <v>0</v>
      </c>
    </row>
    <row r="723" spans="1:34" x14ac:dyDescent="0.35">
      <c r="A723" t="s">
        <v>955</v>
      </c>
      <c r="B723" s="23">
        <v>8470530</v>
      </c>
      <c r="C723" t="s">
        <v>325</v>
      </c>
      <c r="D723" s="23">
        <v>432170</v>
      </c>
      <c r="E723" s="5" t="s">
        <v>389</v>
      </c>
      <c r="F723" t="s">
        <v>1076</v>
      </c>
      <c r="M723" s="8" t="s">
        <v>20</v>
      </c>
      <c r="N723" s="8" t="s">
        <v>21</v>
      </c>
      <c r="O723" s="8" t="s">
        <v>22</v>
      </c>
      <c r="P723" s="9" t="s">
        <v>23</v>
      </c>
      <c r="W723" s="20">
        <v>30000</v>
      </c>
      <c r="X723" s="20">
        <v>0</v>
      </c>
      <c r="Z723" s="20">
        <v>30000</v>
      </c>
      <c r="AA723" s="20">
        <v>0</v>
      </c>
      <c r="AB723" s="20">
        <v>0</v>
      </c>
      <c r="AC723" s="20">
        <v>0</v>
      </c>
      <c r="AD723" s="30">
        <f t="shared" si="67"/>
        <v>0</v>
      </c>
      <c r="AE723" s="30"/>
      <c r="AF723" s="30">
        <f t="shared" si="68"/>
        <v>0</v>
      </c>
      <c r="AG723" s="30"/>
      <c r="AH723" s="30">
        <f t="shared" si="69"/>
        <v>0</v>
      </c>
    </row>
    <row r="724" spans="1:34" x14ac:dyDescent="0.35">
      <c r="A724" t="s">
        <v>955</v>
      </c>
      <c r="B724" s="23">
        <v>8470530</v>
      </c>
      <c r="C724" t="s">
        <v>325</v>
      </c>
      <c r="D724" s="23">
        <v>432320</v>
      </c>
      <c r="E724" s="5" t="s">
        <v>392</v>
      </c>
      <c r="F724" t="s">
        <v>1077</v>
      </c>
      <c r="M724" s="8" t="s">
        <v>20</v>
      </c>
      <c r="N724" s="8" t="s">
        <v>21</v>
      </c>
      <c r="O724" s="8" t="s">
        <v>22</v>
      </c>
      <c r="P724" s="9" t="s">
        <v>23</v>
      </c>
      <c r="W724" s="20">
        <v>26000</v>
      </c>
      <c r="X724" s="20">
        <v>0</v>
      </c>
      <c r="Z724" s="20">
        <v>26000</v>
      </c>
      <c r="AA724" s="20">
        <v>0</v>
      </c>
      <c r="AB724" s="20">
        <v>0</v>
      </c>
      <c r="AC724" s="20">
        <v>0</v>
      </c>
      <c r="AD724" s="30">
        <f t="shared" si="67"/>
        <v>0</v>
      </c>
      <c r="AE724" s="30"/>
      <c r="AF724" s="30">
        <f t="shared" si="68"/>
        <v>0</v>
      </c>
      <c r="AG724" s="30"/>
      <c r="AH724" s="30">
        <f t="shared" si="69"/>
        <v>0</v>
      </c>
    </row>
    <row r="725" spans="1:34" x14ac:dyDescent="0.35">
      <c r="A725" t="s">
        <v>955</v>
      </c>
      <c r="B725" s="23">
        <v>8470530</v>
      </c>
      <c r="C725" t="s">
        <v>325</v>
      </c>
      <c r="D725" s="23">
        <v>435410</v>
      </c>
      <c r="E725" s="5" t="s">
        <v>58</v>
      </c>
      <c r="F725" t="s">
        <v>1078</v>
      </c>
      <c r="M725" s="8" t="s">
        <v>20</v>
      </c>
      <c r="N725" s="8" t="s">
        <v>21</v>
      </c>
      <c r="O725" s="8" t="s">
        <v>22</v>
      </c>
      <c r="P725" s="9" t="s">
        <v>23</v>
      </c>
      <c r="W725" s="20">
        <v>0</v>
      </c>
      <c r="X725" s="20">
        <v>0</v>
      </c>
      <c r="Z725" s="20">
        <v>0</v>
      </c>
      <c r="AA725" s="20">
        <v>0</v>
      </c>
      <c r="AB725" s="20">
        <v>0</v>
      </c>
      <c r="AC725" s="20">
        <v>0</v>
      </c>
      <c r="AD725" s="30">
        <f t="shared" si="67"/>
        <v>0</v>
      </c>
      <c r="AE725" s="30"/>
      <c r="AF725" s="30">
        <f t="shared" si="68"/>
        <v>0</v>
      </c>
      <c r="AG725" s="30"/>
      <c r="AH725" s="30">
        <f t="shared" si="69"/>
        <v>0</v>
      </c>
    </row>
    <row r="726" spans="1:34" x14ac:dyDescent="0.35">
      <c r="A726" t="s">
        <v>955</v>
      </c>
      <c r="B726" s="23">
        <v>8470530</v>
      </c>
      <c r="C726" t="s">
        <v>325</v>
      </c>
      <c r="D726" s="23">
        <v>435508</v>
      </c>
      <c r="E726" s="5" t="s">
        <v>147</v>
      </c>
      <c r="F726" t="s">
        <v>1079</v>
      </c>
      <c r="M726" s="8" t="s">
        <v>20</v>
      </c>
      <c r="N726" s="8" t="s">
        <v>21</v>
      </c>
      <c r="O726" s="8" t="s">
        <v>22</v>
      </c>
      <c r="P726" s="9" t="s">
        <v>23</v>
      </c>
      <c r="W726" s="20">
        <v>0</v>
      </c>
      <c r="X726" s="20">
        <v>0</v>
      </c>
      <c r="Z726" s="20">
        <v>0</v>
      </c>
      <c r="AA726" s="20">
        <v>0</v>
      </c>
      <c r="AB726" s="20">
        <v>0</v>
      </c>
      <c r="AC726" s="20">
        <v>0</v>
      </c>
      <c r="AD726" s="30">
        <f t="shared" si="67"/>
        <v>0</v>
      </c>
      <c r="AE726" s="30"/>
      <c r="AF726" s="30">
        <f t="shared" si="68"/>
        <v>0</v>
      </c>
      <c r="AG726" s="30"/>
      <c r="AH726" s="30">
        <f t="shared" si="69"/>
        <v>0</v>
      </c>
    </row>
    <row r="727" spans="1:34" x14ac:dyDescent="0.35">
      <c r="A727" t="s">
        <v>954</v>
      </c>
      <c r="B727" s="23">
        <v>8470415</v>
      </c>
      <c r="C727" t="s">
        <v>259</v>
      </c>
      <c r="D727" s="27">
        <v>492316</v>
      </c>
      <c r="E727" s="5" t="s">
        <v>138</v>
      </c>
      <c r="F727" t="s">
        <v>1080</v>
      </c>
      <c r="M727" t="s">
        <v>20</v>
      </c>
      <c r="N727" t="s">
        <v>21</v>
      </c>
      <c r="O727" t="s">
        <v>864</v>
      </c>
      <c r="P727" t="s">
        <v>863</v>
      </c>
      <c r="W727" s="30"/>
      <c r="X727" s="20">
        <v>763260</v>
      </c>
      <c r="AA727" s="20">
        <v>763260</v>
      </c>
      <c r="AB727" s="20">
        <v>0</v>
      </c>
      <c r="AC727" s="20">
        <v>0</v>
      </c>
      <c r="AD727" s="30">
        <f t="shared" si="67"/>
        <v>0</v>
      </c>
      <c r="AE727" s="30"/>
      <c r="AF727" s="30">
        <f t="shared" si="68"/>
        <v>0</v>
      </c>
      <c r="AG727" s="30"/>
      <c r="AH727" s="30">
        <f t="shared" si="69"/>
        <v>0</v>
      </c>
    </row>
    <row r="728" spans="1:34" x14ac:dyDescent="0.35">
      <c r="A728" t="s">
        <v>954</v>
      </c>
      <c r="B728" s="23">
        <v>8470425</v>
      </c>
      <c r="C728" t="s">
        <v>267</v>
      </c>
      <c r="D728" s="27">
        <v>492310</v>
      </c>
      <c r="E728" s="5" t="s">
        <v>871</v>
      </c>
      <c r="F728" t="s">
        <v>1081</v>
      </c>
      <c r="M728" t="s">
        <v>20</v>
      </c>
      <c r="N728" t="s">
        <v>21</v>
      </c>
      <c r="O728" t="s">
        <v>864</v>
      </c>
      <c r="P728" t="s">
        <v>863</v>
      </c>
      <c r="X728" s="20">
        <v>1280000</v>
      </c>
      <c r="AA728" s="20">
        <v>1280000</v>
      </c>
      <c r="AB728" s="20">
        <v>0</v>
      </c>
      <c r="AC728" s="20">
        <v>0</v>
      </c>
      <c r="AD728" s="30">
        <f t="shared" si="67"/>
        <v>0</v>
      </c>
      <c r="AE728" s="30"/>
      <c r="AF728" s="30">
        <f t="shared" si="68"/>
        <v>0</v>
      </c>
      <c r="AG728" s="30"/>
      <c r="AH728" s="30">
        <f t="shared" si="69"/>
        <v>0</v>
      </c>
    </row>
    <row r="729" spans="1:34" x14ac:dyDescent="0.35">
      <c r="A729" t="s">
        <v>954</v>
      </c>
      <c r="B729" s="23">
        <v>8470425</v>
      </c>
      <c r="C729" t="s">
        <v>267</v>
      </c>
      <c r="D729" s="27">
        <v>492316</v>
      </c>
      <c r="E729" s="5" t="s">
        <v>138</v>
      </c>
      <c r="F729" t="s">
        <v>1082</v>
      </c>
      <c r="M729" t="s">
        <v>20</v>
      </c>
      <c r="N729" t="s">
        <v>21</v>
      </c>
      <c r="O729" t="s">
        <v>864</v>
      </c>
      <c r="P729" t="s">
        <v>863</v>
      </c>
      <c r="X729" s="20">
        <v>850000</v>
      </c>
      <c r="AA729" s="20">
        <v>850000</v>
      </c>
      <c r="AB729" s="20">
        <v>0</v>
      </c>
      <c r="AC729" s="20">
        <v>0</v>
      </c>
      <c r="AD729" s="30">
        <f t="shared" si="67"/>
        <v>0</v>
      </c>
      <c r="AE729" s="30"/>
      <c r="AF729" s="30">
        <f t="shared" si="68"/>
        <v>0</v>
      </c>
      <c r="AG729" s="30"/>
      <c r="AH729" s="30">
        <f t="shared" si="69"/>
        <v>0</v>
      </c>
    </row>
    <row r="730" spans="1:34" x14ac:dyDescent="0.35">
      <c r="A730" t="s">
        <v>954</v>
      </c>
      <c r="B730" s="23">
        <v>8470430</v>
      </c>
      <c r="C730" t="s">
        <v>274</v>
      </c>
      <c r="D730" s="27">
        <v>492316</v>
      </c>
      <c r="E730" s="5" t="s">
        <v>138</v>
      </c>
      <c r="F730" t="s">
        <v>1083</v>
      </c>
      <c r="M730" t="s">
        <v>20</v>
      </c>
      <c r="N730" t="s">
        <v>21</v>
      </c>
      <c r="O730" t="s">
        <v>864</v>
      </c>
      <c r="P730" t="s">
        <v>863</v>
      </c>
      <c r="X730" s="20">
        <v>0</v>
      </c>
      <c r="AA730" s="20">
        <v>0</v>
      </c>
      <c r="AB730" s="20">
        <v>0</v>
      </c>
      <c r="AC730" s="20">
        <v>0</v>
      </c>
      <c r="AD730" s="30">
        <f t="shared" si="67"/>
        <v>0</v>
      </c>
      <c r="AE730" s="30"/>
      <c r="AF730" s="30">
        <f t="shared" si="68"/>
        <v>0</v>
      </c>
      <c r="AG730" s="30"/>
      <c r="AH730" s="30">
        <f t="shared" si="69"/>
        <v>0</v>
      </c>
    </row>
    <row r="731" spans="1:34" x14ac:dyDescent="0.35">
      <c r="A731" t="s">
        <v>954</v>
      </c>
      <c r="B731" s="23">
        <v>8470435</v>
      </c>
      <c r="C731" t="s">
        <v>279</v>
      </c>
      <c r="D731" s="27">
        <v>492316</v>
      </c>
      <c r="E731" s="5" t="s">
        <v>138</v>
      </c>
      <c r="F731" t="s">
        <v>1084</v>
      </c>
      <c r="M731" t="s">
        <v>20</v>
      </c>
      <c r="N731" t="s">
        <v>21</v>
      </c>
      <c r="O731" t="s">
        <v>864</v>
      </c>
      <c r="P731" t="s">
        <v>863</v>
      </c>
      <c r="X731" s="20">
        <v>30000</v>
      </c>
      <c r="AA731" s="20">
        <v>30000</v>
      </c>
      <c r="AB731" s="20">
        <v>0</v>
      </c>
      <c r="AC731" s="20">
        <v>0</v>
      </c>
      <c r="AD731" s="30">
        <f t="shared" si="67"/>
        <v>0</v>
      </c>
      <c r="AE731" s="30"/>
      <c r="AF731" s="30">
        <f t="shared" si="68"/>
        <v>0</v>
      </c>
      <c r="AG731" s="30"/>
      <c r="AH731" s="30">
        <f t="shared" si="69"/>
        <v>0</v>
      </c>
    </row>
    <row r="732" spans="1:34" x14ac:dyDescent="0.35">
      <c r="A732" t="s">
        <v>954</v>
      </c>
      <c r="B732" s="23">
        <v>8470455</v>
      </c>
      <c r="C732" t="s">
        <v>1086</v>
      </c>
      <c r="D732" s="27">
        <v>492316</v>
      </c>
      <c r="E732" s="5" t="s">
        <v>138</v>
      </c>
      <c r="F732" t="s">
        <v>1085</v>
      </c>
      <c r="M732" t="s">
        <v>20</v>
      </c>
      <c r="N732" t="s">
        <v>21</v>
      </c>
      <c r="O732" t="s">
        <v>864</v>
      </c>
      <c r="P732" t="s">
        <v>863</v>
      </c>
      <c r="S732" s="20">
        <v>0</v>
      </c>
      <c r="X732" s="20">
        <v>2600000</v>
      </c>
      <c r="AA732" s="20">
        <v>2600000</v>
      </c>
      <c r="AB732" s="20">
        <v>0</v>
      </c>
      <c r="AC732" s="20">
        <v>0</v>
      </c>
      <c r="AD732" s="30">
        <f t="shared" si="67"/>
        <v>0</v>
      </c>
      <c r="AE732" s="30"/>
      <c r="AF732" s="30">
        <f t="shared" si="68"/>
        <v>0</v>
      </c>
      <c r="AG732" s="30"/>
      <c r="AH732" s="30">
        <f t="shared" si="69"/>
        <v>0</v>
      </c>
    </row>
    <row r="733" spans="1:34" x14ac:dyDescent="0.35">
      <c r="A733" t="s">
        <v>953</v>
      </c>
      <c r="B733" s="23">
        <v>8470110</v>
      </c>
      <c r="C733" t="s">
        <v>16</v>
      </c>
      <c r="D733" s="23">
        <v>436600</v>
      </c>
      <c r="E733" s="5" t="s">
        <v>163</v>
      </c>
      <c r="F733" t="s">
        <v>1758</v>
      </c>
      <c r="M733" s="8" t="s">
        <v>20</v>
      </c>
      <c r="N733" s="8" t="s">
        <v>21</v>
      </c>
      <c r="O733" s="8" t="s">
        <v>22</v>
      </c>
      <c r="P733" s="9" t="s">
        <v>23</v>
      </c>
      <c r="AB733" s="20">
        <v>6000</v>
      </c>
      <c r="AC733" s="20">
        <v>0</v>
      </c>
      <c r="AD733" s="30">
        <f t="shared" si="67"/>
        <v>0</v>
      </c>
      <c r="AE733" s="30"/>
      <c r="AF733" s="30">
        <f t="shared" si="68"/>
        <v>0</v>
      </c>
      <c r="AG733" s="30"/>
      <c r="AH733" s="30">
        <f t="shared" si="69"/>
        <v>0</v>
      </c>
    </row>
    <row r="734" spans="1:34" x14ac:dyDescent="0.35">
      <c r="A734" t="s">
        <v>953</v>
      </c>
      <c r="B734" s="23">
        <v>8470120</v>
      </c>
      <c r="C734" t="s">
        <v>67</v>
      </c>
      <c r="D734" s="23">
        <v>428090</v>
      </c>
      <c r="E734" s="5" t="s">
        <v>52</v>
      </c>
      <c r="F734" t="s">
        <v>1754</v>
      </c>
      <c r="M734" s="8" t="s">
        <v>20</v>
      </c>
      <c r="N734" s="8" t="s">
        <v>21</v>
      </c>
      <c r="O734" s="8" t="s">
        <v>22</v>
      </c>
      <c r="P734" s="9" t="s">
        <v>23</v>
      </c>
      <c r="AB734" s="20">
        <v>6600</v>
      </c>
      <c r="AC734" s="20">
        <v>0</v>
      </c>
      <c r="AD734" s="30">
        <f t="shared" si="67"/>
        <v>0</v>
      </c>
      <c r="AE734" s="30"/>
      <c r="AF734" s="30">
        <f t="shared" si="68"/>
        <v>0</v>
      </c>
      <c r="AG734" s="30"/>
      <c r="AH734" s="30">
        <f t="shared" si="69"/>
        <v>0</v>
      </c>
    </row>
    <row r="735" spans="1:34" x14ac:dyDescent="0.35">
      <c r="A735" t="s">
        <v>953</v>
      </c>
      <c r="B735" s="23">
        <v>8470140</v>
      </c>
      <c r="C735" t="s">
        <v>77</v>
      </c>
      <c r="D735" s="23">
        <v>421100</v>
      </c>
      <c r="E735" s="5" t="s">
        <v>339</v>
      </c>
      <c r="F735" t="s">
        <v>1807</v>
      </c>
      <c r="M735" s="8" t="s">
        <v>20</v>
      </c>
      <c r="N735" s="8" t="s">
        <v>21</v>
      </c>
      <c r="O735" s="8" t="s">
        <v>22</v>
      </c>
      <c r="P735" s="9" t="s">
        <v>23</v>
      </c>
      <c r="AB735" s="20">
        <v>14958.81</v>
      </c>
      <c r="AC735" s="20">
        <v>0</v>
      </c>
      <c r="AD735" s="30">
        <f t="shared" si="67"/>
        <v>0</v>
      </c>
      <c r="AE735" s="30"/>
      <c r="AF735" s="30">
        <f t="shared" si="68"/>
        <v>0</v>
      </c>
      <c r="AG735" s="30"/>
      <c r="AH735" s="30">
        <f t="shared" si="69"/>
        <v>0</v>
      </c>
    </row>
    <row r="736" spans="1:34" x14ac:dyDescent="0.35">
      <c r="A736" t="s">
        <v>953</v>
      </c>
      <c r="B736" s="23">
        <v>8470140</v>
      </c>
      <c r="C736" t="s">
        <v>77</v>
      </c>
      <c r="D736" s="23">
        <v>425900</v>
      </c>
      <c r="E736" s="5" t="s">
        <v>40</v>
      </c>
      <c r="F736" t="s">
        <v>1809</v>
      </c>
      <c r="M736" s="8" t="s">
        <v>20</v>
      </c>
      <c r="N736" s="8" t="s">
        <v>21</v>
      </c>
      <c r="O736" s="8" t="s">
        <v>22</v>
      </c>
      <c r="P736" s="9" t="s">
        <v>23</v>
      </c>
      <c r="AB736" s="20">
        <v>-21800</v>
      </c>
      <c r="AC736" s="20">
        <v>0</v>
      </c>
      <c r="AD736" s="30">
        <f t="shared" si="67"/>
        <v>0</v>
      </c>
      <c r="AE736" s="30"/>
      <c r="AF736" s="30">
        <f t="shared" si="68"/>
        <v>0</v>
      </c>
      <c r="AG736" s="30"/>
      <c r="AH736" s="30">
        <f t="shared" si="69"/>
        <v>0</v>
      </c>
    </row>
    <row r="737" spans="1:34" x14ac:dyDescent="0.35">
      <c r="A737" t="s">
        <v>953</v>
      </c>
      <c r="B737" s="23">
        <v>8470140</v>
      </c>
      <c r="C737" t="s">
        <v>77</v>
      </c>
      <c r="D737" s="23">
        <v>426610</v>
      </c>
      <c r="E737" s="5" t="s">
        <v>43</v>
      </c>
      <c r="F737" t="s">
        <v>1810</v>
      </c>
      <c r="M737" s="8" t="s">
        <v>20</v>
      </c>
      <c r="N737" s="8" t="s">
        <v>21</v>
      </c>
      <c r="O737" s="8" t="s">
        <v>22</v>
      </c>
      <c r="P737" s="9" t="s">
        <v>23</v>
      </c>
      <c r="AB737" s="20">
        <v>3584</v>
      </c>
      <c r="AC737" s="20">
        <v>0</v>
      </c>
      <c r="AD737" s="30">
        <f t="shared" si="67"/>
        <v>0</v>
      </c>
      <c r="AE737" s="30"/>
      <c r="AF737" s="30">
        <f t="shared" si="68"/>
        <v>0</v>
      </c>
      <c r="AG737" s="30"/>
      <c r="AH737" s="30">
        <f t="shared" si="69"/>
        <v>0</v>
      </c>
    </row>
    <row r="738" spans="1:34" x14ac:dyDescent="0.35">
      <c r="A738" t="s">
        <v>953</v>
      </c>
      <c r="B738" s="23">
        <v>8470140</v>
      </c>
      <c r="C738" t="s">
        <v>77</v>
      </c>
      <c r="D738" s="23">
        <v>428090</v>
      </c>
      <c r="E738" s="5" t="s">
        <v>52</v>
      </c>
      <c r="F738" t="s">
        <v>1811</v>
      </c>
      <c r="M738" s="8" t="s">
        <v>20</v>
      </c>
      <c r="N738" s="8" t="s">
        <v>21</v>
      </c>
      <c r="O738" s="8" t="s">
        <v>22</v>
      </c>
      <c r="P738" s="9" t="s">
        <v>23</v>
      </c>
      <c r="AB738" s="20">
        <v>31480.78</v>
      </c>
      <c r="AC738" s="20">
        <v>0</v>
      </c>
      <c r="AD738" s="30">
        <f t="shared" si="67"/>
        <v>0</v>
      </c>
      <c r="AE738" s="30"/>
      <c r="AF738" s="30">
        <f t="shared" si="68"/>
        <v>0</v>
      </c>
      <c r="AG738" s="30"/>
      <c r="AH738" s="30">
        <f t="shared" si="69"/>
        <v>0</v>
      </c>
    </row>
    <row r="739" spans="1:34" x14ac:dyDescent="0.35">
      <c r="A739" t="s">
        <v>953</v>
      </c>
      <c r="B739" s="23">
        <v>8470140</v>
      </c>
      <c r="C739" t="s">
        <v>77</v>
      </c>
      <c r="D739" s="23">
        <v>436110</v>
      </c>
      <c r="E739" s="5" t="s">
        <v>64</v>
      </c>
      <c r="F739" t="s">
        <v>1812</v>
      </c>
      <c r="M739" s="8" t="s">
        <v>20</v>
      </c>
      <c r="N739" s="8" t="s">
        <v>21</v>
      </c>
      <c r="O739" s="8" t="s">
        <v>22</v>
      </c>
      <c r="P739" s="9" t="s">
        <v>23</v>
      </c>
      <c r="AB739" s="20">
        <v>-32975</v>
      </c>
      <c r="AC739" s="20">
        <v>0</v>
      </c>
      <c r="AD739" s="30">
        <f t="shared" si="67"/>
        <v>0</v>
      </c>
      <c r="AE739" s="30"/>
      <c r="AF739" s="30">
        <f t="shared" si="68"/>
        <v>0</v>
      </c>
      <c r="AG739" s="30"/>
      <c r="AH739" s="30">
        <f t="shared" si="69"/>
        <v>0</v>
      </c>
    </row>
    <row r="740" spans="1:34" x14ac:dyDescent="0.35">
      <c r="A740" t="s">
        <v>958</v>
      </c>
      <c r="B740" s="23">
        <v>8470230</v>
      </c>
      <c r="C740" t="s">
        <v>100</v>
      </c>
      <c r="D740" s="23">
        <v>425740</v>
      </c>
      <c r="E740" s="5" t="s">
        <v>655</v>
      </c>
      <c r="F740" t="s">
        <v>1813</v>
      </c>
      <c r="M740" s="8" t="s">
        <v>20</v>
      </c>
      <c r="N740" s="8" t="s">
        <v>21</v>
      </c>
      <c r="O740" s="8" t="s">
        <v>22</v>
      </c>
      <c r="P740" s="9" t="s">
        <v>23</v>
      </c>
      <c r="AB740" s="20">
        <v>180843.83</v>
      </c>
      <c r="AC740" s="20">
        <v>0</v>
      </c>
      <c r="AD740" s="30">
        <f t="shared" si="67"/>
        <v>0</v>
      </c>
      <c r="AE740" s="30"/>
      <c r="AF740" s="30">
        <f t="shared" si="68"/>
        <v>0</v>
      </c>
      <c r="AG740" s="30"/>
      <c r="AH740" s="30">
        <f t="shared" si="69"/>
        <v>0</v>
      </c>
    </row>
    <row r="741" spans="1:34" x14ac:dyDescent="0.35">
      <c r="A741" t="s">
        <v>958</v>
      </c>
      <c r="B741" s="23">
        <v>8470230</v>
      </c>
      <c r="C741" t="s">
        <v>100</v>
      </c>
      <c r="D741" s="23">
        <v>435340</v>
      </c>
      <c r="E741" s="5" t="s">
        <v>239</v>
      </c>
      <c r="F741" t="s">
        <v>1718</v>
      </c>
      <c r="M741" s="8" t="s">
        <v>20</v>
      </c>
      <c r="N741" s="8" t="s">
        <v>21</v>
      </c>
      <c r="O741" s="8" t="s">
        <v>22</v>
      </c>
      <c r="P741" s="9" t="s">
        <v>23</v>
      </c>
      <c r="AB741" s="20">
        <v>-43035.34</v>
      </c>
      <c r="AC741" s="20">
        <v>0</v>
      </c>
      <c r="AD741" s="30">
        <f t="shared" si="67"/>
        <v>0</v>
      </c>
      <c r="AE741" s="30"/>
      <c r="AF741" s="30">
        <f t="shared" si="68"/>
        <v>0</v>
      </c>
      <c r="AG741" s="30"/>
      <c r="AH741" s="30">
        <f t="shared" si="69"/>
        <v>0</v>
      </c>
    </row>
    <row r="742" spans="1:34" x14ac:dyDescent="0.35">
      <c r="A742" t="s">
        <v>950</v>
      </c>
      <c r="B742" s="23">
        <v>8470305</v>
      </c>
      <c r="C742" t="s">
        <v>120</v>
      </c>
      <c r="D742" s="23">
        <v>426220</v>
      </c>
      <c r="E742" s="5" t="s">
        <v>350</v>
      </c>
      <c r="F742" t="s">
        <v>1815</v>
      </c>
      <c r="M742" s="8" t="s">
        <v>20</v>
      </c>
      <c r="N742" s="8" t="s">
        <v>21</v>
      </c>
      <c r="O742" s="8" t="s">
        <v>22</v>
      </c>
      <c r="P742" s="9" t="s">
        <v>23</v>
      </c>
      <c r="AB742" s="20">
        <v>6399.94</v>
      </c>
      <c r="AC742" s="20">
        <v>0</v>
      </c>
      <c r="AD742" s="30">
        <f t="shared" si="67"/>
        <v>0</v>
      </c>
      <c r="AE742" s="30"/>
      <c r="AF742" s="30">
        <f t="shared" si="68"/>
        <v>0</v>
      </c>
      <c r="AG742" s="30"/>
      <c r="AH742" s="30">
        <f t="shared" si="69"/>
        <v>0</v>
      </c>
    </row>
    <row r="743" spans="1:34" x14ac:dyDescent="0.35">
      <c r="A743" t="s">
        <v>950</v>
      </c>
      <c r="B743" s="23">
        <v>8470305</v>
      </c>
      <c r="C743" t="s">
        <v>120</v>
      </c>
      <c r="D743" s="23">
        <v>435340</v>
      </c>
      <c r="E743" s="5" t="s">
        <v>239</v>
      </c>
      <c r="F743" t="s">
        <v>1700</v>
      </c>
      <c r="M743" s="8" t="s">
        <v>20</v>
      </c>
      <c r="N743" s="8" t="s">
        <v>21</v>
      </c>
      <c r="O743" s="8" t="s">
        <v>22</v>
      </c>
      <c r="P743" s="9" t="s">
        <v>23</v>
      </c>
      <c r="AB743" s="20">
        <v>1838177.17</v>
      </c>
      <c r="AC743" s="20">
        <v>0</v>
      </c>
      <c r="AD743" s="30">
        <f t="shared" si="67"/>
        <v>0</v>
      </c>
      <c r="AE743" s="30"/>
      <c r="AF743" s="30">
        <f t="shared" si="68"/>
        <v>0</v>
      </c>
      <c r="AG743" s="30"/>
      <c r="AH743" s="30">
        <f t="shared" si="69"/>
        <v>0</v>
      </c>
    </row>
    <row r="744" spans="1:34" x14ac:dyDescent="0.35">
      <c r="A744" t="s">
        <v>950</v>
      </c>
      <c r="B744" s="23">
        <v>8470310</v>
      </c>
      <c r="C744" t="s">
        <v>154</v>
      </c>
      <c r="D744" s="23">
        <v>425761</v>
      </c>
      <c r="E744" s="5" t="s">
        <v>288</v>
      </c>
      <c r="F744" t="s">
        <v>1818</v>
      </c>
      <c r="M744" s="8" t="s">
        <v>20</v>
      </c>
      <c r="N744" s="8" t="s">
        <v>21</v>
      </c>
      <c r="O744" s="8" t="s">
        <v>22</v>
      </c>
      <c r="P744" s="9" t="s">
        <v>23</v>
      </c>
      <c r="AB744" s="20">
        <v>47496.07</v>
      </c>
      <c r="AC744" s="20">
        <v>0</v>
      </c>
      <c r="AD744" s="30">
        <f t="shared" si="67"/>
        <v>0</v>
      </c>
      <c r="AE744" s="30"/>
      <c r="AF744" s="30">
        <f t="shared" si="68"/>
        <v>0</v>
      </c>
      <c r="AG744" s="30"/>
      <c r="AH744" s="30">
        <f t="shared" si="69"/>
        <v>0</v>
      </c>
    </row>
    <row r="745" spans="1:34" x14ac:dyDescent="0.35">
      <c r="A745" t="s">
        <v>950</v>
      </c>
      <c r="B745" s="23">
        <v>8470325</v>
      </c>
      <c r="C745" t="s">
        <v>190</v>
      </c>
      <c r="D745" s="27">
        <v>495140</v>
      </c>
      <c r="E745" s="5" t="s">
        <v>882</v>
      </c>
      <c r="F745" t="s">
        <v>1791</v>
      </c>
      <c r="M745" s="8" t="s">
        <v>20</v>
      </c>
      <c r="N745" s="8" t="s">
        <v>21</v>
      </c>
      <c r="O745" s="8" t="s">
        <v>864</v>
      </c>
      <c r="P745" s="9" t="s">
        <v>863</v>
      </c>
      <c r="AB745" s="20">
        <v>43264.95</v>
      </c>
      <c r="AC745" s="20">
        <v>0</v>
      </c>
      <c r="AD745" s="30">
        <f t="shared" si="67"/>
        <v>0</v>
      </c>
      <c r="AE745" s="30"/>
      <c r="AF745" s="30">
        <f t="shared" si="68"/>
        <v>0</v>
      </c>
      <c r="AG745" s="30"/>
      <c r="AH745" s="30">
        <f t="shared" si="69"/>
        <v>0</v>
      </c>
    </row>
    <row r="746" spans="1:34" x14ac:dyDescent="0.35">
      <c r="A746" t="s">
        <v>950</v>
      </c>
      <c r="B746" s="23">
        <v>8470340</v>
      </c>
      <c r="C746" t="s">
        <v>217</v>
      </c>
      <c r="D746" s="23">
        <v>421100</v>
      </c>
      <c r="E746" s="5" t="s">
        <v>339</v>
      </c>
      <c r="F746" t="s">
        <v>1825</v>
      </c>
      <c r="M746" s="8" t="s">
        <v>20</v>
      </c>
      <c r="N746" s="8" t="s">
        <v>21</v>
      </c>
      <c r="O746" s="8" t="s">
        <v>22</v>
      </c>
      <c r="P746" s="9" t="s">
        <v>23</v>
      </c>
      <c r="AB746" s="20">
        <v>-12504.78</v>
      </c>
      <c r="AC746" s="20">
        <v>0</v>
      </c>
      <c r="AD746" s="30">
        <f t="shared" si="67"/>
        <v>0</v>
      </c>
      <c r="AE746" s="30"/>
      <c r="AF746" s="30">
        <f t="shared" si="68"/>
        <v>0</v>
      </c>
      <c r="AG746" s="30"/>
      <c r="AH746" s="30">
        <f t="shared" si="69"/>
        <v>0</v>
      </c>
    </row>
    <row r="747" spans="1:34" x14ac:dyDescent="0.35">
      <c r="A747" t="s">
        <v>950</v>
      </c>
      <c r="B747" s="23">
        <v>8470350</v>
      </c>
      <c r="C747" t="s">
        <v>232</v>
      </c>
      <c r="D747" s="23">
        <v>428090</v>
      </c>
      <c r="E747" s="5" t="s">
        <v>52</v>
      </c>
      <c r="F747" t="s">
        <v>1577</v>
      </c>
      <c r="M747" s="8" t="s">
        <v>20</v>
      </c>
      <c r="N747" s="8" t="s">
        <v>21</v>
      </c>
      <c r="O747" s="8" t="s">
        <v>22</v>
      </c>
      <c r="P747" s="9" t="s">
        <v>23</v>
      </c>
      <c r="AB747" s="20">
        <v>27715.439999999999</v>
      </c>
      <c r="AC747" s="20">
        <v>4250</v>
      </c>
      <c r="AD747" s="30">
        <f t="shared" si="67"/>
        <v>0</v>
      </c>
      <c r="AE747" s="30"/>
      <c r="AF747" s="30">
        <f t="shared" si="68"/>
        <v>0</v>
      </c>
      <c r="AG747" s="30"/>
      <c r="AH747" s="30">
        <f t="shared" si="69"/>
        <v>0</v>
      </c>
    </row>
    <row r="748" spans="1:34" x14ac:dyDescent="0.35">
      <c r="A748" t="s">
        <v>950</v>
      </c>
      <c r="B748" s="23">
        <v>8470350</v>
      </c>
      <c r="C748" t="s">
        <v>232</v>
      </c>
      <c r="D748" s="23">
        <v>432120</v>
      </c>
      <c r="E748" s="5" t="s">
        <v>382</v>
      </c>
      <c r="F748" t="s">
        <v>1833</v>
      </c>
      <c r="M748" s="8" t="s">
        <v>20</v>
      </c>
      <c r="N748" s="8" t="s">
        <v>21</v>
      </c>
      <c r="O748" s="8" t="s">
        <v>22</v>
      </c>
      <c r="P748" s="9" t="s">
        <v>23</v>
      </c>
      <c r="AB748" s="20">
        <v>4564</v>
      </c>
      <c r="AC748" s="20">
        <v>0</v>
      </c>
      <c r="AD748" s="30">
        <f t="shared" si="67"/>
        <v>0</v>
      </c>
      <c r="AE748" s="30"/>
      <c r="AF748" s="30">
        <f t="shared" si="68"/>
        <v>0</v>
      </c>
      <c r="AG748" s="30"/>
      <c r="AH748" s="30">
        <f t="shared" si="69"/>
        <v>0</v>
      </c>
    </row>
    <row r="749" spans="1:34" x14ac:dyDescent="0.35">
      <c r="A749" t="s">
        <v>954</v>
      </c>
      <c r="B749" s="23">
        <v>8470405</v>
      </c>
      <c r="C749" t="s">
        <v>245</v>
      </c>
      <c r="D749" s="23">
        <v>435508</v>
      </c>
      <c r="E749" s="5" t="s">
        <v>147</v>
      </c>
      <c r="F749" t="s">
        <v>1553</v>
      </c>
      <c r="M749" s="8" t="s">
        <v>20</v>
      </c>
      <c r="N749" s="8" t="s">
        <v>21</v>
      </c>
      <c r="O749" s="8" t="s">
        <v>22</v>
      </c>
      <c r="P749" s="9" t="s">
        <v>23</v>
      </c>
      <c r="AB749" s="20">
        <v>2867.5</v>
      </c>
      <c r="AC749" s="20">
        <v>0</v>
      </c>
      <c r="AD749" s="30">
        <f t="shared" si="67"/>
        <v>0</v>
      </c>
      <c r="AE749" s="30"/>
      <c r="AF749" s="30">
        <f t="shared" si="68"/>
        <v>0</v>
      </c>
      <c r="AG749" s="30"/>
      <c r="AH749" s="30">
        <f t="shared" si="69"/>
        <v>0</v>
      </c>
    </row>
    <row r="750" spans="1:34" x14ac:dyDescent="0.35">
      <c r="A750" t="s">
        <v>954</v>
      </c>
      <c r="B750" s="23">
        <v>8470405</v>
      </c>
      <c r="C750" t="s">
        <v>245</v>
      </c>
      <c r="D750" s="23">
        <v>436600</v>
      </c>
      <c r="E750" s="5" t="s">
        <v>163</v>
      </c>
      <c r="F750" t="s">
        <v>1551</v>
      </c>
      <c r="M750" s="8" t="s">
        <v>20</v>
      </c>
      <c r="N750" s="8" t="s">
        <v>21</v>
      </c>
      <c r="O750" s="8" t="s">
        <v>22</v>
      </c>
      <c r="P750" s="9" t="s">
        <v>23</v>
      </c>
      <c r="AB750" s="20">
        <v>108254</v>
      </c>
      <c r="AC750" s="20">
        <v>0</v>
      </c>
      <c r="AD750" s="30">
        <f t="shared" si="67"/>
        <v>0</v>
      </c>
      <c r="AE750" s="30"/>
      <c r="AF750" s="30">
        <f t="shared" si="68"/>
        <v>0</v>
      </c>
      <c r="AG750" s="30"/>
      <c r="AH750" s="30">
        <f t="shared" si="69"/>
        <v>0</v>
      </c>
    </row>
    <row r="751" spans="1:34" x14ac:dyDescent="0.35">
      <c r="A751" t="s">
        <v>954</v>
      </c>
      <c r="B751" s="23">
        <v>8470410</v>
      </c>
      <c r="C751" t="s">
        <v>254</v>
      </c>
      <c r="D751" s="23">
        <v>427710</v>
      </c>
      <c r="E751" s="5" t="s">
        <v>46</v>
      </c>
      <c r="F751" t="s">
        <v>1834</v>
      </c>
      <c r="M751" s="8" t="s">
        <v>20</v>
      </c>
      <c r="N751" s="8" t="s">
        <v>21</v>
      </c>
      <c r="O751" s="8" t="s">
        <v>22</v>
      </c>
      <c r="P751" s="9" t="s">
        <v>23</v>
      </c>
      <c r="AB751" s="20">
        <v>385.06</v>
      </c>
      <c r="AC751" s="20">
        <v>0</v>
      </c>
      <c r="AD751" s="30">
        <f t="shared" si="67"/>
        <v>0</v>
      </c>
      <c r="AE751" s="30"/>
      <c r="AF751" s="30">
        <f t="shared" si="68"/>
        <v>0</v>
      </c>
      <c r="AG751" s="30"/>
      <c r="AH751" s="30">
        <f t="shared" si="69"/>
        <v>0</v>
      </c>
    </row>
    <row r="752" spans="1:34" x14ac:dyDescent="0.35">
      <c r="A752" t="s">
        <v>954</v>
      </c>
      <c r="B752" s="23">
        <v>8470415</v>
      </c>
      <c r="C752" t="s">
        <v>259</v>
      </c>
      <c r="D752" s="23">
        <v>436600</v>
      </c>
      <c r="E752" s="5" t="s">
        <v>163</v>
      </c>
      <c r="F752" t="s">
        <v>1838</v>
      </c>
      <c r="M752" s="8" t="s">
        <v>20</v>
      </c>
      <c r="N752" s="8" t="s">
        <v>21</v>
      </c>
      <c r="O752" s="8" t="s">
        <v>22</v>
      </c>
      <c r="P752" s="9" t="s">
        <v>23</v>
      </c>
      <c r="AB752" s="20">
        <v>5000</v>
      </c>
      <c r="AC752" s="20">
        <v>0</v>
      </c>
      <c r="AD752" s="30">
        <f t="shared" si="67"/>
        <v>0</v>
      </c>
      <c r="AE752" s="30"/>
      <c r="AF752" s="30">
        <f t="shared" si="68"/>
        <v>0</v>
      </c>
      <c r="AG752" s="30"/>
      <c r="AH752" s="30">
        <f t="shared" si="69"/>
        <v>0</v>
      </c>
    </row>
    <row r="753" spans="1:34" x14ac:dyDescent="0.35">
      <c r="A753" t="s">
        <v>954</v>
      </c>
      <c r="B753" s="23">
        <v>8470420</v>
      </c>
      <c r="C753" t="s">
        <v>1951</v>
      </c>
      <c r="D753" s="23">
        <v>425510</v>
      </c>
      <c r="E753" s="5" t="s">
        <v>37</v>
      </c>
      <c r="F753" t="s">
        <v>1527</v>
      </c>
      <c r="M753" s="8" t="s">
        <v>20</v>
      </c>
      <c r="N753" s="8" t="s">
        <v>21</v>
      </c>
      <c r="O753" s="8" t="s">
        <v>22</v>
      </c>
      <c r="P753" s="9" t="s">
        <v>23</v>
      </c>
      <c r="AB753" s="20">
        <v>1904.76</v>
      </c>
      <c r="AC753" s="20">
        <v>5800</v>
      </c>
      <c r="AD753" s="30">
        <f t="shared" si="67"/>
        <v>0</v>
      </c>
      <c r="AE753" s="30"/>
      <c r="AF753" s="30">
        <f t="shared" si="68"/>
        <v>0</v>
      </c>
      <c r="AG753" s="30"/>
      <c r="AH753" s="30">
        <f t="shared" si="69"/>
        <v>0</v>
      </c>
    </row>
    <row r="754" spans="1:34" x14ac:dyDescent="0.35">
      <c r="A754" t="s">
        <v>954</v>
      </c>
      <c r="B754" s="23">
        <v>8470420</v>
      </c>
      <c r="C754" t="s">
        <v>1951</v>
      </c>
      <c r="D754" s="23">
        <v>425770</v>
      </c>
      <c r="E754" s="5" t="s">
        <v>132</v>
      </c>
      <c r="F754" t="s">
        <v>1523</v>
      </c>
      <c r="M754" s="8" t="s">
        <v>20</v>
      </c>
      <c r="N754" s="8" t="s">
        <v>21</v>
      </c>
      <c r="O754" s="8" t="s">
        <v>22</v>
      </c>
      <c r="P754" s="9" t="s">
        <v>23</v>
      </c>
      <c r="AB754" s="20">
        <v>43478.81</v>
      </c>
      <c r="AC754" s="20">
        <v>31824.75</v>
      </c>
      <c r="AD754" s="30">
        <f t="shared" si="67"/>
        <v>0</v>
      </c>
      <c r="AE754" s="30"/>
      <c r="AF754" s="30">
        <f t="shared" si="68"/>
        <v>0</v>
      </c>
      <c r="AG754" s="30"/>
      <c r="AH754" s="30">
        <f t="shared" si="69"/>
        <v>0</v>
      </c>
    </row>
    <row r="755" spans="1:34" x14ac:dyDescent="0.35">
      <c r="A755" t="s">
        <v>954</v>
      </c>
      <c r="B755" s="23">
        <v>8470420</v>
      </c>
      <c r="C755" t="s">
        <v>1951</v>
      </c>
      <c r="D755" s="23">
        <v>428090</v>
      </c>
      <c r="E755" s="5" t="s">
        <v>52</v>
      </c>
      <c r="F755" t="s">
        <v>1518</v>
      </c>
      <c r="M755" s="8" t="s">
        <v>20</v>
      </c>
      <c r="N755" s="8" t="s">
        <v>21</v>
      </c>
      <c r="O755" s="8" t="s">
        <v>22</v>
      </c>
      <c r="P755" s="9" t="s">
        <v>23</v>
      </c>
      <c r="AB755" s="20">
        <v>13500.56</v>
      </c>
      <c r="AC755" s="20">
        <v>21792.1</v>
      </c>
      <c r="AD755" s="30">
        <f t="shared" si="67"/>
        <v>0</v>
      </c>
      <c r="AE755" s="30"/>
      <c r="AF755" s="30">
        <f t="shared" si="68"/>
        <v>0</v>
      </c>
      <c r="AG755" s="30"/>
      <c r="AH755" s="30">
        <f t="shared" si="69"/>
        <v>0</v>
      </c>
    </row>
    <row r="756" spans="1:34" x14ac:dyDescent="0.35">
      <c r="A756" t="s">
        <v>954</v>
      </c>
      <c r="B756" s="23">
        <v>8470420</v>
      </c>
      <c r="C756" t="s">
        <v>1951</v>
      </c>
      <c r="D756" s="23">
        <v>435350</v>
      </c>
      <c r="E756" s="5" t="s">
        <v>144</v>
      </c>
      <c r="F756" t="s">
        <v>1516</v>
      </c>
      <c r="M756" s="8" t="s">
        <v>20</v>
      </c>
      <c r="N756" s="8" t="s">
        <v>21</v>
      </c>
      <c r="O756" s="8" t="s">
        <v>22</v>
      </c>
      <c r="P756" s="9" t="s">
        <v>23</v>
      </c>
      <c r="AB756" s="20">
        <v>1932</v>
      </c>
      <c r="AC756" s="20">
        <v>0</v>
      </c>
      <c r="AD756" s="30">
        <f t="shared" si="67"/>
        <v>0</v>
      </c>
      <c r="AE756" s="30"/>
      <c r="AF756" s="30">
        <f t="shared" si="68"/>
        <v>0</v>
      </c>
      <c r="AG756" s="30"/>
      <c r="AH756" s="30">
        <f t="shared" si="69"/>
        <v>0</v>
      </c>
    </row>
    <row r="757" spans="1:34" x14ac:dyDescent="0.35">
      <c r="A757" t="s">
        <v>954</v>
      </c>
      <c r="B757" s="23">
        <v>8470420</v>
      </c>
      <c r="C757" t="s">
        <v>1951</v>
      </c>
      <c r="D757" s="27">
        <v>492316</v>
      </c>
      <c r="E757" s="5" t="s">
        <v>138</v>
      </c>
      <c r="F757" t="s">
        <v>1512</v>
      </c>
      <c r="M757" s="8" t="s">
        <v>20</v>
      </c>
      <c r="N757" s="8" t="s">
        <v>21</v>
      </c>
      <c r="O757" s="8" t="s">
        <v>864</v>
      </c>
      <c r="P757" s="9" t="s">
        <v>863</v>
      </c>
      <c r="AB757" s="20">
        <v>90640</v>
      </c>
      <c r="AC757" s="20">
        <v>1813790</v>
      </c>
      <c r="AD757" s="30">
        <f t="shared" si="67"/>
        <v>0</v>
      </c>
      <c r="AE757" s="30"/>
      <c r="AF757" s="30">
        <f t="shared" si="68"/>
        <v>0</v>
      </c>
      <c r="AG757" s="30"/>
      <c r="AH757" s="30">
        <f t="shared" si="69"/>
        <v>0</v>
      </c>
    </row>
    <row r="758" spans="1:34" x14ac:dyDescent="0.35">
      <c r="A758" t="s">
        <v>954</v>
      </c>
      <c r="B758" s="23">
        <v>8470430</v>
      </c>
      <c r="C758" t="s">
        <v>274</v>
      </c>
      <c r="D758" s="23">
        <v>436600</v>
      </c>
      <c r="E758" s="5" t="s">
        <v>163</v>
      </c>
      <c r="F758" t="s">
        <v>1496</v>
      </c>
      <c r="M758" s="8" t="s">
        <v>20</v>
      </c>
      <c r="N758" s="8" t="s">
        <v>21</v>
      </c>
      <c r="O758" s="8" t="s">
        <v>22</v>
      </c>
      <c r="P758" s="9" t="s">
        <v>23</v>
      </c>
      <c r="AB758" s="20">
        <v>5000</v>
      </c>
      <c r="AC758" s="20">
        <v>895.24</v>
      </c>
      <c r="AD758" s="30">
        <f t="shared" si="67"/>
        <v>0</v>
      </c>
      <c r="AE758" s="30"/>
      <c r="AF758" s="30">
        <f t="shared" si="68"/>
        <v>0</v>
      </c>
      <c r="AG758" s="30"/>
      <c r="AH758" s="30">
        <f t="shared" si="69"/>
        <v>0</v>
      </c>
    </row>
    <row r="759" spans="1:34" x14ac:dyDescent="0.35">
      <c r="A759" t="s">
        <v>954</v>
      </c>
      <c r="B759" s="23">
        <v>8470450</v>
      </c>
      <c r="C759" t="s">
        <v>300</v>
      </c>
      <c r="D759" s="23">
        <v>421700</v>
      </c>
      <c r="E759" s="5" t="s">
        <v>34</v>
      </c>
      <c r="F759" t="s">
        <v>1843</v>
      </c>
      <c r="M759" s="8" t="s">
        <v>20</v>
      </c>
      <c r="N759" s="8" t="s">
        <v>21</v>
      </c>
      <c r="O759" s="8" t="s">
        <v>22</v>
      </c>
      <c r="P759" s="9" t="s">
        <v>23</v>
      </c>
      <c r="AB759" s="20">
        <v>99337.07</v>
      </c>
      <c r="AC759" s="20">
        <v>0</v>
      </c>
      <c r="AD759" s="30">
        <f t="shared" si="67"/>
        <v>0</v>
      </c>
      <c r="AE759" s="30"/>
      <c r="AF759" s="30">
        <f t="shared" si="68"/>
        <v>0</v>
      </c>
      <c r="AG759" s="30"/>
      <c r="AH759" s="30">
        <f t="shared" si="69"/>
        <v>0</v>
      </c>
    </row>
    <row r="760" spans="1:34" x14ac:dyDescent="0.35">
      <c r="A760" t="s">
        <v>954</v>
      </c>
      <c r="B760" s="23">
        <v>8470450</v>
      </c>
      <c r="C760" t="s">
        <v>300</v>
      </c>
      <c r="D760" s="23">
        <v>432120</v>
      </c>
      <c r="E760" s="5" t="s">
        <v>382</v>
      </c>
      <c r="F760" t="s">
        <v>1844</v>
      </c>
      <c r="M760" s="8" t="s">
        <v>20</v>
      </c>
      <c r="N760" s="8" t="s">
        <v>21</v>
      </c>
      <c r="O760" s="8" t="s">
        <v>22</v>
      </c>
      <c r="P760" s="9" t="s">
        <v>23</v>
      </c>
      <c r="AB760" s="20">
        <v>-20005</v>
      </c>
      <c r="AC760" s="20">
        <v>0</v>
      </c>
      <c r="AD760" s="30">
        <f t="shared" si="67"/>
        <v>0</v>
      </c>
      <c r="AE760" s="30"/>
      <c r="AF760" s="30">
        <f t="shared" si="68"/>
        <v>0</v>
      </c>
      <c r="AG760" s="30"/>
      <c r="AH760" s="30">
        <f t="shared" si="69"/>
        <v>0</v>
      </c>
    </row>
    <row r="761" spans="1:34" x14ac:dyDescent="0.35">
      <c r="A761" t="s">
        <v>954</v>
      </c>
      <c r="B761" s="23">
        <v>8470450</v>
      </c>
      <c r="C761" t="s">
        <v>300</v>
      </c>
      <c r="D761" s="23">
        <v>436600</v>
      </c>
      <c r="E761" s="5" t="s">
        <v>163</v>
      </c>
      <c r="F761" t="s">
        <v>1465</v>
      </c>
      <c r="M761" s="8" t="s">
        <v>20</v>
      </c>
      <c r="N761" s="8" t="s">
        <v>21</v>
      </c>
      <c r="O761" s="8" t="s">
        <v>22</v>
      </c>
      <c r="P761" s="9" t="s">
        <v>23</v>
      </c>
      <c r="AB761" s="20">
        <v>12501</v>
      </c>
      <c r="AC761" s="20">
        <v>10200</v>
      </c>
      <c r="AD761" s="30">
        <f t="shared" si="67"/>
        <v>0</v>
      </c>
      <c r="AE761" s="30"/>
      <c r="AF761" s="30">
        <f t="shared" si="68"/>
        <v>0</v>
      </c>
      <c r="AG761" s="30"/>
      <c r="AH761" s="30">
        <f t="shared" si="69"/>
        <v>0</v>
      </c>
    </row>
    <row r="762" spans="1:34" x14ac:dyDescent="0.35">
      <c r="A762" t="s">
        <v>955</v>
      </c>
      <c r="B762" s="23">
        <v>8470510</v>
      </c>
      <c r="C762" t="s">
        <v>1952</v>
      </c>
      <c r="D762" s="23">
        <v>428090</v>
      </c>
      <c r="E762" s="5" t="s">
        <v>52</v>
      </c>
      <c r="F762" t="s">
        <v>1847</v>
      </c>
      <c r="M762" s="8" t="s">
        <v>20</v>
      </c>
      <c r="N762" s="8" t="s">
        <v>21</v>
      </c>
      <c r="O762" s="8" t="s">
        <v>22</v>
      </c>
      <c r="P762" s="9" t="s">
        <v>23</v>
      </c>
      <c r="AB762" s="20">
        <v>37600</v>
      </c>
      <c r="AC762" s="20">
        <v>0</v>
      </c>
      <c r="AD762" s="30">
        <f t="shared" si="67"/>
        <v>0</v>
      </c>
      <c r="AE762" s="30"/>
      <c r="AF762" s="30">
        <f t="shared" si="68"/>
        <v>0</v>
      </c>
      <c r="AG762" s="30"/>
      <c r="AH762" s="30">
        <f t="shared" si="69"/>
        <v>0</v>
      </c>
    </row>
    <row r="763" spans="1:34" x14ac:dyDescent="0.35">
      <c r="A763" t="s">
        <v>955</v>
      </c>
      <c r="B763" s="23">
        <v>8470520</v>
      </c>
      <c r="C763" t="s">
        <v>307</v>
      </c>
      <c r="D763" s="23">
        <v>421700</v>
      </c>
      <c r="E763" s="5" t="s">
        <v>34</v>
      </c>
      <c r="F763" t="s">
        <v>1454</v>
      </c>
      <c r="M763" s="8" t="s">
        <v>20</v>
      </c>
      <c r="N763" s="8" t="s">
        <v>21</v>
      </c>
      <c r="O763" s="8" t="s">
        <v>22</v>
      </c>
      <c r="P763" s="9" t="s">
        <v>23</v>
      </c>
      <c r="AB763" s="20">
        <v>42900</v>
      </c>
      <c r="AC763" s="20">
        <v>86250</v>
      </c>
      <c r="AD763" s="30">
        <f t="shared" si="67"/>
        <v>0</v>
      </c>
      <c r="AE763" s="30"/>
      <c r="AF763" s="30">
        <f t="shared" si="68"/>
        <v>0</v>
      </c>
      <c r="AG763" s="30"/>
      <c r="AH763" s="30">
        <f t="shared" si="69"/>
        <v>0</v>
      </c>
    </row>
    <row r="764" spans="1:34" x14ac:dyDescent="0.35">
      <c r="A764" t="s">
        <v>955</v>
      </c>
      <c r="B764" s="23">
        <v>8470520</v>
      </c>
      <c r="C764" t="s">
        <v>307</v>
      </c>
      <c r="D764" s="23">
        <v>432120</v>
      </c>
      <c r="E764" s="5" t="s">
        <v>382</v>
      </c>
      <c r="F764" t="s">
        <v>1849</v>
      </c>
      <c r="M764" s="8" t="s">
        <v>20</v>
      </c>
      <c r="N764" s="8" t="s">
        <v>21</v>
      </c>
      <c r="O764" s="8" t="s">
        <v>22</v>
      </c>
      <c r="P764" s="9" t="s">
        <v>23</v>
      </c>
      <c r="AB764" s="20">
        <v>2352.38</v>
      </c>
      <c r="AC764" s="20">
        <v>0</v>
      </c>
      <c r="AD764" s="30">
        <f t="shared" si="67"/>
        <v>0</v>
      </c>
      <c r="AE764" s="30"/>
      <c r="AF764" s="30">
        <f t="shared" si="68"/>
        <v>0</v>
      </c>
      <c r="AG764" s="30"/>
      <c r="AH764" s="30">
        <f t="shared" si="69"/>
        <v>0</v>
      </c>
    </row>
    <row r="765" spans="1:34" x14ac:dyDescent="0.35">
      <c r="A765" t="s">
        <v>955</v>
      </c>
      <c r="B765" s="23">
        <v>8470530</v>
      </c>
      <c r="C765" t="s">
        <v>325</v>
      </c>
      <c r="D765" s="23">
        <v>421100</v>
      </c>
      <c r="E765" s="5" t="s">
        <v>339</v>
      </c>
      <c r="F765" t="s">
        <v>1438</v>
      </c>
      <c r="M765" s="8" t="s">
        <v>335</v>
      </c>
      <c r="N765" s="8" t="s">
        <v>336</v>
      </c>
      <c r="O765" s="8" t="s">
        <v>22</v>
      </c>
      <c r="P765" s="9" t="s">
        <v>23</v>
      </c>
      <c r="AB765" s="20">
        <v>317992.34000000003</v>
      </c>
      <c r="AC765" s="20">
        <v>140889.22</v>
      </c>
      <c r="AD765" s="30">
        <f t="shared" si="67"/>
        <v>0</v>
      </c>
      <c r="AE765" s="30"/>
      <c r="AF765" s="30">
        <f t="shared" si="68"/>
        <v>0</v>
      </c>
      <c r="AG765" s="30"/>
      <c r="AH765" s="30">
        <f t="shared" si="69"/>
        <v>0</v>
      </c>
    </row>
    <row r="766" spans="1:34" x14ac:dyDescent="0.35">
      <c r="A766" t="s">
        <v>955</v>
      </c>
      <c r="B766" s="23">
        <v>8470530</v>
      </c>
      <c r="C766" t="s">
        <v>325</v>
      </c>
      <c r="D766" s="23">
        <v>421100</v>
      </c>
      <c r="E766" s="5" t="s">
        <v>339</v>
      </c>
      <c r="F766" t="s">
        <v>1436</v>
      </c>
      <c r="M766" s="8" t="s">
        <v>311</v>
      </c>
      <c r="N766" s="8" t="s">
        <v>312</v>
      </c>
      <c r="O766" s="8" t="s">
        <v>22</v>
      </c>
      <c r="P766" s="9" t="s">
        <v>23</v>
      </c>
      <c r="AB766" s="20">
        <v>986057.67</v>
      </c>
      <c r="AC766" s="20">
        <v>267837.36</v>
      </c>
      <c r="AD766" s="30">
        <f t="shared" si="67"/>
        <v>0</v>
      </c>
      <c r="AE766" s="30"/>
      <c r="AF766" s="30">
        <f t="shared" si="68"/>
        <v>0</v>
      </c>
      <c r="AG766" s="30"/>
      <c r="AH766" s="30">
        <f t="shared" si="69"/>
        <v>0</v>
      </c>
    </row>
    <row r="767" spans="1:34" x14ac:dyDescent="0.35">
      <c r="A767" t="s">
        <v>955</v>
      </c>
      <c r="B767" s="23">
        <v>8470530</v>
      </c>
      <c r="C767" t="s">
        <v>325</v>
      </c>
      <c r="D767" s="23">
        <v>421700</v>
      </c>
      <c r="E767" s="5" t="s">
        <v>34</v>
      </c>
      <c r="F767" t="s">
        <v>1924</v>
      </c>
      <c r="M767" s="8" t="s">
        <v>329</v>
      </c>
      <c r="N767" s="8" t="s">
        <v>330</v>
      </c>
      <c r="O767" s="8" t="s">
        <v>22</v>
      </c>
      <c r="P767" s="9" t="s">
        <v>23</v>
      </c>
      <c r="AB767" s="20">
        <v>2525</v>
      </c>
      <c r="AC767" s="20">
        <v>0</v>
      </c>
      <c r="AD767" s="30">
        <f t="shared" si="67"/>
        <v>0</v>
      </c>
      <c r="AE767" s="30"/>
      <c r="AF767" s="30">
        <f t="shared" si="68"/>
        <v>0</v>
      </c>
      <c r="AG767" s="30"/>
      <c r="AH767" s="30">
        <f t="shared" si="69"/>
        <v>0</v>
      </c>
    </row>
    <row r="768" spans="1:34" x14ac:dyDescent="0.35">
      <c r="A768" t="s">
        <v>955</v>
      </c>
      <c r="B768" s="23">
        <v>8470530</v>
      </c>
      <c r="C768" t="s">
        <v>325</v>
      </c>
      <c r="D768" s="23">
        <v>426250</v>
      </c>
      <c r="E768" s="5" t="s">
        <v>354</v>
      </c>
      <c r="F768" t="s">
        <v>1932</v>
      </c>
      <c r="M768" s="8" t="s">
        <v>335</v>
      </c>
      <c r="N768" s="8" t="s">
        <v>336</v>
      </c>
      <c r="O768" s="8" t="s">
        <v>22</v>
      </c>
      <c r="P768" s="9" t="s">
        <v>23</v>
      </c>
      <c r="AB768" s="20">
        <v>15003</v>
      </c>
      <c r="AC768" s="20">
        <v>0</v>
      </c>
      <c r="AD768" s="30">
        <f t="shared" si="67"/>
        <v>0</v>
      </c>
      <c r="AE768" s="30"/>
      <c r="AF768" s="30">
        <f t="shared" si="68"/>
        <v>0</v>
      </c>
      <c r="AG768" s="30"/>
      <c r="AH768" s="30">
        <f t="shared" si="69"/>
        <v>0</v>
      </c>
    </row>
    <row r="769" spans="1:34" x14ac:dyDescent="0.35">
      <c r="A769" t="s">
        <v>955</v>
      </c>
      <c r="B769" s="23">
        <v>8470530</v>
      </c>
      <c r="C769" t="s">
        <v>325</v>
      </c>
      <c r="D769" s="23">
        <v>426250</v>
      </c>
      <c r="E769" s="5" t="s">
        <v>354</v>
      </c>
      <c r="F769" t="s">
        <v>1936</v>
      </c>
      <c r="M769" s="8" t="s">
        <v>311</v>
      </c>
      <c r="N769" s="8" t="s">
        <v>312</v>
      </c>
      <c r="O769" s="8" t="s">
        <v>22</v>
      </c>
      <c r="P769" s="9" t="s">
        <v>23</v>
      </c>
      <c r="AB769" s="20">
        <v>7120</v>
      </c>
      <c r="AC769" s="20">
        <v>0</v>
      </c>
      <c r="AD769" s="30">
        <f t="shared" si="67"/>
        <v>0</v>
      </c>
      <c r="AE769" s="30"/>
      <c r="AF769" s="30">
        <f t="shared" si="68"/>
        <v>0</v>
      </c>
      <c r="AG769" s="30"/>
      <c r="AH769" s="30">
        <f t="shared" si="69"/>
        <v>0</v>
      </c>
    </row>
    <row r="770" spans="1:34" x14ac:dyDescent="0.35">
      <c r="A770" t="s">
        <v>955</v>
      </c>
      <c r="B770" s="23">
        <v>8470530</v>
      </c>
      <c r="C770" t="s">
        <v>325</v>
      </c>
      <c r="D770" s="23">
        <v>426290</v>
      </c>
      <c r="E770" s="5" t="s">
        <v>1948</v>
      </c>
      <c r="F770" t="s">
        <v>1925</v>
      </c>
      <c r="M770" s="8" t="s">
        <v>329</v>
      </c>
      <c r="N770" s="8" t="s">
        <v>330</v>
      </c>
      <c r="O770" s="8" t="s">
        <v>22</v>
      </c>
      <c r="P770" s="9" t="s">
        <v>23</v>
      </c>
      <c r="AB770" s="20">
        <v>28000</v>
      </c>
      <c r="AC770" s="20">
        <v>0</v>
      </c>
      <c r="AD770" s="30">
        <f t="shared" si="67"/>
        <v>0</v>
      </c>
      <c r="AE770" s="30"/>
      <c r="AF770" s="30">
        <f t="shared" si="68"/>
        <v>0</v>
      </c>
      <c r="AG770" s="30"/>
      <c r="AH770" s="30">
        <f t="shared" si="69"/>
        <v>0</v>
      </c>
    </row>
    <row r="771" spans="1:34" x14ac:dyDescent="0.35">
      <c r="A771" t="s">
        <v>955</v>
      </c>
      <c r="B771" s="23">
        <v>8470530</v>
      </c>
      <c r="C771" t="s">
        <v>325</v>
      </c>
      <c r="D771" s="23">
        <v>426800</v>
      </c>
      <c r="E771" s="5" t="s">
        <v>357</v>
      </c>
      <c r="F771" t="s">
        <v>1417</v>
      </c>
      <c r="M771" s="8" t="s">
        <v>335</v>
      </c>
      <c r="N771" s="8" t="s">
        <v>336</v>
      </c>
      <c r="O771" s="8" t="s">
        <v>22</v>
      </c>
      <c r="P771" s="9" t="s">
        <v>23</v>
      </c>
      <c r="AB771" s="20">
        <v>7987.7</v>
      </c>
      <c r="AC771" s="20">
        <v>8235</v>
      </c>
      <c r="AD771" s="30">
        <f t="shared" ref="AD771:AD834" si="70">S771-Y771</f>
        <v>0</v>
      </c>
      <c r="AE771" s="30"/>
      <c r="AF771" s="30">
        <f t="shared" ref="AF771:AF834" si="71">W771-Z771</f>
        <v>0</v>
      </c>
      <c r="AG771" s="30"/>
      <c r="AH771" s="30">
        <f t="shared" ref="AH771:AH834" si="72">X771-AA771</f>
        <v>0</v>
      </c>
    </row>
    <row r="772" spans="1:34" x14ac:dyDescent="0.35">
      <c r="A772" t="s">
        <v>955</v>
      </c>
      <c r="B772" s="23">
        <v>8470530</v>
      </c>
      <c r="C772" t="s">
        <v>325</v>
      </c>
      <c r="D772" s="23">
        <v>426900</v>
      </c>
      <c r="E772" s="5" t="s">
        <v>360</v>
      </c>
      <c r="F772" t="s">
        <v>1933</v>
      </c>
      <c r="M772" s="8" t="s">
        <v>335</v>
      </c>
      <c r="N772" s="8" t="s">
        <v>336</v>
      </c>
      <c r="O772" s="8" t="s">
        <v>22</v>
      </c>
      <c r="P772" s="9" t="s">
        <v>23</v>
      </c>
      <c r="AB772" s="20">
        <v>12170</v>
      </c>
      <c r="AC772" s="20">
        <v>0</v>
      </c>
      <c r="AD772" s="30">
        <f t="shared" si="70"/>
        <v>0</v>
      </c>
      <c r="AE772" s="30"/>
      <c r="AF772" s="30">
        <f t="shared" si="71"/>
        <v>0</v>
      </c>
      <c r="AG772" s="30"/>
      <c r="AH772" s="30">
        <f t="shared" si="72"/>
        <v>0</v>
      </c>
    </row>
    <row r="773" spans="1:34" x14ac:dyDescent="0.35">
      <c r="A773" t="s">
        <v>955</v>
      </c>
      <c r="B773" s="23">
        <v>8470530</v>
      </c>
      <c r="C773" t="s">
        <v>325</v>
      </c>
      <c r="D773" s="23">
        <v>428200</v>
      </c>
      <c r="E773" s="5" t="s">
        <v>321</v>
      </c>
      <c r="F773" t="s">
        <v>1408</v>
      </c>
      <c r="M773" s="8" t="s">
        <v>329</v>
      </c>
      <c r="N773" s="8" t="s">
        <v>330</v>
      </c>
      <c r="O773" s="8" t="s">
        <v>22</v>
      </c>
      <c r="P773" s="9" t="s">
        <v>23</v>
      </c>
      <c r="AB773" s="20">
        <v>121896</v>
      </c>
      <c r="AC773" s="20">
        <v>210685.18</v>
      </c>
      <c r="AD773" s="30">
        <f t="shared" si="70"/>
        <v>0</v>
      </c>
      <c r="AE773" s="30"/>
      <c r="AF773" s="30">
        <f t="shared" si="71"/>
        <v>0</v>
      </c>
      <c r="AG773" s="30"/>
      <c r="AH773" s="30">
        <f t="shared" si="72"/>
        <v>0</v>
      </c>
    </row>
    <row r="774" spans="1:34" x14ac:dyDescent="0.35">
      <c r="A774" t="s">
        <v>955</v>
      </c>
      <c r="B774" s="23">
        <v>8470530</v>
      </c>
      <c r="C774" t="s">
        <v>325</v>
      </c>
      <c r="D774" s="23">
        <v>430330</v>
      </c>
      <c r="E774" s="5" t="s">
        <v>378</v>
      </c>
      <c r="F774" t="s">
        <v>1937</v>
      </c>
      <c r="M774" s="8" t="s">
        <v>311</v>
      </c>
      <c r="N774" s="8" t="s">
        <v>312</v>
      </c>
      <c r="O774" s="8" t="s">
        <v>22</v>
      </c>
      <c r="P774" s="9" t="s">
        <v>23</v>
      </c>
      <c r="AB774" s="20">
        <v>164187.5</v>
      </c>
      <c r="AC774" s="20">
        <v>0</v>
      </c>
      <c r="AD774" s="30">
        <f t="shared" si="70"/>
        <v>0</v>
      </c>
      <c r="AE774" s="30"/>
      <c r="AF774" s="30">
        <f t="shared" si="71"/>
        <v>0</v>
      </c>
      <c r="AG774" s="30"/>
      <c r="AH774" s="30">
        <f t="shared" si="72"/>
        <v>0</v>
      </c>
    </row>
    <row r="775" spans="1:34" x14ac:dyDescent="0.35">
      <c r="A775" t="s">
        <v>955</v>
      </c>
      <c r="B775" s="23">
        <v>8470530</v>
      </c>
      <c r="C775" t="s">
        <v>325</v>
      </c>
      <c r="D775" s="23">
        <v>432170</v>
      </c>
      <c r="E775" s="5" t="s">
        <v>389</v>
      </c>
      <c r="F775" t="s">
        <v>1934</v>
      </c>
      <c r="M775" s="8" t="s">
        <v>335</v>
      </c>
      <c r="N775" s="8" t="s">
        <v>336</v>
      </c>
      <c r="O775" s="8" t="s">
        <v>22</v>
      </c>
      <c r="P775" s="9" t="s">
        <v>23</v>
      </c>
      <c r="AB775" s="20">
        <v>19230</v>
      </c>
      <c r="AC775" s="20">
        <v>0</v>
      </c>
      <c r="AD775" s="30">
        <f t="shared" si="70"/>
        <v>0</v>
      </c>
      <c r="AE775" s="30"/>
      <c r="AF775" s="30">
        <f t="shared" si="71"/>
        <v>0</v>
      </c>
      <c r="AG775" s="30"/>
      <c r="AH775" s="30">
        <f t="shared" si="72"/>
        <v>0</v>
      </c>
    </row>
    <row r="776" spans="1:34" x14ac:dyDescent="0.35">
      <c r="A776" t="s">
        <v>955</v>
      </c>
      <c r="B776" s="23">
        <v>8470530</v>
      </c>
      <c r="C776" t="s">
        <v>325</v>
      </c>
      <c r="D776" s="23">
        <v>432170</v>
      </c>
      <c r="E776" s="5" t="s">
        <v>389</v>
      </c>
      <c r="F776" t="s">
        <v>1399</v>
      </c>
      <c r="M776" s="8" t="s">
        <v>311</v>
      </c>
      <c r="N776" s="8" t="s">
        <v>312</v>
      </c>
      <c r="O776" s="8" t="s">
        <v>22</v>
      </c>
      <c r="P776" s="9" t="s">
        <v>23</v>
      </c>
      <c r="AB776" s="20">
        <v>130002.78</v>
      </c>
      <c r="AC776" s="20">
        <v>44300</v>
      </c>
      <c r="AD776" s="30">
        <f t="shared" si="70"/>
        <v>0</v>
      </c>
      <c r="AE776" s="30"/>
      <c r="AF776" s="30">
        <f t="shared" si="71"/>
        <v>0</v>
      </c>
      <c r="AG776" s="30"/>
      <c r="AH776" s="30">
        <f t="shared" si="72"/>
        <v>0</v>
      </c>
    </row>
    <row r="777" spans="1:34" x14ac:dyDescent="0.35">
      <c r="A777" t="s">
        <v>955</v>
      </c>
      <c r="B777" s="23">
        <v>8470530</v>
      </c>
      <c r="C777" t="s">
        <v>325</v>
      </c>
      <c r="D777" s="23">
        <v>432690</v>
      </c>
      <c r="E777" s="5" t="s">
        <v>141</v>
      </c>
      <c r="F777" t="s">
        <v>1927</v>
      </c>
      <c r="M777" s="8" t="s">
        <v>329</v>
      </c>
      <c r="N777" s="8" t="s">
        <v>330</v>
      </c>
      <c r="O777" s="8" t="s">
        <v>22</v>
      </c>
      <c r="P777" s="9" t="s">
        <v>23</v>
      </c>
      <c r="AB777" s="20">
        <v>600</v>
      </c>
      <c r="AC777" s="20">
        <v>0</v>
      </c>
      <c r="AD777" s="30">
        <f t="shared" si="70"/>
        <v>0</v>
      </c>
      <c r="AE777" s="30"/>
      <c r="AF777" s="30">
        <f t="shared" si="71"/>
        <v>0</v>
      </c>
      <c r="AG777" s="30"/>
      <c r="AH777" s="30">
        <f t="shared" si="72"/>
        <v>0</v>
      </c>
    </row>
    <row r="778" spans="1:34" x14ac:dyDescent="0.35">
      <c r="A778" t="s">
        <v>955</v>
      </c>
      <c r="B778" s="23">
        <v>8470530</v>
      </c>
      <c r="C778" t="s">
        <v>325</v>
      </c>
      <c r="D778" s="23">
        <v>435310</v>
      </c>
      <c r="E778" s="5" t="s">
        <v>92</v>
      </c>
      <c r="F778" t="s">
        <v>1928</v>
      </c>
      <c r="M778" s="8" t="s">
        <v>329</v>
      </c>
      <c r="N778" s="8" t="s">
        <v>330</v>
      </c>
      <c r="O778" s="8" t="s">
        <v>22</v>
      </c>
      <c r="P778" s="9" t="s">
        <v>23</v>
      </c>
      <c r="AB778" s="20">
        <v>19106.099999999999</v>
      </c>
      <c r="AC778" s="20">
        <v>0</v>
      </c>
      <c r="AD778" s="30">
        <f t="shared" si="70"/>
        <v>0</v>
      </c>
      <c r="AE778" s="30"/>
      <c r="AF778" s="30">
        <f t="shared" si="71"/>
        <v>0</v>
      </c>
      <c r="AG778" s="30"/>
      <c r="AH778" s="30">
        <f t="shared" si="72"/>
        <v>0</v>
      </c>
    </row>
    <row r="779" spans="1:34" x14ac:dyDescent="0.35">
      <c r="A779" t="s">
        <v>955</v>
      </c>
      <c r="B779" s="23">
        <v>8470530</v>
      </c>
      <c r="C779" t="s">
        <v>325</v>
      </c>
      <c r="D779" s="23">
        <v>435310</v>
      </c>
      <c r="E779" s="5" t="s">
        <v>92</v>
      </c>
      <c r="F779" t="s">
        <v>1935</v>
      </c>
      <c r="M779" s="8" t="s">
        <v>335</v>
      </c>
      <c r="N779" s="8" t="s">
        <v>336</v>
      </c>
      <c r="O779" s="8" t="s">
        <v>22</v>
      </c>
      <c r="P779" s="9" t="s">
        <v>23</v>
      </c>
      <c r="AB779" s="20">
        <v>5635.6</v>
      </c>
      <c r="AC779" s="20">
        <v>0</v>
      </c>
      <c r="AD779" s="30">
        <f t="shared" si="70"/>
        <v>0</v>
      </c>
      <c r="AE779" s="30"/>
      <c r="AF779" s="30">
        <f t="shared" si="71"/>
        <v>0</v>
      </c>
      <c r="AG779" s="30"/>
      <c r="AH779" s="30">
        <f t="shared" si="72"/>
        <v>0</v>
      </c>
    </row>
    <row r="780" spans="1:34" x14ac:dyDescent="0.35">
      <c r="A780" t="s">
        <v>955</v>
      </c>
      <c r="B780" s="23">
        <v>8470530</v>
      </c>
      <c r="C780" t="s">
        <v>325</v>
      </c>
      <c r="D780" s="23">
        <v>435310</v>
      </c>
      <c r="E780" s="5" t="s">
        <v>92</v>
      </c>
      <c r="F780" t="s">
        <v>1939</v>
      </c>
      <c r="M780" s="8" t="s">
        <v>311</v>
      </c>
      <c r="N780" s="8" t="s">
        <v>312</v>
      </c>
      <c r="O780" s="8" t="s">
        <v>22</v>
      </c>
      <c r="P780" s="9" t="s">
        <v>23</v>
      </c>
      <c r="AB780" s="20">
        <v>581</v>
      </c>
      <c r="AC780" s="20">
        <v>0</v>
      </c>
      <c r="AD780" s="30">
        <f t="shared" si="70"/>
        <v>0</v>
      </c>
      <c r="AE780" s="30"/>
      <c r="AF780" s="30">
        <f t="shared" si="71"/>
        <v>0</v>
      </c>
      <c r="AG780" s="30"/>
      <c r="AH780" s="30">
        <f t="shared" si="72"/>
        <v>0</v>
      </c>
    </row>
    <row r="781" spans="1:34" x14ac:dyDescent="0.35">
      <c r="A781" t="s">
        <v>955</v>
      </c>
      <c r="B781" s="23">
        <v>8470530</v>
      </c>
      <c r="C781" t="s">
        <v>325</v>
      </c>
      <c r="D781" s="23">
        <v>435508</v>
      </c>
      <c r="E781" s="5" t="s">
        <v>147</v>
      </c>
      <c r="F781" t="s">
        <v>1929</v>
      </c>
      <c r="M781" s="8" t="s">
        <v>329</v>
      </c>
      <c r="N781" s="8" t="s">
        <v>330</v>
      </c>
      <c r="O781" s="8" t="s">
        <v>22</v>
      </c>
      <c r="P781" s="9" t="s">
        <v>23</v>
      </c>
      <c r="AB781" s="20">
        <v>1022481.3</v>
      </c>
      <c r="AC781" s="20">
        <v>0</v>
      </c>
      <c r="AD781" s="30">
        <f t="shared" si="70"/>
        <v>0</v>
      </c>
      <c r="AE781" s="30"/>
      <c r="AF781" s="30">
        <f t="shared" si="71"/>
        <v>0</v>
      </c>
      <c r="AG781" s="30"/>
      <c r="AH781" s="30">
        <f t="shared" si="72"/>
        <v>0</v>
      </c>
    </row>
    <row r="782" spans="1:34" x14ac:dyDescent="0.35">
      <c r="A782" t="s">
        <v>955</v>
      </c>
      <c r="B782" s="23">
        <v>8470530</v>
      </c>
      <c r="C782" t="s">
        <v>325</v>
      </c>
      <c r="D782" s="23">
        <v>435510</v>
      </c>
      <c r="E782" s="5" t="s">
        <v>6129</v>
      </c>
      <c r="F782" t="s">
        <v>1385</v>
      </c>
      <c r="M782" s="8" t="s">
        <v>329</v>
      </c>
      <c r="N782" s="8" t="s">
        <v>330</v>
      </c>
      <c r="O782" s="8" t="s">
        <v>22</v>
      </c>
      <c r="P782" s="9" t="s">
        <v>23</v>
      </c>
      <c r="AB782" s="20">
        <v>94849.15</v>
      </c>
      <c r="AC782" s="20">
        <v>280604.45</v>
      </c>
      <c r="AD782" s="30">
        <f t="shared" si="70"/>
        <v>0</v>
      </c>
      <c r="AE782" s="30"/>
      <c r="AF782" s="30">
        <f t="shared" si="71"/>
        <v>0</v>
      </c>
      <c r="AG782" s="30"/>
      <c r="AH782" s="30">
        <f t="shared" si="72"/>
        <v>0</v>
      </c>
    </row>
    <row r="783" spans="1:34" x14ac:dyDescent="0.35">
      <c r="A783" t="s">
        <v>955</v>
      </c>
      <c r="B783" s="23">
        <v>8470530</v>
      </c>
      <c r="C783" t="s">
        <v>325</v>
      </c>
      <c r="D783" s="23">
        <v>435510</v>
      </c>
      <c r="E783" s="5" t="s">
        <v>6129</v>
      </c>
      <c r="F783" t="s">
        <v>1383</v>
      </c>
      <c r="M783" s="8" t="s">
        <v>335</v>
      </c>
      <c r="N783" s="8" t="s">
        <v>336</v>
      </c>
      <c r="O783" s="8" t="s">
        <v>22</v>
      </c>
      <c r="P783" s="9" t="s">
        <v>23</v>
      </c>
      <c r="AB783" s="20">
        <v>718223.91</v>
      </c>
      <c r="AC783" s="20">
        <v>1077934.99</v>
      </c>
      <c r="AD783" s="30">
        <f t="shared" si="70"/>
        <v>0</v>
      </c>
      <c r="AE783" s="30"/>
      <c r="AF783" s="30">
        <f t="shared" si="71"/>
        <v>0</v>
      </c>
      <c r="AG783" s="30"/>
      <c r="AH783" s="30">
        <f t="shared" si="72"/>
        <v>0</v>
      </c>
    </row>
    <row r="784" spans="1:34" x14ac:dyDescent="0.35">
      <c r="A784" t="s">
        <v>955</v>
      </c>
      <c r="B784" s="23">
        <v>8470530</v>
      </c>
      <c r="C784" t="s">
        <v>325</v>
      </c>
      <c r="D784" s="23">
        <v>435740</v>
      </c>
      <c r="E784" s="5" t="s">
        <v>400</v>
      </c>
      <c r="F784" t="s">
        <v>1940</v>
      </c>
      <c r="M784" s="8" t="s">
        <v>311</v>
      </c>
      <c r="N784" s="8" t="s">
        <v>312</v>
      </c>
      <c r="O784" s="8" t="s">
        <v>22</v>
      </c>
      <c r="P784" s="9" t="s">
        <v>23</v>
      </c>
      <c r="AB784" s="20">
        <v>1732.58</v>
      </c>
      <c r="AC784" s="20">
        <v>0</v>
      </c>
      <c r="AD784" s="30">
        <f t="shared" si="70"/>
        <v>0</v>
      </c>
      <c r="AE784" s="30"/>
      <c r="AF784" s="30">
        <f t="shared" si="71"/>
        <v>0</v>
      </c>
      <c r="AG784" s="30"/>
      <c r="AH784" s="30">
        <f t="shared" si="72"/>
        <v>0</v>
      </c>
    </row>
    <row r="785" spans="1:34" x14ac:dyDescent="0.35">
      <c r="A785" t="s">
        <v>955</v>
      </c>
      <c r="B785" s="23">
        <v>8470530</v>
      </c>
      <c r="C785" t="s">
        <v>325</v>
      </c>
      <c r="D785" s="27">
        <v>492200</v>
      </c>
      <c r="E785" s="5" t="s">
        <v>874</v>
      </c>
      <c r="F785" t="s">
        <v>1372</v>
      </c>
      <c r="M785" s="8" t="s">
        <v>311</v>
      </c>
      <c r="N785" s="8" t="s">
        <v>312</v>
      </c>
      <c r="O785" s="8" t="s">
        <v>864</v>
      </c>
      <c r="P785" s="9" t="s">
        <v>863</v>
      </c>
      <c r="AB785" s="20">
        <v>292948.15000000002</v>
      </c>
      <c r="AC785" s="20">
        <v>563642</v>
      </c>
      <c r="AD785" s="30">
        <f t="shared" si="70"/>
        <v>0</v>
      </c>
      <c r="AE785" s="30"/>
      <c r="AF785" s="30">
        <f t="shared" si="71"/>
        <v>0</v>
      </c>
      <c r="AG785" s="30"/>
      <c r="AH785" s="30">
        <f t="shared" si="72"/>
        <v>0</v>
      </c>
    </row>
    <row r="786" spans="1:34" x14ac:dyDescent="0.35">
      <c r="A786" t="s">
        <v>955</v>
      </c>
      <c r="B786" s="23">
        <v>8470530</v>
      </c>
      <c r="C786" t="s">
        <v>325</v>
      </c>
      <c r="D786" s="27">
        <v>492316</v>
      </c>
      <c r="E786" s="5" t="s">
        <v>138</v>
      </c>
      <c r="F786" t="s">
        <v>1803</v>
      </c>
      <c r="M786" s="8" t="s">
        <v>335</v>
      </c>
      <c r="N786" s="8" t="s">
        <v>336</v>
      </c>
      <c r="O786" s="8" t="s">
        <v>864</v>
      </c>
      <c r="P786" s="9" t="s">
        <v>863</v>
      </c>
      <c r="AB786" s="20">
        <v>6400</v>
      </c>
      <c r="AC786" s="20">
        <v>0</v>
      </c>
      <c r="AD786" s="30">
        <f t="shared" si="70"/>
        <v>0</v>
      </c>
      <c r="AE786" s="30"/>
      <c r="AF786" s="30">
        <f t="shared" si="71"/>
        <v>0</v>
      </c>
      <c r="AG786" s="30"/>
      <c r="AH786" s="30">
        <f t="shared" si="72"/>
        <v>0</v>
      </c>
    </row>
    <row r="787" spans="1:34" x14ac:dyDescent="0.35">
      <c r="A787" t="s">
        <v>951</v>
      </c>
      <c r="B787" s="23">
        <v>8470620</v>
      </c>
      <c r="C787" t="s">
        <v>416</v>
      </c>
      <c r="D787" s="23">
        <v>435310</v>
      </c>
      <c r="E787" s="5" t="s">
        <v>92</v>
      </c>
      <c r="F787" t="s">
        <v>1851</v>
      </c>
      <c r="M787" s="8" t="s">
        <v>20</v>
      </c>
      <c r="N787" s="8" t="s">
        <v>21</v>
      </c>
      <c r="O787" s="8" t="s">
        <v>22</v>
      </c>
      <c r="P787" s="9" t="s">
        <v>23</v>
      </c>
      <c r="AB787" s="20">
        <v>-91.83</v>
      </c>
      <c r="AC787" s="20">
        <v>0</v>
      </c>
      <c r="AD787" s="30">
        <f t="shared" si="70"/>
        <v>0</v>
      </c>
      <c r="AE787" s="30"/>
      <c r="AF787" s="30">
        <f t="shared" si="71"/>
        <v>0</v>
      </c>
      <c r="AG787" s="30"/>
      <c r="AH787" s="30">
        <f t="shared" si="72"/>
        <v>0</v>
      </c>
    </row>
    <row r="788" spans="1:34" x14ac:dyDescent="0.35">
      <c r="A788" t="s">
        <v>951</v>
      </c>
      <c r="B788" s="23">
        <v>8470620</v>
      </c>
      <c r="C788" t="s">
        <v>416</v>
      </c>
      <c r="D788" s="27">
        <v>492316</v>
      </c>
      <c r="E788" s="5" t="s">
        <v>138</v>
      </c>
      <c r="F788" t="s">
        <v>1796</v>
      </c>
      <c r="M788" s="8" t="s">
        <v>20</v>
      </c>
      <c r="N788" s="8" t="s">
        <v>21</v>
      </c>
      <c r="O788" s="8" t="s">
        <v>864</v>
      </c>
      <c r="P788" s="9" t="s">
        <v>863</v>
      </c>
      <c r="AB788" s="20">
        <v>78000</v>
      </c>
      <c r="AC788" s="20">
        <v>0</v>
      </c>
      <c r="AD788" s="30">
        <f t="shared" si="70"/>
        <v>0</v>
      </c>
      <c r="AE788" s="30"/>
      <c r="AF788" s="30">
        <f t="shared" si="71"/>
        <v>0</v>
      </c>
      <c r="AG788" s="30"/>
      <c r="AH788" s="30">
        <f t="shared" si="72"/>
        <v>0</v>
      </c>
    </row>
    <row r="789" spans="1:34" x14ac:dyDescent="0.35">
      <c r="A789" t="s">
        <v>951</v>
      </c>
      <c r="B789" s="23">
        <v>8470620</v>
      </c>
      <c r="C789" t="s">
        <v>416</v>
      </c>
      <c r="D789" s="27">
        <v>495140</v>
      </c>
      <c r="E789" s="5" t="s">
        <v>882</v>
      </c>
      <c r="F789" t="s">
        <v>1797</v>
      </c>
      <c r="M789" s="8" t="s">
        <v>20</v>
      </c>
      <c r="N789" s="8" t="s">
        <v>21</v>
      </c>
      <c r="O789" s="8" t="s">
        <v>864</v>
      </c>
      <c r="P789" s="9" t="s">
        <v>863</v>
      </c>
      <c r="AB789" s="20">
        <v>46200</v>
      </c>
      <c r="AC789" s="20">
        <v>0</v>
      </c>
      <c r="AD789" s="30">
        <f t="shared" si="70"/>
        <v>0</v>
      </c>
      <c r="AE789" s="30"/>
      <c r="AF789" s="30">
        <f t="shared" si="71"/>
        <v>0</v>
      </c>
      <c r="AG789" s="30"/>
      <c r="AH789" s="30">
        <f t="shared" si="72"/>
        <v>0</v>
      </c>
    </row>
    <row r="790" spans="1:34" x14ac:dyDescent="0.35">
      <c r="A790" t="s">
        <v>965</v>
      </c>
      <c r="B790" s="23">
        <v>8470720</v>
      </c>
      <c r="C790" t="s">
        <v>434</v>
      </c>
      <c r="D790" s="23">
        <v>421100</v>
      </c>
      <c r="E790" s="5" t="s">
        <v>339</v>
      </c>
      <c r="F790" t="s">
        <v>1852</v>
      </c>
      <c r="M790" s="8" t="s">
        <v>20</v>
      </c>
      <c r="N790" s="8" t="s">
        <v>21</v>
      </c>
      <c r="O790" s="8" t="s">
        <v>22</v>
      </c>
      <c r="P790" s="9" t="s">
        <v>23</v>
      </c>
      <c r="AB790" s="20">
        <v>20805.490000000002</v>
      </c>
      <c r="AC790" s="20">
        <v>0</v>
      </c>
      <c r="AD790" s="30">
        <f t="shared" si="70"/>
        <v>0</v>
      </c>
      <c r="AE790" s="30"/>
      <c r="AF790" s="30">
        <f t="shared" si="71"/>
        <v>0</v>
      </c>
      <c r="AG790" s="30"/>
      <c r="AH790" s="30">
        <f t="shared" si="72"/>
        <v>0</v>
      </c>
    </row>
    <row r="791" spans="1:34" x14ac:dyDescent="0.35">
      <c r="A791" t="s">
        <v>965</v>
      </c>
      <c r="B791" s="23">
        <v>8470730</v>
      </c>
      <c r="C791" t="s">
        <v>442</v>
      </c>
      <c r="D791" s="23">
        <v>425100</v>
      </c>
      <c r="E791" s="5" t="s">
        <v>79</v>
      </c>
      <c r="F791" t="s">
        <v>1853</v>
      </c>
      <c r="M791" s="8" t="s">
        <v>20</v>
      </c>
      <c r="N791" s="8" t="s">
        <v>21</v>
      </c>
      <c r="O791" s="8" t="s">
        <v>22</v>
      </c>
      <c r="P791" s="9" t="s">
        <v>23</v>
      </c>
      <c r="AB791" s="20">
        <v>3363.4</v>
      </c>
      <c r="AC791" s="20">
        <v>0</v>
      </c>
      <c r="AD791" s="30">
        <f t="shared" si="70"/>
        <v>0</v>
      </c>
      <c r="AE791" s="30"/>
      <c r="AF791" s="30">
        <f t="shared" si="71"/>
        <v>0</v>
      </c>
      <c r="AG791" s="30"/>
      <c r="AH791" s="30">
        <f t="shared" si="72"/>
        <v>0</v>
      </c>
    </row>
    <row r="792" spans="1:34" x14ac:dyDescent="0.35">
      <c r="A792" t="s">
        <v>965</v>
      </c>
      <c r="B792" s="23">
        <v>8470730</v>
      </c>
      <c r="C792" t="s">
        <v>442</v>
      </c>
      <c r="D792" s="23">
        <v>427100</v>
      </c>
      <c r="E792" s="5" t="s">
        <v>86</v>
      </c>
      <c r="F792" t="s">
        <v>1855</v>
      </c>
      <c r="M792" s="8" t="s">
        <v>20</v>
      </c>
      <c r="N792" s="8" t="s">
        <v>21</v>
      </c>
      <c r="O792" s="8" t="s">
        <v>22</v>
      </c>
      <c r="P792" s="9" t="s">
        <v>23</v>
      </c>
      <c r="AB792" s="20">
        <v>12488.34</v>
      </c>
      <c r="AC792" s="20">
        <v>0</v>
      </c>
      <c r="AD792" s="30">
        <f t="shared" si="70"/>
        <v>0</v>
      </c>
      <c r="AE792" s="30"/>
      <c r="AF792" s="30">
        <f t="shared" si="71"/>
        <v>0</v>
      </c>
      <c r="AG792" s="30"/>
      <c r="AH792" s="30">
        <f t="shared" si="72"/>
        <v>0</v>
      </c>
    </row>
    <row r="793" spans="1:34" x14ac:dyDescent="0.35">
      <c r="A793" t="s">
        <v>952</v>
      </c>
      <c r="B793" s="23">
        <v>8470810</v>
      </c>
      <c r="C793" t="s">
        <v>452</v>
      </c>
      <c r="D793" s="23">
        <v>426220</v>
      </c>
      <c r="E793" s="5" t="s">
        <v>350</v>
      </c>
      <c r="F793" t="s">
        <v>1857</v>
      </c>
      <c r="M793" s="8" t="s">
        <v>20</v>
      </c>
      <c r="N793" s="8" t="s">
        <v>21</v>
      </c>
      <c r="O793" s="8" t="s">
        <v>22</v>
      </c>
      <c r="P793" s="9" t="s">
        <v>23</v>
      </c>
      <c r="AB793" s="20">
        <v>51199.54</v>
      </c>
      <c r="AC793" s="20">
        <v>0</v>
      </c>
      <c r="AD793" s="30">
        <f t="shared" si="70"/>
        <v>0</v>
      </c>
      <c r="AE793" s="30"/>
      <c r="AF793" s="30">
        <f t="shared" si="71"/>
        <v>0</v>
      </c>
      <c r="AG793" s="30"/>
      <c r="AH793" s="30">
        <f t="shared" si="72"/>
        <v>0</v>
      </c>
    </row>
    <row r="794" spans="1:34" x14ac:dyDescent="0.35">
      <c r="A794" t="s">
        <v>952</v>
      </c>
      <c r="B794" s="23">
        <v>8470810</v>
      </c>
      <c r="C794" t="s">
        <v>452</v>
      </c>
      <c r="D794" s="23">
        <v>432120</v>
      </c>
      <c r="E794" s="5" t="s">
        <v>382</v>
      </c>
      <c r="F794" t="s">
        <v>1858</v>
      </c>
      <c r="M794" s="8" t="s">
        <v>20</v>
      </c>
      <c r="N794" s="8" t="s">
        <v>21</v>
      </c>
      <c r="O794" s="8" t="s">
        <v>22</v>
      </c>
      <c r="P794" s="9" t="s">
        <v>23</v>
      </c>
      <c r="AB794" s="20">
        <v>161848</v>
      </c>
      <c r="AC794" s="20">
        <v>0</v>
      </c>
      <c r="AD794" s="30">
        <f t="shared" si="70"/>
        <v>0</v>
      </c>
      <c r="AE794" s="30"/>
      <c r="AF794" s="30">
        <f t="shared" si="71"/>
        <v>0</v>
      </c>
      <c r="AG794" s="30"/>
      <c r="AH794" s="30">
        <f t="shared" si="72"/>
        <v>0</v>
      </c>
    </row>
    <row r="795" spans="1:34" x14ac:dyDescent="0.35">
      <c r="A795" t="s">
        <v>952</v>
      </c>
      <c r="B795" s="23">
        <v>8470810</v>
      </c>
      <c r="C795" t="s">
        <v>452</v>
      </c>
      <c r="D795" s="27">
        <v>495140</v>
      </c>
      <c r="E795" s="5" t="s">
        <v>882</v>
      </c>
      <c r="F795" t="s">
        <v>1798</v>
      </c>
      <c r="M795" s="8" t="s">
        <v>20</v>
      </c>
      <c r="N795" s="8" t="s">
        <v>21</v>
      </c>
      <c r="O795" s="8" t="s">
        <v>864</v>
      </c>
      <c r="P795" s="9" t="s">
        <v>863</v>
      </c>
      <c r="AB795" s="20">
        <v>484467.62</v>
      </c>
      <c r="AC795" s="20">
        <v>0</v>
      </c>
      <c r="AD795" s="30">
        <f t="shared" si="70"/>
        <v>0</v>
      </c>
      <c r="AE795" s="30"/>
      <c r="AF795" s="30">
        <f t="shared" si="71"/>
        <v>0</v>
      </c>
      <c r="AG795" s="30"/>
      <c r="AH795" s="30">
        <f t="shared" si="72"/>
        <v>0</v>
      </c>
    </row>
    <row r="796" spans="1:34" x14ac:dyDescent="0.35">
      <c r="A796" t="s">
        <v>953</v>
      </c>
      <c r="B796" s="23">
        <v>8470910</v>
      </c>
      <c r="C796" t="s">
        <v>724</v>
      </c>
      <c r="D796" s="23">
        <v>420900</v>
      </c>
      <c r="E796" s="5" t="s">
        <v>28</v>
      </c>
      <c r="F796" t="s">
        <v>1859</v>
      </c>
      <c r="M796" s="8" t="s">
        <v>20</v>
      </c>
      <c r="N796" s="8" t="s">
        <v>21</v>
      </c>
      <c r="O796" s="8" t="s">
        <v>22</v>
      </c>
      <c r="P796" s="9" t="s">
        <v>23</v>
      </c>
      <c r="AB796" s="20">
        <v>10203.06</v>
      </c>
      <c r="AC796" s="20">
        <v>0</v>
      </c>
      <c r="AD796" s="30">
        <f t="shared" si="70"/>
        <v>0</v>
      </c>
      <c r="AE796" s="30"/>
      <c r="AF796" s="30">
        <f t="shared" si="71"/>
        <v>0</v>
      </c>
      <c r="AG796" s="30"/>
      <c r="AH796" s="30">
        <f t="shared" si="72"/>
        <v>0</v>
      </c>
    </row>
    <row r="797" spans="1:34" x14ac:dyDescent="0.35">
      <c r="A797" t="s">
        <v>963</v>
      </c>
      <c r="B797" s="23">
        <v>8471110</v>
      </c>
      <c r="C797" t="s">
        <v>719</v>
      </c>
      <c r="D797" s="23">
        <v>421000</v>
      </c>
      <c r="E797" s="5" t="s">
        <v>31</v>
      </c>
      <c r="F797" t="s">
        <v>1275</v>
      </c>
      <c r="M797" s="8" t="s">
        <v>20</v>
      </c>
      <c r="N797" s="8" t="s">
        <v>21</v>
      </c>
      <c r="O797" s="8" t="s">
        <v>22</v>
      </c>
      <c r="P797" s="9" t="s">
        <v>23</v>
      </c>
      <c r="AB797" s="20">
        <v>8270</v>
      </c>
      <c r="AC797" s="20">
        <v>398168.96</v>
      </c>
      <c r="AD797" s="30">
        <f t="shared" si="70"/>
        <v>0</v>
      </c>
      <c r="AE797" s="30"/>
      <c r="AF797" s="30">
        <f t="shared" si="71"/>
        <v>0</v>
      </c>
      <c r="AG797" s="30"/>
      <c r="AH797" s="30">
        <f t="shared" si="72"/>
        <v>0</v>
      </c>
    </row>
    <row r="798" spans="1:34" x14ac:dyDescent="0.35">
      <c r="A798" t="s">
        <v>963</v>
      </c>
      <c r="B798" s="23">
        <v>8471110</v>
      </c>
      <c r="C798" t="s">
        <v>719</v>
      </c>
      <c r="D798" s="23">
        <v>425510</v>
      </c>
      <c r="E798" s="5" t="s">
        <v>37</v>
      </c>
      <c r="F798" t="s">
        <v>1872</v>
      </c>
      <c r="M798" s="8" t="s">
        <v>20</v>
      </c>
      <c r="N798" s="8" t="s">
        <v>21</v>
      </c>
      <c r="O798" s="8" t="s">
        <v>22</v>
      </c>
      <c r="P798" s="9" t="s">
        <v>23</v>
      </c>
      <c r="AB798" s="20">
        <v>2050</v>
      </c>
      <c r="AC798" s="20">
        <v>0</v>
      </c>
      <c r="AD798" s="30">
        <f t="shared" si="70"/>
        <v>0</v>
      </c>
      <c r="AE798" s="30"/>
      <c r="AF798" s="30">
        <f t="shared" si="71"/>
        <v>0</v>
      </c>
      <c r="AG798" s="30"/>
      <c r="AH798" s="30">
        <f t="shared" si="72"/>
        <v>0</v>
      </c>
    </row>
    <row r="799" spans="1:34" x14ac:dyDescent="0.35">
      <c r="A799" t="s">
        <v>963</v>
      </c>
      <c r="B799" s="23">
        <v>8471110</v>
      </c>
      <c r="C799" t="s">
        <v>719</v>
      </c>
      <c r="D799" s="23">
        <v>425770</v>
      </c>
      <c r="E799" s="5" t="s">
        <v>132</v>
      </c>
      <c r="F799" t="s">
        <v>1873</v>
      </c>
      <c r="M799" s="8" t="s">
        <v>20</v>
      </c>
      <c r="N799" s="8" t="s">
        <v>21</v>
      </c>
      <c r="O799" s="8" t="s">
        <v>22</v>
      </c>
      <c r="P799" s="9" t="s">
        <v>23</v>
      </c>
      <c r="AB799" s="20">
        <v>32435</v>
      </c>
      <c r="AC799" s="20">
        <v>0</v>
      </c>
      <c r="AD799" s="30">
        <f t="shared" si="70"/>
        <v>0</v>
      </c>
      <c r="AE799" s="30"/>
      <c r="AF799" s="30">
        <f t="shared" si="71"/>
        <v>0</v>
      </c>
      <c r="AG799" s="30"/>
      <c r="AH799" s="30">
        <f t="shared" si="72"/>
        <v>0</v>
      </c>
    </row>
    <row r="800" spans="1:34" x14ac:dyDescent="0.35">
      <c r="A800" t="s">
        <v>963</v>
      </c>
      <c r="B800" s="23">
        <v>8471110</v>
      </c>
      <c r="C800" t="s">
        <v>719</v>
      </c>
      <c r="D800" s="23">
        <v>426610</v>
      </c>
      <c r="E800" s="5" t="s">
        <v>43</v>
      </c>
      <c r="F800" t="s">
        <v>1874</v>
      </c>
      <c r="M800" s="8" t="s">
        <v>20</v>
      </c>
      <c r="N800" s="8" t="s">
        <v>21</v>
      </c>
      <c r="O800" s="8" t="s">
        <v>22</v>
      </c>
      <c r="P800" s="9" t="s">
        <v>23</v>
      </c>
      <c r="AB800" s="20">
        <v>20131.72</v>
      </c>
      <c r="AC800" s="20">
        <v>0</v>
      </c>
      <c r="AD800" s="30">
        <f t="shared" si="70"/>
        <v>0</v>
      </c>
      <c r="AE800" s="30"/>
      <c r="AF800" s="30">
        <f t="shared" si="71"/>
        <v>0</v>
      </c>
      <c r="AG800" s="30"/>
      <c r="AH800" s="30">
        <f t="shared" si="72"/>
        <v>0</v>
      </c>
    </row>
    <row r="801" spans="1:34" x14ac:dyDescent="0.35">
      <c r="A801" t="s">
        <v>963</v>
      </c>
      <c r="B801" s="23">
        <v>8471110</v>
      </c>
      <c r="C801" t="s">
        <v>719</v>
      </c>
      <c r="D801" s="23">
        <v>435310</v>
      </c>
      <c r="E801" s="5" t="s">
        <v>92</v>
      </c>
      <c r="F801" t="s">
        <v>1265</v>
      </c>
      <c r="M801" s="8" t="s">
        <v>20</v>
      </c>
      <c r="N801" s="8" t="s">
        <v>21</v>
      </c>
      <c r="O801" s="8" t="s">
        <v>22</v>
      </c>
      <c r="P801" s="9" t="s">
        <v>23</v>
      </c>
      <c r="AB801" s="20">
        <v>520.54</v>
      </c>
      <c r="AC801" s="20">
        <v>0</v>
      </c>
      <c r="AD801" s="30">
        <f t="shared" si="70"/>
        <v>0</v>
      </c>
      <c r="AE801" s="30"/>
      <c r="AF801" s="30">
        <f t="shared" si="71"/>
        <v>0</v>
      </c>
      <c r="AG801" s="30"/>
      <c r="AH801" s="30">
        <f t="shared" si="72"/>
        <v>0</v>
      </c>
    </row>
    <row r="802" spans="1:34" x14ac:dyDescent="0.35">
      <c r="A802" t="s">
        <v>963</v>
      </c>
      <c r="B802" s="23">
        <v>8471110</v>
      </c>
      <c r="C802" t="s">
        <v>719</v>
      </c>
      <c r="D802" s="23">
        <v>435508</v>
      </c>
      <c r="E802" s="5" t="s">
        <v>147</v>
      </c>
      <c r="F802" t="s">
        <v>1876</v>
      </c>
      <c r="M802" s="8" t="s">
        <v>20</v>
      </c>
      <c r="N802" s="8" t="s">
        <v>21</v>
      </c>
      <c r="O802" s="8" t="s">
        <v>22</v>
      </c>
      <c r="P802" s="9" t="s">
        <v>23</v>
      </c>
      <c r="AB802" s="20">
        <v>89110.75</v>
      </c>
      <c r="AC802" s="20">
        <v>0</v>
      </c>
      <c r="AD802" s="30">
        <f t="shared" si="70"/>
        <v>0</v>
      </c>
      <c r="AE802" s="30"/>
      <c r="AF802" s="30">
        <f t="shared" si="71"/>
        <v>0</v>
      </c>
      <c r="AG802" s="30"/>
      <c r="AH802" s="30">
        <f t="shared" si="72"/>
        <v>0</v>
      </c>
    </row>
    <row r="803" spans="1:34" x14ac:dyDescent="0.35">
      <c r="A803" t="s">
        <v>963</v>
      </c>
      <c r="B803" s="23">
        <v>8471130</v>
      </c>
      <c r="C803" t="s">
        <v>488</v>
      </c>
      <c r="D803" s="23">
        <v>425900</v>
      </c>
      <c r="E803" s="5" t="s">
        <v>40</v>
      </c>
      <c r="F803" t="s">
        <v>1879</v>
      </c>
      <c r="M803" s="8" t="s">
        <v>20</v>
      </c>
      <c r="N803" s="8" t="s">
        <v>21</v>
      </c>
      <c r="O803" s="8" t="s">
        <v>22</v>
      </c>
      <c r="P803" s="9" t="s">
        <v>23</v>
      </c>
      <c r="AB803" s="20">
        <v>-1019</v>
      </c>
      <c r="AC803" s="20">
        <v>0</v>
      </c>
      <c r="AD803" s="30">
        <f t="shared" si="70"/>
        <v>0</v>
      </c>
      <c r="AE803" s="30"/>
      <c r="AF803" s="30">
        <f t="shared" si="71"/>
        <v>0</v>
      </c>
      <c r="AG803" s="30"/>
      <c r="AH803" s="30">
        <f t="shared" si="72"/>
        <v>0</v>
      </c>
    </row>
    <row r="804" spans="1:34" x14ac:dyDescent="0.35">
      <c r="A804" t="s">
        <v>963</v>
      </c>
      <c r="B804" s="23">
        <v>8471130</v>
      </c>
      <c r="C804" t="s">
        <v>488</v>
      </c>
      <c r="D804" s="23">
        <v>435508</v>
      </c>
      <c r="E804" s="5" t="s">
        <v>147</v>
      </c>
      <c r="F804" t="s">
        <v>1880</v>
      </c>
      <c r="M804" s="8" t="s">
        <v>20</v>
      </c>
      <c r="N804" s="8" t="s">
        <v>21</v>
      </c>
      <c r="O804" s="8" t="s">
        <v>22</v>
      </c>
      <c r="P804" s="9" t="s">
        <v>23</v>
      </c>
      <c r="AB804" s="20">
        <v>18302.900000000001</v>
      </c>
      <c r="AC804" s="20">
        <v>0</v>
      </c>
      <c r="AD804" s="30">
        <f t="shared" si="70"/>
        <v>0</v>
      </c>
      <c r="AE804" s="30"/>
      <c r="AF804" s="30">
        <f t="shared" si="71"/>
        <v>0</v>
      </c>
      <c r="AG804" s="30"/>
      <c r="AH804" s="30">
        <f t="shared" si="72"/>
        <v>0</v>
      </c>
    </row>
    <row r="805" spans="1:34" x14ac:dyDescent="0.35">
      <c r="A805" t="s">
        <v>963</v>
      </c>
      <c r="B805" s="23">
        <v>8471160</v>
      </c>
      <c r="C805" t="s">
        <v>506</v>
      </c>
      <c r="D805" s="23">
        <v>426220</v>
      </c>
      <c r="E805" s="5" t="s">
        <v>350</v>
      </c>
      <c r="F805" t="s">
        <v>1882</v>
      </c>
      <c r="M805" s="8" t="s">
        <v>20</v>
      </c>
      <c r="N805" s="8" t="s">
        <v>21</v>
      </c>
      <c r="O805" s="8" t="s">
        <v>22</v>
      </c>
      <c r="P805" s="9" t="s">
        <v>23</v>
      </c>
      <c r="AB805" s="20">
        <v>25599.77</v>
      </c>
      <c r="AC805" s="20">
        <v>0</v>
      </c>
      <c r="AD805" s="30">
        <f t="shared" si="70"/>
        <v>0</v>
      </c>
      <c r="AE805" s="30"/>
      <c r="AF805" s="30">
        <f t="shared" si="71"/>
        <v>0</v>
      </c>
      <c r="AG805" s="30"/>
      <c r="AH805" s="30">
        <f t="shared" si="72"/>
        <v>0</v>
      </c>
    </row>
    <row r="806" spans="1:34" x14ac:dyDescent="0.35">
      <c r="A806" t="s">
        <v>960</v>
      </c>
      <c r="B806" s="23">
        <v>8471210</v>
      </c>
      <c r="C806" t="s">
        <v>679</v>
      </c>
      <c r="D806" s="23">
        <v>420310</v>
      </c>
      <c r="E806" s="5" t="s">
        <v>327</v>
      </c>
      <c r="F806" t="s">
        <v>1884</v>
      </c>
      <c r="M806" s="8" t="s">
        <v>20</v>
      </c>
      <c r="N806" s="8" t="s">
        <v>21</v>
      </c>
      <c r="O806" s="8" t="s">
        <v>22</v>
      </c>
      <c r="P806" s="9" t="s">
        <v>23</v>
      </c>
      <c r="AB806" s="20">
        <v>3833839.77</v>
      </c>
      <c r="AC806" s="20">
        <v>0</v>
      </c>
      <c r="AD806" s="30">
        <f t="shared" si="70"/>
        <v>0</v>
      </c>
      <c r="AE806" s="30"/>
      <c r="AF806" s="30">
        <f t="shared" si="71"/>
        <v>0</v>
      </c>
      <c r="AG806" s="30"/>
      <c r="AH806" s="30">
        <f t="shared" si="72"/>
        <v>0</v>
      </c>
    </row>
    <row r="807" spans="1:34" x14ac:dyDescent="0.35">
      <c r="A807" t="s">
        <v>960</v>
      </c>
      <c r="B807" s="23">
        <v>8471210</v>
      </c>
      <c r="C807" t="s">
        <v>679</v>
      </c>
      <c r="D807" s="23">
        <v>421100</v>
      </c>
      <c r="E807" s="5" t="s">
        <v>339</v>
      </c>
      <c r="F807" t="s">
        <v>1885</v>
      </c>
      <c r="M807" s="8" t="s">
        <v>20</v>
      </c>
      <c r="N807" s="8" t="s">
        <v>21</v>
      </c>
      <c r="O807" s="8" t="s">
        <v>22</v>
      </c>
      <c r="P807" s="9" t="s">
        <v>23</v>
      </c>
      <c r="AB807" s="20">
        <v>2238547.5499999998</v>
      </c>
      <c r="AC807" s="20">
        <v>0</v>
      </c>
      <c r="AD807" s="30">
        <f t="shared" si="70"/>
        <v>0</v>
      </c>
      <c r="AE807" s="30"/>
      <c r="AF807" s="30">
        <f t="shared" si="71"/>
        <v>0</v>
      </c>
      <c r="AG807" s="30"/>
      <c r="AH807" s="30">
        <f t="shared" si="72"/>
        <v>0</v>
      </c>
    </row>
    <row r="808" spans="1:34" x14ac:dyDescent="0.35">
      <c r="A808" t="s">
        <v>960</v>
      </c>
      <c r="B808" s="23">
        <v>8471210</v>
      </c>
      <c r="C808" t="s">
        <v>679</v>
      </c>
      <c r="D808" s="23">
        <v>421600</v>
      </c>
      <c r="E808" s="5" t="s">
        <v>309</v>
      </c>
      <c r="F808" t="s">
        <v>1886</v>
      </c>
      <c r="M808" s="8" t="s">
        <v>20</v>
      </c>
      <c r="N808" s="8" t="s">
        <v>21</v>
      </c>
      <c r="O808" s="8" t="s">
        <v>22</v>
      </c>
      <c r="P808" s="9" t="s">
        <v>23</v>
      </c>
      <c r="AB808" s="20">
        <v>1227482.3999999999</v>
      </c>
      <c r="AC808" s="20">
        <v>0</v>
      </c>
      <c r="AD808" s="30">
        <f t="shared" si="70"/>
        <v>0</v>
      </c>
      <c r="AE808" s="30"/>
      <c r="AF808" s="30">
        <f t="shared" si="71"/>
        <v>0</v>
      </c>
      <c r="AG808" s="30"/>
      <c r="AH808" s="30">
        <f t="shared" si="72"/>
        <v>0</v>
      </c>
    </row>
    <row r="809" spans="1:34" x14ac:dyDescent="0.35">
      <c r="A809" t="s">
        <v>960</v>
      </c>
      <c r="B809" s="23">
        <v>8471210</v>
      </c>
      <c r="C809" t="s">
        <v>679</v>
      </c>
      <c r="D809" s="23">
        <v>425510</v>
      </c>
      <c r="E809" s="5" t="s">
        <v>37</v>
      </c>
      <c r="F809" t="s">
        <v>1888</v>
      </c>
      <c r="M809" s="8" t="s">
        <v>20</v>
      </c>
      <c r="N809" s="8" t="s">
        <v>21</v>
      </c>
      <c r="O809" s="8" t="s">
        <v>22</v>
      </c>
      <c r="P809" s="9" t="s">
        <v>23</v>
      </c>
      <c r="AB809" s="20">
        <v>74427.62</v>
      </c>
      <c r="AC809" s="20">
        <v>0</v>
      </c>
      <c r="AD809" s="30">
        <f t="shared" si="70"/>
        <v>0</v>
      </c>
      <c r="AE809" s="30"/>
      <c r="AF809" s="30">
        <f t="shared" si="71"/>
        <v>0</v>
      </c>
      <c r="AG809" s="30"/>
      <c r="AH809" s="30">
        <f t="shared" si="72"/>
        <v>0</v>
      </c>
    </row>
    <row r="810" spans="1:34" x14ac:dyDescent="0.35">
      <c r="A810" t="s">
        <v>960</v>
      </c>
      <c r="B810" s="23">
        <v>8471210</v>
      </c>
      <c r="C810" t="s">
        <v>679</v>
      </c>
      <c r="D810" s="23">
        <v>425745</v>
      </c>
      <c r="E810" s="5" t="s">
        <v>112</v>
      </c>
      <c r="F810" t="s">
        <v>1890</v>
      </c>
      <c r="M810" s="8" t="s">
        <v>20</v>
      </c>
      <c r="N810" s="8" t="s">
        <v>21</v>
      </c>
      <c r="O810" s="8" t="s">
        <v>22</v>
      </c>
      <c r="P810" s="9" t="s">
        <v>23</v>
      </c>
      <c r="AB810" s="20">
        <v>191721.42</v>
      </c>
      <c r="AC810" s="20">
        <v>0</v>
      </c>
      <c r="AD810" s="30">
        <f t="shared" si="70"/>
        <v>0</v>
      </c>
      <c r="AE810" s="30"/>
      <c r="AF810" s="30">
        <f t="shared" si="71"/>
        <v>0</v>
      </c>
      <c r="AG810" s="30"/>
      <c r="AH810" s="30">
        <f t="shared" si="72"/>
        <v>0</v>
      </c>
    </row>
    <row r="811" spans="1:34" x14ac:dyDescent="0.35">
      <c r="A811" t="s">
        <v>960</v>
      </c>
      <c r="B811" s="23">
        <v>8471210</v>
      </c>
      <c r="C811" t="s">
        <v>679</v>
      </c>
      <c r="D811" s="23">
        <v>425746</v>
      </c>
      <c r="E811" s="5" t="s">
        <v>548</v>
      </c>
      <c r="F811" t="s">
        <v>1891</v>
      </c>
      <c r="M811" s="8" t="s">
        <v>20</v>
      </c>
      <c r="N811" s="8" t="s">
        <v>21</v>
      </c>
      <c r="O811" s="8" t="s">
        <v>22</v>
      </c>
      <c r="P811" s="9" t="s">
        <v>23</v>
      </c>
      <c r="AB811" s="20">
        <v>7066550.8099999996</v>
      </c>
      <c r="AC811" s="20">
        <v>0</v>
      </c>
      <c r="AD811" s="30">
        <f t="shared" si="70"/>
        <v>0</v>
      </c>
      <c r="AE811" s="30"/>
      <c r="AF811" s="30">
        <f t="shared" si="71"/>
        <v>0</v>
      </c>
      <c r="AG811" s="30"/>
      <c r="AH811" s="30">
        <f t="shared" si="72"/>
        <v>0</v>
      </c>
    </row>
    <row r="812" spans="1:34" x14ac:dyDescent="0.35">
      <c r="A812" t="s">
        <v>960</v>
      </c>
      <c r="B812" s="23">
        <v>8471210</v>
      </c>
      <c r="C812" t="s">
        <v>679</v>
      </c>
      <c r="D812" s="23">
        <v>425747</v>
      </c>
      <c r="E812" s="5" t="s">
        <v>551</v>
      </c>
      <c r="F812" t="s">
        <v>1208</v>
      </c>
      <c r="M812" s="8" t="s">
        <v>20</v>
      </c>
      <c r="N812" s="8" t="s">
        <v>21</v>
      </c>
      <c r="O812" s="8" t="s">
        <v>22</v>
      </c>
      <c r="P812" s="9" t="s">
        <v>23</v>
      </c>
      <c r="AB812" s="20">
        <v>95364264.25</v>
      </c>
      <c r="AC812" s="20">
        <v>0</v>
      </c>
      <c r="AD812" s="30">
        <f t="shared" si="70"/>
        <v>0</v>
      </c>
      <c r="AE812" s="30"/>
      <c r="AF812" s="30">
        <f t="shared" si="71"/>
        <v>0</v>
      </c>
      <c r="AG812" s="30"/>
      <c r="AH812" s="30">
        <f t="shared" si="72"/>
        <v>0</v>
      </c>
    </row>
    <row r="813" spans="1:34" x14ac:dyDescent="0.35">
      <c r="A813" t="s">
        <v>960</v>
      </c>
      <c r="B813" s="23">
        <v>8471210</v>
      </c>
      <c r="C813" t="s">
        <v>679</v>
      </c>
      <c r="D813" s="23">
        <v>425760</v>
      </c>
      <c r="E813" s="5" t="s">
        <v>169</v>
      </c>
      <c r="F813" t="s">
        <v>1893</v>
      </c>
      <c r="M813" s="8" t="s">
        <v>20</v>
      </c>
      <c r="N813" s="8" t="s">
        <v>21</v>
      </c>
      <c r="O813" s="8" t="s">
        <v>22</v>
      </c>
      <c r="P813" s="9" t="s">
        <v>23</v>
      </c>
      <c r="AB813" s="20">
        <v>79226.8</v>
      </c>
      <c r="AC813" s="20">
        <v>0</v>
      </c>
      <c r="AD813" s="30">
        <f t="shared" si="70"/>
        <v>0</v>
      </c>
      <c r="AE813" s="30"/>
      <c r="AF813" s="30">
        <f t="shared" si="71"/>
        <v>0</v>
      </c>
      <c r="AG813" s="30"/>
      <c r="AH813" s="30">
        <f t="shared" si="72"/>
        <v>0</v>
      </c>
    </row>
    <row r="814" spans="1:34" x14ac:dyDescent="0.35">
      <c r="A814" t="s">
        <v>960</v>
      </c>
      <c r="B814" s="23">
        <v>8471210</v>
      </c>
      <c r="C814" t="s">
        <v>679</v>
      </c>
      <c r="D814" s="23">
        <v>425761</v>
      </c>
      <c r="E814" s="5" t="s">
        <v>288</v>
      </c>
      <c r="F814" t="s">
        <v>1894</v>
      </c>
      <c r="M814" s="8" t="s">
        <v>20</v>
      </c>
      <c r="N814" s="8" t="s">
        <v>21</v>
      </c>
      <c r="O814" s="8" t="s">
        <v>22</v>
      </c>
      <c r="P814" s="9" t="s">
        <v>23</v>
      </c>
      <c r="AB814" s="20">
        <v>118148.66</v>
      </c>
      <c r="AC814" s="20">
        <v>0</v>
      </c>
      <c r="AD814" s="30">
        <f t="shared" si="70"/>
        <v>0</v>
      </c>
      <c r="AE814" s="30"/>
      <c r="AF814" s="30">
        <f t="shared" si="71"/>
        <v>0</v>
      </c>
      <c r="AG814" s="30"/>
      <c r="AH814" s="30">
        <f t="shared" si="72"/>
        <v>0</v>
      </c>
    </row>
    <row r="815" spans="1:34" x14ac:dyDescent="0.35">
      <c r="A815" t="s">
        <v>960</v>
      </c>
      <c r="B815" s="23">
        <v>8471210</v>
      </c>
      <c r="C815" t="s">
        <v>679</v>
      </c>
      <c r="D815" s="23">
        <v>426220</v>
      </c>
      <c r="E815" s="5" t="s">
        <v>350</v>
      </c>
      <c r="F815" t="s">
        <v>1895</v>
      </c>
      <c r="M815" s="8" t="s">
        <v>20</v>
      </c>
      <c r="N815" s="8" t="s">
        <v>21</v>
      </c>
      <c r="O815" s="8" t="s">
        <v>22</v>
      </c>
      <c r="P815" s="9" t="s">
        <v>23</v>
      </c>
      <c r="AB815" s="20">
        <v>465240.65</v>
      </c>
      <c r="AC815" s="20">
        <v>0</v>
      </c>
      <c r="AD815" s="30">
        <f t="shared" si="70"/>
        <v>0</v>
      </c>
      <c r="AE815" s="30"/>
      <c r="AF815" s="30">
        <f t="shared" si="71"/>
        <v>0</v>
      </c>
      <c r="AG815" s="30"/>
      <c r="AH815" s="30">
        <f t="shared" si="72"/>
        <v>0</v>
      </c>
    </row>
    <row r="816" spans="1:34" x14ac:dyDescent="0.35">
      <c r="A816" t="s">
        <v>960</v>
      </c>
      <c r="B816" s="23">
        <v>8471210</v>
      </c>
      <c r="C816" t="s">
        <v>679</v>
      </c>
      <c r="D816" s="23">
        <v>426610</v>
      </c>
      <c r="E816" s="5" t="s">
        <v>43</v>
      </c>
      <c r="F816" t="s">
        <v>1201</v>
      </c>
      <c r="M816" s="8" t="s">
        <v>20</v>
      </c>
      <c r="N816" s="8" t="s">
        <v>21</v>
      </c>
      <c r="O816" s="8" t="s">
        <v>22</v>
      </c>
      <c r="P816" s="9" t="s">
        <v>23</v>
      </c>
      <c r="AB816" s="20">
        <v>27966.22</v>
      </c>
      <c r="AC816" s="20">
        <v>5598.91</v>
      </c>
      <c r="AD816" s="30">
        <f t="shared" si="70"/>
        <v>0</v>
      </c>
      <c r="AE816" s="30"/>
      <c r="AF816" s="30">
        <f t="shared" si="71"/>
        <v>0</v>
      </c>
      <c r="AG816" s="30"/>
      <c r="AH816" s="30">
        <f t="shared" si="72"/>
        <v>0</v>
      </c>
    </row>
    <row r="817" spans="1:34" x14ac:dyDescent="0.35">
      <c r="A817" t="s">
        <v>960</v>
      </c>
      <c r="B817" s="23">
        <v>8471210</v>
      </c>
      <c r="C817" t="s">
        <v>679</v>
      </c>
      <c r="D817" s="23">
        <v>426751</v>
      </c>
      <c r="E817" s="5" t="s">
        <v>6130</v>
      </c>
      <c r="F817" t="s">
        <v>1896</v>
      </c>
      <c r="M817" s="8" t="s">
        <v>20</v>
      </c>
      <c r="N817" s="8" t="s">
        <v>21</v>
      </c>
      <c r="O817" s="8" t="s">
        <v>22</v>
      </c>
      <c r="P817" s="9" t="s">
        <v>23</v>
      </c>
      <c r="AB817" s="20">
        <v>115000</v>
      </c>
      <c r="AC817" s="20">
        <v>0</v>
      </c>
      <c r="AD817" s="30">
        <f t="shared" si="70"/>
        <v>0</v>
      </c>
      <c r="AE817" s="30"/>
      <c r="AF817" s="30">
        <f t="shared" si="71"/>
        <v>0</v>
      </c>
      <c r="AG817" s="30"/>
      <c r="AH817" s="30">
        <f t="shared" si="72"/>
        <v>0</v>
      </c>
    </row>
    <row r="818" spans="1:34" x14ac:dyDescent="0.35">
      <c r="A818" t="s">
        <v>960</v>
      </c>
      <c r="B818" s="23">
        <v>8471210</v>
      </c>
      <c r="C818" t="s">
        <v>679</v>
      </c>
      <c r="D818" s="23">
        <v>427200</v>
      </c>
      <c r="E818" s="5" t="s">
        <v>89</v>
      </c>
      <c r="F818" t="s">
        <v>1897</v>
      </c>
      <c r="M818" s="8" t="s">
        <v>20</v>
      </c>
      <c r="N818" s="8" t="s">
        <v>21</v>
      </c>
      <c r="O818" s="8" t="s">
        <v>22</v>
      </c>
      <c r="P818" s="9" t="s">
        <v>23</v>
      </c>
      <c r="AB818" s="20">
        <v>2535</v>
      </c>
      <c r="AC818" s="20">
        <v>0</v>
      </c>
      <c r="AD818" s="30">
        <f t="shared" si="70"/>
        <v>0</v>
      </c>
      <c r="AE818" s="30"/>
      <c r="AF818" s="30">
        <f t="shared" si="71"/>
        <v>0</v>
      </c>
      <c r="AG818" s="30"/>
      <c r="AH818" s="30">
        <f t="shared" si="72"/>
        <v>0</v>
      </c>
    </row>
    <row r="819" spans="1:34" x14ac:dyDescent="0.35">
      <c r="A819" t="s">
        <v>960</v>
      </c>
      <c r="B819" s="23">
        <v>8471210</v>
      </c>
      <c r="C819" t="s">
        <v>679</v>
      </c>
      <c r="D819" s="23">
        <v>427810</v>
      </c>
      <c r="E819" s="5" t="s">
        <v>459</v>
      </c>
      <c r="F819" t="s">
        <v>1898</v>
      </c>
      <c r="M819" s="8" t="s">
        <v>20</v>
      </c>
      <c r="N819" s="8" t="s">
        <v>21</v>
      </c>
      <c r="O819" s="8" t="s">
        <v>22</v>
      </c>
      <c r="P819" s="9" t="s">
        <v>23</v>
      </c>
      <c r="AB819" s="20">
        <v>3658.52</v>
      </c>
      <c r="AC819" s="20">
        <v>0</v>
      </c>
      <c r="AD819" s="30">
        <f t="shared" si="70"/>
        <v>0</v>
      </c>
      <c r="AE819" s="30"/>
      <c r="AF819" s="30">
        <f t="shared" si="71"/>
        <v>0</v>
      </c>
      <c r="AG819" s="30"/>
      <c r="AH819" s="30">
        <f t="shared" si="72"/>
        <v>0</v>
      </c>
    </row>
    <row r="820" spans="1:34" x14ac:dyDescent="0.35">
      <c r="A820" t="s">
        <v>960</v>
      </c>
      <c r="B820" s="23">
        <v>8471210</v>
      </c>
      <c r="C820" t="s">
        <v>679</v>
      </c>
      <c r="D820" s="23">
        <v>427850</v>
      </c>
      <c r="E820" s="5" t="s">
        <v>462</v>
      </c>
      <c r="F820" t="s">
        <v>1899</v>
      </c>
      <c r="M820" s="8" t="s">
        <v>20</v>
      </c>
      <c r="N820" s="8" t="s">
        <v>21</v>
      </c>
      <c r="O820" s="8" t="s">
        <v>22</v>
      </c>
      <c r="P820" s="9" t="s">
        <v>23</v>
      </c>
      <c r="AB820" s="20">
        <v>237035.35</v>
      </c>
      <c r="AC820" s="20">
        <v>0</v>
      </c>
      <c r="AD820" s="30">
        <f t="shared" si="70"/>
        <v>0</v>
      </c>
      <c r="AE820" s="30"/>
      <c r="AF820" s="30">
        <f t="shared" si="71"/>
        <v>0</v>
      </c>
      <c r="AG820" s="30"/>
      <c r="AH820" s="30">
        <f t="shared" si="72"/>
        <v>0</v>
      </c>
    </row>
    <row r="821" spans="1:34" x14ac:dyDescent="0.35">
      <c r="A821" t="s">
        <v>960</v>
      </c>
      <c r="B821" s="23">
        <v>8471210</v>
      </c>
      <c r="C821" t="s">
        <v>679</v>
      </c>
      <c r="D821" s="23">
        <v>428111</v>
      </c>
      <c r="E821" s="5" t="s">
        <v>363</v>
      </c>
      <c r="F821" t="s">
        <v>1900</v>
      </c>
      <c r="M821" s="8" t="s">
        <v>20</v>
      </c>
      <c r="N821" s="8" t="s">
        <v>21</v>
      </c>
      <c r="O821" s="8" t="s">
        <v>22</v>
      </c>
      <c r="P821" s="9" t="s">
        <v>23</v>
      </c>
      <c r="AB821" s="20">
        <v>7766209.0899999999</v>
      </c>
      <c r="AC821" s="20">
        <v>0</v>
      </c>
      <c r="AD821" s="30">
        <f t="shared" si="70"/>
        <v>0</v>
      </c>
      <c r="AE821" s="30"/>
      <c r="AF821" s="30">
        <f t="shared" si="71"/>
        <v>0</v>
      </c>
      <c r="AG821" s="30"/>
      <c r="AH821" s="30">
        <f t="shared" si="72"/>
        <v>0</v>
      </c>
    </row>
    <row r="822" spans="1:34" x14ac:dyDescent="0.35">
      <c r="A822" t="s">
        <v>960</v>
      </c>
      <c r="B822" s="23">
        <v>8471210</v>
      </c>
      <c r="C822" t="s">
        <v>679</v>
      </c>
      <c r="D822" s="23">
        <v>430230</v>
      </c>
      <c r="E822" s="5" t="s">
        <v>467</v>
      </c>
      <c r="F822" t="s">
        <v>1902</v>
      </c>
      <c r="M822" s="8" t="s">
        <v>20</v>
      </c>
      <c r="N822" s="8" t="s">
        <v>21</v>
      </c>
      <c r="O822" s="8" t="s">
        <v>22</v>
      </c>
      <c r="P822" s="9" t="s">
        <v>23</v>
      </c>
      <c r="AB822" s="20">
        <v>4971.1899999999996</v>
      </c>
      <c r="AC822" s="20">
        <v>0</v>
      </c>
      <c r="AD822" s="30">
        <f t="shared" si="70"/>
        <v>0</v>
      </c>
      <c r="AE822" s="30"/>
      <c r="AF822" s="30">
        <f t="shared" si="71"/>
        <v>0</v>
      </c>
      <c r="AG822" s="30"/>
      <c r="AH822" s="30">
        <f t="shared" si="72"/>
        <v>0</v>
      </c>
    </row>
    <row r="823" spans="1:34" x14ac:dyDescent="0.35">
      <c r="A823" t="s">
        <v>960</v>
      </c>
      <c r="B823" s="23">
        <v>8471210</v>
      </c>
      <c r="C823" t="s">
        <v>679</v>
      </c>
      <c r="D823" s="23">
        <v>432120</v>
      </c>
      <c r="E823" s="5" t="s">
        <v>382</v>
      </c>
      <c r="F823" t="s">
        <v>1903</v>
      </c>
      <c r="M823" s="8" t="s">
        <v>20</v>
      </c>
      <c r="N823" s="8" t="s">
        <v>21</v>
      </c>
      <c r="O823" s="8" t="s">
        <v>22</v>
      </c>
      <c r="P823" s="9" t="s">
        <v>23</v>
      </c>
      <c r="AB823" s="20">
        <v>3335957.15</v>
      </c>
      <c r="AC823" s="20">
        <v>0</v>
      </c>
      <c r="AD823" s="30">
        <f t="shared" si="70"/>
        <v>0</v>
      </c>
      <c r="AE823" s="30"/>
      <c r="AF823" s="30">
        <f t="shared" si="71"/>
        <v>0</v>
      </c>
      <c r="AG823" s="30"/>
      <c r="AH823" s="30">
        <f t="shared" si="72"/>
        <v>0</v>
      </c>
    </row>
    <row r="824" spans="1:34" x14ac:dyDescent="0.35">
      <c r="A824" t="s">
        <v>960</v>
      </c>
      <c r="B824" s="23">
        <v>8471210</v>
      </c>
      <c r="C824" t="s">
        <v>679</v>
      </c>
      <c r="D824" s="23">
        <v>435410</v>
      </c>
      <c r="E824" s="5" t="s">
        <v>58</v>
      </c>
      <c r="F824" t="s">
        <v>1907</v>
      </c>
      <c r="M824" s="8" t="s">
        <v>20</v>
      </c>
      <c r="N824" s="8" t="s">
        <v>21</v>
      </c>
      <c r="O824" s="8" t="s">
        <v>22</v>
      </c>
      <c r="P824" s="9" t="s">
        <v>23</v>
      </c>
      <c r="AB824" s="20">
        <v>1192073</v>
      </c>
      <c r="AC824" s="20">
        <v>0</v>
      </c>
      <c r="AD824" s="30">
        <f t="shared" si="70"/>
        <v>0</v>
      </c>
      <c r="AE824" s="30"/>
      <c r="AF824" s="30">
        <f t="shared" si="71"/>
        <v>0</v>
      </c>
      <c r="AG824" s="30"/>
      <c r="AH824" s="30">
        <f t="shared" si="72"/>
        <v>0</v>
      </c>
    </row>
    <row r="825" spans="1:34" x14ac:dyDescent="0.35">
      <c r="A825" t="s">
        <v>960</v>
      </c>
      <c r="B825" s="23">
        <v>8471210</v>
      </c>
      <c r="C825" t="s">
        <v>679</v>
      </c>
      <c r="D825" s="23">
        <v>436110</v>
      </c>
      <c r="E825" s="5" t="s">
        <v>64</v>
      </c>
      <c r="F825" t="s">
        <v>1908</v>
      </c>
      <c r="M825" s="8" t="s">
        <v>20</v>
      </c>
      <c r="N825" s="8" t="s">
        <v>21</v>
      </c>
      <c r="O825" s="8" t="s">
        <v>22</v>
      </c>
      <c r="P825" s="9" t="s">
        <v>23</v>
      </c>
      <c r="AB825" s="20">
        <v>33385</v>
      </c>
      <c r="AC825" s="20">
        <v>0</v>
      </c>
      <c r="AD825" s="30">
        <f t="shared" si="70"/>
        <v>0</v>
      </c>
      <c r="AE825" s="30"/>
      <c r="AF825" s="30">
        <f t="shared" si="71"/>
        <v>0</v>
      </c>
      <c r="AG825" s="30"/>
      <c r="AH825" s="30">
        <f t="shared" si="72"/>
        <v>0</v>
      </c>
    </row>
    <row r="826" spans="1:34" x14ac:dyDescent="0.35">
      <c r="A826" t="s">
        <v>960</v>
      </c>
      <c r="B826" s="23">
        <v>8471210</v>
      </c>
      <c r="C826" t="s">
        <v>679</v>
      </c>
      <c r="D826" s="27">
        <v>492316</v>
      </c>
      <c r="E826" s="5" t="s">
        <v>138</v>
      </c>
      <c r="F826" t="s">
        <v>1799</v>
      </c>
      <c r="M826" s="8" t="s">
        <v>20</v>
      </c>
      <c r="N826" s="8" t="s">
        <v>21</v>
      </c>
      <c r="O826" s="8" t="s">
        <v>864</v>
      </c>
      <c r="P826" s="9" t="s">
        <v>863</v>
      </c>
      <c r="AB826" s="20">
        <v>328083.82</v>
      </c>
      <c r="AC826" s="20">
        <v>0</v>
      </c>
      <c r="AD826" s="30">
        <f t="shared" si="70"/>
        <v>0</v>
      </c>
      <c r="AE826" s="30"/>
      <c r="AF826" s="30">
        <f t="shared" si="71"/>
        <v>0</v>
      </c>
      <c r="AG826" s="30"/>
      <c r="AH826" s="30">
        <f t="shared" si="72"/>
        <v>0</v>
      </c>
    </row>
    <row r="827" spans="1:34" x14ac:dyDescent="0.35">
      <c r="A827" t="s">
        <v>960</v>
      </c>
      <c r="B827" s="23">
        <v>8471230</v>
      </c>
      <c r="C827" t="s">
        <v>526</v>
      </c>
      <c r="D827" s="27">
        <v>492316</v>
      </c>
      <c r="E827" s="5" t="s">
        <v>138</v>
      </c>
      <c r="F827" t="s">
        <v>1801</v>
      </c>
      <c r="M827" s="8" t="s">
        <v>20</v>
      </c>
      <c r="N827" s="8" t="s">
        <v>21</v>
      </c>
      <c r="O827" s="8" t="s">
        <v>864</v>
      </c>
      <c r="P827" s="9" t="s">
        <v>863</v>
      </c>
      <c r="AB827" s="20">
        <v>-9350.02</v>
      </c>
      <c r="AC827" s="20">
        <v>0</v>
      </c>
      <c r="AD827" s="30">
        <f t="shared" si="70"/>
        <v>0</v>
      </c>
      <c r="AE827" s="30"/>
      <c r="AF827" s="30">
        <f t="shared" si="71"/>
        <v>0</v>
      </c>
      <c r="AG827" s="30"/>
      <c r="AH827" s="30">
        <f t="shared" si="72"/>
        <v>0</v>
      </c>
    </row>
    <row r="828" spans="1:34" x14ac:dyDescent="0.35">
      <c r="A828" t="s">
        <v>960</v>
      </c>
      <c r="B828" s="23">
        <v>8471240</v>
      </c>
      <c r="C828" t="s">
        <v>532</v>
      </c>
      <c r="D828" s="23">
        <v>435508</v>
      </c>
      <c r="E828" s="5" t="s">
        <v>147</v>
      </c>
      <c r="F828" t="s">
        <v>1912</v>
      </c>
      <c r="M828" s="8" t="s">
        <v>20</v>
      </c>
      <c r="N828" s="8" t="s">
        <v>21</v>
      </c>
      <c r="O828" s="8" t="s">
        <v>22</v>
      </c>
      <c r="P828" s="9" t="s">
        <v>23</v>
      </c>
      <c r="AB828" s="20">
        <v>9871</v>
      </c>
      <c r="AC828" s="20">
        <v>0</v>
      </c>
      <c r="AD828" s="30">
        <f t="shared" si="70"/>
        <v>0</v>
      </c>
      <c r="AE828" s="30"/>
      <c r="AF828" s="30">
        <f t="shared" si="71"/>
        <v>0</v>
      </c>
      <c r="AG828" s="30"/>
      <c r="AH828" s="30">
        <f t="shared" si="72"/>
        <v>0</v>
      </c>
    </row>
    <row r="829" spans="1:34" x14ac:dyDescent="0.35">
      <c r="A829" t="s">
        <v>960</v>
      </c>
      <c r="B829" s="23">
        <v>8471270</v>
      </c>
      <c r="C829" t="s">
        <v>565</v>
      </c>
      <c r="D829" s="23">
        <v>427710</v>
      </c>
      <c r="E829" s="5" t="s">
        <v>46</v>
      </c>
      <c r="F829" t="s">
        <v>1913</v>
      </c>
      <c r="M829" s="8" t="s">
        <v>20</v>
      </c>
      <c r="N829" s="8" t="s">
        <v>21</v>
      </c>
      <c r="O829" s="8" t="s">
        <v>22</v>
      </c>
      <c r="P829" s="9" t="s">
        <v>23</v>
      </c>
      <c r="AB829" s="20">
        <v>658058.81000000006</v>
      </c>
      <c r="AC829" s="20">
        <v>0</v>
      </c>
      <c r="AD829" s="30">
        <f t="shared" si="70"/>
        <v>0</v>
      </c>
      <c r="AE829" s="30"/>
      <c r="AF829" s="30">
        <f t="shared" si="71"/>
        <v>0</v>
      </c>
      <c r="AG829" s="30"/>
      <c r="AH829" s="30">
        <f t="shared" si="72"/>
        <v>0</v>
      </c>
    </row>
    <row r="830" spans="1:34" x14ac:dyDescent="0.35">
      <c r="A830" t="s">
        <v>960</v>
      </c>
      <c r="B830" s="23">
        <v>8471270</v>
      </c>
      <c r="C830" t="s">
        <v>565</v>
      </c>
      <c r="D830" s="27">
        <v>492316</v>
      </c>
      <c r="E830" s="5" t="s">
        <v>138</v>
      </c>
      <c r="F830" t="s">
        <v>1802</v>
      </c>
      <c r="M830" s="8" t="s">
        <v>20</v>
      </c>
      <c r="N830" s="8" t="s">
        <v>21</v>
      </c>
      <c r="O830" s="8" t="s">
        <v>864</v>
      </c>
      <c r="P830" s="9" t="s">
        <v>863</v>
      </c>
      <c r="AB830" s="20">
        <v>265000</v>
      </c>
      <c r="AC830" s="20">
        <v>0</v>
      </c>
      <c r="AD830" s="30">
        <f t="shared" si="70"/>
        <v>0</v>
      </c>
      <c r="AE830" s="30"/>
      <c r="AF830" s="30">
        <f t="shared" si="71"/>
        <v>0</v>
      </c>
      <c r="AG830" s="30"/>
      <c r="AH830" s="30">
        <f t="shared" si="72"/>
        <v>0</v>
      </c>
    </row>
    <row r="831" spans="1:34" x14ac:dyDescent="0.35">
      <c r="A831" t="s">
        <v>960</v>
      </c>
      <c r="B831" s="23">
        <v>8471280</v>
      </c>
      <c r="C831" t="s">
        <v>572</v>
      </c>
      <c r="D831" s="23">
        <v>425763</v>
      </c>
      <c r="E831" s="5" t="s">
        <v>129</v>
      </c>
      <c r="F831" t="s">
        <v>1915</v>
      </c>
      <c r="M831" s="8" t="s">
        <v>20</v>
      </c>
      <c r="N831" s="8" t="s">
        <v>21</v>
      </c>
      <c r="O831" s="8" t="s">
        <v>22</v>
      </c>
      <c r="P831" s="9" t="s">
        <v>23</v>
      </c>
      <c r="AB831" s="20">
        <v>604.22</v>
      </c>
      <c r="AC831" s="20">
        <v>0</v>
      </c>
      <c r="AD831" s="30">
        <f t="shared" si="70"/>
        <v>0</v>
      </c>
      <c r="AE831" s="30"/>
      <c r="AF831" s="30">
        <f t="shared" si="71"/>
        <v>0</v>
      </c>
      <c r="AG831" s="30"/>
      <c r="AH831" s="30">
        <f t="shared" si="72"/>
        <v>0</v>
      </c>
    </row>
    <row r="832" spans="1:34" x14ac:dyDescent="0.35">
      <c r="A832" t="s">
        <v>954</v>
      </c>
      <c r="B832" s="23">
        <v>8470425</v>
      </c>
      <c r="C832" t="s">
        <v>267</v>
      </c>
      <c r="D832" s="131">
        <v>425761</v>
      </c>
      <c r="E832" s="5" t="s">
        <v>288</v>
      </c>
      <c r="F832" t="s">
        <v>1507</v>
      </c>
      <c r="M832" t="s">
        <v>20</v>
      </c>
      <c r="N832" t="s">
        <v>21</v>
      </c>
      <c r="O832" s="8" t="s">
        <v>22</v>
      </c>
      <c r="P832" s="9" t="s">
        <v>23</v>
      </c>
      <c r="AC832" s="20">
        <v>650</v>
      </c>
      <c r="AD832" s="30">
        <f t="shared" si="70"/>
        <v>0</v>
      </c>
      <c r="AE832" s="30"/>
      <c r="AF832" s="30">
        <f t="shared" si="71"/>
        <v>0</v>
      </c>
      <c r="AG832" s="30"/>
      <c r="AH832" s="30">
        <f t="shared" si="72"/>
        <v>0</v>
      </c>
    </row>
    <row r="833" spans="1:35" x14ac:dyDescent="0.35">
      <c r="A833" t="s">
        <v>955</v>
      </c>
      <c r="B833" s="23">
        <v>8470520</v>
      </c>
      <c r="C833" t="s">
        <v>307</v>
      </c>
      <c r="D833" s="23">
        <v>421600</v>
      </c>
      <c r="E833" s="5" t="s">
        <v>309</v>
      </c>
      <c r="F833" t="s">
        <v>1457</v>
      </c>
      <c r="M833" t="s">
        <v>335</v>
      </c>
      <c r="N833" t="s">
        <v>336</v>
      </c>
      <c r="O833" s="8" t="s">
        <v>22</v>
      </c>
      <c r="P833" s="9" t="s">
        <v>23</v>
      </c>
      <c r="AC833" s="20">
        <v>3706861.63</v>
      </c>
      <c r="AD833" s="30">
        <f t="shared" si="70"/>
        <v>0</v>
      </c>
      <c r="AE833" s="30"/>
      <c r="AF833" s="30">
        <f t="shared" si="71"/>
        <v>0</v>
      </c>
      <c r="AG833" s="30"/>
      <c r="AH833" s="30">
        <f t="shared" si="72"/>
        <v>0</v>
      </c>
    </row>
    <row r="834" spans="1:35" x14ac:dyDescent="0.35">
      <c r="A834" t="s">
        <v>955</v>
      </c>
      <c r="B834" s="23">
        <v>8470530</v>
      </c>
      <c r="C834" t="s">
        <v>325</v>
      </c>
      <c r="D834" s="23">
        <v>422100</v>
      </c>
      <c r="E834" s="5" t="s">
        <v>508</v>
      </c>
      <c r="F834" t="s">
        <v>1429</v>
      </c>
      <c r="M834" t="s">
        <v>311</v>
      </c>
      <c r="N834" t="s">
        <v>312</v>
      </c>
      <c r="O834" s="8" t="s">
        <v>22</v>
      </c>
      <c r="P834" s="9" t="s">
        <v>23</v>
      </c>
      <c r="AC834" s="20">
        <v>126268</v>
      </c>
      <c r="AD834" s="30">
        <f t="shared" si="70"/>
        <v>0</v>
      </c>
      <c r="AE834" s="30"/>
      <c r="AF834" s="30">
        <f t="shared" si="71"/>
        <v>0</v>
      </c>
      <c r="AG834" s="30"/>
      <c r="AH834" s="30">
        <f t="shared" si="72"/>
        <v>0</v>
      </c>
    </row>
    <row r="835" spans="1:35" x14ac:dyDescent="0.35">
      <c r="A835" t="s">
        <v>955</v>
      </c>
      <c r="B835" s="23">
        <v>8470530</v>
      </c>
      <c r="C835" t="s">
        <v>325</v>
      </c>
      <c r="D835" s="23">
        <v>435508</v>
      </c>
      <c r="E835" s="5" t="s">
        <v>147</v>
      </c>
      <c r="F835" t="s">
        <v>1387</v>
      </c>
      <c r="M835" t="s">
        <v>311</v>
      </c>
      <c r="N835" t="s">
        <v>312</v>
      </c>
      <c r="O835" s="8" t="s">
        <v>22</v>
      </c>
      <c r="P835" s="9" t="s">
        <v>23</v>
      </c>
      <c r="AC835" s="20">
        <v>29220.28</v>
      </c>
      <c r="AD835" s="30">
        <f t="shared" ref="AD835:AD854" si="73">S835-Y835</f>
        <v>0</v>
      </c>
      <c r="AE835" s="30"/>
      <c r="AF835" s="30">
        <f t="shared" ref="AF835:AF854" si="74">W835-Z835</f>
        <v>0</v>
      </c>
      <c r="AG835" s="30"/>
      <c r="AH835" s="30">
        <f t="shared" ref="AH835:AH854" si="75">X835-AA835</f>
        <v>0</v>
      </c>
    </row>
    <row r="836" spans="1:35" x14ac:dyDescent="0.35">
      <c r="A836" t="s">
        <v>955</v>
      </c>
      <c r="B836" s="23">
        <v>8470530</v>
      </c>
      <c r="C836" t="s">
        <v>325</v>
      </c>
      <c r="D836" s="23">
        <v>435510</v>
      </c>
      <c r="E836" s="5" t="s">
        <v>6129</v>
      </c>
      <c r="F836" t="s">
        <v>1381</v>
      </c>
      <c r="M836" t="s">
        <v>311</v>
      </c>
      <c r="N836" t="s">
        <v>312</v>
      </c>
      <c r="O836" s="8" t="s">
        <v>22</v>
      </c>
      <c r="P836" s="9" t="s">
        <v>23</v>
      </c>
      <c r="AC836" s="20">
        <v>6839.7</v>
      </c>
      <c r="AD836" s="30">
        <f t="shared" si="73"/>
        <v>0</v>
      </c>
      <c r="AE836" s="30"/>
      <c r="AF836" s="30">
        <f t="shared" si="74"/>
        <v>0</v>
      </c>
      <c r="AG836" s="30"/>
      <c r="AH836" s="30">
        <f t="shared" si="75"/>
        <v>0</v>
      </c>
    </row>
    <row r="837" spans="1:35" x14ac:dyDescent="0.35">
      <c r="A837" t="s">
        <v>955</v>
      </c>
      <c r="B837" s="23">
        <v>8470530</v>
      </c>
      <c r="C837" t="s">
        <v>325</v>
      </c>
      <c r="D837" s="23">
        <v>436220</v>
      </c>
      <c r="E837" s="5" t="s">
        <v>406</v>
      </c>
      <c r="F837" t="s">
        <v>1376</v>
      </c>
      <c r="M837" t="s">
        <v>329</v>
      </c>
      <c r="N837" t="s">
        <v>330</v>
      </c>
      <c r="O837" s="8" t="s">
        <v>22</v>
      </c>
      <c r="P837" s="9" t="s">
        <v>23</v>
      </c>
      <c r="AC837" s="20">
        <v>71100</v>
      </c>
      <c r="AD837" s="30">
        <f t="shared" si="73"/>
        <v>0</v>
      </c>
      <c r="AE837" s="30"/>
      <c r="AF837" s="30">
        <f t="shared" si="74"/>
        <v>0</v>
      </c>
      <c r="AG837" s="30"/>
      <c r="AH837" s="30">
        <f t="shared" si="75"/>
        <v>0</v>
      </c>
    </row>
    <row r="838" spans="1:35" x14ac:dyDescent="0.35">
      <c r="A838" t="s">
        <v>965</v>
      </c>
      <c r="B838" s="23">
        <v>8470730</v>
      </c>
      <c r="C838" t="s">
        <v>442</v>
      </c>
      <c r="D838" s="23">
        <v>426290</v>
      </c>
      <c r="E838" s="5" t="s">
        <v>1948</v>
      </c>
      <c r="F838" t="s">
        <v>1334</v>
      </c>
      <c r="M838" t="s">
        <v>20</v>
      </c>
      <c r="N838" t="s">
        <v>21</v>
      </c>
      <c r="O838" s="8" t="s">
        <v>22</v>
      </c>
      <c r="P838" s="9" t="s">
        <v>23</v>
      </c>
      <c r="AC838" s="20">
        <v>15608924.01</v>
      </c>
      <c r="AD838" s="30">
        <f t="shared" si="73"/>
        <v>0</v>
      </c>
      <c r="AE838" s="30"/>
      <c r="AF838" s="30">
        <f t="shared" si="74"/>
        <v>0</v>
      </c>
      <c r="AG838" s="30"/>
      <c r="AH838" s="30">
        <f t="shared" si="75"/>
        <v>0</v>
      </c>
    </row>
    <row r="839" spans="1:35" x14ac:dyDescent="0.35">
      <c r="A839" t="s">
        <v>963</v>
      </c>
      <c r="B839" s="23">
        <v>8471140</v>
      </c>
      <c r="C839" t="s">
        <v>496</v>
      </c>
      <c r="D839" s="23">
        <v>425900</v>
      </c>
      <c r="E839" s="5" t="s">
        <v>40</v>
      </c>
      <c r="F839" t="s">
        <v>1243</v>
      </c>
      <c r="M839" t="s">
        <v>20</v>
      </c>
      <c r="N839" t="s">
        <v>21</v>
      </c>
      <c r="O839" s="8" t="s">
        <v>22</v>
      </c>
      <c r="P839" s="9" t="s">
        <v>23</v>
      </c>
      <c r="AC839" s="20">
        <v>3341.55</v>
      </c>
      <c r="AD839" s="30">
        <f t="shared" si="73"/>
        <v>0</v>
      </c>
      <c r="AE839" s="30"/>
      <c r="AF839" s="30">
        <f t="shared" si="74"/>
        <v>0</v>
      </c>
      <c r="AG839" s="30"/>
      <c r="AH839" s="30">
        <f t="shared" si="75"/>
        <v>0</v>
      </c>
    </row>
    <row r="840" spans="1:35" x14ac:dyDescent="0.35">
      <c r="A840" t="s">
        <v>954</v>
      </c>
      <c r="B840" s="23">
        <v>8470405</v>
      </c>
      <c r="C840" t="s">
        <v>245</v>
      </c>
      <c r="D840" s="27">
        <v>492316</v>
      </c>
      <c r="E840" s="5" t="s">
        <v>138</v>
      </c>
      <c r="F840" t="s">
        <v>1549</v>
      </c>
      <c r="M840" t="s">
        <v>20</v>
      </c>
      <c r="N840" t="s">
        <v>21</v>
      </c>
      <c r="O840" s="8" t="s">
        <v>864</v>
      </c>
      <c r="P840" s="9" t="s">
        <v>863</v>
      </c>
      <c r="AC840" s="20">
        <v>82819.199999999997</v>
      </c>
      <c r="AD840" s="30">
        <f t="shared" si="73"/>
        <v>0</v>
      </c>
      <c r="AE840" s="30"/>
      <c r="AF840" s="30">
        <f t="shared" si="74"/>
        <v>0</v>
      </c>
      <c r="AG840" s="30"/>
      <c r="AH840" s="30">
        <f t="shared" si="75"/>
        <v>0</v>
      </c>
    </row>
    <row r="841" spans="1:35" x14ac:dyDescent="0.35">
      <c r="A841" t="s">
        <v>954</v>
      </c>
      <c r="B841" s="23">
        <v>8470440</v>
      </c>
      <c r="C841" t="s">
        <v>286</v>
      </c>
      <c r="D841" s="27">
        <v>495140</v>
      </c>
      <c r="E841" s="5" t="s">
        <v>882</v>
      </c>
      <c r="F841" t="s">
        <v>1482</v>
      </c>
      <c r="M841" t="s">
        <v>20</v>
      </c>
      <c r="N841" t="s">
        <v>21</v>
      </c>
      <c r="O841" s="8" t="s">
        <v>864</v>
      </c>
      <c r="P841" s="9" t="s">
        <v>863</v>
      </c>
      <c r="AC841" s="20">
        <v>24679.200000000001</v>
      </c>
      <c r="AD841" s="30">
        <f t="shared" si="73"/>
        <v>0</v>
      </c>
      <c r="AE841" s="30"/>
      <c r="AF841" s="30">
        <f t="shared" si="74"/>
        <v>0</v>
      </c>
      <c r="AG841" s="30"/>
      <c r="AH841" s="30">
        <f t="shared" si="75"/>
        <v>0</v>
      </c>
    </row>
    <row r="842" spans="1:35" x14ac:dyDescent="0.35">
      <c r="A842" t="s">
        <v>955</v>
      </c>
      <c r="B842" s="23">
        <v>8470530</v>
      </c>
      <c r="C842" t="s">
        <v>325</v>
      </c>
      <c r="D842" s="27">
        <v>492316</v>
      </c>
      <c r="E842" s="5" t="s">
        <v>138</v>
      </c>
      <c r="F842" t="s">
        <v>1368</v>
      </c>
      <c r="M842" t="s">
        <v>311</v>
      </c>
      <c r="N842" t="s">
        <v>312</v>
      </c>
      <c r="O842" s="8" t="s">
        <v>864</v>
      </c>
      <c r="P842" s="9" t="s">
        <v>863</v>
      </c>
      <c r="AC842" s="20">
        <v>85500</v>
      </c>
      <c r="AD842" s="30">
        <f t="shared" si="73"/>
        <v>0</v>
      </c>
      <c r="AE842" s="30"/>
      <c r="AF842" s="30">
        <f t="shared" si="74"/>
        <v>0</v>
      </c>
      <c r="AG842" s="30"/>
      <c r="AH842" s="30">
        <f t="shared" si="75"/>
        <v>0</v>
      </c>
    </row>
    <row r="843" spans="1:35" x14ac:dyDescent="0.35">
      <c r="A843" t="s">
        <v>962</v>
      </c>
      <c r="B843" s="23">
        <v>8471305</v>
      </c>
      <c r="C843" t="s">
        <v>579</v>
      </c>
      <c r="D843" s="1">
        <v>421100</v>
      </c>
      <c r="E843" s="5" t="s">
        <v>339</v>
      </c>
      <c r="F843" t="s">
        <v>6033</v>
      </c>
      <c r="M843">
        <v>847001</v>
      </c>
      <c r="N843" s="1" t="s">
        <v>21</v>
      </c>
      <c r="O843" s="8" t="s">
        <v>22</v>
      </c>
      <c r="P843" s="9" t="s">
        <v>23</v>
      </c>
      <c r="S843" s="20">
        <v>1200000</v>
      </c>
      <c r="W843" s="20">
        <v>1440000</v>
      </c>
      <c r="X843" s="20">
        <v>1728000</v>
      </c>
      <c r="Y843" s="246"/>
      <c r="Z843" s="246"/>
      <c r="AA843" s="246"/>
      <c r="AD843" s="30">
        <f t="shared" si="73"/>
        <v>1200000</v>
      </c>
      <c r="AE843" s="253" t="s">
        <v>6147</v>
      </c>
      <c r="AF843" s="30">
        <f t="shared" si="74"/>
        <v>1440000</v>
      </c>
      <c r="AG843" s="242" t="s">
        <v>6147</v>
      </c>
      <c r="AH843" s="30">
        <f t="shared" si="75"/>
        <v>1728000</v>
      </c>
      <c r="AI843" s="252" t="s">
        <v>6147</v>
      </c>
    </row>
    <row r="844" spans="1:35" x14ac:dyDescent="0.35">
      <c r="A844" t="s">
        <v>6078</v>
      </c>
      <c r="B844">
        <v>8470220</v>
      </c>
      <c r="C844" t="s">
        <v>920</v>
      </c>
      <c r="D844" s="1">
        <v>420550</v>
      </c>
      <c r="E844" s="5" t="s">
        <v>18</v>
      </c>
      <c r="F844" t="s">
        <v>6117</v>
      </c>
      <c r="M844">
        <v>847001</v>
      </c>
      <c r="N844" s="1" t="s">
        <v>21</v>
      </c>
      <c r="O844" s="8" t="s">
        <v>22</v>
      </c>
      <c r="P844" s="9" t="s">
        <v>23</v>
      </c>
      <c r="S844" s="20">
        <v>120000</v>
      </c>
      <c r="W844" s="20">
        <v>120000</v>
      </c>
      <c r="X844" s="20">
        <f t="shared" ref="X844:X854" si="76">W844</f>
        <v>120000</v>
      </c>
      <c r="Y844" s="20">
        <f>S844*0.5</f>
        <v>60000</v>
      </c>
      <c r="Z844" s="20">
        <f>W844*0.5</f>
        <v>60000</v>
      </c>
      <c r="AA844" s="20">
        <f>X844*0.5</f>
        <v>60000</v>
      </c>
      <c r="AD844" s="30">
        <f t="shared" si="73"/>
        <v>60000</v>
      </c>
      <c r="AE844" s="253" t="s">
        <v>6147</v>
      </c>
      <c r="AF844" s="30">
        <f t="shared" si="74"/>
        <v>60000</v>
      </c>
      <c r="AG844" s="242" t="s">
        <v>6147</v>
      </c>
      <c r="AH844" s="30">
        <f t="shared" si="75"/>
        <v>60000</v>
      </c>
      <c r="AI844" s="252" t="s">
        <v>6147</v>
      </c>
    </row>
    <row r="845" spans="1:35" x14ac:dyDescent="0.35">
      <c r="A845" t="s">
        <v>6078</v>
      </c>
      <c r="B845">
        <v>8470220</v>
      </c>
      <c r="C845" t="s">
        <v>920</v>
      </c>
      <c r="D845" s="1">
        <v>420570</v>
      </c>
      <c r="E845" s="5" t="s">
        <v>25</v>
      </c>
      <c r="F845" t="s">
        <v>6118</v>
      </c>
      <c r="M845">
        <v>847001</v>
      </c>
      <c r="N845" s="1" t="s">
        <v>21</v>
      </c>
      <c r="O845" s="8" t="s">
        <v>22</v>
      </c>
      <c r="P845" s="9" t="s">
        <v>23</v>
      </c>
      <c r="S845" s="20">
        <v>2000000</v>
      </c>
      <c r="W845" s="20">
        <v>2000000</v>
      </c>
      <c r="X845" s="20">
        <f t="shared" si="76"/>
        <v>2000000</v>
      </c>
      <c r="Y845" s="20">
        <f>S845*0.5+63150</f>
        <v>1063150</v>
      </c>
      <c r="Z845" s="20">
        <f>W845*0.5+98050</f>
        <v>1098050</v>
      </c>
      <c r="AA845" s="20">
        <f>X845*0.5+32500</f>
        <v>1032500</v>
      </c>
      <c r="AD845" s="30">
        <f t="shared" si="73"/>
        <v>936850</v>
      </c>
      <c r="AE845" s="253" t="s">
        <v>6147</v>
      </c>
      <c r="AF845" s="30">
        <f t="shared" si="74"/>
        <v>901950</v>
      </c>
      <c r="AG845" s="242" t="s">
        <v>6147</v>
      </c>
      <c r="AH845" s="30">
        <f t="shared" si="75"/>
        <v>967500</v>
      </c>
      <c r="AI845" s="252" t="s">
        <v>6147</v>
      </c>
    </row>
    <row r="846" spans="1:35" x14ac:dyDescent="0.35">
      <c r="A846" t="s">
        <v>6078</v>
      </c>
      <c r="B846">
        <v>8470220</v>
      </c>
      <c r="C846" t="s">
        <v>920</v>
      </c>
      <c r="D846" s="1">
        <v>428090</v>
      </c>
      <c r="E846" s="5" t="s">
        <v>52</v>
      </c>
      <c r="F846" t="s">
        <v>6119</v>
      </c>
      <c r="M846">
        <v>847001</v>
      </c>
      <c r="N846" s="1" t="s">
        <v>21</v>
      </c>
      <c r="O846" s="8" t="s">
        <v>22</v>
      </c>
      <c r="P846" s="9" t="s">
        <v>23</v>
      </c>
      <c r="S846" s="20">
        <v>131000</v>
      </c>
      <c r="W846" s="20">
        <v>131000</v>
      </c>
      <c r="X846" s="20">
        <f t="shared" si="76"/>
        <v>131000</v>
      </c>
      <c r="Y846" s="20">
        <f t="shared" ref="Y846:Y854" si="77">S846*0.5</f>
        <v>65500</v>
      </c>
      <c r="Z846" s="20">
        <f t="shared" ref="Z846:Z854" si="78">W846*0.5</f>
        <v>65500</v>
      </c>
      <c r="AA846" s="20">
        <f t="shared" ref="AA846:AA854" si="79">X846*0.5</f>
        <v>65500</v>
      </c>
      <c r="AD846" s="30">
        <f t="shared" si="73"/>
        <v>65500</v>
      </c>
      <c r="AE846" s="253" t="s">
        <v>6147</v>
      </c>
      <c r="AF846" s="30">
        <f t="shared" si="74"/>
        <v>65500</v>
      </c>
      <c r="AG846" s="242" t="s">
        <v>6147</v>
      </c>
      <c r="AH846" s="30">
        <f t="shared" si="75"/>
        <v>65500</v>
      </c>
      <c r="AI846" s="252" t="s">
        <v>6147</v>
      </c>
    </row>
    <row r="847" spans="1:35" x14ac:dyDescent="0.35">
      <c r="A847" t="s">
        <v>6078</v>
      </c>
      <c r="B847">
        <v>8470220</v>
      </c>
      <c r="C847" t="s">
        <v>920</v>
      </c>
      <c r="D847" s="1">
        <v>425740</v>
      </c>
      <c r="E847" s="5" t="s">
        <v>655</v>
      </c>
      <c r="F847" t="s">
        <v>6120</v>
      </c>
      <c r="M847">
        <v>847001</v>
      </c>
      <c r="N847" s="1" t="s">
        <v>21</v>
      </c>
      <c r="O847" s="8" t="s">
        <v>22</v>
      </c>
      <c r="P847" s="9" t="s">
        <v>23</v>
      </c>
      <c r="S847" s="20">
        <v>3000000</v>
      </c>
      <c r="W847" s="20">
        <v>3000000</v>
      </c>
      <c r="X847" s="20">
        <f t="shared" si="76"/>
        <v>3000000</v>
      </c>
      <c r="Y847" s="20">
        <f t="shared" si="77"/>
        <v>1500000</v>
      </c>
      <c r="Z847" s="20">
        <f t="shared" si="78"/>
        <v>1500000</v>
      </c>
      <c r="AA847" s="20">
        <f t="shared" si="79"/>
        <v>1500000</v>
      </c>
      <c r="AD847" s="30">
        <f t="shared" si="73"/>
        <v>1500000</v>
      </c>
      <c r="AE847" s="253" t="s">
        <v>6147</v>
      </c>
      <c r="AF847" s="30">
        <f t="shared" si="74"/>
        <v>1500000</v>
      </c>
      <c r="AG847" s="242" t="s">
        <v>6147</v>
      </c>
      <c r="AH847" s="30">
        <f t="shared" si="75"/>
        <v>1500000</v>
      </c>
      <c r="AI847" s="252" t="s">
        <v>6147</v>
      </c>
    </row>
    <row r="848" spans="1:35" x14ac:dyDescent="0.35">
      <c r="A848" t="s">
        <v>6078</v>
      </c>
      <c r="B848">
        <v>8470220</v>
      </c>
      <c r="C848" t="s">
        <v>920</v>
      </c>
      <c r="D848" s="1">
        <v>426610</v>
      </c>
      <c r="E848" s="5" t="s">
        <v>43</v>
      </c>
      <c r="F848" t="s">
        <v>6121</v>
      </c>
      <c r="M848">
        <v>847001</v>
      </c>
      <c r="N848" s="1" t="s">
        <v>21</v>
      </c>
      <c r="O848" s="8" t="s">
        <v>22</v>
      </c>
      <c r="P848" s="9" t="s">
        <v>23</v>
      </c>
      <c r="S848" s="20">
        <v>100000</v>
      </c>
      <c r="W848" s="20">
        <v>100000</v>
      </c>
      <c r="X848" s="20">
        <f t="shared" si="76"/>
        <v>100000</v>
      </c>
      <c r="Y848" s="20">
        <f t="shared" si="77"/>
        <v>50000</v>
      </c>
      <c r="Z848" s="20">
        <f t="shared" si="78"/>
        <v>50000</v>
      </c>
      <c r="AA848" s="20">
        <f t="shared" si="79"/>
        <v>50000</v>
      </c>
      <c r="AD848" s="30">
        <f t="shared" si="73"/>
        <v>50000</v>
      </c>
      <c r="AE848" s="253" t="s">
        <v>6147</v>
      </c>
      <c r="AF848" s="30">
        <f t="shared" si="74"/>
        <v>50000</v>
      </c>
      <c r="AG848" s="242" t="s">
        <v>6147</v>
      </c>
      <c r="AH848" s="30">
        <f t="shared" si="75"/>
        <v>50000</v>
      </c>
      <c r="AI848" s="252" t="s">
        <v>6147</v>
      </c>
    </row>
    <row r="849" spans="1:35" x14ac:dyDescent="0.35">
      <c r="A849" t="s">
        <v>6078</v>
      </c>
      <c r="B849">
        <v>8470220</v>
      </c>
      <c r="C849" t="s">
        <v>920</v>
      </c>
      <c r="D849" s="1">
        <v>432205</v>
      </c>
      <c r="E849" s="5" t="s">
        <v>470</v>
      </c>
      <c r="F849" t="s">
        <v>6122</v>
      </c>
      <c r="M849">
        <v>847001</v>
      </c>
      <c r="N849" s="1" t="s">
        <v>21</v>
      </c>
      <c r="O849" s="8" t="s">
        <v>22</v>
      </c>
      <c r="P849" s="9" t="s">
        <v>23</v>
      </c>
      <c r="S849" s="20">
        <v>20000</v>
      </c>
      <c r="W849" s="20">
        <v>20000</v>
      </c>
      <c r="X849" s="20">
        <f t="shared" si="76"/>
        <v>20000</v>
      </c>
      <c r="Y849" s="20">
        <f t="shared" si="77"/>
        <v>10000</v>
      </c>
      <c r="Z849" s="20">
        <f t="shared" si="78"/>
        <v>10000</v>
      </c>
      <c r="AA849" s="20">
        <f t="shared" si="79"/>
        <v>10000</v>
      </c>
      <c r="AD849" s="30">
        <f t="shared" si="73"/>
        <v>10000</v>
      </c>
      <c r="AE849" s="253" t="s">
        <v>6147</v>
      </c>
      <c r="AF849" s="30">
        <f t="shared" si="74"/>
        <v>10000</v>
      </c>
      <c r="AG849" s="242" t="s">
        <v>6147</v>
      </c>
      <c r="AH849" s="30">
        <f t="shared" si="75"/>
        <v>10000</v>
      </c>
      <c r="AI849" s="252" t="s">
        <v>6147</v>
      </c>
    </row>
    <row r="850" spans="1:35" x14ac:dyDescent="0.35">
      <c r="A850" t="s">
        <v>6078</v>
      </c>
      <c r="B850">
        <v>8470220</v>
      </c>
      <c r="C850" t="s">
        <v>920</v>
      </c>
      <c r="D850" s="1">
        <v>425510</v>
      </c>
      <c r="E850" s="5" t="s">
        <v>37</v>
      </c>
      <c r="F850" t="s">
        <v>6123</v>
      </c>
      <c r="M850">
        <v>847001</v>
      </c>
      <c r="N850" s="1" t="s">
        <v>21</v>
      </c>
      <c r="O850" s="8" t="s">
        <v>22</v>
      </c>
      <c r="P850" s="9" t="s">
        <v>23</v>
      </c>
      <c r="S850" s="20">
        <v>20000</v>
      </c>
      <c r="W850" s="20">
        <v>20000</v>
      </c>
      <c r="X850" s="20">
        <f t="shared" si="76"/>
        <v>20000</v>
      </c>
      <c r="Y850" s="20">
        <f t="shared" si="77"/>
        <v>10000</v>
      </c>
      <c r="Z850" s="20">
        <f t="shared" si="78"/>
        <v>10000</v>
      </c>
      <c r="AA850" s="20">
        <f t="shared" si="79"/>
        <v>10000</v>
      </c>
      <c r="AD850" s="30">
        <f t="shared" si="73"/>
        <v>10000</v>
      </c>
      <c r="AE850" s="253" t="s">
        <v>6147</v>
      </c>
      <c r="AF850" s="30">
        <f t="shared" si="74"/>
        <v>10000</v>
      </c>
      <c r="AG850" s="242" t="s">
        <v>6147</v>
      </c>
      <c r="AH850" s="30">
        <f t="shared" si="75"/>
        <v>10000</v>
      </c>
      <c r="AI850" s="252" t="s">
        <v>6147</v>
      </c>
    </row>
    <row r="851" spans="1:35" x14ac:dyDescent="0.35">
      <c r="A851" t="s">
        <v>6078</v>
      </c>
      <c r="B851">
        <v>8470220</v>
      </c>
      <c r="C851" t="s">
        <v>920</v>
      </c>
      <c r="D851" s="1">
        <v>425550</v>
      </c>
      <c r="E851" s="5" t="s">
        <v>83</v>
      </c>
      <c r="F851" t="s">
        <v>6124</v>
      </c>
      <c r="M851">
        <v>847001</v>
      </c>
      <c r="N851" s="1" t="s">
        <v>21</v>
      </c>
      <c r="O851" s="8" t="s">
        <v>22</v>
      </c>
      <c r="P851" s="9" t="s">
        <v>23</v>
      </c>
      <c r="S851" s="20">
        <v>50000</v>
      </c>
      <c r="W851" s="20">
        <v>50000</v>
      </c>
      <c r="X851" s="20">
        <f t="shared" si="76"/>
        <v>50000</v>
      </c>
      <c r="Y851" s="20">
        <f t="shared" si="77"/>
        <v>25000</v>
      </c>
      <c r="Z851" s="20">
        <f t="shared" si="78"/>
        <v>25000</v>
      </c>
      <c r="AA851" s="20">
        <f t="shared" si="79"/>
        <v>25000</v>
      </c>
      <c r="AD851" s="30">
        <f t="shared" si="73"/>
        <v>25000</v>
      </c>
      <c r="AE851" s="253" t="s">
        <v>6147</v>
      </c>
      <c r="AF851" s="30">
        <f t="shared" si="74"/>
        <v>25000</v>
      </c>
      <c r="AG851" s="242" t="s">
        <v>6147</v>
      </c>
      <c r="AH851" s="30">
        <f t="shared" si="75"/>
        <v>25000</v>
      </c>
      <c r="AI851" s="252" t="s">
        <v>6147</v>
      </c>
    </row>
    <row r="852" spans="1:35" x14ac:dyDescent="0.35">
      <c r="A852" t="s">
        <v>6078</v>
      </c>
      <c r="B852">
        <v>8470220</v>
      </c>
      <c r="C852" t="s">
        <v>920</v>
      </c>
      <c r="D852" s="1">
        <v>425900</v>
      </c>
      <c r="E852" s="5" t="s">
        <v>40</v>
      </c>
      <c r="F852" t="s">
        <v>6125</v>
      </c>
      <c r="M852">
        <v>847001</v>
      </c>
      <c r="N852" s="1" t="s">
        <v>21</v>
      </c>
      <c r="O852" s="8" t="s">
        <v>22</v>
      </c>
      <c r="P852" s="9" t="s">
        <v>23</v>
      </c>
      <c r="S852" s="20">
        <v>24000</v>
      </c>
      <c r="W852" s="20">
        <v>24000</v>
      </c>
      <c r="X852" s="20">
        <f t="shared" si="76"/>
        <v>24000</v>
      </c>
      <c r="Y852" s="20">
        <f t="shared" si="77"/>
        <v>12000</v>
      </c>
      <c r="Z852" s="20">
        <f t="shared" si="78"/>
        <v>12000</v>
      </c>
      <c r="AA852" s="20">
        <f t="shared" si="79"/>
        <v>12000</v>
      </c>
      <c r="AD852" s="30">
        <f t="shared" si="73"/>
        <v>12000</v>
      </c>
      <c r="AE852" s="253" t="s">
        <v>6147</v>
      </c>
      <c r="AF852" s="30">
        <f t="shared" si="74"/>
        <v>12000</v>
      </c>
      <c r="AG852" s="242" t="s">
        <v>6147</v>
      </c>
      <c r="AH852" s="30">
        <f t="shared" si="75"/>
        <v>12000</v>
      </c>
      <c r="AI852" s="252" t="s">
        <v>6147</v>
      </c>
    </row>
    <row r="853" spans="1:35" x14ac:dyDescent="0.35">
      <c r="A853" t="s">
        <v>6078</v>
      </c>
      <c r="B853">
        <v>8470220</v>
      </c>
      <c r="C853" t="s">
        <v>920</v>
      </c>
      <c r="D853" s="1">
        <v>428640</v>
      </c>
      <c r="E853" s="5" t="s">
        <v>55</v>
      </c>
      <c r="F853" t="s">
        <v>6126</v>
      </c>
      <c r="M853">
        <v>847001</v>
      </c>
      <c r="N853" s="1" t="s">
        <v>21</v>
      </c>
      <c r="O853" s="8" t="s">
        <v>22</v>
      </c>
      <c r="P853" s="9" t="s">
        <v>23</v>
      </c>
      <c r="S853" s="20">
        <v>40000</v>
      </c>
      <c r="W853" s="20">
        <v>40000</v>
      </c>
      <c r="X853" s="20">
        <f t="shared" si="76"/>
        <v>40000</v>
      </c>
      <c r="Y853" s="20">
        <f t="shared" si="77"/>
        <v>20000</v>
      </c>
      <c r="Z853" s="20">
        <f t="shared" si="78"/>
        <v>20000</v>
      </c>
      <c r="AA853" s="20">
        <f t="shared" si="79"/>
        <v>20000</v>
      </c>
      <c r="AD853" s="30">
        <f t="shared" si="73"/>
        <v>20000</v>
      </c>
      <c r="AE853" s="253" t="s">
        <v>6147</v>
      </c>
      <c r="AF853" s="30">
        <f t="shared" si="74"/>
        <v>20000</v>
      </c>
      <c r="AG853" s="242" t="s">
        <v>6147</v>
      </c>
      <c r="AH853" s="30">
        <f t="shared" si="75"/>
        <v>20000</v>
      </c>
      <c r="AI853" s="252" t="s">
        <v>6147</v>
      </c>
    </row>
    <row r="854" spans="1:35" x14ac:dyDescent="0.35">
      <c r="A854" t="s">
        <v>6078</v>
      </c>
      <c r="B854">
        <v>8470220</v>
      </c>
      <c r="C854" t="s">
        <v>920</v>
      </c>
      <c r="D854" s="1">
        <v>421700</v>
      </c>
      <c r="E854" s="5" t="s">
        <v>34</v>
      </c>
      <c r="F854" t="s">
        <v>6127</v>
      </c>
      <c r="M854">
        <v>847001</v>
      </c>
      <c r="N854" s="1" t="s">
        <v>21</v>
      </c>
      <c r="O854" s="8" t="s">
        <v>22</v>
      </c>
      <c r="P854" s="9" t="s">
        <v>23</v>
      </c>
      <c r="S854" s="20">
        <v>750000</v>
      </c>
      <c r="W854" s="20">
        <v>750000</v>
      </c>
      <c r="X854" s="20">
        <f t="shared" si="76"/>
        <v>750000</v>
      </c>
      <c r="Y854" s="20">
        <f t="shared" si="77"/>
        <v>375000</v>
      </c>
      <c r="Z854" s="20">
        <f t="shared" si="78"/>
        <v>375000</v>
      </c>
      <c r="AA854" s="20">
        <f t="shared" si="79"/>
        <v>375000</v>
      </c>
      <c r="AD854" s="30">
        <f t="shared" si="73"/>
        <v>375000</v>
      </c>
      <c r="AE854" s="253" t="s">
        <v>6147</v>
      </c>
      <c r="AF854" s="30">
        <f t="shared" si="74"/>
        <v>375000</v>
      </c>
      <c r="AG854" s="242" t="s">
        <v>6147</v>
      </c>
      <c r="AH854" s="30">
        <f t="shared" si="75"/>
        <v>375000</v>
      </c>
      <c r="AI854" s="252" t="s">
        <v>6147</v>
      </c>
    </row>
    <row r="855" spans="1:35" x14ac:dyDescent="0.35">
      <c r="Y855" s="20">
        <f>SUM(Y1:Y854)</f>
        <v>1409634438.7135777</v>
      </c>
      <c r="Z855" s="20">
        <f t="shared" ref="Z855:AA855" si="80">SUM(Z1:Z854)</f>
        <v>1453612999.4172077</v>
      </c>
      <c r="AA855" s="20">
        <f t="shared" si="80"/>
        <v>1523789265.696696</v>
      </c>
    </row>
    <row r="856" spans="1:35" x14ac:dyDescent="0.35">
      <c r="Y856" s="20">
        <v>614050000</v>
      </c>
      <c r="Z856" s="20">
        <v>624050000</v>
      </c>
      <c r="AA856" s="20">
        <v>624050000</v>
      </c>
    </row>
    <row r="857" spans="1:35" x14ac:dyDescent="0.35">
      <c r="Y857" s="20">
        <f>Y855-Y856</f>
        <v>795584438.71357775</v>
      </c>
      <c r="Z857" s="20">
        <f t="shared" ref="Z857:AA857" si="81">Z855-Z856</f>
        <v>829562999.41720772</v>
      </c>
      <c r="AA857" s="20">
        <f t="shared" si="81"/>
        <v>899739265.69669604</v>
      </c>
    </row>
    <row r="866" spans="19:23" x14ac:dyDescent="0.35">
      <c r="S866" s="30"/>
    </row>
    <row r="873" spans="19:23" x14ac:dyDescent="0.35">
      <c r="W873" s="20"/>
    </row>
  </sheetData>
  <autoFilter ref="A1:AI857"/>
  <conditionalFormatting sqref="F1:F1048576">
    <cfRule type="duplicateValues" dxfId="15" priority="1"/>
    <cfRule type="duplicateValues" dxfId="14" priority="2"/>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2"/>
  <sheetViews>
    <sheetView zoomScaleNormal="100" workbookViewId="0">
      <selection activeCell="B7" sqref="B7"/>
    </sheetView>
  </sheetViews>
  <sheetFormatPr defaultColWidth="14.1796875" defaultRowHeight="14.5" x14ac:dyDescent="0.35"/>
  <cols>
    <col min="1" max="1" width="14.1796875" style="56"/>
    <col min="2" max="2" width="26.453125" style="56" customWidth="1"/>
    <col min="3" max="3" width="13.26953125" style="56" bestFit="1" customWidth="1"/>
    <col min="4" max="4" width="43.7265625" style="56" customWidth="1"/>
    <col min="5" max="5" width="46.54296875" style="56" customWidth="1"/>
    <col min="6" max="7" width="14.1796875" style="56" hidden="1" customWidth="1"/>
    <col min="8" max="9" width="0" style="56" hidden="1" customWidth="1"/>
    <col min="10" max="10" width="44.1796875" style="56" customWidth="1"/>
    <col min="11" max="12" width="14.1796875" style="56"/>
    <col min="13" max="13" width="36.1796875" style="57" customWidth="1"/>
    <col min="14" max="16384" width="14.1796875" style="56"/>
  </cols>
  <sheetData>
    <row r="1" spans="1:13" x14ac:dyDescent="0.35">
      <c r="A1" s="65" t="s">
        <v>0</v>
      </c>
      <c r="B1" s="65" t="s">
        <v>1</v>
      </c>
      <c r="C1" s="65" t="s">
        <v>2</v>
      </c>
      <c r="D1" s="234" t="s">
        <v>3</v>
      </c>
      <c r="E1" s="65" t="s">
        <v>1961</v>
      </c>
      <c r="F1" s="65" t="s">
        <v>1962</v>
      </c>
      <c r="G1" s="65" t="s">
        <v>1963</v>
      </c>
      <c r="H1" s="65" t="s">
        <v>1964</v>
      </c>
      <c r="I1" s="65" t="s">
        <v>1965</v>
      </c>
      <c r="J1" s="71" t="s">
        <v>1973</v>
      </c>
      <c r="K1" s="65" t="s">
        <v>1974</v>
      </c>
      <c r="L1" s="65" t="s">
        <v>1975</v>
      </c>
      <c r="M1" s="129" t="s">
        <v>1976</v>
      </c>
    </row>
    <row r="2" spans="1:13" x14ac:dyDescent="0.35">
      <c r="A2" s="56">
        <v>8470110</v>
      </c>
      <c r="B2" s="56" t="s">
        <v>16</v>
      </c>
      <c r="C2" s="56">
        <v>420570</v>
      </c>
      <c r="D2" s="56" t="s">
        <v>25</v>
      </c>
      <c r="E2" s="56" t="str">
        <f t="shared" ref="E2:E65" si="0">CONCATENATE(847,".",A2,".",1,".",C2,".","000000",".",G2,".",I2)</f>
        <v>847.8470110.1.420570.000000.847001.200179</v>
      </c>
      <c r="F2" s="56" t="s">
        <v>2872</v>
      </c>
      <c r="G2" s="56">
        <v>847001</v>
      </c>
      <c r="H2" s="56" t="s">
        <v>23</v>
      </c>
      <c r="I2" s="56">
        <v>200179</v>
      </c>
      <c r="J2" s="56" t="s">
        <v>2877</v>
      </c>
      <c r="K2" s="56">
        <v>1</v>
      </c>
      <c r="L2" s="56">
        <v>10000000</v>
      </c>
      <c r="M2" s="235">
        <v>8000000</v>
      </c>
    </row>
    <row r="3" spans="1:13" x14ac:dyDescent="0.35">
      <c r="A3" s="56">
        <v>8470230</v>
      </c>
      <c r="B3" s="56" t="s">
        <v>100</v>
      </c>
      <c r="C3" s="56">
        <v>425749</v>
      </c>
      <c r="D3" s="56" t="s">
        <v>115</v>
      </c>
      <c r="E3" s="56" t="str">
        <f t="shared" si="0"/>
        <v>847.8470230.1.425749.000000.847001.200179</v>
      </c>
      <c r="F3" s="56" t="s">
        <v>21</v>
      </c>
      <c r="G3" s="56">
        <v>847001</v>
      </c>
      <c r="H3" s="56" t="s">
        <v>23</v>
      </c>
      <c r="I3" s="56">
        <v>200179</v>
      </c>
      <c r="J3" s="56" t="s">
        <v>3597</v>
      </c>
      <c r="K3" s="56">
        <v>1151</v>
      </c>
      <c r="L3" s="56">
        <v>146334</v>
      </c>
      <c r="M3" s="236">
        <v>140817695</v>
      </c>
    </row>
    <row r="4" spans="1:13" x14ac:dyDescent="0.35">
      <c r="A4" s="56">
        <v>8470305</v>
      </c>
      <c r="B4" s="56" t="s">
        <v>120</v>
      </c>
      <c r="C4" s="56">
        <v>420550</v>
      </c>
      <c r="D4" s="56" t="s">
        <v>18</v>
      </c>
      <c r="E4" s="56" t="str">
        <f t="shared" si="0"/>
        <v>847.8470305.1.420550.000000.847001.200179</v>
      </c>
      <c r="F4" s="56" t="s">
        <v>21</v>
      </c>
      <c r="G4" s="56">
        <v>847001</v>
      </c>
      <c r="H4" s="56" t="s">
        <v>23</v>
      </c>
      <c r="I4" s="56">
        <v>200179</v>
      </c>
      <c r="J4" s="56" t="s">
        <v>2001</v>
      </c>
      <c r="K4" s="56">
        <v>1</v>
      </c>
      <c r="L4" s="57">
        <v>10000</v>
      </c>
      <c r="M4" s="57">
        <v>10000</v>
      </c>
    </row>
    <row r="5" spans="1:13" x14ac:dyDescent="0.35">
      <c r="A5" s="56">
        <v>8470305</v>
      </c>
      <c r="B5" s="56" t="s">
        <v>120</v>
      </c>
      <c r="C5" s="56">
        <v>420570</v>
      </c>
      <c r="D5" s="56" t="s">
        <v>25</v>
      </c>
      <c r="E5" s="56" t="str">
        <f t="shared" si="0"/>
        <v>847.8470305.1.420570.000000.847001.200179</v>
      </c>
      <c r="F5" s="56" t="s">
        <v>21</v>
      </c>
      <c r="G5" s="56">
        <v>847001</v>
      </c>
      <c r="H5" s="56" t="s">
        <v>23</v>
      </c>
      <c r="I5" s="56">
        <v>200179</v>
      </c>
      <c r="J5" s="56" t="s">
        <v>2010</v>
      </c>
      <c r="K5" s="56">
        <v>1</v>
      </c>
      <c r="L5" s="56">
        <v>10000</v>
      </c>
      <c r="M5" s="57">
        <v>10000</v>
      </c>
    </row>
    <row r="6" spans="1:13" x14ac:dyDescent="0.35">
      <c r="A6" s="56">
        <v>8470305</v>
      </c>
      <c r="B6" s="56" t="s">
        <v>120</v>
      </c>
      <c r="C6" s="56">
        <v>421700</v>
      </c>
      <c r="D6" s="56" t="s">
        <v>956</v>
      </c>
      <c r="E6" s="56" t="str">
        <f t="shared" si="0"/>
        <v>847.8470305.1.421700.000000.847001.200179</v>
      </c>
      <c r="F6" s="56" t="s">
        <v>21</v>
      </c>
      <c r="G6" s="56">
        <v>847001</v>
      </c>
      <c r="H6" s="56" t="s">
        <v>23</v>
      </c>
      <c r="I6" s="56">
        <v>200179</v>
      </c>
      <c r="J6" s="56" t="s">
        <v>2014</v>
      </c>
      <c r="K6" s="56">
        <v>12</v>
      </c>
      <c r="L6" s="56">
        <v>42167</v>
      </c>
      <c r="M6" s="57">
        <v>506004</v>
      </c>
    </row>
    <row r="7" spans="1:13" x14ac:dyDescent="0.35">
      <c r="A7" s="56">
        <v>8470305</v>
      </c>
      <c r="B7" s="56" t="s">
        <v>120</v>
      </c>
      <c r="C7" s="56">
        <v>425510</v>
      </c>
      <c r="D7" s="56" t="s">
        <v>37</v>
      </c>
      <c r="E7" s="56" t="str">
        <f t="shared" si="0"/>
        <v>847.8470305.1.425510.000000.847001.200179</v>
      </c>
      <c r="F7" s="56" t="s">
        <v>21</v>
      </c>
      <c r="G7" s="56">
        <v>847001</v>
      </c>
      <c r="H7" s="56" t="s">
        <v>23</v>
      </c>
      <c r="I7" s="56">
        <v>200179</v>
      </c>
      <c r="J7" s="56" t="s">
        <v>2021</v>
      </c>
      <c r="K7" s="56">
        <v>2</v>
      </c>
      <c r="L7" s="56">
        <v>10000</v>
      </c>
      <c r="M7" s="57">
        <v>20000</v>
      </c>
    </row>
    <row r="8" spans="1:13" x14ac:dyDescent="0.35">
      <c r="A8" s="56">
        <v>8470305</v>
      </c>
      <c r="B8" s="56" t="s">
        <v>120</v>
      </c>
      <c r="C8" s="56">
        <v>425762</v>
      </c>
      <c r="D8" s="56" t="s">
        <v>600</v>
      </c>
      <c r="E8" s="56" t="str">
        <f t="shared" si="0"/>
        <v>847.8470305.1.425762.000000.847001.200179</v>
      </c>
      <c r="F8" s="56" t="s">
        <v>21</v>
      </c>
      <c r="G8" s="56">
        <v>847001</v>
      </c>
      <c r="H8" s="56" t="s">
        <v>23</v>
      </c>
      <c r="I8" s="56">
        <v>200179</v>
      </c>
      <c r="M8" s="57">
        <v>0</v>
      </c>
    </row>
    <row r="9" spans="1:13" x14ac:dyDescent="0.35">
      <c r="A9" s="56">
        <v>8470305</v>
      </c>
      <c r="B9" s="56" t="s">
        <v>120</v>
      </c>
      <c r="C9" s="56">
        <v>425763</v>
      </c>
      <c r="D9" s="56" t="s">
        <v>129</v>
      </c>
      <c r="E9" s="56" t="str">
        <f t="shared" si="0"/>
        <v>847.8470305.1.425763.000000.847001.200179</v>
      </c>
      <c r="F9" s="56" t="s">
        <v>21</v>
      </c>
      <c r="G9" s="56">
        <v>847001</v>
      </c>
      <c r="H9" s="56" t="s">
        <v>23</v>
      </c>
      <c r="I9" s="56">
        <v>200179</v>
      </c>
      <c r="J9" s="56" t="s">
        <v>2026</v>
      </c>
      <c r="K9" s="56">
        <v>50</v>
      </c>
      <c r="L9" s="56">
        <v>2000</v>
      </c>
      <c r="M9" s="57">
        <v>100000</v>
      </c>
    </row>
    <row r="10" spans="1:13" x14ac:dyDescent="0.35">
      <c r="A10" s="56">
        <v>8470305</v>
      </c>
      <c r="B10" s="56" t="s">
        <v>120</v>
      </c>
      <c r="C10" s="56">
        <v>425770</v>
      </c>
      <c r="D10" s="56" t="s">
        <v>132</v>
      </c>
      <c r="E10" s="56" t="str">
        <f t="shared" si="0"/>
        <v>847.8470305.1.425770.000000.847001.200179</v>
      </c>
      <c r="F10" s="56" t="s">
        <v>21</v>
      </c>
      <c r="G10" s="56">
        <v>847001</v>
      </c>
      <c r="H10" s="56" t="s">
        <v>23</v>
      </c>
      <c r="I10" s="56">
        <v>200179</v>
      </c>
      <c r="J10" s="56" t="s">
        <v>2032</v>
      </c>
      <c r="K10" s="56">
        <v>50</v>
      </c>
      <c r="L10" s="56">
        <v>15000</v>
      </c>
      <c r="M10" s="57">
        <v>750000</v>
      </c>
    </row>
    <row r="11" spans="1:13" x14ac:dyDescent="0.35">
      <c r="A11" s="56">
        <v>8470305</v>
      </c>
      <c r="B11" s="56" t="s">
        <v>120</v>
      </c>
      <c r="C11" s="56">
        <v>425900</v>
      </c>
      <c r="D11" s="56" t="s">
        <v>40</v>
      </c>
      <c r="E11" s="56" t="str">
        <f t="shared" si="0"/>
        <v>847.8470305.1.425900.000000.847001.200179</v>
      </c>
      <c r="F11" s="56" t="s">
        <v>21</v>
      </c>
      <c r="G11" s="56">
        <v>847001</v>
      </c>
      <c r="H11" s="56" t="s">
        <v>23</v>
      </c>
      <c r="I11" s="56">
        <v>200179</v>
      </c>
      <c r="J11" s="56" t="s">
        <v>2038</v>
      </c>
      <c r="K11" s="56">
        <v>3</v>
      </c>
      <c r="L11" s="56">
        <v>6000</v>
      </c>
      <c r="M11" s="57">
        <v>18000</v>
      </c>
    </row>
    <row r="12" spans="1:13" x14ac:dyDescent="0.35">
      <c r="A12" s="56">
        <v>8470305</v>
      </c>
      <c r="B12" s="56" t="s">
        <v>120</v>
      </c>
      <c r="C12" s="56">
        <v>426610</v>
      </c>
      <c r="D12" s="56" t="s">
        <v>43</v>
      </c>
      <c r="E12" s="56" t="str">
        <f t="shared" si="0"/>
        <v>847.8470305.1.426610.000000.847001.200179</v>
      </c>
      <c r="F12" s="56" t="s">
        <v>21</v>
      </c>
      <c r="G12" s="56">
        <v>847001</v>
      </c>
      <c r="H12" s="56" t="s">
        <v>23</v>
      </c>
      <c r="I12" s="56">
        <v>200179</v>
      </c>
      <c r="J12" s="56" t="s">
        <v>2043</v>
      </c>
      <c r="K12" s="56">
        <v>1</v>
      </c>
      <c r="L12" s="56">
        <v>100000</v>
      </c>
      <c r="M12" s="57">
        <v>100000</v>
      </c>
    </row>
    <row r="13" spans="1:13" x14ac:dyDescent="0.35">
      <c r="A13" s="56">
        <v>8470305</v>
      </c>
      <c r="B13" s="56" t="s">
        <v>120</v>
      </c>
      <c r="C13" s="56">
        <v>428090</v>
      </c>
      <c r="D13" s="56" t="s">
        <v>52</v>
      </c>
      <c r="E13" s="56" t="str">
        <f t="shared" si="0"/>
        <v>847.8470305.1.428090.000000.847001.200179</v>
      </c>
      <c r="F13" s="56" t="s">
        <v>21</v>
      </c>
      <c r="G13" s="56">
        <v>847001</v>
      </c>
      <c r="H13" s="56" t="s">
        <v>23</v>
      </c>
      <c r="I13" s="56">
        <v>200179</v>
      </c>
      <c r="J13" s="56" t="s">
        <v>2048</v>
      </c>
      <c r="K13" s="56">
        <v>1</v>
      </c>
      <c r="L13" s="56">
        <v>35000</v>
      </c>
      <c r="M13" s="57">
        <v>35000</v>
      </c>
    </row>
    <row r="14" spans="1:13" x14ac:dyDescent="0.35">
      <c r="A14" s="56">
        <v>8470305</v>
      </c>
      <c r="B14" s="56" t="s">
        <v>120</v>
      </c>
      <c r="C14" s="56">
        <v>428400</v>
      </c>
      <c r="D14" s="56" t="s">
        <v>614</v>
      </c>
      <c r="E14" s="56" t="str">
        <f t="shared" si="0"/>
        <v>847.8470305.1.428400.000000.847001.200179</v>
      </c>
      <c r="F14" s="56" t="s">
        <v>21</v>
      </c>
      <c r="G14" s="56">
        <v>847001</v>
      </c>
      <c r="H14" s="56" t="s">
        <v>23</v>
      </c>
      <c r="I14" s="56">
        <v>200179</v>
      </c>
      <c r="M14" s="57">
        <v>0</v>
      </c>
    </row>
    <row r="15" spans="1:13" x14ac:dyDescent="0.35">
      <c r="A15" s="56">
        <v>8470305</v>
      </c>
      <c r="B15" s="56" t="s">
        <v>120</v>
      </c>
      <c r="C15" s="56">
        <v>428640</v>
      </c>
      <c r="D15" s="56" t="s">
        <v>55</v>
      </c>
      <c r="E15" s="56" t="str">
        <f t="shared" si="0"/>
        <v>847.8470305.1.428640.000000.847001.200179</v>
      </c>
      <c r="F15" s="56" t="s">
        <v>21</v>
      </c>
      <c r="G15" s="56">
        <v>847001</v>
      </c>
      <c r="H15" s="56" t="s">
        <v>23</v>
      </c>
      <c r="I15" s="56">
        <v>200179</v>
      </c>
      <c r="J15" s="56" t="s">
        <v>2054</v>
      </c>
      <c r="K15" s="56">
        <v>3</v>
      </c>
      <c r="L15" s="57">
        <v>15000</v>
      </c>
      <c r="M15" s="57">
        <v>45000</v>
      </c>
    </row>
    <row r="16" spans="1:13" x14ac:dyDescent="0.35">
      <c r="A16" s="56">
        <v>8470305</v>
      </c>
      <c r="B16" s="56" t="s">
        <v>120</v>
      </c>
      <c r="C16" s="56">
        <v>430330</v>
      </c>
      <c r="D16" s="56" t="s">
        <v>378</v>
      </c>
      <c r="E16" s="56" t="str">
        <f t="shared" si="0"/>
        <v>847.8470305.1.430330.000000.847001.200179</v>
      </c>
      <c r="F16" s="56" t="s">
        <v>21</v>
      </c>
      <c r="G16" s="56">
        <v>847001</v>
      </c>
      <c r="H16" s="56" t="s">
        <v>23</v>
      </c>
      <c r="I16" s="56">
        <v>200179</v>
      </c>
      <c r="M16" s="57">
        <v>0</v>
      </c>
    </row>
    <row r="17" spans="1:13" x14ac:dyDescent="0.35">
      <c r="A17" s="56">
        <v>8470305</v>
      </c>
      <c r="B17" s="56" t="s">
        <v>120</v>
      </c>
      <c r="C17" s="56">
        <v>432209</v>
      </c>
      <c r="D17" s="56" t="s">
        <v>138</v>
      </c>
      <c r="E17" s="56" t="str">
        <f t="shared" si="0"/>
        <v>847.8470305.1.432209.000000.847001.200179</v>
      </c>
      <c r="F17" s="56" t="s">
        <v>21</v>
      </c>
      <c r="G17" s="56">
        <v>847001</v>
      </c>
      <c r="H17" s="56" t="s">
        <v>23</v>
      </c>
      <c r="I17" s="56">
        <v>200179</v>
      </c>
      <c r="M17" s="57">
        <v>0</v>
      </c>
    </row>
    <row r="18" spans="1:13" x14ac:dyDescent="0.35">
      <c r="A18" s="56">
        <v>8470305</v>
      </c>
      <c r="B18" s="56" t="s">
        <v>120</v>
      </c>
      <c r="C18" s="56">
        <v>432690</v>
      </c>
      <c r="D18" s="56" t="s">
        <v>141</v>
      </c>
      <c r="E18" s="56" t="str">
        <f t="shared" si="0"/>
        <v>847.8470305.1.432690.000000.847001.200179</v>
      </c>
      <c r="F18" s="56" t="s">
        <v>21</v>
      </c>
      <c r="G18" s="56">
        <v>847001</v>
      </c>
      <c r="H18" s="56" t="s">
        <v>23</v>
      </c>
      <c r="I18" s="56">
        <v>200179</v>
      </c>
      <c r="M18" s="57">
        <v>0</v>
      </c>
    </row>
    <row r="19" spans="1:13" x14ac:dyDescent="0.35">
      <c r="A19" s="56">
        <v>8470305</v>
      </c>
      <c r="B19" s="56" t="s">
        <v>120</v>
      </c>
      <c r="C19" s="56">
        <v>435350</v>
      </c>
      <c r="D19" s="56" t="s">
        <v>144</v>
      </c>
      <c r="E19" s="56" t="str">
        <f t="shared" si="0"/>
        <v>847.8470305.1.435350.000000.847001.200179</v>
      </c>
      <c r="F19" s="56" t="s">
        <v>21</v>
      </c>
      <c r="G19" s="56">
        <v>847001</v>
      </c>
      <c r="H19" s="56" t="s">
        <v>23</v>
      </c>
      <c r="I19" s="56">
        <v>200179</v>
      </c>
      <c r="J19" s="56" t="s">
        <v>2059</v>
      </c>
      <c r="K19" s="56">
        <v>1</v>
      </c>
      <c r="L19" s="56">
        <v>260000</v>
      </c>
      <c r="M19" s="57">
        <v>260000</v>
      </c>
    </row>
    <row r="20" spans="1:13" x14ac:dyDescent="0.35">
      <c r="A20" s="56">
        <v>8470305</v>
      </c>
      <c r="B20" s="56" t="s">
        <v>120</v>
      </c>
      <c r="C20" s="56">
        <v>435508</v>
      </c>
      <c r="D20" s="56" t="s">
        <v>147</v>
      </c>
      <c r="E20" s="56" t="str">
        <f t="shared" si="0"/>
        <v>847.8470305.1.435508.000000.847001.200179</v>
      </c>
      <c r="F20" s="56" t="s">
        <v>21</v>
      </c>
      <c r="G20" s="56">
        <v>847001</v>
      </c>
      <c r="H20" s="56" t="s">
        <v>23</v>
      </c>
      <c r="I20" s="56">
        <v>200179</v>
      </c>
      <c r="J20" s="56" t="s">
        <v>2063</v>
      </c>
      <c r="K20" s="56">
        <v>1</v>
      </c>
      <c r="L20" s="56">
        <v>100000</v>
      </c>
      <c r="M20" s="57">
        <v>100000</v>
      </c>
    </row>
    <row r="21" spans="1:13" x14ac:dyDescent="0.35">
      <c r="A21" s="56">
        <v>8470305</v>
      </c>
      <c r="B21" s="56" t="s">
        <v>120</v>
      </c>
      <c r="C21" s="56">
        <v>435530</v>
      </c>
      <c r="D21" s="56" t="s">
        <v>150</v>
      </c>
      <c r="E21" s="56" t="str">
        <f t="shared" si="0"/>
        <v>847.8470305.1.435530.000000.847001.200179</v>
      </c>
      <c r="F21" s="56" t="s">
        <v>21</v>
      </c>
      <c r="G21" s="56">
        <v>847001</v>
      </c>
      <c r="H21" s="56" t="s">
        <v>23</v>
      </c>
      <c r="I21" s="56">
        <v>200179</v>
      </c>
      <c r="M21" s="57">
        <v>0</v>
      </c>
    </row>
    <row r="22" spans="1:13" x14ac:dyDescent="0.35">
      <c r="A22" s="56">
        <v>8470305</v>
      </c>
      <c r="B22" s="56" t="s">
        <v>120</v>
      </c>
      <c r="C22" s="56">
        <v>436110</v>
      </c>
      <c r="D22" s="56" t="s">
        <v>64</v>
      </c>
      <c r="E22" s="56" t="str">
        <f t="shared" si="0"/>
        <v>847.8470305.1.436110.000000.847001.200179</v>
      </c>
      <c r="F22" s="56" t="s">
        <v>21</v>
      </c>
      <c r="G22" s="56">
        <v>847001</v>
      </c>
      <c r="H22" s="56" t="s">
        <v>23</v>
      </c>
      <c r="I22" s="56">
        <v>200179</v>
      </c>
      <c r="M22" s="57">
        <v>0</v>
      </c>
    </row>
    <row r="23" spans="1:13" x14ac:dyDescent="0.35">
      <c r="A23" s="56">
        <v>8470305</v>
      </c>
      <c r="B23" s="56" t="s">
        <v>120</v>
      </c>
      <c r="C23" s="56">
        <v>436600</v>
      </c>
      <c r="D23" s="56" t="s">
        <v>163</v>
      </c>
      <c r="E23" s="56" t="str">
        <f t="shared" si="0"/>
        <v>847.8470305.1.436600.000000.847001.200179</v>
      </c>
      <c r="F23" s="56" t="s">
        <v>21</v>
      </c>
      <c r="G23" s="56">
        <v>847001</v>
      </c>
      <c r="H23" s="56" t="s">
        <v>23</v>
      </c>
      <c r="I23" s="56">
        <v>200179</v>
      </c>
      <c r="J23" s="56" t="s">
        <v>2067</v>
      </c>
      <c r="K23" s="56">
        <v>5</v>
      </c>
      <c r="L23" s="56">
        <v>5000</v>
      </c>
      <c r="M23" s="57">
        <v>25000</v>
      </c>
    </row>
    <row r="24" spans="1:13" x14ac:dyDescent="0.35">
      <c r="A24" s="56">
        <v>8470305</v>
      </c>
      <c r="B24" s="56" t="s">
        <v>120</v>
      </c>
      <c r="C24" s="56">
        <v>492316</v>
      </c>
      <c r="D24" s="56" t="s">
        <v>138</v>
      </c>
      <c r="E24" s="56" t="str">
        <f t="shared" si="0"/>
        <v>847.8470305.1.492316.000000.847001.300180</v>
      </c>
      <c r="F24" s="56" t="s">
        <v>21</v>
      </c>
      <c r="G24" s="56">
        <v>847001</v>
      </c>
      <c r="H24" s="56" t="s">
        <v>863</v>
      </c>
      <c r="I24" s="56">
        <v>300180</v>
      </c>
      <c r="M24" s="57">
        <v>0</v>
      </c>
    </row>
    <row r="25" spans="1:13" x14ac:dyDescent="0.35">
      <c r="A25" s="56">
        <v>8470310</v>
      </c>
      <c r="B25" s="56" t="s">
        <v>154</v>
      </c>
      <c r="C25" s="56">
        <v>420550</v>
      </c>
      <c r="D25" s="56" t="s">
        <v>18</v>
      </c>
      <c r="E25" s="56" t="str">
        <f t="shared" si="0"/>
        <v>847.8470310.1.420550.000000.847001.200179</v>
      </c>
      <c r="F25" s="56" t="s">
        <v>21</v>
      </c>
      <c r="G25" s="56">
        <v>847001</v>
      </c>
      <c r="H25" s="56" t="s">
        <v>23</v>
      </c>
      <c r="I25" s="56">
        <v>200179</v>
      </c>
      <c r="J25" s="56" t="s">
        <v>2069</v>
      </c>
      <c r="K25" s="56">
        <v>2</v>
      </c>
      <c r="L25" s="57">
        <v>10000</v>
      </c>
      <c r="M25" s="57">
        <v>20000</v>
      </c>
    </row>
    <row r="26" spans="1:13" x14ac:dyDescent="0.35">
      <c r="A26" s="56">
        <v>8470310</v>
      </c>
      <c r="B26" s="56" t="s">
        <v>154</v>
      </c>
      <c r="C26" s="56">
        <v>425510</v>
      </c>
      <c r="D26" s="56" t="s">
        <v>37</v>
      </c>
      <c r="E26" s="56" t="str">
        <f t="shared" si="0"/>
        <v>847.8470310.1.425510.000000.847001.200179</v>
      </c>
      <c r="F26" s="56" t="s">
        <v>21</v>
      </c>
      <c r="G26" s="56">
        <v>847001</v>
      </c>
      <c r="H26" s="56" t="s">
        <v>23</v>
      </c>
      <c r="I26" s="56">
        <v>200179</v>
      </c>
      <c r="K26" s="56">
        <v>3</v>
      </c>
      <c r="L26" s="56">
        <v>5000</v>
      </c>
      <c r="M26" s="57">
        <v>15000</v>
      </c>
    </row>
    <row r="27" spans="1:13" x14ac:dyDescent="0.35">
      <c r="A27" s="56">
        <v>8470310</v>
      </c>
      <c r="B27" s="56" t="s">
        <v>154</v>
      </c>
      <c r="C27" s="56">
        <v>425760</v>
      </c>
      <c r="D27" s="56" t="s">
        <v>169</v>
      </c>
      <c r="E27" s="56" t="str">
        <f t="shared" si="0"/>
        <v>847.8470310.1.425760.000000.847001.200179</v>
      </c>
      <c r="F27" s="56" t="s">
        <v>21</v>
      </c>
      <c r="G27" s="56">
        <v>847001</v>
      </c>
      <c r="H27" s="56" t="s">
        <v>23</v>
      </c>
      <c r="I27" s="56">
        <v>200179</v>
      </c>
      <c r="J27" s="56" t="s">
        <v>2079</v>
      </c>
      <c r="K27" s="56">
        <v>15</v>
      </c>
      <c r="L27" s="56">
        <v>10000</v>
      </c>
      <c r="M27" s="57">
        <v>150000</v>
      </c>
    </row>
    <row r="28" spans="1:13" x14ac:dyDescent="0.35">
      <c r="A28" s="56">
        <v>8470310</v>
      </c>
      <c r="B28" s="56" t="s">
        <v>154</v>
      </c>
      <c r="C28" s="56">
        <v>425763</v>
      </c>
      <c r="D28" s="56" t="s">
        <v>129</v>
      </c>
      <c r="E28" s="56" t="str">
        <f t="shared" si="0"/>
        <v>847.8470310.1.425763.000000.847001.200179</v>
      </c>
      <c r="F28" s="56" t="s">
        <v>21</v>
      </c>
      <c r="G28" s="56">
        <v>847001</v>
      </c>
      <c r="H28" s="56" t="s">
        <v>23</v>
      </c>
      <c r="I28" s="56">
        <v>200179</v>
      </c>
      <c r="J28" s="56" t="s">
        <v>2085</v>
      </c>
      <c r="K28" s="56">
        <v>70</v>
      </c>
      <c r="L28" s="56">
        <v>5000</v>
      </c>
      <c r="M28" s="57">
        <v>350000</v>
      </c>
    </row>
    <row r="29" spans="1:13" x14ac:dyDescent="0.35">
      <c r="A29" s="56">
        <v>8470310</v>
      </c>
      <c r="B29" s="56" t="s">
        <v>154</v>
      </c>
      <c r="C29" s="56">
        <v>425770</v>
      </c>
      <c r="D29" s="56" t="s">
        <v>132</v>
      </c>
      <c r="E29" s="56" t="str">
        <f t="shared" si="0"/>
        <v>847.8470310.1.425770.000000.847001.200179</v>
      </c>
      <c r="F29" s="56" t="s">
        <v>21</v>
      </c>
      <c r="G29" s="56">
        <v>847001</v>
      </c>
      <c r="H29" s="56" t="s">
        <v>23</v>
      </c>
      <c r="I29" s="56">
        <v>200179</v>
      </c>
      <c r="J29" s="56" t="s">
        <v>2089</v>
      </c>
      <c r="K29" s="56">
        <v>14</v>
      </c>
      <c r="L29" s="56">
        <v>15000</v>
      </c>
      <c r="M29" s="57">
        <v>210000</v>
      </c>
    </row>
    <row r="30" spans="1:13" x14ac:dyDescent="0.35">
      <c r="A30" s="56">
        <v>8470310</v>
      </c>
      <c r="B30" s="56" t="s">
        <v>154</v>
      </c>
      <c r="C30" s="56">
        <v>425900</v>
      </c>
      <c r="D30" s="56" t="s">
        <v>40</v>
      </c>
      <c r="E30" s="56" t="str">
        <f t="shared" si="0"/>
        <v>847.8470310.1.425900.000000.847001.200179</v>
      </c>
      <c r="F30" s="56" t="s">
        <v>21</v>
      </c>
      <c r="G30" s="56">
        <v>847001</v>
      </c>
      <c r="H30" s="56" t="s">
        <v>23</v>
      </c>
      <c r="I30" s="56">
        <v>200179</v>
      </c>
      <c r="J30" s="56" t="s">
        <v>2094</v>
      </c>
      <c r="K30" s="56">
        <v>17</v>
      </c>
      <c r="L30" s="56">
        <v>500</v>
      </c>
      <c r="M30" s="57">
        <v>8500</v>
      </c>
    </row>
    <row r="31" spans="1:13" x14ac:dyDescent="0.35">
      <c r="A31" s="56">
        <v>8470310</v>
      </c>
      <c r="B31" s="56" t="s">
        <v>154</v>
      </c>
      <c r="C31" s="56">
        <v>426610</v>
      </c>
      <c r="D31" s="56" t="s">
        <v>43</v>
      </c>
      <c r="E31" s="56" t="str">
        <f t="shared" si="0"/>
        <v>847.8470310.1.426610.000000.847001.200179</v>
      </c>
      <c r="F31" s="56" t="s">
        <v>21</v>
      </c>
      <c r="G31" s="56">
        <v>847001</v>
      </c>
      <c r="H31" s="56" t="s">
        <v>23</v>
      </c>
      <c r="I31" s="56">
        <v>200179</v>
      </c>
      <c r="J31" s="56" t="s">
        <v>2099</v>
      </c>
      <c r="K31" s="56">
        <v>1</v>
      </c>
      <c r="L31" s="56">
        <v>9114</v>
      </c>
      <c r="M31" s="57">
        <v>9114</v>
      </c>
    </row>
    <row r="32" spans="1:13" x14ac:dyDescent="0.35">
      <c r="A32" s="56">
        <v>8470310</v>
      </c>
      <c r="B32" s="56" t="s">
        <v>154</v>
      </c>
      <c r="C32" s="56">
        <v>428090</v>
      </c>
      <c r="D32" s="56" t="s">
        <v>52</v>
      </c>
      <c r="E32" s="56" t="str">
        <f t="shared" si="0"/>
        <v>847.8470310.1.428090.000000.847001.200179</v>
      </c>
      <c r="F32" s="56" t="s">
        <v>21</v>
      </c>
      <c r="G32" s="56">
        <v>847001</v>
      </c>
      <c r="H32" s="56" t="s">
        <v>23</v>
      </c>
      <c r="I32" s="56">
        <v>200179</v>
      </c>
      <c r="J32" s="56" t="s">
        <v>2103</v>
      </c>
      <c r="K32" s="56">
        <v>2</v>
      </c>
      <c r="L32" s="56">
        <v>20000</v>
      </c>
      <c r="M32" s="57">
        <v>40000</v>
      </c>
    </row>
    <row r="33" spans="1:13" x14ac:dyDescent="0.35">
      <c r="A33" s="56">
        <v>8470310</v>
      </c>
      <c r="B33" s="56" t="s">
        <v>154</v>
      </c>
      <c r="C33" s="56">
        <v>430120</v>
      </c>
      <c r="D33" s="56" t="s">
        <v>158</v>
      </c>
      <c r="E33" s="56" t="str">
        <f t="shared" si="0"/>
        <v>847.8470310.1.430120.000000.847001.200179</v>
      </c>
      <c r="F33" s="56" t="s">
        <v>21</v>
      </c>
      <c r="G33" s="56">
        <v>847001</v>
      </c>
      <c r="H33" s="56" t="s">
        <v>23</v>
      </c>
      <c r="I33" s="56">
        <v>200179</v>
      </c>
      <c r="M33" s="57">
        <v>0</v>
      </c>
    </row>
    <row r="34" spans="1:13" x14ac:dyDescent="0.35">
      <c r="A34" s="56">
        <v>8470310</v>
      </c>
      <c r="B34" s="56" t="s">
        <v>154</v>
      </c>
      <c r="C34" s="56">
        <v>432209</v>
      </c>
      <c r="D34" s="56" t="s">
        <v>138</v>
      </c>
      <c r="E34" s="56" t="str">
        <f t="shared" si="0"/>
        <v>847.8470310.1.432209.000000.847001.200179</v>
      </c>
      <c r="F34" s="56" t="s">
        <v>21</v>
      </c>
      <c r="G34" s="56">
        <v>847001</v>
      </c>
      <c r="H34" s="56" t="s">
        <v>23</v>
      </c>
      <c r="I34" s="56">
        <v>200179</v>
      </c>
      <c r="J34" s="56" t="s">
        <v>2109</v>
      </c>
      <c r="K34" s="56">
        <v>1</v>
      </c>
      <c r="L34" s="56">
        <v>80000</v>
      </c>
      <c r="M34" s="57">
        <v>80000</v>
      </c>
    </row>
    <row r="35" spans="1:13" x14ac:dyDescent="0.35">
      <c r="A35" s="56">
        <v>8470310</v>
      </c>
      <c r="B35" s="56" t="s">
        <v>154</v>
      </c>
      <c r="C35" s="56">
        <v>435350</v>
      </c>
      <c r="D35" s="56" t="s">
        <v>144</v>
      </c>
      <c r="E35" s="56" t="str">
        <f t="shared" si="0"/>
        <v>847.8470310.1.435350.000000.847001.200179</v>
      </c>
      <c r="F35" s="56" t="s">
        <v>21</v>
      </c>
      <c r="G35" s="56">
        <v>847001</v>
      </c>
      <c r="H35" s="56" t="s">
        <v>23</v>
      </c>
      <c r="I35" s="56">
        <v>200179</v>
      </c>
      <c r="J35" s="56" t="s">
        <v>2112</v>
      </c>
      <c r="K35" s="56">
        <v>14</v>
      </c>
      <c r="L35" s="56">
        <v>13000</v>
      </c>
      <c r="M35" s="57">
        <v>182000</v>
      </c>
    </row>
    <row r="36" spans="1:13" x14ac:dyDescent="0.35">
      <c r="A36" s="56">
        <v>8470310</v>
      </c>
      <c r="B36" s="56" t="s">
        <v>154</v>
      </c>
      <c r="C36" s="56">
        <v>435508</v>
      </c>
      <c r="D36" s="56" t="s">
        <v>147</v>
      </c>
      <c r="E36" s="56" t="str">
        <f t="shared" si="0"/>
        <v>847.8470310.1.435508.000000.847001.200179</v>
      </c>
      <c r="F36" s="56" t="s">
        <v>21</v>
      </c>
      <c r="G36" s="56">
        <v>847001</v>
      </c>
      <c r="H36" s="56" t="s">
        <v>23</v>
      </c>
      <c r="I36" s="56">
        <v>200179</v>
      </c>
      <c r="J36" s="56" t="s">
        <v>2116</v>
      </c>
      <c r="K36" s="56">
        <v>1</v>
      </c>
      <c r="L36" s="56">
        <v>80000</v>
      </c>
      <c r="M36" s="57">
        <v>80000</v>
      </c>
    </row>
    <row r="37" spans="1:13" x14ac:dyDescent="0.35">
      <c r="A37" s="56">
        <v>8470310</v>
      </c>
      <c r="B37" s="56" t="s">
        <v>154</v>
      </c>
      <c r="C37" s="56">
        <v>436110</v>
      </c>
      <c r="D37" s="56" t="s">
        <v>64</v>
      </c>
      <c r="E37" s="56" t="str">
        <f t="shared" si="0"/>
        <v>847.8470310.1.436110.000000.847001.200179</v>
      </c>
      <c r="F37" s="56" t="s">
        <v>21</v>
      </c>
      <c r="G37" s="56">
        <v>847001</v>
      </c>
      <c r="H37" s="56" t="s">
        <v>23</v>
      </c>
      <c r="I37" s="56">
        <v>200179</v>
      </c>
      <c r="J37" s="56" t="s">
        <v>2118</v>
      </c>
      <c r="K37" s="56">
        <v>8</v>
      </c>
      <c r="L37" s="56">
        <v>500</v>
      </c>
      <c r="M37" s="57">
        <v>4000</v>
      </c>
    </row>
    <row r="38" spans="1:13" x14ac:dyDescent="0.35">
      <c r="A38" s="56">
        <v>8470310</v>
      </c>
      <c r="B38" s="56" t="s">
        <v>154</v>
      </c>
      <c r="C38" s="56">
        <v>436600</v>
      </c>
      <c r="D38" s="56" t="s">
        <v>163</v>
      </c>
      <c r="E38" s="56" t="str">
        <f t="shared" si="0"/>
        <v>847.8470310.1.436600.000000.847001.200179</v>
      </c>
      <c r="F38" s="56" t="s">
        <v>21</v>
      </c>
      <c r="G38" s="56">
        <v>847001</v>
      </c>
      <c r="H38" s="56" t="s">
        <v>23</v>
      </c>
      <c r="I38" s="56">
        <v>200179</v>
      </c>
      <c r="J38" s="56" t="s">
        <v>163</v>
      </c>
      <c r="K38" s="56">
        <v>5</v>
      </c>
      <c r="L38" s="56">
        <v>1000</v>
      </c>
      <c r="M38" s="57">
        <v>5000</v>
      </c>
    </row>
    <row r="39" spans="1:13" x14ac:dyDescent="0.35">
      <c r="A39" s="56">
        <v>8470310</v>
      </c>
      <c r="B39" s="56" t="s">
        <v>154</v>
      </c>
      <c r="C39" s="56">
        <v>492316</v>
      </c>
      <c r="D39" s="56" t="s">
        <v>138</v>
      </c>
      <c r="E39" s="56" t="str">
        <f t="shared" si="0"/>
        <v>847.8470310.1.492316.000000.847001.300180</v>
      </c>
      <c r="F39" s="56" t="s">
        <v>21</v>
      </c>
      <c r="G39" s="56">
        <v>847001</v>
      </c>
      <c r="H39" s="56" t="s">
        <v>863</v>
      </c>
      <c r="I39" s="56">
        <v>300180</v>
      </c>
      <c r="J39" s="56" t="s">
        <v>2121</v>
      </c>
      <c r="K39" s="56">
        <v>10</v>
      </c>
      <c r="L39" s="56">
        <v>12776</v>
      </c>
      <c r="M39" s="56">
        <v>127760</v>
      </c>
    </row>
    <row r="40" spans="1:13" x14ac:dyDescent="0.35">
      <c r="A40" s="56">
        <v>8470310</v>
      </c>
      <c r="B40" s="56" t="s">
        <v>154</v>
      </c>
      <c r="C40" s="56">
        <v>492316</v>
      </c>
      <c r="D40" s="56" t="s">
        <v>138</v>
      </c>
      <c r="E40" s="56" t="str">
        <f t="shared" si="0"/>
        <v>847.8470310.1.492316.000000.847001.300180</v>
      </c>
      <c r="F40" s="56" t="s">
        <v>21</v>
      </c>
      <c r="G40" s="56">
        <v>847001</v>
      </c>
      <c r="H40" s="56" t="s">
        <v>863</v>
      </c>
      <c r="I40" s="56">
        <v>300180</v>
      </c>
      <c r="J40" s="56" t="s">
        <v>2124</v>
      </c>
      <c r="K40" s="56">
        <v>1</v>
      </c>
      <c r="L40" s="56">
        <v>1091000</v>
      </c>
      <c r="M40" s="56">
        <v>1091000</v>
      </c>
    </row>
    <row r="41" spans="1:13" x14ac:dyDescent="0.35">
      <c r="A41" s="56">
        <v>8470310</v>
      </c>
      <c r="B41" s="56" t="s">
        <v>154</v>
      </c>
      <c r="C41" s="56">
        <v>492316</v>
      </c>
      <c r="D41" s="56" t="s">
        <v>138</v>
      </c>
      <c r="E41" s="56" t="str">
        <f t="shared" si="0"/>
        <v>847.8470310.1.492316.000000.847001.300180</v>
      </c>
      <c r="F41" s="56" t="s">
        <v>21</v>
      </c>
      <c r="G41" s="56">
        <v>847001</v>
      </c>
      <c r="H41" s="56" t="s">
        <v>863</v>
      </c>
      <c r="I41" s="56">
        <v>300180</v>
      </c>
      <c r="J41" s="56" t="s">
        <v>2126</v>
      </c>
      <c r="K41" s="56">
        <v>1</v>
      </c>
      <c r="L41" s="56">
        <v>91145</v>
      </c>
      <c r="M41" s="56">
        <v>91145</v>
      </c>
    </row>
    <row r="42" spans="1:13" x14ac:dyDescent="0.35">
      <c r="A42" s="56">
        <v>8470310</v>
      </c>
      <c r="B42" s="56" t="s">
        <v>154</v>
      </c>
      <c r="C42" s="56">
        <v>492316</v>
      </c>
      <c r="D42" s="56" t="s">
        <v>138</v>
      </c>
      <c r="E42" s="56" t="str">
        <f t="shared" si="0"/>
        <v>847.8470310.1.492316.000000.847001.300180</v>
      </c>
      <c r="F42" s="56" t="s">
        <v>21</v>
      </c>
      <c r="G42" s="56">
        <v>847001</v>
      </c>
      <c r="H42" s="56" t="s">
        <v>863</v>
      </c>
      <c r="I42" s="56">
        <v>300180</v>
      </c>
      <c r="J42" s="56" t="s">
        <v>2128</v>
      </c>
      <c r="K42" s="56">
        <v>1</v>
      </c>
      <c r="L42" s="56">
        <v>38115</v>
      </c>
      <c r="M42" s="56">
        <v>38115</v>
      </c>
    </row>
    <row r="43" spans="1:13" x14ac:dyDescent="0.35">
      <c r="A43" s="56">
        <v>8470310</v>
      </c>
      <c r="B43" s="56" t="s">
        <v>154</v>
      </c>
      <c r="C43" s="56">
        <v>492316</v>
      </c>
      <c r="D43" s="56" t="s">
        <v>138</v>
      </c>
      <c r="E43" s="56" t="str">
        <f t="shared" si="0"/>
        <v>847.8470310.1.492316.000000.847001.300180</v>
      </c>
      <c r="F43" s="56" t="s">
        <v>21</v>
      </c>
      <c r="G43" s="56">
        <v>847001</v>
      </c>
      <c r="H43" s="56" t="s">
        <v>863</v>
      </c>
      <c r="I43" s="56">
        <v>300180</v>
      </c>
      <c r="J43" s="56" t="s">
        <v>2130</v>
      </c>
      <c r="K43" s="56">
        <v>1</v>
      </c>
      <c r="L43" s="56">
        <v>14330</v>
      </c>
      <c r="M43" s="56">
        <v>14330</v>
      </c>
    </row>
    <row r="44" spans="1:13" x14ac:dyDescent="0.35">
      <c r="A44" s="56">
        <v>8470315</v>
      </c>
      <c r="B44" s="56" t="s">
        <v>166</v>
      </c>
      <c r="C44" s="56">
        <v>420550</v>
      </c>
      <c r="D44" s="56" t="s">
        <v>18</v>
      </c>
      <c r="E44" s="56" t="str">
        <f t="shared" si="0"/>
        <v>847.8470315.1.420550.000000.847001.200179</v>
      </c>
      <c r="F44" s="56" t="s">
        <v>21</v>
      </c>
      <c r="G44" s="56">
        <v>847001</v>
      </c>
      <c r="H44" s="56" t="s">
        <v>23</v>
      </c>
      <c r="I44" s="56">
        <v>200179</v>
      </c>
      <c r="J44" s="56" t="s">
        <v>2133</v>
      </c>
      <c r="K44" s="56">
        <v>1</v>
      </c>
      <c r="L44" s="57">
        <v>1000</v>
      </c>
      <c r="M44" s="57">
        <v>1000</v>
      </c>
    </row>
    <row r="45" spans="1:13" x14ac:dyDescent="0.35">
      <c r="A45" s="56">
        <v>8470315</v>
      </c>
      <c r="B45" s="56" t="s">
        <v>166</v>
      </c>
      <c r="C45" s="56">
        <v>425510</v>
      </c>
      <c r="D45" s="56" t="s">
        <v>37</v>
      </c>
      <c r="E45" s="56" t="str">
        <f t="shared" si="0"/>
        <v>847.8470315.1.425510.000000.847001.200179</v>
      </c>
      <c r="F45" s="56" t="s">
        <v>21</v>
      </c>
      <c r="G45" s="56">
        <v>847001</v>
      </c>
      <c r="H45" s="56" t="s">
        <v>23</v>
      </c>
      <c r="I45" s="56">
        <v>200179</v>
      </c>
      <c r="J45" s="56" t="s">
        <v>2138</v>
      </c>
      <c r="K45" s="56">
        <v>10</v>
      </c>
      <c r="L45" s="56">
        <v>400</v>
      </c>
      <c r="M45" s="57">
        <v>4000</v>
      </c>
    </row>
    <row r="46" spans="1:13" x14ac:dyDescent="0.35">
      <c r="A46" s="56">
        <v>8470315</v>
      </c>
      <c r="B46" s="56" t="s">
        <v>166</v>
      </c>
      <c r="C46" s="56">
        <v>425760</v>
      </c>
      <c r="D46" s="56" t="s">
        <v>169</v>
      </c>
      <c r="E46" s="56" t="str">
        <f t="shared" si="0"/>
        <v>847.8470315.1.425760.000000.847001.200179</v>
      </c>
      <c r="F46" s="56" t="s">
        <v>21</v>
      </c>
      <c r="G46" s="56">
        <v>847001</v>
      </c>
      <c r="H46" s="56" t="s">
        <v>23</v>
      </c>
      <c r="I46" s="56">
        <v>200179</v>
      </c>
      <c r="J46" s="56" t="s">
        <v>2143</v>
      </c>
      <c r="K46" s="56">
        <v>5</v>
      </c>
      <c r="L46" s="56">
        <v>4000</v>
      </c>
      <c r="M46" s="57">
        <v>20000</v>
      </c>
    </row>
    <row r="47" spans="1:13" x14ac:dyDescent="0.35">
      <c r="A47" s="56">
        <v>8470315</v>
      </c>
      <c r="B47" s="56" t="s">
        <v>166</v>
      </c>
      <c r="C47" s="56">
        <v>425763</v>
      </c>
      <c r="D47" s="56" t="s">
        <v>129</v>
      </c>
      <c r="E47" s="56" t="str">
        <f t="shared" si="0"/>
        <v>847.8470315.1.425763.000000.847001.200179</v>
      </c>
      <c r="F47" s="56" t="s">
        <v>21</v>
      </c>
      <c r="G47" s="56">
        <v>847001</v>
      </c>
      <c r="H47" s="56" t="s">
        <v>23</v>
      </c>
      <c r="I47" s="56">
        <v>200179</v>
      </c>
      <c r="J47" s="56" t="s">
        <v>2148</v>
      </c>
      <c r="K47" s="56">
        <v>60</v>
      </c>
      <c r="L47" s="56">
        <v>3000</v>
      </c>
      <c r="M47" s="57">
        <v>180000</v>
      </c>
    </row>
    <row r="48" spans="1:13" x14ac:dyDescent="0.35">
      <c r="A48" s="56">
        <v>8470315</v>
      </c>
      <c r="B48" s="56" t="s">
        <v>166</v>
      </c>
      <c r="C48" s="56">
        <v>425770</v>
      </c>
      <c r="D48" s="56" t="s">
        <v>132</v>
      </c>
      <c r="E48" s="56" t="str">
        <f t="shared" si="0"/>
        <v>847.8470315.1.425770.000000.847001.200179</v>
      </c>
      <c r="F48" s="56" t="s">
        <v>21</v>
      </c>
      <c r="G48" s="56">
        <v>847001</v>
      </c>
      <c r="H48" s="56" t="s">
        <v>23</v>
      </c>
      <c r="I48" s="56">
        <v>200179</v>
      </c>
      <c r="J48" s="56" t="s">
        <v>2153</v>
      </c>
      <c r="K48" s="56">
        <v>12</v>
      </c>
      <c r="L48" s="56">
        <v>15000</v>
      </c>
      <c r="M48" s="57">
        <v>180000</v>
      </c>
    </row>
    <row r="49" spans="1:13" x14ac:dyDescent="0.35">
      <c r="A49" s="56">
        <v>8470315</v>
      </c>
      <c r="B49" s="56" t="s">
        <v>166</v>
      </c>
      <c r="C49" s="56">
        <v>425900</v>
      </c>
      <c r="D49" s="56" t="s">
        <v>40</v>
      </c>
      <c r="E49" s="56" t="str">
        <f t="shared" si="0"/>
        <v>847.8470315.1.425900.000000.847001.200179</v>
      </c>
      <c r="F49" s="56" t="s">
        <v>21</v>
      </c>
      <c r="G49" s="56">
        <v>847001</v>
      </c>
      <c r="H49" s="56" t="s">
        <v>23</v>
      </c>
      <c r="I49" s="56">
        <v>200179</v>
      </c>
      <c r="J49" s="56" t="s">
        <v>2158</v>
      </c>
      <c r="K49" s="56">
        <v>10</v>
      </c>
      <c r="L49" s="56">
        <v>1000</v>
      </c>
      <c r="M49" s="57">
        <v>10000</v>
      </c>
    </row>
    <row r="50" spans="1:13" x14ac:dyDescent="0.35">
      <c r="A50" s="56">
        <v>8470315</v>
      </c>
      <c r="B50" s="56" t="s">
        <v>166</v>
      </c>
      <c r="C50" s="56">
        <v>426610</v>
      </c>
      <c r="D50" s="56" t="s">
        <v>43</v>
      </c>
      <c r="E50" s="56" t="str">
        <f t="shared" si="0"/>
        <v>847.8470315.1.426610.000000.847001.200179</v>
      </c>
      <c r="F50" s="56" t="s">
        <v>21</v>
      </c>
      <c r="G50" s="56">
        <v>847001</v>
      </c>
      <c r="H50" s="56" t="s">
        <v>23</v>
      </c>
      <c r="I50" s="56">
        <v>200179</v>
      </c>
      <c r="J50" s="56" t="s">
        <v>2162</v>
      </c>
      <c r="K50" s="56">
        <v>1</v>
      </c>
      <c r="L50" s="56">
        <v>99576</v>
      </c>
      <c r="M50" s="57">
        <v>99576</v>
      </c>
    </row>
    <row r="51" spans="1:13" x14ac:dyDescent="0.35">
      <c r="A51" s="56">
        <v>8470315</v>
      </c>
      <c r="B51" s="56" t="s">
        <v>166</v>
      </c>
      <c r="C51" s="56">
        <v>428090</v>
      </c>
      <c r="D51" s="56" t="s">
        <v>52</v>
      </c>
      <c r="E51" s="56" t="str">
        <f t="shared" si="0"/>
        <v>847.8470315.1.428090.000000.847001.200179</v>
      </c>
      <c r="F51" s="56" t="s">
        <v>21</v>
      </c>
      <c r="G51" s="56">
        <v>847001</v>
      </c>
      <c r="H51" s="56" t="s">
        <v>23</v>
      </c>
      <c r="I51" s="56">
        <v>200179</v>
      </c>
      <c r="J51" s="56" t="s">
        <v>2168</v>
      </c>
      <c r="K51" s="56">
        <v>1</v>
      </c>
      <c r="L51" s="56">
        <v>10000</v>
      </c>
      <c r="M51" s="57">
        <v>10000</v>
      </c>
    </row>
    <row r="52" spans="1:13" x14ac:dyDescent="0.35">
      <c r="A52" s="56">
        <v>8470315</v>
      </c>
      <c r="B52" s="56" t="s">
        <v>166</v>
      </c>
      <c r="C52" s="56">
        <v>432209</v>
      </c>
      <c r="D52" s="56" t="s">
        <v>138</v>
      </c>
      <c r="E52" s="56" t="str">
        <f t="shared" si="0"/>
        <v>847.8470315.1.432209.000000.847001.200179</v>
      </c>
      <c r="F52" s="56" t="s">
        <v>21</v>
      </c>
      <c r="G52" s="56">
        <v>847001</v>
      </c>
      <c r="H52" s="56" t="s">
        <v>23</v>
      </c>
      <c r="I52" s="56">
        <v>200179</v>
      </c>
      <c r="J52" s="56" t="s">
        <v>2172</v>
      </c>
      <c r="K52" s="56">
        <v>1</v>
      </c>
      <c r="L52" s="56">
        <v>90250</v>
      </c>
      <c r="M52" s="57">
        <v>90250</v>
      </c>
    </row>
    <row r="53" spans="1:13" x14ac:dyDescent="0.35">
      <c r="A53" s="56">
        <v>8470315</v>
      </c>
      <c r="B53" s="56" t="s">
        <v>166</v>
      </c>
      <c r="C53" s="56">
        <v>435350</v>
      </c>
      <c r="D53" s="56" t="s">
        <v>144</v>
      </c>
      <c r="E53" s="56" t="str">
        <f t="shared" si="0"/>
        <v>847.8470315.1.435350.000000.847001.200179</v>
      </c>
      <c r="F53" s="56" t="s">
        <v>21</v>
      </c>
      <c r="G53" s="56">
        <v>847001</v>
      </c>
      <c r="H53" s="56" t="s">
        <v>23</v>
      </c>
      <c r="I53" s="56">
        <v>200179</v>
      </c>
      <c r="J53" s="56" t="s">
        <v>2177</v>
      </c>
      <c r="K53" s="56">
        <v>12</v>
      </c>
      <c r="L53" s="56">
        <v>3200</v>
      </c>
      <c r="M53" s="57">
        <v>38400</v>
      </c>
    </row>
    <row r="54" spans="1:13" x14ac:dyDescent="0.35">
      <c r="A54" s="56">
        <v>8470315</v>
      </c>
      <c r="B54" s="56" t="s">
        <v>166</v>
      </c>
      <c r="C54" s="56">
        <v>435508</v>
      </c>
      <c r="D54" s="56" t="s">
        <v>147</v>
      </c>
      <c r="E54" s="56" t="str">
        <f t="shared" si="0"/>
        <v>847.8470315.1.435508.000000.847001.200179</v>
      </c>
      <c r="F54" s="56" t="s">
        <v>21</v>
      </c>
      <c r="G54" s="56">
        <v>847001</v>
      </c>
      <c r="H54" s="56" t="s">
        <v>23</v>
      </c>
      <c r="I54" s="56">
        <v>200179</v>
      </c>
      <c r="J54" s="56" t="s">
        <v>2182</v>
      </c>
      <c r="K54" s="56">
        <v>1</v>
      </c>
      <c r="L54" s="56">
        <v>150000</v>
      </c>
      <c r="M54" s="57">
        <v>150000</v>
      </c>
    </row>
    <row r="55" spans="1:13" x14ac:dyDescent="0.35">
      <c r="A55" s="56">
        <v>8470315</v>
      </c>
      <c r="B55" s="56" t="s">
        <v>166</v>
      </c>
      <c r="C55" s="56">
        <v>436110</v>
      </c>
      <c r="D55" s="56" t="s">
        <v>64</v>
      </c>
      <c r="E55" s="56" t="str">
        <f t="shared" si="0"/>
        <v>847.8470315.1.436110.000000.847001.200179</v>
      </c>
      <c r="F55" s="56" t="s">
        <v>21</v>
      </c>
      <c r="G55" s="56">
        <v>847001</v>
      </c>
      <c r="H55" s="56" t="s">
        <v>23</v>
      </c>
      <c r="I55" s="56">
        <v>200179</v>
      </c>
      <c r="J55" s="56" t="s">
        <v>2187</v>
      </c>
      <c r="K55" s="56">
        <v>5</v>
      </c>
      <c r="L55" s="56">
        <v>400</v>
      </c>
      <c r="M55" s="57">
        <v>2000</v>
      </c>
    </row>
    <row r="56" spans="1:13" x14ac:dyDescent="0.35">
      <c r="A56" s="56">
        <v>8470315</v>
      </c>
      <c r="B56" s="56" t="s">
        <v>166</v>
      </c>
      <c r="C56" s="56">
        <v>436600</v>
      </c>
      <c r="D56" s="56" t="s">
        <v>163</v>
      </c>
      <c r="E56" s="56" t="str">
        <f t="shared" si="0"/>
        <v>847.8470315.1.436600.000000.847001.200179</v>
      </c>
      <c r="F56" s="56" t="s">
        <v>21</v>
      </c>
      <c r="G56" s="56">
        <v>847001</v>
      </c>
      <c r="H56" s="56" t="s">
        <v>23</v>
      </c>
      <c r="I56" s="56">
        <v>200179</v>
      </c>
      <c r="J56" s="56" t="s">
        <v>2190</v>
      </c>
      <c r="K56" s="56">
        <v>1</v>
      </c>
      <c r="L56" s="56">
        <v>3000</v>
      </c>
      <c r="M56" s="57">
        <v>3000</v>
      </c>
    </row>
    <row r="57" spans="1:13" x14ac:dyDescent="0.35">
      <c r="A57" s="56">
        <v>8470315</v>
      </c>
      <c r="B57" s="56" t="s">
        <v>166</v>
      </c>
      <c r="C57" s="56">
        <v>492316</v>
      </c>
      <c r="D57" s="56" t="s">
        <v>138</v>
      </c>
      <c r="E57" s="56" t="str">
        <f t="shared" si="0"/>
        <v>847.8470315.1.492316.000000.847001.300180</v>
      </c>
      <c r="F57" s="56" t="s">
        <v>21</v>
      </c>
      <c r="G57" s="56">
        <v>847001</v>
      </c>
      <c r="H57" s="56" t="s">
        <v>863</v>
      </c>
      <c r="I57" s="56">
        <v>300180</v>
      </c>
      <c r="J57" s="56" t="s">
        <v>2192</v>
      </c>
      <c r="K57" s="56">
        <v>2</v>
      </c>
      <c r="L57" s="56">
        <v>14000</v>
      </c>
      <c r="M57" s="56">
        <v>28000</v>
      </c>
    </row>
    <row r="58" spans="1:13" x14ac:dyDescent="0.35">
      <c r="A58" s="56">
        <v>8470315</v>
      </c>
      <c r="B58" s="56" t="s">
        <v>166</v>
      </c>
      <c r="C58" s="56">
        <v>492316</v>
      </c>
      <c r="D58" s="56" t="s">
        <v>138</v>
      </c>
      <c r="E58" s="56" t="str">
        <f t="shared" si="0"/>
        <v>847.8470315.1.492316.000000.847001.300180</v>
      </c>
      <c r="F58" s="56" t="s">
        <v>21</v>
      </c>
      <c r="G58" s="56">
        <v>847001</v>
      </c>
      <c r="H58" s="56" t="s">
        <v>863</v>
      </c>
      <c r="I58" s="56">
        <v>300180</v>
      </c>
      <c r="J58" s="56" t="s">
        <v>2194</v>
      </c>
      <c r="K58" s="56">
        <v>2</v>
      </c>
      <c r="L58" s="56">
        <v>20000</v>
      </c>
      <c r="M58" s="56">
        <v>40000</v>
      </c>
    </row>
    <row r="59" spans="1:13" x14ac:dyDescent="0.35">
      <c r="A59" s="56">
        <v>8470315</v>
      </c>
      <c r="B59" s="56" t="s">
        <v>166</v>
      </c>
      <c r="C59" s="56">
        <v>492316</v>
      </c>
      <c r="D59" s="56" t="s">
        <v>138</v>
      </c>
      <c r="E59" s="56" t="str">
        <f t="shared" si="0"/>
        <v>847.8470315.1.492316.000000.847001.300180</v>
      </c>
      <c r="F59" s="56" t="s">
        <v>21</v>
      </c>
      <c r="G59" s="56">
        <v>847001</v>
      </c>
      <c r="H59" s="56" t="s">
        <v>863</v>
      </c>
      <c r="I59" s="56">
        <v>300180</v>
      </c>
      <c r="J59" s="56" t="s">
        <v>2196</v>
      </c>
      <c r="K59" s="56">
        <v>1</v>
      </c>
      <c r="L59" s="56">
        <v>209099</v>
      </c>
      <c r="M59" s="56">
        <v>209099</v>
      </c>
    </row>
    <row r="60" spans="1:13" x14ac:dyDescent="0.35">
      <c r="A60" s="56">
        <v>8470315</v>
      </c>
      <c r="B60" s="56" t="s">
        <v>166</v>
      </c>
      <c r="C60" s="56">
        <v>492316</v>
      </c>
      <c r="D60" s="56" t="s">
        <v>138</v>
      </c>
      <c r="E60" s="56" t="str">
        <f t="shared" si="0"/>
        <v>847.8470315.1.492316.000000.847001.300180</v>
      </c>
      <c r="F60" s="56" t="s">
        <v>21</v>
      </c>
      <c r="G60" s="56">
        <v>847001</v>
      </c>
      <c r="H60" s="56" t="s">
        <v>863</v>
      </c>
      <c r="I60" s="56">
        <v>300180</v>
      </c>
      <c r="J60" s="56" t="s">
        <v>2198</v>
      </c>
      <c r="K60" s="56">
        <v>1</v>
      </c>
      <c r="L60" s="56">
        <v>122400</v>
      </c>
      <c r="M60" s="56">
        <v>122400</v>
      </c>
    </row>
    <row r="61" spans="1:13" x14ac:dyDescent="0.35">
      <c r="A61" s="56">
        <v>8470315</v>
      </c>
      <c r="B61" s="56" t="s">
        <v>166</v>
      </c>
      <c r="C61" s="56">
        <v>492316</v>
      </c>
      <c r="D61" s="56" t="s">
        <v>138</v>
      </c>
      <c r="E61" s="56" t="str">
        <f t="shared" si="0"/>
        <v>847.8470315.1.492316.000000.847001.300180</v>
      </c>
      <c r="F61" s="56" t="s">
        <v>21</v>
      </c>
      <c r="G61" s="56">
        <v>847001</v>
      </c>
      <c r="H61" s="56" t="s">
        <v>863</v>
      </c>
      <c r="I61" s="56">
        <v>300180</v>
      </c>
      <c r="J61" s="56" t="s">
        <v>2200</v>
      </c>
      <c r="K61" s="56">
        <v>1</v>
      </c>
      <c r="L61" s="56">
        <v>66300</v>
      </c>
      <c r="M61" s="56">
        <v>66300</v>
      </c>
    </row>
    <row r="62" spans="1:13" x14ac:dyDescent="0.35">
      <c r="A62" s="56">
        <v>8470315</v>
      </c>
      <c r="B62" s="56" t="s">
        <v>166</v>
      </c>
      <c r="C62" s="56">
        <v>492316</v>
      </c>
      <c r="D62" s="56" t="s">
        <v>138</v>
      </c>
      <c r="E62" s="56" t="str">
        <f t="shared" si="0"/>
        <v>847.8470315.1.492316.000000.847001.300180</v>
      </c>
      <c r="F62" s="56" t="s">
        <v>21</v>
      </c>
      <c r="G62" s="56">
        <v>847001</v>
      </c>
      <c r="H62" s="56" t="s">
        <v>863</v>
      </c>
      <c r="I62" s="56">
        <v>300180</v>
      </c>
      <c r="J62" s="56" t="s">
        <v>2202</v>
      </c>
      <c r="K62" s="56">
        <v>1</v>
      </c>
      <c r="L62" s="56">
        <v>11480</v>
      </c>
      <c r="M62" s="56">
        <v>11480</v>
      </c>
    </row>
    <row r="63" spans="1:13" x14ac:dyDescent="0.35">
      <c r="A63" s="56">
        <v>8470315</v>
      </c>
      <c r="B63" s="56" t="s">
        <v>166</v>
      </c>
      <c r="C63" s="56">
        <v>492316</v>
      </c>
      <c r="D63" s="56" t="s">
        <v>138</v>
      </c>
      <c r="E63" s="56" t="str">
        <f t="shared" si="0"/>
        <v>847.8470315.1.492316.000000.847001.300180</v>
      </c>
      <c r="F63" s="56" t="s">
        <v>21</v>
      </c>
      <c r="G63" s="56">
        <v>847001</v>
      </c>
      <c r="H63" s="56" t="s">
        <v>863</v>
      </c>
      <c r="I63" s="56">
        <v>300180</v>
      </c>
      <c r="J63" s="56" t="s">
        <v>2204</v>
      </c>
      <c r="K63" s="56">
        <v>1</v>
      </c>
      <c r="L63" s="56">
        <v>120000</v>
      </c>
      <c r="M63" s="56">
        <v>120000</v>
      </c>
    </row>
    <row r="64" spans="1:13" x14ac:dyDescent="0.35">
      <c r="A64" s="56">
        <v>8470315</v>
      </c>
      <c r="B64" s="56" t="s">
        <v>166</v>
      </c>
      <c r="C64" s="56">
        <v>492316</v>
      </c>
      <c r="D64" s="56" t="s">
        <v>138</v>
      </c>
      <c r="E64" s="56" t="str">
        <f t="shared" si="0"/>
        <v>847.8470315.1.492316.000000.847001.300180</v>
      </c>
      <c r="F64" s="56" t="s">
        <v>21</v>
      </c>
      <c r="G64" s="56">
        <v>847001</v>
      </c>
      <c r="H64" s="56" t="s">
        <v>863</v>
      </c>
      <c r="I64" s="56">
        <v>300180</v>
      </c>
      <c r="J64" s="56" t="s">
        <v>2206</v>
      </c>
      <c r="K64" s="56">
        <v>5</v>
      </c>
      <c r="L64" s="56">
        <v>1295</v>
      </c>
      <c r="M64" s="56">
        <v>6475</v>
      </c>
    </row>
    <row r="65" spans="1:13" x14ac:dyDescent="0.35">
      <c r="A65" s="56">
        <v>8470315</v>
      </c>
      <c r="B65" s="56" t="s">
        <v>166</v>
      </c>
      <c r="C65" s="56">
        <v>492316</v>
      </c>
      <c r="D65" s="56" t="s">
        <v>138</v>
      </c>
      <c r="E65" s="56" t="str">
        <f t="shared" si="0"/>
        <v>847.8470315.1.492316.000000.847001.300180</v>
      </c>
      <c r="F65" s="56" t="s">
        <v>21</v>
      </c>
      <c r="G65" s="56">
        <v>847001</v>
      </c>
      <c r="H65" s="56" t="s">
        <v>863</v>
      </c>
      <c r="I65" s="56">
        <v>300180</v>
      </c>
      <c r="J65" s="56" t="s">
        <v>2208</v>
      </c>
      <c r="K65" s="56">
        <v>1</v>
      </c>
      <c r="L65" s="56">
        <v>40000</v>
      </c>
      <c r="M65" s="56">
        <v>40000</v>
      </c>
    </row>
    <row r="66" spans="1:13" x14ac:dyDescent="0.35">
      <c r="A66" s="56">
        <v>8470315</v>
      </c>
      <c r="B66" s="56" t="s">
        <v>166</v>
      </c>
      <c r="C66" s="56">
        <v>492316</v>
      </c>
      <c r="D66" s="56" t="s">
        <v>138</v>
      </c>
      <c r="E66" s="56" t="str">
        <f t="shared" ref="E66:E129" si="1">CONCATENATE(847,".",A66,".",1,".",C66,".","000000",".",G66,".",I66)</f>
        <v>847.8470315.1.492316.000000.847001.300180</v>
      </c>
      <c r="F66" s="56" t="s">
        <v>21</v>
      </c>
      <c r="G66" s="56">
        <v>847001</v>
      </c>
      <c r="H66" s="56" t="s">
        <v>863</v>
      </c>
      <c r="I66" s="56">
        <v>300180</v>
      </c>
      <c r="J66" s="56" t="s">
        <v>2210</v>
      </c>
      <c r="K66" s="56">
        <v>1</v>
      </c>
      <c r="L66" s="56">
        <v>147000</v>
      </c>
      <c r="M66" s="56">
        <v>147000</v>
      </c>
    </row>
    <row r="67" spans="1:13" x14ac:dyDescent="0.35">
      <c r="A67" s="56">
        <v>8470315</v>
      </c>
      <c r="B67" s="56" t="s">
        <v>166</v>
      </c>
      <c r="C67" s="56">
        <v>492316</v>
      </c>
      <c r="D67" s="56" t="s">
        <v>138</v>
      </c>
      <c r="E67" s="56" t="str">
        <f t="shared" si="1"/>
        <v>847.8470315.1.492316.000000.847001.300180</v>
      </c>
      <c r="F67" s="56" t="s">
        <v>21</v>
      </c>
      <c r="G67" s="56">
        <v>847001</v>
      </c>
      <c r="H67" s="56" t="s">
        <v>863</v>
      </c>
      <c r="I67" s="56">
        <v>300180</v>
      </c>
      <c r="J67" s="56" t="s">
        <v>2212</v>
      </c>
      <c r="K67" s="56">
        <v>1</v>
      </c>
      <c r="L67" s="56">
        <v>41000</v>
      </c>
      <c r="M67" s="56">
        <v>41000</v>
      </c>
    </row>
    <row r="68" spans="1:13" x14ac:dyDescent="0.35">
      <c r="A68" s="56">
        <v>8470315</v>
      </c>
      <c r="B68" s="56" t="s">
        <v>166</v>
      </c>
      <c r="C68" s="56">
        <v>492316</v>
      </c>
      <c r="D68" s="56" t="s">
        <v>138</v>
      </c>
      <c r="E68" s="56" t="str">
        <f t="shared" si="1"/>
        <v>847.8470315.1.492316.000000.847001.300180</v>
      </c>
      <c r="F68" s="56" t="s">
        <v>21</v>
      </c>
      <c r="G68" s="56">
        <v>847001</v>
      </c>
      <c r="H68" s="56" t="s">
        <v>863</v>
      </c>
      <c r="I68" s="56">
        <v>300180</v>
      </c>
      <c r="J68" s="56" t="s">
        <v>2214</v>
      </c>
      <c r="K68" s="56">
        <v>1</v>
      </c>
      <c r="L68" s="56">
        <v>171100</v>
      </c>
      <c r="M68" s="56">
        <v>171100</v>
      </c>
    </row>
    <row r="69" spans="1:13" x14ac:dyDescent="0.35">
      <c r="A69" s="56">
        <v>8470315</v>
      </c>
      <c r="B69" s="56" t="s">
        <v>166</v>
      </c>
      <c r="C69" s="56">
        <v>492316</v>
      </c>
      <c r="D69" s="56" t="s">
        <v>138</v>
      </c>
      <c r="E69" s="56" t="str">
        <f t="shared" si="1"/>
        <v>847.8470315.1.492316.000000.847001.300180</v>
      </c>
      <c r="F69" s="56" t="s">
        <v>21</v>
      </c>
      <c r="G69" s="56">
        <v>847001</v>
      </c>
      <c r="H69" s="56" t="s">
        <v>863</v>
      </c>
      <c r="I69" s="56">
        <v>300180</v>
      </c>
      <c r="J69" s="56" t="s">
        <v>2216</v>
      </c>
      <c r="K69" s="56">
        <v>1</v>
      </c>
      <c r="L69" s="56">
        <v>15674</v>
      </c>
      <c r="M69" s="56">
        <v>15674</v>
      </c>
    </row>
    <row r="70" spans="1:13" x14ac:dyDescent="0.35">
      <c r="A70" s="56">
        <v>8470320</v>
      </c>
      <c r="B70" s="56" t="s">
        <v>183</v>
      </c>
      <c r="C70" s="56">
        <v>420550</v>
      </c>
      <c r="D70" s="56" t="s">
        <v>18</v>
      </c>
      <c r="E70" s="56" t="str">
        <f t="shared" si="1"/>
        <v>847.8470320.1.420550.000000.847001.200179</v>
      </c>
      <c r="F70" s="56" t="s">
        <v>21</v>
      </c>
      <c r="G70" s="56">
        <v>847001</v>
      </c>
      <c r="H70" s="56" t="s">
        <v>23</v>
      </c>
      <c r="I70" s="56">
        <v>200179</v>
      </c>
      <c r="J70" s="56" t="s">
        <v>2218</v>
      </c>
      <c r="K70" s="56">
        <v>1</v>
      </c>
      <c r="L70" s="57">
        <v>20000</v>
      </c>
      <c r="M70" s="57">
        <v>20000</v>
      </c>
    </row>
    <row r="71" spans="1:13" x14ac:dyDescent="0.35">
      <c r="A71" s="56">
        <v>8470320</v>
      </c>
      <c r="B71" s="56" t="s">
        <v>183</v>
      </c>
      <c r="C71" s="56">
        <v>425510</v>
      </c>
      <c r="D71" s="56" t="s">
        <v>37</v>
      </c>
      <c r="E71" s="56" t="str">
        <f t="shared" si="1"/>
        <v>847.8470320.1.425510.000000.847001.200179</v>
      </c>
      <c r="F71" s="56" t="s">
        <v>21</v>
      </c>
      <c r="G71" s="56">
        <v>847001</v>
      </c>
      <c r="H71" s="56" t="s">
        <v>23</v>
      </c>
      <c r="I71" s="56">
        <v>200179</v>
      </c>
      <c r="J71" s="56" t="s">
        <v>2224</v>
      </c>
      <c r="K71" s="56">
        <v>2</v>
      </c>
      <c r="L71" s="56">
        <v>15000</v>
      </c>
      <c r="M71" s="56">
        <v>30000</v>
      </c>
    </row>
    <row r="72" spans="1:13" x14ac:dyDescent="0.35">
      <c r="A72" s="56">
        <v>8470320</v>
      </c>
      <c r="B72" s="56" t="s">
        <v>183</v>
      </c>
      <c r="C72" s="56">
        <v>425760</v>
      </c>
      <c r="D72" s="56" t="s">
        <v>169</v>
      </c>
      <c r="E72" s="56" t="str">
        <f t="shared" si="1"/>
        <v>847.8470320.1.425760.000000.847001.200179</v>
      </c>
      <c r="F72" s="56" t="s">
        <v>21</v>
      </c>
      <c r="G72" s="56">
        <v>847001</v>
      </c>
      <c r="H72" s="56" t="s">
        <v>23</v>
      </c>
      <c r="I72" s="56">
        <v>200179</v>
      </c>
      <c r="J72" s="56" t="s">
        <v>2225</v>
      </c>
      <c r="K72" s="56">
        <v>6</v>
      </c>
      <c r="L72" s="56">
        <v>2500</v>
      </c>
      <c r="M72" s="56">
        <v>15000</v>
      </c>
    </row>
    <row r="73" spans="1:13" x14ac:dyDescent="0.35">
      <c r="A73" s="56">
        <v>8470320</v>
      </c>
      <c r="B73" s="56" t="s">
        <v>183</v>
      </c>
      <c r="C73" s="56">
        <v>425760</v>
      </c>
      <c r="D73" s="56" t="s">
        <v>169</v>
      </c>
      <c r="E73" s="56" t="str">
        <f t="shared" si="1"/>
        <v>847.8470320.1.425760.000000.847001.200179</v>
      </c>
      <c r="F73" s="56" t="s">
        <v>21</v>
      </c>
      <c r="G73" s="56">
        <v>847001</v>
      </c>
      <c r="H73" s="56" t="s">
        <v>23</v>
      </c>
      <c r="I73" s="56">
        <v>200179</v>
      </c>
      <c r="J73" s="56" t="s">
        <v>2227</v>
      </c>
      <c r="K73" s="56">
        <v>1</v>
      </c>
      <c r="L73" s="56">
        <v>10000</v>
      </c>
      <c r="M73" s="56">
        <v>10000</v>
      </c>
    </row>
    <row r="74" spans="1:13" x14ac:dyDescent="0.35">
      <c r="A74" s="56">
        <v>8470320</v>
      </c>
      <c r="B74" s="56" t="s">
        <v>183</v>
      </c>
      <c r="C74" s="56">
        <v>425763</v>
      </c>
      <c r="D74" s="56" t="s">
        <v>129</v>
      </c>
      <c r="E74" s="56" t="str">
        <f t="shared" si="1"/>
        <v>847.8470320.1.425763.000000.847001.200179</v>
      </c>
      <c r="F74" s="56" t="s">
        <v>21</v>
      </c>
      <c r="G74" s="56">
        <v>847001</v>
      </c>
      <c r="H74" s="56" t="s">
        <v>23</v>
      </c>
      <c r="I74" s="56">
        <v>200179</v>
      </c>
      <c r="J74" s="56" t="s">
        <v>2228</v>
      </c>
      <c r="K74" s="56">
        <v>20</v>
      </c>
      <c r="L74" s="56">
        <v>5000</v>
      </c>
      <c r="M74" s="56">
        <v>100000</v>
      </c>
    </row>
    <row r="75" spans="1:13" x14ac:dyDescent="0.35">
      <c r="A75" s="56">
        <v>8470320</v>
      </c>
      <c r="B75" s="56" t="s">
        <v>183</v>
      </c>
      <c r="C75" s="56">
        <v>425770</v>
      </c>
      <c r="D75" s="56" t="s">
        <v>132</v>
      </c>
      <c r="E75" s="56" t="str">
        <f t="shared" si="1"/>
        <v>847.8470320.1.425770.000000.847001.200179</v>
      </c>
      <c r="F75" s="56" t="s">
        <v>21</v>
      </c>
      <c r="G75" s="56">
        <v>847001</v>
      </c>
      <c r="H75" s="56" t="s">
        <v>23</v>
      </c>
      <c r="I75" s="56">
        <v>200179</v>
      </c>
      <c r="J75" s="56" t="s">
        <v>2229</v>
      </c>
      <c r="K75" s="56">
        <v>30</v>
      </c>
      <c r="L75" s="56">
        <v>15000</v>
      </c>
      <c r="M75" s="56">
        <v>450000</v>
      </c>
    </row>
    <row r="76" spans="1:13" x14ac:dyDescent="0.35">
      <c r="A76" s="56">
        <v>8470320</v>
      </c>
      <c r="B76" s="56" t="s">
        <v>183</v>
      </c>
      <c r="C76" s="56">
        <v>425900</v>
      </c>
      <c r="D76" s="56" t="s">
        <v>40</v>
      </c>
      <c r="E76" s="56" t="str">
        <f t="shared" si="1"/>
        <v>847.8470320.1.425900.000000.847001.200179</v>
      </c>
      <c r="F76" s="56" t="s">
        <v>21</v>
      </c>
      <c r="G76" s="56">
        <v>847001</v>
      </c>
      <c r="H76" s="56" t="s">
        <v>23</v>
      </c>
      <c r="I76" s="56">
        <v>200179</v>
      </c>
      <c r="J76" s="56" t="s">
        <v>2230</v>
      </c>
      <c r="K76" s="56">
        <v>10</v>
      </c>
      <c r="L76" s="56">
        <v>2000</v>
      </c>
      <c r="M76" s="56">
        <v>20000</v>
      </c>
    </row>
    <row r="77" spans="1:13" x14ac:dyDescent="0.35">
      <c r="A77" s="56">
        <v>8470320</v>
      </c>
      <c r="B77" s="56" t="s">
        <v>183</v>
      </c>
      <c r="C77" s="56">
        <v>426610</v>
      </c>
      <c r="D77" s="56" t="s">
        <v>43</v>
      </c>
      <c r="E77" s="56" t="str">
        <f t="shared" si="1"/>
        <v>847.8470320.1.426610.000000.847001.200179</v>
      </c>
      <c r="F77" s="56" t="s">
        <v>21</v>
      </c>
      <c r="G77" s="56">
        <v>847001</v>
      </c>
      <c r="H77" s="56" t="s">
        <v>23</v>
      </c>
      <c r="I77" s="56">
        <v>200179</v>
      </c>
      <c r="J77" s="56" t="s">
        <v>2231</v>
      </c>
      <c r="K77" s="56">
        <v>1</v>
      </c>
      <c r="L77" s="56">
        <v>75000</v>
      </c>
      <c r="M77" s="56">
        <v>75000</v>
      </c>
    </row>
    <row r="78" spans="1:13" x14ac:dyDescent="0.35">
      <c r="A78" s="56">
        <v>8470320</v>
      </c>
      <c r="B78" s="56" t="s">
        <v>183</v>
      </c>
      <c r="C78" s="56">
        <v>428090</v>
      </c>
      <c r="D78" s="56" t="s">
        <v>52</v>
      </c>
      <c r="E78" s="56" t="str">
        <f t="shared" si="1"/>
        <v>847.8470320.1.428090.000000.847001.200179</v>
      </c>
      <c r="F78" s="56" t="s">
        <v>21</v>
      </c>
      <c r="G78" s="56">
        <v>847001</v>
      </c>
      <c r="H78" s="56" t="s">
        <v>23</v>
      </c>
      <c r="I78" s="56">
        <v>200179</v>
      </c>
      <c r="J78" s="56" t="s">
        <v>2232</v>
      </c>
      <c r="K78" s="56">
        <v>1</v>
      </c>
      <c r="L78" s="56">
        <v>35000</v>
      </c>
      <c r="M78" s="56">
        <v>35000</v>
      </c>
    </row>
    <row r="79" spans="1:13" x14ac:dyDescent="0.35">
      <c r="A79" s="56">
        <v>8470320</v>
      </c>
      <c r="B79" s="56" t="s">
        <v>183</v>
      </c>
      <c r="C79" s="56">
        <v>435350</v>
      </c>
      <c r="D79" s="56" t="s">
        <v>144</v>
      </c>
      <c r="E79" s="56" t="str">
        <f t="shared" si="1"/>
        <v>847.8470320.1.435350.000000.847001.200179</v>
      </c>
      <c r="F79" s="56" t="s">
        <v>21</v>
      </c>
      <c r="G79" s="56">
        <v>847001</v>
      </c>
      <c r="H79" s="56" t="s">
        <v>23</v>
      </c>
      <c r="I79" s="56">
        <v>200179</v>
      </c>
      <c r="J79" s="56" t="s">
        <v>2233</v>
      </c>
      <c r="K79" s="56">
        <v>1</v>
      </c>
      <c r="L79" s="56">
        <v>50000</v>
      </c>
      <c r="M79" s="57">
        <v>50000</v>
      </c>
    </row>
    <row r="80" spans="1:13" x14ac:dyDescent="0.35">
      <c r="A80" s="56">
        <v>8470320</v>
      </c>
      <c r="B80" s="56" t="s">
        <v>183</v>
      </c>
      <c r="C80" s="56">
        <v>435508</v>
      </c>
      <c r="D80" s="56" t="s">
        <v>147</v>
      </c>
      <c r="E80" s="56" t="str">
        <f t="shared" si="1"/>
        <v>847.8470320.1.435508.000000.847001.200179</v>
      </c>
      <c r="F80" s="56" t="s">
        <v>21</v>
      </c>
      <c r="G80" s="56">
        <v>847001</v>
      </c>
      <c r="H80" s="56" t="s">
        <v>23</v>
      </c>
      <c r="I80" s="56">
        <v>200179</v>
      </c>
      <c r="J80" s="56" t="s">
        <v>2234</v>
      </c>
      <c r="K80" s="56">
        <v>1</v>
      </c>
      <c r="L80" s="56">
        <v>200000</v>
      </c>
      <c r="M80" s="56">
        <v>200000</v>
      </c>
    </row>
    <row r="81" spans="1:13" x14ac:dyDescent="0.35">
      <c r="A81" s="56">
        <v>8470320</v>
      </c>
      <c r="B81" s="56" t="s">
        <v>183</v>
      </c>
      <c r="C81" s="56">
        <v>436110</v>
      </c>
      <c r="D81" s="56" t="s">
        <v>64</v>
      </c>
      <c r="E81" s="56" t="str">
        <f t="shared" si="1"/>
        <v>847.8470320.1.436110.000000.847001.200179</v>
      </c>
      <c r="F81" s="56" t="s">
        <v>21</v>
      </c>
      <c r="G81" s="56">
        <v>847001</v>
      </c>
      <c r="H81" s="56" t="s">
        <v>23</v>
      </c>
      <c r="I81" s="56">
        <v>200179</v>
      </c>
      <c r="J81" s="56" t="s">
        <v>2235</v>
      </c>
      <c r="K81" s="56">
        <v>1</v>
      </c>
      <c r="L81" s="56">
        <v>35000</v>
      </c>
      <c r="M81" s="56">
        <v>35000</v>
      </c>
    </row>
    <row r="82" spans="1:13" x14ac:dyDescent="0.35">
      <c r="A82" s="56">
        <v>8470320</v>
      </c>
      <c r="B82" s="56" t="s">
        <v>183</v>
      </c>
      <c r="C82" s="56">
        <v>436600</v>
      </c>
      <c r="D82" s="56" t="s">
        <v>163</v>
      </c>
      <c r="E82" s="56" t="str">
        <f t="shared" si="1"/>
        <v>847.8470320.1.436600.000000.847001.200179</v>
      </c>
      <c r="F82" s="56" t="s">
        <v>21</v>
      </c>
      <c r="G82" s="56">
        <v>847001</v>
      </c>
      <c r="H82" s="56" t="s">
        <v>23</v>
      </c>
      <c r="I82" s="56">
        <v>200179</v>
      </c>
      <c r="J82" s="56" t="s">
        <v>2236</v>
      </c>
      <c r="K82" s="56">
        <v>3</v>
      </c>
      <c r="L82" s="56">
        <v>15000</v>
      </c>
      <c r="M82" s="56">
        <v>45000</v>
      </c>
    </row>
    <row r="83" spans="1:13" x14ac:dyDescent="0.35">
      <c r="A83" s="56">
        <v>8470320</v>
      </c>
      <c r="B83" s="56" t="s">
        <v>183</v>
      </c>
      <c r="C83" s="56">
        <v>492316</v>
      </c>
      <c r="D83" s="56" t="s">
        <v>138</v>
      </c>
      <c r="E83" s="56" t="str">
        <f t="shared" si="1"/>
        <v>847.8470320.1.492316.000000.847001.300180</v>
      </c>
      <c r="F83" s="56" t="s">
        <v>21</v>
      </c>
      <c r="G83" s="56">
        <v>847001</v>
      </c>
      <c r="H83" s="56" t="s">
        <v>863</v>
      </c>
      <c r="I83" s="56">
        <v>300180</v>
      </c>
      <c r="J83" s="56" t="s">
        <v>2237</v>
      </c>
      <c r="K83" s="56">
        <v>1</v>
      </c>
      <c r="L83" s="56">
        <v>120000</v>
      </c>
      <c r="M83" s="56">
        <v>120000</v>
      </c>
    </row>
    <row r="84" spans="1:13" x14ac:dyDescent="0.35">
      <c r="A84" s="56">
        <v>8470320</v>
      </c>
      <c r="B84" s="56" t="s">
        <v>183</v>
      </c>
      <c r="C84" s="56">
        <v>492316</v>
      </c>
      <c r="D84" s="56" t="s">
        <v>138</v>
      </c>
      <c r="E84" s="56" t="str">
        <f t="shared" si="1"/>
        <v>847.8470320.1.492316.000000.847001.300180</v>
      </c>
      <c r="F84" s="56" t="s">
        <v>21</v>
      </c>
      <c r="G84" s="56">
        <v>847001</v>
      </c>
      <c r="H84" s="56" t="s">
        <v>863</v>
      </c>
      <c r="I84" s="56">
        <v>300180</v>
      </c>
      <c r="J84" s="56" t="s">
        <v>2238</v>
      </c>
      <c r="K84" s="56">
        <v>1</v>
      </c>
      <c r="L84" s="56">
        <v>32000</v>
      </c>
      <c r="M84" s="56">
        <v>32000</v>
      </c>
    </row>
    <row r="85" spans="1:13" x14ac:dyDescent="0.35">
      <c r="A85" s="56">
        <v>8470320</v>
      </c>
      <c r="B85" s="56" t="s">
        <v>183</v>
      </c>
      <c r="C85" s="56">
        <v>492316</v>
      </c>
      <c r="D85" s="56" t="s">
        <v>138</v>
      </c>
      <c r="E85" s="56" t="str">
        <f t="shared" si="1"/>
        <v>847.8470320.1.492316.000000.847001.300180</v>
      </c>
      <c r="F85" s="56" t="s">
        <v>21</v>
      </c>
      <c r="G85" s="56">
        <v>847001</v>
      </c>
      <c r="H85" s="56" t="s">
        <v>863</v>
      </c>
      <c r="I85" s="56">
        <v>300180</v>
      </c>
      <c r="J85" s="56" t="s">
        <v>2239</v>
      </c>
      <c r="K85" s="56">
        <v>1</v>
      </c>
      <c r="L85" s="56">
        <v>19000</v>
      </c>
      <c r="M85" s="56">
        <v>19000</v>
      </c>
    </row>
    <row r="86" spans="1:13" x14ac:dyDescent="0.35">
      <c r="A86" s="56">
        <v>8470320</v>
      </c>
      <c r="B86" s="56" t="s">
        <v>183</v>
      </c>
      <c r="C86" s="56">
        <v>492316</v>
      </c>
      <c r="D86" s="56" t="s">
        <v>138</v>
      </c>
      <c r="E86" s="56" t="str">
        <f t="shared" si="1"/>
        <v>847.8470320.1.492316.000000.847001.300180</v>
      </c>
      <c r="F86" s="56" t="s">
        <v>21</v>
      </c>
      <c r="G86" s="56">
        <v>847001</v>
      </c>
      <c r="H86" s="56" t="s">
        <v>863</v>
      </c>
      <c r="I86" s="56">
        <v>300180</v>
      </c>
      <c r="J86" s="56" t="s">
        <v>2240</v>
      </c>
      <c r="K86" s="56">
        <v>1</v>
      </c>
      <c r="L86" s="56">
        <v>195000</v>
      </c>
      <c r="M86" s="56">
        <v>195000</v>
      </c>
    </row>
    <row r="87" spans="1:13" x14ac:dyDescent="0.35">
      <c r="A87" s="56">
        <v>8470320</v>
      </c>
      <c r="B87" s="56" t="s">
        <v>183</v>
      </c>
      <c r="C87" s="56">
        <v>492316</v>
      </c>
      <c r="D87" s="56" t="s">
        <v>138</v>
      </c>
      <c r="E87" s="56" t="str">
        <f t="shared" si="1"/>
        <v>847.8470320.1.492316.000000.847001.300180</v>
      </c>
      <c r="F87" s="56" t="s">
        <v>21</v>
      </c>
      <c r="G87" s="56">
        <v>847001</v>
      </c>
      <c r="H87" s="56" t="s">
        <v>863</v>
      </c>
      <c r="I87" s="56">
        <v>300180</v>
      </c>
      <c r="J87" s="56" t="s">
        <v>2241</v>
      </c>
      <c r="K87" s="56">
        <v>1</v>
      </c>
      <c r="L87" s="56">
        <v>55000</v>
      </c>
      <c r="M87" s="56">
        <v>55000</v>
      </c>
    </row>
    <row r="88" spans="1:13" x14ac:dyDescent="0.35">
      <c r="A88" s="56">
        <v>8470320</v>
      </c>
      <c r="B88" s="56" t="s">
        <v>183</v>
      </c>
      <c r="C88" s="56">
        <v>492316</v>
      </c>
      <c r="D88" s="56" t="s">
        <v>138</v>
      </c>
      <c r="E88" s="56" t="str">
        <f t="shared" si="1"/>
        <v>847.8470320.1.492316.000000.847001.300180</v>
      </c>
      <c r="F88" s="56" t="s">
        <v>21</v>
      </c>
      <c r="G88" s="56">
        <v>847001</v>
      </c>
      <c r="H88" s="56" t="s">
        <v>863</v>
      </c>
      <c r="I88" s="56">
        <v>300180</v>
      </c>
      <c r="J88" s="56" t="s">
        <v>2242</v>
      </c>
      <c r="K88" s="56">
        <v>2</v>
      </c>
      <c r="L88" s="56">
        <v>45000</v>
      </c>
      <c r="M88" s="56">
        <v>90000</v>
      </c>
    </row>
    <row r="89" spans="1:13" x14ac:dyDescent="0.35">
      <c r="A89" s="56">
        <v>8470320</v>
      </c>
      <c r="B89" s="56" t="s">
        <v>183</v>
      </c>
      <c r="C89" s="56">
        <v>492316</v>
      </c>
      <c r="D89" s="56" t="s">
        <v>138</v>
      </c>
      <c r="E89" s="56" t="str">
        <f t="shared" si="1"/>
        <v>847.8470320.1.492316.000000.847001.300180</v>
      </c>
      <c r="F89" s="56" t="s">
        <v>21</v>
      </c>
      <c r="G89" s="56">
        <v>847001</v>
      </c>
      <c r="H89" s="56" t="s">
        <v>863</v>
      </c>
      <c r="I89" s="56">
        <v>300180</v>
      </c>
      <c r="J89" s="56" t="s">
        <v>2243</v>
      </c>
      <c r="K89" s="56">
        <v>1</v>
      </c>
      <c r="L89" s="56">
        <v>300000</v>
      </c>
      <c r="M89" s="56">
        <v>300000</v>
      </c>
    </row>
    <row r="90" spans="1:13" x14ac:dyDescent="0.35">
      <c r="A90" s="56">
        <v>8470320</v>
      </c>
      <c r="B90" s="56" t="s">
        <v>183</v>
      </c>
      <c r="C90" s="56">
        <v>492316</v>
      </c>
      <c r="D90" s="56" t="s">
        <v>138</v>
      </c>
      <c r="E90" s="56" t="str">
        <f t="shared" si="1"/>
        <v>847.8470320.1.492316.000000.847001.300180</v>
      </c>
      <c r="F90" s="56" t="s">
        <v>21</v>
      </c>
      <c r="G90" s="56">
        <v>847001</v>
      </c>
      <c r="H90" s="56" t="s">
        <v>863</v>
      </c>
      <c r="I90" s="56">
        <v>300180</v>
      </c>
      <c r="J90" s="56" t="s">
        <v>2244</v>
      </c>
      <c r="K90" s="56">
        <v>1</v>
      </c>
      <c r="L90" s="56">
        <v>325000</v>
      </c>
      <c r="M90" s="56">
        <v>325000</v>
      </c>
    </row>
    <row r="91" spans="1:13" x14ac:dyDescent="0.35">
      <c r="A91" s="56">
        <v>8470320</v>
      </c>
      <c r="B91" s="56" t="s">
        <v>183</v>
      </c>
      <c r="C91" s="56">
        <v>492316</v>
      </c>
      <c r="D91" s="56" t="s">
        <v>138</v>
      </c>
      <c r="E91" s="56" t="str">
        <f t="shared" si="1"/>
        <v>847.8470320.1.492316.000000.847001.300180</v>
      </c>
      <c r="F91" s="56" t="s">
        <v>21</v>
      </c>
      <c r="G91" s="56">
        <v>847001</v>
      </c>
      <c r="H91" s="56" t="s">
        <v>863</v>
      </c>
      <c r="I91" s="56">
        <v>300180</v>
      </c>
      <c r="J91" s="56" t="s">
        <v>2245</v>
      </c>
      <c r="K91" s="56">
        <v>1</v>
      </c>
      <c r="L91" s="56">
        <v>225000</v>
      </c>
      <c r="M91" s="56">
        <v>225000</v>
      </c>
    </row>
    <row r="92" spans="1:13" x14ac:dyDescent="0.35">
      <c r="A92" s="56">
        <v>8470320</v>
      </c>
      <c r="B92" s="56" t="s">
        <v>183</v>
      </c>
      <c r="C92" s="56">
        <v>492316</v>
      </c>
      <c r="D92" s="56" t="s">
        <v>138</v>
      </c>
      <c r="E92" s="56" t="str">
        <f t="shared" si="1"/>
        <v>847.8470320.1.492316.000000.847001.300180</v>
      </c>
      <c r="F92" s="56" t="s">
        <v>21</v>
      </c>
      <c r="G92" s="56">
        <v>847001</v>
      </c>
      <c r="H92" s="56" t="s">
        <v>863</v>
      </c>
      <c r="I92" s="56">
        <v>300180</v>
      </c>
      <c r="J92" s="56" t="s">
        <v>2246</v>
      </c>
      <c r="K92" s="56">
        <v>1</v>
      </c>
      <c r="L92" s="56">
        <v>175000</v>
      </c>
      <c r="M92" s="56">
        <v>175000</v>
      </c>
    </row>
    <row r="93" spans="1:13" x14ac:dyDescent="0.35">
      <c r="A93" s="56">
        <v>8470320</v>
      </c>
      <c r="B93" s="56" t="s">
        <v>183</v>
      </c>
      <c r="C93" s="56">
        <v>492316</v>
      </c>
      <c r="D93" s="56" t="s">
        <v>138</v>
      </c>
      <c r="E93" s="56" t="str">
        <f t="shared" si="1"/>
        <v>847.8470320.1.492316.000000.847001.300180</v>
      </c>
      <c r="F93" s="56" t="s">
        <v>21</v>
      </c>
      <c r="G93" s="56">
        <v>847001</v>
      </c>
      <c r="H93" s="56" t="s">
        <v>863</v>
      </c>
      <c r="I93" s="56">
        <v>300180</v>
      </c>
      <c r="J93" s="56" t="s">
        <v>2247</v>
      </c>
      <c r="K93" s="56">
        <v>1</v>
      </c>
      <c r="L93" s="56">
        <v>25000</v>
      </c>
      <c r="M93" s="56">
        <v>25000</v>
      </c>
    </row>
    <row r="94" spans="1:13" x14ac:dyDescent="0.35">
      <c r="A94" s="56">
        <v>8470320</v>
      </c>
      <c r="B94" s="56" t="s">
        <v>183</v>
      </c>
      <c r="C94" s="56">
        <v>492316</v>
      </c>
      <c r="D94" s="56" t="s">
        <v>138</v>
      </c>
      <c r="E94" s="56" t="str">
        <f t="shared" si="1"/>
        <v>847.8470320.1.492316.000000.847001.300180</v>
      </c>
      <c r="F94" s="56" t="s">
        <v>21</v>
      </c>
      <c r="G94" s="56">
        <v>847001</v>
      </c>
      <c r="H94" s="56" t="s">
        <v>863</v>
      </c>
      <c r="I94" s="56">
        <v>300180</v>
      </c>
      <c r="J94" s="56" t="s">
        <v>2248</v>
      </c>
      <c r="K94" s="56">
        <v>1</v>
      </c>
      <c r="L94" s="56">
        <v>40000</v>
      </c>
      <c r="M94" s="56">
        <v>40000</v>
      </c>
    </row>
    <row r="95" spans="1:13" x14ac:dyDescent="0.35">
      <c r="A95" s="56">
        <v>8470320</v>
      </c>
      <c r="B95" s="56" t="s">
        <v>183</v>
      </c>
      <c r="C95" s="56">
        <v>492316</v>
      </c>
      <c r="D95" s="56" t="s">
        <v>138</v>
      </c>
      <c r="E95" s="56" t="str">
        <f t="shared" si="1"/>
        <v>847.8470320.1.492316.000000.847001.300180</v>
      </c>
      <c r="F95" s="56" t="s">
        <v>21</v>
      </c>
      <c r="G95" s="56">
        <v>847001</v>
      </c>
      <c r="H95" s="56" t="s">
        <v>863</v>
      </c>
      <c r="I95" s="56">
        <v>300180</v>
      </c>
      <c r="J95" s="56" t="s">
        <v>2249</v>
      </c>
      <c r="K95" s="56">
        <v>1</v>
      </c>
      <c r="L95" s="56">
        <v>110000</v>
      </c>
      <c r="M95" s="56">
        <v>110000</v>
      </c>
    </row>
    <row r="96" spans="1:13" x14ac:dyDescent="0.35">
      <c r="A96" s="56">
        <v>8470320</v>
      </c>
      <c r="B96" s="56" t="s">
        <v>183</v>
      </c>
      <c r="C96" s="56">
        <v>492316</v>
      </c>
      <c r="D96" s="56" t="s">
        <v>138</v>
      </c>
      <c r="E96" s="56" t="str">
        <f t="shared" si="1"/>
        <v>847.8470320.1.492316.000000.847001.300180</v>
      </c>
      <c r="F96" s="56" t="s">
        <v>21</v>
      </c>
      <c r="G96" s="56">
        <v>847001</v>
      </c>
      <c r="H96" s="56" t="s">
        <v>863</v>
      </c>
      <c r="I96" s="56">
        <v>300180</v>
      </c>
      <c r="J96" s="56" t="s">
        <v>2250</v>
      </c>
      <c r="K96" s="56">
        <v>1</v>
      </c>
      <c r="L96" s="56">
        <v>295000</v>
      </c>
      <c r="M96" s="56">
        <v>295000</v>
      </c>
    </row>
    <row r="97" spans="1:13" x14ac:dyDescent="0.35">
      <c r="A97" s="56">
        <v>8470320</v>
      </c>
      <c r="B97" s="56" t="s">
        <v>183</v>
      </c>
      <c r="C97" s="56">
        <v>492316</v>
      </c>
      <c r="D97" s="56" t="s">
        <v>138</v>
      </c>
      <c r="E97" s="56" t="str">
        <f t="shared" si="1"/>
        <v>847.8470320.1.492316.000000.847001.300180</v>
      </c>
      <c r="F97" s="56" t="s">
        <v>21</v>
      </c>
      <c r="G97" s="56">
        <v>847001</v>
      </c>
      <c r="H97" s="56" t="s">
        <v>863</v>
      </c>
      <c r="I97" s="56">
        <v>300180</v>
      </c>
      <c r="J97" s="56" t="s">
        <v>2251</v>
      </c>
      <c r="K97" s="56">
        <v>2</v>
      </c>
      <c r="L97" s="56">
        <v>85000</v>
      </c>
      <c r="M97" s="56">
        <v>170000</v>
      </c>
    </row>
    <row r="98" spans="1:13" x14ac:dyDescent="0.35">
      <c r="A98" s="56">
        <v>8470320</v>
      </c>
      <c r="B98" s="56" t="s">
        <v>183</v>
      </c>
      <c r="C98" s="56">
        <v>492316</v>
      </c>
      <c r="D98" s="56" t="s">
        <v>138</v>
      </c>
      <c r="E98" s="56" t="str">
        <f t="shared" si="1"/>
        <v>847.8470320.1.492316.000000.847001.300180</v>
      </c>
      <c r="F98" s="56" t="s">
        <v>21</v>
      </c>
      <c r="G98" s="56">
        <v>847001</v>
      </c>
      <c r="H98" s="56" t="s">
        <v>863</v>
      </c>
      <c r="I98" s="56">
        <v>300180</v>
      </c>
      <c r="J98" s="56" t="s">
        <v>2252</v>
      </c>
      <c r="K98" s="56">
        <v>1</v>
      </c>
      <c r="L98" s="56">
        <v>20000</v>
      </c>
      <c r="M98" s="56">
        <v>20000</v>
      </c>
    </row>
    <row r="99" spans="1:13" x14ac:dyDescent="0.35">
      <c r="A99" s="56">
        <v>8470320</v>
      </c>
      <c r="B99" s="56" t="s">
        <v>183</v>
      </c>
      <c r="C99" s="56">
        <v>492316</v>
      </c>
      <c r="D99" s="56" t="s">
        <v>138</v>
      </c>
      <c r="E99" s="56" t="str">
        <f t="shared" si="1"/>
        <v>847.8470320.1.492316.000000.847001.300180</v>
      </c>
      <c r="F99" s="56" t="s">
        <v>21</v>
      </c>
      <c r="G99" s="56">
        <v>847001</v>
      </c>
      <c r="H99" s="56" t="s">
        <v>863</v>
      </c>
      <c r="I99" s="56">
        <v>300180</v>
      </c>
      <c r="J99" s="56" t="s">
        <v>2253</v>
      </c>
      <c r="K99" s="56">
        <v>1</v>
      </c>
      <c r="L99" s="56">
        <v>150000</v>
      </c>
      <c r="M99" s="56">
        <v>150000</v>
      </c>
    </row>
    <row r="100" spans="1:13" x14ac:dyDescent="0.35">
      <c r="A100" s="56">
        <v>8470320</v>
      </c>
      <c r="B100" s="56" t="s">
        <v>183</v>
      </c>
      <c r="C100" s="56">
        <v>492316</v>
      </c>
      <c r="D100" s="56" t="s">
        <v>138</v>
      </c>
      <c r="E100" s="56" t="str">
        <f t="shared" si="1"/>
        <v>847.8470320.1.492316.000000.847001.300180</v>
      </c>
      <c r="F100" s="56" t="s">
        <v>21</v>
      </c>
      <c r="G100" s="56">
        <v>847001</v>
      </c>
      <c r="H100" s="56" t="s">
        <v>863</v>
      </c>
      <c r="I100" s="56">
        <v>300180</v>
      </c>
      <c r="J100" s="56" t="s">
        <v>2254</v>
      </c>
      <c r="K100" s="56">
        <v>2</v>
      </c>
      <c r="L100" s="56">
        <v>145000</v>
      </c>
      <c r="M100" s="56">
        <v>290000</v>
      </c>
    </row>
    <row r="101" spans="1:13" x14ac:dyDescent="0.35">
      <c r="A101" s="56">
        <v>8470320</v>
      </c>
      <c r="B101" s="56" t="s">
        <v>183</v>
      </c>
      <c r="C101" s="56">
        <v>495140</v>
      </c>
      <c r="D101" s="56" t="s">
        <v>882</v>
      </c>
      <c r="E101" s="56" t="str">
        <f t="shared" si="1"/>
        <v>847.8470320.1.495140.000000.847001.300180</v>
      </c>
      <c r="F101" s="56" t="s">
        <v>21</v>
      </c>
      <c r="G101" s="56">
        <v>847001</v>
      </c>
      <c r="H101" s="56" t="s">
        <v>863</v>
      </c>
      <c r="I101" s="56">
        <v>300180</v>
      </c>
      <c r="J101" s="56" t="s">
        <v>2256</v>
      </c>
      <c r="K101" s="56">
        <v>1</v>
      </c>
      <c r="L101" s="56">
        <v>12299</v>
      </c>
      <c r="M101" s="56">
        <v>12299</v>
      </c>
    </row>
    <row r="102" spans="1:13" x14ac:dyDescent="0.35">
      <c r="A102" s="56">
        <v>8470320</v>
      </c>
      <c r="B102" s="56" t="s">
        <v>183</v>
      </c>
      <c r="C102" s="56">
        <v>495140</v>
      </c>
      <c r="D102" s="56" t="s">
        <v>882</v>
      </c>
      <c r="E102" s="56" t="str">
        <f t="shared" si="1"/>
        <v>847.8470320.1.495140.000000.847001.300180</v>
      </c>
      <c r="F102" s="56" t="s">
        <v>21</v>
      </c>
      <c r="G102" s="56">
        <v>847001</v>
      </c>
      <c r="H102" s="56" t="s">
        <v>863</v>
      </c>
      <c r="I102" s="56">
        <v>300180</v>
      </c>
      <c r="J102" s="56" t="s">
        <v>2257</v>
      </c>
      <c r="K102" s="56">
        <v>1</v>
      </c>
      <c r="L102" s="56">
        <v>3700</v>
      </c>
      <c r="M102" s="56">
        <v>3700</v>
      </c>
    </row>
    <row r="103" spans="1:13" x14ac:dyDescent="0.35">
      <c r="A103" s="56">
        <v>8470320</v>
      </c>
      <c r="B103" s="56" t="s">
        <v>183</v>
      </c>
      <c r="C103" s="56">
        <v>495140</v>
      </c>
      <c r="D103" s="56" t="s">
        <v>882</v>
      </c>
      <c r="E103" s="56" t="str">
        <f t="shared" si="1"/>
        <v>847.8470320.1.495140.000000.847001.300180</v>
      </c>
      <c r="F103" s="56" t="s">
        <v>21</v>
      </c>
      <c r="G103" s="56">
        <v>847001</v>
      </c>
      <c r="H103" s="56" t="s">
        <v>863</v>
      </c>
      <c r="I103" s="56">
        <v>300180</v>
      </c>
      <c r="J103" s="56" t="s">
        <v>2258</v>
      </c>
      <c r="K103" s="56">
        <v>1</v>
      </c>
      <c r="L103" s="56">
        <v>7400</v>
      </c>
      <c r="M103" s="56">
        <v>7400</v>
      </c>
    </row>
    <row r="104" spans="1:13" x14ac:dyDescent="0.35">
      <c r="A104" s="56">
        <v>8470325</v>
      </c>
      <c r="B104" s="56" t="s">
        <v>190</v>
      </c>
      <c r="C104" s="56">
        <v>420550</v>
      </c>
      <c r="D104" s="56" t="s">
        <v>18</v>
      </c>
      <c r="E104" s="56" t="str">
        <f t="shared" si="1"/>
        <v>847.8470325.1.420550.000000.847001.200179</v>
      </c>
      <c r="F104" s="56" t="s">
        <v>21</v>
      </c>
      <c r="G104" s="56">
        <v>847001</v>
      </c>
      <c r="H104" s="56" t="s">
        <v>23</v>
      </c>
      <c r="I104" s="56">
        <v>200179</v>
      </c>
      <c r="J104" s="56" t="s">
        <v>2259</v>
      </c>
      <c r="K104" s="56">
        <v>2</v>
      </c>
      <c r="L104" s="57">
        <v>2000</v>
      </c>
      <c r="M104" s="57">
        <v>4000</v>
      </c>
    </row>
    <row r="105" spans="1:13" x14ac:dyDescent="0.35">
      <c r="A105" s="56">
        <v>8470325</v>
      </c>
      <c r="B105" s="56" t="s">
        <v>190</v>
      </c>
      <c r="C105" s="56">
        <v>425510</v>
      </c>
      <c r="D105" s="56" t="s">
        <v>37</v>
      </c>
      <c r="E105" s="56" t="str">
        <f t="shared" si="1"/>
        <v>847.8470325.1.425510.000000.847001.200179</v>
      </c>
      <c r="F105" s="56" t="s">
        <v>21</v>
      </c>
      <c r="G105" s="56">
        <v>847001</v>
      </c>
      <c r="H105" s="56" t="s">
        <v>23</v>
      </c>
      <c r="I105" s="56">
        <v>200179</v>
      </c>
      <c r="J105" s="56" t="s">
        <v>2264</v>
      </c>
      <c r="K105" s="56">
        <v>6</v>
      </c>
      <c r="L105" s="56">
        <v>1100</v>
      </c>
      <c r="M105" s="56">
        <v>6600</v>
      </c>
    </row>
    <row r="106" spans="1:13" x14ac:dyDescent="0.35">
      <c r="A106" s="56">
        <v>8470325</v>
      </c>
      <c r="B106" s="56" t="s">
        <v>190</v>
      </c>
      <c r="C106" s="56">
        <v>425760</v>
      </c>
      <c r="D106" s="56" t="s">
        <v>169</v>
      </c>
      <c r="E106" s="56" t="str">
        <f t="shared" si="1"/>
        <v>847.8470325.1.425760.000000.847001.200179</v>
      </c>
      <c r="F106" s="56" t="s">
        <v>21</v>
      </c>
      <c r="G106" s="56">
        <v>847001</v>
      </c>
      <c r="H106" s="56" t="s">
        <v>23</v>
      </c>
      <c r="I106" s="56">
        <v>200179</v>
      </c>
      <c r="J106" s="56" t="s">
        <v>2269</v>
      </c>
      <c r="K106" s="56">
        <v>2</v>
      </c>
      <c r="L106" s="56">
        <v>2500</v>
      </c>
      <c r="M106" s="56">
        <v>5000</v>
      </c>
    </row>
    <row r="107" spans="1:13" x14ac:dyDescent="0.35">
      <c r="A107" s="56">
        <v>8470325</v>
      </c>
      <c r="B107" s="56" t="s">
        <v>190</v>
      </c>
      <c r="C107" s="56">
        <v>425763</v>
      </c>
      <c r="D107" s="56" t="s">
        <v>129</v>
      </c>
      <c r="E107" s="56" t="str">
        <f t="shared" si="1"/>
        <v>847.8470325.1.425763.000000.847001.200179</v>
      </c>
      <c r="F107" s="56" t="s">
        <v>21</v>
      </c>
      <c r="G107" s="56">
        <v>847001</v>
      </c>
      <c r="H107" s="56" t="s">
        <v>23</v>
      </c>
      <c r="I107" s="56">
        <v>200179</v>
      </c>
      <c r="J107" s="56" t="s">
        <v>2274</v>
      </c>
      <c r="K107" s="56">
        <v>40</v>
      </c>
      <c r="L107" s="56">
        <v>3000</v>
      </c>
      <c r="M107" s="56">
        <v>120000</v>
      </c>
    </row>
    <row r="108" spans="1:13" x14ac:dyDescent="0.35">
      <c r="A108" s="56">
        <v>8470325</v>
      </c>
      <c r="B108" s="56" t="s">
        <v>190</v>
      </c>
      <c r="C108" s="56">
        <v>425770</v>
      </c>
      <c r="D108" s="56" t="s">
        <v>132</v>
      </c>
      <c r="E108" s="56" t="str">
        <f t="shared" si="1"/>
        <v>847.8470325.1.425770.000000.847001.200179</v>
      </c>
      <c r="F108" s="56" t="s">
        <v>21</v>
      </c>
      <c r="G108" s="56">
        <v>847001</v>
      </c>
      <c r="H108" s="56" t="s">
        <v>23</v>
      </c>
      <c r="I108" s="56">
        <v>200179</v>
      </c>
      <c r="J108" s="56" t="s">
        <v>2276</v>
      </c>
      <c r="K108" s="56">
        <v>11</v>
      </c>
      <c r="L108" s="56">
        <v>15000</v>
      </c>
      <c r="M108" s="56">
        <v>165000</v>
      </c>
    </row>
    <row r="109" spans="1:13" x14ac:dyDescent="0.35">
      <c r="A109" s="56">
        <v>8470325</v>
      </c>
      <c r="B109" s="56" t="s">
        <v>190</v>
      </c>
      <c r="C109" s="56">
        <v>425900</v>
      </c>
      <c r="D109" s="56" t="s">
        <v>40</v>
      </c>
      <c r="E109" s="56" t="str">
        <f t="shared" si="1"/>
        <v>847.8470325.1.425900.000000.847001.200179</v>
      </c>
      <c r="F109" s="56" t="s">
        <v>21</v>
      </c>
      <c r="G109" s="56">
        <v>847001</v>
      </c>
      <c r="H109" s="56" t="s">
        <v>23</v>
      </c>
      <c r="I109" s="56">
        <v>200179</v>
      </c>
      <c r="M109" s="57">
        <v>0</v>
      </c>
    </row>
    <row r="110" spans="1:13" x14ac:dyDescent="0.35">
      <c r="A110" s="56">
        <v>8470325</v>
      </c>
      <c r="B110" s="56" t="s">
        <v>190</v>
      </c>
      <c r="C110" s="56">
        <v>426610</v>
      </c>
      <c r="D110" s="56" t="s">
        <v>43</v>
      </c>
      <c r="E110" s="56" t="str">
        <f t="shared" si="1"/>
        <v>847.8470325.1.426610.000000.847001.200179</v>
      </c>
      <c r="F110" s="56" t="s">
        <v>21</v>
      </c>
      <c r="G110" s="56">
        <v>847001</v>
      </c>
      <c r="H110" s="56" t="s">
        <v>23</v>
      </c>
      <c r="I110" s="56">
        <v>200179</v>
      </c>
      <c r="J110" s="56" t="s">
        <v>2280</v>
      </c>
      <c r="K110" s="56">
        <v>1</v>
      </c>
      <c r="L110" s="56">
        <v>34910</v>
      </c>
      <c r="M110" s="56">
        <v>34910</v>
      </c>
    </row>
    <row r="111" spans="1:13" x14ac:dyDescent="0.35">
      <c r="A111" s="56">
        <v>8470325</v>
      </c>
      <c r="B111" s="56" t="s">
        <v>190</v>
      </c>
      <c r="C111" s="56">
        <v>428090</v>
      </c>
      <c r="D111" s="56" t="s">
        <v>52</v>
      </c>
      <c r="E111" s="56" t="str">
        <f t="shared" si="1"/>
        <v>847.8470325.1.428090.000000.847001.200179</v>
      </c>
      <c r="F111" s="56" t="s">
        <v>21</v>
      </c>
      <c r="G111" s="56">
        <v>847001</v>
      </c>
      <c r="H111" s="56" t="s">
        <v>23</v>
      </c>
      <c r="I111" s="56">
        <v>200179</v>
      </c>
      <c r="J111" s="56" t="s">
        <v>2283</v>
      </c>
      <c r="K111" s="56">
        <v>2</v>
      </c>
      <c r="L111" s="56">
        <v>15000</v>
      </c>
      <c r="M111" s="56">
        <v>30000</v>
      </c>
    </row>
    <row r="112" spans="1:13" x14ac:dyDescent="0.35">
      <c r="A112" s="56">
        <v>8470325</v>
      </c>
      <c r="B112" s="56" t="s">
        <v>190</v>
      </c>
      <c r="C112" s="56">
        <v>432209</v>
      </c>
      <c r="D112" s="56" t="s">
        <v>138</v>
      </c>
      <c r="E112" s="56" t="str">
        <f t="shared" si="1"/>
        <v>847.8470325.1.432209.000000.847001.200179</v>
      </c>
      <c r="F112" s="56" t="s">
        <v>21</v>
      </c>
      <c r="G112" s="56">
        <v>847001</v>
      </c>
      <c r="H112" s="56" t="s">
        <v>23</v>
      </c>
      <c r="I112" s="56">
        <v>200179</v>
      </c>
      <c r="J112" s="56" t="s">
        <v>2287</v>
      </c>
      <c r="K112" s="56">
        <v>1</v>
      </c>
      <c r="L112" s="56">
        <v>171550</v>
      </c>
      <c r="M112" s="56">
        <v>171550</v>
      </c>
    </row>
    <row r="113" spans="1:13" x14ac:dyDescent="0.35">
      <c r="A113" s="56">
        <v>8470325</v>
      </c>
      <c r="B113" s="56" t="s">
        <v>190</v>
      </c>
      <c r="C113" s="56">
        <v>435350</v>
      </c>
      <c r="D113" s="56" t="s">
        <v>144</v>
      </c>
      <c r="E113" s="56" t="str">
        <f t="shared" si="1"/>
        <v>847.8470325.1.435350.000000.847001.200179</v>
      </c>
      <c r="F113" s="56" t="s">
        <v>21</v>
      </c>
      <c r="G113" s="56">
        <v>847001</v>
      </c>
      <c r="H113" s="56" t="s">
        <v>23</v>
      </c>
      <c r="I113" s="56">
        <v>200179</v>
      </c>
      <c r="J113" s="56" t="s">
        <v>2292</v>
      </c>
      <c r="K113" s="56">
        <v>8</v>
      </c>
      <c r="L113" s="56">
        <v>10000</v>
      </c>
      <c r="M113" s="57">
        <v>80000</v>
      </c>
    </row>
    <row r="114" spans="1:13" x14ac:dyDescent="0.35">
      <c r="A114" s="56">
        <v>8470325</v>
      </c>
      <c r="B114" s="56" t="s">
        <v>190</v>
      </c>
      <c r="C114" s="56">
        <v>435508</v>
      </c>
      <c r="D114" s="56" t="s">
        <v>147</v>
      </c>
      <c r="E114" s="56" t="str">
        <f t="shared" si="1"/>
        <v>847.8470325.1.435508.000000.847001.200179</v>
      </c>
      <c r="F114" s="56" t="s">
        <v>21</v>
      </c>
      <c r="G114" s="56">
        <v>847001</v>
      </c>
      <c r="H114" s="56" t="s">
        <v>23</v>
      </c>
      <c r="I114" s="56">
        <v>200179</v>
      </c>
      <c r="J114" s="56" t="s">
        <v>2297</v>
      </c>
      <c r="K114" s="56">
        <v>1</v>
      </c>
      <c r="L114" s="56">
        <v>92573</v>
      </c>
      <c r="M114" s="56">
        <v>92573</v>
      </c>
    </row>
    <row r="115" spans="1:13" x14ac:dyDescent="0.35">
      <c r="A115" s="56">
        <v>8470325</v>
      </c>
      <c r="B115" s="56" t="s">
        <v>190</v>
      </c>
      <c r="C115" s="56">
        <v>436110</v>
      </c>
      <c r="D115" s="56" t="s">
        <v>64</v>
      </c>
      <c r="E115" s="56" t="str">
        <f t="shared" si="1"/>
        <v>847.8470325.1.436110.000000.847001.200179</v>
      </c>
      <c r="F115" s="56" t="s">
        <v>21</v>
      </c>
      <c r="G115" s="56">
        <v>847001</v>
      </c>
      <c r="H115" s="56" t="s">
        <v>23</v>
      </c>
      <c r="I115" s="56">
        <v>200179</v>
      </c>
      <c r="M115" s="57">
        <v>0</v>
      </c>
    </row>
    <row r="116" spans="1:13" x14ac:dyDescent="0.35">
      <c r="A116" s="56">
        <v>8470325</v>
      </c>
      <c r="B116" s="56" t="s">
        <v>190</v>
      </c>
      <c r="C116" s="56">
        <v>436600</v>
      </c>
      <c r="D116" s="56" t="s">
        <v>163</v>
      </c>
      <c r="E116" s="56" t="str">
        <f t="shared" si="1"/>
        <v>847.8470325.1.436600.000000.847001.200179</v>
      </c>
      <c r="F116" s="56" t="s">
        <v>21</v>
      </c>
      <c r="G116" s="56">
        <v>847001</v>
      </c>
      <c r="H116" s="56" t="s">
        <v>23</v>
      </c>
      <c r="I116" s="56">
        <v>200179</v>
      </c>
      <c r="M116" s="57">
        <v>0</v>
      </c>
    </row>
    <row r="117" spans="1:13" x14ac:dyDescent="0.35">
      <c r="A117" s="56">
        <v>8470325</v>
      </c>
      <c r="B117" s="56" t="s">
        <v>190</v>
      </c>
      <c r="C117" s="56">
        <v>492200</v>
      </c>
      <c r="D117" s="56" t="s">
        <v>874</v>
      </c>
      <c r="E117" s="56" t="str">
        <f t="shared" si="1"/>
        <v>847.8470325.1.492200.000000.847001.200179</v>
      </c>
      <c r="F117" s="56" t="s">
        <v>21</v>
      </c>
      <c r="G117" s="56">
        <v>847001</v>
      </c>
      <c r="H117" s="56" t="s">
        <v>23</v>
      </c>
      <c r="I117" s="56">
        <v>200179</v>
      </c>
      <c r="M117" s="57">
        <v>0</v>
      </c>
    </row>
    <row r="118" spans="1:13" x14ac:dyDescent="0.35">
      <c r="A118" s="56">
        <v>8470325</v>
      </c>
      <c r="B118" s="56" t="s">
        <v>190</v>
      </c>
      <c r="C118" s="56">
        <v>492316</v>
      </c>
      <c r="D118" s="56" t="s">
        <v>138</v>
      </c>
      <c r="E118" s="56" t="str">
        <f t="shared" si="1"/>
        <v>847.8470325.1.492316.000000.847001.300180</v>
      </c>
      <c r="F118" s="56" t="s">
        <v>21</v>
      </c>
      <c r="G118" s="56">
        <v>847001</v>
      </c>
      <c r="H118" s="56" t="s">
        <v>863</v>
      </c>
      <c r="I118" s="56">
        <v>300180</v>
      </c>
      <c r="J118" s="56" t="s">
        <v>2303</v>
      </c>
      <c r="K118" s="56">
        <v>1</v>
      </c>
      <c r="L118" s="56">
        <v>272160</v>
      </c>
      <c r="M118" s="56">
        <v>272160</v>
      </c>
    </row>
    <row r="119" spans="1:13" x14ac:dyDescent="0.35">
      <c r="A119" s="56">
        <v>8470325</v>
      </c>
      <c r="B119" s="56" t="s">
        <v>190</v>
      </c>
      <c r="C119" s="56">
        <v>492316</v>
      </c>
      <c r="D119" s="56" t="s">
        <v>138</v>
      </c>
      <c r="E119" s="56" t="str">
        <f t="shared" si="1"/>
        <v>847.8470325.1.492316.000000.847001.300180</v>
      </c>
      <c r="F119" s="56" t="s">
        <v>21</v>
      </c>
      <c r="G119" s="56">
        <v>847001</v>
      </c>
      <c r="H119" s="56" t="s">
        <v>863</v>
      </c>
      <c r="I119" s="56">
        <v>300180</v>
      </c>
      <c r="J119" s="56" t="s">
        <v>2307</v>
      </c>
      <c r="K119" s="56">
        <v>1</v>
      </c>
      <c r="L119" s="56">
        <v>24150</v>
      </c>
      <c r="M119" s="56">
        <v>24150</v>
      </c>
    </row>
    <row r="120" spans="1:13" x14ac:dyDescent="0.35">
      <c r="A120" s="56">
        <v>8470325</v>
      </c>
      <c r="B120" s="56" t="s">
        <v>190</v>
      </c>
      <c r="C120" s="56">
        <v>492316</v>
      </c>
      <c r="D120" s="56" t="s">
        <v>138</v>
      </c>
      <c r="E120" s="56" t="str">
        <f t="shared" si="1"/>
        <v>847.8470325.1.492316.000000.847001.300180</v>
      </c>
      <c r="F120" s="56" t="s">
        <v>21</v>
      </c>
      <c r="G120" s="56">
        <v>847001</v>
      </c>
      <c r="H120" s="56" t="s">
        <v>863</v>
      </c>
      <c r="I120" s="56">
        <v>300180</v>
      </c>
      <c r="J120" s="56" t="s">
        <v>2310</v>
      </c>
      <c r="K120" s="56">
        <v>1</v>
      </c>
      <c r="L120" s="56">
        <v>98400</v>
      </c>
      <c r="M120" s="56">
        <v>98400</v>
      </c>
    </row>
    <row r="121" spans="1:13" x14ac:dyDescent="0.35">
      <c r="A121" s="56">
        <v>8470325</v>
      </c>
      <c r="B121" s="56" t="s">
        <v>190</v>
      </c>
      <c r="C121" s="56">
        <v>492316</v>
      </c>
      <c r="D121" s="56" t="s">
        <v>138</v>
      </c>
      <c r="E121" s="56" t="str">
        <f t="shared" si="1"/>
        <v>847.8470325.1.492316.000000.847001.300180</v>
      </c>
      <c r="F121" s="56" t="s">
        <v>21</v>
      </c>
      <c r="G121" s="56">
        <v>847001</v>
      </c>
      <c r="H121" s="56" t="s">
        <v>863</v>
      </c>
      <c r="I121" s="56">
        <v>300180</v>
      </c>
      <c r="J121" s="56" t="s">
        <v>2313</v>
      </c>
      <c r="K121" s="56">
        <v>1</v>
      </c>
      <c r="L121" s="56">
        <v>20700</v>
      </c>
      <c r="M121" s="56">
        <v>20700</v>
      </c>
    </row>
    <row r="122" spans="1:13" x14ac:dyDescent="0.35">
      <c r="A122" s="56">
        <v>8470325</v>
      </c>
      <c r="B122" s="56" t="s">
        <v>190</v>
      </c>
      <c r="C122" s="56">
        <v>492316</v>
      </c>
      <c r="D122" s="56" t="s">
        <v>138</v>
      </c>
      <c r="E122" s="56" t="str">
        <f t="shared" si="1"/>
        <v>847.8470325.1.492316.000000.847001.300180</v>
      </c>
      <c r="F122" s="56" t="s">
        <v>21</v>
      </c>
      <c r="G122" s="56">
        <v>847001</v>
      </c>
      <c r="H122" s="56" t="s">
        <v>863</v>
      </c>
      <c r="I122" s="56">
        <v>300180</v>
      </c>
      <c r="J122" s="56" t="s">
        <v>2316</v>
      </c>
      <c r="K122" s="56">
        <v>2</v>
      </c>
      <c r="L122" s="56">
        <v>6200</v>
      </c>
      <c r="M122" s="56">
        <v>12400</v>
      </c>
    </row>
    <row r="123" spans="1:13" x14ac:dyDescent="0.35">
      <c r="A123" s="56">
        <v>8470325</v>
      </c>
      <c r="B123" s="56" t="s">
        <v>190</v>
      </c>
      <c r="C123" s="56">
        <v>492316</v>
      </c>
      <c r="D123" s="56" t="s">
        <v>138</v>
      </c>
      <c r="E123" s="56" t="str">
        <f t="shared" si="1"/>
        <v>847.8470325.1.492316.000000.847001.300180</v>
      </c>
      <c r="F123" s="56" t="s">
        <v>21</v>
      </c>
      <c r="G123" s="56">
        <v>847001</v>
      </c>
      <c r="H123" s="56" t="s">
        <v>863</v>
      </c>
      <c r="I123" s="56">
        <v>300180</v>
      </c>
      <c r="J123" s="56" t="s">
        <v>2319</v>
      </c>
      <c r="K123" s="56">
        <v>4</v>
      </c>
      <c r="L123" s="56">
        <v>4950</v>
      </c>
      <c r="M123" s="56">
        <v>19800</v>
      </c>
    </row>
    <row r="124" spans="1:13" x14ac:dyDescent="0.35">
      <c r="A124" s="56">
        <v>8470325</v>
      </c>
      <c r="B124" s="56" t="s">
        <v>190</v>
      </c>
      <c r="C124" s="56">
        <v>492316</v>
      </c>
      <c r="D124" s="56" t="s">
        <v>138</v>
      </c>
      <c r="E124" s="56" t="str">
        <f t="shared" si="1"/>
        <v>847.8470325.1.492316.000000.847001.300180</v>
      </c>
      <c r="F124" s="56" t="s">
        <v>21</v>
      </c>
      <c r="G124" s="56">
        <v>847001</v>
      </c>
      <c r="H124" s="56" t="s">
        <v>863</v>
      </c>
      <c r="I124" s="56">
        <v>300180</v>
      </c>
      <c r="J124" s="56" t="s">
        <v>2320</v>
      </c>
      <c r="K124" s="56">
        <v>1</v>
      </c>
      <c r="L124" s="56">
        <v>80000</v>
      </c>
      <c r="M124" s="56">
        <v>80000</v>
      </c>
    </row>
    <row r="125" spans="1:13" x14ac:dyDescent="0.35">
      <c r="A125" s="56">
        <v>8470325</v>
      </c>
      <c r="B125" s="56" t="s">
        <v>190</v>
      </c>
      <c r="C125" s="56">
        <v>492316</v>
      </c>
      <c r="D125" s="56" t="s">
        <v>138</v>
      </c>
      <c r="E125" s="56" t="str">
        <f t="shared" si="1"/>
        <v>847.8470325.1.492316.000000.847001.300180</v>
      </c>
      <c r="F125" s="56" t="s">
        <v>21</v>
      </c>
      <c r="G125" s="56">
        <v>847001</v>
      </c>
      <c r="H125" s="56" t="s">
        <v>863</v>
      </c>
      <c r="I125" s="56">
        <v>300180</v>
      </c>
      <c r="J125" s="56" t="s">
        <v>2322</v>
      </c>
      <c r="K125" s="56">
        <v>2</v>
      </c>
      <c r="L125" s="56">
        <v>28529</v>
      </c>
      <c r="M125" s="56">
        <v>57058</v>
      </c>
    </row>
    <row r="126" spans="1:13" x14ac:dyDescent="0.35">
      <c r="A126" s="56">
        <v>8470325</v>
      </c>
      <c r="B126" s="56" t="s">
        <v>190</v>
      </c>
      <c r="C126" s="56">
        <v>492316</v>
      </c>
      <c r="D126" s="56" t="s">
        <v>138</v>
      </c>
      <c r="E126" s="56" t="str">
        <f t="shared" si="1"/>
        <v>847.8470325.1.492316.000000.847001.300180</v>
      </c>
      <c r="F126" s="56" t="s">
        <v>21</v>
      </c>
      <c r="G126" s="56">
        <v>847001</v>
      </c>
      <c r="H126" s="56" t="s">
        <v>863</v>
      </c>
      <c r="I126" s="56">
        <v>300180</v>
      </c>
      <c r="J126" s="56" t="s">
        <v>2324</v>
      </c>
      <c r="K126" s="56">
        <v>1</v>
      </c>
      <c r="L126" s="56">
        <v>7770</v>
      </c>
      <c r="M126" s="56">
        <v>7770</v>
      </c>
    </row>
    <row r="127" spans="1:13" x14ac:dyDescent="0.35">
      <c r="A127" s="56">
        <v>8470325</v>
      </c>
      <c r="B127" s="56" t="s">
        <v>190</v>
      </c>
      <c r="C127" s="56">
        <v>492316</v>
      </c>
      <c r="D127" s="56" t="s">
        <v>138</v>
      </c>
      <c r="E127" s="56" t="str">
        <f t="shared" si="1"/>
        <v>847.8470325.1.492316.000000.847001.300180</v>
      </c>
      <c r="F127" s="56" t="s">
        <v>21</v>
      </c>
      <c r="G127" s="56">
        <v>847001</v>
      </c>
      <c r="H127" s="56" t="s">
        <v>863</v>
      </c>
      <c r="I127" s="56">
        <v>300180</v>
      </c>
      <c r="J127" s="56" t="s">
        <v>2326</v>
      </c>
      <c r="K127" s="56">
        <v>1</v>
      </c>
      <c r="L127" s="56">
        <v>149050</v>
      </c>
      <c r="M127" s="56">
        <v>149050</v>
      </c>
    </row>
    <row r="128" spans="1:13" x14ac:dyDescent="0.35">
      <c r="A128" s="56">
        <v>8470325</v>
      </c>
      <c r="B128" s="56" t="s">
        <v>190</v>
      </c>
      <c r="C128" s="56">
        <v>492316</v>
      </c>
      <c r="D128" s="56" t="s">
        <v>138</v>
      </c>
      <c r="E128" s="56" t="str">
        <f t="shared" si="1"/>
        <v>847.8470325.1.492316.000000.847001.300180</v>
      </c>
      <c r="F128" s="56" t="s">
        <v>21</v>
      </c>
      <c r="G128" s="56">
        <v>847001</v>
      </c>
      <c r="H128" s="56" t="s">
        <v>863</v>
      </c>
      <c r="I128" s="56">
        <v>300180</v>
      </c>
      <c r="J128" s="56" t="s">
        <v>2329</v>
      </c>
      <c r="K128" s="56">
        <v>30</v>
      </c>
      <c r="L128" s="56">
        <v>3460</v>
      </c>
      <c r="M128" s="56">
        <v>103800</v>
      </c>
    </row>
    <row r="129" spans="1:13" x14ac:dyDescent="0.35">
      <c r="A129" s="56">
        <v>8470325</v>
      </c>
      <c r="B129" s="56" t="s">
        <v>190</v>
      </c>
      <c r="C129" s="56">
        <v>492316</v>
      </c>
      <c r="D129" s="56" t="s">
        <v>138</v>
      </c>
      <c r="E129" s="56" t="str">
        <f t="shared" si="1"/>
        <v>847.8470325.1.492316.000000.847001.300180</v>
      </c>
      <c r="F129" s="56" t="s">
        <v>21</v>
      </c>
      <c r="G129" s="56">
        <v>847001</v>
      </c>
      <c r="H129" s="56" t="s">
        <v>863</v>
      </c>
      <c r="I129" s="56">
        <v>300180</v>
      </c>
      <c r="J129" s="56" t="s">
        <v>2335</v>
      </c>
      <c r="K129" s="56">
        <v>1</v>
      </c>
      <c r="L129" s="56">
        <v>44000</v>
      </c>
      <c r="M129" s="56">
        <v>44000</v>
      </c>
    </row>
    <row r="130" spans="1:13" x14ac:dyDescent="0.35">
      <c r="A130" s="56">
        <v>8470330</v>
      </c>
      <c r="B130" s="56" t="s">
        <v>199</v>
      </c>
      <c r="C130" s="56">
        <v>420550</v>
      </c>
      <c r="D130" s="56" t="s">
        <v>18</v>
      </c>
      <c r="E130" s="56" t="str">
        <f t="shared" ref="E130:E193" si="2">CONCATENATE(847,".",A130,".",1,".",C130,".","000000",".",G130,".",I130)</f>
        <v>847.8470330.1.420550.000000.847001.200179</v>
      </c>
      <c r="F130" s="56" t="s">
        <v>21</v>
      </c>
      <c r="G130" s="56">
        <v>847001</v>
      </c>
      <c r="H130" s="56" t="s">
        <v>23</v>
      </c>
      <c r="I130" s="56">
        <v>200179</v>
      </c>
      <c r="J130" s="56" t="s">
        <v>2338</v>
      </c>
      <c r="K130" s="56">
        <v>1</v>
      </c>
      <c r="L130" s="57">
        <v>3000</v>
      </c>
      <c r="M130" s="57">
        <v>3000</v>
      </c>
    </row>
    <row r="131" spans="1:13" x14ac:dyDescent="0.35">
      <c r="A131" s="56">
        <v>8470330</v>
      </c>
      <c r="B131" s="56" t="s">
        <v>199</v>
      </c>
      <c r="C131" s="56">
        <v>421700</v>
      </c>
      <c r="D131" s="56" t="s">
        <v>956</v>
      </c>
      <c r="E131" s="56" t="str">
        <f t="shared" si="2"/>
        <v>847.8470330.1.421700.000000.847001.200179</v>
      </c>
      <c r="F131" s="56" t="s">
        <v>21</v>
      </c>
      <c r="G131" s="56">
        <v>847001</v>
      </c>
      <c r="H131" s="56" t="s">
        <v>23</v>
      </c>
      <c r="I131" s="56">
        <v>200179</v>
      </c>
      <c r="M131" s="57">
        <v>0</v>
      </c>
    </row>
    <row r="132" spans="1:13" x14ac:dyDescent="0.35">
      <c r="A132" s="56">
        <v>8470330</v>
      </c>
      <c r="B132" s="56" t="s">
        <v>199</v>
      </c>
      <c r="C132" s="56">
        <v>425510</v>
      </c>
      <c r="D132" s="56" t="s">
        <v>37</v>
      </c>
      <c r="E132" s="56" t="str">
        <f t="shared" si="2"/>
        <v>847.8470330.1.425510.000000.847001.200179</v>
      </c>
      <c r="F132" s="56" t="s">
        <v>21</v>
      </c>
      <c r="G132" s="56">
        <v>847001</v>
      </c>
      <c r="H132" s="56" t="s">
        <v>23</v>
      </c>
      <c r="I132" s="56">
        <v>200179</v>
      </c>
      <c r="J132" s="56" t="s">
        <v>2342</v>
      </c>
      <c r="K132" s="56">
        <v>2</v>
      </c>
      <c r="L132" s="56">
        <v>21000</v>
      </c>
      <c r="M132" s="57">
        <v>42000</v>
      </c>
    </row>
    <row r="133" spans="1:13" x14ac:dyDescent="0.35">
      <c r="A133" s="56">
        <v>8470330</v>
      </c>
      <c r="B133" s="56" t="s">
        <v>199</v>
      </c>
      <c r="C133" s="56">
        <v>425760</v>
      </c>
      <c r="D133" s="56" t="s">
        <v>169</v>
      </c>
      <c r="E133" s="56" t="str">
        <f t="shared" si="2"/>
        <v>847.8470330.1.425760.000000.847001.200179</v>
      </c>
      <c r="F133" s="56" t="s">
        <v>21</v>
      </c>
      <c r="G133" s="56">
        <v>847001</v>
      </c>
      <c r="H133" s="56" t="s">
        <v>23</v>
      </c>
      <c r="I133" s="56">
        <v>200179</v>
      </c>
      <c r="J133" s="56" t="s">
        <v>2346</v>
      </c>
      <c r="K133" s="56">
        <v>10</v>
      </c>
      <c r="L133" s="56">
        <v>7200</v>
      </c>
      <c r="M133" s="57">
        <v>72000</v>
      </c>
    </row>
    <row r="134" spans="1:13" x14ac:dyDescent="0.35">
      <c r="A134" s="56">
        <v>8470330</v>
      </c>
      <c r="B134" s="56" t="s">
        <v>199</v>
      </c>
      <c r="C134" s="56">
        <v>425761</v>
      </c>
      <c r="D134" s="56" t="s">
        <v>288</v>
      </c>
      <c r="E134" s="56" t="str">
        <f t="shared" si="2"/>
        <v>847.8470330.1.425761.000000.847001.200179</v>
      </c>
      <c r="F134" s="56" t="s">
        <v>21</v>
      </c>
      <c r="G134" s="56">
        <v>847001</v>
      </c>
      <c r="H134" s="56" t="s">
        <v>23</v>
      </c>
      <c r="I134" s="56">
        <v>200179</v>
      </c>
      <c r="M134" s="57">
        <v>0</v>
      </c>
    </row>
    <row r="135" spans="1:13" x14ac:dyDescent="0.35">
      <c r="A135" s="56">
        <v>8470330</v>
      </c>
      <c r="B135" s="56" t="s">
        <v>199</v>
      </c>
      <c r="C135" s="56">
        <v>425763</v>
      </c>
      <c r="D135" s="56" t="s">
        <v>129</v>
      </c>
      <c r="E135" s="56" t="str">
        <f t="shared" si="2"/>
        <v>847.8470330.1.425763.000000.847001.200179</v>
      </c>
      <c r="F135" s="56" t="s">
        <v>21</v>
      </c>
      <c r="G135" s="56">
        <v>847001</v>
      </c>
      <c r="H135" s="56" t="s">
        <v>23</v>
      </c>
      <c r="I135" s="56">
        <v>200179</v>
      </c>
      <c r="J135" s="56" t="s">
        <v>2349</v>
      </c>
      <c r="K135" s="56">
        <v>135</v>
      </c>
      <c r="L135" s="56">
        <v>3000</v>
      </c>
      <c r="M135" s="57">
        <v>405000</v>
      </c>
    </row>
    <row r="136" spans="1:13" x14ac:dyDescent="0.35">
      <c r="A136" s="56">
        <v>8470330</v>
      </c>
      <c r="B136" s="56" t="s">
        <v>199</v>
      </c>
      <c r="C136" s="56">
        <v>425770</v>
      </c>
      <c r="D136" s="56" t="s">
        <v>132</v>
      </c>
      <c r="E136" s="56" t="str">
        <f t="shared" si="2"/>
        <v>847.8470330.1.425770.000000.847001.200179</v>
      </c>
      <c r="F136" s="56" t="s">
        <v>21</v>
      </c>
      <c r="G136" s="56">
        <v>847001</v>
      </c>
      <c r="H136" s="56" t="s">
        <v>23</v>
      </c>
      <c r="I136" s="56">
        <v>200179</v>
      </c>
      <c r="J136" s="56" t="s">
        <v>2352</v>
      </c>
      <c r="K136" s="56">
        <v>60</v>
      </c>
      <c r="L136" s="56">
        <v>15000</v>
      </c>
      <c r="M136" s="57">
        <v>900000</v>
      </c>
    </row>
    <row r="137" spans="1:13" x14ac:dyDescent="0.35">
      <c r="A137" s="56">
        <v>8470330</v>
      </c>
      <c r="B137" s="56" t="s">
        <v>199</v>
      </c>
      <c r="C137" s="56">
        <v>425900</v>
      </c>
      <c r="D137" s="56" t="s">
        <v>40</v>
      </c>
      <c r="E137" s="56" t="str">
        <f t="shared" si="2"/>
        <v>847.8470330.1.425900.000000.847001.200179</v>
      </c>
      <c r="F137" s="56" t="s">
        <v>21</v>
      </c>
      <c r="G137" s="56">
        <v>847001</v>
      </c>
      <c r="H137" s="56" t="s">
        <v>23</v>
      </c>
      <c r="I137" s="56">
        <v>200179</v>
      </c>
      <c r="J137" s="56" t="s">
        <v>2356</v>
      </c>
      <c r="K137" s="56">
        <v>8</v>
      </c>
      <c r="L137" s="56">
        <v>2000</v>
      </c>
      <c r="M137" s="57">
        <v>16000</v>
      </c>
    </row>
    <row r="138" spans="1:13" x14ac:dyDescent="0.35">
      <c r="A138" s="56">
        <v>8470330</v>
      </c>
      <c r="B138" s="56" t="s">
        <v>199</v>
      </c>
      <c r="C138" s="56">
        <v>426610</v>
      </c>
      <c r="D138" s="56" t="s">
        <v>43</v>
      </c>
      <c r="E138" s="56" t="str">
        <f t="shared" si="2"/>
        <v>847.8470330.1.426610.000000.847001.200179</v>
      </c>
      <c r="F138" s="56" t="s">
        <v>21</v>
      </c>
      <c r="G138" s="56">
        <v>847001</v>
      </c>
      <c r="H138" s="56" t="s">
        <v>23</v>
      </c>
      <c r="I138" s="56">
        <v>200179</v>
      </c>
      <c r="J138" s="56" t="s">
        <v>2360</v>
      </c>
      <c r="K138" s="56">
        <v>11</v>
      </c>
      <c r="L138" s="56">
        <v>65500</v>
      </c>
      <c r="M138" s="57">
        <v>720500</v>
      </c>
    </row>
    <row r="139" spans="1:13" x14ac:dyDescent="0.35">
      <c r="A139" s="56">
        <v>8470330</v>
      </c>
      <c r="B139" s="56" t="s">
        <v>199</v>
      </c>
      <c r="C139" s="56">
        <v>428090</v>
      </c>
      <c r="D139" s="56" t="s">
        <v>52</v>
      </c>
      <c r="E139" s="56" t="str">
        <f t="shared" si="2"/>
        <v>847.8470330.1.428090.000000.847001.200179</v>
      </c>
      <c r="F139" s="56" t="s">
        <v>21</v>
      </c>
      <c r="G139" s="56">
        <v>847001</v>
      </c>
      <c r="H139" s="56" t="s">
        <v>23</v>
      </c>
      <c r="I139" s="56">
        <v>200179</v>
      </c>
      <c r="M139" s="57">
        <v>0</v>
      </c>
    </row>
    <row r="140" spans="1:13" x14ac:dyDescent="0.35">
      <c r="A140" s="56">
        <v>8470330</v>
      </c>
      <c r="B140" s="56" t="s">
        <v>199</v>
      </c>
      <c r="C140" s="56">
        <v>428640</v>
      </c>
      <c r="D140" s="56" t="s">
        <v>55</v>
      </c>
      <c r="E140" s="56" t="str">
        <f t="shared" si="2"/>
        <v>847.8470330.1.428640.000000.847001.200179</v>
      </c>
      <c r="F140" s="56" t="s">
        <v>21</v>
      </c>
      <c r="G140" s="56">
        <v>847001</v>
      </c>
      <c r="H140" s="56" t="s">
        <v>23</v>
      </c>
      <c r="I140" s="56">
        <v>200179</v>
      </c>
      <c r="J140" s="56" t="s">
        <v>2364</v>
      </c>
      <c r="K140" s="56">
        <v>2</v>
      </c>
      <c r="L140" s="57">
        <v>151000</v>
      </c>
      <c r="M140" s="57">
        <v>302000</v>
      </c>
    </row>
    <row r="141" spans="1:13" x14ac:dyDescent="0.35">
      <c r="A141" s="56">
        <v>8470330</v>
      </c>
      <c r="B141" s="56" t="s">
        <v>199</v>
      </c>
      <c r="C141" s="56">
        <v>432209</v>
      </c>
      <c r="D141" s="56" t="s">
        <v>138</v>
      </c>
      <c r="E141" s="56" t="str">
        <f t="shared" si="2"/>
        <v>847.8470330.1.432209.000000.847001.200179</v>
      </c>
      <c r="F141" s="56" t="s">
        <v>21</v>
      </c>
      <c r="G141" s="56">
        <v>847001</v>
      </c>
      <c r="H141" s="56" t="s">
        <v>23</v>
      </c>
      <c r="I141" s="56">
        <v>200179</v>
      </c>
      <c r="J141" s="56" t="s">
        <v>2367</v>
      </c>
      <c r="K141" s="56">
        <v>2</v>
      </c>
      <c r="L141" s="56">
        <v>33700</v>
      </c>
      <c r="M141" s="57">
        <v>67400</v>
      </c>
    </row>
    <row r="142" spans="1:13" x14ac:dyDescent="0.35">
      <c r="A142" s="56">
        <v>8470330</v>
      </c>
      <c r="B142" s="56" t="s">
        <v>199</v>
      </c>
      <c r="C142" s="56">
        <v>435340</v>
      </c>
      <c r="D142" s="56" t="s">
        <v>239</v>
      </c>
      <c r="E142" s="56" t="str">
        <f t="shared" si="2"/>
        <v>847.8470330.1.435340.000000.847001.200179</v>
      </c>
      <c r="F142" s="56" t="s">
        <v>21</v>
      </c>
      <c r="G142" s="56">
        <v>847001</v>
      </c>
      <c r="H142" s="56" t="s">
        <v>23</v>
      </c>
      <c r="I142" s="56">
        <v>200179</v>
      </c>
      <c r="M142" s="57">
        <v>0</v>
      </c>
    </row>
    <row r="143" spans="1:13" x14ac:dyDescent="0.35">
      <c r="A143" s="56">
        <v>8470330</v>
      </c>
      <c r="B143" s="56" t="s">
        <v>199</v>
      </c>
      <c r="C143" s="56">
        <v>435350</v>
      </c>
      <c r="D143" s="56" t="s">
        <v>144</v>
      </c>
      <c r="E143" s="56" t="str">
        <f t="shared" si="2"/>
        <v>847.8470330.1.435350.000000.847001.200179</v>
      </c>
      <c r="F143" s="56" t="s">
        <v>21</v>
      </c>
      <c r="G143" s="56">
        <v>847001</v>
      </c>
      <c r="H143" s="56" t="s">
        <v>23</v>
      </c>
      <c r="I143" s="56">
        <v>200179</v>
      </c>
      <c r="J143" s="56" t="s">
        <v>2371</v>
      </c>
      <c r="K143" s="56">
        <v>60</v>
      </c>
      <c r="L143" s="56">
        <v>7000</v>
      </c>
      <c r="M143" s="57">
        <v>420000</v>
      </c>
    </row>
    <row r="144" spans="1:13" x14ac:dyDescent="0.35">
      <c r="A144" s="56">
        <v>8470330</v>
      </c>
      <c r="B144" s="56" t="s">
        <v>199</v>
      </c>
      <c r="C144" s="56">
        <v>435508</v>
      </c>
      <c r="D144" s="56" t="s">
        <v>147</v>
      </c>
      <c r="E144" s="56" t="str">
        <f t="shared" si="2"/>
        <v>847.8470330.1.435508.000000.847001.200179</v>
      </c>
      <c r="F144" s="56" t="s">
        <v>21</v>
      </c>
      <c r="G144" s="56">
        <v>847001</v>
      </c>
      <c r="H144" s="56" t="s">
        <v>23</v>
      </c>
      <c r="I144" s="56">
        <v>200179</v>
      </c>
      <c r="J144" s="56" t="s">
        <v>2374</v>
      </c>
      <c r="K144" s="56">
        <v>20</v>
      </c>
      <c r="L144" s="56">
        <v>1000</v>
      </c>
      <c r="M144" s="57">
        <v>20000</v>
      </c>
    </row>
    <row r="145" spans="1:13" x14ac:dyDescent="0.35">
      <c r="A145" s="56">
        <v>8470330</v>
      </c>
      <c r="B145" s="56" t="s">
        <v>199</v>
      </c>
      <c r="C145" s="56">
        <v>436110</v>
      </c>
      <c r="D145" s="56" t="s">
        <v>64</v>
      </c>
      <c r="E145" s="56" t="str">
        <f t="shared" si="2"/>
        <v>847.8470330.1.436110.000000.847001.200179</v>
      </c>
      <c r="F145" s="56" t="s">
        <v>21</v>
      </c>
      <c r="G145" s="56">
        <v>847001</v>
      </c>
      <c r="H145" s="56" t="s">
        <v>23</v>
      </c>
      <c r="I145" s="56">
        <v>200179</v>
      </c>
      <c r="M145" s="57">
        <v>0</v>
      </c>
    </row>
    <row r="146" spans="1:13" x14ac:dyDescent="0.35">
      <c r="A146" s="56">
        <v>8470330</v>
      </c>
      <c r="B146" s="56" t="s">
        <v>199</v>
      </c>
      <c r="C146" s="56">
        <v>436600</v>
      </c>
      <c r="D146" s="56" t="s">
        <v>163</v>
      </c>
      <c r="E146" s="56" t="str">
        <f t="shared" si="2"/>
        <v>847.8470330.1.436600.000000.847001.200179</v>
      </c>
      <c r="F146" s="56" t="s">
        <v>21</v>
      </c>
      <c r="G146" s="56">
        <v>847001</v>
      </c>
      <c r="H146" s="56" t="s">
        <v>23</v>
      </c>
      <c r="I146" s="56">
        <v>200179</v>
      </c>
      <c r="J146" s="56" t="s">
        <v>2377</v>
      </c>
      <c r="K146" s="56">
        <v>20</v>
      </c>
      <c r="L146" s="56">
        <v>3000</v>
      </c>
      <c r="M146" s="56">
        <v>60000</v>
      </c>
    </row>
    <row r="147" spans="1:13" x14ac:dyDescent="0.35">
      <c r="A147" s="56">
        <v>8470330</v>
      </c>
      <c r="B147" s="56" t="s">
        <v>199</v>
      </c>
      <c r="C147" s="56">
        <v>492316</v>
      </c>
      <c r="D147" s="56" t="s">
        <v>138</v>
      </c>
      <c r="E147" s="56" t="str">
        <f t="shared" si="2"/>
        <v>847.8470330.1.492316.000000.847001.300180</v>
      </c>
      <c r="F147" s="56" t="s">
        <v>21</v>
      </c>
      <c r="G147" s="56">
        <v>847001</v>
      </c>
      <c r="H147" s="56" t="s">
        <v>863</v>
      </c>
      <c r="I147" s="56">
        <v>300180</v>
      </c>
      <c r="J147" s="56" t="s">
        <v>2379</v>
      </c>
      <c r="K147" s="56">
        <v>4</v>
      </c>
      <c r="L147" s="56">
        <v>166000</v>
      </c>
      <c r="M147" s="57">
        <v>664000</v>
      </c>
    </row>
    <row r="148" spans="1:13" x14ac:dyDescent="0.35">
      <c r="A148" s="56">
        <v>8470335</v>
      </c>
      <c r="B148" s="56" t="s">
        <v>208</v>
      </c>
      <c r="C148" s="56">
        <v>420550</v>
      </c>
      <c r="D148" s="56" t="s">
        <v>18</v>
      </c>
      <c r="E148" s="56" t="str">
        <f t="shared" si="2"/>
        <v>847.8470335.1.420550.000000.847001.200179</v>
      </c>
      <c r="F148" s="56" t="s">
        <v>21</v>
      </c>
      <c r="G148" s="56">
        <v>847001</v>
      </c>
      <c r="H148" s="56" t="s">
        <v>23</v>
      </c>
      <c r="I148" s="56">
        <v>200179</v>
      </c>
      <c r="J148" s="56" t="s">
        <v>2381</v>
      </c>
      <c r="K148" s="56">
        <v>2</v>
      </c>
      <c r="L148" s="57">
        <v>5000</v>
      </c>
      <c r="M148" s="57">
        <v>10000</v>
      </c>
    </row>
    <row r="149" spans="1:13" x14ac:dyDescent="0.35">
      <c r="A149" s="56">
        <v>8470335</v>
      </c>
      <c r="B149" s="56" t="s">
        <v>208</v>
      </c>
      <c r="C149" s="56">
        <v>425510</v>
      </c>
      <c r="D149" s="56" t="s">
        <v>37</v>
      </c>
      <c r="E149" s="56" t="str">
        <f t="shared" si="2"/>
        <v>847.8470335.1.425510.000000.847001.200179</v>
      </c>
      <c r="F149" s="56" t="s">
        <v>21</v>
      </c>
      <c r="G149" s="56">
        <v>847001</v>
      </c>
      <c r="H149" s="56" t="s">
        <v>23</v>
      </c>
      <c r="I149" s="56">
        <v>200179</v>
      </c>
      <c r="J149" s="56" t="s">
        <v>2387</v>
      </c>
      <c r="K149" s="56">
        <v>10</v>
      </c>
      <c r="L149" s="56">
        <v>2000</v>
      </c>
      <c r="M149" s="56">
        <v>20000</v>
      </c>
    </row>
    <row r="150" spans="1:13" x14ac:dyDescent="0.35">
      <c r="A150" s="56">
        <v>8470335</v>
      </c>
      <c r="B150" s="56" t="s">
        <v>208</v>
      </c>
      <c r="C150" s="56">
        <v>425760</v>
      </c>
      <c r="D150" s="56" t="s">
        <v>169</v>
      </c>
      <c r="E150" s="56" t="str">
        <f t="shared" si="2"/>
        <v>847.8470335.1.425760.000000.847001.200179</v>
      </c>
      <c r="F150" s="56" t="s">
        <v>21</v>
      </c>
      <c r="G150" s="56">
        <v>847001</v>
      </c>
      <c r="H150" s="56" t="s">
        <v>23</v>
      </c>
      <c r="I150" s="56">
        <v>200179</v>
      </c>
      <c r="J150" s="56" t="s">
        <v>2393</v>
      </c>
      <c r="K150" s="56">
        <v>4</v>
      </c>
      <c r="L150" s="56">
        <v>2500</v>
      </c>
      <c r="M150" s="56">
        <v>10000</v>
      </c>
    </row>
    <row r="151" spans="1:13" x14ac:dyDescent="0.35">
      <c r="A151" s="56">
        <v>8470335</v>
      </c>
      <c r="B151" s="56" t="s">
        <v>208</v>
      </c>
      <c r="C151" s="56">
        <v>425763</v>
      </c>
      <c r="D151" s="56" t="s">
        <v>129</v>
      </c>
      <c r="E151" s="56" t="str">
        <f t="shared" si="2"/>
        <v>847.8470335.1.425763.000000.847001.200179</v>
      </c>
      <c r="F151" s="56" t="s">
        <v>21</v>
      </c>
      <c r="G151" s="56">
        <v>847001</v>
      </c>
      <c r="H151" s="56" t="s">
        <v>23</v>
      </c>
      <c r="I151" s="56">
        <v>200179</v>
      </c>
      <c r="J151" s="56" t="s">
        <v>2399</v>
      </c>
      <c r="K151" s="56">
        <v>25</v>
      </c>
      <c r="L151" s="56">
        <v>2000</v>
      </c>
      <c r="M151" s="56">
        <v>50000</v>
      </c>
    </row>
    <row r="152" spans="1:13" x14ac:dyDescent="0.35">
      <c r="A152" s="56">
        <v>8470335</v>
      </c>
      <c r="B152" s="56" t="s">
        <v>208</v>
      </c>
      <c r="C152" s="56">
        <v>425770</v>
      </c>
      <c r="D152" s="56" t="s">
        <v>132</v>
      </c>
      <c r="E152" s="56" t="str">
        <f t="shared" si="2"/>
        <v>847.8470335.1.425770.000000.847001.200179</v>
      </c>
      <c r="F152" s="56" t="s">
        <v>21</v>
      </c>
      <c r="G152" s="56">
        <v>847001</v>
      </c>
      <c r="H152" s="56" t="s">
        <v>23</v>
      </c>
      <c r="I152" s="56">
        <v>200179</v>
      </c>
      <c r="J152" s="56" t="s">
        <v>2404</v>
      </c>
      <c r="K152" s="56">
        <v>18</v>
      </c>
      <c r="L152" s="56">
        <v>15000</v>
      </c>
      <c r="M152" s="56">
        <v>270000</v>
      </c>
    </row>
    <row r="153" spans="1:13" x14ac:dyDescent="0.35">
      <c r="A153" s="56">
        <v>8470335</v>
      </c>
      <c r="B153" s="56" t="s">
        <v>208</v>
      </c>
      <c r="C153" s="56">
        <v>425900</v>
      </c>
      <c r="D153" s="56" t="s">
        <v>40</v>
      </c>
      <c r="E153" s="56" t="str">
        <f t="shared" si="2"/>
        <v>847.8470335.1.425900.000000.847001.200179</v>
      </c>
      <c r="F153" s="56" t="s">
        <v>21</v>
      </c>
      <c r="G153" s="56">
        <v>847001</v>
      </c>
      <c r="H153" s="56" t="s">
        <v>23</v>
      </c>
      <c r="I153" s="56">
        <v>200179</v>
      </c>
      <c r="J153" s="56" t="s">
        <v>2410</v>
      </c>
      <c r="K153" s="56">
        <v>4</v>
      </c>
      <c r="L153" s="56">
        <v>5000</v>
      </c>
      <c r="M153" s="57">
        <v>20000</v>
      </c>
    </row>
    <row r="154" spans="1:13" x14ac:dyDescent="0.35">
      <c r="A154" s="56">
        <v>8470335</v>
      </c>
      <c r="B154" s="56" t="s">
        <v>208</v>
      </c>
      <c r="C154" s="56">
        <v>426610</v>
      </c>
      <c r="D154" s="56" t="s">
        <v>43</v>
      </c>
      <c r="E154" s="56" t="str">
        <f t="shared" si="2"/>
        <v>847.8470335.1.426610.000000.847001.200179</v>
      </c>
      <c r="F154" s="56" t="s">
        <v>21</v>
      </c>
      <c r="G154" s="56">
        <v>847001</v>
      </c>
      <c r="H154" s="56" t="s">
        <v>23</v>
      </c>
      <c r="I154" s="56">
        <v>200179</v>
      </c>
      <c r="J154" s="56" t="s">
        <v>2415</v>
      </c>
      <c r="K154" s="56">
        <v>25</v>
      </c>
      <c r="L154" s="56">
        <v>5974.8</v>
      </c>
      <c r="M154" s="57">
        <v>150257</v>
      </c>
    </row>
    <row r="155" spans="1:13" x14ac:dyDescent="0.35">
      <c r="A155" s="56">
        <v>8470335</v>
      </c>
      <c r="B155" s="56" t="s">
        <v>208</v>
      </c>
      <c r="C155" s="56">
        <v>428090</v>
      </c>
      <c r="D155" s="56" t="s">
        <v>52</v>
      </c>
      <c r="E155" s="56" t="str">
        <f t="shared" si="2"/>
        <v>847.8470335.1.428090.000000.847001.200179</v>
      </c>
      <c r="F155" s="56" t="s">
        <v>21</v>
      </c>
      <c r="G155" s="56">
        <v>847001</v>
      </c>
      <c r="H155" s="56" t="s">
        <v>23</v>
      </c>
      <c r="I155" s="56">
        <v>200179</v>
      </c>
      <c r="J155" s="56" t="s">
        <v>2419</v>
      </c>
      <c r="K155" s="56">
        <v>1</v>
      </c>
      <c r="L155" s="56">
        <v>40000</v>
      </c>
      <c r="M155" s="56">
        <v>40000</v>
      </c>
    </row>
    <row r="156" spans="1:13" x14ac:dyDescent="0.35">
      <c r="A156" s="56">
        <v>8470335</v>
      </c>
      <c r="B156" s="56" t="s">
        <v>208</v>
      </c>
      <c r="C156" s="56">
        <v>435350</v>
      </c>
      <c r="D156" s="56" t="s">
        <v>144</v>
      </c>
      <c r="E156" s="56" t="str">
        <f t="shared" si="2"/>
        <v>847.8470335.1.435350.000000.847001.200179</v>
      </c>
      <c r="F156" s="56" t="s">
        <v>21</v>
      </c>
      <c r="G156" s="56">
        <v>847001</v>
      </c>
      <c r="H156" s="56" t="s">
        <v>23</v>
      </c>
      <c r="I156" s="56">
        <v>200179</v>
      </c>
      <c r="J156" s="56" t="s">
        <v>2425</v>
      </c>
      <c r="K156" s="56">
        <v>8</v>
      </c>
      <c r="L156" s="56">
        <v>6440</v>
      </c>
      <c r="M156" s="57">
        <v>51520</v>
      </c>
    </row>
    <row r="157" spans="1:13" x14ac:dyDescent="0.35">
      <c r="A157" s="56">
        <v>8470335</v>
      </c>
      <c r="B157" s="56" t="s">
        <v>208</v>
      </c>
      <c r="C157" s="56">
        <v>435508</v>
      </c>
      <c r="D157" s="56" t="s">
        <v>147</v>
      </c>
      <c r="E157" s="56" t="str">
        <f t="shared" si="2"/>
        <v>847.8470335.1.435508.000000.847001.200179</v>
      </c>
      <c r="F157" s="56" t="s">
        <v>21</v>
      </c>
      <c r="G157" s="56">
        <v>847001</v>
      </c>
      <c r="H157" s="56" t="s">
        <v>23</v>
      </c>
      <c r="I157" s="56">
        <v>200179</v>
      </c>
      <c r="J157" s="56" t="s">
        <v>2430</v>
      </c>
      <c r="K157" s="56">
        <v>1</v>
      </c>
      <c r="L157" s="56">
        <v>54000</v>
      </c>
      <c r="M157" s="56">
        <v>54000</v>
      </c>
    </row>
    <row r="158" spans="1:13" x14ac:dyDescent="0.35">
      <c r="A158" s="56">
        <v>8470335</v>
      </c>
      <c r="B158" s="56" t="s">
        <v>208</v>
      </c>
      <c r="C158" s="56">
        <v>435508</v>
      </c>
      <c r="D158" s="56" t="s">
        <v>147</v>
      </c>
      <c r="E158" s="56" t="str">
        <f t="shared" si="2"/>
        <v>847.8470335.1.435508.000000.847001.200179</v>
      </c>
      <c r="F158" s="56" t="s">
        <v>21</v>
      </c>
      <c r="G158" s="56">
        <v>847001</v>
      </c>
      <c r="H158" s="56" t="s">
        <v>23</v>
      </c>
      <c r="I158" s="56">
        <v>200179</v>
      </c>
      <c r="J158" s="56" t="s">
        <v>2436</v>
      </c>
      <c r="K158" s="56">
        <v>1</v>
      </c>
      <c r="L158" s="56">
        <v>85000</v>
      </c>
      <c r="M158" s="56">
        <v>85000</v>
      </c>
    </row>
    <row r="159" spans="1:13" x14ac:dyDescent="0.35">
      <c r="A159" s="56">
        <v>8470335</v>
      </c>
      <c r="B159" s="56" t="s">
        <v>208</v>
      </c>
      <c r="C159" s="56">
        <v>436110</v>
      </c>
      <c r="D159" s="56" t="s">
        <v>64</v>
      </c>
      <c r="E159" s="56" t="str">
        <f t="shared" si="2"/>
        <v>847.8470335.1.436110.000000.847001.200179</v>
      </c>
      <c r="F159" s="56" t="s">
        <v>21</v>
      </c>
      <c r="G159" s="56">
        <v>847001</v>
      </c>
      <c r="H159" s="56" t="s">
        <v>23</v>
      </c>
      <c r="I159" s="56">
        <v>200179</v>
      </c>
      <c r="J159" s="56" t="s">
        <v>2441</v>
      </c>
      <c r="K159" s="56">
        <v>5</v>
      </c>
      <c r="L159" s="56">
        <v>800</v>
      </c>
      <c r="M159" s="56">
        <v>4000</v>
      </c>
    </row>
    <row r="160" spans="1:13" x14ac:dyDescent="0.35">
      <c r="A160" s="56">
        <v>8470335</v>
      </c>
      <c r="B160" s="56" t="s">
        <v>208</v>
      </c>
      <c r="C160" s="56">
        <v>436600</v>
      </c>
      <c r="D160" s="56" t="s">
        <v>163</v>
      </c>
      <c r="E160" s="56" t="str">
        <f t="shared" si="2"/>
        <v>847.8470335.1.436600.000000.847001.200179</v>
      </c>
      <c r="F160" s="56" t="s">
        <v>21</v>
      </c>
      <c r="G160" s="56">
        <v>847001</v>
      </c>
      <c r="H160" s="56" t="s">
        <v>23</v>
      </c>
      <c r="I160" s="56">
        <v>200179</v>
      </c>
      <c r="J160" s="56" t="s">
        <v>2447</v>
      </c>
      <c r="K160" s="56">
        <v>5</v>
      </c>
      <c r="L160" s="56">
        <v>2400</v>
      </c>
      <c r="M160" s="56">
        <v>12000</v>
      </c>
    </row>
    <row r="161" spans="1:13" x14ac:dyDescent="0.35">
      <c r="A161" s="56">
        <v>8470335</v>
      </c>
      <c r="B161" s="56" t="s">
        <v>208</v>
      </c>
      <c r="C161" s="56">
        <v>492316</v>
      </c>
      <c r="D161" s="56" t="s">
        <v>138</v>
      </c>
      <c r="E161" s="56" t="str">
        <f t="shared" si="2"/>
        <v>847.8470335.1.492316.000000.847001.300180</v>
      </c>
      <c r="F161" s="56" t="s">
        <v>21</v>
      </c>
      <c r="G161" s="56">
        <v>847001</v>
      </c>
      <c r="H161" s="56" t="s">
        <v>863</v>
      </c>
      <c r="I161" s="56">
        <v>300180</v>
      </c>
      <c r="J161" s="56" t="s">
        <v>2452</v>
      </c>
      <c r="K161" s="56">
        <v>30</v>
      </c>
      <c r="L161" s="56">
        <v>814</v>
      </c>
      <c r="M161" s="56">
        <v>24420</v>
      </c>
    </row>
    <row r="162" spans="1:13" x14ac:dyDescent="0.35">
      <c r="A162" s="56">
        <v>8470335</v>
      </c>
      <c r="B162" s="56" t="s">
        <v>208</v>
      </c>
      <c r="C162" s="56">
        <v>492316</v>
      </c>
      <c r="D162" s="56" t="s">
        <v>138</v>
      </c>
      <c r="E162" s="56" t="str">
        <f t="shared" si="2"/>
        <v>847.8470335.1.492316.000000.847001.300180</v>
      </c>
      <c r="F162" s="56" t="s">
        <v>21</v>
      </c>
      <c r="G162" s="56">
        <v>847001</v>
      </c>
      <c r="H162" s="56" t="s">
        <v>863</v>
      </c>
      <c r="I162" s="56">
        <v>300180</v>
      </c>
      <c r="J162" s="56" t="s">
        <v>2457</v>
      </c>
      <c r="K162" s="56">
        <v>3</v>
      </c>
      <c r="L162" s="56">
        <v>22500</v>
      </c>
      <c r="M162" s="56">
        <v>67500</v>
      </c>
    </row>
    <row r="163" spans="1:13" x14ac:dyDescent="0.35">
      <c r="A163" s="56">
        <v>8470335</v>
      </c>
      <c r="B163" s="56" t="s">
        <v>208</v>
      </c>
      <c r="C163" s="56">
        <v>492316</v>
      </c>
      <c r="D163" s="56" t="s">
        <v>138</v>
      </c>
      <c r="E163" s="56" t="str">
        <f t="shared" si="2"/>
        <v>847.8470335.1.492316.000000.847001.300180</v>
      </c>
      <c r="F163" s="56" t="s">
        <v>21</v>
      </c>
      <c r="G163" s="56">
        <v>847001</v>
      </c>
      <c r="H163" s="56" t="s">
        <v>863</v>
      </c>
      <c r="I163" s="56">
        <v>300180</v>
      </c>
      <c r="J163" s="56" t="s">
        <v>2462</v>
      </c>
      <c r="K163" s="56">
        <v>3</v>
      </c>
      <c r="L163" s="56">
        <v>300</v>
      </c>
      <c r="M163" s="56">
        <v>900</v>
      </c>
    </row>
    <row r="164" spans="1:13" x14ac:dyDescent="0.35">
      <c r="A164" s="56">
        <v>8470335</v>
      </c>
      <c r="B164" s="56" t="s">
        <v>208</v>
      </c>
      <c r="C164" s="56">
        <v>492316</v>
      </c>
      <c r="D164" s="56" t="s">
        <v>138</v>
      </c>
      <c r="E164" s="56" t="str">
        <f t="shared" si="2"/>
        <v>847.8470335.1.492316.000000.847001.300180</v>
      </c>
      <c r="F164" s="56" t="s">
        <v>21</v>
      </c>
      <c r="G164" s="56">
        <v>847001</v>
      </c>
      <c r="H164" s="56" t="s">
        <v>863</v>
      </c>
      <c r="I164" s="56">
        <v>300180</v>
      </c>
      <c r="J164" s="56" t="s">
        <v>2467</v>
      </c>
      <c r="K164" s="56">
        <v>2</v>
      </c>
      <c r="L164" s="56">
        <v>89200</v>
      </c>
      <c r="M164" s="56">
        <v>178400</v>
      </c>
    </row>
    <row r="165" spans="1:13" x14ac:dyDescent="0.35">
      <c r="A165" s="56">
        <v>8470335</v>
      </c>
      <c r="B165" s="56" t="s">
        <v>208</v>
      </c>
      <c r="C165" s="56">
        <v>492316</v>
      </c>
      <c r="D165" s="56" t="s">
        <v>138</v>
      </c>
      <c r="E165" s="56" t="str">
        <f t="shared" si="2"/>
        <v>847.8470335.1.492316.000000.847001.300180</v>
      </c>
      <c r="F165" s="56" t="s">
        <v>21</v>
      </c>
      <c r="G165" s="56">
        <v>847001</v>
      </c>
      <c r="H165" s="56" t="s">
        <v>863</v>
      </c>
      <c r="I165" s="56">
        <v>300180</v>
      </c>
      <c r="J165" s="56" t="s">
        <v>2471</v>
      </c>
      <c r="K165" s="56">
        <v>2</v>
      </c>
      <c r="L165" s="56">
        <v>1070</v>
      </c>
      <c r="M165" s="56">
        <v>2140</v>
      </c>
    </row>
    <row r="166" spans="1:13" x14ac:dyDescent="0.35">
      <c r="A166" s="56">
        <v>8470340</v>
      </c>
      <c r="B166" s="56" t="s">
        <v>217</v>
      </c>
      <c r="C166" s="56">
        <v>420550</v>
      </c>
      <c r="D166" s="56" t="s">
        <v>18</v>
      </c>
      <c r="E166" s="56" t="str">
        <f t="shared" si="2"/>
        <v>847.8470340.1.420550.000000.847001.200179</v>
      </c>
      <c r="F166" s="56" t="s">
        <v>21</v>
      </c>
      <c r="G166" s="56">
        <v>847001</v>
      </c>
      <c r="H166" s="56" t="s">
        <v>23</v>
      </c>
      <c r="I166" s="56">
        <v>200179</v>
      </c>
      <c r="J166" s="56" t="s">
        <v>2474</v>
      </c>
      <c r="K166" s="56">
        <v>1</v>
      </c>
      <c r="L166" s="57">
        <v>3000</v>
      </c>
      <c r="M166" s="57">
        <v>3000</v>
      </c>
    </row>
    <row r="167" spans="1:13" x14ac:dyDescent="0.35">
      <c r="A167" s="56">
        <v>8470340</v>
      </c>
      <c r="B167" s="56" t="s">
        <v>217</v>
      </c>
      <c r="C167" s="56">
        <v>425510</v>
      </c>
      <c r="D167" s="56" t="s">
        <v>37</v>
      </c>
      <c r="E167" s="56" t="str">
        <f t="shared" si="2"/>
        <v>847.8470340.1.425510.000000.847001.200179</v>
      </c>
      <c r="F167" s="56" t="s">
        <v>21</v>
      </c>
      <c r="G167" s="56">
        <v>847001</v>
      </c>
      <c r="H167" s="56" t="s">
        <v>23</v>
      </c>
      <c r="I167" s="56">
        <v>200179</v>
      </c>
      <c r="J167" s="56" t="s">
        <v>2477</v>
      </c>
      <c r="K167" s="56">
        <v>2</v>
      </c>
      <c r="L167" s="56">
        <v>5000</v>
      </c>
      <c r="M167" s="57">
        <v>10000</v>
      </c>
    </row>
    <row r="168" spans="1:13" x14ac:dyDescent="0.35">
      <c r="A168" s="56">
        <v>8470340</v>
      </c>
      <c r="B168" s="56" t="s">
        <v>217</v>
      </c>
      <c r="C168" s="56">
        <v>425720</v>
      </c>
      <c r="D168" s="56" t="s">
        <v>957</v>
      </c>
      <c r="E168" s="56" t="str">
        <f t="shared" si="2"/>
        <v>847.8470340.1.425720.000000.847001.200179</v>
      </c>
      <c r="F168" s="56" t="s">
        <v>21</v>
      </c>
      <c r="G168" s="56">
        <v>847001</v>
      </c>
      <c r="H168" s="56" t="s">
        <v>23</v>
      </c>
      <c r="I168" s="56">
        <v>200179</v>
      </c>
      <c r="J168" s="56" t="s">
        <v>2480</v>
      </c>
      <c r="K168" s="56">
        <v>2</v>
      </c>
      <c r="L168" s="56">
        <v>15000</v>
      </c>
      <c r="M168" s="57">
        <v>30000</v>
      </c>
    </row>
    <row r="169" spans="1:13" x14ac:dyDescent="0.35">
      <c r="A169" s="56">
        <v>8470340</v>
      </c>
      <c r="B169" s="56" t="s">
        <v>217</v>
      </c>
      <c r="C169" s="56">
        <v>425760</v>
      </c>
      <c r="D169" s="56" t="s">
        <v>169</v>
      </c>
      <c r="E169" s="56" t="str">
        <f t="shared" si="2"/>
        <v>847.8470340.1.425760.000000.847001.200179</v>
      </c>
      <c r="F169" s="56" t="s">
        <v>21</v>
      </c>
      <c r="G169" s="56">
        <v>847001</v>
      </c>
      <c r="H169" s="56" t="s">
        <v>23</v>
      </c>
      <c r="I169" s="56">
        <v>200179</v>
      </c>
      <c r="J169" s="56" t="s">
        <v>2484</v>
      </c>
      <c r="K169" s="56">
        <v>6</v>
      </c>
      <c r="L169" s="56">
        <v>2000</v>
      </c>
      <c r="M169" s="57">
        <v>12000</v>
      </c>
    </row>
    <row r="170" spans="1:13" x14ac:dyDescent="0.35">
      <c r="A170" s="56">
        <v>8470340</v>
      </c>
      <c r="B170" s="56" t="s">
        <v>217</v>
      </c>
      <c r="C170" s="56">
        <v>425763</v>
      </c>
      <c r="D170" s="56" t="s">
        <v>129</v>
      </c>
      <c r="E170" s="56" t="str">
        <f t="shared" si="2"/>
        <v>847.8470340.1.425763.000000.847001.200179</v>
      </c>
      <c r="F170" s="56" t="s">
        <v>21</v>
      </c>
      <c r="G170" s="56">
        <v>847001</v>
      </c>
      <c r="H170" s="56" t="s">
        <v>23</v>
      </c>
      <c r="I170" s="56">
        <v>200179</v>
      </c>
      <c r="J170" s="56" t="s">
        <v>2486</v>
      </c>
      <c r="K170" s="56">
        <v>120</v>
      </c>
      <c r="L170" s="56">
        <v>4000</v>
      </c>
      <c r="M170" s="57">
        <v>480000</v>
      </c>
    </row>
    <row r="171" spans="1:13" x14ac:dyDescent="0.35">
      <c r="A171" s="56">
        <v>8470340</v>
      </c>
      <c r="B171" s="56" t="s">
        <v>217</v>
      </c>
      <c r="C171" s="56">
        <v>425770</v>
      </c>
      <c r="D171" s="56" t="s">
        <v>132</v>
      </c>
      <c r="E171" s="56" t="str">
        <f t="shared" si="2"/>
        <v>847.8470340.1.425770.000000.847001.200179</v>
      </c>
      <c r="F171" s="56" t="s">
        <v>21</v>
      </c>
      <c r="G171" s="56">
        <v>847001</v>
      </c>
      <c r="H171" s="56" t="s">
        <v>23</v>
      </c>
      <c r="I171" s="56">
        <v>200179</v>
      </c>
      <c r="J171" s="56" t="s">
        <v>2491</v>
      </c>
      <c r="K171" s="56">
        <v>42</v>
      </c>
      <c r="L171" s="56">
        <v>15000</v>
      </c>
      <c r="M171" s="57">
        <v>630000</v>
      </c>
    </row>
    <row r="172" spans="1:13" x14ac:dyDescent="0.35">
      <c r="A172" s="56">
        <v>8470340</v>
      </c>
      <c r="B172" s="56" t="s">
        <v>217</v>
      </c>
      <c r="C172" s="56">
        <v>425900</v>
      </c>
      <c r="D172" s="56" t="s">
        <v>40</v>
      </c>
      <c r="E172" s="56" t="str">
        <f t="shared" si="2"/>
        <v>847.8470340.1.425900.000000.847001.200179</v>
      </c>
      <c r="F172" s="56" t="s">
        <v>21</v>
      </c>
      <c r="G172" s="56">
        <v>847001</v>
      </c>
      <c r="H172" s="56" t="s">
        <v>23</v>
      </c>
      <c r="I172" s="56">
        <v>200179</v>
      </c>
      <c r="J172" s="56" t="s">
        <v>2495</v>
      </c>
      <c r="K172" s="56">
        <v>10</v>
      </c>
      <c r="L172" s="56">
        <v>5400</v>
      </c>
      <c r="M172" s="57">
        <v>54000</v>
      </c>
    </row>
    <row r="173" spans="1:13" x14ac:dyDescent="0.35">
      <c r="A173" s="56">
        <v>8470340</v>
      </c>
      <c r="B173" s="56" t="s">
        <v>217</v>
      </c>
      <c r="C173" s="56">
        <v>426610</v>
      </c>
      <c r="D173" s="56" t="s">
        <v>43</v>
      </c>
      <c r="E173" s="56" t="str">
        <f t="shared" si="2"/>
        <v>847.8470340.1.426610.000000.847001.200179</v>
      </c>
      <c r="F173" s="56" t="s">
        <v>21</v>
      </c>
      <c r="G173" s="56">
        <v>847001</v>
      </c>
      <c r="H173" s="56" t="s">
        <v>23</v>
      </c>
      <c r="I173" s="56">
        <v>200179</v>
      </c>
      <c r="J173" s="56" t="s">
        <v>2498</v>
      </c>
      <c r="K173" s="56">
        <v>1</v>
      </c>
      <c r="L173" s="56">
        <v>210000</v>
      </c>
      <c r="M173" s="56">
        <v>210000</v>
      </c>
    </row>
    <row r="174" spans="1:13" x14ac:dyDescent="0.35">
      <c r="A174" s="56">
        <v>8470340</v>
      </c>
      <c r="B174" s="56" t="s">
        <v>217</v>
      </c>
      <c r="C174" s="56">
        <v>428090</v>
      </c>
      <c r="D174" s="56" t="s">
        <v>52</v>
      </c>
      <c r="E174" s="56" t="str">
        <f t="shared" si="2"/>
        <v>847.8470340.1.428090.000000.847001.200179</v>
      </c>
      <c r="F174" s="56" t="s">
        <v>21</v>
      </c>
      <c r="G174" s="56">
        <v>847001</v>
      </c>
      <c r="H174" s="56" t="s">
        <v>23</v>
      </c>
      <c r="I174" s="56">
        <v>200179</v>
      </c>
      <c r="M174" s="57">
        <v>0</v>
      </c>
    </row>
    <row r="175" spans="1:13" x14ac:dyDescent="0.35">
      <c r="A175" s="56">
        <v>8470340</v>
      </c>
      <c r="B175" s="56" t="s">
        <v>217</v>
      </c>
      <c r="C175" s="56">
        <v>432209</v>
      </c>
      <c r="D175" s="56" t="s">
        <v>138</v>
      </c>
      <c r="E175" s="56" t="str">
        <f t="shared" si="2"/>
        <v>847.8470340.1.432209.000000.847001.200179</v>
      </c>
      <c r="F175" s="56" t="s">
        <v>21</v>
      </c>
      <c r="G175" s="56">
        <v>847001</v>
      </c>
      <c r="H175" s="56" t="s">
        <v>23</v>
      </c>
      <c r="I175" s="56">
        <v>200179</v>
      </c>
      <c r="J175" s="56" t="s">
        <v>2502</v>
      </c>
      <c r="K175" s="56">
        <v>1</v>
      </c>
      <c r="L175" s="56">
        <v>80000</v>
      </c>
      <c r="M175" s="56">
        <v>80000</v>
      </c>
    </row>
    <row r="176" spans="1:13" x14ac:dyDescent="0.35">
      <c r="A176" s="56">
        <v>8470340</v>
      </c>
      <c r="B176" s="56" t="s">
        <v>217</v>
      </c>
      <c r="C176" s="56">
        <v>435350</v>
      </c>
      <c r="D176" s="56" t="s">
        <v>144</v>
      </c>
      <c r="E176" s="56" t="str">
        <f t="shared" si="2"/>
        <v>847.8470340.1.435350.000000.847001.200179</v>
      </c>
      <c r="F176" s="56" t="s">
        <v>21</v>
      </c>
      <c r="G176" s="56">
        <v>847001</v>
      </c>
      <c r="H176" s="56" t="s">
        <v>23</v>
      </c>
      <c r="I176" s="56">
        <v>200179</v>
      </c>
      <c r="J176" s="56" t="s">
        <v>2507</v>
      </c>
      <c r="K176" s="56">
        <v>42</v>
      </c>
      <c r="L176" s="56">
        <v>8000</v>
      </c>
      <c r="M176" s="57">
        <v>336000</v>
      </c>
    </row>
    <row r="177" spans="1:13" x14ac:dyDescent="0.35">
      <c r="A177" s="56">
        <v>8470340</v>
      </c>
      <c r="B177" s="56" t="s">
        <v>217</v>
      </c>
      <c r="C177" s="56">
        <v>435508</v>
      </c>
      <c r="D177" s="56" t="s">
        <v>147</v>
      </c>
      <c r="E177" s="56" t="str">
        <f t="shared" si="2"/>
        <v>847.8470340.1.435508.000000.847001.200179</v>
      </c>
      <c r="F177" s="56" t="s">
        <v>21</v>
      </c>
      <c r="G177" s="56">
        <v>847001</v>
      </c>
      <c r="H177" s="56" t="s">
        <v>23</v>
      </c>
      <c r="I177" s="56">
        <v>200179</v>
      </c>
      <c r="J177" s="56" t="s">
        <v>2509</v>
      </c>
      <c r="K177" s="56">
        <v>12</v>
      </c>
      <c r="L177" s="56">
        <v>22000</v>
      </c>
      <c r="M177" s="57">
        <v>264000</v>
      </c>
    </row>
    <row r="178" spans="1:13" x14ac:dyDescent="0.35">
      <c r="A178" s="56">
        <v>8470340</v>
      </c>
      <c r="B178" s="56" t="s">
        <v>217</v>
      </c>
      <c r="C178" s="56">
        <v>436110</v>
      </c>
      <c r="D178" s="56" t="s">
        <v>64</v>
      </c>
      <c r="E178" s="56" t="str">
        <f t="shared" si="2"/>
        <v>847.8470340.1.436110.000000.847001.200179</v>
      </c>
      <c r="F178" s="56" t="s">
        <v>21</v>
      </c>
      <c r="G178" s="56">
        <v>847001</v>
      </c>
      <c r="H178" s="56" t="s">
        <v>23</v>
      </c>
      <c r="I178" s="56">
        <v>200179</v>
      </c>
      <c r="M178" s="57">
        <v>0</v>
      </c>
    </row>
    <row r="179" spans="1:13" x14ac:dyDescent="0.35">
      <c r="A179" s="56">
        <v>8470340</v>
      </c>
      <c r="B179" s="56" t="s">
        <v>217</v>
      </c>
      <c r="C179" s="56">
        <v>436600</v>
      </c>
      <c r="D179" s="56" t="s">
        <v>163</v>
      </c>
      <c r="E179" s="56" t="str">
        <f t="shared" si="2"/>
        <v>847.8470340.1.436600.000000.847001.200179</v>
      </c>
      <c r="F179" s="56" t="s">
        <v>21</v>
      </c>
      <c r="G179" s="56">
        <v>847001</v>
      </c>
      <c r="H179" s="56" t="s">
        <v>23</v>
      </c>
      <c r="I179" s="56">
        <v>200179</v>
      </c>
      <c r="M179" s="57">
        <v>0</v>
      </c>
    </row>
    <row r="180" spans="1:13" x14ac:dyDescent="0.35">
      <c r="A180" s="56">
        <v>8470340</v>
      </c>
      <c r="B180" s="56" t="s">
        <v>217</v>
      </c>
      <c r="C180" s="56">
        <v>492316</v>
      </c>
      <c r="D180" s="56" t="s">
        <v>138</v>
      </c>
      <c r="E180" s="56" t="str">
        <f t="shared" si="2"/>
        <v>847.8470340.1.492316.000000.847001.300180</v>
      </c>
      <c r="F180" s="56" t="s">
        <v>21</v>
      </c>
      <c r="G180" s="56">
        <v>847001</v>
      </c>
      <c r="H180" s="56" t="s">
        <v>863</v>
      </c>
      <c r="I180" s="56">
        <v>300180</v>
      </c>
      <c r="J180" s="56" t="s">
        <v>2513</v>
      </c>
      <c r="K180" s="56">
        <v>1</v>
      </c>
      <c r="L180" s="56">
        <v>590000</v>
      </c>
      <c r="M180" s="56">
        <v>590000</v>
      </c>
    </row>
    <row r="181" spans="1:13" x14ac:dyDescent="0.35">
      <c r="A181" s="56">
        <v>8470340</v>
      </c>
      <c r="B181" s="56" t="s">
        <v>217</v>
      </c>
      <c r="C181" s="56">
        <v>492316</v>
      </c>
      <c r="D181" s="56" t="s">
        <v>138</v>
      </c>
      <c r="E181" s="56" t="str">
        <f t="shared" si="2"/>
        <v>847.8470340.1.492316.000000.847001.300180</v>
      </c>
      <c r="F181" s="56" t="s">
        <v>21</v>
      </c>
      <c r="G181" s="56">
        <v>847001</v>
      </c>
      <c r="H181" s="56" t="s">
        <v>863</v>
      </c>
      <c r="I181" s="56">
        <v>300180</v>
      </c>
      <c r="J181" s="56" t="s">
        <v>2519</v>
      </c>
      <c r="K181" s="56">
        <v>1</v>
      </c>
      <c r="L181" s="56">
        <v>185000</v>
      </c>
      <c r="M181" s="56">
        <v>185000</v>
      </c>
    </row>
    <row r="182" spans="1:13" x14ac:dyDescent="0.35">
      <c r="A182" s="56">
        <v>8470340</v>
      </c>
      <c r="B182" s="56" t="s">
        <v>217</v>
      </c>
      <c r="C182" s="56">
        <v>495140</v>
      </c>
      <c r="D182" s="56" t="s">
        <v>882</v>
      </c>
      <c r="E182" s="56" t="str">
        <f t="shared" si="2"/>
        <v>847.8470340.1.495140.000000.847001.300180</v>
      </c>
      <c r="F182" s="56" t="s">
        <v>21</v>
      </c>
      <c r="G182" s="56">
        <v>847001</v>
      </c>
      <c r="H182" s="56" t="s">
        <v>863</v>
      </c>
      <c r="I182" s="56">
        <v>300180</v>
      </c>
      <c r="M182" s="57">
        <v>0</v>
      </c>
    </row>
    <row r="183" spans="1:13" x14ac:dyDescent="0.35">
      <c r="A183" s="56">
        <v>8470345</v>
      </c>
      <c r="B183" s="56" t="s">
        <v>225</v>
      </c>
      <c r="C183" s="56">
        <v>420550</v>
      </c>
      <c r="D183" s="56" t="s">
        <v>18</v>
      </c>
      <c r="E183" s="56" t="str">
        <f t="shared" si="2"/>
        <v>847.8470345.1.420550.000000.847001.200179</v>
      </c>
      <c r="F183" s="56" t="s">
        <v>21</v>
      </c>
      <c r="G183" s="56">
        <v>847001</v>
      </c>
      <c r="H183" s="56" t="s">
        <v>23</v>
      </c>
      <c r="I183" s="56">
        <v>200179</v>
      </c>
      <c r="J183" s="56" t="s">
        <v>2521</v>
      </c>
      <c r="K183" s="56">
        <v>2</v>
      </c>
      <c r="L183" s="57">
        <v>10000</v>
      </c>
      <c r="M183" s="57">
        <v>20000</v>
      </c>
    </row>
    <row r="184" spans="1:13" x14ac:dyDescent="0.35">
      <c r="A184" s="56">
        <v>8470345</v>
      </c>
      <c r="B184" s="56" t="s">
        <v>225</v>
      </c>
      <c r="C184" s="56">
        <v>425510</v>
      </c>
      <c r="D184" s="56" t="s">
        <v>37</v>
      </c>
      <c r="E184" s="56" t="str">
        <f t="shared" si="2"/>
        <v>847.8470345.1.425510.000000.847001.200179</v>
      </c>
      <c r="F184" s="56" t="s">
        <v>21</v>
      </c>
      <c r="G184" s="56">
        <v>847001</v>
      </c>
      <c r="H184" s="56" t="s">
        <v>23</v>
      </c>
      <c r="I184" s="56">
        <v>200179</v>
      </c>
      <c r="J184" s="56" t="s">
        <v>2527</v>
      </c>
      <c r="K184" s="56">
        <v>2</v>
      </c>
      <c r="L184" s="56">
        <v>15000</v>
      </c>
      <c r="M184" s="56">
        <v>30000</v>
      </c>
    </row>
    <row r="185" spans="1:13" x14ac:dyDescent="0.35">
      <c r="A185" s="56">
        <v>8470345</v>
      </c>
      <c r="B185" s="56" t="s">
        <v>225</v>
      </c>
      <c r="C185" s="56">
        <v>425760</v>
      </c>
      <c r="D185" s="56" t="s">
        <v>169</v>
      </c>
      <c r="E185" s="56" t="str">
        <f t="shared" si="2"/>
        <v>847.8470345.1.425760.000000.847001.200179</v>
      </c>
      <c r="F185" s="56" t="s">
        <v>21</v>
      </c>
      <c r="G185" s="56">
        <v>847001</v>
      </c>
      <c r="H185" s="56" t="s">
        <v>23</v>
      </c>
      <c r="I185" s="56">
        <v>200179</v>
      </c>
      <c r="J185" s="56" t="s">
        <v>2533</v>
      </c>
      <c r="K185" s="56">
        <v>6</v>
      </c>
      <c r="L185" s="56">
        <v>20000</v>
      </c>
      <c r="M185" s="56">
        <v>120000</v>
      </c>
    </row>
    <row r="186" spans="1:13" x14ac:dyDescent="0.35">
      <c r="A186" s="56">
        <v>8470345</v>
      </c>
      <c r="B186" s="56" t="s">
        <v>225</v>
      </c>
      <c r="C186" s="56">
        <v>425770</v>
      </c>
      <c r="D186" s="56" t="s">
        <v>132</v>
      </c>
      <c r="E186" s="56" t="str">
        <f t="shared" si="2"/>
        <v>847.8470345.1.425770.000000.847001.200179</v>
      </c>
      <c r="F186" s="56" t="s">
        <v>21</v>
      </c>
      <c r="G186" s="56">
        <v>847001</v>
      </c>
      <c r="H186" s="56" t="s">
        <v>23</v>
      </c>
      <c r="I186" s="56">
        <v>200179</v>
      </c>
      <c r="J186" s="56" t="s">
        <v>2539</v>
      </c>
      <c r="K186" s="56">
        <v>7</v>
      </c>
      <c r="L186" s="56">
        <v>15000</v>
      </c>
      <c r="M186" s="56">
        <v>105000</v>
      </c>
    </row>
    <row r="187" spans="1:13" x14ac:dyDescent="0.35">
      <c r="A187" s="56">
        <v>8470345</v>
      </c>
      <c r="B187" s="56" t="s">
        <v>225</v>
      </c>
      <c r="C187" s="56">
        <v>425900</v>
      </c>
      <c r="D187" s="56" t="s">
        <v>40</v>
      </c>
      <c r="E187" s="56" t="str">
        <f t="shared" si="2"/>
        <v>847.8470345.1.425900.000000.847001.200179</v>
      </c>
      <c r="F187" s="56" t="s">
        <v>21</v>
      </c>
      <c r="G187" s="56">
        <v>847001</v>
      </c>
      <c r="H187" s="56" t="s">
        <v>23</v>
      </c>
      <c r="I187" s="56">
        <v>200179</v>
      </c>
      <c r="J187" s="56" t="s">
        <v>2543</v>
      </c>
      <c r="K187" s="56">
        <v>6</v>
      </c>
      <c r="L187" s="56">
        <v>500</v>
      </c>
      <c r="M187" s="56">
        <v>3000</v>
      </c>
    </row>
    <row r="188" spans="1:13" x14ac:dyDescent="0.35">
      <c r="A188" s="56">
        <v>8470345</v>
      </c>
      <c r="B188" s="56" t="s">
        <v>225</v>
      </c>
      <c r="C188" s="56">
        <v>426610</v>
      </c>
      <c r="D188" s="56" t="s">
        <v>43</v>
      </c>
      <c r="E188" s="56" t="str">
        <f t="shared" si="2"/>
        <v>847.8470345.1.426610.000000.847001.200179</v>
      </c>
      <c r="F188" s="56" t="s">
        <v>21</v>
      </c>
      <c r="G188" s="56">
        <v>847001</v>
      </c>
      <c r="H188" s="56" t="s">
        <v>23</v>
      </c>
      <c r="I188" s="56">
        <v>200179</v>
      </c>
      <c r="J188" s="56" t="s">
        <v>2546</v>
      </c>
      <c r="K188" s="56">
        <v>1</v>
      </c>
      <c r="L188" s="56">
        <v>146983</v>
      </c>
      <c r="M188" s="56">
        <v>146983</v>
      </c>
    </row>
    <row r="189" spans="1:13" x14ac:dyDescent="0.35">
      <c r="A189" s="56">
        <v>8470345</v>
      </c>
      <c r="B189" s="56" t="s">
        <v>225</v>
      </c>
      <c r="C189" s="56">
        <v>428090</v>
      </c>
      <c r="D189" s="56" t="s">
        <v>52</v>
      </c>
      <c r="E189" s="56" t="str">
        <f t="shared" si="2"/>
        <v>847.8470345.1.428090.000000.847001.200179</v>
      </c>
      <c r="F189" s="56" t="s">
        <v>21</v>
      </c>
      <c r="G189" s="56">
        <v>847001</v>
      </c>
      <c r="H189" s="56" t="s">
        <v>23</v>
      </c>
      <c r="I189" s="56">
        <v>200179</v>
      </c>
      <c r="J189" s="56" t="s">
        <v>2550</v>
      </c>
      <c r="K189" s="56">
        <v>2</v>
      </c>
      <c r="L189" s="56">
        <v>22296</v>
      </c>
      <c r="M189" s="56">
        <v>44592</v>
      </c>
    </row>
    <row r="190" spans="1:13" x14ac:dyDescent="0.35">
      <c r="A190" s="56">
        <v>8470345</v>
      </c>
      <c r="B190" s="56" t="s">
        <v>225</v>
      </c>
      <c r="C190" s="56">
        <v>435350</v>
      </c>
      <c r="D190" s="56" t="s">
        <v>144</v>
      </c>
      <c r="E190" s="56" t="str">
        <f t="shared" si="2"/>
        <v>847.8470345.1.435350.000000.847001.200179</v>
      </c>
      <c r="F190" s="56" t="s">
        <v>21</v>
      </c>
      <c r="G190" s="56">
        <v>847001</v>
      </c>
      <c r="H190" s="56" t="s">
        <v>23</v>
      </c>
      <c r="I190" s="56">
        <v>200179</v>
      </c>
      <c r="J190" s="56" t="s">
        <v>2552</v>
      </c>
      <c r="K190" s="56">
        <v>7</v>
      </c>
      <c r="L190" s="56">
        <v>10000</v>
      </c>
      <c r="M190" s="57">
        <v>70000</v>
      </c>
    </row>
    <row r="191" spans="1:13" x14ac:dyDescent="0.35">
      <c r="A191" s="56">
        <v>8470345</v>
      </c>
      <c r="B191" s="56" t="s">
        <v>225</v>
      </c>
      <c r="C191" s="56">
        <v>435508</v>
      </c>
      <c r="D191" s="56" t="s">
        <v>147</v>
      </c>
      <c r="E191" s="56" t="str">
        <f t="shared" si="2"/>
        <v>847.8470345.1.435508.000000.847001.200179</v>
      </c>
      <c r="F191" s="56" t="s">
        <v>21</v>
      </c>
      <c r="G191" s="56">
        <v>847001</v>
      </c>
      <c r="H191" s="56" t="s">
        <v>23</v>
      </c>
      <c r="I191" s="56">
        <v>200179</v>
      </c>
      <c r="J191" s="56" t="s">
        <v>2556</v>
      </c>
      <c r="K191" s="56">
        <v>1</v>
      </c>
      <c r="L191" s="56">
        <v>197477</v>
      </c>
      <c r="M191" s="56">
        <v>197477</v>
      </c>
    </row>
    <row r="192" spans="1:13" x14ac:dyDescent="0.35">
      <c r="A192" s="56">
        <v>8470345</v>
      </c>
      <c r="B192" s="56" t="s">
        <v>225</v>
      </c>
      <c r="C192" s="56">
        <v>436110</v>
      </c>
      <c r="D192" s="56" t="s">
        <v>64</v>
      </c>
      <c r="E192" s="56" t="str">
        <f t="shared" si="2"/>
        <v>847.8470345.1.436110.000000.847001.200179</v>
      </c>
      <c r="F192" s="56" t="s">
        <v>21</v>
      </c>
      <c r="G192" s="56">
        <v>847001</v>
      </c>
      <c r="H192" s="56" t="s">
        <v>23</v>
      </c>
      <c r="I192" s="56">
        <v>200179</v>
      </c>
      <c r="J192" s="56" t="s">
        <v>2559</v>
      </c>
      <c r="K192" s="56">
        <v>6</v>
      </c>
      <c r="L192" s="56">
        <v>957</v>
      </c>
      <c r="M192" s="56">
        <v>5742</v>
      </c>
    </row>
    <row r="193" spans="1:13" x14ac:dyDescent="0.35">
      <c r="A193" s="56">
        <v>8470345</v>
      </c>
      <c r="B193" s="56" t="s">
        <v>225</v>
      </c>
      <c r="C193" s="56">
        <v>436600</v>
      </c>
      <c r="D193" s="56" t="s">
        <v>163</v>
      </c>
      <c r="E193" s="56" t="str">
        <f t="shared" si="2"/>
        <v>847.8470345.1.436600.000000.847001.200179</v>
      </c>
      <c r="F193" s="56" t="s">
        <v>21</v>
      </c>
      <c r="G193" s="56">
        <v>847001</v>
      </c>
      <c r="H193" s="56" t="s">
        <v>23</v>
      </c>
      <c r="I193" s="56">
        <v>200179</v>
      </c>
      <c r="J193" s="56" t="s">
        <v>2565</v>
      </c>
      <c r="K193" s="56">
        <v>1</v>
      </c>
      <c r="L193" s="56">
        <v>9640</v>
      </c>
      <c r="M193" s="56">
        <v>9640</v>
      </c>
    </row>
    <row r="194" spans="1:13" x14ac:dyDescent="0.35">
      <c r="A194" s="56">
        <v>8470345</v>
      </c>
      <c r="B194" s="56" t="s">
        <v>225</v>
      </c>
      <c r="C194" s="56">
        <v>492316</v>
      </c>
      <c r="D194" s="56" t="s">
        <v>138</v>
      </c>
      <c r="E194" s="56" t="str">
        <f t="shared" ref="E194:E257" si="3">CONCATENATE(847,".",A194,".",1,".",C194,".","000000",".",G194,".",I194)</f>
        <v>847.8470345.1.492316.000000.847001.300180</v>
      </c>
      <c r="F194" s="56" t="s">
        <v>21</v>
      </c>
      <c r="G194" s="56">
        <v>847001</v>
      </c>
      <c r="H194" s="56" t="s">
        <v>863</v>
      </c>
      <c r="I194" s="56">
        <v>300180</v>
      </c>
      <c r="J194" s="56" t="s">
        <v>2571</v>
      </c>
      <c r="K194" s="56">
        <v>1</v>
      </c>
      <c r="L194" s="56">
        <v>287600</v>
      </c>
      <c r="M194" s="56">
        <v>287600</v>
      </c>
    </row>
    <row r="195" spans="1:13" x14ac:dyDescent="0.35">
      <c r="A195" s="56">
        <v>8470345</v>
      </c>
      <c r="B195" s="56" t="s">
        <v>225</v>
      </c>
      <c r="C195" s="56">
        <v>492316</v>
      </c>
      <c r="D195" s="56" t="s">
        <v>138</v>
      </c>
      <c r="E195" s="56" t="str">
        <f t="shared" si="3"/>
        <v>847.8470345.1.492316.000000.847001.300180</v>
      </c>
      <c r="F195" s="56" t="s">
        <v>21</v>
      </c>
      <c r="G195" s="56">
        <v>847001</v>
      </c>
      <c r="H195" s="56" t="s">
        <v>863</v>
      </c>
      <c r="I195" s="56">
        <v>300180</v>
      </c>
      <c r="J195" s="56" t="s">
        <v>2577</v>
      </c>
      <c r="K195" s="56">
        <v>1</v>
      </c>
      <c r="L195" s="56">
        <v>276041</v>
      </c>
      <c r="M195" s="56">
        <v>276041</v>
      </c>
    </row>
    <row r="196" spans="1:13" x14ac:dyDescent="0.35">
      <c r="A196" s="56">
        <v>8470345</v>
      </c>
      <c r="B196" s="56" t="s">
        <v>225</v>
      </c>
      <c r="C196" s="56">
        <v>492316</v>
      </c>
      <c r="D196" s="56" t="s">
        <v>138</v>
      </c>
      <c r="E196" s="56" t="str">
        <f t="shared" si="3"/>
        <v>847.8470345.1.492316.000000.847001.300180</v>
      </c>
      <c r="F196" s="56" t="s">
        <v>21</v>
      </c>
      <c r="G196" s="56">
        <v>847001</v>
      </c>
      <c r="H196" s="56" t="s">
        <v>863</v>
      </c>
      <c r="I196" s="56">
        <v>300180</v>
      </c>
      <c r="J196" s="56" t="s">
        <v>2579</v>
      </c>
      <c r="K196" s="56">
        <v>1</v>
      </c>
      <c r="L196" s="56">
        <v>147650</v>
      </c>
      <c r="M196" s="56">
        <v>147650</v>
      </c>
    </row>
    <row r="197" spans="1:13" x14ac:dyDescent="0.35">
      <c r="A197" s="56">
        <v>8470350</v>
      </c>
      <c r="B197" s="56" t="s">
        <v>232</v>
      </c>
      <c r="C197" s="56">
        <v>420550</v>
      </c>
      <c r="D197" s="56" t="s">
        <v>18</v>
      </c>
      <c r="E197" s="56" t="str">
        <f t="shared" si="3"/>
        <v>847.8470350.1.420550.000000.847001.200179</v>
      </c>
      <c r="F197" s="56" t="s">
        <v>21</v>
      </c>
      <c r="G197" s="56">
        <v>847001</v>
      </c>
      <c r="H197" s="56" t="s">
        <v>23</v>
      </c>
      <c r="I197" s="56">
        <v>200179</v>
      </c>
      <c r="L197" s="57"/>
      <c r="M197" s="57">
        <v>0</v>
      </c>
    </row>
    <row r="198" spans="1:13" x14ac:dyDescent="0.35">
      <c r="A198" s="56">
        <v>8470350</v>
      </c>
      <c r="B198" s="56" t="s">
        <v>232</v>
      </c>
      <c r="C198" s="56">
        <v>425510</v>
      </c>
      <c r="D198" s="56" t="s">
        <v>37</v>
      </c>
      <c r="E198" s="56" t="str">
        <f t="shared" si="3"/>
        <v>847.8470350.1.425510.000000.847001.200179</v>
      </c>
      <c r="F198" s="56" t="s">
        <v>21</v>
      </c>
      <c r="G198" s="56">
        <v>847001</v>
      </c>
      <c r="H198" s="56" t="s">
        <v>23</v>
      </c>
      <c r="I198" s="56">
        <v>200179</v>
      </c>
      <c r="J198" s="56" t="s">
        <v>2582</v>
      </c>
      <c r="K198" s="56">
        <v>4</v>
      </c>
      <c r="L198" s="56">
        <v>4000</v>
      </c>
      <c r="M198" s="57">
        <v>16000</v>
      </c>
    </row>
    <row r="199" spans="1:13" x14ac:dyDescent="0.35">
      <c r="A199" s="56">
        <v>8470350</v>
      </c>
      <c r="B199" s="56" t="s">
        <v>232</v>
      </c>
      <c r="C199" s="56">
        <v>425760</v>
      </c>
      <c r="D199" s="56" t="s">
        <v>169</v>
      </c>
      <c r="E199" s="56" t="str">
        <f t="shared" si="3"/>
        <v>847.8470350.1.425760.000000.847001.200179</v>
      </c>
      <c r="F199" s="56" t="s">
        <v>21</v>
      </c>
      <c r="G199" s="56">
        <v>847001</v>
      </c>
      <c r="H199" s="56" t="s">
        <v>23</v>
      </c>
      <c r="I199" s="56">
        <v>200179</v>
      </c>
      <c r="J199" s="56" t="s">
        <v>2588</v>
      </c>
      <c r="K199" s="56">
        <v>6</v>
      </c>
      <c r="L199" s="56">
        <v>2500</v>
      </c>
      <c r="M199" s="57">
        <v>15000</v>
      </c>
    </row>
    <row r="200" spans="1:13" x14ac:dyDescent="0.35">
      <c r="A200" s="56">
        <v>8470350</v>
      </c>
      <c r="B200" s="56" t="s">
        <v>232</v>
      </c>
      <c r="C200" s="56">
        <v>425760</v>
      </c>
      <c r="D200" s="56" t="s">
        <v>169</v>
      </c>
      <c r="E200" s="56" t="str">
        <f t="shared" si="3"/>
        <v>847.8470350.1.425760.000000.847001.200179</v>
      </c>
      <c r="F200" s="56" t="s">
        <v>21</v>
      </c>
      <c r="G200" s="56">
        <v>847001</v>
      </c>
      <c r="H200" s="56" t="s">
        <v>23</v>
      </c>
      <c r="I200" s="56">
        <v>200179</v>
      </c>
      <c r="J200" s="56" t="s">
        <v>2593</v>
      </c>
      <c r="K200" s="56">
        <v>1</v>
      </c>
      <c r="L200" s="56">
        <v>10000</v>
      </c>
      <c r="M200" s="57">
        <v>10000</v>
      </c>
    </row>
    <row r="201" spans="1:13" x14ac:dyDescent="0.35">
      <c r="A201" s="56">
        <v>8470350</v>
      </c>
      <c r="B201" s="56" t="s">
        <v>232</v>
      </c>
      <c r="C201" s="56">
        <v>425763</v>
      </c>
      <c r="D201" s="56" t="s">
        <v>129</v>
      </c>
      <c r="E201" s="56" t="str">
        <f t="shared" si="3"/>
        <v>847.8470350.1.425763.000000.847001.200179</v>
      </c>
      <c r="F201" s="56" t="s">
        <v>21</v>
      </c>
      <c r="G201" s="56">
        <v>847001</v>
      </c>
      <c r="H201" s="56" t="s">
        <v>23</v>
      </c>
      <c r="I201" s="56">
        <v>200179</v>
      </c>
      <c r="J201" s="56" t="s">
        <v>2595</v>
      </c>
      <c r="K201" s="56">
        <v>2</v>
      </c>
      <c r="L201" s="56">
        <v>15000</v>
      </c>
      <c r="M201" s="57">
        <v>30000</v>
      </c>
    </row>
    <row r="202" spans="1:13" x14ac:dyDescent="0.35">
      <c r="A202" s="56">
        <v>8470350</v>
      </c>
      <c r="B202" s="56" t="s">
        <v>232</v>
      </c>
      <c r="C202" s="56">
        <v>425770</v>
      </c>
      <c r="D202" s="56" t="s">
        <v>132</v>
      </c>
      <c r="E202" s="56" t="str">
        <f t="shared" si="3"/>
        <v>847.8470350.1.425770.000000.847001.200179</v>
      </c>
      <c r="F202" s="56" t="s">
        <v>21</v>
      </c>
      <c r="G202" s="56">
        <v>847001</v>
      </c>
      <c r="H202" s="56" t="s">
        <v>23</v>
      </c>
      <c r="I202" s="56">
        <v>200179</v>
      </c>
      <c r="J202" s="56" t="s">
        <v>2600</v>
      </c>
      <c r="K202" s="56">
        <v>10</v>
      </c>
      <c r="L202" s="56">
        <v>15000</v>
      </c>
      <c r="M202" s="57">
        <v>150000</v>
      </c>
    </row>
    <row r="203" spans="1:13" x14ac:dyDescent="0.35">
      <c r="A203" s="56">
        <v>8470350</v>
      </c>
      <c r="B203" s="56" t="s">
        <v>232</v>
      </c>
      <c r="C203" s="56">
        <v>425900</v>
      </c>
      <c r="D203" s="56" t="s">
        <v>40</v>
      </c>
      <c r="E203" s="56" t="str">
        <f t="shared" si="3"/>
        <v>847.8470350.1.425900.000000.847001.200179</v>
      </c>
      <c r="F203" s="56" t="s">
        <v>21</v>
      </c>
      <c r="G203" s="56">
        <v>847001</v>
      </c>
      <c r="H203" s="56" t="s">
        <v>23</v>
      </c>
      <c r="I203" s="56">
        <v>200179</v>
      </c>
      <c r="J203" s="56" t="s">
        <v>2606</v>
      </c>
      <c r="K203" s="56">
        <v>20</v>
      </c>
      <c r="L203" s="56">
        <v>425</v>
      </c>
      <c r="M203" s="57">
        <v>8500</v>
      </c>
    </row>
    <row r="204" spans="1:13" x14ac:dyDescent="0.35">
      <c r="A204" s="56">
        <v>8470350</v>
      </c>
      <c r="B204" s="56" t="s">
        <v>232</v>
      </c>
      <c r="C204" s="56">
        <v>426610</v>
      </c>
      <c r="D204" s="56" t="s">
        <v>43</v>
      </c>
      <c r="E204" s="56" t="str">
        <f t="shared" si="3"/>
        <v>847.8470350.1.426610.000000.847001.200179</v>
      </c>
      <c r="F204" s="56" t="s">
        <v>21</v>
      </c>
      <c r="G204" s="56">
        <v>847001</v>
      </c>
      <c r="H204" s="56" t="s">
        <v>23</v>
      </c>
      <c r="I204" s="56">
        <v>200179</v>
      </c>
      <c r="J204" s="56" t="s">
        <v>2612</v>
      </c>
      <c r="K204" s="56">
        <v>1</v>
      </c>
      <c r="L204" s="56">
        <v>500</v>
      </c>
      <c r="M204" s="57">
        <v>500</v>
      </c>
    </row>
    <row r="205" spans="1:13" x14ac:dyDescent="0.35">
      <c r="A205" s="56">
        <v>8470350</v>
      </c>
      <c r="B205" s="56" t="s">
        <v>232</v>
      </c>
      <c r="C205" s="56">
        <v>426610</v>
      </c>
      <c r="D205" s="56" t="s">
        <v>43</v>
      </c>
      <c r="E205" s="56" t="str">
        <f t="shared" si="3"/>
        <v>847.8470350.1.426610.000000.847001.200179</v>
      </c>
      <c r="F205" s="56" t="s">
        <v>21</v>
      </c>
      <c r="G205" s="56">
        <v>847001</v>
      </c>
      <c r="H205" s="56" t="s">
        <v>23</v>
      </c>
      <c r="I205" s="56">
        <v>200179</v>
      </c>
      <c r="J205" s="56" t="s">
        <v>2615</v>
      </c>
      <c r="K205" s="56">
        <v>1</v>
      </c>
      <c r="L205" s="56">
        <v>4500</v>
      </c>
      <c r="M205" s="57">
        <v>4500</v>
      </c>
    </row>
    <row r="206" spans="1:13" x14ac:dyDescent="0.35">
      <c r="A206" s="56">
        <v>8470350</v>
      </c>
      <c r="B206" s="56" t="s">
        <v>232</v>
      </c>
      <c r="C206" s="56">
        <v>426610</v>
      </c>
      <c r="D206" s="56" t="s">
        <v>43</v>
      </c>
      <c r="E206" s="56" t="str">
        <f t="shared" si="3"/>
        <v>847.8470350.1.426610.000000.847001.200179</v>
      </c>
      <c r="F206" s="56" t="s">
        <v>21</v>
      </c>
      <c r="G206" s="56">
        <v>847001</v>
      </c>
      <c r="H206" s="56" t="s">
        <v>23</v>
      </c>
      <c r="I206" s="56">
        <v>200179</v>
      </c>
      <c r="J206" s="56" t="s">
        <v>2616</v>
      </c>
      <c r="K206" s="56">
        <v>1</v>
      </c>
      <c r="L206" s="56">
        <v>200000</v>
      </c>
      <c r="M206" s="57">
        <v>200000</v>
      </c>
    </row>
    <row r="207" spans="1:13" x14ac:dyDescent="0.35">
      <c r="A207" s="56">
        <v>8470350</v>
      </c>
      <c r="B207" s="56" t="s">
        <v>232</v>
      </c>
      <c r="C207" s="56">
        <v>426610</v>
      </c>
      <c r="D207" s="56" t="s">
        <v>43</v>
      </c>
      <c r="E207" s="56" t="str">
        <f t="shared" si="3"/>
        <v>847.8470350.1.426610.000000.847001.200179</v>
      </c>
      <c r="F207" s="56" t="s">
        <v>21</v>
      </c>
      <c r="G207" s="56">
        <v>847001</v>
      </c>
      <c r="H207" s="56" t="s">
        <v>23</v>
      </c>
      <c r="I207" s="56">
        <v>200179</v>
      </c>
      <c r="J207" s="56" t="s">
        <v>2617</v>
      </c>
      <c r="K207" s="56">
        <v>1</v>
      </c>
      <c r="L207" s="56">
        <v>5200</v>
      </c>
      <c r="M207" s="57">
        <v>5200</v>
      </c>
    </row>
    <row r="208" spans="1:13" x14ac:dyDescent="0.35">
      <c r="A208" s="56">
        <v>8470350</v>
      </c>
      <c r="B208" s="56" t="s">
        <v>232</v>
      </c>
      <c r="C208" s="56">
        <v>432209</v>
      </c>
      <c r="D208" s="56" t="s">
        <v>138</v>
      </c>
      <c r="E208" s="56" t="str">
        <f t="shared" si="3"/>
        <v>847.8470350.1.432209.000000.847001.200179</v>
      </c>
      <c r="F208" s="56" t="s">
        <v>21</v>
      </c>
      <c r="G208" s="56">
        <v>847001</v>
      </c>
      <c r="H208" s="56" t="s">
        <v>23</v>
      </c>
      <c r="I208" s="56">
        <v>200179</v>
      </c>
      <c r="J208" s="56" t="s">
        <v>2619</v>
      </c>
      <c r="K208" s="56">
        <v>8</v>
      </c>
      <c r="L208" s="56">
        <v>3500</v>
      </c>
      <c r="M208" s="57">
        <v>28000</v>
      </c>
    </row>
    <row r="209" spans="1:13" x14ac:dyDescent="0.35">
      <c r="A209" s="56">
        <v>8470350</v>
      </c>
      <c r="B209" s="56" t="s">
        <v>232</v>
      </c>
      <c r="C209" s="56">
        <v>432209</v>
      </c>
      <c r="D209" s="56" t="s">
        <v>138</v>
      </c>
      <c r="E209" s="56" t="str">
        <f t="shared" si="3"/>
        <v>847.8470350.1.432209.000000.847001.200179</v>
      </c>
      <c r="F209" s="56" t="s">
        <v>21</v>
      </c>
      <c r="G209" s="56">
        <v>847001</v>
      </c>
      <c r="H209" s="56" t="s">
        <v>23</v>
      </c>
      <c r="I209" s="56">
        <v>200179</v>
      </c>
      <c r="J209" s="56" t="s">
        <v>2624</v>
      </c>
      <c r="K209" s="56">
        <v>1</v>
      </c>
      <c r="L209" s="56">
        <v>77000</v>
      </c>
      <c r="M209" s="57">
        <v>77000</v>
      </c>
    </row>
    <row r="210" spans="1:13" x14ac:dyDescent="0.35">
      <c r="A210" s="56">
        <v>8470350</v>
      </c>
      <c r="B210" s="56" t="s">
        <v>232</v>
      </c>
      <c r="C210" s="56">
        <v>432209</v>
      </c>
      <c r="D210" s="56" t="s">
        <v>138</v>
      </c>
      <c r="E210" s="56" t="str">
        <f t="shared" si="3"/>
        <v>847.8470350.1.432209.000000.847001.200179</v>
      </c>
      <c r="F210" s="56" t="s">
        <v>21</v>
      </c>
      <c r="G210" s="56">
        <v>847001</v>
      </c>
      <c r="H210" s="56" t="s">
        <v>23</v>
      </c>
      <c r="I210" s="56">
        <v>200179</v>
      </c>
      <c r="J210" s="56" t="s">
        <v>2627</v>
      </c>
      <c r="K210" s="56">
        <v>1</v>
      </c>
      <c r="L210" s="56">
        <v>200000</v>
      </c>
      <c r="M210" s="57">
        <v>200000</v>
      </c>
    </row>
    <row r="211" spans="1:13" x14ac:dyDescent="0.35">
      <c r="A211" s="56">
        <v>8470350</v>
      </c>
      <c r="B211" s="56" t="s">
        <v>232</v>
      </c>
      <c r="C211" s="56">
        <v>435340</v>
      </c>
      <c r="D211" s="56" t="s">
        <v>239</v>
      </c>
      <c r="E211" s="56" t="str">
        <f t="shared" si="3"/>
        <v>847.8470350.1.435340.000000.847001.200179</v>
      </c>
      <c r="F211" s="56" t="s">
        <v>21</v>
      </c>
      <c r="G211" s="56">
        <v>847001</v>
      </c>
      <c r="H211" s="56" t="s">
        <v>23</v>
      </c>
      <c r="I211" s="56">
        <v>200179</v>
      </c>
      <c r="J211" s="56" t="s">
        <v>2630</v>
      </c>
      <c r="K211" s="56">
        <v>10</v>
      </c>
      <c r="L211" s="56">
        <v>1000</v>
      </c>
      <c r="M211" s="57">
        <v>10000</v>
      </c>
    </row>
    <row r="212" spans="1:13" x14ac:dyDescent="0.35">
      <c r="A212" s="56">
        <v>8470350</v>
      </c>
      <c r="B212" s="56" t="s">
        <v>232</v>
      </c>
      <c r="C212" s="56">
        <v>435350</v>
      </c>
      <c r="D212" s="56" t="s">
        <v>144</v>
      </c>
      <c r="E212" s="56" t="str">
        <f t="shared" si="3"/>
        <v>847.8470350.1.435350.000000.847001.200179</v>
      </c>
      <c r="F212" s="56" t="s">
        <v>21</v>
      </c>
      <c r="G212" s="56">
        <v>847001</v>
      </c>
      <c r="H212" s="56" t="s">
        <v>23</v>
      </c>
      <c r="I212" s="56">
        <v>200179</v>
      </c>
      <c r="J212" s="56" t="s">
        <v>2635</v>
      </c>
      <c r="K212" s="56">
        <v>10</v>
      </c>
      <c r="L212" s="56">
        <v>5000</v>
      </c>
      <c r="M212" s="57">
        <v>50000</v>
      </c>
    </row>
    <row r="213" spans="1:13" x14ac:dyDescent="0.35">
      <c r="A213" s="56">
        <v>8470350</v>
      </c>
      <c r="B213" s="56" t="s">
        <v>232</v>
      </c>
      <c r="C213" s="56">
        <v>435508</v>
      </c>
      <c r="D213" s="56" t="s">
        <v>147</v>
      </c>
      <c r="E213" s="56" t="str">
        <f t="shared" si="3"/>
        <v>847.8470350.1.435508.000000.847001.200179</v>
      </c>
      <c r="F213" s="56" t="s">
        <v>21</v>
      </c>
      <c r="G213" s="56">
        <v>847001</v>
      </c>
      <c r="H213" s="56" t="s">
        <v>23</v>
      </c>
      <c r="I213" s="56">
        <v>200179</v>
      </c>
      <c r="J213" s="56" t="s">
        <v>2639</v>
      </c>
      <c r="K213" s="56">
        <v>20</v>
      </c>
      <c r="L213" s="56">
        <v>1000</v>
      </c>
      <c r="M213" s="57">
        <v>20000</v>
      </c>
    </row>
    <row r="214" spans="1:13" x14ac:dyDescent="0.35">
      <c r="A214" s="56">
        <v>8470350</v>
      </c>
      <c r="B214" s="56" t="s">
        <v>232</v>
      </c>
      <c r="C214" s="56">
        <v>435508</v>
      </c>
      <c r="D214" s="56" t="s">
        <v>147</v>
      </c>
      <c r="E214" s="56" t="str">
        <f t="shared" si="3"/>
        <v>847.8470350.1.435508.000000.847001.200179</v>
      </c>
      <c r="F214" s="56" t="s">
        <v>21</v>
      </c>
      <c r="G214" s="56">
        <v>847001</v>
      </c>
      <c r="H214" s="56" t="s">
        <v>23</v>
      </c>
      <c r="I214" s="56">
        <v>200179</v>
      </c>
      <c r="J214" s="56" t="s">
        <v>2640</v>
      </c>
      <c r="K214" s="56">
        <v>40</v>
      </c>
      <c r="L214" s="56">
        <v>500</v>
      </c>
      <c r="M214" s="57">
        <v>20000</v>
      </c>
    </row>
    <row r="215" spans="1:13" x14ac:dyDescent="0.35">
      <c r="A215" s="56">
        <v>8470350</v>
      </c>
      <c r="B215" s="56" t="s">
        <v>232</v>
      </c>
      <c r="C215" s="56">
        <v>435508</v>
      </c>
      <c r="D215" s="56" t="s">
        <v>147</v>
      </c>
      <c r="E215" s="56" t="str">
        <f t="shared" si="3"/>
        <v>847.8470350.1.435508.000000.847001.200179</v>
      </c>
      <c r="F215" s="56" t="s">
        <v>21</v>
      </c>
      <c r="G215" s="56">
        <v>847001</v>
      </c>
      <c r="H215" s="56" t="s">
        <v>23</v>
      </c>
      <c r="I215" s="56">
        <v>200179</v>
      </c>
      <c r="J215" s="56" t="s">
        <v>2641</v>
      </c>
      <c r="K215" s="56">
        <v>1</v>
      </c>
      <c r="L215" s="56">
        <v>60000</v>
      </c>
      <c r="M215" s="57">
        <v>60000</v>
      </c>
    </row>
    <row r="216" spans="1:13" x14ac:dyDescent="0.35">
      <c r="A216" s="56">
        <v>8470350</v>
      </c>
      <c r="B216" s="56" t="s">
        <v>232</v>
      </c>
      <c r="C216" s="56">
        <v>436110</v>
      </c>
      <c r="D216" s="56" t="s">
        <v>64</v>
      </c>
      <c r="E216" s="56" t="str">
        <f t="shared" si="3"/>
        <v>847.8470350.1.436110.000000.847001.200179</v>
      </c>
      <c r="F216" s="56" t="s">
        <v>21</v>
      </c>
      <c r="G216" s="56">
        <v>847001</v>
      </c>
      <c r="H216" s="56" t="s">
        <v>23</v>
      </c>
      <c r="I216" s="56">
        <v>200179</v>
      </c>
      <c r="J216" s="56" t="s">
        <v>2642</v>
      </c>
      <c r="K216" s="56">
        <v>15</v>
      </c>
      <c r="L216" s="56">
        <v>500</v>
      </c>
      <c r="M216" s="57">
        <v>7500</v>
      </c>
    </row>
    <row r="217" spans="1:13" x14ac:dyDescent="0.35">
      <c r="A217" s="56">
        <v>8470350</v>
      </c>
      <c r="B217" s="56" t="s">
        <v>232</v>
      </c>
      <c r="C217" s="56">
        <v>436600</v>
      </c>
      <c r="D217" s="56" t="s">
        <v>163</v>
      </c>
      <c r="E217" s="56" t="str">
        <f t="shared" si="3"/>
        <v>847.8470350.1.436600.000000.847001.200179</v>
      </c>
      <c r="F217" s="56" t="s">
        <v>21</v>
      </c>
      <c r="G217" s="56">
        <v>847001</v>
      </c>
      <c r="H217" s="56" t="s">
        <v>23</v>
      </c>
      <c r="I217" s="56">
        <v>200179</v>
      </c>
      <c r="J217" s="56" t="s">
        <v>2648</v>
      </c>
      <c r="K217" s="56">
        <v>4</v>
      </c>
      <c r="L217" s="56">
        <v>15000</v>
      </c>
      <c r="M217" s="57">
        <v>60000</v>
      </c>
    </row>
    <row r="218" spans="1:13" x14ac:dyDescent="0.35">
      <c r="A218" s="56">
        <v>8470350</v>
      </c>
      <c r="B218" s="56" t="s">
        <v>232</v>
      </c>
      <c r="C218" s="56">
        <v>492316</v>
      </c>
      <c r="D218" s="56" t="s">
        <v>138</v>
      </c>
      <c r="E218" s="56" t="str">
        <f t="shared" si="3"/>
        <v>847.8470350.1.492316.000000.847001.300180</v>
      </c>
      <c r="F218" s="56" t="s">
        <v>21</v>
      </c>
      <c r="G218" s="56">
        <v>847001</v>
      </c>
      <c r="H218" s="56" t="s">
        <v>863</v>
      </c>
      <c r="I218" s="56">
        <v>300180</v>
      </c>
      <c r="J218" s="56" t="s">
        <v>2652</v>
      </c>
      <c r="K218" s="56">
        <v>1</v>
      </c>
      <c r="L218" s="56">
        <v>400000</v>
      </c>
      <c r="M218" s="57">
        <v>400000</v>
      </c>
    </row>
    <row r="219" spans="1:13" x14ac:dyDescent="0.35">
      <c r="A219" s="56">
        <v>8470350</v>
      </c>
      <c r="B219" s="56" t="s">
        <v>232</v>
      </c>
      <c r="C219" s="56">
        <v>492316</v>
      </c>
      <c r="D219" s="56" t="s">
        <v>138</v>
      </c>
      <c r="E219" s="56" t="str">
        <f t="shared" si="3"/>
        <v>847.8470350.1.492316.000000.847001.300180</v>
      </c>
      <c r="F219" s="56" t="s">
        <v>21</v>
      </c>
      <c r="G219" s="56">
        <v>847001</v>
      </c>
      <c r="H219" s="56" t="s">
        <v>863</v>
      </c>
      <c r="I219" s="56">
        <v>300180</v>
      </c>
      <c r="J219" s="56" t="s">
        <v>2657</v>
      </c>
      <c r="K219" s="56">
        <v>1</v>
      </c>
      <c r="L219" s="56">
        <v>450000</v>
      </c>
      <c r="M219" s="57">
        <v>450000</v>
      </c>
    </row>
    <row r="220" spans="1:13" x14ac:dyDescent="0.35">
      <c r="A220" s="56">
        <v>8470350</v>
      </c>
      <c r="B220" s="56" t="s">
        <v>232</v>
      </c>
      <c r="C220" s="56">
        <v>492316</v>
      </c>
      <c r="D220" s="56" t="s">
        <v>138</v>
      </c>
      <c r="E220" s="56" t="str">
        <f t="shared" si="3"/>
        <v>847.8470350.1.492316.000000.847001.300180</v>
      </c>
      <c r="F220" s="56" t="s">
        <v>21</v>
      </c>
      <c r="G220" s="56">
        <v>847001</v>
      </c>
      <c r="H220" s="56" t="s">
        <v>863</v>
      </c>
      <c r="I220" s="56">
        <v>300180</v>
      </c>
      <c r="J220" s="56" t="s">
        <v>2658</v>
      </c>
      <c r="K220" s="56">
        <v>1</v>
      </c>
      <c r="L220" s="56">
        <v>55000</v>
      </c>
      <c r="M220" s="57">
        <v>55000</v>
      </c>
    </row>
    <row r="221" spans="1:13" x14ac:dyDescent="0.35">
      <c r="A221" s="56">
        <v>8470350</v>
      </c>
      <c r="B221" s="56" t="s">
        <v>232</v>
      </c>
      <c r="C221" s="56">
        <v>492316</v>
      </c>
      <c r="D221" s="56" t="s">
        <v>138</v>
      </c>
      <c r="E221" s="56" t="str">
        <f t="shared" si="3"/>
        <v>847.8470350.1.492316.000000.847001.300180</v>
      </c>
      <c r="F221" s="56" t="s">
        <v>21</v>
      </c>
      <c r="G221" s="56">
        <v>847001</v>
      </c>
      <c r="H221" s="56" t="s">
        <v>863</v>
      </c>
      <c r="I221" s="56">
        <v>300180</v>
      </c>
      <c r="J221" s="56" t="s">
        <v>2662</v>
      </c>
      <c r="K221" s="56">
        <v>1</v>
      </c>
      <c r="L221" s="56">
        <v>85000</v>
      </c>
      <c r="M221" s="57">
        <v>85000</v>
      </c>
    </row>
    <row r="222" spans="1:13" x14ac:dyDescent="0.35">
      <c r="A222" s="56">
        <v>8470620</v>
      </c>
      <c r="B222" s="56" t="s">
        <v>416</v>
      </c>
      <c r="C222" s="56">
        <v>420130</v>
      </c>
      <c r="D222" s="56" t="s">
        <v>418</v>
      </c>
      <c r="E222" s="56" t="str">
        <f t="shared" si="3"/>
        <v>847.8470620.1.420130.000000.847001.200179</v>
      </c>
      <c r="F222" s="56" t="s">
        <v>21</v>
      </c>
      <c r="G222" s="56">
        <v>847001</v>
      </c>
      <c r="H222" s="56" t="s">
        <v>23</v>
      </c>
      <c r="I222" s="56">
        <v>200179</v>
      </c>
      <c r="J222" s="56" t="s">
        <v>2663</v>
      </c>
      <c r="K222" s="56">
        <v>1</v>
      </c>
      <c r="L222" s="56">
        <v>295000</v>
      </c>
      <c r="M222" s="56">
        <v>295000</v>
      </c>
    </row>
    <row r="223" spans="1:13" x14ac:dyDescent="0.35">
      <c r="A223" s="56">
        <v>8470620</v>
      </c>
      <c r="B223" s="56" t="s">
        <v>416</v>
      </c>
      <c r="C223" s="56">
        <v>421000</v>
      </c>
      <c r="D223" s="56" t="s">
        <v>31</v>
      </c>
      <c r="E223" s="56" t="str">
        <f t="shared" si="3"/>
        <v>847.8470620.1.421000.000000.847001.200179</v>
      </c>
      <c r="F223" s="56" t="s">
        <v>21</v>
      </c>
      <c r="G223" s="56">
        <v>847001</v>
      </c>
      <c r="H223" s="56" t="s">
        <v>23</v>
      </c>
      <c r="I223" s="56">
        <v>200179</v>
      </c>
      <c r="M223" s="57">
        <v>0</v>
      </c>
    </row>
    <row r="224" spans="1:13" x14ac:dyDescent="0.35">
      <c r="A224" s="56">
        <v>8470620</v>
      </c>
      <c r="B224" s="56" t="s">
        <v>416</v>
      </c>
      <c r="C224" s="56">
        <v>421100</v>
      </c>
      <c r="D224" s="56" t="s">
        <v>339</v>
      </c>
      <c r="E224" s="56" t="str">
        <f t="shared" si="3"/>
        <v>847.8470620.1.421100.000000.847001.200179</v>
      </c>
      <c r="F224" s="56" t="s">
        <v>21</v>
      </c>
      <c r="G224" s="56">
        <v>847001</v>
      </c>
      <c r="H224" s="56" t="s">
        <v>23</v>
      </c>
      <c r="I224" s="56">
        <v>200179</v>
      </c>
      <c r="J224" s="56" t="s">
        <v>2671</v>
      </c>
      <c r="K224" s="56">
        <v>3</v>
      </c>
      <c r="L224" s="56">
        <v>143720</v>
      </c>
      <c r="M224" s="56">
        <v>431160</v>
      </c>
    </row>
    <row r="225" spans="1:13" x14ac:dyDescent="0.35">
      <c r="A225" s="56">
        <v>8470620</v>
      </c>
      <c r="B225" s="56" t="s">
        <v>416</v>
      </c>
      <c r="C225" s="56">
        <v>422900</v>
      </c>
      <c r="D225" s="56" t="s">
        <v>587</v>
      </c>
      <c r="E225" s="56" t="str">
        <f t="shared" si="3"/>
        <v>847.8470620.1.422900.000000.847001.200179</v>
      </c>
      <c r="F225" s="56" t="s">
        <v>21</v>
      </c>
      <c r="G225" s="56">
        <v>847001</v>
      </c>
      <c r="H225" s="56" t="s">
        <v>23</v>
      </c>
      <c r="I225" s="56">
        <v>200179</v>
      </c>
      <c r="J225" s="56" t="s">
        <v>2675</v>
      </c>
      <c r="K225" s="56">
        <v>75000</v>
      </c>
      <c r="L225" s="56">
        <v>4.1399999999999997</v>
      </c>
      <c r="M225" s="56">
        <v>310500</v>
      </c>
    </row>
    <row r="226" spans="1:13" x14ac:dyDescent="0.35">
      <c r="A226" s="56">
        <v>8470620</v>
      </c>
      <c r="B226" s="56" t="s">
        <v>416</v>
      </c>
      <c r="C226" s="56">
        <v>425300</v>
      </c>
      <c r="D226" s="56" t="s">
        <v>423</v>
      </c>
      <c r="E226" s="56" t="str">
        <f t="shared" si="3"/>
        <v>847.8470620.1.425300.000000.847001.200179</v>
      </c>
      <c r="F226" s="56" t="s">
        <v>21</v>
      </c>
      <c r="G226" s="56">
        <v>847001</v>
      </c>
      <c r="H226" s="56" t="s">
        <v>23</v>
      </c>
      <c r="I226" s="56">
        <v>200179</v>
      </c>
      <c r="J226" s="56" t="s">
        <v>2681</v>
      </c>
      <c r="K226" s="56">
        <v>12</v>
      </c>
      <c r="L226" s="56">
        <v>300</v>
      </c>
      <c r="M226" s="56">
        <v>3600</v>
      </c>
    </row>
    <row r="227" spans="1:13" x14ac:dyDescent="0.35">
      <c r="A227" s="56">
        <v>8470620</v>
      </c>
      <c r="B227" s="56" t="s">
        <v>416</v>
      </c>
      <c r="C227" s="56">
        <v>425350</v>
      </c>
      <c r="D227" s="56" t="s">
        <v>426</v>
      </c>
      <c r="E227" s="56" t="str">
        <f t="shared" si="3"/>
        <v>847.8470620.1.425350.000000.847001.200179</v>
      </c>
      <c r="F227" s="56" t="s">
        <v>21</v>
      </c>
      <c r="G227" s="56">
        <v>847001</v>
      </c>
      <c r="H227" s="56" t="s">
        <v>23</v>
      </c>
      <c r="I227" s="56">
        <v>200179</v>
      </c>
      <c r="J227" s="56" t="s">
        <v>2684</v>
      </c>
      <c r="K227" s="56">
        <v>12</v>
      </c>
      <c r="L227" s="56">
        <v>7500</v>
      </c>
      <c r="M227" s="56">
        <v>90000</v>
      </c>
    </row>
    <row r="228" spans="1:13" x14ac:dyDescent="0.35">
      <c r="A228" s="56">
        <v>8470620</v>
      </c>
      <c r="B228" s="56" t="s">
        <v>416</v>
      </c>
      <c r="C228" s="56">
        <v>425510</v>
      </c>
      <c r="D228" s="56" t="s">
        <v>37</v>
      </c>
      <c r="E228" s="56" t="str">
        <f t="shared" si="3"/>
        <v>847.8470620.1.425510.000000.847001.200179</v>
      </c>
      <c r="F228" s="56" t="s">
        <v>21</v>
      </c>
      <c r="G228" s="56">
        <v>847001</v>
      </c>
      <c r="H228" s="56" t="s">
        <v>23</v>
      </c>
      <c r="I228" s="56">
        <v>200179</v>
      </c>
      <c r="M228" s="57">
        <v>0</v>
      </c>
    </row>
    <row r="229" spans="1:13" x14ac:dyDescent="0.35">
      <c r="A229" s="56">
        <v>8470620</v>
      </c>
      <c r="B229" s="56" t="s">
        <v>416</v>
      </c>
      <c r="C229" s="56">
        <v>425900</v>
      </c>
      <c r="D229" s="56" t="s">
        <v>40</v>
      </c>
      <c r="E229" s="56" t="str">
        <f t="shared" si="3"/>
        <v>847.8470620.1.425900.000000.847001.200179</v>
      </c>
      <c r="F229" s="56" t="s">
        <v>21</v>
      </c>
      <c r="G229" s="56">
        <v>847001</v>
      </c>
      <c r="H229" s="56" t="s">
        <v>23</v>
      </c>
      <c r="I229" s="56">
        <v>200179</v>
      </c>
      <c r="M229" s="57">
        <v>0</v>
      </c>
    </row>
    <row r="230" spans="1:13" x14ac:dyDescent="0.35">
      <c r="A230" s="56">
        <v>8470620</v>
      </c>
      <c r="B230" s="56" t="s">
        <v>416</v>
      </c>
      <c r="C230" s="56">
        <v>426610</v>
      </c>
      <c r="D230" s="56" t="s">
        <v>43</v>
      </c>
      <c r="E230" s="56" t="str">
        <f t="shared" si="3"/>
        <v>847.8470620.1.426610.000000.847001.200179</v>
      </c>
      <c r="F230" s="56" t="s">
        <v>21</v>
      </c>
      <c r="G230" s="56">
        <v>847001</v>
      </c>
      <c r="H230" s="56" t="s">
        <v>23</v>
      </c>
      <c r="I230" s="56">
        <v>200179</v>
      </c>
      <c r="J230" s="56" t="s">
        <v>2687</v>
      </c>
      <c r="K230" s="56">
        <v>11</v>
      </c>
      <c r="L230" s="56">
        <v>2880</v>
      </c>
      <c r="M230" s="56">
        <v>31680</v>
      </c>
    </row>
    <row r="231" spans="1:13" x14ac:dyDescent="0.35">
      <c r="A231" s="56">
        <v>8470620</v>
      </c>
      <c r="B231" s="56" t="s">
        <v>416</v>
      </c>
      <c r="C231" s="56">
        <v>427900</v>
      </c>
      <c r="D231" s="56" t="s">
        <v>49</v>
      </c>
      <c r="E231" s="56" t="str">
        <f t="shared" si="3"/>
        <v>847.8470620.1.427900.000000.847001.200179</v>
      </c>
      <c r="F231" s="56" t="s">
        <v>21</v>
      </c>
      <c r="G231" s="56">
        <v>847001</v>
      </c>
      <c r="H231" s="56" t="s">
        <v>23</v>
      </c>
      <c r="I231" s="56">
        <v>200179</v>
      </c>
      <c r="M231" s="57">
        <v>0</v>
      </c>
    </row>
    <row r="232" spans="1:13" x14ac:dyDescent="0.35">
      <c r="A232" s="56">
        <v>8470620</v>
      </c>
      <c r="B232" s="56" t="s">
        <v>416</v>
      </c>
      <c r="C232" s="56">
        <v>428090</v>
      </c>
      <c r="D232" s="56" t="s">
        <v>52</v>
      </c>
      <c r="E232" s="56" t="str">
        <f t="shared" si="3"/>
        <v>847.8470620.1.428090.000000.847001.200179</v>
      </c>
      <c r="F232" s="56" t="s">
        <v>21</v>
      </c>
      <c r="G232" s="56">
        <v>847001</v>
      </c>
      <c r="H232" s="56" t="s">
        <v>23</v>
      </c>
      <c r="I232" s="56">
        <v>200179</v>
      </c>
      <c r="M232" s="57">
        <v>0</v>
      </c>
    </row>
    <row r="233" spans="1:13" x14ac:dyDescent="0.35">
      <c r="A233" s="56">
        <v>8470620</v>
      </c>
      <c r="B233" s="56" t="s">
        <v>416</v>
      </c>
      <c r="C233" s="56">
        <v>430330</v>
      </c>
      <c r="D233" s="56" t="s">
        <v>378</v>
      </c>
      <c r="E233" s="56" t="str">
        <f t="shared" si="3"/>
        <v>847.8470620.1.430330.000000.847001.200179</v>
      </c>
      <c r="F233" s="56" t="s">
        <v>21</v>
      </c>
      <c r="G233" s="56">
        <v>847001</v>
      </c>
      <c r="H233" s="56" t="s">
        <v>23</v>
      </c>
      <c r="I233" s="56">
        <v>200179</v>
      </c>
      <c r="M233" s="57">
        <v>0</v>
      </c>
    </row>
    <row r="234" spans="1:13" x14ac:dyDescent="0.35">
      <c r="A234" s="56">
        <v>8470620</v>
      </c>
      <c r="B234" s="56" t="s">
        <v>416</v>
      </c>
      <c r="C234" s="56">
        <v>436110</v>
      </c>
      <c r="D234" s="56" t="s">
        <v>64</v>
      </c>
      <c r="E234" s="56" t="str">
        <f t="shared" si="3"/>
        <v>847.8470620.1.436110.000000.847001.200179</v>
      </c>
      <c r="F234" s="56" t="s">
        <v>21</v>
      </c>
      <c r="G234" s="56">
        <v>847001</v>
      </c>
      <c r="H234" s="56" t="s">
        <v>23</v>
      </c>
      <c r="I234" s="56">
        <v>200179</v>
      </c>
      <c r="M234" s="57">
        <v>0</v>
      </c>
    </row>
    <row r="235" spans="1:13" x14ac:dyDescent="0.35">
      <c r="A235" s="56">
        <v>8470620</v>
      </c>
      <c r="B235" s="56" t="s">
        <v>416</v>
      </c>
      <c r="C235" s="56">
        <v>436120</v>
      </c>
      <c r="D235" s="56" t="s">
        <v>431</v>
      </c>
      <c r="E235" s="56" t="str">
        <f t="shared" si="3"/>
        <v>847.8470620.1.436120.000000.847001.200179</v>
      </c>
      <c r="F235" s="56" t="s">
        <v>21</v>
      </c>
      <c r="G235" s="56">
        <v>847001</v>
      </c>
      <c r="H235" s="56" t="s">
        <v>23</v>
      </c>
      <c r="I235" s="56">
        <v>200179</v>
      </c>
      <c r="J235" s="56" t="s">
        <v>2690</v>
      </c>
      <c r="K235" s="56">
        <v>5000</v>
      </c>
      <c r="L235" s="56">
        <v>0.5</v>
      </c>
      <c r="M235" s="56">
        <v>2500</v>
      </c>
    </row>
    <row r="236" spans="1:13" x14ac:dyDescent="0.35">
      <c r="A236" s="56">
        <v>8470810</v>
      </c>
      <c r="B236" s="56" t="s">
        <v>452</v>
      </c>
      <c r="C236" s="56">
        <v>413310</v>
      </c>
      <c r="D236" s="56" t="s">
        <v>961</v>
      </c>
      <c r="E236" s="56" t="str">
        <f t="shared" si="3"/>
        <v>847.8470810.1.413310.000000.847001.100178</v>
      </c>
      <c r="F236" s="56" t="s">
        <v>21</v>
      </c>
      <c r="G236" s="56">
        <v>847001</v>
      </c>
      <c r="H236" s="56" t="s">
        <v>2693</v>
      </c>
      <c r="I236" s="56">
        <v>100178</v>
      </c>
      <c r="J236" s="56" t="s">
        <v>2695</v>
      </c>
      <c r="K236" s="56">
        <v>1</v>
      </c>
      <c r="L236" s="56">
        <v>0</v>
      </c>
      <c r="M236" s="56">
        <v>0</v>
      </c>
    </row>
    <row r="237" spans="1:13" x14ac:dyDescent="0.35">
      <c r="A237" s="56">
        <v>8470810</v>
      </c>
      <c r="B237" s="56" t="s">
        <v>452</v>
      </c>
      <c r="C237" s="56">
        <v>420810</v>
      </c>
      <c r="D237" s="56" t="s">
        <v>454</v>
      </c>
      <c r="E237" s="56" t="str">
        <f t="shared" si="3"/>
        <v>847.8470810.1.420810.000000.847001.200179</v>
      </c>
      <c r="F237" s="56" t="s">
        <v>21</v>
      </c>
      <c r="G237" s="56">
        <v>847001</v>
      </c>
      <c r="H237" s="56" t="s">
        <v>23</v>
      </c>
      <c r="I237" s="56">
        <v>200179</v>
      </c>
      <c r="J237" s="56" t="s">
        <v>2699</v>
      </c>
      <c r="K237" s="56">
        <v>1</v>
      </c>
      <c r="L237" s="56">
        <v>10351793</v>
      </c>
      <c r="M237" s="56">
        <v>10351793</v>
      </c>
    </row>
    <row r="238" spans="1:13" x14ac:dyDescent="0.35">
      <c r="A238" s="56">
        <v>8470810</v>
      </c>
      <c r="B238" s="56" t="s">
        <v>452</v>
      </c>
      <c r="C238" s="56">
        <v>421000</v>
      </c>
      <c r="D238" s="56" t="s">
        <v>31</v>
      </c>
      <c r="E238" s="56" t="str">
        <f t="shared" si="3"/>
        <v>847.8470810.1.421000.000000.847001.200179</v>
      </c>
      <c r="F238" s="56" t="s">
        <v>21</v>
      </c>
      <c r="G238" s="56">
        <v>847001</v>
      </c>
      <c r="H238" s="56" t="s">
        <v>23</v>
      </c>
      <c r="I238" s="56">
        <v>200179</v>
      </c>
      <c r="M238" s="57">
        <v>0</v>
      </c>
    </row>
    <row r="239" spans="1:13" x14ac:dyDescent="0.35">
      <c r="A239" s="56">
        <v>8470810</v>
      </c>
      <c r="B239" s="56" t="s">
        <v>452</v>
      </c>
      <c r="C239" s="56">
        <v>421100</v>
      </c>
      <c r="D239" s="56" t="s">
        <v>339</v>
      </c>
      <c r="E239" s="56" t="str">
        <f t="shared" si="3"/>
        <v>847.8470810.1.421100.000000.847001.200179</v>
      </c>
      <c r="F239" s="56" t="s">
        <v>21</v>
      </c>
      <c r="G239" s="56">
        <v>847001</v>
      </c>
      <c r="H239" s="56" t="s">
        <v>23</v>
      </c>
      <c r="I239" s="56">
        <v>200179</v>
      </c>
      <c r="J239" s="56" t="s">
        <v>2703</v>
      </c>
      <c r="K239" s="56">
        <v>1</v>
      </c>
      <c r="L239" s="56">
        <v>7465191.8000000007</v>
      </c>
      <c r="M239" s="56">
        <v>7465191.8000000007</v>
      </c>
    </row>
    <row r="240" spans="1:13" x14ac:dyDescent="0.35">
      <c r="A240" s="56">
        <v>8470810</v>
      </c>
      <c r="B240" s="56" t="s">
        <v>452</v>
      </c>
      <c r="C240" s="56">
        <v>425900</v>
      </c>
      <c r="D240" s="56" t="s">
        <v>40</v>
      </c>
      <c r="E240" s="56" t="str">
        <f t="shared" si="3"/>
        <v>847.8470810.1.425900.000000.847001.200179</v>
      </c>
      <c r="F240" s="56" t="s">
        <v>21</v>
      </c>
      <c r="G240" s="56">
        <v>847001</v>
      </c>
      <c r="H240" s="56" t="s">
        <v>23</v>
      </c>
      <c r="I240" s="56">
        <v>200179</v>
      </c>
      <c r="M240" s="57">
        <v>0</v>
      </c>
    </row>
    <row r="241" spans="1:13" x14ac:dyDescent="0.35">
      <c r="A241" s="56">
        <v>8470810</v>
      </c>
      <c r="B241" s="56" t="s">
        <v>452</v>
      </c>
      <c r="C241" s="56">
        <v>426610</v>
      </c>
      <c r="D241" s="56" t="s">
        <v>43</v>
      </c>
      <c r="E241" s="56" t="str">
        <f t="shared" si="3"/>
        <v>847.8470810.1.426610.000000.847001.200179</v>
      </c>
      <c r="F241" s="56" t="s">
        <v>21</v>
      </c>
      <c r="G241" s="56">
        <v>847001</v>
      </c>
      <c r="H241" s="56" t="s">
        <v>23</v>
      </c>
      <c r="I241" s="56">
        <v>200179</v>
      </c>
      <c r="J241" s="56" t="s">
        <v>2705</v>
      </c>
      <c r="K241" s="56">
        <v>1</v>
      </c>
      <c r="L241" s="56">
        <v>1353944.9000000001</v>
      </c>
      <c r="M241" s="56">
        <v>1353944.9000000001</v>
      </c>
    </row>
    <row r="242" spans="1:13" x14ac:dyDescent="0.35">
      <c r="A242" s="56">
        <v>8470810</v>
      </c>
      <c r="B242" s="56" t="s">
        <v>452</v>
      </c>
      <c r="C242" s="56">
        <v>426610</v>
      </c>
      <c r="D242" s="56" t="s">
        <v>43</v>
      </c>
      <c r="E242" s="56" t="str">
        <f t="shared" si="3"/>
        <v>847.8470810.1.426610.000000.847001.200179</v>
      </c>
      <c r="F242" s="56" t="s">
        <v>21</v>
      </c>
      <c r="G242" s="56">
        <v>847001</v>
      </c>
      <c r="H242" s="56" t="s">
        <v>23</v>
      </c>
      <c r="I242" s="56">
        <v>200179</v>
      </c>
      <c r="J242" s="56" t="s">
        <v>2710</v>
      </c>
      <c r="K242" s="56">
        <v>1</v>
      </c>
      <c r="L242" s="56">
        <v>741423.6</v>
      </c>
      <c r="M242" s="56">
        <v>741423.6</v>
      </c>
    </row>
    <row r="243" spans="1:13" x14ac:dyDescent="0.35">
      <c r="A243" s="56">
        <v>8470810</v>
      </c>
      <c r="B243" s="56" t="s">
        <v>452</v>
      </c>
      <c r="C243" s="56">
        <v>426610</v>
      </c>
      <c r="D243" s="56" t="s">
        <v>43</v>
      </c>
      <c r="E243" s="56" t="str">
        <f t="shared" si="3"/>
        <v>847.8470810.1.426610.000000.847001.200179</v>
      </c>
      <c r="F243" s="56" t="s">
        <v>21</v>
      </c>
      <c r="G243" s="56">
        <v>847001</v>
      </c>
      <c r="H243" s="56" t="s">
        <v>23</v>
      </c>
      <c r="I243" s="56">
        <v>200179</v>
      </c>
      <c r="J243" s="56" t="s">
        <v>2714</v>
      </c>
      <c r="K243" s="56">
        <v>1</v>
      </c>
      <c r="L243" s="56">
        <v>845250</v>
      </c>
      <c r="M243" s="56">
        <v>845250</v>
      </c>
    </row>
    <row r="244" spans="1:13" x14ac:dyDescent="0.35">
      <c r="A244" s="56">
        <v>8470810</v>
      </c>
      <c r="B244" s="56" t="s">
        <v>452</v>
      </c>
      <c r="C244" s="56">
        <v>426610</v>
      </c>
      <c r="D244" s="56" t="s">
        <v>43</v>
      </c>
      <c r="E244" s="56" t="str">
        <f t="shared" si="3"/>
        <v>847.8470810.1.426610.000000.847001.200179</v>
      </c>
      <c r="F244" s="56" t="s">
        <v>21</v>
      </c>
      <c r="G244" s="56">
        <v>847001</v>
      </c>
      <c r="H244" s="56" t="s">
        <v>23</v>
      </c>
      <c r="I244" s="56">
        <v>200179</v>
      </c>
      <c r="J244" s="56" t="s">
        <v>2718</v>
      </c>
      <c r="K244" s="56">
        <v>1</v>
      </c>
      <c r="L244" s="56">
        <v>441321.19500000007</v>
      </c>
      <c r="M244" s="56">
        <v>441321.19500000007</v>
      </c>
    </row>
    <row r="245" spans="1:13" x14ac:dyDescent="0.35">
      <c r="A245" s="56">
        <v>8470810</v>
      </c>
      <c r="B245" s="56" t="s">
        <v>452</v>
      </c>
      <c r="C245" s="56">
        <v>426610</v>
      </c>
      <c r="D245" s="56" t="s">
        <v>43</v>
      </c>
      <c r="E245" s="56" t="str">
        <f t="shared" si="3"/>
        <v>847.8470810.1.426610.000000.847001.200179</v>
      </c>
      <c r="F245" s="56" t="s">
        <v>21</v>
      </c>
      <c r="G245" s="56">
        <v>847001</v>
      </c>
      <c r="H245" s="56" t="s">
        <v>23</v>
      </c>
      <c r="I245" s="56">
        <v>200179</v>
      </c>
      <c r="J245" s="56" t="s">
        <v>2721</v>
      </c>
      <c r="K245" s="56">
        <v>1</v>
      </c>
      <c r="L245" s="56">
        <v>634583.56500000006</v>
      </c>
      <c r="M245" s="56">
        <v>634583.56500000006</v>
      </c>
    </row>
    <row r="246" spans="1:13" x14ac:dyDescent="0.35">
      <c r="A246" s="56">
        <v>8470810</v>
      </c>
      <c r="B246" s="56" t="s">
        <v>452</v>
      </c>
      <c r="C246" s="56">
        <v>426610</v>
      </c>
      <c r="D246" s="56" t="s">
        <v>43</v>
      </c>
      <c r="E246" s="56" t="str">
        <f t="shared" si="3"/>
        <v>847.8470810.1.426610.000000.847001.200179</v>
      </c>
      <c r="F246" s="56" t="s">
        <v>21</v>
      </c>
      <c r="G246" s="56">
        <v>847001</v>
      </c>
      <c r="H246" s="56" t="s">
        <v>23</v>
      </c>
      <c r="I246" s="56">
        <v>200179</v>
      </c>
      <c r="J246" s="56" t="s">
        <v>2723</v>
      </c>
      <c r="K246" s="56">
        <v>1</v>
      </c>
      <c r="L246" s="56">
        <v>176730.75</v>
      </c>
      <c r="M246" s="56">
        <v>176730.75</v>
      </c>
    </row>
    <row r="247" spans="1:13" x14ac:dyDescent="0.35">
      <c r="A247" s="56">
        <v>8470810</v>
      </c>
      <c r="B247" s="56" t="s">
        <v>452</v>
      </c>
      <c r="C247" s="56">
        <v>426610</v>
      </c>
      <c r="D247" s="56" t="s">
        <v>43</v>
      </c>
      <c r="E247" s="56" t="str">
        <f t="shared" si="3"/>
        <v>847.8470810.1.426610.000000.847001.200179</v>
      </c>
      <c r="F247" s="56" t="s">
        <v>21</v>
      </c>
      <c r="G247" s="56">
        <v>847001</v>
      </c>
      <c r="H247" s="56" t="s">
        <v>23</v>
      </c>
      <c r="I247" s="56">
        <v>200179</v>
      </c>
      <c r="J247" s="56" t="s">
        <v>2727</v>
      </c>
      <c r="K247" s="56">
        <v>1</v>
      </c>
      <c r="L247" s="56">
        <v>199808.4</v>
      </c>
      <c r="M247" s="56">
        <v>199808.4</v>
      </c>
    </row>
    <row r="248" spans="1:13" x14ac:dyDescent="0.35">
      <c r="A248" s="56">
        <v>8470810</v>
      </c>
      <c r="B248" s="56" t="s">
        <v>452</v>
      </c>
      <c r="C248" s="56">
        <v>426610</v>
      </c>
      <c r="D248" s="56" t="s">
        <v>43</v>
      </c>
      <c r="E248" s="56" t="str">
        <f t="shared" si="3"/>
        <v>847.8470810.1.426610.000000.847001.200179</v>
      </c>
      <c r="F248" s="56" t="s">
        <v>21</v>
      </c>
      <c r="G248" s="56">
        <v>847001</v>
      </c>
      <c r="H248" s="56" t="s">
        <v>23</v>
      </c>
      <c r="I248" s="56">
        <v>200179</v>
      </c>
      <c r="J248" s="56" t="s">
        <v>2730</v>
      </c>
      <c r="K248" s="56">
        <v>1</v>
      </c>
      <c r="L248" s="56">
        <v>122356</v>
      </c>
      <c r="M248" s="56">
        <v>122356</v>
      </c>
    </row>
    <row r="249" spans="1:13" x14ac:dyDescent="0.35">
      <c r="A249" s="56">
        <v>8470810</v>
      </c>
      <c r="B249" s="56" t="s">
        <v>452</v>
      </c>
      <c r="C249" s="56">
        <v>426610</v>
      </c>
      <c r="D249" s="56" t="s">
        <v>43</v>
      </c>
      <c r="E249" s="56" t="str">
        <f t="shared" si="3"/>
        <v>847.8470810.1.426610.000000.847001.200179</v>
      </c>
      <c r="F249" s="56" t="s">
        <v>21</v>
      </c>
      <c r="G249" s="56">
        <v>847001</v>
      </c>
      <c r="H249" s="56" t="s">
        <v>23</v>
      </c>
      <c r="I249" s="56">
        <v>200179</v>
      </c>
      <c r="J249" s="56" t="s">
        <v>2733</v>
      </c>
      <c r="K249" s="56">
        <v>1</v>
      </c>
      <c r="L249" s="56">
        <v>128473.8</v>
      </c>
      <c r="M249" s="56">
        <v>128473.8</v>
      </c>
    </row>
    <row r="250" spans="1:13" x14ac:dyDescent="0.35">
      <c r="A250" s="56">
        <v>8470810</v>
      </c>
      <c r="B250" s="56" t="s">
        <v>452</v>
      </c>
      <c r="C250" s="56">
        <v>426610</v>
      </c>
      <c r="D250" s="56" t="s">
        <v>43</v>
      </c>
      <c r="E250" s="56" t="str">
        <f t="shared" si="3"/>
        <v>847.8470810.1.426610.000000.847001.200179</v>
      </c>
      <c r="F250" s="56" t="s">
        <v>21</v>
      </c>
      <c r="G250" s="56">
        <v>847001</v>
      </c>
      <c r="H250" s="56" t="s">
        <v>23</v>
      </c>
      <c r="I250" s="56">
        <v>200179</v>
      </c>
      <c r="J250" s="56" t="s">
        <v>2735</v>
      </c>
      <c r="K250" s="56">
        <v>1</v>
      </c>
      <c r="L250" s="56">
        <v>89953</v>
      </c>
      <c r="M250" s="56">
        <v>89953</v>
      </c>
    </row>
    <row r="251" spans="1:13" x14ac:dyDescent="0.35">
      <c r="A251" s="56">
        <v>8470810</v>
      </c>
      <c r="B251" s="56" t="s">
        <v>452</v>
      </c>
      <c r="C251" s="56">
        <v>426610</v>
      </c>
      <c r="D251" s="56" t="s">
        <v>43</v>
      </c>
      <c r="E251" s="56" t="str">
        <f t="shared" si="3"/>
        <v>847.8470810.1.426610.000000.847001.200179</v>
      </c>
      <c r="F251" s="56" t="s">
        <v>21</v>
      </c>
      <c r="G251" s="56">
        <v>847001</v>
      </c>
      <c r="H251" s="56" t="s">
        <v>23</v>
      </c>
      <c r="I251" s="56">
        <v>200179</v>
      </c>
      <c r="J251" s="56" t="s">
        <v>2739</v>
      </c>
      <c r="K251" s="56">
        <v>1</v>
      </c>
      <c r="L251" s="56">
        <v>82584.967499999999</v>
      </c>
      <c r="M251" s="56">
        <v>82584.967499999999</v>
      </c>
    </row>
    <row r="252" spans="1:13" x14ac:dyDescent="0.35">
      <c r="A252" s="56">
        <v>8470810</v>
      </c>
      <c r="B252" s="56" t="s">
        <v>452</v>
      </c>
      <c r="C252" s="56">
        <v>426610</v>
      </c>
      <c r="D252" s="56" t="s">
        <v>43</v>
      </c>
      <c r="E252" s="56" t="str">
        <f t="shared" si="3"/>
        <v>847.8470810.1.426610.000000.847001.200179</v>
      </c>
      <c r="F252" s="56" t="s">
        <v>21</v>
      </c>
      <c r="G252" s="56">
        <v>847001</v>
      </c>
      <c r="H252" s="56" t="s">
        <v>23</v>
      </c>
      <c r="I252" s="56">
        <v>200179</v>
      </c>
      <c r="J252" s="56" t="s">
        <v>2741</v>
      </c>
      <c r="K252" s="56">
        <v>1</v>
      </c>
      <c r="L252" s="56">
        <v>42000</v>
      </c>
      <c r="M252" s="56">
        <v>42000</v>
      </c>
    </row>
    <row r="253" spans="1:13" x14ac:dyDescent="0.35">
      <c r="A253" s="56">
        <v>8470810</v>
      </c>
      <c r="B253" s="56" t="s">
        <v>452</v>
      </c>
      <c r="C253" s="56">
        <v>426610</v>
      </c>
      <c r="D253" s="56" t="s">
        <v>43</v>
      </c>
      <c r="E253" s="56" t="str">
        <f t="shared" si="3"/>
        <v>847.8470810.1.426610.000000.847001.200179</v>
      </c>
      <c r="F253" s="56" t="s">
        <v>21</v>
      </c>
      <c r="G253" s="56">
        <v>847001</v>
      </c>
      <c r="H253" s="56" t="s">
        <v>23</v>
      </c>
      <c r="I253" s="56">
        <v>200179</v>
      </c>
      <c r="J253" s="56" t="s">
        <v>2744</v>
      </c>
      <c r="K253" s="56">
        <v>1</v>
      </c>
      <c r="L253" s="56">
        <v>25000</v>
      </c>
      <c r="M253" s="56">
        <v>25000</v>
      </c>
    </row>
    <row r="254" spans="1:13" x14ac:dyDescent="0.35">
      <c r="A254" s="56">
        <v>8470810</v>
      </c>
      <c r="B254" s="56" t="s">
        <v>452</v>
      </c>
      <c r="C254" s="56">
        <v>426610</v>
      </c>
      <c r="D254" s="56" t="s">
        <v>43</v>
      </c>
      <c r="E254" s="56" t="str">
        <f t="shared" si="3"/>
        <v>847.8470810.1.426610.000000.847001.200179</v>
      </c>
      <c r="F254" s="56" t="s">
        <v>21</v>
      </c>
      <c r="G254" s="56">
        <v>847001</v>
      </c>
      <c r="H254" s="56" t="s">
        <v>23</v>
      </c>
      <c r="I254" s="56">
        <v>200179</v>
      </c>
      <c r="J254" s="56" t="s">
        <v>2746</v>
      </c>
      <c r="K254" s="56">
        <v>1</v>
      </c>
      <c r="L254" s="56">
        <v>28949.55</v>
      </c>
      <c r="M254" s="56">
        <v>28949.55</v>
      </c>
    </row>
    <row r="255" spans="1:13" x14ac:dyDescent="0.35">
      <c r="A255" s="56">
        <v>8470810</v>
      </c>
      <c r="B255" s="56" t="s">
        <v>452</v>
      </c>
      <c r="C255" s="56">
        <v>426610</v>
      </c>
      <c r="D255" s="56" t="s">
        <v>43</v>
      </c>
      <c r="E255" s="56" t="str">
        <f t="shared" si="3"/>
        <v>847.8470810.1.426610.000000.847001.200179</v>
      </c>
      <c r="F255" s="56" t="s">
        <v>21</v>
      </c>
      <c r="G255" s="56">
        <v>847001</v>
      </c>
      <c r="H255" s="56" t="s">
        <v>23</v>
      </c>
      <c r="I255" s="56">
        <v>200179</v>
      </c>
      <c r="J255" s="56" t="s">
        <v>2748</v>
      </c>
      <c r="K255" s="56">
        <v>1</v>
      </c>
      <c r="L255" s="56">
        <v>20000</v>
      </c>
      <c r="M255" s="56">
        <v>20000</v>
      </c>
    </row>
    <row r="256" spans="1:13" x14ac:dyDescent="0.35">
      <c r="A256" s="56">
        <v>8470810</v>
      </c>
      <c r="B256" s="56" t="s">
        <v>452</v>
      </c>
      <c r="C256" s="56">
        <v>426610</v>
      </c>
      <c r="D256" s="56" t="s">
        <v>43</v>
      </c>
      <c r="E256" s="56" t="str">
        <f t="shared" si="3"/>
        <v>847.8470810.1.426610.000000.847001.200179</v>
      </c>
      <c r="F256" s="56" t="s">
        <v>21</v>
      </c>
      <c r="G256" s="56">
        <v>847001</v>
      </c>
      <c r="H256" s="56" t="s">
        <v>23</v>
      </c>
      <c r="I256" s="56">
        <v>200179</v>
      </c>
      <c r="J256" s="56" t="s">
        <v>2751</v>
      </c>
      <c r="K256" s="56">
        <v>1</v>
      </c>
      <c r="L256" s="56">
        <v>13282</v>
      </c>
      <c r="M256" s="56">
        <v>13282</v>
      </c>
    </row>
    <row r="257" spans="1:13" x14ac:dyDescent="0.35">
      <c r="A257" s="56">
        <v>8470810</v>
      </c>
      <c r="B257" s="56" t="s">
        <v>452</v>
      </c>
      <c r="C257" s="56">
        <v>426610</v>
      </c>
      <c r="D257" s="56" t="s">
        <v>43</v>
      </c>
      <c r="E257" s="56" t="str">
        <f t="shared" si="3"/>
        <v>847.8470810.1.426610.000000.847001.200179</v>
      </c>
      <c r="F257" s="56" t="s">
        <v>21</v>
      </c>
      <c r="G257" s="56">
        <v>847001</v>
      </c>
      <c r="H257" s="56" t="s">
        <v>23</v>
      </c>
      <c r="I257" s="56">
        <v>200179</v>
      </c>
      <c r="J257" s="56" t="s">
        <v>2753</v>
      </c>
      <c r="K257" s="56">
        <v>1</v>
      </c>
      <c r="L257" s="56">
        <v>11155.2</v>
      </c>
      <c r="M257" s="56">
        <v>11155.2</v>
      </c>
    </row>
    <row r="258" spans="1:13" x14ac:dyDescent="0.35">
      <c r="A258" s="56">
        <v>8470810</v>
      </c>
      <c r="B258" s="56" t="s">
        <v>452</v>
      </c>
      <c r="C258" s="56">
        <v>426610</v>
      </c>
      <c r="D258" s="56" t="s">
        <v>43</v>
      </c>
      <c r="E258" s="56" t="str">
        <f t="shared" ref="E258:E321" si="4">CONCATENATE(847,".",A258,".",1,".",C258,".","000000",".",G258,".",I258)</f>
        <v>847.8470810.1.426610.000000.847001.200179</v>
      </c>
      <c r="F258" s="56" t="s">
        <v>21</v>
      </c>
      <c r="G258" s="56">
        <v>847001</v>
      </c>
      <c r="H258" s="56" t="s">
        <v>23</v>
      </c>
      <c r="I258" s="56">
        <v>200179</v>
      </c>
      <c r="J258" s="56" t="s">
        <v>2755</v>
      </c>
      <c r="K258" s="56">
        <v>1</v>
      </c>
      <c r="L258" s="56">
        <v>10000</v>
      </c>
      <c r="M258" s="56">
        <v>10000</v>
      </c>
    </row>
    <row r="259" spans="1:13" x14ac:dyDescent="0.35">
      <c r="A259" s="56">
        <v>8470810</v>
      </c>
      <c r="B259" s="56" t="s">
        <v>452</v>
      </c>
      <c r="C259" s="56">
        <v>426610</v>
      </c>
      <c r="D259" s="56" t="s">
        <v>43</v>
      </c>
      <c r="E259" s="56" t="str">
        <f t="shared" si="4"/>
        <v>847.8470810.1.426610.000000.847001.200179</v>
      </c>
      <c r="F259" s="56" t="s">
        <v>21</v>
      </c>
      <c r="G259" s="56">
        <v>847001</v>
      </c>
      <c r="H259" s="56" t="s">
        <v>23</v>
      </c>
      <c r="I259" s="56">
        <v>200179</v>
      </c>
      <c r="J259" s="56" t="s">
        <v>2757</v>
      </c>
      <c r="K259" s="56">
        <v>1</v>
      </c>
      <c r="L259" s="56">
        <v>12000</v>
      </c>
      <c r="M259" s="56">
        <v>12000</v>
      </c>
    </row>
    <row r="260" spans="1:13" x14ac:dyDescent="0.35">
      <c r="A260" s="56">
        <v>8470810</v>
      </c>
      <c r="B260" s="56" t="s">
        <v>452</v>
      </c>
      <c r="C260" s="56">
        <v>426610</v>
      </c>
      <c r="D260" s="56" t="s">
        <v>43</v>
      </c>
      <c r="E260" s="56" t="str">
        <f t="shared" si="4"/>
        <v>847.8470810.1.426610.000000.847001.200179</v>
      </c>
      <c r="F260" s="56" t="s">
        <v>21</v>
      </c>
      <c r="G260" s="56">
        <v>847001</v>
      </c>
      <c r="H260" s="56" t="s">
        <v>23</v>
      </c>
      <c r="I260" s="56">
        <v>200179</v>
      </c>
      <c r="J260" s="56" t="s">
        <v>2758</v>
      </c>
      <c r="K260" s="56">
        <v>1</v>
      </c>
      <c r="L260" s="56">
        <v>7052.16</v>
      </c>
      <c r="M260" s="56">
        <v>7052.16</v>
      </c>
    </row>
    <row r="261" spans="1:13" x14ac:dyDescent="0.35">
      <c r="A261" s="56">
        <v>8470810</v>
      </c>
      <c r="B261" s="56" t="s">
        <v>452</v>
      </c>
      <c r="C261" s="56">
        <v>426610</v>
      </c>
      <c r="D261" s="56" t="s">
        <v>43</v>
      </c>
      <c r="E261" s="56" t="str">
        <f t="shared" si="4"/>
        <v>847.8470810.1.426610.000000.847001.200179</v>
      </c>
      <c r="F261" s="56" t="s">
        <v>21</v>
      </c>
      <c r="G261" s="56">
        <v>847001</v>
      </c>
      <c r="H261" s="56" t="s">
        <v>23</v>
      </c>
      <c r="I261" s="56">
        <v>200179</v>
      </c>
      <c r="J261" s="56" t="s">
        <v>2760</v>
      </c>
      <c r="K261" s="56">
        <v>1</v>
      </c>
      <c r="L261" s="56">
        <v>10000</v>
      </c>
      <c r="M261" s="56">
        <v>10000</v>
      </c>
    </row>
    <row r="262" spans="1:13" x14ac:dyDescent="0.35">
      <c r="A262" s="56">
        <v>8470810</v>
      </c>
      <c r="B262" s="56" t="s">
        <v>452</v>
      </c>
      <c r="C262" s="56">
        <v>426610</v>
      </c>
      <c r="D262" s="56" t="s">
        <v>43</v>
      </c>
      <c r="E262" s="56" t="str">
        <f t="shared" si="4"/>
        <v>847.8470810.1.426610.000000.847001.200179</v>
      </c>
      <c r="F262" s="56" t="s">
        <v>21</v>
      </c>
      <c r="G262" s="56">
        <v>847001</v>
      </c>
      <c r="H262" s="56" t="s">
        <v>23</v>
      </c>
      <c r="I262" s="56">
        <v>200179</v>
      </c>
      <c r="J262" s="56" t="s">
        <v>2762</v>
      </c>
      <c r="K262" s="56">
        <v>1</v>
      </c>
      <c r="L262" s="56">
        <v>4000</v>
      </c>
      <c r="M262" s="56">
        <v>4000</v>
      </c>
    </row>
    <row r="263" spans="1:13" x14ac:dyDescent="0.35">
      <c r="A263" s="56">
        <v>8470810</v>
      </c>
      <c r="B263" s="56" t="s">
        <v>452</v>
      </c>
      <c r="C263" s="56">
        <v>426610</v>
      </c>
      <c r="D263" s="56" t="s">
        <v>43</v>
      </c>
      <c r="E263" s="56" t="str">
        <f t="shared" si="4"/>
        <v>847.8470810.1.426610.000000.847001.200179</v>
      </c>
      <c r="F263" s="56" t="s">
        <v>21</v>
      </c>
      <c r="G263" s="56">
        <v>847001</v>
      </c>
      <c r="H263" s="56" t="s">
        <v>23</v>
      </c>
      <c r="I263" s="56">
        <v>200179</v>
      </c>
      <c r="J263" s="56" t="s">
        <v>2764</v>
      </c>
      <c r="K263" s="56">
        <v>1</v>
      </c>
      <c r="L263" s="56">
        <v>25000</v>
      </c>
      <c r="M263" s="56">
        <v>25000</v>
      </c>
    </row>
    <row r="264" spans="1:13" x14ac:dyDescent="0.35">
      <c r="A264" s="56">
        <v>8470810</v>
      </c>
      <c r="B264" s="56" t="s">
        <v>452</v>
      </c>
      <c r="C264" s="56">
        <v>426610</v>
      </c>
      <c r="D264" s="56" t="s">
        <v>43</v>
      </c>
      <c r="E264" s="56" t="str">
        <f t="shared" si="4"/>
        <v>847.8470810.1.426610.000000.847001.200179</v>
      </c>
      <c r="F264" s="56" t="s">
        <v>21</v>
      </c>
      <c r="G264" s="56">
        <v>847001</v>
      </c>
      <c r="H264" s="56" t="s">
        <v>23</v>
      </c>
      <c r="I264" s="56">
        <v>200179</v>
      </c>
      <c r="J264" s="56" t="s">
        <v>2766</v>
      </c>
      <c r="K264" s="56">
        <v>1</v>
      </c>
      <c r="L264" s="56">
        <v>709269.90750000009</v>
      </c>
      <c r="M264" s="56">
        <v>709269.90750000009</v>
      </c>
    </row>
    <row r="265" spans="1:13" x14ac:dyDescent="0.35">
      <c r="A265" s="56">
        <v>8470810</v>
      </c>
      <c r="B265" s="56" t="s">
        <v>452</v>
      </c>
      <c r="C265" s="56">
        <v>426610</v>
      </c>
      <c r="D265" s="56" t="s">
        <v>43</v>
      </c>
      <c r="E265" s="56" t="str">
        <f t="shared" si="4"/>
        <v>847.8470810.1.426610.000000.847001.200179</v>
      </c>
      <c r="F265" s="56" t="s">
        <v>21</v>
      </c>
      <c r="G265" s="56">
        <v>847001</v>
      </c>
      <c r="H265" s="56" t="s">
        <v>23</v>
      </c>
      <c r="I265" s="56">
        <v>200179</v>
      </c>
      <c r="J265" s="56" t="s">
        <v>2768</v>
      </c>
      <c r="K265" s="56">
        <v>1</v>
      </c>
      <c r="L265" s="56">
        <v>522891</v>
      </c>
      <c r="M265" s="56">
        <v>522891</v>
      </c>
    </row>
    <row r="266" spans="1:13" x14ac:dyDescent="0.35">
      <c r="A266" s="56">
        <v>8470810</v>
      </c>
      <c r="B266" s="56" t="s">
        <v>452</v>
      </c>
      <c r="C266" s="56">
        <v>426610</v>
      </c>
      <c r="D266" s="56" t="s">
        <v>43</v>
      </c>
      <c r="E266" s="56" t="str">
        <f t="shared" si="4"/>
        <v>847.8470810.1.426610.000000.847001.200179</v>
      </c>
      <c r="F266" s="56" t="s">
        <v>21</v>
      </c>
      <c r="G266" s="56">
        <v>847001</v>
      </c>
      <c r="H266" s="56" t="s">
        <v>23</v>
      </c>
      <c r="I266" s="56">
        <v>200179</v>
      </c>
      <c r="J266" s="56" t="s">
        <v>2770</v>
      </c>
      <c r="K266" s="56">
        <v>1</v>
      </c>
      <c r="L266" s="56">
        <v>437692.5</v>
      </c>
      <c r="M266" s="56">
        <v>437692.5</v>
      </c>
    </row>
    <row r="267" spans="1:13" x14ac:dyDescent="0.35">
      <c r="A267" s="56">
        <v>8470810</v>
      </c>
      <c r="B267" s="56" t="s">
        <v>452</v>
      </c>
      <c r="C267" s="56">
        <v>426610</v>
      </c>
      <c r="D267" s="56" t="s">
        <v>43</v>
      </c>
      <c r="E267" s="56" t="str">
        <f t="shared" si="4"/>
        <v>847.8470810.1.426610.000000.847001.200179</v>
      </c>
      <c r="F267" s="56" t="s">
        <v>21</v>
      </c>
      <c r="G267" s="56">
        <v>847001</v>
      </c>
      <c r="H267" s="56" t="s">
        <v>23</v>
      </c>
      <c r="I267" s="56">
        <v>200179</v>
      </c>
      <c r="J267" s="56" t="s">
        <v>2772</v>
      </c>
      <c r="K267" s="56">
        <v>1</v>
      </c>
      <c r="L267" s="56">
        <v>362049.94</v>
      </c>
      <c r="M267" s="56">
        <v>362049.94</v>
      </c>
    </row>
    <row r="268" spans="1:13" x14ac:dyDescent="0.35">
      <c r="A268" s="56">
        <v>8470810</v>
      </c>
      <c r="B268" s="56" t="s">
        <v>452</v>
      </c>
      <c r="C268" s="56">
        <v>426610</v>
      </c>
      <c r="D268" s="56" t="s">
        <v>43</v>
      </c>
      <c r="E268" s="56" t="str">
        <f t="shared" si="4"/>
        <v>847.8470810.1.426610.000000.847001.200179</v>
      </c>
      <c r="F268" s="56" t="s">
        <v>21</v>
      </c>
      <c r="G268" s="56">
        <v>847001</v>
      </c>
      <c r="H268" s="56" t="s">
        <v>23</v>
      </c>
      <c r="I268" s="56">
        <v>200179</v>
      </c>
      <c r="J268" s="56" t="s">
        <v>2774</v>
      </c>
      <c r="K268" s="56">
        <v>1</v>
      </c>
      <c r="L268" s="56">
        <v>252516.08550000002</v>
      </c>
      <c r="M268" s="56">
        <v>252516.08550000002</v>
      </c>
    </row>
    <row r="269" spans="1:13" x14ac:dyDescent="0.35">
      <c r="A269" s="56">
        <v>8470810</v>
      </c>
      <c r="B269" s="56" t="s">
        <v>452</v>
      </c>
      <c r="C269" s="56">
        <v>426610</v>
      </c>
      <c r="D269" s="56" t="s">
        <v>43</v>
      </c>
      <c r="E269" s="56" t="str">
        <f t="shared" si="4"/>
        <v>847.8470810.1.426610.000000.847001.200179</v>
      </c>
      <c r="F269" s="56" t="s">
        <v>21</v>
      </c>
      <c r="G269" s="56">
        <v>847001</v>
      </c>
      <c r="H269" s="56" t="s">
        <v>23</v>
      </c>
      <c r="I269" s="56">
        <v>200179</v>
      </c>
      <c r="J269" s="56" t="s">
        <v>2776</v>
      </c>
      <c r="K269" s="56">
        <v>1</v>
      </c>
      <c r="L269" s="56">
        <v>185361.75599999999</v>
      </c>
      <c r="M269" s="56">
        <v>185361.75599999999</v>
      </c>
    </row>
    <row r="270" spans="1:13" x14ac:dyDescent="0.35">
      <c r="A270" s="56">
        <v>8470810</v>
      </c>
      <c r="B270" s="56" t="s">
        <v>452</v>
      </c>
      <c r="C270" s="56">
        <v>426610</v>
      </c>
      <c r="D270" s="56" t="s">
        <v>43</v>
      </c>
      <c r="E270" s="56" t="str">
        <f t="shared" si="4"/>
        <v>847.8470810.1.426610.000000.847001.200179</v>
      </c>
      <c r="F270" s="56" t="s">
        <v>21</v>
      </c>
      <c r="G270" s="56">
        <v>847001</v>
      </c>
      <c r="H270" s="56" t="s">
        <v>23</v>
      </c>
      <c r="I270" s="56">
        <v>200179</v>
      </c>
      <c r="J270" s="56" t="s">
        <v>2778</v>
      </c>
      <c r="K270" s="56">
        <v>1</v>
      </c>
      <c r="L270" s="56">
        <v>294055</v>
      </c>
      <c r="M270" s="56">
        <v>294055</v>
      </c>
    </row>
    <row r="271" spans="1:13" x14ac:dyDescent="0.35">
      <c r="A271" s="56">
        <v>8470810</v>
      </c>
      <c r="B271" s="56" t="s">
        <v>452</v>
      </c>
      <c r="C271" s="56">
        <v>426610</v>
      </c>
      <c r="D271" s="56" t="s">
        <v>43</v>
      </c>
      <c r="E271" s="56" t="str">
        <f t="shared" si="4"/>
        <v>847.8470810.1.426610.000000.847001.200179</v>
      </c>
      <c r="F271" s="56" t="s">
        <v>21</v>
      </c>
      <c r="G271" s="56">
        <v>847001</v>
      </c>
      <c r="H271" s="56" t="s">
        <v>23</v>
      </c>
      <c r="I271" s="56">
        <v>200179</v>
      </c>
      <c r="J271" s="56" t="s">
        <v>2780</v>
      </c>
      <c r="K271" s="56">
        <v>1</v>
      </c>
      <c r="L271" s="56">
        <v>84000</v>
      </c>
      <c r="M271" s="56">
        <v>84000</v>
      </c>
    </row>
    <row r="272" spans="1:13" x14ac:dyDescent="0.35">
      <c r="A272" s="56">
        <v>8470810</v>
      </c>
      <c r="B272" s="56" t="s">
        <v>452</v>
      </c>
      <c r="C272" s="56">
        <v>426610</v>
      </c>
      <c r="D272" s="56" t="s">
        <v>43</v>
      </c>
      <c r="E272" s="56" t="str">
        <f t="shared" si="4"/>
        <v>847.8470810.1.426610.000000.847001.200179</v>
      </c>
      <c r="F272" s="56" t="s">
        <v>21</v>
      </c>
      <c r="G272" s="56">
        <v>847001</v>
      </c>
      <c r="H272" s="56" t="s">
        <v>23</v>
      </c>
      <c r="I272" s="56">
        <v>200179</v>
      </c>
      <c r="J272" s="56" t="s">
        <v>2782</v>
      </c>
      <c r="K272" s="56">
        <v>1</v>
      </c>
      <c r="L272" s="56">
        <v>76090.875</v>
      </c>
      <c r="M272" s="56">
        <v>76090.875</v>
      </c>
    </row>
    <row r="273" spans="1:13" x14ac:dyDescent="0.35">
      <c r="A273" s="56">
        <v>8470810</v>
      </c>
      <c r="B273" s="56" t="s">
        <v>452</v>
      </c>
      <c r="C273" s="56">
        <v>426610</v>
      </c>
      <c r="D273" s="56" t="s">
        <v>43</v>
      </c>
      <c r="E273" s="56" t="str">
        <f t="shared" si="4"/>
        <v>847.8470810.1.426610.000000.847001.200179</v>
      </c>
      <c r="F273" s="56" t="s">
        <v>21</v>
      </c>
      <c r="G273" s="56">
        <v>847001</v>
      </c>
      <c r="H273" s="56" t="s">
        <v>23</v>
      </c>
      <c r="I273" s="56">
        <v>200179</v>
      </c>
      <c r="J273" s="56" t="s">
        <v>2784</v>
      </c>
      <c r="K273" s="56">
        <v>1</v>
      </c>
      <c r="L273" s="56">
        <v>64300</v>
      </c>
      <c r="M273" s="56">
        <v>64300</v>
      </c>
    </row>
    <row r="274" spans="1:13" x14ac:dyDescent="0.35">
      <c r="A274" s="56">
        <v>8470810</v>
      </c>
      <c r="B274" s="56" t="s">
        <v>452</v>
      </c>
      <c r="C274" s="56">
        <v>426610</v>
      </c>
      <c r="D274" s="56" t="s">
        <v>43</v>
      </c>
      <c r="E274" s="56" t="str">
        <f t="shared" si="4"/>
        <v>847.8470810.1.426610.000000.847001.200179</v>
      </c>
      <c r="F274" s="56" t="s">
        <v>21</v>
      </c>
      <c r="G274" s="56">
        <v>847001</v>
      </c>
      <c r="H274" s="56" t="s">
        <v>23</v>
      </c>
      <c r="I274" s="56">
        <v>200179</v>
      </c>
      <c r="J274" s="56" t="s">
        <v>2786</v>
      </c>
      <c r="K274" s="56">
        <v>1</v>
      </c>
      <c r="L274" s="56">
        <v>72870.851999999999</v>
      </c>
      <c r="M274" s="56">
        <v>72870.851999999999</v>
      </c>
    </row>
    <row r="275" spans="1:13" x14ac:dyDescent="0.35">
      <c r="A275" s="56">
        <v>8470810</v>
      </c>
      <c r="B275" s="56" t="s">
        <v>452</v>
      </c>
      <c r="C275" s="56">
        <v>426610</v>
      </c>
      <c r="D275" s="56" t="s">
        <v>43</v>
      </c>
      <c r="E275" s="56" t="str">
        <f t="shared" si="4"/>
        <v>847.8470810.1.426610.000000.847001.200179</v>
      </c>
      <c r="F275" s="56" t="s">
        <v>21</v>
      </c>
      <c r="G275" s="56">
        <v>847001</v>
      </c>
      <c r="H275" s="56" t="s">
        <v>23</v>
      </c>
      <c r="I275" s="56">
        <v>200179</v>
      </c>
      <c r="J275" s="56" t="s">
        <v>2788</v>
      </c>
      <c r="K275" s="56">
        <v>1</v>
      </c>
      <c r="L275" s="56">
        <v>51518.25</v>
      </c>
      <c r="M275" s="56">
        <v>51518.25</v>
      </c>
    </row>
    <row r="276" spans="1:13" x14ac:dyDescent="0.35">
      <c r="A276" s="56">
        <v>8470810</v>
      </c>
      <c r="B276" s="56" t="s">
        <v>452</v>
      </c>
      <c r="C276" s="56">
        <v>426610</v>
      </c>
      <c r="D276" s="56" t="s">
        <v>43</v>
      </c>
      <c r="E276" s="56" t="str">
        <f t="shared" si="4"/>
        <v>847.8470810.1.426610.000000.847001.200179</v>
      </c>
      <c r="F276" s="56" t="s">
        <v>21</v>
      </c>
      <c r="G276" s="56">
        <v>847001</v>
      </c>
      <c r="H276" s="56" t="s">
        <v>23</v>
      </c>
      <c r="I276" s="56">
        <v>200179</v>
      </c>
      <c r="J276" s="56" t="s">
        <v>2790</v>
      </c>
      <c r="K276" s="56">
        <v>1</v>
      </c>
      <c r="L276" s="56">
        <v>38640</v>
      </c>
      <c r="M276" s="56">
        <v>38640</v>
      </c>
    </row>
    <row r="277" spans="1:13" x14ac:dyDescent="0.35">
      <c r="A277" s="56">
        <v>8470810</v>
      </c>
      <c r="B277" s="56" t="s">
        <v>452</v>
      </c>
      <c r="C277" s="56">
        <v>426610</v>
      </c>
      <c r="D277" s="56" t="s">
        <v>43</v>
      </c>
      <c r="E277" s="56" t="str">
        <f t="shared" si="4"/>
        <v>847.8470810.1.426610.000000.847001.200179</v>
      </c>
      <c r="F277" s="56" t="s">
        <v>21</v>
      </c>
      <c r="G277" s="56">
        <v>847001</v>
      </c>
      <c r="H277" s="56" t="s">
        <v>23</v>
      </c>
      <c r="I277" s="56">
        <v>200179</v>
      </c>
      <c r="J277" s="56" t="s">
        <v>2792</v>
      </c>
      <c r="K277" s="56">
        <v>1</v>
      </c>
      <c r="L277" s="56">
        <v>20000</v>
      </c>
      <c r="M277" s="56">
        <v>20000</v>
      </c>
    </row>
    <row r="278" spans="1:13" x14ac:dyDescent="0.35">
      <c r="A278" s="56">
        <v>8470810</v>
      </c>
      <c r="B278" s="56" t="s">
        <v>452</v>
      </c>
      <c r="C278" s="56">
        <v>426610</v>
      </c>
      <c r="D278" s="56" t="s">
        <v>43</v>
      </c>
      <c r="E278" s="56" t="str">
        <f t="shared" si="4"/>
        <v>847.8470810.1.426610.000000.847001.200179</v>
      </c>
      <c r="F278" s="56" t="s">
        <v>21</v>
      </c>
      <c r="G278" s="56">
        <v>847001</v>
      </c>
      <c r="H278" s="56" t="s">
        <v>23</v>
      </c>
      <c r="I278" s="56">
        <v>200179</v>
      </c>
      <c r="J278" s="56" t="s">
        <v>2794</v>
      </c>
      <c r="K278" s="56">
        <v>1</v>
      </c>
      <c r="L278" s="56">
        <v>13000</v>
      </c>
      <c r="M278" s="56">
        <v>13000</v>
      </c>
    </row>
    <row r="279" spans="1:13" x14ac:dyDescent="0.35">
      <c r="A279" s="56">
        <v>8470810</v>
      </c>
      <c r="B279" s="56" t="s">
        <v>452</v>
      </c>
      <c r="C279" s="56">
        <v>426610</v>
      </c>
      <c r="D279" s="56" t="s">
        <v>43</v>
      </c>
      <c r="E279" s="56" t="str">
        <f t="shared" si="4"/>
        <v>847.8470810.1.426610.000000.847001.200179</v>
      </c>
      <c r="F279" s="56" t="s">
        <v>21</v>
      </c>
      <c r="G279" s="56">
        <v>847001</v>
      </c>
      <c r="H279" s="56" t="s">
        <v>23</v>
      </c>
      <c r="I279" s="56">
        <v>200179</v>
      </c>
      <c r="J279" s="56" t="s">
        <v>2796</v>
      </c>
      <c r="K279" s="56">
        <v>1</v>
      </c>
      <c r="L279" s="56">
        <v>14045.85</v>
      </c>
      <c r="M279" s="56">
        <v>14045.85</v>
      </c>
    </row>
    <row r="280" spans="1:13" x14ac:dyDescent="0.35">
      <c r="A280" s="56">
        <v>8470810</v>
      </c>
      <c r="B280" s="56" t="s">
        <v>452</v>
      </c>
      <c r="C280" s="56">
        <v>426610</v>
      </c>
      <c r="D280" s="56" t="s">
        <v>43</v>
      </c>
      <c r="E280" s="56" t="str">
        <f t="shared" si="4"/>
        <v>847.8470810.1.426610.000000.847001.200179</v>
      </c>
      <c r="F280" s="56" t="s">
        <v>21</v>
      </c>
      <c r="G280" s="56">
        <v>847001</v>
      </c>
      <c r="H280" s="56" t="s">
        <v>23</v>
      </c>
      <c r="I280" s="56">
        <v>200179</v>
      </c>
      <c r="J280" s="56" t="s">
        <v>2798</v>
      </c>
      <c r="K280" s="56">
        <v>1</v>
      </c>
      <c r="L280" s="56">
        <v>10000</v>
      </c>
      <c r="M280" s="56">
        <v>10000</v>
      </c>
    </row>
    <row r="281" spans="1:13" x14ac:dyDescent="0.35">
      <c r="A281" s="56">
        <v>8470810</v>
      </c>
      <c r="B281" s="56" t="s">
        <v>452</v>
      </c>
      <c r="C281" s="56">
        <v>426610</v>
      </c>
      <c r="D281" s="56" t="s">
        <v>43</v>
      </c>
      <c r="E281" s="56" t="str">
        <f t="shared" si="4"/>
        <v>847.8470810.1.426610.000000.847001.200179</v>
      </c>
      <c r="F281" s="56" t="s">
        <v>21</v>
      </c>
      <c r="G281" s="56">
        <v>847001</v>
      </c>
      <c r="H281" s="56" t="s">
        <v>23</v>
      </c>
      <c r="I281" s="56">
        <v>200179</v>
      </c>
      <c r="J281" s="56" t="s">
        <v>2800</v>
      </c>
      <c r="K281" s="56">
        <v>1</v>
      </c>
      <c r="L281" s="56">
        <v>250000</v>
      </c>
      <c r="M281" s="56">
        <v>250000</v>
      </c>
    </row>
    <row r="282" spans="1:13" x14ac:dyDescent="0.35">
      <c r="A282" s="56">
        <v>8470810</v>
      </c>
      <c r="B282" s="56" t="s">
        <v>452</v>
      </c>
      <c r="C282" s="56">
        <v>426610</v>
      </c>
      <c r="D282" s="56" t="s">
        <v>43</v>
      </c>
      <c r="E282" s="56" t="str">
        <f t="shared" si="4"/>
        <v>847.8470810.1.426610.000000.847001.200179</v>
      </c>
      <c r="F282" s="56" t="s">
        <v>21</v>
      </c>
      <c r="G282" s="56">
        <v>847001</v>
      </c>
      <c r="H282" s="56" t="s">
        <v>23</v>
      </c>
      <c r="I282" s="56">
        <v>200179</v>
      </c>
      <c r="J282" s="56" t="s">
        <v>2802</v>
      </c>
      <c r="K282" s="56">
        <v>1</v>
      </c>
      <c r="L282" s="56">
        <v>35000</v>
      </c>
      <c r="M282" s="56">
        <v>35000</v>
      </c>
    </row>
    <row r="283" spans="1:13" x14ac:dyDescent="0.35">
      <c r="A283" s="56">
        <v>8470810</v>
      </c>
      <c r="B283" s="56" t="s">
        <v>452</v>
      </c>
      <c r="C283" s="56">
        <v>426610</v>
      </c>
      <c r="D283" s="56" t="s">
        <v>43</v>
      </c>
      <c r="E283" s="56" t="str">
        <f t="shared" si="4"/>
        <v>847.8470810.1.426610.000000.847001.200179</v>
      </c>
      <c r="F283" s="56" t="s">
        <v>21</v>
      </c>
      <c r="G283" s="56">
        <v>847001</v>
      </c>
      <c r="H283" s="56" t="s">
        <v>23</v>
      </c>
      <c r="I283" s="56">
        <v>200179</v>
      </c>
      <c r="J283" s="56" t="s">
        <v>2804</v>
      </c>
      <c r="K283" s="56">
        <v>1</v>
      </c>
      <c r="L283" s="56">
        <v>4400</v>
      </c>
      <c r="M283" s="56">
        <v>4400</v>
      </c>
    </row>
    <row r="284" spans="1:13" x14ac:dyDescent="0.35">
      <c r="A284" s="56">
        <v>8470810</v>
      </c>
      <c r="B284" s="56" t="s">
        <v>452</v>
      </c>
      <c r="C284" s="56">
        <v>426610</v>
      </c>
      <c r="D284" s="56" t="s">
        <v>43</v>
      </c>
      <c r="E284" s="56" t="str">
        <f t="shared" si="4"/>
        <v>847.8470810.1.426610.000000.847001.200179</v>
      </c>
      <c r="F284" s="56" t="s">
        <v>21</v>
      </c>
      <c r="G284" s="56">
        <v>847001</v>
      </c>
      <c r="H284" s="56" t="s">
        <v>23</v>
      </c>
      <c r="I284" s="56">
        <v>200179</v>
      </c>
      <c r="J284" s="56" t="s">
        <v>2806</v>
      </c>
      <c r="K284" s="56">
        <v>1</v>
      </c>
      <c r="L284" s="56">
        <v>90000</v>
      </c>
      <c r="M284" s="56">
        <v>90000</v>
      </c>
    </row>
    <row r="285" spans="1:13" x14ac:dyDescent="0.35">
      <c r="A285" s="56">
        <v>8470810</v>
      </c>
      <c r="B285" s="56" t="s">
        <v>452</v>
      </c>
      <c r="C285" s="56">
        <v>427810</v>
      </c>
      <c r="D285" s="56" t="s">
        <v>459</v>
      </c>
      <c r="E285" s="56" t="str">
        <f t="shared" si="4"/>
        <v>847.8470810.1.427810.000000.847001.200179</v>
      </c>
      <c r="F285" s="56" t="s">
        <v>21</v>
      </c>
      <c r="G285" s="56">
        <v>847001</v>
      </c>
      <c r="H285" s="56" t="s">
        <v>23</v>
      </c>
      <c r="I285" s="56">
        <v>200179</v>
      </c>
      <c r="J285" s="56" t="s">
        <v>2809</v>
      </c>
      <c r="K285" s="56">
        <v>1</v>
      </c>
      <c r="L285" s="56">
        <v>780000</v>
      </c>
      <c r="M285" s="56">
        <v>780000</v>
      </c>
    </row>
    <row r="286" spans="1:13" x14ac:dyDescent="0.35">
      <c r="A286" s="56">
        <v>8470810</v>
      </c>
      <c r="B286" s="56" t="s">
        <v>452</v>
      </c>
      <c r="C286" s="56">
        <v>427810</v>
      </c>
      <c r="D286" s="56" t="s">
        <v>459</v>
      </c>
      <c r="E286" s="56" t="str">
        <f t="shared" si="4"/>
        <v>847.8470810.1.427810.000000.847001.200179</v>
      </c>
      <c r="F286" s="56" t="s">
        <v>21</v>
      </c>
      <c r="G286" s="56">
        <v>847001</v>
      </c>
      <c r="H286" s="56" t="s">
        <v>23</v>
      </c>
      <c r="I286" s="56">
        <v>200179</v>
      </c>
      <c r="J286" s="56" t="s">
        <v>2812</v>
      </c>
      <c r="K286" s="56">
        <v>1</v>
      </c>
      <c r="L286" s="56">
        <v>20000</v>
      </c>
      <c r="M286" s="56">
        <v>20000</v>
      </c>
    </row>
    <row r="287" spans="1:13" x14ac:dyDescent="0.35">
      <c r="A287" s="56">
        <v>8470810</v>
      </c>
      <c r="B287" s="56" t="s">
        <v>452</v>
      </c>
      <c r="C287" s="56">
        <v>427850</v>
      </c>
      <c r="D287" s="56" t="s">
        <v>462</v>
      </c>
      <c r="E287" s="56" t="str">
        <f t="shared" si="4"/>
        <v>847.8470810.1.427850.000000.847001.200179</v>
      </c>
      <c r="F287" s="56" t="s">
        <v>21</v>
      </c>
      <c r="G287" s="56">
        <v>847001</v>
      </c>
      <c r="H287" s="56" t="s">
        <v>23</v>
      </c>
      <c r="I287" s="56">
        <v>200179</v>
      </c>
      <c r="J287" s="56" t="s">
        <v>2814</v>
      </c>
      <c r="K287" s="56">
        <v>1</v>
      </c>
      <c r="L287" s="56">
        <v>1802028</v>
      </c>
      <c r="M287" s="56">
        <v>1802028</v>
      </c>
    </row>
    <row r="288" spans="1:13" x14ac:dyDescent="0.35">
      <c r="A288" s="56">
        <v>8470810</v>
      </c>
      <c r="B288" s="56" t="s">
        <v>452</v>
      </c>
      <c r="C288" s="56">
        <v>427850</v>
      </c>
      <c r="D288" s="56" t="s">
        <v>462</v>
      </c>
      <c r="E288" s="56" t="str">
        <f t="shared" si="4"/>
        <v>847.8470810.1.427850.000000.847001.200179</v>
      </c>
      <c r="F288" s="56" t="s">
        <v>21</v>
      </c>
      <c r="G288" s="56">
        <v>847001</v>
      </c>
      <c r="H288" s="56" t="s">
        <v>23</v>
      </c>
      <c r="I288" s="56">
        <v>200179</v>
      </c>
      <c r="J288" s="56" t="s">
        <v>2817</v>
      </c>
      <c r="K288" s="56">
        <v>1</v>
      </c>
      <c r="L288" s="56">
        <v>216000</v>
      </c>
      <c r="M288" s="56">
        <v>216000</v>
      </c>
    </row>
    <row r="289" spans="1:13" x14ac:dyDescent="0.35">
      <c r="A289" s="56">
        <v>8470810</v>
      </c>
      <c r="B289" s="56" t="s">
        <v>452</v>
      </c>
      <c r="C289" s="56">
        <v>427850</v>
      </c>
      <c r="D289" s="56" t="s">
        <v>462</v>
      </c>
      <c r="E289" s="56" t="str">
        <f t="shared" si="4"/>
        <v>847.8470810.1.427850.000000.847001.200179</v>
      </c>
      <c r="F289" s="56" t="s">
        <v>21</v>
      </c>
      <c r="G289" s="56">
        <v>847001</v>
      </c>
      <c r="H289" s="56" t="s">
        <v>23</v>
      </c>
      <c r="I289" s="56">
        <v>200179</v>
      </c>
      <c r="J289" s="56" t="s">
        <v>2819</v>
      </c>
      <c r="K289" s="56">
        <v>1</v>
      </c>
      <c r="L289" s="56">
        <v>600000</v>
      </c>
      <c r="M289" s="56">
        <v>600000</v>
      </c>
    </row>
    <row r="290" spans="1:13" x14ac:dyDescent="0.35">
      <c r="A290" s="56">
        <v>8470810</v>
      </c>
      <c r="B290" s="56" t="s">
        <v>452</v>
      </c>
      <c r="C290" s="56">
        <v>428090</v>
      </c>
      <c r="D290" s="56" t="s">
        <v>52</v>
      </c>
      <c r="E290" s="56" t="str">
        <f t="shared" si="4"/>
        <v>847.8470810.1.428090.000000.847001.200179</v>
      </c>
      <c r="F290" s="56" t="s">
        <v>21</v>
      </c>
      <c r="G290" s="56">
        <v>847001</v>
      </c>
      <c r="H290" s="56" t="s">
        <v>23</v>
      </c>
      <c r="I290" s="56">
        <v>200179</v>
      </c>
      <c r="J290" s="56" t="s">
        <v>2821</v>
      </c>
      <c r="K290" s="56">
        <v>1</v>
      </c>
      <c r="L290" s="56">
        <v>11500</v>
      </c>
      <c r="M290" s="56">
        <v>11500</v>
      </c>
    </row>
    <row r="291" spans="1:13" x14ac:dyDescent="0.35">
      <c r="A291" s="56">
        <v>8470810</v>
      </c>
      <c r="B291" s="56" t="s">
        <v>452</v>
      </c>
      <c r="C291" s="56">
        <v>430230</v>
      </c>
      <c r="D291" s="56" t="s">
        <v>467</v>
      </c>
      <c r="E291" s="56" t="str">
        <f t="shared" si="4"/>
        <v>847.8470810.1.430230.000000.847001.200179</v>
      </c>
      <c r="F291" s="56" t="s">
        <v>21</v>
      </c>
      <c r="G291" s="56">
        <v>847001</v>
      </c>
      <c r="H291" s="56" t="s">
        <v>23</v>
      </c>
      <c r="I291" s="56">
        <v>200179</v>
      </c>
      <c r="J291" s="56" t="s">
        <v>2826</v>
      </c>
      <c r="K291" s="56">
        <v>1</v>
      </c>
      <c r="L291" s="56">
        <v>414867</v>
      </c>
      <c r="M291" s="56">
        <v>414867</v>
      </c>
    </row>
    <row r="292" spans="1:13" x14ac:dyDescent="0.35">
      <c r="A292" s="56">
        <v>8470810</v>
      </c>
      <c r="B292" s="56" t="s">
        <v>452</v>
      </c>
      <c r="C292" s="56">
        <v>430230</v>
      </c>
      <c r="D292" s="56" t="s">
        <v>467</v>
      </c>
      <c r="E292" s="56" t="str">
        <f t="shared" si="4"/>
        <v>847.8470810.1.430230.000000.847001.200179</v>
      </c>
      <c r="F292" s="56" t="s">
        <v>21</v>
      </c>
      <c r="G292" s="56">
        <v>847001</v>
      </c>
      <c r="H292" s="56" t="s">
        <v>23</v>
      </c>
      <c r="I292" s="56">
        <v>200179</v>
      </c>
      <c r="J292" s="56" t="s">
        <v>2829</v>
      </c>
      <c r="K292" s="56">
        <v>1</v>
      </c>
      <c r="L292" s="56">
        <v>310050</v>
      </c>
      <c r="M292" s="56">
        <v>310050</v>
      </c>
    </row>
    <row r="293" spans="1:13" x14ac:dyDescent="0.35">
      <c r="A293" s="56">
        <v>8470810</v>
      </c>
      <c r="B293" s="56" t="s">
        <v>452</v>
      </c>
      <c r="C293" s="56">
        <v>430230</v>
      </c>
      <c r="D293" s="56" t="s">
        <v>467</v>
      </c>
      <c r="E293" s="56" t="str">
        <f t="shared" si="4"/>
        <v>847.8470810.1.430230.000000.847001.200179</v>
      </c>
      <c r="F293" s="56" t="s">
        <v>21</v>
      </c>
      <c r="G293" s="56">
        <v>847001</v>
      </c>
      <c r="H293" s="56" t="s">
        <v>23</v>
      </c>
      <c r="I293" s="56">
        <v>200179</v>
      </c>
      <c r="J293" s="56" t="s">
        <v>2831</v>
      </c>
      <c r="K293" s="56">
        <v>1</v>
      </c>
      <c r="L293" s="56">
        <v>296400</v>
      </c>
      <c r="M293" s="56">
        <v>296400</v>
      </c>
    </row>
    <row r="294" spans="1:13" x14ac:dyDescent="0.35">
      <c r="A294" s="56">
        <v>8470810</v>
      </c>
      <c r="B294" s="56" t="s">
        <v>452</v>
      </c>
      <c r="C294" s="56">
        <v>432205</v>
      </c>
      <c r="D294" s="56" t="s">
        <v>470</v>
      </c>
      <c r="E294" s="56" t="str">
        <f t="shared" si="4"/>
        <v>847.8470810.1.432205.000000.847001.200179</v>
      </c>
      <c r="F294" s="56" t="s">
        <v>21</v>
      </c>
      <c r="G294" s="56">
        <v>847001</v>
      </c>
      <c r="H294" s="56" t="s">
        <v>23</v>
      </c>
      <c r="I294" s="56">
        <v>200179</v>
      </c>
      <c r="J294" s="56" t="s">
        <v>2836</v>
      </c>
      <c r="K294" s="56">
        <v>1</v>
      </c>
      <c r="L294" s="56">
        <v>300000</v>
      </c>
      <c r="M294" s="56">
        <v>300000</v>
      </c>
    </row>
    <row r="295" spans="1:13" x14ac:dyDescent="0.35">
      <c r="A295" s="56">
        <v>8470810</v>
      </c>
      <c r="B295" s="56" t="s">
        <v>452</v>
      </c>
      <c r="C295" s="56">
        <v>432205</v>
      </c>
      <c r="D295" s="56" t="s">
        <v>470</v>
      </c>
      <c r="E295" s="56" t="str">
        <f t="shared" si="4"/>
        <v>847.8470810.1.432205.000000.847001.200179</v>
      </c>
      <c r="F295" s="56" t="s">
        <v>21</v>
      </c>
      <c r="G295" s="56">
        <v>847001</v>
      </c>
      <c r="H295" s="56" t="s">
        <v>23</v>
      </c>
      <c r="I295" s="56">
        <v>200179</v>
      </c>
      <c r="J295" s="56" t="s">
        <v>2839</v>
      </c>
      <c r="K295" s="56">
        <v>1</v>
      </c>
      <c r="L295" s="56">
        <v>255000</v>
      </c>
      <c r="M295" s="56">
        <v>255000</v>
      </c>
    </row>
    <row r="296" spans="1:13" x14ac:dyDescent="0.35">
      <c r="A296" s="56">
        <v>8470810</v>
      </c>
      <c r="B296" s="56" t="s">
        <v>452</v>
      </c>
      <c r="C296" s="56">
        <v>432205</v>
      </c>
      <c r="D296" s="56" t="s">
        <v>470</v>
      </c>
      <c r="E296" s="56" t="str">
        <f t="shared" si="4"/>
        <v>847.8470810.1.432205.000000.847001.200179</v>
      </c>
      <c r="F296" s="56" t="s">
        <v>21</v>
      </c>
      <c r="G296" s="56">
        <v>847001</v>
      </c>
      <c r="H296" s="56" t="s">
        <v>23</v>
      </c>
      <c r="I296" s="56">
        <v>200179</v>
      </c>
      <c r="J296" s="56" t="s">
        <v>2842</v>
      </c>
      <c r="K296" s="56">
        <v>1</v>
      </c>
      <c r="L296" s="56">
        <v>400000</v>
      </c>
      <c r="M296" s="56">
        <v>400000</v>
      </c>
    </row>
    <row r="297" spans="1:13" x14ac:dyDescent="0.35">
      <c r="A297" s="56">
        <v>8470810</v>
      </c>
      <c r="B297" s="56" t="s">
        <v>452</v>
      </c>
      <c r="C297" s="56">
        <v>432205</v>
      </c>
      <c r="D297" s="56" t="s">
        <v>470</v>
      </c>
      <c r="E297" s="56" t="str">
        <f t="shared" si="4"/>
        <v>847.8470810.1.432205.000000.847001.200179</v>
      </c>
      <c r="F297" s="56" t="s">
        <v>21</v>
      </c>
      <c r="G297" s="56">
        <v>847001</v>
      </c>
      <c r="H297" s="56" t="s">
        <v>23</v>
      </c>
      <c r="I297" s="56">
        <v>200179</v>
      </c>
      <c r="J297" s="56" t="s">
        <v>2845</v>
      </c>
      <c r="K297" s="56">
        <v>1</v>
      </c>
      <c r="L297" s="56">
        <v>370000</v>
      </c>
      <c r="M297" s="56">
        <v>370000</v>
      </c>
    </row>
    <row r="298" spans="1:13" x14ac:dyDescent="0.35">
      <c r="A298" s="56">
        <v>8470810</v>
      </c>
      <c r="B298" s="56" t="s">
        <v>452</v>
      </c>
      <c r="C298" s="56">
        <v>432205</v>
      </c>
      <c r="D298" s="56" t="s">
        <v>470</v>
      </c>
      <c r="E298" s="56" t="str">
        <f t="shared" si="4"/>
        <v>847.8470810.1.432205.000000.847001.200179</v>
      </c>
      <c r="F298" s="56" t="s">
        <v>21</v>
      </c>
      <c r="G298" s="56">
        <v>847001</v>
      </c>
      <c r="H298" s="56" t="s">
        <v>23</v>
      </c>
      <c r="I298" s="56">
        <v>200179</v>
      </c>
      <c r="J298" s="56" t="s">
        <v>2848</v>
      </c>
      <c r="K298" s="56">
        <v>1</v>
      </c>
      <c r="L298" s="56">
        <v>150000</v>
      </c>
      <c r="M298" s="56">
        <v>150000</v>
      </c>
    </row>
    <row r="299" spans="1:13" x14ac:dyDescent="0.35">
      <c r="A299" s="56">
        <v>8470810</v>
      </c>
      <c r="B299" s="56" t="s">
        <v>452</v>
      </c>
      <c r="C299" s="56">
        <v>436120</v>
      </c>
      <c r="D299" s="56" t="s">
        <v>431</v>
      </c>
      <c r="E299" s="56" t="str">
        <f t="shared" si="4"/>
        <v>847.8470810.1.436120.000000.847001.200179</v>
      </c>
      <c r="F299" s="56" t="s">
        <v>21</v>
      </c>
      <c r="G299" s="56">
        <v>847001</v>
      </c>
      <c r="H299" s="56" t="s">
        <v>23</v>
      </c>
      <c r="I299" s="56">
        <v>200179</v>
      </c>
      <c r="M299" s="57">
        <v>0</v>
      </c>
    </row>
    <row r="300" spans="1:13" x14ac:dyDescent="0.35">
      <c r="A300" s="56">
        <v>8470810</v>
      </c>
      <c r="B300" s="56" t="s">
        <v>452</v>
      </c>
      <c r="C300" s="56">
        <v>492310</v>
      </c>
      <c r="D300" s="56" t="s">
        <v>871</v>
      </c>
      <c r="E300" s="56" t="str">
        <f t="shared" si="4"/>
        <v>847.8470810.1.492310.000000.847001.300180</v>
      </c>
      <c r="F300" s="56" t="s">
        <v>21</v>
      </c>
      <c r="G300" s="56">
        <v>847001</v>
      </c>
      <c r="H300" s="56" t="s">
        <v>863</v>
      </c>
      <c r="I300" s="56">
        <v>300180</v>
      </c>
      <c r="J300" s="56" t="s">
        <v>2851</v>
      </c>
      <c r="K300" s="56">
        <v>1</v>
      </c>
      <c r="L300" s="56">
        <v>350000</v>
      </c>
      <c r="M300" s="56">
        <v>350000</v>
      </c>
    </row>
    <row r="301" spans="1:13" x14ac:dyDescent="0.35">
      <c r="A301" s="56">
        <v>8470810</v>
      </c>
      <c r="B301" s="56" t="s">
        <v>452</v>
      </c>
      <c r="C301" s="56">
        <v>492310</v>
      </c>
      <c r="D301" s="56" t="s">
        <v>871</v>
      </c>
      <c r="E301" s="56" t="str">
        <f t="shared" si="4"/>
        <v>847.8470810.1.492310.000000.847001.300180</v>
      </c>
      <c r="F301" s="56" t="s">
        <v>21</v>
      </c>
      <c r="G301" s="56">
        <v>847001</v>
      </c>
      <c r="H301" s="56" t="s">
        <v>863</v>
      </c>
      <c r="I301" s="56">
        <v>300180</v>
      </c>
      <c r="J301" s="56" t="s">
        <v>2853</v>
      </c>
      <c r="K301" s="56">
        <v>1</v>
      </c>
      <c r="L301" s="56">
        <v>355000</v>
      </c>
      <c r="M301" s="56">
        <v>355000</v>
      </c>
    </row>
    <row r="302" spans="1:13" x14ac:dyDescent="0.35">
      <c r="A302" s="56">
        <v>8470810</v>
      </c>
      <c r="B302" s="56" t="s">
        <v>452</v>
      </c>
      <c r="C302" s="56">
        <v>492310</v>
      </c>
      <c r="D302" s="56" t="s">
        <v>871</v>
      </c>
      <c r="E302" s="56" t="str">
        <f t="shared" si="4"/>
        <v>847.8470810.1.492310.000000.847001.300180</v>
      </c>
      <c r="F302" s="56" t="s">
        <v>21</v>
      </c>
      <c r="G302" s="56">
        <v>847001</v>
      </c>
      <c r="H302" s="56" t="s">
        <v>863</v>
      </c>
      <c r="I302" s="56">
        <v>300180</v>
      </c>
      <c r="J302" s="56" t="s">
        <v>2854</v>
      </c>
      <c r="K302" s="56">
        <v>1</v>
      </c>
      <c r="L302" s="56">
        <v>2520000</v>
      </c>
      <c r="M302" s="56">
        <v>2520000</v>
      </c>
    </row>
    <row r="303" spans="1:13" x14ac:dyDescent="0.35">
      <c r="A303" s="56">
        <v>8470810</v>
      </c>
      <c r="B303" s="56" t="s">
        <v>452</v>
      </c>
      <c r="C303" s="56">
        <v>492310</v>
      </c>
      <c r="D303" s="56" t="s">
        <v>871</v>
      </c>
      <c r="E303" s="56" t="str">
        <f t="shared" si="4"/>
        <v>847.8470810.1.492310.000000.847001.300180</v>
      </c>
      <c r="F303" s="56" t="s">
        <v>21</v>
      </c>
      <c r="G303" s="56">
        <v>847001</v>
      </c>
      <c r="H303" s="56" t="s">
        <v>863</v>
      </c>
      <c r="I303" s="56">
        <v>300180</v>
      </c>
      <c r="J303" s="56" t="s">
        <v>2857</v>
      </c>
      <c r="K303" s="56">
        <v>1</v>
      </c>
      <c r="L303" s="56">
        <v>110250</v>
      </c>
      <c r="M303" s="56">
        <v>110250</v>
      </c>
    </row>
    <row r="304" spans="1:13" x14ac:dyDescent="0.35">
      <c r="A304" s="56">
        <v>8470810</v>
      </c>
      <c r="B304" s="56" t="s">
        <v>452</v>
      </c>
      <c r="C304" s="56">
        <v>492310</v>
      </c>
      <c r="D304" s="56" t="s">
        <v>871</v>
      </c>
      <c r="E304" s="56" t="str">
        <f t="shared" si="4"/>
        <v>847.8470810.1.492310.000000.847001.300180</v>
      </c>
      <c r="F304" s="56" t="s">
        <v>21</v>
      </c>
      <c r="G304" s="56">
        <v>847001</v>
      </c>
      <c r="H304" s="56" t="s">
        <v>863</v>
      </c>
      <c r="I304" s="56">
        <v>300180</v>
      </c>
      <c r="J304" s="56" t="s">
        <v>2860</v>
      </c>
      <c r="K304" s="56">
        <v>1</v>
      </c>
      <c r="L304" s="56">
        <v>420000</v>
      </c>
      <c r="M304" s="56">
        <v>420000</v>
      </c>
    </row>
    <row r="305" spans="1:13" x14ac:dyDescent="0.35">
      <c r="A305" s="56">
        <v>8470810</v>
      </c>
      <c r="B305" s="56" t="s">
        <v>452</v>
      </c>
      <c r="C305" s="56">
        <v>492310</v>
      </c>
      <c r="D305" s="56" t="s">
        <v>871</v>
      </c>
      <c r="E305" s="56" t="str">
        <f t="shared" si="4"/>
        <v>847.8470810.1.492310.000000.847001.300180</v>
      </c>
      <c r="F305" s="56" t="s">
        <v>21</v>
      </c>
      <c r="G305" s="56">
        <v>847001</v>
      </c>
      <c r="H305" s="56" t="s">
        <v>863</v>
      </c>
      <c r="I305" s="56">
        <v>300180</v>
      </c>
      <c r="J305" s="56" t="s">
        <v>2862</v>
      </c>
      <c r="K305" s="56">
        <v>1</v>
      </c>
      <c r="L305" s="56">
        <v>316000</v>
      </c>
      <c r="M305" s="56">
        <v>316000</v>
      </c>
    </row>
    <row r="306" spans="1:13" x14ac:dyDescent="0.35">
      <c r="A306" s="56">
        <v>8470810</v>
      </c>
      <c r="B306" s="56" t="s">
        <v>452</v>
      </c>
      <c r="C306" s="56">
        <v>495110</v>
      </c>
      <c r="D306" s="56" t="s">
        <v>889</v>
      </c>
      <c r="E306" s="56" t="str">
        <f t="shared" si="4"/>
        <v>847.8470810.1.495110.000000.847001.300180</v>
      </c>
      <c r="F306" s="56" t="s">
        <v>21</v>
      </c>
      <c r="G306" s="56">
        <v>847001</v>
      </c>
      <c r="H306" s="56" t="s">
        <v>863</v>
      </c>
      <c r="I306" s="56">
        <v>300180</v>
      </c>
      <c r="J306" s="56" t="s">
        <v>2865</v>
      </c>
      <c r="K306" s="56">
        <v>1</v>
      </c>
      <c r="L306" s="56">
        <v>350000</v>
      </c>
      <c r="M306" s="56">
        <v>350000</v>
      </c>
    </row>
    <row r="307" spans="1:13" x14ac:dyDescent="0.35">
      <c r="A307" s="56">
        <v>8470810</v>
      </c>
      <c r="B307" s="56" t="s">
        <v>452</v>
      </c>
      <c r="C307" s="56">
        <v>495110</v>
      </c>
      <c r="D307" s="56" t="s">
        <v>889</v>
      </c>
      <c r="E307" s="56" t="str">
        <f t="shared" si="4"/>
        <v>847.8470810.1.495110.000000.847001.300180</v>
      </c>
      <c r="F307" s="56" t="s">
        <v>21</v>
      </c>
      <c r="G307" s="56">
        <v>847001</v>
      </c>
      <c r="H307" s="56" t="s">
        <v>863</v>
      </c>
      <c r="I307" s="56">
        <v>300180</v>
      </c>
      <c r="J307" s="56" t="s">
        <v>2868</v>
      </c>
      <c r="K307" s="56">
        <v>1</v>
      </c>
      <c r="L307" s="56">
        <v>320000</v>
      </c>
      <c r="M307" s="56">
        <v>320000</v>
      </c>
    </row>
    <row r="308" spans="1:13" x14ac:dyDescent="0.35">
      <c r="A308" s="56">
        <v>8470810</v>
      </c>
      <c r="B308" s="56" t="s">
        <v>452</v>
      </c>
      <c r="C308" s="56">
        <v>495110</v>
      </c>
      <c r="D308" s="56" t="s">
        <v>889</v>
      </c>
      <c r="E308" s="56" t="str">
        <f t="shared" si="4"/>
        <v>847.8470810.1.495110.000000.847001.300180</v>
      </c>
      <c r="F308" s="56" t="s">
        <v>21</v>
      </c>
      <c r="G308" s="56">
        <v>847001</v>
      </c>
      <c r="H308" s="56" t="s">
        <v>863</v>
      </c>
      <c r="I308" s="56">
        <v>300180</v>
      </c>
      <c r="J308" s="56" t="s">
        <v>2869</v>
      </c>
      <c r="K308" s="56">
        <v>1</v>
      </c>
      <c r="L308" s="56">
        <v>180000</v>
      </c>
      <c r="M308" s="56">
        <v>180000</v>
      </c>
    </row>
    <row r="309" spans="1:13" x14ac:dyDescent="0.35">
      <c r="A309" s="56">
        <v>8470810</v>
      </c>
      <c r="B309" s="56" t="s">
        <v>452</v>
      </c>
      <c r="C309" s="56">
        <v>495110</v>
      </c>
      <c r="D309" s="56" t="s">
        <v>889</v>
      </c>
      <c r="E309" s="56" t="str">
        <f t="shared" si="4"/>
        <v>847.8470810.1.495110.000000.847001.300180</v>
      </c>
      <c r="F309" s="56" t="s">
        <v>21</v>
      </c>
      <c r="G309" s="56">
        <v>847001</v>
      </c>
      <c r="H309" s="56" t="s">
        <v>863</v>
      </c>
      <c r="I309" s="56">
        <v>300180</v>
      </c>
      <c r="J309" s="56" t="s">
        <v>2871</v>
      </c>
      <c r="K309" s="56">
        <v>1</v>
      </c>
      <c r="L309" s="56">
        <v>90000</v>
      </c>
      <c r="M309" s="56">
        <v>90000</v>
      </c>
    </row>
    <row r="310" spans="1:13" x14ac:dyDescent="0.35">
      <c r="A310" s="56">
        <v>8470110</v>
      </c>
      <c r="B310" s="56" t="s">
        <v>16</v>
      </c>
      <c r="C310" s="56">
        <v>420550</v>
      </c>
      <c r="D310" s="56" t="s">
        <v>18</v>
      </c>
      <c r="E310" s="56" t="str">
        <f t="shared" si="4"/>
        <v>847.8470110.1.420550.000000.847001.200179</v>
      </c>
      <c r="F310" s="56" t="s">
        <v>2872</v>
      </c>
      <c r="G310" s="56">
        <v>847001</v>
      </c>
      <c r="H310" s="56" t="s">
        <v>23</v>
      </c>
      <c r="I310" s="56">
        <v>200179</v>
      </c>
      <c r="J310" s="56" t="s">
        <v>2873</v>
      </c>
      <c r="K310" s="56">
        <v>1</v>
      </c>
      <c r="L310" s="57">
        <v>30000</v>
      </c>
      <c r="M310" s="57">
        <v>30000</v>
      </c>
    </row>
    <row r="311" spans="1:13" x14ac:dyDescent="0.35">
      <c r="A311" s="56">
        <v>8470110</v>
      </c>
      <c r="B311" s="56" t="s">
        <v>16</v>
      </c>
      <c r="C311" s="56">
        <v>420900</v>
      </c>
      <c r="D311" s="56" t="s">
        <v>28</v>
      </c>
      <c r="E311" s="56" t="str">
        <f t="shared" si="4"/>
        <v>847.8470110.1.420900.000000.847001.200179</v>
      </c>
      <c r="F311" s="56" t="s">
        <v>2872</v>
      </c>
      <c r="G311" s="56">
        <v>847001</v>
      </c>
      <c r="H311" s="56" t="s">
        <v>23</v>
      </c>
      <c r="I311" s="56">
        <v>200179</v>
      </c>
      <c r="J311" s="56" t="s">
        <v>2881</v>
      </c>
      <c r="K311" s="56">
        <v>1</v>
      </c>
      <c r="L311" s="56">
        <v>1500</v>
      </c>
      <c r="M311" s="57">
        <v>1500</v>
      </c>
    </row>
    <row r="312" spans="1:13" x14ac:dyDescent="0.35">
      <c r="A312" s="56">
        <v>8470110</v>
      </c>
      <c r="B312" s="56" t="s">
        <v>16</v>
      </c>
      <c r="C312" s="56">
        <v>421000</v>
      </c>
      <c r="D312" s="56" t="s">
        <v>31</v>
      </c>
      <c r="E312" s="56" t="str">
        <f t="shared" si="4"/>
        <v>847.8470110.1.421000.000000.847001.200179</v>
      </c>
      <c r="F312" s="56" t="s">
        <v>2872</v>
      </c>
      <c r="G312" s="56">
        <v>847001</v>
      </c>
      <c r="H312" s="56" t="s">
        <v>23</v>
      </c>
      <c r="I312" s="56">
        <v>200179</v>
      </c>
      <c r="J312" s="56" t="s">
        <v>2882</v>
      </c>
      <c r="K312" s="56">
        <v>1</v>
      </c>
      <c r="L312" s="56">
        <v>200000</v>
      </c>
      <c r="M312" s="57">
        <v>200000</v>
      </c>
    </row>
    <row r="313" spans="1:13" x14ac:dyDescent="0.35">
      <c r="A313" s="56">
        <v>8470110</v>
      </c>
      <c r="B313" s="56" t="s">
        <v>16</v>
      </c>
      <c r="C313" s="56">
        <v>421700</v>
      </c>
      <c r="D313" s="56" t="s">
        <v>956</v>
      </c>
      <c r="E313" s="56" t="str">
        <f t="shared" si="4"/>
        <v>847.8470110.1.421700.000000.847001.200179</v>
      </c>
      <c r="F313" s="56" t="s">
        <v>2872</v>
      </c>
      <c r="G313" s="56">
        <v>847001</v>
      </c>
      <c r="H313" s="56" t="s">
        <v>23</v>
      </c>
      <c r="I313" s="56">
        <v>200179</v>
      </c>
      <c r="J313" s="56" t="s">
        <v>2883</v>
      </c>
      <c r="K313" s="56">
        <v>1</v>
      </c>
      <c r="L313" s="56">
        <v>25000</v>
      </c>
      <c r="M313" s="57">
        <v>25000</v>
      </c>
    </row>
    <row r="314" spans="1:13" x14ac:dyDescent="0.35">
      <c r="A314" s="56">
        <v>8470110</v>
      </c>
      <c r="B314" s="56" t="s">
        <v>16</v>
      </c>
      <c r="C314" s="56">
        <v>425100</v>
      </c>
      <c r="D314" s="56" t="s">
        <v>964</v>
      </c>
      <c r="E314" s="56" t="str">
        <f t="shared" si="4"/>
        <v>847.8470110.1.425100.000000.847001.200179</v>
      </c>
      <c r="F314" s="56" t="s">
        <v>2872</v>
      </c>
      <c r="G314" s="56">
        <v>847001</v>
      </c>
      <c r="H314" s="56" t="s">
        <v>23</v>
      </c>
      <c r="I314" s="56">
        <v>200179</v>
      </c>
      <c r="J314" s="56" t="s">
        <v>2876</v>
      </c>
      <c r="L314" s="56">
        <v>0</v>
      </c>
      <c r="M314" s="57">
        <v>0</v>
      </c>
    </row>
    <row r="315" spans="1:13" x14ac:dyDescent="0.35">
      <c r="A315" s="56">
        <v>8470110</v>
      </c>
      <c r="B315" s="56" t="s">
        <v>16</v>
      </c>
      <c r="C315" s="56">
        <v>425510</v>
      </c>
      <c r="D315" s="56" t="s">
        <v>37</v>
      </c>
      <c r="E315" s="56" t="str">
        <f t="shared" si="4"/>
        <v>847.8470110.1.425510.000000.847001.200179</v>
      </c>
      <c r="F315" s="56" t="s">
        <v>2872</v>
      </c>
      <c r="G315" s="56">
        <v>847001</v>
      </c>
      <c r="H315" s="56" t="s">
        <v>23</v>
      </c>
      <c r="I315" s="56">
        <v>200179</v>
      </c>
      <c r="J315" s="56" t="s">
        <v>2884</v>
      </c>
      <c r="K315" s="56">
        <v>1</v>
      </c>
      <c r="L315" s="56">
        <v>300000</v>
      </c>
      <c r="M315" s="57">
        <v>300000</v>
      </c>
    </row>
    <row r="316" spans="1:13" x14ac:dyDescent="0.35">
      <c r="A316" s="56">
        <v>8470110</v>
      </c>
      <c r="B316" s="56" t="s">
        <v>16</v>
      </c>
      <c r="C316" s="56">
        <v>425550</v>
      </c>
      <c r="D316" s="56" t="s">
        <v>83</v>
      </c>
      <c r="E316" s="56" t="str">
        <f t="shared" si="4"/>
        <v>847.8470110.1.425550.000000.847001.200179</v>
      </c>
      <c r="F316" s="56" t="s">
        <v>2872</v>
      </c>
      <c r="G316" s="56">
        <v>847001</v>
      </c>
      <c r="H316" s="56" t="s">
        <v>23</v>
      </c>
      <c r="I316" s="56">
        <v>200179</v>
      </c>
      <c r="J316" s="56" t="s">
        <v>2884</v>
      </c>
      <c r="K316" s="56">
        <v>1</v>
      </c>
      <c r="L316" s="56">
        <v>300000</v>
      </c>
      <c r="M316" s="57">
        <v>300000</v>
      </c>
    </row>
    <row r="317" spans="1:13" x14ac:dyDescent="0.35">
      <c r="A317" s="56">
        <v>8470110</v>
      </c>
      <c r="B317" s="56" t="s">
        <v>16</v>
      </c>
      <c r="C317" s="56">
        <v>425770</v>
      </c>
      <c r="D317" s="56" t="s">
        <v>132</v>
      </c>
      <c r="E317" s="56" t="str">
        <f t="shared" si="4"/>
        <v>847.8470110.1.425770.000000.847001.200179</v>
      </c>
      <c r="F317" s="56" t="s">
        <v>2872</v>
      </c>
      <c r="G317" s="56">
        <v>847001</v>
      </c>
      <c r="H317" s="56" t="s">
        <v>23</v>
      </c>
      <c r="I317" s="56">
        <v>200179</v>
      </c>
    </row>
    <row r="318" spans="1:13" x14ac:dyDescent="0.35">
      <c r="A318" s="56">
        <v>8470110</v>
      </c>
      <c r="B318" s="56" t="s">
        <v>16</v>
      </c>
      <c r="C318" s="56">
        <v>425900</v>
      </c>
      <c r="D318" s="56" t="s">
        <v>40</v>
      </c>
      <c r="E318" s="56" t="str">
        <f t="shared" si="4"/>
        <v>847.8470110.1.425900.000000.847001.200179</v>
      </c>
      <c r="F318" s="56" t="s">
        <v>2872</v>
      </c>
      <c r="G318" s="56">
        <v>847001</v>
      </c>
      <c r="H318" s="56" t="s">
        <v>23</v>
      </c>
      <c r="I318" s="56">
        <v>200179</v>
      </c>
      <c r="J318" s="56" t="s">
        <v>2885</v>
      </c>
      <c r="K318" s="56">
        <v>1</v>
      </c>
      <c r="L318" s="56">
        <v>10000</v>
      </c>
      <c r="M318" s="57">
        <v>10000</v>
      </c>
    </row>
    <row r="319" spans="1:13" x14ac:dyDescent="0.35">
      <c r="A319" s="56">
        <v>8470110</v>
      </c>
      <c r="B319" s="56" t="s">
        <v>16</v>
      </c>
      <c r="C319" s="56">
        <v>426610</v>
      </c>
      <c r="D319" s="56" t="s">
        <v>43</v>
      </c>
      <c r="E319" s="56" t="str">
        <f t="shared" si="4"/>
        <v>847.8470110.1.426610.000000.847001.200179</v>
      </c>
      <c r="F319" s="56" t="s">
        <v>2872</v>
      </c>
      <c r="G319" s="56">
        <v>847001</v>
      </c>
      <c r="H319" s="56" t="s">
        <v>23</v>
      </c>
      <c r="I319" s="56">
        <v>200179</v>
      </c>
      <c r="J319" s="56" t="s">
        <v>2886</v>
      </c>
      <c r="K319" s="56">
        <v>1</v>
      </c>
      <c r="L319" s="56">
        <v>518387.5</v>
      </c>
      <c r="M319" s="56">
        <v>518387.5</v>
      </c>
    </row>
    <row r="320" spans="1:13" x14ac:dyDescent="0.35">
      <c r="A320" s="56">
        <v>8470110</v>
      </c>
      <c r="B320" s="56" t="s">
        <v>16</v>
      </c>
      <c r="C320" s="56">
        <v>427710</v>
      </c>
      <c r="D320" s="56" t="s">
        <v>46</v>
      </c>
      <c r="E320" s="56" t="str">
        <f t="shared" si="4"/>
        <v>847.8470110.1.427710.000000.847001.200179</v>
      </c>
      <c r="F320" s="56" t="s">
        <v>2872</v>
      </c>
      <c r="G320" s="56">
        <v>847001</v>
      </c>
      <c r="H320" s="56" t="s">
        <v>23</v>
      </c>
      <c r="I320" s="56">
        <v>200179</v>
      </c>
      <c r="L320" s="56">
        <v>0</v>
      </c>
      <c r="M320" s="57">
        <v>0</v>
      </c>
    </row>
    <row r="321" spans="1:13" x14ac:dyDescent="0.35">
      <c r="A321" s="56">
        <v>8470110</v>
      </c>
      <c r="B321" s="56" t="s">
        <v>16</v>
      </c>
      <c r="C321" s="56">
        <v>427900</v>
      </c>
      <c r="D321" s="56" t="s">
        <v>49</v>
      </c>
      <c r="E321" s="56" t="str">
        <f t="shared" si="4"/>
        <v>847.8470110.1.427900.000000.847001.200179</v>
      </c>
      <c r="F321" s="56" t="s">
        <v>2872</v>
      </c>
      <c r="G321" s="56">
        <v>847001</v>
      </c>
      <c r="H321" s="56" t="s">
        <v>23</v>
      </c>
      <c r="I321" s="56">
        <v>200179</v>
      </c>
      <c r="L321" s="56">
        <v>0</v>
      </c>
      <c r="M321" s="57">
        <v>0</v>
      </c>
    </row>
    <row r="322" spans="1:13" x14ac:dyDescent="0.35">
      <c r="A322" s="56">
        <v>8470110</v>
      </c>
      <c r="B322" s="56" t="s">
        <v>16</v>
      </c>
      <c r="C322" s="56">
        <v>428090</v>
      </c>
      <c r="D322" s="56" t="s">
        <v>52</v>
      </c>
      <c r="E322" s="56" t="str">
        <f t="shared" ref="E322:E385" si="5">CONCATENATE(847,".",A322,".",1,".",C322,".","000000",".",G322,".",I322)</f>
        <v>847.8470110.1.428090.000000.847001.200179</v>
      </c>
      <c r="F322" s="56" t="s">
        <v>2872</v>
      </c>
      <c r="G322" s="56">
        <v>847001</v>
      </c>
      <c r="H322" s="56" t="s">
        <v>23</v>
      </c>
      <c r="I322" s="56">
        <v>200179</v>
      </c>
      <c r="J322" s="56" t="s">
        <v>2891</v>
      </c>
      <c r="K322" s="56">
        <v>1</v>
      </c>
      <c r="L322" s="56">
        <v>1000000</v>
      </c>
      <c r="M322" s="57">
        <v>1000000</v>
      </c>
    </row>
    <row r="323" spans="1:13" x14ac:dyDescent="0.35">
      <c r="A323" s="56">
        <v>8470110</v>
      </c>
      <c r="B323" s="56" t="s">
        <v>16</v>
      </c>
      <c r="C323" s="56">
        <v>428400</v>
      </c>
      <c r="D323" s="56" t="s">
        <v>614</v>
      </c>
      <c r="E323" s="56" t="str">
        <f t="shared" si="5"/>
        <v>847.8470110.1.428400.000000.847001.200179</v>
      </c>
      <c r="F323" s="56" t="s">
        <v>2872</v>
      </c>
      <c r="G323" s="56">
        <v>847001</v>
      </c>
      <c r="H323" s="56" t="s">
        <v>23</v>
      </c>
      <c r="I323" s="56">
        <v>200179</v>
      </c>
      <c r="J323" s="56" t="s">
        <v>2893</v>
      </c>
      <c r="K323" s="56">
        <v>1</v>
      </c>
      <c r="L323" s="56">
        <v>50000</v>
      </c>
      <c r="M323" s="57">
        <v>50000</v>
      </c>
    </row>
    <row r="324" spans="1:13" x14ac:dyDescent="0.35">
      <c r="A324" s="56">
        <v>8470110</v>
      </c>
      <c r="B324" s="56" t="s">
        <v>16</v>
      </c>
      <c r="C324" s="56">
        <v>428640</v>
      </c>
      <c r="D324" s="56" t="s">
        <v>55</v>
      </c>
      <c r="E324" s="56" t="str">
        <f t="shared" si="5"/>
        <v>847.8470110.1.428640.000000.847001.200179</v>
      </c>
      <c r="F324" s="56" t="s">
        <v>2872</v>
      </c>
      <c r="G324" s="56">
        <v>847001</v>
      </c>
      <c r="H324" s="56" t="s">
        <v>23</v>
      </c>
      <c r="I324" s="56">
        <v>200179</v>
      </c>
      <c r="J324" s="56" t="s">
        <v>2894</v>
      </c>
      <c r="K324" s="56">
        <v>1</v>
      </c>
      <c r="L324" s="57">
        <v>100000</v>
      </c>
      <c r="M324" s="57">
        <v>100000</v>
      </c>
    </row>
    <row r="325" spans="1:13" x14ac:dyDescent="0.35">
      <c r="A325" s="56">
        <v>8470110</v>
      </c>
      <c r="B325" s="56" t="s">
        <v>16</v>
      </c>
      <c r="C325" s="56">
        <v>430330</v>
      </c>
      <c r="D325" s="56" t="s">
        <v>378</v>
      </c>
      <c r="E325" s="56" t="str">
        <f t="shared" si="5"/>
        <v>847.8470110.1.430330.000000.847001.200179</v>
      </c>
      <c r="F325" s="56" t="s">
        <v>2872</v>
      </c>
      <c r="G325" s="56">
        <v>847001</v>
      </c>
      <c r="H325" s="56" t="s">
        <v>23</v>
      </c>
      <c r="I325" s="56">
        <v>200179</v>
      </c>
      <c r="L325" s="56">
        <v>0</v>
      </c>
      <c r="M325" s="57">
        <v>0</v>
      </c>
    </row>
    <row r="326" spans="1:13" x14ac:dyDescent="0.35">
      <c r="A326" s="56">
        <v>8470110</v>
      </c>
      <c r="B326" s="56" t="s">
        <v>16</v>
      </c>
      <c r="C326" s="56">
        <v>435310</v>
      </c>
      <c r="D326" s="56" t="s">
        <v>92</v>
      </c>
      <c r="E326" s="56" t="str">
        <f t="shared" si="5"/>
        <v>847.8470110.1.435310.000000.847001.200179</v>
      </c>
      <c r="F326" s="56" t="s">
        <v>2872</v>
      </c>
      <c r="G326" s="56">
        <v>847001</v>
      </c>
      <c r="H326" s="56" t="s">
        <v>23</v>
      </c>
      <c r="I326" s="56">
        <v>200179</v>
      </c>
      <c r="L326" s="56">
        <v>0</v>
      </c>
      <c r="M326" s="57">
        <v>0</v>
      </c>
    </row>
    <row r="327" spans="1:13" x14ac:dyDescent="0.35">
      <c r="A327" s="56">
        <v>8470110</v>
      </c>
      <c r="B327" s="56" t="s">
        <v>16</v>
      </c>
      <c r="C327" s="56">
        <v>435410</v>
      </c>
      <c r="D327" s="56" t="s">
        <v>58</v>
      </c>
      <c r="E327" s="56" t="str">
        <f t="shared" si="5"/>
        <v>847.8470110.1.435410.000000.847001.200179</v>
      </c>
      <c r="F327" s="56" t="s">
        <v>2872</v>
      </c>
      <c r="G327" s="56">
        <v>847001</v>
      </c>
      <c r="H327" s="56" t="s">
        <v>23</v>
      </c>
      <c r="I327" s="56">
        <v>200179</v>
      </c>
      <c r="L327" s="56">
        <v>0</v>
      </c>
      <c r="M327" s="57">
        <v>0</v>
      </c>
    </row>
    <row r="328" spans="1:13" x14ac:dyDescent="0.35">
      <c r="A328" s="56">
        <v>8470110</v>
      </c>
      <c r="B328" s="56" t="s">
        <v>16</v>
      </c>
      <c r="C328" s="56">
        <v>435519</v>
      </c>
      <c r="D328" s="56" t="s">
        <v>61</v>
      </c>
      <c r="E328" s="56" t="str">
        <f t="shared" si="5"/>
        <v>847.8470110.1.435519.000000.847001.200179</v>
      </c>
      <c r="F328" s="56" t="s">
        <v>2872</v>
      </c>
      <c r="G328" s="56">
        <v>847001</v>
      </c>
      <c r="H328" s="56" t="s">
        <v>23</v>
      </c>
      <c r="I328" s="56">
        <v>200179</v>
      </c>
      <c r="L328" s="56">
        <v>0</v>
      </c>
      <c r="M328" s="57">
        <v>0</v>
      </c>
    </row>
    <row r="329" spans="1:13" x14ac:dyDescent="0.35">
      <c r="A329" s="56">
        <v>8470110</v>
      </c>
      <c r="B329" s="56" t="s">
        <v>16</v>
      </c>
      <c r="C329" s="56">
        <v>435530</v>
      </c>
      <c r="D329" s="56" t="s">
        <v>150</v>
      </c>
      <c r="E329" s="56" t="str">
        <f t="shared" si="5"/>
        <v>847.8470110.1.435530.000000.847001.200179</v>
      </c>
      <c r="F329" s="56" t="s">
        <v>2872</v>
      </c>
      <c r="G329" s="56">
        <v>847001</v>
      </c>
      <c r="H329" s="56" t="s">
        <v>23</v>
      </c>
      <c r="I329" s="56">
        <v>200179</v>
      </c>
      <c r="L329" s="56">
        <v>0</v>
      </c>
      <c r="M329" s="57">
        <v>0</v>
      </c>
    </row>
    <row r="330" spans="1:13" x14ac:dyDescent="0.35">
      <c r="A330" s="56">
        <v>8470110</v>
      </c>
      <c r="B330" s="56" t="s">
        <v>16</v>
      </c>
      <c r="C330" s="56">
        <v>436110</v>
      </c>
      <c r="D330" s="56" t="s">
        <v>64</v>
      </c>
      <c r="E330" s="56" t="str">
        <f t="shared" si="5"/>
        <v>847.8470110.1.436110.000000.847001.200179</v>
      </c>
      <c r="F330" s="56" t="s">
        <v>2872</v>
      </c>
      <c r="G330" s="56">
        <v>847001</v>
      </c>
      <c r="H330" s="56" t="s">
        <v>23</v>
      </c>
      <c r="I330" s="56">
        <v>200179</v>
      </c>
      <c r="L330" s="56">
        <v>0</v>
      </c>
      <c r="M330" s="57">
        <v>0</v>
      </c>
    </row>
    <row r="331" spans="1:13" x14ac:dyDescent="0.35">
      <c r="A331" s="56">
        <v>8470110</v>
      </c>
      <c r="B331" s="56" t="s">
        <v>16</v>
      </c>
      <c r="C331" s="56">
        <v>492316</v>
      </c>
      <c r="D331" s="56" t="s">
        <v>138</v>
      </c>
      <c r="E331" s="56" t="str">
        <f t="shared" si="5"/>
        <v>847.8470110.1.492316.000000.847001.300180</v>
      </c>
      <c r="F331" s="56" t="s">
        <v>2872</v>
      </c>
      <c r="G331" s="56">
        <v>847001</v>
      </c>
      <c r="H331" s="56" t="s">
        <v>863</v>
      </c>
      <c r="I331" s="56">
        <v>300180</v>
      </c>
      <c r="L331" s="56">
        <v>0</v>
      </c>
      <c r="M331" s="57">
        <v>0</v>
      </c>
    </row>
    <row r="332" spans="1:13" x14ac:dyDescent="0.35">
      <c r="A332" s="56">
        <v>8470120</v>
      </c>
      <c r="B332" s="56" t="s">
        <v>67</v>
      </c>
      <c r="C332" s="56">
        <v>420120</v>
      </c>
      <c r="D332" s="56" t="s">
        <v>69</v>
      </c>
      <c r="E332" s="56" t="str">
        <f t="shared" si="5"/>
        <v>847.8470120.1.420120.000000.847001.200179</v>
      </c>
      <c r="F332" s="56" t="s">
        <v>2872</v>
      </c>
      <c r="G332" s="56">
        <v>847001</v>
      </c>
      <c r="H332" s="56" t="s">
        <v>23</v>
      </c>
      <c r="I332" s="56">
        <v>200179</v>
      </c>
      <c r="J332" s="56" t="s">
        <v>2897</v>
      </c>
      <c r="K332" s="56">
        <v>6</v>
      </c>
      <c r="L332" s="56">
        <v>70000</v>
      </c>
      <c r="M332" s="57">
        <v>420000</v>
      </c>
    </row>
    <row r="333" spans="1:13" x14ac:dyDescent="0.35">
      <c r="A333" s="56">
        <v>8470120</v>
      </c>
      <c r="B333" s="56" t="s">
        <v>67</v>
      </c>
      <c r="C333" s="56">
        <v>420120</v>
      </c>
      <c r="D333" s="56" t="s">
        <v>69</v>
      </c>
      <c r="E333" s="56" t="str">
        <f t="shared" si="5"/>
        <v>847.8470120.1.420120.000000.847001.200179</v>
      </c>
      <c r="F333" s="56" t="s">
        <v>2872</v>
      </c>
      <c r="G333" s="56">
        <v>847001</v>
      </c>
      <c r="H333" s="56" t="s">
        <v>23</v>
      </c>
      <c r="I333" s="56">
        <v>200179</v>
      </c>
      <c r="J333" s="56" t="s">
        <v>2900</v>
      </c>
      <c r="K333" s="56">
        <v>1</v>
      </c>
      <c r="L333" s="56">
        <v>80000</v>
      </c>
      <c r="M333" s="57">
        <v>80000</v>
      </c>
    </row>
    <row r="334" spans="1:13" x14ac:dyDescent="0.35">
      <c r="A334" s="56">
        <v>8470130</v>
      </c>
      <c r="B334" s="56" t="s">
        <v>72</v>
      </c>
      <c r="C334" s="56">
        <v>421000</v>
      </c>
      <c r="D334" s="56" t="s">
        <v>31</v>
      </c>
      <c r="E334" s="56" t="str">
        <f t="shared" si="5"/>
        <v>847.8470130.1.421000.000000.847001.200179</v>
      </c>
      <c r="F334" s="56" t="s">
        <v>2872</v>
      </c>
      <c r="G334" s="56">
        <v>847001</v>
      </c>
      <c r="H334" s="56" t="s">
        <v>23</v>
      </c>
      <c r="I334" s="56">
        <v>200179</v>
      </c>
      <c r="J334" s="56" t="s">
        <v>2902</v>
      </c>
      <c r="K334" s="56">
        <v>1</v>
      </c>
      <c r="L334" s="56">
        <v>720000</v>
      </c>
      <c r="M334" s="56">
        <v>720000</v>
      </c>
    </row>
    <row r="335" spans="1:13" x14ac:dyDescent="0.35">
      <c r="A335" s="56">
        <v>8470130</v>
      </c>
      <c r="B335" s="56" t="s">
        <v>72</v>
      </c>
      <c r="C335" s="56">
        <v>426610</v>
      </c>
      <c r="D335" s="56" t="s">
        <v>43</v>
      </c>
      <c r="E335" s="56" t="str">
        <f t="shared" si="5"/>
        <v>847.8470130.1.426610.000000.847001.200179</v>
      </c>
      <c r="F335" s="56" t="s">
        <v>2872</v>
      </c>
      <c r="G335" s="56">
        <v>847001</v>
      </c>
      <c r="H335" s="56" t="s">
        <v>23</v>
      </c>
      <c r="I335" s="56">
        <v>200179</v>
      </c>
      <c r="J335" s="56" t="s">
        <v>2907</v>
      </c>
      <c r="K335" s="56">
        <v>1</v>
      </c>
      <c r="L335" s="56">
        <v>735000</v>
      </c>
      <c r="M335" s="56">
        <v>735000</v>
      </c>
    </row>
    <row r="336" spans="1:13" x14ac:dyDescent="0.35">
      <c r="A336" s="56">
        <v>8470130</v>
      </c>
      <c r="B336" s="56" t="s">
        <v>72</v>
      </c>
      <c r="C336" s="56">
        <v>428090</v>
      </c>
      <c r="D336" s="56" t="s">
        <v>52</v>
      </c>
      <c r="E336" s="56" t="str">
        <f t="shared" si="5"/>
        <v>847.8470130.1.428090.000000.847001.200179</v>
      </c>
      <c r="F336" s="56" t="s">
        <v>2872</v>
      </c>
      <c r="G336" s="56">
        <v>847001</v>
      </c>
      <c r="H336" s="56" t="s">
        <v>23</v>
      </c>
      <c r="I336" s="56">
        <v>200179</v>
      </c>
      <c r="J336" s="56" t="s">
        <v>2911</v>
      </c>
      <c r="K336" s="56">
        <v>8</v>
      </c>
      <c r="L336" s="56">
        <v>22500</v>
      </c>
      <c r="M336" s="57">
        <v>180000</v>
      </c>
    </row>
    <row r="337" spans="1:13" x14ac:dyDescent="0.35">
      <c r="A337" s="56">
        <v>8470140</v>
      </c>
      <c r="B337" s="56" t="s">
        <v>77</v>
      </c>
      <c r="C337" s="56">
        <v>425100</v>
      </c>
      <c r="D337" s="56" t="s">
        <v>964</v>
      </c>
      <c r="E337" s="56" t="str">
        <f t="shared" si="5"/>
        <v>847.8470140.1.425100.000000.847001.200179</v>
      </c>
      <c r="F337" s="56" t="s">
        <v>2872</v>
      </c>
      <c r="G337" s="56">
        <v>847001</v>
      </c>
      <c r="H337" s="56" t="s">
        <v>23</v>
      </c>
      <c r="I337" s="56">
        <v>200179</v>
      </c>
      <c r="J337" s="56" t="s">
        <v>2917</v>
      </c>
      <c r="K337" s="56">
        <v>36</v>
      </c>
      <c r="L337" s="56">
        <v>179194.23329999999</v>
      </c>
      <c r="M337" s="56">
        <v>6450992.3987999996</v>
      </c>
    </row>
    <row r="338" spans="1:13" x14ac:dyDescent="0.35">
      <c r="A338" s="56">
        <v>8470140</v>
      </c>
      <c r="B338" s="56" t="s">
        <v>77</v>
      </c>
      <c r="C338" s="56">
        <v>425510</v>
      </c>
      <c r="D338" s="56" t="s">
        <v>37</v>
      </c>
      <c r="E338" s="56" t="str">
        <f t="shared" si="5"/>
        <v>847.8470140.1.425510.000000.847001.200179</v>
      </c>
      <c r="F338" s="56" t="s">
        <v>2872</v>
      </c>
      <c r="G338" s="56">
        <v>847001</v>
      </c>
      <c r="H338" s="56" t="s">
        <v>23</v>
      </c>
      <c r="I338" s="56">
        <v>200179</v>
      </c>
      <c r="J338" s="56" t="s">
        <v>2923</v>
      </c>
      <c r="K338" s="56">
        <v>16</v>
      </c>
      <c r="L338" s="56">
        <v>440500</v>
      </c>
      <c r="M338" s="56">
        <v>7048000</v>
      </c>
    </row>
    <row r="339" spans="1:13" x14ac:dyDescent="0.35">
      <c r="A339" s="56">
        <v>8470140</v>
      </c>
      <c r="B339" s="56" t="s">
        <v>77</v>
      </c>
      <c r="C339" s="56">
        <v>425550</v>
      </c>
      <c r="D339" s="56" t="s">
        <v>83</v>
      </c>
      <c r="E339" s="56" t="str">
        <f t="shared" si="5"/>
        <v>847.8470140.1.425550.000000.847001.200179</v>
      </c>
      <c r="F339" s="56" t="s">
        <v>2872</v>
      </c>
      <c r="G339" s="56">
        <v>847001</v>
      </c>
      <c r="H339" s="56" t="s">
        <v>23</v>
      </c>
      <c r="I339" s="56">
        <v>200179</v>
      </c>
      <c r="J339" s="56" t="s">
        <v>2924</v>
      </c>
      <c r="K339" s="56">
        <v>9</v>
      </c>
      <c r="L339" s="56">
        <v>87995</v>
      </c>
      <c r="M339" s="56">
        <v>791955</v>
      </c>
    </row>
    <row r="340" spans="1:13" x14ac:dyDescent="0.35">
      <c r="A340" s="56">
        <v>8470140</v>
      </c>
      <c r="B340" s="56" t="s">
        <v>77</v>
      </c>
      <c r="C340" s="56">
        <v>427100</v>
      </c>
      <c r="D340" s="56" t="s">
        <v>86</v>
      </c>
      <c r="E340" s="56" t="str">
        <f t="shared" si="5"/>
        <v>847.8470140.1.427100.000000.847001.200179</v>
      </c>
      <c r="F340" s="56" t="s">
        <v>2872</v>
      </c>
      <c r="G340" s="56">
        <v>847001</v>
      </c>
      <c r="H340" s="56" t="s">
        <v>23</v>
      </c>
      <c r="I340" s="56">
        <v>200179</v>
      </c>
      <c r="J340" s="56" t="s">
        <v>2926</v>
      </c>
      <c r="K340" s="56">
        <v>2</v>
      </c>
      <c r="L340" s="56">
        <v>1250000</v>
      </c>
      <c r="M340" s="56">
        <v>2500000</v>
      </c>
    </row>
    <row r="341" spans="1:13" x14ac:dyDescent="0.35">
      <c r="A341" s="56">
        <v>8470140</v>
      </c>
      <c r="B341" s="56" t="s">
        <v>77</v>
      </c>
      <c r="C341" s="56">
        <v>427200</v>
      </c>
      <c r="D341" s="56" t="s">
        <v>89</v>
      </c>
      <c r="E341" s="56" t="str">
        <f t="shared" si="5"/>
        <v>847.8470140.1.427200.000000.847001.200179</v>
      </c>
      <c r="F341" s="56" t="s">
        <v>2872</v>
      </c>
      <c r="G341" s="56">
        <v>847001</v>
      </c>
      <c r="H341" s="56" t="s">
        <v>23</v>
      </c>
      <c r="I341" s="56">
        <v>200179</v>
      </c>
      <c r="J341" s="56" t="s">
        <v>2927</v>
      </c>
      <c r="K341" s="56">
        <v>40</v>
      </c>
      <c r="L341" s="56">
        <v>18750</v>
      </c>
      <c r="M341" s="56">
        <v>750000</v>
      </c>
    </row>
    <row r="342" spans="1:13" x14ac:dyDescent="0.35">
      <c r="A342" s="56">
        <v>8470140</v>
      </c>
      <c r="B342" s="56" t="s">
        <v>77</v>
      </c>
      <c r="C342" s="56">
        <v>428640</v>
      </c>
      <c r="D342" s="56" t="s">
        <v>55</v>
      </c>
      <c r="E342" s="56" t="str">
        <f t="shared" si="5"/>
        <v>847.8470140.1.428640.000000.847001.200179</v>
      </c>
      <c r="F342" s="56" t="s">
        <v>2872</v>
      </c>
      <c r="G342" s="56">
        <v>847001</v>
      </c>
      <c r="H342" s="56" t="s">
        <v>23</v>
      </c>
      <c r="I342" s="56">
        <v>200179</v>
      </c>
      <c r="J342" s="56" t="s">
        <v>2929</v>
      </c>
      <c r="K342" s="56">
        <v>40</v>
      </c>
      <c r="L342" s="56">
        <v>24950</v>
      </c>
      <c r="M342" s="57">
        <v>998000</v>
      </c>
    </row>
    <row r="343" spans="1:13" x14ac:dyDescent="0.35">
      <c r="A343" s="56">
        <v>8470140</v>
      </c>
      <c r="B343" s="56" t="s">
        <v>77</v>
      </c>
      <c r="C343" s="56">
        <v>435310</v>
      </c>
      <c r="D343" s="56" t="s">
        <v>92</v>
      </c>
      <c r="E343" s="56" t="str">
        <f t="shared" si="5"/>
        <v>847.8470140.1.435310.000000.847001.200179</v>
      </c>
      <c r="F343" s="56" t="s">
        <v>2872</v>
      </c>
      <c r="G343" s="56">
        <v>847001</v>
      </c>
      <c r="H343" s="56" t="s">
        <v>23</v>
      </c>
      <c r="I343" s="56">
        <v>200179</v>
      </c>
      <c r="J343" s="56" t="s">
        <v>2930</v>
      </c>
      <c r="K343" s="56">
        <v>1</v>
      </c>
      <c r="L343" s="56">
        <v>10000</v>
      </c>
      <c r="M343" s="56">
        <v>10000</v>
      </c>
    </row>
    <row r="344" spans="1:13" x14ac:dyDescent="0.35">
      <c r="A344" s="56">
        <v>8470140</v>
      </c>
      <c r="B344" s="56" t="s">
        <v>77</v>
      </c>
      <c r="C344" s="56">
        <v>435519</v>
      </c>
      <c r="D344" s="56" t="s">
        <v>61</v>
      </c>
      <c r="E344" s="56" t="str">
        <f t="shared" si="5"/>
        <v>847.8470140.1.435519.000000.847001.200179</v>
      </c>
      <c r="F344" s="56" t="s">
        <v>2872</v>
      </c>
      <c r="G344" s="56">
        <v>847001</v>
      </c>
      <c r="H344" s="56" t="s">
        <v>23</v>
      </c>
      <c r="I344" s="56">
        <v>200179</v>
      </c>
      <c r="J344" s="56" t="s">
        <v>2931</v>
      </c>
      <c r="K344" s="56">
        <v>5</v>
      </c>
      <c r="L344" s="56">
        <v>27000</v>
      </c>
      <c r="M344" s="56">
        <v>135000</v>
      </c>
    </row>
    <row r="345" spans="1:13" x14ac:dyDescent="0.35">
      <c r="A345" s="56">
        <v>8470140</v>
      </c>
      <c r="B345" s="56" t="s">
        <v>77</v>
      </c>
      <c r="C345" s="56">
        <v>492310</v>
      </c>
      <c r="D345" s="56" t="s">
        <v>871</v>
      </c>
      <c r="E345" s="56" t="str">
        <f t="shared" si="5"/>
        <v>847.8470140.1.492310.000000.847001.300180</v>
      </c>
      <c r="F345" s="56" t="s">
        <v>2872</v>
      </c>
      <c r="G345" s="56">
        <v>847001</v>
      </c>
      <c r="H345" s="56" t="s">
        <v>863</v>
      </c>
      <c r="I345" s="56">
        <v>300180</v>
      </c>
      <c r="J345" s="56" t="s">
        <v>2932</v>
      </c>
      <c r="K345" s="56">
        <v>5</v>
      </c>
      <c r="L345" s="56">
        <v>40000</v>
      </c>
      <c r="M345" s="56">
        <v>200000</v>
      </c>
    </row>
    <row r="346" spans="1:13" x14ac:dyDescent="0.35">
      <c r="A346" s="56">
        <v>8470150</v>
      </c>
      <c r="B346" s="56" t="s">
        <v>96</v>
      </c>
      <c r="C346" s="56">
        <v>420900</v>
      </c>
      <c r="D346" s="56" t="s">
        <v>28</v>
      </c>
      <c r="E346" s="56" t="str">
        <f t="shared" si="5"/>
        <v>847.8470150.1.420900.000000.847001.200179</v>
      </c>
      <c r="F346" s="56" t="s">
        <v>2872</v>
      </c>
      <c r="G346" s="56">
        <v>847001</v>
      </c>
      <c r="H346" s="56" t="s">
        <v>23</v>
      </c>
      <c r="I346" s="56">
        <v>200179</v>
      </c>
      <c r="M346" s="57">
        <v>0</v>
      </c>
    </row>
    <row r="347" spans="1:13" x14ac:dyDescent="0.35">
      <c r="A347" s="56">
        <v>8470150</v>
      </c>
      <c r="B347" s="56" t="s">
        <v>96</v>
      </c>
      <c r="C347" s="56">
        <v>425900</v>
      </c>
      <c r="D347" s="56" t="s">
        <v>40</v>
      </c>
      <c r="E347" s="56" t="str">
        <f t="shared" si="5"/>
        <v>847.8470150.1.425900.000000.847001.200179</v>
      </c>
      <c r="F347" s="56" t="s">
        <v>2872</v>
      </c>
      <c r="G347" s="56">
        <v>847001</v>
      </c>
      <c r="H347" s="56" t="s">
        <v>23</v>
      </c>
      <c r="I347" s="56">
        <v>200179</v>
      </c>
      <c r="M347" s="57">
        <v>0</v>
      </c>
    </row>
    <row r="348" spans="1:13" x14ac:dyDescent="0.35">
      <c r="A348" s="56">
        <v>8470405</v>
      </c>
      <c r="B348" s="56" t="s">
        <v>245</v>
      </c>
      <c r="C348" s="56">
        <v>421700</v>
      </c>
      <c r="D348" s="56" t="s">
        <v>956</v>
      </c>
      <c r="E348" s="56" t="str">
        <f t="shared" si="5"/>
        <v>847.8470405.1.421700.000000.847001.200179</v>
      </c>
      <c r="F348" s="56" t="s">
        <v>2872</v>
      </c>
      <c r="G348" s="56">
        <v>847001</v>
      </c>
      <c r="H348" s="56" t="s">
        <v>23</v>
      </c>
      <c r="I348" s="56">
        <v>200179</v>
      </c>
      <c r="J348" s="56" t="s">
        <v>2934</v>
      </c>
      <c r="K348" s="56">
        <v>4</v>
      </c>
      <c r="L348" s="56">
        <v>140000</v>
      </c>
      <c r="M348" s="56">
        <v>560000</v>
      </c>
    </row>
    <row r="349" spans="1:13" x14ac:dyDescent="0.35">
      <c r="A349" s="56">
        <v>8470405</v>
      </c>
      <c r="B349" s="56" t="s">
        <v>245</v>
      </c>
      <c r="C349" s="56">
        <v>425100</v>
      </c>
      <c r="D349" s="56" t="s">
        <v>964</v>
      </c>
      <c r="E349" s="56" t="str">
        <f t="shared" si="5"/>
        <v>847.8470405.1.425100.000000.847001.200179</v>
      </c>
      <c r="F349" s="56" t="s">
        <v>2872</v>
      </c>
      <c r="G349" s="56">
        <v>847001</v>
      </c>
      <c r="H349" s="56" t="s">
        <v>23</v>
      </c>
      <c r="I349" s="56">
        <v>200179</v>
      </c>
      <c r="M349" s="57">
        <v>0</v>
      </c>
    </row>
    <row r="350" spans="1:13" x14ac:dyDescent="0.35">
      <c r="A350" s="56">
        <v>8470405</v>
      </c>
      <c r="B350" s="56" t="s">
        <v>245</v>
      </c>
      <c r="C350" s="56">
        <v>425510</v>
      </c>
      <c r="D350" s="56" t="s">
        <v>37</v>
      </c>
      <c r="E350" s="56" t="str">
        <f t="shared" si="5"/>
        <v>847.8470405.1.425510.000000.847001.200179</v>
      </c>
      <c r="F350" s="56" t="s">
        <v>2872</v>
      </c>
      <c r="G350" s="56">
        <v>847001</v>
      </c>
      <c r="H350" s="56" t="s">
        <v>23</v>
      </c>
      <c r="I350" s="56">
        <v>200179</v>
      </c>
      <c r="J350" s="56" t="s">
        <v>2934</v>
      </c>
      <c r="K350" s="56">
        <v>1</v>
      </c>
      <c r="L350" s="56">
        <v>15000</v>
      </c>
      <c r="M350" s="56">
        <v>15000</v>
      </c>
    </row>
    <row r="351" spans="1:13" x14ac:dyDescent="0.35">
      <c r="A351" s="56">
        <v>8470405</v>
      </c>
      <c r="B351" s="56" t="s">
        <v>245</v>
      </c>
      <c r="C351" s="56">
        <v>425550</v>
      </c>
      <c r="D351" s="56" t="s">
        <v>83</v>
      </c>
      <c r="E351" s="56" t="str">
        <f t="shared" si="5"/>
        <v>847.8470405.1.425550.000000.847001.200179</v>
      </c>
      <c r="F351" s="56" t="s">
        <v>2872</v>
      </c>
      <c r="G351" s="56">
        <v>847001</v>
      </c>
      <c r="H351" s="56" t="s">
        <v>23</v>
      </c>
      <c r="I351" s="56">
        <v>200179</v>
      </c>
      <c r="J351" s="56" t="s">
        <v>2934</v>
      </c>
      <c r="K351" s="56">
        <v>1</v>
      </c>
      <c r="L351" s="56">
        <v>15000</v>
      </c>
      <c r="M351" s="56">
        <v>15000</v>
      </c>
    </row>
    <row r="352" spans="1:13" x14ac:dyDescent="0.35">
      <c r="A352" s="56">
        <v>8470405</v>
      </c>
      <c r="B352" s="56" t="s">
        <v>245</v>
      </c>
      <c r="C352" s="56">
        <v>425770</v>
      </c>
      <c r="D352" s="56" t="s">
        <v>132</v>
      </c>
      <c r="E352" s="56" t="str">
        <f t="shared" si="5"/>
        <v>847.8470405.1.425770.000000.847001.200179</v>
      </c>
      <c r="F352" s="56" t="s">
        <v>2872</v>
      </c>
      <c r="G352" s="56">
        <v>847001</v>
      </c>
      <c r="H352" s="56" t="s">
        <v>23</v>
      </c>
      <c r="I352" s="56">
        <v>200179</v>
      </c>
      <c r="J352" s="56" t="s">
        <v>2944</v>
      </c>
      <c r="K352" s="56">
        <v>10</v>
      </c>
      <c r="L352" s="56">
        <v>5000</v>
      </c>
      <c r="M352" s="56">
        <v>50000</v>
      </c>
    </row>
    <row r="353" spans="1:13" x14ac:dyDescent="0.35">
      <c r="A353" s="56">
        <v>8470405</v>
      </c>
      <c r="B353" s="56" t="s">
        <v>245</v>
      </c>
      <c r="C353" s="56">
        <v>427710</v>
      </c>
      <c r="D353" s="56" t="s">
        <v>46</v>
      </c>
      <c r="E353" s="56" t="str">
        <f t="shared" si="5"/>
        <v>847.8470405.1.427710.000000.847001.200179</v>
      </c>
      <c r="F353" s="56" t="s">
        <v>2872</v>
      </c>
      <c r="G353" s="56">
        <v>847001</v>
      </c>
      <c r="H353" s="56" t="s">
        <v>23</v>
      </c>
      <c r="I353" s="56">
        <v>200179</v>
      </c>
      <c r="J353" s="56" t="s">
        <v>2947</v>
      </c>
      <c r="K353" s="56">
        <v>20</v>
      </c>
      <c r="L353" s="56">
        <v>600</v>
      </c>
      <c r="M353" s="56">
        <v>12000</v>
      </c>
    </row>
    <row r="354" spans="1:13" x14ac:dyDescent="0.35">
      <c r="A354" s="56">
        <v>8470405</v>
      </c>
      <c r="B354" s="56" t="s">
        <v>245</v>
      </c>
      <c r="C354" s="56">
        <v>428090</v>
      </c>
      <c r="D354" s="56" t="s">
        <v>52</v>
      </c>
      <c r="E354" s="56" t="str">
        <f t="shared" si="5"/>
        <v>847.8470405.1.428090.000000.847001.200179</v>
      </c>
      <c r="F354" s="56" t="s">
        <v>2872</v>
      </c>
      <c r="G354" s="56">
        <v>847001</v>
      </c>
      <c r="H354" s="56" t="s">
        <v>23</v>
      </c>
      <c r="I354" s="56">
        <v>200179</v>
      </c>
      <c r="M354" s="57">
        <v>0</v>
      </c>
    </row>
    <row r="355" spans="1:13" x14ac:dyDescent="0.35">
      <c r="A355" s="56">
        <v>8470405</v>
      </c>
      <c r="B355" s="56" t="s">
        <v>245</v>
      </c>
      <c r="C355" s="56">
        <v>432209</v>
      </c>
      <c r="D355" s="56" t="s">
        <v>138</v>
      </c>
      <c r="E355" s="56" t="str">
        <f t="shared" si="5"/>
        <v>847.8470405.1.432209.000000.847001.200179</v>
      </c>
      <c r="F355" s="56" t="s">
        <v>2872</v>
      </c>
      <c r="G355" s="56">
        <v>847001</v>
      </c>
      <c r="H355" s="56" t="s">
        <v>23</v>
      </c>
      <c r="I355" s="56">
        <v>200179</v>
      </c>
      <c r="J355" s="56" t="s">
        <v>2951</v>
      </c>
      <c r="K355" s="56">
        <v>5</v>
      </c>
      <c r="L355" s="56">
        <v>40000</v>
      </c>
      <c r="M355" s="56">
        <v>200000</v>
      </c>
    </row>
    <row r="356" spans="1:13" x14ac:dyDescent="0.35">
      <c r="A356" s="56">
        <v>8470405</v>
      </c>
      <c r="B356" s="56" t="s">
        <v>245</v>
      </c>
      <c r="C356" s="56">
        <v>435350</v>
      </c>
      <c r="D356" s="56" t="s">
        <v>144</v>
      </c>
      <c r="E356" s="56" t="str">
        <f t="shared" si="5"/>
        <v>847.8470405.1.435350.000000.847001.200179</v>
      </c>
      <c r="F356" s="56" t="s">
        <v>2872</v>
      </c>
      <c r="G356" s="56">
        <v>847001</v>
      </c>
      <c r="H356" s="56" t="s">
        <v>23</v>
      </c>
      <c r="I356" s="56">
        <v>200179</v>
      </c>
      <c r="J356" s="56" t="s">
        <v>2947</v>
      </c>
      <c r="K356" s="56">
        <v>20</v>
      </c>
      <c r="L356" s="56">
        <v>1500</v>
      </c>
      <c r="M356" s="56">
        <v>30000</v>
      </c>
    </row>
    <row r="357" spans="1:13" x14ac:dyDescent="0.35">
      <c r="A357" s="56">
        <v>8470410</v>
      </c>
      <c r="B357" s="56" t="s">
        <v>254</v>
      </c>
      <c r="C357" s="56">
        <v>425761</v>
      </c>
      <c r="D357" s="56" t="s">
        <v>288</v>
      </c>
      <c r="E357" s="56" t="str">
        <f t="shared" si="5"/>
        <v>847.8470410.1.425761.000000.847001.200179</v>
      </c>
      <c r="F357" s="56" t="s">
        <v>2872</v>
      </c>
      <c r="G357" s="56">
        <v>847001</v>
      </c>
      <c r="H357" s="56" t="s">
        <v>23</v>
      </c>
      <c r="I357" s="56">
        <v>200179</v>
      </c>
      <c r="J357" s="56" t="s">
        <v>2958</v>
      </c>
      <c r="K357" s="56">
        <v>1</v>
      </c>
      <c r="L357" s="56">
        <v>162000</v>
      </c>
      <c r="M357" s="57">
        <v>162000</v>
      </c>
    </row>
    <row r="358" spans="1:13" x14ac:dyDescent="0.35">
      <c r="A358" s="56">
        <v>8470410</v>
      </c>
      <c r="B358" s="56" t="s">
        <v>254</v>
      </c>
      <c r="C358" s="56">
        <v>425770</v>
      </c>
      <c r="D358" s="56" t="s">
        <v>132</v>
      </c>
      <c r="E358" s="56" t="str">
        <f t="shared" si="5"/>
        <v>847.8470410.1.425770.000000.847001.200179</v>
      </c>
      <c r="F358" s="56" t="s">
        <v>2872</v>
      </c>
      <c r="G358" s="56">
        <v>847001</v>
      </c>
      <c r="H358" s="56" t="s">
        <v>23</v>
      </c>
      <c r="I358" s="56">
        <v>200179</v>
      </c>
      <c r="J358" s="56" t="s">
        <v>2963</v>
      </c>
      <c r="K358" s="56">
        <v>8</v>
      </c>
      <c r="L358" s="56">
        <v>15000</v>
      </c>
      <c r="M358" s="56">
        <v>120000</v>
      </c>
    </row>
    <row r="359" spans="1:13" x14ac:dyDescent="0.35">
      <c r="A359" s="56">
        <v>8470410</v>
      </c>
      <c r="B359" s="56" t="s">
        <v>254</v>
      </c>
      <c r="C359" s="56">
        <v>426610</v>
      </c>
      <c r="D359" s="56" t="s">
        <v>43</v>
      </c>
      <c r="E359" s="56" t="str">
        <f t="shared" si="5"/>
        <v>847.8470410.1.426610.000000.847001.200179</v>
      </c>
      <c r="F359" s="56" t="s">
        <v>2872</v>
      </c>
      <c r="G359" s="56">
        <v>847001</v>
      </c>
      <c r="H359" s="56" t="s">
        <v>23</v>
      </c>
      <c r="I359" s="56">
        <v>200179</v>
      </c>
      <c r="J359" s="56" t="s">
        <v>2969</v>
      </c>
      <c r="K359" s="56">
        <v>1</v>
      </c>
      <c r="L359" s="56">
        <v>5500</v>
      </c>
      <c r="M359" s="56">
        <v>5600</v>
      </c>
    </row>
    <row r="360" spans="1:13" x14ac:dyDescent="0.35">
      <c r="A360" s="56">
        <v>8470410</v>
      </c>
      <c r="B360" s="56" t="s">
        <v>254</v>
      </c>
      <c r="C360" s="56">
        <v>435310</v>
      </c>
      <c r="D360" s="56" t="s">
        <v>92</v>
      </c>
      <c r="E360" s="56" t="str">
        <f t="shared" si="5"/>
        <v>847.8470410.1.435310.000000.847001.200179</v>
      </c>
      <c r="F360" s="56" t="s">
        <v>2872</v>
      </c>
      <c r="G360" s="56">
        <v>847001</v>
      </c>
      <c r="H360" s="56" t="s">
        <v>23</v>
      </c>
      <c r="I360" s="56">
        <v>200179</v>
      </c>
      <c r="J360" s="56" t="s">
        <v>2972</v>
      </c>
      <c r="K360" s="56">
        <v>2</v>
      </c>
      <c r="L360" s="56">
        <v>42614.35</v>
      </c>
      <c r="M360" s="56">
        <v>85228.7</v>
      </c>
    </row>
    <row r="361" spans="1:13" x14ac:dyDescent="0.35">
      <c r="A361" s="56">
        <v>8470410</v>
      </c>
      <c r="B361" s="56" t="s">
        <v>254</v>
      </c>
      <c r="C361" s="56">
        <v>435350</v>
      </c>
      <c r="D361" s="56" t="s">
        <v>144</v>
      </c>
      <c r="E361" s="56" t="str">
        <f t="shared" si="5"/>
        <v>847.8470410.1.435350.000000.847001.200179</v>
      </c>
      <c r="F361" s="56" t="s">
        <v>2872</v>
      </c>
      <c r="G361" s="56">
        <v>847001</v>
      </c>
      <c r="H361" s="56" t="s">
        <v>23</v>
      </c>
      <c r="I361" s="56">
        <v>200179</v>
      </c>
      <c r="J361" s="56" t="s">
        <v>2975</v>
      </c>
      <c r="K361" s="56">
        <v>18</v>
      </c>
      <c r="L361" s="56">
        <v>994.44</v>
      </c>
      <c r="M361" s="56">
        <v>17899.920000000002</v>
      </c>
    </row>
    <row r="362" spans="1:13" x14ac:dyDescent="0.35">
      <c r="A362" s="56">
        <v>8470415</v>
      </c>
      <c r="B362" s="56" t="s">
        <v>259</v>
      </c>
      <c r="C362" s="56">
        <v>421700</v>
      </c>
      <c r="D362" s="56" t="s">
        <v>966</v>
      </c>
      <c r="E362" s="56" t="str">
        <f t="shared" si="5"/>
        <v>847.8470415.1.421700.000000.847001.200179</v>
      </c>
      <c r="F362" s="56" t="s">
        <v>2872</v>
      </c>
      <c r="G362" s="56">
        <v>847001</v>
      </c>
      <c r="H362" s="56" t="s">
        <v>23</v>
      </c>
      <c r="I362" s="56">
        <v>200179</v>
      </c>
      <c r="J362" s="56" t="s">
        <v>2978</v>
      </c>
      <c r="K362" s="56">
        <v>1</v>
      </c>
      <c r="L362" s="56">
        <v>150000</v>
      </c>
      <c r="M362" s="56">
        <v>150000</v>
      </c>
    </row>
    <row r="363" spans="1:13" x14ac:dyDescent="0.35">
      <c r="A363" s="56">
        <v>8470415</v>
      </c>
      <c r="B363" s="56" t="s">
        <v>259</v>
      </c>
      <c r="C363" s="56">
        <v>425100</v>
      </c>
      <c r="D363" s="56" t="s">
        <v>964</v>
      </c>
      <c r="E363" s="56" t="str">
        <f t="shared" si="5"/>
        <v>847.8470415.1.425100.000000.847001.200179</v>
      </c>
      <c r="F363" s="56" t="s">
        <v>2872</v>
      </c>
      <c r="G363" s="56">
        <v>847001</v>
      </c>
      <c r="H363" s="56" t="s">
        <v>23</v>
      </c>
      <c r="I363" s="56">
        <v>200179</v>
      </c>
      <c r="J363" s="56" t="s">
        <v>2983</v>
      </c>
      <c r="K363" s="56">
        <v>1</v>
      </c>
      <c r="L363" s="56">
        <v>50000</v>
      </c>
      <c r="M363" s="56">
        <v>50000</v>
      </c>
    </row>
    <row r="364" spans="1:13" x14ac:dyDescent="0.35">
      <c r="A364" s="56">
        <v>8470415</v>
      </c>
      <c r="B364" s="56" t="s">
        <v>259</v>
      </c>
      <c r="C364" s="56">
        <v>425510</v>
      </c>
      <c r="D364" s="56" t="s">
        <v>37</v>
      </c>
      <c r="E364" s="56" t="str">
        <f t="shared" si="5"/>
        <v>847.8470415.1.425510.000000.847001.200179</v>
      </c>
      <c r="F364" s="56" t="s">
        <v>2872</v>
      </c>
      <c r="G364" s="56">
        <v>847001</v>
      </c>
      <c r="H364" s="56" t="s">
        <v>23</v>
      </c>
      <c r="I364" s="56">
        <v>200179</v>
      </c>
      <c r="M364" s="57">
        <v>0</v>
      </c>
    </row>
    <row r="365" spans="1:13" x14ac:dyDescent="0.35">
      <c r="A365" s="56">
        <v>8470415</v>
      </c>
      <c r="B365" s="56" t="s">
        <v>259</v>
      </c>
      <c r="C365" s="56">
        <v>425550</v>
      </c>
      <c r="D365" s="56" t="s">
        <v>83</v>
      </c>
      <c r="E365" s="56" t="str">
        <f t="shared" si="5"/>
        <v>847.8470415.1.425550.000000.847001.200179</v>
      </c>
      <c r="F365" s="56" t="s">
        <v>2872</v>
      </c>
      <c r="G365" s="56">
        <v>847001</v>
      </c>
      <c r="H365" s="56" t="s">
        <v>23</v>
      </c>
      <c r="I365" s="56">
        <v>200179</v>
      </c>
      <c r="M365" s="57">
        <v>0</v>
      </c>
    </row>
    <row r="366" spans="1:13" x14ac:dyDescent="0.35">
      <c r="A366" s="56">
        <v>8470415</v>
      </c>
      <c r="B366" s="56" t="s">
        <v>259</v>
      </c>
      <c r="C366" s="56">
        <v>425760</v>
      </c>
      <c r="D366" s="56" t="s">
        <v>169</v>
      </c>
      <c r="E366" s="56" t="str">
        <f t="shared" si="5"/>
        <v>847.8470415.1.425760.000000.847001.200179</v>
      </c>
      <c r="F366" s="56" t="s">
        <v>2872</v>
      </c>
      <c r="G366" s="56">
        <v>847001</v>
      </c>
      <c r="H366" s="56" t="s">
        <v>23</v>
      </c>
      <c r="I366" s="56">
        <v>200179</v>
      </c>
      <c r="J366" s="56" t="s">
        <v>2988</v>
      </c>
      <c r="K366" s="56">
        <v>2</v>
      </c>
      <c r="L366" s="56">
        <v>2500</v>
      </c>
      <c r="M366" s="56">
        <v>5000</v>
      </c>
    </row>
    <row r="367" spans="1:13" x14ac:dyDescent="0.35">
      <c r="A367" s="56">
        <v>8470415</v>
      </c>
      <c r="B367" s="56" t="s">
        <v>259</v>
      </c>
      <c r="C367" s="56">
        <v>425763</v>
      </c>
      <c r="D367" s="56" t="s">
        <v>129</v>
      </c>
      <c r="E367" s="56" t="str">
        <f t="shared" si="5"/>
        <v>847.8470415.1.425763.000000.847001.200179</v>
      </c>
      <c r="F367" s="56" t="s">
        <v>2872</v>
      </c>
      <c r="G367" s="56">
        <v>847001</v>
      </c>
      <c r="H367" s="56" t="s">
        <v>23</v>
      </c>
      <c r="I367" s="56">
        <v>200179</v>
      </c>
      <c r="J367" s="56" t="s">
        <v>2992</v>
      </c>
      <c r="K367" s="56">
        <v>16</v>
      </c>
      <c r="L367" s="56">
        <v>5000</v>
      </c>
      <c r="M367" s="56">
        <v>80000</v>
      </c>
    </row>
    <row r="368" spans="1:13" x14ac:dyDescent="0.35">
      <c r="A368" s="56">
        <v>8470415</v>
      </c>
      <c r="B368" s="56" t="s">
        <v>259</v>
      </c>
      <c r="C368" s="56">
        <v>425770</v>
      </c>
      <c r="D368" s="56" t="s">
        <v>132</v>
      </c>
      <c r="E368" s="56" t="str">
        <f t="shared" si="5"/>
        <v>847.8470415.1.425770.000000.847001.200179</v>
      </c>
      <c r="F368" s="56" t="s">
        <v>2872</v>
      </c>
      <c r="G368" s="56">
        <v>847001</v>
      </c>
      <c r="H368" s="56" t="s">
        <v>23</v>
      </c>
      <c r="I368" s="56">
        <v>200179</v>
      </c>
      <c r="J368" s="56" t="s">
        <v>2995</v>
      </c>
      <c r="K368" s="56">
        <v>19</v>
      </c>
      <c r="L368" s="56">
        <v>15000</v>
      </c>
      <c r="M368" s="56">
        <v>285000</v>
      </c>
    </row>
    <row r="369" spans="1:13" x14ac:dyDescent="0.35">
      <c r="A369" s="56">
        <v>8470415</v>
      </c>
      <c r="B369" s="56" t="s">
        <v>259</v>
      </c>
      <c r="C369" s="56">
        <v>425900</v>
      </c>
      <c r="D369" s="56" t="s">
        <v>40</v>
      </c>
      <c r="E369" s="56" t="str">
        <f t="shared" si="5"/>
        <v>847.8470415.1.425900.000000.847001.200179</v>
      </c>
      <c r="F369" s="56" t="s">
        <v>2872</v>
      </c>
      <c r="G369" s="56">
        <v>847001</v>
      </c>
      <c r="H369" s="56" t="s">
        <v>23</v>
      </c>
      <c r="I369" s="56">
        <v>200179</v>
      </c>
      <c r="J369" s="56" t="s">
        <v>2999</v>
      </c>
      <c r="K369" s="56">
        <v>1</v>
      </c>
      <c r="L369" s="56">
        <v>140000</v>
      </c>
      <c r="M369" s="56">
        <v>140000</v>
      </c>
    </row>
    <row r="370" spans="1:13" x14ac:dyDescent="0.35">
      <c r="A370" s="56">
        <v>8470415</v>
      </c>
      <c r="B370" s="56" t="s">
        <v>259</v>
      </c>
      <c r="C370" s="56">
        <v>426610</v>
      </c>
      <c r="D370" s="56" t="s">
        <v>43</v>
      </c>
      <c r="E370" s="56" t="str">
        <f t="shared" si="5"/>
        <v>847.8470415.1.426610.000000.847001.200179</v>
      </c>
      <c r="F370" s="56" t="s">
        <v>2872</v>
      </c>
      <c r="G370" s="56">
        <v>847001</v>
      </c>
      <c r="H370" s="56" t="s">
        <v>23</v>
      </c>
      <c r="I370" s="56">
        <v>200179</v>
      </c>
      <c r="J370" s="56" t="s">
        <v>3002</v>
      </c>
      <c r="K370" s="56">
        <v>1</v>
      </c>
      <c r="L370" s="56">
        <v>79617</v>
      </c>
      <c r="M370" s="56">
        <v>79617</v>
      </c>
    </row>
    <row r="371" spans="1:13" x14ac:dyDescent="0.35">
      <c r="A371" s="56">
        <v>8470415</v>
      </c>
      <c r="B371" s="56" t="s">
        <v>259</v>
      </c>
      <c r="C371" s="56">
        <v>426610</v>
      </c>
      <c r="D371" s="56" t="s">
        <v>43</v>
      </c>
      <c r="E371" s="56" t="str">
        <f t="shared" si="5"/>
        <v>847.8470415.1.426610.000000.847001.200179</v>
      </c>
      <c r="F371" s="56" t="s">
        <v>2872</v>
      </c>
      <c r="G371" s="56">
        <v>847001</v>
      </c>
      <c r="H371" s="56" t="s">
        <v>23</v>
      </c>
      <c r="I371" s="56">
        <v>200179</v>
      </c>
      <c r="J371" s="56" t="s">
        <v>3006</v>
      </c>
      <c r="K371" s="56">
        <v>1</v>
      </c>
      <c r="L371" s="56">
        <v>15090</v>
      </c>
      <c r="M371" s="56">
        <v>15090</v>
      </c>
    </row>
    <row r="372" spans="1:13" x14ac:dyDescent="0.35">
      <c r="A372" s="56">
        <v>8470415</v>
      </c>
      <c r="B372" s="56" t="s">
        <v>259</v>
      </c>
      <c r="C372" s="56">
        <v>426610</v>
      </c>
      <c r="D372" s="56" t="s">
        <v>43</v>
      </c>
      <c r="E372" s="56" t="str">
        <f t="shared" si="5"/>
        <v>847.8470415.1.426610.000000.847001.200179</v>
      </c>
      <c r="F372" s="56" t="s">
        <v>2872</v>
      </c>
      <c r="G372" s="56">
        <v>847001</v>
      </c>
      <c r="H372" s="56" t="s">
        <v>23</v>
      </c>
      <c r="I372" s="56">
        <v>200179</v>
      </c>
      <c r="J372" s="56" t="s">
        <v>3007</v>
      </c>
      <c r="K372" s="56">
        <v>1</v>
      </c>
      <c r="L372" s="56">
        <v>22000</v>
      </c>
      <c r="M372" s="56">
        <v>22000</v>
      </c>
    </row>
    <row r="373" spans="1:13" x14ac:dyDescent="0.35">
      <c r="A373" s="56">
        <v>8470415</v>
      </c>
      <c r="B373" s="56" t="s">
        <v>259</v>
      </c>
      <c r="C373" s="56">
        <v>426610</v>
      </c>
      <c r="D373" s="56" t="s">
        <v>43</v>
      </c>
      <c r="E373" s="56" t="str">
        <f t="shared" si="5"/>
        <v>847.8470415.1.426610.000000.847001.200179</v>
      </c>
      <c r="F373" s="56" t="s">
        <v>2872</v>
      </c>
      <c r="G373" s="56">
        <v>847001</v>
      </c>
      <c r="H373" s="56" t="s">
        <v>23</v>
      </c>
      <c r="I373" s="56">
        <v>200179</v>
      </c>
      <c r="J373" s="56" t="s">
        <v>3008</v>
      </c>
      <c r="K373" s="56">
        <v>1</v>
      </c>
      <c r="L373" s="56">
        <v>19909</v>
      </c>
      <c r="M373" s="56">
        <v>19909</v>
      </c>
    </row>
    <row r="374" spans="1:13" x14ac:dyDescent="0.35">
      <c r="A374" s="56">
        <v>8470415</v>
      </c>
      <c r="B374" s="56" t="s">
        <v>259</v>
      </c>
      <c r="C374" s="56">
        <v>426610</v>
      </c>
      <c r="D374" s="56" t="s">
        <v>43</v>
      </c>
      <c r="E374" s="56" t="str">
        <f t="shared" si="5"/>
        <v>847.8470415.1.426610.000000.847001.200179</v>
      </c>
      <c r="F374" s="56" t="s">
        <v>2872</v>
      </c>
      <c r="G374" s="56">
        <v>847001</v>
      </c>
      <c r="H374" s="56" t="s">
        <v>23</v>
      </c>
      <c r="I374" s="56">
        <v>200179</v>
      </c>
      <c r="J374" s="56" t="s">
        <v>3009</v>
      </c>
      <c r="K374" s="56">
        <v>1</v>
      </c>
      <c r="L374" s="56">
        <v>20552</v>
      </c>
      <c r="M374" s="56">
        <v>20552</v>
      </c>
    </row>
    <row r="375" spans="1:13" x14ac:dyDescent="0.35">
      <c r="A375" s="56">
        <v>8470415</v>
      </c>
      <c r="B375" s="56" t="s">
        <v>259</v>
      </c>
      <c r="C375" s="56">
        <v>426610</v>
      </c>
      <c r="D375" s="56" t="s">
        <v>43</v>
      </c>
      <c r="E375" s="56" t="str">
        <f t="shared" si="5"/>
        <v>847.8470415.1.426610.000000.847001.200179</v>
      </c>
      <c r="F375" s="56" t="s">
        <v>2872</v>
      </c>
      <c r="G375" s="56">
        <v>847001</v>
      </c>
      <c r="H375" s="56" t="s">
        <v>23</v>
      </c>
      <c r="I375" s="56">
        <v>200179</v>
      </c>
      <c r="J375" s="56" t="s">
        <v>3011</v>
      </c>
      <c r="K375" s="56">
        <v>1</v>
      </c>
      <c r="L375" s="56">
        <v>14943</v>
      </c>
      <c r="M375" s="56">
        <v>14943</v>
      </c>
    </row>
    <row r="376" spans="1:13" x14ac:dyDescent="0.35">
      <c r="A376" s="56">
        <v>8470415</v>
      </c>
      <c r="B376" s="56" t="s">
        <v>259</v>
      </c>
      <c r="C376" s="56">
        <v>426610</v>
      </c>
      <c r="D376" s="56" t="s">
        <v>43</v>
      </c>
      <c r="E376" s="56" t="str">
        <f t="shared" si="5"/>
        <v>847.8470415.1.426610.000000.847001.200179</v>
      </c>
      <c r="F376" s="56" t="s">
        <v>2872</v>
      </c>
      <c r="G376" s="56">
        <v>847001</v>
      </c>
      <c r="H376" s="56" t="s">
        <v>23</v>
      </c>
      <c r="I376" s="56">
        <v>200179</v>
      </c>
      <c r="J376" s="56" t="s">
        <v>3014</v>
      </c>
      <c r="K376" s="56">
        <v>1</v>
      </c>
      <c r="L376" s="56">
        <v>57400</v>
      </c>
      <c r="M376" s="56">
        <v>57400</v>
      </c>
    </row>
    <row r="377" spans="1:13" x14ac:dyDescent="0.35">
      <c r="A377" s="56">
        <v>8470415</v>
      </c>
      <c r="B377" s="56" t="s">
        <v>259</v>
      </c>
      <c r="C377" s="56">
        <v>428090</v>
      </c>
      <c r="D377" s="56" t="s">
        <v>52</v>
      </c>
      <c r="E377" s="56" t="str">
        <f t="shared" si="5"/>
        <v>847.8470415.1.428090.000000.847001.200179</v>
      </c>
      <c r="F377" s="56" t="s">
        <v>2872</v>
      </c>
      <c r="G377" s="56">
        <v>847001</v>
      </c>
      <c r="H377" s="56" t="s">
        <v>23</v>
      </c>
      <c r="I377" s="56">
        <v>200179</v>
      </c>
      <c r="M377" s="57">
        <v>0</v>
      </c>
    </row>
    <row r="378" spans="1:13" x14ac:dyDescent="0.35">
      <c r="A378" s="56">
        <v>8470415</v>
      </c>
      <c r="B378" s="56" t="s">
        <v>259</v>
      </c>
      <c r="C378" s="56">
        <v>428640</v>
      </c>
      <c r="D378" s="56" t="s">
        <v>55</v>
      </c>
      <c r="E378" s="56" t="str">
        <f t="shared" si="5"/>
        <v>847.8470415.1.428640.000000.847001.200179</v>
      </c>
      <c r="F378" s="56" t="s">
        <v>2872</v>
      </c>
      <c r="G378" s="56">
        <v>847001</v>
      </c>
      <c r="H378" s="56" t="s">
        <v>23</v>
      </c>
      <c r="I378" s="56">
        <v>200179</v>
      </c>
      <c r="J378" s="56" t="s">
        <v>3017</v>
      </c>
      <c r="K378" s="56">
        <v>1</v>
      </c>
      <c r="L378" s="57">
        <v>15000</v>
      </c>
      <c r="M378" s="57">
        <v>15000</v>
      </c>
    </row>
    <row r="379" spans="1:13" x14ac:dyDescent="0.35">
      <c r="A379" s="56">
        <v>8470415</v>
      </c>
      <c r="B379" s="56" t="s">
        <v>259</v>
      </c>
      <c r="C379" s="56">
        <v>432209</v>
      </c>
      <c r="D379" s="56" t="s">
        <v>138</v>
      </c>
      <c r="E379" s="56" t="str">
        <f t="shared" si="5"/>
        <v>847.8470415.1.432209.000000.847001.200179</v>
      </c>
      <c r="F379" s="56" t="s">
        <v>2872</v>
      </c>
      <c r="G379" s="56">
        <v>847001</v>
      </c>
      <c r="H379" s="56" t="s">
        <v>23</v>
      </c>
      <c r="I379" s="56">
        <v>200179</v>
      </c>
      <c r="J379" s="56" t="s">
        <v>3021</v>
      </c>
      <c r="K379" s="56">
        <v>1</v>
      </c>
      <c r="L379" s="56">
        <v>301000</v>
      </c>
      <c r="M379" s="56">
        <v>301000</v>
      </c>
    </row>
    <row r="380" spans="1:13" x14ac:dyDescent="0.35">
      <c r="A380" s="56">
        <v>8470415</v>
      </c>
      <c r="B380" s="56" t="s">
        <v>259</v>
      </c>
      <c r="C380" s="56">
        <v>435350</v>
      </c>
      <c r="D380" s="56" t="s">
        <v>144</v>
      </c>
      <c r="E380" s="56" t="str">
        <f t="shared" si="5"/>
        <v>847.8470415.1.435350.000000.847001.200179</v>
      </c>
      <c r="F380" s="56" t="s">
        <v>2872</v>
      </c>
      <c r="G380" s="56">
        <v>847001</v>
      </c>
      <c r="H380" s="56" t="s">
        <v>23</v>
      </c>
      <c r="I380" s="56">
        <v>200179</v>
      </c>
      <c r="J380" s="56" t="s">
        <v>3025</v>
      </c>
      <c r="K380" s="56">
        <v>10</v>
      </c>
      <c r="L380" s="56">
        <v>7000</v>
      </c>
      <c r="M380" s="56">
        <v>70000</v>
      </c>
    </row>
    <row r="381" spans="1:13" x14ac:dyDescent="0.35">
      <c r="A381" s="56">
        <v>8470415</v>
      </c>
      <c r="B381" s="56" t="s">
        <v>259</v>
      </c>
      <c r="C381" s="56">
        <v>435508</v>
      </c>
      <c r="D381" s="56" t="s">
        <v>147</v>
      </c>
      <c r="E381" s="56" t="str">
        <f t="shared" si="5"/>
        <v>847.8470415.1.435508.000000.847001.200179</v>
      </c>
      <c r="F381" s="56" t="s">
        <v>2872</v>
      </c>
      <c r="G381" s="56">
        <v>847001</v>
      </c>
      <c r="H381" s="56" t="s">
        <v>23</v>
      </c>
      <c r="I381" s="56">
        <v>200179</v>
      </c>
      <c r="J381" s="56" t="s">
        <v>3027</v>
      </c>
      <c r="K381" s="56">
        <v>1</v>
      </c>
      <c r="L381" s="56">
        <v>525000</v>
      </c>
      <c r="M381" s="56">
        <v>525000</v>
      </c>
    </row>
    <row r="382" spans="1:13" x14ac:dyDescent="0.35">
      <c r="A382" s="56">
        <v>8470415</v>
      </c>
      <c r="B382" s="56" t="s">
        <v>259</v>
      </c>
      <c r="C382" s="56">
        <v>435519</v>
      </c>
      <c r="D382" s="56" t="s">
        <v>61</v>
      </c>
      <c r="E382" s="56" t="str">
        <f t="shared" si="5"/>
        <v>847.8470415.1.435519.000000.847001.200179</v>
      </c>
      <c r="F382" s="56" t="s">
        <v>2872</v>
      </c>
      <c r="G382" s="56">
        <v>847001</v>
      </c>
      <c r="H382" s="56" t="s">
        <v>23</v>
      </c>
      <c r="I382" s="56">
        <v>200179</v>
      </c>
      <c r="K382" s="56">
        <v>1</v>
      </c>
      <c r="L382" s="56">
        <v>20000</v>
      </c>
      <c r="M382" s="56">
        <v>20000</v>
      </c>
    </row>
    <row r="383" spans="1:13" x14ac:dyDescent="0.35">
      <c r="A383" s="56">
        <v>8470415</v>
      </c>
      <c r="B383" s="56" t="s">
        <v>259</v>
      </c>
      <c r="C383" s="56">
        <v>436110</v>
      </c>
      <c r="D383" s="56" t="s">
        <v>64</v>
      </c>
      <c r="E383" s="56" t="str">
        <f t="shared" si="5"/>
        <v>847.8470415.1.436110.000000.847001.200179</v>
      </c>
      <c r="F383" s="56" t="s">
        <v>2872</v>
      </c>
      <c r="G383" s="56">
        <v>847001</v>
      </c>
      <c r="H383" s="56" t="s">
        <v>23</v>
      </c>
      <c r="I383" s="56">
        <v>200179</v>
      </c>
      <c r="M383" s="56">
        <v>0</v>
      </c>
    </row>
    <row r="384" spans="1:13" x14ac:dyDescent="0.35">
      <c r="A384" s="56">
        <v>8470415</v>
      </c>
      <c r="B384" s="56" t="s">
        <v>259</v>
      </c>
      <c r="C384" s="56">
        <v>492316</v>
      </c>
      <c r="D384" s="56" t="s">
        <v>138</v>
      </c>
      <c r="E384" s="56" t="str">
        <f t="shared" si="5"/>
        <v>847.8470415.1.492316.000000.847001.300180</v>
      </c>
      <c r="F384" s="56" t="s">
        <v>2872</v>
      </c>
      <c r="G384" s="56">
        <v>847001</v>
      </c>
      <c r="H384" s="56" t="s">
        <v>863</v>
      </c>
      <c r="I384" s="56">
        <v>300180</v>
      </c>
      <c r="J384" s="56" t="s">
        <v>3031</v>
      </c>
      <c r="K384" s="56">
        <v>2</v>
      </c>
      <c r="L384" s="56">
        <v>24863</v>
      </c>
      <c r="M384" s="56">
        <v>49726</v>
      </c>
    </row>
    <row r="385" spans="1:13" x14ac:dyDescent="0.35">
      <c r="A385" s="56">
        <v>8470415</v>
      </c>
      <c r="B385" s="56" t="s">
        <v>259</v>
      </c>
      <c r="C385" s="56">
        <v>492316</v>
      </c>
      <c r="D385" s="56" t="s">
        <v>138</v>
      </c>
      <c r="E385" s="56" t="str">
        <f t="shared" si="5"/>
        <v>847.8470415.1.492316.000000.847001.300180</v>
      </c>
      <c r="F385" s="56" t="s">
        <v>2872</v>
      </c>
      <c r="G385" s="56">
        <v>847001</v>
      </c>
      <c r="H385" s="56" t="s">
        <v>863</v>
      </c>
      <c r="I385" s="56">
        <v>300180</v>
      </c>
      <c r="J385" s="56" t="s">
        <v>3035</v>
      </c>
      <c r="K385" s="56">
        <v>5</v>
      </c>
      <c r="L385" s="56">
        <v>10815</v>
      </c>
      <c r="M385" s="56">
        <v>54075</v>
      </c>
    </row>
    <row r="386" spans="1:13" x14ac:dyDescent="0.35">
      <c r="A386" s="56">
        <v>8470415</v>
      </c>
      <c r="B386" s="56" t="s">
        <v>259</v>
      </c>
      <c r="C386" s="56">
        <v>492316</v>
      </c>
      <c r="D386" s="56" t="s">
        <v>138</v>
      </c>
      <c r="E386" s="56" t="str">
        <f t="shared" ref="E386:E449" si="6">CONCATENATE(847,".",A386,".",1,".",C386,".","000000",".",G386,".",I386)</f>
        <v>847.8470415.1.492316.000000.847001.300180</v>
      </c>
      <c r="F386" s="56" t="s">
        <v>2872</v>
      </c>
      <c r="G386" s="56">
        <v>847001</v>
      </c>
      <c r="H386" s="56" t="s">
        <v>863</v>
      </c>
      <c r="I386" s="56">
        <v>300180</v>
      </c>
      <c r="J386" s="56" t="s">
        <v>3037</v>
      </c>
      <c r="K386" s="56">
        <v>2</v>
      </c>
      <c r="L386" s="56">
        <v>90253</v>
      </c>
      <c r="M386" s="56">
        <v>180506</v>
      </c>
    </row>
    <row r="387" spans="1:13" x14ac:dyDescent="0.35">
      <c r="A387" s="56">
        <v>8470415</v>
      </c>
      <c r="B387" s="56" t="s">
        <v>259</v>
      </c>
      <c r="C387" s="56">
        <v>492316</v>
      </c>
      <c r="D387" s="56" t="s">
        <v>138</v>
      </c>
      <c r="E387" s="56" t="str">
        <f t="shared" si="6"/>
        <v>847.8470415.1.492316.000000.847001.300180</v>
      </c>
      <c r="F387" s="56" t="s">
        <v>2872</v>
      </c>
      <c r="G387" s="56">
        <v>847001</v>
      </c>
      <c r="H387" s="56" t="s">
        <v>863</v>
      </c>
      <c r="I387" s="56">
        <v>300180</v>
      </c>
      <c r="J387" s="56" t="s">
        <v>3040</v>
      </c>
      <c r="K387" s="56">
        <v>1</v>
      </c>
      <c r="L387" s="56">
        <v>138600</v>
      </c>
      <c r="M387" s="56">
        <v>138600</v>
      </c>
    </row>
    <row r="388" spans="1:13" x14ac:dyDescent="0.35">
      <c r="A388" s="56">
        <v>8470415</v>
      </c>
      <c r="B388" s="56" t="s">
        <v>259</v>
      </c>
      <c r="C388" s="56">
        <v>492316</v>
      </c>
      <c r="D388" s="56" t="s">
        <v>138</v>
      </c>
      <c r="E388" s="56" t="str">
        <f t="shared" si="6"/>
        <v>847.8470415.1.492316.000000.847001.300180</v>
      </c>
      <c r="F388" s="56" t="s">
        <v>2872</v>
      </c>
      <c r="G388" s="56">
        <v>847001</v>
      </c>
      <c r="H388" s="56" t="s">
        <v>863</v>
      </c>
      <c r="I388" s="56">
        <v>300180</v>
      </c>
      <c r="J388" s="56" t="s">
        <v>3044</v>
      </c>
      <c r="K388" s="56">
        <v>1</v>
      </c>
      <c r="L388" s="56">
        <v>396862</v>
      </c>
      <c r="M388" s="56">
        <v>396862</v>
      </c>
    </row>
    <row r="389" spans="1:13" x14ac:dyDescent="0.35">
      <c r="A389" s="56">
        <v>8470415</v>
      </c>
      <c r="B389" s="56" t="s">
        <v>259</v>
      </c>
      <c r="C389" s="56">
        <v>492316</v>
      </c>
      <c r="D389" s="56" t="s">
        <v>138</v>
      </c>
      <c r="E389" s="56" t="str">
        <f t="shared" si="6"/>
        <v>847.8470415.1.492316.000000.847001.300180</v>
      </c>
      <c r="F389" s="56" t="s">
        <v>2872</v>
      </c>
      <c r="G389" s="56">
        <v>847001</v>
      </c>
      <c r="H389" s="56" t="s">
        <v>863</v>
      </c>
      <c r="I389" s="56">
        <v>300180</v>
      </c>
      <c r="J389" s="56" t="s">
        <v>3047</v>
      </c>
      <c r="K389" s="56">
        <v>1</v>
      </c>
      <c r="L389" s="56">
        <v>39598</v>
      </c>
      <c r="M389" s="56">
        <v>39598</v>
      </c>
    </row>
    <row r="390" spans="1:13" x14ac:dyDescent="0.35">
      <c r="A390" s="56">
        <v>8470415</v>
      </c>
      <c r="B390" s="56" t="s">
        <v>259</v>
      </c>
      <c r="C390" s="56">
        <v>492316</v>
      </c>
      <c r="D390" s="56" t="s">
        <v>138</v>
      </c>
      <c r="E390" s="56" t="str">
        <f t="shared" si="6"/>
        <v>847.8470415.1.492316.000000.847001.300180</v>
      </c>
      <c r="F390" s="56" t="s">
        <v>2872</v>
      </c>
      <c r="G390" s="56">
        <v>847001</v>
      </c>
      <c r="H390" s="56" t="s">
        <v>863</v>
      </c>
      <c r="I390" s="56">
        <v>300180</v>
      </c>
      <c r="J390" s="56" t="s">
        <v>3049</v>
      </c>
      <c r="K390" s="56">
        <v>1</v>
      </c>
      <c r="L390" s="56">
        <v>1890000</v>
      </c>
      <c r="M390" s="56">
        <v>1890000</v>
      </c>
    </row>
    <row r="391" spans="1:13" x14ac:dyDescent="0.35">
      <c r="A391" s="56">
        <v>8470425</v>
      </c>
      <c r="B391" s="56" t="s">
        <v>267</v>
      </c>
      <c r="C391" s="56">
        <v>425510</v>
      </c>
      <c r="D391" s="56" t="s">
        <v>37</v>
      </c>
      <c r="E391" s="56" t="str">
        <f t="shared" si="6"/>
        <v>847.8470425.1.425510.000000.847001.200179</v>
      </c>
      <c r="F391" s="56" t="s">
        <v>2872</v>
      </c>
      <c r="G391" s="56">
        <v>847001</v>
      </c>
      <c r="H391" s="56" t="s">
        <v>23</v>
      </c>
      <c r="I391" s="56">
        <v>200179</v>
      </c>
      <c r="J391" s="56" t="s">
        <v>3051</v>
      </c>
      <c r="K391" s="56">
        <v>15</v>
      </c>
      <c r="L391" s="56">
        <v>3000</v>
      </c>
      <c r="M391" s="56">
        <v>45000</v>
      </c>
    </row>
    <row r="392" spans="1:13" x14ac:dyDescent="0.35">
      <c r="A392" s="56">
        <v>8470425</v>
      </c>
      <c r="B392" s="56" t="s">
        <v>267</v>
      </c>
      <c r="C392" s="56">
        <v>425550</v>
      </c>
      <c r="D392" s="56" t="s">
        <v>83</v>
      </c>
      <c r="E392" s="56" t="str">
        <f t="shared" si="6"/>
        <v>847.8470425.1.425550.000000.847001.200179</v>
      </c>
      <c r="F392" s="56" t="s">
        <v>2872</v>
      </c>
      <c r="G392" s="56">
        <v>847001</v>
      </c>
      <c r="H392" s="56" t="s">
        <v>23</v>
      </c>
      <c r="I392" s="56">
        <v>200179</v>
      </c>
      <c r="J392" s="56" t="s">
        <v>3053</v>
      </c>
      <c r="K392" s="56">
        <v>15</v>
      </c>
      <c r="L392" s="56">
        <v>15000</v>
      </c>
      <c r="M392" s="56">
        <v>225000</v>
      </c>
    </row>
    <row r="393" spans="1:13" x14ac:dyDescent="0.35">
      <c r="A393" s="56">
        <v>8470425</v>
      </c>
      <c r="B393" s="56" t="s">
        <v>267</v>
      </c>
      <c r="C393" s="56">
        <v>425770</v>
      </c>
      <c r="D393" s="56" t="s">
        <v>132</v>
      </c>
      <c r="E393" s="56" t="str">
        <f t="shared" si="6"/>
        <v>847.8470425.1.425770.000000.847001.200179</v>
      </c>
      <c r="F393" s="56" t="s">
        <v>2872</v>
      </c>
      <c r="G393" s="56">
        <v>847001</v>
      </c>
      <c r="H393" s="56" t="s">
        <v>23</v>
      </c>
      <c r="I393" s="56">
        <v>200179</v>
      </c>
      <c r="J393" s="56" t="s">
        <v>3056</v>
      </c>
      <c r="K393" s="56">
        <v>4</v>
      </c>
      <c r="L393" s="56">
        <v>15000</v>
      </c>
      <c r="M393" s="56">
        <v>60000</v>
      </c>
    </row>
    <row r="394" spans="1:13" x14ac:dyDescent="0.35">
      <c r="A394" s="56">
        <v>8470425</v>
      </c>
      <c r="B394" s="56" t="s">
        <v>267</v>
      </c>
      <c r="C394" s="56">
        <v>425900</v>
      </c>
      <c r="D394" s="56" t="s">
        <v>40</v>
      </c>
      <c r="E394" s="56" t="str">
        <f t="shared" si="6"/>
        <v>847.8470425.1.425900.000000.847001.200179</v>
      </c>
      <c r="F394" s="56" t="s">
        <v>2872</v>
      </c>
      <c r="G394" s="56">
        <v>847001</v>
      </c>
      <c r="H394" s="56" t="s">
        <v>23</v>
      </c>
      <c r="I394" s="56">
        <v>200179</v>
      </c>
      <c r="J394" s="56" t="s">
        <v>3060</v>
      </c>
      <c r="K394" s="56">
        <v>2</v>
      </c>
      <c r="L394" s="56">
        <v>5058</v>
      </c>
      <c r="M394" s="56">
        <v>10116</v>
      </c>
    </row>
    <row r="395" spans="1:13" x14ac:dyDescent="0.35">
      <c r="A395" s="56">
        <v>8470425</v>
      </c>
      <c r="B395" s="56" t="s">
        <v>267</v>
      </c>
      <c r="C395" s="56">
        <v>426610</v>
      </c>
      <c r="D395" s="56" t="s">
        <v>43</v>
      </c>
      <c r="E395" s="56" t="str">
        <f t="shared" si="6"/>
        <v>847.8470425.1.426610.000000.847001.200179</v>
      </c>
      <c r="F395" s="56" t="s">
        <v>2872</v>
      </c>
      <c r="G395" s="56">
        <v>847001</v>
      </c>
      <c r="H395" s="56" t="s">
        <v>23</v>
      </c>
      <c r="I395" s="56">
        <v>200179</v>
      </c>
      <c r="J395" s="56" t="s">
        <v>3063</v>
      </c>
      <c r="K395" s="56">
        <v>2</v>
      </c>
      <c r="L395" s="56">
        <v>56000</v>
      </c>
      <c r="M395" s="57">
        <v>112000</v>
      </c>
    </row>
    <row r="396" spans="1:13" x14ac:dyDescent="0.35">
      <c r="A396" s="56">
        <v>8470425</v>
      </c>
      <c r="B396" s="56" t="s">
        <v>267</v>
      </c>
      <c r="C396" s="56">
        <v>426610</v>
      </c>
      <c r="D396" s="56" t="s">
        <v>43</v>
      </c>
      <c r="E396" s="56" t="str">
        <f t="shared" si="6"/>
        <v>847.8470425.1.426610.000000.847001.200179</v>
      </c>
      <c r="F396" s="56" t="s">
        <v>2872</v>
      </c>
      <c r="G396" s="56">
        <v>847001</v>
      </c>
      <c r="H396" s="56" t="s">
        <v>23</v>
      </c>
      <c r="I396" s="56">
        <v>200179</v>
      </c>
      <c r="J396" s="56" t="s">
        <v>3066</v>
      </c>
      <c r="K396" s="56">
        <v>4</v>
      </c>
      <c r="L396" s="56">
        <v>25000</v>
      </c>
      <c r="M396" s="57">
        <v>100000</v>
      </c>
    </row>
    <row r="397" spans="1:13" x14ac:dyDescent="0.35">
      <c r="A397" s="56">
        <v>8470425</v>
      </c>
      <c r="B397" s="56" t="s">
        <v>267</v>
      </c>
      <c r="C397" s="56">
        <v>428090</v>
      </c>
      <c r="D397" s="56" t="s">
        <v>52</v>
      </c>
      <c r="E397" s="56" t="str">
        <f t="shared" si="6"/>
        <v>847.8470425.1.428090.000000.847001.200179</v>
      </c>
      <c r="F397" s="56" t="s">
        <v>2872</v>
      </c>
      <c r="G397" s="56">
        <v>847001</v>
      </c>
      <c r="H397" s="56" t="s">
        <v>23</v>
      </c>
      <c r="I397" s="56">
        <v>200179</v>
      </c>
      <c r="J397" s="56" t="s">
        <v>3067</v>
      </c>
      <c r="K397" s="56">
        <v>4</v>
      </c>
      <c r="L397" s="56">
        <v>32000</v>
      </c>
      <c r="M397" s="57">
        <v>128000</v>
      </c>
    </row>
    <row r="398" spans="1:13" x14ac:dyDescent="0.35">
      <c r="A398" s="56">
        <v>8470425</v>
      </c>
      <c r="B398" s="56" t="s">
        <v>267</v>
      </c>
      <c r="C398" s="56">
        <v>435350</v>
      </c>
      <c r="D398" s="56" t="s">
        <v>144</v>
      </c>
      <c r="E398" s="56" t="str">
        <f t="shared" si="6"/>
        <v>847.8470425.1.435350.000000.847001.200179</v>
      </c>
      <c r="F398" s="56" t="s">
        <v>2872</v>
      </c>
      <c r="G398" s="56">
        <v>847001</v>
      </c>
      <c r="H398" s="56" t="s">
        <v>23</v>
      </c>
      <c r="I398" s="56">
        <v>200179</v>
      </c>
      <c r="J398" s="56" t="s">
        <v>3069</v>
      </c>
      <c r="K398" s="56">
        <v>15</v>
      </c>
      <c r="L398" s="56">
        <v>8000</v>
      </c>
      <c r="M398" s="57">
        <v>120000</v>
      </c>
    </row>
    <row r="399" spans="1:13" x14ac:dyDescent="0.35">
      <c r="A399" s="56">
        <v>8470425</v>
      </c>
      <c r="B399" s="56" t="s">
        <v>267</v>
      </c>
      <c r="C399" s="56">
        <v>435508</v>
      </c>
      <c r="D399" s="56" t="s">
        <v>147</v>
      </c>
      <c r="E399" s="56" t="str">
        <f t="shared" si="6"/>
        <v>847.8470425.1.435508.000000.847001.200179</v>
      </c>
      <c r="F399" s="56" t="s">
        <v>2872</v>
      </c>
      <c r="G399" s="56">
        <v>847001</v>
      </c>
      <c r="H399" s="56" t="s">
        <v>23</v>
      </c>
      <c r="I399" s="56">
        <v>200179</v>
      </c>
      <c r="J399" s="56" t="s">
        <v>3074</v>
      </c>
      <c r="K399" s="56">
        <v>1</v>
      </c>
      <c r="L399" s="56">
        <v>2020000</v>
      </c>
      <c r="M399" s="237">
        <v>1190650</v>
      </c>
    </row>
    <row r="400" spans="1:13" x14ac:dyDescent="0.35">
      <c r="A400" s="56">
        <v>8470425</v>
      </c>
      <c r="B400" s="56" t="s">
        <v>267</v>
      </c>
      <c r="C400" s="56">
        <v>435508</v>
      </c>
      <c r="D400" s="56" t="s">
        <v>147</v>
      </c>
      <c r="E400" s="56" t="str">
        <f t="shared" si="6"/>
        <v>847.8470425.1.435508.000000.847001.200179</v>
      </c>
      <c r="F400" s="56" t="s">
        <v>2872</v>
      </c>
      <c r="G400" s="56">
        <v>847001</v>
      </c>
      <c r="H400" s="56" t="s">
        <v>23</v>
      </c>
      <c r="I400" s="56">
        <v>200179</v>
      </c>
      <c r="J400" s="56" t="s">
        <v>3075</v>
      </c>
      <c r="K400" s="56">
        <v>1</v>
      </c>
      <c r="L400" s="56">
        <v>9200</v>
      </c>
    </row>
    <row r="401" spans="1:13" x14ac:dyDescent="0.35">
      <c r="A401" s="56">
        <v>8470425</v>
      </c>
      <c r="B401" s="56" t="s">
        <v>267</v>
      </c>
      <c r="C401" s="56">
        <v>435508</v>
      </c>
      <c r="D401" s="56" t="s">
        <v>147</v>
      </c>
      <c r="E401" s="56" t="str">
        <f t="shared" si="6"/>
        <v>847.8470425.1.435508.000000.847001.200179</v>
      </c>
      <c r="F401" s="56" t="s">
        <v>2872</v>
      </c>
      <c r="G401" s="56">
        <v>847001</v>
      </c>
      <c r="H401" s="56" t="s">
        <v>23</v>
      </c>
      <c r="I401" s="56">
        <v>200179</v>
      </c>
      <c r="J401" s="56" t="s">
        <v>3076</v>
      </c>
      <c r="K401" s="56">
        <v>1</v>
      </c>
      <c r="L401" s="56">
        <v>55100</v>
      </c>
    </row>
    <row r="402" spans="1:13" x14ac:dyDescent="0.35">
      <c r="A402" s="56">
        <v>8470425</v>
      </c>
      <c r="B402" s="56" t="s">
        <v>267</v>
      </c>
      <c r="C402" s="56">
        <v>435508</v>
      </c>
      <c r="D402" s="56" t="s">
        <v>147</v>
      </c>
      <c r="E402" s="56" t="str">
        <f t="shared" si="6"/>
        <v>847.8470425.1.435508.000000.847001.200179</v>
      </c>
      <c r="F402" s="56" t="s">
        <v>2872</v>
      </c>
      <c r="G402" s="56">
        <v>847001</v>
      </c>
      <c r="H402" s="56" t="s">
        <v>23</v>
      </c>
      <c r="I402" s="56">
        <v>200179</v>
      </c>
      <c r="J402" s="56" t="s">
        <v>3077</v>
      </c>
      <c r="K402" s="56">
        <v>1</v>
      </c>
      <c r="L402" s="56">
        <v>92000</v>
      </c>
    </row>
    <row r="403" spans="1:13" x14ac:dyDescent="0.35">
      <c r="A403" s="56">
        <v>8470425</v>
      </c>
      <c r="B403" s="56" t="s">
        <v>267</v>
      </c>
      <c r="C403" s="56">
        <v>435508</v>
      </c>
      <c r="D403" s="56" t="s">
        <v>147</v>
      </c>
      <c r="E403" s="56" t="str">
        <f t="shared" si="6"/>
        <v>847.8470425.1.435508.000000.847001.200179</v>
      </c>
      <c r="F403" s="56" t="s">
        <v>2872</v>
      </c>
      <c r="G403" s="56">
        <v>847001</v>
      </c>
      <c r="H403" s="56" t="s">
        <v>23</v>
      </c>
      <c r="I403" s="56">
        <v>200179</v>
      </c>
      <c r="J403" s="56" t="s">
        <v>3078</v>
      </c>
      <c r="K403" s="56">
        <v>1</v>
      </c>
      <c r="L403" s="56">
        <v>205000</v>
      </c>
    </row>
    <row r="404" spans="1:13" x14ac:dyDescent="0.35">
      <c r="A404" s="56">
        <v>8470425</v>
      </c>
      <c r="B404" s="56" t="s">
        <v>267</v>
      </c>
      <c r="C404" s="56">
        <v>492310</v>
      </c>
      <c r="D404" s="56" t="s">
        <v>871</v>
      </c>
      <c r="E404" s="56" t="str">
        <f t="shared" si="6"/>
        <v>847.8470425.1.492310.000000.847001.300180</v>
      </c>
      <c r="F404" s="56" t="s">
        <v>2872</v>
      </c>
      <c r="G404" s="56">
        <v>847001</v>
      </c>
      <c r="H404" s="56" t="s">
        <v>863</v>
      </c>
      <c r="I404" s="56">
        <v>300180</v>
      </c>
      <c r="J404" s="56" t="s">
        <v>3079</v>
      </c>
      <c r="K404" s="56">
        <v>8</v>
      </c>
      <c r="L404" s="56">
        <v>5000</v>
      </c>
      <c r="M404" s="57">
        <v>40000</v>
      </c>
    </row>
    <row r="405" spans="1:13" x14ac:dyDescent="0.35">
      <c r="A405" s="56">
        <v>8470425</v>
      </c>
      <c r="B405" s="56" t="s">
        <v>267</v>
      </c>
      <c r="C405" s="56">
        <v>492310</v>
      </c>
      <c r="D405" s="56" t="s">
        <v>967</v>
      </c>
      <c r="E405" s="56" t="str">
        <f t="shared" si="6"/>
        <v>847.8470425.1.492310.000000.847001.300180</v>
      </c>
      <c r="F405" s="56" t="s">
        <v>2872</v>
      </c>
      <c r="G405" s="56">
        <v>847001</v>
      </c>
      <c r="H405" s="56" t="s">
        <v>863</v>
      </c>
      <c r="I405" s="56">
        <v>300180</v>
      </c>
      <c r="J405" s="56" t="s">
        <v>3080</v>
      </c>
      <c r="K405" s="56">
        <v>5</v>
      </c>
      <c r="L405" s="56">
        <v>36000</v>
      </c>
      <c r="M405" s="57">
        <v>180000</v>
      </c>
    </row>
    <row r="406" spans="1:13" x14ac:dyDescent="0.35">
      <c r="A406" s="56">
        <v>8470425</v>
      </c>
      <c r="B406" s="56" t="s">
        <v>267</v>
      </c>
      <c r="C406" s="56">
        <v>492316</v>
      </c>
      <c r="D406" s="56" t="s">
        <v>138</v>
      </c>
      <c r="E406" s="56" t="str">
        <f t="shared" si="6"/>
        <v>847.8470425.1.492316.000000.847001.300180</v>
      </c>
      <c r="F406" s="56" t="s">
        <v>2872</v>
      </c>
      <c r="G406" s="56">
        <v>847001</v>
      </c>
      <c r="H406" s="56" t="s">
        <v>863</v>
      </c>
      <c r="I406" s="56">
        <v>300180</v>
      </c>
      <c r="J406" s="56" t="s">
        <v>3081</v>
      </c>
      <c r="K406" s="56">
        <v>1</v>
      </c>
      <c r="L406" s="56">
        <v>92000</v>
      </c>
      <c r="M406" s="57">
        <v>92000</v>
      </c>
    </row>
    <row r="407" spans="1:13" x14ac:dyDescent="0.35">
      <c r="A407" s="56">
        <v>8470425</v>
      </c>
      <c r="B407" s="56" t="s">
        <v>267</v>
      </c>
      <c r="C407" s="56">
        <v>492316</v>
      </c>
      <c r="D407" s="56" t="s">
        <v>138</v>
      </c>
      <c r="E407" s="56" t="str">
        <f t="shared" si="6"/>
        <v>847.8470425.1.492316.000000.847001.300180</v>
      </c>
      <c r="F407" s="56" t="s">
        <v>2872</v>
      </c>
      <c r="G407" s="56">
        <v>847001</v>
      </c>
      <c r="H407" s="56" t="s">
        <v>863</v>
      </c>
      <c r="I407" s="56">
        <v>300180</v>
      </c>
      <c r="J407" s="56" t="s">
        <v>3082</v>
      </c>
      <c r="K407" s="56">
        <v>1</v>
      </c>
      <c r="L407" s="56">
        <v>460000</v>
      </c>
      <c r="M407" s="57">
        <v>460000</v>
      </c>
    </row>
    <row r="408" spans="1:13" x14ac:dyDescent="0.35">
      <c r="A408" s="56">
        <v>8470425</v>
      </c>
      <c r="B408" s="56" t="s">
        <v>267</v>
      </c>
      <c r="C408" s="56">
        <v>492316</v>
      </c>
      <c r="D408" s="56" t="s">
        <v>138</v>
      </c>
      <c r="E408" s="56" t="str">
        <f t="shared" si="6"/>
        <v>847.8470425.1.492316.000000.847001.300180</v>
      </c>
      <c r="F408" s="56" t="s">
        <v>2872</v>
      </c>
      <c r="G408" s="56">
        <v>847001</v>
      </c>
      <c r="H408" s="56" t="s">
        <v>863</v>
      </c>
      <c r="I408" s="56">
        <v>300180</v>
      </c>
      <c r="J408" s="56" t="s">
        <v>3083</v>
      </c>
      <c r="K408" s="56">
        <v>1</v>
      </c>
      <c r="L408" s="56">
        <v>276000</v>
      </c>
      <c r="M408" s="57">
        <v>276000</v>
      </c>
    </row>
    <row r="409" spans="1:13" x14ac:dyDescent="0.35">
      <c r="A409" s="56">
        <v>8470425</v>
      </c>
      <c r="B409" s="56" t="s">
        <v>267</v>
      </c>
      <c r="C409" s="56">
        <v>492316</v>
      </c>
      <c r="D409" s="56" t="s">
        <v>138</v>
      </c>
      <c r="E409" s="56" t="str">
        <f t="shared" si="6"/>
        <v>847.8470425.1.492316.000000.847001.300180</v>
      </c>
      <c r="F409" s="56" t="s">
        <v>2872</v>
      </c>
      <c r="G409" s="56">
        <v>847001</v>
      </c>
      <c r="H409" s="56" t="s">
        <v>863</v>
      </c>
      <c r="I409" s="56">
        <v>300180</v>
      </c>
      <c r="J409" s="56" t="s">
        <v>3084</v>
      </c>
      <c r="K409" s="56">
        <v>3</v>
      </c>
      <c r="L409" s="56">
        <v>115000</v>
      </c>
      <c r="M409" s="57">
        <v>345000</v>
      </c>
    </row>
    <row r="410" spans="1:13" x14ac:dyDescent="0.35">
      <c r="A410" s="56">
        <v>8470425</v>
      </c>
      <c r="B410" s="56" t="s">
        <v>267</v>
      </c>
      <c r="C410" s="56">
        <v>492316</v>
      </c>
      <c r="D410" s="56" t="s">
        <v>138</v>
      </c>
      <c r="E410" s="56" t="str">
        <f t="shared" si="6"/>
        <v>847.8470425.1.492316.000000.847001.300180</v>
      </c>
      <c r="F410" s="56" t="s">
        <v>2872</v>
      </c>
      <c r="G410" s="56">
        <v>847001</v>
      </c>
      <c r="H410" s="56" t="s">
        <v>863</v>
      </c>
      <c r="I410" s="56">
        <v>300180</v>
      </c>
      <c r="J410" s="56" t="s">
        <v>3085</v>
      </c>
      <c r="K410" s="56">
        <v>309</v>
      </c>
      <c r="L410" s="56">
        <v>2615</v>
      </c>
      <c r="M410" s="57">
        <v>808000</v>
      </c>
    </row>
    <row r="411" spans="1:13" x14ac:dyDescent="0.35">
      <c r="A411" s="130">
        <v>8470430</v>
      </c>
      <c r="B411" s="130" t="s">
        <v>274</v>
      </c>
      <c r="C411" s="56">
        <v>425761</v>
      </c>
      <c r="D411" s="56" t="s">
        <v>288</v>
      </c>
      <c r="E411" s="56" t="str">
        <f t="shared" si="6"/>
        <v>847.8470430.1.425761.000000.847001.200179</v>
      </c>
      <c r="F411" s="56" t="s">
        <v>2872</v>
      </c>
      <c r="G411" s="56">
        <v>847001</v>
      </c>
      <c r="H411" s="56" t="s">
        <v>23</v>
      </c>
      <c r="I411" s="56">
        <v>200179</v>
      </c>
      <c r="J411" s="56" t="s">
        <v>3086</v>
      </c>
      <c r="K411" s="56">
        <v>2</v>
      </c>
      <c r="L411" s="56">
        <v>2130</v>
      </c>
      <c r="M411" s="57">
        <v>0</v>
      </c>
    </row>
    <row r="412" spans="1:13" x14ac:dyDescent="0.35">
      <c r="A412" s="56">
        <v>8470430</v>
      </c>
      <c r="B412" s="56" t="s">
        <v>274</v>
      </c>
      <c r="C412" s="56">
        <v>425761</v>
      </c>
      <c r="D412" s="56" t="s">
        <v>288</v>
      </c>
      <c r="E412" s="56" t="str">
        <f t="shared" si="6"/>
        <v>847.8470430.1.425761.000000.847001.200179</v>
      </c>
      <c r="F412" s="56" t="s">
        <v>2872</v>
      </c>
      <c r="G412" s="56">
        <v>847001</v>
      </c>
      <c r="H412" s="56" t="s">
        <v>23</v>
      </c>
      <c r="I412" s="56">
        <v>200179</v>
      </c>
      <c r="J412" s="56" t="s">
        <v>3089</v>
      </c>
      <c r="K412" s="56">
        <v>2</v>
      </c>
      <c r="L412" s="56">
        <v>4250</v>
      </c>
      <c r="M412" s="57">
        <v>8500</v>
      </c>
    </row>
    <row r="413" spans="1:13" x14ac:dyDescent="0.35">
      <c r="A413" s="56">
        <v>8470430</v>
      </c>
      <c r="B413" s="56" t="s">
        <v>274</v>
      </c>
      <c r="C413" s="56">
        <v>425770</v>
      </c>
      <c r="D413" s="56" t="s">
        <v>132</v>
      </c>
      <c r="E413" s="56" t="str">
        <f t="shared" si="6"/>
        <v>847.8470430.1.425770.000000.847001.200179</v>
      </c>
      <c r="F413" s="56" t="s">
        <v>2872</v>
      </c>
      <c r="G413" s="56">
        <v>847001</v>
      </c>
      <c r="H413" s="56" t="s">
        <v>23</v>
      </c>
      <c r="I413" s="56">
        <v>200179</v>
      </c>
      <c r="J413" s="56" t="s">
        <v>3092</v>
      </c>
      <c r="K413" s="56">
        <v>25</v>
      </c>
      <c r="L413" s="56">
        <v>15000</v>
      </c>
      <c r="M413" s="57">
        <v>375000</v>
      </c>
    </row>
    <row r="414" spans="1:13" x14ac:dyDescent="0.35">
      <c r="A414" s="56">
        <v>8470430</v>
      </c>
      <c r="B414" s="56" t="s">
        <v>274</v>
      </c>
      <c r="C414" s="56">
        <v>425900</v>
      </c>
      <c r="D414" s="56" t="s">
        <v>40</v>
      </c>
      <c r="E414" s="56" t="str">
        <f t="shared" si="6"/>
        <v>847.8470430.1.425900.000000.847001.200179</v>
      </c>
      <c r="F414" s="56" t="s">
        <v>2872</v>
      </c>
      <c r="G414" s="56">
        <v>847001</v>
      </c>
      <c r="H414" s="56" t="s">
        <v>23</v>
      </c>
      <c r="I414" s="56">
        <v>200179</v>
      </c>
      <c r="J414" s="56" t="s">
        <v>3097</v>
      </c>
      <c r="K414" s="56">
        <v>12</v>
      </c>
      <c r="L414" s="56">
        <v>1000</v>
      </c>
      <c r="M414" s="57">
        <v>12000</v>
      </c>
    </row>
    <row r="415" spans="1:13" x14ac:dyDescent="0.35">
      <c r="A415" s="56">
        <v>8470430</v>
      </c>
      <c r="B415" s="56" t="s">
        <v>274</v>
      </c>
      <c r="C415" s="56">
        <v>426610</v>
      </c>
      <c r="D415" s="56" t="s">
        <v>43</v>
      </c>
      <c r="E415" s="56" t="str">
        <f t="shared" si="6"/>
        <v>847.8470430.1.426610.000000.847001.200179</v>
      </c>
      <c r="F415" s="56" t="s">
        <v>2872</v>
      </c>
      <c r="G415" s="56">
        <v>847001</v>
      </c>
      <c r="H415" s="56" t="s">
        <v>23</v>
      </c>
      <c r="I415" s="56">
        <v>200179</v>
      </c>
      <c r="J415" s="56" t="s">
        <v>3102</v>
      </c>
      <c r="K415" s="56">
        <v>1</v>
      </c>
      <c r="L415" s="56">
        <v>26152</v>
      </c>
      <c r="M415" s="57">
        <v>26152</v>
      </c>
    </row>
    <row r="416" spans="1:13" x14ac:dyDescent="0.35">
      <c r="A416" s="56">
        <v>8470430</v>
      </c>
      <c r="B416" s="56" t="s">
        <v>274</v>
      </c>
      <c r="C416" s="56">
        <v>428640</v>
      </c>
      <c r="D416" s="56" t="s">
        <v>55</v>
      </c>
      <c r="E416" s="56" t="str">
        <f t="shared" si="6"/>
        <v>847.8470430.1.428640.000000.847001.200179</v>
      </c>
      <c r="F416" s="56" t="s">
        <v>2872</v>
      </c>
      <c r="G416" s="56">
        <v>847001</v>
      </c>
      <c r="H416" s="56" t="s">
        <v>23</v>
      </c>
      <c r="I416" s="56">
        <v>200179</v>
      </c>
      <c r="L416" s="57"/>
      <c r="M416" s="57">
        <v>0</v>
      </c>
    </row>
    <row r="417" spans="1:13" x14ac:dyDescent="0.35">
      <c r="A417" s="56">
        <v>8470430</v>
      </c>
      <c r="B417" s="56" t="s">
        <v>274</v>
      </c>
      <c r="C417" s="56">
        <v>435508</v>
      </c>
      <c r="D417" s="56" t="s">
        <v>147</v>
      </c>
      <c r="E417" s="56" t="str">
        <f t="shared" si="6"/>
        <v>847.8470430.1.435508.000000.847001.200179</v>
      </c>
      <c r="F417" s="56" t="s">
        <v>2872</v>
      </c>
      <c r="G417" s="56">
        <v>847001</v>
      </c>
      <c r="H417" s="56" t="s">
        <v>23</v>
      </c>
      <c r="I417" s="56">
        <v>200179</v>
      </c>
      <c r="J417" s="56" t="s">
        <v>3104</v>
      </c>
      <c r="K417" s="56">
        <v>2</v>
      </c>
      <c r="L417" s="56">
        <v>42300</v>
      </c>
      <c r="M417" s="56">
        <v>84600</v>
      </c>
    </row>
    <row r="418" spans="1:13" x14ac:dyDescent="0.35">
      <c r="A418" s="56">
        <v>8470430</v>
      </c>
      <c r="B418" s="56" t="s">
        <v>274</v>
      </c>
      <c r="C418" s="56">
        <v>492316</v>
      </c>
      <c r="D418" s="56" t="s">
        <v>138</v>
      </c>
      <c r="E418" s="56" t="str">
        <f t="shared" si="6"/>
        <v>847.8470430.1.492316.000000.847001.300180</v>
      </c>
      <c r="F418" s="56" t="s">
        <v>2872</v>
      </c>
      <c r="G418" s="56">
        <v>847001</v>
      </c>
      <c r="H418" s="56" t="s">
        <v>863</v>
      </c>
      <c r="I418" s="56">
        <v>300180</v>
      </c>
      <c r="M418" s="57">
        <v>0</v>
      </c>
    </row>
    <row r="419" spans="1:13" x14ac:dyDescent="0.35">
      <c r="A419" s="56">
        <v>8470435</v>
      </c>
      <c r="B419" s="56" t="s">
        <v>279</v>
      </c>
      <c r="C419" s="56">
        <v>425510</v>
      </c>
      <c r="D419" s="56" t="s">
        <v>37</v>
      </c>
      <c r="E419" s="56" t="str">
        <f t="shared" si="6"/>
        <v>847.8470435.1.425510.000000.847001.200179</v>
      </c>
      <c r="F419" s="56" t="s">
        <v>2872</v>
      </c>
      <c r="G419" s="56">
        <v>847001</v>
      </c>
      <c r="H419" s="56" t="s">
        <v>23</v>
      </c>
      <c r="I419" s="56">
        <v>200179</v>
      </c>
      <c r="M419" s="57">
        <v>0</v>
      </c>
    </row>
    <row r="420" spans="1:13" x14ac:dyDescent="0.35">
      <c r="A420" s="56">
        <v>8470435</v>
      </c>
      <c r="B420" s="56" t="s">
        <v>279</v>
      </c>
      <c r="C420" s="56">
        <v>425550</v>
      </c>
      <c r="D420" s="56" t="s">
        <v>83</v>
      </c>
      <c r="E420" s="56" t="str">
        <f t="shared" si="6"/>
        <v>847.8470435.1.425550.000000.847001.200179</v>
      </c>
      <c r="F420" s="56" t="s">
        <v>2872</v>
      </c>
      <c r="G420" s="56">
        <v>847001</v>
      </c>
      <c r="H420" s="56" t="s">
        <v>23</v>
      </c>
      <c r="I420" s="56">
        <v>200179</v>
      </c>
      <c r="M420" s="57">
        <v>0</v>
      </c>
    </row>
    <row r="421" spans="1:13" x14ac:dyDescent="0.35">
      <c r="A421" s="56">
        <v>8470435</v>
      </c>
      <c r="B421" s="56" t="s">
        <v>279</v>
      </c>
      <c r="C421" s="56">
        <v>425761</v>
      </c>
      <c r="D421" s="56" t="s">
        <v>288</v>
      </c>
      <c r="E421" s="56" t="str">
        <f t="shared" si="6"/>
        <v>847.8470435.1.425761.000000.847001.200179</v>
      </c>
      <c r="F421" s="56" t="s">
        <v>2872</v>
      </c>
      <c r="G421" s="56">
        <v>847001</v>
      </c>
      <c r="H421" s="56" t="s">
        <v>23</v>
      </c>
      <c r="I421" s="56">
        <v>200179</v>
      </c>
      <c r="M421" s="57">
        <v>0</v>
      </c>
    </row>
    <row r="422" spans="1:13" x14ac:dyDescent="0.35">
      <c r="A422" s="56">
        <v>8470435</v>
      </c>
      <c r="B422" s="56" t="s">
        <v>279</v>
      </c>
      <c r="C422" s="56">
        <v>425770</v>
      </c>
      <c r="D422" s="56" t="s">
        <v>132</v>
      </c>
      <c r="E422" s="56" t="str">
        <f t="shared" si="6"/>
        <v>847.8470435.1.425770.000000.847001.200179</v>
      </c>
      <c r="F422" s="56" t="s">
        <v>2872</v>
      </c>
      <c r="G422" s="56">
        <v>847001</v>
      </c>
      <c r="H422" s="56" t="s">
        <v>23</v>
      </c>
      <c r="I422" s="56">
        <v>200179</v>
      </c>
      <c r="K422" s="56">
        <v>20</v>
      </c>
      <c r="L422" s="56">
        <v>5000</v>
      </c>
      <c r="M422" s="57">
        <v>100000</v>
      </c>
    </row>
    <row r="423" spans="1:13" x14ac:dyDescent="0.35">
      <c r="A423" s="56">
        <v>8470435</v>
      </c>
      <c r="B423" s="56" t="s">
        <v>279</v>
      </c>
      <c r="C423" s="56">
        <v>425900</v>
      </c>
      <c r="D423" s="56" t="s">
        <v>40</v>
      </c>
      <c r="E423" s="56" t="str">
        <f t="shared" si="6"/>
        <v>847.8470435.1.425900.000000.847001.200179</v>
      </c>
      <c r="F423" s="56" t="s">
        <v>2872</v>
      </c>
      <c r="G423" s="56">
        <v>847001</v>
      </c>
      <c r="H423" s="56" t="s">
        <v>23</v>
      </c>
      <c r="I423" s="56">
        <v>200179</v>
      </c>
      <c r="M423" s="57">
        <v>0</v>
      </c>
    </row>
    <row r="424" spans="1:13" x14ac:dyDescent="0.35">
      <c r="A424" s="56">
        <v>8470435</v>
      </c>
      <c r="B424" s="56" t="s">
        <v>279</v>
      </c>
      <c r="C424" s="56">
        <v>426610</v>
      </c>
      <c r="D424" s="56" t="s">
        <v>43</v>
      </c>
      <c r="E424" s="56" t="str">
        <f t="shared" si="6"/>
        <v>847.8470435.1.426610.000000.847001.200179</v>
      </c>
      <c r="F424" s="56" t="s">
        <v>2872</v>
      </c>
      <c r="G424" s="56">
        <v>847001</v>
      </c>
      <c r="H424" s="56" t="s">
        <v>23</v>
      </c>
      <c r="I424" s="56">
        <v>200179</v>
      </c>
      <c r="K424" s="56">
        <v>12</v>
      </c>
      <c r="L424" s="56">
        <v>2500</v>
      </c>
      <c r="M424" s="57">
        <v>30000</v>
      </c>
    </row>
    <row r="425" spans="1:13" x14ac:dyDescent="0.35">
      <c r="A425" s="56">
        <v>8470435</v>
      </c>
      <c r="B425" s="56" t="s">
        <v>279</v>
      </c>
      <c r="C425" s="56">
        <v>427710</v>
      </c>
      <c r="D425" s="56" t="s">
        <v>46</v>
      </c>
      <c r="E425" s="56" t="str">
        <f t="shared" si="6"/>
        <v>847.8470435.1.427710.000000.847001.200179</v>
      </c>
      <c r="F425" s="56" t="s">
        <v>2872</v>
      </c>
      <c r="G425" s="56">
        <v>847001</v>
      </c>
      <c r="H425" s="56" t="s">
        <v>23</v>
      </c>
      <c r="I425" s="56">
        <v>200179</v>
      </c>
      <c r="M425" s="57">
        <v>0</v>
      </c>
    </row>
    <row r="426" spans="1:13" x14ac:dyDescent="0.35">
      <c r="A426" s="56">
        <v>8470435</v>
      </c>
      <c r="B426" s="56" t="s">
        <v>279</v>
      </c>
      <c r="C426" s="56">
        <v>428090</v>
      </c>
      <c r="D426" s="56" t="s">
        <v>52</v>
      </c>
      <c r="E426" s="56" t="str">
        <f t="shared" si="6"/>
        <v>847.8470435.1.428090.000000.847001.200179</v>
      </c>
      <c r="F426" s="56" t="s">
        <v>2872</v>
      </c>
      <c r="G426" s="56">
        <v>847001</v>
      </c>
      <c r="H426" s="56" t="s">
        <v>23</v>
      </c>
      <c r="I426" s="56">
        <v>200179</v>
      </c>
      <c r="M426" s="57">
        <v>0</v>
      </c>
    </row>
    <row r="427" spans="1:13" x14ac:dyDescent="0.35">
      <c r="A427" s="56">
        <v>8470435</v>
      </c>
      <c r="B427" s="56" t="s">
        <v>279</v>
      </c>
      <c r="C427" s="56">
        <v>435340</v>
      </c>
      <c r="D427" s="56" t="s">
        <v>239</v>
      </c>
      <c r="E427" s="56" t="str">
        <f t="shared" si="6"/>
        <v>847.8470435.1.435340.000000.847001.200179</v>
      </c>
      <c r="F427" s="56" t="s">
        <v>2872</v>
      </c>
      <c r="G427" s="56">
        <v>847001</v>
      </c>
      <c r="H427" s="56" t="s">
        <v>23</v>
      </c>
      <c r="I427" s="56">
        <v>200179</v>
      </c>
      <c r="K427" s="56">
        <v>14</v>
      </c>
      <c r="L427" s="56">
        <v>2500</v>
      </c>
      <c r="M427" s="57">
        <v>35000</v>
      </c>
    </row>
    <row r="428" spans="1:13" x14ac:dyDescent="0.35">
      <c r="A428" s="56">
        <v>8470435</v>
      </c>
      <c r="B428" s="56" t="s">
        <v>279</v>
      </c>
      <c r="C428" s="56">
        <v>436600</v>
      </c>
      <c r="D428" s="56" t="s">
        <v>163</v>
      </c>
      <c r="E428" s="56" t="str">
        <f t="shared" si="6"/>
        <v>847.8470435.1.436600.000000.847001.200179</v>
      </c>
      <c r="F428" s="56" t="s">
        <v>2872</v>
      </c>
      <c r="G428" s="56">
        <v>847001</v>
      </c>
      <c r="H428" s="56" t="s">
        <v>23</v>
      </c>
      <c r="I428" s="56">
        <v>200179</v>
      </c>
      <c r="K428" s="56">
        <v>12</v>
      </c>
      <c r="L428" s="56">
        <v>2500</v>
      </c>
      <c r="M428" s="57">
        <v>30000</v>
      </c>
    </row>
    <row r="429" spans="1:13" x14ac:dyDescent="0.35">
      <c r="A429" s="56">
        <v>8470435</v>
      </c>
      <c r="B429" s="56" t="s">
        <v>279</v>
      </c>
      <c r="C429" s="56">
        <v>492316</v>
      </c>
      <c r="D429" s="56" t="s">
        <v>138</v>
      </c>
      <c r="E429" s="56" t="str">
        <f t="shared" si="6"/>
        <v>847.8470435.1.492316.000000.847001.300180</v>
      </c>
      <c r="F429" s="56" t="s">
        <v>2872</v>
      </c>
      <c r="G429" s="56">
        <v>847001</v>
      </c>
      <c r="H429" s="56" t="s">
        <v>863</v>
      </c>
      <c r="I429" s="56">
        <v>300180</v>
      </c>
      <c r="M429" s="57">
        <v>0</v>
      </c>
    </row>
    <row r="430" spans="1:13" x14ac:dyDescent="0.35">
      <c r="A430" s="56">
        <v>8470440</v>
      </c>
      <c r="B430" s="56" t="s">
        <v>286</v>
      </c>
      <c r="C430" s="56">
        <v>420550</v>
      </c>
      <c r="D430" s="56" t="s">
        <v>18</v>
      </c>
      <c r="E430" s="56" t="str">
        <f t="shared" si="6"/>
        <v>847.8470440.1.420550.000000.847001.200179</v>
      </c>
      <c r="F430" s="56" t="s">
        <v>2872</v>
      </c>
      <c r="G430" s="56">
        <v>847001</v>
      </c>
      <c r="H430" s="56" t="s">
        <v>23</v>
      </c>
      <c r="I430" s="56">
        <v>200179</v>
      </c>
      <c r="J430" s="56" t="s">
        <v>3112</v>
      </c>
      <c r="K430" s="56">
        <v>4</v>
      </c>
      <c r="L430" s="57">
        <v>140000</v>
      </c>
      <c r="M430" s="57">
        <v>560000</v>
      </c>
    </row>
    <row r="431" spans="1:13" x14ac:dyDescent="0.35">
      <c r="A431" s="56">
        <v>8470440</v>
      </c>
      <c r="B431" s="56" t="s">
        <v>286</v>
      </c>
      <c r="C431" s="56">
        <v>420570</v>
      </c>
      <c r="D431" s="56" t="s">
        <v>25</v>
      </c>
      <c r="E431" s="56" t="str">
        <f t="shared" si="6"/>
        <v>847.8470440.1.420570.000000.847001.200179</v>
      </c>
      <c r="F431" s="56" t="s">
        <v>2872</v>
      </c>
      <c r="G431" s="56">
        <v>847001</v>
      </c>
      <c r="H431" s="56" t="s">
        <v>23</v>
      </c>
      <c r="I431" s="56">
        <v>200179</v>
      </c>
      <c r="J431" s="56" t="s">
        <v>3118</v>
      </c>
      <c r="K431" s="56">
        <v>10</v>
      </c>
      <c r="L431" s="56">
        <v>15000</v>
      </c>
      <c r="M431" s="56">
        <v>150000</v>
      </c>
    </row>
    <row r="432" spans="1:13" x14ac:dyDescent="0.35">
      <c r="A432" s="56">
        <v>8470440</v>
      </c>
      <c r="B432" s="56" t="s">
        <v>286</v>
      </c>
      <c r="C432" s="56">
        <v>421100</v>
      </c>
      <c r="D432" s="56" t="s">
        <v>339</v>
      </c>
      <c r="E432" s="56" t="str">
        <f t="shared" si="6"/>
        <v>847.8470440.1.421100.000000.847001.200179</v>
      </c>
      <c r="F432" s="56" t="s">
        <v>2872</v>
      </c>
      <c r="G432" s="56">
        <v>847001</v>
      </c>
      <c r="H432" s="56" t="s">
        <v>23</v>
      </c>
      <c r="I432" s="56">
        <v>200179</v>
      </c>
      <c r="J432" s="56" t="s">
        <v>3122</v>
      </c>
      <c r="K432" s="56">
        <v>11</v>
      </c>
      <c r="L432" s="56">
        <v>350000</v>
      </c>
      <c r="M432" s="56">
        <v>0</v>
      </c>
    </row>
    <row r="433" spans="1:13" x14ac:dyDescent="0.35">
      <c r="A433" s="56">
        <v>8470440</v>
      </c>
      <c r="B433" s="56" t="s">
        <v>286</v>
      </c>
      <c r="C433" s="56">
        <v>421100</v>
      </c>
      <c r="D433" s="56" t="s">
        <v>339</v>
      </c>
      <c r="E433" s="56" t="str">
        <f t="shared" si="6"/>
        <v>847.8470440.1.421100.000000.847001.200179</v>
      </c>
      <c r="F433" s="56" t="s">
        <v>2872</v>
      </c>
      <c r="G433" s="56">
        <v>847001</v>
      </c>
      <c r="H433" s="56" t="s">
        <v>23</v>
      </c>
      <c r="I433" s="56">
        <v>200179</v>
      </c>
      <c r="J433" s="56" t="s">
        <v>3127</v>
      </c>
      <c r="K433" s="56">
        <v>3</v>
      </c>
      <c r="L433" s="56">
        <v>180000</v>
      </c>
      <c r="M433" s="56">
        <v>0</v>
      </c>
    </row>
    <row r="434" spans="1:13" x14ac:dyDescent="0.35">
      <c r="A434" s="56">
        <v>8470440</v>
      </c>
      <c r="B434" s="56" t="s">
        <v>286</v>
      </c>
      <c r="C434" s="56">
        <v>421700</v>
      </c>
      <c r="D434" s="56" t="s">
        <v>956</v>
      </c>
      <c r="E434" s="56" t="str">
        <f t="shared" si="6"/>
        <v>847.8470440.1.421700.000000.847001.200179</v>
      </c>
      <c r="F434" s="56" t="s">
        <v>2872</v>
      </c>
      <c r="G434" s="56">
        <v>847001</v>
      </c>
      <c r="H434" s="56" t="s">
        <v>23</v>
      </c>
      <c r="I434" s="56">
        <v>200179</v>
      </c>
      <c r="J434" s="56" t="s">
        <v>3132</v>
      </c>
      <c r="K434" s="56">
        <v>2</v>
      </c>
      <c r="L434" s="56">
        <v>140000</v>
      </c>
      <c r="M434" s="56">
        <v>280000</v>
      </c>
    </row>
    <row r="435" spans="1:13" x14ac:dyDescent="0.35">
      <c r="A435" s="56">
        <v>8470440</v>
      </c>
      <c r="B435" s="56" t="s">
        <v>286</v>
      </c>
      <c r="C435" s="56">
        <v>425100</v>
      </c>
      <c r="D435" s="56" t="s">
        <v>964</v>
      </c>
      <c r="E435" s="56" t="str">
        <f t="shared" si="6"/>
        <v>847.8470440.1.425100.000000.847001.200179</v>
      </c>
      <c r="F435" s="56" t="s">
        <v>2872</v>
      </c>
      <c r="G435" s="56">
        <v>847001</v>
      </c>
      <c r="H435" s="56" t="s">
        <v>23</v>
      </c>
      <c r="I435" s="56">
        <v>200179</v>
      </c>
      <c r="J435" s="56" t="s">
        <v>3137</v>
      </c>
      <c r="K435" s="56">
        <v>2</v>
      </c>
      <c r="L435" s="56">
        <v>5000</v>
      </c>
      <c r="M435" s="56">
        <v>10000</v>
      </c>
    </row>
    <row r="436" spans="1:13" x14ac:dyDescent="0.35">
      <c r="A436" s="56">
        <v>8470440</v>
      </c>
      <c r="B436" s="56" t="s">
        <v>286</v>
      </c>
      <c r="C436" s="56">
        <v>425510</v>
      </c>
      <c r="D436" s="56" t="s">
        <v>37</v>
      </c>
      <c r="E436" s="56" t="str">
        <f t="shared" si="6"/>
        <v>847.8470440.1.425510.000000.847001.200179</v>
      </c>
      <c r="F436" s="56" t="s">
        <v>2872</v>
      </c>
      <c r="G436" s="56">
        <v>847001</v>
      </c>
      <c r="H436" s="56" t="s">
        <v>23</v>
      </c>
      <c r="I436" s="56">
        <v>200179</v>
      </c>
      <c r="J436" s="56" t="s">
        <v>3140</v>
      </c>
      <c r="K436" s="56">
        <v>15</v>
      </c>
      <c r="L436" s="56">
        <v>15000</v>
      </c>
      <c r="M436" s="56">
        <v>225000</v>
      </c>
    </row>
    <row r="437" spans="1:13" x14ac:dyDescent="0.35">
      <c r="A437" s="56">
        <v>8470440</v>
      </c>
      <c r="B437" s="56" t="s">
        <v>286</v>
      </c>
      <c r="C437" s="56">
        <v>425550</v>
      </c>
      <c r="D437" s="56" t="s">
        <v>83</v>
      </c>
      <c r="E437" s="56" t="str">
        <f t="shared" si="6"/>
        <v>847.8470440.1.425550.000000.847001.200179</v>
      </c>
      <c r="F437" s="56" t="s">
        <v>2872</v>
      </c>
      <c r="G437" s="56">
        <v>847001</v>
      </c>
      <c r="H437" s="56" t="s">
        <v>23</v>
      </c>
      <c r="I437" s="56">
        <v>200179</v>
      </c>
      <c r="J437" s="56" t="s">
        <v>3144</v>
      </c>
      <c r="K437" s="56">
        <v>15</v>
      </c>
      <c r="L437" s="56">
        <v>15000</v>
      </c>
      <c r="M437" s="56">
        <v>225000</v>
      </c>
    </row>
    <row r="438" spans="1:13" x14ac:dyDescent="0.35">
      <c r="A438" s="56">
        <v>8470440</v>
      </c>
      <c r="B438" s="56" t="s">
        <v>286</v>
      </c>
      <c r="C438" s="56">
        <v>425761</v>
      </c>
      <c r="D438" s="56" t="s">
        <v>288</v>
      </c>
      <c r="E438" s="56" t="str">
        <f t="shared" si="6"/>
        <v>847.8470440.1.425761.000000.847001.200179</v>
      </c>
      <c r="F438" s="56" t="s">
        <v>2872</v>
      </c>
      <c r="G438" s="56">
        <v>847001</v>
      </c>
      <c r="H438" s="56" t="s">
        <v>23</v>
      </c>
      <c r="I438" s="56">
        <v>200179</v>
      </c>
      <c r="J438" s="56" t="s">
        <v>3147</v>
      </c>
      <c r="K438" s="56">
        <v>300</v>
      </c>
      <c r="L438" s="56">
        <v>2500</v>
      </c>
      <c r="M438" s="57">
        <v>750000</v>
      </c>
    </row>
    <row r="439" spans="1:13" x14ac:dyDescent="0.35">
      <c r="A439" s="56">
        <v>8470440</v>
      </c>
      <c r="B439" s="56" t="s">
        <v>286</v>
      </c>
      <c r="C439" s="56">
        <v>425770</v>
      </c>
      <c r="D439" s="56" t="s">
        <v>132</v>
      </c>
      <c r="E439" s="56" t="str">
        <f t="shared" si="6"/>
        <v>847.8470440.1.425770.000000.847001.200179</v>
      </c>
      <c r="F439" s="56" t="s">
        <v>2872</v>
      </c>
      <c r="G439" s="56">
        <v>847001</v>
      </c>
      <c r="H439" s="56" t="s">
        <v>23</v>
      </c>
      <c r="I439" s="56">
        <v>200179</v>
      </c>
      <c r="J439" s="56" t="s">
        <v>3150</v>
      </c>
      <c r="K439" s="56">
        <v>15</v>
      </c>
      <c r="L439" s="56">
        <v>20000</v>
      </c>
      <c r="M439" s="56">
        <v>300000</v>
      </c>
    </row>
    <row r="440" spans="1:13" x14ac:dyDescent="0.35">
      <c r="A440" s="56">
        <v>8470440</v>
      </c>
      <c r="B440" s="56" t="s">
        <v>286</v>
      </c>
      <c r="C440" s="56">
        <v>425900</v>
      </c>
      <c r="D440" s="56" t="s">
        <v>40</v>
      </c>
      <c r="E440" s="56" t="str">
        <f t="shared" si="6"/>
        <v>847.8470440.1.425900.000000.847001.200179</v>
      </c>
      <c r="F440" s="56" t="s">
        <v>2872</v>
      </c>
      <c r="G440" s="56">
        <v>847001</v>
      </c>
      <c r="H440" s="56" t="s">
        <v>23</v>
      </c>
      <c r="I440" s="56">
        <v>200179</v>
      </c>
      <c r="J440" s="56" t="s">
        <v>3154</v>
      </c>
      <c r="K440" s="56">
        <v>12</v>
      </c>
      <c r="L440" s="56">
        <v>2000</v>
      </c>
      <c r="M440" s="56">
        <v>24000</v>
      </c>
    </row>
    <row r="441" spans="1:13" x14ac:dyDescent="0.35">
      <c r="A441" s="56">
        <v>8470440</v>
      </c>
      <c r="B441" s="56" t="s">
        <v>286</v>
      </c>
      <c r="C441" s="56">
        <v>426610</v>
      </c>
      <c r="D441" s="56" t="s">
        <v>43</v>
      </c>
      <c r="E441" s="56" t="str">
        <f t="shared" si="6"/>
        <v>847.8470440.1.426610.000000.847001.200179</v>
      </c>
      <c r="F441" s="56" t="s">
        <v>2872</v>
      </c>
      <c r="G441" s="56">
        <v>847001</v>
      </c>
      <c r="H441" s="56" t="s">
        <v>23</v>
      </c>
      <c r="I441" s="56">
        <v>200179</v>
      </c>
      <c r="J441" s="56" t="s">
        <v>3156</v>
      </c>
      <c r="K441" s="56">
        <v>4</v>
      </c>
      <c r="L441" s="56">
        <v>30000</v>
      </c>
      <c r="M441" s="56">
        <v>120000</v>
      </c>
    </row>
    <row r="442" spans="1:13" x14ac:dyDescent="0.35">
      <c r="A442" s="56">
        <v>8470440</v>
      </c>
      <c r="B442" s="56" t="s">
        <v>286</v>
      </c>
      <c r="C442" s="56">
        <v>427710</v>
      </c>
      <c r="D442" s="56" t="s">
        <v>46</v>
      </c>
      <c r="E442" s="56" t="str">
        <f t="shared" si="6"/>
        <v>847.8470440.1.427710.000000.847001.200179</v>
      </c>
      <c r="F442" s="56" t="s">
        <v>2872</v>
      </c>
      <c r="G442" s="56">
        <v>847001</v>
      </c>
      <c r="H442" s="56" t="s">
        <v>23</v>
      </c>
      <c r="I442" s="56">
        <v>200179</v>
      </c>
      <c r="J442" s="56" t="s">
        <v>3160</v>
      </c>
      <c r="K442" s="56">
        <v>15</v>
      </c>
      <c r="L442" s="56">
        <v>1000</v>
      </c>
      <c r="M442" s="56">
        <v>15000</v>
      </c>
    </row>
    <row r="443" spans="1:13" x14ac:dyDescent="0.35">
      <c r="A443" s="56">
        <v>8470440</v>
      </c>
      <c r="B443" s="56" t="s">
        <v>286</v>
      </c>
      <c r="C443" s="56">
        <v>428090</v>
      </c>
      <c r="D443" s="56" t="s">
        <v>52</v>
      </c>
      <c r="E443" s="56" t="str">
        <f t="shared" si="6"/>
        <v>847.8470440.1.428090.000000.847001.200179</v>
      </c>
      <c r="F443" s="56" t="s">
        <v>2872</v>
      </c>
      <c r="G443" s="56">
        <v>847001</v>
      </c>
      <c r="H443" s="56" t="s">
        <v>23</v>
      </c>
      <c r="I443" s="56">
        <v>200179</v>
      </c>
      <c r="J443" s="56" t="s">
        <v>3162</v>
      </c>
      <c r="K443" s="56">
        <v>15</v>
      </c>
      <c r="L443" s="56">
        <v>15000</v>
      </c>
      <c r="M443" s="56">
        <v>225000</v>
      </c>
    </row>
    <row r="444" spans="1:13" x14ac:dyDescent="0.35">
      <c r="A444" s="56">
        <v>8470440</v>
      </c>
      <c r="B444" s="56" t="s">
        <v>286</v>
      </c>
      <c r="C444" s="56">
        <v>428640</v>
      </c>
      <c r="D444" s="56" t="s">
        <v>55</v>
      </c>
      <c r="E444" s="56" t="str">
        <f t="shared" si="6"/>
        <v>847.8470440.1.428640.000000.847001.200179</v>
      </c>
      <c r="F444" s="56" t="s">
        <v>2872</v>
      </c>
      <c r="G444" s="56">
        <v>847001</v>
      </c>
      <c r="H444" s="56" t="s">
        <v>23</v>
      </c>
      <c r="I444" s="56">
        <v>200179</v>
      </c>
      <c r="J444" s="56" t="s">
        <v>3166</v>
      </c>
      <c r="K444" s="56">
        <v>20</v>
      </c>
      <c r="L444" s="57">
        <v>5000</v>
      </c>
      <c r="M444" s="57">
        <v>100000</v>
      </c>
    </row>
    <row r="445" spans="1:13" x14ac:dyDescent="0.35">
      <c r="A445" s="56">
        <v>8470440</v>
      </c>
      <c r="B445" s="56" t="s">
        <v>286</v>
      </c>
      <c r="C445" s="56">
        <v>435340</v>
      </c>
      <c r="D445" s="56" t="s">
        <v>239</v>
      </c>
      <c r="E445" s="56" t="str">
        <f t="shared" si="6"/>
        <v>847.8470440.1.435340.000000.847001.200179</v>
      </c>
      <c r="F445" s="56" t="s">
        <v>2872</v>
      </c>
      <c r="G445" s="56">
        <v>847001</v>
      </c>
      <c r="H445" s="56" t="s">
        <v>23</v>
      </c>
      <c r="I445" s="56">
        <v>200179</v>
      </c>
      <c r="J445" s="56" t="s">
        <v>3170</v>
      </c>
      <c r="K445" s="56">
        <v>4</v>
      </c>
      <c r="L445" s="56">
        <v>30000</v>
      </c>
      <c r="M445" s="56">
        <v>120000</v>
      </c>
    </row>
    <row r="446" spans="1:13" x14ac:dyDescent="0.35">
      <c r="A446" s="56">
        <v>8470440</v>
      </c>
      <c r="B446" s="56" t="s">
        <v>286</v>
      </c>
      <c r="C446" s="56">
        <v>435350</v>
      </c>
      <c r="D446" s="56" t="s">
        <v>144</v>
      </c>
      <c r="E446" s="56" t="str">
        <f t="shared" si="6"/>
        <v>847.8470440.1.435350.000000.847001.200179</v>
      </c>
      <c r="F446" s="56" t="s">
        <v>2872</v>
      </c>
      <c r="G446" s="56">
        <v>847001</v>
      </c>
      <c r="H446" s="56" t="s">
        <v>23</v>
      </c>
      <c r="I446" s="56">
        <v>200179</v>
      </c>
      <c r="J446" s="56" t="s">
        <v>3173</v>
      </c>
      <c r="K446" s="56">
        <v>20</v>
      </c>
      <c r="L446" s="56">
        <v>2000</v>
      </c>
      <c r="M446" s="56">
        <v>40000</v>
      </c>
    </row>
    <row r="447" spans="1:13" x14ac:dyDescent="0.35">
      <c r="A447" s="56">
        <v>8470440</v>
      </c>
      <c r="B447" s="56" t="s">
        <v>286</v>
      </c>
      <c r="C447" s="56">
        <v>436600</v>
      </c>
      <c r="D447" s="56" t="s">
        <v>163</v>
      </c>
      <c r="E447" s="56" t="str">
        <f t="shared" si="6"/>
        <v>847.8470440.1.436600.000000.847001.200179</v>
      </c>
      <c r="F447" s="56" t="s">
        <v>2872</v>
      </c>
      <c r="G447" s="56">
        <v>847001</v>
      </c>
      <c r="H447" s="56" t="s">
        <v>23</v>
      </c>
      <c r="I447" s="56">
        <v>200179</v>
      </c>
      <c r="J447" s="56" t="s">
        <v>3174</v>
      </c>
      <c r="K447" s="56">
        <v>15</v>
      </c>
      <c r="L447" s="56">
        <v>1500</v>
      </c>
      <c r="M447" s="56">
        <v>22500</v>
      </c>
    </row>
    <row r="448" spans="1:13" x14ac:dyDescent="0.35">
      <c r="A448" s="56">
        <v>8470455</v>
      </c>
      <c r="B448" s="56" t="s">
        <v>1086</v>
      </c>
      <c r="C448" s="56">
        <v>420900</v>
      </c>
      <c r="D448" s="56" t="s">
        <v>28</v>
      </c>
      <c r="E448" s="56" t="str">
        <f t="shared" si="6"/>
        <v>847.8470455.1.420900.000000.847001.200179</v>
      </c>
      <c r="F448" s="56" t="s">
        <v>2872</v>
      </c>
      <c r="G448" s="56">
        <v>847001</v>
      </c>
      <c r="H448" s="56" t="s">
        <v>23</v>
      </c>
      <c r="I448" s="56">
        <v>200179</v>
      </c>
      <c r="M448" s="57">
        <v>0</v>
      </c>
    </row>
    <row r="449" spans="1:13" x14ac:dyDescent="0.35">
      <c r="A449" s="56">
        <v>8470455</v>
      </c>
      <c r="B449" s="56" t="s">
        <v>1086</v>
      </c>
      <c r="C449" s="56">
        <v>421000</v>
      </c>
      <c r="D449" s="56" t="s">
        <v>31</v>
      </c>
      <c r="E449" s="56" t="str">
        <f t="shared" si="6"/>
        <v>847.8470455.1.421000.000000.847001.200179</v>
      </c>
      <c r="F449" s="56" t="s">
        <v>2872</v>
      </c>
      <c r="G449" s="56">
        <v>847001</v>
      </c>
      <c r="H449" s="56" t="s">
        <v>23</v>
      </c>
      <c r="I449" s="56">
        <v>200179</v>
      </c>
      <c r="M449" s="57">
        <v>0</v>
      </c>
    </row>
    <row r="450" spans="1:13" x14ac:dyDescent="0.35">
      <c r="A450" s="56">
        <v>8470445</v>
      </c>
      <c r="B450" s="56" t="s">
        <v>296</v>
      </c>
      <c r="C450" s="56">
        <v>425100</v>
      </c>
      <c r="D450" s="56" t="s">
        <v>964</v>
      </c>
      <c r="E450" s="56" t="str">
        <f t="shared" ref="E450:E513" si="7">CONCATENATE(847,".",A450,".",1,".",C450,".","000000",".",G450,".",I450)</f>
        <v>847.8470445.1.425100.000000.847001.200179</v>
      </c>
      <c r="F450" s="56" t="s">
        <v>2872</v>
      </c>
      <c r="G450" s="56">
        <v>847001</v>
      </c>
      <c r="H450" s="56" t="s">
        <v>23</v>
      </c>
      <c r="I450" s="56">
        <v>200179</v>
      </c>
      <c r="J450" s="56" t="s">
        <v>3176</v>
      </c>
      <c r="K450" s="56">
        <v>1</v>
      </c>
      <c r="L450" s="56">
        <v>150000</v>
      </c>
      <c r="M450" s="57">
        <v>150000</v>
      </c>
    </row>
    <row r="451" spans="1:13" x14ac:dyDescent="0.35">
      <c r="A451" s="56">
        <v>8470445</v>
      </c>
      <c r="B451" s="56" t="s">
        <v>296</v>
      </c>
      <c r="C451" s="56">
        <v>425720</v>
      </c>
      <c r="D451" s="56" t="s">
        <v>126</v>
      </c>
      <c r="E451" s="56" t="str">
        <f t="shared" si="7"/>
        <v>847.8470445.1.425720.000000.847001.200179</v>
      </c>
      <c r="F451" s="56" t="s">
        <v>2872</v>
      </c>
      <c r="G451" s="56">
        <v>847001</v>
      </c>
      <c r="H451" s="56" t="s">
        <v>23</v>
      </c>
      <c r="I451" s="56">
        <v>200179</v>
      </c>
      <c r="J451" s="56" t="s">
        <v>3182</v>
      </c>
      <c r="K451" s="56">
        <v>1</v>
      </c>
      <c r="L451" s="56">
        <v>18350</v>
      </c>
      <c r="M451" s="57">
        <v>18350</v>
      </c>
    </row>
    <row r="452" spans="1:13" x14ac:dyDescent="0.35">
      <c r="A452" s="56">
        <v>8470445</v>
      </c>
      <c r="B452" s="56" t="s">
        <v>296</v>
      </c>
      <c r="C452" s="56">
        <v>425760</v>
      </c>
      <c r="D452" s="56" t="s">
        <v>169</v>
      </c>
      <c r="E452" s="56" t="str">
        <f t="shared" si="7"/>
        <v>847.8470445.1.425760.000000.847001.200179</v>
      </c>
      <c r="F452" s="56" t="s">
        <v>2872</v>
      </c>
      <c r="G452" s="56">
        <v>847001</v>
      </c>
      <c r="H452" s="56" t="s">
        <v>23</v>
      </c>
      <c r="I452" s="56">
        <v>200179</v>
      </c>
      <c r="J452" s="56" t="s">
        <v>3186</v>
      </c>
      <c r="K452" s="56">
        <v>22</v>
      </c>
      <c r="L452" s="56">
        <v>1665</v>
      </c>
      <c r="M452" s="57">
        <v>36630</v>
      </c>
    </row>
    <row r="453" spans="1:13" x14ac:dyDescent="0.35">
      <c r="A453" s="56">
        <v>8470455</v>
      </c>
      <c r="B453" s="56" t="s">
        <v>1086</v>
      </c>
      <c r="C453" s="56">
        <v>425760</v>
      </c>
      <c r="D453" s="56" t="s">
        <v>169</v>
      </c>
      <c r="E453" s="56" t="str">
        <f t="shared" si="7"/>
        <v>847.8470455.1.425760.000000.847001.200179</v>
      </c>
      <c r="F453" s="56" t="s">
        <v>2872</v>
      </c>
      <c r="G453" s="56">
        <v>847001</v>
      </c>
      <c r="H453" s="56" t="s">
        <v>23</v>
      </c>
      <c r="I453" s="56">
        <v>200179</v>
      </c>
      <c r="J453" s="56" t="s">
        <v>3186</v>
      </c>
      <c r="K453" s="56">
        <v>1</v>
      </c>
      <c r="L453" s="56">
        <v>10000</v>
      </c>
      <c r="M453" s="57">
        <v>10000</v>
      </c>
    </row>
    <row r="454" spans="1:13" x14ac:dyDescent="0.35">
      <c r="A454" s="56">
        <v>8470445</v>
      </c>
      <c r="B454" s="56" t="s">
        <v>296</v>
      </c>
      <c r="C454" s="56">
        <v>425763</v>
      </c>
      <c r="D454" s="56" t="s">
        <v>129</v>
      </c>
      <c r="E454" s="56" t="str">
        <f t="shared" si="7"/>
        <v>847.8470445.1.425763.000000.847001.200179</v>
      </c>
      <c r="F454" s="56" t="s">
        <v>2872</v>
      </c>
      <c r="G454" s="56">
        <v>847001</v>
      </c>
      <c r="H454" s="56" t="s">
        <v>23</v>
      </c>
      <c r="I454" s="56">
        <v>200179</v>
      </c>
      <c r="J454" s="56" t="s">
        <v>3193</v>
      </c>
      <c r="K454" s="56">
        <v>22</v>
      </c>
      <c r="L454" s="56">
        <v>345</v>
      </c>
      <c r="M454" s="57">
        <v>7590</v>
      </c>
    </row>
    <row r="455" spans="1:13" x14ac:dyDescent="0.35">
      <c r="A455" s="56">
        <v>8470445</v>
      </c>
      <c r="B455" s="56" t="s">
        <v>296</v>
      </c>
      <c r="C455" s="56">
        <v>425770</v>
      </c>
      <c r="D455" s="56" t="s">
        <v>132</v>
      </c>
      <c r="E455" s="56" t="str">
        <f t="shared" si="7"/>
        <v>847.8470445.1.425770.000000.847001.200179</v>
      </c>
      <c r="F455" s="56" t="s">
        <v>2872</v>
      </c>
      <c r="G455" s="56">
        <v>847001</v>
      </c>
      <c r="H455" s="56" t="s">
        <v>23</v>
      </c>
      <c r="I455" s="56">
        <v>200179</v>
      </c>
      <c r="J455" s="56" t="s">
        <v>3195</v>
      </c>
      <c r="K455" s="56">
        <v>38</v>
      </c>
      <c r="L455" s="56">
        <v>15000</v>
      </c>
      <c r="M455" s="57">
        <v>570000</v>
      </c>
    </row>
    <row r="456" spans="1:13" x14ac:dyDescent="0.35">
      <c r="A456" s="56">
        <v>8470455</v>
      </c>
      <c r="B456" s="56" t="s">
        <v>1086</v>
      </c>
      <c r="C456" s="56">
        <v>425770</v>
      </c>
      <c r="D456" s="56" t="s">
        <v>132</v>
      </c>
      <c r="E456" s="56" t="str">
        <f t="shared" si="7"/>
        <v>847.8470455.1.425770.000000.847001.200179</v>
      </c>
      <c r="F456" s="56" t="s">
        <v>2872</v>
      </c>
      <c r="G456" s="56">
        <v>847001</v>
      </c>
      <c r="H456" s="56" t="s">
        <v>23</v>
      </c>
      <c r="I456" s="56">
        <v>200179</v>
      </c>
      <c r="J456" s="56" t="s">
        <v>3201</v>
      </c>
      <c r="K456" s="56">
        <v>5</v>
      </c>
      <c r="L456" s="56">
        <v>16000</v>
      </c>
      <c r="M456" s="57">
        <v>80000</v>
      </c>
    </row>
    <row r="457" spans="1:13" x14ac:dyDescent="0.35">
      <c r="A457" s="56">
        <v>8470455</v>
      </c>
      <c r="B457" s="56" t="s">
        <v>1086</v>
      </c>
      <c r="C457" s="56">
        <v>425900</v>
      </c>
      <c r="D457" s="56" t="s">
        <v>40</v>
      </c>
      <c r="E457" s="56" t="str">
        <f t="shared" si="7"/>
        <v>847.8470455.1.425900.000000.847001.200179</v>
      </c>
      <c r="F457" s="56" t="s">
        <v>2872</v>
      </c>
      <c r="G457" s="56">
        <v>847001</v>
      </c>
      <c r="H457" s="56" t="s">
        <v>23</v>
      </c>
      <c r="I457" s="56">
        <v>200179</v>
      </c>
      <c r="J457" s="56" t="s">
        <v>3206</v>
      </c>
      <c r="K457" s="56">
        <v>1</v>
      </c>
      <c r="L457" s="56">
        <v>15000</v>
      </c>
      <c r="M457" s="57">
        <v>15000</v>
      </c>
    </row>
    <row r="458" spans="1:13" x14ac:dyDescent="0.35">
      <c r="A458" s="56">
        <v>8470445</v>
      </c>
      <c r="B458" s="56" t="s">
        <v>296</v>
      </c>
      <c r="C458" s="56">
        <v>426610</v>
      </c>
      <c r="D458" s="56" t="s">
        <v>43</v>
      </c>
      <c r="E458" s="56" t="str">
        <f t="shared" si="7"/>
        <v>847.8470445.1.426610.000000.847001.200179</v>
      </c>
      <c r="F458" s="56" t="s">
        <v>2872</v>
      </c>
      <c r="G458" s="56">
        <v>847001</v>
      </c>
      <c r="H458" s="56" t="s">
        <v>23</v>
      </c>
      <c r="I458" s="56">
        <v>200179</v>
      </c>
      <c r="M458" s="57">
        <v>0</v>
      </c>
    </row>
    <row r="459" spans="1:13" x14ac:dyDescent="0.35">
      <c r="A459" s="56">
        <v>8470445</v>
      </c>
      <c r="B459" s="56" t="s">
        <v>296</v>
      </c>
      <c r="C459" s="56">
        <v>426610</v>
      </c>
      <c r="D459" s="56" t="s">
        <v>43</v>
      </c>
      <c r="E459" s="56" t="str">
        <f t="shared" si="7"/>
        <v>847.8470445.1.426610.000000.847001.200179</v>
      </c>
      <c r="F459" s="56" t="s">
        <v>2872</v>
      </c>
      <c r="G459" s="56">
        <v>847001</v>
      </c>
      <c r="H459" s="56" t="s">
        <v>23</v>
      </c>
      <c r="I459" s="56">
        <v>200179</v>
      </c>
      <c r="J459" s="56" t="s">
        <v>3211</v>
      </c>
      <c r="K459" s="56">
        <v>1</v>
      </c>
      <c r="L459" s="56">
        <v>28000</v>
      </c>
      <c r="M459" s="57">
        <v>28000</v>
      </c>
    </row>
    <row r="460" spans="1:13" x14ac:dyDescent="0.35">
      <c r="A460" s="56">
        <v>8470445</v>
      </c>
      <c r="B460" s="56" t="s">
        <v>296</v>
      </c>
      <c r="C460" s="56">
        <v>426610</v>
      </c>
      <c r="D460" s="56" t="s">
        <v>43</v>
      </c>
      <c r="E460" s="56" t="str">
        <f t="shared" si="7"/>
        <v>847.8470445.1.426610.000000.847001.200179</v>
      </c>
      <c r="F460" s="56" t="s">
        <v>2872</v>
      </c>
      <c r="G460" s="56">
        <v>847001</v>
      </c>
      <c r="H460" s="56" t="s">
        <v>23</v>
      </c>
      <c r="I460" s="56">
        <v>200179</v>
      </c>
      <c r="J460" s="56" t="s">
        <v>3215</v>
      </c>
      <c r="K460" s="56">
        <v>1</v>
      </c>
      <c r="L460" s="56">
        <v>9650</v>
      </c>
      <c r="M460" s="57">
        <v>9650</v>
      </c>
    </row>
    <row r="461" spans="1:13" x14ac:dyDescent="0.35">
      <c r="A461" s="56">
        <v>8470455</v>
      </c>
      <c r="B461" s="56" t="s">
        <v>1086</v>
      </c>
      <c r="C461" s="56">
        <v>426610</v>
      </c>
      <c r="D461" s="56" t="s">
        <v>43</v>
      </c>
      <c r="E461" s="56" t="str">
        <f t="shared" si="7"/>
        <v>847.8470455.1.426610.000000.847001.200179</v>
      </c>
      <c r="F461" s="56" t="s">
        <v>2872</v>
      </c>
      <c r="G461" s="56">
        <v>847001</v>
      </c>
      <c r="H461" s="56" t="s">
        <v>23</v>
      </c>
      <c r="I461" s="56">
        <v>200179</v>
      </c>
      <c r="J461" s="56" t="s">
        <v>3218</v>
      </c>
      <c r="K461" s="56">
        <v>5</v>
      </c>
      <c r="L461" s="56">
        <v>10000</v>
      </c>
      <c r="M461" s="57">
        <v>50000</v>
      </c>
    </row>
    <row r="462" spans="1:13" x14ac:dyDescent="0.35">
      <c r="A462" s="56">
        <v>8470455</v>
      </c>
      <c r="B462" s="56" t="s">
        <v>1086</v>
      </c>
      <c r="C462" s="56">
        <v>427200</v>
      </c>
      <c r="D462" s="56" t="s">
        <v>89</v>
      </c>
      <c r="E462" s="56" t="str">
        <f t="shared" si="7"/>
        <v>847.8470455.1.427200.000000.847001.200179</v>
      </c>
      <c r="F462" s="56" t="s">
        <v>2872</v>
      </c>
      <c r="G462" s="56">
        <v>847001</v>
      </c>
      <c r="H462" s="56" t="s">
        <v>23</v>
      </c>
      <c r="I462" s="56">
        <v>200179</v>
      </c>
      <c r="M462" s="57">
        <v>0</v>
      </c>
    </row>
    <row r="463" spans="1:13" x14ac:dyDescent="0.35">
      <c r="A463" s="56">
        <v>8470455</v>
      </c>
      <c r="B463" s="56" t="s">
        <v>1086</v>
      </c>
      <c r="C463" s="56">
        <v>427900</v>
      </c>
      <c r="D463" s="56" t="s">
        <v>49</v>
      </c>
      <c r="E463" s="56" t="str">
        <f t="shared" si="7"/>
        <v>847.8470455.1.427900.000000.847001.200179</v>
      </c>
      <c r="F463" s="56" t="s">
        <v>2872</v>
      </c>
      <c r="G463" s="56">
        <v>847001</v>
      </c>
      <c r="H463" s="56" t="s">
        <v>23</v>
      </c>
      <c r="I463" s="56">
        <v>200179</v>
      </c>
      <c r="M463" s="57">
        <v>0</v>
      </c>
    </row>
    <row r="464" spans="1:13" x14ac:dyDescent="0.35">
      <c r="A464" s="56">
        <v>8470455</v>
      </c>
      <c r="B464" s="56" t="s">
        <v>1086</v>
      </c>
      <c r="C464" s="56">
        <v>428090</v>
      </c>
      <c r="D464" s="56" t="s">
        <v>52</v>
      </c>
      <c r="E464" s="56" t="str">
        <f t="shared" si="7"/>
        <v>847.8470455.1.428090.000000.847001.200179</v>
      </c>
      <c r="F464" s="56" t="s">
        <v>2872</v>
      </c>
      <c r="G464" s="56">
        <v>847001</v>
      </c>
      <c r="H464" s="56" t="s">
        <v>23</v>
      </c>
      <c r="I464" s="56">
        <v>200179</v>
      </c>
      <c r="J464" s="56" t="s">
        <v>3206</v>
      </c>
      <c r="K464" s="56">
        <v>1</v>
      </c>
      <c r="L464" s="56">
        <v>50000</v>
      </c>
      <c r="M464" s="57">
        <v>50000</v>
      </c>
    </row>
    <row r="465" spans="1:13" x14ac:dyDescent="0.35">
      <c r="A465" s="56">
        <v>8470455</v>
      </c>
      <c r="B465" s="56" t="s">
        <v>1086</v>
      </c>
      <c r="C465" s="56">
        <v>428640</v>
      </c>
      <c r="D465" s="56" t="s">
        <v>55</v>
      </c>
      <c r="E465" s="56" t="str">
        <f t="shared" si="7"/>
        <v>847.8470455.1.428640.000000.847001.200179</v>
      </c>
      <c r="F465" s="56" t="s">
        <v>2872</v>
      </c>
      <c r="G465" s="56">
        <v>847001</v>
      </c>
      <c r="H465" s="56" t="s">
        <v>23</v>
      </c>
      <c r="I465" s="56">
        <v>200179</v>
      </c>
      <c r="J465" s="56" t="s">
        <v>3224</v>
      </c>
      <c r="K465" s="56">
        <v>1</v>
      </c>
      <c r="L465" s="57">
        <v>5000</v>
      </c>
      <c r="M465" s="57">
        <v>5000</v>
      </c>
    </row>
    <row r="466" spans="1:13" x14ac:dyDescent="0.35">
      <c r="A466" s="56">
        <v>8470455</v>
      </c>
      <c r="B466" s="56" t="s">
        <v>1086</v>
      </c>
      <c r="C466" s="56">
        <v>432209</v>
      </c>
      <c r="D466" s="56" t="s">
        <v>138</v>
      </c>
      <c r="E466" s="56" t="str">
        <f t="shared" si="7"/>
        <v>847.8470455.1.432209.000000.847001.200179</v>
      </c>
      <c r="F466" s="56" t="s">
        <v>2872</v>
      </c>
      <c r="G466" s="56">
        <v>847001</v>
      </c>
      <c r="H466" s="56" t="s">
        <v>23</v>
      </c>
      <c r="I466" s="56">
        <v>200179</v>
      </c>
      <c r="J466" s="56" t="s">
        <v>3225</v>
      </c>
      <c r="K466" s="56">
        <v>5</v>
      </c>
      <c r="L466" s="56">
        <v>60000</v>
      </c>
      <c r="M466" s="57">
        <v>300000</v>
      </c>
    </row>
    <row r="467" spans="1:13" x14ac:dyDescent="0.35">
      <c r="A467" s="56">
        <v>8470445</v>
      </c>
      <c r="B467" s="56" t="s">
        <v>296</v>
      </c>
      <c r="C467" s="56">
        <v>435350</v>
      </c>
      <c r="D467" s="56" t="s">
        <v>144</v>
      </c>
      <c r="E467" s="56" t="str">
        <f t="shared" si="7"/>
        <v>847.8470445.1.435350.000000.847001.200179</v>
      </c>
      <c r="F467" s="56" t="s">
        <v>2872</v>
      </c>
      <c r="G467" s="56">
        <v>847001</v>
      </c>
      <c r="H467" s="56" t="s">
        <v>23</v>
      </c>
      <c r="I467" s="56">
        <v>200179</v>
      </c>
      <c r="J467" s="56" t="s">
        <v>3230</v>
      </c>
      <c r="K467" s="56">
        <v>80</v>
      </c>
      <c r="L467" s="56">
        <v>7500</v>
      </c>
      <c r="M467" s="57">
        <v>600000</v>
      </c>
    </row>
    <row r="468" spans="1:13" x14ac:dyDescent="0.35">
      <c r="A468" s="56">
        <v>8470455</v>
      </c>
      <c r="B468" s="56" t="s">
        <v>1086</v>
      </c>
      <c r="C468" s="56">
        <v>435350</v>
      </c>
      <c r="D468" s="56" t="s">
        <v>144</v>
      </c>
      <c r="E468" s="56" t="str">
        <f t="shared" si="7"/>
        <v>847.8470455.1.435350.000000.847001.200179</v>
      </c>
      <c r="F468" s="56" t="s">
        <v>2872</v>
      </c>
      <c r="G468" s="56">
        <v>847001</v>
      </c>
      <c r="H468" s="56" t="s">
        <v>23</v>
      </c>
      <c r="I468" s="56">
        <v>200179</v>
      </c>
      <c r="J468" s="56" t="s">
        <v>3230</v>
      </c>
      <c r="K468" s="56">
        <v>8</v>
      </c>
      <c r="L468" s="56">
        <v>10000</v>
      </c>
      <c r="M468" s="57">
        <v>80000</v>
      </c>
    </row>
    <row r="469" spans="1:13" x14ac:dyDescent="0.35">
      <c r="A469" s="56">
        <v>8470455</v>
      </c>
      <c r="B469" s="56" t="s">
        <v>1086</v>
      </c>
      <c r="C469" s="56">
        <v>435508</v>
      </c>
      <c r="D469" s="56" t="s">
        <v>147</v>
      </c>
      <c r="E469" s="56" t="str">
        <f t="shared" si="7"/>
        <v>847.8470455.1.435508.000000.847001.200179</v>
      </c>
      <c r="F469" s="56" t="s">
        <v>2872</v>
      </c>
      <c r="G469" s="56">
        <v>847001</v>
      </c>
      <c r="H469" s="56" t="s">
        <v>23</v>
      </c>
      <c r="I469" s="56">
        <v>200179</v>
      </c>
      <c r="J469" s="56" t="s">
        <v>3239</v>
      </c>
      <c r="K469" s="56">
        <v>15</v>
      </c>
      <c r="L469" s="56">
        <v>45000</v>
      </c>
      <c r="M469" s="57">
        <v>675000</v>
      </c>
    </row>
    <row r="470" spans="1:13" x14ac:dyDescent="0.35">
      <c r="A470" s="56">
        <v>8470455</v>
      </c>
      <c r="B470" s="56" t="s">
        <v>1086</v>
      </c>
      <c r="C470" s="56">
        <v>435508</v>
      </c>
      <c r="D470" s="56" t="s">
        <v>147</v>
      </c>
      <c r="E470" s="56" t="str">
        <f t="shared" si="7"/>
        <v>847.8470455.1.435508.000000.847001.200179</v>
      </c>
      <c r="F470" s="56" t="s">
        <v>2872</v>
      </c>
      <c r="G470" s="56">
        <v>847001</v>
      </c>
      <c r="H470" s="56" t="s">
        <v>23</v>
      </c>
      <c r="I470" s="56">
        <v>200179</v>
      </c>
      <c r="M470" s="57">
        <v>0</v>
      </c>
    </row>
    <row r="471" spans="1:13" x14ac:dyDescent="0.35">
      <c r="A471" s="56">
        <v>8470455</v>
      </c>
      <c r="B471" s="56" t="s">
        <v>1086</v>
      </c>
      <c r="C471" s="56">
        <v>435508</v>
      </c>
      <c r="D471" s="56" t="s">
        <v>147</v>
      </c>
      <c r="E471" s="56" t="str">
        <f t="shared" si="7"/>
        <v>847.8470455.1.435508.000000.847001.200179</v>
      </c>
      <c r="F471" s="56" t="s">
        <v>2872</v>
      </c>
      <c r="G471" s="56">
        <v>847001</v>
      </c>
      <c r="H471" s="56" t="s">
        <v>23</v>
      </c>
      <c r="I471" s="56">
        <v>200179</v>
      </c>
      <c r="M471" s="57">
        <v>0</v>
      </c>
    </row>
    <row r="472" spans="1:13" x14ac:dyDescent="0.35">
      <c r="A472" s="56">
        <v>8470455</v>
      </c>
      <c r="B472" s="56" t="s">
        <v>1086</v>
      </c>
      <c r="C472" s="56">
        <v>435519</v>
      </c>
      <c r="D472" s="56" t="s">
        <v>61</v>
      </c>
      <c r="E472" s="56" t="str">
        <f t="shared" si="7"/>
        <v>847.8470455.1.435519.000000.847001.200179</v>
      </c>
      <c r="F472" s="56" t="s">
        <v>2872</v>
      </c>
      <c r="G472" s="56">
        <v>847001</v>
      </c>
      <c r="H472" s="56" t="s">
        <v>23</v>
      </c>
      <c r="I472" s="56">
        <v>200179</v>
      </c>
      <c r="L472" s="56">
        <v>0</v>
      </c>
    </row>
    <row r="473" spans="1:13" x14ac:dyDescent="0.35">
      <c r="A473" s="56">
        <v>8470455</v>
      </c>
      <c r="B473" s="56" t="s">
        <v>1086</v>
      </c>
      <c r="C473" s="56">
        <v>436110</v>
      </c>
      <c r="D473" s="56" t="s">
        <v>64</v>
      </c>
      <c r="E473" s="56" t="str">
        <f t="shared" si="7"/>
        <v>847.8470455.1.436110.000000.847001.200179</v>
      </c>
      <c r="F473" s="56" t="s">
        <v>2872</v>
      </c>
      <c r="G473" s="56">
        <v>847001</v>
      </c>
      <c r="H473" s="56" t="s">
        <v>23</v>
      </c>
      <c r="I473" s="56">
        <v>200179</v>
      </c>
      <c r="J473" s="56" t="s">
        <v>3243</v>
      </c>
      <c r="K473" s="56">
        <v>5</v>
      </c>
      <c r="L473" s="56">
        <v>1000</v>
      </c>
      <c r="M473" s="57">
        <v>5000</v>
      </c>
    </row>
    <row r="474" spans="1:13" x14ac:dyDescent="0.35">
      <c r="A474" s="56">
        <v>8470455</v>
      </c>
      <c r="B474" s="56" t="s">
        <v>1086</v>
      </c>
      <c r="C474" s="56">
        <v>492316</v>
      </c>
      <c r="D474" s="56" t="s">
        <v>138</v>
      </c>
      <c r="E474" s="56" t="str">
        <f t="shared" si="7"/>
        <v>847.8470455.1.492316.000000.847001.300180</v>
      </c>
      <c r="F474" s="56" t="s">
        <v>2872</v>
      </c>
      <c r="G474" s="56">
        <v>847001</v>
      </c>
      <c r="H474" s="56" t="s">
        <v>863</v>
      </c>
      <c r="I474" s="56">
        <v>300180</v>
      </c>
      <c r="J474" s="56" t="s">
        <v>3247</v>
      </c>
      <c r="K474" s="56">
        <v>2</v>
      </c>
      <c r="L474" s="56">
        <v>1275000</v>
      </c>
      <c r="M474" s="57">
        <v>2550000</v>
      </c>
    </row>
    <row r="475" spans="1:13" x14ac:dyDescent="0.35">
      <c r="A475" s="130">
        <v>8470450</v>
      </c>
      <c r="B475" s="130" t="s">
        <v>300</v>
      </c>
      <c r="C475" s="56">
        <v>425761</v>
      </c>
      <c r="D475" s="56" t="s">
        <v>288</v>
      </c>
      <c r="E475" s="56" t="str">
        <f t="shared" si="7"/>
        <v>847.8470450.1.425761.000000.847001.200179</v>
      </c>
      <c r="F475" s="56" t="s">
        <v>2872</v>
      </c>
      <c r="G475" s="56">
        <v>847001</v>
      </c>
      <c r="H475" s="56" t="s">
        <v>23</v>
      </c>
      <c r="I475" s="56">
        <v>200179</v>
      </c>
      <c r="J475" s="56" t="s">
        <v>3250</v>
      </c>
      <c r="K475" s="56">
        <v>20</v>
      </c>
      <c r="L475" s="56">
        <v>1000</v>
      </c>
      <c r="M475" s="57">
        <v>0</v>
      </c>
    </row>
    <row r="476" spans="1:13" x14ac:dyDescent="0.35">
      <c r="A476" s="56">
        <v>8470450</v>
      </c>
      <c r="B476" s="56" t="s">
        <v>300</v>
      </c>
      <c r="C476" s="56">
        <v>425761</v>
      </c>
      <c r="D476" s="56" t="s">
        <v>288</v>
      </c>
      <c r="E476" s="56" t="str">
        <f t="shared" si="7"/>
        <v>847.8470450.1.425761.000000.847001.200179</v>
      </c>
      <c r="F476" s="56" t="s">
        <v>2872</v>
      </c>
      <c r="G476" s="56">
        <v>847001</v>
      </c>
      <c r="H476" s="56" t="s">
        <v>23</v>
      </c>
      <c r="I476" s="56">
        <v>200179</v>
      </c>
      <c r="J476" s="56" t="s">
        <v>3254</v>
      </c>
      <c r="K476" s="56">
        <v>20</v>
      </c>
      <c r="L476" s="56">
        <v>25000</v>
      </c>
      <c r="M476" s="57">
        <v>500000</v>
      </c>
    </row>
    <row r="477" spans="1:13" x14ac:dyDescent="0.35">
      <c r="A477" s="56">
        <v>8470450</v>
      </c>
      <c r="B477" s="56" t="s">
        <v>300</v>
      </c>
      <c r="C477" s="56">
        <v>425770</v>
      </c>
      <c r="D477" s="56" t="s">
        <v>132</v>
      </c>
      <c r="E477" s="56" t="str">
        <f t="shared" si="7"/>
        <v>847.8470450.1.425770.000000.847001.200179</v>
      </c>
      <c r="F477" s="56" t="s">
        <v>2872</v>
      </c>
      <c r="G477" s="56">
        <v>847001</v>
      </c>
      <c r="H477" s="56" t="s">
        <v>23</v>
      </c>
      <c r="I477" s="56">
        <v>200179</v>
      </c>
      <c r="J477" s="56" t="s">
        <v>3258</v>
      </c>
      <c r="K477" s="56">
        <v>12</v>
      </c>
      <c r="L477" s="56">
        <v>15000</v>
      </c>
      <c r="M477" s="56">
        <v>180000</v>
      </c>
    </row>
    <row r="478" spans="1:13" x14ac:dyDescent="0.35">
      <c r="A478" s="56">
        <v>8470450</v>
      </c>
      <c r="B478" s="56" t="s">
        <v>300</v>
      </c>
      <c r="C478" s="56">
        <v>426610</v>
      </c>
      <c r="D478" s="56" t="s">
        <v>968</v>
      </c>
      <c r="E478" s="56" t="str">
        <f t="shared" si="7"/>
        <v>847.8470450.1.426610.000000.847001.200179</v>
      </c>
      <c r="F478" s="56" t="s">
        <v>2872</v>
      </c>
      <c r="G478" s="56">
        <v>847001</v>
      </c>
      <c r="H478" s="56" t="s">
        <v>23</v>
      </c>
      <c r="I478" s="56">
        <v>200179</v>
      </c>
      <c r="J478" s="56" t="s">
        <v>3261</v>
      </c>
      <c r="K478" s="56">
        <v>1</v>
      </c>
      <c r="L478" s="56">
        <v>300000</v>
      </c>
      <c r="M478" s="56">
        <v>300000</v>
      </c>
    </row>
    <row r="479" spans="1:13" x14ac:dyDescent="0.35">
      <c r="A479" s="56">
        <v>8470450</v>
      </c>
      <c r="B479" s="56" t="s">
        <v>300</v>
      </c>
      <c r="C479" s="56">
        <v>426610</v>
      </c>
      <c r="D479" s="56" t="s">
        <v>968</v>
      </c>
      <c r="E479" s="56" t="str">
        <f t="shared" si="7"/>
        <v>847.8470450.1.426610.000000.847001.200179</v>
      </c>
      <c r="F479" s="56" t="s">
        <v>2872</v>
      </c>
      <c r="G479" s="56">
        <v>847001</v>
      </c>
      <c r="H479" s="56" t="s">
        <v>23</v>
      </c>
      <c r="I479" s="56">
        <v>200179</v>
      </c>
      <c r="J479" s="56" t="s">
        <v>3265</v>
      </c>
      <c r="K479" s="56">
        <v>5</v>
      </c>
      <c r="L479" s="56">
        <v>2721</v>
      </c>
      <c r="M479" s="56">
        <v>13605</v>
      </c>
    </row>
    <row r="480" spans="1:13" x14ac:dyDescent="0.35">
      <c r="A480" s="56">
        <v>8470450</v>
      </c>
      <c r="B480" s="56" t="s">
        <v>300</v>
      </c>
      <c r="C480" s="56">
        <v>428090</v>
      </c>
      <c r="D480" s="56" t="s">
        <v>52</v>
      </c>
      <c r="E480" s="56" t="str">
        <f t="shared" si="7"/>
        <v>847.8470450.1.428090.000000.847001.200179</v>
      </c>
      <c r="F480" s="56" t="s">
        <v>2872</v>
      </c>
      <c r="G480" s="56">
        <v>847001</v>
      </c>
      <c r="H480" s="56" t="s">
        <v>23</v>
      </c>
      <c r="I480" s="56">
        <v>200179</v>
      </c>
      <c r="J480" s="56" t="s">
        <v>3268</v>
      </c>
      <c r="K480" s="56">
        <v>2</v>
      </c>
      <c r="L480" s="56">
        <v>15000</v>
      </c>
      <c r="M480" s="57">
        <v>30000</v>
      </c>
    </row>
    <row r="481" spans="1:13" x14ac:dyDescent="0.35">
      <c r="A481" s="56">
        <v>8470450</v>
      </c>
      <c r="B481" s="56" t="s">
        <v>300</v>
      </c>
      <c r="C481" s="56">
        <v>432209</v>
      </c>
      <c r="D481" s="56" t="s">
        <v>138</v>
      </c>
      <c r="E481" s="56" t="str">
        <f t="shared" si="7"/>
        <v>847.8470450.1.432209.000000.847001.200179</v>
      </c>
      <c r="F481" s="56" t="s">
        <v>2872</v>
      </c>
      <c r="G481" s="56">
        <v>847001</v>
      </c>
      <c r="H481" s="56" t="s">
        <v>23</v>
      </c>
      <c r="I481" s="56">
        <v>200179</v>
      </c>
      <c r="J481" s="56" t="s">
        <v>3271</v>
      </c>
      <c r="K481" s="56">
        <v>1</v>
      </c>
      <c r="L481" s="56">
        <v>62569.5</v>
      </c>
      <c r="M481" s="56">
        <v>62569.5</v>
      </c>
    </row>
    <row r="482" spans="1:13" x14ac:dyDescent="0.35">
      <c r="A482" s="56">
        <v>8470450</v>
      </c>
      <c r="B482" s="56" t="s">
        <v>300</v>
      </c>
      <c r="C482" s="56">
        <v>432209</v>
      </c>
      <c r="D482" s="56" t="s">
        <v>138</v>
      </c>
      <c r="E482" s="56" t="str">
        <f t="shared" si="7"/>
        <v>847.8470450.1.432209.000000.847001.200179</v>
      </c>
      <c r="F482" s="56" t="s">
        <v>2872</v>
      </c>
      <c r="G482" s="56">
        <v>847001</v>
      </c>
      <c r="H482" s="56" t="s">
        <v>23</v>
      </c>
      <c r="I482" s="56">
        <v>200179</v>
      </c>
      <c r="J482" s="56" t="s">
        <v>3275</v>
      </c>
      <c r="K482" s="56">
        <v>60</v>
      </c>
      <c r="L482" s="56">
        <v>125</v>
      </c>
      <c r="M482" s="56">
        <v>7500</v>
      </c>
    </row>
    <row r="483" spans="1:13" x14ac:dyDescent="0.35">
      <c r="A483" s="56">
        <v>8470450</v>
      </c>
      <c r="B483" s="56" t="s">
        <v>300</v>
      </c>
      <c r="C483" s="56">
        <v>432209</v>
      </c>
      <c r="D483" s="56" t="s">
        <v>138</v>
      </c>
      <c r="E483" s="56" t="str">
        <f t="shared" si="7"/>
        <v>847.8470450.1.432209.000000.847001.200179</v>
      </c>
      <c r="F483" s="56" t="s">
        <v>2872</v>
      </c>
      <c r="G483" s="56">
        <v>847001</v>
      </c>
      <c r="H483" s="56" t="s">
        <v>23</v>
      </c>
      <c r="I483" s="56">
        <v>200179</v>
      </c>
      <c r="J483" s="56" t="s">
        <v>3277</v>
      </c>
      <c r="K483" s="56">
        <v>1</v>
      </c>
      <c r="L483" s="56">
        <v>45462.9</v>
      </c>
      <c r="M483" s="56">
        <v>45462.9</v>
      </c>
    </row>
    <row r="484" spans="1:13" x14ac:dyDescent="0.35">
      <c r="A484" s="56">
        <v>8470450</v>
      </c>
      <c r="B484" s="56" t="s">
        <v>300</v>
      </c>
      <c r="C484" s="56">
        <v>432209</v>
      </c>
      <c r="D484" s="56" t="s">
        <v>138</v>
      </c>
      <c r="E484" s="56" t="str">
        <f t="shared" si="7"/>
        <v>847.8470450.1.432209.000000.847001.200179</v>
      </c>
      <c r="F484" s="56" t="s">
        <v>2872</v>
      </c>
      <c r="G484" s="56">
        <v>847001</v>
      </c>
      <c r="H484" s="56" t="s">
        <v>23</v>
      </c>
      <c r="I484" s="56">
        <v>200179</v>
      </c>
      <c r="J484" s="56" t="s">
        <v>3278</v>
      </c>
      <c r="K484" s="56">
        <v>1</v>
      </c>
      <c r="L484" s="56">
        <v>2625</v>
      </c>
      <c r="M484" s="56">
        <v>2625</v>
      </c>
    </row>
    <row r="485" spans="1:13" x14ac:dyDescent="0.35">
      <c r="A485" s="56">
        <v>8470450</v>
      </c>
      <c r="B485" s="56" t="s">
        <v>300</v>
      </c>
      <c r="C485" s="56">
        <v>435350</v>
      </c>
      <c r="D485" s="56" t="s">
        <v>144</v>
      </c>
      <c r="E485" s="56" t="str">
        <f t="shared" si="7"/>
        <v>847.8470450.1.435350.000000.847001.200179</v>
      </c>
      <c r="F485" s="56" t="s">
        <v>2872</v>
      </c>
      <c r="G485" s="56">
        <v>847001</v>
      </c>
      <c r="H485" s="56" t="s">
        <v>23</v>
      </c>
      <c r="I485" s="56">
        <v>200179</v>
      </c>
      <c r="J485" s="56" t="s">
        <v>3279</v>
      </c>
      <c r="K485" s="56">
        <v>10</v>
      </c>
      <c r="L485" s="56">
        <v>4000</v>
      </c>
      <c r="M485" s="57">
        <v>40000</v>
      </c>
    </row>
    <row r="486" spans="1:13" x14ac:dyDescent="0.35">
      <c r="A486" s="56">
        <v>8470450</v>
      </c>
      <c r="B486" s="56" t="s">
        <v>300</v>
      </c>
      <c r="C486" s="56">
        <v>435508</v>
      </c>
      <c r="D486" s="56" t="s">
        <v>147</v>
      </c>
      <c r="E486" s="56" t="str">
        <f t="shared" si="7"/>
        <v>847.8470450.1.435508.000000.847001.200179</v>
      </c>
      <c r="F486" s="56" t="s">
        <v>2872</v>
      </c>
      <c r="G486" s="56">
        <v>847001</v>
      </c>
      <c r="H486" s="56" t="s">
        <v>23</v>
      </c>
      <c r="I486" s="56">
        <v>200179</v>
      </c>
      <c r="J486" s="56" t="s">
        <v>3281</v>
      </c>
      <c r="K486" s="56">
        <v>1</v>
      </c>
      <c r="L486" s="56">
        <v>6500</v>
      </c>
      <c r="M486" s="56">
        <v>6500</v>
      </c>
    </row>
    <row r="487" spans="1:13" x14ac:dyDescent="0.35">
      <c r="A487" s="56">
        <v>8470450</v>
      </c>
      <c r="B487" s="56" t="s">
        <v>300</v>
      </c>
      <c r="C487" s="56">
        <v>492310</v>
      </c>
      <c r="D487" s="56" t="s">
        <v>871</v>
      </c>
      <c r="E487" s="56" t="str">
        <f t="shared" si="7"/>
        <v>847.8470450.1.492310.000000.847001.300180</v>
      </c>
      <c r="F487" s="56" t="s">
        <v>2872</v>
      </c>
      <c r="G487" s="56">
        <v>847001</v>
      </c>
      <c r="H487" s="56" t="s">
        <v>863</v>
      </c>
      <c r="I487" s="56">
        <v>300180</v>
      </c>
      <c r="J487" s="56" t="s">
        <v>3284</v>
      </c>
      <c r="K487" s="56">
        <v>20</v>
      </c>
      <c r="L487" s="56">
        <v>7910.69</v>
      </c>
      <c r="M487" s="56">
        <v>158213.79999999999</v>
      </c>
    </row>
    <row r="488" spans="1:13" x14ac:dyDescent="0.35">
      <c r="A488" s="56">
        <v>8470450</v>
      </c>
      <c r="B488" s="56" t="s">
        <v>300</v>
      </c>
      <c r="C488" s="56">
        <v>492310</v>
      </c>
      <c r="D488" s="56" t="s">
        <v>871</v>
      </c>
      <c r="E488" s="56" t="str">
        <f t="shared" si="7"/>
        <v>847.8470450.1.492310.000000.847001.300180</v>
      </c>
      <c r="F488" s="56" t="s">
        <v>2872</v>
      </c>
      <c r="G488" s="56">
        <v>847001</v>
      </c>
      <c r="H488" s="56" t="s">
        <v>863</v>
      </c>
      <c r="I488" s="56">
        <v>300180</v>
      </c>
      <c r="J488" s="56" t="s">
        <v>3287</v>
      </c>
      <c r="K488" s="56">
        <v>3</v>
      </c>
      <c r="L488" s="56">
        <v>8481</v>
      </c>
      <c r="M488" s="56">
        <v>25443</v>
      </c>
    </row>
    <row r="489" spans="1:13" x14ac:dyDescent="0.35">
      <c r="A489" s="56">
        <v>8470450</v>
      </c>
      <c r="B489" s="56" t="s">
        <v>300</v>
      </c>
      <c r="C489" s="56">
        <v>492316</v>
      </c>
      <c r="D489" s="56" t="s">
        <v>138</v>
      </c>
      <c r="E489" s="56" t="str">
        <f t="shared" si="7"/>
        <v>847.8470450.1.492316.000000.847001.300180</v>
      </c>
      <c r="F489" s="56" t="s">
        <v>2872</v>
      </c>
      <c r="G489" s="56">
        <v>847001</v>
      </c>
      <c r="H489" s="56" t="s">
        <v>863</v>
      </c>
      <c r="I489" s="56">
        <v>300180</v>
      </c>
      <c r="J489" s="56" t="s">
        <v>3289</v>
      </c>
      <c r="K489" s="56">
        <v>1</v>
      </c>
      <c r="L489" s="56">
        <v>180600</v>
      </c>
      <c r="M489" s="56">
        <v>180600</v>
      </c>
    </row>
    <row r="490" spans="1:13" x14ac:dyDescent="0.35">
      <c r="A490" s="56">
        <v>8470450</v>
      </c>
      <c r="B490" s="56" t="s">
        <v>300</v>
      </c>
      <c r="C490" s="56">
        <v>492316</v>
      </c>
      <c r="D490" s="56" t="s">
        <v>138</v>
      </c>
      <c r="E490" s="56" t="str">
        <f t="shared" si="7"/>
        <v>847.8470450.1.492316.000000.847001.300180</v>
      </c>
      <c r="F490" s="56" t="s">
        <v>2872</v>
      </c>
      <c r="G490" s="56">
        <v>847001</v>
      </c>
      <c r="H490" s="56" t="s">
        <v>863</v>
      </c>
      <c r="I490" s="56">
        <v>300180</v>
      </c>
      <c r="J490" s="56" t="s">
        <v>3292</v>
      </c>
      <c r="K490" s="56">
        <v>10</v>
      </c>
      <c r="L490" s="56">
        <v>3235</v>
      </c>
      <c r="M490" s="56">
        <v>32350</v>
      </c>
    </row>
    <row r="491" spans="1:13" x14ac:dyDescent="0.35">
      <c r="A491" s="56">
        <v>8470520</v>
      </c>
      <c r="B491" s="56" t="s">
        <v>307</v>
      </c>
      <c r="C491" s="56">
        <v>421600</v>
      </c>
      <c r="D491" s="56" t="s">
        <v>309</v>
      </c>
      <c r="E491" s="56" t="str">
        <f t="shared" si="7"/>
        <v>847.8470520.1.421600.000000.847001.200179</v>
      </c>
      <c r="F491" s="56" t="s">
        <v>21</v>
      </c>
      <c r="G491" s="56">
        <v>847001</v>
      </c>
      <c r="H491" s="56" t="s">
        <v>23</v>
      </c>
      <c r="I491" s="56">
        <v>200179</v>
      </c>
      <c r="M491" s="57">
        <v>0</v>
      </c>
    </row>
    <row r="492" spans="1:13" x14ac:dyDescent="0.35">
      <c r="A492" s="56">
        <v>8470520</v>
      </c>
      <c r="B492" s="56" t="s">
        <v>307</v>
      </c>
      <c r="C492" s="56">
        <v>421600</v>
      </c>
      <c r="D492" s="56" t="s">
        <v>309</v>
      </c>
      <c r="E492" s="56" t="str">
        <f t="shared" si="7"/>
        <v>847.8470520.1.421600.000000.847001.200179</v>
      </c>
      <c r="F492" s="56" t="s">
        <v>21</v>
      </c>
      <c r="G492" s="56">
        <v>847001</v>
      </c>
      <c r="H492" s="56" t="s">
        <v>23</v>
      </c>
      <c r="I492" s="56">
        <v>200179</v>
      </c>
      <c r="M492" s="57">
        <v>0</v>
      </c>
    </row>
    <row r="493" spans="1:13" x14ac:dyDescent="0.35">
      <c r="A493" s="56">
        <v>8470520</v>
      </c>
      <c r="B493" s="56" t="s">
        <v>307</v>
      </c>
      <c r="C493" s="56">
        <v>425510</v>
      </c>
      <c r="D493" s="56" t="s">
        <v>37</v>
      </c>
      <c r="E493" s="56" t="str">
        <f t="shared" si="7"/>
        <v>847.8470520.1.425510.000000.847001.200179</v>
      </c>
      <c r="F493" s="56" t="s">
        <v>21</v>
      </c>
      <c r="G493" s="56">
        <v>847001</v>
      </c>
      <c r="H493" s="56" t="s">
        <v>23</v>
      </c>
      <c r="I493" s="56">
        <v>200179</v>
      </c>
      <c r="J493" s="56" t="s">
        <v>3295</v>
      </c>
      <c r="K493" s="56">
        <v>1</v>
      </c>
      <c r="L493" s="56">
        <v>24521</v>
      </c>
      <c r="M493" s="56">
        <v>24521</v>
      </c>
    </row>
    <row r="494" spans="1:13" x14ac:dyDescent="0.35">
      <c r="A494" s="56">
        <v>8470520</v>
      </c>
      <c r="B494" s="56" t="s">
        <v>307</v>
      </c>
      <c r="C494" s="56">
        <v>425510</v>
      </c>
      <c r="D494" s="56" t="s">
        <v>37</v>
      </c>
      <c r="E494" s="56" t="str">
        <f t="shared" si="7"/>
        <v>847.8470520.1.425510.000000.847001.200179</v>
      </c>
      <c r="F494" s="56" t="s">
        <v>21</v>
      </c>
      <c r="G494" s="56">
        <v>847001</v>
      </c>
      <c r="H494" s="56" t="s">
        <v>23</v>
      </c>
      <c r="I494" s="56">
        <v>200179</v>
      </c>
      <c r="J494" s="56" t="s">
        <v>3298</v>
      </c>
      <c r="K494" s="56">
        <v>1</v>
      </c>
      <c r="L494" s="56">
        <v>4998</v>
      </c>
      <c r="M494" s="56">
        <v>4998</v>
      </c>
    </row>
    <row r="495" spans="1:13" x14ac:dyDescent="0.35">
      <c r="A495" s="56">
        <v>8470520</v>
      </c>
      <c r="B495" s="56" t="s">
        <v>307</v>
      </c>
      <c r="C495" s="56">
        <v>426100</v>
      </c>
      <c r="D495" s="56" t="s">
        <v>316</v>
      </c>
      <c r="E495" s="56" t="str">
        <f t="shared" si="7"/>
        <v>847.8470520.1.426100.000000.847001.200179</v>
      </c>
      <c r="F495" s="56" t="s">
        <v>21</v>
      </c>
      <c r="G495" s="56">
        <v>847001</v>
      </c>
      <c r="H495" s="56" t="s">
        <v>23</v>
      </c>
      <c r="I495" s="56">
        <v>200179</v>
      </c>
      <c r="J495" s="56" t="s">
        <v>3301</v>
      </c>
      <c r="K495" s="56">
        <v>1</v>
      </c>
      <c r="L495" s="56">
        <v>20000</v>
      </c>
      <c r="M495" s="57">
        <v>20000</v>
      </c>
    </row>
    <row r="496" spans="1:13" x14ac:dyDescent="0.35">
      <c r="A496" s="56">
        <v>8470520</v>
      </c>
      <c r="B496" s="56" t="s">
        <v>307</v>
      </c>
      <c r="C496" s="56">
        <v>426610</v>
      </c>
      <c r="D496" s="56" t="s">
        <v>43</v>
      </c>
      <c r="E496" s="56" t="str">
        <f t="shared" si="7"/>
        <v>847.8470520.1.426610.000000.847001.200179</v>
      </c>
      <c r="F496" s="56" t="s">
        <v>21</v>
      </c>
      <c r="G496" s="56">
        <v>847001</v>
      </c>
      <c r="H496" s="56" t="s">
        <v>23</v>
      </c>
      <c r="I496" s="56">
        <v>200179</v>
      </c>
      <c r="M496" s="57">
        <v>0</v>
      </c>
    </row>
    <row r="497" spans="1:13" x14ac:dyDescent="0.35">
      <c r="A497" s="56">
        <v>8470520</v>
      </c>
      <c r="B497" s="56" t="s">
        <v>307</v>
      </c>
      <c r="C497" s="56">
        <v>427710</v>
      </c>
      <c r="D497" s="56" t="s">
        <v>46</v>
      </c>
      <c r="E497" s="56" t="str">
        <f t="shared" si="7"/>
        <v>847.8470520.1.427710.000000.847001.200179</v>
      </c>
      <c r="F497" s="56" t="s">
        <v>21</v>
      </c>
      <c r="G497" s="56">
        <v>847001</v>
      </c>
      <c r="H497" s="56" t="s">
        <v>23</v>
      </c>
      <c r="I497" s="56">
        <v>200179</v>
      </c>
      <c r="M497" s="57">
        <v>0</v>
      </c>
    </row>
    <row r="498" spans="1:13" x14ac:dyDescent="0.35">
      <c r="A498" s="56">
        <v>8470520</v>
      </c>
      <c r="B498" s="56" t="s">
        <v>307</v>
      </c>
      <c r="C498" s="56">
        <v>427710</v>
      </c>
      <c r="D498" s="56" t="s">
        <v>46</v>
      </c>
      <c r="E498" s="56" t="str">
        <f t="shared" si="7"/>
        <v>847.8470520.1.427710.000000.847001.200179</v>
      </c>
      <c r="F498" s="56" t="s">
        <v>21</v>
      </c>
      <c r="G498" s="56">
        <v>847001</v>
      </c>
      <c r="H498" s="56" t="s">
        <v>23</v>
      </c>
      <c r="I498" s="56">
        <v>200179</v>
      </c>
      <c r="J498" s="56" t="s">
        <v>3303</v>
      </c>
      <c r="K498" s="56">
        <v>1</v>
      </c>
      <c r="L498" s="56">
        <v>5000</v>
      </c>
      <c r="M498" s="56">
        <v>5000</v>
      </c>
    </row>
    <row r="499" spans="1:13" x14ac:dyDescent="0.35">
      <c r="A499" s="56">
        <v>8470520</v>
      </c>
      <c r="B499" s="56" t="s">
        <v>307</v>
      </c>
      <c r="C499" s="56">
        <v>427710</v>
      </c>
      <c r="D499" s="56" t="s">
        <v>46</v>
      </c>
      <c r="E499" s="56" t="str">
        <f t="shared" si="7"/>
        <v>847.8470520.1.427710.000000.847001.200179</v>
      </c>
      <c r="F499" s="56" t="s">
        <v>21</v>
      </c>
      <c r="G499" s="56">
        <v>847001</v>
      </c>
      <c r="H499" s="56" t="s">
        <v>23</v>
      </c>
      <c r="I499" s="56">
        <v>200179</v>
      </c>
      <c r="J499" s="56" t="s">
        <v>3306</v>
      </c>
      <c r="K499" s="56">
        <v>1</v>
      </c>
      <c r="L499" s="56">
        <v>20000</v>
      </c>
      <c r="M499" s="56">
        <v>20000</v>
      </c>
    </row>
    <row r="500" spans="1:13" x14ac:dyDescent="0.35">
      <c r="A500" s="56">
        <v>8470520</v>
      </c>
      <c r="B500" s="56" t="s">
        <v>307</v>
      </c>
      <c r="C500" s="56">
        <v>427710</v>
      </c>
      <c r="D500" s="56" t="s">
        <v>46</v>
      </c>
      <c r="E500" s="56" t="str">
        <f t="shared" si="7"/>
        <v>847.8470520.1.427710.000000.847001.200179</v>
      </c>
      <c r="F500" s="56" t="s">
        <v>21</v>
      </c>
      <c r="G500" s="56">
        <v>847001</v>
      </c>
      <c r="H500" s="56" t="s">
        <v>23</v>
      </c>
      <c r="I500" s="56">
        <v>200179</v>
      </c>
      <c r="J500" s="56" t="s">
        <v>3309</v>
      </c>
      <c r="K500" s="56">
        <v>1</v>
      </c>
      <c r="L500" s="56">
        <v>17000</v>
      </c>
      <c r="M500" s="56">
        <v>17000</v>
      </c>
    </row>
    <row r="501" spans="1:13" x14ac:dyDescent="0.35">
      <c r="A501" s="56">
        <v>8470520</v>
      </c>
      <c r="B501" s="56" t="s">
        <v>307</v>
      </c>
      <c r="C501" s="56">
        <v>428200</v>
      </c>
      <c r="D501" s="56" t="s">
        <v>321</v>
      </c>
      <c r="E501" s="56" t="str">
        <f t="shared" si="7"/>
        <v>847.8470520.1.428200.000000.847001.200179</v>
      </c>
      <c r="F501" s="56" t="s">
        <v>21</v>
      </c>
      <c r="G501" s="56">
        <v>847001</v>
      </c>
      <c r="H501" s="56" t="s">
        <v>23</v>
      </c>
      <c r="I501" s="56">
        <v>200179</v>
      </c>
      <c r="M501" s="57">
        <v>0</v>
      </c>
    </row>
    <row r="502" spans="1:13" x14ac:dyDescent="0.35">
      <c r="A502" s="56">
        <v>8470520</v>
      </c>
      <c r="B502" s="56" t="s">
        <v>307</v>
      </c>
      <c r="C502" s="56">
        <v>428200</v>
      </c>
      <c r="D502" s="56" t="s">
        <v>321</v>
      </c>
      <c r="E502" s="56" t="str">
        <f t="shared" si="7"/>
        <v>847.8470520.1.428200.000000.847001.200179</v>
      </c>
      <c r="F502" s="56" t="s">
        <v>21</v>
      </c>
      <c r="G502" s="56">
        <v>847001</v>
      </c>
      <c r="H502" s="56" t="s">
        <v>23</v>
      </c>
      <c r="I502" s="56">
        <v>200179</v>
      </c>
      <c r="J502" s="56" t="s">
        <v>3311</v>
      </c>
      <c r="K502" s="56">
        <v>1</v>
      </c>
      <c r="L502" s="56">
        <v>90000</v>
      </c>
      <c r="M502" s="56">
        <v>90000</v>
      </c>
    </row>
    <row r="503" spans="1:13" x14ac:dyDescent="0.35">
      <c r="A503" s="56">
        <v>8470520</v>
      </c>
      <c r="B503" s="56" t="s">
        <v>307</v>
      </c>
      <c r="C503" s="56">
        <v>428200</v>
      </c>
      <c r="D503" s="56" t="s">
        <v>321</v>
      </c>
      <c r="E503" s="56" t="str">
        <f t="shared" si="7"/>
        <v>847.8470520.1.428200.000000.847001.200179</v>
      </c>
      <c r="F503" s="56" t="s">
        <v>21</v>
      </c>
      <c r="G503" s="56">
        <v>847001</v>
      </c>
      <c r="H503" s="56" t="s">
        <v>23</v>
      </c>
      <c r="I503" s="56">
        <v>200179</v>
      </c>
      <c r="J503" s="56" t="s">
        <v>3314</v>
      </c>
      <c r="K503" s="56">
        <v>1</v>
      </c>
      <c r="L503" s="56">
        <v>50000</v>
      </c>
      <c r="M503" s="56">
        <v>50000</v>
      </c>
    </row>
    <row r="504" spans="1:13" x14ac:dyDescent="0.35">
      <c r="A504" s="56">
        <v>8470520</v>
      </c>
      <c r="B504" s="56" t="s">
        <v>307</v>
      </c>
      <c r="C504" s="56">
        <v>428200</v>
      </c>
      <c r="D504" s="56" t="s">
        <v>321</v>
      </c>
      <c r="E504" s="56" t="str">
        <f t="shared" si="7"/>
        <v>847.8470520.1.428200.000000.847001.200179</v>
      </c>
      <c r="F504" s="56" t="s">
        <v>21</v>
      </c>
      <c r="G504" s="56">
        <v>847001</v>
      </c>
      <c r="H504" s="56" t="s">
        <v>23</v>
      </c>
      <c r="I504" s="56">
        <v>200179</v>
      </c>
      <c r="J504" s="56" t="s">
        <v>3316</v>
      </c>
      <c r="K504" s="56">
        <v>1</v>
      </c>
      <c r="L504" s="56">
        <v>35000</v>
      </c>
      <c r="M504" s="56">
        <v>35000</v>
      </c>
    </row>
    <row r="505" spans="1:13" x14ac:dyDescent="0.35">
      <c r="A505" s="56">
        <v>8470520</v>
      </c>
      <c r="B505" s="56" t="s">
        <v>307</v>
      </c>
      <c r="C505" s="56">
        <v>428200</v>
      </c>
      <c r="D505" s="56" t="s">
        <v>321</v>
      </c>
      <c r="E505" s="56" t="str">
        <f t="shared" si="7"/>
        <v>847.8470520.1.428200.000000.847001.200179</v>
      </c>
      <c r="F505" s="56" t="s">
        <v>21</v>
      </c>
      <c r="G505" s="56">
        <v>847001</v>
      </c>
      <c r="H505" s="56" t="s">
        <v>23</v>
      </c>
      <c r="I505" s="56">
        <v>200179</v>
      </c>
      <c r="J505" s="56" t="s">
        <v>3318</v>
      </c>
      <c r="K505" s="56">
        <v>1</v>
      </c>
      <c r="L505" s="56">
        <v>50000</v>
      </c>
      <c r="M505" s="56">
        <v>50000</v>
      </c>
    </row>
    <row r="506" spans="1:13" x14ac:dyDescent="0.35">
      <c r="A506" s="56">
        <v>8470520</v>
      </c>
      <c r="B506" s="56" t="s">
        <v>307</v>
      </c>
      <c r="C506" s="56">
        <v>428200</v>
      </c>
      <c r="D506" s="56" t="s">
        <v>321</v>
      </c>
      <c r="E506" s="56" t="str">
        <f t="shared" si="7"/>
        <v>847.8470520.1.428200.000000.847001.200179</v>
      </c>
      <c r="F506" s="56" t="s">
        <v>21</v>
      </c>
      <c r="G506" s="56">
        <v>847001</v>
      </c>
      <c r="H506" s="56" t="s">
        <v>23</v>
      </c>
      <c r="I506" s="56">
        <v>200179</v>
      </c>
      <c r="J506" s="56" t="s">
        <v>3320</v>
      </c>
      <c r="K506" s="56">
        <v>1</v>
      </c>
      <c r="L506" s="56">
        <v>25000</v>
      </c>
      <c r="M506" s="56">
        <v>25000</v>
      </c>
    </row>
    <row r="507" spans="1:13" x14ac:dyDescent="0.35">
      <c r="A507" s="56">
        <v>8470520</v>
      </c>
      <c r="B507" s="56" t="s">
        <v>307</v>
      </c>
      <c r="C507" s="56">
        <v>428200</v>
      </c>
      <c r="D507" s="56" t="s">
        <v>321</v>
      </c>
      <c r="E507" s="56" t="str">
        <f t="shared" si="7"/>
        <v>847.8470520.1.428200.000000.847001.200179</v>
      </c>
      <c r="F507" s="56" t="s">
        <v>21</v>
      </c>
      <c r="G507" s="56">
        <v>847001</v>
      </c>
      <c r="H507" s="56" t="s">
        <v>23</v>
      </c>
      <c r="I507" s="56">
        <v>200179</v>
      </c>
      <c r="J507" s="56" t="s">
        <v>3323</v>
      </c>
      <c r="K507" s="56">
        <v>1</v>
      </c>
      <c r="L507" s="56">
        <v>60000</v>
      </c>
      <c r="M507" s="56">
        <v>60000</v>
      </c>
    </row>
    <row r="508" spans="1:13" x14ac:dyDescent="0.35">
      <c r="A508" s="56">
        <v>8470520</v>
      </c>
      <c r="B508" s="56" t="s">
        <v>307</v>
      </c>
      <c r="C508" s="56">
        <v>428200</v>
      </c>
      <c r="D508" s="56" t="s">
        <v>321</v>
      </c>
      <c r="E508" s="56" t="str">
        <f t="shared" si="7"/>
        <v>847.8470520.1.428200.000000.847001.200179</v>
      </c>
      <c r="F508" s="56" t="s">
        <v>21</v>
      </c>
      <c r="G508" s="56">
        <v>847001</v>
      </c>
      <c r="H508" s="56" t="s">
        <v>23</v>
      </c>
      <c r="I508" s="56">
        <v>200179</v>
      </c>
      <c r="J508" s="56" t="s">
        <v>3326</v>
      </c>
      <c r="K508" s="56">
        <v>1</v>
      </c>
      <c r="L508" s="56">
        <v>20000</v>
      </c>
      <c r="M508" s="56">
        <v>20000</v>
      </c>
    </row>
    <row r="509" spans="1:13" x14ac:dyDescent="0.35">
      <c r="A509" s="56">
        <v>8470520</v>
      </c>
      <c r="B509" s="56" t="s">
        <v>307</v>
      </c>
      <c r="C509" s="56">
        <v>428200</v>
      </c>
      <c r="D509" s="56" t="s">
        <v>321</v>
      </c>
      <c r="E509" s="56" t="str">
        <f t="shared" si="7"/>
        <v>847.8470520.1.428200.000000.847001.200179</v>
      </c>
      <c r="F509" s="56" t="s">
        <v>21</v>
      </c>
      <c r="G509" s="56">
        <v>847001</v>
      </c>
      <c r="H509" s="56" t="s">
        <v>23</v>
      </c>
      <c r="I509" s="56">
        <v>200179</v>
      </c>
      <c r="J509" s="56" t="s">
        <v>3328</v>
      </c>
      <c r="K509" s="56">
        <v>1</v>
      </c>
      <c r="L509" s="56">
        <v>10000</v>
      </c>
      <c r="M509" s="56">
        <v>10000</v>
      </c>
    </row>
    <row r="510" spans="1:13" x14ac:dyDescent="0.35">
      <c r="A510" s="56">
        <v>8470520</v>
      </c>
      <c r="B510" s="56" t="s">
        <v>307</v>
      </c>
      <c r="C510" s="56">
        <v>428200</v>
      </c>
      <c r="D510" s="56" t="s">
        <v>321</v>
      </c>
      <c r="E510" s="56" t="str">
        <f t="shared" si="7"/>
        <v>847.8470520.1.428200.000000.847001.200179</v>
      </c>
      <c r="F510" s="56" t="s">
        <v>21</v>
      </c>
      <c r="G510" s="56">
        <v>847001</v>
      </c>
      <c r="H510" s="56" t="s">
        <v>23</v>
      </c>
      <c r="I510" s="56">
        <v>200179</v>
      </c>
      <c r="J510" s="56" t="s">
        <v>3330</v>
      </c>
      <c r="K510" s="56">
        <v>1</v>
      </c>
      <c r="L510" s="56">
        <v>300000</v>
      </c>
      <c r="M510" s="56">
        <v>300000</v>
      </c>
    </row>
    <row r="511" spans="1:13" x14ac:dyDescent="0.35">
      <c r="A511" s="56">
        <v>8470520</v>
      </c>
      <c r="B511" s="56" t="s">
        <v>307</v>
      </c>
      <c r="C511" s="56">
        <v>492316</v>
      </c>
      <c r="D511" s="56" t="s">
        <v>138</v>
      </c>
      <c r="E511" s="56" t="str">
        <f t="shared" si="7"/>
        <v>847.8470520.1.492316.000000.847001.300180</v>
      </c>
      <c r="F511" s="56" t="s">
        <v>21</v>
      </c>
      <c r="G511" s="56">
        <v>847001</v>
      </c>
      <c r="H511" s="56" t="s">
        <v>863</v>
      </c>
      <c r="I511" s="56">
        <v>300180</v>
      </c>
      <c r="M511" s="57">
        <v>0</v>
      </c>
    </row>
    <row r="512" spans="1:13" x14ac:dyDescent="0.35">
      <c r="A512" s="56">
        <v>8470520</v>
      </c>
      <c r="B512" s="56" t="s">
        <v>307</v>
      </c>
      <c r="C512" s="56">
        <v>492316</v>
      </c>
      <c r="D512" s="56" t="s">
        <v>138</v>
      </c>
      <c r="E512" s="56" t="str">
        <f t="shared" si="7"/>
        <v>847.8470520.1.492316.000000.847001.300180</v>
      </c>
      <c r="F512" s="56" t="s">
        <v>21</v>
      </c>
      <c r="G512" s="56">
        <v>847001</v>
      </c>
      <c r="H512" s="56" t="s">
        <v>863</v>
      </c>
      <c r="I512" s="56">
        <v>300180</v>
      </c>
      <c r="J512" s="56" t="s">
        <v>3332</v>
      </c>
      <c r="K512" s="56">
        <v>1</v>
      </c>
      <c r="L512" s="56">
        <v>50000</v>
      </c>
      <c r="M512" s="56">
        <v>50000</v>
      </c>
    </row>
    <row r="513" spans="1:13" x14ac:dyDescent="0.35">
      <c r="A513" s="56">
        <v>8470520</v>
      </c>
      <c r="B513" s="56" t="s">
        <v>307</v>
      </c>
      <c r="C513" s="56">
        <v>492316</v>
      </c>
      <c r="D513" s="56" t="s">
        <v>138</v>
      </c>
      <c r="E513" s="56" t="str">
        <f t="shared" si="7"/>
        <v>847.8470520.1.492316.000000.847001.300180</v>
      </c>
      <c r="F513" s="56" t="s">
        <v>21</v>
      </c>
      <c r="G513" s="56">
        <v>847001</v>
      </c>
      <c r="H513" s="56" t="s">
        <v>863</v>
      </c>
      <c r="I513" s="56">
        <v>300180</v>
      </c>
      <c r="J513" s="56" t="s">
        <v>3335</v>
      </c>
      <c r="K513" s="56">
        <v>1</v>
      </c>
      <c r="L513" s="56">
        <v>200000</v>
      </c>
      <c r="M513" s="56">
        <v>200000</v>
      </c>
    </row>
    <row r="514" spans="1:13" x14ac:dyDescent="0.35">
      <c r="A514" s="56">
        <v>8470530</v>
      </c>
      <c r="B514" s="56" t="s">
        <v>325</v>
      </c>
      <c r="C514" s="56">
        <v>492200</v>
      </c>
      <c r="D514" s="56" t="s">
        <v>874</v>
      </c>
      <c r="E514" s="56" t="str">
        <f t="shared" ref="E514:E577" si="8">CONCATENATE(847,".",A514,".",1,".",C514,".","000000",".",G514,".",I514)</f>
        <v>847.8470530.1.492200.000000.847010.300180</v>
      </c>
      <c r="F514" s="56" t="s">
        <v>330</v>
      </c>
      <c r="G514" s="56">
        <v>847010</v>
      </c>
      <c r="H514" s="56" t="s">
        <v>863</v>
      </c>
      <c r="I514" s="56">
        <v>300180</v>
      </c>
      <c r="J514" s="56" t="s">
        <v>3337</v>
      </c>
      <c r="K514" s="56">
        <v>1</v>
      </c>
      <c r="L514" s="56">
        <v>2500000</v>
      </c>
      <c r="M514" s="56">
        <v>2500000</v>
      </c>
    </row>
    <row r="515" spans="1:13" x14ac:dyDescent="0.35">
      <c r="A515" s="56">
        <v>8470530</v>
      </c>
      <c r="B515" s="56" t="s">
        <v>325</v>
      </c>
      <c r="C515" s="56">
        <v>492200</v>
      </c>
      <c r="D515" s="56" t="s">
        <v>874</v>
      </c>
      <c r="E515" s="56" t="str">
        <f t="shared" si="8"/>
        <v>847.8470530.1.492200.000000.847020.300180</v>
      </c>
      <c r="F515" s="56" t="s">
        <v>336</v>
      </c>
      <c r="G515" s="56">
        <v>847020</v>
      </c>
      <c r="H515" s="56" t="s">
        <v>863</v>
      </c>
      <c r="I515" s="56">
        <v>300180</v>
      </c>
      <c r="J515" s="56" t="s">
        <v>3341</v>
      </c>
      <c r="K515" s="56">
        <v>1</v>
      </c>
      <c r="L515" s="56">
        <v>632500</v>
      </c>
      <c r="M515" s="237">
        <v>20000000</v>
      </c>
    </row>
    <row r="516" spans="1:13" x14ac:dyDescent="0.35">
      <c r="A516" s="56">
        <v>8470530</v>
      </c>
      <c r="B516" s="56" t="s">
        <v>325</v>
      </c>
      <c r="C516" s="56">
        <v>432120</v>
      </c>
      <c r="D516" s="56" t="s">
        <v>382</v>
      </c>
      <c r="E516" s="56" t="str">
        <f t="shared" si="8"/>
        <v>847.8470530.1.432120.000000.847015.200179</v>
      </c>
      <c r="F516" s="56" t="s">
        <v>333</v>
      </c>
      <c r="G516" s="56">
        <v>847015</v>
      </c>
      <c r="H516" s="56" t="s">
        <v>23</v>
      </c>
      <c r="I516" s="56">
        <v>200179</v>
      </c>
      <c r="J516" s="56" t="s">
        <v>3343</v>
      </c>
      <c r="K516" s="56">
        <v>1</v>
      </c>
      <c r="L516" s="56">
        <v>4076399.54</v>
      </c>
      <c r="M516" s="56">
        <v>4076399.54</v>
      </c>
    </row>
    <row r="517" spans="1:13" x14ac:dyDescent="0.35">
      <c r="A517" s="56">
        <v>8470530</v>
      </c>
      <c r="B517" s="56" t="s">
        <v>325</v>
      </c>
      <c r="C517" s="56">
        <v>492200</v>
      </c>
      <c r="D517" s="56" t="s">
        <v>874</v>
      </c>
      <c r="E517" s="56" t="str">
        <f t="shared" si="8"/>
        <v>847.8470530.1.492200.000000.847001.300180</v>
      </c>
      <c r="F517" s="56" t="s">
        <v>21</v>
      </c>
      <c r="G517" s="56">
        <v>847001</v>
      </c>
      <c r="H517" s="56" t="s">
        <v>863</v>
      </c>
      <c r="I517" s="56">
        <v>300180</v>
      </c>
      <c r="J517" s="56" t="s">
        <v>3346</v>
      </c>
      <c r="K517" s="56">
        <v>1</v>
      </c>
      <c r="L517" s="56">
        <v>720000</v>
      </c>
      <c r="M517" s="56">
        <v>720000</v>
      </c>
    </row>
    <row r="518" spans="1:13" x14ac:dyDescent="0.35">
      <c r="A518" s="56">
        <v>8470530</v>
      </c>
      <c r="B518" s="56" t="s">
        <v>325</v>
      </c>
      <c r="C518" s="56">
        <v>420310</v>
      </c>
      <c r="D518" s="56" t="s">
        <v>969</v>
      </c>
      <c r="E518" s="56" t="str">
        <f t="shared" si="8"/>
        <v>847.8470530.1.420310.000000.847010.200179</v>
      </c>
      <c r="F518" s="56" t="s">
        <v>330</v>
      </c>
      <c r="G518" s="56">
        <v>847010</v>
      </c>
      <c r="H518" s="56" t="s">
        <v>23</v>
      </c>
      <c r="I518" s="56">
        <v>200179</v>
      </c>
      <c r="J518" s="56" t="s">
        <v>3347</v>
      </c>
      <c r="K518" s="56">
        <v>1</v>
      </c>
      <c r="L518" s="56">
        <v>4056438.64</v>
      </c>
      <c r="M518" s="56">
        <v>4056438.64</v>
      </c>
    </row>
    <row r="519" spans="1:13" x14ac:dyDescent="0.35">
      <c r="A519" s="56">
        <v>8470530</v>
      </c>
      <c r="B519" s="56" t="s">
        <v>325</v>
      </c>
      <c r="C519" s="56">
        <v>432120</v>
      </c>
      <c r="D519" s="56" t="s">
        <v>382</v>
      </c>
      <c r="E519" s="56" t="str">
        <f t="shared" si="8"/>
        <v>847.8470530.1.432120.000000.847030.200179</v>
      </c>
      <c r="F519" s="56" t="s">
        <v>312</v>
      </c>
      <c r="G519" s="56">
        <v>847030</v>
      </c>
      <c r="H519" s="56" t="s">
        <v>23</v>
      </c>
      <c r="I519" s="56">
        <v>200179</v>
      </c>
      <c r="J519" s="56" t="s">
        <v>3350</v>
      </c>
      <c r="K519" s="56">
        <v>1</v>
      </c>
      <c r="L519" s="56">
        <v>435880.45</v>
      </c>
      <c r="M519" s="56">
        <v>435880.45</v>
      </c>
    </row>
    <row r="520" spans="1:13" x14ac:dyDescent="0.35">
      <c r="A520" s="56">
        <v>8470530</v>
      </c>
      <c r="B520" s="56" t="s">
        <v>325</v>
      </c>
      <c r="C520" s="56">
        <v>420310</v>
      </c>
      <c r="D520" s="56" t="s">
        <v>969</v>
      </c>
      <c r="E520" s="56" t="str">
        <f t="shared" si="8"/>
        <v>847.8470530.1.420310.000000.847020.200179</v>
      </c>
      <c r="F520" s="56" t="s">
        <v>336</v>
      </c>
      <c r="G520" s="56">
        <v>847020</v>
      </c>
      <c r="H520" s="56" t="s">
        <v>23</v>
      </c>
      <c r="I520" s="56">
        <v>200179</v>
      </c>
      <c r="J520" s="56" t="s">
        <v>3347</v>
      </c>
      <c r="K520" s="56">
        <v>1</v>
      </c>
      <c r="L520" s="56">
        <v>4118106.71</v>
      </c>
      <c r="M520" s="56">
        <v>4118106.71</v>
      </c>
    </row>
    <row r="521" spans="1:13" x14ac:dyDescent="0.35">
      <c r="A521" s="56">
        <v>8470530</v>
      </c>
      <c r="B521" s="56" t="s">
        <v>325</v>
      </c>
      <c r="C521" s="56">
        <v>421600</v>
      </c>
      <c r="D521" s="56" t="s">
        <v>309</v>
      </c>
      <c r="E521" s="56" t="str">
        <f t="shared" si="8"/>
        <v>847.8470530.1.421600.000000.847020.200179</v>
      </c>
      <c r="F521" s="56" t="s">
        <v>336</v>
      </c>
      <c r="G521" s="56">
        <v>847020</v>
      </c>
      <c r="H521" s="56" t="s">
        <v>23</v>
      </c>
      <c r="I521" s="56">
        <v>200179</v>
      </c>
      <c r="J521" s="56" t="s">
        <v>3351</v>
      </c>
      <c r="K521" s="56">
        <v>1</v>
      </c>
      <c r="L521" s="56">
        <v>2601720</v>
      </c>
      <c r="M521" s="56">
        <v>2601720</v>
      </c>
    </row>
    <row r="522" spans="1:13" x14ac:dyDescent="0.35">
      <c r="A522" s="56">
        <v>8470530</v>
      </c>
      <c r="B522" s="56" t="s">
        <v>325</v>
      </c>
      <c r="C522" s="56">
        <v>492200</v>
      </c>
      <c r="D522" s="56" t="s">
        <v>874</v>
      </c>
      <c r="E522" s="56" t="str">
        <f t="shared" si="8"/>
        <v>847.8470530.1.492200.000000.847020.300180</v>
      </c>
      <c r="F522" s="56" t="s">
        <v>336</v>
      </c>
      <c r="G522" s="56">
        <v>847020</v>
      </c>
      <c r="H522" s="56" t="s">
        <v>863</v>
      </c>
      <c r="I522" s="56">
        <v>300180</v>
      </c>
      <c r="J522" s="56" t="s">
        <v>3353</v>
      </c>
      <c r="K522" s="56">
        <v>1</v>
      </c>
      <c r="L522" s="56">
        <v>750000</v>
      </c>
      <c r="M522" s="56"/>
    </row>
    <row r="523" spans="1:13" x14ac:dyDescent="0.35">
      <c r="A523" s="56">
        <v>8470530</v>
      </c>
      <c r="B523" s="56" t="s">
        <v>325</v>
      </c>
      <c r="C523" s="56">
        <v>421600</v>
      </c>
      <c r="D523" s="56" t="s">
        <v>309</v>
      </c>
      <c r="E523" s="56" t="str">
        <f t="shared" si="8"/>
        <v>847.8470530.1.421600.000000.847010.200179</v>
      </c>
      <c r="F523" s="56" t="s">
        <v>330</v>
      </c>
      <c r="G523" s="56">
        <v>847010</v>
      </c>
      <c r="H523" s="56" t="s">
        <v>23</v>
      </c>
      <c r="I523" s="56">
        <v>200179</v>
      </c>
      <c r="J523" s="56" t="s">
        <v>3355</v>
      </c>
      <c r="K523" s="56">
        <v>1</v>
      </c>
      <c r="L523" s="56">
        <v>4137480</v>
      </c>
      <c r="M523" s="56">
        <v>4137480</v>
      </c>
    </row>
    <row r="524" spans="1:13" x14ac:dyDescent="0.35">
      <c r="A524" s="56">
        <v>8470530</v>
      </c>
      <c r="B524" s="56" t="s">
        <v>325</v>
      </c>
      <c r="C524" s="56">
        <v>426220</v>
      </c>
      <c r="D524" s="56" t="s">
        <v>350</v>
      </c>
      <c r="E524" s="56" t="str">
        <f t="shared" si="8"/>
        <v>847.8470530.1.426220.000000.847010.200179</v>
      </c>
      <c r="F524" s="56" t="s">
        <v>330</v>
      </c>
      <c r="G524" s="56">
        <v>847010</v>
      </c>
      <c r="H524" s="56" t="s">
        <v>23</v>
      </c>
      <c r="I524" s="56">
        <v>200179</v>
      </c>
      <c r="J524" s="56" t="s">
        <v>350</v>
      </c>
      <c r="M524" s="57">
        <v>0</v>
      </c>
    </row>
    <row r="525" spans="1:13" x14ac:dyDescent="0.35">
      <c r="A525" s="56">
        <v>8470530</v>
      </c>
      <c r="B525" s="56" t="s">
        <v>325</v>
      </c>
      <c r="C525" s="56">
        <v>421600</v>
      </c>
      <c r="D525" s="56" t="s">
        <v>309</v>
      </c>
      <c r="E525" s="56" t="str">
        <f t="shared" si="8"/>
        <v>847.8470530.1.421600.000000.847015.200179</v>
      </c>
      <c r="F525" s="56" t="s">
        <v>333</v>
      </c>
      <c r="G525" s="56">
        <v>847015</v>
      </c>
      <c r="H525" s="56" t="s">
        <v>23</v>
      </c>
      <c r="I525" s="56">
        <v>200179</v>
      </c>
      <c r="J525" s="56" t="s">
        <v>3356</v>
      </c>
      <c r="K525" s="56">
        <v>1</v>
      </c>
      <c r="M525" s="56">
        <v>0</v>
      </c>
    </row>
    <row r="526" spans="1:13" x14ac:dyDescent="0.35">
      <c r="A526" s="56">
        <v>8470530</v>
      </c>
      <c r="B526" s="56" t="s">
        <v>325</v>
      </c>
      <c r="C526" s="56">
        <v>432120</v>
      </c>
      <c r="D526" s="56" t="s">
        <v>382</v>
      </c>
      <c r="E526" s="56" t="str">
        <f t="shared" si="8"/>
        <v>847.8470530.1.432120.000000.847020.200179</v>
      </c>
      <c r="F526" s="56" t="s">
        <v>336</v>
      </c>
      <c r="G526" s="56">
        <v>847020</v>
      </c>
      <c r="H526" s="56" t="s">
        <v>23</v>
      </c>
      <c r="I526" s="56">
        <v>200179</v>
      </c>
      <c r="J526" s="56" t="s">
        <v>3358</v>
      </c>
      <c r="K526" s="56">
        <v>1</v>
      </c>
      <c r="L526" s="56">
        <v>3360221.98</v>
      </c>
      <c r="M526" s="56">
        <v>3360221.98</v>
      </c>
    </row>
    <row r="527" spans="1:13" x14ac:dyDescent="0.35">
      <c r="A527" s="56">
        <v>8470530</v>
      </c>
      <c r="B527" s="56" t="s">
        <v>325</v>
      </c>
      <c r="C527" s="56">
        <v>421600</v>
      </c>
      <c r="D527" s="56" t="s">
        <v>309</v>
      </c>
      <c r="E527" s="56" t="str">
        <f t="shared" si="8"/>
        <v>847.8470530.1.421600.000000.847030.200179</v>
      </c>
      <c r="F527" s="56" t="s">
        <v>312</v>
      </c>
      <c r="G527" s="56">
        <v>847030</v>
      </c>
      <c r="H527" s="56" t="s">
        <v>23</v>
      </c>
      <c r="I527" s="56">
        <v>200179</v>
      </c>
      <c r="M527" s="57">
        <v>0</v>
      </c>
    </row>
    <row r="528" spans="1:13" x14ac:dyDescent="0.35">
      <c r="A528" s="56">
        <v>8470530</v>
      </c>
      <c r="B528" s="56" t="s">
        <v>325</v>
      </c>
      <c r="C528" s="56">
        <v>421100</v>
      </c>
      <c r="D528" s="56" t="s">
        <v>339</v>
      </c>
      <c r="E528" s="56" t="str">
        <f t="shared" si="8"/>
        <v>847.8470530.1.421100.000000.847001.200179</v>
      </c>
      <c r="F528" s="56" t="s">
        <v>21</v>
      </c>
      <c r="G528" s="56">
        <v>847001</v>
      </c>
      <c r="H528" s="56" t="s">
        <v>23</v>
      </c>
      <c r="I528" s="56">
        <v>200179</v>
      </c>
      <c r="J528" s="56" t="s">
        <v>3359</v>
      </c>
      <c r="M528" s="57">
        <v>0</v>
      </c>
    </row>
    <row r="529" spans="1:13" x14ac:dyDescent="0.35">
      <c r="A529" s="56">
        <v>8470530</v>
      </c>
      <c r="B529" s="56" t="s">
        <v>325</v>
      </c>
      <c r="C529" s="56">
        <v>420310</v>
      </c>
      <c r="D529" s="56" t="s">
        <v>969</v>
      </c>
      <c r="E529" s="56" t="str">
        <f t="shared" si="8"/>
        <v>847.8470530.1.420310.000000.847001.200179</v>
      </c>
      <c r="F529" s="56" t="s">
        <v>21</v>
      </c>
      <c r="G529" s="56">
        <v>847001</v>
      </c>
      <c r="H529" s="56" t="s">
        <v>23</v>
      </c>
      <c r="I529" s="56">
        <v>200179</v>
      </c>
      <c r="M529" s="57">
        <v>0</v>
      </c>
    </row>
    <row r="530" spans="1:13" x14ac:dyDescent="0.35">
      <c r="A530" s="56">
        <v>8470530</v>
      </c>
      <c r="B530" s="56" t="s">
        <v>325</v>
      </c>
      <c r="C530" s="56">
        <v>420310</v>
      </c>
      <c r="D530" s="56" t="s">
        <v>969</v>
      </c>
      <c r="E530" s="56" t="str">
        <f t="shared" si="8"/>
        <v>847.8470530.1.420310.000000.847030.200179</v>
      </c>
      <c r="F530" s="56" t="s">
        <v>312</v>
      </c>
      <c r="G530" s="56">
        <v>847030</v>
      </c>
      <c r="H530" s="56" t="s">
        <v>23</v>
      </c>
      <c r="I530" s="56">
        <v>200179</v>
      </c>
      <c r="J530" s="56" t="s">
        <v>3347</v>
      </c>
      <c r="K530" s="56">
        <v>1</v>
      </c>
      <c r="M530" s="56">
        <v>0</v>
      </c>
    </row>
    <row r="531" spans="1:13" x14ac:dyDescent="0.35">
      <c r="A531" s="56">
        <v>8470530</v>
      </c>
      <c r="B531" s="56" t="s">
        <v>325</v>
      </c>
      <c r="C531" s="56">
        <v>436220</v>
      </c>
      <c r="D531" s="56" t="s">
        <v>406</v>
      </c>
      <c r="E531" s="56" t="str">
        <f t="shared" si="8"/>
        <v>847.8470530.1.436220.000000.847001.200179</v>
      </c>
      <c r="F531" s="56" t="s">
        <v>21</v>
      </c>
      <c r="G531" s="56">
        <v>847001</v>
      </c>
      <c r="H531" s="56" t="s">
        <v>23</v>
      </c>
      <c r="I531" s="56">
        <v>200179</v>
      </c>
      <c r="M531" s="57">
        <v>0</v>
      </c>
    </row>
    <row r="532" spans="1:13" x14ac:dyDescent="0.35">
      <c r="A532" s="56">
        <v>8470530</v>
      </c>
      <c r="B532" s="56" t="s">
        <v>325</v>
      </c>
      <c r="C532" s="56">
        <v>492316</v>
      </c>
      <c r="D532" s="56" t="s">
        <v>138</v>
      </c>
      <c r="E532" s="56" t="str">
        <f t="shared" si="8"/>
        <v>847.8470530.1.492316.000000.847001.300180</v>
      </c>
      <c r="F532" s="56" t="s">
        <v>21</v>
      </c>
      <c r="G532" s="56">
        <v>847001</v>
      </c>
      <c r="H532" s="56" t="s">
        <v>863</v>
      </c>
      <c r="I532" s="56">
        <v>300180</v>
      </c>
      <c r="M532" s="57">
        <v>0</v>
      </c>
    </row>
    <row r="533" spans="1:13" x14ac:dyDescent="0.35">
      <c r="A533" s="56">
        <v>8470530</v>
      </c>
      <c r="B533" s="56" t="s">
        <v>325</v>
      </c>
      <c r="C533" s="56">
        <v>432120</v>
      </c>
      <c r="D533" s="56" t="s">
        <v>382</v>
      </c>
      <c r="E533" s="56" t="str">
        <f t="shared" si="8"/>
        <v>847.8470530.1.432120.000000.847010.200179</v>
      </c>
      <c r="F533" s="56" t="s">
        <v>330</v>
      </c>
      <c r="G533" s="56">
        <v>847010</v>
      </c>
      <c r="H533" s="56" t="s">
        <v>23</v>
      </c>
      <c r="I533" s="56">
        <v>200179</v>
      </c>
      <c r="J533" s="56" t="s">
        <v>3360</v>
      </c>
      <c r="K533" s="56">
        <v>1</v>
      </c>
      <c r="L533" s="56">
        <v>6927625.8399999999</v>
      </c>
      <c r="M533" s="56">
        <v>6927625.8399999999</v>
      </c>
    </row>
    <row r="534" spans="1:13" x14ac:dyDescent="0.35">
      <c r="A534" s="56">
        <v>8470530</v>
      </c>
      <c r="B534" s="56" t="s">
        <v>325</v>
      </c>
      <c r="C534" s="56">
        <v>432120</v>
      </c>
      <c r="D534" s="56" t="s">
        <v>382</v>
      </c>
      <c r="E534" s="56" t="str">
        <f t="shared" si="8"/>
        <v>847.8470530.1.432120.000000.847001.200179</v>
      </c>
      <c r="F534" s="56" t="s">
        <v>21</v>
      </c>
      <c r="G534" s="56">
        <v>847001</v>
      </c>
      <c r="H534" s="56" t="s">
        <v>23</v>
      </c>
      <c r="I534" s="56">
        <v>200179</v>
      </c>
      <c r="M534" s="56">
        <v>0</v>
      </c>
    </row>
    <row r="535" spans="1:13" x14ac:dyDescent="0.35">
      <c r="A535" s="56">
        <v>8470530</v>
      </c>
      <c r="B535" s="56" t="s">
        <v>325</v>
      </c>
      <c r="C535" s="56">
        <v>495140</v>
      </c>
      <c r="D535" s="56" t="s">
        <v>882</v>
      </c>
      <c r="E535" s="56" t="str">
        <f t="shared" si="8"/>
        <v>847.8470530.1.495140.000000.847001.300180</v>
      </c>
      <c r="F535" s="56" t="s">
        <v>21</v>
      </c>
      <c r="G535" s="56">
        <v>847001</v>
      </c>
      <c r="H535" s="56" t="s">
        <v>863</v>
      </c>
      <c r="I535" s="56">
        <v>300180</v>
      </c>
      <c r="M535" s="57">
        <v>0</v>
      </c>
    </row>
    <row r="536" spans="1:13" x14ac:dyDescent="0.35">
      <c r="A536" s="56">
        <v>8470530</v>
      </c>
      <c r="B536" s="56" t="s">
        <v>325</v>
      </c>
      <c r="C536" s="56">
        <v>426220</v>
      </c>
      <c r="D536" s="56" t="s">
        <v>350</v>
      </c>
      <c r="E536" s="56" t="str">
        <f t="shared" si="8"/>
        <v>847.8470530.1.426220.000000.847030.200179</v>
      </c>
      <c r="F536" s="56" t="s">
        <v>312</v>
      </c>
      <c r="G536" s="56">
        <v>847030</v>
      </c>
      <c r="H536" s="56" t="s">
        <v>23</v>
      </c>
      <c r="I536" s="56">
        <v>200179</v>
      </c>
      <c r="J536" s="56" t="s">
        <v>350</v>
      </c>
      <c r="M536" s="57">
        <v>0</v>
      </c>
    </row>
    <row r="537" spans="1:13" x14ac:dyDescent="0.35">
      <c r="A537" s="56">
        <v>8470530</v>
      </c>
      <c r="B537" s="56" t="s">
        <v>325</v>
      </c>
      <c r="C537" s="56">
        <v>492200</v>
      </c>
      <c r="D537" s="56" t="s">
        <v>874</v>
      </c>
      <c r="E537" s="56" t="str">
        <f t="shared" si="8"/>
        <v>847.8470530.1.492200.000000.847001.300180</v>
      </c>
      <c r="F537" s="56" t="s">
        <v>21</v>
      </c>
      <c r="G537" s="56">
        <v>847001</v>
      </c>
      <c r="H537" s="56" t="s">
        <v>863</v>
      </c>
      <c r="I537" s="56">
        <v>300180</v>
      </c>
      <c r="M537" s="57">
        <v>0</v>
      </c>
    </row>
    <row r="538" spans="1:13" x14ac:dyDescent="0.35">
      <c r="A538" s="56">
        <v>8470530</v>
      </c>
      <c r="B538" s="56" t="s">
        <v>325</v>
      </c>
      <c r="C538" s="56">
        <v>432170</v>
      </c>
      <c r="D538" s="56" t="s">
        <v>389</v>
      </c>
      <c r="E538" s="56" t="str">
        <f t="shared" si="8"/>
        <v>847.8470530.1.432170.000000.847010.200179</v>
      </c>
      <c r="F538" s="56" t="s">
        <v>330</v>
      </c>
      <c r="G538" s="56">
        <v>847010</v>
      </c>
      <c r="H538" s="56" t="s">
        <v>23</v>
      </c>
      <c r="I538" s="56">
        <v>200179</v>
      </c>
      <c r="J538" s="56" t="s">
        <v>389</v>
      </c>
      <c r="K538" s="56">
        <v>1</v>
      </c>
      <c r="L538" s="56">
        <v>30000</v>
      </c>
      <c r="M538" s="56">
        <v>30000</v>
      </c>
    </row>
    <row r="539" spans="1:13" x14ac:dyDescent="0.35">
      <c r="A539" s="56">
        <v>8470530</v>
      </c>
      <c r="B539" s="56" t="s">
        <v>325</v>
      </c>
      <c r="C539" s="56">
        <v>426210</v>
      </c>
      <c r="D539" s="56" t="s">
        <v>347</v>
      </c>
      <c r="E539" s="56" t="str">
        <f t="shared" si="8"/>
        <v>847.8470530.1.426210.000000.847010.200179</v>
      </c>
      <c r="F539" s="56" t="s">
        <v>330</v>
      </c>
      <c r="G539" s="56">
        <v>847010</v>
      </c>
      <c r="H539" s="56" t="s">
        <v>23</v>
      </c>
      <c r="I539" s="56">
        <v>200179</v>
      </c>
      <c r="J539" s="56" t="s">
        <v>347</v>
      </c>
      <c r="M539" s="57">
        <v>0</v>
      </c>
    </row>
    <row r="540" spans="1:13" x14ac:dyDescent="0.35">
      <c r="A540" s="56">
        <v>8470530</v>
      </c>
      <c r="B540" s="56" t="s">
        <v>325</v>
      </c>
      <c r="C540" s="56">
        <v>432320</v>
      </c>
      <c r="D540" s="56" t="s">
        <v>392</v>
      </c>
      <c r="E540" s="56" t="str">
        <f t="shared" si="8"/>
        <v>847.8470530.1.432320.000000.847010.200179</v>
      </c>
      <c r="F540" s="56" t="s">
        <v>330</v>
      </c>
      <c r="G540" s="56">
        <v>847010</v>
      </c>
      <c r="H540" s="56" t="s">
        <v>23</v>
      </c>
      <c r="I540" s="56">
        <v>200179</v>
      </c>
      <c r="J540" s="56" t="s">
        <v>392</v>
      </c>
      <c r="K540" s="56">
        <v>1</v>
      </c>
      <c r="L540" s="56">
        <v>5000</v>
      </c>
      <c r="M540" s="56">
        <v>5000</v>
      </c>
    </row>
    <row r="541" spans="1:13" x14ac:dyDescent="0.35">
      <c r="A541" s="56">
        <v>8470530</v>
      </c>
      <c r="B541" s="56" t="s">
        <v>325</v>
      </c>
      <c r="C541" s="56">
        <v>432540</v>
      </c>
      <c r="D541" s="56" t="s">
        <v>395</v>
      </c>
      <c r="E541" s="56" t="str">
        <f t="shared" si="8"/>
        <v>847.8470530.1.432540.000000.847001.200179</v>
      </c>
      <c r="F541" s="56" t="s">
        <v>21</v>
      </c>
      <c r="G541" s="56">
        <v>847001</v>
      </c>
      <c r="H541" s="56" t="s">
        <v>23</v>
      </c>
      <c r="I541" s="56">
        <v>200179</v>
      </c>
      <c r="M541" s="57">
        <v>0</v>
      </c>
    </row>
    <row r="542" spans="1:13" x14ac:dyDescent="0.35">
      <c r="A542" s="56">
        <v>8470530</v>
      </c>
      <c r="B542" s="56" t="s">
        <v>325</v>
      </c>
      <c r="C542" s="56">
        <v>425510</v>
      </c>
      <c r="D542" s="56" t="s">
        <v>37</v>
      </c>
      <c r="E542" s="56" t="str">
        <f t="shared" si="8"/>
        <v>847.8470530.1.425510.000000.847010.200179</v>
      </c>
      <c r="F542" s="56" t="s">
        <v>330</v>
      </c>
      <c r="G542" s="56">
        <v>847010</v>
      </c>
      <c r="H542" s="56" t="s">
        <v>23</v>
      </c>
      <c r="I542" s="56">
        <v>200179</v>
      </c>
      <c r="J542" s="56" t="s">
        <v>37</v>
      </c>
      <c r="K542" s="56">
        <v>1</v>
      </c>
      <c r="L542" s="56">
        <v>20000</v>
      </c>
      <c r="M542" s="56">
        <v>20000</v>
      </c>
    </row>
    <row r="543" spans="1:13" x14ac:dyDescent="0.35">
      <c r="A543" s="56">
        <v>8470530</v>
      </c>
      <c r="B543" s="56" t="s">
        <v>325</v>
      </c>
      <c r="C543" s="56">
        <v>425900</v>
      </c>
      <c r="D543" s="56" t="s">
        <v>40</v>
      </c>
      <c r="E543" s="56" t="str">
        <f t="shared" si="8"/>
        <v>847.8470530.1.425900.000000.847010.200179</v>
      </c>
      <c r="F543" s="56" t="s">
        <v>330</v>
      </c>
      <c r="G543" s="56">
        <v>847010</v>
      </c>
      <c r="H543" s="56" t="s">
        <v>23</v>
      </c>
      <c r="I543" s="56">
        <v>200179</v>
      </c>
      <c r="J543" s="56" t="s">
        <v>40</v>
      </c>
      <c r="K543" s="56">
        <v>1</v>
      </c>
      <c r="L543" s="56">
        <v>30000</v>
      </c>
      <c r="M543" s="56">
        <v>30000</v>
      </c>
    </row>
    <row r="544" spans="1:13" x14ac:dyDescent="0.35">
      <c r="A544" s="56">
        <v>8470530</v>
      </c>
      <c r="B544" s="56" t="s">
        <v>325</v>
      </c>
      <c r="C544" s="56">
        <v>428090</v>
      </c>
      <c r="D544" s="56" t="s">
        <v>52</v>
      </c>
      <c r="E544" s="56" t="str">
        <f t="shared" si="8"/>
        <v>847.8470530.1.428090.000000.847001.200179</v>
      </c>
      <c r="F544" s="56" t="s">
        <v>21</v>
      </c>
      <c r="G544" s="56">
        <v>847001</v>
      </c>
      <c r="H544" s="56" t="s">
        <v>23</v>
      </c>
      <c r="I544" s="56">
        <v>200179</v>
      </c>
      <c r="J544" s="56" t="s">
        <v>52</v>
      </c>
      <c r="K544" s="56">
        <v>1</v>
      </c>
      <c r="L544" s="56">
        <v>50000</v>
      </c>
      <c r="M544" s="57">
        <v>50000</v>
      </c>
    </row>
    <row r="545" spans="1:13" x14ac:dyDescent="0.35">
      <c r="A545" s="56">
        <v>8470530</v>
      </c>
      <c r="B545" s="56" t="s">
        <v>325</v>
      </c>
      <c r="C545" s="56">
        <v>432540</v>
      </c>
      <c r="D545" s="56" t="s">
        <v>395</v>
      </c>
      <c r="E545" s="56" t="str">
        <f t="shared" si="8"/>
        <v>847.8470530.1.432540.000000.847001.200179</v>
      </c>
      <c r="F545" s="56" t="s">
        <v>21</v>
      </c>
      <c r="G545" s="56">
        <v>847001</v>
      </c>
      <c r="H545" s="56" t="s">
        <v>23</v>
      </c>
      <c r="I545" s="56">
        <v>200179</v>
      </c>
      <c r="M545" s="57">
        <v>0</v>
      </c>
    </row>
    <row r="546" spans="1:13" x14ac:dyDescent="0.35">
      <c r="A546" s="56">
        <v>8470530</v>
      </c>
      <c r="B546" s="56" t="s">
        <v>325</v>
      </c>
      <c r="C546" s="56">
        <v>435740</v>
      </c>
      <c r="D546" s="56" t="s">
        <v>400</v>
      </c>
      <c r="E546" s="56" t="str">
        <f t="shared" si="8"/>
        <v>847.8470530.1.435740.000000.847001.200179</v>
      </c>
      <c r="F546" s="56" t="s">
        <v>21</v>
      </c>
      <c r="G546" s="56">
        <v>847001</v>
      </c>
      <c r="H546" s="56" t="s">
        <v>23</v>
      </c>
      <c r="I546" s="56">
        <v>200179</v>
      </c>
      <c r="M546" s="57">
        <v>0</v>
      </c>
    </row>
    <row r="547" spans="1:13" x14ac:dyDescent="0.35">
      <c r="A547" s="56">
        <v>8470530</v>
      </c>
      <c r="B547" s="56" t="s">
        <v>325</v>
      </c>
      <c r="C547" s="56">
        <v>436110</v>
      </c>
      <c r="D547" s="56" t="s">
        <v>64</v>
      </c>
      <c r="E547" s="56" t="str">
        <f t="shared" si="8"/>
        <v>847.8470530.1.436110.000000.847001.200179</v>
      </c>
      <c r="F547" s="56" t="s">
        <v>21</v>
      </c>
      <c r="G547" s="56">
        <v>847001</v>
      </c>
      <c r="H547" s="56" t="s">
        <v>23</v>
      </c>
      <c r="I547" s="56">
        <v>200179</v>
      </c>
      <c r="M547" s="57">
        <v>0</v>
      </c>
    </row>
    <row r="548" spans="1:13" x14ac:dyDescent="0.35">
      <c r="A548" s="56">
        <v>8470530</v>
      </c>
      <c r="B548" s="56" t="s">
        <v>325</v>
      </c>
      <c r="C548" s="56">
        <v>436120</v>
      </c>
      <c r="D548" s="56" t="s">
        <v>431</v>
      </c>
      <c r="E548" s="56" t="str">
        <f t="shared" si="8"/>
        <v>847.8470530.1.436120.000000.847001.200179</v>
      </c>
      <c r="F548" s="56" t="s">
        <v>21</v>
      </c>
      <c r="G548" s="56">
        <v>847001</v>
      </c>
      <c r="H548" s="56" t="s">
        <v>23</v>
      </c>
      <c r="I548" s="56">
        <v>200179</v>
      </c>
      <c r="M548" s="57">
        <v>0</v>
      </c>
    </row>
    <row r="549" spans="1:13" x14ac:dyDescent="0.35">
      <c r="A549" s="56">
        <v>8470530</v>
      </c>
      <c r="B549" s="56" t="s">
        <v>325</v>
      </c>
      <c r="C549" s="56">
        <v>492200</v>
      </c>
      <c r="D549" s="56" t="s">
        <v>874</v>
      </c>
      <c r="E549" s="56" t="str">
        <f t="shared" si="8"/>
        <v>847.8470530.1.492200.000000.847001.300180</v>
      </c>
      <c r="F549" s="56" t="s">
        <v>21</v>
      </c>
      <c r="G549" s="56">
        <v>847001</v>
      </c>
      <c r="H549" s="56" t="s">
        <v>863</v>
      </c>
      <c r="I549" s="56">
        <v>300180</v>
      </c>
      <c r="J549" s="56" t="s">
        <v>3367</v>
      </c>
      <c r="K549" s="56">
        <v>1</v>
      </c>
      <c r="L549" s="56">
        <v>270000</v>
      </c>
      <c r="M549" s="56">
        <v>270000</v>
      </c>
    </row>
    <row r="550" spans="1:13" x14ac:dyDescent="0.35">
      <c r="A550" s="56">
        <v>8470530</v>
      </c>
      <c r="B550" s="56" t="s">
        <v>325</v>
      </c>
      <c r="C550" s="56">
        <v>492610</v>
      </c>
      <c r="D550" s="56" t="s">
        <v>866</v>
      </c>
      <c r="E550" s="56" t="str">
        <f t="shared" si="8"/>
        <v>847.8470530.1.492610.000000.847020.300180</v>
      </c>
      <c r="F550" s="56" t="s">
        <v>336</v>
      </c>
      <c r="G550" s="56">
        <v>847020</v>
      </c>
      <c r="H550" s="56" t="s">
        <v>863</v>
      </c>
      <c r="I550" s="56">
        <v>300180</v>
      </c>
      <c r="J550" s="56" t="s">
        <v>3369</v>
      </c>
      <c r="K550" s="56">
        <v>2</v>
      </c>
      <c r="L550" s="56">
        <v>1000000</v>
      </c>
      <c r="M550" s="56">
        <v>2000000</v>
      </c>
    </row>
    <row r="551" spans="1:13" x14ac:dyDescent="0.35">
      <c r="A551" s="56">
        <v>8470530</v>
      </c>
      <c r="B551" s="56" t="s">
        <v>325</v>
      </c>
      <c r="C551" s="56">
        <v>492610</v>
      </c>
      <c r="D551" s="56" t="s">
        <v>866</v>
      </c>
      <c r="E551" s="56" t="str">
        <f t="shared" si="8"/>
        <v>847.8470530.1.492610.000000.847001.300180</v>
      </c>
      <c r="F551" s="56" t="s">
        <v>21</v>
      </c>
      <c r="G551" s="56">
        <v>847001</v>
      </c>
      <c r="H551" s="56" t="s">
        <v>863</v>
      </c>
      <c r="I551" s="56">
        <v>300180</v>
      </c>
      <c r="M551" s="57">
        <v>0</v>
      </c>
    </row>
    <row r="552" spans="1:13" x14ac:dyDescent="0.35">
      <c r="A552" s="56">
        <v>8470530</v>
      </c>
      <c r="B552" s="56" t="s">
        <v>325</v>
      </c>
      <c r="C552" s="56">
        <v>492610</v>
      </c>
      <c r="D552" s="56" t="s">
        <v>866</v>
      </c>
      <c r="E552" s="56" t="str">
        <f t="shared" si="8"/>
        <v>847.8470530.1.492610.000000.847001.300180</v>
      </c>
      <c r="F552" s="56" t="s">
        <v>21</v>
      </c>
      <c r="G552" s="56">
        <v>847001</v>
      </c>
      <c r="H552" s="56" t="s">
        <v>863</v>
      </c>
      <c r="I552" s="56">
        <v>300180</v>
      </c>
      <c r="M552" s="57">
        <v>0</v>
      </c>
    </row>
    <row r="553" spans="1:13" x14ac:dyDescent="0.35">
      <c r="A553" s="56">
        <v>8470530</v>
      </c>
      <c r="B553" s="56" t="s">
        <v>325</v>
      </c>
      <c r="C553" s="56">
        <v>420310</v>
      </c>
      <c r="D553" s="56" t="s">
        <v>969</v>
      </c>
      <c r="E553" s="56" t="str">
        <f t="shared" si="8"/>
        <v>847.8470530.1.420310.000000.847015.200179</v>
      </c>
      <c r="F553" s="56" t="s">
        <v>333</v>
      </c>
      <c r="G553" s="56">
        <v>847015</v>
      </c>
      <c r="H553" s="56" t="s">
        <v>23</v>
      </c>
      <c r="I553" s="56">
        <v>200179</v>
      </c>
      <c r="J553" s="56" t="s">
        <v>3347</v>
      </c>
      <c r="K553" s="56">
        <v>1</v>
      </c>
      <c r="L553" s="56">
        <v>747242</v>
      </c>
      <c r="M553" s="56">
        <v>747242</v>
      </c>
    </row>
    <row r="554" spans="1:13" x14ac:dyDescent="0.35">
      <c r="A554" s="56">
        <v>8470530</v>
      </c>
      <c r="B554" s="56" t="s">
        <v>325</v>
      </c>
      <c r="C554" s="56">
        <v>432120</v>
      </c>
      <c r="D554" s="56" t="s">
        <v>382</v>
      </c>
      <c r="E554" s="56" t="str">
        <f t="shared" si="8"/>
        <v>847.8470530.1.432120.000000.847001.200179</v>
      </c>
      <c r="F554" s="56" t="s">
        <v>21</v>
      </c>
      <c r="G554" s="56">
        <v>847001</v>
      </c>
      <c r="H554" s="56" t="s">
        <v>23</v>
      </c>
      <c r="I554" s="56">
        <v>200179</v>
      </c>
      <c r="M554" s="57">
        <v>0</v>
      </c>
    </row>
    <row r="555" spans="1:13" x14ac:dyDescent="0.35">
      <c r="A555" s="56">
        <v>8470530</v>
      </c>
      <c r="B555" s="56" t="s">
        <v>325</v>
      </c>
      <c r="C555" s="56">
        <v>421600</v>
      </c>
      <c r="D555" s="56" t="s">
        <v>309</v>
      </c>
      <c r="E555" s="56" t="str">
        <f t="shared" si="8"/>
        <v>847.8470530.1.421600.000000.847015.200179</v>
      </c>
      <c r="F555" s="56" t="s">
        <v>333</v>
      </c>
      <c r="G555" s="56">
        <v>847015</v>
      </c>
      <c r="H555" s="56" t="s">
        <v>23</v>
      </c>
      <c r="I555" s="56">
        <v>200179</v>
      </c>
      <c r="J555" s="56" t="s">
        <v>3371</v>
      </c>
      <c r="K555" s="56">
        <v>1</v>
      </c>
      <c r="L555" s="56">
        <v>2649480</v>
      </c>
      <c r="M555" s="57">
        <v>2649480</v>
      </c>
    </row>
    <row r="556" spans="1:13" x14ac:dyDescent="0.35">
      <c r="A556" s="56">
        <v>8470530</v>
      </c>
      <c r="B556" s="56" t="s">
        <v>325</v>
      </c>
      <c r="C556" s="56">
        <v>432120</v>
      </c>
      <c r="D556" s="56" t="s">
        <v>382</v>
      </c>
      <c r="E556" s="56" t="str">
        <f t="shared" si="8"/>
        <v>847.8470530.1.432120.000000.847010.200179</v>
      </c>
      <c r="F556" s="56" t="s">
        <v>330</v>
      </c>
      <c r="G556" s="56">
        <v>847010</v>
      </c>
      <c r="H556" s="56" t="s">
        <v>23</v>
      </c>
      <c r="I556" s="56">
        <v>200179</v>
      </c>
      <c r="J556" s="56" t="s">
        <v>3373</v>
      </c>
      <c r="K556" s="56">
        <v>1</v>
      </c>
      <c r="L556" s="56">
        <v>2267961.15</v>
      </c>
      <c r="M556" s="56">
        <v>2267961.15</v>
      </c>
    </row>
    <row r="557" spans="1:13" x14ac:dyDescent="0.35">
      <c r="A557" s="56">
        <v>8470530</v>
      </c>
      <c r="B557" s="56" t="s">
        <v>325</v>
      </c>
      <c r="C557" s="56">
        <v>432120</v>
      </c>
      <c r="D557" s="56" t="s">
        <v>382</v>
      </c>
      <c r="E557" s="56" t="str">
        <f t="shared" si="8"/>
        <v>847.8470530.1.432120.000000.847010.200179</v>
      </c>
      <c r="F557" s="56" t="s">
        <v>330</v>
      </c>
      <c r="G557" s="56">
        <v>847010</v>
      </c>
      <c r="H557" s="56" t="s">
        <v>23</v>
      </c>
      <c r="I557" s="56">
        <v>200179</v>
      </c>
      <c r="J557" s="56" t="s">
        <v>3374</v>
      </c>
      <c r="K557" s="56">
        <v>1</v>
      </c>
      <c r="L557" s="56">
        <v>472920</v>
      </c>
      <c r="M557" s="56">
        <v>472920</v>
      </c>
    </row>
    <row r="558" spans="1:13" x14ac:dyDescent="0.35">
      <c r="A558" s="56">
        <v>8470530</v>
      </c>
      <c r="B558" s="56" t="s">
        <v>325</v>
      </c>
      <c r="C558" s="56">
        <v>432120</v>
      </c>
      <c r="D558" s="56" t="s">
        <v>382</v>
      </c>
      <c r="E558" s="56" t="str">
        <f t="shared" si="8"/>
        <v>847.8470530.1.432120.000000.847010.200179</v>
      </c>
      <c r="F558" s="56" t="s">
        <v>330</v>
      </c>
      <c r="G558" s="56">
        <v>847010</v>
      </c>
      <c r="H558" s="56" t="s">
        <v>23</v>
      </c>
      <c r="I558" s="56">
        <v>200179</v>
      </c>
      <c r="J558" s="56" t="s">
        <v>3375</v>
      </c>
      <c r="K558" s="56">
        <v>1</v>
      </c>
      <c r="L558" s="56">
        <v>500000</v>
      </c>
      <c r="M558" s="56">
        <v>500000</v>
      </c>
    </row>
    <row r="559" spans="1:13" x14ac:dyDescent="0.35">
      <c r="A559" s="56">
        <v>8470530</v>
      </c>
      <c r="B559" s="56" t="s">
        <v>325</v>
      </c>
      <c r="C559" s="56">
        <v>432120</v>
      </c>
      <c r="D559" s="56" t="s">
        <v>382</v>
      </c>
      <c r="E559" s="56" t="str">
        <f t="shared" si="8"/>
        <v>847.8470530.1.432120.000000.847010.200179</v>
      </c>
      <c r="F559" s="56" t="s">
        <v>330</v>
      </c>
      <c r="G559" s="56">
        <v>847010</v>
      </c>
      <c r="H559" s="56" t="s">
        <v>23</v>
      </c>
      <c r="I559" s="56">
        <v>200179</v>
      </c>
      <c r="J559" s="56" t="s">
        <v>3377</v>
      </c>
      <c r="K559" s="56">
        <v>1</v>
      </c>
      <c r="L559" s="56">
        <v>300000</v>
      </c>
      <c r="M559" s="56">
        <v>300000</v>
      </c>
    </row>
    <row r="560" spans="1:13" x14ac:dyDescent="0.35">
      <c r="A560" s="56">
        <v>8470530</v>
      </c>
      <c r="B560" s="56" t="s">
        <v>325</v>
      </c>
      <c r="C560" s="56">
        <v>432120</v>
      </c>
      <c r="D560" s="56" t="s">
        <v>382</v>
      </c>
      <c r="E560" s="56" t="str">
        <f t="shared" si="8"/>
        <v>847.8470530.1.432120.000000.847010.200179</v>
      </c>
      <c r="F560" s="56" t="s">
        <v>330</v>
      </c>
      <c r="G560" s="56">
        <v>847010</v>
      </c>
      <c r="H560" s="56" t="s">
        <v>23</v>
      </c>
      <c r="I560" s="56">
        <v>200179</v>
      </c>
      <c r="J560" s="56" t="s">
        <v>3378</v>
      </c>
      <c r="K560" s="56">
        <v>1</v>
      </c>
      <c r="L560" s="56">
        <v>1477530</v>
      </c>
      <c r="M560" s="56">
        <v>1477530</v>
      </c>
    </row>
    <row r="561" spans="1:13" x14ac:dyDescent="0.35">
      <c r="A561" s="56">
        <v>8470530</v>
      </c>
      <c r="B561" s="56" t="s">
        <v>325</v>
      </c>
      <c r="C561" s="56">
        <v>432120</v>
      </c>
      <c r="D561" s="56" t="s">
        <v>382</v>
      </c>
      <c r="E561" s="56" t="str">
        <f t="shared" si="8"/>
        <v>847.8470530.1.432120.000000.847020.200179</v>
      </c>
      <c r="F561" s="56" t="s">
        <v>336</v>
      </c>
      <c r="G561" s="56">
        <v>847020</v>
      </c>
      <c r="H561" s="56" t="s">
        <v>23</v>
      </c>
      <c r="I561" s="56">
        <v>200179</v>
      </c>
      <c r="J561" s="56" t="s">
        <v>3375</v>
      </c>
      <c r="K561" s="56">
        <v>1</v>
      </c>
      <c r="L561" s="56">
        <v>316260</v>
      </c>
      <c r="M561" s="56">
        <v>316260</v>
      </c>
    </row>
    <row r="562" spans="1:13" x14ac:dyDescent="0.35">
      <c r="A562" s="56">
        <v>8470530</v>
      </c>
      <c r="B562" s="56" t="s">
        <v>325</v>
      </c>
      <c r="C562" s="56">
        <v>432120</v>
      </c>
      <c r="D562" s="56" t="s">
        <v>382</v>
      </c>
      <c r="E562" s="56" t="str">
        <f t="shared" si="8"/>
        <v>847.8470530.1.432120.000000.847020.200179</v>
      </c>
      <c r="F562" s="56" t="s">
        <v>336</v>
      </c>
      <c r="G562" s="56">
        <v>847020</v>
      </c>
      <c r="H562" s="56" t="s">
        <v>23</v>
      </c>
      <c r="I562" s="56">
        <v>200179</v>
      </c>
      <c r="J562" s="56" t="s">
        <v>3378</v>
      </c>
      <c r="K562" s="56">
        <v>1</v>
      </c>
      <c r="L562" s="56">
        <v>1716652</v>
      </c>
      <c r="M562" s="56">
        <v>1716652</v>
      </c>
    </row>
    <row r="563" spans="1:13" x14ac:dyDescent="0.35">
      <c r="A563" s="56">
        <v>8470530</v>
      </c>
      <c r="B563" s="56" t="s">
        <v>325</v>
      </c>
      <c r="C563" s="56">
        <v>432120</v>
      </c>
      <c r="D563" s="56" t="s">
        <v>382</v>
      </c>
      <c r="E563" s="56" t="str">
        <f t="shared" si="8"/>
        <v>847.8470530.1.432120.000000.847020.200179</v>
      </c>
      <c r="F563" s="56" t="s">
        <v>336</v>
      </c>
      <c r="G563" s="56">
        <v>847020</v>
      </c>
      <c r="H563" s="56" t="s">
        <v>23</v>
      </c>
      <c r="I563" s="56">
        <v>200179</v>
      </c>
      <c r="J563" s="56" t="s">
        <v>3379</v>
      </c>
      <c r="K563" s="56">
        <v>1</v>
      </c>
      <c r="L563" s="56">
        <v>180000</v>
      </c>
      <c r="M563" s="56">
        <v>180000</v>
      </c>
    </row>
    <row r="564" spans="1:13" x14ac:dyDescent="0.35">
      <c r="A564" s="56">
        <v>8470530</v>
      </c>
      <c r="B564" s="56" t="s">
        <v>325</v>
      </c>
      <c r="C564" s="56">
        <v>432120</v>
      </c>
      <c r="D564" s="56" t="s">
        <v>382</v>
      </c>
      <c r="E564" s="56" t="str">
        <f t="shared" si="8"/>
        <v>847.8470530.1.432120.000000.847030.200179</v>
      </c>
      <c r="F564" s="56" t="s">
        <v>312</v>
      </c>
      <c r="G564" s="56">
        <v>847030</v>
      </c>
      <c r="H564" s="56" t="s">
        <v>23</v>
      </c>
      <c r="I564" s="56">
        <v>200179</v>
      </c>
      <c r="J564" s="56" t="s">
        <v>3381</v>
      </c>
      <c r="K564" s="56">
        <v>1</v>
      </c>
      <c r="L564" s="56">
        <v>471798</v>
      </c>
      <c r="M564" s="56">
        <v>471798</v>
      </c>
    </row>
    <row r="565" spans="1:13" x14ac:dyDescent="0.35">
      <c r="A565" s="56">
        <v>8470530</v>
      </c>
      <c r="B565" s="56" t="s">
        <v>325</v>
      </c>
      <c r="C565" s="56">
        <v>432120</v>
      </c>
      <c r="D565" s="56" t="s">
        <v>382</v>
      </c>
      <c r="E565" s="56" t="str">
        <f t="shared" si="8"/>
        <v>847.8470530.1.432120.000000.847030.200179</v>
      </c>
      <c r="F565" s="56" t="s">
        <v>312</v>
      </c>
      <c r="G565" s="56">
        <v>847030</v>
      </c>
      <c r="H565" s="56" t="s">
        <v>23</v>
      </c>
      <c r="I565" s="56">
        <v>200179</v>
      </c>
      <c r="J565" s="56" t="s">
        <v>3382</v>
      </c>
      <c r="K565" s="56">
        <v>1</v>
      </c>
      <c r="L565" s="56">
        <v>300000</v>
      </c>
      <c r="M565" s="56">
        <v>300000</v>
      </c>
    </row>
    <row r="566" spans="1:13" x14ac:dyDescent="0.35">
      <c r="A566" s="56">
        <v>8470530</v>
      </c>
      <c r="B566" s="56" t="s">
        <v>325</v>
      </c>
      <c r="C566" s="56">
        <v>432120</v>
      </c>
      <c r="D566" s="56" t="s">
        <v>382</v>
      </c>
      <c r="E566" s="56" t="str">
        <f t="shared" si="8"/>
        <v>847.8470530.1.432120.000000.847015.200179</v>
      </c>
      <c r="F566" s="56" t="s">
        <v>333</v>
      </c>
      <c r="G566" s="56">
        <v>847015</v>
      </c>
      <c r="H566" s="56" t="s">
        <v>23</v>
      </c>
      <c r="I566" s="56">
        <v>200179</v>
      </c>
      <c r="J566" s="56" t="s">
        <v>3383</v>
      </c>
      <c r="K566" s="56">
        <v>1</v>
      </c>
      <c r="L566" s="56">
        <v>611000</v>
      </c>
      <c r="M566" s="56">
        <v>611000</v>
      </c>
    </row>
    <row r="567" spans="1:13" x14ac:dyDescent="0.35">
      <c r="A567" s="56">
        <v>8470530</v>
      </c>
      <c r="B567" s="56" t="s">
        <v>325</v>
      </c>
      <c r="C567" s="56">
        <v>432120</v>
      </c>
      <c r="D567" s="56" t="s">
        <v>382</v>
      </c>
      <c r="E567" s="56" t="str">
        <f t="shared" si="8"/>
        <v>847.8470530.1.432120.000000.847015.200179</v>
      </c>
      <c r="F567" s="56" t="s">
        <v>333</v>
      </c>
      <c r="G567" s="56">
        <v>847015</v>
      </c>
      <c r="H567" s="56" t="s">
        <v>23</v>
      </c>
      <c r="I567" s="56">
        <v>200179</v>
      </c>
      <c r="J567" s="56" t="s">
        <v>3375</v>
      </c>
      <c r="K567" s="56">
        <v>1</v>
      </c>
      <c r="L567" s="56">
        <v>383740</v>
      </c>
      <c r="M567" s="56">
        <v>383740</v>
      </c>
    </row>
    <row r="568" spans="1:13" x14ac:dyDescent="0.35">
      <c r="A568" s="56">
        <v>8470530</v>
      </c>
      <c r="B568" s="56" t="s">
        <v>325</v>
      </c>
      <c r="C568" s="56">
        <v>432320</v>
      </c>
      <c r="D568" s="56" t="s">
        <v>392</v>
      </c>
      <c r="E568" s="56" t="str">
        <f t="shared" si="8"/>
        <v>847.8470530.1.432320.000000.847010.200179</v>
      </c>
      <c r="F568" s="56" t="s">
        <v>330</v>
      </c>
      <c r="G568" s="56">
        <v>847010</v>
      </c>
      <c r="H568" s="56" t="s">
        <v>23</v>
      </c>
      <c r="I568" s="56">
        <v>200179</v>
      </c>
      <c r="J568" s="56" t="s">
        <v>3384</v>
      </c>
      <c r="K568" s="56">
        <v>1</v>
      </c>
      <c r="L568" s="56">
        <v>21000</v>
      </c>
      <c r="M568" s="56">
        <v>21000</v>
      </c>
    </row>
    <row r="569" spans="1:13" x14ac:dyDescent="0.35">
      <c r="A569" s="56">
        <v>8470530</v>
      </c>
      <c r="B569" s="56" t="s">
        <v>325</v>
      </c>
      <c r="C569" s="56">
        <v>492200</v>
      </c>
      <c r="D569" s="56" t="s">
        <v>874</v>
      </c>
      <c r="E569" s="56" t="str">
        <f t="shared" si="8"/>
        <v>847.8470530.1.492200.000000.847010.300180</v>
      </c>
      <c r="F569" s="56" t="s">
        <v>330</v>
      </c>
      <c r="G569" s="56">
        <v>847010</v>
      </c>
      <c r="H569" s="56" t="s">
        <v>863</v>
      </c>
      <c r="I569" s="56">
        <v>300180</v>
      </c>
      <c r="J569" s="56" t="s">
        <v>3387</v>
      </c>
      <c r="K569" s="56">
        <v>1</v>
      </c>
      <c r="L569" s="56">
        <v>500000</v>
      </c>
      <c r="M569" s="56">
        <v>500000</v>
      </c>
    </row>
    <row r="570" spans="1:13" x14ac:dyDescent="0.35">
      <c r="A570" s="56">
        <v>8470530</v>
      </c>
      <c r="B570" s="56" t="s">
        <v>325</v>
      </c>
      <c r="C570" s="56">
        <v>492200</v>
      </c>
      <c r="D570" s="56" t="s">
        <v>874</v>
      </c>
      <c r="E570" s="56" t="str">
        <f t="shared" si="8"/>
        <v>847.8470530.1.492200.000000.847010.300180</v>
      </c>
      <c r="F570" s="56" t="s">
        <v>330</v>
      </c>
      <c r="G570" s="56">
        <v>847010</v>
      </c>
      <c r="H570" s="56" t="s">
        <v>863</v>
      </c>
      <c r="I570" s="56">
        <v>300180</v>
      </c>
      <c r="J570" s="56" t="s">
        <v>3388</v>
      </c>
      <c r="K570" s="56">
        <v>1</v>
      </c>
      <c r="L570" s="56">
        <v>90000</v>
      </c>
      <c r="M570" s="56">
        <v>90000</v>
      </c>
    </row>
    <row r="571" spans="1:13" x14ac:dyDescent="0.35">
      <c r="A571" s="56">
        <v>8470530</v>
      </c>
      <c r="B571" s="56" t="s">
        <v>325</v>
      </c>
      <c r="C571" s="56">
        <v>492200</v>
      </c>
      <c r="D571" s="56" t="s">
        <v>874</v>
      </c>
      <c r="E571" s="56" t="str">
        <f t="shared" si="8"/>
        <v>847.8470530.1.492200.000000.847010.300180</v>
      </c>
      <c r="F571" s="56" t="s">
        <v>330</v>
      </c>
      <c r="G571" s="56">
        <v>847010</v>
      </c>
      <c r="H571" s="56" t="s">
        <v>863</v>
      </c>
      <c r="I571" s="56">
        <v>300180</v>
      </c>
      <c r="J571" s="56" t="s">
        <v>3390</v>
      </c>
      <c r="K571" s="56">
        <v>1</v>
      </c>
      <c r="L571" s="56">
        <v>2400000</v>
      </c>
      <c r="M571" s="56">
        <v>2400000</v>
      </c>
    </row>
    <row r="572" spans="1:13" x14ac:dyDescent="0.35">
      <c r="A572" s="56">
        <v>8470530</v>
      </c>
      <c r="B572" s="56" t="s">
        <v>325</v>
      </c>
      <c r="C572" s="56">
        <v>492200</v>
      </c>
      <c r="D572" s="56" t="s">
        <v>874</v>
      </c>
      <c r="E572" s="56" t="str">
        <f t="shared" si="8"/>
        <v>847.8470530.1.492200.000000.847010.300180</v>
      </c>
      <c r="F572" s="56" t="s">
        <v>330</v>
      </c>
      <c r="G572" s="56">
        <v>847010</v>
      </c>
      <c r="H572" s="56" t="s">
        <v>863</v>
      </c>
      <c r="I572" s="56">
        <v>300180</v>
      </c>
      <c r="J572" s="56" t="s">
        <v>3392</v>
      </c>
      <c r="K572" s="56">
        <v>1</v>
      </c>
      <c r="L572" s="56">
        <v>50000</v>
      </c>
      <c r="M572" s="56">
        <v>50000</v>
      </c>
    </row>
    <row r="573" spans="1:13" x14ac:dyDescent="0.35">
      <c r="A573" s="56">
        <v>8470530</v>
      </c>
      <c r="B573" s="56" t="s">
        <v>325</v>
      </c>
      <c r="C573" s="56">
        <v>492200</v>
      </c>
      <c r="D573" s="56" t="s">
        <v>874</v>
      </c>
      <c r="E573" s="56" t="str">
        <f t="shared" si="8"/>
        <v>847.8470530.1.492200.000000.847010.300180</v>
      </c>
      <c r="F573" s="56" t="s">
        <v>330</v>
      </c>
      <c r="G573" s="56">
        <v>847010</v>
      </c>
      <c r="H573" s="56" t="s">
        <v>863</v>
      </c>
      <c r="I573" s="56">
        <v>300180</v>
      </c>
      <c r="J573" s="56" t="s">
        <v>3393</v>
      </c>
      <c r="K573" s="56">
        <v>1</v>
      </c>
      <c r="L573" s="56">
        <v>250000</v>
      </c>
      <c r="M573" s="56">
        <v>250000</v>
      </c>
    </row>
    <row r="574" spans="1:13" x14ac:dyDescent="0.35">
      <c r="A574" s="56">
        <v>8470530</v>
      </c>
      <c r="B574" s="56" t="s">
        <v>325</v>
      </c>
      <c r="C574" s="56">
        <v>492200</v>
      </c>
      <c r="D574" s="56" t="s">
        <v>874</v>
      </c>
      <c r="E574" s="56" t="str">
        <f t="shared" si="8"/>
        <v>847.8470530.1.492200.000000.847010.300180</v>
      </c>
      <c r="F574" s="56" t="s">
        <v>330</v>
      </c>
      <c r="G574" s="56">
        <v>847010</v>
      </c>
      <c r="H574" s="56" t="s">
        <v>863</v>
      </c>
      <c r="I574" s="56">
        <v>300180</v>
      </c>
      <c r="J574" s="56" t="s">
        <v>3395</v>
      </c>
      <c r="K574" s="56">
        <v>1</v>
      </c>
      <c r="L574" s="56">
        <v>30000</v>
      </c>
      <c r="M574" s="56">
        <v>30000</v>
      </c>
    </row>
    <row r="575" spans="1:13" x14ac:dyDescent="0.35">
      <c r="A575" s="56">
        <v>8470530</v>
      </c>
      <c r="B575" s="56" t="s">
        <v>325</v>
      </c>
      <c r="C575" s="56">
        <v>492200</v>
      </c>
      <c r="D575" s="56" t="s">
        <v>874</v>
      </c>
      <c r="E575" s="56" t="str">
        <f t="shared" si="8"/>
        <v>847.8470530.1.492200.000000.847010.300180</v>
      </c>
      <c r="F575" s="56" t="s">
        <v>330</v>
      </c>
      <c r="G575" s="56">
        <v>847010</v>
      </c>
      <c r="H575" s="56" t="s">
        <v>863</v>
      </c>
      <c r="I575" s="56">
        <v>300180</v>
      </c>
      <c r="J575" s="56" t="s">
        <v>3397</v>
      </c>
      <c r="K575" s="56">
        <v>1</v>
      </c>
      <c r="L575" s="56">
        <v>88000</v>
      </c>
      <c r="M575" s="56">
        <v>88000</v>
      </c>
    </row>
    <row r="576" spans="1:13" x14ac:dyDescent="0.35">
      <c r="A576" s="56">
        <v>8470530</v>
      </c>
      <c r="B576" s="56" t="s">
        <v>325</v>
      </c>
      <c r="C576" s="56">
        <v>492200</v>
      </c>
      <c r="D576" s="56" t="s">
        <v>874</v>
      </c>
      <c r="E576" s="56" t="str">
        <f t="shared" si="8"/>
        <v>847.8470530.1.492200.000000.847010.300180</v>
      </c>
      <c r="F576" s="56" t="s">
        <v>330</v>
      </c>
      <c r="G576" s="56">
        <v>847010</v>
      </c>
      <c r="H576" s="56" t="s">
        <v>863</v>
      </c>
      <c r="I576" s="56">
        <v>300180</v>
      </c>
      <c r="J576" s="56" t="s">
        <v>3398</v>
      </c>
      <c r="K576" s="56">
        <v>1</v>
      </c>
      <c r="L576" s="56">
        <v>80000</v>
      </c>
      <c r="M576" s="56">
        <v>80000</v>
      </c>
    </row>
    <row r="577" spans="1:13" x14ac:dyDescent="0.35">
      <c r="A577" s="56">
        <v>8470530</v>
      </c>
      <c r="B577" s="56" t="s">
        <v>325</v>
      </c>
      <c r="C577" s="56">
        <v>492200</v>
      </c>
      <c r="D577" s="56" t="s">
        <v>874</v>
      </c>
      <c r="E577" s="56" t="str">
        <f t="shared" si="8"/>
        <v>847.8470530.1.492200.000000.847010.300180</v>
      </c>
      <c r="F577" s="56" t="s">
        <v>330</v>
      </c>
      <c r="G577" s="56">
        <v>847010</v>
      </c>
      <c r="H577" s="56" t="s">
        <v>863</v>
      </c>
      <c r="I577" s="56">
        <v>300180</v>
      </c>
      <c r="J577" s="56" t="s">
        <v>3400</v>
      </c>
      <c r="K577" s="56">
        <v>1</v>
      </c>
      <c r="L577" s="56">
        <v>50000</v>
      </c>
      <c r="M577" s="56">
        <v>50000</v>
      </c>
    </row>
    <row r="578" spans="1:13" x14ac:dyDescent="0.35">
      <c r="A578" s="56">
        <v>8470530</v>
      </c>
      <c r="B578" s="56" t="s">
        <v>325</v>
      </c>
      <c r="C578" s="56">
        <v>492200</v>
      </c>
      <c r="D578" s="56" t="s">
        <v>874</v>
      </c>
      <c r="E578" s="56" t="str">
        <f t="shared" ref="E578:E641" si="9">CONCATENATE(847,".",A578,".",1,".",C578,".","000000",".",G578,".",I578)</f>
        <v>847.8470530.1.492200.000000.847010.300180</v>
      </c>
      <c r="F578" s="56" t="s">
        <v>330</v>
      </c>
      <c r="G578" s="56">
        <v>847010</v>
      </c>
      <c r="H578" s="56" t="s">
        <v>863</v>
      </c>
      <c r="I578" s="56">
        <v>300180</v>
      </c>
      <c r="J578" s="56" t="s">
        <v>3402</v>
      </c>
      <c r="K578" s="56">
        <v>1</v>
      </c>
      <c r="L578" s="56">
        <v>175000</v>
      </c>
      <c r="M578" s="56">
        <v>175000</v>
      </c>
    </row>
    <row r="579" spans="1:13" x14ac:dyDescent="0.35">
      <c r="A579" s="56">
        <v>8470530</v>
      </c>
      <c r="B579" s="56" t="s">
        <v>325</v>
      </c>
      <c r="C579" s="56">
        <v>492200</v>
      </c>
      <c r="D579" s="56" t="s">
        <v>874</v>
      </c>
      <c r="E579" s="56" t="str">
        <f t="shared" si="9"/>
        <v>847.8470530.1.492200.000000.847010.300180</v>
      </c>
      <c r="F579" s="56" t="s">
        <v>330</v>
      </c>
      <c r="G579" s="56">
        <v>847010</v>
      </c>
      <c r="H579" s="56" t="s">
        <v>863</v>
      </c>
      <c r="I579" s="56">
        <v>300180</v>
      </c>
      <c r="J579" s="56" t="s">
        <v>3404</v>
      </c>
      <c r="K579" s="56">
        <v>1</v>
      </c>
      <c r="L579" s="56">
        <v>350000</v>
      </c>
      <c r="M579" s="56">
        <v>350000</v>
      </c>
    </row>
    <row r="580" spans="1:13" x14ac:dyDescent="0.35">
      <c r="A580" s="56">
        <v>8470530</v>
      </c>
      <c r="B580" s="56" t="s">
        <v>325</v>
      </c>
      <c r="C580" s="56">
        <v>492200</v>
      </c>
      <c r="D580" s="56" t="s">
        <v>874</v>
      </c>
      <c r="E580" s="56" t="str">
        <f t="shared" si="9"/>
        <v>847.8470530.1.492200.000000.847010.300180</v>
      </c>
      <c r="F580" s="56" t="s">
        <v>330</v>
      </c>
      <c r="G580" s="56">
        <v>847010</v>
      </c>
      <c r="H580" s="56" t="s">
        <v>863</v>
      </c>
      <c r="I580" s="56">
        <v>300180</v>
      </c>
      <c r="J580" s="56" t="s">
        <v>3405</v>
      </c>
      <c r="K580" s="56">
        <v>1</v>
      </c>
      <c r="L580" s="56">
        <v>650000</v>
      </c>
      <c r="M580" s="56">
        <v>650000</v>
      </c>
    </row>
    <row r="581" spans="1:13" x14ac:dyDescent="0.35">
      <c r="A581" s="56">
        <v>8470530</v>
      </c>
      <c r="B581" s="56" t="s">
        <v>325</v>
      </c>
      <c r="C581" s="56">
        <v>492200</v>
      </c>
      <c r="D581" s="56" t="s">
        <v>874</v>
      </c>
      <c r="E581" s="56" t="str">
        <f t="shared" si="9"/>
        <v>847.8470530.1.492200.000000.847010.300180</v>
      </c>
      <c r="F581" s="56" t="s">
        <v>330</v>
      </c>
      <c r="G581" s="56">
        <v>847010</v>
      </c>
      <c r="H581" s="56" t="s">
        <v>863</v>
      </c>
      <c r="I581" s="56">
        <v>300180</v>
      </c>
      <c r="J581" s="56" t="s">
        <v>3406</v>
      </c>
      <c r="K581" s="56">
        <v>1</v>
      </c>
      <c r="L581" s="56">
        <v>4200000</v>
      </c>
      <c r="M581" s="56">
        <v>4200000</v>
      </c>
    </row>
    <row r="582" spans="1:13" x14ac:dyDescent="0.35">
      <c r="A582" s="56">
        <v>8470530</v>
      </c>
      <c r="B582" s="56" t="s">
        <v>325</v>
      </c>
      <c r="C582" s="56">
        <v>492200</v>
      </c>
      <c r="D582" s="56" t="s">
        <v>874</v>
      </c>
      <c r="E582" s="56" t="str">
        <f t="shared" si="9"/>
        <v>847.8470530.1.492200.000000.847010.300180</v>
      </c>
      <c r="F582" s="56" t="s">
        <v>330</v>
      </c>
      <c r="G582" s="56">
        <v>847010</v>
      </c>
      <c r="H582" s="56" t="s">
        <v>863</v>
      </c>
      <c r="I582" s="56">
        <v>300180</v>
      </c>
      <c r="J582" s="56" t="s">
        <v>3407</v>
      </c>
      <c r="K582" s="56">
        <v>1</v>
      </c>
      <c r="L582" s="56">
        <v>525000</v>
      </c>
      <c r="M582" s="56">
        <v>525000</v>
      </c>
    </row>
    <row r="583" spans="1:13" x14ac:dyDescent="0.35">
      <c r="A583" s="56">
        <v>8470530</v>
      </c>
      <c r="B583" s="56" t="s">
        <v>325</v>
      </c>
      <c r="C583" s="56">
        <v>492200</v>
      </c>
      <c r="D583" s="56" t="s">
        <v>874</v>
      </c>
      <c r="E583" s="56" t="str">
        <f t="shared" si="9"/>
        <v>847.8470530.1.492200.000000.847010.300180</v>
      </c>
      <c r="F583" s="56" t="s">
        <v>330</v>
      </c>
      <c r="G583" s="56">
        <v>847010</v>
      </c>
      <c r="H583" s="56" t="s">
        <v>863</v>
      </c>
      <c r="I583" s="56">
        <v>300180</v>
      </c>
      <c r="J583" s="56" t="s">
        <v>3409</v>
      </c>
      <c r="K583" s="56">
        <v>1</v>
      </c>
      <c r="L583" s="56">
        <v>50000</v>
      </c>
      <c r="M583" s="56">
        <v>50000</v>
      </c>
    </row>
    <row r="584" spans="1:13" x14ac:dyDescent="0.35">
      <c r="A584" s="56">
        <v>8470530</v>
      </c>
      <c r="B584" s="56" t="s">
        <v>325</v>
      </c>
      <c r="C584" s="56">
        <v>492200</v>
      </c>
      <c r="D584" s="56" t="s">
        <v>874</v>
      </c>
      <c r="E584" s="56" t="str">
        <f t="shared" si="9"/>
        <v>847.8470530.1.492200.000000.847010.300180</v>
      </c>
      <c r="F584" s="56" t="s">
        <v>330</v>
      </c>
      <c r="G584" s="56">
        <v>847010</v>
      </c>
      <c r="H584" s="56" t="s">
        <v>863</v>
      </c>
      <c r="I584" s="56">
        <v>300180</v>
      </c>
      <c r="J584" s="56" t="s">
        <v>3411</v>
      </c>
      <c r="K584" s="56">
        <v>1</v>
      </c>
      <c r="L584" s="56">
        <v>300000</v>
      </c>
      <c r="M584" s="56">
        <v>300000</v>
      </c>
    </row>
    <row r="585" spans="1:13" x14ac:dyDescent="0.35">
      <c r="A585" s="56">
        <v>8470530</v>
      </c>
      <c r="B585" s="56" t="s">
        <v>325</v>
      </c>
      <c r="C585" s="56">
        <v>492200</v>
      </c>
      <c r="D585" s="56" t="s">
        <v>874</v>
      </c>
      <c r="E585" s="56" t="str">
        <f t="shared" si="9"/>
        <v>847.8470530.1.492200.000000.847010.300180</v>
      </c>
      <c r="F585" s="56" t="s">
        <v>330</v>
      </c>
      <c r="G585" s="56">
        <v>847010</v>
      </c>
      <c r="H585" s="56" t="s">
        <v>863</v>
      </c>
      <c r="I585" s="56">
        <v>300180</v>
      </c>
      <c r="J585" s="56" t="s">
        <v>3412</v>
      </c>
      <c r="K585" s="56">
        <v>1</v>
      </c>
      <c r="L585" s="56">
        <v>90000</v>
      </c>
      <c r="M585" s="56">
        <v>90000</v>
      </c>
    </row>
    <row r="586" spans="1:13" x14ac:dyDescent="0.35">
      <c r="A586" s="56">
        <v>8470530</v>
      </c>
      <c r="B586" s="56" t="s">
        <v>325</v>
      </c>
      <c r="C586" s="56">
        <v>492200</v>
      </c>
      <c r="D586" s="56" t="s">
        <v>874</v>
      </c>
      <c r="E586" s="56" t="str">
        <f t="shared" si="9"/>
        <v>847.8470530.1.492200.000000.847010.300180</v>
      </c>
      <c r="F586" s="56" t="s">
        <v>330</v>
      </c>
      <c r="G586" s="56">
        <v>847010</v>
      </c>
      <c r="H586" s="56" t="s">
        <v>863</v>
      </c>
      <c r="I586" s="56">
        <v>300180</v>
      </c>
      <c r="J586" s="56" t="s">
        <v>3414</v>
      </c>
      <c r="K586" s="56">
        <v>1</v>
      </c>
      <c r="L586" s="56">
        <v>26000</v>
      </c>
      <c r="M586" s="56">
        <v>26000</v>
      </c>
    </row>
    <row r="587" spans="1:13" x14ac:dyDescent="0.35">
      <c r="A587" s="56">
        <v>8470530</v>
      </c>
      <c r="B587" s="56" t="s">
        <v>325</v>
      </c>
      <c r="C587" s="56">
        <v>492200</v>
      </c>
      <c r="D587" s="56" t="s">
        <v>874</v>
      </c>
      <c r="E587" s="56" t="str">
        <f t="shared" si="9"/>
        <v>847.8470530.1.492200.000000.847010.300180</v>
      </c>
      <c r="F587" s="56" t="s">
        <v>330</v>
      </c>
      <c r="G587" s="56">
        <v>847010</v>
      </c>
      <c r="H587" s="56" t="s">
        <v>863</v>
      </c>
      <c r="I587" s="56">
        <v>300180</v>
      </c>
      <c r="J587" s="56" t="s">
        <v>3415</v>
      </c>
      <c r="K587" s="56">
        <v>1</v>
      </c>
      <c r="L587" s="56">
        <v>135000</v>
      </c>
      <c r="M587" s="56">
        <v>135000</v>
      </c>
    </row>
    <row r="588" spans="1:13" x14ac:dyDescent="0.35">
      <c r="A588" s="56">
        <v>8470530</v>
      </c>
      <c r="B588" s="56" t="s">
        <v>325</v>
      </c>
      <c r="C588" s="56">
        <v>492200</v>
      </c>
      <c r="D588" s="56" t="s">
        <v>874</v>
      </c>
      <c r="E588" s="56" t="str">
        <f t="shared" si="9"/>
        <v>847.8470530.1.492200.000000.847010.300180</v>
      </c>
      <c r="F588" s="56" t="s">
        <v>330</v>
      </c>
      <c r="G588" s="56">
        <v>847010</v>
      </c>
      <c r="H588" s="56" t="s">
        <v>863</v>
      </c>
      <c r="I588" s="56">
        <v>300180</v>
      </c>
      <c r="J588" s="56" t="s">
        <v>3416</v>
      </c>
      <c r="K588" s="56">
        <v>1</v>
      </c>
      <c r="L588" s="56">
        <v>4300</v>
      </c>
      <c r="M588" s="56">
        <v>4300</v>
      </c>
    </row>
    <row r="589" spans="1:13" x14ac:dyDescent="0.35">
      <c r="A589" s="56">
        <v>8470530</v>
      </c>
      <c r="B589" s="56" t="s">
        <v>325</v>
      </c>
      <c r="C589" s="56">
        <v>492200</v>
      </c>
      <c r="D589" s="56" t="s">
        <v>874</v>
      </c>
      <c r="E589" s="56" t="str">
        <f t="shared" si="9"/>
        <v>847.8470530.1.492200.000000.847010.300180</v>
      </c>
      <c r="F589" s="56" t="s">
        <v>330</v>
      </c>
      <c r="G589" s="56">
        <v>847010</v>
      </c>
      <c r="H589" s="56" t="s">
        <v>863</v>
      </c>
      <c r="I589" s="56">
        <v>300180</v>
      </c>
      <c r="J589" s="56" t="s">
        <v>3417</v>
      </c>
      <c r="K589" s="56">
        <v>1</v>
      </c>
      <c r="L589" s="56">
        <v>240000</v>
      </c>
      <c r="M589" s="56">
        <v>240000</v>
      </c>
    </row>
    <row r="590" spans="1:13" x14ac:dyDescent="0.35">
      <c r="A590" s="56">
        <v>8470530</v>
      </c>
      <c r="B590" s="56" t="s">
        <v>325</v>
      </c>
      <c r="C590" s="56">
        <v>492200</v>
      </c>
      <c r="D590" s="56" t="s">
        <v>874</v>
      </c>
      <c r="E590" s="56" t="str">
        <f t="shared" si="9"/>
        <v>847.8470530.1.492200.000000.847010.300180</v>
      </c>
      <c r="F590" s="56" t="s">
        <v>330</v>
      </c>
      <c r="G590" s="56">
        <v>847010</v>
      </c>
      <c r="H590" s="56" t="s">
        <v>863</v>
      </c>
      <c r="I590" s="56">
        <v>300180</v>
      </c>
      <c r="J590" s="56" t="s">
        <v>3418</v>
      </c>
      <c r="K590" s="56">
        <v>1</v>
      </c>
      <c r="L590" s="56">
        <v>7250000</v>
      </c>
      <c r="M590" s="56">
        <v>7250000</v>
      </c>
    </row>
    <row r="591" spans="1:13" x14ac:dyDescent="0.35">
      <c r="A591" s="56">
        <v>8470530</v>
      </c>
      <c r="B591" s="56" t="s">
        <v>325</v>
      </c>
      <c r="C591" s="56">
        <v>492200</v>
      </c>
      <c r="D591" s="56" t="s">
        <v>874</v>
      </c>
      <c r="E591" s="56" t="str">
        <f t="shared" si="9"/>
        <v>847.8470530.1.492200.000000.847010.300180</v>
      </c>
      <c r="F591" s="56" t="s">
        <v>330</v>
      </c>
      <c r="G591" s="56">
        <v>847010</v>
      </c>
      <c r="H591" s="56" t="s">
        <v>863</v>
      </c>
      <c r="I591" s="56">
        <v>300180</v>
      </c>
      <c r="J591" s="56" t="s">
        <v>3419</v>
      </c>
      <c r="K591" s="56">
        <v>1</v>
      </c>
      <c r="L591" s="56">
        <v>240000</v>
      </c>
      <c r="M591" s="56">
        <v>240000</v>
      </c>
    </row>
    <row r="592" spans="1:13" x14ac:dyDescent="0.35">
      <c r="A592" s="56">
        <v>8470530</v>
      </c>
      <c r="B592" s="56" t="s">
        <v>325</v>
      </c>
      <c r="C592" s="56">
        <v>492200</v>
      </c>
      <c r="D592" s="56" t="s">
        <v>874</v>
      </c>
      <c r="E592" s="56" t="str">
        <f t="shared" si="9"/>
        <v>847.8470530.1.492200.000000.847010.300180</v>
      </c>
      <c r="F592" s="56" t="s">
        <v>330</v>
      </c>
      <c r="G592" s="56">
        <v>847010</v>
      </c>
      <c r="H592" s="56" t="s">
        <v>863</v>
      </c>
      <c r="I592" s="56">
        <v>300180</v>
      </c>
      <c r="J592" s="56" t="s">
        <v>3420</v>
      </c>
      <c r="K592" s="56">
        <v>1</v>
      </c>
      <c r="L592" s="56">
        <v>100000</v>
      </c>
      <c r="M592" s="56">
        <v>100000</v>
      </c>
    </row>
    <row r="593" spans="1:13" x14ac:dyDescent="0.35">
      <c r="A593" s="56">
        <v>8470530</v>
      </c>
      <c r="B593" s="56" t="s">
        <v>325</v>
      </c>
      <c r="C593" s="56">
        <v>492200</v>
      </c>
      <c r="D593" s="56" t="s">
        <v>874</v>
      </c>
      <c r="E593" s="56" t="str">
        <f t="shared" si="9"/>
        <v>847.8470530.1.492200.000000.847010.300180</v>
      </c>
      <c r="F593" s="56" t="s">
        <v>330</v>
      </c>
      <c r="G593" s="56">
        <v>847010</v>
      </c>
      <c r="H593" s="56" t="s">
        <v>863</v>
      </c>
      <c r="I593" s="56">
        <v>300180</v>
      </c>
      <c r="J593" s="56" t="s">
        <v>3421</v>
      </c>
      <c r="K593" s="56">
        <v>1</v>
      </c>
      <c r="L593" s="56">
        <v>450000</v>
      </c>
      <c r="M593" s="56">
        <v>450000</v>
      </c>
    </row>
    <row r="594" spans="1:13" x14ac:dyDescent="0.35">
      <c r="A594" s="56">
        <v>8470530</v>
      </c>
      <c r="B594" s="56" t="s">
        <v>325</v>
      </c>
      <c r="C594" s="56">
        <v>492200</v>
      </c>
      <c r="D594" s="56" t="s">
        <v>874</v>
      </c>
      <c r="E594" s="56" t="str">
        <f t="shared" si="9"/>
        <v>847.8470530.1.492200.000000.847010.300180</v>
      </c>
      <c r="F594" s="56" t="s">
        <v>330</v>
      </c>
      <c r="G594" s="56">
        <v>847010</v>
      </c>
      <c r="H594" s="56" t="s">
        <v>863</v>
      </c>
      <c r="I594" s="56">
        <v>300180</v>
      </c>
      <c r="J594" s="56" t="s">
        <v>3422</v>
      </c>
      <c r="K594" s="56">
        <v>1</v>
      </c>
      <c r="L594" s="56">
        <v>100000</v>
      </c>
      <c r="M594" s="56">
        <v>100000</v>
      </c>
    </row>
    <row r="595" spans="1:13" x14ac:dyDescent="0.35">
      <c r="A595" s="56">
        <v>8470530</v>
      </c>
      <c r="B595" s="56" t="s">
        <v>325</v>
      </c>
      <c r="C595" s="56">
        <v>492200</v>
      </c>
      <c r="D595" s="56" t="s">
        <v>874</v>
      </c>
      <c r="E595" s="56" t="str">
        <f t="shared" si="9"/>
        <v>847.8470530.1.492200.000000.847010.300180</v>
      </c>
      <c r="F595" s="56" t="s">
        <v>330</v>
      </c>
      <c r="G595" s="56">
        <v>847010</v>
      </c>
      <c r="H595" s="56" t="s">
        <v>863</v>
      </c>
      <c r="I595" s="56">
        <v>300180</v>
      </c>
      <c r="J595" s="56" t="s">
        <v>3423</v>
      </c>
      <c r="K595" s="56">
        <v>1</v>
      </c>
      <c r="L595" s="56">
        <v>50000</v>
      </c>
      <c r="M595" s="56">
        <v>50000</v>
      </c>
    </row>
    <row r="596" spans="1:13" x14ac:dyDescent="0.35">
      <c r="A596" s="56">
        <v>8470530</v>
      </c>
      <c r="B596" s="56" t="s">
        <v>325</v>
      </c>
      <c r="C596" s="56">
        <v>492200</v>
      </c>
      <c r="D596" s="56" t="s">
        <v>874</v>
      </c>
      <c r="E596" s="56" t="str">
        <f t="shared" si="9"/>
        <v>847.8470530.1.492200.000000.847010.300180</v>
      </c>
      <c r="F596" s="56" t="s">
        <v>330</v>
      </c>
      <c r="G596" s="56">
        <v>847010</v>
      </c>
      <c r="H596" s="56" t="s">
        <v>863</v>
      </c>
      <c r="I596" s="56">
        <v>300180</v>
      </c>
      <c r="J596" s="56" t="s">
        <v>3424</v>
      </c>
      <c r="K596" s="56">
        <v>1</v>
      </c>
      <c r="L596" s="56">
        <v>100000</v>
      </c>
      <c r="M596" s="56">
        <v>100000</v>
      </c>
    </row>
    <row r="597" spans="1:13" x14ac:dyDescent="0.35">
      <c r="A597" s="56">
        <v>8470530</v>
      </c>
      <c r="B597" s="56" t="s">
        <v>325</v>
      </c>
      <c r="C597" s="56">
        <v>492200</v>
      </c>
      <c r="D597" s="56" t="s">
        <v>874</v>
      </c>
      <c r="E597" s="56" t="str">
        <f t="shared" si="9"/>
        <v>847.8470530.1.492200.000000.847010.300180</v>
      </c>
      <c r="F597" s="56" t="s">
        <v>330</v>
      </c>
      <c r="G597" s="56">
        <v>847010</v>
      </c>
      <c r="H597" s="56" t="s">
        <v>863</v>
      </c>
      <c r="I597" s="56">
        <v>300180</v>
      </c>
      <c r="J597" s="56" t="s">
        <v>3425</v>
      </c>
      <c r="K597" s="56">
        <v>1</v>
      </c>
      <c r="L597" s="56">
        <v>50000</v>
      </c>
      <c r="M597" s="56">
        <v>50000</v>
      </c>
    </row>
    <row r="598" spans="1:13" x14ac:dyDescent="0.35">
      <c r="A598" s="56">
        <v>8470530</v>
      </c>
      <c r="B598" s="56" t="s">
        <v>325</v>
      </c>
      <c r="C598" s="56">
        <v>492200</v>
      </c>
      <c r="D598" s="56" t="s">
        <v>874</v>
      </c>
      <c r="E598" s="56" t="str">
        <f t="shared" si="9"/>
        <v>847.8470530.1.492200.000000.847010.300180</v>
      </c>
      <c r="F598" s="56" t="s">
        <v>330</v>
      </c>
      <c r="G598" s="56">
        <v>847010</v>
      </c>
      <c r="H598" s="56" t="s">
        <v>863</v>
      </c>
      <c r="I598" s="56">
        <v>300180</v>
      </c>
      <c r="J598" s="56" t="s">
        <v>3426</v>
      </c>
      <c r="K598" s="56">
        <v>1</v>
      </c>
      <c r="L598" s="56">
        <v>50000</v>
      </c>
      <c r="M598" s="56">
        <v>50000</v>
      </c>
    </row>
    <row r="599" spans="1:13" x14ac:dyDescent="0.35">
      <c r="A599" s="56">
        <v>8470530</v>
      </c>
      <c r="B599" s="56" t="s">
        <v>325</v>
      </c>
      <c r="C599" s="56">
        <v>492200</v>
      </c>
      <c r="D599" s="56" t="s">
        <v>874</v>
      </c>
      <c r="E599" s="56" t="str">
        <f t="shared" si="9"/>
        <v>847.8470530.1.492200.000000.847010.300180</v>
      </c>
      <c r="F599" s="56" t="s">
        <v>330</v>
      </c>
      <c r="G599" s="56">
        <v>847010</v>
      </c>
      <c r="H599" s="56" t="s">
        <v>863</v>
      </c>
      <c r="I599" s="56">
        <v>300180</v>
      </c>
      <c r="J599" s="56" t="s">
        <v>3427</v>
      </c>
      <c r="K599" s="56">
        <v>1</v>
      </c>
      <c r="L599" s="56">
        <v>2000000</v>
      </c>
      <c r="M599" s="57">
        <v>2000000</v>
      </c>
    </row>
    <row r="600" spans="1:13" x14ac:dyDescent="0.35">
      <c r="A600" s="56">
        <v>8470530</v>
      </c>
      <c r="B600" s="56" t="s">
        <v>325</v>
      </c>
      <c r="C600" s="56">
        <v>492200</v>
      </c>
      <c r="D600" s="56" t="s">
        <v>874</v>
      </c>
      <c r="E600" s="56" t="str">
        <f t="shared" si="9"/>
        <v>847.8470530.1.492200.000000.847010.300180</v>
      </c>
      <c r="F600" s="56" t="s">
        <v>330</v>
      </c>
      <c r="G600" s="56">
        <v>847010</v>
      </c>
      <c r="H600" s="56" t="s">
        <v>863</v>
      </c>
      <c r="I600" s="56">
        <v>300180</v>
      </c>
      <c r="J600" s="56" t="s">
        <v>3428</v>
      </c>
      <c r="K600" s="56">
        <v>1</v>
      </c>
      <c r="L600" s="56">
        <v>236400</v>
      </c>
      <c r="M600" s="57">
        <v>236400</v>
      </c>
    </row>
    <row r="601" spans="1:13" x14ac:dyDescent="0.35">
      <c r="A601" s="56">
        <v>8470530</v>
      </c>
      <c r="B601" s="56" t="s">
        <v>325</v>
      </c>
      <c r="C601" s="56">
        <v>492200</v>
      </c>
      <c r="D601" s="56" t="s">
        <v>874</v>
      </c>
      <c r="E601" s="56" t="str">
        <f t="shared" si="9"/>
        <v>847.8470530.1.492200.000000.847020.300180</v>
      </c>
      <c r="F601" s="56" t="s">
        <v>336</v>
      </c>
      <c r="G601" s="56">
        <v>847020</v>
      </c>
      <c r="H601" s="56" t="s">
        <v>863</v>
      </c>
      <c r="I601" s="56">
        <v>300180</v>
      </c>
      <c r="J601" s="56" t="s">
        <v>3429</v>
      </c>
      <c r="K601" s="56">
        <v>1</v>
      </c>
      <c r="L601" s="56">
        <v>632500</v>
      </c>
      <c r="M601" s="56"/>
    </row>
    <row r="602" spans="1:13" x14ac:dyDescent="0.35">
      <c r="A602" s="56">
        <v>8470530</v>
      </c>
      <c r="B602" s="56" t="s">
        <v>325</v>
      </c>
      <c r="C602" s="56">
        <v>492200</v>
      </c>
      <c r="D602" s="56" t="s">
        <v>874</v>
      </c>
      <c r="E602" s="56" t="str">
        <f t="shared" si="9"/>
        <v>847.8470530.1.492200.000000.847020.300180</v>
      </c>
      <c r="F602" s="56" t="s">
        <v>336</v>
      </c>
      <c r="G602" s="56">
        <v>847020</v>
      </c>
      <c r="H602" s="56" t="s">
        <v>863</v>
      </c>
      <c r="I602" s="56">
        <v>300180</v>
      </c>
      <c r="J602" s="56" t="s">
        <v>3430</v>
      </c>
      <c r="K602" s="56">
        <v>1</v>
      </c>
      <c r="L602" s="56">
        <v>632500</v>
      </c>
      <c r="M602" s="56"/>
    </row>
    <row r="603" spans="1:13" x14ac:dyDescent="0.35">
      <c r="A603" s="56">
        <v>8470530</v>
      </c>
      <c r="B603" s="56" t="s">
        <v>325</v>
      </c>
      <c r="C603" s="56">
        <v>492200</v>
      </c>
      <c r="D603" s="56" t="s">
        <v>874</v>
      </c>
      <c r="E603" s="56" t="str">
        <f t="shared" si="9"/>
        <v>847.8470530.1.492200.000000.847020.300180</v>
      </c>
      <c r="F603" s="56" t="s">
        <v>336</v>
      </c>
      <c r="G603" s="56">
        <v>847020</v>
      </c>
      <c r="H603" s="56" t="s">
        <v>863</v>
      </c>
      <c r="I603" s="56">
        <v>300180</v>
      </c>
      <c r="J603" s="56" t="s">
        <v>3431</v>
      </c>
      <c r="K603" s="56">
        <v>1</v>
      </c>
      <c r="L603" s="56">
        <v>1000000</v>
      </c>
      <c r="M603" s="56"/>
    </row>
    <row r="604" spans="1:13" x14ac:dyDescent="0.35">
      <c r="A604" s="56">
        <v>8470530</v>
      </c>
      <c r="B604" s="56" t="s">
        <v>325</v>
      </c>
      <c r="C604" s="56">
        <v>492200</v>
      </c>
      <c r="D604" s="56" t="s">
        <v>874</v>
      </c>
      <c r="E604" s="56" t="str">
        <f t="shared" si="9"/>
        <v>847.8470530.1.492200.000000.847020.300180</v>
      </c>
      <c r="F604" s="56" t="s">
        <v>336</v>
      </c>
      <c r="G604" s="56">
        <v>847020</v>
      </c>
      <c r="H604" s="56" t="s">
        <v>863</v>
      </c>
      <c r="I604" s="56">
        <v>300180</v>
      </c>
      <c r="J604" s="56" t="s">
        <v>3432</v>
      </c>
      <c r="K604" s="56">
        <v>1</v>
      </c>
      <c r="L604" s="56">
        <v>12000</v>
      </c>
      <c r="M604" s="56"/>
    </row>
    <row r="605" spans="1:13" x14ac:dyDescent="0.35">
      <c r="A605" s="56">
        <v>8470530</v>
      </c>
      <c r="B605" s="56" t="s">
        <v>325</v>
      </c>
      <c r="C605" s="56">
        <v>492200</v>
      </c>
      <c r="D605" s="56" t="s">
        <v>874</v>
      </c>
      <c r="E605" s="56" t="str">
        <f t="shared" si="9"/>
        <v>847.8470530.1.492200.000000.847020.300180</v>
      </c>
      <c r="F605" s="56" t="s">
        <v>336</v>
      </c>
      <c r="G605" s="56">
        <v>847020</v>
      </c>
      <c r="H605" s="56" t="s">
        <v>863</v>
      </c>
      <c r="I605" s="56">
        <v>300180</v>
      </c>
      <c r="J605" s="56" t="s">
        <v>3433</v>
      </c>
      <c r="K605" s="56">
        <v>1</v>
      </c>
      <c r="L605" s="56">
        <v>4800</v>
      </c>
      <c r="M605" s="56"/>
    </row>
    <row r="606" spans="1:13" x14ac:dyDescent="0.35">
      <c r="A606" s="56">
        <v>8470530</v>
      </c>
      <c r="B606" s="56" t="s">
        <v>325</v>
      </c>
      <c r="C606" s="56">
        <v>492200</v>
      </c>
      <c r="D606" s="56" t="s">
        <v>874</v>
      </c>
      <c r="E606" s="56" t="str">
        <f t="shared" si="9"/>
        <v>847.8470530.1.492200.000000.847020.300180</v>
      </c>
      <c r="F606" s="56" t="s">
        <v>336</v>
      </c>
      <c r="G606" s="56">
        <v>847020</v>
      </c>
      <c r="H606" s="56" t="s">
        <v>863</v>
      </c>
      <c r="I606" s="56">
        <v>300180</v>
      </c>
      <c r="J606" s="56" t="s">
        <v>3434</v>
      </c>
      <c r="K606" s="56">
        <v>1</v>
      </c>
      <c r="L606" s="56">
        <v>5500</v>
      </c>
      <c r="M606" s="56"/>
    </row>
    <row r="607" spans="1:13" x14ac:dyDescent="0.35">
      <c r="A607" s="56">
        <v>8470530</v>
      </c>
      <c r="B607" s="56" t="s">
        <v>325</v>
      </c>
      <c r="C607" s="56">
        <v>492200</v>
      </c>
      <c r="D607" s="56" t="s">
        <v>874</v>
      </c>
      <c r="E607" s="56" t="str">
        <f t="shared" si="9"/>
        <v>847.8470530.1.492200.000000.847020.300180</v>
      </c>
      <c r="F607" s="56" t="s">
        <v>336</v>
      </c>
      <c r="G607" s="56">
        <v>847020</v>
      </c>
      <c r="H607" s="56" t="s">
        <v>863</v>
      </c>
      <c r="I607" s="56">
        <v>300180</v>
      </c>
      <c r="J607" s="56" t="s">
        <v>3435</v>
      </c>
      <c r="K607" s="56">
        <v>1</v>
      </c>
      <c r="L607" s="56">
        <v>200000</v>
      </c>
      <c r="M607" s="56"/>
    </row>
    <row r="608" spans="1:13" x14ac:dyDescent="0.35">
      <c r="A608" s="56">
        <v>8470530</v>
      </c>
      <c r="B608" s="56" t="s">
        <v>325</v>
      </c>
      <c r="C608" s="56">
        <v>492200</v>
      </c>
      <c r="D608" s="56" t="s">
        <v>874</v>
      </c>
      <c r="E608" s="56" t="str">
        <f t="shared" si="9"/>
        <v>847.8470530.1.492200.000000.847020.300180</v>
      </c>
      <c r="F608" s="56" t="s">
        <v>336</v>
      </c>
      <c r="G608" s="56">
        <v>847020</v>
      </c>
      <c r="H608" s="56" t="s">
        <v>863</v>
      </c>
      <c r="I608" s="56">
        <v>300180</v>
      </c>
      <c r="J608" s="56" t="s">
        <v>3436</v>
      </c>
      <c r="K608" s="56">
        <v>1</v>
      </c>
      <c r="L608" s="56">
        <v>180000</v>
      </c>
      <c r="M608" s="56"/>
    </row>
    <row r="609" spans="1:13" x14ac:dyDescent="0.35">
      <c r="A609" s="56">
        <v>8470530</v>
      </c>
      <c r="B609" s="56" t="s">
        <v>325</v>
      </c>
      <c r="C609" s="56">
        <v>492200</v>
      </c>
      <c r="D609" s="56" t="s">
        <v>874</v>
      </c>
      <c r="E609" s="56" t="str">
        <f t="shared" si="9"/>
        <v>847.8470530.1.492200.000000.847020.300180</v>
      </c>
      <c r="F609" s="56" t="s">
        <v>336</v>
      </c>
      <c r="G609" s="56">
        <v>847020</v>
      </c>
      <c r="H609" s="56" t="s">
        <v>863</v>
      </c>
      <c r="I609" s="56">
        <v>300180</v>
      </c>
      <c r="J609" s="56" t="s">
        <v>3437</v>
      </c>
      <c r="K609" s="56">
        <v>1</v>
      </c>
      <c r="L609" s="56">
        <v>7000</v>
      </c>
      <c r="M609" s="56"/>
    </row>
    <row r="610" spans="1:13" x14ac:dyDescent="0.35">
      <c r="A610" s="56">
        <v>8470530</v>
      </c>
      <c r="B610" s="56" t="s">
        <v>325</v>
      </c>
      <c r="C610" s="56">
        <v>492200</v>
      </c>
      <c r="D610" s="56" t="s">
        <v>874</v>
      </c>
      <c r="E610" s="56" t="str">
        <f t="shared" si="9"/>
        <v>847.8470530.1.492200.000000.847020.300180</v>
      </c>
      <c r="F610" s="56" t="s">
        <v>336</v>
      </c>
      <c r="G610" s="56">
        <v>847020</v>
      </c>
      <c r="H610" s="56" t="s">
        <v>863</v>
      </c>
      <c r="I610" s="56">
        <v>300180</v>
      </c>
      <c r="J610" s="56" t="s">
        <v>3438</v>
      </c>
      <c r="K610" s="56">
        <v>1</v>
      </c>
      <c r="L610" s="56">
        <v>13000</v>
      </c>
      <c r="M610" s="56"/>
    </row>
    <row r="611" spans="1:13" x14ac:dyDescent="0.35">
      <c r="A611" s="56">
        <v>8470530</v>
      </c>
      <c r="B611" s="56" t="s">
        <v>325</v>
      </c>
      <c r="C611" s="56">
        <v>492200</v>
      </c>
      <c r="D611" s="56" t="s">
        <v>874</v>
      </c>
      <c r="E611" s="56" t="str">
        <f t="shared" si="9"/>
        <v>847.8470530.1.492200.000000.847020.300180</v>
      </c>
      <c r="F611" s="56" t="s">
        <v>336</v>
      </c>
      <c r="G611" s="56">
        <v>847020</v>
      </c>
      <c r="H611" s="56" t="s">
        <v>863</v>
      </c>
      <c r="I611" s="56">
        <v>300180</v>
      </c>
      <c r="J611" s="56" t="s">
        <v>3439</v>
      </c>
      <c r="K611" s="56">
        <v>1</v>
      </c>
      <c r="L611" s="56">
        <v>22000</v>
      </c>
      <c r="M611" s="56"/>
    </row>
    <row r="612" spans="1:13" x14ac:dyDescent="0.35">
      <c r="A612" s="56">
        <v>8470530</v>
      </c>
      <c r="B612" s="56" t="s">
        <v>325</v>
      </c>
      <c r="C612" s="56">
        <v>492200</v>
      </c>
      <c r="D612" s="56" t="s">
        <v>874</v>
      </c>
      <c r="E612" s="56" t="str">
        <f t="shared" si="9"/>
        <v>847.8470530.1.492200.000000.847020.300180</v>
      </c>
      <c r="F612" s="56" t="s">
        <v>336</v>
      </c>
      <c r="G612" s="56">
        <v>847020</v>
      </c>
      <c r="H612" s="56" t="s">
        <v>863</v>
      </c>
      <c r="I612" s="56">
        <v>300180</v>
      </c>
      <c r="J612" s="56" t="s">
        <v>3440</v>
      </c>
      <c r="K612" s="56">
        <v>1</v>
      </c>
      <c r="L612" s="56">
        <v>15000</v>
      </c>
      <c r="M612" s="56"/>
    </row>
    <row r="613" spans="1:13" x14ac:dyDescent="0.35">
      <c r="A613" s="56">
        <v>8470530</v>
      </c>
      <c r="B613" s="56" t="s">
        <v>325</v>
      </c>
      <c r="C613" s="56">
        <v>492200</v>
      </c>
      <c r="D613" s="56" t="s">
        <v>874</v>
      </c>
      <c r="E613" s="56" t="str">
        <f t="shared" si="9"/>
        <v>847.8470530.1.492200.000000.847020.300180</v>
      </c>
      <c r="F613" s="56" t="s">
        <v>336</v>
      </c>
      <c r="G613" s="56">
        <v>847020</v>
      </c>
      <c r="H613" s="56" t="s">
        <v>863</v>
      </c>
      <c r="I613" s="56">
        <v>300180</v>
      </c>
      <c r="J613" s="56" t="s">
        <v>3441</v>
      </c>
      <c r="K613" s="56">
        <v>1</v>
      </c>
      <c r="L613" s="56">
        <v>8000</v>
      </c>
      <c r="M613" s="56"/>
    </row>
    <row r="614" spans="1:13" x14ac:dyDescent="0.35">
      <c r="A614" s="56">
        <v>8470530</v>
      </c>
      <c r="B614" s="56" t="s">
        <v>325</v>
      </c>
      <c r="C614" s="56">
        <v>492200</v>
      </c>
      <c r="D614" s="56" t="s">
        <v>874</v>
      </c>
      <c r="E614" s="56" t="str">
        <f t="shared" si="9"/>
        <v>847.8470530.1.492200.000000.847020.300180</v>
      </c>
      <c r="F614" s="56" t="s">
        <v>336</v>
      </c>
      <c r="G614" s="56">
        <v>847020</v>
      </c>
      <c r="H614" s="56" t="s">
        <v>863</v>
      </c>
      <c r="I614" s="56">
        <v>300180</v>
      </c>
      <c r="J614" s="56" t="s">
        <v>3442</v>
      </c>
      <c r="K614" s="56">
        <v>1</v>
      </c>
      <c r="L614" s="56">
        <v>10000</v>
      </c>
      <c r="M614" s="56"/>
    </row>
    <row r="615" spans="1:13" x14ac:dyDescent="0.35">
      <c r="A615" s="56">
        <v>8470530</v>
      </c>
      <c r="B615" s="56" t="s">
        <v>325</v>
      </c>
      <c r="C615" s="56">
        <v>492200</v>
      </c>
      <c r="D615" s="56" t="s">
        <v>874</v>
      </c>
      <c r="E615" s="56" t="str">
        <f t="shared" si="9"/>
        <v>847.8470530.1.492200.000000.847020.300180</v>
      </c>
      <c r="F615" s="56" t="s">
        <v>336</v>
      </c>
      <c r="G615" s="56">
        <v>847020</v>
      </c>
      <c r="H615" s="56" t="s">
        <v>863</v>
      </c>
      <c r="I615" s="56">
        <v>300180</v>
      </c>
      <c r="J615" s="56" t="s">
        <v>3443</v>
      </c>
      <c r="K615" s="56">
        <v>1</v>
      </c>
      <c r="L615" s="56">
        <v>10000</v>
      </c>
      <c r="M615" s="56"/>
    </row>
    <row r="616" spans="1:13" x14ac:dyDescent="0.35">
      <c r="A616" s="56">
        <v>8470530</v>
      </c>
      <c r="B616" s="56" t="s">
        <v>325</v>
      </c>
      <c r="C616" s="56">
        <v>492200</v>
      </c>
      <c r="D616" s="56" t="s">
        <v>874</v>
      </c>
      <c r="E616" s="56" t="str">
        <f t="shared" si="9"/>
        <v>847.8470530.1.492200.000000.847020.300180</v>
      </c>
      <c r="F616" s="56" t="s">
        <v>336</v>
      </c>
      <c r="G616" s="56">
        <v>847020</v>
      </c>
      <c r="H616" s="56" t="s">
        <v>863</v>
      </c>
      <c r="I616" s="56">
        <v>300180</v>
      </c>
      <c r="J616" s="56" t="s">
        <v>3444</v>
      </c>
      <c r="K616" s="56">
        <v>1</v>
      </c>
      <c r="L616" s="56">
        <v>12000</v>
      </c>
      <c r="M616" s="56"/>
    </row>
    <row r="617" spans="1:13" x14ac:dyDescent="0.35">
      <c r="A617" s="56">
        <v>8470530</v>
      </c>
      <c r="B617" s="56" t="s">
        <v>325</v>
      </c>
      <c r="C617" s="56">
        <v>492200</v>
      </c>
      <c r="D617" s="56" t="s">
        <v>874</v>
      </c>
      <c r="E617" s="56" t="str">
        <f t="shared" si="9"/>
        <v>847.8470530.1.492200.000000.847020.300180</v>
      </c>
      <c r="F617" s="56" t="s">
        <v>336</v>
      </c>
      <c r="G617" s="56">
        <v>847020</v>
      </c>
      <c r="H617" s="56" t="s">
        <v>863</v>
      </c>
      <c r="I617" s="56">
        <v>300180</v>
      </c>
      <c r="J617" s="56" t="s">
        <v>3445</v>
      </c>
      <c r="K617" s="56">
        <v>1</v>
      </c>
      <c r="L617" s="56">
        <v>690000</v>
      </c>
      <c r="M617" s="56"/>
    </row>
    <row r="618" spans="1:13" x14ac:dyDescent="0.35">
      <c r="A618" s="56">
        <v>8470530</v>
      </c>
      <c r="B618" s="56" t="s">
        <v>325</v>
      </c>
      <c r="C618" s="56">
        <v>492200</v>
      </c>
      <c r="D618" s="56" t="s">
        <v>874</v>
      </c>
      <c r="E618" s="56" t="str">
        <f t="shared" si="9"/>
        <v>847.8470530.1.492200.000000.847020.300180</v>
      </c>
      <c r="F618" s="56" t="s">
        <v>336</v>
      </c>
      <c r="G618" s="56">
        <v>847020</v>
      </c>
      <c r="H618" s="56" t="s">
        <v>863</v>
      </c>
      <c r="I618" s="56">
        <v>300180</v>
      </c>
      <c r="J618" s="56" t="s">
        <v>3446</v>
      </c>
      <c r="K618" s="56">
        <v>1</v>
      </c>
      <c r="L618" s="56">
        <v>275000</v>
      </c>
      <c r="M618" s="56"/>
    </row>
    <row r="619" spans="1:13" x14ac:dyDescent="0.35">
      <c r="A619" s="56">
        <v>8470530</v>
      </c>
      <c r="B619" s="56" t="s">
        <v>325</v>
      </c>
      <c r="C619" s="56">
        <v>492200</v>
      </c>
      <c r="D619" s="56" t="s">
        <v>874</v>
      </c>
      <c r="E619" s="56" t="str">
        <f t="shared" si="9"/>
        <v>847.8470530.1.492200.000000.847020.300180</v>
      </c>
      <c r="F619" s="56" t="s">
        <v>336</v>
      </c>
      <c r="G619" s="56">
        <v>847020</v>
      </c>
      <c r="H619" s="56" t="s">
        <v>863</v>
      </c>
      <c r="I619" s="56">
        <v>300180</v>
      </c>
      <c r="J619" s="56" t="s">
        <v>3447</v>
      </c>
      <c r="K619" s="56">
        <v>1</v>
      </c>
      <c r="L619" s="56">
        <v>15000</v>
      </c>
      <c r="M619" s="56"/>
    </row>
    <row r="620" spans="1:13" x14ac:dyDescent="0.35">
      <c r="A620" s="56">
        <v>8470530</v>
      </c>
      <c r="B620" s="56" t="s">
        <v>325</v>
      </c>
      <c r="C620" s="56">
        <v>492200</v>
      </c>
      <c r="D620" s="56" t="s">
        <v>874</v>
      </c>
      <c r="E620" s="56" t="str">
        <f t="shared" si="9"/>
        <v>847.8470530.1.492200.000000.847020.300180</v>
      </c>
      <c r="F620" s="56" t="s">
        <v>336</v>
      </c>
      <c r="G620" s="56">
        <v>847020</v>
      </c>
      <c r="H620" s="56" t="s">
        <v>863</v>
      </c>
      <c r="I620" s="56">
        <v>300180</v>
      </c>
      <c r="J620" s="56" t="s">
        <v>3448</v>
      </c>
      <c r="K620" s="56">
        <v>1</v>
      </c>
      <c r="L620" s="56">
        <v>10000</v>
      </c>
      <c r="M620" s="56"/>
    </row>
    <row r="621" spans="1:13" x14ac:dyDescent="0.35">
      <c r="A621" s="56">
        <v>8470530</v>
      </c>
      <c r="B621" s="56" t="s">
        <v>325</v>
      </c>
      <c r="C621" s="56">
        <v>492200</v>
      </c>
      <c r="D621" s="56" t="s">
        <v>874</v>
      </c>
      <c r="E621" s="56" t="str">
        <f t="shared" si="9"/>
        <v>847.8470530.1.492200.000000.847020.300180</v>
      </c>
      <c r="F621" s="56" t="s">
        <v>336</v>
      </c>
      <c r="G621" s="56">
        <v>847020</v>
      </c>
      <c r="H621" s="56" t="s">
        <v>863</v>
      </c>
      <c r="I621" s="56">
        <v>300180</v>
      </c>
      <c r="J621" s="56" t="s">
        <v>3449</v>
      </c>
      <c r="K621" s="56">
        <v>1</v>
      </c>
      <c r="L621" s="56">
        <v>6000</v>
      </c>
      <c r="M621" s="56"/>
    </row>
    <row r="622" spans="1:13" x14ac:dyDescent="0.35">
      <c r="A622" s="56">
        <v>8470530</v>
      </c>
      <c r="B622" s="56" t="s">
        <v>325</v>
      </c>
      <c r="C622" s="56">
        <v>492200</v>
      </c>
      <c r="D622" s="56" t="s">
        <v>874</v>
      </c>
      <c r="E622" s="56" t="str">
        <f t="shared" si="9"/>
        <v>847.8470530.1.492200.000000.847020.300180</v>
      </c>
      <c r="F622" s="56" t="s">
        <v>336</v>
      </c>
      <c r="G622" s="56">
        <v>847020</v>
      </c>
      <c r="H622" s="56" t="s">
        <v>863</v>
      </c>
      <c r="I622" s="56">
        <v>300180</v>
      </c>
      <c r="J622" s="56" t="s">
        <v>3450</v>
      </c>
      <c r="K622" s="56">
        <v>1</v>
      </c>
      <c r="L622" s="56">
        <v>110000</v>
      </c>
      <c r="M622" s="56"/>
    </row>
    <row r="623" spans="1:13" x14ac:dyDescent="0.35">
      <c r="A623" s="56">
        <v>8470530</v>
      </c>
      <c r="B623" s="56" t="s">
        <v>325</v>
      </c>
      <c r="C623" s="56">
        <v>492200</v>
      </c>
      <c r="D623" s="56" t="s">
        <v>874</v>
      </c>
      <c r="E623" s="56" t="str">
        <f t="shared" si="9"/>
        <v>847.8470530.1.492200.000000.847020.300180</v>
      </c>
      <c r="F623" s="56" t="s">
        <v>336</v>
      </c>
      <c r="G623" s="56">
        <v>847020</v>
      </c>
      <c r="H623" s="56" t="s">
        <v>863</v>
      </c>
      <c r="I623" s="56">
        <v>300180</v>
      </c>
      <c r="J623" s="56" t="s">
        <v>3451</v>
      </c>
      <c r="K623" s="56">
        <v>1</v>
      </c>
      <c r="L623" s="56">
        <v>100000</v>
      </c>
      <c r="M623" s="56"/>
    </row>
    <row r="624" spans="1:13" x14ac:dyDescent="0.35">
      <c r="A624" s="56">
        <v>8470530</v>
      </c>
      <c r="B624" s="56" t="s">
        <v>325</v>
      </c>
      <c r="C624" s="56">
        <v>492200</v>
      </c>
      <c r="D624" s="56" t="s">
        <v>874</v>
      </c>
      <c r="E624" s="56" t="str">
        <f t="shared" si="9"/>
        <v>847.8470530.1.492200.000000.847020.300180</v>
      </c>
      <c r="F624" s="56" t="s">
        <v>336</v>
      </c>
      <c r="G624" s="56">
        <v>847020</v>
      </c>
      <c r="H624" s="56" t="s">
        <v>863</v>
      </c>
      <c r="I624" s="56">
        <v>300180</v>
      </c>
      <c r="J624" s="56" t="s">
        <v>3452</v>
      </c>
      <c r="K624" s="56">
        <v>1</v>
      </c>
      <c r="L624" s="56">
        <v>5000</v>
      </c>
      <c r="M624" s="56"/>
    </row>
    <row r="625" spans="1:13" x14ac:dyDescent="0.35">
      <c r="A625" s="56">
        <v>8470530</v>
      </c>
      <c r="B625" s="56" t="s">
        <v>325</v>
      </c>
      <c r="C625" s="56">
        <v>492200</v>
      </c>
      <c r="D625" s="56" t="s">
        <v>874</v>
      </c>
      <c r="E625" s="56" t="str">
        <f t="shared" si="9"/>
        <v>847.8470530.1.492200.000000.847020.300180</v>
      </c>
      <c r="F625" s="56" t="s">
        <v>336</v>
      </c>
      <c r="G625" s="56">
        <v>847020</v>
      </c>
      <c r="H625" s="56" t="s">
        <v>863</v>
      </c>
      <c r="I625" s="56">
        <v>300180</v>
      </c>
      <c r="J625" s="56" t="s">
        <v>3453</v>
      </c>
      <c r="K625" s="56">
        <v>1</v>
      </c>
      <c r="L625" s="56">
        <v>100000</v>
      </c>
      <c r="M625" s="56"/>
    </row>
    <row r="626" spans="1:13" x14ac:dyDescent="0.35">
      <c r="A626" s="56">
        <v>8470530</v>
      </c>
      <c r="B626" s="56" t="s">
        <v>325</v>
      </c>
      <c r="C626" s="56">
        <v>492200</v>
      </c>
      <c r="D626" s="56" t="s">
        <v>874</v>
      </c>
      <c r="E626" s="56" t="str">
        <f t="shared" si="9"/>
        <v>847.8470530.1.492200.000000.847020.300180</v>
      </c>
      <c r="F626" s="56" t="s">
        <v>336</v>
      </c>
      <c r="G626" s="56">
        <v>847020</v>
      </c>
      <c r="H626" s="56" t="s">
        <v>863</v>
      </c>
      <c r="I626" s="56">
        <v>300180</v>
      </c>
      <c r="J626" s="56" t="s">
        <v>3454</v>
      </c>
      <c r="K626" s="56">
        <v>1</v>
      </c>
      <c r="L626" s="56">
        <v>80000</v>
      </c>
      <c r="M626" s="56"/>
    </row>
    <row r="627" spans="1:13" x14ac:dyDescent="0.35">
      <c r="A627" s="56">
        <v>8470530</v>
      </c>
      <c r="B627" s="56" t="s">
        <v>325</v>
      </c>
      <c r="C627" s="56">
        <v>492200</v>
      </c>
      <c r="D627" s="56" t="s">
        <v>874</v>
      </c>
      <c r="E627" s="56" t="str">
        <f t="shared" si="9"/>
        <v>847.8470530.1.492200.000000.847020.300180</v>
      </c>
      <c r="F627" s="56" t="s">
        <v>336</v>
      </c>
      <c r="G627" s="56">
        <v>847020</v>
      </c>
      <c r="H627" s="56" t="s">
        <v>863</v>
      </c>
      <c r="I627" s="56">
        <v>300180</v>
      </c>
      <c r="J627" s="56" t="s">
        <v>3455</v>
      </c>
      <c r="K627" s="56">
        <v>1</v>
      </c>
      <c r="L627" s="56">
        <v>13000</v>
      </c>
      <c r="M627" s="56"/>
    </row>
    <row r="628" spans="1:13" x14ac:dyDescent="0.35">
      <c r="A628" s="56">
        <v>8470530</v>
      </c>
      <c r="B628" s="56" t="s">
        <v>325</v>
      </c>
      <c r="C628" s="56">
        <v>492200</v>
      </c>
      <c r="D628" s="56" t="s">
        <v>874</v>
      </c>
      <c r="E628" s="56" t="str">
        <f t="shared" si="9"/>
        <v>847.8470530.1.492200.000000.847020.300180</v>
      </c>
      <c r="F628" s="56" t="s">
        <v>336</v>
      </c>
      <c r="G628" s="56">
        <v>847020</v>
      </c>
      <c r="H628" s="56" t="s">
        <v>863</v>
      </c>
      <c r="I628" s="56">
        <v>300180</v>
      </c>
      <c r="J628" s="56" t="s">
        <v>3456</v>
      </c>
      <c r="K628" s="56">
        <v>1</v>
      </c>
      <c r="L628" s="56">
        <v>80000</v>
      </c>
      <c r="M628" s="56"/>
    </row>
    <row r="629" spans="1:13" x14ac:dyDescent="0.35">
      <c r="A629" s="56">
        <v>8470530</v>
      </c>
      <c r="B629" s="56" t="s">
        <v>325</v>
      </c>
      <c r="C629" s="56">
        <v>492200</v>
      </c>
      <c r="D629" s="56" t="s">
        <v>874</v>
      </c>
      <c r="E629" s="56" t="str">
        <f t="shared" si="9"/>
        <v>847.8470530.1.492200.000000.847020.300180</v>
      </c>
      <c r="F629" s="56" t="s">
        <v>336</v>
      </c>
      <c r="G629" s="56">
        <v>847020</v>
      </c>
      <c r="H629" s="56" t="s">
        <v>863</v>
      </c>
      <c r="I629" s="56">
        <v>300180</v>
      </c>
      <c r="J629" s="56" t="s">
        <v>3457</v>
      </c>
      <c r="K629" s="56">
        <v>1</v>
      </c>
      <c r="L629" s="56">
        <v>13000</v>
      </c>
      <c r="M629" s="56"/>
    </row>
    <row r="630" spans="1:13" x14ac:dyDescent="0.35">
      <c r="A630" s="56">
        <v>8470530</v>
      </c>
      <c r="B630" s="56" t="s">
        <v>325</v>
      </c>
      <c r="C630" s="56">
        <v>492200</v>
      </c>
      <c r="D630" s="56" t="s">
        <v>874</v>
      </c>
      <c r="E630" s="56" t="str">
        <f t="shared" si="9"/>
        <v>847.8470530.1.492200.000000.847020.300180</v>
      </c>
      <c r="F630" s="56" t="s">
        <v>336</v>
      </c>
      <c r="G630" s="56">
        <v>847020</v>
      </c>
      <c r="H630" s="56" t="s">
        <v>863</v>
      </c>
      <c r="I630" s="56">
        <v>300180</v>
      </c>
      <c r="J630" s="56" t="s">
        <v>3458</v>
      </c>
      <c r="K630" s="56">
        <v>1</v>
      </c>
      <c r="L630" s="56">
        <v>80000</v>
      </c>
      <c r="M630" s="56"/>
    </row>
    <row r="631" spans="1:13" x14ac:dyDescent="0.35">
      <c r="A631" s="56">
        <v>8470530</v>
      </c>
      <c r="B631" s="56" t="s">
        <v>325</v>
      </c>
      <c r="C631" s="56">
        <v>492200</v>
      </c>
      <c r="D631" s="56" t="s">
        <v>874</v>
      </c>
      <c r="E631" s="56" t="str">
        <f t="shared" si="9"/>
        <v>847.8470530.1.492200.000000.847020.300180</v>
      </c>
      <c r="F631" s="56" t="s">
        <v>336</v>
      </c>
      <c r="G631" s="56">
        <v>847020</v>
      </c>
      <c r="H631" s="56" t="s">
        <v>863</v>
      </c>
      <c r="I631" s="56">
        <v>300180</v>
      </c>
      <c r="J631" s="56" t="s">
        <v>3459</v>
      </c>
      <c r="K631" s="56">
        <v>1</v>
      </c>
      <c r="L631" s="56">
        <v>13000</v>
      </c>
      <c r="M631" s="56"/>
    </row>
    <row r="632" spans="1:13" x14ac:dyDescent="0.35">
      <c r="A632" s="56">
        <v>8470530</v>
      </c>
      <c r="B632" s="56" t="s">
        <v>325</v>
      </c>
      <c r="C632" s="56">
        <v>492200</v>
      </c>
      <c r="D632" s="56" t="s">
        <v>874</v>
      </c>
      <c r="E632" s="56" t="str">
        <f t="shared" si="9"/>
        <v>847.8470530.1.492200.000000.847020.300180</v>
      </c>
      <c r="F632" s="56" t="s">
        <v>336</v>
      </c>
      <c r="G632" s="56">
        <v>847020</v>
      </c>
      <c r="H632" s="56" t="s">
        <v>863</v>
      </c>
      <c r="I632" s="56">
        <v>300180</v>
      </c>
      <c r="J632" s="56" t="s">
        <v>3460</v>
      </c>
      <c r="K632" s="56">
        <v>1</v>
      </c>
      <c r="L632" s="56">
        <v>17000</v>
      </c>
      <c r="M632" s="56"/>
    </row>
    <row r="633" spans="1:13" x14ac:dyDescent="0.35">
      <c r="A633" s="56">
        <v>8470530</v>
      </c>
      <c r="B633" s="56" t="s">
        <v>325</v>
      </c>
      <c r="C633" s="56">
        <v>492200</v>
      </c>
      <c r="D633" s="56" t="s">
        <v>874</v>
      </c>
      <c r="E633" s="56" t="str">
        <f t="shared" si="9"/>
        <v>847.8470530.1.492200.000000.847020.300180</v>
      </c>
      <c r="F633" s="56" t="s">
        <v>336</v>
      </c>
      <c r="G633" s="56">
        <v>847020</v>
      </c>
      <c r="H633" s="56" t="s">
        <v>863</v>
      </c>
      <c r="I633" s="56">
        <v>300180</v>
      </c>
      <c r="J633" s="56" t="s">
        <v>3461</v>
      </c>
      <c r="K633" s="56">
        <v>1</v>
      </c>
      <c r="L633" s="56">
        <v>10000</v>
      </c>
      <c r="M633" s="56"/>
    </row>
    <row r="634" spans="1:13" x14ac:dyDescent="0.35">
      <c r="A634" s="56">
        <v>8470530</v>
      </c>
      <c r="B634" s="56" t="s">
        <v>325</v>
      </c>
      <c r="C634" s="56">
        <v>492200</v>
      </c>
      <c r="D634" s="56" t="s">
        <v>874</v>
      </c>
      <c r="E634" s="56" t="str">
        <f t="shared" si="9"/>
        <v>847.8470530.1.492200.000000.847020.300180</v>
      </c>
      <c r="F634" s="56" t="s">
        <v>336</v>
      </c>
      <c r="G634" s="56">
        <v>847020</v>
      </c>
      <c r="H634" s="56" t="s">
        <v>863</v>
      </c>
      <c r="I634" s="56">
        <v>300180</v>
      </c>
      <c r="J634" s="56" t="s">
        <v>3462</v>
      </c>
      <c r="K634" s="56">
        <v>1</v>
      </c>
      <c r="L634" s="56">
        <v>80000</v>
      </c>
      <c r="M634" s="56"/>
    </row>
    <row r="635" spans="1:13" x14ac:dyDescent="0.35">
      <c r="A635" s="56">
        <v>8470530</v>
      </c>
      <c r="B635" s="56" t="s">
        <v>325</v>
      </c>
      <c r="C635" s="56">
        <v>492200</v>
      </c>
      <c r="D635" s="56" t="s">
        <v>874</v>
      </c>
      <c r="E635" s="56" t="str">
        <f t="shared" si="9"/>
        <v>847.8470530.1.492200.000000.847020.300180</v>
      </c>
      <c r="F635" s="56" t="s">
        <v>336</v>
      </c>
      <c r="G635" s="56">
        <v>847020</v>
      </c>
      <c r="H635" s="56" t="s">
        <v>863</v>
      </c>
      <c r="I635" s="56">
        <v>300180</v>
      </c>
      <c r="J635" s="56" t="s">
        <v>3463</v>
      </c>
      <c r="K635" s="56">
        <v>1</v>
      </c>
      <c r="L635" s="56">
        <v>13000</v>
      </c>
      <c r="M635" s="56"/>
    </row>
    <row r="636" spans="1:13" x14ac:dyDescent="0.35">
      <c r="A636" s="56">
        <v>8470530</v>
      </c>
      <c r="B636" s="56" t="s">
        <v>325</v>
      </c>
      <c r="C636" s="56">
        <v>492200</v>
      </c>
      <c r="D636" s="56" t="s">
        <v>874</v>
      </c>
      <c r="E636" s="56" t="str">
        <f t="shared" si="9"/>
        <v>847.8470530.1.492200.000000.847020.300180</v>
      </c>
      <c r="F636" s="56" t="s">
        <v>336</v>
      </c>
      <c r="G636" s="56">
        <v>847020</v>
      </c>
      <c r="H636" s="56" t="s">
        <v>863</v>
      </c>
      <c r="I636" s="56">
        <v>300180</v>
      </c>
      <c r="J636" s="56" t="s">
        <v>3464</v>
      </c>
      <c r="K636" s="56">
        <v>1</v>
      </c>
      <c r="L636" s="56">
        <v>150000</v>
      </c>
      <c r="M636" s="56"/>
    </row>
    <row r="637" spans="1:13" x14ac:dyDescent="0.35">
      <c r="A637" s="56">
        <v>8470530</v>
      </c>
      <c r="B637" s="56" t="s">
        <v>325</v>
      </c>
      <c r="C637" s="56">
        <v>492200</v>
      </c>
      <c r="D637" s="56" t="s">
        <v>874</v>
      </c>
      <c r="E637" s="56" t="str">
        <f t="shared" si="9"/>
        <v>847.8470530.1.492200.000000.847020.300180</v>
      </c>
      <c r="F637" s="56" t="s">
        <v>336</v>
      </c>
      <c r="G637" s="56">
        <v>847020</v>
      </c>
      <c r="H637" s="56" t="s">
        <v>863</v>
      </c>
      <c r="I637" s="56">
        <v>300180</v>
      </c>
      <c r="J637" s="56" t="s">
        <v>3465</v>
      </c>
      <c r="K637" s="56">
        <v>1</v>
      </c>
      <c r="L637" s="56">
        <v>22000</v>
      </c>
      <c r="M637" s="56"/>
    </row>
    <row r="638" spans="1:13" x14ac:dyDescent="0.35">
      <c r="A638" s="56">
        <v>8470530</v>
      </c>
      <c r="B638" s="56" t="s">
        <v>325</v>
      </c>
      <c r="C638" s="56">
        <v>492200</v>
      </c>
      <c r="D638" s="56" t="s">
        <v>874</v>
      </c>
      <c r="E638" s="56" t="str">
        <f t="shared" si="9"/>
        <v>847.8470530.1.492200.000000.847020.300180</v>
      </c>
      <c r="F638" s="56" t="s">
        <v>336</v>
      </c>
      <c r="G638" s="56">
        <v>847020</v>
      </c>
      <c r="H638" s="56" t="s">
        <v>863</v>
      </c>
      <c r="I638" s="56">
        <v>300180</v>
      </c>
      <c r="J638" s="56" t="s">
        <v>3466</v>
      </c>
      <c r="K638" s="56">
        <v>1</v>
      </c>
      <c r="L638" s="56">
        <v>15000</v>
      </c>
      <c r="M638" s="56"/>
    </row>
    <row r="639" spans="1:13" x14ac:dyDescent="0.35">
      <c r="A639" s="56">
        <v>8470530</v>
      </c>
      <c r="B639" s="56" t="s">
        <v>325</v>
      </c>
      <c r="C639" s="56">
        <v>492200</v>
      </c>
      <c r="D639" s="56" t="s">
        <v>874</v>
      </c>
      <c r="E639" s="56" t="str">
        <f t="shared" si="9"/>
        <v>847.8470530.1.492200.000000.847020.300180</v>
      </c>
      <c r="F639" s="56" t="s">
        <v>336</v>
      </c>
      <c r="G639" s="56">
        <v>847020</v>
      </c>
      <c r="H639" s="56" t="s">
        <v>863</v>
      </c>
      <c r="I639" s="56">
        <v>300180</v>
      </c>
      <c r="J639" s="56" t="s">
        <v>3467</v>
      </c>
      <c r="K639" s="56">
        <v>1</v>
      </c>
      <c r="L639" s="56">
        <v>12000</v>
      </c>
      <c r="M639" s="56"/>
    </row>
    <row r="640" spans="1:13" x14ac:dyDescent="0.35">
      <c r="A640" s="56">
        <v>8470530</v>
      </c>
      <c r="B640" s="56" t="s">
        <v>325</v>
      </c>
      <c r="C640" s="56">
        <v>492200</v>
      </c>
      <c r="D640" s="56" t="s">
        <v>874</v>
      </c>
      <c r="E640" s="56" t="str">
        <f t="shared" si="9"/>
        <v>847.8470530.1.492200.000000.847020.300180</v>
      </c>
      <c r="F640" s="56" t="s">
        <v>336</v>
      </c>
      <c r="G640" s="56">
        <v>847020</v>
      </c>
      <c r="H640" s="56" t="s">
        <v>863</v>
      </c>
      <c r="I640" s="56">
        <v>300180</v>
      </c>
      <c r="J640" s="56" t="s">
        <v>3468</v>
      </c>
      <c r="K640" s="56">
        <v>1</v>
      </c>
      <c r="L640" s="56">
        <v>227900</v>
      </c>
      <c r="M640" s="56"/>
    </row>
    <row r="641" spans="1:13" x14ac:dyDescent="0.35">
      <c r="A641" s="56">
        <v>8470530</v>
      </c>
      <c r="B641" s="56" t="s">
        <v>325</v>
      </c>
      <c r="C641" s="56">
        <v>492200</v>
      </c>
      <c r="D641" s="56" t="s">
        <v>874</v>
      </c>
      <c r="E641" s="56" t="str">
        <f t="shared" si="9"/>
        <v>847.8470530.1.492200.000000.847020.300180</v>
      </c>
      <c r="F641" s="56" t="s">
        <v>336</v>
      </c>
      <c r="G641" s="56">
        <v>847020</v>
      </c>
      <c r="H641" s="56" t="s">
        <v>863</v>
      </c>
      <c r="I641" s="56">
        <v>300180</v>
      </c>
      <c r="J641" s="56" t="s">
        <v>3469</v>
      </c>
      <c r="K641" s="56">
        <v>1</v>
      </c>
      <c r="L641" s="56">
        <v>120000</v>
      </c>
      <c r="M641" s="56"/>
    </row>
    <row r="642" spans="1:13" x14ac:dyDescent="0.35">
      <c r="A642" s="56">
        <v>8470530</v>
      </c>
      <c r="B642" s="56" t="s">
        <v>325</v>
      </c>
      <c r="C642" s="56">
        <v>492200</v>
      </c>
      <c r="D642" s="56" t="s">
        <v>874</v>
      </c>
      <c r="E642" s="56" t="str">
        <f t="shared" ref="E642:E705" si="10">CONCATENATE(847,".",A642,".",1,".",C642,".","000000",".",G642,".",I642)</f>
        <v>847.8470530.1.492200.000000.847020.300180</v>
      </c>
      <c r="F642" s="56" t="s">
        <v>336</v>
      </c>
      <c r="G642" s="56">
        <v>847020</v>
      </c>
      <c r="H642" s="56" t="s">
        <v>863</v>
      </c>
      <c r="I642" s="56">
        <v>300180</v>
      </c>
      <c r="J642" s="56" t="s">
        <v>3470</v>
      </c>
      <c r="K642" s="56">
        <v>1</v>
      </c>
      <c r="L642" s="56">
        <v>62100</v>
      </c>
      <c r="M642" s="56"/>
    </row>
    <row r="643" spans="1:13" x14ac:dyDescent="0.35">
      <c r="A643" s="56">
        <v>8470530</v>
      </c>
      <c r="B643" s="56" t="s">
        <v>325</v>
      </c>
      <c r="C643" s="56">
        <v>492200</v>
      </c>
      <c r="D643" s="56" t="s">
        <v>874</v>
      </c>
      <c r="E643" s="56" t="str">
        <f t="shared" si="10"/>
        <v>847.8470530.1.492200.000000.847020.300180</v>
      </c>
      <c r="F643" s="56" t="s">
        <v>336</v>
      </c>
      <c r="G643" s="56">
        <v>847020</v>
      </c>
      <c r="H643" s="56" t="s">
        <v>863</v>
      </c>
      <c r="I643" s="56">
        <v>300180</v>
      </c>
      <c r="J643" s="56" t="s">
        <v>3471</v>
      </c>
      <c r="K643" s="56">
        <v>1</v>
      </c>
      <c r="L643" s="56">
        <v>550000</v>
      </c>
      <c r="M643" s="56"/>
    </row>
    <row r="644" spans="1:13" x14ac:dyDescent="0.35">
      <c r="A644" s="56">
        <v>8470530</v>
      </c>
      <c r="B644" s="56" t="s">
        <v>325</v>
      </c>
      <c r="C644" s="56">
        <v>492200</v>
      </c>
      <c r="D644" s="56" t="s">
        <v>874</v>
      </c>
      <c r="E644" s="56" t="str">
        <f t="shared" si="10"/>
        <v>847.8470530.1.492200.000000.847020.300180</v>
      </c>
      <c r="F644" s="56" t="s">
        <v>336</v>
      </c>
      <c r="G644" s="56">
        <v>847020</v>
      </c>
      <c r="H644" s="56" t="s">
        <v>863</v>
      </c>
      <c r="I644" s="56">
        <v>300180</v>
      </c>
      <c r="J644" s="56" t="s">
        <v>3472</v>
      </c>
      <c r="K644" s="56">
        <v>1</v>
      </c>
      <c r="L644" s="56">
        <v>1908500</v>
      </c>
      <c r="M644" s="56"/>
    </row>
    <row r="645" spans="1:13" x14ac:dyDescent="0.35">
      <c r="A645" s="56">
        <v>8470530</v>
      </c>
      <c r="B645" s="56" t="s">
        <v>325</v>
      </c>
      <c r="C645" s="56">
        <v>492200</v>
      </c>
      <c r="D645" s="56" t="s">
        <v>874</v>
      </c>
      <c r="E645" s="56" t="str">
        <f t="shared" si="10"/>
        <v>847.8470530.1.492200.000000.847020.300180</v>
      </c>
      <c r="F645" s="56" t="s">
        <v>336</v>
      </c>
      <c r="G645" s="56">
        <v>847020</v>
      </c>
      <c r="H645" s="56" t="s">
        <v>863</v>
      </c>
      <c r="I645" s="56">
        <v>300180</v>
      </c>
      <c r="J645" s="56" t="s">
        <v>3473</v>
      </c>
      <c r="K645" s="56">
        <v>1</v>
      </c>
      <c r="L645" s="56">
        <v>2345000</v>
      </c>
      <c r="M645" s="56"/>
    </row>
    <row r="646" spans="1:13" x14ac:dyDescent="0.35">
      <c r="A646" s="56">
        <v>8470530</v>
      </c>
      <c r="B646" s="56" t="s">
        <v>325</v>
      </c>
      <c r="C646" s="56">
        <v>492200</v>
      </c>
      <c r="D646" s="56" t="s">
        <v>874</v>
      </c>
      <c r="E646" s="56" t="str">
        <f t="shared" si="10"/>
        <v>847.8470530.1.492200.000000.847020.300180</v>
      </c>
      <c r="F646" s="56" t="s">
        <v>336</v>
      </c>
      <c r="G646" s="56">
        <v>847020</v>
      </c>
      <c r="H646" s="56" t="s">
        <v>863</v>
      </c>
      <c r="I646" s="56">
        <v>300180</v>
      </c>
      <c r="J646" s="56" t="s">
        <v>3474</v>
      </c>
      <c r="K646" s="56">
        <v>1</v>
      </c>
      <c r="L646" s="56">
        <v>1307691</v>
      </c>
      <c r="M646" s="56"/>
    </row>
    <row r="647" spans="1:13" x14ac:dyDescent="0.35">
      <c r="A647" s="56">
        <v>8470530</v>
      </c>
      <c r="B647" s="56" t="s">
        <v>325</v>
      </c>
      <c r="C647" s="56">
        <v>492200</v>
      </c>
      <c r="D647" s="56" t="s">
        <v>874</v>
      </c>
      <c r="E647" s="56" t="str">
        <f t="shared" si="10"/>
        <v>847.8470530.1.492200.000000.847020.300180</v>
      </c>
      <c r="F647" s="56" t="s">
        <v>336</v>
      </c>
      <c r="G647" s="56">
        <v>847020</v>
      </c>
      <c r="H647" s="56" t="s">
        <v>863</v>
      </c>
      <c r="I647" s="56">
        <v>300180</v>
      </c>
      <c r="J647" s="56" t="s">
        <v>3475</v>
      </c>
      <c r="K647" s="56">
        <v>1</v>
      </c>
      <c r="L647" s="56">
        <v>248430</v>
      </c>
      <c r="M647" s="56"/>
    </row>
    <row r="648" spans="1:13" x14ac:dyDescent="0.35">
      <c r="A648" s="56">
        <v>8470530</v>
      </c>
      <c r="B648" s="56" t="s">
        <v>325</v>
      </c>
      <c r="C648" s="56">
        <v>492200</v>
      </c>
      <c r="D648" s="56" t="s">
        <v>874</v>
      </c>
      <c r="E648" s="56" t="str">
        <f t="shared" si="10"/>
        <v>847.8470530.1.492200.000000.847020.300180</v>
      </c>
      <c r="F648" s="56" t="s">
        <v>336</v>
      </c>
      <c r="G648" s="56">
        <v>847020</v>
      </c>
      <c r="H648" s="56" t="s">
        <v>863</v>
      </c>
      <c r="I648" s="56">
        <v>300180</v>
      </c>
      <c r="J648" s="56" t="s">
        <v>3476</v>
      </c>
      <c r="K648" s="56">
        <v>1</v>
      </c>
      <c r="L648" s="56">
        <v>200000</v>
      </c>
      <c r="M648" s="56"/>
    </row>
    <row r="649" spans="1:13" x14ac:dyDescent="0.35">
      <c r="A649" s="56">
        <v>8470530</v>
      </c>
      <c r="B649" s="56" t="s">
        <v>325</v>
      </c>
      <c r="C649" s="56">
        <v>492200</v>
      </c>
      <c r="D649" s="56" t="s">
        <v>874</v>
      </c>
      <c r="E649" s="56" t="str">
        <f t="shared" si="10"/>
        <v>847.8470530.1.492200.000000.847020.300180</v>
      </c>
      <c r="F649" s="56" t="s">
        <v>336</v>
      </c>
      <c r="G649" s="56">
        <v>847020</v>
      </c>
      <c r="H649" s="56" t="s">
        <v>863</v>
      </c>
      <c r="I649" s="56">
        <v>300180</v>
      </c>
      <c r="J649" s="56" t="s">
        <v>3477</v>
      </c>
      <c r="K649" s="56">
        <v>1</v>
      </c>
      <c r="L649" s="56">
        <v>1049220</v>
      </c>
      <c r="M649" s="56"/>
    </row>
    <row r="650" spans="1:13" x14ac:dyDescent="0.35">
      <c r="A650" s="56">
        <v>8470530</v>
      </c>
      <c r="B650" s="56" t="s">
        <v>325</v>
      </c>
      <c r="C650" s="56">
        <v>492200</v>
      </c>
      <c r="D650" s="56" t="s">
        <v>874</v>
      </c>
      <c r="E650" s="56" t="str">
        <f t="shared" si="10"/>
        <v>847.8470530.1.492200.000000.847020.300180</v>
      </c>
      <c r="F650" s="56" t="s">
        <v>336</v>
      </c>
      <c r="G650" s="56">
        <v>847020</v>
      </c>
      <c r="H650" s="56" t="s">
        <v>863</v>
      </c>
      <c r="I650" s="56">
        <v>300180</v>
      </c>
      <c r="J650" s="56" t="s">
        <v>3478</v>
      </c>
      <c r="K650" s="56">
        <v>1</v>
      </c>
      <c r="L650" s="56">
        <v>40000</v>
      </c>
      <c r="M650" s="56"/>
    </row>
    <row r="651" spans="1:13" x14ac:dyDescent="0.35">
      <c r="A651" s="56">
        <v>8470530</v>
      </c>
      <c r="B651" s="56" t="s">
        <v>325</v>
      </c>
      <c r="C651" s="56">
        <v>492200</v>
      </c>
      <c r="D651" s="56" t="s">
        <v>874</v>
      </c>
      <c r="E651" s="56" t="str">
        <f t="shared" si="10"/>
        <v>847.8470530.1.492200.000000.847020.300180</v>
      </c>
      <c r="F651" s="56" t="s">
        <v>336</v>
      </c>
      <c r="G651" s="56">
        <v>847020</v>
      </c>
      <c r="H651" s="56" t="s">
        <v>863</v>
      </c>
      <c r="I651" s="56">
        <v>300180</v>
      </c>
      <c r="J651" s="56" t="s">
        <v>3479</v>
      </c>
      <c r="K651" s="56">
        <v>1</v>
      </c>
      <c r="L651" s="56">
        <v>350000</v>
      </c>
      <c r="M651" s="56"/>
    </row>
    <row r="652" spans="1:13" x14ac:dyDescent="0.35">
      <c r="A652" s="56">
        <v>8470530</v>
      </c>
      <c r="B652" s="56" t="s">
        <v>325</v>
      </c>
      <c r="C652" s="56">
        <v>492200</v>
      </c>
      <c r="D652" s="56" t="s">
        <v>874</v>
      </c>
      <c r="E652" s="56" t="str">
        <f t="shared" si="10"/>
        <v>847.8470530.1.492200.000000.847020.300180</v>
      </c>
      <c r="F652" s="56" t="s">
        <v>336</v>
      </c>
      <c r="G652" s="56">
        <v>847020</v>
      </c>
      <c r="H652" s="56" t="s">
        <v>863</v>
      </c>
      <c r="I652" s="56">
        <v>300180</v>
      </c>
      <c r="J652" s="56" t="s">
        <v>3406</v>
      </c>
      <c r="K652" s="56">
        <v>1</v>
      </c>
      <c r="L652" s="56">
        <v>4400000</v>
      </c>
      <c r="M652" s="56"/>
    </row>
    <row r="653" spans="1:13" x14ac:dyDescent="0.35">
      <c r="A653" s="56">
        <v>8470530</v>
      </c>
      <c r="B653" s="56" t="s">
        <v>325</v>
      </c>
      <c r="C653" s="56">
        <v>492200</v>
      </c>
      <c r="D653" s="56" t="s">
        <v>874</v>
      </c>
      <c r="E653" s="56" t="str">
        <f t="shared" si="10"/>
        <v>847.8470530.1.492200.000000.847020.300180</v>
      </c>
      <c r="F653" s="56" t="s">
        <v>336</v>
      </c>
      <c r="G653" s="56">
        <v>847020</v>
      </c>
      <c r="H653" s="56" t="s">
        <v>863</v>
      </c>
      <c r="I653" s="56">
        <v>300180</v>
      </c>
      <c r="J653" s="56" t="s">
        <v>3480</v>
      </c>
      <c r="K653" s="56">
        <v>1</v>
      </c>
      <c r="L653" s="56">
        <v>11000</v>
      </c>
      <c r="M653" s="56"/>
    </row>
    <row r="654" spans="1:13" x14ac:dyDescent="0.35">
      <c r="A654" s="56">
        <v>8470530</v>
      </c>
      <c r="B654" s="56" t="s">
        <v>325</v>
      </c>
      <c r="C654" s="56">
        <v>492200</v>
      </c>
      <c r="D654" s="56" t="s">
        <v>874</v>
      </c>
      <c r="E654" s="56" t="str">
        <f t="shared" si="10"/>
        <v>847.8470530.1.492200.000000.847020.300180</v>
      </c>
      <c r="F654" s="56" t="s">
        <v>336</v>
      </c>
      <c r="G654" s="56">
        <v>847020</v>
      </c>
      <c r="H654" s="56" t="s">
        <v>863</v>
      </c>
      <c r="I654" s="56">
        <v>300180</v>
      </c>
      <c r="J654" s="56" t="s">
        <v>3481</v>
      </c>
      <c r="K654" s="56">
        <v>1</v>
      </c>
      <c r="L654" s="56">
        <v>11000</v>
      </c>
      <c r="M654" s="56"/>
    </row>
    <row r="655" spans="1:13" x14ac:dyDescent="0.35">
      <c r="A655" s="56">
        <v>8470530</v>
      </c>
      <c r="B655" s="56" t="s">
        <v>325</v>
      </c>
      <c r="C655" s="56">
        <v>492200</v>
      </c>
      <c r="D655" s="56" t="s">
        <v>874</v>
      </c>
      <c r="E655" s="56" t="str">
        <f t="shared" si="10"/>
        <v>847.8470530.1.492200.000000.847020.300180</v>
      </c>
      <c r="F655" s="56" t="s">
        <v>336</v>
      </c>
      <c r="G655" s="56">
        <v>847020</v>
      </c>
      <c r="H655" s="56" t="s">
        <v>863</v>
      </c>
      <c r="I655" s="56">
        <v>300180</v>
      </c>
      <c r="J655" s="56" t="s">
        <v>3482</v>
      </c>
      <c r="K655" s="56">
        <v>1</v>
      </c>
      <c r="L655" s="56">
        <v>989010</v>
      </c>
      <c r="M655" s="56"/>
    </row>
    <row r="656" spans="1:13" x14ac:dyDescent="0.35">
      <c r="A656" s="56">
        <v>8470530</v>
      </c>
      <c r="B656" s="56" t="s">
        <v>325</v>
      </c>
      <c r="C656" s="56">
        <v>492200</v>
      </c>
      <c r="D656" s="56" t="s">
        <v>874</v>
      </c>
      <c r="E656" s="56" t="str">
        <f t="shared" si="10"/>
        <v>847.8470530.1.492200.000000.847020.300180</v>
      </c>
      <c r="F656" s="56" t="s">
        <v>336</v>
      </c>
      <c r="G656" s="56">
        <v>847020</v>
      </c>
      <c r="H656" s="56" t="s">
        <v>863</v>
      </c>
      <c r="I656" s="56">
        <v>300180</v>
      </c>
      <c r="J656" s="56" t="s">
        <v>3483</v>
      </c>
      <c r="K656" s="56">
        <v>1</v>
      </c>
      <c r="L656" s="56">
        <v>48000</v>
      </c>
      <c r="M656" s="56"/>
    </row>
    <row r="657" spans="1:13" x14ac:dyDescent="0.35">
      <c r="A657" s="56">
        <v>8470530</v>
      </c>
      <c r="B657" s="56" t="s">
        <v>325</v>
      </c>
      <c r="C657" s="56">
        <v>492200</v>
      </c>
      <c r="D657" s="56" t="s">
        <v>874</v>
      </c>
      <c r="E657" s="56" t="str">
        <f t="shared" si="10"/>
        <v>847.8470530.1.492200.000000.847020.300180</v>
      </c>
      <c r="F657" s="56" t="s">
        <v>336</v>
      </c>
      <c r="G657" s="56">
        <v>847020</v>
      </c>
      <c r="H657" s="56" t="s">
        <v>863</v>
      </c>
      <c r="I657" s="56">
        <v>300180</v>
      </c>
      <c r="J657" s="56" t="s">
        <v>3484</v>
      </c>
      <c r="K657" s="56">
        <v>1</v>
      </c>
      <c r="L657" s="56">
        <v>18400</v>
      </c>
      <c r="M657" s="56"/>
    </row>
    <row r="658" spans="1:13" x14ac:dyDescent="0.35">
      <c r="A658" s="56">
        <v>8470530</v>
      </c>
      <c r="B658" s="56" t="s">
        <v>325</v>
      </c>
      <c r="C658" s="56">
        <v>492200</v>
      </c>
      <c r="D658" s="56" t="s">
        <v>874</v>
      </c>
      <c r="E658" s="56" t="str">
        <f t="shared" si="10"/>
        <v>847.8470530.1.492200.000000.847020.300180</v>
      </c>
      <c r="F658" s="56" t="s">
        <v>336</v>
      </c>
      <c r="G658" s="56">
        <v>847020</v>
      </c>
      <c r="H658" s="56" t="s">
        <v>863</v>
      </c>
      <c r="I658" s="56">
        <v>300180</v>
      </c>
      <c r="J658" s="56" t="s">
        <v>3485</v>
      </c>
      <c r="K658" s="56">
        <v>1</v>
      </c>
      <c r="L658" s="56">
        <v>86570</v>
      </c>
      <c r="M658" s="56"/>
    </row>
    <row r="659" spans="1:13" x14ac:dyDescent="0.35">
      <c r="A659" s="56">
        <v>8470530</v>
      </c>
      <c r="B659" s="56" t="s">
        <v>325</v>
      </c>
      <c r="C659" s="56">
        <v>492200</v>
      </c>
      <c r="D659" s="56" t="s">
        <v>874</v>
      </c>
      <c r="E659" s="56" t="str">
        <f t="shared" si="10"/>
        <v>847.8470530.1.492200.000000.847020.300180</v>
      </c>
      <c r="F659" s="56" t="s">
        <v>336</v>
      </c>
      <c r="G659" s="56">
        <v>847020</v>
      </c>
      <c r="H659" s="56" t="s">
        <v>863</v>
      </c>
      <c r="I659" s="56">
        <v>300180</v>
      </c>
      <c r="J659" s="56" t="s">
        <v>3486</v>
      </c>
      <c r="K659" s="56">
        <v>1</v>
      </c>
      <c r="L659" s="56">
        <v>59400</v>
      </c>
      <c r="M659" s="56"/>
    </row>
    <row r="660" spans="1:13" x14ac:dyDescent="0.35">
      <c r="A660" s="56">
        <v>8470530</v>
      </c>
      <c r="B660" s="56" t="s">
        <v>325</v>
      </c>
      <c r="C660" s="56">
        <v>492200</v>
      </c>
      <c r="D660" s="56" t="s">
        <v>874</v>
      </c>
      <c r="E660" s="56" t="str">
        <f t="shared" si="10"/>
        <v>847.8470530.1.492200.000000.847020.300180</v>
      </c>
      <c r="F660" s="56" t="s">
        <v>336</v>
      </c>
      <c r="G660" s="56">
        <v>847020</v>
      </c>
      <c r="H660" s="56" t="s">
        <v>863</v>
      </c>
      <c r="I660" s="56">
        <v>300180</v>
      </c>
      <c r="J660" s="56" t="s">
        <v>3488</v>
      </c>
      <c r="K660" s="56">
        <v>1</v>
      </c>
      <c r="L660" s="56">
        <v>18666493.5</v>
      </c>
      <c r="M660" s="56"/>
    </row>
    <row r="661" spans="1:13" x14ac:dyDescent="0.35">
      <c r="A661" s="56">
        <v>8470530</v>
      </c>
      <c r="B661" s="56" t="s">
        <v>325</v>
      </c>
      <c r="C661" s="56">
        <v>492200</v>
      </c>
      <c r="D661" s="56" t="s">
        <v>874</v>
      </c>
      <c r="E661" s="56" t="str">
        <f t="shared" si="10"/>
        <v>847.8470530.1.492200.000000.847020.300180</v>
      </c>
      <c r="F661" s="56" t="s">
        <v>336</v>
      </c>
      <c r="G661" s="56">
        <v>847020</v>
      </c>
      <c r="H661" s="56" t="s">
        <v>863</v>
      </c>
      <c r="I661" s="56">
        <v>300180</v>
      </c>
      <c r="J661" s="56" t="s">
        <v>3490</v>
      </c>
      <c r="K661" s="56">
        <v>1</v>
      </c>
      <c r="L661" s="56">
        <v>65000</v>
      </c>
      <c r="M661" s="56"/>
    </row>
    <row r="662" spans="1:13" x14ac:dyDescent="0.35">
      <c r="A662" s="56">
        <v>8470530</v>
      </c>
      <c r="B662" s="56" t="s">
        <v>325</v>
      </c>
      <c r="C662" s="56">
        <v>492200</v>
      </c>
      <c r="D662" s="56" t="s">
        <v>874</v>
      </c>
      <c r="E662" s="56" t="str">
        <f t="shared" si="10"/>
        <v>847.8470530.1.492200.000000.847020.300180</v>
      </c>
      <c r="F662" s="56" t="s">
        <v>336</v>
      </c>
      <c r="G662" s="56">
        <v>847020</v>
      </c>
      <c r="H662" s="56" t="s">
        <v>863</v>
      </c>
      <c r="I662" s="56">
        <v>300180</v>
      </c>
      <c r="J662" s="56" t="s">
        <v>3492</v>
      </c>
      <c r="K662" s="56">
        <v>1</v>
      </c>
      <c r="L662" s="56">
        <v>2000000</v>
      </c>
      <c r="M662" s="56"/>
    </row>
    <row r="663" spans="1:13" x14ac:dyDescent="0.35">
      <c r="A663" s="56">
        <v>8470530</v>
      </c>
      <c r="B663" s="56" t="s">
        <v>325</v>
      </c>
      <c r="C663" s="56">
        <v>492200</v>
      </c>
      <c r="D663" s="56" t="s">
        <v>874</v>
      </c>
      <c r="E663" s="56" t="str">
        <f t="shared" si="10"/>
        <v>847.8470530.1.492200.000000.847020.300180</v>
      </c>
      <c r="F663" s="56" t="s">
        <v>336</v>
      </c>
      <c r="G663" s="56">
        <v>847020</v>
      </c>
      <c r="H663" s="56" t="s">
        <v>863</v>
      </c>
      <c r="I663" s="56">
        <v>300180</v>
      </c>
      <c r="J663" s="56" t="s">
        <v>3494</v>
      </c>
      <c r="K663" s="56">
        <v>1</v>
      </c>
      <c r="L663" s="56">
        <v>90000</v>
      </c>
      <c r="M663" s="56"/>
    </row>
    <row r="664" spans="1:13" x14ac:dyDescent="0.35">
      <c r="A664" s="56">
        <v>8470530</v>
      </c>
      <c r="B664" s="56" t="s">
        <v>325</v>
      </c>
      <c r="C664" s="56">
        <v>492200</v>
      </c>
      <c r="D664" s="56" t="s">
        <v>874</v>
      </c>
      <c r="E664" s="56" t="str">
        <f t="shared" si="10"/>
        <v>847.8470530.1.492200.000000.847020.300180</v>
      </c>
      <c r="F664" s="56" t="s">
        <v>336</v>
      </c>
      <c r="G664" s="56">
        <v>847020</v>
      </c>
      <c r="H664" s="56" t="s">
        <v>863</v>
      </c>
      <c r="I664" s="56">
        <v>300180</v>
      </c>
      <c r="J664" s="56" t="s">
        <v>3495</v>
      </c>
      <c r="K664" s="56">
        <v>1</v>
      </c>
      <c r="L664" s="56">
        <v>2000000</v>
      </c>
      <c r="M664" s="56"/>
    </row>
    <row r="665" spans="1:13" x14ac:dyDescent="0.35">
      <c r="A665" s="56">
        <v>8470530</v>
      </c>
      <c r="B665" s="56" t="s">
        <v>325</v>
      </c>
      <c r="C665" s="56">
        <v>492200</v>
      </c>
      <c r="D665" s="56" t="s">
        <v>874</v>
      </c>
      <c r="E665" s="56" t="str">
        <f t="shared" si="10"/>
        <v>847.8470530.1.492200.000000.847020.300180</v>
      </c>
      <c r="F665" s="56" t="s">
        <v>336</v>
      </c>
      <c r="G665" s="56">
        <v>847020</v>
      </c>
      <c r="H665" s="56" t="s">
        <v>863</v>
      </c>
      <c r="I665" s="56">
        <v>300180</v>
      </c>
      <c r="J665" s="56" t="s">
        <v>3497</v>
      </c>
      <c r="K665" s="56">
        <v>1</v>
      </c>
      <c r="L665" s="56">
        <v>500000</v>
      </c>
      <c r="M665" s="56"/>
    </row>
    <row r="666" spans="1:13" x14ac:dyDescent="0.35">
      <c r="A666" s="56">
        <v>8470530</v>
      </c>
      <c r="B666" s="56" t="s">
        <v>325</v>
      </c>
      <c r="C666" s="56">
        <v>492200</v>
      </c>
      <c r="D666" s="56" t="s">
        <v>874</v>
      </c>
      <c r="E666" s="56" t="str">
        <f t="shared" si="10"/>
        <v>847.8470530.1.492200.000000.847020.300180</v>
      </c>
      <c r="F666" s="56" t="s">
        <v>336</v>
      </c>
      <c r="G666" s="56">
        <v>847020</v>
      </c>
      <c r="H666" s="56" t="s">
        <v>863</v>
      </c>
      <c r="I666" s="56">
        <v>300180</v>
      </c>
      <c r="J666" s="56" t="s">
        <v>3499</v>
      </c>
      <c r="K666" s="56">
        <v>1</v>
      </c>
      <c r="L666" s="56">
        <v>300000</v>
      </c>
      <c r="M666" s="56"/>
    </row>
    <row r="667" spans="1:13" x14ac:dyDescent="0.35">
      <c r="A667" s="56">
        <v>8470530</v>
      </c>
      <c r="B667" s="56" t="s">
        <v>325</v>
      </c>
      <c r="C667" s="56">
        <v>492200</v>
      </c>
      <c r="D667" s="56" t="s">
        <v>874</v>
      </c>
      <c r="E667" s="56" t="str">
        <f t="shared" si="10"/>
        <v>847.8470530.1.492200.000000.847020.300180</v>
      </c>
      <c r="F667" s="56" t="s">
        <v>336</v>
      </c>
      <c r="G667" s="56">
        <v>847020</v>
      </c>
      <c r="H667" s="56" t="s">
        <v>863</v>
      </c>
      <c r="I667" s="56">
        <v>300180</v>
      </c>
      <c r="J667" s="56" t="s">
        <v>3500</v>
      </c>
      <c r="K667" s="56">
        <v>1</v>
      </c>
      <c r="L667" s="56">
        <v>8800000</v>
      </c>
      <c r="M667" s="56"/>
    </row>
    <row r="668" spans="1:13" x14ac:dyDescent="0.35">
      <c r="A668" s="56">
        <v>8470530</v>
      </c>
      <c r="B668" s="56" t="s">
        <v>325</v>
      </c>
      <c r="C668" s="56">
        <v>492200</v>
      </c>
      <c r="D668" s="56" t="s">
        <v>874</v>
      </c>
      <c r="E668" s="56" t="str">
        <f t="shared" si="10"/>
        <v>847.8470530.1.492200.000000.847020.300180</v>
      </c>
      <c r="F668" s="56" t="s">
        <v>336</v>
      </c>
      <c r="G668" s="56">
        <v>847020</v>
      </c>
      <c r="H668" s="56" t="s">
        <v>863</v>
      </c>
      <c r="I668" s="56">
        <v>300180</v>
      </c>
      <c r="J668" s="56" t="s">
        <v>3502</v>
      </c>
      <c r="K668" s="56">
        <v>1</v>
      </c>
      <c r="L668" s="56">
        <v>6700000</v>
      </c>
      <c r="M668" s="56"/>
    </row>
    <row r="669" spans="1:13" x14ac:dyDescent="0.35">
      <c r="A669" s="56">
        <v>8470530</v>
      </c>
      <c r="B669" s="56" t="s">
        <v>325</v>
      </c>
      <c r="C669" s="56">
        <v>492200</v>
      </c>
      <c r="D669" s="56" t="s">
        <v>874</v>
      </c>
      <c r="E669" s="56" t="str">
        <f t="shared" si="10"/>
        <v>847.8470530.1.492200.000000.847020.300180</v>
      </c>
      <c r="F669" s="56" t="s">
        <v>336</v>
      </c>
      <c r="G669" s="56">
        <v>847020</v>
      </c>
      <c r="H669" s="56" t="s">
        <v>863</v>
      </c>
      <c r="I669" s="56">
        <v>300180</v>
      </c>
      <c r="J669" s="56" t="s">
        <v>3503</v>
      </c>
      <c r="K669" s="56">
        <v>1</v>
      </c>
      <c r="M669" s="56"/>
    </row>
    <row r="670" spans="1:13" x14ac:dyDescent="0.35">
      <c r="A670" s="56">
        <v>8470530</v>
      </c>
      <c r="B670" s="56" t="s">
        <v>325</v>
      </c>
      <c r="C670" s="56">
        <v>492200</v>
      </c>
      <c r="D670" s="56" t="s">
        <v>874</v>
      </c>
      <c r="E670" s="56" t="str">
        <f t="shared" si="10"/>
        <v>847.8470530.1.492200.000000.847020.300180</v>
      </c>
      <c r="F670" s="56" t="s">
        <v>336</v>
      </c>
      <c r="G670" s="56">
        <v>847020</v>
      </c>
      <c r="H670" s="56" t="s">
        <v>863</v>
      </c>
      <c r="I670" s="56">
        <v>300180</v>
      </c>
      <c r="J670" s="56" t="s">
        <v>3505</v>
      </c>
      <c r="K670" s="56">
        <v>1</v>
      </c>
      <c r="L670" s="56">
        <v>500000</v>
      </c>
      <c r="M670" s="56"/>
    </row>
    <row r="671" spans="1:13" x14ac:dyDescent="0.35">
      <c r="A671" s="56">
        <v>8470530</v>
      </c>
      <c r="B671" s="56" t="s">
        <v>325</v>
      </c>
      <c r="C671" s="56">
        <v>492200</v>
      </c>
      <c r="D671" s="56" t="s">
        <v>874</v>
      </c>
      <c r="E671" s="56" t="str">
        <f t="shared" si="10"/>
        <v>847.8470530.1.492200.000000.847020.300180</v>
      </c>
      <c r="F671" s="56" t="s">
        <v>336</v>
      </c>
      <c r="G671" s="56">
        <v>847020</v>
      </c>
      <c r="H671" s="56" t="s">
        <v>863</v>
      </c>
      <c r="I671" s="56">
        <v>300180</v>
      </c>
      <c r="J671" s="56" t="s">
        <v>3507</v>
      </c>
      <c r="K671" s="56">
        <v>1</v>
      </c>
      <c r="L671" s="56">
        <v>3250000</v>
      </c>
      <c r="M671" s="56"/>
    </row>
    <row r="672" spans="1:13" x14ac:dyDescent="0.35">
      <c r="A672" s="56">
        <v>8470530</v>
      </c>
      <c r="B672" s="56" t="s">
        <v>325</v>
      </c>
      <c r="C672" s="56">
        <v>492200</v>
      </c>
      <c r="D672" s="56" t="s">
        <v>874</v>
      </c>
      <c r="E672" s="56" t="str">
        <f t="shared" si="10"/>
        <v>847.8470530.1.492200.000000.847020.300180</v>
      </c>
      <c r="F672" s="56" t="s">
        <v>336</v>
      </c>
      <c r="G672" s="56">
        <v>847020</v>
      </c>
      <c r="H672" s="56" t="s">
        <v>863</v>
      </c>
      <c r="I672" s="56">
        <v>300180</v>
      </c>
      <c r="J672" s="56" t="s">
        <v>3508</v>
      </c>
      <c r="K672" s="56">
        <v>1</v>
      </c>
      <c r="L672" s="56">
        <v>1000000</v>
      </c>
      <c r="M672" s="56"/>
    </row>
    <row r="673" spans="1:13" x14ac:dyDescent="0.35">
      <c r="A673" s="56">
        <v>8470530</v>
      </c>
      <c r="B673" s="56" t="s">
        <v>325</v>
      </c>
      <c r="C673" s="56">
        <v>492200</v>
      </c>
      <c r="D673" s="56" t="s">
        <v>874</v>
      </c>
      <c r="E673" s="56" t="str">
        <f t="shared" si="10"/>
        <v>847.8470530.1.492200.000000.847020.300180</v>
      </c>
      <c r="F673" s="56" t="s">
        <v>336</v>
      </c>
      <c r="G673" s="56">
        <v>847020</v>
      </c>
      <c r="H673" s="56" t="s">
        <v>863</v>
      </c>
      <c r="I673" s="56">
        <v>300180</v>
      </c>
      <c r="J673" s="56" t="s">
        <v>3510</v>
      </c>
      <c r="K673" s="56">
        <v>1</v>
      </c>
      <c r="L673" s="56">
        <v>1500000</v>
      </c>
      <c r="M673" s="56"/>
    </row>
    <row r="674" spans="1:13" x14ac:dyDescent="0.35">
      <c r="A674" s="56">
        <v>8470530</v>
      </c>
      <c r="B674" s="56" t="s">
        <v>325</v>
      </c>
      <c r="C674" s="56">
        <v>492200</v>
      </c>
      <c r="D674" s="56" t="s">
        <v>874</v>
      </c>
      <c r="E674" s="56" t="str">
        <f t="shared" si="10"/>
        <v>847.8470530.1.492200.000000.847020.300180</v>
      </c>
      <c r="F674" s="56" t="s">
        <v>336</v>
      </c>
      <c r="G674" s="56">
        <v>847020</v>
      </c>
      <c r="H674" s="56" t="s">
        <v>863</v>
      </c>
      <c r="I674" s="56">
        <v>300180</v>
      </c>
      <c r="J674" s="56" t="s">
        <v>3512</v>
      </c>
      <c r="K674" s="56">
        <v>1</v>
      </c>
      <c r="L674" s="56">
        <v>100000</v>
      </c>
      <c r="M674" s="56"/>
    </row>
    <row r="675" spans="1:13" x14ac:dyDescent="0.35">
      <c r="A675" s="56">
        <v>8470530</v>
      </c>
      <c r="B675" s="56" t="s">
        <v>325</v>
      </c>
      <c r="C675" s="56">
        <v>492200</v>
      </c>
      <c r="D675" s="56" t="s">
        <v>874</v>
      </c>
      <c r="E675" s="56" t="str">
        <f t="shared" si="10"/>
        <v>847.8470530.1.492200.000000.847020.300180</v>
      </c>
      <c r="F675" s="56" t="s">
        <v>336</v>
      </c>
      <c r="G675" s="56">
        <v>847020</v>
      </c>
      <c r="H675" s="56" t="s">
        <v>863</v>
      </c>
      <c r="I675" s="56">
        <v>300180</v>
      </c>
      <c r="J675" s="56" t="s">
        <v>3513</v>
      </c>
      <c r="K675" s="56">
        <v>1</v>
      </c>
      <c r="L675" s="56">
        <v>90000</v>
      </c>
      <c r="M675" s="56"/>
    </row>
    <row r="676" spans="1:13" x14ac:dyDescent="0.35">
      <c r="A676" s="56">
        <v>8470530</v>
      </c>
      <c r="B676" s="56" t="s">
        <v>325</v>
      </c>
      <c r="C676" s="56">
        <v>492200</v>
      </c>
      <c r="D676" s="56" t="s">
        <v>874</v>
      </c>
      <c r="E676" s="56" t="str">
        <f t="shared" si="10"/>
        <v>847.8470530.1.492200.000000.847020.300180</v>
      </c>
      <c r="F676" s="56" t="s">
        <v>336</v>
      </c>
      <c r="G676" s="56">
        <v>847020</v>
      </c>
      <c r="H676" s="56" t="s">
        <v>863</v>
      </c>
      <c r="I676" s="56">
        <v>300180</v>
      </c>
      <c r="J676" s="56" t="s">
        <v>3514</v>
      </c>
      <c r="K676" s="56">
        <v>1</v>
      </c>
      <c r="L676" s="56">
        <v>980000</v>
      </c>
      <c r="M676" s="56"/>
    </row>
    <row r="677" spans="1:13" x14ac:dyDescent="0.35">
      <c r="A677" s="56">
        <v>8470530</v>
      </c>
      <c r="B677" s="56" t="s">
        <v>325</v>
      </c>
      <c r="C677" s="56">
        <v>492200</v>
      </c>
      <c r="D677" s="56" t="s">
        <v>874</v>
      </c>
      <c r="E677" s="56" t="str">
        <f t="shared" si="10"/>
        <v>847.8470530.1.492200.000000.847020.300180</v>
      </c>
      <c r="F677" s="56" t="s">
        <v>336</v>
      </c>
      <c r="G677" s="56">
        <v>847020</v>
      </c>
      <c r="H677" s="56" t="s">
        <v>863</v>
      </c>
      <c r="I677" s="56">
        <v>300180</v>
      </c>
      <c r="J677" s="56" t="s">
        <v>3515</v>
      </c>
      <c r="K677" s="56">
        <v>1</v>
      </c>
      <c r="L677" s="56">
        <v>27000</v>
      </c>
      <c r="M677" s="56"/>
    </row>
    <row r="678" spans="1:13" x14ac:dyDescent="0.35">
      <c r="A678" s="56">
        <v>8470530</v>
      </c>
      <c r="B678" s="56" t="s">
        <v>325</v>
      </c>
      <c r="C678" s="56">
        <v>492200</v>
      </c>
      <c r="D678" s="56" t="s">
        <v>874</v>
      </c>
      <c r="E678" s="56" t="str">
        <f t="shared" si="10"/>
        <v>847.8470530.1.492200.000000.847020.300180</v>
      </c>
      <c r="F678" s="56" t="s">
        <v>336</v>
      </c>
      <c r="G678" s="56">
        <v>847020</v>
      </c>
      <c r="H678" s="56" t="s">
        <v>863</v>
      </c>
      <c r="I678" s="56">
        <v>300180</v>
      </c>
      <c r="J678" s="56" t="s">
        <v>3516</v>
      </c>
      <c r="K678" s="56">
        <v>1</v>
      </c>
      <c r="L678" s="56">
        <v>50000</v>
      </c>
      <c r="M678" s="56"/>
    </row>
    <row r="679" spans="1:13" x14ac:dyDescent="0.35">
      <c r="A679" s="56">
        <v>8470530</v>
      </c>
      <c r="B679" s="56" t="s">
        <v>325</v>
      </c>
      <c r="C679" s="56">
        <v>492200</v>
      </c>
      <c r="D679" s="56" t="s">
        <v>874</v>
      </c>
      <c r="E679" s="56" t="str">
        <f t="shared" si="10"/>
        <v>847.8470530.1.492200.000000.847020.300180</v>
      </c>
      <c r="F679" s="56" t="s">
        <v>336</v>
      </c>
      <c r="G679" s="56">
        <v>847020</v>
      </c>
      <c r="H679" s="56" t="s">
        <v>863</v>
      </c>
      <c r="I679" s="56">
        <v>300180</v>
      </c>
      <c r="J679" s="56" t="s">
        <v>3517</v>
      </c>
      <c r="K679" s="56">
        <v>1</v>
      </c>
      <c r="L679" s="56">
        <v>10000</v>
      </c>
      <c r="M679" s="56"/>
    </row>
    <row r="680" spans="1:13" x14ac:dyDescent="0.35">
      <c r="A680" s="56">
        <v>8470530</v>
      </c>
      <c r="B680" s="56" t="s">
        <v>325</v>
      </c>
      <c r="C680" s="56">
        <v>492200</v>
      </c>
      <c r="D680" s="56" t="s">
        <v>874</v>
      </c>
      <c r="E680" s="56" t="str">
        <f t="shared" si="10"/>
        <v>847.8470530.1.492200.000000.847020.300180</v>
      </c>
      <c r="F680" s="56" t="s">
        <v>336</v>
      </c>
      <c r="G680" s="56">
        <v>847020</v>
      </c>
      <c r="H680" s="56" t="s">
        <v>863</v>
      </c>
      <c r="I680" s="56">
        <v>300180</v>
      </c>
      <c r="J680" s="56" t="s">
        <v>3518</v>
      </c>
      <c r="K680" s="56">
        <v>1</v>
      </c>
      <c r="L680" s="56">
        <v>70000</v>
      </c>
      <c r="M680" s="56"/>
    </row>
    <row r="681" spans="1:13" x14ac:dyDescent="0.35">
      <c r="A681" s="56">
        <v>8470530</v>
      </c>
      <c r="B681" s="56" t="s">
        <v>325</v>
      </c>
      <c r="C681" s="56">
        <v>492200</v>
      </c>
      <c r="D681" s="56" t="s">
        <v>874</v>
      </c>
      <c r="E681" s="56" t="str">
        <f t="shared" si="10"/>
        <v>847.8470530.1.492200.000000.847020.300180</v>
      </c>
      <c r="F681" s="56" t="s">
        <v>336</v>
      </c>
      <c r="G681" s="56">
        <v>847020</v>
      </c>
      <c r="H681" s="56" t="s">
        <v>863</v>
      </c>
      <c r="I681" s="56">
        <v>300180</v>
      </c>
      <c r="J681" s="56" t="s">
        <v>3519</v>
      </c>
      <c r="K681" s="56">
        <v>1</v>
      </c>
      <c r="L681" s="56">
        <v>90000</v>
      </c>
      <c r="M681" s="56"/>
    </row>
    <row r="682" spans="1:13" x14ac:dyDescent="0.35">
      <c r="A682" s="56">
        <v>8470530</v>
      </c>
      <c r="B682" s="56" t="s">
        <v>325</v>
      </c>
      <c r="C682" s="56">
        <v>492200</v>
      </c>
      <c r="D682" s="56" t="s">
        <v>874</v>
      </c>
      <c r="E682" s="56" t="str">
        <f t="shared" si="10"/>
        <v>847.8470530.1.492200.000000.847020.300180</v>
      </c>
      <c r="F682" s="56" t="s">
        <v>336</v>
      </c>
      <c r="G682" s="56">
        <v>847020</v>
      </c>
      <c r="H682" s="56" t="s">
        <v>863</v>
      </c>
      <c r="I682" s="56">
        <v>300180</v>
      </c>
      <c r="J682" s="56" t="s">
        <v>3520</v>
      </c>
      <c r="K682" s="56">
        <v>1</v>
      </c>
      <c r="L682" s="56">
        <v>4000</v>
      </c>
      <c r="M682" s="56"/>
    </row>
    <row r="683" spans="1:13" x14ac:dyDescent="0.35">
      <c r="A683" s="56">
        <v>8470530</v>
      </c>
      <c r="B683" s="56" t="s">
        <v>325</v>
      </c>
      <c r="C683" s="56">
        <v>492200</v>
      </c>
      <c r="D683" s="56" t="s">
        <v>874</v>
      </c>
      <c r="E683" s="56" t="str">
        <f t="shared" si="10"/>
        <v>847.8470530.1.492200.000000.847020.300180</v>
      </c>
      <c r="F683" s="56" t="s">
        <v>336</v>
      </c>
      <c r="G683" s="56">
        <v>847020</v>
      </c>
      <c r="H683" s="56" t="s">
        <v>863</v>
      </c>
      <c r="I683" s="56">
        <v>300180</v>
      </c>
      <c r="J683" s="56" t="s">
        <v>3521</v>
      </c>
      <c r="K683" s="56">
        <v>1</v>
      </c>
      <c r="L683" s="56">
        <v>12000</v>
      </c>
      <c r="M683" s="56"/>
    </row>
    <row r="684" spans="1:13" x14ac:dyDescent="0.35">
      <c r="A684" s="56">
        <v>8470530</v>
      </c>
      <c r="B684" s="56" t="s">
        <v>325</v>
      </c>
      <c r="C684" s="56">
        <v>492200</v>
      </c>
      <c r="D684" s="56" t="s">
        <v>874</v>
      </c>
      <c r="E684" s="56" t="str">
        <f t="shared" si="10"/>
        <v>847.8470530.1.492200.000000.847020.300180</v>
      </c>
      <c r="F684" s="56" t="s">
        <v>336</v>
      </c>
      <c r="G684" s="56">
        <v>847020</v>
      </c>
      <c r="H684" s="56" t="s">
        <v>863</v>
      </c>
      <c r="I684" s="56">
        <v>300180</v>
      </c>
      <c r="J684" s="56" t="s">
        <v>3522</v>
      </c>
      <c r="K684" s="56">
        <v>1</v>
      </c>
      <c r="L684" s="56">
        <v>700000</v>
      </c>
      <c r="M684" s="56"/>
    </row>
    <row r="685" spans="1:13" x14ac:dyDescent="0.35">
      <c r="A685" s="56">
        <v>8470530</v>
      </c>
      <c r="B685" s="56" t="s">
        <v>325</v>
      </c>
      <c r="C685" s="56">
        <v>492200</v>
      </c>
      <c r="D685" s="56" t="s">
        <v>874</v>
      </c>
      <c r="E685" s="56" t="str">
        <f t="shared" si="10"/>
        <v>847.8470530.1.492200.000000.847020.300180</v>
      </c>
      <c r="F685" s="56" t="s">
        <v>336</v>
      </c>
      <c r="G685" s="56">
        <v>847020</v>
      </c>
      <c r="H685" s="56" t="s">
        <v>863</v>
      </c>
      <c r="I685" s="56">
        <v>300180</v>
      </c>
      <c r="J685" s="56" t="s">
        <v>3523</v>
      </c>
      <c r="K685" s="56">
        <v>1</v>
      </c>
      <c r="L685" s="56">
        <v>30000</v>
      </c>
      <c r="M685" s="56"/>
    </row>
    <row r="686" spans="1:13" x14ac:dyDescent="0.35">
      <c r="A686" s="56">
        <v>8470530</v>
      </c>
      <c r="B686" s="56" t="s">
        <v>325</v>
      </c>
      <c r="C686" s="56">
        <v>492200</v>
      </c>
      <c r="D686" s="56" t="s">
        <v>874</v>
      </c>
      <c r="E686" s="56" t="str">
        <f t="shared" si="10"/>
        <v>847.8470530.1.492200.000000.847020.300180</v>
      </c>
      <c r="F686" s="56" t="s">
        <v>336</v>
      </c>
      <c r="G686" s="56">
        <v>847020</v>
      </c>
      <c r="H686" s="56" t="s">
        <v>863</v>
      </c>
      <c r="I686" s="56">
        <v>300180</v>
      </c>
      <c r="J686" s="56" t="s">
        <v>3524</v>
      </c>
      <c r="K686" s="56">
        <v>1</v>
      </c>
      <c r="L686" s="56">
        <v>4000000</v>
      </c>
    </row>
    <row r="687" spans="1:13" x14ac:dyDescent="0.35">
      <c r="A687" s="56">
        <v>8470530</v>
      </c>
      <c r="B687" s="56" t="s">
        <v>325</v>
      </c>
      <c r="C687" s="56">
        <v>492200</v>
      </c>
      <c r="D687" s="56" t="s">
        <v>874</v>
      </c>
      <c r="E687" s="56" t="str">
        <f t="shared" si="10"/>
        <v>847.8470530.1.492200.000000.847020.300180</v>
      </c>
      <c r="F687" s="56" t="s">
        <v>336</v>
      </c>
      <c r="G687" s="56">
        <v>847020</v>
      </c>
      <c r="H687" s="56" t="s">
        <v>863</v>
      </c>
      <c r="I687" s="56">
        <v>300180</v>
      </c>
      <c r="J687" s="56" t="s">
        <v>3525</v>
      </c>
      <c r="K687" s="56">
        <v>1</v>
      </c>
      <c r="L687" s="56">
        <v>500000</v>
      </c>
    </row>
    <row r="688" spans="1:13" x14ac:dyDescent="0.35">
      <c r="A688" s="56">
        <v>8470530</v>
      </c>
      <c r="B688" s="56" t="s">
        <v>325</v>
      </c>
      <c r="C688" s="56">
        <v>492200</v>
      </c>
      <c r="D688" s="56" t="s">
        <v>874</v>
      </c>
      <c r="E688" s="56" t="str">
        <f t="shared" si="10"/>
        <v>847.8470530.1.492200.000000.847001.300180</v>
      </c>
      <c r="F688" s="56" t="s">
        <v>21</v>
      </c>
      <c r="G688" s="56">
        <v>847001</v>
      </c>
      <c r="H688" s="56" t="s">
        <v>863</v>
      </c>
      <c r="I688" s="56">
        <v>300180</v>
      </c>
      <c r="J688" s="56" t="s">
        <v>3526</v>
      </c>
      <c r="K688" s="56">
        <v>1</v>
      </c>
      <c r="L688" s="56">
        <v>946615</v>
      </c>
      <c r="M688" s="56">
        <v>946615</v>
      </c>
    </row>
    <row r="689" spans="1:13" x14ac:dyDescent="0.35">
      <c r="A689" s="56">
        <v>8470530</v>
      </c>
      <c r="B689" s="56" t="s">
        <v>325</v>
      </c>
      <c r="C689" s="56">
        <v>492200</v>
      </c>
      <c r="D689" s="56" t="s">
        <v>874</v>
      </c>
      <c r="E689" s="56" t="str">
        <f t="shared" si="10"/>
        <v>847.8470530.1.492200.000000.847001.300180</v>
      </c>
      <c r="F689" s="56" t="s">
        <v>21</v>
      </c>
      <c r="G689" s="56">
        <v>847001</v>
      </c>
      <c r="H689" s="56" t="s">
        <v>863</v>
      </c>
      <c r="I689" s="56">
        <v>300180</v>
      </c>
      <c r="J689" s="56" t="s">
        <v>3527</v>
      </c>
      <c r="K689" s="56">
        <v>1</v>
      </c>
      <c r="L689" s="56">
        <v>285000</v>
      </c>
      <c r="M689" s="56">
        <v>285000</v>
      </c>
    </row>
    <row r="690" spans="1:13" x14ac:dyDescent="0.35">
      <c r="A690" s="56">
        <v>8470530</v>
      </c>
      <c r="B690" s="56" t="s">
        <v>325</v>
      </c>
      <c r="C690" s="56">
        <v>492200</v>
      </c>
      <c r="D690" s="56" t="s">
        <v>874</v>
      </c>
      <c r="E690" s="56" t="str">
        <f t="shared" si="10"/>
        <v>847.8470530.1.492200.000000.847001.300180</v>
      </c>
      <c r="F690" s="56" t="s">
        <v>21</v>
      </c>
      <c r="G690" s="56">
        <v>847001</v>
      </c>
      <c r="H690" s="56" t="s">
        <v>863</v>
      </c>
      <c r="I690" s="56">
        <v>300180</v>
      </c>
      <c r="J690" s="56" t="s">
        <v>3528</v>
      </c>
      <c r="K690" s="56">
        <v>1</v>
      </c>
      <c r="L690" s="56">
        <v>235500</v>
      </c>
      <c r="M690" s="56">
        <v>235500</v>
      </c>
    </row>
    <row r="691" spans="1:13" x14ac:dyDescent="0.35">
      <c r="A691" s="56">
        <v>8470530</v>
      </c>
      <c r="B691" s="56" t="s">
        <v>325</v>
      </c>
      <c r="C691" s="56">
        <v>428111</v>
      </c>
      <c r="D691" s="56" t="s">
        <v>363</v>
      </c>
      <c r="E691" s="56" t="str">
        <f t="shared" si="10"/>
        <v>847.8470530.1.428111.000000.847001.200179</v>
      </c>
      <c r="F691" s="56" t="s">
        <v>21</v>
      </c>
      <c r="G691" s="56">
        <v>847001</v>
      </c>
      <c r="H691" s="56" t="s">
        <v>23</v>
      </c>
      <c r="I691" s="56">
        <v>200179</v>
      </c>
    </row>
    <row r="692" spans="1:13" x14ac:dyDescent="0.35">
      <c r="A692" s="56">
        <v>8470530</v>
      </c>
      <c r="B692" s="56" t="s">
        <v>325</v>
      </c>
      <c r="C692" s="56">
        <v>428111</v>
      </c>
      <c r="D692" s="56" t="s">
        <v>363</v>
      </c>
      <c r="E692" s="56" t="str">
        <f t="shared" si="10"/>
        <v>847.8470530.1.428111.000000.847001.200179</v>
      </c>
      <c r="F692" s="56" t="s">
        <v>21</v>
      </c>
      <c r="G692" s="56">
        <v>847001</v>
      </c>
      <c r="H692" s="56" t="s">
        <v>23</v>
      </c>
      <c r="I692" s="56">
        <v>200179</v>
      </c>
    </row>
    <row r="693" spans="1:13" x14ac:dyDescent="0.35">
      <c r="A693" s="56">
        <v>8470530</v>
      </c>
      <c r="B693" s="56" t="s">
        <v>325</v>
      </c>
      <c r="C693" s="56">
        <v>428111</v>
      </c>
      <c r="D693" s="56" t="s">
        <v>363</v>
      </c>
      <c r="E693" s="56" t="str">
        <f t="shared" si="10"/>
        <v>847.8470530.1.428111.000000.847001.200179</v>
      </c>
      <c r="F693" s="56" t="s">
        <v>21</v>
      </c>
      <c r="G693" s="56">
        <v>847001</v>
      </c>
      <c r="H693" s="56" t="s">
        <v>23</v>
      </c>
      <c r="I693" s="56">
        <v>200179</v>
      </c>
    </row>
    <row r="694" spans="1:13" x14ac:dyDescent="0.35">
      <c r="A694" s="56">
        <v>8470530</v>
      </c>
      <c r="B694" s="56" t="s">
        <v>325</v>
      </c>
      <c r="C694" s="56">
        <v>428112</v>
      </c>
      <c r="D694" s="56" t="s">
        <v>369</v>
      </c>
      <c r="E694" s="56" t="str">
        <f t="shared" si="10"/>
        <v>847.8470530.1.428112.000000.847001.200179</v>
      </c>
      <c r="F694" s="56" t="s">
        <v>21</v>
      </c>
      <c r="G694" s="56">
        <v>847001</v>
      </c>
      <c r="H694" s="56" t="s">
        <v>23</v>
      </c>
      <c r="I694" s="56">
        <v>200179</v>
      </c>
    </row>
    <row r="695" spans="1:13" x14ac:dyDescent="0.35">
      <c r="A695" s="56">
        <v>8470530</v>
      </c>
      <c r="B695" s="56" t="s">
        <v>325</v>
      </c>
      <c r="C695" s="56">
        <v>428112</v>
      </c>
      <c r="D695" s="56" t="s">
        <v>369</v>
      </c>
      <c r="E695" s="56" t="str">
        <f t="shared" si="10"/>
        <v>847.8470530.1.428112.000000.847001.200179</v>
      </c>
      <c r="F695" s="56" t="s">
        <v>21</v>
      </c>
      <c r="G695" s="56">
        <v>847001</v>
      </c>
      <c r="H695" s="56" t="s">
        <v>23</v>
      </c>
      <c r="I695" s="56">
        <v>200179</v>
      </c>
    </row>
    <row r="696" spans="1:13" x14ac:dyDescent="0.35">
      <c r="A696" s="56">
        <v>8470530</v>
      </c>
      <c r="B696" s="56" t="s">
        <v>325</v>
      </c>
      <c r="C696" s="56">
        <v>428112</v>
      </c>
      <c r="D696" s="56" t="s">
        <v>369</v>
      </c>
      <c r="E696" s="56" t="str">
        <f t="shared" si="10"/>
        <v>847.8470530.1.428112.000000.847001.200179</v>
      </c>
      <c r="F696" s="56" t="s">
        <v>21</v>
      </c>
      <c r="G696" s="56">
        <v>847001</v>
      </c>
      <c r="H696" s="56" t="s">
        <v>23</v>
      </c>
      <c r="I696" s="56">
        <v>200179</v>
      </c>
    </row>
    <row r="697" spans="1:13" x14ac:dyDescent="0.35">
      <c r="A697" s="56">
        <v>8470530</v>
      </c>
      <c r="B697" s="56" t="s">
        <v>325</v>
      </c>
      <c r="C697" s="56">
        <v>428111</v>
      </c>
      <c r="D697" s="56" t="s">
        <v>363</v>
      </c>
      <c r="E697" s="56" t="str">
        <f t="shared" si="10"/>
        <v>847.8470530.1.428111.000000.847001.200179</v>
      </c>
      <c r="F697" s="56" t="s">
        <v>21</v>
      </c>
      <c r="G697" s="56">
        <v>847001</v>
      </c>
      <c r="H697" s="56" t="s">
        <v>23</v>
      </c>
      <c r="I697" s="56">
        <v>200179</v>
      </c>
    </row>
    <row r="698" spans="1:13" x14ac:dyDescent="0.35">
      <c r="A698" s="56">
        <v>8470530</v>
      </c>
      <c r="B698" s="56" t="s">
        <v>325</v>
      </c>
      <c r="C698" s="56">
        <v>432120</v>
      </c>
      <c r="D698" s="56" t="s">
        <v>382</v>
      </c>
      <c r="E698" s="56" t="str">
        <f t="shared" si="10"/>
        <v>847.8470530.1.432120.000000.847001.200179</v>
      </c>
      <c r="F698" s="56" t="s">
        <v>21</v>
      </c>
      <c r="G698" s="56">
        <v>847001</v>
      </c>
      <c r="H698" s="56" t="s">
        <v>23</v>
      </c>
      <c r="I698" s="56">
        <v>200179</v>
      </c>
    </row>
    <row r="699" spans="1:13" x14ac:dyDescent="0.35">
      <c r="A699" s="56">
        <v>8470530</v>
      </c>
      <c r="B699" s="56" t="s">
        <v>325</v>
      </c>
      <c r="C699" s="56">
        <v>428112</v>
      </c>
      <c r="D699" s="56" t="s">
        <v>369</v>
      </c>
      <c r="E699" s="56" t="str">
        <f t="shared" si="10"/>
        <v>847.8470530.1.428112.000000.847001.200179</v>
      </c>
      <c r="F699" s="56" t="s">
        <v>21</v>
      </c>
      <c r="G699" s="56">
        <v>847001</v>
      </c>
      <c r="H699" s="56" t="s">
        <v>23</v>
      </c>
      <c r="I699" s="56">
        <v>200179</v>
      </c>
    </row>
    <row r="700" spans="1:13" x14ac:dyDescent="0.35">
      <c r="A700" s="56">
        <v>8470530</v>
      </c>
      <c r="B700" s="56" t="s">
        <v>325</v>
      </c>
      <c r="C700" s="56">
        <v>429900</v>
      </c>
      <c r="D700" s="56" t="s">
        <v>375</v>
      </c>
      <c r="E700" s="56" t="str">
        <f t="shared" si="10"/>
        <v>847.8470530.1.429900.000000.847001.200179</v>
      </c>
      <c r="F700" s="56" t="s">
        <v>21</v>
      </c>
      <c r="G700" s="56">
        <v>847001</v>
      </c>
      <c r="H700" s="56" t="s">
        <v>23</v>
      </c>
      <c r="I700" s="56">
        <v>200179</v>
      </c>
    </row>
    <row r="701" spans="1:13" x14ac:dyDescent="0.35">
      <c r="A701" s="56">
        <v>8470530</v>
      </c>
      <c r="B701" s="56" t="s">
        <v>325</v>
      </c>
      <c r="C701" s="56">
        <v>436110</v>
      </c>
      <c r="D701" s="56" t="s">
        <v>64</v>
      </c>
      <c r="E701" s="56" t="str">
        <f t="shared" si="10"/>
        <v>847.8470530.1.436110.000000.847001.200179</v>
      </c>
      <c r="F701" s="56" t="s">
        <v>21</v>
      </c>
      <c r="G701" s="56">
        <v>847001</v>
      </c>
      <c r="H701" s="56" t="s">
        <v>23</v>
      </c>
      <c r="I701" s="56">
        <v>200179</v>
      </c>
    </row>
    <row r="702" spans="1:13" x14ac:dyDescent="0.35">
      <c r="A702" s="56">
        <v>8470530</v>
      </c>
      <c r="B702" s="56" t="s">
        <v>325</v>
      </c>
      <c r="C702" s="56">
        <v>426250</v>
      </c>
      <c r="D702" s="56" t="s">
        <v>354</v>
      </c>
      <c r="E702" s="56" t="str">
        <f t="shared" si="10"/>
        <v>847.8470530.1.426250.000000.847001.200179</v>
      </c>
      <c r="F702" s="56" t="s">
        <v>21</v>
      </c>
      <c r="G702" s="56">
        <v>847001</v>
      </c>
      <c r="H702" s="56" t="s">
        <v>23</v>
      </c>
      <c r="I702" s="56">
        <v>200179</v>
      </c>
    </row>
    <row r="703" spans="1:13" x14ac:dyDescent="0.35">
      <c r="A703" s="56">
        <v>8470530</v>
      </c>
      <c r="B703" s="56" t="s">
        <v>325</v>
      </c>
      <c r="C703" s="56">
        <v>426900</v>
      </c>
      <c r="D703" s="56" t="s">
        <v>360</v>
      </c>
      <c r="E703" s="56" t="str">
        <f t="shared" si="10"/>
        <v>847.8470530.1.426900.000000.847001.200179</v>
      </c>
      <c r="F703" s="56" t="s">
        <v>21</v>
      </c>
      <c r="G703" s="56">
        <v>847001</v>
      </c>
      <c r="H703" s="56" t="s">
        <v>23</v>
      </c>
      <c r="I703" s="56">
        <v>200179</v>
      </c>
    </row>
    <row r="704" spans="1:13" x14ac:dyDescent="0.35">
      <c r="A704" s="56">
        <v>8470530</v>
      </c>
      <c r="B704" s="56" t="s">
        <v>325</v>
      </c>
      <c r="C704" s="56">
        <v>426800</v>
      </c>
      <c r="D704" s="56" t="s">
        <v>357</v>
      </c>
      <c r="E704" s="56" t="str">
        <f t="shared" si="10"/>
        <v>847.8470530.1.426800.000000.847001.200179</v>
      </c>
      <c r="F704" s="56" t="s">
        <v>21</v>
      </c>
      <c r="G704" s="56">
        <v>847001</v>
      </c>
      <c r="H704" s="56" t="s">
        <v>23</v>
      </c>
      <c r="I704" s="56">
        <v>200179</v>
      </c>
    </row>
    <row r="705" spans="1:13" x14ac:dyDescent="0.35">
      <c r="A705" s="56">
        <v>8470540</v>
      </c>
      <c r="B705" s="56" t="s">
        <v>409</v>
      </c>
      <c r="C705" s="56">
        <v>421100</v>
      </c>
      <c r="D705" s="56" t="s">
        <v>339</v>
      </c>
      <c r="E705" s="56" t="str">
        <f t="shared" si="10"/>
        <v>847.8470540.1.421100.000000.847010.200179</v>
      </c>
      <c r="F705" s="56" t="s">
        <v>330</v>
      </c>
      <c r="G705" s="56">
        <v>847010</v>
      </c>
      <c r="H705" s="56" t="s">
        <v>23</v>
      </c>
      <c r="I705" s="56">
        <v>200179</v>
      </c>
      <c r="J705" s="56" t="s">
        <v>3529</v>
      </c>
      <c r="K705" s="56">
        <v>1</v>
      </c>
      <c r="L705" s="56">
        <v>1518000</v>
      </c>
      <c r="M705" s="56">
        <v>1518000</v>
      </c>
    </row>
    <row r="706" spans="1:13" x14ac:dyDescent="0.35">
      <c r="A706" s="56">
        <v>8470540</v>
      </c>
      <c r="B706" s="56" t="s">
        <v>409</v>
      </c>
      <c r="C706" s="56">
        <v>421100</v>
      </c>
      <c r="D706" s="56" t="s">
        <v>339</v>
      </c>
      <c r="E706" s="56" t="str">
        <f t="shared" ref="E706:E769" si="11">CONCATENATE(847,".",A706,".",1,".",C706,".","000000",".",G706,".",I706)</f>
        <v>847.8470540.1.421100.000000.847010.200179</v>
      </c>
      <c r="F706" s="56" t="s">
        <v>330</v>
      </c>
      <c r="G706" s="56">
        <v>847010</v>
      </c>
      <c r="H706" s="56" t="s">
        <v>23</v>
      </c>
      <c r="I706" s="56">
        <v>200179</v>
      </c>
      <c r="J706" s="56" t="s">
        <v>3532</v>
      </c>
      <c r="K706" s="56">
        <v>1</v>
      </c>
      <c r="L706" s="56">
        <v>1484328</v>
      </c>
      <c r="M706" s="56">
        <v>1484328</v>
      </c>
    </row>
    <row r="707" spans="1:13" x14ac:dyDescent="0.35">
      <c r="A707" s="56">
        <v>8470540</v>
      </c>
      <c r="B707" s="56" t="s">
        <v>409</v>
      </c>
      <c r="C707" s="56">
        <v>421100</v>
      </c>
      <c r="D707" s="56" t="s">
        <v>339</v>
      </c>
      <c r="E707" s="56" t="str">
        <f t="shared" si="11"/>
        <v>847.8470540.1.421100.000000.847010.200179</v>
      </c>
      <c r="F707" s="56" t="s">
        <v>330</v>
      </c>
      <c r="G707" s="56">
        <v>847010</v>
      </c>
      <c r="H707" s="56" t="s">
        <v>23</v>
      </c>
      <c r="I707" s="56">
        <v>200179</v>
      </c>
      <c r="J707" s="56" t="s">
        <v>3533</v>
      </c>
      <c r="K707" s="56">
        <v>1</v>
      </c>
      <c r="L707" s="56">
        <v>421800</v>
      </c>
      <c r="M707" s="56">
        <v>421800</v>
      </c>
    </row>
    <row r="708" spans="1:13" x14ac:dyDescent="0.35">
      <c r="A708" s="56">
        <v>8470540</v>
      </c>
      <c r="B708" s="56" t="s">
        <v>409</v>
      </c>
      <c r="C708" s="56">
        <v>421100</v>
      </c>
      <c r="D708" s="56" t="s">
        <v>339</v>
      </c>
      <c r="E708" s="56" t="str">
        <f t="shared" si="11"/>
        <v>847.8470540.1.421100.000000.847010.200179</v>
      </c>
      <c r="F708" s="56" t="s">
        <v>330</v>
      </c>
      <c r="G708" s="56">
        <v>847010</v>
      </c>
      <c r="H708" s="56" t="s">
        <v>23</v>
      </c>
      <c r="I708" s="56">
        <v>200179</v>
      </c>
      <c r="J708" s="56" t="s">
        <v>3534</v>
      </c>
      <c r="K708" s="56">
        <v>1</v>
      </c>
      <c r="L708" s="56">
        <v>165000</v>
      </c>
      <c r="M708" s="56">
        <v>165000</v>
      </c>
    </row>
    <row r="709" spans="1:13" x14ac:dyDescent="0.35">
      <c r="A709" s="56">
        <v>8470540</v>
      </c>
      <c r="B709" s="56" t="s">
        <v>409</v>
      </c>
      <c r="C709" s="56">
        <v>426800</v>
      </c>
      <c r="D709" s="56" t="s">
        <v>357</v>
      </c>
      <c r="E709" s="56" t="str">
        <f t="shared" si="11"/>
        <v>847.8470540.1.426800.000000.847010.200179</v>
      </c>
      <c r="F709" s="56" t="s">
        <v>330</v>
      </c>
      <c r="G709" s="56">
        <v>847010</v>
      </c>
      <c r="H709" s="56" t="s">
        <v>23</v>
      </c>
      <c r="I709" s="56">
        <v>200179</v>
      </c>
      <c r="J709" s="56" t="s">
        <v>3535</v>
      </c>
      <c r="K709" s="56">
        <v>1</v>
      </c>
      <c r="L709" s="56">
        <v>10000</v>
      </c>
      <c r="M709" s="56">
        <v>10000</v>
      </c>
    </row>
    <row r="710" spans="1:13" x14ac:dyDescent="0.35">
      <c r="A710" s="56">
        <v>8470540</v>
      </c>
      <c r="B710" s="56" t="s">
        <v>409</v>
      </c>
      <c r="C710" s="56">
        <v>426900</v>
      </c>
      <c r="D710" s="56" t="s">
        <v>360</v>
      </c>
      <c r="E710" s="56" t="str">
        <f t="shared" si="11"/>
        <v>847.8470540.1.426900.000000.847010.200179</v>
      </c>
      <c r="F710" s="56" t="s">
        <v>330</v>
      </c>
      <c r="G710" s="56">
        <v>847010</v>
      </c>
      <c r="H710" s="56" t="s">
        <v>23</v>
      </c>
      <c r="I710" s="56">
        <v>200179</v>
      </c>
      <c r="J710" s="56" t="s">
        <v>3537</v>
      </c>
      <c r="K710" s="56">
        <v>1</v>
      </c>
      <c r="L710" s="56">
        <v>30000</v>
      </c>
      <c r="M710" s="56">
        <v>30000</v>
      </c>
    </row>
    <row r="711" spans="1:13" x14ac:dyDescent="0.35">
      <c r="A711" s="56">
        <v>8470540</v>
      </c>
      <c r="B711" s="56" t="s">
        <v>409</v>
      </c>
      <c r="C711" s="56">
        <v>428111</v>
      </c>
      <c r="D711" s="56" t="s">
        <v>363</v>
      </c>
      <c r="E711" s="56" t="str">
        <f t="shared" si="11"/>
        <v>847.8470540.1.428111.000000.847010.200179</v>
      </c>
      <c r="F711" s="56" t="s">
        <v>330</v>
      </c>
      <c r="G711" s="56">
        <v>847010</v>
      </c>
      <c r="H711" s="56" t="s">
        <v>23</v>
      </c>
      <c r="I711" s="56">
        <v>200179</v>
      </c>
      <c r="J711" s="56" t="s">
        <v>363</v>
      </c>
      <c r="K711" s="56">
        <v>1</v>
      </c>
      <c r="L711" s="56">
        <v>7349560</v>
      </c>
      <c r="M711" s="56">
        <v>7349560</v>
      </c>
    </row>
    <row r="712" spans="1:13" x14ac:dyDescent="0.35">
      <c r="A712" s="56">
        <v>8470540</v>
      </c>
      <c r="B712" s="56" t="s">
        <v>409</v>
      </c>
      <c r="C712" s="56">
        <v>428111</v>
      </c>
      <c r="D712" s="56" t="s">
        <v>363</v>
      </c>
      <c r="E712" s="56" t="str">
        <f t="shared" si="11"/>
        <v>847.8470540.1.428111.000000.847020.200179</v>
      </c>
      <c r="F712" s="56" t="s">
        <v>336</v>
      </c>
      <c r="G712" s="56">
        <v>847020</v>
      </c>
      <c r="H712" s="56" t="s">
        <v>23</v>
      </c>
      <c r="I712" s="56">
        <v>200179</v>
      </c>
      <c r="J712" s="56" t="s">
        <v>363</v>
      </c>
      <c r="K712" s="56">
        <v>1</v>
      </c>
      <c r="L712" s="56">
        <v>3058446</v>
      </c>
      <c r="M712" s="56">
        <v>3058446</v>
      </c>
    </row>
    <row r="713" spans="1:13" x14ac:dyDescent="0.35">
      <c r="A713" s="56">
        <v>8470540</v>
      </c>
      <c r="B713" s="56" t="s">
        <v>409</v>
      </c>
      <c r="C713" s="56">
        <v>428111</v>
      </c>
      <c r="D713" s="56" t="s">
        <v>363</v>
      </c>
      <c r="E713" s="56" t="str">
        <f t="shared" si="11"/>
        <v>847.8470540.1.428111.000000.847030.200179</v>
      </c>
      <c r="F713" s="56" t="s">
        <v>312</v>
      </c>
      <c r="G713" s="56">
        <v>847030</v>
      </c>
      <c r="H713" s="56" t="s">
        <v>23</v>
      </c>
      <c r="I713" s="56">
        <v>200179</v>
      </c>
      <c r="J713" s="56" t="s">
        <v>363</v>
      </c>
      <c r="K713" s="56">
        <v>1</v>
      </c>
      <c r="L713" s="56">
        <v>442627</v>
      </c>
      <c r="M713" s="56">
        <v>442627</v>
      </c>
    </row>
    <row r="714" spans="1:13" x14ac:dyDescent="0.35">
      <c r="A714" s="56">
        <v>8470540</v>
      </c>
      <c r="B714" s="56" t="s">
        <v>409</v>
      </c>
      <c r="C714" s="56">
        <v>428111</v>
      </c>
      <c r="D714" s="56" t="s">
        <v>363</v>
      </c>
      <c r="E714" s="56" t="str">
        <f t="shared" si="11"/>
        <v>847.8470540.1.428111.000000.847015.200179</v>
      </c>
      <c r="F714" s="56" t="s">
        <v>333</v>
      </c>
      <c r="G714" s="56">
        <v>847015</v>
      </c>
      <c r="H714" s="56" t="s">
        <v>23</v>
      </c>
      <c r="I714" s="56">
        <v>200179</v>
      </c>
      <c r="J714" s="56" t="s">
        <v>3540</v>
      </c>
      <c r="K714" s="56">
        <v>1</v>
      </c>
      <c r="L714" s="56">
        <v>4615084</v>
      </c>
      <c r="M714" s="56">
        <v>4615084</v>
      </c>
    </row>
    <row r="715" spans="1:13" x14ac:dyDescent="0.35">
      <c r="A715" s="56">
        <v>8470540</v>
      </c>
      <c r="B715" s="56" t="s">
        <v>409</v>
      </c>
      <c r="C715" s="56">
        <v>428112</v>
      </c>
      <c r="D715" s="56" t="s">
        <v>369</v>
      </c>
      <c r="E715" s="56" t="str">
        <f t="shared" si="11"/>
        <v>847.8470540.1.428112.000000.847010.200179</v>
      </c>
      <c r="F715" s="56" t="s">
        <v>330</v>
      </c>
      <c r="G715" s="56">
        <v>847010</v>
      </c>
      <c r="H715" s="56" t="s">
        <v>23</v>
      </c>
      <c r="I715" s="56">
        <v>200179</v>
      </c>
      <c r="J715" s="56" t="s">
        <v>369</v>
      </c>
      <c r="K715" s="56">
        <v>1</v>
      </c>
      <c r="L715" s="56">
        <v>1153128</v>
      </c>
      <c r="M715" s="56">
        <v>1153128</v>
      </c>
    </row>
    <row r="716" spans="1:13" x14ac:dyDescent="0.35">
      <c r="A716" s="56">
        <v>8470540</v>
      </c>
      <c r="B716" s="56" t="s">
        <v>409</v>
      </c>
      <c r="C716" s="56">
        <v>428112</v>
      </c>
      <c r="D716" s="56" t="s">
        <v>369</v>
      </c>
      <c r="E716" s="56" t="str">
        <f t="shared" si="11"/>
        <v>847.8470540.1.428112.000000.847020.200179</v>
      </c>
      <c r="F716" s="56" t="s">
        <v>336</v>
      </c>
      <c r="G716" s="56">
        <v>847020</v>
      </c>
      <c r="H716" s="56" t="s">
        <v>23</v>
      </c>
      <c r="I716" s="56">
        <v>200179</v>
      </c>
      <c r="J716" s="56" t="s">
        <v>369</v>
      </c>
      <c r="K716" s="56">
        <v>1</v>
      </c>
      <c r="L716" s="56">
        <v>1703132</v>
      </c>
      <c r="M716" s="56">
        <v>1703132</v>
      </c>
    </row>
    <row r="717" spans="1:13" x14ac:dyDescent="0.35">
      <c r="A717" s="56">
        <v>8470540</v>
      </c>
      <c r="B717" s="56" t="s">
        <v>409</v>
      </c>
      <c r="C717" s="56">
        <v>428112</v>
      </c>
      <c r="D717" s="56" t="s">
        <v>369</v>
      </c>
      <c r="E717" s="56" t="str">
        <f t="shared" si="11"/>
        <v>847.8470540.1.428112.000000.847030.200179</v>
      </c>
      <c r="F717" s="56" t="s">
        <v>312</v>
      </c>
      <c r="G717" s="56">
        <v>847030</v>
      </c>
      <c r="H717" s="56" t="s">
        <v>23</v>
      </c>
      <c r="I717" s="56">
        <v>200179</v>
      </c>
      <c r="J717" s="56" t="s">
        <v>3542</v>
      </c>
      <c r="K717" s="56">
        <v>1</v>
      </c>
      <c r="L717" s="56">
        <v>153570</v>
      </c>
      <c r="M717" s="56">
        <v>153570</v>
      </c>
    </row>
    <row r="718" spans="1:13" x14ac:dyDescent="0.35">
      <c r="A718" s="56">
        <v>8470540</v>
      </c>
      <c r="B718" s="56" t="s">
        <v>409</v>
      </c>
      <c r="C718" s="56">
        <v>428112</v>
      </c>
      <c r="D718" s="56" t="s">
        <v>369</v>
      </c>
      <c r="E718" s="56" t="str">
        <f t="shared" si="11"/>
        <v>847.8470540.1.428112.000000.847015.200179</v>
      </c>
      <c r="F718" s="56" t="s">
        <v>333</v>
      </c>
      <c r="G718" s="56">
        <v>847015</v>
      </c>
      <c r="H718" s="56" t="s">
        <v>23</v>
      </c>
      <c r="I718" s="56">
        <v>200179</v>
      </c>
      <c r="J718" s="56" t="s">
        <v>3543</v>
      </c>
      <c r="K718" s="56">
        <v>1</v>
      </c>
      <c r="L718" s="56">
        <v>1681399</v>
      </c>
      <c r="M718" s="56">
        <v>1681399</v>
      </c>
    </row>
    <row r="719" spans="1:13" x14ac:dyDescent="0.35">
      <c r="A719" s="56">
        <v>8470540</v>
      </c>
      <c r="B719" s="56" t="s">
        <v>409</v>
      </c>
      <c r="C719" s="56">
        <v>429900</v>
      </c>
      <c r="D719" s="56" t="s">
        <v>375</v>
      </c>
      <c r="E719" s="56" t="str">
        <f t="shared" si="11"/>
        <v>847.8470540.1.429900.000000.847010.200179</v>
      </c>
      <c r="F719" s="56" t="s">
        <v>330</v>
      </c>
      <c r="G719" s="56">
        <v>847010</v>
      </c>
      <c r="H719" s="56" t="s">
        <v>23</v>
      </c>
      <c r="I719" s="56">
        <v>200179</v>
      </c>
      <c r="J719" s="56" t="s">
        <v>3544</v>
      </c>
      <c r="K719" s="56">
        <v>1</v>
      </c>
      <c r="L719" s="56">
        <v>44000</v>
      </c>
      <c r="M719" s="56">
        <v>44000</v>
      </c>
    </row>
    <row r="720" spans="1:13" x14ac:dyDescent="0.35">
      <c r="A720" s="56">
        <v>8470540</v>
      </c>
      <c r="B720" s="56" t="s">
        <v>409</v>
      </c>
      <c r="C720" s="56">
        <v>430330</v>
      </c>
      <c r="D720" s="56" t="s">
        <v>378</v>
      </c>
      <c r="E720" s="56" t="str">
        <f t="shared" si="11"/>
        <v>847.8470540.1.430330.000000.847010.200179</v>
      </c>
      <c r="F720" s="56" t="s">
        <v>330</v>
      </c>
      <c r="G720" s="56">
        <v>847010</v>
      </c>
      <c r="H720" s="56" t="s">
        <v>23</v>
      </c>
      <c r="I720" s="56">
        <v>200179</v>
      </c>
      <c r="J720" s="56" t="s">
        <v>3546</v>
      </c>
      <c r="K720" s="56">
        <v>1</v>
      </c>
      <c r="L720" s="56">
        <v>967680</v>
      </c>
      <c r="M720" s="56">
        <v>967680</v>
      </c>
    </row>
    <row r="721" spans="1:13" x14ac:dyDescent="0.35">
      <c r="A721" s="56">
        <v>8470540</v>
      </c>
      <c r="B721" s="56" t="s">
        <v>409</v>
      </c>
      <c r="C721" s="56">
        <v>432120</v>
      </c>
      <c r="D721" s="56" t="s">
        <v>382</v>
      </c>
      <c r="E721" s="56" t="str">
        <f t="shared" si="11"/>
        <v>847.8470540.1.432120.000000.847001.200179</v>
      </c>
      <c r="F721" s="56" t="s">
        <v>21</v>
      </c>
      <c r="G721" s="56">
        <v>847001</v>
      </c>
      <c r="H721" s="56" t="s">
        <v>23</v>
      </c>
      <c r="I721" s="56">
        <v>200179</v>
      </c>
      <c r="K721" s="56">
        <v>1</v>
      </c>
      <c r="M721" s="57">
        <v>0</v>
      </c>
    </row>
    <row r="722" spans="1:13" x14ac:dyDescent="0.35">
      <c r="A722" s="56">
        <v>8470540</v>
      </c>
      <c r="B722" s="56" t="s">
        <v>409</v>
      </c>
      <c r="C722" s="56">
        <v>432120</v>
      </c>
      <c r="D722" s="56" t="s">
        <v>382</v>
      </c>
      <c r="E722" s="56" t="str">
        <f t="shared" si="11"/>
        <v>847.8470540.1.432120.000000.847001.200179</v>
      </c>
      <c r="F722" s="56" t="s">
        <v>21</v>
      </c>
      <c r="G722" s="56">
        <v>847001</v>
      </c>
      <c r="H722" s="56" t="s">
        <v>23</v>
      </c>
      <c r="I722" s="56">
        <v>200179</v>
      </c>
      <c r="K722" s="56">
        <v>1</v>
      </c>
      <c r="M722" s="57">
        <v>0</v>
      </c>
    </row>
    <row r="723" spans="1:13" x14ac:dyDescent="0.35">
      <c r="A723" s="56">
        <v>8470540</v>
      </c>
      <c r="B723" s="56" t="s">
        <v>409</v>
      </c>
      <c r="C723" s="56">
        <v>432540</v>
      </c>
      <c r="D723" s="56" t="s">
        <v>395</v>
      </c>
      <c r="E723" s="56" t="str">
        <f t="shared" si="11"/>
        <v>847.8470540.1.432540.000000.847010.200179</v>
      </c>
      <c r="F723" s="56" t="s">
        <v>330</v>
      </c>
      <c r="G723" s="56">
        <v>847010</v>
      </c>
      <c r="H723" s="56" t="s">
        <v>23</v>
      </c>
      <c r="I723" s="56">
        <v>200179</v>
      </c>
      <c r="J723" s="56" t="s">
        <v>3548</v>
      </c>
      <c r="K723" s="56">
        <v>1</v>
      </c>
      <c r="L723" s="56">
        <v>140000</v>
      </c>
      <c r="M723" s="56">
        <v>140000</v>
      </c>
    </row>
    <row r="724" spans="1:13" x14ac:dyDescent="0.35">
      <c r="A724" s="130">
        <v>8470540</v>
      </c>
      <c r="B724" s="130" t="s">
        <v>409</v>
      </c>
      <c r="C724" s="130">
        <v>435410</v>
      </c>
      <c r="D724" s="130" t="s">
        <v>58</v>
      </c>
      <c r="E724" s="56" t="str">
        <f t="shared" si="11"/>
        <v>847.8470540.1.435410.000000.847010.200179</v>
      </c>
      <c r="F724" s="56" t="s">
        <v>330</v>
      </c>
      <c r="G724" s="56">
        <v>847010</v>
      </c>
      <c r="H724" s="130" t="s">
        <v>23</v>
      </c>
      <c r="I724" s="130">
        <v>200179</v>
      </c>
      <c r="J724" s="130" t="s">
        <v>3550</v>
      </c>
      <c r="K724" s="130">
        <v>1</v>
      </c>
      <c r="L724" s="130">
        <v>0</v>
      </c>
      <c r="M724" s="130">
        <v>0</v>
      </c>
    </row>
    <row r="725" spans="1:13" x14ac:dyDescent="0.35">
      <c r="A725" s="56">
        <v>8470540</v>
      </c>
      <c r="B725" s="56" t="s">
        <v>409</v>
      </c>
      <c r="C725" s="56">
        <v>435740</v>
      </c>
      <c r="D725" s="56" t="s">
        <v>400</v>
      </c>
      <c r="E725" s="56" t="str">
        <f t="shared" si="11"/>
        <v>847.8470540.1.435740.000000.847010.200179</v>
      </c>
      <c r="F725" s="56" t="s">
        <v>330</v>
      </c>
      <c r="G725" s="56">
        <v>847010</v>
      </c>
      <c r="H725" s="56" t="s">
        <v>23</v>
      </c>
      <c r="I725" s="56">
        <v>200179</v>
      </c>
      <c r="J725" s="56" t="s">
        <v>3552</v>
      </c>
      <c r="K725" s="56">
        <v>1</v>
      </c>
      <c r="L725" s="56">
        <v>336000</v>
      </c>
      <c r="M725" s="56">
        <v>336000</v>
      </c>
    </row>
    <row r="726" spans="1:13" x14ac:dyDescent="0.35">
      <c r="A726" s="56">
        <v>8470540</v>
      </c>
      <c r="B726" s="56" t="s">
        <v>409</v>
      </c>
      <c r="C726" s="56">
        <v>436110</v>
      </c>
      <c r="D726" s="56" t="s">
        <v>64</v>
      </c>
      <c r="E726" s="56" t="str">
        <f t="shared" si="11"/>
        <v>847.8470540.1.436110.000000.847010.200179</v>
      </c>
      <c r="F726" s="56" t="s">
        <v>330</v>
      </c>
      <c r="G726" s="56">
        <v>847010</v>
      </c>
      <c r="H726" s="56" t="s">
        <v>23</v>
      </c>
      <c r="I726" s="56">
        <v>200179</v>
      </c>
      <c r="J726" s="56" t="s">
        <v>3553</v>
      </c>
      <c r="K726" s="56">
        <v>1</v>
      </c>
      <c r="L726" s="56">
        <v>360000</v>
      </c>
      <c r="M726" s="56">
        <v>360000</v>
      </c>
    </row>
    <row r="727" spans="1:13" x14ac:dyDescent="0.35">
      <c r="A727" s="56">
        <v>8470540</v>
      </c>
      <c r="B727" s="56" t="s">
        <v>409</v>
      </c>
      <c r="C727" s="56">
        <v>436110</v>
      </c>
      <c r="D727" s="56" t="s">
        <v>64</v>
      </c>
      <c r="E727" s="56" t="str">
        <f t="shared" si="11"/>
        <v>847.8470540.1.436110.000000.847010.200179</v>
      </c>
      <c r="F727" s="56" t="s">
        <v>330</v>
      </c>
      <c r="G727" s="56">
        <v>847010</v>
      </c>
      <c r="H727" s="56" t="s">
        <v>23</v>
      </c>
      <c r="I727" s="56">
        <v>200179</v>
      </c>
      <c r="J727" s="56" t="s">
        <v>3556</v>
      </c>
      <c r="K727" s="56">
        <v>1</v>
      </c>
      <c r="L727" s="56">
        <v>193910</v>
      </c>
      <c r="M727" s="56">
        <v>193910</v>
      </c>
    </row>
    <row r="728" spans="1:13" x14ac:dyDescent="0.35">
      <c r="A728" s="130">
        <v>8470230</v>
      </c>
      <c r="B728" s="130" t="s">
        <v>100</v>
      </c>
      <c r="C728" s="130">
        <v>420550</v>
      </c>
      <c r="D728" s="130" t="s">
        <v>18</v>
      </c>
      <c r="E728" s="56" t="str">
        <f t="shared" si="11"/>
        <v>847.8470230.1.420550.000000.847001.200179</v>
      </c>
      <c r="F728" s="56" t="s">
        <v>21</v>
      </c>
      <c r="G728" s="56">
        <v>847001</v>
      </c>
      <c r="H728" s="130" t="s">
        <v>23</v>
      </c>
      <c r="I728" s="130">
        <v>200179</v>
      </c>
      <c r="J728" s="130" t="s">
        <v>3559</v>
      </c>
      <c r="K728" s="130">
        <v>32</v>
      </c>
      <c r="L728" s="132">
        <v>31894.375</v>
      </c>
      <c r="M728" s="132">
        <v>1020620</v>
      </c>
    </row>
    <row r="729" spans="1:13" x14ac:dyDescent="0.35">
      <c r="A729" s="56">
        <v>8470230</v>
      </c>
      <c r="B729" s="56" t="s">
        <v>100</v>
      </c>
      <c r="C729" s="56">
        <v>425100</v>
      </c>
      <c r="D729" s="56" t="s">
        <v>964</v>
      </c>
      <c r="E729" s="56" t="str">
        <f t="shared" si="11"/>
        <v>847.8470230.1.425100.000000.847001.200179</v>
      </c>
      <c r="F729" s="56" t="s">
        <v>21</v>
      </c>
      <c r="G729" s="56">
        <v>847001</v>
      </c>
      <c r="H729" s="56" t="s">
        <v>23</v>
      </c>
      <c r="I729" s="56">
        <v>200179</v>
      </c>
      <c r="J729" s="56" t="s">
        <v>3565</v>
      </c>
      <c r="K729" s="56">
        <v>8</v>
      </c>
      <c r="L729" s="56">
        <v>37500</v>
      </c>
      <c r="M729" s="56">
        <v>300000</v>
      </c>
    </row>
    <row r="730" spans="1:13" x14ac:dyDescent="0.35">
      <c r="A730" s="56">
        <v>8470230</v>
      </c>
      <c r="B730" s="56" t="s">
        <v>100</v>
      </c>
      <c r="C730" s="56">
        <v>425510</v>
      </c>
      <c r="D730" s="56" t="s">
        <v>37</v>
      </c>
      <c r="E730" s="56" t="str">
        <f t="shared" si="11"/>
        <v>847.8470230.1.425510.000000.847001.200179</v>
      </c>
      <c r="F730" s="56" t="s">
        <v>21</v>
      </c>
      <c r="G730" s="56">
        <v>847001</v>
      </c>
      <c r="H730" s="56" t="s">
        <v>23</v>
      </c>
      <c r="I730" s="56">
        <v>200179</v>
      </c>
      <c r="J730" s="56" t="s">
        <v>3571</v>
      </c>
      <c r="K730" s="56">
        <v>10</v>
      </c>
      <c r="L730" s="56">
        <v>3400</v>
      </c>
      <c r="M730" s="56">
        <v>34000</v>
      </c>
    </row>
    <row r="731" spans="1:13" x14ac:dyDescent="0.35">
      <c r="A731" s="56">
        <v>8470230</v>
      </c>
      <c r="B731" s="56" t="s">
        <v>100</v>
      </c>
      <c r="C731" s="56">
        <v>425550</v>
      </c>
      <c r="D731" s="56" t="s">
        <v>83</v>
      </c>
      <c r="E731" s="56" t="str">
        <f t="shared" si="11"/>
        <v>847.8470230.1.425550.000000.847001.200179</v>
      </c>
      <c r="F731" s="56" t="s">
        <v>21</v>
      </c>
      <c r="G731" s="56">
        <v>847001</v>
      </c>
      <c r="H731" s="56" t="s">
        <v>23</v>
      </c>
      <c r="I731" s="56">
        <v>200179</v>
      </c>
      <c r="J731" s="56" t="s">
        <v>3577</v>
      </c>
      <c r="K731" s="56">
        <v>15</v>
      </c>
      <c r="L731" s="56">
        <v>14800</v>
      </c>
      <c r="M731" s="56">
        <v>222000</v>
      </c>
    </row>
    <row r="732" spans="1:13" x14ac:dyDescent="0.35">
      <c r="A732" s="56">
        <v>8470230</v>
      </c>
      <c r="B732" s="56" t="s">
        <v>100</v>
      </c>
      <c r="C732" s="56">
        <v>425741</v>
      </c>
      <c r="D732" s="56" t="s">
        <v>633</v>
      </c>
      <c r="E732" s="56" t="str">
        <f t="shared" si="11"/>
        <v>847.8470230.1.425741.000000.847001.200179</v>
      </c>
      <c r="F732" s="56" t="s">
        <v>21</v>
      </c>
      <c r="G732" s="56">
        <v>847001</v>
      </c>
      <c r="H732" s="56" t="s">
        <v>23</v>
      </c>
      <c r="I732" s="56">
        <v>200179</v>
      </c>
      <c r="M732" s="57">
        <v>0</v>
      </c>
    </row>
    <row r="733" spans="1:13" x14ac:dyDescent="0.35">
      <c r="A733" s="56">
        <v>8470230</v>
      </c>
      <c r="B733" s="56" t="s">
        <v>100</v>
      </c>
      <c r="C733" s="56">
        <v>425742</v>
      </c>
      <c r="D733" s="56" t="s">
        <v>528</v>
      </c>
      <c r="E733" s="56" t="str">
        <f t="shared" si="11"/>
        <v>847.8470230.1.425742.000000.847001.200179</v>
      </c>
      <c r="F733" s="56" t="s">
        <v>21</v>
      </c>
      <c r="G733" s="56">
        <v>847001</v>
      </c>
      <c r="H733" s="56" t="s">
        <v>23</v>
      </c>
      <c r="I733" s="56">
        <v>200179</v>
      </c>
      <c r="M733" s="57">
        <v>0</v>
      </c>
    </row>
    <row r="734" spans="1:13" x14ac:dyDescent="0.35">
      <c r="A734" s="56">
        <v>8470230</v>
      </c>
      <c r="B734" s="56" t="s">
        <v>100</v>
      </c>
      <c r="C734" s="56">
        <v>425743</v>
      </c>
      <c r="D734" s="56" t="s">
        <v>106</v>
      </c>
      <c r="E734" s="56" t="str">
        <f t="shared" si="11"/>
        <v>847.8470230.1.425743.000000.847001.200179</v>
      </c>
      <c r="F734" s="56" t="s">
        <v>21</v>
      </c>
      <c r="G734" s="56">
        <v>847001</v>
      </c>
      <c r="H734" s="56" t="s">
        <v>23</v>
      </c>
      <c r="I734" s="56">
        <v>200179</v>
      </c>
      <c r="J734" s="56" t="s">
        <v>3582</v>
      </c>
      <c r="K734" s="56">
        <v>1</v>
      </c>
      <c r="L734" s="56">
        <v>240000</v>
      </c>
      <c r="M734" s="56">
        <v>240000</v>
      </c>
    </row>
    <row r="735" spans="1:13" x14ac:dyDescent="0.35">
      <c r="A735" s="56">
        <v>8470230</v>
      </c>
      <c r="B735" s="56" t="s">
        <v>100</v>
      </c>
      <c r="C735" s="56">
        <v>425744</v>
      </c>
      <c r="D735" s="56" t="s">
        <v>109</v>
      </c>
      <c r="E735" s="56" t="str">
        <f t="shared" si="11"/>
        <v>847.8470230.1.425744.000000.847001.200179</v>
      </c>
      <c r="F735" s="56" t="s">
        <v>21</v>
      </c>
      <c r="G735" s="56">
        <v>847001</v>
      </c>
      <c r="H735" s="56" t="s">
        <v>23</v>
      </c>
      <c r="I735" s="56">
        <v>200179</v>
      </c>
      <c r="J735" s="56" t="s">
        <v>3587</v>
      </c>
      <c r="K735" s="56">
        <v>892</v>
      </c>
      <c r="L735" s="56">
        <v>5400</v>
      </c>
      <c r="M735" s="56">
        <v>4816800</v>
      </c>
    </row>
    <row r="736" spans="1:13" x14ac:dyDescent="0.35">
      <c r="A736" s="56">
        <v>8470230</v>
      </c>
      <c r="B736" s="56" t="s">
        <v>100</v>
      </c>
      <c r="C736" s="56">
        <v>425745</v>
      </c>
      <c r="D736" s="56" t="s">
        <v>112</v>
      </c>
      <c r="E736" s="56" t="str">
        <f t="shared" si="11"/>
        <v>847.8470230.1.425745.000000.847001.200179</v>
      </c>
      <c r="F736" s="56" t="s">
        <v>21</v>
      </c>
      <c r="G736" s="56">
        <v>847001</v>
      </c>
      <c r="H736" s="56" t="s">
        <v>23</v>
      </c>
      <c r="I736" s="56">
        <v>200179</v>
      </c>
      <c r="J736" s="56" t="s">
        <v>3592</v>
      </c>
      <c r="K736" s="56">
        <v>779</v>
      </c>
      <c r="L736" s="56">
        <v>3376</v>
      </c>
      <c r="M736" s="56">
        <v>2629904</v>
      </c>
    </row>
    <row r="737" spans="1:13" x14ac:dyDescent="0.35">
      <c r="A737" s="56">
        <v>8470230</v>
      </c>
      <c r="B737" s="56" t="s">
        <v>100</v>
      </c>
      <c r="C737" s="56">
        <v>425761</v>
      </c>
      <c r="D737" s="56" t="s">
        <v>288</v>
      </c>
      <c r="E737" s="56" t="str">
        <f t="shared" si="11"/>
        <v>847.8470230.1.425761.000000.847001.200179</v>
      </c>
      <c r="F737" s="56" t="s">
        <v>21</v>
      </c>
      <c r="G737" s="56">
        <v>847001</v>
      </c>
      <c r="H737" s="56" t="s">
        <v>23</v>
      </c>
      <c r="I737" s="56">
        <v>200179</v>
      </c>
      <c r="J737" s="56" t="s">
        <v>3603</v>
      </c>
      <c r="K737" s="56">
        <v>10</v>
      </c>
      <c r="L737" s="56">
        <v>15000</v>
      </c>
      <c r="M737" s="57">
        <v>150000</v>
      </c>
    </row>
    <row r="738" spans="1:13" x14ac:dyDescent="0.35">
      <c r="A738" s="56">
        <v>8470230</v>
      </c>
      <c r="B738" s="56" t="s">
        <v>100</v>
      </c>
      <c r="C738" s="56">
        <v>425762</v>
      </c>
      <c r="D738" s="56" t="s">
        <v>600</v>
      </c>
      <c r="E738" s="56" t="str">
        <f t="shared" si="11"/>
        <v>847.8470230.1.425762.000000.847001.200179</v>
      </c>
      <c r="F738" s="56" t="s">
        <v>21</v>
      </c>
      <c r="G738" s="56">
        <v>847001</v>
      </c>
      <c r="H738" s="56" t="s">
        <v>23</v>
      </c>
      <c r="I738" s="56">
        <v>200179</v>
      </c>
      <c r="J738" s="56" t="s">
        <v>3609</v>
      </c>
      <c r="K738" s="56">
        <v>10</v>
      </c>
      <c r="L738" s="56">
        <v>15000</v>
      </c>
      <c r="M738" s="56">
        <v>150000</v>
      </c>
    </row>
    <row r="739" spans="1:13" x14ac:dyDescent="0.35">
      <c r="A739" s="56">
        <v>8470230</v>
      </c>
      <c r="B739" s="56" t="s">
        <v>100</v>
      </c>
      <c r="C739" s="56">
        <v>425770</v>
      </c>
      <c r="D739" s="56" t="s">
        <v>132</v>
      </c>
      <c r="E739" s="56" t="str">
        <f t="shared" si="11"/>
        <v>847.8470230.1.425770.000000.847001.200179</v>
      </c>
      <c r="F739" s="56" t="s">
        <v>21</v>
      </c>
      <c r="G739" s="56">
        <v>847001</v>
      </c>
      <c r="H739" s="56" t="s">
        <v>23</v>
      </c>
      <c r="I739" s="56">
        <v>200179</v>
      </c>
      <c r="M739" s="57">
        <v>0</v>
      </c>
    </row>
    <row r="740" spans="1:13" x14ac:dyDescent="0.35">
      <c r="A740" s="56">
        <v>8470230</v>
      </c>
      <c r="B740" s="56" t="s">
        <v>100</v>
      </c>
      <c r="C740" s="56">
        <v>425900</v>
      </c>
      <c r="D740" s="56" t="s">
        <v>40</v>
      </c>
      <c r="E740" s="56" t="str">
        <f t="shared" si="11"/>
        <v>847.8470230.1.425900.000000.847001.200179</v>
      </c>
      <c r="F740" s="56" t="s">
        <v>21</v>
      </c>
      <c r="G740" s="56">
        <v>847001</v>
      </c>
      <c r="H740" s="56" t="s">
        <v>23</v>
      </c>
      <c r="I740" s="56">
        <v>200179</v>
      </c>
      <c r="J740" s="56" t="s">
        <v>3613</v>
      </c>
      <c r="K740" s="56">
        <v>96</v>
      </c>
      <c r="L740" s="56">
        <v>475.5</v>
      </c>
      <c r="M740" s="56">
        <v>45648</v>
      </c>
    </row>
    <row r="741" spans="1:13" x14ac:dyDescent="0.35">
      <c r="A741" s="56">
        <v>8470230</v>
      </c>
      <c r="B741" s="56" t="s">
        <v>100</v>
      </c>
      <c r="C741" s="56">
        <v>426610</v>
      </c>
      <c r="D741" s="56" t="s">
        <v>43</v>
      </c>
      <c r="E741" s="56" t="str">
        <f t="shared" si="11"/>
        <v>847.8470230.1.426610.000000.847001.200179</v>
      </c>
      <c r="F741" s="56" t="s">
        <v>21</v>
      </c>
      <c r="G741" s="56">
        <v>847001</v>
      </c>
      <c r="H741" s="56" t="s">
        <v>23</v>
      </c>
      <c r="I741" s="56">
        <v>200179</v>
      </c>
      <c r="J741" s="56" t="s">
        <v>3619</v>
      </c>
      <c r="K741" s="56">
        <v>1</v>
      </c>
      <c r="L741" s="56">
        <v>10000</v>
      </c>
      <c r="M741" s="57">
        <v>10000</v>
      </c>
    </row>
    <row r="742" spans="1:13" x14ac:dyDescent="0.35">
      <c r="A742" s="56">
        <v>8470230</v>
      </c>
      <c r="B742" s="56" t="s">
        <v>100</v>
      </c>
      <c r="C742" s="56">
        <v>428090</v>
      </c>
      <c r="D742" s="56" t="s">
        <v>52</v>
      </c>
      <c r="E742" s="56" t="str">
        <f t="shared" si="11"/>
        <v>847.8470230.1.428090.000000.847001.200179</v>
      </c>
      <c r="F742" s="56" t="s">
        <v>21</v>
      </c>
      <c r="G742" s="56">
        <v>847001</v>
      </c>
      <c r="H742" s="56" t="s">
        <v>23</v>
      </c>
      <c r="I742" s="56">
        <v>200179</v>
      </c>
      <c r="J742" s="56" t="s">
        <v>3624</v>
      </c>
      <c r="K742" s="56">
        <v>4</v>
      </c>
      <c r="L742" s="56">
        <v>24250</v>
      </c>
      <c r="M742" s="56">
        <v>97000</v>
      </c>
    </row>
    <row r="743" spans="1:13" x14ac:dyDescent="0.35">
      <c r="A743" s="56">
        <v>8470230</v>
      </c>
      <c r="B743" s="56" t="s">
        <v>100</v>
      </c>
      <c r="C743" s="56">
        <v>428640</v>
      </c>
      <c r="D743" s="56" t="s">
        <v>55</v>
      </c>
      <c r="E743" s="56" t="str">
        <f t="shared" si="11"/>
        <v>847.8470230.1.428640.000000.847001.200179</v>
      </c>
      <c r="F743" s="56" t="s">
        <v>21</v>
      </c>
      <c r="G743" s="56">
        <v>847001</v>
      </c>
      <c r="H743" s="56" t="s">
        <v>23</v>
      </c>
      <c r="I743" s="56">
        <v>200179</v>
      </c>
      <c r="J743" s="56" t="s">
        <v>3629</v>
      </c>
      <c r="K743" s="56">
        <v>2000</v>
      </c>
      <c r="L743" s="57">
        <v>40</v>
      </c>
      <c r="M743" s="57">
        <v>80000</v>
      </c>
    </row>
    <row r="744" spans="1:13" x14ac:dyDescent="0.35">
      <c r="A744" s="56">
        <v>8470230</v>
      </c>
      <c r="B744" s="56" t="s">
        <v>100</v>
      </c>
      <c r="C744" s="56">
        <v>436110</v>
      </c>
      <c r="D744" s="56" t="s">
        <v>64</v>
      </c>
      <c r="E744" s="56" t="str">
        <f t="shared" si="11"/>
        <v>847.8470230.1.436110.000000.847001.200179</v>
      </c>
      <c r="F744" s="56" t="s">
        <v>21</v>
      </c>
      <c r="G744" s="56">
        <v>847001</v>
      </c>
      <c r="H744" s="56" t="s">
        <v>23</v>
      </c>
      <c r="I744" s="56">
        <v>200179</v>
      </c>
      <c r="J744" s="56" t="s">
        <v>3632</v>
      </c>
      <c r="K744" s="56">
        <v>1</v>
      </c>
      <c r="L744" s="56">
        <v>5000</v>
      </c>
      <c r="M744" s="56">
        <v>5000</v>
      </c>
    </row>
    <row r="745" spans="1:13" x14ac:dyDescent="0.35">
      <c r="A745" s="56">
        <v>8470230</v>
      </c>
      <c r="B745" s="56" t="s">
        <v>100</v>
      </c>
      <c r="C745" s="56">
        <v>492310</v>
      </c>
      <c r="D745" s="56" t="s">
        <v>871</v>
      </c>
      <c r="E745" s="56" t="str">
        <f t="shared" si="11"/>
        <v>847.8470230.1.492310.000000.847001.300180</v>
      </c>
      <c r="F745" s="56" t="s">
        <v>21</v>
      </c>
      <c r="G745" s="56">
        <v>847001</v>
      </c>
      <c r="H745" s="56" t="s">
        <v>863</v>
      </c>
      <c r="I745" s="56">
        <v>300180</v>
      </c>
      <c r="J745" s="56" t="s">
        <v>3636</v>
      </c>
      <c r="K745" s="56">
        <v>446</v>
      </c>
      <c r="L745" s="56">
        <v>4500</v>
      </c>
      <c r="M745" s="56">
        <v>2007000</v>
      </c>
    </row>
    <row r="746" spans="1:13" x14ac:dyDescent="0.35">
      <c r="A746" s="56">
        <v>8471010</v>
      </c>
      <c r="B746" s="56" t="s">
        <v>473</v>
      </c>
      <c r="C746" s="56">
        <v>425100</v>
      </c>
      <c r="D746" s="56" t="s">
        <v>964</v>
      </c>
      <c r="E746" s="56" t="str">
        <f t="shared" si="11"/>
        <v>847.8471010.1.425100.000000.847001.200179</v>
      </c>
      <c r="F746" s="56" t="s">
        <v>21</v>
      </c>
      <c r="G746" s="56">
        <v>847001</v>
      </c>
      <c r="H746" s="56" t="s">
        <v>23</v>
      </c>
      <c r="I746" s="56">
        <v>200179</v>
      </c>
      <c r="J746" s="56" t="s">
        <v>3642</v>
      </c>
      <c r="K746" s="56">
        <v>43</v>
      </c>
      <c r="L746" s="56">
        <v>2500</v>
      </c>
      <c r="M746" s="57">
        <v>107500</v>
      </c>
    </row>
    <row r="747" spans="1:13" x14ac:dyDescent="0.35">
      <c r="A747" s="56">
        <v>8471010</v>
      </c>
      <c r="B747" s="56" t="s">
        <v>473</v>
      </c>
      <c r="C747" s="56">
        <v>425510</v>
      </c>
      <c r="D747" s="56" t="s">
        <v>37</v>
      </c>
      <c r="E747" s="56" t="str">
        <f t="shared" si="11"/>
        <v>847.8471010.1.425510.000000.847001.200179</v>
      </c>
      <c r="F747" s="56" t="s">
        <v>21</v>
      </c>
      <c r="G747" s="56">
        <v>847001</v>
      </c>
      <c r="H747" s="56" t="s">
        <v>23</v>
      </c>
      <c r="I747" s="56">
        <v>200179</v>
      </c>
      <c r="J747" s="56" t="s">
        <v>3643</v>
      </c>
      <c r="K747" s="56">
        <v>5</v>
      </c>
      <c r="L747" s="56">
        <v>20000</v>
      </c>
      <c r="M747" s="57">
        <v>100000</v>
      </c>
    </row>
    <row r="748" spans="1:13" x14ac:dyDescent="0.35">
      <c r="A748" s="56">
        <v>8471010</v>
      </c>
      <c r="B748" s="56" t="s">
        <v>473</v>
      </c>
      <c r="C748" s="56">
        <v>425550</v>
      </c>
      <c r="D748" s="56" t="s">
        <v>83</v>
      </c>
      <c r="E748" s="56" t="str">
        <f t="shared" si="11"/>
        <v>847.8471010.1.425550.000000.847001.200179</v>
      </c>
      <c r="F748" s="56" t="s">
        <v>21</v>
      </c>
      <c r="G748" s="56">
        <v>847001</v>
      </c>
      <c r="H748" s="56" t="s">
        <v>23</v>
      </c>
      <c r="I748" s="56">
        <v>200179</v>
      </c>
      <c r="J748" s="56" t="s">
        <v>3644</v>
      </c>
      <c r="M748" s="57">
        <v>0</v>
      </c>
    </row>
    <row r="749" spans="1:13" x14ac:dyDescent="0.35">
      <c r="A749" s="56">
        <v>8471010</v>
      </c>
      <c r="B749" s="56" t="s">
        <v>473</v>
      </c>
      <c r="C749" s="56">
        <v>425720</v>
      </c>
      <c r="D749" s="56" t="s">
        <v>126</v>
      </c>
      <c r="E749" s="56" t="str">
        <f t="shared" si="11"/>
        <v>847.8471010.1.425720.000000.847001.200179</v>
      </c>
      <c r="F749" s="56" t="s">
        <v>21</v>
      </c>
      <c r="G749" s="56">
        <v>847001</v>
      </c>
      <c r="H749" s="56" t="s">
        <v>23</v>
      </c>
      <c r="I749" s="56">
        <v>200179</v>
      </c>
      <c r="J749" s="56" t="s">
        <v>3645</v>
      </c>
      <c r="K749" s="56">
        <v>55</v>
      </c>
      <c r="L749" s="56">
        <v>1384</v>
      </c>
      <c r="M749" s="57">
        <v>76120</v>
      </c>
    </row>
    <row r="750" spans="1:13" x14ac:dyDescent="0.35">
      <c r="A750" s="56">
        <v>8471010</v>
      </c>
      <c r="B750" s="56" t="s">
        <v>473</v>
      </c>
      <c r="C750" s="56">
        <v>425900</v>
      </c>
      <c r="D750" s="56" t="s">
        <v>40</v>
      </c>
      <c r="E750" s="56" t="str">
        <f t="shared" si="11"/>
        <v>847.8471010.1.425900.000000.847001.200179</v>
      </c>
      <c r="F750" s="56" t="s">
        <v>21</v>
      </c>
      <c r="G750" s="56">
        <v>847001</v>
      </c>
      <c r="H750" s="56" t="s">
        <v>23</v>
      </c>
      <c r="I750" s="56">
        <v>200179</v>
      </c>
      <c r="J750" s="56" t="s">
        <v>3646</v>
      </c>
      <c r="K750" s="56">
        <v>2500</v>
      </c>
      <c r="L750" s="56">
        <v>65</v>
      </c>
      <c r="M750" s="57">
        <v>162500</v>
      </c>
    </row>
    <row r="751" spans="1:13" x14ac:dyDescent="0.35">
      <c r="A751" s="56">
        <v>8471010</v>
      </c>
      <c r="B751" s="56" t="s">
        <v>473</v>
      </c>
      <c r="C751" s="56">
        <v>436110</v>
      </c>
      <c r="D751" s="56" t="s">
        <v>64</v>
      </c>
      <c r="E751" s="56" t="str">
        <f t="shared" si="11"/>
        <v>847.8471010.1.436110.000000.847001.200179</v>
      </c>
      <c r="F751" s="56" t="s">
        <v>21</v>
      </c>
      <c r="G751" s="56">
        <v>847001</v>
      </c>
      <c r="H751" s="56" t="s">
        <v>23</v>
      </c>
      <c r="I751" s="56">
        <v>200179</v>
      </c>
      <c r="J751" s="56" t="s">
        <v>3647</v>
      </c>
      <c r="K751" s="56">
        <v>225</v>
      </c>
      <c r="L751" s="56">
        <v>225</v>
      </c>
      <c r="M751" s="57">
        <v>50625</v>
      </c>
    </row>
    <row r="752" spans="1:13" x14ac:dyDescent="0.35">
      <c r="A752" s="56">
        <v>8471010</v>
      </c>
      <c r="B752" s="56" t="s">
        <v>473</v>
      </c>
      <c r="C752" s="56">
        <v>436120</v>
      </c>
      <c r="D752" s="56" t="s">
        <v>431</v>
      </c>
      <c r="E752" s="56" t="str">
        <f t="shared" si="11"/>
        <v>847.8471010.1.436120.000000.847001.200179</v>
      </c>
      <c r="F752" s="56" t="s">
        <v>21</v>
      </c>
      <c r="G752" s="56">
        <v>847001</v>
      </c>
      <c r="H752" s="56" t="s">
        <v>23</v>
      </c>
      <c r="I752" s="56">
        <v>200179</v>
      </c>
      <c r="J752" s="56" t="s">
        <v>3648</v>
      </c>
      <c r="K752" s="56">
        <v>225</v>
      </c>
      <c r="L752" s="56">
        <v>25</v>
      </c>
      <c r="M752" s="57">
        <v>5625</v>
      </c>
    </row>
    <row r="753" spans="1:13" x14ac:dyDescent="0.35">
      <c r="A753" s="56">
        <v>8471210</v>
      </c>
      <c r="B753" s="56" t="s">
        <v>679</v>
      </c>
      <c r="C753" s="56">
        <v>425100</v>
      </c>
      <c r="D753" s="56" t="s">
        <v>964</v>
      </c>
      <c r="E753" s="56" t="str">
        <f t="shared" si="11"/>
        <v>847.8471210.1.425100.000000.847001.200179</v>
      </c>
      <c r="F753" s="56" t="s">
        <v>21</v>
      </c>
      <c r="G753" s="56">
        <v>847001</v>
      </c>
      <c r="H753" s="56" t="s">
        <v>23</v>
      </c>
      <c r="I753" s="56">
        <v>200179</v>
      </c>
      <c r="M753" s="57">
        <v>0</v>
      </c>
    </row>
    <row r="754" spans="1:13" x14ac:dyDescent="0.35">
      <c r="A754" s="56">
        <v>8471210</v>
      </c>
      <c r="B754" s="56" t="s">
        <v>679</v>
      </c>
      <c r="C754" s="56">
        <v>425741</v>
      </c>
      <c r="D754" s="56" t="s">
        <v>633</v>
      </c>
      <c r="E754" s="56" t="str">
        <f t="shared" si="11"/>
        <v>847.8471210.1.425741.000000.847001.200179</v>
      </c>
      <c r="F754" s="56" t="s">
        <v>21</v>
      </c>
      <c r="G754" s="56">
        <v>847001</v>
      </c>
      <c r="H754" s="56" t="s">
        <v>23</v>
      </c>
      <c r="I754" s="56">
        <v>200179</v>
      </c>
      <c r="M754" s="57">
        <v>0</v>
      </c>
    </row>
    <row r="755" spans="1:13" x14ac:dyDescent="0.35">
      <c r="A755" s="56">
        <v>8471210</v>
      </c>
      <c r="B755" s="56" t="s">
        <v>679</v>
      </c>
      <c r="C755" s="56">
        <v>425900</v>
      </c>
      <c r="D755" s="56" t="s">
        <v>40</v>
      </c>
      <c r="E755" s="56" t="str">
        <f t="shared" si="11"/>
        <v>847.8471210.1.425900.000000.847001.200179</v>
      </c>
      <c r="F755" s="56" t="s">
        <v>21</v>
      </c>
      <c r="G755" s="56">
        <v>847001</v>
      </c>
      <c r="H755" s="56" t="s">
        <v>23</v>
      </c>
      <c r="I755" s="56">
        <v>200179</v>
      </c>
      <c r="J755" s="56" t="s">
        <v>3650</v>
      </c>
      <c r="K755" s="56">
        <v>5</v>
      </c>
      <c r="L755" s="56">
        <v>3000</v>
      </c>
      <c r="M755" s="57">
        <v>15000</v>
      </c>
    </row>
    <row r="756" spans="1:13" x14ac:dyDescent="0.35">
      <c r="A756" s="56">
        <v>8471210</v>
      </c>
      <c r="B756" s="56" t="s">
        <v>679</v>
      </c>
      <c r="C756" s="56">
        <v>427100</v>
      </c>
      <c r="D756" s="56" t="s">
        <v>86</v>
      </c>
      <c r="E756" s="56" t="str">
        <f t="shared" si="11"/>
        <v>847.8471210.1.427100.000000.847001.200179</v>
      </c>
      <c r="F756" s="56" t="s">
        <v>21</v>
      </c>
      <c r="G756" s="56">
        <v>847001</v>
      </c>
      <c r="H756" s="56" t="s">
        <v>23</v>
      </c>
      <c r="I756" s="56">
        <v>200179</v>
      </c>
      <c r="M756" s="57">
        <v>0</v>
      </c>
    </row>
    <row r="757" spans="1:13" x14ac:dyDescent="0.35">
      <c r="A757" s="56">
        <v>8471210</v>
      </c>
      <c r="B757" s="56" t="s">
        <v>679</v>
      </c>
      <c r="C757" s="56">
        <v>428090</v>
      </c>
      <c r="D757" s="56" t="s">
        <v>52</v>
      </c>
      <c r="E757" s="56" t="str">
        <f t="shared" si="11"/>
        <v>847.8471210.1.428090.000000.847001.200179</v>
      </c>
      <c r="F757" s="56" t="s">
        <v>21</v>
      </c>
      <c r="G757" s="56">
        <v>847001</v>
      </c>
      <c r="H757" s="56" t="s">
        <v>23</v>
      </c>
      <c r="I757" s="56">
        <v>200179</v>
      </c>
      <c r="J757" s="56" t="s">
        <v>3655</v>
      </c>
      <c r="K757" s="56">
        <v>4</v>
      </c>
      <c r="L757" s="56">
        <v>25000</v>
      </c>
      <c r="M757" s="57">
        <v>100000</v>
      </c>
    </row>
    <row r="758" spans="1:13" x14ac:dyDescent="0.35">
      <c r="A758" s="56">
        <v>8471210</v>
      </c>
      <c r="B758" s="56" t="s">
        <v>679</v>
      </c>
      <c r="C758" s="56">
        <v>428640</v>
      </c>
      <c r="D758" s="56" t="s">
        <v>55</v>
      </c>
      <c r="E758" s="56" t="str">
        <f t="shared" si="11"/>
        <v>847.8471210.1.428640.000000.847001.200179</v>
      </c>
      <c r="F758" s="56" t="s">
        <v>21</v>
      </c>
      <c r="G758" s="56">
        <v>847001</v>
      </c>
      <c r="H758" s="56" t="s">
        <v>23</v>
      </c>
      <c r="I758" s="56">
        <v>200179</v>
      </c>
      <c r="J758" s="56" t="s">
        <v>3659</v>
      </c>
      <c r="K758" s="56">
        <v>4</v>
      </c>
      <c r="L758" s="56">
        <v>5000</v>
      </c>
      <c r="M758" s="57">
        <v>20000</v>
      </c>
    </row>
    <row r="759" spans="1:13" x14ac:dyDescent="0.35">
      <c r="A759" s="56">
        <v>8471210</v>
      </c>
      <c r="B759" s="56" t="s">
        <v>679</v>
      </c>
      <c r="C759" s="56">
        <v>435530</v>
      </c>
      <c r="D759" s="56" t="s">
        <v>150</v>
      </c>
      <c r="E759" s="56" t="str">
        <f t="shared" si="11"/>
        <v>847.8471210.1.435530.000000.847001.200179</v>
      </c>
      <c r="F759" s="56" t="s">
        <v>21</v>
      </c>
      <c r="G759" s="56">
        <v>847001</v>
      </c>
      <c r="H759" s="56" t="s">
        <v>23</v>
      </c>
      <c r="I759" s="56">
        <v>200179</v>
      </c>
      <c r="J759" s="56" t="s">
        <v>3662</v>
      </c>
      <c r="K759" s="56">
        <v>5</v>
      </c>
      <c r="L759" s="56">
        <v>4000</v>
      </c>
      <c r="M759" s="57">
        <v>20000</v>
      </c>
    </row>
    <row r="760" spans="1:13" x14ac:dyDescent="0.35">
      <c r="A760" s="56">
        <v>8471220</v>
      </c>
      <c r="B760" s="56" t="s">
        <v>518</v>
      </c>
      <c r="C760" s="56">
        <v>425510</v>
      </c>
      <c r="D760" s="56" t="s">
        <v>37</v>
      </c>
      <c r="E760" s="56" t="str">
        <f t="shared" si="11"/>
        <v>847.8471220.1.425510.000000.847001.200179</v>
      </c>
      <c r="F760" s="56" t="s">
        <v>21</v>
      </c>
      <c r="G760" s="56">
        <v>847001</v>
      </c>
      <c r="H760" s="56" t="s">
        <v>23</v>
      </c>
      <c r="I760" s="56">
        <v>200179</v>
      </c>
      <c r="J760" s="56" t="s">
        <v>3664</v>
      </c>
      <c r="K760" s="56">
        <v>2200</v>
      </c>
      <c r="L760" s="56">
        <v>1</v>
      </c>
      <c r="M760" s="57">
        <v>2200</v>
      </c>
    </row>
    <row r="761" spans="1:13" x14ac:dyDescent="0.35">
      <c r="A761" s="56">
        <v>8471220</v>
      </c>
      <c r="B761" s="56" t="s">
        <v>518</v>
      </c>
      <c r="C761" s="56">
        <v>425550</v>
      </c>
      <c r="D761" s="56" t="s">
        <v>83</v>
      </c>
      <c r="E761" s="56" t="str">
        <f t="shared" si="11"/>
        <v>847.8471220.1.425550.000000.847001.200179</v>
      </c>
      <c r="F761" s="56" t="s">
        <v>21</v>
      </c>
      <c r="G761" s="56">
        <v>847001</v>
      </c>
      <c r="H761" s="56" t="s">
        <v>23</v>
      </c>
      <c r="I761" s="56">
        <v>200179</v>
      </c>
    </row>
    <row r="762" spans="1:13" x14ac:dyDescent="0.35">
      <c r="A762" s="56">
        <v>8471220</v>
      </c>
      <c r="B762" s="56" t="s">
        <v>518</v>
      </c>
      <c r="C762" s="56">
        <v>425741</v>
      </c>
      <c r="D762" s="56" t="s">
        <v>633</v>
      </c>
      <c r="E762" s="56" t="str">
        <f t="shared" si="11"/>
        <v>847.8471220.1.425741.000000.847001.200179</v>
      </c>
      <c r="F762" s="56" t="s">
        <v>21</v>
      </c>
      <c r="G762" s="56">
        <v>847001</v>
      </c>
      <c r="H762" s="56" t="s">
        <v>23</v>
      </c>
      <c r="I762" s="56">
        <v>200179</v>
      </c>
      <c r="J762" s="56" t="s">
        <v>3667</v>
      </c>
      <c r="K762" s="56">
        <v>106236000</v>
      </c>
      <c r="L762" s="56">
        <v>1</v>
      </c>
      <c r="M762" s="237">
        <v>79677000</v>
      </c>
    </row>
    <row r="763" spans="1:13" x14ac:dyDescent="0.35">
      <c r="A763" s="56">
        <v>8471220</v>
      </c>
      <c r="B763" s="56" t="s">
        <v>518</v>
      </c>
      <c r="C763" s="56">
        <v>425900</v>
      </c>
      <c r="D763" s="56" t="s">
        <v>40</v>
      </c>
      <c r="E763" s="56" t="str">
        <f t="shared" si="11"/>
        <v>847.8471220.1.425900.000000.847001.200179</v>
      </c>
      <c r="F763" s="56" t="s">
        <v>21</v>
      </c>
      <c r="G763" s="56">
        <v>847001</v>
      </c>
      <c r="H763" s="56" t="s">
        <v>23</v>
      </c>
      <c r="I763" s="56">
        <v>200179</v>
      </c>
      <c r="L763" s="56">
        <v>0</v>
      </c>
      <c r="M763" s="57">
        <v>0</v>
      </c>
    </row>
    <row r="764" spans="1:13" x14ac:dyDescent="0.35">
      <c r="A764" s="56">
        <v>8471220</v>
      </c>
      <c r="B764" s="56" t="s">
        <v>518</v>
      </c>
      <c r="C764" s="56">
        <v>426900</v>
      </c>
      <c r="D764" s="56" t="s">
        <v>360</v>
      </c>
      <c r="E764" s="56" t="str">
        <f t="shared" si="11"/>
        <v>847.8471220.1.426900.000000.847001.200179</v>
      </c>
      <c r="F764" s="56" t="s">
        <v>21</v>
      </c>
      <c r="G764" s="56">
        <v>847001</v>
      </c>
      <c r="H764" s="56" t="s">
        <v>23</v>
      </c>
      <c r="I764" s="56">
        <v>200179</v>
      </c>
      <c r="J764" s="56" t="s">
        <v>3669</v>
      </c>
      <c r="K764" s="56">
        <v>11000</v>
      </c>
      <c r="L764" s="56">
        <v>1</v>
      </c>
      <c r="M764" s="57">
        <v>11000</v>
      </c>
    </row>
    <row r="765" spans="1:13" x14ac:dyDescent="0.35">
      <c r="A765" s="56">
        <v>8471220</v>
      </c>
      <c r="B765" s="56" t="s">
        <v>518</v>
      </c>
      <c r="C765" s="56">
        <v>435340</v>
      </c>
      <c r="D765" s="56" t="s">
        <v>239</v>
      </c>
      <c r="E765" s="56" t="str">
        <f t="shared" si="11"/>
        <v>847.8471220.1.435340.000000.847001.200179</v>
      </c>
      <c r="F765" s="56" t="s">
        <v>21</v>
      </c>
      <c r="G765" s="56">
        <v>847001</v>
      </c>
      <c r="H765" s="56" t="s">
        <v>23</v>
      </c>
      <c r="I765" s="56">
        <v>200179</v>
      </c>
      <c r="J765" s="56" t="s">
        <v>3670</v>
      </c>
      <c r="K765" s="56">
        <v>10457610.310000001</v>
      </c>
      <c r="L765" s="56">
        <v>1</v>
      </c>
      <c r="M765" s="57" t="s">
        <v>3671</v>
      </c>
    </row>
    <row r="766" spans="1:13" x14ac:dyDescent="0.35">
      <c r="A766" s="56">
        <v>8471220</v>
      </c>
      <c r="B766" s="56" t="s">
        <v>518</v>
      </c>
      <c r="C766" s="56">
        <v>436110</v>
      </c>
      <c r="D766" s="56" t="s">
        <v>64</v>
      </c>
      <c r="E766" s="56" t="str">
        <f t="shared" si="11"/>
        <v>847.8471220.1.436110.000000.847001.200179</v>
      </c>
      <c r="F766" s="56" t="s">
        <v>21</v>
      </c>
      <c r="G766" s="56">
        <v>847001</v>
      </c>
      <c r="H766" s="56" t="s">
        <v>23</v>
      </c>
      <c r="I766" s="56">
        <v>200179</v>
      </c>
      <c r="J766" s="56" t="s">
        <v>3673</v>
      </c>
      <c r="K766" s="56">
        <v>300000</v>
      </c>
      <c r="L766" s="56">
        <v>1</v>
      </c>
      <c r="M766" s="57">
        <v>300000</v>
      </c>
    </row>
    <row r="767" spans="1:13" x14ac:dyDescent="0.35">
      <c r="A767" s="56">
        <v>8471220</v>
      </c>
      <c r="B767" s="56" t="s">
        <v>518</v>
      </c>
      <c r="C767" s="56">
        <v>436120</v>
      </c>
      <c r="D767" s="56" t="s">
        <v>431</v>
      </c>
      <c r="E767" s="56" t="str">
        <f t="shared" si="11"/>
        <v>847.8471220.1.436120.000000.847001.200179</v>
      </c>
      <c r="F767" s="56" t="s">
        <v>21</v>
      </c>
      <c r="G767" s="56">
        <v>847001</v>
      </c>
      <c r="H767" s="56" t="s">
        <v>23</v>
      </c>
      <c r="I767" s="56">
        <v>200179</v>
      </c>
      <c r="J767" s="56" t="s">
        <v>3674</v>
      </c>
      <c r="K767" s="56">
        <v>6000</v>
      </c>
      <c r="L767" s="56">
        <v>1</v>
      </c>
      <c r="M767" s="57">
        <v>6000</v>
      </c>
    </row>
    <row r="768" spans="1:13" x14ac:dyDescent="0.35">
      <c r="A768" s="56">
        <v>8471230</v>
      </c>
      <c r="B768" s="56" t="s">
        <v>526</v>
      </c>
      <c r="C768" s="56">
        <v>425742</v>
      </c>
      <c r="D768" s="56" t="s">
        <v>528</v>
      </c>
      <c r="E768" s="56" t="str">
        <f t="shared" si="11"/>
        <v>847.8471230.1.425742.000000.847001.200179</v>
      </c>
      <c r="F768" s="56" t="s">
        <v>21</v>
      </c>
      <c r="G768" s="56">
        <v>847001</v>
      </c>
      <c r="H768" s="56" t="s">
        <v>23</v>
      </c>
      <c r="I768" s="56">
        <v>200179</v>
      </c>
      <c r="J768" s="56" t="s">
        <v>3677</v>
      </c>
      <c r="K768" s="56">
        <v>8</v>
      </c>
      <c r="L768" s="56">
        <v>250000</v>
      </c>
      <c r="M768" s="56">
        <v>2000000</v>
      </c>
    </row>
    <row r="769" spans="1:13" x14ac:dyDescent="0.35">
      <c r="A769" s="56">
        <v>8471230</v>
      </c>
      <c r="B769" s="56" t="s">
        <v>526</v>
      </c>
      <c r="C769" s="56">
        <v>426610</v>
      </c>
      <c r="D769" s="56" t="s">
        <v>43</v>
      </c>
      <c r="E769" s="56" t="str">
        <f t="shared" si="11"/>
        <v>847.8471230.1.426610.000000.847001.200179</v>
      </c>
      <c r="F769" s="56" t="s">
        <v>21</v>
      </c>
      <c r="G769" s="56">
        <v>847001</v>
      </c>
      <c r="H769" s="56" t="s">
        <v>23</v>
      </c>
      <c r="I769" s="56">
        <v>200179</v>
      </c>
      <c r="J769" s="56" t="s">
        <v>3684</v>
      </c>
      <c r="K769" s="56">
        <v>1</v>
      </c>
      <c r="L769" s="56">
        <v>120000</v>
      </c>
      <c r="M769" s="57">
        <v>120000</v>
      </c>
    </row>
    <row r="770" spans="1:13" x14ac:dyDescent="0.35">
      <c r="A770" s="56">
        <v>8471240</v>
      </c>
      <c r="B770" s="56" t="s">
        <v>532</v>
      </c>
      <c r="C770" s="56">
        <v>425510</v>
      </c>
      <c r="D770" s="56" t="s">
        <v>37</v>
      </c>
      <c r="E770" s="56" t="str">
        <f t="shared" ref="E770:E833" si="12">CONCATENATE(847,".",A770,".",1,".",C770,".","000000",".",G770,".",I770)</f>
        <v>847.8471240.1.425510.000000.847001.200179</v>
      </c>
      <c r="F770" s="56" t="s">
        <v>21</v>
      </c>
      <c r="G770" s="56">
        <v>847001</v>
      </c>
      <c r="H770" s="56" t="s">
        <v>23</v>
      </c>
      <c r="I770" s="56">
        <v>200179</v>
      </c>
      <c r="J770" s="56" t="s">
        <v>3687</v>
      </c>
      <c r="K770" s="56">
        <v>1</v>
      </c>
      <c r="L770" s="56">
        <v>45000</v>
      </c>
      <c r="M770" s="57">
        <v>45000</v>
      </c>
    </row>
    <row r="771" spans="1:13" x14ac:dyDescent="0.35">
      <c r="A771" s="56">
        <v>8471240</v>
      </c>
      <c r="B771" s="56" t="s">
        <v>532</v>
      </c>
      <c r="C771" s="56">
        <v>425510</v>
      </c>
      <c r="D771" s="56" t="s">
        <v>37</v>
      </c>
      <c r="E771" s="56" t="str">
        <f t="shared" si="12"/>
        <v>847.8471240.1.425510.000000.847001.200179</v>
      </c>
      <c r="F771" s="56" t="s">
        <v>21</v>
      </c>
      <c r="G771" s="56">
        <v>847001</v>
      </c>
      <c r="H771" s="56" t="s">
        <v>23</v>
      </c>
      <c r="I771" s="56">
        <v>200179</v>
      </c>
      <c r="J771" s="56" t="s">
        <v>3691</v>
      </c>
      <c r="K771" s="56">
        <v>1</v>
      </c>
      <c r="L771" s="56">
        <v>20000</v>
      </c>
      <c r="M771" s="57">
        <v>20000</v>
      </c>
    </row>
    <row r="772" spans="1:13" x14ac:dyDescent="0.35">
      <c r="A772" s="56">
        <v>8471240</v>
      </c>
      <c r="B772" s="56" t="s">
        <v>532</v>
      </c>
      <c r="C772" s="56">
        <v>425510</v>
      </c>
      <c r="D772" s="56" t="s">
        <v>37</v>
      </c>
      <c r="E772" s="56" t="str">
        <f t="shared" si="12"/>
        <v>847.8471240.1.425510.000000.847001.200179</v>
      </c>
      <c r="F772" s="56" t="s">
        <v>21</v>
      </c>
      <c r="G772" s="56">
        <v>847001</v>
      </c>
      <c r="H772" s="56" t="s">
        <v>23</v>
      </c>
      <c r="I772" s="56">
        <v>200179</v>
      </c>
      <c r="J772" s="56" t="s">
        <v>3692</v>
      </c>
      <c r="K772" s="56">
        <v>1</v>
      </c>
      <c r="L772" s="56">
        <v>5000</v>
      </c>
      <c r="M772" s="57">
        <v>5000</v>
      </c>
    </row>
    <row r="773" spans="1:13" x14ac:dyDescent="0.35">
      <c r="A773" s="56">
        <v>8471240</v>
      </c>
      <c r="B773" s="56" t="s">
        <v>532</v>
      </c>
      <c r="C773" s="56">
        <v>425510</v>
      </c>
      <c r="D773" s="56" t="s">
        <v>37</v>
      </c>
      <c r="E773" s="56" t="str">
        <f t="shared" si="12"/>
        <v>847.8471240.1.425510.000000.847001.200179</v>
      </c>
      <c r="F773" s="56" t="s">
        <v>21</v>
      </c>
      <c r="G773" s="56">
        <v>847001</v>
      </c>
      <c r="H773" s="56" t="s">
        <v>23</v>
      </c>
      <c r="I773" s="56">
        <v>200179</v>
      </c>
      <c r="J773" s="56" t="s">
        <v>3693</v>
      </c>
      <c r="K773" s="56">
        <v>1</v>
      </c>
      <c r="L773" s="56">
        <v>80000</v>
      </c>
      <c r="M773" s="57">
        <v>80000</v>
      </c>
    </row>
    <row r="774" spans="1:13" x14ac:dyDescent="0.35">
      <c r="A774" s="56">
        <v>8471240</v>
      </c>
      <c r="B774" s="56" t="s">
        <v>532</v>
      </c>
      <c r="C774" s="56">
        <v>425510</v>
      </c>
      <c r="D774" s="56" t="s">
        <v>37</v>
      </c>
      <c r="E774" s="56" t="str">
        <f t="shared" si="12"/>
        <v>847.8471240.1.425510.000000.847001.200179</v>
      </c>
      <c r="F774" s="56" t="s">
        <v>21</v>
      </c>
      <c r="G774" s="56">
        <v>847001</v>
      </c>
      <c r="H774" s="56" t="s">
        <v>23</v>
      </c>
      <c r="I774" s="56">
        <v>200179</v>
      </c>
      <c r="J774" s="56" t="s">
        <v>3695</v>
      </c>
      <c r="K774" s="56">
        <v>1</v>
      </c>
      <c r="L774" s="56">
        <v>40000</v>
      </c>
      <c r="M774" s="57">
        <v>40000</v>
      </c>
    </row>
    <row r="775" spans="1:13" x14ac:dyDescent="0.35">
      <c r="A775" s="56">
        <v>8471240</v>
      </c>
      <c r="B775" s="56" t="s">
        <v>532</v>
      </c>
      <c r="C775" s="56">
        <v>425510</v>
      </c>
      <c r="D775" s="56" t="s">
        <v>37</v>
      </c>
      <c r="E775" s="56" t="str">
        <f t="shared" si="12"/>
        <v>847.8471240.1.425510.000000.847001.200179</v>
      </c>
      <c r="F775" s="56" t="s">
        <v>21</v>
      </c>
      <c r="G775" s="56">
        <v>847001</v>
      </c>
      <c r="H775" s="56" t="s">
        <v>23</v>
      </c>
      <c r="I775" s="56">
        <v>200179</v>
      </c>
      <c r="J775" s="56" t="s">
        <v>3697</v>
      </c>
      <c r="K775" s="56">
        <v>1</v>
      </c>
      <c r="L775" s="56">
        <v>30000</v>
      </c>
      <c r="M775" s="57">
        <v>30000</v>
      </c>
    </row>
    <row r="776" spans="1:13" x14ac:dyDescent="0.35">
      <c r="A776" s="56">
        <v>8471240</v>
      </c>
      <c r="B776" s="56" t="s">
        <v>532</v>
      </c>
      <c r="C776" s="56">
        <v>425720</v>
      </c>
      <c r="D776" s="56" t="s">
        <v>126</v>
      </c>
      <c r="E776" s="56" t="str">
        <f t="shared" si="12"/>
        <v>847.8471240.1.425720.000000.847001.200179</v>
      </c>
      <c r="F776" s="56" t="s">
        <v>21</v>
      </c>
      <c r="G776" s="56">
        <v>847001</v>
      </c>
      <c r="H776" s="56" t="s">
        <v>23</v>
      </c>
      <c r="I776" s="56">
        <v>200179</v>
      </c>
      <c r="J776" s="56" t="s">
        <v>3700</v>
      </c>
      <c r="K776" s="56">
        <v>1</v>
      </c>
      <c r="L776" s="56">
        <v>75000</v>
      </c>
      <c r="M776" s="57">
        <v>75000</v>
      </c>
    </row>
    <row r="777" spans="1:13" x14ac:dyDescent="0.35">
      <c r="A777" s="56">
        <v>8471240</v>
      </c>
      <c r="B777" s="56" t="s">
        <v>532</v>
      </c>
      <c r="C777" s="56">
        <v>425720</v>
      </c>
      <c r="D777" s="56" t="s">
        <v>126</v>
      </c>
      <c r="E777" s="56" t="str">
        <f t="shared" si="12"/>
        <v>847.8471240.1.425720.000000.847001.200179</v>
      </c>
      <c r="F777" s="56" t="s">
        <v>21</v>
      </c>
      <c r="G777" s="56">
        <v>847001</v>
      </c>
      <c r="H777" s="56" t="s">
        <v>23</v>
      </c>
      <c r="I777" s="56">
        <v>200179</v>
      </c>
      <c r="J777" s="56" t="s">
        <v>3702</v>
      </c>
      <c r="K777" s="56">
        <v>1</v>
      </c>
      <c r="L777" s="56">
        <v>30000</v>
      </c>
      <c r="M777" s="57">
        <v>30000</v>
      </c>
    </row>
    <row r="778" spans="1:13" x14ac:dyDescent="0.35">
      <c r="A778" s="56">
        <v>8471240</v>
      </c>
      <c r="B778" s="56" t="s">
        <v>532</v>
      </c>
      <c r="C778" s="56">
        <v>425720</v>
      </c>
      <c r="D778" s="56" t="s">
        <v>126</v>
      </c>
      <c r="E778" s="56" t="str">
        <f t="shared" si="12"/>
        <v>847.8471240.1.425720.000000.847001.200179</v>
      </c>
      <c r="F778" s="56" t="s">
        <v>21</v>
      </c>
      <c r="G778" s="56">
        <v>847001</v>
      </c>
      <c r="H778" s="56" t="s">
        <v>23</v>
      </c>
      <c r="I778" s="56">
        <v>200179</v>
      </c>
      <c r="J778" s="56" t="s">
        <v>3705</v>
      </c>
      <c r="K778" s="56">
        <v>3</v>
      </c>
      <c r="L778" s="56">
        <v>6000</v>
      </c>
      <c r="M778" s="57">
        <v>18000</v>
      </c>
    </row>
    <row r="779" spans="1:13" x14ac:dyDescent="0.35">
      <c r="A779" s="56">
        <v>8471240</v>
      </c>
      <c r="B779" s="56" t="s">
        <v>532</v>
      </c>
      <c r="C779" s="56">
        <v>425720</v>
      </c>
      <c r="D779" s="56" t="s">
        <v>126</v>
      </c>
      <c r="E779" s="56" t="str">
        <f t="shared" si="12"/>
        <v>847.8471240.1.425720.000000.847001.200179</v>
      </c>
      <c r="F779" s="56" t="s">
        <v>21</v>
      </c>
      <c r="G779" s="56">
        <v>847001</v>
      </c>
      <c r="H779" s="56" t="s">
        <v>23</v>
      </c>
      <c r="I779" s="56">
        <v>200179</v>
      </c>
      <c r="J779" s="56" t="s">
        <v>3707</v>
      </c>
      <c r="K779" s="56">
        <v>10</v>
      </c>
      <c r="L779" s="56">
        <v>500</v>
      </c>
      <c r="M779" s="57">
        <v>5000</v>
      </c>
    </row>
    <row r="780" spans="1:13" x14ac:dyDescent="0.35">
      <c r="A780" s="56">
        <v>8471240</v>
      </c>
      <c r="B780" s="56" t="s">
        <v>532</v>
      </c>
      <c r="C780" s="56">
        <v>425750</v>
      </c>
      <c r="D780" s="56" t="s">
        <v>554</v>
      </c>
      <c r="E780" s="56" t="str">
        <f t="shared" si="12"/>
        <v>847.8471240.1.425750.000000.847001.200179</v>
      </c>
      <c r="F780" s="56" t="s">
        <v>21</v>
      </c>
      <c r="G780" s="56">
        <v>847001</v>
      </c>
      <c r="H780" s="56" t="s">
        <v>23</v>
      </c>
      <c r="I780" s="56">
        <v>200179</v>
      </c>
      <c r="J780" s="56" t="s">
        <v>3709</v>
      </c>
      <c r="K780" s="56">
        <v>6</v>
      </c>
      <c r="L780" s="56">
        <v>1400</v>
      </c>
      <c r="M780" s="57">
        <v>8400</v>
      </c>
    </row>
    <row r="781" spans="1:13" x14ac:dyDescent="0.35">
      <c r="A781" s="56">
        <v>8471240</v>
      </c>
      <c r="B781" s="56" t="s">
        <v>532</v>
      </c>
      <c r="C781" s="56">
        <v>425750</v>
      </c>
      <c r="D781" s="56" t="s">
        <v>554</v>
      </c>
      <c r="E781" s="56" t="str">
        <f t="shared" si="12"/>
        <v>847.8471240.1.425750.000000.847001.200179</v>
      </c>
      <c r="F781" s="56" t="s">
        <v>21</v>
      </c>
      <c r="G781" s="56">
        <v>847001</v>
      </c>
      <c r="H781" s="56" t="s">
        <v>23</v>
      </c>
      <c r="I781" s="56">
        <v>200179</v>
      </c>
      <c r="J781" s="56" t="s">
        <v>3711</v>
      </c>
      <c r="K781" s="56">
        <v>1</v>
      </c>
      <c r="L781" s="56">
        <v>14600</v>
      </c>
      <c r="M781" s="57">
        <v>14600</v>
      </c>
    </row>
    <row r="782" spans="1:13" x14ac:dyDescent="0.35">
      <c r="A782" s="56">
        <v>8471240</v>
      </c>
      <c r="B782" s="56" t="s">
        <v>532</v>
      </c>
      <c r="C782" s="56">
        <v>425761</v>
      </c>
      <c r="D782" s="56" t="s">
        <v>288</v>
      </c>
      <c r="E782" s="56" t="str">
        <f t="shared" si="12"/>
        <v>847.8471240.1.425761.000000.847001.200179</v>
      </c>
      <c r="F782" s="56" t="s">
        <v>21</v>
      </c>
      <c r="G782" s="56">
        <v>847001</v>
      </c>
      <c r="H782" s="56" t="s">
        <v>23</v>
      </c>
      <c r="I782" s="56">
        <v>200179</v>
      </c>
      <c r="J782" s="56" t="s">
        <v>3713</v>
      </c>
      <c r="K782" s="56">
        <v>1</v>
      </c>
      <c r="L782" s="56">
        <v>800000</v>
      </c>
      <c r="M782" s="57">
        <v>800000</v>
      </c>
    </row>
    <row r="783" spans="1:13" x14ac:dyDescent="0.35">
      <c r="A783" s="56">
        <v>8471240</v>
      </c>
      <c r="B783" s="56" t="s">
        <v>532</v>
      </c>
      <c r="C783" s="56">
        <v>425900</v>
      </c>
      <c r="D783" s="56" t="s">
        <v>40</v>
      </c>
      <c r="E783" s="56" t="str">
        <f t="shared" si="12"/>
        <v>847.8471240.1.425900.000000.847001.200179</v>
      </c>
      <c r="F783" s="56" t="s">
        <v>21</v>
      </c>
      <c r="G783" s="56">
        <v>847001</v>
      </c>
      <c r="H783" s="56" t="s">
        <v>23</v>
      </c>
      <c r="I783" s="56">
        <v>200179</v>
      </c>
      <c r="J783" s="56" t="s">
        <v>3716</v>
      </c>
      <c r="K783" s="56">
        <v>2</v>
      </c>
      <c r="L783" s="56">
        <v>7250</v>
      </c>
      <c r="M783" s="57">
        <v>14500</v>
      </c>
    </row>
    <row r="784" spans="1:13" x14ac:dyDescent="0.35">
      <c r="A784" s="56">
        <v>8471240</v>
      </c>
      <c r="B784" s="56" t="s">
        <v>532</v>
      </c>
      <c r="C784" s="56">
        <v>425900</v>
      </c>
      <c r="D784" s="56" t="s">
        <v>40</v>
      </c>
      <c r="E784" s="56" t="str">
        <f t="shared" si="12"/>
        <v>847.8471240.1.425900.000000.847001.200179</v>
      </c>
      <c r="F784" s="56" t="s">
        <v>21</v>
      </c>
      <c r="G784" s="56">
        <v>847001</v>
      </c>
      <c r="H784" s="56" t="s">
        <v>23</v>
      </c>
      <c r="I784" s="56">
        <v>200179</v>
      </c>
      <c r="J784" s="56" t="s">
        <v>3717</v>
      </c>
      <c r="K784" s="56">
        <v>3</v>
      </c>
      <c r="L784" s="56">
        <v>1500</v>
      </c>
      <c r="M784" s="57">
        <v>4500</v>
      </c>
    </row>
    <row r="785" spans="1:13" x14ac:dyDescent="0.35">
      <c r="A785" s="56">
        <v>8471240</v>
      </c>
      <c r="B785" s="56" t="s">
        <v>532</v>
      </c>
      <c r="C785" s="56">
        <v>425900</v>
      </c>
      <c r="D785" s="56" t="s">
        <v>40</v>
      </c>
      <c r="E785" s="56" t="str">
        <f t="shared" si="12"/>
        <v>847.8471240.1.425900.000000.847001.200179</v>
      </c>
      <c r="F785" s="56" t="s">
        <v>21</v>
      </c>
      <c r="G785" s="56">
        <v>847001</v>
      </c>
      <c r="H785" s="56" t="s">
        <v>23</v>
      </c>
      <c r="I785" s="56">
        <v>200179</v>
      </c>
      <c r="J785" s="56" t="s">
        <v>3718</v>
      </c>
      <c r="K785" s="56">
        <v>10</v>
      </c>
      <c r="L785" s="56">
        <v>500</v>
      </c>
      <c r="M785" s="57">
        <v>5000</v>
      </c>
    </row>
    <row r="786" spans="1:13" x14ac:dyDescent="0.35">
      <c r="A786" s="56">
        <v>8471240</v>
      </c>
      <c r="B786" s="56" t="s">
        <v>532</v>
      </c>
      <c r="C786" s="56">
        <v>426610</v>
      </c>
      <c r="D786" s="56" t="s">
        <v>43</v>
      </c>
      <c r="E786" s="56" t="str">
        <f t="shared" si="12"/>
        <v>847.8471240.1.426610.000000.847001.200179</v>
      </c>
      <c r="F786" s="56" t="s">
        <v>21</v>
      </c>
      <c r="G786" s="56">
        <v>847001</v>
      </c>
      <c r="H786" s="56" t="s">
        <v>23</v>
      </c>
      <c r="I786" s="56">
        <v>200179</v>
      </c>
      <c r="M786" s="57">
        <v>0</v>
      </c>
    </row>
    <row r="787" spans="1:13" x14ac:dyDescent="0.35">
      <c r="A787" s="56">
        <v>8471240</v>
      </c>
      <c r="B787" s="56" t="s">
        <v>532</v>
      </c>
      <c r="C787" s="56">
        <v>428090</v>
      </c>
      <c r="D787" s="56" t="s">
        <v>52</v>
      </c>
      <c r="E787" s="56" t="str">
        <f t="shared" si="12"/>
        <v>847.8471240.1.428090.000000.847001.200179</v>
      </c>
      <c r="F787" s="56" t="s">
        <v>21</v>
      </c>
      <c r="G787" s="56">
        <v>847001</v>
      </c>
      <c r="H787" s="56" t="s">
        <v>23</v>
      </c>
      <c r="I787" s="56">
        <v>200179</v>
      </c>
      <c r="J787" s="56" t="s">
        <v>3719</v>
      </c>
      <c r="K787" s="56">
        <v>2</v>
      </c>
      <c r="L787" s="56">
        <v>30000</v>
      </c>
      <c r="M787" s="57">
        <v>60000</v>
      </c>
    </row>
    <row r="788" spans="1:13" x14ac:dyDescent="0.35">
      <c r="A788" s="56">
        <v>8471240</v>
      </c>
      <c r="B788" s="56" t="s">
        <v>532</v>
      </c>
      <c r="C788" s="56">
        <v>428640</v>
      </c>
      <c r="D788" s="56" t="s">
        <v>55</v>
      </c>
      <c r="E788" s="56" t="str">
        <f t="shared" si="12"/>
        <v>847.8471240.1.428640.000000.847001.200179</v>
      </c>
      <c r="F788" s="56" t="s">
        <v>21</v>
      </c>
      <c r="G788" s="56">
        <v>847001</v>
      </c>
      <c r="H788" s="56" t="s">
        <v>23</v>
      </c>
      <c r="I788" s="56">
        <v>200179</v>
      </c>
      <c r="J788" s="56" t="s">
        <v>3720</v>
      </c>
      <c r="K788" s="56">
        <v>2</v>
      </c>
      <c r="L788" s="56">
        <v>5000</v>
      </c>
      <c r="M788" s="57">
        <v>10000</v>
      </c>
    </row>
    <row r="789" spans="1:13" x14ac:dyDescent="0.35">
      <c r="A789" s="56">
        <v>8471240</v>
      </c>
      <c r="B789" s="56" t="s">
        <v>532</v>
      </c>
      <c r="C789" s="56">
        <v>428640</v>
      </c>
      <c r="D789" s="56" t="s">
        <v>55</v>
      </c>
      <c r="E789" s="56" t="str">
        <f t="shared" si="12"/>
        <v>847.8471240.1.428640.000000.847001.200179</v>
      </c>
      <c r="F789" s="56" t="s">
        <v>21</v>
      </c>
      <c r="G789" s="56">
        <v>847001</v>
      </c>
      <c r="H789" s="56" t="s">
        <v>23</v>
      </c>
      <c r="I789" s="56">
        <v>200179</v>
      </c>
      <c r="J789" s="56" t="s">
        <v>3721</v>
      </c>
      <c r="K789" s="56">
        <v>80</v>
      </c>
      <c r="L789" s="56">
        <v>25</v>
      </c>
      <c r="M789" s="57">
        <v>2000</v>
      </c>
    </row>
    <row r="790" spans="1:13" x14ac:dyDescent="0.35">
      <c r="A790" s="56">
        <v>8471240</v>
      </c>
      <c r="B790" s="56" t="s">
        <v>532</v>
      </c>
      <c r="C790" s="56">
        <v>428640</v>
      </c>
      <c r="D790" s="56" t="s">
        <v>55</v>
      </c>
      <c r="E790" s="56" t="str">
        <f t="shared" si="12"/>
        <v>847.8471240.1.428640.000000.847001.200179</v>
      </c>
      <c r="F790" s="56" t="s">
        <v>21</v>
      </c>
      <c r="G790" s="56">
        <v>847001</v>
      </c>
      <c r="H790" s="56" t="s">
        <v>23</v>
      </c>
      <c r="I790" s="56">
        <v>200179</v>
      </c>
      <c r="J790" s="56" t="s">
        <v>3722</v>
      </c>
      <c r="K790" s="56">
        <v>10</v>
      </c>
      <c r="L790" s="56">
        <v>200</v>
      </c>
      <c r="M790" s="57">
        <v>2000</v>
      </c>
    </row>
    <row r="791" spans="1:13" x14ac:dyDescent="0.35">
      <c r="A791" s="56">
        <v>8471240</v>
      </c>
      <c r="B791" s="56" t="s">
        <v>532</v>
      </c>
      <c r="C791" s="56">
        <v>435330</v>
      </c>
      <c r="D791" s="56" t="s">
        <v>568</v>
      </c>
      <c r="E791" s="56" t="str">
        <f t="shared" si="12"/>
        <v>847.8471240.1.435330.000000.847001.200179</v>
      </c>
      <c r="F791" s="56" t="s">
        <v>21</v>
      </c>
      <c r="G791" s="56">
        <v>847001</v>
      </c>
      <c r="H791" s="56" t="s">
        <v>23</v>
      </c>
      <c r="I791" s="56">
        <v>200179</v>
      </c>
      <c r="J791" s="56" t="s">
        <v>3724</v>
      </c>
      <c r="K791" s="56">
        <v>50</v>
      </c>
      <c r="L791" s="56">
        <v>95</v>
      </c>
      <c r="M791" s="57">
        <v>4750</v>
      </c>
    </row>
    <row r="792" spans="1:13" x14ac:dyDescent="0.35">
      <c r="A792" s="56">
        <v>8471240</v>
      </c>
      <c r="B792" s="56" t="s">
        <v>532</v>
      </c>
      <c r="C792" s="56">
        <v>436110</v>
      </c>
      <c r="D792" s="56" t="s">
        <v>64</v>
      </c>
      <c r="E792" s="56" t="str">
        <f t="shared" si="12"/>
        <v>847.8471240.1.436110.000000.847001.200179</v>
      </c>
      <c r="F792" s="56" t="s">
        <v>21</v>
      </c>
      <c r="G792" s="56">
        <v>847001</v>
      </c>
      <c r="H792" s="56" t="s">
        <v>23</v>
      </c>
      <c r="I792" s="56">
        <v>200179</v>
      </c>
      <c r="J792" s="56" t="s">
        <v>3725</v>
      </c>
      <c r="K792" s="56">
        <v>1000</v>
      </c>
      <c r="L792" s="56">
        <v>35</v>
      </c>
      <c r="M792" s="57">
        <v>35000</v>
      </c>
    </row>
    <row r="793" spans="1:13" x14ac:dyDescent="0.35">
      <c r="A793" s="56">
        <v>8471240</v>
      </c>
      <c r="B793" s="56" t="s">
        <v>532</v>
      </c>
      <c r="C793" s="56">
        <v>436110</v>
      </c>
      <c r="D793" s="56" t="s">
        <v>64</v>
      </c>
      <c r="E793" s="56" t="str">
        <f t="shared" si="12"/>
        <v>847.8471240.1.436110.000000.847001.200179</v>
      </c>
      <c r="F793" s="56" t="s">
        <v>21</v>
      </c>
      <c r="G793" s="56">
        <v>847001</v>
      </c>
      <c r="H793" s="56" t="s">
        <v>23</v>
      </c>
      <c r="I793" s="56">
        <v>200179</v>
      </c>
      <c r="J793" s="56" t="s">
        <v>3726</v>
      </c>
      <c r="K793" s="56">
        <v>10</v>
      </c>
      <c r="L793" s="56">
        <v>200</v>
      </c>
      <c r="M793" s="57">
        <v>2000</v>
      </c>
    </row>
    <row r="794" spans="1:13" x14ac:dyDescent="0.35">
      <c r="A794" s="56">
        <v>8471240</v>
      </c>
      <c r="B794" s="56" t="s">
        <v>532</v>
      </c>
      <c r="C794" s="56">
        <v>436110</v>
      </c>
      <c r="D794" s="56" t="s">
        <v>64</v>
      </c>
      <c r="E794" s="56" t="str">
        <f t="shared" si="12"/>
        <v>847.8471240.1.436110.000000.847001.200179</v>
      </c>
      <c r="F794" s="56" t="s">
        <v>21</v>
      </c>
      <c r="G794" s="56">
        <v>847001</v>
      </c>
      <c r="H794" s="56" t="s">
        <v>23</v>
      </c>
      <c r="I794" s="56">
        <v>200179</v>
      </c>
      <c r="J794" s="56" t="s">
        <v>3727</v>
      </c>
      <c r="K794" s="56">
        <v>10</v>
      </c>
      <c r="L794" s="56">
        <v>500</v>
      </c>
      <c r="M794" s="57">
        <v>5000</v>
      </c>
    </row>
    <row r="795" spans="1:13" x14ac:dyDescent="0.35">
      <c r="A795" s="56">
        <v>8471240</v>
      </c>
      <c r="B795" s="56" t="s">
        <v>532</v>
      </c>
      <c r="C795" s="56">
        <v>436120</v>
      </c>
      <c r="D795" s="56" t="s">
        <v>431</v>
      </c>
      <c r="E795" s="56" t="str">
        <f t="shared" si="12"/>
        <v>847.8471240.1.436120.000000.847001.200179</v>
      </c>
      <c r="F795" s="56" t="s">
        <v>21</v>
      </c>
      <c r="G795" s="56">
        <v>847001</v>
      </c>
      <c r="H795" s="56" t="s">
        <v>23</v>
      </c>
      <c r="I795" s="56">
        <v>200179</v>
      </c>
      <c r="J795" s="56" t="s">
        <v>3662</v>
      </c>
      <c r="K795" s="56">
        <v>10</v>
      </c>
      <c r="L795" s="56">
        <v>3400</v>
      </c>
      <c r="M795" s="57">
        <v>34000</v>
      </c>
    </row>
    <row r="796" spans="1:13" x14ac:dyDescent="0.35">
      <c r="A796" s="56">
        <v>8471240</v>
      </c>
      <c r="B796" s="56" t="s">
        <v>532</v>
      </c>
      <c r="C796" s="56">
        <v>436120</v>
      </c>
      <c r="D796" s="56" t="s">
        <v>431</v>
      </c>
      <c r="E796" s="56" t="str">
        <f t="shared" si="12"/>
        <v>847.8471240.1.436120.000000.847001.200179</v>
      </c>
      <c r="F796" s="56" t="s">
        <v>21</v>
      </c>
      <c r="G796" s="56">
        <v>847001</v>
      </c>
      <c r="H796" s="56" t="s">
        <v>23</v>
      </c>
      <c r="I796" s="56">
        <v>200179</v>
      </c>
      <c r="J796" s="56" t="s">
        <v>3728</v>
      </c>
      <c r="K796" s="56">
        <v>1</v>
      </c>
      <c r="L796" s="56">
        <v>1000</v>
      </c>
      <c r="M796" s="57">
        <v>1000</v>
      </c>
    </row>
    <row r="797" spans="1:13" x14ac:dyDescent="0.35">
      <c r="A797" s="56">
        <v>8471250</v>
      </c>
      <c r="B797" s="56" t="s">
        <v>538</v>
      </c>
      <c r="C797" s="56">
        <v>425510</v>
      </c>
      <c r="D797" s="56" t="s">
        <v>37</v>
      </c>
      <c r="E797" s="56" t="str">
        <f t="shared" si="12"/>
        <v>847.8471250.1.425510.000000.847001.200179</v>
      </c>
      <c r="F797" s="56" t="s">
        <v>21</v>
      </c>
      <c r="G797" s="56">
        <v>847001</v>
      </c>
      <c r="H797" s="56" t="s">
        <v>23</v>
      </c>
      <c r="I797" s="56">
        <v>200179</v>
      </c>
      <c r="M797" s="57">
        <v>0</v>
      </c>
    </row>
    <row r="798" spans="1:13" x14ac:dyDescent="0.35">
      <c r="A798" s="56">
        <v>8471250</v>
      </c>
      <c r="B798" s="56" t="s">
        <v>538</v>
      </c>
      <c r="C798" s="56">
        <v>425510</v>
      </c>
      <c r="D798" s="56" t="s">
        <v>37</v>
      </c>
      <c r="E798" s="56" t="str">
        <f t="shared" si="12"/>
        <v>847.8471250.1.425510.000000.847001.200179</v>
      </c>
      <c r="F798" s="56" t="s">
        <v>21</v>
      </c>
      <c r="G798" s="56">
        <v>847001</v>
      </c>
      <c r="H798" s="56" t="s">
        <v>23</v>
      </c>
      <c r="I798" s="56">
        <v>200179</v>
      </c>
      <c r="J798" s="56" t="s">
        <v>3730</v>
      </c>
      <c r="K798" s="56">
        <v>65</v>
      </c>
      <c r="L798" s="56">
        <v>3000</v>
      </c>
      <c r="M798" s="56">
        <v>195000</v>
      </c>
    </row>
    <row r="799" spans="1:13" x14ac:dyDescent="0.35">
      <c r="A799" s="56">
        <v>8471250</v>
      </c>
      <c r="B799" s="56" t="s">
        <v>538</v>
      </c>
      <c r="C799" s="56">
        <v>425510</v>
      </c>
      <c r="D799" s="56" t="s">
        <v>37</v>
      </c>
      <c r="E799" s="56" t="str">
        <f t="shared" si="12"/>
        <v>847.8471250.1.425510.000000.847001.200179</v>
      </c>
      <c r="F799" s="56" t="s">
        <v>21</v>
      </c>
      <c r="G799" s="56">
        <v>847001</v>
      </c>
      <c r="H799" s="56" t="s">
        <v>23</v>
      </c>
      <c r="I799" s="56">
        <v>200179</v>
      </c>
      <c r="J799" s="56" t="s">
        <v>3735</v>
      </c>
      <c r="K799" s="56">
        <v>25</v>
      </c>
      <c r="L799" s="56">
        <v>2500</v>
      </c>
      <c r="M799" s="56">
        <v>62500</v>
      </c>
    </row>
    <row r="800" spans="1:13" x14ac:dyDescent="0.35">
      <c r="A800" s="56">
        <v>8471250</v>
      </c>
      <c r="B800" s="56" t="s">
        <v>538</v>
      </c>
      <c r="C800" s="56">
        <v>425510</v>
      </c>
      <c r="D800" s="56" t="s">
        <v>37</v>
      </c>
      <c r="E800" s="56" t="str">
        <f t="shared" si="12"/>
        <v>847.8471250.1.425510.000000.847001.200179</v>
      </c>
      <c r="F800" s="56" t="s">
        <v>21</v>
      </c>
      <c r="G800" s="56">
        <v>847001</v>
      </c>
      <c r="H800" s="56" t="s">
        <v>23</v>
      </c>
      <c r="I800" s="56">
        <v>200179</v>
      </c>
      <c r="J800" s="56" t="s">
        <v>3738</v>
      </c>
      <c r="K800" s="56">
        <v>40</v>
      </c>
      <c r="L800" s="56">
        <v>1500</v>
      </c>
      <c r="M800" s="56">
        <v>60000</v>
      </c>
    </row>
    <row r="801" spans="1:13" x14ac:dyDescent="0.35">
      <c r="A801" s="56">
        <v>8471250</v>
      </c>
      <c r="B801" s="56" t="s">
        <v>538</v>
      </c>
      <c r="C801" s="56">
        <v>425720</v>
      </c>
      <c r="D801" s="56" t="s">
        <v>126</v>
      </c>
      <c r="E801" s="56" t="str">
        <f t="shared" si="12"/>
        <v>847.8471250.1.425720.000000.847001.200179</v>
      </c>
      <c r="F801" s="56" t="s">
        <v>21</v>
      </c>
      <c r="G801" s="56">
        <v>847001</v>
      </c>
      <c r="H801" s="56" t="s">
        <v>23</v>
      </c>
      <c r="I801" s="56">
        <v>200179</v>
      </c>
      <c r="J801" s="56" t="s">
        <v>3741</v>
      </c>
      <c r="K801" s="56">
        <v>800</v>
      </c>
      <c r="L801" s="56">
        <v>700</v>
      </c>
      <c r="M801" s="56">
        <v>560000</v>
      </c>
    </row>
    <row r="802" spans="1:13" x14ac:dyDescent="0.35">
      <c r="A802" s="56">
        <v>8471250</v>
      </c>
      <c r="B802" s="56" t="s">
        <v>538</v>
      </c>
      <c r="C802" s="56">
        <v>425762</v>
      </c>
      <c r="D802" s="56" t="s">
        <v>600</v>
      </c>
      <c r="E802" s="56" t="str">
        <f t="shared" si="12"/>
        <v>847.8471250.1.425762.000000.847001.200179</v>
      </c>
      <c r="F802" s="56" t="s">
        <v>21</v>
      </c>
      <c r="G802" s="56">
        <v>847001</v>
      </c>
      <c r="H802" s="56" t="s">
        <v>23</v>
      </c>
      <c r="I802" s="56">
        <v>200179</v>
      </c>
      <c r="J802" s="56" t="s">
        <v>3745</v>
      </c>
      <c r="K802" s="56">
        <v>80</v>
      </c>
      <c r="L802" s="56">
        <v>6500</v>
      </c>
      <c r="M802" s="57">
        <v>520000</v>
      </c>
    </row>
    <row r="803" spans="1:13" x14ac:dyDescent="0.35">
      <c r="A803" s="56">
        <v>8471250</v>
      </c>
      <c r="B803" s="56" t="s">
        <v>538</v>
      </c>
      <c r="C803" s="56">
        <v>425900</v>
      </c>
      <c r="D803" s="56" t="s">
        <v>40</v>
      </c>
      <c r="E803" s="56" t="str">
        <f t="shared" si="12"/>
        <v>847.8471250.1.425900.000000.847001.200179</v>
      </c>
      <c r="F803" s="56" t="s">
        <v>21</v>
      </c>
      <c r="G803" s="56">
        <v>847001</v>
      </c>
      <c r="H803" s="56" t="s">
        <v>23</v>
      </c>
      <c r="I803" s="56">
        <v>200179</v>
      </c>
      <c r="J803" s="56" t="s">
        <v>3750</v>
      </c>
      <c r="K803" s="56">
        <v>3</v>
      </c>
      <c r="L803" s="56">
        <v>17000</v>
      </c>
      <c r="M803" s="56">
        <v>51000</v>
      </c>
    </row>
    <row r="804" spans="1:13" x14ac:dyDescent="0.35">
      <c r="A804" s="56">
        <v>8471250</v>
      </c>
      <c r="B804" s="56" t="s">
        <v>538</v>
      </c>
      <c r="C804" s="56">
        <v>426610</v>
      </c>
      <c r="D804" s="56" t="s">
        <v>43</v>
      </c>
      <c r="E804" s="56" t="str">
        <f t="shared" si="12"/>
        <v>847.8471250.1.426610.000000.847001.200179</v>
      </c>
      <c r="F804" s="56" t="s">
        <v>21</v>
      </c>
      <c r="G804" s="56">
        <v>847001</v>
      </c>
      <c r="H804" s="56" t="s">
        <v>23</v>
      </c>
      <c r="I804" s="56">
        <v>200179</v>
      </c>
      <c r="J804" s="56" t="s">
        <v>3755</v>
      </c>
      <c r="K804" s="56">
        <v>1</v>
      </c>
      <c r="L804" s="56">
        <v>60607.8</v>
      </c>
      <c r="M804" s="57">
        <v>60607.8</v>
      </c>
    </row>
    <row r="805" spans="1:13" x14ac:dyDescent="0.35">
      <c r="A805" s="56">
        <v>8471250</v>
      </c>
      <c r="B805" s="56" t="s">
        <v>538</v>
      </c>
      <c r="C805" s="56">
        <v>428640</v>
      </c>
      <c r="D805" s="56" t="s">
        <v>55</v>
      </c>
      <c r="E805" s="56" t="str">
        <f t="shared" si="12"/>
        <v>847.8471250.1.428640.000000.847001.200179</v>
      </c>
      <c r="F805" s="56" t="s">
        <v>21</v>
      </c>
      <c r="G805" s="56">
        <v>847001</v>
      </c>
      <c r="H805" s="56" t="s">
        <v>23</v>
      </c>
      <c r="I805" s="56">
        <v>200179</v>
      </c>
      <c r="J805" s="56" t="s">
        <v>3758</v>
      </c>
      <c r="K805" s="56">
        <v>150</v>
      </c>
      <c r="L805" s="56">
        <v>310</v>
      </c>
      <c r="M805" s="57">
        <v>46500</v>
      </c>
    </row>
    <row r="806" spans="1:13" x14ac:dyDescent="0.35">
      <c r="A806" s="56">
        <v>8471250</v>
      </c>
      <c r="B806" s="56" t="s">
        <v>538</v>
      </c>
      <c r="C806" s="56">
        <v>436110</v>
      </c>
      <c r="D806" s="56" t="s">
        <v>64</v>
      </c>
      <c r="E806" s="56" t="str">
        <f t="shared" si="12"/>
        <v>847.8471250.1.436110.000000.847001.200179</v>
      </c>
      <c r="F806" s="56" t="s">
        <v>21</v>
      </c>
      <c r="G806" s="56">
        <v>847001</v>
      </c>
      <c r="H806" s="56" t="s">
        <v>23</v>
      </c>
      <c r="I806" s="56">
        <v>200179</v>
      </c>
      <c r="J806" s="56" t="s">
        <v>3763</v>
      </c>
      <c r="K806" s="56">
        <v>400</v>
      </c>
      <c r="L806" s="56">
        <v>25</v>
      </c>
      <c r="M806" s="56">
        <v>10000</v>
      </c>
    </row>
    <row r="807" spans="1:13" x14ac:dyDescent="0.35">
      <c r="A807" s="56">
        <v>8471260</v>
      </c>
      <c r="B807" s="56" t="s">
        <v>543</v>
      </c>
      <c r="C807" s="56">
        <v>420310</v>
      </c>
      <c r="D807" s="56" t="s">
        <v>969</v>
      </c>
      <c r="E807" s="56" t="str">
        <f t="shared" si="12"/>
        <v>847.8471260.1.420310.000000.847001.200179</v>
      </c>
      <c r="F807" s="56" t="s">
        <v>21</v>
      </c>
      <c r="G807" s="56">
        <v>847001</v>
      </c>
      <c r="H807" s="56" t="s">
        <v>23</v>
      </c>
      <c r="I807" s="56">
        <v>200179</v>
      </c>
      <c r="M807" s="56">
        <v>0</v>
      </c>
    </row>
    <row r="808" spans="1:13" x14ac:dyDescent="0.35">
      <c r="A808" s="56">
        <v>8471260</v>
      </c>
      <c r="B808" s="56" t="s">
        <v>543</v>
      </c>
      <c r="C808" s="56">
        <v>421100</v>
      </c>
      <c r="D808" s="56" t="s">
        <v>339</v>
      </c>
      <c r="E808" s="56" t="str">
        <f t="shared" si="12"/>
        <v>847.8471260.1.421100.000000.847001.200179</v>
      </c>
      <c r="F808" s="56" t="s">
        <v>21</v>
      </c>
      <c r="G808" s="56">
        <v>847001</v>
      </c>
      <c r="H808" s="56" t="s">
        <v>23</v>
      </c>
      <c r="I808" s="56">
        <v>200179</v>
      </c>
      <c r="J808" s="56" t="s">
        <v>3767</v>
      </c>
      <c r="K808" s="56">
        <v>11</v>
      </c>
      <c r="L808" s="56">
        <v>138000</v>
      </c>
      <c r="M808" s="57">
        <v>1518000</v>
      </c>
    </row>
    <row r="809" spans="1:13" x14ac:dyDescent="0.35">
      <c r="A809" s="56">
        <v>8471260</v>
      </c>
      <c r="B809" s="56" t="s">
        <v>543</v>
      </c>
      <c r="C809" s="56">
        <v>421100</v>
      </c>
      <c r="D809" s="56" t="s">
        <v>339</v>
      </c>
      <c r="E809" s="56" t="str">
        <f t="shared" si="12"/>
        <v>847.8471260.1.421100.000000.847001.200179</v>
      </c>
      <c r="F809" s="56" t="s">
        <v>21</v>
      </c>
      <c r="G809" s="56">
        <v>847001</v>
      </c>
      <c r="H809" s="56" t="s">
        <v>23</v>
      </c>
      <c r="I809" s="56">
        <v>200179</v>
      </c>
      <c r="J809" s="56" t="s">
        <v>3772</v>
      </c>
      <c r="K809" s="56">
        <v>5</v>
      </c>
      <c r="L809" s="56">
        <v>108000</v>
      </c>
      <c r="M809" s="57">
        <v>540000</v>
      </c>
    </row>
    <row r="810" spans="1:13" x14ac:dyDescent="0.35">
      <c r="A810" s="56">
        <v>8471260</v>
      </c>
      <c r="B810" s="56" t="s">
        <v>543</v>
      </c>
      <c r="C810" s="56">
        <v>421600</v>
      </c>
      <c r="D810" s="56" t="s">
        <v>309</v>
      </c>
      <c r="E810" s="56" t="str">
        <f t="shared" si="12"/>
        <v>847.8471260.1.421600.000000.847001.200179</v>
      </c>
      <c r="F810" s="56" t="s">
        <v>21</v>
      </c>
      <c r="G810" s="56">
        <v>847001</v>
      </c>
      <c r="H810" s="56" t="s">
        <v>23</v>
      </c>
      <c r="I810" s="56">
        <v>200179</v>
      </c>
      <c r="M810" s="56">
        <v>0</v>
      </c>
    </row>
    <row r="811" spans="1:13" x14ac:dyDescent="0.35">
      <c r="A811" s="56">
        <v>8471260</v>
      </c>
      <c r="B811" s="56" t="s">
        <v>543</v>
      </c>
      <c r="C811" s="56">
        <v>425510</v>
      </c>
      <c r="D811" s="56" t="s">
        <v>37</v>
      </c>
      <c r="E811" s="56" t="str">
        <f t="shared" si="12"/>
        <v>847.8471260.1.425510.000000.847001.200179</v>
      </c>
      <c r="F811" s="56" t="s">
        <v>21</v>
      </c>
      <c r="G811" s="56">
        <v>847001</v>
      </c>
      <c r="H811" s="56" t="s">
        <v>23</v>
      </c>
      <c r="I811" s="56">
        <v>200179</v>
      </c>
      <c r="J811" s="56" t="s">
        <v>3777</v>
      </c>
      <c r="K811" s="56">
        <v>10</v>
      </c>
      <c r="L811" s="56">
        <v>11200</v>
      </c>
      <c r="M811" s="57">
        <v>112000</v>
      </c>
    </row>
    <row r="812" spans="1:13" x14ac:dyDescent="0.35">
      <c r="A812" s="56">
        <v>8471260</v>
      </c>
      <c r="B812" s="56" t="s">
        <v>543</v>
      </c>
      <c r="C812" s="56">
        <v>425510</v>
      </c>
      <c r="D812" s="56" t="s">
        <v>37</v>
      </c>
      <c r="E812" s="56" t="str">
        <f t="shared" si="12"/>
        <v>847.8471260.1.425510.000000.847001.200179</v>
      </c>
      <c r="F812" s="56" t="s">
        <v>21</v>
      </c>
      <c r="G812" s="56">
        <v>847001</v>
      </c>
      <c r="H812" s="56" t="s">
        <v>23</v>
      </c>
      <c r="I812" s="56">
        <v>200179</v>
      </c>
      <c r="J812" s="56" t="s">
        <v>3781</v>
      </c>
      <c r="K812" s="56">
        <v>15</v>
      </c>
      <c r="L812" s="56">
        <v>5000</v>
      </c>
      <c r="M812" s="57">
        <v>75000</v>
      </c>
    </row>
    <row r="813" spans="1:13" x14ac:dyDescent="0.35">
      <c r="A813" s="56">
        <v>8471260</v>
      </c>
      <c r="B813" s="56" t="s">
        <v>543</v>
      </c>
      <c r="C813" s="56">
        <v>425510</v>
      </c>
      <c r="D813" s="56" t="s">
        <v>37</v>
      </c>
      <c r="E813" s="56" t="str">
        <f t="shared" si="12"/>
        <v>847.8471260.1.425510.000000.847001.200179</v>
      </c>
      <c r="F813" s="56" t="s">
        <v>21</v>
      </c>
      <c r="G813" s="56">
        <v>847001</v>
      </c>
      <c r="H813" s="56" t="s">
        <v>23</v>
      </c>
      <c r="I813" s="56">
        <v>200179</v>
      </c>
      <c r="J813" s="56" t="s">
        <v>3784</v>
      </c>
      <c r="K813" s="56">
        <v>6</v>
      </c>
      <c r="L813" s="56">
        <v>3000</v>
      </c>
      <c r="M813" s="57">
        <v>18000</v>
      </c>
    </row>
    <row r="814" spans="1:13" x14ac:dyDescent="0.35">
      <c r="A814" s="56">
        <v>8471260</v>
      </c>
      <c r="B814" s="56" t="s">
        <v>543</v>
      </c>
      <c r="C814" s="56">
        <v>425720</v>
      </c>
      <c r="D814" s="56" t="s">
        <v>126</v>
      </c>
      <c r="E814" s="56" t="str">
        <f t="shared" si="12"/>
        <v>847.8471260.1.425720.000000.847001.200179</v>
      </c>
      <c r="F814" s="56" t="s">
        <v>21</v>
      </c>
      <c r="G814" s="56">
        <v>847001</v>
      </c>
      <c r="H814" s="56" t="s">
        <v>23</v>
      </c>
      <c r="I814" s="56">
        <v>200179</v>
      </c>
      <c r="M814" s="57">
        <v>0</v>
      </c>
    </row>
    <row r="815" spans="1:13" x14ac:dyDescent="0.35">
      <c r="A815" s="56">
        <v>8471260</v>
      </c>
      <c r="B815" s="56" t="s">
        <v>543</v>
      </c>
      <c r="C815" s="56">
        <v>425746</v>
      </c>
      <c r="D815" s="56" t="s">
        <v>548</v>
      </c>
      <c r="E815" s="56" t="str">
        <f t="shared" si="12"/>
        <v>847.8471260.1.425746.000000.847001.200179</v>
      </c>
      <c r="F815" s="56" t="s">
        <v>21</v>
      </c>
      <c r="G815" s="56">
        <v>847001</v>
      </c>
      <c r="H815" s="56" t="s">
        <v>23</v>
      </c>
      <c r="I815" s="56">
        <v>200179</v>
      </c>
      <c r="J815" s="56" t="s">
        <v>3789</v>
      </c>
      <c r="K815" s="56">
        <v>1120</v>
      </c>
      <c r="L815" s="56">
        <v>2760.625</v>
      </c>
      <c r="M815" s="57">
        <v>3091900</v>
      </c>
    </row>
    <row r="816" spans="1:13" x14ac:dyDescent="0.35">
      <c r="A816" s="56">
        <v>8471260</v>
      </c>
      <c r="B816" s="56" t="s">
        <v>543</v>
      </c>
      <c r="C816" s="56">
        <v>425746</v>
      </c>
      <c r="D816" s="56" t="s">
        <v>548</v>
      </c>
      <c r="E816" s="56" t="str">
        <f t="shared" si="12"/>
        <v>847.8471260.1.425746.000000.847001.200179</v>
      </c>
      <c r="F816" s="56" t="s">
        <v>21</v>
      </c>
      <c r="G816" s="56">
        <v>847001</v>
      </c>
      <c r="H816" s="56" t="s">
        <v>23</v>
      </c>
      <c r="I816" s="56">
        <v>200179</v>
      </c>
      <c r="J816" s="56" t="s">
        <v>3792</v>
      </c>
      <c r="K816" s="56">
        <v>400</v>
      </c>
      <c r="L816" s="56">
        <v>2500</v>
      </c>
      <c r="M816" s="57">
        <v>1000000</v>
      </c>
    </row>
    <row r="817" spans="1:13" x14ac:dyDescent="0.35">
      <c r="A817" s="56">
        <v>8471260</v>
      </c>
      <c r="B817" s="56" t="s">
        <v>543</v>
      </c>
      <c r="C817" s="56">
        <v>425746</v>
      </c>
      <c r="D817" s="56" t="s">
        <v>548</v>
      </c>
      <c r="E817" s="56" t="str">
        <f t="shared" si="12"/>
        <v>847.8471260.1.425746.000000.847001.200179</v>
      </c>
      <c r="F817" s="56" t="s">
        <v>21</v>
      </c>
      <c r="G817" s="56">
        <v>847001</v>
      </c>
      <c r="H817" s="56" t="s">
        <v>23</v>
      </c>
      <c r="I817" s="56">
        <v>200179</v>
      </c>
      <c r="J817" s="56" t="s">
        <v>3793</v>
      </c>
      <c r="K817" s="56">
        <v>6000</v>
      </c>
      <c r="L817" s="56">
        <v>808</v>
      </c>
      <c r="M817" s="57">
        <v>4848000</v>
      </c>
    </row>
    <row r="818" spans="1:13" x14ac:dyDescent="0.35">
      <c r="A818" s="56">
        <v>8471260</v>
      </c>
      <c r="B818" s="56" t="s">
        <v>543</v>
      </c>
      <c r="C818" s="56">
        <v>425746</v>
      </c>
      <c r="D818" s="56" t="s">
        <v>548</v>
      </c>
      <c r="E818" s="56" t="str">
        <f t="shared" si="12"/>
        <v>847.8471260.1.425746.000000.847001.200179</v>
      </c>
      <c r="F818" s="56" t="s">
        <v>21</v>
      </c>
      <c r="G818" s="56">
        <v>847001</v>
      </c>
      <c r="H818" s="56" t="s">
        <v>23</v>
      </c>
      <c r="I818" s="56">
        <v>200179</v>
      </c>
      <c r="J818" s="56" t="s">
        <v>3794</v>
      </c>
      <c r="K818" s="56">
        <v>1200</v>
      </c>
      <c r="L818" s="56">
        <v>808</v>
      </c>
      <c r="M818" s="57">
        <v>969600</v>
      </c>
    </row>
    <row r="819" spans="1:13" x14ac:dyDescent="0.35">
      <c r="A819" s="56">
        <v>8471260</v>
      </c>
      <c r="B819" s="56" t="s">
        <v>543</v>
      </c>
      <c r="C819" s="56">
        <v>425746</v>
      </c>
      <c r="D819" s="56" t="s">
        <v>548</v>
      </c>
      <c r="E819" s="56" t="str">
        <f t="shared" si="12"/>
        <v>847.8471260.1.425746.000000.847001.200179</v>
      </c>
      <c r="F819" s="56" t="s">
        <v>21</v>
      </c>
      <c r="G819" s="56">
        <v>847001</v>
      </c>
      <c r="H819" s="56" t="s">
        <v>23</v>
      </c>
      <c r="I819" s="56">
        <v>200179</v>
      </c>
      <c r="J819" s="56" t="s">
        <v>3795</v>
      </c>
      <c r="K819" s="56">
        <v>75</v>
      </c>
      <c r="L819" s="56">
        <v>1250</v>
      </c>
      <c r="M819" s="57">
        <v>93750</v>
      </c>
    </row>
    <row r="820" spans="1:13" x14ac:dyDescent="0.35">
      <c r="A820" s="56">
        <v>8471260</v>
      </c>
      <c r="B820" s="56" t="s">
        <v>543</v>
      </c>
      <c r="C820" s="56">
        <v>425747</v>
      </c>
      <c r="D820" s="56" t="s">
        <v>551</v>
      </c>
      <c r="E820" s="56" t="str">
        <f t="shared" si="12"/>
        <v>847.8471260.1.425747.000000.847001.200179</v>
      </c>
      <c r="F820" s="56" t="s">
        <v>21</v>
      </c>
      <c r="G820" s="56">
        <v>847001</v>
      </c>
      <c r="H820" s="56" t="s">
        <v>23</v>
      </c>
      <c r="I820" s="56">
        <v>200179</v>
      </c>
      <c r="J820" s="56" t="s">
        <v>3797</v>
      </c>
      <c r="K820" s="56">
        <v>250</v>
      </c>
      <c r="L820" s="56">
        <v>900</v>
      </c>
      <c r="M820" s="57">
        <v>225000</v>
      </c>
    </row>
    <row r="821" spans="1:13" x14ac:dyDescent="0.35">
      <c r="A821" s="56">
        <v>8471260</v>
      </c>
      <c r="B821" s="56" t="s">
        <v>543</v>
      </c>
      <c r="C821" s="56">
        <v>425750</v>
      </c>
      <c r="D821" s="56" t="s">
        <v>554</v>
      </c>
      <c r="E821" s="56" t="str">
        <f t="shared" si="12"/>
        <v>847.8471260.1.425750.000000.847001.200179</v>
      </c>
      <c r="F821" s="56" t="s">
        <v>21</v>
      </c>
      <c r="G821" s="56">
        <v>847001</v>
      </c>
      <c r="H821" s="56" t="s">
        <v>23</v>
      </c>
      <c r="I821" s="56">
        <v>200179</v>
      </c>
      <c r="M821" s="57">
        <v>0</v>
      </c>
    </row>
    <row r="822" spans="1:13" x14ac:dyDescent="0.35">
      <c r="A822" s="56">
        <v>8471260</v>
      </c>
      <c r="B822" s="56" t="s">
        <v>543</v>
      </c>
      <c r="C822" s="56">
        <v>425760</v>
      </c>
      <c r="D822" s="56" t="s">
        <v>169</v>
      </c>
      <c r="E822" s="56" t="str">
        <f t="shared" si="12"/>
        <v>847.8471260.1.425760.000000.847001.200179</v>
      </c>
      <c r="F822" s="56" t="s">
        <v>21</v>
      </c>
      <c r="G822" s="56">
        <v>847001</v>
      </c>
      <c r="H822" s="56" t="s">
        <v>23</v>
      </c>
      <c r="I822" s="56">
        <v>200179</v>
      </c>
      <c r="J822" s="56" t="s">
        <v>3803</v>
      </c>
      <c r="K822" s="56">
        <v>25</v>
      </c>
      <c r="L822" s="56">
        <v>1200</v>
      </c>
      <c r="M822" s="57">
        <v>30000</v>
      </c>
    </row>
    <row r="823" spans="1:13" x14ac:dyDescent="0.35">
      <c r="A823" s="56">
        <v>8471260</v>
      </c>
      <c r="B823" s="56" t="s">
        <v>543</v>
      </c>
      <c r="C823" s="56">
        <v>425760</v>
      </c>
      <c r="D823" s="56" t="s">
        <v>169</v>
      </c>
      <c r="E823" s="56" t="str">
        <f t="shared" si="12"/>
        <v>847.8471260.1.425760.000000.847001.200179</v>
      </c>
      <c r="F823" s="56" t="s">
        <v>21</v>
      </c>
      <c r="G823" s="56">
        <v>847001</v>
      </c>
      <c r="H823" s="56" t="s">
        <v>23</v>
      </c>
      <c r="I823" s="56">
        <v>200179</v>
      </c>
      <c r="J823" s="56" t="s">
        <v>3808</v>
      </c>
      <c r="K823" s="56">
        <v>28</v>
      </c>
      <c r="L823" s="56">
        <v>2500</v>
      </c>
      <c r="M823" s="57">
        <v>70000</v>
      </c>
    </row>
    <row r="824" spans="1:13" x14ac:dyDescent="0.35">
      <c r="A824" s="56">
        <v>8471260</v>
      </c>
      <c r="B824" s="56" t="s">
        <v>543</v>
      </c>
      <c r="C824" s="56">
        <v>425760</v>
      </c>
      <c r="D824" s="56" t="s">
        <v>169</v>
      </c>
      <c r="E824" s="56" t="str">
        <f t="shared" si="12"/>
        <v>847.8471260.1.425760.000000.847001.200179</v>
      </c>
      <c r="F824" s="56" t="s">
        <v>21</v>
      </c>
      <c r="G824" s="56">
        <v>847001</v>
      </c>
      <c r="H824" s="56" t="s">
        <v>23</v>
      </c>
      <c r="I824" s="56">
        <v>200179</v>
      </c>
      <c r="J824" s="56" t="s">
        <v>3810</v>
      </c>
      <c r="K824" s="56">
        <v>10</v>
      </c>
      <c r="L824" s="56">
        <v>6400</v>
      </c>
      <c r="M824" s="57">
        <v>64000</v>
      </c>
    </row>
    <row r="825" spans="1:13" x14ac:dyDescent="0.35">
      <c r="A825" s="56">
        <v>8471260</v>
      </c>
      <c r="B825" s="56" t="s">
        <v>543</v>
      </c>
      <c r="C825" s="56">
        <v>425760</v>
      </c>
      <c r="D825" s="56" t="s">
        <v>169</v>
      </c>
      <c r="E825" s="56" t="str">
        <f t="shared" si="12"/>
        <v>847.8471260.1.425760.000000.847001.200179</v>
      </c>
      <c r="F825" s="56" t="s">
        <v>21</v>
      </c>
      <c r="G825" s="56">
        <v>847001</v>
      </c>
      <c r="H825" s="56" t="s">
        <v>23</v>
      </c>
      <c r="I825" s="56">
        <v>200179</v>
      </c>
      <c r="J825" s="56" t="s">
        <v>3811</v>
      </c>
      <c r="K825" s="56">
        <v>25</v>
      </c>
      <c r="L825" s="56">
        <v>600</v>
      </c>
      <c r="M825" s="57">
        <v>15000</v>
      </c>
    </row>
    <row r="826" spans="1:13" x14ac:dyDescent="0.35">
      <c r="A826" s="56">
        <v>8471260</v>
      </c>
      <c r="B826" s="56" t="s">
        <v>543</v>
      </c>
      <c r="C826" s="56">
        <v>425760</v>
      </c>
      <c r="D826" s="56" t="s">
        <v>169</v>
      </c>
      <c r="E826" s="56" t="str">
        <f t="shared" si="12"/>
        <v>847.8471260.1.425760.000000.847001.200179</v>
      </c>
      <c r="F826" s="56" t="s">
        <v>21</v>
      </c>
      <c r="G826" s="56">
        <v>847001</v>
      </c>
      <c r="H826" s="56" t="s">
        <v>23</v>
      </c>
      <c r="I826" s="56">
        <v>200179</v>
      </c>
      <c r="J826" s="56" t="s">
        <v>3813</v>
      </c>
      <c r="K826" s="56">
        <v>35</v>
      </c>
      <c r="L826" s="56">
        <v>2500</v>
      </c>
      <c r="M826" s="57">
        <v>87500</v>
      </c>
    </row>
    <row r="827" spans="1:13" x14ac:dyDescent="0.35">
      <c r="A827" s="56">
        <v>8471260</v>
      </c>
      <c r="B827" s="56" t="s">
        <v>543</v>
      </c>
      <c r="C827" s="56">
        <v>425760</v>
      </c>
      <c r="D827" s="56" t="s">
        <v>169</v>
      </c>
      <c r="E827" s="56" t="str">
        <f t="shared" si="12"/>
        <v>847.8471260.1.425760.000000.847001.200179</v>
      </c>
      <c r="F827" s="56" t="s">
        <v>21</v>
      </c>
      <c r="G827" s="56">
        <v>847001</v>
      </c>
      <c r="H827" s="56" t="s">
        <v>23</v>
      </c>
      <c r="I827" s="56">
        <v>200179</v>
      </c>
      <c r="J827" s="56" t="s">
        <v>3818</v>
      </c>
      <c r="K827" s="56">
        <v>25</v>
      </c>
      <c r="L827" s="56">
        <v>25000</v>
      </c>
      <c r="M827" s="57">
        <v>625000</v>
      </c>
    </row>
    <row r="828" spans="1:13" x14ac:dyDescent="0.35">
      <c r="A828" s="56">
        <v>8471260</v>
      </c>
      <c r="B828" s="56" t="s">
        <v>543</v>
      </c>
      <c r="C828" s="56">
        <v>425760</v>
      </c>
      <c r="D828" s="56" t="s">
        <v>169</v>
      </c>
      <c r="E828" s="56" t="str">
        <f t="shared" si="12"/>
        <v>847.8471260.1.425760.000000.847001.200179</v>
      </c>
      <c r="F828" s="56" t="s">
        <v>21</v>
      </c>
      <c r="G828" s="56">
        <v>847001</v>
      </c>
      <c r="H828" s="56" t="s">
        <v>23</v>
      </c>
      <c r="I828" s="56">
        <v>200179</v>
      </c>
      <c r="J828" s="56" t="s">
        <v>3821</v>
      </c>
      <c r="K828" s="56">
        <v>349</v>
      </c>
      <c r="L828" s="56">
        <v>130</v>
      </c>
      <c r="M828" s="57">
        <v>45370</v>
      </c>
    </row>
    <row r="829" spans="1:13" x14ac:dyDescent="0.35">
      <c r="A829" s="56">
        <v>8471260</v>
      </c>
      <c r="B829" s="56" t="s">
        <v>543</v>
      </c>
      <c r="C829" s="56">
        <v>425900</v>
      </c>
      <c r="D829" s="56" t="s">
        <v>40</v>
      </c>
      <c r="E829" s="56" t="str">
        <f t="shared" si="12"/>
        <v>847.8471260.1.425900.000000.847001.200179</v>
      </c>
      <c r="F829" s="56" t="s">
        <v>21</v>
      </c>
      <c r="G829" s="56">
        <v>847001</v>
      </c>
      <c r="H829" s="56" t="s">
        <v>23</v>
      </c>
      <c r="I829" s="56">
        <v>200179</v>
      </c>
      <c r="J829" s="56" t="s">
        <v>3825</v>
      </c>
      <c r="K829" s="56">
        <v>2000</v>
      </c>
      <c r="L829" s="56">
        <v>17</v>
      </c>
      <c r="M829" s="57">
        <v>34000</v>
      </c>
    </row>
    <row r="830" spans="1:13" x14ac:dyDescent="0.35">
      <c r="A830" s="56">
        <v>8471260</v>
      </c>
      <c r="B830" s="56" t="s">
        <v>543</v>
      </c>
      <c r="C830" s="56">
        <v>425900</v>
      </c>
      <c r="D830" s="56" t="s">
        <v>40</v>
      </c>
      <c r="E830" s="56" t="str">
        <f t="shared" si="12"/>
        <v>847.8471260.1.425900.000000.847001.200179</v>
      </c>
      <c r="F830" s="56" t="s">
        <v>21</v>
      </c>
      <c r="G830" s="56">
        <v>847001</v>
      </c>
      <c r="H830" s="56" t="s">
        <v>23</v>
      </c>
      <c r="I830" s="56">
        <v>200179</v>
      </c>
      <c r="J830" s="56" t="s">
        <v>3826</v>
      </c>
      <c r="K830" s="56">
        <v>600</v>
      </c>
      <c r="L830" s="56">
        <v>23</v>
      </c>
      <c r="M830" s="57">
        <v>13800</v>
      </c>
    </row>
    <row r="831" spans="1:13" x14ac:dyDescent="0.35">
      <c r="A831" s="56">
        <v>8471260</v>
      </c>
      <c r="B831" s="56" t="s">
        <v>543</v>
      </c>
      <c r="C831" s="56">
        <v>425900</v>
      </c>
      <c r="D831" s="56" t="s">
        <v>40</v>
      </c>
      <c r="E831" s="56" t="str">
        <f t="shared" si="12"/>
        <v>847.8471260.1.425900.000000.847001.200179</v>
      </c>
      <c r="F831" s="56" t="s">
        <v>21</v>
      </c>
      <c r="G831" s="56">
        <v>847001</v>
      </c>
      <c r="H831" s="56" t="s">
        <v>23</v>
      </c>
      <c r="I831" s="56">
        <v>200179</v>
      </c>
      <c r="J831" s="56" t="s">
        <v>3827</v>
      </c>
      <c r="K831" s="56">
        <v>400</v>
      </c>
      <c r="L831" s="56">
        <v>27</v>
      </c>
      <c r="M831" s="57">
        <v>10800</v>
      </c>
    </row>
    <row r="832" spans="1:13" x14ac:dyDescent="0.35">
      <c r="A832" s="56">
        <v>8471260</v>
      </c>
      <c r="B832" s="56" t="s">
        <v>543</v>
      </c>
      <c r="C832" s="56">
        <v>425900</v>
      </c>
      <c r="D832" s="56" t="s">
        <v>40</v>
      </c>
      <c r="E832" s="56" t="str">
        <f t="shared" si="12"/>
        <v>847.8471260.1.425900.000000.847001.200179</v>
      </c>
      <c r="F832" s="56" t="s">
        <v>21</v>
      </c>
      <c r="G832" s="56">
        <v>847001</v>
      </c>
      <c r="H832" s="56" t="s">
        <v>23</v>
      </c>
      <c r="I832" s="56">
        <v>200179</v>
      </c>
      <c r="J832" s="56" t="s">
        <v>3828</v>
      </c>
      <c r="K832" s="56">
        <v>900</v>
      </c>
      <c r="L832" s="56">
        <v>6</v>
      </c>
      <c r="M832" s="57">
        <v>5400</v>
      </c>
    </row>
    <row r="833" spans="1:13" x14ac:dyDescent="0.35">
      <c r="A833" s="56">
        <v>8471260</v>
      </c>
      <c r="B833" s="56" t="s">
        <v>543</v>
      </c>
      <c r="C833" s="56">
        <v>425900</v>
      </c>
      <c r="D833" s="56" t="s">
        <v>40</v>
      </c>
      <c r="E833" s="56" t="str">
        <f t="shared" si="12"/>
        <v>847.8471260.1.425900.000000.847001.200179</v>
      </c>
      <c r="F833" s="56" t="s">
        <v>21</v>
      </c>
      <c r="G833" s="56">
        <v>847001</v>
      </c>
      <c r="H833" s="56" t="s">
        <v>23</v>
      </c>
      <c r="I833" s="56">
        <v>200179</v>
      </c>
      <c r="J833" s="56" t="s">
        <v>3829</v>
      </c>
      <c r="K833" s="56">
        <v>400</v>
      </c>
      <c r="L833" s="56">
        <v>17</v>
      </c>
      <c r="M833" s="57">
        <v>6800</v>
      </c>
    </row>
    <row r="834" spans="1:13" x14ac:dyDescent="0.35">
      <c r="A834" s="56">
        <v>8471260</v>
      </c>
      <c r="B834" s="56" t="s">
        <v>543</v>
      </c>
      <c r="C834" s="56">
        <v>426220</v>
      </c>
      <c r="D834" s="56" t="s">
        <v>350</v>
      </c>
      <c r="E834" s="56" t="str">
        <f t="shared" ref="E834:E897" si="13">CONCATENATE(847,".",A834,".",1,".",C834,".","000000",".",G834,".",I834)</f>
        <v>847.8471260.1.426220.000000.847001.200179</v>
      </c>
      <c r="F834" s="56" t="s">
        <v>21</v>
      </c>
      <c r="G834" s="56">
        <v>847001</v>
      </c>
      <c r="H834" s="56" t="s">
        <v>23</v>
      </c>
      <c r="I834" s="56">
        <v>200179</v>
      </c>
      <c r="M834" s="56">
        <v>0</v>
      </c>
    </row>
    <row r="835" spans="1:13" x14ac:dyDescent="0.35">
      <c r="A835" s="56">
        <v>8471260</v>
      </c>
      <c r="B835" s="56" t="s">
        <v>543</v>
      </c>
      <c r="C835" s="56">
        <v>427850</v>
      </c>
      <c r="D835" s="56" t="s">
        <v>462</v>
      </c>
      <c r="E835" s="56" t="str">
        <f t="shared" si="13"/>
        <v>847.8471260.1.427850.000000.847001.200179</v>
      </c>
      <c r="F835" s="56" t="s">
        <v>21</v>
      </c>
      <c r="G835" s="56">
        <v>847001</v>
      </c>
      <c r="H835" s="56" t="s">
        <v>23</v>
      </c>
      <c r="I835" s="56">
        <v>200179</v>
      </c>
      <c r="M835" s="56">
        <v>0</v>
      </c>
    </row>
    <row r="836" spans="1:13" x14ac:dyDescent="0.35">
      <c r="A836" s="56">
        <v>8471260</v>
      </c>
      <c r="B836" s="56" t="s">
        <v>543</v>
      </c>
      <c r="C836" s="56">
        <v>428111</v>
      </c>
      <c r="D836" s="56" t="s">
        <v>363</v>
      </c>
      <c r="E836" s="56" t="str">
        <f t="shared" si="13"/>
        <v>847.8471260.1.428111.000000.847001.200179</v>
      </c>
      <c r="F836" s="56" t="s">
        <v>21</v>
      </c>
      <c r="G836" s="56">
        <v>847001</v>
      </c>
      <c r="H836" s="56" t="s">
        <v>23</v>
      </c>
      <c r="I836" s="56">
        <v>200179</v>
      </c>
      <c r="M836" s="56">
        <v>0</v>
      </c>
    </row>
    <row r="837" spans="1:13" x14ac:dyDescent="0.35">
      <c r="A837" s="56">
        <v>8471260</v>
      </c>
      <c r="B837" s="56" t="s">
        <v>543</v>
      </c>
      <c r="C837" s="56">
        <v>428112</v>
      </c>
      <c r="D837" s="56" t="s">
        <v>369</v>
      </c>
      <c r="E837" s="56" t="str">
        <f t="shared" si="13"/>
        <v>847.8471260.1.428112.000000.847001.200179</v>
      </c>
      <c r="F837" s="56" t="s">
        <v>21</v>
      </c>
      <c r="G837" s="56">
        <v>847001</v>
      </c>
      <c r="H837" s="56" t="s">
        <v>23</v>
      </c>
      <c r="I837" s="56">
        <v>200179</v>
      </c>
      <c r="M837" s="56">
        <v>0</v>
      </c>
    </row>
    <row r="838" spans="1:13" x14ac:dyDescent="0.35">
      <c r="A838" s="56">
        <v>8471260</v>
      </c>
      <c r="B838" s="56" t="s">
        <v>543</v>
      </c>
      <c r="C838" s="56">
        <v>428640</v>
      </c>
      <c r="D838" s="56" t="s">
        <v>55</v>
      </c>
      <c r="E838" s="56" t="str">
        <f t="shared" si="13"/>
        <v>847.8471260.1.428640.000000.847001.200179</v>
      </c>
      <c r="F838" s="56" t="s">
        <v>21</v>
      </c>
      <c r="G838" s="56">
        <v>847001</v>
      </c>
      <c r="H838" s="56" t="s">
        <v>23</v>
      </c>
      <c r="I838" s="56">
        <v>200179</v>
      </c>
      <c r="J838" s="56" t="s">
        <v>3831</v>
      </c>
      <c r="K838" s="56">
        <v>40</v>
      </c>
      <c r="L838" s="56">
        <v>250</v>
      </c>
      <c r="M838" s="57">
        <v>10000</v>
      </c>
    </row>
    <row r="839" spans="1:13" x14ac:dyDescent="0.35">
      <c r="A839" s="56">
        <v>8471260</v>
      </c>
      <c r="B839" s="56" t="s">
        <v>543</v>
      </c>
      <c r="C839" s="56">
        <v>428640</v>
      </c>
      <c r="D839" s="56" t="s">
        <v>55</v>
      </c>
      <c r="E839" s="56" t="str">
        <f t="shared" si="13"/>
        <v>847.8471260.1.428640.000000.847001.200179</v>
      </c>
      <c r="F839" s="56" t="s">
        <v>21</v>
      </c>
      <c r="G839" s="56">
        <v>847001</v>
      </c>
      <c r="H839" s="56" t="s">
        <v>23</v>
      </c>
      <c r="I839" s="56">
        <v>200179</v>
      </c>
      <c r="J839" s="56" t="s">
        <v>3832</v>
      </c>
      <c r="K839" s="56">
        <v>25</v>
      </c>
      <c r="L839" s="56">
        <v>500</v>
      </c>
      <c r="M839" s="57">
        <v>12500</v>
      </c>
    </row>
    <row r="840" spans="1:13" x14ac:dyDescent="0.35">
      <c r="A840" s="56">
        <v>8471260</v>
      </c>
      <c r="B840" s="56" t="s">
        <v>543</v>
      </c>
      <c r="C840" s="56">
        <v>428640</v>
      </c>
      <c r="D840" s="56" t="s">
        <v>55</v>
      </c>
      <c r="E840" s="56" t="str">
        <f t="shared" si="13"/>
        <v>847.8471260.1.428640.000000.847001.200179</v>
      </c>
      <c r="F840" s="56" t="s">
        <v>21</v>
      </c>
      <c r="G840" s="56">
        <v>847001</v>
      </c>
      <c r="H840" s="56" t="s">
        <v>23</v>
      </c>
      <c r="I840" s="56">
        <v>200179</v>
      </c>
      <c r="J840" s="56" t="s">
        <v>3833</v>
      </c>
      <c r="K840" s="56">
        <v>40</v>
      </c>
      <c r="L840" s="56">
        <v>250</v>
      </c>
      <c r="M840" s="57">
        <v>10000</v>
      </c>
    </row>
    <row r="841" spans="1:13" x14ac:dyDescent="0.35">
      <c r="A841" s="56">
        <v>8471260</v>
      </c>
      <c r="B841" s="56" t="s">
        <v>543</v>
      </c>
      <c r="C841" s="56">
        <v>435530</v>
      </c>
      <c r="D841" s="56" t="s">
        <v>150</v>
      </c>
      <c r="E841" s="56" t="str">
        <f t="shared" si="13"/>
        <v>847.8471260.1.435530.000000.847001.200179</v>
      </c>
      <c r="F841" s="56" t="s">
        <v>21</v>
      </c>
      <c r="G841" s="56">
        <v>847001</v>
      </c>
      <c r="H841" s="56" t="s">
        <v>23</v>
      </c>
      <c r="I841" s="56">
        <v>200179</v>
      </c>
      <c r="J841" s="56" t="s">
        <v>3835</v>
      </c>
      <c r="K841" s="56">
        <v>150</v>
      </c>
      <c r="L841" s="56">
        <v>40</v>
      </c>
      <c r="M841" s="57">
        <v>6000</v>
      </c>
    </row>
    <row r="842" spans="1:13" x14ac:dyDescent="0.35">
      <c r="A842" s="56">
        <v>8471260</v>
      </c>
      <c r="B842" s="56" t="s">
        <v>543</v>
      </c>
      <c r="C842" s="56">
        <v>435530</v>
      </c>
      <c r="D842" s="56" t="s">
        <v>150</v>
      </c>
      <c r="E842" s="56" t="str">
        <f t="shared" si="13"/>
        <v>847.8471260.1.435530.000000.847001.200179</v>
      </c>
      <c r="F842" s="56" t="s">
        <v>21</v>
      </c>
      <c r="G842" s="56">
        <v>847001</v>
      </c>
      <c r="H842" s="56" t="s">
        <v>23</v>
      </c>
      <c r="I842" s="56">
        <v>200179</v>
      </c>
      <c r="J842" s="56" t="s">
        <v>3836</v>
      </c>
      <c r="K842" s="56">
        <v>300</v>
      </c>
      <c r="L842" s="56">
        <v>20</v>
      </c>
      <c r="M842" s="57">
        <v>6000</v>
      </c>
    </row>
    <row r="843" spans="1:13" x14ac:dyDescent="0.35">
      <c r="A843" s="56">
        <v>8471260</v>
      </c>
      <c r="B843" s="56" t="s">
        <v>543</v>
      </c>
      <c r="C843" s="56">
        <v>432120</v>
      </c>
      <c r="D843" s="56" t="s">
        <v>382</v>
      </c>
      <c r="E843" s="56" t="str">
        <f t="shared" si="13"/>
        <v>847.8471260.1.432120.000000.847001.200179</v>
      </c>
      <c r="F843" s="56" t="s">
        <v>21</v>
      </c>
      <c r="G843" s="56">
        <v>847001</v>
      </c>
      <c r="H843" s="56" t="s">
        <v>23</v>
      </c>
      <c r="I843" s="56">
        <v>200179</v>
      </c>
      <c r="M843" s="56">
        <v>0</v>
      </c>
    </row>
    <row r="844" spans="1:13" x14ac:dyDescent="0.35">
      <c r="A844" s="56">
        <v>8471260</v>
      </c>
      <c r="B844" s="56" t="s">
        <v>543</v>
      </c>
      <c r="C844" s="56">
        <v>436110</v>
      </c>
      <c r="D844" s="56" t="s">
        <v>64</v>
      </c>
      <c r="E844" s="56" t="str">
        <f t="shared" si="13"/>
        <v>847.8471260.1.436110.000000.847001.200179</v>
      </c>
      <c r="F844" s="56" t="s">
        <v>21</v>
      </c>
      <c r="G844" s="56">
        <v>847001</v>
      </c>
      <c r="H844" s="56" t="s">
        <v>23</v>
      </c>
      <c r="I844" s="56">
        <v>200179</v>
      </c>
      <c r="J844" s="56" t="s">
        <v>3837</v>
      </c>
      <c r="K844" s="56">
        <v>60</v>
      </c>
      <c r="L844" s="56">
        <v>150</v>
      </c>
      <c r="M844" s="57">
        <v>9000</v>
      </c>
    </row>
    <row r="845" spans="1:13" x14ac:dyDescent="0.35">
      <c r="A845" s="56">
        <v>8471260</v>
      </c>
      <c r="B845" s="56" t="s">
        <v>543</v>
      </c>
      <c r="C845" s="56">
        <v>436110</v>
      </c>
      <c r="D845" s="56" t="s">
        <v>64</v>
      </c>
      <c r="E845" s="56" t="str">
        <f t="shared" si="13"/>
        <v>847.8471260.1.436110.000000.847001.200179</v>
      </c>
      <c r="F845" s="56" t="s">
        <v>21</v>
      </c>
      <c r="G845" s="56">
        <v>847001</v>
      </c>
      <c r="H845" s="56" t="s">
        <v>23</v>
      </c>
      <c r="I845" s="56">
        <v>200179</v>
      </c>
      <c r="J845" s="56" t="s">
        <v>3839</v>
      </c>
      <c r="K845" s="56">
        <v>30</v>
      </c>
      <c r="L845" s="56">
        <v>150</v>
      </c>
      <c r="M845" s="57">
        <v>4500</v>
      </c>
    </row>
    <row r="846" spans="1:13" x14ac:dyDescent="0.35">
      <c r="A846" s="56">
        <v>8471260</v>
      </c>
      <c r="B846" s="56" t="s">
        <v>543</v>
      </c>
      <c r="C846" s="56">
        <v>492200</v>
      </c>
      <c r="D846" s="56" t="s">
        <v>874</v>
      </c>
      <c r="E846" s="56" t="str">
        <f t="shared" si="13"/>
        <v>847.8471260.1.492200.000000.847001.300180</v>
      </c>
      <c r="F846" s="56" t="s">
        <v>21</v>
      </c>
      <c r="G846" s="56">
        <v>847001</v>
      </c>
      <c r="H846" s="56" t="s">
        <v>863</v>
      </c>
      <c r="I846" s="56">
        <v>300180</v>
      </c>
      <c r="M846" s="57">
        <v>0</v>
      </c>
    </row>
    <row r="847" spans="1:13" x14ac:dyDescent="0.35">
      <c r="A847" s="56">
        <v>8471260</v>
      </c>
      <c r="B847" s="56" t="s">
        <v>543</v>
      </c>
      <c r="C847" s="56">
        <v>492610</v>
      </c>
      <c r="D847" s="56" t="s">
        <v>866</v>
      </c>
      <c r="E847" s="56" t="str">
        <f t="shared" si="13"/>
        <v>847.8471260.1.492610.000000.847001.300180</v>
      </c>
      <c r="F847" s="56" t="s">
        <v>21</v>
      </c>
      <c r="G847" s="56">
        <v>847001</v>
      </c>
      <c r="H847" s="56" t="s">
        <v>863</v>
      </c>
      <c r="I847" s="56">
        <v>300180</v>
      </c>
      <c r="M847" s="57">
        <v>0</v>
      </c>
    </row>
    <row r="848" spans="1:13" x14ac:dyDescent="0.35">
      <c r="A848" s="56">
        <v>8471270</v>
      </c>
      <c r="B848" s="56" t="s">
        <v>565</v>
      </c>
      <c r="C848" s="56">
        <v>425510</v>
      </c>
      <c r="D848" s="56" t="s">
        <v>37</v>
      </c>
      <c r="E848" s="56" t="str">
        <f t="shared" si="13"/>
        <v>847.8471270.1.425510.000000.847001.200179</v>
      </c>
      <c r="F848" s="56" t="s">
        <v>21</v>
      </c>
      <c r="G848" s="56">
        <v>847001</v>
      </c>
      <c r="H848" s="56" t="s">
        <v>23</v>
      </c>
      <c r="I848" s="56">
        <v>200179</v>
      </c>
      <c r="L848" s="57"/>
      <c r="M848" s="57">
        <v>0</v>
      </c>
    </row>
    <row r="849" spans="1:13" x14ac:dyDescent="0.35">
      <c r="A849" s="56">
        <v>8471270</v>
      </c>
      <c r="B849" s="56" t="s">
        <v>565</v>
      </c>
      <c r="C849" s="56">
        <v>425900</v>
      </c>
      <c r="D849" s="56" t="s">
        <v>40</v>
      </c>
      <c r="E849" s="56" t="str">
        <f t="shared" si="13"/>
        <v>847.8471270.1.425900.000000.847001.200179</v>
      </c>
      <c r="F849" s="56" t="s">
        <v>21</v>
      </c>
      <c r="G849" s="56">
        <v>847001</v>
      </c>
      <c r="H849" s="56" t="s">
        <v>23</v>
      </c>
      <c r="I849" s="56">
        <v>200179</v>
      </c>
      <c r="K849" s="56">
        <v>1</v>
      </c>
      <c r="L849" s="57">
        <v>50000</v>
      </c>
      <c r="M849" s="57">
        <v>50000</v>
      </c>
    </row>
    <row r="850" spans="1:13" x14ac:dyDescent="0.35">
      <c r="A850" s="56">
        <v>8471270</v>
      </c>
      <c r="B850" s="56" t="s">
        <v>565</v>
      </c>
      <c r="C850" s="56">
        <v>428090</v>
      </c>
      <c r="D850" s="56" t="s">
        <v>52</v>
      </c>
      <c r="E850" s="56" t="str">
        <f t="shared" si="13"/>
        <v>847.8471270.1.428090.000000.847001.200179</v>
      </c>
      <c r="F850" s="56" t="s">
        <v>21</v>
      </c>
      <c r="G850" s="56">
        <v>847001</v>
      </c>
      <c r="H850" s="56" t="s">
        <v>23</v>
      </c>
      <c r="I850" s="56">
        <v>200179</v>
      </c>
      <c r="K850" s="56">
        <v>1</v>
      </c>
      <c r="L850" s="57">
        <v>300000</v>
      </c>
      <c r="M850" s="57">
        <v>300000</v>
      </c>
    </row>
    <row r="851" spans="1:13" x14ac:dyDescent="0.35">
      <c r="A851" s="56">
        <v>8471270</v>
      </c>
      <c r="B851" s="56" t="s">
        <v>565</v>
      </c>
      <c r="C851" s="56">
        <v>435310</v>
      </c>
      <c r="D851" s="56" t="s">
        <v>92</v>
      </c>
      <c r="E851" s="56" t="str">
        <f t="shared" si="13"/>
        <v>847.8471270.1.435310.000000.847001.200179</v>
      </c>
      <c r="F851" s="56" t="s">
        <v>21</v>
      </c>
      <c r="G851" s="56">
        <v>847001</v>
      </c>
      <c r="H851" s="56" t="s">
        <v>23</v>
      </c>
      <c r="I851" s="56">
        <v>200179</v>
      </c>
      <c r="L851" s="57"/>
      <c r="M851" s="57">
        <v>0</v>
      </c>
    </row>
    <row r="852" spans="1:13" x14ac:dyDescent="0.35">
      <c r="A852" s="56">
        <v>8471270</v>
      </c>
      <c r="B852" s="56" t="s">
        <v>565</v>
      </c>
      <c r="C852" s="56">
        <v>435330</v>
      </c>
      <c r="D852" s="56" t="s">
        <v>568</v>
      </c>
      <c r="E852" s="56" t="str">
        <f t="shared" si="13"/>
        <v>847.8471270.1.435330.000000.847001.200179</v>
      </c>
      <c r="F852" s="56" t="s">
        <v>21</v>
      </c>
      <c r="G852" s="56">
        <v>847001</v>
      </c>
      <c r="H852" s="56" t="s">
        <v>23</v>
      </c>
      <c r="I852" s="56">
        <v>200179</v>
      </c>
      <c r="J852" s="56" t="s">
        <v>3848</v>
      </c>
      <c r="K852" s="56">
        <v>1</v>
      </c>
      <c r="L852" s="57">
        <v>15384504.08</v>
      </c>
      <c r="M852" s="57">
        <v>15384504.08</v>
      </c>
    </row>
    <row r="853" spans="1:13" x14ac:dyDescent="0.35">
      <c r="A853" s="56">
        <v>8471270</v>
      </c>
      <c r="B853" s="56" t="s">
        <v>565</v>
      </c>
      <c r="C853" s="56">
        <v>435330</v>
      </c>
      <c r="D853" s="56" t="s">
        <v>568</v>
      </c>
      <c r="E853" s="56" t="str">
        <f t="shared" si="13"/>
        <v>847.8471270.1.435330.000000.847001.200179</v>
      </c>
      <c r="F853" s="56" t="s">
        <v>21</v>
      </c>
      <c r="G853" s="56">
        <v>847001</v>
      </c>
      <c r="H853" s="56" t="s">
        <v>23</v>
      </c>
      <c r="I853" s="56">
        <v>200179</v>
      </c>
      <c r="J853" s="56" t="s">
        <v>3852</v>
      </c>
      <c r="K853" s="56">
        <v>1</v>
      </c>
      <c r="L853" s="57">
        <v>1900775</v>
      </c>
      <c r="M853" s="57">
        <v>1900775</v>
      </c>
    </row>
    <row r="854" spans="1:13" x14ac:dyDescent="0.35">
      <c r="A854" s="56">
        <v>8471270</v>
      </c>
      <c r="B854" s="56" t="s">
        <v>565</v>
      </c>
      <c r="C854" s="56">
        <v>436110</v>
      </c>
      <c r="D854" s="56" t="s">
        <v>64</v>
      </c>
      <c r="E854" s="56" t="str">
        <f t="shared" si="13"/>
        <v>847.8471270.1.436110.000000.847001.200179</v>
      </c>
      <c r="F854" s="56" t="s">
        <v>21</v>
      </c>
      <c r="G854" s="56">
        <v>847001</v>
      </c>
      <c r="H854" s="56" t="s">
        <v>23</v>
      </c>
      <c r="I854" s="56">
        <v>200179</v>
      </c>
      <c r="J854" s="56" t="s">
        <v>3856</v>
      </c>
      <c r="K854" s="56">
        <v>1</v>
      </c>
      <c r="L854" s="57">
        <v>50000</v>
      </c>
      <c r="M854" s="57">
        <v>50000</v>
      </c>
    </row>
    <row r="855" spans="1:13" x14ac:dyDescent="0.35">
      <c r="A855" s="56">
        <v>8471270</v>
      </c>
      <c r="B855" s="56" t="s">
        <v>565</v>
      </c>
      <c r="C855" s="56">
        <v>436120</v>
      </c>
      <c r="D855" s="56" t="s">
        <v>431</v>
      </c>
      <c r="E855" s="56" t="str">
        <f t="shared" si="13"/>
        <v>847.8471270.1.436120.000000.847001.200179</v>
      </c>
      <c r="F855" s="56" t="s">
        <v>21</v>
      </c>
      <c r="G855" s="56">
        <v>847001</v>
      </c>
      <c r="H855" s="56" t="s">
        <v>23</v>
      </c>
      <c r="I855" s="56">
        <v>200179</v>
      </c>
      <c r="M855" s="57">
        <v>0</v>
      </c>
    </row>
    <row r="856" spans="1:13" x14ac:dyDescent="0.35">
      <c r="A856" s="56">
        <v>8471280</v>
      </c>
      <c r="B856" s="56" t="s">
        <v>572</v>
      </c>
      <c r="C856" s="56">
        <v>425100</v>
      </c>
      <c r="D856" s="56" t="s">
        <v>964</v>
      </c>
      <c r="E856" s="56" t="str">
        <f t="shared" si="13"/>
        <v>847.8471280.1.425100.000000.847001.200179</v>
      </c>
      <c r="F856" s="56" t="s">
        <v>21</v>
      </c>
      <c r="G856" s="56">
        <v>847001</v>
      </c>
      <c r="H856" s="56" t="s">
        <v>23</v>
      </c>
      <c r="I856" s="56">
        <v>200179</v>
      </c>
      <c r="J856" s="56" t="s">
        <v>3860</v>
      </c>
      <c r="K856" s="56">
        <v>1000</v>
      </c>
      <c r="L856" s="56">
        <v>2.5</v>
      </c>
      <c r="M856" s="57">
        <v>2500</v>
      </c>
    </row>
    <row r="857" spans="1:13" x14ac:dyDescent="0.35">
      <c r="A857" s="56">
        <v>8471280</v>
      </c>
      <c r="B857" s="56" t="s">
        <v>572</v>
      </c>
      <c r="C857" s="56">
        <v>425510</v>
      </c>
      <c r="D857" s="56" t="s">
        <v>37</v>
      </c>
      <c r="E857" s="56" t="str">
        <f t="shared" si="13"/>
        <v>847.8471280.1.425510.000000.847001.200179</v>
      </c>
      <c r="F857" s="56" t="s">
        <v>21</v>
      </c>
      <c r="G857" s="56">
        <v>847001</v>
      </c>
      <c r="H857" s="56" t="s">
        <v>23</v>
      </c>
      <c r="I857" s="56">
        <v>200179</v>
      </c>
      <c r="J857" s="56" t="s">
        <v>3867</v>
      </c>
      <c r="K857" s="56">
        <v>30</v>
      </c>
      <c r="L857" s="56">
        <v>1000</v>
      </c>
      <c r="M857" s="57">
        <v>30000</v>
      </c>
    </row>
    <row r="858" spans="1:13" x14ac:dyDescent="0.35">
      <c r="A858" s="56">
        <v>8471280</v>
      </c>
      <c r="B858" s="56" t="s">
        <v>572</v>
      </c>
      <c r="C858" s="56">
        <v>425550</v>
      </c>
      <c r="D858" s="56" t="s">
        <v>83</v>
      </c>
      <c r="E858" s="56" t="str">
        <f t="shared" si="13"/>
        <v>847.8471280.1.425550.000000.847001.200179</v>
      </c>
      <c r="F858" s="56" t="s">
        <v>21</v>
      </c>
      <c r="G858" s="56">
        <v>847001</v>
      </c>
      <c r="H858" s="56" t="s">
        <v>23</v>
      </c>
      <c r="I858" s="56">
        <v>200179</v>
      </c>
      <c r="J858" s="56" t="s">
        <v>3871</v>
      </c>
      <c r="K858" s="56">
        <v>4</v>
      </c>
      <c r="L858" s="56">
        <v>15000</v>
      </c>
      <c r="M858" s="57">
        <v>60000</v>
      </c>
    </row>
    <row r="859" spans="1:13" x14ac:dyDescent="0.35">
      <c r="A859" s="56">
        <v>8471280</v>
      </c>
      <c r="B859" s="56" t="s">
        <v>572</v>
      </c>
      <c r="C859" s="56">
        <v>425760</v>
      </c>
      <c r="D859" s="56" t="s">
        <v>169</v>
      </c>
      <c r="E859" s="56" t="str">
        <f t="shared" si="13"/>
        <v>847.8471280.1.425760.000000.847001.200179</v>
      </c>
      <c r="F859" s="56" t="s">
        <v>21</v>
      </c>
      <c r="G859" s="56">
        <v>847001</v>
      </c>
      <c r="H859" s="56" t="s">
        <v>23</v>
      </c>
      <c r="I859" s="56">
        <v>200179</v>
      </c>
      <c r="J859" s="56" t="s">
        <v>3875</v>
      </c>
      <c r="K859" s="56">
        <v>3</v>
      </c>
      <c r="L859" s="56">
        <v>10000</v>
      </c>
      <c r="M859" s="57">
        <v>30000</v>
      </c>
    </row>
    <row r="860" spans="1:13" x14ac:dyDescent="0.35">
      <c r="A860" s="56">
        <v>8471280</v>
      </c>
      <c r="B860" s="56" t="s">
        <v>572</v>
      </c>
      <c r="C860" s="56">
        <v>425770</v>
      </c>
      <c r="D860" s="56" t="s">
        <v>132</v>
      </c>
      <c r="E860" s="56" t="str">
        <f t="shared" si="13"/>
        <v>847.8471280.1.425770.000000.847001.200179</v>
      </c>
      <c r="F860" s="56" t="s">
        <v>21</v>
      </c>
      <c r="G860" s="56">
        <v>847001</v>
      </c>
      <c r="H860" s="56" t="s">
        <v>23</v>
      </c>
      <c r="I860" s="56">
        <v>200179</v>
      </c>
      <c r="J860" s="56" t="s">
        <v>3879</v>
      </c>
      <c r="K860" s="56">
        <v>5</v>
      </c>
      <c r="L860" s="56">
        <v>100000</v>
      </c>
      <c r="M860" s="57">
        <v>500000</v>
      </c>
    </row>
    <row r="861" spans="1:13" x14ac:dyDescent="0.35">
      <c r="A861" s="56">
        <v>8471280</v>
      </c>
      <c r="B861" s="56" t="s">
        <v>572</v>
      </c>
      <c r="C861" s="56">
        <v>426610</v>
      </c>
      <c r="D861" s="56" t="s">
        <v>43</v>
      </c>
      <c r="E861" s="56" t="str">
        <f t="shared" si="13"/>
        <v>847.8471280.1.426610.000000.847001.200179</v>
      </c>
      <c r="F861" s="56" t="s">
        <v>21</v>
      </c>
      <c r="G861" s="56">
        <v>847001</v>
      </c>
      <c r="H861" s="56" t="s">
        <v>23</v>
      </c>
      <c r="I861" s="56">
        <v>200179</v>
      </c>
      <c r="J861" s="56" t="s">
        <v>3883</v>
      </c>
      <c r="K861" s="56">
        <v>1</v>
      </c>
      <c r="L861" s="56">
        <v>71000</v>
      </c>
      <c r="M861" s="57">
        <v>71000</v>
      </c>
    </row>
    <row r="862" spans="1:13" x14ac:dyDescent="0.35">
      <c r="A862" s="56">
        <v>8471280</v>
      </c>
      <c r="B862" s="56" t="s">
        <v>572</v>
      </c>
      <c r="C862" s="56">
        <v>426610</v>
      </c>
      <c r="D862" s="56" t="s">
        <v>43</v>
      </c>
      <c r="E862" s="56" t="str">
        <f t="shared" si="13"/>
        <v>847.8471280.1.426610.000000.847001.200179</v>
      </c>
      <c r="F862" s="56" t="s">
        <v>21</v>
      </c>
      <c r="G862" s="56">
        <v>847001</v>
      </c>
      <c r="H862" s="56" t="s">
        <v>23</v>
      </c>
      <c r="I862" s="56">
        <v>200179</v>
      </c>
      <c r="J862" s="56" t="s">
        <v>3887</v>
      </c>
      <c r="K862" s="56">
        <v>1</v>
      </c>
      <c r="L862" s="56">
        <v>14000</v>
      </c>
      <c r="M862" s="57">
        <v>14000</v>
      </c>
    </row>
    <row r="863" spans="1:13" x14ac:dyDescent="0.35">
      <c r="A863" s="56">
        <v>8471280</v>
      </c>
      <c r="B863" s="56" t="s">
        <v>572</v>
      </c>
      <c r="C863" s="56">
        <v>426610</v>
      </c>
      <c r="D863" s="56" t="s">
        <v>43</v>
      </c>
      <c r="E863" s="56" t="str">
        <f t="shared" si="13"/>
        <v>847.8471280.1.426610.000000.847001.200179</v>
      </c>
      <c r="F863" s="56" t="s">
        <v>21</v>
      </c>
      <c r="G863" s="56">
        <v>847001</v>
      </c>
      <c r="H863" s="56" t="s">
        <v>23</v>
      </c>
      <c r="I863" s="56">
        <v>200179</v>
      </c>
      <c r="J863" s="56" t="s">
        <v>3890</v>
      </c>
      <c r="K863" s="56">
        <v>1</v>
      </c>
      <c r="L863" s="56">
        <v>14000</v>
      </c>
      <c r="M863" s="57">
        <v>14000</v>
      </c>
    </row>
    <row r="864" spans="1:13" x14ac:dyDescent="0.35">
      <c r="A864" s="56">
        <v>8471280</v>
      </c>
      <c r="B864" s="56" t="s">
        <v>572</v>
      </c>
      <c r="C864" s="56">
        <v>426610</v>
      </c>
      <c r="D864" s="56" t="s">
        <v>43</v>
      </c>
      <c r="E864" s="56" t="str">
        <f t="shared" si="13"/>
        <v>847.8471280.1.426610.000000.847001.200179</v>
      </c>
      <c r="F864" s="56" t="s">
        <v>21</v>
      </c>
      <c r="G864" s="56">
        <v>847001</v>
      </c>
      <c r="H864" s="56" t="s">
        <v>23</v>
      </c>
      <c r="I864" s="56">
        <v>200179</v>
      </c>
      <c r="J864" s="56" t="s">
        <v>3893</v>
      </c>
      <c r="K864" s="56">
        <v>1</v>
      </c>
      <c r="L864" s="56">
        <v>6000</v>
      </c>
      <c r="M864" s="57">
        <v>6000</v>
      </c>
    </row>
    <row r="865" spans="1:13" x14ac:dyDescent="0.35">
      <c r="A865" s="56">
        <v>8471280</v>
      </c>
      <c r="B865" s="56" t="s">
        <v>572</v>
      </c>
      <c r="C865" s="56">
        <v>426610</v>
      </c>
      <c r="D865" s="56" t="s">
        <v>43</v>
      </c>
      <c r="E865" s="56" t="str">
        <f t="shared" si="13"/>
        <v>847.8471280.1.426610.000000.847001.200179</v>
      </c>
      <c r="F865" s="56" t="s">
        <v>21</v>
      </c>
      <c r="G865" s="56">
        <v>847001</v>
      </c>
      <c r="H865" s="56" t="s">
        <v>23</v>
      </c>
      <c r="I865" s="56">
        <v>200179</v>
      </c>
      <c r="J865" s="56" t="s">
        <v>3896</v>
      </c>
      <c r="K865" s="56">
        <v>1</v>
      </c>
      <c r="L865" s="56">
        <v>48000</v>
      </c>
      <c r="M865" s="57">
        <v>48000</v>
      </c>
    </row>
    <row r="866" spans="1:13" x14ac:dyDescent="0.35">
      <c r="A866" s="56">
        <v>8471280</v>
      </c>
      <c r="B866" s="56" t="s">
        <v>572</v>
      </c>
      <c r="C866" s="56">
        <v>426610</v>
      </c>
      <c r="D866" s="56" t="s">
        <v>43</v>
      </c>
      <c r="E866" s="56" t="str">
        <f t="shared" si="13"/>
        <v>847.8471280.1.426610.000000.847001.200179</v>
      </c>
      <c r="F866" s="56" t="s">
        <v>21</v>
      </c>
      <c r="G866" s="56">
        <v>847001</v>
      </c>
      <c r="H866" s="56" t="s">
        <v>23</v>
      </c>
      <c r="I866" s="56">
        <v>200179</v>
      </c>
      <c r="J866" s="56" t="s">
        <v>3899</v>
      </c>
      <c r="K866" s="56">
        <v>1</v>
      </c>
      <c r="L866" s="56">
        <v>1000</v>
      </c>
      <c r="M866" s="57">
        <v>1000</v>
      </c>
    </row>
    <row r="867" spans="1:13" x14ac:dyDescent="0.35">
      <c r="A867" s="56">
        <v>8471280</v>
      </c>
      <c r="B867" s="56" t="s">
        <v>572</v>
      </c>
      <c r="C867" s="56">
        <v>426610</v>
      </c>
      <c r="D867" s="56" t="s">
        <v>43</v>
      </c>
      <c r="E867" s="56" t="str">
        <f t="shared" si="13"/>
        <v>847.8471280.1.426610.000000.847001.200179</v>
      </c>
      <c r="F867" s="56" t="s">
        <v>21</v>
      </c>
      <c r="G867" s="56">
        <v>847001</v>
      </c>
      <c r="H867" s="56" t="s">
        <v>23</v>
      </c>
      <c r="I867" s="56">
        <v>200179</v>
      </c>
      <c r="J867" s="56" t="s">
        <v>3902</v>
      </c>
      <c r="K867" s="56">
        <v>1</v>
      </c>
      <c r="L867" s="56">
        <v>14000</v>
      </c>
      <c r="M867" s="57">
        <v>14000</v>
      </c>
    </row>
    <row r="868" spans="1:13" x14ac:dyDescent="0.35">
      <c r="A868" s="56">
        <v>8471280</v>
      </c>
      <c r="B868" s="56" t="s">
        <v>572</v>
      </c>
      <c r="C868" s="56">
        <v>426610</v>
      </c>
      <c r="D868" s="56" t="s">
        <v>43</v>
      </c>
      <c r="E868" s="56" t="str">
        <f t="shared" si="13"/>
        <v>847.8471280.1.426610.000000.847001.200179</v>
      </c>
      <c r="F868" s="56" t="s">
        <v>21</v>
      </c>
      <c r="G868" s="56">
        <v>847001</v>
      </c>
      <c r="H868" s="56" t="s">
        <v>23</v>
      </c>
      <c r="I868" s="56">
        <v>200179</v>
      </c>
      <c r="J868" s="56" t="s">
        <v>3905</v>
      </c>
      <c r="K868" s="56">
        <v>1</v>
      </c>
      <c r="L868" s="56">
        <v>3000</v>
      </c>
      <c r="M868" s="57">
        <v>3000</v>
      </c>
    </row>
    <row r="869" spans="1:13" x14ac:dyDescent="0.35">
      <c r="A869" s="56">
        <v>8471280</v>
      </c>
      <c r="B869" s="56" t="s">
        <v>572</v>
      </c>
      <c r="C869" s="56">
        <v>426610</v>
      </c>
      <c r="D869" s="56" t="s">
        <v>43</v>
      </c>
      <c r="E869" s="56" t="str">
        <f t="shared" si="13"/>
        <v>847.8471280.1.426610.000000.847001.200179</v>
      </c>
      <c r="F869" s="56" t="s">
        <v>21</v>
      </c>
      <c r="G869" s="56">
        <v>847001</v>
      </c>
      <c r="H869" s="56" t="s">
        <v>23</v>
      </c>
      <c r="I869" s="56">
        <v>200179</v>
      </c>
      <c r="J869" s="56" t="s">
        <v>3908</v>
      </c>
      <c r="K869" s="56">
        <v>1</v>
      </c>
      <c r="L869" s="56">
        <v>150000</v>
      </c>
      <c r="M869" s="57">
        <v>150000</v>
      </c>
    </row>
    <row r="870" spans="1:13" x14ac:dyDescent="0.35">
      <c r="A870" s="56">
        <v>8471280</v>
      </c>
      <c r="B870" s="56" t="s">
        <v>572</v>
      </c>
      <c r="C870" s="56">
        <v>428640</v>
      </c>
      <c r="D870" s="56" t="s">
        <v>55</v>
      </c>
      <c r="E870" s="56" t="str">
        <f t="shared" si="13"/>
        <v>847.8471280.1.428640.000000.847001.200179</v>
      </c>
      <c r="F870" s="56" t="s">
        <v>21</v>
      </c>
      <c r="G870" s="56">
        <v>847001</v>
      </c>
      <c r="H870" s="56" t="s">
        <v>23</v>
      </c>
      <c r="I870" s="56">
        <v>200179</v>
      </c>
      <c r="J870" s="56" t="s">
        <v>3910</v>
      </c>
      <c r="K870" s="56">
        <v>3</v>
      </c>
      <c r="L870" s="56">
        <v>5000</v>
      </c>
      <c r="M870" s="57">
        <v>15000</v>
      </c>
    </row>
    <row r="871" spans="1:13" x14ac:dyDescent="0.35">
      <c r="A871" s="56">
        <v>8471280</v>
      </c>
      <c r="B871" s="56" t="s">
        <v>572</v>
      </c>
      <c r="C871" s="56">
        <v>432170</v>
      </c>
      <c r="D871" s="56" t="s">
        <v>389</v>
      </c>
      <c r="E871" s="56" t="str">
        <f t="shared" si="13"/>
        <v>847.8471280.1.432170.000000.847001.200179</v>
      </c>
      <c r="F871" s="56" t="s">
        <v>21</v>
      </c>
      <c r="G871" s="56">
        <v>847001</v>
      </c>
      <c r="H871" s="56" t="s">
        <v>23</v>
      </c>
      <c r="I871" s="56">
        <v>200179</v>
      </c>
      <c r="J871" s="56" t="s">
        <v>3914</v>
      </c>
      <c r="K871" s="56">
        <v>2</v>
      </c>
      <c r="L871" s="56">
        <v>100000</v>
      </c>
      <c r="M871" s="57">
        <v>200000</v>
      </c>
    </row>
    <row r="872" spans="1:13" x14ac:dyDescent="0.35">
      <c r="A872" s="56">
        <v>8471280</v>
      </c>
      <c r="B872" s="56" t="s">
        <v>572</v>
      </c>
      <c r="C872" s="56">
        <v>435340</v>
      </c>
      <c r="D872" s="56" t="s">
        <v>239</v>
      </c>
      <c r="E872" s="56" t="str">
        <f t="shared" si="13"/>
        <v>847.8471280.1.435340.000000.847001.200179</v>
      </c>
      <c r="F872" s="56" t="s">
        <v>21</v>
      </c>
      <c r="G872" s="56">
        <v>847001</v>
      </c>
      <c r="H872" s="56" t="s">
        <v>23</v>
      </c>
      <c r="I872" s="56">
        <v>200179</v>
      </c>
      <c r="J872" s="56" t="s">
        <v>3918</v>
      </c>
      <c r="K872" s="56">
        <v>10</v>
      </c>
      <c r="L872" s="56">
        <v>1000</v>
      </c>
      <c r="M872" s="57">
        <v>10000</v>
      </c>
    </row>
    <row r="873" spans="1:13" x14ac:dyDescent="0.35">
      <c r="A873" s="56">
        <v>8471280</v>
      </c>
      <c r="B873" s="56" t="s">
        <v>572</v>
      </c>
      <c r="C873" s="56">
        <v>435530</v>
      </c>
      <c r="D873" s="56" t="s">
        <v>150</v>
      </c>
      <c r="E873" s="56" t="str">
        <f t="shared" si="13"/>
        <v>847.8471280.1.435530.000000.847001.200179</v>
      </c>
      <c r="F873" s="56" t="s">
        <v>21</v>
      </c>
      <c r="G873" s="56">
        <v>847001</v>
      </c>
      <c r="H873" s="56" t="s">
        <v>23</v>
      </c>
      <c r="I873" s="56">
        <v>200179</v>
      </c>
      <c r="J873" s="56" t="s">
        <v>3921</v>
      </c>
      <c r="K873" s="56">
        <v>5</v>
      </c>
      <c r="L873" s="56">
        <v>1000</v>
      </c>
      <c r="M873" s="57">
        <v>5000</v>
      </c>
    </row>
    <row r="874" spans="1:13" x14ac:dyDescent="0.35">
      <c r="A874" s="56">
        <v>8471280</v>
      </c>
      <c r="B874" s="56" t="s">
        <v>572</v>
      </c>
      <c r="C874" s="56">
        <v>492316</v>
      </c>
      <c r="D874" s="56" t="s">
        <v>138</v>
      </c>
      <c r="E874" s="56" t="str">
        <f t="shared" si="13"/>
        <v>847.8471280.1.492316.000000.847001.300180</v>
      </c>
      <c r="F874" s="56" t="s">
        <v>21</v>
      </c>
      <c r="G874" s="56">
        <v>847001</v>
      </c>
      <c r="H874" s="56" t="s">
        <v>863</v>
      </c>
      <c r="I874" s="56">
        <v>300180</v>
      </c>
      <c r="J874" s="56" t="s">
        <v>3924</v>
      </c>
      <c r="K874" s="56">
        <v>2</v>
      </c>
      <c r="L874" s="56">
        <v>5000</v>
      </c>
      <c r="M874" s="57">
        <v>10000</v>
      </c>
    </row>
    <row r="875" spans="1:13" x14ac:dyDescent="0.35">
      <c r="A875" s="56">
        <v>8471305</v>
      </c>
      <c r="B875" s="56" t="s">
        <v>3926</v>
      </c>
      <c r="C875" s="56">
        <v>425510</v>
      </c>
      <c r="D875" s="56" t="s">
        <v>37</v>
      </c>
      <c r="E875" s="56" t="str">
        <f t="shared" si="13"/>
        <v>847.8471305.1.425510.000000.847001.200179</v>
      </c>
      <c r="F875" s="66" t="s">
        <v>21</v>
      </c>
      <c r="G875" s="56">
        <v>847001</v>
      </c>
      <c r="H875" s="56" t="s">
        <v>23</v>
      </c>
      <c r="I875" s="56">
        <v>200179</v>
      </c>
      <c r="J875" s="56" t="s">
        <v>3928</v>
      </c>
      <c r="K875" s="56">
        <v>2</v>
      </c>
      <c r="L875" s="56">
        <v>20000</v>
      </c>
      <c r="M875" s="57">
        <v>40000</v>
      </c>
    </row>
    <row r="876" spans="1:13" x14ac:dyDescent="0.35">
      <c r="A876" s="56">
        <v>8471305</v>
      </c>
      <c r="B876" s="56" t="s">
        <v>3926</v>
      </c>
      <c r="C876" s="56">
        <v>425720</v>
      </c>
      <c r="D876" s="56" t="s">
        <v>126</v>
      </c>
      <c r="E876" s="56" t="str">
        <f t="shared" si="13"/>
        <v>847.8471305.1.425720.000000.847001.200179</v>
      </c>
      <c r="F876" s="66" t="s">
        <v>21</v>
      </c>
      <c r="G876" s="56">
        <v>847001</v>
      </c>
      <c r="H876" s="56" t="s">
        <v>23</v>
      </c>
      <c r="I876" s="56">
        <v>200179</v>
      </c>
      <c r="J876" s="56" t="s">
        <v>3931</v>
      </c>
      <c r="K876" s="56">
        <v>2</v>
      </c>
      <c r="L876" s="56">
        <v>20000</v>
      </c>
      <c r="M876" s="57">
        <v>40000</v>
      </c>
    </row>
    <row r="877" spans="1:13" x14ac:dyDescent="0.35">
      <c r="A877" s="56">
        <v>8471305</v>
      </c>
      <c r="B877" s="56" t="s">
        <v>3926</v>
      </c>
      <c r="C877" s="56">
        <v>426100</v>
      </c>
      <c r="D877" s="56" t="s">
        <v>316</v>
      </c>
      <c r="E877" s="56" t="str">
        <f t="shared" si="13"/>
        <v>847.8471305.1.426100.000000.847001.200179</v>
      </c>
      <c r="F877" s="66" t="s">
        <v>21</v>
      </c>
      <c r="G877" s="56">
        <v>847001</v>
      </c>
      <c r="H877" s="56" t="s">
        <v>23</v>
      </c>
      <c r="I877" s="56">
        <v>200179</v>
      </c>
      <c r="J877" s="56" t="s">
        <v>3935</v>
      </c>
      <c r="K877" s="56">
        <v>4</v>
      </c>
      <c r="L877" s="56">
        <v>10000</v>
      </c>
      <c r="M877" s="57">
        <v>40000</v>
      </c>
    </row>
    <row r="878" spans="1:13" x14ac:dyDescent="0.35">
      <c r="A878" s="56">
        <v>8471305</v>
      </c>
      <c r="B878" s="56" t="s">
        <v>3926</v>
      </c>
      <c r="C878" s="56">
        <v>432205</v>
      </c>
      <c r="D878" s="56" t="s">
        <v>470</v>
      </c>
      <c r="E878" s="56" t="str">
        <f t="shared" si="13"/>
        <v>847.8471305.1.432205.000000.847001.200179</v>
      </c>
      <c r="F878" s="66" t="s">
        <v>21</v>
      </c>
      <c r="G878" s="56">
        <v>847001</v>
      </c>
      <c r="H878" s="56" t="s">
        <v>23</v>
      </c>
      <c r="I878" s="56">
        <v>200179</v>
      </c>
      <c r="J878" s="56" t="s">
        <v>3938</v>
      </c>
      <c r="K878" s="56">
        <v>1</v>
      </c>
      <c r="L878" s="56">
        <v>26000</v>
      </c>
      <c r="M878" s="237">
        <v>26000</v>
      </c>
    </row>
    <row r="879" spans="1:13" x14ac:dyDescent="0.35">
      <c r="A879" s="56">
        <v>8471305</v>
      </c>
      <c r="B879" s="56" t="s">
        <v>3926</v>
      </c>
      <c r="C879" s="56">
        <v>432209</v>
      </c>
      <c r="D879" s="56" t="s">
        <v>138</v>
      </c>
      <c r="E879" s="56" t="str">
        <f t="shared" si="13"/>
        <v>847.8471305.1.432209.000000.847001.200179</v>
      </c>
      <c r="F879" s="66" t="s">
        <v>21</v>
      </c>
      <c r="G879" s="56">
        <v>847001</v>
      </c>
      <c r="H879" s="56" t="s">
        <v>23</v>
      </c>
      <c r="I879" s="56">
        <v>200179</v>
      </c>
      <c r="J879" s="56" t="s">
        <v>3942</v>
      </c>
      <c r="K879" s="56">
        <v>1</v>
      </c>
      <c r="L879" s="56">
        <v>18900</v>
      </c>
      <c r="M879" s="57">
        <v>18900</v>
      </c>
    </row>
    <row r="880" spans="1:13" x14ac:dyDescent="0.35">
      <c r="A880" s="130">
        <v>8471305</v>
      </c>
      <c r="B880" s="130" t="s">
        <v>3926</v>
      </c>
      <c r="C880" s="130">
        <v>425510</v>
      </c>
      <c r="D880" s="130" t="s">
        <v>37</v>
      </c>
      <c r="E880" s="56" t="str">
        <f t="shared" si="13"/>
        <v>847.8471305.1.425510.000000.847001.200179</v>
      </c>
      <c r="F880" s="66" t="s">
        <v>21</v>
      </c>
      <c r="G880" s="56">
        <v>847001</v>
      </c>
      <c r="H880" s="130" t="s">
        <v>23</v>
      </c>
      <c r="I880" s="130">
        <v>200179</v>
      </c>
      <c r="J880" s="130" t="s">
        <v>3945</v>
      </c>
      <c r="K880" s="130">
        <v>4</v>
      </c>
      <c r="L880" s="130">
        <v>1000</v>
      </c>
      <c r="M880" s="132">
        <v>4000</v>
      </c>
    </row>
    <row r="881" spans="1:13" x14ac:dyDescent="0.35">
      <c r="A881" s="56">
        <v>8471305</v>
      </c>
      <c r="B881" s="56" t="s">
        <v>3926</v>
      </c>
      <c r="C881" s="56">
        <v>435508</v>
      </c>
      <c r="D881" s="56" t="s">
        <v>147</v>
      </c>
      <c r="E881" s="56" t="str">
        <f t="shared" si="13"/>
        <v>847.8471305.1.435508.000000.847001.200179</v>
      </c>
      <c r="F881" s="66" t="s">
        <v>21</v>
      </c>
      <c r="G881" s="56">
        <v>847001</v>
      </c>
      <c r="H881" s="56" t="s">
        <v>23</v>
      </c>
      <c r="I881" s="56">
        <v>200179</v>
      </c>
      <c r="J881" s="56" t="s">
        <v>3947</v>
      </c>
      <c r="K881" s="56">
        <v>1</v>
      </c>
      <c r="L881" s="56">
        <v>21000</v>
      </c>
      <c r="M881" s="57">
        <v>21000</v>
      </c>
    </row>
    <row r="882" spans="1:13" x14ac:dyDescent="0.35">
      <c r="A882" s="56">
        <v>8471305</v>
      </c>
      <c r="B882" s="56" t="s">
        <v>3926</v>
      </c>
      <c r="C882" s="56">
        <v>435530</v>
      </c>
      <c r="D882" s="56" t="s">
        <v>150</v>
      </c>
      <c r="E882" s="56" t="str">
        <f t="shared" si="13"/>
        <v>847.8471305.1.435530.000000.847001.200179</v>
      </c>
      <c r="F882" s="66" t="s">
        <v>21</v>
      </c>
      <c r="G882" s="56">
        <v>847001</v>
      </c>
      <c r="H882" s="56" t="s">
        <v>23</v>
      </c>
      <c r="I882" s="56">
        <v>200179</v>
      </c>
      <c r="J882" s="56" t="s">
        <v>3950</v>
      </c>
      <c r="K882" s="56">
        <v>20</v>
      </c>
      <c r="L882" s="56">
        <v>500</v>
      </c>
      <c r="M882" s="57">
        <v>10000</v>
      </c>
    </row>
    <row r="883" spans="1:13" x14ac:dyDescent="0.35">
      <c r="A883" s="56">
        <v>8471305</v>
      </c>
      <c r="B883" s="56" t="s">
        <v>3926</v>
      </c>
      <c r="C883" s="56">
        <v>492316</v>
      </c>
      <c r="D883" s="56" t="s">
        <v>138</v>
      </c>
      <c r="E883" s="56" t="str">
        <f t="shared" si="13"/>
        <v>847.8471305.1.492316.000000.847001.300180</v>
      </c>
      <c r="F883" s="66" t="s">
        <v>21</v>
      </c>
      <c r="G883" s="56">
        <v>847001</v>
      </c>
      <c r="H883" s="56" t="s">
        <v>863</v>
      </c>
      <c r="I883" s="56">
        <v>300180</v>
      </c>
      <c r="J883" s="56" t="s">
        <v>3952</v>
      </c>
      <c r="K883" s="56">
        <v>1</v>
      </c>
      <c r="L883" s="56">
        <v>189000</v>
      </c>
      <c r="M883" s="57">
        <v>189000</v>
      </c>
    </row>
    <row r="884" spans="1:13" x14ac:dyDescent="0.35">
      <c r="A884" s="56">
        <v>8471305</v>
      </c>
      <c r="B884" s="56" t="s">
        <v>3956</v>
      </c>
      <c r="C884" s="56">
        <v>420570</v>
      </c>
      <c r="D884" s="56" t="s">
        <v>25</v>
      </c>
      <c r="E884" s="56" t="str">
        <f t="shared" si="13"/>
        <v>847.8471305.1.420570.000000.847001.200179</v>
      </c>
      <c r="F884" s="66" t="s">
        <v>21</v>
      </c>
      <c r="G884" s="56">
        <v>847001</v>
      </c>
      <c r="H884" s="56" t="s">
        <v>23</v>
      </c>
      <c r="I884" s="56">
        <v>200179</v>
      </c>
      <c r="J884" s="56" t="s">
        <v>3958</v>
      </c>
      <c r="K884" s="56">
        <v>3</v>
      </c>
      <c r="L884" s="56">
        <v>5000</v>
      </c>
      <c r="M884" s="57">
        <v>15000</v>
      </c>
    </row>
    <row r="885" spans="1:13" x14ac:dyDescent="0.35">
      <c r="A885" s="56">
        <v>8471305</v>
      </c>
      <c r="B885" s="56" t="s">
        <v>3956</v>
      </c>
      <c r="C885" s="56">
        <v>422100</v>
      </c>
      <c r="D885" s="56" t="s">
        <v>508</v>
      </c>
      <c r="E885" s="56" t="str">
        <f t="shared" si="13"/>
        <v>847.8471305.1.422100.000000.847001.200179</v>
      </c>
      <c r="F885" s="66" t="s">
        <v>21</v>
      </c>
      <c r="G885" s="56">
        <v>847001</v>
      </c>
      <c r="H885" s="56" t="s">
        <v>23</v>
      </c>
      <c r="I885" s="56">
        <v>200179</v>
      </c>
      <c r="J885" s="56" t="s">
        <v>3963</v>
      </c>
      <c r="K885" s="56">
        <v>24</v>
      </c>
      <c r="L885" s="56">
        <v>500</v>
      </c>
      <c r="M885" s="57">
        <v>12000</v>
      </c>
    </row>
    <row r="886" spans="1:13" x14ac:dyDescent="0.35">
      <c r="A886" s="56">
        <v>8471305</v>
      </c>
      <c r="B886" s="56" t="s">
        <v>3956</v>
      </c>
      <c r="C886" s="56">
        <v>425900</v>
      </c>
      <c r="D886" s="56" t="s">
        <v>40</v>
      </c>
      <c r="E886" s="56" t="str">
        <f t="shared" si="13"/>
        <v>847.8471305.1.425900.000000.847001.200179</v>
      </c>
      <c r="F886" s="66" t="s">
        <v>21</v>
      </c>
      <c r="G886" s="56">
        <v>847001</v>
      </c>
      <c r="H886" s="56" t="s">
        <v>23</v>
      </c>
      <c r="I886" s="56">
        <v>200179</v>
      </c>
      <c r="J886" s="56" t="s">
        <v>3967</v>
      </c>
      <c r="K886" s="56">
        <v>2</v>
      </c>
      <c r="L886" s="56">
        <v>2500</v>
      </c>
      <c r="M886" s="57">
        <v>5000</v>
      </c>
    </row>
    <row r="887" spans="1:13" x14ac:dyDescent="0.35">
      <c r="A887" s="56">
        <v>8471305</v>
      </c>
      <c r="B887" s="56" t="s">
        <v>3956</v>
      </c>
      <c r="C887" s="56">
        <v>426900</v>
      </c>
      <c r="D887" s="56" t="s">
        <v>360</v>
      </c>
      <c r="E887" s="56" t="str">
        <f t="shared" si="13"/>
        <v>847.8471305.1.426900.000000.847001.200179</v>
      </c>
      <c r="F887" s="66" t="s">
        <v>21</v>
      </c>
      <c r="G887" s="56">
        <v>847001</v>
      </c>
      <c r="H887" s="56" t="s">
        <v>23</v>
      </c>
      <c r="I887" s="56">
        <v>200179</v>
      </c>
      <c r="J887" s="56" t="s">
        <v>3972</v>
      </c>
      <c r="K887" s="56">
        <v>5</v>
      </c>
      <c r="L887" s="56">
        <v>200</v>
      </c>
      <c r="M887" s="57">
        <v>1000</v>
      </c>
    </row>
    <row r="888" spans="1:13" x14ac:dyDescent="0.35">
      <c r="A888" s="56">
        <v>8471305</v>
      </c>
      <c r="B888" s="56" t="s">
        <v>3956</v>
      </c>
      <c r="C888" s="56">
        <v>427710</v>
      </c>
      <c r="D888" s="56" t="s">
        <v>46</v>
      </c>
      <c r="E888" s="56" t="str">
        <f t="shared" si="13"/>
        <v>847.8471305.1.427710.000000.847001.200179</v>
      </c>
      <c r="F888" s="66" t="s">
        <v>21</v>
      </c>
      <c r="G888" s="56">
        <v>847001</v>
      </c>
      <c r="H888" s="56" t="s">
        <v>23</v>
      </c>
      <c r="I888" s="56">
        <v>200179</v>
      </c>
      <c r="J888" s="56" t="s">
        <v>3977</v>
      </c>
      <c r="K888" s="56">
        <v>11</v>
      </c>
      <c r="L888" s="56">
        <v>523</v>
      </c>
      <c r="M888" s="57">
        <v>5753</v>
      </c>
    </row>
    <row r="889" spans="1:13" x14ac:dyDescent="0.35">
      <c r="A889" s="56">
        <v>8471305</v>
      </c>
      <c r="B889" s="56" t="s">
        <v>3956</v>
      </c>
      <c r="C889" s="56">
        <v>432209</v>
      </c>
      <c r="D889" s="56" t="s">
        <v>138</v>
      </c>
      <c r="E889" s="56" t="str">
        <f t="shared" si="13"/>
        <v>847.8471305.1.432209.000000.847001.200179</v>
      </c>
      <c r="F889" s="66" t="s">
        <v>21</v>
      </c>
      <c r="G889" s="56">
        <v>847001</v>
      </c>
      <c r="H889" s="56" t="s">
        <v>23</v>
      </c>
      <c r="I889" s="56">
        <v>200179</v>
      </c>
      <c r="J889" s="56" t="s">
        <v>3981</v>
      </c>
      <c r="K889" s="56">
        <v>2</v>
      </c>
      <c r="L889" s="56">
        <v>77000</v>
      </c>
      <c r="M889" s="57">
        <v>154000</v>
      </c>
    </row>
    <row r="890" spans="1:13" x14ac:dyDescent="0.35">
      <c r="A890" s="56">
        <v>8471305</v>
      </c>
      <c r="B890" s="56" t="s">
        <v>3956</v>
      </c>
      <c r="C890" s="56">
        <v>432209</v>
      </c>
      <c r="D890" s="56" t="s">
        <v>138</v>
      </c>
      <c r="E890" s="56" t="str">
        <f t="shared" si="13"/>
        <v>847.8471305.1.432209.000000.847001.200179</v>
      </c>
      <c r="F890" s="66" t="s">
        <v>21</v>
      </c>
      <c r="G890" s="56">
        <v>847001</v>
      </c>
      <c r="H890" s="56" t="s">
        <v>23</v>
      </c>
      <c r="I890" s="56">
        <v>200179</v>
      </c>
      <c r="J890" s="56" t="s">
        <v>3987</v>
      </c>
      <c r="K890" s="56">
        <v>10</v>
      </c>
      <c r="L890" s="56">
        <v>24400</v>
      </c>
      <c r="M890" s="57">
        <v>244000</v>
      </c>
    </row>
    <row r="891" spans="1:13" x14ac:dyDescent="0.35">
      <c r="A891" s="56">
        <v>8471305</v>
      </c>
      <c r="B891" s="56" t="s">
        <v>3956</v>
      </c>
      <c r="C891" s="56">
        <v>435330</v>
      </c>
      <c r="D891" s="56" t="s">
        <v>568</v>
      </c>
      <c r="E891" s="56" t="str">
        <f t="shared" si="13"/>
        <v>847.8471305.1.435330.000000.847001.200179</v>
      </c>
      <c r="F891" s="66" t="s">
        <v>21</v>
      </c>
      <c r="G891" s="56">
        <v>847001</v>
      </c>
      <c r="H891" s="56" t="s">
        <v>23</v>
      </c>
      <c r="I891" s="56">
        <v>200179</v>
      </c>
      <c r="J891" s="56" t="s">
        <v>3991</v>
      </c>
      <c r="K891" s="56">
        <v>100</v>
      </c>
      <c r="L891" s="56">
        <v>720</v>
      </c>
      <c r="M891" s="57">
        <v>72000</v>
      </c>
    </row>
    <row r="892" spans="1:13" x14ac:dyDescent="0.35">
      <c r="A892" s="56">
        <v>8471305</v>
      </c>
      <c r="B892" s="56" t="s">
        <v>3956</v>
      </c>
      <c r="C892" s="56">
        <v>435340</v>
      </c>
      <c r="D892" s="56" t="s">
        <v>239</v>
      </c>
      <c r="E892" s="56" t="str">
        <f t="shared" si="13"/>
        <v>847.8471305.1.435340.000000.847001.200179</v>
      </c>
      <c r="F892" s="66" t="s">
        <v>21</v>
      </c>
      <c r="G892" s="56">
        <v>847001</v>
      </c>
      <c r="H892" s="56" t="s">
        <v>23</v>
      </c>
      <c r="I892" s="56">
        <v>200179</v>
      </c>
      <c r="J892" s="56" t="s">
        <v>3996</v>
      </c>
      <c r="K892" s="56">
        <v>15</v>
      </c>
      <c r="L892" s="56">
        <v>300</v>
      </c>
      <c r="M892" s="57">
        <v>4500</v>
      </c>
    </row>
    <row r="893" spans="1:13" x14ac:dyDescent="0.35">
      <c r="A893" s="56">
        <v>8471305</v>
      </c>
      <c r="B893" s="56" t="s">
        <v>3956</v>
      </c>
      <c r="C893" s="56">
        <v>435508</v>
      </c>
      <c r="D893" s="56" t="s">
        <v>147</v>
      </c>
      <c r="E893" s="56" t="str">
        <f t="shared" si="13"/>
        <v>847.8471305.1.435508.000000.847001.200179</v>
      </c>
      <c r="F893" s="66" t="s">
        <v>21</v>
      </c>
      <c r="G893" s="56">
        <v>847001</v>
      </c>
      <c r="H893" s="56" t="s">
        <v>23</v>
      </c>
      <c r="I893" s="56">
        <v>200179</v>
      </c>
      <c r="J893" s="56" t="s">
        <v>4000</v>
      </c>
      <c r="K893" s="56">
        <v>18</v>
      </c>
      <c r="L893" s="56">
        <v>1500</v>
      </c>
      <c r="M893" s="57">
        <v>27000</v>
      </c>
    </row>
    <row r="894" spans="1:13" x14ac:dyDescent="0.35">
      <c r="A894" s="56">
        <v>8471305</v>
      </c>
      <c r="B894" s="56" t="s">
        <v>3956</v>
      </c>
      <c r="C894" s="56">
        <v>435508</v>
      </c>
      <c r="D894" s="56" t="s">
        <v>147</v>
      </c>
      <c r="E894" s="56" t="str">
        <f t="shared" si="13"/>
        <v>847.8471305.1.435508.000000.847001.200179</v>
      </c>
      <c r="F894" s="66" t="s">
        <v>21</v>
      </c>
      <c r="G894" s="56">
        <v>847001</v>
      </c>
      <c r="H894" s="56" t="s">
        <v>23</v>
      </c>
      <c r="I894" s="56">
        <v>200179</v>
      </c>
      <c r="J894" s="56" t="s">
        <v>4003</v>
      </c>
      <c r="K894" s="56">
        <v>50</v>
      </c>
      <c r="L894" s="56">
        <v>494</v>
      </c>
      <c r="M894" s="57">
        <v>19700</v>
      </c>
    </row>
    <row r="895" spans="1:13" x14ac:dyDescent="0.35">
      <c r="A895" s="56">
        <v>8471305</v>
      </c>
      <c r="B895" s="56" t="s">
        <v>3956</v>
      </c>
      <c r="C895" s="56">
        <v>492316</v>
      </c>
      <c r="D895" s="56" t="s">
        <v>138</v>
      </c>
      <c r="E895" s="56" t="str">
        <f t="shared" si="13"/>
        <v>847.8471305.1.492316.000000.847001.300180</v>
      </c>
      <c r="F895" s="66" t="s">
        <v>21</v>
      </c>
      <c r="G895" s="56">
        <v>847001</v>
      </c>
      <c r="H895" s="56" t="s">
        <v>863</v>
      </c>
      <c r="I895" s="56">
        <v>300180</v>
      </c>
      <c r="J895" s="56" t="s">
        <v>4007</v>
      </c>
      <c r="K895" s="56">
        <v>10</v>
      </c>
      <c r="L895" s="56">
        <v>8600</v>
      </c>
      <c r="M895" s="57">
        <v>86000</v>
      </c>
    </row>
    <row r="896" spans="1:13" x14ac:dyDescent="0.35">
      <c r="A896" s="56">
        <v>8471305</v>
      </c>
      <c r="B896" s="56" t="s">
        <v>3956</v>
      </c>
      <c r="C896" s="56">
        <v>492316</v>
      </c>
      <c r="D896" s="56" t="s">
        <v>138</v>
      </c>
      <c r="E896" s="56" t="str">
        <f t="shared" si="13"/>
        <v>847.8471305.1.492316.000000.847001.300180</v>
      </c>
      <c r="F896" s="66" t="s">
        <v>21</v>
      </c>
      <c r="G896" s="56">
        <v>847001</v>
      </c>
      <c r="H896" s="56" t="s">
        <v>863</v>
      </c>
      <c r="I896" s="56">
        <v>300180</v>
      </c>
      <c r="J896" s="56" t="s">
        <v>4011</v>
      </c>
      <c r="K896" s="56">
        <v>10</v>
      </c>
      <c r="L896" s="56">
        <v>61500</v>
      </c>
      <c r="M896" s="57">
        <v>615000</v>
      </c>
    </row>
    <row r="897" spans="1:13" x14ac:dyDescent="0.35">
      <c r="A897" s="56">
        <v>8471305</v>
      </c>
      <c r="B897" s="56" t="s">
        <v>3956</v>
      </c>
      <c r="C897" s="56">
        <v>492610</v>
      </c>
      <c r="D897" s="56" t="s">
        <v>866</v>
      </c>
      <c r="E897" s="56" t="str">
        <f t="shared" si="13"/>
        <v>847.8471305.1.492610.000000.847001.300180</v>
      </c>
      <c r="F897" s="66" t="s">
        <v>21</v>
      </c>
      <c r="G897" s="56">
        <v>847001</v>
      </c>
      <c r="H897" s="56" t="s">
        <v>863</v>
      </c>
      <c r="I897" s="56">
        <v>300180</v>
      </c>
      <c r="J897" s="56" t="s">
        <v>4015</v>
      </c>
      <c r="K897" s="56">
        <v>10</v>
      </c>
      <c r="L897" s="56">
        <v>850</v>
      </c>
      <c r="M897" s="57">
        <v>8500</v>
      </c>
    </row>
    <row r="898" spans="1:13" x14ac:dyDescent="0.35">
      <c r="A898" s="56">
        <v>8471305</v>
      </c>
      <c r="B898" s="56" t="s">
        <v>4018</v>
      </c>
      <c r="C898" s="56">
        <v>425720</v>
      </c>
      <c r="D898" s="56" t="s">
        <v>126</v>
      </c>
      <c r="E898" s="56" t="str">
        <f t="shared" ref="E898:E961" si="14">CONCATENATE(847,".",A898,".",1,".",C898,".","000000",".",G898,".",I898)</f>
        <v>847.8471305.1.425720.000000.847001.200179</v>
      </c>
      <c r="F898" s="66" t="s">
        <v>21</v>
      </c>
      <c r="G898" s="56">
        <v>847001</v>
      </c>
      <c r="H898" s="56" t="s">
        <v>23</v>
      </c>
      <c r="I898" s="56">
        <v>200179</v>
      </c>
      <c r="J898" s="56" t="s">
        <v>4019</v>
      </c>
      <c r="K898" s="56">
        <v>60</v>
      </c>
      <c r="L898" s="56">
        <v>28500</v>
      </c>
      <c r="M898" s="57">
        <v>1710000</v>
      </c>
    </row>
    <row r="899" spans="1:13" x14ac:dyDescent="0.35">
      <c r="A899" s="56">
        <v>8471305</v>
      </c>
      <c r="B899" s="56" t="s">
        <v>4018</v>
      </c>
      <c r="C899" s="56">
        <v>425742</v>
      </c>
      <c r="D899" s="56" t="s">
        <v>528</v>
      </c>
      <c r="E899" s="56" t="str">
        <f t="shared" si="14"/>
        <v>847.8471305.1.425742.000000.847001.200179</v>
      </c>
      <c r="F899" s="66" t="s">
        <v>21</v>
      </c>
      <c r="G899" s="56">
        <v>847001</v>
      </c>
      <c r="H899" s="56" t="s">
        <v>23</v>
      </c>
      <c r="I899" s="56">
        <v>200179</v>
      </c>
      <c r="J899" s="56" t="s">
        <v>4025</v>
      </c>
      <c r="K899" s="56">
        <v>60</v>
      </c>
      <c r="L899" s="56">
        <v>1500</v>
      </c>
      <c r="M899" s="57">
        <v>90000</v>
      </c>
    </row>
    <row r="900" spans="1:13" x14ac:dyDescent="0.35">
      <c r="A900" s="56">
        <v>8471305</v>
      </c>
      <c r="B900" s="56" t="s">
        <v>4018</v>
      </c>
      <c r="C900" s="56">
        <v>425746</v>
      </c>
      <c r="D900" s="56" t="s">
        <v>548</v>
      </c>
      <c r="E900" s="56" t="str">
        <f t="shared" si="14"/>
        <v>847.8471305.1.425746.000000.847001.200179</v>
      </c>
      <c r="F900" s="66" t="s">
        <v>21</v>
      </c>
      <c r="G900" s="56">
        <v>847001</v>
      </c>
      <c r="H900" s="56" t="s">
        <v>23</v>
      </c>
      <c r="I900" s="56">
        <v>200179</v>
      </c>
      <c r="J900" s="56" t="s">
        <v>4028</v>
      </c>
      <c r="K900" s="56">
        <v>738</v>
      </c>
      <c r="L900" s="56">
        <v>300</v>
      </c>
      <c r="M900" s="57">
        <v>221400</v>
      </c>
    </row>
    <row r="901" spans="1:13" x14ac:dyDescent="0.35">
      <c r="A901" s="56">
        <v>8471305</v>
      </c>
      <c r="B901" s="56" t="s">
        <v>4018</v>
      </c>
      <c r="C901" s="56">
        <v>425749</v>
      </c>
      <c r="D901" s="56" t="s">
        <v>115</v>
      </c>
      <c r="E901" s="56" t="str">
        <f t="shared" si="14"/>
        <v>847.8471305.1.425749.000000.847001.200179</v>
      </c>
      <c r="F901" s="66" t="s">
        <v>21</v>
      </c>
      <c r="G901" s="56">
        <v>847001</v>
      </c>
      <c r="H901" s="56" t="s">
        <v>23</v>
      </c>
      <c r="I901" s="56">
        <v>200179</v>
      </c>
      <c r="J901" s="56" t="s">
        <v>4031</v>
      </c>
      <c r="K901" s="56">
        <v>105</v>
      </c>
      <c r="L901" s="56">
        <v>336000</v>
      </c>
      <c r="M901" s="57">
        <v>35280000</v>
      </c>
    </row>
    <row r="902" spans="1:13" x14ac:dyDescent="0.35">
      <c r="A902" s="56">
        <v>8471305</v>
      </c>
      <c r="B902" s="56" t="s">
        <v>4018</v>
      </c>
      <c r="C902" s="56">
        <v>425750</v>
      </c>
      <c r="D902" s="56" t="s">
        <v>554</v>
      </c>
      <c r="E902" s="56" t="str">
        <f t="shared" si="14"/>
        <v>847.8471305.1.425750.000000.847001.200179</v>
      </c>
      <c r="F902" s="66" t="s">
        <v>21</v>
      </c>
      <c r="G902" s="56">
        <v>847001</v>
      </c>
      <c r="H902" s="56" t="s">
        <v>23</v>
      </c>
      <c r="I902" s="56">
        <v>200179</v>
      </c>
      <c r="J902" s="56" t="s">
        <v>4034</v>
      </c>
      <c r="K902" s="56">
        <v>1</v>
      </c>
      <c r="L902" s="56">
        <v>25641</v>
      </c>
      <c r="M902" s="57">
        <v>25641.360000000001</v>
      </c>
    </row>
    <row r="903" spans="1:13" x14ac:dyDescent="0.35">
      <c r="A903" s="56">
        <v>8471305</v>
      </c>
      <c r="B903" s="56" t="s">
        <v>4018</v>
      </c>
      <c r="C903" s="56">
        <v>428090</v>
      </c>
      <c r="D903" s="56" t="s">
        <v>52</v>
      </c>
      <c r="E903" s="56" t="str">
        <f t="shared" si="14"/>
        <v>847.8471305.1.428090.000000.847001.200179</v>
      </c>
      <c r="F903" s="66" t="s">
        <v>21</v>
      </c>
      <c r="G903" s="56">
        <v>847001</v>
      </c>
      <c r="H903" s="56" t="s">
        <v>23</v>
      </c>
      <c r="I903" s="56">
        <v>200179</v>
      </c>
      <c r="J903" s="56" t="s">
        <v>4036</v>
      </c>
      <c r="K903" s="56">
        <v>4</v>
      </c>
      <c r="L903" s="56">
        <v>17000</v>
      </c>
      <c r="M903" s="57">
        <v>68000</v>
      </c>
    </row>
    <row r="904" spans="1:13" x14ac:dyDescent="0.35">
      <c r="A904" s="56">
        <v>8471305</v>
      </c>
      <c r="B904" s="56" t="s">
        <v>4018</v>
      </c>
      <c r="C904" s="56">
        <v>436110</v>
      </c>
      <c r="D904" s="56" t="s">
        <v>64</v>
      </c>
      <c r="E904" s="56" t="str">
        <f t="shared" si="14"/>
        <v>847.8471305.1.436110.000000.847001.200179</v>
      </c>
      <c r="F904" s="66" t="s">
        <v>21</v>
      </c>
      <c r="G904" s="56">
        <v>847001</v>
      </c>
      <c r="H904" s="56" t="s">
        <v>23</v>
      </c>
      <c r="I904" s="56">
        <v>200179</v>
      </c>
      <c r="J904" s="56" t="s">
        <v>4039</v>
      </c>
      <c r="K904" s="56">
        <v>1</v>
      </c>
      <c r="L904" s="56">
        <v>100000</v>
      </c>
      <c r="M904" s="57">
        <v>100000</v>
      </c>
    </row>
    <row r="905" spans="1:13" x14ac:dyDescent="0.35">
      <c r="A905" s="56">
        <v>8471305</v>
      </c>
      <c r="B905" s="56" t="s">
        <v>4042</v>
      </c>
      <c r="C905" s="56">
        <v>421000</v>
      </c>
      <c r="D905" s="56" t="s">
        <v>31</v>
      </c>
      <c r="E905" s="56" t="str">
        <f t="shared" si="14"/>
        <v>847.8471305.1.421000.000000.847001.200179</v>
      </c>
      <c r="F905" s="66" t="s">
        <v>21</v>
      </c>
      <c r="G905" s="56">
        <v>847001</v>
      </c>
      <c r="H905" s="56" t="s">
        <v>23</v>
      </c>
      <c r="I905" s="56">
        <v>200179</v>
      </c>
      <c r="J905" s="56" t="s">
        <v>4043</v>
      </c>
      <c r="K905" s="56">
        <v>1</v>
      </c>
      <c r="L905" s="56">
        <v>60000</v>
      </c>
      <c r="M905" s="57">
        <v>60000</v>
      </c>
    </row>
    <row r="906" spans="1:13" x14ac:dyDescent="0.35">
      <c r="A906" s="56">
        <v>8471305</v>
      </c>
      <c r="B906" s="56" t="s">
        <v>4042</v>
      </c>
      <c r="C906" s="56">
        <v>421000</v>
      </c>
      <c r="D906" s="56" t="s">
        <v>31</v>
      </c>
      <c r="E906" s="56" t="str">
        <f t="shared" si="14"/>
        <v>847.8471305.1.421000.000000.847001.200179</v>
      </c>
      <c r="F906" s="66" t="s">
        <v>21</v>
      </c>
      <c r="G906" s="56">
        <v>847001</v>
      </c>
      <c r="H906" s="56" t="s">
        <v>23</v>
      </c>
      <c r="I906" s="56">
        <v>200179</v>
      </c>
      <c r="J906" s="56" t="s">
        <v>4048</v>
      </c>
      <c r="K906" s="56">
        <v>20</v>
      </c>
      <c r="L906" s="56">
        <v>1250</v>
      </c>
      <c r="M906" s="57">
        <v>25000</v>
      </c>
    </row>
    <row r="907" spans="1:13" x14ac:dyDescent="0.35">
      <c r="A907" s="56">
        <v>8471305</v>
      </c>
      <c r="B907" s="56" t="s">
        <v>4042</v>
      </c>
      <c r="C907" s="56">
        <v>421000</v>
      </c>
      <c r="D907" s="56" t="s">
        <v>31</v>
      </c>
      <c r="E907" s="56" t="str">
        <f t="shared" si="14"/>
        <v>847.8471305.1.421000.000000.847001.200179</v>
      </c>
      <c r="F907" s="66" t="s">
        <v>21</v>
      </c>
      <c r="G907" s="56">
        <v>847001</v>
      </c>
      <c r="H907" s="56" t="s">
        <v>23</v>
      </c>
      <c r="I907" s="56">
        <v>200179</v>
      </c>
      <c r="J907" s="56" t="s">
        <v>4050</v>
      </c>
      <c r="K907" s="56">
        <v>10</v>
      </c>
      <c r="L907" s="56">
        <v>850</v>
      </c>
      <c r="M907" s="57">
        <v>8500</v>
      </c>
    </row>
    <row r="908" spans="1:13" x14ac:dyDescent="0.35">
      <c r="A908" s="56">
        <v>8471305</v>
      </c>
      <c r="B908" s="56" t="s">
        <v>4042</v>
      </c>
      <c r="C908" s="56">
        <v>421000</v>
      </c>
      <c r="D908" s="56" t="s">
        <v>31</v>
      </c>
      <c r="E908" s="56" t="str">
        <f t="shared" si="14"/>
        <v>847.8471305.1.421000.000000.847001.200179</v>
      </c>
      <c r="F908" s="66" t="s">
        <v>21</v>
      </c>
      <c r="G908" s="56">
        <v>847001</v>
      </c>
      <c r="H908" s="56" t="s">
        <v>23</v>
      </c>
      <c r="I908" s="56">
        <v>200179</v>
      </c>
      <c r="J908" s="56" t="s">
        <v>4051</v>
      </c>
      <c r="K908" s="56">
        <v>5</v>
      </c>
      <c r="L908" s="56">
        <v>7500</v>
      </c>
      <c r="M908" s="57">
        <v>37500</v>
      </c>
    </row>
    <row r="909" spans="1:13" x14ac:dyDescent="0.35">
      <c r="A909" s="56">
        <v>8471305</v>
      </c>
      <c r="B909" s="56" t="s">
        <v>4042</v>
      </c>
      <c r="C909" s="56">
        <v>425763</v>
      </c>
      <c r="D909" s="56" t="s">
        <v>129</v>
      </c>
      <c r="E909" s="56" t="str">
        <f t="shared" si="14"/>
        <v>847.8471305.1.425763.000000.847001.200179</v>
      </c>
      <c r="F909" s="66" t="s">
        <v>21</v>
      </c>
      <c r="G909" s="56">
        <v>847001</v>
      </c>
      <c r="H909" s="56" t="s">
        <v>23</v>
      </c>
      <c r="I909" s="56">
        <v>200179</v>
      </c>
      <c r="J909" s="56" t="s">
        <v>4053</v>
      </c>
      <c r="K909" s="56">
        <v>20</v>
      </c>
      <c r="L909" s="56">
        <v>10000</v>
      </c>
      <c r="M909" s="57">
        <v>200000</v>
      </c>
    </row>
    <row r="910" spans="1:13" x14ac:dyDescent="0.35">
      <c r="A910" s="56">
        <v>8471305</v>
      </c>
      <c r="B910" s="56" t="s">
        <v>4042</v>
      </c>
      <c r="C910" s="56">
        <v>427710</v>
      </c>
      <c r="D910" s="56" t="s">
        <v>46</v>
      </c>
      <c r="E910" s="56" t="str">
        <f t="shared" si="14"/>
        <v>847.8471305.1.427710.000000.847001.200179</v>
      </c>
      <c r="F910" s="66" t="s">
        <v>21</v>
      </c>
      <c r="G910" s="56">
        <v>847001</v>
      </c>
      <c r="H910" s="56" t="s">
        <v>23</v>
      </c>
      <c r="I910" s="56">
        <v>200179</v>
      </c>
      <c r="J910" s="56" t="s">
        <v>4057</v>
      </c>
      <c r="K910" s="56">
        <v>9</v>
      </c>
      <c r="L910" s="56">
        <v>825</v>
      </c>
      <c r="M910" s="57">
        <v>7425</v>
      </c>
    </row>
    <row r="911" spans="1:13" x14ac:dyDescent="0.35">
      <c r="A911" s="56">
        <v>8471305</v>
      </c>
      <c r="B911" s="56" t="s">
        <v>4042</v>
      </c>
      <c r="C911" s="56">
        <v>435340</v>
      </c>
      <c r="D911" s="56" t="s">
        <v>239</v>
      </c>
      <c r="E911" s="56" t="str">
        <f t="shared" si="14"/>
        <v>847.8471305.1.435340.000000.847001.200179</v>
      </c>
      <c r="F911" s="66" t="s">
        <v>21</v>
      </c>
      <c r="G911" s="56">
        <v>847001</v>
      </c>
      <c r="H911" s="56" t="s">
        <v>23</v>
      </c>
      <c r="I911" s="56">
        <v>200179</v>
      </c>
      <c r="J911" s="56" t="s">
        <v>4062</v>
      </c>
      <c r="K911" s="56">
        <v>8</v>
      </c>
      <c r="L911" s="56">
        <v>275</v>
      </c>
      <c r="M911" s="57">
        <v>2200</v>
      </c>
    </row>
    <row r="912" spans="1:13" x14ac:dyDescent="0.35">
      <c r="A912" s="56">
        <v>8471305</v>
      </c>
      <c r="B912" s="56" t="s">
        <v>4042</v>
      </c>
      <c r="C912" s="56">
        <v>492310</v>
      </c>
      <c r="D912" s="56" t="s">
        <v>871</v>
      </c>
      <c r="E912" s="56" t="str">
        <f t="shared" si="14"/>
        <v>847.8471305.1.492310.000000.847001.300180</v>
      </c>
      <c r="F912" s="66" t="s">
        <v>21</v>
      </c>
      <c r="G912" s="56">
        <v>847001</v>
      </c>
      <c r="H912" s="56" t="s">
        <v>863</v>
      </c>
      <c r="I912" s="56">
        <v>300180</v>
      </c>
      <c r="J912" s="56" t="s">
        <v>4067</v>
      </c>
      <c r="K912" s="56">
        <v>1</v>
      </c>
      <c r="L912" s="56">
        <v>10000</v>
      </c>
      <c r="M912" s="237">
        <v>57035</v>
      </c>
    </row>
    <row r="913" spans="1:13" x14ac:dyDescent="0.35">
      <c r="A913" s="56">
        <v>8471305</v>
      </c>
      <c r="B913" s="56" t="s">
        <v>4042</v>
      </c>
      <c r="C913" s="56">
        <v>492310</v>
      </c>
      <c r="D913" s="56" t="s">
        <v>871</v>
      </c>
      <c r="E913" s="56" t="str">
        <f t="shared" si="14"/>
        <v>847.8471305.1.492310.000000.847001.300180</v>
      </c>
      <c r="F913" s="66" t="s">
        <v>21</v>
      </c>
      <c r="G913" s="56">
        <v>847001</v>
      </c>
      <c r="H913" s="56" t="s">
        <v>863</v>
      </c>
      <c r="I913" s="56">
        <v>300180</v>
      </c>
      <c r="J913" s="56" t="s">
        <v>4070</v>
      </c>
      <c r="K913" s="56">
        <v>2</v>
      </c>
      <c r="L913" s="56">
        <v>6600</v>
      </c>
    </row>
    <row r="914" spans="1:13" x14ac:dyDescent="0.35">
      <c r="A914" s="56">
        <v>8471305</v>
      </c>
      <c r="B914" s="56" t="s">
        <v>4042</v>
      </c>
      <c r="C914" s="56">
        <v>492310</v>
      </c>
      <c r="D914" s="56" t="s">
        <v>871</v>
      </c>
      <c r="E914" s="56" t="str">
        <f t="shared" si="14"/>
        <v>847.8471305.1.492310.000000.847001.300180</v>
      </c>
      <c r="F914" s="66" t="s">
        <v>21</v>
      </c>
      <c r="G914" s="56">
        <v>847001</v>
      </c>
      <c r="H914" s="56" t="s">
        <v>863</v>
      </c>
      <c r="I914" s="56">
        <v>300180</v>
      </c>
      <c r="J914" s="56" t="s">
        <v>4074</v>
      </c>
      <c r="K914" s="56">
        <v>2</v>
      </c>
      <c r="L914" s="56">
        <v>5390</v>
      </c>
    </row>
    <row r="915" spans="1:13" x14ac:dyDescent="0.35">
      <c r="A915" s="56">
        <v>8471305</v>
      </c>
      <c r="B915" s="56" t="s">
        <v>4078</v>
      </c>
      <c r="C915" s="56">
        <v>426100</v>
      </c>
      <c r="D915" s="56" t="s">
        <v>316</v>
      </c>
      <c r="E915" s="56" t="str">
        <f t="shared" si="14"/>
        <v>847.8471305.1.426100.000000.847001.200179</v>
      </c>
      <c r="F915" s="66" t="s">
        <v>21</v>
      </c>
      <c r="G915" s="56">
        <v>847001</v>
      </c>
      <c r="H915" s="56" t="s">
        <v>23</v>
      </c>
      <c r="I915" s="56">
        <v>200179</v>
      </c>
      <c r="J915" s="56" t="s">
        <v>4079</v>
      </c>
      <c r="K915" s="56">
        <v>5</v>
      </c>
      <c r="L915" s="56">
        <v>2000</v>
      </c>
      <c r="M915" s="57">
        <v>10000</v>
      </c>
    </row>
    <row r="916" spans="1:13" x14ac:dyDescent="0.35">
      <c r="A916" s="56">
        <v>8471305</v>
      </c>
      <c r="B916" s="56" t="s">
        <v>4078</v>
      </c>
      <c r="C916" s="56">
        <v>426900</v>
      </c>
      <c r="D916" s="56" t="s">
        <v>360</v>
      </c>
      <c r="E916" s="56" t="str">
        <f t="shared" si="14"/>
        <v>847.8471305.1.426900.000000.847001.200179</v>
      </c>
      <c r="F916" s="66" t="s">
        <v>21</v>
      </c>
      <c r="G916" s="56">
        <v>847001</v>
      </c>
      <c r="H916" s="56" t="s">
        <v>23</v>
      </c>
      <c r="I916" s="56">
        <v>200179</v>
      </c>
      <c r="J916" s="56" t="s">
        <v>4086</v>
      </c>
      <c r="K916" s="56">
        <v>5</v>
      </c>
      <c r="L916" s="56">
        <v>2000</v>
      </c>
      <c r="M916" s="57">
        <v>10000</v>
      </c>
    </row>
    <row r="917" spans="1:13" x14ac:dyDescent="0.35">
      <c r="A917" s="56">
        <v>8471305</v>
      </c>
      <c r="B917" s="56" t="s">
        <v>4078</v>
      </c>
      <c r="C917" s="56">
        <v>427710</v>
      </c>
      <c r="D917" s="56" t="s">
        <v>46</v>
      </c>
      <c r="E917" s="56" t="str">
        <f t="shared" si="14"/>
        <v>847.8471305.1.427710.000000.847001.200179</v>
      </c>
      <c r="F917" s="66" t="s">
        <v>21</v>
      </c>
      <c r="G917" s="56">
        <v>847001</v>
      </c>
      <c r="H917" s="56" t="s">
        <v>23</v>
      </c>
      <c r="I917" s="56">
        <v>200179</v>
      </c>
      <c r="J917" s="56" t="s">
        <v>4087</v>
      </c>
      <c r="K917" s="56">
        <v>5</v>
      </c>
      <c r="L917" s="56">
        <v>4000</v>
      </c>
      <c r="M917" s="57">
        <v>20000</v>
      </c>
    </row>
    <row r="918" spans="1:13" x14ac:dyDescent="0.35">
      <c r="A918" s="56">
        <v>8471305</v>
      </c>
      <c r="B918" s="56" t="s">
        <v>4078</v>
      </c>
      <c r="C918" s="56">
        <v>435340</v>
      </c>
      <c r="D918" s="56" t="s">
        <v>239</v>
      </c>
      <c r="E918" s="56" t="str">
        <f t="shared" si="14"/>
        <v>847.8471305.1.435340.000000.847001.200179</v>
      </c>
      <c r="F918" s="66" t="s">
        <v>21</v>
      </c>
      <c r="G918" s="56">
        <v>847001</v>
      </c>
      <c r="H918" s="56" t="s">
        <v>23</v>
      </c>
      <c r="I918" s="56">
        <v>200179</v>
      </c>
      <c r="J918" s="56" t="s">
        <v>4089</v>
      </c>
      <c r="K918" s="56">
        <v>5</v>
      </c>
      <c r="L918" s="56">
        <v>1000</v>
      </c>
      <c r="M918" s="57">
        <v>5000</v>
      </c>
    </row>
    <row r="919" spans="1:13" x14ac:dyDescent="0.35">
      <c r="A919" s="56">
        <v>8471305</v>
      </c>
      <c r="B919" s="56" t="s">
        <v>4078</v>
      </c>
      <c r="C919" s="56">
        <v>435508</v>
      </c>
      <c r="D919" s="56" t="s">
        <v>147</v>
      </c>
      <c r="E919" s="56" t="str">
        <f t="shared" si="14"/>
        <v>847.8471305.1.435508.000000.847001.200179</v>
      </c>
      <c r="F919" s="66" t="s">
        <v>21</v>
      </c>
      <c r="G919" s="56">
        <v>847001</v>
      </c>
      <c r="H919" s="56" t="s">
        <v>23</v>
      </c>
      <c r="I919" s="56">
        <v>200179</v>
      </c>
      <c r="J919" s="56" t="s">
        <v>4093</v>
      </c>
      <c r="K919" s="56">
        <v>94</v>
      </c>
      <c r="L919" s="56">
        <v>5400</v>
      </c>
      <c r="M919" s="57">
        <v>507600</v>
      </c>
    </row>
    <row r="920" spans="1:13" x14ac:dyDescent="0.35">
      <c r="A920" s="56">
        <v>8471305</v>
      </c>
      <c r="B920" s="56" t="s">
        <v>4096</v>
      </c>
      <c r="C920" s="56">
        <v>425510</v>
      </c>
      <c r="D920" s="56" t="s">
        <v>37</v>
      </c>
      <c r="E920" s="56" t="str">
        <f t="shared" si="14"/>
        <v>847.8471305.1.425510.000000.847001.200179</v>
      </c>
      <c r="F920" s="66" t="s">
        <v>21</v>
      </c>
      <c r="G920" s="56">
        <v>847001</v>
      </c>
      <c r="H920" s="56" t="s">
        <v>23</v>
      </c>
      <c r="I920" s="56">
        <v>200179</v>
      </c>
      <c r="J920" s="56" t="s">
        <v>4097</v>
      </c>
      <c r="K920" s="56">
        <v>5</v>
      </c>
      <c r="L920" s="56">
        <v>10000</v>
      </c>
      <c r="M920" s="57">
        <v>50000</v>
      </c>
    </row>
    <row r="921" spans="1:13" x14ac:dyDescent="0.35">
      <c r="A921" s="56">
        <v>8471305</v>
      </c>
      <c r="B921" s="56" t="s">
        <v>4096</v>
      </c>
      <c r="C921" s="56">
        <v>425550</v>
      </c>
      <c r="D921" s="56" t="s">
        <v>83</v>
      </c>
      <c r="E921" s="56" t="str">
        <f t="shared" si="14"/>
        <v>847.8471305.1.425550.000000.847001.200179</v>
      </c>
      <c r="F921" s="66" t="s">
        <v>21</v>
      </c>
      <c r="G921" s="56">
        <v>847001</v>
      </c>
      <c r="H921" s="56" t="s">
        <v>23</v>
      </c>
      <c r="I921" s="56">
        <v>200179</v>
      </c>
      <c r="J921" s="56" t="s">
        <v>4103</v>
      </c>
      <c r="K921" s="56">
        <v>4</v>
      </c>
      <c r="L921" s="56">
        <v>15000</v>
      </c>
      <c r="M921" s="57">
        <v>60000</v>
      </c>
    </row>
    <row r="922" spans="1:13" x14ac:dyDescent="0.35">
      <c r="A922" s="56">
        <v>8471305</v>
      </c>
      <c r="B922" s="56" t="s">
        <v>4096</v>
      </c>
      <c r="C922" s="56">
        <v>425900</v>
      </c>
      <c r="D922" s="56" t="s">
        <v>40</v>
      </c>
      <c r="E922" s="56" t="str">
        <f t="shared" si="14"/>
        <v>847.8471305.1.425900.000000.847001.200179</v>
      </c>
      <c r="F922" s="66" t="s">
        <v>21</v>
      </c>
      <c r="G922" s="56">
        <v>847001</v>
      </c>
      <c r="H922" s="56" t="s">
        <v>23</v>
      </c>
      <c r="I922" s="56">
        <v>200179</v>
      </c>
      <c r="J922" s="56" t="s">
        <v>4109</v>
      </c>
      <c r="K922" s="56">
        <v>10</v>
      </c>
      <c r="L922" s="56">
        <v>1000</v>
      </c>
      <c r="M922" s="57">
        <v>10000</v>
      </c>
    </row>
    <row r="923" spans="1:13" x14ac:dyDescent="0.35">
      <c r="A923" s="56">
        <v>8471305</v>
      </c>
      <c r="B923" s="56" t="s">
        <v>4096</v>
      </c>
      <c r="C923" s="56">
        <v>426100</v>
      </c>
      <c r="D923" s="56" t="s">
        <v>316</v>
      </c>
      <c r="E923" s="56" t="str">
        <f t="shared" si="14"/>
        <v>847.8471305.1.426100.000000.847001.200179</v>
      </c>
      <c r="F923" s="66" t="s">
        <v>21</v>
      </c>
      <c r="G923" s="56">
        <v>847001</v>
      </c>
      <c r="H923" s="56" t="s">
        <v>23</v>
      </c>
      <c r="I923" s="56">
        <v>200179</v>
      </c>
      <c r="J923" s="56" t="s">
        <v>4113</v>
      </c>
      <c r="K923" s="56">
        <v>5</v>
      </c>
      <c r="L923" s="56">
        <v>2000</v>
      </c>
      <c r="M923" s="57">
        <v>10000</v>
      </c>
    </row>
    <row r="924" spans="1:13" x14ac:dyDescent="0.35">
      <c r="A924" s="56">
        <v>8471305</v>
      </c>
      <c r="B924" s="56" t="s">
        <v>4096</v>
      </c>
      <c r="C924" s="56">
        <v>426900</v>
      </c>
      <c r="D924" s="56" t="s">
        <v>360</v>
      </c>
      <c r="E924" s="56" t="str">
        <f t="shared" si="14"/>
        <v>847.8471305.1.426900.000000.847001.200179</v>
      </c>
      <c r="F924" s="66" t="s">
        <v>21</v>
      </c>
      <c r="G924" s="56">
        <v>847001</v>
      </c>
      <c r="H924" s="56" t="s">
        <v>23</v>
      </c>
      <c r="I924" s="56">
        <v>200179</v>
      </c>
      <c r="J924" s="56" t="s">
        <v>4113</v>
      </c>
      <c r="K924" s="56">
        <v>5</v>
      </c>
      <c r="L924" s="56">
        <v>2000</v>
      </c>
      <c r="M924" s="57">
        <v>10000</v>
      </c>
    </row>
    <row r="925" spans="1:13" x14ac:dyDescent="0.35">
      <c r="A925" s="56">
        <v>8471305</v>
      </c>
      <c r="B925" s="56" t="s">
        <v>4096</v>
      </c>
      <c r="C925" s="56">
        <v>427710</v>
      </c>
      <c r="D925" s="56" t="s">
        <v>46</v>
      </c>
      <c r="E925" s="56" t="str">
        <f t="shared" si="14"/>
        <v>847.8471305.1.427710.000000.847001.200179</v>
      </c>
      <c r="F925" s="66" t="s">
        <v>21</v>
      </c>
      <c r="G925" s="56">
        <v>847001</v>
      </c>
      <c r="H925" s="56" t="s">
        <v>23</v>
      </c>
      <c r="I925" s="56">
        <v>200179</v>
      </c>
      <c r="J925" s="56" t="s">
        <v>4115</v>
      </c>
      <c r="K925" s="56">
        <v>5</v>
      </c>
      <c r="L925" s="56">
        <v>4000</v>
      </c>
      <c r="M925" s="57">
        <v>20000</v>
      </c>
    </row>
    <row r="926" spans="1:13" x14ac:dyDescent="0.35">
      <c r="A926" s="56">
        <v>8471305</v>
      </c>
      <c r="B926" s="56" t="s">
        <v>4096</v>
      </c>
      <c r="C926" s="56">
        <v>428640</v>
      </c>
      <c r="D926" s="56" t="s">
        <v>55</v>
      </c>
      <c r="E926" s="56" t="str">
        <f t="shared" si="14"/>
        <v>847.8471305.1.428640.000000.847001.200179</v>
      </c>
      <c r="F926" s="66" t="s">
        <v>21</v>
      </c>
      <c r="G926" s="56">
        <v>847001</v>
      </c>
      <c r="H926" s="56" t="s">
        <v>23</v>
      </c>
      <c r="I926" s="56">
        <v>200179</v>
      </c>
      <c r="J926" s="56" t="s">
        <v>4116</v>
      </c>
      <c r="K926" s="56">
        <v>5</v>
      </c>
      <c r="L926" s="56">
        <v>1000</v>
      </c>
      <c r="M926" s="57">
        <v>5000</v>
      </c>
    </row>
    <row r="927" spans="1:13" x14ac:dyDescent="0.35">
      <c r="A927" s="56">
        <v>8471305</v>
      </c>
      <c r="B927" s="56" t="s">
        <v>4096</v>
      </c>
      <c r="C927" s="56">
        <v>435340</v>
      </c>
      <c r="D927" s="56" t="s">
        <v>239</v>
      </c>
      <c r="E927" s="56" t="str">
        <f t="shared" si="14"/>
        <v>847.8471305.1.435340.000000.847001.200179</v>
      </c>
      <c r="F927" s="66" t="s">
        <v>21</v>
      </c>
      <c r="G927" s="56">
        <v>847001</v>
      </c>
      <c r="H927" s="56" t="s">
        <v>23</v>
      </c>
      <c r="I927" s="56">
        <v>200179</v>
      </c>
      <c r="J927" s="56" t="s">
        <v>4120</v>
      </c>
      <c r="K927" s="56">
        <v>5</v>
      </c>
      <c r="L927" s="56">
        <v>1000</v>
      </c>
      <c r="M927" s="57">
        <v>5000</v>
      </c>
    </row>
    <row r="928" spans="1:13" x14ac:dyDescent="0.35">
      <c r="A928" s="56">
        <v>8471305</v>
      </c>
      <c r="B928" s="56" t="s">
        <v>4096</v>
      </c>
      <c r="C928" s="56">
        <v>435340</v>
      </c>
      <c r="D928" s="56" t="s">
        <v>239</v>
      </c>
      <c r="E928" s="56" t="str">
        <f t="shared" si="14"/>
        <v>847.8471305.1.435340.000000.847001.200179</v>
      </c>
      <c r="F928" s="66" t="s">
        <v>21</v>
      </c>
      <c r="G928" s="56">
        <v>847001</v>
      </c>
      <c r="H928" s="56" t="s">
        <v>23</v>
      </c>
      <c r="I928" s="56">
        <v>200179</v>
      </c>
      <c r="J928" s="56" t="s">
        <v>4123</v>
      </c>
      <c r="K928" s="56">
        <v>90</v>
      </c>
      <c r="L928" s="56">
        <v>439.44444444444446</v>
      </c>
      <c r="M928" s="57">
        <v>39550</v>
      </c>
    </row>
    <row r="929" spans="1:13" x14ac:dyDescent="0.35">
      <c r="A929" s="56">
        <v>8471305</v>
      </c>
      <c r="B929" s="56" t="s">
        <v>4096</v>
      </c>
      <c r="C929" s="56">
        <v>435508</v>
      </c>
      <c r="D929" s="56" t="s">
        <v>147</v>
      </c>
      <c r="E929" s="56" t="str">
        <f t="shared" si="14"/>
        <v>847.8471305.1.435508.000000.847001.200179</v>
      </c>
      <c r="F929" s="66" t="s">
        <v>21</v>
      </c>
      <c r="G929" s="56">
        <v>847001</v>
      </c>
      <c r="H929" s="56" t="s">
        <v>23</v>
      </c>
      <c r="I929" s="56">
        <v>200179</v>
      </c>
      <c r="J929" s="56" t="s">
        <v>4127</v>
      </c>
      <c r="K929" s="56">
        <v>65</v>
      </c>
      <c r="L929" s="56">
        <v>16000</v>
      </c>
      <c r="M929" s="57">
        <v>1040000</v>
      </c>
    </row>
    <row r="930" spans="1:13" x14ac:dyDescent="0.35">
      <c r="A930" s="56">
        <v>8471305</v>
      </c>
      <c r="B930" s="56" t="s">
        <v>4096</v>
      </c>
      <c r="C930" s="56">
        <v>435508</v>
      </c>
      <c r="D930" s="56" t="s">
        <v>147</v>
      </c>
      <c r="E930" s="56" t="str">
        <f t="shared" si="14"/>
        <v>847.8471305.1.435508.000000.847001.200179</v>
      </c>
      <c r="F930" s="66" t="s">
        <v>21</v>
      </c>
      <c r="G930" s="56">
        <v>847001</v>
      </c>
      <c r="H930" s="56" t="s">
        <v>23</v>
      </c>
      <c r="I930" s="56">
        <v>200179</v>
      </c>
      <c r="J930" s="56" t="s">
        <v>4129</v>
      </c>
      <c r="K930" s="56">
        <v>12</v>
      </c>
      <c r="L930" s="56">
        <v>9625</v>
      </c>
      <c r="M930" s="57">
        <v>115500</v>
      </c>
    </row>
    <row r="931" spans="1:13" x14ac:dyDescent="0.35">
      <c r="A931" s="56">
        <v>8471305</v>
      </c>
      <c r="B931" s="56" t="s">
        <v>4096</v>
      </c>
      <c r="C931" s="56">
        <v>435508</v>
      </c>
      <c r="D931" s="56" t="s">
        <v>147</v>
      </c>
      <c r="E931" s="56" t="str">
        <f t="shared" si="14"/>
        <v>847.8471305.1.435508.000000.847001.200179</v>
      </c>
      <c r="F931" s="66" t="s">
        <v>21</v>
      </c>
      <c r="G931" s="56">
        <v>847001</v>
      </c>
      <c r="H931" s="56" t="s">
        <v>23</v>
      </c>
      <c r="I931" s="56">
        <v>200179</v>
      </c>
      <c r="J931" s="56" t="s">
        <v>4131</v>
      </c>
      <c r="K931" s="56">
        <v>1</v>
      </c>
      <c r="L931" s="57">
        <v>1080375</v>
      </c>
      <c r="M931" s="57">
        <v>1080375</v>
      </c>
    </row>
    <row r="932" spans="1:13" x14ac:dyDescent="0.35">
      <c r="A932" s="56">
        <v>8471305</v>
      </c>
      <c r="B932" s="56" t="s">
        <v>4096</v>
      </c>
      <c r="C932" s="56">
        <v>436120</v>
      </c>
      <c r="D932" s="56" t="s">
        <v>431</v>
      </c>
      <c r="E932" s="56" t="str">
        <f t="shared" si="14"/>
        <v>847.8471305.1.436120.000000.847001.200179</v>
      </c>
      <c r="F932" s="66" t="s">
        <v>21</v>
      </c>
      <c r="G932" s="56">
        <v>847001</v>
      </c>
      <c r="H932" s="56" t="s">
        <v>23</v>
      </c>
      <c r="I932" s="56">
        <v>200179</v>
      </c>
      <c r="J932" s="56" t="s">
        <v>4120</v>
      </c>
      <c r="K932" s="56">
        <v>5</v>
      </c>
      <c r="L932" s="56">
        <v>1000</v>
      </c>
      <c r="M932" s="57">
        <v>5000</v>
      </c>
    </row>
    <row r="933" spans="1:13" x14ac:dyDescent="0.35">
      <c r="A933" s="56">
        <v>8471305</v>
      </c>
      <c r="B933" s="56" t="s">
        <v>4096</v>
      </c>
      <c r="C933" s="56">
        <v>492316</v>
      </c>
      <c r="D933" s="56" t="s">
        <v>138</v>
      </c>
      <c r="E933" s="56" t="str">
        <f t="shared" si="14"/>
        <v>847.8471305.1.492316.000000.847001.300180</v>
      </c>
      <c r="F933" s="66" t="s">
        <v>21</v>
      </c>
      <c r="G933" s="56">
        <v>847001</v>
      </c>
      <c r="H933" s="56" t="s">
        <v>863</v>
      </c>
      <c r="I933" s="56">
        <v>300180</v>
      </c>
      <c r="J933" s="56" t="s">
        <v>4134</v>
      </c>
      <c r="K933" s="56">
        <v>7</v>
      </c>
      <c r="L933" s="56">
        <v>8857.1428571428569</v>
      </c>
      <c r="M933" s="57">
        <v>62000</v>
      </c>
    </row>
    <row r="934" spans="1:13" x14ac:dyDescent="0.35">
      <c r="A934" s="56">
        <v>8471305</v>
      </c>
      <c r="B934" s="56" t="s">
        <v>4096</v>
      </c>
      <c r="C934" s="56">
        <v>492316</v>
      </c>
      <c r="D934" s="56" t="s">
        <v>138</v>
      </c>
      <c r="E934" s="56" t="str">
        <f t="shared" si="14"/>
        <v>847.8471305.1.492316.000000.847001.300180</v>
      </c>
      <c r="F934" s="66" t="s">
        <v>21</v>
      </c>
      <c r="G934" s="56">
        <v>847001</v>
      </c>
      <c r="H934" s="56" t="s">
        <v>863</v>
      </c>
      <c r="I934" s="56">
        <v>300180</v>
      </c>
      <c r="J934" s="56" t="s">
        <v>4136</v>
      </c>
      <c r="K934" s="56">
        <v>26</v>
      </c>
      <c r="L934" s="56">
        <v>6560</v>
      </c>
      <c r="M934" s="57">
        <v>170560</v>
      </c>
    </row>
    <row r="935" spans="1:13" x14ac:dyDescent="0.35">
      <c r="A935" s="56">
        <v>8471305</v>
      </c>
      <c r="B935" s="56" t="s">
        <v>4096</v>
      </c>
      <c r="C935" s="56">
        <v>492610</v>
      </c>
      <c r="D935" s="56" t="s">
        <v>866</v>
      </c>
      <c r="E935" s="56" t="str">
        <f t="shared" si="14"/>
        <v>847.8471305.1.492610.000000.847001.300180</v>
      </c>
      <c r="F935" s="66" t="s">
        <v>21</v>
      </c>
      <c r="G935" s="56">
        <v>847001</v>
      </c>
      <c r="H935" s="56" t="s">
        <v>863</v>
      </c>
      <c r="I935" s="56">
        <v>300180</v>
      </c>
      <c r="J935" s="56" t="s">
        <v>4115</v>
      </c>
      <c r="K935" s="56">
        <v>5</v>
      </c>
      <c r="L935" s="56">
        <v>4000</v>
      </c>
      <c r="M935" s="57">
        <v>20000</v>
      </c>
    </row>
    <row r="936" spans="1:13" x14ac:dyDescent="0.35">
      <c r="A936" s="130">
        <v>8471305</v>
      </c>
      <c r="B936" s="130" t="s">
        <v>4139</v>
      </c>
      <c r="C936" s="130">
        <v>420550</v>
      </c>
      <c r="D936" s="130" t="s">
        <v>18</v>
      </c>
      <c r="E936" s="56" t="str">
        <f t="shared" si="14"/>
        <v>847.8471305.1.420550.000000.847001.200179</v>
      </c>
      <c r="F936" s="66" t="s">
        <v>21</v>
      </c>
      <c r="G936" s="56">
        <v>847001</v>
      </c>
      <c r="H936" s="130" t="s">
        <v>23</v>
      </c>
      <c r="I936" s="130">
        <v>200179</v>
      </c>
      <c r="J936" s="130" t="s">
        <v>4140</v>
      </c>
      <c r="K936" s="130"/>
      <c r="L936" s="132"/>
      <c r="M936" s="132">
        <v>1000000</v>
      </c>
    </row>
    <row r="937" spans="1:13" x14ac:dyDescent="0.35">
      <c r="A937" s="56">
        <v>8471305</v>
      </c>
      <c r="B937" s="56" t="s">
        <v>4139</v>
      </c>
      <c r="C937" s="56">
        <v>421700</v>
      </c>
      <c r="D937" s="56" t="s">
        <v>956</v>
      </c>
      <c r="E937" s="56" t="str">
        <f t="shared" si="14"/>
        <v>847.8471305.1.421700.000000.847001.200179</v>
      </c>
      <c r="F937" s="66" t="s">
        <v>21</v>
      </c>
      <c r="G937" s="56">
        <v>847001</v>
      </c>
      <c r="H937" s="56" t="s">
        <v>23</v>
      </c>
      <c r="I937" s="56">
        <v>200179</v>
      </c>
      <c r="J937" s="56" t="s">
        <v>4142</v>
      </c>
      <c r="K937" s="56">
        <v>150</v>
      </c>
      <c r="L937" s="56">
        <v>380</v>
      </c>
      <c r="M937" s="57">
        <v>57000</v>
      </c>
    </row>
    <row r="938" spans="1:13" x14ac:dyDescent="0.35">
      <c r="A938" s="56">
        <v>8471305</v>
      </c>
      <c r="B938" s="56" t="s">
        <v>4139</v>
      </c>
      <c r="C938" s="56">
        <v>421700</v>
      </c>
      <c r="D938" s="56" t="s">
        <v>956</v>
      </c>
      <c r="E938" s="56" t="str">
        <f t="shared" si="14"/>
        <v>847.8471305.1.421700.000000.847001.200179</v>
      </c>
      <c r="F938" s="66" t="s">
        <v>21</v>
      </c>
      <c r="G938" s="56">
        <v>847001</v>
      </c>
      <c r="H938" s="56" t="s">
        <v>23</v>
      </c>
      <c r="I938" s="56">
        <v>200179</v>
      </c>
      <c r="J938" s="56" t="s">
        <v>4143</v>
      </c>
      <c r="K938" s="56">
        <v>40</v>
      </c>
      <c r="L938" s="56">
        <v>1200</v>
      </c>
      <c r="M938" s="57">
        <v>48000</v>
      </c>
    </row>
    <row r="939" spans="1:13" x14ac:dyDescent="0.35">
      <c r="A939" s="56">
        <v>8471305</v>
      </c>
      <c r="B939" s="56" t="s">
        <v>4139</v>
      </c>
      <c r="C939" s="56">
        <v>421700</v>
      </c>
      <c r="D939" s="56" t="s">
        <v>956</v>
      </c>
      <c r="E939" s="56" t="str">
        <f t="shared" si="14"/>
        <v>847.8471305.1.421700.000000.847001.200179</v>
      </c>
      <c r="F939" s="66" t="s">
        <v>21</v>
      </c>
      <c r="G939" s="56">
        <v>847001</v>
      </c>
      <c r="H939" s="56" t="s">
        <v>23</v>
      </c>
      <c r="I939" s="56">
        <v>200179</v>
      </c>
      <c r="J939" s="56" t="s">
        <v>4144</v>
      </c>
      <c r="M939" s="57">
        <v>65000</v>
      </c>
    </row>
    <row r="940" spans="1:13" x14ac:dyDescent="0.35">
      <c r="A940" s="56">
        <v>8471305</v>
      </c>
      <c r="B940" s="56" t="s">
        <v>4139</v>
      </c>
      <c r="C940" s="56">
        <v>425720</v>
      </c>
      <c r="D940" s="56" t="s">
        <v>126</v>
      </c>
      <c r="E940" s="56" t="str">
        <f t="shared" si="14"/>
        <v>847.8471305.1.425720.000000.847001.200179</v>
      </c>
      <c r="F940" s="66" t="s">
        <v>21</v>
      </c>
      <c r="G940" s="56">
        <v>847001</v>
      </c>
      <c r="H940" s="56" t="s">
        <v>23</v>
      </c>
      <c r="I940" s="56">
        <v>200179</v>
      </c>
      <c r="J940" s="56" t="s">
        <v>4145</v>
      </c>
      <c r="K940" s="56">
        <v>6000</v>
      </c>
      <c r="L940" s="56">
        <v>100</v>
      </c>
      <c r="M940" s="57">
        <v>600000</v>
      </c>
    </row>
    <row r="941" spans="1:13" x14ac:dyDescent="0.35">
      <c r="A941" s="56">
        <v>8471305</v>
      </c>
      <c r="B941" s="56" t="s">
        <v>4139</v>
      </c>
      <c r="C941" s="56">
        <v>425720</v>
      </c>
      <c r="D941" s="56" t="s">
        <v>126</v>
      </c>
      <c r="E941" s="56" t="str">
        <f t="shared" si="14"/>
        <v>847.8471305.1.425720.000000.847001.200179</v>
      </c>
      <c r="F941" s="66" t="s">
        <v>21</v>
      </c>
      <c r="G941" s="56">
        <v>847001</v>
      </c>
      <c r="H941" s="56" t="s">
        <v>23</v>
      </c>
      <c r="I941" s="56">
        <v>200179</v>
      </c>
      <c r="J941" s="56" t="s">
        <v>4146</v>
      </c>
      <c r="M941" s="57">
        <v>300000</v>
      </c>
    </row>
    <row r="942" spans="1:13" x14ac:dyDescent="0.35">
      <c r="A942" s="56">
        <v>8471305</v>
      </c>
      <c r="B942" s="56" t="s">
        <v>4139</v>
      </c>
      <c r="C942" s="56">
        <v>425746</v>
      </c>
      <c r="D942" s="56" t="s">
        <v>548</v>
      </c>
      <c r="E942" s="56" t="str">
        <f t="shared" si="14"/>
        <v>847.8471305.1.425746.000000.847001.200179</v>
      </c>
      <c r="F942" s="66" t="s">
        <v>21</v>
      </c>
      <c r="G942" s="56">
        <v>847001</v>
      </c>
      <c r="H942" s="56" t="s">
        <v>23</v>
      </c>
      <c r="I942" s="56">
        <v>200179</v>
      </c>
      <c r="J942" s="56" t="s">
        <v>4147</v>
      </c>
      <c r="M942" s="57">
        <v>91200</v>
      </c>
    </row>
    <row r="943" spans="1:13" x14ac:dyDescent="0.35">
      <c r="A943" s="56">
        <v>8471305</v>
      </c>
      <c r="B943" s="56" t="s">
        <v>4139</v>
      </c>
      <c r="C943" s="56">
        <v>425750</v>
      </c>
      <c r="D943" s="56" t="s">
        <v>554</v>
      </c>
      <c r="E943" s="56" t="str">
        <f t="shared" si="14"/>
        <v>847.8471305.1.425750.000000.847001.200179</v>
      </c>
      <c r="F943" s="66" t="s">
        <v>21</v>
      </c>
      <c r="G943" s="56">
        <v>847001</v>
      </c>
      <c r="H943" s="56" t="s">
        <v>23</v>
      </c>
      <c r="I943" s="56">
        <v>200179</v>
      </c>
      <c r="J943" s="56" t="s">
        <v>4148</v>
      </c>
      <c r="M943" s="57">
        <v>812786.4</v>
      </c>
    </row>
    <row r="944" spans="1:13" x14ac:dyDescent="0.35">
      <c r="A944" s="56">
        <v>8471305</v>
      </c>
      <c r="B944" s="56" t="s">
        <v>4139</v>
      </c>
      <c r="C944" s="56">
        <v>425762</v>
      </c>
      <c r="D944" s="56" t="s">
        <v>600</v>
      </c>
      <c r="E944" s="56" t="str">
        <f t="shared" si="14"/>
        <v>847.8471305.1.425762.000000.847001.200179</v>
      </c>
      <c r="F944" s="66" t="s">
        <v>21</v>
      </c>
      <c r="G944" s="56">
        <v>847001</v>
      </c>
      <c r="H944" s="56" t="s">
        <v>23</v>
      </c>
      <c r="I944" s="56">
        <v>200179</v>
      </c>
      <c r="J944" s="56" t="s">
        <v>4149</v>
      </c>
      <c r="M944" s="57">
        <v>5902388.8888888899</v>
      </c>
    </row>
    <row r="945" spans="1:13" x14ac:dyDescent="0.35">
      <c r="A945" s="56">
        <v>8471305</v>
      </c>
      <c r="B945" s="56" t="s">
        <v>4139</v>
      </c>
      <c r="C945" s="56">
        <v>425900</v>
      </c>
      <c r="D945" s="56" t="s">
        <v>40</v>
      </c>
      <c r="E945" s="56" t="str">
        <f t="shared" si="14"/>
        <v>847.8471305.1.425900.000000.847001.200179</v>
      </c>
      <c r="F945" s="66" t="s">
        <v>21</v>
      </c>
      <c r="G945" s="56">
        <v>847001</v>
      </c>
      <c r="H945" s="56" t="s">
        <v>23</v>
      </c>
      <c r="I945" s="56">
        <v>200179</v>
      </c>
      <c r="M945" s="57">
        <v>50000</v>
      </c>
    </row>
    <row r="946" spans="1:13" x14ac:dyDescent="0.35">
      <c r="A946" s="56">
        <v>8471305</v>
      </c>
      <c r="B946" s="56" t="s">
        <v>4139</v>
      </c>
      <c r="C946" s="56">
        <v>427200</v>
      </c>
      <c r="D946" s="56" t="s">
        <v>89</v>
      </c>
      <c r="E946" s="56" t="str">
        <f t="shared" si="14"/>
        <v>847.8471305.1.427200.000000.847001.200179</v>
      </c>
      <c r="F946" s="66" t="s">
        <v>21</v>
      </c>
      <c r="G946" s="56">
        <v>847001</v>
      </c>
      <c r="H946" s="56" t="s">
        <v>23</v>
      </c>
      <c r="I946" s="56">
        <v>200179</v>
      </c>
      <c r="J946" s="56" t="s">
        <v>4150</v>
      </c>
      <c r="M946" s="57">
        <v>161000</v>
      </c>
    </row>
    <row r="947" spans="1:13" x14ac:dyDescent="0.35">
      <c r="A947" s="56">
        <v>8471305</v>
      </c>
      <c r="B947" s="56" t="s">
        <v>4139</v>
      </c>
      <c r="C947" s="56">
        <v>432209</v>
      </c>
      <c r="D947" s="56" t="s">
        <v>138</v>
      </c>
      <c r="E947" s="56" t="str">
        <f t="shared" si="14"/>
        <v>847.8471305.1.432209.000000.847001.200179</v>
      </c>
      <c r="F947" s="66" t="s">
        <v>21</v>
      </c>
      <c r="G947" s="56">
        <v>847001</v>
      </c>
      <c r="H947" s="56" t="s">
        <v>23</v>
      </c>
      <c r="I947" s="56">
        <v>200179</v>
      </c>
      <c r="J947" s="56" t="s">
        <v>4151</v>
      </c>
      <c r="M947" s="57">
        <v>100000</v>
      </c>
    </row>
    <row r="948" spans="1:13" x14ac:dyDescent="0.35">
      <c r="A948" s="56">
        <v>8471305</v>
      </c>
      <c r="B948" s="56" t="s">
        <v>4139</v>
      </c>
      <c r="C948" s="56">
        <v>432210</v>
      </c>
      <c r="D948" s="56" t="s">
        <v>620</v>
      </c>
      <c r="E948" s="56" t="str">
        <f t="shared" si="14"/>
        <v>847.8471305.1.432210.000000.847001.200179</v>
      </c>
      <c r="F948" s="66" t="s">
        <v>21</v>
      </c>
      <c r="G948" s="56">
        <v>847001</v>
      </c>
      <c r="H948" s="56" t="s">
        <v>23</v>
      </c>
      <c r="I948" s="56">
        <v>200179</v>
      </c>
      <c r="J948" s="56" t="s">
        <v>4152</v>
      </c>
      <c r="K948" s="56">
        <v>70</v>
      </c>
      <c r="L948" s="56">
        <v>500</v>
      </c>
      <c r="M948" s="57">
        <v>35000</v>
      </c>
    </row>
    <row r="949" spans="1:13" x14ac:dyDescent="0.35">
      <c r="A949" s="56">
        <v>8471305</v>
      </c>
      <c r="B949" s="56" t="s">
        <v>4139</v>
      </c>
      <c r="C949" s="56">
        <v>435340</v>
      </c>
      <c r="D949" s="56" t="s">
        <v>239</v>
      </c>
      <c r="E949" s="56" t="str">
        <f t="shared" si="14"/>
        <v>847.8471305.1.435340.000000.847001.200179</v>
      </c>
      <c r="F949" s="66" t="s">
        <v>21</v>
      </c>
      <c r="G949" s="56">
        <v>847001</v>
      </c>
      <c r="H949" s="56" t="s">
        <v>23</v>
      </c>
      <c r="I949" s="56">
        <v>200179</v>
      </c>
      <c r="J949" s="56" t="s">
        <v>4153</v>
      </c>
      <c r="M949" s="57">
        <v>1125167.986699</v>
      </c>
    </row>
    <row r="950" spans="1:13" x14ac:dyDescent="0.35">
      <c r="A950" s="56">
        <v>8471305</v>
      </c>
      <c r="B950" s="56" t="s">
        <v>4139</v>
      </c>
      <c r="C950" s="56">
        <v>435350</v>
      </c>
      <c r="D950" s="56" t="s">
        <v>144</v>
      </c>
      <c r="E950" s="56" t="str">
        <f t="shared" si="14"/>
        <v>847.8471305.1.435350.000000.847001.200179</v>
      </c>
      <c r="F950" s="66" t="s">
        <v>21</v>
      </c>
      <c r="G950" s="56">
        <v>847001</v>
      </c>
      <c r="H950" s="56" t="s">
        <v>23</v>
      </c>
      <c r="I950" s="56">
        <v>200179</v>
      </c>
      <c r="J950" s="56" t="s">
        <v>4154</v>
      </c>
      <c r="M950" s="57">
        <v>120000</v>
      </c>
    </row>
    <row r="951" spans="1:13" x14ac:dyDescent="0.35">
      <c r="A951" s="130">
        <v>8471305</v>
      </c>
      <c r="B951" s="130" t="s">
        <v>4139</v>
      </c>
      <c r="C951" s="130">
        <v>435410</v>
      </c>
      <c r="D951" s="130" t="s">
        <v>58</v>
      </c>
      <c r="E951" s="56" t="str">
        <f t="shared" si="14"/>
        <v>847.8471305.1.435410.000000.847001.200179</v>
      </c>
      <c r="F951" s="66" t="s">
        <v>21</v>
      </c>
      <c r="G951" s="56">
        <v>847001</v>
      </c>
      <c r="H951" s="130" t="s">
        <v>23</v>
      </c>
      <c r="I951" s="130">
        <v>200179</v>
      </c>
      <c r="J951" s="130" t="s">
        <v>4155</v>
      </c>
      <c r="K951" s="130"/>
      <c r="L951" s="130"/>
      <c r="M951" s="132">
        <v>326000</v>
      </c>
    </row>
    <row r="952" spans="1:13" x14ac:dyDescent="0.35">
      <c r="A952" s="56">
        <v>8471305</v>
      </c>
      <c r="B952" s="56" t="s">
        <v>4139</v>
      </c>
      <c r="C952" s="56">
        <v>435508</v>
      </c>
      <c r="D952" s="56" t="s">
        <v>147</v>
      </c>
      <c r="E952" s="56" t="str">
        <f t="shared" si="14"/>
        <v>847.8471305.1.435508.000000.847001.200179</v>
      </c>
      <c r="F952" s="66" t="s">
        <v>21</v>
      </c>
      <c r="G952" s="56">
        <v>847001</v>
      </c>
      <c r="H952" s="56" t="s">
        <v>23</v>
      </c>
      <c r="I952" s="56">
        <v>200179</v>
      </c>
      <c r="J952" s="56" t="s">
        <v>4156</v>
      </c>
      <c r="M952" s="57">
        <v>325000</v>
      </c>
    </row>
    <row r="953" spans="1:13" x14ac:dyDescent="0.35">
      <c r="A953" s="56">
        <v>8471305</v>
      </c>
      <c r="B953" s="56" t="s">
        <v>4139</v>
      </c>
      <c r="C953" s="56">
        <v>436120</v>
      </c>
      <c r="D953" s="56" t="s">
        <v>431</v>
      </c>
      <c r="E953" s="56" t="str">
        <f t="shared" si="14"/>
        <v>847.8471305.1.436120.000000.847001.200179</v>
      </c>
      <c r="F953" s="66" t="s">
        <v>21</v>
      </c>
      <c r="G953" s="56">
        <v>847001</v>
      </c>
      <c r="H953" s="56" t="s">
        <v>23</v>
      </c>
      <c r="I953" s="56">
        <v>200179</v>
      </c>
      <c r="M953" s="57">
        <v>67000</v>
      </c>
    </row>
    <row r="954" spans="1:13" x14ac:dyDescent="0.35">
      <c r="A954" s="56">
        <v>8471305</v>
      </c>
      <c r="B954" s="56" t="s">
        <v>4139</v>
      </c>
      <c r="C954" s="56">
        <v>492316</v>
      </c>
      <c r="D954" s="56" t="s">
        <v>138</v>
      </c>
      <c r="E954" s="56" t="str">
        <f t="shared" si="14"/>
        <v>847.8471305.1.492316.000000.847001.300180</v>
      </c>
      <c r="F954" s="66" t="s">
        <v>21</v>
      </c>
      <c r="G954" s="56">
        <v>847001</v>
      </c>
      <c r="H954" s="56" t="s">
        <v>863</v>
      </c>
      <c r="I954" s="56">
        <v>300180</v>
      </c>
      <c r="J954" s="56" t="s">
        <v>4157</v>
      </c>
      <c r="M954" s="57">
        <v>2000000</v>
      </c>
    </row>
    <row r="955" spans="1:13" x14ac:dyDescent="0.35">
      <c r="A955" s="56">
        <v>8471305</v>
      </c>
      <c r="B955" s="56" t="s">
        <v>4139</v>
      </c>
      <c r="C955" s="56" t="s">
        <v>872</v>
      </c>
      <c r="D955" s="56" t="s">
        <v>871</v>
      </c>
      <c r="E955" s="56" t="str">
        <f t="shared" si="14"/>
        <v>847.8471305.1.492310.000000.847001.300180</v>
      </c>
      <c r="F955" s="66" t="s">
        <v>21</v>
      </c>
      <c r="G955" s="56">
        <v>847001</v>
      </c>
      <c r="H955" s="56" t="s">
        <v>863</v>
      </c>
      <c r="I955" s="56">
        <v>300180</v>
      </c>
      <c r="J955" s="56" t="s">
        <v>4158</v>
      </c>
      <c r="K955" s="56">
        <v>15</v>
      </c>
      <c r="L955" s="56">
        <v>1537</v>
      </c>
    </row>
    <row r="956" spans="1:13" x14ac:dyDescent="0.35">
      <c r="A956" s="56">
        <v>8471305</v>
      </c>
      <c r="B956" s="56" t="s">
        <v>4159</v>
      </c>
      <c r="C956" s="56">
        <v>420570</v>
      </c>
      <c r="D956" s="56" t="s">
        <v>25</v>
      </c>
      <c r="E956" s="56" t="str">
        <f t="shared" si="14"/>
        <v>847.8471305.1.420570.000000.847001.200179</v>
      </c>
      <c r="F956" s="66" t="s">
        <v>21</v>
      </c>
      <c r="G956" s="56">
        <v>847001</v>
      </c>
      <c r="H956" s="56" t="s">
        <v>23</v>
      </c>
      <c r="I956" s="56">
        <v>200179</v>
      </c>
      <c r="J956" s="56" t="s">
        <v>4160</v>
      </c>
      <c r="K956" s="56">
        <v>3</v>
      </c>
      <c r="L956" s="56">
        <v>200000</v>
      </c>
      <c r="M956" s="57">
        <v>600000</v>
      </c>
    </row>
    <row r="957" spans="1:13" x14ac:dyDescent="0.35">
      <c r="A957" s="56">
        <v>8471305</v>
      </c>
      <c r="B957" s="56" t="s">
        <v>4159</v>
      </c>
      <c r="C957" s="56">
        <v>420810</v>
      </c>
      <c r="D957" s="56" t="s">
        <v>454</v>
      </c>
      <c r="E957" s="56" t="str">
        <f t="shared" si="14"/>
        <v>847.8471305.1.420810.000000.847001.200179</v>
      </c>
      <c r="F957" s="66" t="s">
        <v>21</v>
      </c>
      <c r="G957" s="56">
        <v>847001</v>
      </c>
      <c r="H957" s="56" t="s">
        <v>23</v>
      </c>
      <c r="I957" s="56">
        <v>200179</v>
      </c>
      <c r="J957" s="56" t="s">
        <v>4166</v>
      </c>
      <c r="K957" s="56">
        <v>3</v>
      </c>
      <c r="L957" s="56">
        <v>10000</v>
      </c>
      <c r="M957" s="237">
        <v>263385</v>
      </c>
    </row>
    <row r="958" spans="1:13" x14ac:dyDescent="0.35">
      <c r="A958" s="56">
        <v>8471305</v>
      </c>
      <c r="B958" s="56" t="s">
        <v>4159</v>
      </c>
      <c r="C958" s="56">
        <v>492316</v>
      </c>
      <c r="D958" s="56" t="s">
        <v>138</v>
      </c>
      <c r="E958" s="56" t="str">
        <f t="shared" si="14"/>
        <v>847.8471305.1.492316.000000.847001.300180</v>
      </c>
      <c r="F958" s="66" t="s">
        <v>21</v>
      </c>
      <c r="G958" s="56">
        <v>847001</v>
      </c>
      <c r="H958" s="56" t="s">
        <v>863</v>
      </c>
      <c r="I958" s="56">
        <v>300180</v>
      </c>
      <c r="J958" s="56" t="s">
        <v>4170</v>
      </c>
      <c r="K958" s="56">
        <v>1</v>
      </c>
      <c r="L958" s="56">
        <v>2632641</v>
      </c>
      <c r="M958" s="57">
        <v>2632641</v>
      </c>
    </row>
    <row r="959" spans="1:13" x14ac:dyDescent="0.35">
      <c r="A959" s="56">
        <v>8471170</v>
      </c>
      <c r="B959" s="56" t="s">
        <v>514</v>
      </c>
      <c r="C959" s="56">
        <v>420810</v>
      </c>
      <c r="D959" s="56" t="s">
        <v>454</v>
      </c>
      <c r="E959" s="56" t="str">
        <f t="shared" si="14"/>
        <v>847.8471170.1.420810.000000.847001.200179</v>
      </c>
      <c r="F959" s="66" t="s">
        <v>21</v>
      </c>
      <c r="G959" s="56">
        <v>847001</v>
      </c>
      <c r="H959" s="56" t="s">
        <v>23</v>
      </c>
      <c r="I959" s="56">
        <v>200179</v>
      </c>
      <c r="M959" s="57">
        <v>0</v>
      </c>
    </row>
    <row r="960" spans="1:13" x14ac:dyDescent="0.35">
      <c r="A960" s="56">
        <v>8471170</v>
      </c>
      <c r="B960" s="56" t="s">
        <v>514</v>
      </c>
      <c r="C960" s="56">
        <v>420810</v>
      </c>
      <c r="D960" s="56" t="s">
        <v>454</v>
      </c>
      <c r="E960" s="56" t="str">
        <f t="shared" si="14"/>
        <v>847.8471170.1.420810.000000.847001.200179</v>
      </c>
      <c r="F960" s="66" t="s">
        <v>21</v>
      </c>
      <c r="G960" s="56">
        <v>847001</v>
      </c>
      <c r="H960" s="56" t="s">
        <v>23</v>
      </c>
      <c r="I960" s="56">
        <v>200179</v>
      </c>
      <c r="J960" s="56" t="s">
        <v>4174</v>
      </c>
      <c r="K960" s="56">
        <v>1</v>
      </c>
      <c r="L960" s="56">
        <v>1000000</v>
      </c>
      <c r="M960" s="57">
        <v>1000000</v>
      </c>
    </row>
    <row r="961" spans="1:13" x14ac:dyDescent="0.35">
      <c r="A961" s="56">
        <v>8471170</v>
      </c>
      <c r="B961" s="56" t="s">
        <v>514</v>
      </c>
      <c r="C961" s="56">
        <v>420810</v>
      </c>
      <c r="D961" s="56" t="s">
        <v>454</v>
      </c>
      <c r="E961" s="56" t="str">
        <f t="shared" si="14"/>
        <v>847.8471170.1.420810.000000.847001.200179</v>
      </c>
      <c r="F961" s="66" t="s">
        <v>21</v>
      </c>
      <c r="G961" s="56">
        <v>847001</v>
      </c>
      <c r="H961" s="56" t="s">
        <v>23</v>
      </c>
      <c r="I961" s="56">
        <v>200179</v>
      </c>
      <c r="J961" s="56" t="s">
        <v>4179</v>
      </c>
      <c r="K961" s="56">
        <v>21</v>
      </c>
      <c r="L961" s="56">
        <v>84000</v>
      </c>
      <c r="M961" s="57">
        <v>1764000</v>
      </c>
    </row>
    <row r="962" spans="1:13" x14ac:dyDescent="0.35">
      <c r="A962" s="56">
        <v>8471170</v>
      </c>
      <c r="B962" s="56" t="s">
        <v>514</v>
      </c>
      <c r="C962" s="56">
        <v>425900</v>
      </c>
      <c r="D962" s="56" t="s">
        <v>40</v>
      </c>
      <c r="E962" s="56" t="str">
        <f t="shared" ref="E962:E1025" si="15">CONCATENATE(847,".",A962,".",1,".",C962,".","000000",".",G962,".",I962)</f>
        <v>847.8471170.1.425900.000000.847001.200179</v>
      </c>
      <c r="F962" s="66" t="s">
        <v>21</v>
      </c>
      <c r="G962" s="56">
        <v>847001</v>
      </c>
      <c r="H962" s="56" t="s">
        <v>23</v>
      </c>
      <c r="I962" s="56">
        <v>200179</v>
      </c>
      <c r="J962" s="56" t="s">
        <v>4184</v>
      </c>
      <c r="K962" s="56">
        <v>2</v>
      </c>
      <c r="L962" s="56">
        <v>5000</v>
      </c>
      <c r="M962" s="57">
        <v>10000</v>
      </c>
    </row>
    <row r="963" spans="1:13" x14ac:dyDescent="0.35">
      <c r="A963" s="56">
        <v>8471170</v>
      </c>
      <c r="B963" s="56" t="s">
        <v>514</v>
      </c>
      <c r="C963" s="56">
        <v>426610</v>
      </c>
      <c r="D963" s="56" t="s">
        <v>43</v>
      </c>
      <c r="E963" s="56" t="str">
        <f t="shared" si="15"/>
        <v>847.8471170.1.426610.000000.847001.200179</v>
      </c>
      <c r="F963" s="66" t="s">
        <v>21</v>
      </c>
      <c r="G963" s="56">
        <v>847001</v>
      </c>
      <c r="H963" s="56" t="s">
        <v>23</v>
      </c>
      <c r="I963" s="56">
        <v>200179</v>
      </c>
      <c r="M963" s="57">
        <v>0</v>
      </c>
    </row>
    <row r="964" spans="1:13" x14ac:dyDescent="0.35">
      <c r="A964" s="56">
        <v>8471170</v>
      </c>
      <c r="B964" s="56" t="s">
        <v>514</v>
      </c>
      <c r="C964" s="56">
        <v>426610</v>
      </c>
      <c r="D964" s="56" t="s">
        <v>43</v>
      </c>
      <c r="E964" s="56" t="str">
        <f t="shared" si="15"/>
        <v>847.8471170.1.426610.000000.847001.200179</v>
      </c>
      <c r="F964" s="66" t="s">
        <v>21</v>
      </c>
      <c r="G964" s="56">
        <v>847001</v>
      </c>
      <c r="H964" s="56" t="s">
        <v>23</v>
      </c>
      <c r="I964" s="56">
        <v>200179</v>
      </c>
      <c r="J964" s="56" t="s">
        <v>4190</v>
      </c>
      <c r="K964" s="56">
        <v>1</v>
      </c>
      <c r="L964" s="56">
        <v>20000</v>
      </c>
      <c r="M964" s="57">
        <v>20000</v>
      </c>
    </row>
    <row r="965" spans="1:13" x14ac:dyDescent="0.35">
      <c r="A965" s="56">
        <v>8471170</v>
      </c>
      <c r="B965" s="56" t="s">
        <v>514</v>
      </c>
      <c r="C965" s="56">
        <v>426610</v>
      </c>
      <c r="D965" s="56" t="s">
        <v>43</v>
      </c>
      <c r="E965" s="56" t="str">
        <f t="shared" si="15"/>
        <v>847.8471170.1.426610.000000.847001.200179</v>
      </c>
      <c r="F965" s="66" t="s">
        <v>21</v>
      </c>
      <c r="G965" s="56">
        <v>847001</v>
      </c>
      <c r="H965" s="56" t="s">
        <v>23</v>
      </c>
      <c r="I965" s="56">
        <v>200179</v>
      </c>
      <c r="J965" s="56" t="s">
        <v>4195</v>
      </c>
      <c r="K965" s="56">
        <v>1</v>
      </c>
      <c r="L965" s="56">
        <v>23879.520000000004</v>
      </c>
      <c r="M965" s="57">
        <v>23879.520000000004</v>
      </c>
    </row>
    <row r="966" spans="1:13" x14ac:dyDescent="0.35">
      <c r="A966" s="56">
        <v>8471170</v>
      </c>
      <c r="B966" s="56" t="s">
        <v>514</v>
      </c>
      <c r="C966" s="56">
        <v>426610</v>
      </c>
      <c r="D966" s="56" t="s">
        <v>43</v>
      </c>
      <c r="E966" s="56" t="str">
        <f t="shared" si="15"/>
        <v>847.8471170.1.426610.000000.847001.200179</v>
      </c>
      <c r="F966" s="66" t="s">
        <v>21</v>
      </c>
      <c r="G966" s="56">
        <v>847001</v>
      </c>
      <c r="H966" s="56" t="s">
        <v>23</v>
      </c>
      <c r="I966" s="56">
        <v>200179</v>
      </c>
      <c r="J966" s="56" t="s">
        <v>4196</v>
      </c>
      <c r="K966" s="56">
        <v>1</v>
      </c>
      <c r="L966" s="56">
        <v>546000</v>
      </c>
      <c r="M966" s="57">
        <v>546000</v>
      </c>
    </row>
    <row r="967" spans="1:13" x14ac:dyDescent="0.35">
      <c r="A967" s="56">
        <v>8471170</v>
      </c>
      <c r="B967" s="56" t="s">
        <v>514</v>
      </c>
      <c r="C967" s="56">
        <v>426610</v>
      </c>
      <c r="D967" s="56" t="s">
        <v>43</v>
      </c>
      <c r="E967" s="56" t="str">
        <f t="shared" si="15"/>
        <v>847.8471170.1.426610.000000.847001.200179</v>
      </c>
      <c r="F967" s="66" t="s">
        <v>21</v>
      </c>
      <c r="G967" s="56">
        <v>847001</v>
      </c>
      <c r="H967" s="56" t="s">
        <v>23</v>
      </c>
      <c r="I967" s="56">
        <v>200179</v>
      </c>
      <c r="J967" s="56" t="s">
        <v>4198</v>
      </c>
      <c r="K967" s="56">
        <v>1</v>
      </c>
      <c r="L967" s="56">
        <v>69937.350000000006</v>
      </c>
      <c r="M967" s="57">
        <v>69937.350000000006</v>
      </c>
    </row>
    <row r="968" spans="1:13" x14ac:dyDescent="0.35">
      <c r="A968" s="56">
        <v>8471170</v>
      </c>
      <c r="B968" s="56" t="s">
        <v>514</v>
      </c>
      <c r="C968" s="56">
        <v>426610</v>
      </c>
      <c r="D968" s="56" t="s">
        <v>43</v>
      </c>
      <c r="E968" s="56" t="str">
        <f t="shared" si="15"/>
        <v>847.8471170.1.426610.000000.847001.200179</v>
      </c>
      <c r="F968" s="66" t="s">
        <v>21</v>
      </c>
      <c r="G968" s="56">
        <v>847001</v>
      </c>
      <c r="H968" s="56" t="s">
        <v>23</v>
      </c>
      <c r="I968" s="56">
        <v>200179</v>
      </c>
      <c r="J968" s="56" t="s">
        <v>4199</v>
      </c>
      <c r="K968" s="56">
        <v>1</v>
      </c>
      <c r="L968" s="56">
        <v>5980</v>
      </c>
      <c r="M968" s="57">
        <v>5980</v>
      </c>
    </row>
    <row r="969" spans="1:13" x14ac:dyDescent="0.35">
      <c r="A969" s="56">
        <v>8471170</v>
      </c>
      <c r="B969" s="56" t="s">
        <v>514</v>
      </c>
      <c r="C969" s="56">
        <v>426610</v>
      </c>
      <c r="D969" s="56" t="s">
        <v>43</v>
      </c>
      <c r="E969" s="56" t="str">
        <f t="shared" si="15"/>
        <v>847.8471170.1.426610.000000.847001.200179</v>
      </c>
      <c r="F969" s="66" t="s">
        <v>21</v>
      </c>
      <c r="G969" s="56">
        <v>847001</v>
      </c>
      <c r="H969" s="56" t="s">
        <v>23</v>
      </c>
      <c r="I969" s="56">
        <v>200179</v>
      </c>
      <c r="J969" s="56" t="s">
        <v>3261</v>
      </c>
      <c r="K969" s="56">
        <v>1</v>
      </c>
      <c r="L969" s="56">
        <v>61441.464</v>
      </c>
      <c r="M969" s="57">
        <v>61441.464</v>
      </c>
    </row>
    <row r="970" spans="1:13" x14ac:dyDescent="0.35">
      <c r="A970" s="56">
        <v>8471170</v>
      </c>
      <c r="B970" s="56" t="s">
        <v>514</v>
      </c>
      <c r="C970" s="56">
        <v>426610</v>
      </c>
      <c r="D970" s="56" t="s">
        <v>43</v>
      </c>
      <c r="E970" s="56" t="str">
        <f t="shared" si="15"/>
        <v>847.8471170.1.426610.000000.847001.200179</v>
      </c>
      <c r="F970" s="66" t="s">
        <v>21</v>
      </c>
      <c r="G970" s="56">
        <v>847001</v>
      </c>
      <c r="H970" s="56" t="s">
        <v>23</v>
      </c>
      <c r="I970" s="56">
        <v>200179</v>
      </c>
      <c r="J970" s="56" t="s">
        <v>4200</v>
      </c>
      <c r="K970" s="56">
        <v>1</v>
      </c>
      <c r="L970" s="56">
        <v>12075</v>
      </c>
      <c r="M970" s="57">
        <v>12075</v>
      </c>
    </row>
    <row r="971" spans="1:13" x14ac:dyDescent="0.35">
      <c r="A971" s="56">
        <v>8471170</v>
      </c>
      <c r="B971" s="56" t="s">
        <v>514</v>
      </c>
      <c r="C971" s="56">
        <v>426610</v>
      </c>
      <c r="D971" s="56" t="s">
        <v>43</v>
      </c>
      <c r="E971" s="56" t="str">
        <f t="shared" si="15"/>
        <v>847.8471170.1.426610.000000.847001.200179</v>
      </c>
      <c r="F971" s="66" t="s">
        <v>21</v>
      </c>
      <c r="G971" s="56">
        <v>847001</v>
      </c>
      <c r="H971" s="56" t="s">
        <v>23</v>
      </c>
      <c r="I971" s="56">
        <v>200179</v>
      </c>
      <c r="J971" s="56" t="s">
        <v>4201</v>
      </c>
      <c r="K971" s="56">
        <v>1</v>
      </c>
      <c r="L971" s="56">
        <v>14137.200000000003</v>
      </c>
      <c r="M971" s="57">
        <v>14137.200000000003</v>
      </c>
    </row>
    <row r="972" spans="1:13" x14ac:dyDescent="0.35">
      <c r="A972" s="56">
        <v>8471170</v>
      </c>
      <c r="B972" s="56" t="s">
        <v>514</v>
      </c>
      <c r="C972" s="56">
        <v>426610</v>
      </c>
      <c r="D972" s="56" t="s">
        <v>43</v>
      </c>
      <c r="E972" s="56" t="str">
        <f t="shared" si="15"/>
        <v>847.8471170.1.426610.000000.847001.200179</v>
      </c>
      <c r="F972" s="66" t="s">
        <v>21</v>
      </c>
      <c r="G972" s="56">
        <v>847001</v>
      </c>
      <c r="H972" s="56" t="s">
        <v>23</v>
      </c>
      <c r="I972" s="56">
        <v>200179</v>
      </c>
      <c r="J972" s="56" t="s">
        <v>4202</v>
      </c>
      <c r="K972" s="56">
        <v>1</v>
      </c>
      <c r="L972" s="56">
        <v>2217.6</v>
      </c>
      <c r="M972" s="57">
        <v>2217.6</v>
      </c>
    </row>
    <row r="973" spans="1:13" x14ac:dyDescent="0.35">
      <c r="A973" s="56">
        <v>8471170</v>
      </c>
      <c r="B973" s="56" t="s">
        <v>514</v>
      </c>
      <c r="C973" s="56">
        <v>426610</v>
      </c>
      <c r="D973" s="56" t="s">
        <v>43</v>
      </c>
      <c r="E973" s="56" t="str">
        <f t="shared" si="15"/>
        <v>847.8471170.1.426610.000000.847001.200179</v>
      </c>
      <c r="F973" s="66" t="s">
        <v>21</v>
      </c>
      <c r="G973" s="56">
        <v>847001</v>
      </c>
      <c r="H973" s="56" t="s">
        <v>23</v>
      </c>
      <c r="I973" s="56">
        <v>200179</v>
      </c>
      <c r="J973" s="56" t="s">
        <v>4203</v>
      </c>
      <c r="K973" s="56">
        <v>1</v>
      </c>
      <c r="L973" s="56">
        <v>31859.100000000002</v>
      </c>
      <c r="M973" s="57">
        <v>31859.100000000002</v>
      </c>
    </row>
    <row r="974" spans="1:13" x14ac:dyDescent="0.35">
      <c r="A974" s="56">
        <v>8471170</v>
      </c>
      <c r="B974" s="56" t="s">
        <v>514</v>
      </c>
      <c r="C974" s="56">
        <v>426610</v>
      </c>
      <c r="D974" s="56" t="s">
        <v>43</v>
      </c>
      <c r="E974" s="56" t="str">
        <f t="shared" si="15"/>
        <v>847.8471170.1.426610.000000.847001.200179</v>
      </c>
      <c r="F974" s="66" t="s">
        <v>21</v>
      </c>
      <c r="G974" s="56">
        <v>847001</v>
      </c>
      <c r="H974" s="56" t="s">
        <v>23</v>
      </c>
      <c r="I974" s="56">
        <v>200179</v>
      </c>
      <c r="J974" s="56" t="s">
        <v>4204</v>
      </c>
      <c r="K974" s="56">
        <v>1</v>
      </c>
      <c r="L974" s="56">
        <v>41719.608</v>
      </c>
      <c r="M974" s="57">
        <v>41719.608</v>
      </c>
    </row>
    <row r="975" spans="1:13" x14ac:dyDescent="0.35">
      <c r="A975" s="56">
        <v>8471170</v>
      </c>
      <c r="B975" s="56" t="s">
        <v>514</v>
      </c>
      <c r="C975" s="56">
        <v>426610</v>
      </c>
      <c r="D975" s="56" t="s">
        <v>43</v>
      </c>
      <c r="E975" s="56" t="str">
        <f t="shared" si="15"/>
        <v>847.8471170.1.426610.000000.847001.200179</v>
      </c>
      <c r="F975" s="66" t="s">
        <v>21</v>
      </c>
      <c r="G975" s="56">
        <v>847001</v>
      </c>
      <c r="H975" s="56" t="s">
        <v>23</v>
      </c>
      <c r="I975" s="56">
        <v>200179</v>
      </c>
      <c r="J975" s="56" t="s">
        <v>4205</v>
      </c>
      <c r="K975" s="56">
        <v>1</v>
      </c>
      <c r="L975" s="56">
        <v>220300</v>
      </c>
      <c r="M975" s="57">
        <v>220300</v>
      </c>
    </row>
    <row r="976" spans="1:13" x14ac:dyDescent="0.35">
      <c r="A976" s="56">
        <v>8471170</v>
      </c>
      <c r="B976" s="56" t="s">
        <v>514</v>
      </c>
      <c r="C976" s="56">
        <v>426610</v>
      </c>
      <c r="D976" s="56" t="s">
        <v>43</v>
      </c>
      <c r="E976" s="56" t="str">
        <f t="shared" si="15"/>
        <v>847.8471170.1.426610.000000.847001.200179</v>
      </c>
      <c r="F976" s="66" t="s">
        <v>21</v>
      </c>
      <c r="G976" s="56">
        <v>847001</v>
      </c>
      <c r="H976" s="56" t="s">
        <v>23</v>
      </c>
      <c r="I976" s="56">
        <v>200179</v>
      </c>
      <c r="J976" s="56" t="s">
        <v>4206</v>
      </c>
      <c r="K976" s="56">
        <v>1</v>
      </c>
      <c r="L976" s="56">
        <v>4800</v>
      </c>
      <c r="M976" s="57">
        <v>4800</v>
      </c>
    </row>
    <row r="977" spans="1:13" x14ac:dyDescent="0.35">
      <c r="A977" s="56">
        <v>8471170</v>
      </c>
      <c r="B977" s="56" t="s">
        <v>514</v>
      </c>
      <c r="C977" s="56">
        <v>426610</v>
      </c>
      <c r="D977" s="56" t="s">
        <v>43</v>
      </c>
      <c r="E977" s="56" t="str">
        <f t="shared" si="15"/>
        <v>847.8471170.1.426610.000000.847001.200179</v>
      </c>
      <c r="F977" s="66" t="s">
        <v>21</v>
      </c>
      <c r="G977" s="56">
        <v>847001</v>
      </c>
      <c r="H977" s="56" t="s">
        <v>23</v>
      </c>
      <c r="I977" s="56">
        <v>200179</v>
      </c>
      <c r="J977" s="56" t="s">
        <v>4207</v>
      </c>
      <c r="K977" s="56">
        <v>1</v>
      </c>
      <c r="L977" s="56">
        <v>12357.072000000002</v>
      </c>
      <c r="M977" s="57">
        <v>12357.072000000002</v>
      </c>
    </row>
    <row r="978" spans="1:13" x14ac:dyDescent="0.35">
      <c r="A978" s="56">
        <v>8471170</v>
      </c>
      <c r="B978" s="56" t="s">
        <v>514</v>
      </c>
      <c r="C978" s="56">
        <v>426610</v>
      </c>
      <c r="D978" s="56" t="s">
        <v>43</v>
      </c>
      <c r="E978" s="56" t="str">
        <f t="shared" si="15"/>
        <v>847.8471170.1.426610.000000.847001.200179</v>
      </c>
      <c r="F978" s="66" t="s">
        <v>21</v>
      </c>
      <c r="G978" s="56">
        <v>847001</v>
      </c>
      <c r="H978" s="56" t="s">
        <v>23</v>
      </c>
      <c r="I978" s="56">
        <v>200179</v>
      </c>
      <c r="J978" s="56" t="s">
        <v>4208</v>
      </c>
      <c r="K978" s="56">
        <v>1</v>
      </c>
      <c r="L978" s="56">
        <v>22797.600000000002</v>
      </c>
      <c r="M978" s="57">
        <v>22797.600000000002</v>
      </c>
    </row>
    <row r="979" spans="1:13" x14ac:dyDescent="0.35">
      <c r="A979" s="56">
        <v>8471170</v>
      </c>
      <c r="B979" s="56" t="s">
        <v>514</v>
      </c>
      <c r="C979" s="56">
        <v>426610</v>
      </c>
      <c r="D979" s="56" t="s">
        <v>43</v>
      </c>
      <c r="E979" s="56" t="str">
        <f t="shared" si="15"/>
        <v>847.8471170.1.426610.000000.847001.200179</v>
      </c>
      <c r="F979" s="66" t="s">
        <v>21</v>
      </c>
      <c r="G979" s="56">
        <v>847001</v>
      </c>
      <c r="H979" s="56" t="s">
        <v>23</v>
      </c>
      <c r="I979" s="56">
        <v>200179</v>
      </c>
      <c r="J979" s="56" t="s">
        <v>4209</v>
      </c>
      <c r="K979" s="56">
        <v>1</v>
      </c>
      <c r="L979" s="56">
        <v>12446.7</v>
      </c>
      <c r="M979" s="57">
        <v>12446.7</v>
      </c>
    </row>
    <row r="980" spans="1:13" x14ac:dyDescent="0.35">
      <c r="A980" s="56">
        <v>8471170</v>
      </c>
      <c r="B980" s="56" t="s">
        <v>514</v>
      </c>
      <c r="C980" s="56">
        <v>426610</v>
      </c>
      <c r="D980" s="56" t="s">
        <v>43</v>
      </c>
      <c r="E980" s="56" t="str">
        <f t="shared" si="15"/>
        <v>847.8471170.1.426610.000000.847001.200179</v>
      </c>
      <c r="F980" s="66" t="s">
        <v>21</v>
      </c>
      <c r="G980" s="56">
        <v>847001</v>
      </c>
      <c r="H980" s="56" t="s">
        <v>23</v>
      </c>
      <c r="I980" s="56">
        <v>200179</v>
      </c>
      <c r="J980" s="56" t="s">
        <v>4210</v>
      </c>
      <c r="K980" s="56">
        <v>1</v>
      </c>
      <c r="L980" s="56">
        <v>14783.664000000001</v>
      </c>
      <c r="M980" s="57">
        <v>14783.664000000001</v>
      </c>
    </row>
    <row r="981" spans="1:13" x14ac:dyDescent="0.35">
      <c r="A981" s="56">
        <v>8471170</v>
      </c>
      <c r="B981" s="56" t="s">
        <v>514</v>
      </c>
      <c r="C981" s="56">
        <v>426610</v>
      </c>
      <c r="D981" s="56" t="s">
        <v>43</v>
      </c>
      <c r="E981" s="56" t="str">
        <f t="shared" si="15"/>
        <v>847.8471170.1.426610.000000.847001.200179</v>
      </c>
      <c r="F981" s="66" t="s">
        <v>21</v>
      </c>
      <c r="G981" s="56">
        <v>847001</v>
      </c>
      <c r="H981" s="56" t="s">
        <v>23</v>
      </c>
      <c r="I981" s="56">
        <v>200179</v>
      </c>
      <c r="J981" s="56" t="s">
        <v>4211</v>
      </c>
      <c r="K981" s="56">
        <v>1</v>
      </c>
      <c r="L981" s="56">
        <v>64335.600000000006</v>
      </c>
      <c r="M981" s="57">
        <v>64335.600000000006</v>
      </c>
    </row>
    <row r="982" spans="1:13" x14ac:dyDescent="0.35">
      <c r="A982" s="56">
        <v>8471170</v>
      </c>
      <c r="B982" s="56" t="s">
        <v>514</v>
      </c>
      <c r="C982" s="56">
        <v>426610</v>
      </c>
      <c r="D982" s="56" t="s">
        <v>43</v>
      </c>
      <c r="E982" s="56" t="str">
        <f t="shared" si="15"/>
        <v>847.8471170.1.426610.000000.847001.200179</v>
      </c>
      <c r="F982" s="66" t="s">
        <v>21</v>
      </c>
      <c r="G982" s="56">
        <v>847001</v>
      </c>
      <c r="H982" s="56" t="s">
        <v>23</v>
      </c>
      <c r="I982" s="56">
        <v>200179</v>
      </c>
      <c r="J982" s="56" t="s">
        <v>4212</v>
      </c>
      <c r="K982" s="56">
        <v>1</v>
      </c>
      <c r="L982" s="56">
        <v>63466.200000000004</v>
      </c>
      <c r="M982" s="57">
        <v>63466.200000000004</v>
      </c>
    </row>
    <row r="983" spans="1:13" x14ac:dyDescent="0.35">
      <c r="A983" s="56">
        <v>8471170</v>
      </c>
      <c r="B983" s="56" t="s">
        <v>514</v>
      </c>
      <c r="C983" s="56">
        <v>426610</v>
      </c>
      <c r="D983" s="56" t="s">
        <v>43</v>
      </c>
      <c r="E983" s="56" t="str">
        <f t="shared" si="15"/>
        <v>847.8471170.1.426610.000000.847001.200179</v>
      </c>
      <c r="F983" s="66" t="s">
        <v>21</v>
      </c>
      <c r="G983" s="56">
        <v>847001</v>
      </c>
      <c r="H983" s="56" t="s">
        <v>23</v>
      </c>
      <c r="I983" s="56">
        <v>200179</v>
      </c>
      <c r="J983" s="56" t="s">
        <v>4213</v>
      </c>
      <c r="K983" s="56">
        <v>1</v>
      </c>
      <c r="L983" s="56">
        <v>1285.2</v>
      </c>
      <c r="M983" s="57">
        <v>1285.2</v>
      </c>
    </row>
    <row r="984" spans="1:13" x14ac:dyDescent="0.35">
      <c r="A984" s="56">
        <v>8471170</v>
      </c>
      <c r="B984" s="56" t="s">
        <v>514</v>
      </c>
      <c r="C984" s="56">
        <v>426610</v>
      </c>
      <c r="D984" s="56" t="s">
        <v>43</v>
      </c>
      <c r="E984" s="56" t="str">
        <f t="shared" si="15"/>
        <v>847.8471170.1.426610.000000.847001.200179</v>
      </c>
      <c r="F984" s="66" t="s">
        <v>21</v>
      </c>
      <c r="G984" s="56">
        <v>847001</v>
      </c>
      <c r="H984" s="56" t="s">
        <v>23</v>
      </c>
      <c r="I984" s="56">
        <v>200179</v>
      </c>
      <c r="J984" s="56" t="s">
        <v>4214</v>
      </c>
      <c r="K984" s="56">
        <v>1</v>
      </c>
      <c r="L984" s="56">
        <v>345330.5625</v>
      </c>
      <c r="M984" s="57">
        <v>345330.5625</v>
      </c>
    </row>
    <row r="985" spans="1:13" x14ac:dyDescent="0.35">
      <c r="A985" s="56">
        <v>8471170</v>
      </c>
      <c r="B985" s="56" t="s">
        <v>514</v>
      </c>
      <c r="C985" s="56">
        <v>426610</v>
      </c>
      <c r="D985" s="56" t="s">
        <v>43</v>
      </c>
      <c r="E985" s="56" t="str">
        <f t="shared" si="15"/>
        <v>847.8471170.1.426610.000000.847001.200179</v>
      </c>
      <c r="F985" s="66" t="s">
        <v>21</v>
      </c>
      <c r="G985" s="56">
        <v>847001</v>
      </c>
      <c r="H985" s="56" t="s">
        <v>23</v>
      </c>
      <c r="I985" s="56">
        <v>200179</v>
      </c>
      <c r="J985" s="56" t="s">
        <v>4215</v>
      </c>
      <c r="K985" s="56">
        <v>1</v>
      </c>
      <c r="L985" s="56">
        <v>3864</v>
      </c>
      <c r="M985" s="57">
        <v>3864</v>
      </c>
    </row>
    <row r="986" spans="1:13" x14ac:dyDescent="0.35">
      <c r="A986" s="56">
        <v>8471170</v>
      </c>
      <c r="B986" s="56" t="s">
        <v>514</v>
      </c>
      <c r="C986" s="56">
        <v>426610</v>
      </c>
      <c r="D986" s="56" t="s">
        <v>43</v>
      </c>
      <c r="E986" s="56" t="str">
        <f t="shared" si="15"/>
        <v>847.8471170.1.426610.000000.847001.200179</v>
      </c>
      <c r="F986" s="66" t="s">
        <v>21</v>
      </c>
      <c r="G986" s="56">
        <v>847001</v>
      </c>
      <c r="H986" s="56" t="s">
        <v>23</v>
      </c>
      <c r="I986" s="56">
        <v>200179</v>
      </c>
      <c r="J986" s="56" t="s">
        <v>4216</v>
      </c>
      <c r="K986" s="56">
        <v>1</v>
      </c>
      <c r="L986" s="56">
        <v>3864</v>
      </c>
      <c r="M986" s="57">
        <v>3864</v>
      </c>
    </row>
    <row r="987" spans="1:13" x14ac:dyDescent="0.35">
      <c r="A987" s="56">
        <v>8471170</v>
      </c>
      <c r="B987" s="56" t="s">
        <v>514</v>
      </c>
      <c r="C987" s="56">
        <v>426610</v>
      </c>
      <c r="D987" s="56" t="s">
        <v>43</v>
      </c>
      <c r="E987" s="56" t="str">
        <f t="shared" si="15"/>
        <v>847.8471170.1.426610.000000.847001.200179</v>
      </c>
      <c r="F987" s="66" t="s">
        <v>21</v>
      </c>
      <c r="G987" s="56">
        <v>847001</v>
      </c>
      <c r="H987" s="56" t="s">
        <v>23</v>
      </c>
      <c r="I987" s="56">
        <v>200179</v>
      </c>
      <c r="J987" s="56" t="s">
        <v>4217</v>
      </c>
      <c r="K987" s="56">
        <v>1</v>
      </c>
      <c r="L987" s="56">
        <v>2082.6959999999999</v>
      </c>
      <c r="M987" s="57">
        <v>2082.6959999999999</v>
      </c>
    </row>
    <row r="988" spans="1:13" x14ac:dyDescent="0.35">
      <c r="A988" s="56">
        <v>8471170</v>
      </c>
      <c r="B988" s="56" t="s">
        <v>514</v>
      </c>
      <c r="C988" s="56">
        <v>426610</v>
      </c>
      <c r="D988" s="56" t="s">
        <v>43</v>
      </c>
      <c r="E988" s="56" t="str">
        <f t="shared" si="15"/>
        <v>847.8471170.1.426610.000000.847001.200179</v>
      </c>
      <c r="F988" s="66" t="s">
        <v>21</v>
      </c>
      <c r="G988" s="56">
        <v>847001</v>
      </c>
      <c r="H988" s="56" t="s">
        <v>23</v>
      </c>
      <c r="I988" s="56">
        <v>200179</v>
      </c>
      <c r="J988" s="56" t="s">
        <v>4218</v>
      </c>
      <c r="K988" s="56">
        <v>1</v>
      </c>
      <c r="L988" s="56">
        <v>37092.51</v>
      </c>
      <c r="M988" s="57">
        <v>37092.51</v>
      </c>
    </row>
    <row r="989" spans="1:13" x14ac:dyDescent="0.35">
      <c r="A989" s="56">
        <v>8471170</v>
      </c>
      <c r="B989" s="56" t="s">
        <v>514</v>
      </c>
      <c r="C989" s="56">
        <v>426610</v>
      </c>
      <c r="D989" s="56" t="s">
        <v>43</v>
      </c>
      <c r="E989" s="56" t="str">
        <f t="shared" si="15"/>
        <v>847.8471170.1.426610.000000.847001.200179</v>
      </c>
      <c r="F989" s="66" t="s">
        <v>21</v>
      </c>
      <c r="G989" s="56">
        <v>847001</v>
      </c>
      <c r="H989" s="56" t="s">
        <v>23</v>
      </c>
      <c r="I989" s="56">
        <v>200179</v>
      </c>
      <c r="J989" s="56" t="s">
        <v>4219</v>
      </c>
      <c r="K989" s="56">
        <v>1</v>
      </c>
      <c r="L989" s="56">
        <v>149556.12</v>
      </c>
      <c r="M989" s="57">
        <v>149556.12</v>
      </c>
    </row>
    <row r="990" spans="1:13" x14ac:dyDescent="0.35">
      <c r="A990" s="56">
        <v>8471170</v>
      </c>
      <c r="B990" s="56" t="s">
        <v>514</v>
      </c>
      <c r="C990" s="56">
        <v>426610</v>
      </c>
      <c r="D990" s="56" t="s">
        <v>43</v>
      </c>
      <c r="E990" s="56" t="str">
        <f t="shared" si="15"/>
        <v>847.8471170.1.426610.000000.847001.200179</v>
      </c>
      <c r="F990" s="66" t="s">
        <v>21</v>
      </c>
      <c r="G990" s="56">
        <v>847001</v>
      </c>
      <c r="H990" s="56" t="s">
        <v>23</v>
      </c>
      <c r="I990" s="56">
        <v>200179</v>
      </c>
      <c r="J990" s="56" t="s">
        <v>4220</v>
      </c>
      <c r="K990" s="56">
        <v>1</v>
      </c>
      <c r="L990" s="56">
        <v>278586</v>
      </c>
      <c r="M990" s="57">
        <v>278586</v>
      </c>
    </row>
    <row r="991" spans="1:13" x14ac:dyDescent="0.35">
      <c r="A991" s="56">
        <v>8471170</v>
      </c>
      <c r="B991" s="56" t="s">
        <v>514</v>
      </c>
      <c r="C991" s="56">
        <v>426610</v>
      </c>
      <c r="D991" s="56" t="s">
        <v>43</v>
      </c>
      <c r="E991" s="56" t="str">
        <f t="shared" si="15"/>
        <v>847.8471170.1.426610.000000.847001.200179</v>
      </c>
      <c r="F991" s="66" t="s">
        <v>21</v>
      </c>
      <c r="G991" s="56">
        <v>847001</v>
      </c>
      <c r="H991" s="56" t="s">
        <v>23</v>
      </c>
      <c r="I991" s="56">
        <v>200179</v>
      </c>
      <c r="J991" s="56" t="s">
        <v>4221</v>
      </c>
      <c r="K991" s="56">
        <v>1</v>
      </c>
      <c r="L991" s="56">
        <v>64890.000000000007</v>
      </c>
      <c r="M991" s="57">
        <v>64890.000000000007</v>
      </c>
    </row>
    <row r="992" spans="1:13" x14ac:dyDescent="0.35">
      <c r="A992" s="56">
        <v>8471170</v>
      </c>
      <c r="B992" s="56" t="s">
        <v>514</v>
      </c>
      <c r="C992" s="56">
        <v>426610</v>
      </c>
      <c r="D992" s="56" t="s">
        <v>43</v>
      </c>
      <c r="E992" s="56" t="str">
        <f t="shared" si="15"/>
        <v>847.8471170.1.426610.000000.847001.200179</v>
      </c>
      <c r="F992" s="66" t="s">
        <v>21</v>
      </c>
      <c r="G992" s="56">
        <v>847001</v>
      </c>
      <c r="H992" s="56" t="s">
        <v>23</v>
      </c>
      <c r="I992" s="56">
        <v>200179</v>
      </c>
      <c r="J992" s="56" t="s">
        <v>4222</v>
      </c>
      <c r="K992" s="56">
        <v>1</v>
      </c>
      <c r="L992" s="56">
        <v>442234.80000000005</v>
      </c>
      <c r="M992" s="57">
        <v>442234.80000000005</v>
      </c>
    </row>
    <row r="993" spans="1:13" x14ac:dyDescent="0.35">
      <c r="A993" s="56">
        <v>8471170</v>
      </c>
      <c r="B993" s="56" t="s">
        <v>514</v>
      </c>
      <c r="C993" s="56">
        <v>426610</v>
      </c>
      <c r="D993" s="56" t="s">
        <v>43</v>
      </c>
      <c r="E993" s="56" t="str">
        <f t="shared" si="15"/>
        <v>847.8471170.1.426610.000000.847001.200179</v>
      </c>
      <c r="F993" s="66" t="s">
        <v>21</v>
      </c>
      <c r="G993" s="56">
        <v>847001</v>
      </c>
      <c r="H993" s="56" t="s">
        <v>23</v>
      </c>
      <c r="I993" s="56">
        <v>200179</v>
      </c>
      <c r="J993" s="56" t="s">
        <v>4223</v>
      </c>
      <c r="K993" s="56">
        <v>1</v>
      </c>
      <c r="L993" s="56">
        <v>70557.375</v>
      </c>
      <c r="M993" s="57">
        <v>70557.375</v>
      </c>
    </row>
    <row r="994" spans="1:13" x14ac:dyDescent="0.35">
      <c r="A994" s="56">
        <v>8471170</v>
      </c>
      <c r="B994" s="56" t="s">
        <v>514</v>
      </c>
      <c r="C994" s="56">
        <v>426610</v>
      </c>
      <c r="D994" s="56" t="s">
        <v>43</v>
      </c>
      <c r="E994" s="56" t="str">
        <f t="shared" si="15"/>
        <v>847.8471170.1.426610.000000.847001.200179</v>
      </c>
      <c r="F994" s="66" t="s">
        <v>21</v>
      </c>
      <c r="G994" s="56">
        <v>847001</v>
      </c>
      <c r="H994" s="56" t="s">
        <v>23</v>
      </c>
      <c r="I994" s="56">
        <v>200179</v>
      </c>
      <c r="J994" s="56" t="s">
        <v>4224</v>
      </c>
      <c r="K994" s="56">
        <v>1</v>
      </c>
      <c r="L994" s="56">
        <v>15456</v>
      </c>
      <c r="M994" s="57">
        <v>15456</v>
      </c>
    </row>
    <row r="995" spans="1:13" x14ac:dyDescent="0.35">
      <c r="A995" s="56">
        <v>8471170</v>
      </c>
      <c r="B995" s="56" t="s">
        <v>514</v>
      </c>
      <c r="C995" s="56">
        <v>426610</v>
      </c>
      <c r="D995" s="56" t="s">
        <v>43</v>
      </c>
      <c r="E995" s="56" t="str">
        <f t="shared" si="15"/>
        <v>847.8471170.1.426610.000000.847001.200179</v>
      </c>
      <c r="F995" s="66" t="s">
        <v>21</v>
      </c>
      <c r="G995" s="56">
        <v>847001</v>
      </c>
      <c r="H995" s="56" t="s">
        <v>23</v>
      </c>
      <c r="I995" s="56">
        <v>200179</v>
      </c>
      <c r="J995" s="56" t="s">
        <v>4224</v>
      </c>
      <c r="K995" s="56">
        <v>1</v>
      </c>
      <c r="L995" s="56">
        <v>16184.7</v>
      </c>
      <c r="M995" s="57">
        <v>16184.7</v>
      </c>
    </row>
    <row r="996" spans="1:13" x14ac:dyDescent="0.35">
      <c r="A996" s="56">
        <v>8471170</v>
      </c>
      <c r="B996" s="56" t="s">
        <v>514</v>
      </c>
      <c r="C996" s="56">
        <v>426610</v>
      </c>
      <c r="D996" s="56" t="s">
        <v>43</v>
      </c>
      <c r="E996" s="56" t="str">
        <f t="shared" si="15"/>
        <v>847.8471170.1.426610.000000.847001.200179</v>
      </c>
      <c r="F996" s="66" t="s">
        <v>21</v>
      </c>
      <c r="G996" s="56">
        <v>847001</v>
      </c>
      <c r="H996" s="56" t="s">
        <v>23</v>
      </c>
      <c r="I996" s="56">
        <v>200179</v>
      </c>
      <c r="J996" s="56" t="s">
        <v>4225</v>
      </c>
      <c r="K996" s="56">
        <v>1</v>
      </c>
      <c r="L996" s="56">
        <v>4014.6960000000004</v>
      </c>
      <c r="M996" s="57">
        <v>4014.6960000000004</v>
      </c>
    </row>
    <row r="997" spans="1:13" x14ac:dyDescent="0.35">
      <c r="A997" s="56">
        <v>8471170</v>
      </c>
      <c r="B997" s="56" t="s">
        <v>514</v>
      </c>
      <c r="C997" s="56">
        <v>426610</v>
      </c>
      <c r="D997" s="56" t="s">
        <v>43</v>
      </c>
      <c r="E997" s="56" t="str">
        <f t="shared" si="15"/>
        <v>847.8471170.1.426610.000000.847001.200179</v>
      </c>
      <c r="F997" s="66" t="s">
        <v>21</v>
      </c>
      <c r="G997" s="56">
        <v>847001</v>
      </c>
      <c r="H997" s="56" t="s">
        <v>23</v>
      </c>
      <c r="I997" s="56">
        <v>200179</v>
      </c>
      <c r="J997" s="56" t="s">
        <v>4226</v>
      </c>
      <c r="K997" s="56">
        <v>1</v>
      </c>
      <c r="L997" s="56">
        <v>16147.215</v>
      </c>
      <c r="M997" s="57">
        <v>16147.215</v>
      </c>
    </row>
    <row r="998" spans="1:13" x14ac:dyDescent="0.35">
      <c r="A998" s="56">
        <v>8471170</v>
      </c>
      <c r="B998" s="56" t="s">
        <v>514</v>
      </c>
      <c r="C998" s="56">
        <v>426610</v>
      </c>
      <c r="D998" s="56" t="s">
        <v>43</v>
      </c>
      <c r="E998" s="56" t="str">
        <f t="shared" si="15"/>
        <v>847.8471170.1.426610.000000.847001.200179</v>
      </c>
      <c r="F998" s="66" t="s">
        <v>21</v>
      </c>
      <c r="G998" s="56">
        <v>847001</v>
      </c>
      <c r="H998" s="56" t="s">
        <v>23</v>
      </c>
      <c r="I998" s="56">
        <v>200179</v>
      </c>
      <c r="J998" s="56" t="s">
        <v>4227</v>
      </c>
      <c r="K998" s="56">
        <v>1</v>
      </c>
      <c r="L998" s="56">
        <v>11049.423000000001</v>
      </c>
      <c r="M998" s="57">
        <v>11049.423000000001</v>
      </c>
    </row>
    <row r="999" spans="1:13" x14ac:dyDescent="0.35">
      <c r="A999" s="56">
        <v>8471170</v>
      </c>
      <c r="B999" s="56" t="s">
        <v>514</v>
      </c>
      <c r="C999" s="56">
        <v>426610</v>
      </c>
      <c r="D999" s="56" t="s">
        <v>43</v>
      </c>
      <c r="E999" s="56" t="str">
        <f t="shared" si="15"/>
        <v>847.8471170.1.426610.000000.847001.200179</v>
      </c>
      <c r="F999" s="66" t="s">
        <v>21</v>
      </c>
      <c r="G999" s="56">
        <v>847001</v>
      </c>
      <c r="H999" s="56" t="s">
        <v>23</v>
      </c>
      <c r="I999" s="56">
        <v>200179</v>
      </c>
      <c r="J999" s="56" t="s">
        <v>4228</v>
      </c>
      <c r="K999" s="56">
        <v>1</v>
      </c>
      <c r="L999" s="56">
        <v>20826.960000000003</v>
      </c>
      <c r="M999" s="57">
        <v>20826.960000000003</v>
      </c>
    </row>
    <row r="1000" spans="1:13" x14ac:dyDescent="0.35">
      <c r="A1000" s="56">
        <v>8471170</v>
      </c>
      <c r="B1000" s="56" t="s">
        <v>514</v>
      </c>
      <c r="C1000" s="56">
        <v>426610</v>
      </c>
      <c r="D1000" s="56" t="s">
        <v>43</v>
      </c>
      <c r="E1000" s="56" t="str">
        <f t="shared" si="15"/>
        <v>847.8471170.1.426610.000000.847001.200179</v>
      </c>
      <c r="F1000" s="66" t="s">
        <v>21</v>
      </c>
      <c r="G1000" s="56">
        <v>847001</v>
      </c>
      <c r="H1000" s="56" t="s">
        <v>23</v>
      </c>
      <c r="I1000" s="56">
        <v>200179</v>
      </c>
      <c r="J1000" s="56" t="s">
        <v>4229</v>
      </c>
      <c r="K1000" s="56">
        <v>1</v>
      </c>
      <c r="L1000" s="56">
        <v>16665.045600000001</v>
      </c>
      <c r="M1000" s="57">
        <v>16665.045600000001</v>
      </c>
    </row>
    <row r="1001" spans="1:13" x14ac:dyDescent="0.35">
      <c r="A1001" s="56">
        <v>8471170</v>
      </c>
      <c r="B1001" s="56" t="s">
        <v>514</v>
      </c>
      <c r="C1001" s="56">
        <v>426610</v>
      </c>
      <c r="D1001" s="56" t="s">
        <v>43</v>
      </c>
      <c r="E1001" s="56" t="str">
        <f t="shared" si="15"/>
        <v>847.8471170.1.426610.000000.847001.200179</v>
      </c>
      <c r="F1001" s="66" t="s">
        <v>21</v>
      </c>
      <c r="G1001" s="56">
        <v>847001</v>
      </c>
      <c r="H1001" s="56" t="s">
        <v>23</v>
      </c>
      <c r="I1001" s="56">
        <v>200179</v>
      </c>
      <c r="J1001" s="56" t="s">
        <v>4230</v>
      </c>
      <c r="K1001" s="56">
        <v>1</v>
      </c>
      <c r="L1001" s="56">
        <v>475650</v>
      </c>
      <c r="M1001" s="57">
        <v>475650</v>
      </c>
    </row>
    <row r="1002" spans="1:13" x14ac:dyDescent="0.35">
      <c r="A1002" s="56">
        <v>8471170</v>
      </c>
      <c r="B1002" s="56" t="s">
        <v>514</v>
      </c>
      <c r="C1002" s="56">
        <v>426610</v>
      </c>
      <c r="D1002" s="56" t="s">
        <v>43</v>
      </c>
      <c r="E1002" s="56" t="str">
        <f t="shared" si="15"/>
        <v>847.8471170.1.426610.000000.847001.200179</v>
      </c>
      <c r="F1002" s="66" t="s">
        <v>21</v>
      </c>
      <c r="G1002" s="56">
        <v>847001</v>
      </c>
      <c r="H1002" s="56" t="s">
        <v>23</v>
      </c>
      <c r="I1002" s="56">
        <v>200179</v>
      </c>
      <c r="J1002" s="56" t="s">
        <v>4231</v>
      </c>
      <c r="K1002" s="56">
        <v>1</v>
      </c>
      <c r="L1002" s="56">
        <v>158558.39999999999</v>
      </c>
      <c r="M1002" s="57">
        <v>158558.39999999999</v>
      </c>
    </row>
    <row r="1003" spans="1:13" x14ac:dyDescent="0.35">
      <c r="A1003" s="56">
        <v>8471170</v>
      </c>
      <c r="B1003" s="56" t="s">
        <v>514</v>
      </c>
      <c r="C1003" s="56">
        <v>426610</v>
      </c>
      <c r="D1003" s="56" t="s">
        <v>43</v>
      </c>
      <c r="E1003" s="56" t="str">
        <f t="shared" si="15"/>
        <v>847.8471170.1.426610.000000.847001.200179</v>
      </c>
      <c r="F1003" s="66" t="s">
        <v>21</v>
      </c>
      <c r="G1003" s="56">
        <v>847001</v>
      </c>
      <c r="H1003" s="56" t="s">
        <v>23</v>
      </c>
      <c r="I1003" s="56">
        <v>200179</v>
      </c>
      <c r="J1003" s="56" t="s">
        <v>4232</v>
      </c>
      <c r="K1003" s="56">
        <v>1</v>
      </c>
      <c r="L1003" s="56">
        <v>208200.74352000002</v>
      </c>
      <c r="M1003" s="57">
        <v>208200.74352000002</v>
      </c>
    </row>
    <row r="1004" spans="1:13" x14ac:dyDescent="0.35">
      <c r="A1004" s="56">
        <v>8471170</v>
      </c>
      <c r="B1004" s="56" t="s">
        <v>514</v>
      </c>
      <c r="C1004" s="56">
        <v>426610</v>
      </c>
      <c r="D1004" s="56" t="s">
        <v>43</v>
      </c>
      <c r="E1004" s="56" t="str">
        <f t="shared" si="15"/>
        <v>847.8471170.1.426610.000000.847001.200179</v>
      </c>
      <c r="F1004" s="66" t="s">
        <v>21</v>
      </c>
      <c r="G1004" s="56">
        <v>847001</v>
      </c>
      <c r="H1004" s="56" t="s">
        <v>23</v>
      </c>
      <c r="I1004" s="56">
        <v>200179</v>
      </c>
      <c r="J1004" s="56" t="s">
        <v>4233</v>
      </c>
      <c r="K1004" s="56">
        <v>1</v>
      </c>
      <c r="L1004" s="56">
        <v>14837.760000000002</v>
      </c>
      <c r="M1004" s="57">
        <v>14837.760000000002</v>
      </c>
    </row>
    <row r="1005" spans="1:13" x14ac:dyDescent="0.35">
      <c r="A1005" s="56">
        <v>8471170</v>
      </c>
      <c r="B1005" s="56" t="s">
        <v>514</v>
      </c>
      <c r="C1005" s="56">
        <v>426610</v>
      </c>
      <c r="D1005" s="56" t="s">
        <v>43</v>
      </c>
      <c r="E1005" s="56" t="str">
        <f t="shared" si="15"/>
        <v>847.8471170.1.426610.000000.847001.200179</v>
      </c>
      <c r="F1005" s="66" t="s">
        <v>21</v>
      </c>
      <c r="G1005" s="56">
        <v>847001</v>
      </c>
      <c r="H1005" s="56" t="s">
        <v>23</v>
      </c>
      <c r="I1005" s="56">
        <v>200179</v>
      </c>
      <c r="J1005" s="56" t="s">
        <v>4234</v>
      </c>
      <c r="K1005" s="56">
        <v>1</v>
      </c>
      <c r="L1005" s="56">
        <v>29366.400000000001</v>
      </c>
      <c r="M1005" s="57">
        <v>29366.400000000001</v>
      </c>
    </row>
    <row r="1006" spans="1:13" x14ac:dyDescent="0.35">
      <c r="A1006" s="56">
        <v>8471170</v>
      </c>
      <c r="B1006" s="56" t="s">
        <v>514</v>
      </c>
      <c r="C1006" s="56">
        <v>426610</v>
      </c>
      <c r="D1006" s="56" t="s">
        <v>43</v>
      </c>
      <c r="E1006" s="56" t="str">
        <f t="shared" si="15"/>
        <v>847.8471170.1.426610.000000.847001.200179</v>
      </c>
      <c r="F1006" s="66" t="s">
        <v>21</v>
      </c>
      <c r="G1006" s="56">
        <v>847001</v>
      </c>
      <c r="H1006" s="56" t="s">
        <v>23</v>
      </c>
      <c r="I1006" s="56">
        <v>200179</v>
      </c>
      <c r="J1006" s="56" t="s">
        <v>4235</v>
      </c>
      <c r="K1006" s="56">
        <v>1</v>
      </c>
      <c r="L1006" s="56">
        <v>100154.88</v>
      </c>
      <c r="M1006" s="57">
        <v>100154.88</v>
      </c>
    </row>
    <row r="1007" spans="1:13" x14ac:dyDescent="0.35">
      <c r="A1007" s="56">
        <v>8471170</v>
      </c>
      <c r="B1007" s="56" t="s">
        <v>514</v>
      </c>
      <c r="C1007" s="56">
        <v>426610</v>
      </c>
      <c r="D1007" s="56" t="s">
        <v>43</v>
      </c>
      <c r="E1007" s="56" t="str">
        <f t="shared" si="15"/>
        <v>847.8471170.1.426610.000000.847001.200179</v>
      </c>
      <c r="F1007" s="66" t="s">
        <v>21</v>
      </c>
      <c r="G1007" s="56">
        <v>847001</v>
      </c>
      <c r="H1007" s="56" t="s">
        <v>23</v>
      </c>
      <c r="I1007" s="56">
        <v>200179</v>
      </c>
      <c r="J1007" s="56" t="s">
        <v>4236</v>
      </c>
      <c r="K1007" s="56">
        <v>1</v>
      </c>
      <c r="L1007" s="56">
        <v>6004.95</v>
      </c>
      <c r="M1007" s="57">
        <v>6004.95</v>
      </c>
    </row>
    <row r="1008" spans="1:13" x14ac:dyDescent="0.35">
      <c r="A1008" s="56">
        <v>8471170</v>
      </c>
      <c r="B1008" s="56" t="s">
        <v>514</v>
      </c>
      <c r="C1008" s="56">
        <v>426610</v>
      </c>
      <c r="D1008" s="56" t="s">
        <v>43</v>
      </c>
      <c r="E1008" s="56" t="str">
        <f t="shared" si="15"/>
        <v>847.8471170.1.426610.000000.847001.200179</v>
      </c>
      <c r="F1008" s="66" t="s">
        <v>21</v>
      </c>
      <c r="G1008" s="56">
        <v>847001</v>
      </c>
      <c r="H1008" s="56" t="s">
        <v>23</v>
      </c>
      <c r="I1008" s="56">
        <v>200179</v>
      </c>
      <c r="J1008" s="56" t="s">
        <v>4237</v>
      </c>
      <c r="K1008" s="56">
        <v>1</v>
      </c>
      <c r="L1008" s="56">
        <v>6063.75</v>
      </c>
      <c r="M1008" s="57">
        <v>6063.75</v>
      </c>
    </row>
    <row r="1009" spans="1:13" x14ac:dyDescent="0.35">
      <c r="A1009" s="56">
        <v>8471170</v>
      </c>
      <c r="B1009" s="56" t="s">
        <v>514</v>
      </c>
      <c r="C1009" s="56">
        <v>426610</v>
      </c>
      <c r="D1009" s="56" t="s">
        <v>43</v>
      </c>
      <c r="E1009" s="56" t="str">
        <f t="shared" si="15"/>
        <v>847.8471170.1.426610.000000.847001.200179</v>
      </c>
      <c r="F1009" s="66" t="s">
        <v>21</v>
      </c>
      <c r="G1009" s="56">
        <v>847001</v>
      </c>
      <c r="H1009" s="56" t="s">
        <v>23</v>
      </c>
      <c r="I1009" s="56">
        <v>200179</v>
      </c>
      <c r="J1009" s="56" t="s">
        <v>4238</v>
      </c>
      <c r="K1009" s="56">
        <v>1</v>
      </c>
      <c r="L1009" s="56">
        <v>6182.4000000000005</v>
      </c>
      <c r="M1009" s="57">
        <v>6182.4000000000005</v>
      </c>
    </row>
    <row r="1010" spans="1:13" x14ac:dyDescent="0.35">
      <c r="A1010" s="56">
        <v>8471170</v>
      </c>
      <c r="B1010" s="56" t="s">
        <v>514</v>
      </c>
      <c r="C1010" s="56">
        <v>426610</v>
      </c>
      <c r="D1010" s="56" t="s">
        <v>43</v>
      </c>
      <c r="E1010" s="56" t="str">
        <f t="shared" si="15"/>
        <v>847.8471170.1.426610.000000.847001.200179</v>
      </c>
      <c r="F1010" s="66" t="s">
        <v>21</v>
      </c>
      <c r="G1010" s="56">
        <v>847001</v>
      </c>
      <c r="H1010" s="56" t="s">
        <v>23</v>
      </c>
      <c r="I1010" s="56">
        <v>200179</v>
      </c>
      <c r="J1010" s="56" t="s">
        <v>4239</v>
      </c>
      <c r="K1010" s="56">
        <v>1</v>
      </c>
      <c r="L1010" s="56">
        <v>37705.5</v>
      </c>
      <c r="M1010" s="57">
        <v>37705.5</v>
      </c>
    </row>
    <row r="1011" spans="1:13" x14ac:dyDescent="0.35">
      <c r="A1011" s="56">
        <v>8471170</v>
      </c>
      <c r="B1011" s="56" t="s">
        <v>514</v>
      </c>
      <c r="C1011" s="56">
        <v>426610</v>
      </c>
      <c r="D1011" s="56" t="s">
        <v>43</v>
      </c>
      <c r="E1011" s="56" t="str">
        <f t="shared" si="15"/>
        <v>847.8471170.1.426610.000000.847001.200179</v>
      </c>
      <c r="F1011" s="66" t="s">
        <v>21</v>
      </c>
      <c r="G1011" s="56">
        <v>847001</v>
      </c>
      <c r="H1011" s="56" t="s">
        <v>23</v>
      </c>
      <c r="I1011" s="56">
        <v>200179</v>
      </c>
      <c r="J1011" s="56" t="s">
        <v>4240</v>
      </c>
      <c r="K1011" s="56">
        <v>1</v>
      </c>
      <c r="L1011" s="56">
        <v>11012.4</v>
      </c>
      <c r="M1011" s="57">
        <v>11012.4</v>
      </c>
    </row>
    <row r="1012" spans="1:13" x14ac:dyDescent="0.35">
      <c r="A1012" s="56">
        <v>8471170</v>
      </c>
      <c r="B1012" s="56" t="s">
        <v>514</v>
      </c>
      <c r="C1012" s="56">
        <v>426610</v>
      </c>
      <c r="D1012" s="56" t="s">
        <v>43</v>
      </c>
      <c r="E1012" s="56" t="str">
        <f t="shared" si="15"/>
        <v>847.8471170.1.426610.000000.847001.200179</v>
      </c>
      <c r="F1012" s="66" t="s">
        <v>21</v>
      </c>
      <c r="G1012" s="56">
        <v>847001</v>
      </c>
      <c r="H1012" s="56" t="s">
        <v>23</v>
      </c>
      <c r="I1012" s="56">
        <v>200179</v>
      </c>
      <c r="J1012" s="56" t="s">
        <v>4241</v>
      </c>
      <c r="K1012" s="56">
        <v>1</v>
      </c>
      <c r="L1012" s="56">
        <v>374.80800000000005</v>
      </c>
      <c r="M1012" s="57">
        <v>374.80800000000005</v>
      </c>
    </row>
    <row r="1013" spans="1:13" x14ac:dyDescent="0.35">
      <c r="A1013" s="56">
        <v>8471170</v>
      </c>
      <c r="B1013" s="56" t="s">
        <v>514</v>
      </c>
      <c r="C1013" s="56">
        <v>426610</v>
      </c>
      <c r="D1013" s="56" t="s">
        <v>43</v>
      </c>
      <c r="E1013" s="56" t="str">
        <f t="shared" si="15"/>
        <v>847.8471170.1.426610.000000.847001.200179</v>
      </c>
      <c r="F1013" s="66" t="s">
        <v>21</v>
      </c>
      <c r="G1013" s="56">
        <v>847001</v>
      </c>
      <c r="H1013" s="56" t="s">
        <v>23</v>
      </c>
      <c r="I1013" s="56">
        <v>200179</v>
      </c>
      <c r="J1013" s="56" t="s">
        <v>4232</v>
      </c>
      <c r="K1013" s="56">
        <v>1</v>
      </c>
      <c r="L1013" s="56">
        <v>4066.4349600000005</v>
      </c>
      <c r="M1013" s="57">
        <v>4066.4349600000005</v>
      </c>
    </row>
    <row r="1014" spans="1:13" x14ac:dyDescent="0.35">
      <c r="A1014" s="56">
        <v>8471170</v>
      </c>
      <c r="B1014" s="56" t="s">
        <v>514</v>
      </c>
      <c r="C1014" s="56">
        <v>426610</v>
      </c>
      <c r="D1014" s="56" t="s">
        <v>43</v>
      </c>
      <c r="E1014" s="56" t="str">
        <f t="shared" si="15"/>
        <v>847.8471170.1.426610.000000.847001.200179</v>
      </c>
      <c r="F1014" s="66" t="s">
        <v>21</v>
      </c>
      <c r="G1014" s="56">
        <v>847001</v>
      </c>
      <c r="H1014" s="56" t="s">
        <v>23</v>
      </c>
      <c r="I1014" s="56">
        <v>200179</v>
      </c>
      <c r="J1014" s="56" t="s">
        <v>4242</v>
      </c>
      <c r="K1014" s="56">
        <v>1</v>
      </c>
      <c r="L1014" s="56">
        <v>14200.2</v>
      </c>
      <c r="M1014" s="57">
        <v>14200.2</v>
      </c>
    </row>
    <row r="1015" spans="1:13" x14ac:dyDescent="0.35">
      <c r="A1015" s="56">
        <v>8471170</v>
      </c>
      <c r="B1015" s="56" t="s">
        <v>514</v>
      </c>
      <c r="C1015" s="56">
        <v>426610</v>
      </c>
      <c r="D1015" s="56" t="s">
        <v>43</v>
      </c>
      <c r="E1015" s="56" t="str">
        <f t="shared" si="15"/>
        <v>847.8471170.1.426610.000000.847001.200179</v>
      </c>
      <c r="F1015" s="66" t="s">
        <v>21</v>
      </c>
      <c r="G1015" s="56">
        <v>847001</v>
      </c>
      <c r="H1015" s="56" t="s">
        <v>23</v>
      </c>
      <c r="I1015" s="56">
        <v>200179</v>
      </c>
      <c r="J1015" s="56" t="s">
        <v>4232</v>
      </c>
      <c r="K1015" s="56">
        <v>1</v>
      </c>
      <c r="L1015" s="56">
        <v>14762.914320000002</v>
      </c>
      <c r="M1015" s="57">
        <v>14762.914320000002</v>
      </c>
    </row>
    <row r="1016" spans="1:13" x14ac:dyDescent="0.35">
      <c r="A1016" s="56">
        <v>8471170</v>
      </c>
      <c r="B1016" s="56" t="s">
        <v>514</v>
      </c>
      <c r="C1016" s="56">
        <v>426610</v>
      </c>
      <c r="D1016" s="56" t="s">
        <v>43</v>
      </c>
      <c r="E1016" s="56" t="str">
        <f t="shared" si="15"/>
        <v>847.8471170.1.426610.000000.847001.200179</v>
      </c>
      <c r="F1016" s="66" t="s">
        <v>21</v>
      </c>
      <c r="G1016" s="56">
        <v>847001</v>
      </c>
      <c r="H1016" s="56" t="s">
        <v>23</v>
      </c>
      <c r="I1016" s="56">
        <v>200179</v>
      </c>
      <c r="J1016" s="56" t="s">
        <v>4243</v>
      </c>
      <c r="K1016" s="56">
        <v>1</v>
      </c>
      <c r="L1016" s="56">
        <v>34954.5</v>
      </c>
      <c r="M1016" s="57">
        <v>34954.5</v>
      </c>
    </row>
    <row r="1017" spans="1:13" x14ac:dyDescent="0.35">
      <c r="A1017" s="56">
        <v>8471170</v>
      </c>
      <c r="B1017" s="56" t="s">
        <v>514</v>
      </c>
      <c r="C1017" s="56">
        <v>426610</v>
      </c>
      <c r="D1017" s="56" t="s">
        <v>43</v>
      </c>
      <c r="E1017" s="56" t="str">
        <f t="shared" si="15"/>
        <v>847.8471170.1.426610.000000.847001.200179</v>
      </c>
      <c r="F1017" s="66" t="s">
        <v>21</v>
      </c>
      <c r="G1017" s="56">
        <v>847001</v>
      </c>
      <c r="H1017" s="56" t="s">
        <v>23</v>
      </c>
      <c r="I1017" s="56">
        <v>200179</v>
      </c>
      <c r="J1017" s="56" t="s">
        <v>4244</v>
      </c>
      <c r="K1017" s="56">
        <v>1</v>
      </c>
      <c r="L1017" s="56">
        <v>239568</v>
      </c>
      <c r="M1017" s="57">
        <v>239568</v>
      </c>
    </row>
    <row r="1018" spans="1:13" x14ac:dyDescent="0.35">
      <c r="A1018" s="56">
        <v>8471170</v>
      </c>
      <c r="B1018" s="56" t="s">
        <v>514</v>
      </c>
      <c r="C1018" s="56">
        <v>426610</v>
      </c>
      <c r="D1018" s="56" t="s">
        <v>43</v>
      </c>
      <c r="E1018" s="56" t="str">
        <f t="shared" si="15"/>
        <v>847.8471170.1.426610.000000.847001.200179</v>
      </c>
      <c r="F1018" s="66" t="s">
        <v>21</v>
      </c>
      <c r="G1018" s="56">
        <v>847001</v>
      </c>
      <c r="H1018" s="56" t="s">
        <v>23</v>
      </c>
      <c r="I1018" s="56">
        <v>200179</v>
      </c>
      <c r="J1018" s="56" t="s">
        <v>4245</v>
      </c>
      <c r="K1018" s="56">
        <v>1</v>
      </c>
      <c r="L1018" s="56">
        <v>23017.911</v>
      </c>
      <c r="M1018" s="57">
        <v>23017.911</v>
      </c>
    </row>
    <row r="1019" spans="1:13" x14ac:dyDescent="0.35">
      <c r="A1019" s="56">
        <v>8471170</v>
      </c>
      <c r="B1019" s="56" t="s">
        <v>514</v>
      </c>
      <c r="C1019" s="56">
        <v>428090</v>
      </c>
      <c r="D1019" s="56" t="s">
        <v>52</v>
      </c>
      <c r="E1019" s="56" t="str">
        <f t="shared" si="15"/>
        <v>847.8471170.1.428090.000000.847001.200179</v>
      </c>
      <c r="F1019" s="66" t="s">
        <v>21</v>
      </c>
      <c r="G1019" s="56">
        <v>847001</v>
      </c>
      <c r="H1019" s="56" t="s">
        <v>23</v>
      </c>
      <c r="I1019" s="56">
        <v>200179</v>
      </c>
      <c r="J1019" s="56" t="s">
        <v>4246</v>
      </c>
      <c r="K1019" s="56">
        <v>3</v>
      </c>
      <c r="L1019" s="56">
        <v>15000</v>
      </c>
      <c r="M1019" s="57">
        <v>45000</v>
      </c>
    </row>
    <row r="1020" spans="1:13" x14ac:dyDescent="0.35">
      <c r="A1020" s="56">
        <v>8471170</v>
      </c>
      <c r="B1020" s="56" t="s">
        <v>514</v>
      </c>
      <c r="C1020" s="56">
        <v>492316</v>
      </c>
      <c r="D1020" s="56" t="s">
        <v>138</v>
      </c>
      <c r="E1020" s="56" t="str">
        <f t="shared" si="15"/>
        <v>847.8471170.1.492316.000000.847001.300180</v>
      </c>
      <c r="F1020" s="66" t="s">
        <v>21</v>
      </c>
      <c r="G1020" s="56">
        <v>847001</v>
      </c>
      <c r="H1020" s="56" t="s">
        <v>863</v>
      </c>
      <c r="I1020" s="56">
        <v>300180</v>
      </c>
      <c r="J1020" s="56" t="s">
        <v>4250</v>
      </c>
      <c r="K1020" s="56">
        <v>1</v>
      </c>
      <c r="M1020" s="57">
        <v>0</v>
      </c>
    </row>
    <row r="1021" spans="1:13" x14ac:dyDescent="0.35">
      <c r="A1021" s="56">
        <v>8471170</v>
      </c>
      <c r="B1021" s="56" t="s">
        <v>514</v>
      </c>
      <c r="C1021" s="56">
        <v>492316</v>
      </c>
      <c r="D1021" s="56" t="s">
        <v>138</v>
      </c>
      <c r="E1021" s="56" t="str">
        <f t="shared" si="15"/>
        <v>847.8471170.1.492316.000000.847001.300180</v>
      </c>
      <c r="F1021" s="66" t="s">
        <v>21</v>
      </c>
      <c r="G1021" s="56">
        <v>847001</v>
      </c>
      <c r="H1021" s="56" t="s">
        <v>863</v>
      </c>
      <c r="I1021" s="56">
        <v>300180</v>
      </c>
      <c r="J1021" s="56" t="s">
        <v>4251</v>
      </c>
      <c r="K1021" s="56">
        <v>1</v>
      </c>
      <c r="L1021" s="56">
        <v>2000000</v>
      </c>
      <c r="M1021" s="57">
        <v>2000000</v>
      </c>
    </row>
    <row r="1022" spans="1:13" x14ac:dyDescent="0.35">
      <c r="A1022" s="56">
        <v>8471170</v>
      </c>
      <c r="B1022" s="56" t="s">
        <v>514</v>
      </c>
      <c r="C1022" s="56">
        <v>492316</v>
      </c>
      <c r="D1022" s="56" t="s">
        <v>138</v>
      </c>
      <c r="E1022" s="56" t="str">
        <f t="shared" si="15"/>
        <v>847.8471170.1.492316.000000.847001.300180</v>
      </c>
      <c r="F1022" s="66" t="s">
        <v>21</v>
      </c>
      <c r="G1022" s="56">
        <v>847001</v>
      </c>
      <c r="H1022" s="56" t="s">
        <v>863</v>
      </c>
      <c r="I1022" s="56">
        <v>300180</v>
      </c>
      <c r="J1022" s="56" t="s">
        <v>4253</v>
      </c>
      <c r="K1022" s="56">
        <v>1</v>
      </c>
      <c r="L1022" s="56">
        <v>2000000</v>
      </c>
      <c r="M1022" s="57">
        <v>2000000</v>
      </c>
    </row>
    <row r="1023" spans="1:13" x14ac:dyDescent="0.35">
      <c r="A1023" s="56">
        <v>8471170</v>
      </c>
      <c r="B1023" s="56" t="s">
        <v>514</v>
      </c>
      <c r="C1023" s="56">
        <v>495110</v>
      </c>
      <c r="D1023" s="56" t="s">
        <v>889</v>
      </c>
      <c r="E1023" s="56" t="str">
        <f t="shared" si="15"/>
        <v>847.8471170.1.495110.000000.847001.300180</v>
      </c>
      <c r="F1023" s="66" t="s">
        <v>21</v>
      </c>
      <c r="G1023" s="56">
        <v>847001</v>
      </c>
      <c r="H1023" s="56" t="s">
        <v>863</v>
      </c>
      <c r="I1023" s="56">
        <v>300180</v>
      </c>
      <c r="J1023" s="56" t="s">
        <v>4255</v>
      </c>
      <c r="K1023" s="56">
        <v>1</v>
      </c>
      <c r="L1023" s="56">
        <v>473751.69329000026</v>
      </c>
      <c r="M1023" s="57">
        <v>473751.69329000026</v>
      </c>
    </row>
    <row r="1024" spans="1:13" x14ac:dyDescent="0.35">
      <c r="A1024" s="56">
        <v>8471170</v>
      </c>
      <c r="B1024" s="56" t="s">
        <v>514</v>
      </c>
      <c r="C1024" s="56">
        <v>495110</v>
      </c>
      <c r="D1024" s="56" t="s">
        <v>889</v>
      </c>
      <c r="E1024" s="56" t="str">
        <f t="shared" si="15"/>
        <v>847.8471170.1.495110.000000.847001.300180</v>
      </c>
      <c r="F1024" s="66" t="s">
        <v>21</v>
      </c>
      <c r="G1024" s="56">
        <v>847001</v>
      </c>
      <c r="H1024" s="56" t="s">
        <v>863</v>
      </c>
      <c r="I1024" s="56">
        <v>300180</v>
      </c>
      <c r="J1024" s="56" t="s">
        <v>4259</v>
      </c>
      <c r="K1024" s="56">
        <v>1</v>
      </c>
      <c r="L1024" s="56">
        <v>532614</v>
      </c>
      <c r="M1024" s="57">
        <v>532614</v>
      </c>
    </row>
    <row r="1025" spans="1:13" x14ac:dyDescent="0.35">
      <c r="A1025" s="56">
        <v>8471170</v>
      </c>
      <c r="B1025" s="56" t="s">
        <v>514</v>
      </c>
      <c r="C1025" s="56">
        <v>495110</v>
      </c>
      <c r="D1025" s="56" t="s">
        <v>889</v>
      </c>
      <c r="E1025" s="56" t="str">
        <f t="shared" si="15"/>
        <v>847.8471170.1.495110.000000.847001.300180</v>
      </c>
      <c r="F1025" s="66" t="s">
        <v>21</v>
      </c>
      <c r="G1025" s="56">
        <v>847001</v>
      </c>
      <c r="H1025" s="56" t="s">
        <v>863</v>
      </c>
      <c r="I1025" s="56">
        <v>300180</v>
      </c>
      <c r="J1025" s="56" t="s">
        <v>4261</v>
      </c>
      <c r="K1025" s="56">
        <v>1</v>
      </c>
      <c r="L1025" s="56">
        <v>56000</v>
      </c>
      <c r="M1025" s="57">
        <v>56000</v>
      </c>
    </row>
    <row r="1026" spans="1:13" x14ac:dyDescent="0.35">
      <c r="A1026" s="56">
        <v>8471170</v>
      </c>
      <c r="B1026" s="56" t="s">
        <v>514</v>
      </c>
      <c r="C1026" s="56">
        <v>495110</v>
      </c>
      <c r="D1026" s="56" t="s">
        <v>889</v>
      </c>
      <c r="E1026" s="56" t="str">
        <f t="shared" ref="E1026:E1089" si="16">CONCATENATE(847,".",A1026,".",1,".",C1026,".","000000",".",G1026,".",I1026)</f>
        <v>847.8471170.1.495110.000000.847001.300180</v>
      </c>
      <c r="F1026" s="66" t="s">
        <v>21</v>
      </c>
      <c r="G1026" s="56">
        <v>847001</v>
      </c>
      <c r="H1026" s="56" t="s">
        <v>863</v>
      </c>
      <c r="I1026" s="56">
        <v>300180</v>
      </c>
      <c r="J1026" s="56" t="s">
        <v>4262</v>
      </c>
      <c r="K1026" s="56">
        <v>2</v>
      </c>
      <c r="L1026" s="56">
        <v>20000</v>
      </c>
      <c r="M1026" s="57">
        <v>40000</v>
      </c>
    </row>
    <row r="1027" spans="1:13" x14ac:dyDescent="0.35">
      <c r="A1027" s="56">
        <v>8471160</v>
      </c>
      <c r="B1027" s="56" t="s">
        <v>506</v>
      </c>
      <c r="C1027" s="56">
        <v>420810</v>
      </c>
      <c r="D1027" s="56" t="s">
        <v>454</v>
      </c>
      <c r="E1027" s="56" t="str">
        <f t="shared" si="16"/>
        <v>847.8471160.1.420810.000000.847001.200179</v>
      </c>
      <c r="F1027" s="66" t="s">
        <v>21</v>
      </c>
      <c r="G1027" s="56">
        <v>847001</v>
      </c>
      <c r="H1027" s="56" t="s">
        <v>23</v>
      </c>
      <c r="I1027" s="56">
        <v>200179</v>
      </c>
      <c r="J1027" s="56" t="s">
        <v>4263</v>
      </c>
      <c r="K1027" s="56">
        <v>1</v>
      </c>
      <c r="L1027" s="56">
        <v>617400</v>
      </c>
      <c r="M1027" s="57">
        <v>588000</v>
      </c>
    </row>
    <row r="1028" spans="1:13" x14ac:dyDescent="0.35">
      <c r="A1028" s="56">
        <v>8471160</v>
      </c>
      <c r="B1028" s="56" t="s">
        <v>506</v>
      </c>
      <c r="C1028" s="56">
        <v>421700</v>
      </c>
      <c r="D1028" s="56" t="s">
        <v>956</v>
      </c>
      <c r="E1028" s="56" t="str">
        <f t="shared" si="16"/>
        <v>847.8471160.1.421700.000000.847001.200179</v>
      </c>
      <c r="F1028" s="66" t="s">
        <v>21</v>
      </c>
      <c r="G1028" s="56">
        <v>847001</v>
      </c>
      <c r="H1028" s="56" t="s">
        <v>23</v>
      </c>
      <c r="I1028" s="56">
        <v>200179</v>
      </c>
      <c r="M1028" s="57">
        <v>0</v>
      </c>
    </row>
    <row r="1029" spans="1:13" x14ac:dyDescent="0.35">
      <c r="A1029" s="56">
        <v>8471160</v>
      </c>
      <c r="B1029" s="56" t="s">
        <v>506</v>
      </c>
      <c r="C1029" s="56">
        <v>422100</v>
      </c>
      <c r="D1029" s="56" t="s">
        <v>508</v>
      </c>
      <c r="E1029" s="56" t="str">
        <f t="shared" si="16"/>
        <v>847.8471160.1.422100.000000.847001.200179</v>
      </c>
      <c r="F1029" s="66" t="s">
        <v>21</v>
      </c>
      <c r="G1029" s="56">
        <v>847001</v>
      </c>
      <c r="H1029" s="56" t="s">
        <v>23</v>
      </c>
      <c r="I1029" s="56">
        <v>200179</v>
      </c>
      <c r="M1029" s="57">
        <v>0</v>
      </c>
    </row>
    <row r="1030" spans="1:13" x14ac:dyDescent="0.35">
      <c r="A1030" s="56">
        <v>8471160</v>
      </c>
      <c r="B1030" s="56" t="s">
        <v>506</v>
      </c>
      <c r="C1030" s="56">
        <v>426610</v>
      </c>
      <c r="D1030" s="56" t="s">
        <v>43</v>
      </c>
      <c r="E1030" s="56" t="str">
        <f t="shared" si="16"/>
        <v>847.8471160.1.426610.000000.847001.200179</v>
      </c>
      <c r="F1030" s="66" t="s">
        <v>21</v>
      </c>
      <c r="G1030" s="56">
        <v>847001</v>
      </c>
      <c r="H1030" s="56" t="s">
        <v>23</v>
      </c>
      <c r="I1030" s="56">
        <v>200179</v>
      </c>
      <c r="M1030" s="57">
        <v>0</v>
      </c>
    </row>
    <row r="1031" spans="1:13" x14ac:dyDescent="0.35">
      <c r="A1031" s="56">
        <v>8471160</v>
      </c>
      <c r="B1031" s="56" t="s">
        <v>506</v>
      </c>
      <c r="C1031" s="56">
        <v>426610</v>
      </c>
      <c r="D1031" s="56" t="s">
        <v>43</v>
      </c>
      <c r="E1031" s="56" t="str">
        <f t="shared" si="16"/>
        <v>847.8471160.1.426610.000000.847001.200179</v>
      </c>
      <c r="F1031" s="66" t="s">
        <v>21</v>
      </c>
      <c r="G1031" s="56">
        <v>847001</v>
      </c>
      <c r="H1031" s="56" t="s">
        <v>23</v>
      </c>
      <c r="I1031" s="56">
        <v>200179</v>
      </c>
      <c r="J1031" s="56" t="s">
        <v>4268</v>
      </c>
      <c r="K1031" s="56">
        <v>1</v>
      </c>
      <c r="L1031" s="56">
        <v>21000</v>
      </c>
      <c r="M1031" s="57">
        <v>20000</v>
      </c>
    </row>
    <row r="1032" spans="1:13" x14ac:dyDescent="0.35">
      <c r="A1032" s="56">
        <v>8471160</v>
      </c>
      <c r="B1032" s="56" t="s">
        <v>506</v>
      </c>
      <c r="C1032" s="56">
        <v>426610</v>
      </c>
      <c r="D1032" s="56" t="s">
        <v>43</v>
      </c>
      <c r="E1032" s="56" t="str">
        <f t="shared" si="16"/>
        <v>847.8471160.1.426610.000000.847001.200179</v>
      </c>
      <c r="F1032" s="66" t="s">
        <v>21</v>
      </c>
      <c r="G1032" s="56">
        <v>847001</v>
      </c>
      <c r="H1032" s="56" t="s">
        <v>23</v>
      </c>
      <c r="I1032" s="56">
        <v>200179</v>
      </c>
      <c r="J1032" s="56" t="s">
        <v>4269</v>
      </c>
      <c r="K1032" s="56">
        <v>1</v>
      </c>
      <c r="L1032" s="56">
        <v>105000</v>
      </c>
      <c r="M1032" s="57">
        <v>100000</v>
      </c>
    </row>
    <row r="1033" spans="1:13" x14ac:dyDescent="0.35">
      <c r="A1033" s="56">
        <v>8471160</v>
      </c>
      <c r="B1033" s="56" t="s">
        <v>506</v>
      </c>
      <c r="C1033" s="56">
        <v>426610</v>
      </c>
      <c r="D1033" s="56" t="s">
        <v>43</v>
      </c>
      <c r="E1033" s="56" t="str">
        <f t="shared" si="16"/>
        <v>847.8471160.1.426610.000000.847001.200179</v>
      </c>
      <c r="F1033" s="66" t="s">
        <v>21</v>
      </c>
      <c r="G1033" s="56">
        <v>847001</v>
      </c>
      <c r="H1033" s="56" t="s">
        <v>23</v>
      </c>
      <c r="I1033" s="56">
        <v>200179</v>
      </c>
      <c r="J1033" s="56" t="s">
        <v>4270</v>
      </c>
      <c r="K1033" s="56">
        <v>1</v>
      </c>
      <c r="L1033" s="56">
        <v>43444.190999999999</v>
      </c>
      <c r="M1033" s="57">
        <v>41375.42</v>
      </c>
    </row>
    <row r="1034" spans="1:13" x14ac:dyDescent="0.35">
      <c r="A1034" s="56">
        <v>8471160</v>
      </c>
      <c r="B1034" s="56" t="s">
        <v>506</v>
      </c>
      <c r="C1034" s="56">
        <v>430330</v>
      </c>
      <c r="D1034" s="56" t="s">
        <v>378</v>
      </c>
      <c r="E1034" s="56" t="str">
        <f t="shared" si="16"/>
        <v>847.8471160.1.430330.000000.847001.200179</v>
      </c>
      <c r="F1034" s="66" t="s">
        <v>21</v>
      </c>
      <c r="G1034" s="56">
        <v>847001</v>
      </c>
      <c r="H1034" s="56" t="s">
        <v>23</v>
      </c>
      <c r="I1034" s="56">
        <v>200179</v>
      </c>
      <c r="M1034" s="57">
        <v>0</v>
      </c>
    </row>
    <row r="1035" spans="1:13" x14ac:dyDescent="0.35">
      <c r="A1035" s="56">
        <v>8471160</v>
      </c>
      <c r="B1035" s="56" t="s">
        <v>506</v>
      </c>
      <c r="C1035" s="56">
        <v>432120</v>
      </c>
      <c r="D1035" s="56" t="s">
        <v>382</v>
      </c>
      <c r="E1035" s="56" t="str">
        <f t="shared" si="16"/>
        <v>847.8471160.1.432120.000000.847001.200179</v>
      </c>
      <c r="F1035" s="66" t="s">
        <v>21</v>
      </c>
      <c r="G1035" s="56">
        <v>847001</v>
      </c>
      <c r="H1035" s="56" t="s">
        <v>23</v>
      </c>
      <c r="I1035" s="56">
        <v>200179</v>
      </c>
      <c r="M1035" s="57">
        <v>0</v>
      </c>
    </row>
    <row r="1036" spans="1:13" x14ac:dyDescent="0.35">
      <c r="A1036" s="56">
        <v>8471160</v>
      </c>
      <c r="B1036" s="56" t="s">
        <v>506</v>
      </c>
      <c r="C1036" s="56">
        <v>432209</v>
      </c>
      <c r="D1036" s="56" t="s">
        <v>138</v>
      </c>
      <c r="E1036" s="56" t="str">
        <f t="shared" si="16"/>
        <v>847.8471160.1.432209.000000.847001.200179</v>
      </c>
      <c r="F1036" s="66" t="s">
        <v>21</v>
      </c>
      <c r="G1036" s="56">
        <v>847001</v>
      </c>
      <c r="H1036" s="56" t="s">
        <v>23</v>
      </c>
      <c r="I1036" s="56">
        <v>200179</v>
      </c>
      <c r="M1036" s="57">
        <v>0</v>
      </c>
    </row>
    <row r="1037" spans="1:13" x14ac:dyDescent="0.35">
      <c r="A1037" s="56">
        <v>8471160</v>
      </c>
      <c r="B1037" s="56" t="s">
        <v>506</v>
      </c>
      <c r="C1037" s="56">
        <v>432209</v>
      </c>
      <c r="D1037" s="56" t="s">
        <v>138</v>
      </c>
      <c r="E1037" s="56" t="str">
        <f t="shared" si="16"/>
        <v>847.8471160.1.432209.000000.847001.200179</v>
      </c>
      <c r="F1037" s="66" t="s">
        <v>21</v>
      </c>
      <c r="G1037" s="56">
        <v>847001</v>
      </c>
      <c r="H1037" s="56" t="s">
        <v>23</v>
      </c>
      <c r="I1037" s="56">
        <v>200179</v>
      </c>
      <c r="J1037" s="56" t="s">
        <v>4271</v>
      </c>
      <c r="K1037" s="56">
        <v>1</v>
      </c>
      <c r="L1037" s="56">
        <v>11550</v>
      </c>
      <c r="M1037" s="57">
        <v>11000</v>
      </c>
    </row>
    <row r="1038" spans="1:13" x14ac:dyDescent="0.35">
      <c r="A1038" s="56">
        <v>8471160</v>
      </c>
      <c r="B1038" s="56" t="s">
        <v>506</v>
      </c>
      <c r="C1038" s="56">
        <v>432209</v>
      </c>
      <c r="D1038" s="56" t="s">
        <v>138</v>
      </c>
      <c r="E1038" s="56" t="str">
        <f t="shared" si="16"/>
        <v>847.8471160.1.432209.000000.847001.200179</v>
      </c>
      <c r="F1038" s="66" t="s">
        <v>21</v>
      </c>
      <c r="G1038" s="56">
        <v>847001</v>
      </c>
      <c r="H1038" s="56" t="s">
        <v>23</v>
      </c>
      <c r="I1038" s="56">
        <v>200179</v>
      </c>
      <c r="J1038" s="56" t="s">
        <v>4272</v>
      </c>
      <c r="K1038" s="56">
        <v>1</v>
      </c>
      <c r="L1038" s="56">
        <v>141750</v>
      </c>
      <c r="M1038" s="57">
        <v>135000</v>
      </c>
    </row>
    <row r="1039" spans="1:13" x14ac:dyDescent="0.35">
      <c r="A1039" s="56">
        <v>8471160</v>
      </c>
      <c r="B1039" s="56" t="s">
        <v>506</v>
      </c>
      <c r="C1039" s="56">
        <v>432209</v>
      </c>
      <c r="D1039" s="56" t="s">
        <v>138</v>
      </c>
      <c r="E1039" s="56" t="str">
        <f t="shared" si="16"/>
        <v>847.8471160.1.432209.000000.847001.200179</v>
      </c>
      <c r="F1039" s="66" t="s">
        <v>21</v>
      </c>
      <c r="G1039" s="56">
        <v>847001</v>
      </c>
      <c r="H1039" s="56" t="s">
        <v>23</v>
      </c>
      <c r="I1039" s="56">
        <v>200179</v>
      </c>
      <c r="J1039" s="56" t="s">
        <v>4273</v>
      </c>
      <c r="K1039" s="56">
        <v>1</v>
      </c>
      <c r="L1039" s="56">
        <v>89250</v>
      </c>
      <c r="M1039" s="57">
        <v>85000</v>
      </c>
    </row>
    <row r="1040" spans="1:13" x14ac:dyDescent="0.35">
      <c r="A1040" s="56">
        <v>8471160</v>
      </c>
      <c r="B1040" s="56" t="s">
        <v>506</v>
      </c>
      <c r="C1040" s="56">
        <v>432209</v>
      </c>
      <c r="D1040" s="56" t="s">
        <v>138</v>
      </c>
      <c r="E1040" s="56" t="str">
        <f t="shared" si="16"/>
        <v>847.8471160.1.432209.000000.847001.200179</v>
      </c>
      <c r="F1040" s="66" t="s">
        <v>21</v>
      </c>
      <c r="G1040" s="56">
        <v>847001</v>
      </c>
      <c r="H1040" s="56" t="s">
        <v>23</v>
      </c>
      <c r="I1040" s="56">
        <v>200179</v>
      </c>
      <c r="J1040" s="56" t="s">
        <v>4274</v>
      </c>
      <c r="K1040" s="56">
        <v>1</v>
      </c>
      <c r="L1040" s="56">
        <v>194250</v>
      </c>
      <c r="M1040" s="57">
        <v>185000</v>
      </c>
    </row>
    <row r="1041" spans="1:13" x14ac:dyDescent="0.35">
      <c r="A1041" s="56">
        <v>8471160</v>
      </c>
      <c r="B1041" s="56" t="s">
        <v>506</v>
      </c>
      <c r="C1041" s="56">
        <v>432209</v>
      </c>
      <c r="D1041" s="56" t="s">
        <v>138</v>
      </c>
      <c r="E1041" s="56" t="str">
        <f t="shared" si="16"/>
        <v>847.8471160.1.432209.000000.847001.200179</v>
      </c>
      <c r="F1041" s="66" t="s">
        <v>21</v>
      </c>
      <c r="G1041" s="56">
        <v>847001</v>
      </c>
      <c r="H1041" s="56" t="s">
        <v>23</v>
      </c>
      <c r="I1041" s="56">
        <v>200179</v>
      </c>
      <c r="J1041" s="56" t="s">
        <v>4275</v>
      </c>
      <c r="K1041" s="56">
        <v>1</v>
      </c>
      <c r="L1041" s="56">
        <v>10110.366</v>
      </c>
      <c r="M1041" s="57">
        <v>9628.92</v>
      </c>
    </row>
    <row r="1042" spans="1:13" x14ac:dyDescent="0.35">
      <c r="A1042" s="56">
        <v>8471160</v>
      </c>
      <c r="B1042" s="56" t="s">
        <v>506</v>
      </c>
      <c r="C1042" s="56">
        <v>432209</v>
      </c>
      <c r="D1042" s="56" t="s">
        <v>138</v>
      </c>
      <c r="E1042" s="56" t="str">
        <f t="shared" si="16"/>
        <v>847.8471160.1.432209.000000.847001.200179</v>
      </c>
      <c r="F1042" s="66" t="s">
        <v>21</v>
      </c>
      <c r="G1042" s="56">
        <v>847001</v>
      </c>
      <c r="H1042" s="56" t="s">
        <v>23</v>
      </c>
      <c r="I1042" s="56">
        <v>200179</v>
      </c>
      <c r="J1042" s="56" t="s">
        <v>4276</v>
      </c>
      <c r="K1042" s="56">
        <v>1</v>
      </c>
      <c r="L1042" s="56">
        <v>157500</v>
      </c>
      <c r="M1042" s="57">
        <v>150000</v>
      </c>
    </row>
    <row r="1043" spans="1:13" x14ac:dyDescent="0.35">
      <c r="A1043" s="56">
        <v>8471160</v>
      </c>
      <c r="B1043" s="56" t="s">
        <v>506</v>
      </c>
      <c r="C1043" s="56">
        <v>432209</v>
      </c>
      <c r="D1043" s="56" t="s">
        <v>138</v>
      </c>
      <c r="E1043" s="56" t="str">
        <f t="shared" si="16"/>
        <v>847.8471160.1.432209.000000.847001.200179</v>
      </c>
      <c r="F1043" s="66" t="s">
        <v>21</v>
      </c>
      <c r="G1043" s="56">
        <v>847001</v>
      </c>
      <c r="H1043" s="56" t="s">
        <v>23</v>
      </c>
      <c r="I1043" s="56">
        <v>200179</v>
      </c>
      <c r="J1043" s="56" t="s">
        <v>4277</v>
      </c>
      <c r="K1043" s="56">
        <v>1</v>
      </c>
      <c r="L1043" s="56">
        <v>5040</v>
      </c>
      <c r="M1043" s="57">
        <v>4800</v>
      </c>
    </row>
    <row r="1044" spans="1:13" x14ac:dyDescent="0.35">
      <c r="A1044" s="56">
        <v>8471160</v>
      </c>
      <c r="B1044" s="56" t="s">
        <v>506</v>
      </c>
      <c r="C1044" s="56">
        <v>432209</v>
      </c>
      <c r="D1044" s="56" t="s">
        <v>138</v>
      </c>
      <c r="E1044" s="56" t="str">
        <f t="shared" si="16"/>
        <v>847.8471160.1.432209.000000.847001.200179</v>
      </c>
      <c r="F1044" s="66" t="s">
        <v>21</v>
      </c>
      <c r="G1044" s="56">
        <v>847001</v>
      </c>
      <c r="H1044" s="56" t="s">
        <v>23</v>
      </c>
      <c r="I1044" s="56">
        <v>200179</v>
      </c>
      <c r="J1044" s="56" t="s">
        <v>4278</v>
      </c>
      <c r="K1044" s="56">
        <v>1</v>
      </c>
      <c r="L1044" s="56">
        <v>5250</v>
      </c>
      <c r="M1044" s="57">
        <v>5000</v>
      </c>
    </row>
    <row r="1045" spans="1:13" x14ac:dyDescent="0.35">
      <c r="A1045" s="56">
        <v>8471160</v>
      </c>
      <c r="B1045" s="56" t="s">
        <v>506</v>
      </c>
      <c r="C1045" s="56">
        <v>432209</v>
      </c>
      <c r="D1045" s="56" t="s">
        <v>138</v>
      </c>
      <c r="E1045" s="56" t="str">
        <f t="shared" si="16"/>
        <v>847.8471160.1.432209.000000.847001.200179</v>
      </c>
      <c r="F1045" s="66" t="s">
        <v>21</v>
      </c>
      <c r="G1045" s="56">
        <v>847001</v>
      </c>
      <c r="H1045" s="56" t="s">
        <v>23</v>
      </c>
      <c r="I1045" s="56">
        <v>200179</v>
      </c>
      <c r="J1045" s="56" t="s">
        <v>4279</v>
      </c>
      <c r="K1045" s="56">
        <v>1</v>
      </c>
      <c r="L1045" s="56">
        <v>5040</v>
      </c>
      <c r="M1045" s="57">
        <v>4800</v>
      </c>
    </row>
    <row r="1046" spans="1:13" x14ac:dyDescent="0.35">
      <c r="A1046" s="56">
        <v>8471160</v>
      </c>
      <c r="B1046" s="56" t="s">
        <v>506</v>
      </c>
      <c r="C1046" s="56">
        <v>432209</v>
      </c>
      <c r="D1046" s="56" t="s">
        <v>138</v>
      </c>
      <c r="E1046" s="56" t="str">
        <f t="shared" si="16"/>
        <v>847.8471160.1.432209.000000.847001.200179</v>
      </c>
      <c r="F1046" s="66" t="s">
        <v>21</v>
      </c>
      <c r="G1046" s="56">
        <v>847001</v>
      </c>
      <c r="H1046" s="56" t="s">
        <v>23</v>
      </c>
      <c r="I1046" s="56">
        <v>200179</v>
      </c>
      <c r="J1046" s="56" t="s">
        <v>4280</v>
      </c>
      <c r="K1046" s="56">
        <v>1</v>
      </c>
      <c r="L1046" s="56">
        <v>7812</v>
      </c>
      <c r="M1046" s="57">
        <v>7440</v>
      </c>
    </row>
    <row r="1047" spans="1:13" x14ac:dyDescent="0.35">
      <c r="A1047" s="56">
        <v>8471160</v>
      </c>
      <c r="B1047" s="56" t="s">
        <v>506</v>
      </c>
      <c r="C1047" s="56">
        <v>432209</v>
      </c>
      <c r="D1047" s="56" t="s">
        <v>138</v>
      </c>
      <c r="E1047" s="56" t="str">
        <f t="shared" si="16"/>
        <v>847.8471160.1.432209.000000.847001.200179</v>
      </c>
      <c r="F1047" s="66" t="s">
        <v>21</v>
      </c>
      <c r="G1047" s="56">
        <v>847001</v>
      </c>
      <c r="H1047" s="56" t="s">
        <v>23</v>
      </c>
      <c r="I1047" s="56">
        <v>200179</v>
      </c>
      <c r="J1047" s="56" t="s">
        <v>4281</v>
      </c>
      <c r="K1047" s="56">
        <v>1</v>
      </c>
      <c r="L1047" s="56">
        <v>5250</v>
      </c>
      <c r="M1047" s="57">
        <v>5000</v>
      </c>
    </row>
    <row r="1048" spans="1:13" x14ac:dyDescent="0.35">
      <c r="A1048" s="56">
        <v>8471160</v>
      </c>
      <c r="B1048" s="56" t="s">
        <v>506</v>
      </c>
      <c r="C1048" s="56">
        <v>432209</v>
      </c>
      <c r="D1048" s="56" t="s">
        <v>138</v>
      </c>
      <c r="E1048" s="56" t="str">
        <f t="shared" si="16"/>
        <v>847.8471160.1.432209.000000.847001.200179</v>
      </c>
      <c r="F1048" s="66" t="s">
        <v>21</v>
      </c>
      <c r="G1048" s="56">
        <v>847001</v>
      </c>
      <c r="H1048" s="56" t="s">
        <v>23</v>
      </c>
      <c r="I1048" s="56">
        <v>200179</v>
      </c>
      <c r="J1048" s="56" t="s">
        <v>4282</v>
      </c>
      <c r="K1048" s="56">
        <v>1</v>
      </c>
      <c r="L1048" s="56">
        <v>5250</v>
      </c>
      <c r="M1048" s="57">
        <v>5000</v>
      </c>
    </row>
    <row r="1049" spans="1:13" x14ac:dyDescent="0.35">
      <c r="A1049" s="56">
        <v>8471160</v>
      </c>
      <c r="B1049" s="56" t="s">
        <v>506</v>
      </c>
      <c r="C1049" s="56">
        <v>432209</v>
      </c>
      <c r="D1049" s="56" t="s">
        <v>138</v>
      </c>
      <c r="E1049" s="56" t="str">
        <f t="shared" si="16"/>
        <v>847.8471160.1.432209.000000.847001.200179</v>
      </c>
      <c r="F1049" s="66" t="s">
        <v>21</v>
      </c>
      <c r="G1049" s="56">
        <v>847001</v>
      </c>
      <c r="H1049" s="56" t="s">
        <v>23</v>
      </c>
      <c r="I1049" s="56">
        <v>200179</v>
      </c>
      <c r="J1049" s="56" t="s">
        <v>4283</v>
      </c>
      <c r="K1049" s="56">
        <v>1</v>
      </c>
      <c r="L1049" s="56">
        <v>7350</v>
      </c>
      <c r="M1049" s="57">
        <v>7000</v>
      </c>
    </row>
    <row r="1050" spans="1:13" x14ac:dyDescent="0.35">
      <c r="A1050" s="56">
        <v>8471160</v>
      </c>
      <c r="B1050" s="56" t="s">
        <v>506</v>
      </c>
      <c r="C1050" s="56">
        <v>432209</v>
      </c>
      <c r="D1050" s="56" t="s">
        <v>138</v>
      </c>
      <c r="E1050" s="56" t="str">
        <f t="shared" si="16"/>
        <v>847.8471160.1.432209.000000.847001.200179</v>
      </c>
      <c r="F1050" s="66" t="s">
        <v>21</v>
      </c>
      <c r="G1050" s="56">
        <v>847001</v>
      </c>
      <c r="H1050" s="56" t="s">
        <v>23</v>
      </c>
      <c r="I1050" s="56">
        <v>200179</v>
      </c>
      <c r="J1050" s="56" t="s">
        <v>4284</v>
      </c>
      <c r="K1050" s="56">
        <v>1</v>
      </c>
      <c r="L1050" s="56">
        <v>21000</v>
      </c>
      <c r="M1050" s="57">
        <v>20000</v>
      </c>
    </row>
    <row r="1051" spans="1:13" x14ac:dyDescent="0.35">
      <c r="A1051" s="56">
        <v>8471160</v>
      </c>
      <c r="B1051" s="56" t="s">
        <v>506</v>
      </c>
      <c r="C1051" s="56">
        <v>432209</v>
      </c>
      <c r="D1051" s="56" t="s">
        <v>138</v>
      </c>
      <c r="E1051" s="56" t="str">
        <f t="shared" si="16"/>
        <v>847.8471160.1.432209.000000.847001.200179</v>
      </c>
      <c r="F1051" s="66" t="s">
        <v>21</v>
      </c>
      <c r="G1051" s="56">
        <v>847001</v>
      </c>
      <c r="H1051" s="56" t="s">
        <v>23</v>
      </c>
      <c r="I1051" s="56">
        <v>200179</v>
      </c>
      <c r="J1051" s="56" t="s">
        <v>4285</v>
      </c>
      <c r="K1051" s="56">
        <v>1</v>
      </c>
      <c r="L1051" s="56">
        <v>5250</v>
      </c>
      <c r="M1051" s="57">
        <v>5000</v>
      </c>
    </row>
    <row r="1052" spans="1:13" x14ac:dyDescent="0.35">
      <c r="A1052" s="56">
        <v>8471160</v>
      </c>
      <c r="B1052" s="56" t="s">
        <v>506</v>
      </c>
      <c r="C1052" s="56">
        <v>432209</v>
      </c>
      <c r="D1052" s="56" t="s">
        <v>138</v>
      </c>
      <c r="E1052" s="56" t="str">
        <f t="shared" si="16"/>
        <v>847.8471160.1.432209.000000.847001.200179</v>
      </c>
      <c r="F1052" s="66" t="s">
        <v>21</v>
      </c>
      <c r="G1052" s="56">
        <v>847001</v>
      </c>
      <c r="H1052" s="56" t="s">
        <v>23</v>
      </c>
      <c r="I1052" s="56">
        <v>200179</v>
      </c>
      <c r="J1052" s="56" t="s">
        <v>4286</v>
      </c>
      <c r="K1052" s="56">
        <v>1</v>
      </c>
      <c r="L1052" s="56">
        <v>363819.75</v>
      </c>
      <c r="M1052" s="57">
        <v>346495</v>
      </c>
    </row>
    <row r="1053" spans="1:13" x14ac:dyDescent="0.35">
      <c r="A1053" s="56">
        <v>8471160</v>
      </c>
      <c r="B1053" s="56" t="s">
        <v>506</v>
      </c>
      <c r="C1053" s="56">
        <v>432209</v>
      </c>
      <c r="D1053" s="56" t="s">
        <v>138</v>
      </c>
      <c r="E1053" s="56" t="str">
        <f t="shared" si="16"/>
        <v>847.8471160.1.432209.000000.847001.200179</v>
      </c>
      <c r="F1053" s="66" t="s">
        <v>21</v>
      </c>
      <c r="G1053" s="56">
        <v>847001</v>
      </c>
      <c r="H1053" s="56" t="s">
        <v>23</v>
      </c>
      <c r="I1053" s="56">
        <v>200179</v>
      </c>
      <c r="J1053" s="56" t="s">
        <v>4287</v>
      </c>
      <c r="K1053" s="56">
        <v>1</v>
      </c>
      <c r="L1053" s="56">
        <v>25908.75</v>
      </c>
      <c r="M1053" s="57">
        <v>24675</v>
      </c>
    </row>
    <row r="1054" spans="1:13" x14ac:dyDescent="0.35">
      <c r="A1054" s="56">
        <v>8471160</v>
      </c>
      <c r="B1054" s="56" t="s">
        <v>506</v>
      </c>
      <c r="C1054" s="56">
        <v>432209</v>
      </c>
      <c r="D1054" s="56" t="s">
        <v>138</v>
      </c>
      <c r="E1054" s="56" t="str">
        <f t="shared" si="16"/>
        <v>847.8471160.1.432209.000000.847001.200179</v>
      </c>
      <c r="F1054" s="66" t="s">
        <v>21</v>
      </c>
      <c r="G1054" s="56">
        <v>847001</v>
      </c>
      <c r="H1054" s="56" t="s">
        <v>23</v>
      </c>
      <c r="I1054" s="56">
        <v>200179</v>
      </c>
      <c r="J1054" s="56" t="s">
        <v>4288</v>
      </c>
      <c r="K1054" s="56">
        <v>1</v>
      </c>
      <c r="L1054" s="56">
        <v>190076.25</v>
      </c>
      <c r="M1054" s="57">
        <v>181025</v>
      </c>
    </row>
    <row r="1055" spans="1:13" x14ac:dyDescent="0.35">
      <c r="A1055" s="56">
        <v>8471160</v>
      </c>
      <c r="B1055" s="56" t="s">
        <v>506</v>
      </c>
      <c r="C1055" s="56">
        <v>432209</v>
      </c>
      <c r="D1055" s="56" t="s">
        <v>138</v>
      </c>
      <c r="E1055" s="56" t="str">
        <f t="shared" si="16"/>
        <v>847.8471160.1.432209.000000.847001.200179</v>
      </c>
      <c r="F1055" s="66" t="s">
        <v>21</v>
      </c>
      <c r="G1055" s="56">
        <v>847001</v>
      </c>
      <c r="H1055" s="56" t="s">
        <v>23</v>
      </c>
      <c r="I1055" s="56">
        <v>200179</v>
      </c>
      <c r="J1055" s="56" t="s">
        <v>4289</v>
      </c>
      <c r="K1055" s="56">
        <v>1</v>
      </c>
      <c r="L1055" s="56">
        <v>7717.5</v>
      </c>
      <c r="M1055" s="57">
        <v>7350</v>
      </c>
    </row>
    <row r="1056" spans="1:13" x14ac:dyDescent="0.35">
      <c r="A1056" s="56">
        <v>8471160</v>
      </c>
      <c r="B1056" s="56" t="s">
        <v>506</v>
      </c>
      <c r="C1056" s="56">
        <v>432209</v>
      </c>
      <c r="D1056" s="56" t="s">
        <v>138</v>
      </c>
      <c r="E1056" s="56" t="str">
        <f t="shared" si="16"/>
        <v>847.8471160.1.432209.000000.847001.200179</v>
      </c>
      <c r="F1056" s="66" t="s">
        <v>21</v>
      </c>
      <c r="G1056" s="56">
        <v>847001</v>
      </c>
      <c r="H1056" s="56" t="s">
        <v>23</v>
      </c>
      <c r="I1056" s="56">
        <v>200179</v>
      </c>
      <c r="J1056" s="56" t="s">
        <v>4290</v>
      </c>
      <c r="K1056" s="56">
        <v>1</v>
      </c>
      <c r="L1056" s="56">
        <v>22377.600000000002</v>
      </c>
      <c r="M1056" s="57">
        <v>21312</v>
      </c>
    </row>
    <row r="1057" spans="1:13" x14ac:dyDescent="0.35">
      <c r="A1057" s="56">
        <v>8471160</v>
      </c>
      <c r="B1057" s="56" t="s">
        <v>506</v>
      </c>
      <c r="C1057" s="56">
        <v>432209</v>
      </c>
      <c r="D1057" s="56" t="s">
        <v>138</v>
      </c>
      <c r="E1057" s="56" t="str">
        <f t="shared" si="16"/>
        <v>847.8471160.1.432209.000000.847001.200179</v>
      </c>
      <c r="F1057" s="66" t="s">
        <v>21</v>
      </c>
      <c r="G1057" s="56">
        <v>847001</v>
      </c>
      <c r="H1057" s="56" t="s">
        <v>23</v>
      </c>
      <c r="I1057" s="56">
        <v>200179</v>
      </c>
      <c r="J1057" s="56" t="s">
        <v>4291</v>
      </c>
      <c r="K1057" s="56">
        <v>1</v>
      </c>
      <c r="L1057" s="56">
        <v>16082.167500000001</v>
      </c>
      <c r="M1057" s="57">
        <v>15316.35</v>
      </c>
    </row>
    <row r="1058" spans="1:13" x14ac:dyDescent="0.35">
      <c r="A1058" s="56">
        <v>8471160</v>
      </c>
      <c r="B1058" s="56" t="s">
        <v>506</v>
      </c>
      <c r="C1058" s="56">
        <v>432209</v>
      </c>
      <c r="D1058" s="56" t="s">
        <v>138</v>
      </c>
      <c r="E1058" s="56" t="str">
        <f t="shared" si="16"/>
        <v>847.8471160.1.432209.000000.847001.200179</v>
      </c>
      <c r="F1058" s="66" t="s">
        <v>21</v>
      </c>
      <c r="G1058" s="56">
        <v>847001</v>
      </c>
      <c r="H1058" s="56" t="s">
        <v>23</v>
      </c>
      <c r="I1058" s="56">
        <v>200179</v>
      </c>
      <c r="J1058" s="56" t="s">
        <v>4292</v>
      </c>
      <c r="K1058" s="56">
        <v>1</v>
      </c>
      <c r="L1058" s="56">
        <v>12155.0625</v>
      </c>
      <c r="M1058" s="57">
        <v>11576.25</v>
      </c>
    </row>
    <row r="1059" spans="1:13" x14ac:dyDescent="0.35">
      <c r="A1059" s="56">
        <v>8471160</v>
      </c>
      <c r="B1059" s="56" t="s">
        <v>506</v>
      </c>
      <c r="C1059" s="56">
        <v>432209</v>
      </c>
      <c r="D1059" s="56" t="s">
        <v>138</v>
      </c>
      <c r="E1059" s="56" t="str">
        <f t="shared" si="16"/>
        <v>847.8471160.1.432209.000000.847001.200179</v>
      </c>
      <c r="F1059" s="66" t="s">
        <v>21</v>
      </c>
      <c r="G1059" s="56">
        <v>847001</v>
      </c>
      <c r="H1059" s="56" t="s">
        <v>23</v>
      </c>
      <c r="I1059" s="56">
        <v>200179</v>
      </c>
      <c r="J1059" s="56" t="s">
        <v>4293</v>
      </c>
      <c r="K1059" s="56">
        <v>1</v>
      </c>
      <c r="L1059" s="56">
        <v>19740</v>
      </c>
      <c r="M1059" s="57">
        <v>18800</v>
      </c>
    </row>
    <row r="1060" spans="1:13" x14ac:dyDescent="0.35">
      <c r="A1060" s="56">
        <v>8471160</v>
      </c>
      <c r="B1060" s="56" t="s">
        <v>506</v>
      </c>
      <c r="C1060" s="56">
        <v>432209</v>
      </c>
      <c r="D1060" s="56" t="s">
        <v>138</v>
      </c>
      <c r="E1060" s="56" t="str">
        <f t="shared" si="16"/>
        <v>847.8471160.1.432209.000000.847001.200179</v>
      </c>
      <c r="F1060" s="66" t="s">
        <v>21</v>
      </c>
      <c r="G1060" s="56">
        <v>847001</v>
      </c>
      <c r="H1060" s="56" t="s">
        <v>23</v>
      </c>
      <c r="I1060" s="56">
        <v>200179</v>
      </c>
      <c r="J1060" s="56" t="s">
        <v>4294</v>
      </c>
      <c r="K1060" s="56">
        <v>1</v>
      </c>
      <c r="L1060" s="56">
        <v>64701</v>
      </c>
      <c r="M1060" s="57">
        <v>61620</v>
      </c>
    </row>
    <row r="1061" spans="1:13" x14ac:dyDescent="0.35">
      <c r="A1061" s="56">
        <v>8471160</v>
      </c>
      <c r="B1061" s="56" t="s">
        <v>506</v>
      </c>
      <c r="C1061" s="56">
        <v>432209</v>
      </c>
      <c r="D1061" s="56" t="s">
        <v>138</v>
      </c>
      <c r="E1061" s="56" t="str">
        <f t="shared" si="16"/>
        <v>847.8471160.1.432209.000000.847001.200179</v>
      </c>
      <c r="F1061" s="66" t="s">
        <v>21</v>
      </c>
      <c r="G1061" s="56">
        <v>847001</v>
      </c>
      <c r="H1061" s="56" t="s">
        <v>23</v>
      </c>
      <c r="I1061" s="56">
        <v>200179</v>
      </c>
      <c r="J1061" s="56" t="s">
        <v>4295</v>
      </c>
      <c r="K1061" s="56">
        <v>1</v>
      </c>
      <c r="L1061" s="56">
        <v>18713.289000000001</v>
      </c>
      <c r="M1061" s="57">
        <v>17822.18</v>
      </c>
    </row>
    <row r="1062" spans="1:13" x14ac:dyDescent="0.35">
      <c r="A1062" s="56">
        <v>8471160</v>
      </c>
      <c r="B1062" s="56" t="s">
        <v>506</v>
      </c>
      <c r="C1062" s="56">
        <v>432209</v>
      </c>
      <c r="D1062" s="56" t="s">
        <v>138</v>
      </c>
      <c r="E1062" s="56" t="str">
        <f t="shared" si="16"/>
        <v>847.8471160.1.432209.000000.847001.200179</v>
      </c>
      <c r="F1062" s="66" t="s">
        <v>21</v>
      </c>
      <c r="G1062" s="56">
        <v>847001</v>
      </c>
      <c r="H1062" s="56" t="s">
        <v>23</v>
      </c>
      <c r="I1062" s="56">
        <v>200179</v>
      </c>
      <c r="J1062" s="56" t="s">
        <v>4296</v>
      </c>
      <c r="K1062" s="56">
        <v>1</v>
      </c>
      <c r="L1062" s="56">
        <v>4994.3249999999998</v>
      </c>
      <c r="M1062" s="57">
        <v>4756.5</v>
      </c>
    </row>
    <row r="1063" spans="1:13" x14ac:dyDescent="0.35">
      <c r="A1063" s="56">
        <v>8471160</v>
      </c>
      <c r="B1063" s="56" t="s">
        <v>506</v>
      </c>
      <c r="C1063" s="56">
        <v>432209</v>
      </c>
      <c r="D1063" s="56" t="s">
        <v>138</v>
      </c>
      <c r="E1063" s="56" t="str">
        <f t="shared" si="16"/>
        <v>847.8471160.1.432209.000000.847001.200179</v>
      </c>
      <c r="F1063" s="66" t="s">
        <v>21</v>
      </c>
      <c r="G1063" s="56">
        <v>847001</v>
      </c>
      <c r="H1063" s="56" t="s">
        <v>23</v>
      </c>
      <c r="I1063" s="56">
        <v>200179</v>
      </c>
      <c r="J1063" s="56" t="s">
        <v>4297</v>
      </c>
      <c r="K1063" s="56">
        <v>1</v>
      </c>
      <c r="L1063" s="56">
        <v>15750</v>
      </c>
      <c r="M1063" s="57">
        <v>15000</v>
      </c>
    </row>
    <row r="1064" spans="1:13" x14ac:dyDescent="0.35">
      <c r="A1064" s="56">
        <v>8471160</v>
      </c>
      <c r="B1064" s="56" t="s">
        <v>506</v>
      </c>
      <c r="C1064" s="56">
        <v>432209</v>
      </c>
      <c r="D1064" s="56" t="s">
        <v>138</v>
      </c>
      <c r="E1064" s="56" t="str">
        <f t="shared" si="16"/>
        <v>847.8471160.1.432209.000000.847001.200179</v>
      </c>
      <c r="F1064" s="66" t="s">
        <v>21</v>
      </c>
      <c r="G1064" s="56">
        <v>847001</v>
      </c>
      <c r="H1064" s="56" t="s">
        <v>23</v>
      </c>
      <c r="I1064" s="56">
        <v>200179</v>
      </c>
      <c r="J1064" s="56" t="s">
        <v>4298</v>
      </c>
      <c r="K1064" s="56">
        <v>1</v>
      </c>
      <c r="L1064" s="56">
        <v>10500</v>
      </c>
      <c r="M1064" s="57">
        <v>10000</v>
      </c>
    </row>
    <row r="1065" spans="1:13" x14ac:dyDescent="0.35">
      <c r="A1065" s="56">
        <v>8471160</v>
      </c>
      <c r="B1065" s="56" t="s">
        <v>506</v>
      </c>
      <c r="C1065" s="56">
        <v>432209</v>
      </c>
      <c r="D1065" s="56" t="s">
        <v>138</v>
      </c>
      <c r="E1065" s="56" t="str">
        <f t="shared" si="16"/>
        <v>847.8471160.1.432209.000000.847001.200179</v>
      </c>
      <c r="F1065" s="66" t="s">
        <v>21</v>
      </c>
      <c r="G1065" s="56">
        <v>847001</v>
      </c>
      <c r="H1065" s="56" t="s">
        <v>23</v>
      </c>
      <c r="I1065" s="56">
        <v>200179</v>
      </c>
      <c r="J1065" s="56" t="s">
        <v>4299</v>
      </c>
      <c r="K1065" s="56">
        <v>1</v>
      </c>
      <c r="L1065" s="56">
        <v>9975</v>
      </c>
      <c r="M1065" s="57">
        <v>9500</v>
      </c>
    </row>
    <row r="1066" spans="1:13" x14ac:dyDescent="0.35">
      <c r="A1066" s="56">
        <v>8471160</v>
      </c>
      <c r="B1066" s="56" t="s">
        <v>506</v>
      </c>
      <c r="C1066" s="56">
        <v>432209</v>
      </c>
      <c r="D1066" s="56" t="s">
        <v>138</v>
      </c>
      <c r="E1066" s="56" t="str">
        <f t="shared" si="16"/>
        <v>847.8471160.1.432209.000000.847001.200179</v>
      </c>
      <c r="F1066" s="66" t="s">
        <v>21</v>
      </c>
      <c r="G1066" s="56">
        <v>847001</v>
      </c>
      <c r="H1066" s="56" t="s">
        <v>23</v>
      </c>
      <c r="I1066" s="56">
        <v>200179</v>
      </c>
      <c r="J1066" s="56" t="s">
        <v>4300</v>
      </c>
      <c r="K1066" s="56">
        <v>1</v>
      </c>
      <c r="L1066" s="56">
        <v>10500</v>
      </c>
      <c r="M1066" s="57">
        <v>10000</v>
      </c>
    </row>
    <row r="1067" spans="1:13" x14ac:dyDescent="0.35">
      <c r="A1067" s="56">
        <v>8471160</v>
      </c>
      <c r="B1067" s="56" t="s">
        <v>506</v>
      </c>
      <c r="C1067" s="56">
        <v>432209</v>
      </c>
      <c r="D1067" s="56" t="s">
        <v>138</v>
      </c>
      <c r="E1067" s="56" t="str">
        <f t="shared" si="16"/>
        <v>847.8471160.1.432209.000000.847001.200179</v>
      </c>
      <c r="F1067" s="66" t="s">
        <v>21</v>
      </c>
      <c r="G1067" s="56">
        <v>847001</v>
      </c>
      <c r="H1067" s="56" t="s">
        <v>23</v>
      </c>
      <c r="I1067" s="56">
        <v>200179</v>
      </c>
      <c r="J1067" s="56" t="s">
        <v>4301</v>
      </c>
      <c r="K1067" s="56">
        <v>1</v>
      </c>
      <c r="L1067" s="56">
        <v>9114</v>
      </c>
      <c r="M1067" s="57">
        <v>8680</v>
      </c>
    </row>
    <row r="1068" spans="1:13" x14ac:dyDescent="0.35">
      <c r="A1068" s="56">
        <v>8471160</v>
      </c>
      <c r="B1068" s="56" t="s">
        <v>506</v>
      </c>
      <c r="C1068" s="56">
        <v>432209</v>
      </c>
      <c r="D1068" s="56" t="s">
        <v>138</v>
      </c>
      <c r="E1068" s="56" t="str">
        <f t="shared" si="16"/>
        <v>847.8471160.1.432209.000000.847001.200179</v>
      </c>
      <c r="F1068" s="66" t="s">
        <v>21</v>
      </c>
      <c r="G1068" s="56">
        <v>847001</v>
      </c>
      <c r="H1068" s="56" t="s">
        <v>23</v>
      </c>
      <c r="I1068" s="56">
        <v>200179</v>
      </c>
      <c r="J1068" s="56" t="s">
        <v>4302</v>
      </c>
      <c r="K1068" s="56">
        <v>1</v>
      </c>
      <c r="L1068" s="56">
        <v>10080</v>
      </c>
      <c r="M1068" s="57">
        <v>9600</v>
      </c>
    </row>
    <row r="1069" spans="1:13" x14ac:dyDescent="0.35">
      <c r="A1069" s="56">
        <v>8471160</v>
      </c>
      <c r="B1069" s="56" t="s">
        <v>506</v>
      </c>
      <c r="C1069" s="56">
        <v>432209</v>
      </c>
      <c r="D1069" s="56" t="s">
        <v>138</v>
      </c>
      <c r="E1069" s="56" t="str">
        <f t="shared" si="16"/>
        <v>847.8471160.1.432209.000000.847001.200179</v>
      </c>
      <c r="F1069" s="66" t="s">
        <v>21</v>
      </c>
      <c r="G1069" s="56">
        <v>847001</v>
      </c>
      <c r="H1069" s="56" t="s">
        <v>23</v>
      </c>
      <c r="I1069" s="56">
        <v>200179</v>
      </c>
      <c r="J1069" s="56" t="s">
        <v>4303</v>
      </c>
      <c r="K1069" s="56">
        <v>1</v>
      </c>
      <c r="L1069" s="56">
        <v>56700</v>
      </c>
      <c r="M1069" s="57">
        <v>54000</v>
      </c>
    </row>
    <row r="1070" spans="1:13" x14ac:dyDescent="0.35">
      <c r="A1070" s="56">
        <v>8471160</v>
      </c>
      <c r="B1070" s="56" t="s">
        <v>506</v>
      </c>
      <c r="C1070" s="56">
        <v>432209</v>
      </c>
      <c r="D1070" s="56" t="s">
        <v>138</v>
      </c>
      <c r="E1070" s="56" t="str">
        <f t="shared" si="16"/>
        <v>847.8471160.1.432209.000000.847001.200179</v>
      </c>
      <c r="F1070" s="66" t="s">
        <v>21</v>
      </c>
      <c r="G1070" s="56">
        <v>847001</v>
      </c>
      <c r="H1070" s="56" t="s">
        <v>23</v>
      </c>
      <c r="I1070" s="56">
        <v>200179</v>
      </c>
      <c r="J1070" s="56" t="s">
        <v>4304</v>
      </c>
      <c r="K1070" s="56">
        <v>1</v>
      </c>
      <c r="L1070" s="56">
        <v>21000</v>
      </c>
      <c r="M1070" s="57">
        <v>20000</v>
      </c>
    </row>
    <row r="1071" spans="1:13" x14ac:dyDescent="0.35">
      <c r="A1071" s="56">
        <v>8471160</v>
      </c>
      <c r="B1071" s="56" t="s">
        <v>506</v>
      </c>
      <c r="C1071" s="56">
        <v>432209</v>
      </c>
      <c r="D1071" s="56" t="s">
        <v>138</v>
      </c>
      <c r="E1071" s="56" t="str">
        <f t="shared" si="16"/>
        <v>847.8471160.1.432209.000000.847001.200179</v>
      </c>
      <c r="F1071" s="66" t="s">
        <v>21</v>
      </c>
      <c r="G1071" s="56">
        <v>847001</v>
      </c>
      <c r="H1071" s="56" t="s">
        <v>23</v>
      </c>
      <c r="I1071" s="56">
        <v>200179</v>
      </c>
      <c r="J1071" s="56" t="s">
        <v>4305</v>
      </c>
      <c r="K1071" s="56">
        <v>1</v>
      </c>
      <c r="L1071" s="56">
        <v>26250</v>
      </c>
      <c r="M1071" s="57">
        <v>25000</v>
      </c>
    </row>
    <row r="1072" spans="1:13" x14ac:dyDescent="0.35">
      <c r="A1072" s="56">
        <v>8471160</v>
      </c>
      <c r="B1072" s="56" t="s">
        <v>506</v>
      </c>
      <c r="C1072" s="56">
        <v>432209</v>
      </c>
      <c r="D1072" s="56" t="s">
        <v>138</v>
      </c>
      <c r="E1072" s="56" t="str">
        <f t="shared" si="16"/>
        <v>847.8471160.1.432209.000000.847001.200179</v>
      </c>
      <c r="F1072" s="66" t="s">
        <v>21</v>
      </c>
      <c r="G1072" s="56">
        <v>847001</v>
      </c>
      <c r="H1072" s="56" t="s">
        <v>23</v>
      </c>
      <c r="I1072" s="56">
        <v>200179</v>
      </c>
      <c r="J1072" s="56" t="s">
        <v>4306</v>
      </c>
      <c r="K1072" s="56">
        <v>1</v>
      </c>
      <c r="L1072" s="56">
        <v>22050</v>
      </c>
      <c r="M1072" s="57">
        <v>21000</v>
      </c>
    </row>
    <row r="1073" spans="1:13" x14ac:dyDescent="0.35">
      <c r="A1073" s="56">
        <v>8471160</v>
      </c>
      <c r="B1073" s="56" t="s">
        <v>506</v>
      </c>
      <c r="C1073" s="56">
        <v>432209</v>
      </c>
      <c r="D1073" s="56" t="s">
        <v>138</v>
      </c>
      <c r="E1073" s="56" t="str">
        <f t="shared" si="16"/>
        <v>847.8471160.1.432209.000000.847001.200179</v>
      </c>
      <c r="F1073" s="66" t="s">
        <v>21</v>
      </c>
      <c r="G1073" s="56">
        <v>847001</v>
      </c>
      <c r="H1073" s="56" t="s">
        <v>23</v>
      </c>
      <c r="I1073" s="56">
        <v>200179</v>
      </c>
      <c r="J1073" s="56" t="s">
        <v>4307</v>
      </c>
      <c r="K1073" s="56">
        <v>1</v>
      </c>
      <c r="L1073" s="56">
        <v>10500</v>
      </c>
      <c r="M1073" s="57">
        <v>10000</v>
      </c>
    </row>
    <row r="1074" spans="1:13" x14ac:dyDescent="0.35">
      <c r="A1074" s="56">
        <v>8471160</v>
      </c>
      <c r="B1074" s="56" t="s">
        <v>506</v>
      </c>
      <c r="C1074" s="56">
        <v>432209</v>
      </c>
      <c r="D1074" s="56" t="s">
        <v>138</v>
      </c>
      <c r="E1074" s="56" t="str">
        <f t="shared" si="16"/>
        <v>847.8471160.1.432209.000000.847001.200179</v>
      </c>
      <c r="F1074" s="66" t="s">
        <v>21</v>
      </c>
      <c r="G1074" s="56">
        <v>847001</v>
      </c>
      <c r="H1074" s="56" t="s">
        <v>23</v>
      </c>
      <c r="I1074" s="56">
        <v>200179</v>
      </c>
      <c r="J1074" s="56" t="s">
        <v>4308</v>
      </c>
      <c r="K1074" s="56">
        <v>1</v>
      </c>
      <c r="L1074" s="56">
        <v>7350</v>
      </c>
      <c r="M1074" s="57">
        <v>7000</v>
      </c>
    </row>
    <row r="1075" spans="1:13" x14ac:dyDescent="0.35">
      <c r="A1075" s="56">
        <v>8471160</v>
      </c>
      <c r="B1075" s="56" t="s">
        <v>506</v>
      </c>
      <c r="C1075" s="56">
        <v>432209</v>
      </c>
      <c r="D1075" s="56" t="s">
        <v>138</v>
      </c>
      <c r="E1075" s="56" t="str">
        <f t="shared" si="16"/>
        <v>847.8471160.1.432209.000000.847001.200179</v>
      </c>
      <c r="F1075" s="66" t="s">
        <v>21</v>
      </c>
      <c r="G1075" s="56">
        <v>847001</v>
      </c>
      <c r="H1075" s="56" t="s">
        <v>23</v>
      </c>
      <c r="I1075" s="56">
        <v>200179</v>
      </c>
      <c r="J1075" s="56" t="s">
        <v>4309</v>
      </c>
      <c r="K1075" s="56">
        <v>1</v>
      </c>
      <c r="L1075" s="56">
        <v>5250</v>
      </c>
      <c r="M1075" s="57">
        <v>5000</v>
      </c>
    </row>
    <row r="1076" spans="1:13" x14ac:dyDescent="0.35">
      <c r="A1076" s="56">
        <v>8471160</v>
      </c>
      <c r="B1076" s="56" t="s">
        <v>506</v>
      </c>
      <c r="C1076" s="56">
        <v>432209</v>
      </c>
      <c r="D1076" s="56" t="s">
        <v>138</v>
      </c>
      <c r="E1076" s="56" t="str">
        <f t="shared" si="16"/>
        <v>847.8471160.1.432209.000000.847001.200179</v>
      </c>
      <c r="F1076" s="66" t="s">
        <v>21</v>
      </c>
      <c r="G1076" s="56">
        <v>847001</v>
      </c>
      <c r="H1076" s="56" t="s">
        <v>23</v>
      </c>
      <c r="I1076" s="56">
        <v>200179</v>
      </c>
      <c r="J1076" s="56" t="s">
        <v>4310</v>
      </c>
      <c r="K1076" s="56">
        <v>1</v>
      </c>
      <c r="L1076" s="56">
        <v>6825</v>
      </c>
      <c r="M1076" s="57">
        <v>6500</v>
      </c>
    </row>
    <row r="1077" spans="1:13" x14ac:dyDescent="0.35">
      <c r="A1077" s="56">
        <v>8471160</v>
      </c>
      <c r="B1077" s="56" t="s">
        <v>506</v>
      </c>
      <c r="C1077" s="56">
        <v>432209</v>
      </c>
      <c r="D1077" s="56" t="s">
        <v>138</v>
      </c>
      <c r="E1077" s="56" t="str">
        <f t="shared" si="16"/>
        <v>847.8471160.1.432209.000000.847001.200179</v>
      </c>
      <c r="F1077" s="66" t="s">
        <v>21</v>
      </c>
      <c r="G1077" s="56">
        <v>847001</v>
      </c>
      <c r="H1077" s="56" t="s">
        <v>23</v>
      </c>
      <c r="I1077" s="56">
        <v>200179</v>
      </c>
      <c r="J1077" s="56" t="s">
        <v>4311</v>
      </c>
      <c r="K1077" s="56">
        <v>1</v>
      </c>
      <c r="L1077" s="56">
        <v>4200</v>
      </c>
      <c r="M1077" s="57">
        <v>4000</v>
      </c>
    </row>
    <row r="1078" spans="1:13" x14ac:dyDescent="0.35">
      <c r="A1078" s="56">
        <v>8471160</v>
      </c>
      <c r="B1078" s="56" t="s">
        <v>506</v>
      </c>
      <c r="C1078" s="56">
        <v>432209</v>
      </c>
      <c r="D1078" s="56" t="s">
        <v>138</v>
      </c>
      <c r="E1078" s="56" t="str">
        <f t="shared" si="16"/>
        <v>847.8471160.1.432209.000000.847001.200179</v>
      </c>
      <c r="F1078" s="66" t="s">
        <v>21</v>
      </c>
      <c r="G1078" s="56">
        <v>847001</v>
      </c>
      <c r="H1078" s="56" t="s">
        <v>23</v>
      </c>
      <c r="I1078" s="56">
        <v>200179</v>
      </c>
      <c r="J1078" s="56" t="s">
        <v>4312</v>
      </c>
      <c r="K1078" s="56">
        <v>1</v>
      </c>
      <c r="L1078" s="56">
        <v>7875</v>
      </c>
      <c r="M1078" s="57">
        <v>7500</v>
      </c>
    </row>
    <row r="1079" spans="1:13" x14ac:dyDescent="0.35">
      <c r="A1079" s="56">
        <v>8471160</v>
      </c>
      <c r="B1079" s="56" t="s">
        <v>506</v>
      </c>
      <c r="C1079" s="56">
        <v>432209</v>
      </c>
      <c r="D1079" s="56" t="s">
        <v>138</v>
      </c>
      <c r="E1079" s="56" t="str">
        <f t="shared" si="16"/>
        <v>847.8471160.1.432209.000000.847001.200179</v>
      </c>
      <c r="F1079" s="66" t="s">
        <v>21</v>
      </c>
      <c r="G1079" s="56">
        <v>847001</v>
      </c>
      <c r="H1079" s="56" t="s">
        <v>23</v>
      </c>
      <c r="I1079" s="56">
        <v>200179</v>
      </c>
      <c r="J1079" s="56" t="s">
        <v>4313</v>
      </c>
      <c r="K1079" s="56">
        <v>1</v>
      </c>
      <c r="L1079" s="56">
        <v>42000</v>
      </c>
      <c r="M1079" s="57">
        <v>40000</v>
      </c>
    </row>
    <row r="1080" spans="1:13" x14ac:dyDescent="0.35">
      <c r="A1080" s="56">
        <v>8471160</v>
      </c>
      <c r="B1080" s="56" t="s">
        <v>506</v>
      </c>
      <c r="C1080" s="56">
        <v>432209</v>
      </c>
      <c r="D1080" s="56" t="s">
        <v>138</v>
      </c>
      <c r="E1080" s="56" t="str">
        <f t="shared" si="16"/>
        <v>847.8471160.1.432209.000000.847001.200179</v>
      </c>
      <c r="F1080" s="66" t="s">
        <v>21</v>
      </c>
      <c r="G1080" s="56">
        <v>847001</v>
      </c>
      <c r="H1080" s="56" t="s">
        <v>23</v>
      </c>
      <c r="I1080" s="56">
        <v>200179</v>
      </c>
      <c r="J1080" s="56" t="s">
        <v>4314</v>
      </c>
      <c r="K1080" s="56">
        <v>1</v>
      </c>
      <c r="L1080" s="56">
        <v>52500</v>
      </c>
      <c r="M1080" s="57">
        <v>50000</v>
      </c>
    </row>
    <row r="1081" spans="1:13" x14ac:dyDescent="0.35">
      <c r="A1081" s="56">
        <v>8471160</v>
      </c>
      <c r="B1081" s="56" t="s">
        <v>506</v>
      </c>
      <c r="C1081" s="56">
        <v>432209</v>
      </c>
      <c r="D1081" s="56" t="s">
        <v>138</v>
      </c>
      <c r="E1081" s="56" t="str">
        <f t="shared" si="16"/>
        <v>847.8471160.1.432209.000000.847001.200179</v>
      </c>
      <c r="F1081" s="66" t="s">
        <v>21</v>
      </c>
      <c r="G1081" s="56">
        <v>847001</v>
      </c>
      <c r="H1081" s="56" t="s">
        <v>23</v>
      </c>
      <c r="I1081" s="56">
        <v>200179</v>
      </c>
      <c r="J1081" s="56" t="s">
        <v>4315</v>
      </c>
      <c r="K1081" s="56">
        <v>1</v>
      </c>
      <c r="L1081" s="56">
        <v>52500</v>
      </c>
      <c r="M1081" s="57">
        <v>50000</v>
      </c>
    </row>
    <row r="1082" spans="1:13" x14ac:dyDescent="0.35">
      <c r="A1082" s="56">
        <v>8471160</v>
      </c>
      <c r="B1082" s="56" t="s">
        <v>506</v>
      </c>
      <c r="C1082" s="56">
        <v>432209</v>
      </c>
      <c r="D1082" s="56" t="s">
        <v>138</v>
      </c>
      <c r="E1082" s="56" t="str">
        <f t="shared" si="16"/>
        <v>847.8471160.1.432209.000000.847001.200179</v>
      </c>
      <c r="F1082" s="66" t="s">
        <v>21</v>
      </c>
      <c r="G1082" s="56">
        <v>847001</v>
      </c>
      <c r="H1082" s="56" t="s">
        <v>23</v>
      </c>
      <c r="I1082" s="56">
        <v>200179</v>
      </c>
      <c r="J1082" s="56" t="s">
        <v>4316</v>
      </c>
      <c r="K1082" s="56">
        <v>1</v>
      </c>
      <c r="L1082" s="56">
        <v>52500</v>
      </c>
      <c r="M1082" s="57">
        <v>50000</v>
      </c>
    </row>
    <row r="1083" spans="1:13" x14ac:dyDescent="0.35">
      <c r="A1083" s="56">
        <v>8471160</v>
      </c>
      <c r="B1083" s="56" t="s">
        <v>506</v>
      </c>
      <c r="C1083" s="56">
        <v>432209</v>
      </c>
      <c r="D1083" s="56" t="s">
        <v>138</v>
      </c>
      <c r="E1083" s="56" t="str">
        <f t="shared" si="16"/>
        <v>847.8471160.1.432209.000000.847001.200179</v>
      </c>
      <c r="F1083" s="66" t="s">
        <v>21</v>
      </c>
      <c r="G1083" s="56">
        <v>847001</v>
      </c>
      <c r="H1083" s="56" t="s">
        <v>23</v>
      </c>
      <c r="I1083" s="56">
        <v>200179</v>
      </c>
      <c r="J1083" s="56" t="s">
        <v>4317</v>
      </c>
      <c r="K1083" s="56">
        <v>1</v>
      </c>
      <c r="L1083" s="56">
        <v>31500</v>
      </c>
      <c r="M1083" s="57">
        <v>30000</v>
      </c>
    </row>
    <row r="1084" spans="1:13" x14ac:dyDescent="0.35">
      <c r="A1084" s="56">
        <v>8471160</v>
      </c>
      <c r="B1084" s="56" t="s">
        <v>506</v>
      </c>
      <c r="C1084" s="56">
        <v>432209</v>
      </c>
      <c r="D1084" s="56" t="s">
        <v>138</v>
      </c>
      <c r="E1084" s="56" t="str">
        <f t="shared" si="16"/>
        <v>847.8471160.1.432209.000000.847001.200179</v>
      </c>
      <c r="F1084" s="66" t="s">
        <v>21</v>
      </c>
      <c r="G1084" s="56">
        <v>847001</v>
      </c>
      <c r="H1084" s="56" t="s">
        <v>23</v>
      </c>
      <c r="I1084" s="56">
        <v>200179</v>
      </c>
      <c r="J1084" s="56" t="s">
        <v>4318</v>
      </c>
      <c r="K1084" s="56">
        <v>1</v>
      </c>
      <c r="L1084" s="56">
        <v>8400</v>
      </c>
      <c r="M1084" s="57">
        <v>8000</v>
      </c>
    </row>
    <row r="1085" spans="1:13" x14ac:dyDescent="0.35">
      <c r="A1085" s="56">
        <v>8471160</v>
      </c>
      <c r="B1085" s="56" t="s">
        <v>506</v>
      </c>
      <c r="C1085" s="56">
        <v>432209</v>
      </c>
      <c r="D1085" s="56" t="s">
        <v>138</v>
      </c>
      <c r="E1085" s="56" t="str">
        <f t="shared" si="16"/>
        <v>847.8471160.1.432209.000000.847001.200179</v>
      </c>
      <c r="F1085" s="66" t="s">
        <v>21</v>
      </c>
      <c r="G1085" s="56">
        <v>847001</v>
      </c>
      <c r="H1085" s="56" t="s">
        <v>23</v>
      </c>
      <c r="I1085" s="56">
        <v>200179</v>
      </c>
      <c r="J1085" s="56" t="s">
        <v>4319</v>
      </c>
      <c r="K1085" s="56">
        <v>1</v>
      </c>
      <c r="L1085" s="56">
        <v>52500</v>
      </c>
      <c r="M1085" s="57">
        <v>50000</v>
      </c>
    </row>
    <row r="1086" spans="1:13" x14ac:dyDescent="0.35">
      <c r="A1086" s="56">
        <v>8471160</v>
      </c>
      <c r="B1086" s="56" t="s">
        <v>506</v>
      </c>
      <c r="C1086" s="56">
        <v>432209</v>
      </c>
      <c r="D1086" s="56" t="s">
        <v>138</v>
      </c>
      <c r="E1086" s="56" t="str">
        <f t="shared" si="16"/>
        <v>847.8471160.1.432209.000000.847001.200179</v>
      </c>
      <c r="F1086" s="66" t="s">
        <v>21</v>
      </c>
      <c r="G1086" s="56">
        <v>847001</v>
      </c>
      <c r="H1086" s="56" t="s">
        <v>23</v>
      </c>
      <c r="I1086" s="56">
        <v>200179</v>
      </c>
      <c r="J1086" s="56" t="s">
        <v>4320</v>
      </c>
      <c r="K1086" s="56">
        <v>1</v>
      </c>
      <c r="L1086" s="56">
        <v>58789.5</v>
      </c>
      <c r="M1086" s="57">
        <v>55990</v>
      </c>
    </row>
    <row r="1087" spans="1:13" x14ac:dyDescent="0.35">
      <c r="A1087" s="56">
        <v>8471160</v>
      </c>
      <c r="B1087" s="56" t="s">
        <v>506</v>
      </c>
      <c r="C1087" s="56">
        <v>432209</v>
      </c>
      <c r="D1087" s="56" t="s">
        <v>138</v>
      </c>
      <c r="E1087" s="56" t="str">
        <f t="shared" si="16"/>
        <v>847.8471160.1.432209.000000.847001.200179</v>
      </c>
      <c r="F1087" s="66" t="s">
        <v>21</v>
      </c>
      <c r="G1087" s="56">
        <v>847001</v>
      </c>
      <c r="H1087" s="56" t="s">
        <v>23</v>
      </c>
      <c r="I1087" s="56">
        <v>200179</v>
      </c>
      <c r="J1087" s="56" t="s">
        <v>4321</v>
      </c>
      <c r="K1087" s="56">
        <v>1</v>
      </c>
      <c r="L1087" s="56">
        <v>96008.85</v>
      </c>
      <c r="M1087" s="57">
        <v>91437</v>
      </c>
    </row>
    <row r="1088" spans="1:13" x14ac:dyDescent="0.35">
      <c r="A1088" s="56">
        <v>8471160</v>
      </c>
      <c r="B1088" s="56" t="s">
        <v>506</v>
      </c>
      <c r="C1088" s="56">
        <v>432209</v>
      </c>
      <c r="D1088" s="56" t="s">
        <v>138</v>
      </c>
      <c r="E1088" s="56" t="str">
        <f t="shared" si="16"/>
        <v>847.8471160.1.432209.000000.847001.200179</v>
      </c>
      <c r="F1088" s="66" t="s">
        <v>21</v>
      </c>
      <c r="G1088" s="56">
        <v>847001</v>
      </c>
      <c r="H1088" s="56" t="s">
        <v>23</v>
      </c>
      <c r="I1088" s="56">
        <v>200179</v>
      </c>
      <c r="J1088" s="56" t="s">
        <v>4322</v>
      </c>
      <c r="K1088" s="56">
        <v>1</v>
      </c>
      <c r="L1088" s="56">
        <v>22050</v>
      </c>
      <c r="M1088" s="57">
        <v>21000</v>
      </c>
    </row>
    <row r="1089" spans="1:13" x14ac:dyDescent="0.35">
      <c r="A1089" s="56">
        <v>8471160</v>
      </c>
      <c r="B1089" s="56" t="s">
        <v>506</v>
      </c>
      <c r="C1089" s="56">
        <v>432209</v>
      </c>
      <c r="D1089" s="56" t="s">
        <v>138</v>
      </c>
      <c r="E1089" s="56" t="str">
        <f t="shared" si="16"/>
        <v>847.8471160.1.432209.000000.847001.200179</v>
      </c>
      <c r="F1089" s="66" t="s">
        <v>21</v>
      </c>
      <c r="G1089" s="56">
        <v>847001</v>
      </c>
      <c r="H1089" s="56" t="s">
        <v>23</v>
      </c>
      <c r="I1089" s="56">
        <v>200179</v>
      </c>
      <c r="J1089" s="56" t="s">
        <v>4323</v>
      </c>
      <c r="K1089" s="56">
        <v>1</v>
      </c>
      <c r="L1089" s="56">
        <v>24255</v>
      </c>
      <c r="M1089" s="57">
        <v>23100</v>
      </c>
    </row>
    <row r="1090" spans="1:13" x14ac:dyDescent="0.35">
      <c r="A1090" s="56">
        <v>8471160</v>
      </c>
      <c r="B1090" s="56" t="s">
        <v>506</v>
      </c>
      <c r="C1090" s="56">
        <v>432209</v>
      </c>
      <c r="D1090" s="56" t="s">
        <v>138</v>
      </c>
      <c r="E1090" s="56" t="str">
        <f t="shared" ref="E1090:E1153" si="17">CONCATENATE(847,".",A1090,".",1,".",C1090,".","000000",".",G1090,".",I1090)</f>
        <v>847.8471160.1.432209.000000.847001.200179</v>
      </c>
      <c r="F1090" s="66" t="s">
        <v>21</v>
      </c>
      <c r="G1090" s="56">
        <v>847001</v>
      </c>
      <c r="H1090" s="56" t="s">
        <v>23</v>
      </c>
      <c r="I1090" s="56">
        <v>200179</v>
      </c>
      <c r="J1090" s="56" t="s">
        <v>4324</v>
      </c>
      <c r="K1090" s="56">
        <v>1</v>
      </c>
      <c r="L1090" s="56">
        <v>38477.25</v>
      </c>
      <c r="M1090" s="57">
        <v>36645</v>
      </c>
    </row>
    <row r="1091" spans="1:13" x14ac:dyDescent="0.35">
      <c r="A1091" s="56">
        <v>8471160</v>
      </c>
      <c r="B1091" s="56" t="s">
        <v>506</v>
      </c>
      <c r="C1091" s="56">
        <v>432209</v>
      </c>
      <c r="D1091" s="56" t="s">
        <v>138</v>
      </c>
      <c r="E1091" s="56" t="str">
        <f t="shared" si="17"/>
        <v>847.8471160.1.432209.000000.847001.200179</v>
      </c>
      <c r="F1091" s="66" t="s">
        <v>21</v>
      </c>
      <c r="G1091" s="56">
        <v>847001</v>
      </c>
      <c r="H1091" s="56" t="s">
        <v>23</v>
      </c>
      <c r="I1091" s="56">
        <v>200179</v>
      </c>
      <c r="J1091" s="56" t="s">
        <v>4325</v>
      </c>
      <c r="K1091" s="56">
        <v>1</v>
      </c>
      <c r="L1091" s="56">
        <v>9591.75</v>
      </c>
      <c r="M1091" s="57">
        <v>9135</v>
      </c>
    </row>
    <row r="1092" spans="1:13" x14ac:dyDescent="0.35">
      <c r="A1092" s="56">
        <v>8471160</v>
      </c>
      <c r="B1092" s="56" t="s">
        <v>506</v>
      </c>
      <c r="C1092" s="56">
        <v>432209</v>
      </c>
      <c r="D1092" s="56" t="s">
        <v>138</v>
      </c>
      <c r="E1092" s="56" t="str">
        <f t="shared" si="17"/>
        <v>847.8471160.1.432209.000000.847001.200179</v>
      </c>
      <c r="F1092" s="66" t="s">
        <v>21</v>
      </c>
      <c r="G1092" s="56">
        <v>847001</v>
      </c>
      <c r="H1092" s="56" t="s">
        <v>23</v>
      </c>
      <c r="I1092" s="56">
        <v>200179</v>
      </c>
      <c r="J1092" s="56" t="s">
        <v>4326</v>
      </c>
      <c r="K1092" s="56">
        <v>1</v>
      </c>
      <c r="L1092" s="56">
        <v>123259.5</v>
      </c>
      <c r="M1092" s="57">
        <v>117390</v>
      </c>
    </row>
    <row r="1093" spans="1:13" x14ac:dyDescent="0.35">
      <c r="A1093" s="56">
        <v>8471160</v>
      </c>
      <c r="B1093" s="56" t="s">
        <v>506</v>
      </c>
      <c r="C1093" s="56">
        <v>432209</v>
      </c>
      <c r="D1093" s="56" t="s">
        <v>138</v>
      </c>
      <c r="E1093" s="56" t="str">
        <f t="shared" si="17"/>
        <v>847.8471160.1.432209.000000.847001.200179</v>
      </c>
      <c r="F1093" s="66" t="s">
        <v>21</v>
      </c>
      <c r="G1093" s="56">
        <v>847001</v>
      </c>
      <c r="H1093" s="56" t="s">
        <v>23</v>
      </c>
      <c r="I1093" s="56">
        <v>200179</v>
      </c>
      <c r="J1093" s="56" t="s">
        <v>4327</v>
      </c>
      <c r="K1093" s="56">
        <v>1</v>
      </c>
      <c r="L1093" s="56">
        <v>96967.5</v>
      </c>
      <c r="M1093" s="57">
        <v>92350</v>
      </c>
    </row>
    <row r="1094" spans="1:13" x14ac:dyDescent="0.35">
      <c r="A1094" s="56">
        <v>8471160</v>
      </c>
      <c r="B1094" s="56" t="s">
        <v>506</v>
      </c>
      <c r="C1094" s="56">
        <v>432209</v>
      </c>
      <c r="D1094" s="56" t="s">
        <v>138</v>
      </c>
      <c r="E1094" s="56" t="str">
        <f t="shared" si="17"/>
        <v>847.8471160.1.432209.000000.847001.200179</v>
      </c>
      <c r="F1094" s="66" t="s">
        <v>21</v>
      </c>
      <c r="G1094" s="56">
        <v>847001</v>
      </c>
      <c r="H1094" s="56" t="s">
        <v>23</v>
      </c>
      <c r="I1094" s="56">
        <v>200179</v>
      </c>
      <c r="J1094" s="56" t="s">
        <v>4328</v>
      </c>
      <c r="K1094" s="56">
        <v>1</v>
      </c>
      <c r="L1094" s="56">
        <v>52500</v>
      </c>
      <c r="M1094" s="57">
        <v>50000</v>
      </c>
    </row>
    <row r="1095" spans="1:13" x14ac:dyDescent="0.35">
      <c r="A1095" s="56">
        <v>8471160</v>
      </c>
      <c r="B1095" s="56" t="s">
        <v>506</v>
      </c>
      <c r="C1095" s="56">
        <v>432209</v>
      </c>
      <c r="D1095" s="56" t="s">
        <v>138</v>
      </c>
      <c r="E1095" s="56" t="str">
        <f t="shared" si="17"/>
        <v>847.8471160.1.432209.000000.847001.200179</v>
      </c>
      <c r="F1095" s="66" t="s">
        <v>21</v>
      </c>
      <c r="G1095" s="56">
        <v>847001</v>
      </c>
      <c r="H1095" s="56" t="s">
        <v>23</v>
      </c>
      <c r="I1095" s="56">
        <v>200179</v>
      </c>
      <c r="J1095" s="56" t="s">
        <v>4329</v>
      </c>
      <c r="K1095" s="56">
        <v>1</v>
      </c>
      <c r="L1095" s="56">
        <v>4421.0250000000005</v>
      </c>
      <c r="M1095" s="57">
        <v>4210.5</v>
      </c>
    </row>
    <row r="1096" spans="1:13" x14ac:dyDescent="0.35">
      <c r="A1096" s="56">
        <v>8471160</v>
      </c>
      <c r="B1096" s="56" t="s">
        <v>506</v>
      </c>
      <c r="C1096" s="56">
        <v>432209</v>
      </c>
      <c r="D1096" s="56" t="s">
        <v>138</v>
      </c>
      <c r="E1096" s="56" t="str">
        <f t="shared" si="17"/>
        <v>847.8471160.1.432209.000000.847001.200179</v>
      </c>
      <c r="F1096" s="66" t="s">
        <v>21</v>
      </c>
      <c r="G1096" s="56">
        <v>847001</v>
      </c>
      <c r="H1096" s="56" t="s">
        <v>23</v>
      </c>
      <c r="I1096" s="56">
        <v>200179</v>
      </c>
      <c r="J1096" s="56" t="s">
        <v>4330</v>
      </c>
      <c r="K1096" s="56">
        <v>1</v>
      </c>
      <c r="L1096" s="56">
        <v>12600</v>
      </c>
      <c r="M1096" s="57">
        <v>12000</v>
      </c>
    </row>
    <row r="1097" spans="1:13" x14ac:dyDescent="0.35">
      <c r="A1097" s="56">
        <v>8471160</v>
      </c>
      <c r="B1097" s="56" t="s">
        <v>506</v>
      </c>
      <c r="C1097" s="56">
        <v>432209</v>
      </c>
      <c r="D1097" s="56" t="s">
        <v>138</v>
      </c>
      <c r="E1097" s="56" t="str">
        <f t="shared" si="17"/>
        <v>847.8471160.1.432209.000000.847001.200179</v>
      </c>
      <c r="F1097" s="66" t="s">
        <v>21</v>
      </c>
      <c r="G1097" s="56">
        <v>847001</v>
      </c>
      <c r="H1097" s="56" t="s">
        <v>23</v>
      </c>
      <c r="I1097" s="56">
        <v>200179</v>
      </c>
      <c r="J1097" s="56" t="s">
        <v>4331</v>
      </c>
      <c r="K1097" s="56">
        <v>1</v>
      </c>
      <c r="L1097" s="56">
        <v>8498.7000000000007</v>
      </c>
      <c r="M1097" s="57">
        <v>8094</v>
      </c>
    </row>
    <row r="1098" spans="1:13" x14ac:dyDescent="0.35">
      <c r="A1098" s="56">
        <v>8471160</v>
      </c>
      <c r="B1098" s="56" t="s">
        <v>506</v>
      </c>
      <c r="C1098" s="56">
        <v>432209</v>
      </c>
      <c r="D1098" s="56" t="s">
        <v>138</v>
      </c>
      <c r="E1098" s="56" t="str">
        <f t="shared" si="17"/>
        <v>847.8471160.1.432209.000000.847001.200179</v>
      </c>
      <c r="F1098" s="66" t="s">
        <v>21</v>
      </c>
      <c r="G1098" s="56">
        <v>847001</v>
      </c>
      <c r="H1098" s="56" t="s">
        <v>23</v>
      </c>
      <c r="I1098" s="56">
        <v>200179</v>
      </c>
      <c r="J1098" s="56" t="s">
        <v>4332</v>
      </c>
      <c r="K1098" s="56">
        <v>1</v>
      </c>
      <c r="L1098" s="56">
        <v>70350</v>
      </c>
      <c r="M1098" s="57">
        <v>67000</v>
      </c>
    </row>
    <row r="1099" spans="1:13" x14ac:dyDescent="0.35">
      <c r="A1099" s="56">
        <v>8471160</v>
      </c>
      <c r="B1099" s="56" t="s">
        <v>506</v>
      </c>
      <c r="C1099" s="56">
        <v>432209</v>
      </c>
      <c r="D1099" s="56" t="s">
        <v>138</v>
      </c>
      <c r="E1099" s="56" t="str">
        <f t="shared" si="17"/>
        <v>847.8471160.1.432209.000000.847001.200179</v>
      </c>
      <c r="F1099" s="66" t="s">
        <v>21</v>
      </c>
      <c r="G1099" s="56">
        <v>847001</v>
      </c>
      <c r="H1099" s="56" t="s">
        <v>23</v>
      </c>
      <c r="I1099" s="56">
        <v>200179</v>
      </c>
      <c r="J1099" s="56" t="s">
        <v>4333</v>
      </c>
      <c r="K1099" s="56">
        <v>1</v>
      </c>
      <c r="L1099" s="56">
        <v>4767</v>
      </c>
      <c r="M1099" s="57">
        <v>4540</v>
      </c>
    </row>
    <row r="1100" spans="1:13" x14ac:dyDescent="0.35">
      <c r="A1100" s="56">
        <v>8471160</v>
      </c>
      <c r="B1100" s="56" t="s">
        <v>506</v>
      </c>
      <c r="C1100" s="56">
        <v>432209</v>
      </c>
      <c r="D1100" s="56" t="s">
        <v>138</v>
      </c>
      <c r="E1100" s="56" t="str">
        <f t="shared" si="17"/>
        <v>847.8471160.1.432209.000000.847001.200179</v>
      </c>
      <c r="F1100" s="66" t="s">
        <v>21</v>
      </c>
      <c r="G1100" s="56">
        <v>847001</v>
      </c>
      <c r="H1100" s="56" t="s">
        <v>23</v>
      </c>
      <c r="I1100" s="56">
        <v>200179</v>
      </c>
      <c r="J1100" s="56" t="s">
        <v>4334</v>
      </c>
      <c r="K1100" s="56">
        <v>1</v>
      </c>
      <c r="L1100" s="56">
        <v>21000</v>
      </c>
      <c r="M1100" s="57">
        <v>20000</v>
      </c>
    </row>
    <row r="1101" spans="1:13" x14ac:dyDescent="0.35">
      <c r="A1101" s="56">
        <v>8471160</v>
      </c>
      <c r="B1101" s="56" t="s">
        <v>506</v>
      </c>
      <c r="C1101" s="56">
        <v>432209</v>
      </c>
      <c r="D1101" s="56" t="s">
        <v>138</v>
      </c>
      <c r="E1101" s="56" t="str">
        <f t="shared" si="17"/>
        <v>847.8471160.1.432209.000000.847001.200179</v>
      </c>
      <c r="F1101" s="66" t="s">
        <v>21</v>
      </c>
      <c r="G1101" s="56">
        <v>847001</v>
      </c>
      <c r="H1101" s="56" t="s">
        <v>23</v>
      </c>
      <c r="I1101" s="56">
        <v>200179</v>
      </c>
      <c r="J1101" s="56" t="s">
        <v>4335</v>
      </c>
      <c r="K1101" s="56">
        <v>1</v>
      </c>
      <c r="L1101" s="56">
        <v>91350</v>
      </c>
      <c r="M1101" s="57">
        <v>87000</v>
      </c>
    </row>
    <row r="1102" spans="1:13" x14ac:dyDescent="0.35">
      <c r="A1102" s="56">
        <v>8471160</v>
      </c>
      <c r="B1102" s="56" t="s">
        <v>506</v>
      </c>
      <c r="C1102" s="56">
        <v>432209</v>
      </c>
      <c r="D1102" s="56" t="s">
        <v>138</v>
      </c>
      <c r="E1102" s="56" t="str">
        <f t="shared" si="17"/>
        <v>847.8471160.1.432209.000000.847001.200179</v>
      </c>
      <c r="F1102" s="66" t="s">
        <v>21</v>
      </c>
      <c r="G1102" s="56">
        <v>847001</v>
      </c>
      <c r="H1102" s="56" t="s">
        <v>23</v>
      </c>
      <c r="I1102" s="56">
        <v>200179</v>
      </c>
      <c r="J1102" s="56" t="s">
        <v>4336</v>
      </c>
      <c r="K1102" s="56">
        <v>1</v>
      </c>
      <c r="L1102" s="56">
        <v>54600</v>
      </c>
      <c r="M1102" s="57">
        <v>52000</v>
      </c>
    </row>
    <row r="1103" spans="1:13" x14ac:dyDescent="0.35">
      <c r="A1103" s="56">
        <v>8471160</v>
      </c>
      <c r="B1103" s="56" t="s">
        <v>506</v>
      </c>
      <c r="C1103" s="56">
        <v>432209</v>
      </c>
      <c r="D1103" s="56" t="s">
        <v>138</v>
      </c>
      <c r="E1103" s="56" t="str">
        <f t="shared" si="17"/>
        <v>847.8471160.1.432209.000000.847001.200179</v>
      </c>
      <c r="F1103" s="66" t="s">
        <v>21</v>
      </c>
      <c r="G1103" s="56">
        <v>847001</v>
      </c>
      <c r="H1103" s="56" t="s">
        <v>23</v>
      </c>
      <c r="I1103" s="56">
        <v>200179</v>
      </c>
      <c r="J1103" s="56" t="s">
        <v>4337</v>
      </c>
      <c r="K1103" s="56">
        <v>1</v>
      </c>
      <c r="L1103" s="56">
        <v>3465</v>
      </c>
      <c r="M1103" s="57">
        <v>3300</v>
      </c>
    </row>
    <row r="1104" spans="1:13" x14ac:dyDescent="0.35">
      <c r="A1104" s="56">
        <v>8471160</v>
      </c>
      <c r="B1104" s="56" t="s">
        <v>506</v>
      </c>
      <c r="C1104" s="56">
        <v>432209</v>
      </c>
      <c r="D1104" s="56" t="s">
        <v>138</v>
      </c>
      <c r="E1104" s="56" t="str">
        <f t="shared" si="17"/>
        <v>847.8471160.1.432209.000000.847001.200179</v>
      </c>
      <c r="F1104" s="66" t="s">
        <v>21</v>
      </c>
      <c r="G1104" s="56">
        <v>847001</v>
      </c>
      <c r="H1104" s="56" t="s">
        <v>23</v>
      </c>
      <c r="I1104" s="56">
        <v>200179</v>
      </c>
      <c r="J1104" s="56" t="s">
        <v>4338</v>
      </c>
      <c r="K1104" s="56">
        <v>1</v>
      </c>
      <c r="L1104" s="56">
        <v>28121.100000000002</v>
      </c>
      <c r="M1104" s="57">
        <v>26782</v>
      </c>
    </row>
    <row r="1105" spans="1:13" x14ac:dyDescent="0.35">
      <c r="A1105" s="56">
        <v>8471160</v>
      </c>
      <c r="B1105" s="56" t="s">
        <v>506</v>
      </c>
      <c r="C1105" s="56">
        <v>432209</v>
      </c>
      <c r="D1105" s="56" t="s">
        <v>138</v>
      </c>
      <c r="E1105" s="56" t="str">
        <f t="shared" si="17"/>
        <v>847.8471160.1.432209.000000.847001.200179</v>
      </c>
      <c r="F1105" s="66" t="s">
        <v>21</v>
      </c>
      <c r="G1105" s="56">
        <v>847001</v>
      </c>
      <c r="H1105" s="56" t="s">
        <v>23</v>
      </c>
      <c r="I1105" s="56">
        <v>200179</v>
      </c>
      <c r="J1105" s="56" t="s">
        <v>4339</v>
      </c>
      <c r="K1105" s="56">
        <v>1</v>
      </c>
      <c r="L1105" s="56">
        <v>7074.9000000000005</v>
      </c>
      <c r="M1105" s="57">
        <v>6738</v>
      </c>
    </row>
    <row r="1106" spans="1:13" x14ac:dyDescent="0.35">
      <c r="A1106" s="56">
        <v>8471160</v>
      </c>
      <c r="B1106" s="56" t="s">
        <v>506</v>
      </c>
      <c r="C1106" s="56">
        <v>432209</v>
      </c>
      <c r="D1106" s="56" t="s">
        <v>138</v>
      </c>
      <c r="E1106" s="56" t="str">
        <f t="shared" si="17"/>
        <v>847.8471160.1.432209.000000.847001.200179</v>
      </c>
      <c r="F1106" s="66" t="s">
        <v>21</v>
      </c>
      <c r="G1106" s="56">
        <v>847001</v>
      </c>
      <c r="H1106" s="56" t="s">
        <v>23</v>
      </c>
      <c r="I1106" s="56">
        <v>200179</v>
      </c>
      <c r="J1106" s="56" t="s">
        <v>4340</v>
      </c>
      <c r="K1106" s="56">
        <v>1</v>
      </c>
      <c r="L1106" s="56">
        <v>47250</v>
      </c>
      <c r="M1106" s="57">
        <v>45000</v>
      </c>
    </row>
    <row r="1107" spans="1:13" x14ac:dyDescent="0.35">
      <c r="A1107" s="56">
        <v>8471160</v>
      </c>
      <c r="B1107" s="56" t="s">
        <v>506</v>
      </c>
      <c r="C1107" s="56">
        <v>432209</v>
      </c>
      <c r="D1107" s="56" t="s">
        <v>138</v>
      </c>
      <c r="E1107" s="56" t="str">
        <f t="shared" si="17"/>
        <v>847.8471160.1.432209.000000.847001.200179</v>
      </c>
      <c r="F1107" s="66" t="s">
        <v>21</v>
      </c>
      <c r="G1107" s="56">
        <v>847001</v>
      </c>
      <c r="H1107" s="56" t="s">
        <v>23</v>
      </c>
      <c r="I1107" s="56">
        <v>200179</v>
      </c>
      <c r="J1107" s="56" t="s">
        <v>4341</v>
      </c>
      <c r="K1107" s="56">
        <v>1</v>
      </c>
      <c r="L1107" s="56">
        <v>56700</v>
      </c>
      <c r="M1107" s="57">
        <v>54000</v>
      </c>
    </row>
    <row r="1108" spans="1:13" x14ac:dyDescent="0.35">
      <c r="A1108" s="56">
        <v>8471160</v>
      </c>
      <c r="B1108" s="56" t="s">
        <v>506</v>
      </c>
      <c r="C1108" s="56">
        <v>432209</v>
      </c>
      <c r="D1108" s="56" t="s">
        <v>138</v>
      </c>
      <c r="E1108" s="56" t="str">
        <f t="shared" si="17"/>
        <v>847.8471160.1.432209.000000.847001.200179</v>
      </c>
      <c r="F1108" s="66" t="s">
        <v>21</v>
      </c>
      <c r="G1108" s="56">
        <v>847001</v>
      </c>
      <c r="H1108" s="56" t="s">
        <v>23</v>
      </c>
      <c r="I1108" s="56">
        <v>200179</v>
      </c>
      <c r="J1108" s="56" t="s">
        <v>4342</v>
      </c>
      <c r="K1108" s="56">
        <v>1</v>
      </c>
      <c r="L1108" s="56">
        <v>4189.5</v>
      </c>
      <c r="M1108" s="57">
        <v>3990</v>
      </c>
    </row>
    <row r="1109" spans="1:13" x14ac:dyDescent="0.35">
      <c r="A1109" s="56">
        <v>8471160</v>
      </c>
      <c r="B1109" s="56" t="s">
        <v>506</v>
      </c>
      <c r="C1109" s="56">
        <v>432209</v>
      </c>
      <c r="D1109" s="56" t="s">
        <v>138</v>
      </c>
      <c r="E1109" s="56" t="str">
        <f t="shared" si="17"/>
        <v>847.8471160.1.432209.000000.847001.200179</v>
      </c>
      <c r="F1109" s="66" t="s">
        <v>21</v>
      </c>
      <c r="G1109" s="56">
        <v>847001</v>
      </c>
      <c r="H1109" s="56" t="s">
        <v>23</v>
      </c>
      <c r="I1109" s="56">
        <v>200179</v>
      </c>
      <c r="J1109" s="56" t="s">
        <v>4343</v>
      </c>
      <c r="K1109" s="56">
        <v>1</v>
      </c>
      <c r="L1109" s="56">
        <v>38850</v>
      </c>
      <c r="M1109" s="57">
        <v>37000</v>
      </c>
    </row>
    <row r="1110" spans="1:13" x14ac:dyDescent="0.35">
      <c r="A1110" s="56">
        <v>8471160</v>
      </c>
      <c r="B1110" s="56" t="s">
        <v>506</v>
      </c>
      <c r="C1110" s="56">
        <v>432209</v>
      </c>
      <c r="D1110" s="56" t="s">
        <v>138</v>
      </c>
      <c r="E1110" s="56" t="str">
        <f t="shared" si="17"/>
        <v>847.8471160.1.432209.000000.847001.200179</v>
      </c>
      <c r="F1110" s="66" t="s">
        <v>21</v>
      </c>
      <c r="G1110" s="56">
        <v>847001</v>
      </c>
      <c r="H1110" s="56" t="s">
        <v>23</v>
      </c>
      <c r="I1110" s="56">
        <v>200179</v>
      </c>
      <c r="J1110" s="56" t="s">
        <v>4344</v>
      </c>
      <c r="K1110" s="56">
        <v>1</v>
      </c>
      <c r="L1110" s="56">
        <v>10122</v>
      </c>
      <c r="M1110" s="57">
        <v>9640</v>
      </c>
    </row>
    <row r="1111" spans="1:13" x14ac:dyDescent="0.35">
      <c r="A1111" s="56">
        <v>8471160</v>
      </c>
      <c r="B1111" s="56" t="s">
        <v>506</v>
      </c>
      <c r="C1111" s="56">
        <v>432209</v>
      </c>
      <c r="D1111" s="56" t="s">
        <v>138</v>
      </c>
      <c r="E1111" s="56" t="str">
        <f t="shared" si="17"/>
        <v>847.8471160.1.432209.000000.847001.200179</v>
      </c>
      <c r="F1111" s="66" t="s">
        <v>21</v>
      </c>
      <c r="G1111" s="56">
        <v>847001</v>
      </c>
      <c r="H1111" s="56" t="s">
        <v>23</v>
      </c>
      <c r="I1111" s="56">
        <v>200179</v>
      </c>
      <c r="J1111" s="56" t="s">
        <v>4345</v>
      </c>
      <c r="K1111" s="56">
        <v>1</v>
      </c>
      <c r="L1111" s="56">
        <v>33075</v>
      </c>
      <c r="M1111" s="57">
        <v>31500</v>
      </c>
    </row>
    <row r="1112" spans="1:13" x14ac:dyDescent="0.35">
      <c r="A1112" s="56">
        <v>8471160</v>
      </c>
      <c r="B1112" s="56" t="s">
        <v>506</v>
      </c>
      <c r="C1112" s="56">
        <v>432209</v>
      </c>
      <c r="D1112" s="56" t="s">
        <v>138</v>
      </c>
      <c r="E1112" s="56" t="str">
        <f t="shared" si="17"/>
        <v>847.8471160.1.432209.000000.847001.200179</v>
      </c>
      <c r="F1112" s="66" t="s">
        <v>21</v>
      </c>
      <c r="G1112" s="56">
        <v>847001</v>
      </c>
      <c r="H1112" s="56" t="s">
        <v>23</v>
      </c>
      <c r="I1112" s="56">
        <v>200179</v>
      </c>
      <c r="J1112" s="56" t="s">
        <v>4346</v>
      </c>
      <c r="K1112" s="56">
        <v>1</v>
      </c>
      <c r="L1112" s="56">
        <v>63000</v>
      </c>
      <c r="M1112" s="57">
        <v>60000</v>
      </c>
    </row>
    <row r="1113" spans="1:13" x14ac:dyDescent="0.35">
      <c r="A1113" s="56">
        <v>8471160</v>
      </c>
      <c r="B1113" s="56" t="s">
        <v>506</v>
      </c>
      <c r="C1113" s="56">
        <v>432209</v>
      </c>
      <c r="D1113" s="56" t="s">
        <v>138</v>
      </c>
      <c r="E1113" s="56" t="str">
        <f t="shared" si="17"/>
        <v>847.8471160.1.432209.000000.847001.200179</v>
      </c>
      <c r="F1113" s="66" t="s">
        <v>21</v>
      </c>
      <c r="G1113" s="56">
        <v>847001</v>
      </c>
      <c r="H1113" s="56" t="s">
        <v>23</v>
      </c>
      <c r="I1113" s="56">
        <v>200179</v>
      </c>
      <c r="J1113" s="56" t="s">
        <v>4347</v>
      </c>
      <c r="K1113" s="56">
        <v>1</v>
      </c>
      <c r="L1113" s="56">
        <v>36750</v>
      </c>
      <c r="M1113" s="57">
        <v>35000</v>
      </c>
    </row>
    <row r="1114" spans="1:13" x14ac:dyDescent="0.35">
      <c r="A1114" s="56">
        <v>8471160</v>
      </c>
      <c r="B1114" s="56" t="s">
        <v>506</v>
      </c>
      <c r="C1114" s="56">
        <v>432209</v>
      </c>
      <c r="D1114" s="56" t="s">
        <v>138</v>
      </c>
      <c r="E1114" s="56" t="str">
        <f t="shared" si="17"/>
        <v>847.8471160.1.432209.000000.847001.200179</v>
      </c>
      <c r="F1114" s="66" t="s">
        <v>21</v>
      </c>
      <c r="G1114" s="56">
        <v>847001</v>
      </c>
      <c r="H1114" s="56" t="s">
        <v>23</v>
      </c>
      <c r="I1114" s="56">
        <v>200179</v>
      </c>
      <c r="J1114" s="56" t="s">
        <v>4348</v>
      </c>
      <c r="K1114" s="56">
        <v>1</v>
      </c>
      <c r="L1114" s="56">
        <v>23100</v>
      </c>
      <c r="M1114" s="57">
        <v>22000</v>
      </c>
    </row>
    <row r="1115" spans="1:13" x14ac:dyDescent="0.35">
      <c r="A1115" s="56">
        <v>8471160</v>
      </c>
      <c r="B1115" s="56" t="s">
        <v>506</v>
      </c>
      <c r="C1115" s="56">
        <v>432209</v>
      </c>
      <c r="D1115" s="56" t="s">
        <v>138</v>
      </c>
      <c r="E1115" s="56" t="str">
        <f t="shared" si="17"/>
        <v>847.8471160.1.432209.000000.847001.200179</v>
      </c>
      <c r="F1115" s="66" t="s">
        <v>21</v>
      </c>
      <c r="G1115" s="56">
        <v>847001</v>
      </c>
      <c r="H1115" s="56" t="s">
        <v>23</v>
      </c>
      <c r="I1115" s="56">
        <v>200179</v>
      </c>
      <c r="J1115" s="56" t="s">
        <v>4349</v>
      </c>
      <c r="K1115" s="56">
        <v>1</v>
      </c>
      <c r="L1115" s="56">
        <v>14700</v>
      </c>
      <c r="M1115" s="57">
        <v>14000</v>
      </c>
    </row>
    <row r="1116" spans="1:13" x14ac:dyDescent="0.35">
      <c r="A1116" s="56">
        <v>8471160</v>
      </c>
      <c r="B1116" s="56" t="s">
        <v>506</v>
      </c>
      <c r="C1116" s="56">
        <v>432209</v>
      </c>
      <c r="D1116" s="56" t="s">
        <v>138</v>
      </c>
      <c r="E1116" s="56" t="str">
        <f t="shared" si="17"/>
        <v>847.8471160.1.432209.000000.847001.200179</v>
      </c>
      <c r="F1116" s="66" t="s">
        <v>21</v>
      </c>
      <c r="G1116" s="56">
        <v>847001</v>
      </c>
      <c r="H1116" s="56" t="s">
        <v>23</v>
      </c>
      <c r="I1116" s="56">
        <v>200179</v>
      </c>
      <c r="J1116" s="56" t="s">
        <v>4350</v>
      </c>
      <c r="K1116" s="56">
        <v>1</v>
      </c>
      <c r="L1116" s="56">
        <v>66150</v>
      </c>
      <c r="M1116" s="57">
        <v>63000</v>
      </c>
    </row>
    <row r="1117" spans="1:13" x14ac:dyDescent="0.35">
      <c r="A1117" s="56">
        <v>8471160</v>
      </c>
      <c r="B1117" s="56" t="s">
        <v>506</v>
      </c>
      <c r="C1117" s="56">
        <v>432209</v>
      </c>
      <c r="D1117" s="56" t="s">
        <v>138</v>
      </c>
      <c r="E1117" s="56" t="str">
        <f t="shared" si="17"/>
        <v>847.8471160.1.432209.000000.847001.200179</v>
      </c>
      <c r="F1117" s="66" t="s">
        <v>21</v>
      </c>
      <c r="G1117" s="56">
        <v>847001</v>
      </c>
      <c r="H1117" s="56" t="s">
        <v>23</v>
      </c>
      <c r="I1117" s="56">
        <v>200179</v>
      </c>
      <c r="J1117" s="56" t="s">
        <v>4351</v>
      </c>
      <c r="K1117" s="56">
        <v>1</v>
      </c>
      <c r="L1117" s="56">
        <v>3619.3500000000004</v>
      </c>
      <c r="M1117" s="57">
        <v>3447</v>
      </c>
    </row>
    <row r="1118" spans="1:13" x14ac:dyDescent="0.35">
      <c r="A1118" s="56">
        <v>8471160</v>
      </c>
      <c r="B1118" s="56" t="s">
        <v>506</v>
      </c>
      <c r="C1118" s="56">
        <v>432209</v>
      </c>
      <c r="D1118" s="56" t="s">
        <v>138</v>
      </c>
      <c r="E1118" s="56" t="str">
        <f t="shared" si="17"/>
        <v>847.8471160.1.432209.000000.847001.200179</v>
      </c>
      <c r="F1118" s="66" t="s">
        <v>21</v>
      </c>
      <c r="G1118" s="56">
        <v>847001</v>
      </c>
      <c r="H1118" s="56" t="s">
        <v>23</v>
      </c>
      <c r="I1118" s="56">
        <v>200179</v>
      </c>
      <c r="J1118" s="56" t="s">
        <v>4352</v>
      </c>
      <c r="K1118" s="56">
        <v>1</v>
      </c>
      <c r="L1118" s="56">
        <v>41173.65</v>
      </c>
      <c r="M1118" s="57">
        <v>39213</v>
      </c>
    </row>
    <row r="1119" spans="1:13" x14ac:dyDescent="0.35">
      <c r="A1119" s="56">
        <v>8471160</v>
      </c>
      <c r="B1119" s="56" t="s">
        <v>506</v>
      </c>
      <c r="C1119" s="56">
        <v>432209</v>
      </c>
      <c r="D1119" s="56" t="s">
        <v>138</v>
      </c>
      <c r="E1119" s="56" t="str">
        <f t="shared" si="17"/>
        <v>847.8471160.1.432209.000000.847001.200179</v>
      </c>
      <c r="F1119" s="66" t="s">
        <v>21</v>
      </c>
      <c r="G1119" s="56">
        <v>847001</v>
      </c>
      <c r="H1119" s="56" t="s">
        <v>23</v>
      </c>
      <c r="I1119" s="56">
        <v>200179</v>
      </c>
      <c r="J1119" s="56" t="s">
        <v>4353</v>
      </c>
      <c r="K1119" s="56">
        <v>1</v>
      </c>
      <c r="L1119" s="56">
        <v>31500</v>
      </c>
      <c r="M1119" s="57">
        <v>30000</v>
      </c>
    </row>
    <row r="1120" spans="1:13" x14ac:dyDescent="0.35">
      <c r="A1120" s="56">
        <v>8471160</v>
      </c>
      <c r="B1120" s="56" t="s">
        <v>506</v>
      </c>
      <c r="C1120" s="56">
        <v>432209</v>
      </c>
      <c r="D1120" s="56" t="s">
        <v>138</v>
      </c>
      <c r="E1120" s="56" t="str">
        <f t="shared" si="17"/>
        <v>847.8471160.1.432209.000000.847001.200179</v>
      </c>
      <c r="F1120" s="66" t="s">
        <v>21</v>
      </c>
      <c r="G1120" s="56">
        <v>847001</v>
      </c>
      <c r="H1120" s="56" t="s">
        <v>23</v>
      </c>
      <c r="I1120" s="56">
        <v>200179</v>
      </c>
      <c r="J1120" s="56" t="s">
        <v>4354</v>
      </c>
      <c r="K1120" s="56">
        <v>1</v>
      </c>
      <c r="L1120" s="56">
        <v>1625.085</v>
      </c>
      <c r="M1120" s="57">
        <v>1547.7</v>
      </c>
    </row>
    <row r="1121" spans="1:13" x14ac:dyDescent="0.35">
      <c r="A1121" s="56">
        <v>8471160</v>
      </c>
      <c r="B1121" s="56" t="s">
        <v>506</v>
      </c>
      <c r="C1121" s="56">
        <v>432209</v>
      </c>
      <c r="D1121" s="56" t="s">
        <v>138</v>
      </c>
      <c r="E1121" s="56" t="str">
        <f t="shared" si="17"/>
        <v>847.8471160.1.432209.000000.847001.200179</v>
      </c>
      <c r="F1121" s="66" t="s">
        <v>21</v>
      </c>
      <c r="G1121" s="56">
        <v>847001</v>
      </c>
      <c r="H1121" s="56" t="s">
        <v>23</v>
      </c>
      <c r="I1121" s="56">
        <v>200179</v>
      </c>
      <c r="J1121" s="56" t="s">
        <v>4355</v>
      </c>
      <c r="K1121" s="56">
        <v>1</v>
      </c>
      <c r="L1121" s="56">
        <v>144286.527</v>
      </c>
      <c r="M1121" s="57">
        <v>137415.74</v>
      </c>
    </row>
    <row r="1122" spans="1:13" x14ac:dyDescent="0.35">
      <c r="A1122" s="56">
        <v>8471160</v>
      </c>
      <c r="B1122" s="56" t="s">
        <v>506</v>
      </c>
      <c r="C1122" s="56">
        <v>432209</v>
      </c>
      <c r="D1122" s="56" t="s">
        <v>138</v>
      </c>
      <c r="E1122" s="56" t="str">
        <f t="shared" si="17"/>
        <v>847.8471160.1.432209.000000.847001.200179</v>
      </c>
      <c r="F1122" s="66" t="s">
        <v>21</v>
      </c>
      <c r="G1122" s="56">
        <v>847001</v>
      </c>
      <c r="H1122" s="56" t="s">
        <v>23</v>
      </c>
      <c r="I1122" s="56">
        <v>200179</v>
      </c>
      <c r="J1122" s="56" t="s">
        <v>4356</v>
      </c>
      <c r="K1122" s="56">
        <v>1</v>
      </c>
      <c r="L1122" s="56">
        <v>210000</v>
      </c>
      <c r="M1122" s="57">
        <v>200000</v>
      </c>
    </row>
    <row r="1123" spans="1:13" x14ac:dyDescent="0.35">
      <c r="A1123" s="56">
        <v>8471160</v>
      </c>
      <c r="B1123" s="56" t="s">
        <v>506</v>
      </c>
      <c r="C1123" s="56">
        <v>432209</v>
      </c>
      <c r="D1123" s="56" t="s">
        <v>138</v>
      </c>
      <c r="E1123" s="56" t="str">
        <f t="shared" si="17"/>
        <v>847.8471160.1.432209.000000.847001.200179</v>
      </c>
      <c r="F1123" s="66" t="s">
        <v>21</v>
      </c>
      <c r="G1123" s="56">
        <v>847001</v>
      </c>
      <c r="H1123" s="56" t="s">
        <v>23</v>
      </c>
      <c r="I1123" s="56">
        <v>200179</v>
      </c>
      <c r="J1123" s="56" t="s">
        <v>4357</v>
      </c>
      <c r="K1123" s="56">
        <v>1</v>
      </c>
      <c r="L1123" s="56">
        <v>22642.935000000001</v>
      </c>
      <c r="M1123" s="57">
        <v>21564.7</v>
      </c>
    </row>
    <row r="1124" spans="1:13" x14ac:dyDescent="0.35">
      <c r="A1124" s="56">
        <v>8471160</v>
      </c>
      <c r="B1124" s="56" t="s">
        <v>506</v>
      </c>
      <c r="C1124" s="56">
        <v>432209</v>
      </c>
      <c r="D1124" s="56" t="s">
        <v>138</v>
      </c>
      <c r="E1124" s="56" t="str">
        <f t="shared" si="17"/>
        <v>847.8471160.1.432209.000000.847001.200179</v>
      </c>
      <c r="F1124" s="66" t="s">
        <v>21</v>
      </c>
      <c r="G1124" s="56">
        <v>847001</v>
      </c>
      <c r="H1124" s="56" t="s">
        <v>23</v>
      </c>
      <c r="I1124" s="56">
        <v>200179</v>
      </c>
      <c r="J1124" s="56" t="s">
        <v>4358</v>
      </c>
      <c r="K1124" s="56">
        <v>1</v>
      </c>
      <c r="L1124" s="56">
        <v>169683.36000000002</v>
      </c>
      <c r="M1124" s="57">
        <v>161603.20000000001</v>
      </c>
    </row>
    <row r="1125" spans="1:13" x14ac:dyDescent="0.35">
      <c r="A1125" s="56">
        <v>8471160</v>
      </c>
      <c r="B1125" s="56" t="s">
        <v>506</v>
      </c>
      <c r="C1125" s="56">
        <v>432209</v>
      </c>
      <c r="D1125" s="56" t="s">
        <v>138</v>
      </c>
      <c r="E1125" s="56" t="str">
        <f t="shared" si="17"/>
        <v>847.8471160.1.432209.000000.847001.200179</v>
      </c>
      <c r="F1125" s="66" t="s">
        <v>21</v>
      </c>
      <c r="G1125" s="56">
        <v>847001</v>
      </c>
      <c r="H1125" s="56" t="s">
        <v>23</v>
      </c>
      <c r="I1125" s="56">
        <v>200179</v>
      </c>
      <c r="J1125" s="56" t="s">
        <v>4359</v>
      </c>
      <c r="K1125" s="56">
        <v>1</v>
      </c>
      <c r="L1125" s="56">
        <v>144286.527</v>
      </c>
      <c r="M1125" s="57">
        <v>137415.74</v>
      </c>
    </row>
    <row r="1126" spans="1:13" x14ac:dyDescent="0.35">
      <c r="A1126" s="56">
        <v>8471160</v>
      </c>
      <c r="B1126" s="56" t="s">
        <v>506</v>
      </c>
      <c r="C1126" s="56">
        <v>432209</v>
      </c>
      <c r="D1126" s="56" t="s">
        <v>138</v>
      </c>
      <c r="E1126" s="56" t="str">
        <f t="shared" si="17"/>
        <v>847.8471160.1.432209.000000.847001.200179</v>
      </c>
      <c r="F1126" s="66" t="s">
        <v>21</v>
      </c>
      <c r="G1126" s="56">
        <v>847001</v>
      </c>
      <c r="H1126" s="56" t="s">
        <v>23</v>
      </c>
      <c r="I1126" s="56">
        <v>200179</v>
      </c>
      <c r="J1126" s="56" t="s">
        <v>4360</v>
      </c>
      <c r="K1126" s="56">
        <v>1</v>
      </c>
      <c r="L1126" s="56">
        <v>1625.085</v>
      </c>
      <c r="M1126" s="57">
        <v>1547.7</v>
      </c>
    </row>
    <row r="1127" spans="1:13" x14ac:dyDescent="0.35">
      <c r="A1127" s="56">
        <v>8471160</v>
      </c>
      <c r="B1127" s="56" t="s">
        <v>506</v>
      </c>
      <c r="C1127" s="56">
        <v>432209</v>
      </c>
      <c r="D1127" s="56" t="s">
        <v>138</v>
      </c>
      <c r="E1127" s="56" t="str">
        <f t="shared" si="17"/>
        <v>847.8471160.1.432209.000000.847001.200179</v>
      </c>
      <c r="F1127" s="66" t="s">
        <v>21</v>
      </c>
      <c r="G1127" s="56">
        <v>847001</v>
      </c>
      <c r="H1127" s="56" t="s">
        <v>23</v>
      </c>
      <c r="I1127" s="56">
        <v>200179</v>
      </c>
      <c r="J1127" s="56" t="s">
        <v>4361</v>
      </c>
      <c r="K1127" s="56">
        <v>1</v>
      </c>
      <c r="L1127" s="56">
        <v>199029.6</v>
      </c>
      <c r="M1127" s="57">
        <v>189552</v>
      </c>
    </row>
    <row r="1128" spans="1:13" x14ac:dyDescent="0.35">
      <c r="A1128" s="56">
        <v>8471160</v>
      </c>
      <c r="B1128" s="56" t="s">
        <v>506</v>
      </c>
      <c r="C1128" s="56">
        <v>432209</v>
      </c>
      <c r="D1128" s="56" t="s">
        <v>138</v>
      </c>
      <c r="E1128" s="56" t="str">
        <f t="shared" si="17"/>
        <v>847.8471160.1.432209.000000.847001.200179</v>
      </c>
      <c r="F1128" s="66" t="s">
        <v>21</v>
      </c>
      <c r="G1128" s="56">
        <v>847001</v>
      </c>
      <c r="H1128" s="56" t="s">
        <v>23</v>
      </c>
      <c r="I1128" s="56">
        <v>200179</v>
      </c>
      <c r="J1128" s="56" t="s">
        <v>4362</v>
      </c>
      <c r="K1128" s="56">
        <v>1</v>
      </c>
      <c r="L1128" s="56">
        <v>5250</v>
      </c>
      <c r="M1128" s="57">
        <v>5000</v>
      </c>
    </row>
    <row r="1129" spans="1:13" x14ac:dyDescent="0.35">
      <c r="A1129" s="56">
        <v>8471160</v>
      </c>
      <c r="B1129" s="56" t="s">
        <v>506</v>
      </c>
      <c r="C1129" s="56">
        <v>432209</v>
      </c>
      <c r="D1129" s="56" t="s">
        <v>138</v>
      </c>
      <c r="E1129" s="56" t="str">
        <f t="shared" si="17"/>
        <v>847.8471160.1.432209.000000.847001.200179</v>
      </c>
      <c r="F1129" s="66" t="s">
        <v>21</v>
      </c>
      <c r="G1129" s="56">
        <v>847001</v>
      </c>
      <c r="H1129" s="56" t="s">
        <v>23</v>
      </c>
      <c r="I1129" s="56">
        <v>200179</v>
      </c>
      <c r="J1129" s="56" t="s">
        <v>4363</v>
      </c>
      <c r="K1129" s="56">
        <v>1</v>
      </c>
      <c r="L1129" s="56">
        <v>18480</v>
      </c>
      <c r="M1129" s="57">
        <v>17600</v>
      </c>
    </row>
    <row r="1130" spans="1:13" x14ac:dyDescent="0.35">
      <c r="A1130" s="56">
        <v>8471160</v>
      </c>
      <c r="B1130" s="56" t="s">
        <v>506</v>
      </c>
      <c r="C1130" s="56">
        <v>432209</v>
      </c>
      <c r="D1130" s="56" t="s">
        <v>138</v>
      </c>
      <c r="E1130" s="56" t="str">
        <f t="shared" si="17"/>
        <v>847.8471160.1.432209.000000.847001.200179</v>
      </c>
      <c r="F1130" s="66" t="s">
        <v>21</v>
      </c>
      <c r="G1130" s="56">
        <v>847001</v>
      </c>
      <c r="H1130" s="56" t="s">
        <v>23</v>
      </c>
      <c r="I1130" s="56">
        <v>200179</v>
      </c>
      <c r="J1130" s="56" t="s">
        <v>4364</v>
      </c>
      <c r="K1130" s="56">
        <v>1</v>
      </c>
      <c r="L1130" s="56">
        <v>38600.1</v>
      </c>
      <c r="M1130" s="57">
        <v>36762</v>
      </c>
    </row>
    <row r="1131" spans="1:13" x14ac:dyDescent="0.35">
      <c r="A1131" s="56">
        <v>8471160</v>
      </c>
      <c r="B1131" s="56" t="s">
        <v>506</v>
      </c>
      <c r="C1131" s="56">
        <v>432209</v>
      </c>
      <c r="D1131" s="56" t="s">
        <v>138</v>
      </c>
      <c r="E1131" s="56" t="str">
        <f t="shared" si="17"/>
        <v>847.8471160.1.432209.000000.847001.200179</v>
      </c>
      <c r="F1131" s="66" t="s">
        <v>21</v>
      </c>
      <c r="G1131" s="56">
        <v>847001</v>
      </c>
      <c r="H1131" s="56" t="s">
        <v>23</v>
      </c>
      <c r="I1131" s="56">
        <v>200179</v>
      </c>
      <c r="J1131" s="56" t="s">
        <v>4365</v>
      </c>
      <c r="K1131" s="56">
        <v>1</v>
      </c>
      <c r="L1131" s="56">
        <v>21945</v>
      </c>
      <c r="M1131" s="57">
        <v>20900</v>
      </c>
    </row>
    <row r="1132" spans="1:13" x14ac:dyDescent="0.35">
      <c r="A1132" s="56">
        <v>8471160</v>
      </c>
      <c r="B1132" s="56" t="s">
        <v>506</v>
      </c>
      <c r="C1132" s="56">
        <v>432209</v>
      </c>
      <c r="D1132" s="56" t="s">
        <v>138</v>
      </c>
      <c r="E1132" s="56" t="str">
        <f t="shared" si="17"/>
        <v>847.8471160.1.432209.000000.847001.200179</v>
      </c>
      <c r="F1132" s="66" t="s">
        <v>21</v>
      </c>
      <c r="G1132" s="56">
        <v>847001</v>
      </c>
      <c r="H1132" s="56" t="s">
        <v>23</v>
      </c>
      <c r="I1132" s="56">
        <v>200179</v>
      </c>
      <c r="J1132" s="56" t="s">
        <v>4366</v>
      </c>
      <c r="K1132" s="56">
        <v>1</v>
      </c>
      <c r="L1132" s="56">
        <v>719.25</v>
      </c>
      <c r="M1132" s="57">
        <v>685</v>
      </c>
    </row>
    <row r="1133" spans="1:13" x14ac:dyDescent="0.35">
      <c r="A1133" s="56">
        <v>8471160</v>
      </c>
      <c r="B1133" s="56" t="s">
        <v>506</v>
      </c>
      <c r="C1133" s="56">
        <v>432209</v>
      </c>
      <c r="D1133" s="56" t="s">
        <v>138</v>
      </c>
      <c r="E1133" s="56" t="str">
        <f t="shared" si="17"/>
        <v>847.8471160.1.432209.000000.847001.200179</v>
      </c>
      <c r="F1133" s="66" t="s">
        <v>21</v>
      </c>
      <c r="G1133" s="56">
        <v>847001</v>
      </c>
      <c r="H1133" s="56" t="s">
        <v>23</v>
      </c>
      <c r="I1133" s="56">
        <v>200179</v>
      </c>
      <c r="J1133" s="56" t="s">
        <v>4367</v>
      </c>
      <c r="K1133" s="56">
        <v>1</v>
      </c>
      <c r="L1133" s="56">
        <v>64050</v>
      </c>
      <c r="M1133" s="57">
        <v>61000</v>
      </c>
    </row>
    <row r="1134" spans="1:13" x14ac:dyDescent="0.35">
      <c r="A1134" s="56">
        <v>8471160</v>
      </c>
      <c r="B1134" s="56" t="s">
        <v>506</v>
      </c>
      <c r="C1134" s="56">
        <v>432209</v>
      </c>
      <c r="D1134" s="56" t="s">
        <v>138</v>
      </c>
      <c r="E1134" s="56" t="str">
        <f t="shared" si="17"/>
        <v>847.8471160.1.432209.000000.847001.200179</v>
      </c>
      <c r="F1134" s="66" t="s">
        <v>21</v>
      </c>
      <c r="G1134" s="56">
        <v>847001</v>
      </c>
      <c r="H1134" s="56" t="s">
        <v>23</v>
      </c>
      <c r="I1134" s="56">
        <v>200179</v>
      </c>
      <c r="J1134" s="56" t="s">
        <v>4368</v>
      </c>
      <c r="K1134" s="56">
        <v>1</v>
      </c>
      <c r="L1134" s="56">
        <v>74550</v>
      </c>
      <c r="M1134" s="57">
        <v>71000</v>
      </c>
    </row>
    <row r="1135" spans="1:13" x14ac:dyDescent="0.35">
      <c r="A1135" s="56">
        <v>8471160</v>
      </c>
      <c r="B1135" s="56" t="s">
        <v>506</v>
      </c>
      <c r="C1135" s="56">
        <v>432209</v>
      </c>
      <c r="D1135" s="56" t="s">
        <v>138</v>
      </c>
      <c r="E1135" s="56" t="str">
        <f t="shared" si="17"/>
        <v>847.8471160.1.432209.000000.847001.200179</v>
      </c>
      <c r="F1135" s="66" t="s">
        <v>21</v>
      </c>
      <c r="G1135" s="56">
        <v>847001</v>
      </c>
      <c r="H1135" s="56" t="s">
        <v>23</v>
      </c>
      <c r="I1135" s="56">
        <v>200179</v>
      </c>
      <c r="J1135" s="56" t="s">
        <v>4369</v>
      </c>
      <c r="K1135" s="56">
        <v>1</v>
      </c>
      <c r="L1135" s="56">
        <v>82709.55</v>
      </c>
      <c r="M1135" s="57">
        <v>78771</v>
      </c>
    </row>
    <row r="1136" spans="1:13" x14ac:dyDescent="0.35">
      <c r="A1136" s="56">
        <v>8471160</v>
      </c>
      <c r="B1136" s="56" t="s">
        <v>506</v>
      </c>
      <c r="C1136" s="56">
        <v>432209</v>
      </c>
      <c r="D1136" s="56" t="s">
        <v>138</v>
      </c>
      <c r="E1136" s="56" t="str">
        <f t="shared" si="17"/>
        <v>847.8471160.1.432209.000000.847001.200179</v>
      </c>
      <c r="F1136" s="66" t="s">
        <v>21</v>
      </c>
      <c r="G1136" s="56">
        <v>847001</v>
      </c>
      <c r="H1136" s="56" t="s">
        <v>23</v>
      </c>
      <c r="I1136" s="56">
        <v>200179</v>
      </c>
      <c r="J1136" s="56" t="s">
        <v>4370</v>
      </c>
      <c r="K1136" s="56">
        <v>1</v>
      </c>
      <c r="L1136" s="56">
        <v>630045.04500000004</v>
      </c>
      <c r="M1136" s="57">
        <v>600042.9</v>
      </c>
    </row>
    <row r="1137" spans="1:13" x14ac:dyDescent="0.35">
      <c r="A1137" s="56">
        <v>8471160</v>
      </c>
      <c r="B1137" s="56" t="s">
        <v>506</v>
      </c>
      <c r="C1137" s="56">
        <v>432209</v>
      </c>
      <c r="D1137" s="56" t="s">
        <v>138</v>
      </c>
      <c r="E1137" s="56" t="str">
        <f t="shared" si="17"/>
        <v>847.8471160.1.432209.000000.847001.200179</v>
      </c>
      <c r="F1137" s="66" t="s">
        <v>21</v>
      </c>
      <c r="G1137" s="56">
        <v>847001</v>
      </c>
      <c r="H1137" s="56" t="s">
        <v>23</v>
      </c>
      <c r="I1137" s="56">
        <v>200179</v>
      </c>
      <c r="J1137" s="56" t="s">
        <v>4371</v>
      </c>
      <c r="K1137" s="56">
        <v>1</v>
      </c>
      <c r="L1137" s="56">
        <v>332048.54550000001</v>
      </c>
      <c r="M1137" s="57">
        <v>316236.71000000002</v>
      </c>
    </row>
    <row r="1138" spans="1:13" x14ac:dyDescent="0.35">
      <c r="A1138" s="56">
        <v>8471160</v>
      </c>
      <c r="B1138" s="56" t="s">
        <v>506</v>
      </c>
      <c r="C1138" s="56">
        <v>432209</v>
      </c>
      <c r="D1138" s="56" t="s">
        <v>138</v>
      </c>
      <c r="E1138" s="56" t="str">
        <f t="shared" si="17"/>
        <v>847.8471160.1.432209.000000.847001.200179</v>
      </c>
      <c r="F1138" s="66" t="s">
        <v>21</v>
      </c>
      <c r="G1138" s="56">
        <v>847001</v>
      </c>
      <c r="H1138" s="56" t="s">
        <v>23</v>
      </c>
      <c r="I1138" s="56">
        <v>200179</v>
      </c>
      <c r="J1138" s="56" t="s">
        <v>4372</v>
      </c>
      <c r="K1138" s="56">
        <v>1</v>
      </c>
      <c r="L1138" s="56">
        <v>2100</v>
      </c>
      <c r="M1138" s="57">
        <v>2000</v>
      </c>
    </row>
    <row r="1139" spans="1:13" x14ac:dyDescent="0.35">
      <c r="A1139" s="56">
        <v>8471160</v>
      </c>
      <c r="B1139" s="56" t="s">
        <v>506</v>
      </c>
      <c r="C1139" s="56">
        <v>432209</v>
      </c>
      <c r="D1139" s="56" t="s">
        <v>138</v>
      </c>
      <c r="E1139" s="56" t="str">
        <f t="shared" si="17"/>
        <v>847.8471160.1.432209.000000.847001.200179</v>
      </c>
      <c r="F1139" s="66" t="s">
        <v>21</v>
      </c>
      <c r="G1139" s="56">
        <v>847001</v>
      </c>
      <c r="H1139" s="56" t="s">
        <v>23</v>
      </c>
      <c r="I1139" s="56">
        <v>200179</v>
      </c>
      <c r="J1139" s="56" t="s">
        <v>4373</v>
      </c>
      <c r="K1139" s="56">
        <v>1</v>
      </c>
      <c r="L1139" s="56">
        <v>143545.5</v>
      </c>
      <c r="M1139" s="57">
        <v>136710</v>
      </c>
    </row>
    <row r="1140" spans="1:13" x14ac:dyDescent="0.35">
      <c r="A1140" s="56">
        <v>8471160</v>
      </c>
      <c r="B1140" s="56" t="s">
        <v>506</v>
      </c>
      <c r="C1140" s="56">
        <v>432209</v>
      </c>
      <c r="D1140" s="56" t="s">
        <v>138</v>
      </c>
      <c r="E1140" s="56" t="str">
        <f t="shared" si="17"/>
        <v>847.8471160.1.432209.000000.847001.200179</v>
      </c>
      <c r="F1140" s="66" t="s">
        <v>21</v>
      </c>
      <c r="G1140" s="56">
        <v>847001</v>
      </c>
      <c r="H1140" s="56" t="s">
        <v>23</v>
      </c>
      <c r="I1140" s="56">
        <v>200179</v>
      </c>
      <c r="J1140" s="56" t="s">
        <v>4374</v>
      </c>
      <c r="K1140" s="56">
        <v>1</v>
      </c>
      <c r="L1140" s="56">
        <v>5292</v>
      </c>
      <c r="M1140" s="57">
        <v>5040</v>
      </c>
    </row>
    <row r="1141" spans="1:13" x14ac:dyDescent="0.35">
      <c r="A1141" s="56">
        <v>8471160</v>
      </c>
      <c r="B1141" s="56" t="s">
        <v>506</v>
      </c>
      <c r="C1141" s="56">
        <v>432209</v>
      </c>
      <c r="D1141" s="56" t="s">
        <v>138</v>
      </c>
      <c r="E1141" s="56" t="str">
        <f t="shared" si="17"/>
        <v>847.8471160.1.432209.000000.847001.200179</v>
      </c>
      <c r="F1141" s="66" t="s">
        <v>21</v>
      </c>
      <c r="G1141" s="56">
        <v>847001</v>
      </c>
      <c r="H1141" s="56" t="s">
        <v>23</v>
      </c>
      <c r="I1141" s="56">
        <v>200179</v>
      </c>
      <c r="J1141" s="56" t="s">
        <v>4375</v>
      </c>
      <c r="K1141" s="56">
        <v>1</v>
      </c>
      <c r="L1141" s="56">
        <v>4200</v>
      </c>
      <c r="M1141" s="57">
        <v>4000</v>
      </c>
    </row>
    <row r="1142" spans="1:13" x14ac:dyDescent="0.35">
      <c r="A1142" s="56">
        <v>8471160</v>
      </c>
      <c r="B1142" s="56" t="s">
        <v>506</v>
      </c>
      <c r="C1142" s="56">
        <v>432209</v>
      </c>
      <c r="D1142" s="56" t="s">
        <v>138</v>
      </c>
      <c r="E1142" s="56" t="str">
        <f t="shared" si="17"/>
        <v>847.8471160.1.432209.000000.847001.200179</v>
      </c>
      <c r="F1142" s="66" t="s">
        <v>21</v>
      </c>
      <c r="G1142" s="56">
        <v>847001</v>
      </c>
      <c r="H1142" s="56" t="s">
        <v>23</v>
      </c>
      <c r="I1142" s="56">
        <v>200179</v>
      </c>
      <c r="J1142" s="56" t="s">
        <v>4376</v>
      </c>
      <c r="K1142" s="56">
        <v>1</v>
      </c>
      <c r="L1142" s="56">
        <v>48091.05</v>
      </c>
      <c r="M1142" s="57">
        <v>45801</v>
      </c>
    </row>
    <row r="1143" spans="1:13" x14ac:dyDescent="0.35">
      <c r="A1143" s="56">
        <v>8471160</v>
      </c>
      <c r="B1143" s="56" t="s">
        <v>506</v>
      </c>
      <c r="C1143" s="56">
        <v>432209</v>
      </c>
      <c r="D1143" s="56" t="s">
        <v>138</v>
      </c>
      <c r="E1143" s="56" t="str">
        <f t="shared" si="17"/>
        <v>847.8471160.1.432209.000000.847001.200179</v>
      </c>
      <c r="F1143" s="66" t="s">
        <v>21</v>
      </c>
      <c r="G1143" s="56">
        <v>847001</v>
      </c>
      <c r="H1143" s="56" t="s">
        <v>23</v>
      </c>
      <c r="I1143" s="56">
        <v>200179</v>
      </c>
      <c r="J1143" s="56" t="s">
        <v>4377</v>
      </c>
      <c r="K1143" s="56">
        <v>1</v>
      </c>
      <c r="L1143" s="56">
        <v>21225.75</v>
      </c>
      <c r="M1143" s="57">
        <v>20215</v>
      </c>
    </row>
    <row r="1144" spans="1:13" x14ac:dyDescent="0.35">
      <c r="A1144" s="56">
        <v>8471160</v>
      </c>
      <c r="B1144" s="56" t="s">
        <v>506</v>
      </c>
      <c r="C1144" s="56">
        <v>432209</v>
      </c>
      <c r="D1144" s="56" t="s">
        <v>138</v>
      </c>
      <c r="E1144" s="56" t="str">
        <f t="shared" si="17"/>
        <v>847.8471160.1.432209.000000.847001.200179</v>
      </c>
      <c r="F1144" s="66" t="s">
        <v>21</v>
      </c>
      <c r="G1144" s="56">
        <v>847001</v>
      </c>
      <c r="H1144" s="56" t="s">
        <v>23</v>
      </c>
      <c r="I1144" s="56">
        <v>200179</v>
      </c>
      <c r="J1144" s="56" t="s">
        <v>4378</v>
      </c>
      <c r="K1144" s="56">
        <v>1</v>
      </c>
      <c r="L1144" s="56">
        <v>36750</v>
      </c>
      <c r="M1144" s="57">
        <v>35000</v>
      </c>
    </row>
    <row r="1145" spans="1:13" x14ac:dyDescent="0.35">
      <c r="A1145" s="56">
        <v>8471160</v>
      </c>
      <c r="B1145" s="56" t="s">
        <v>506</v>
      </c>
      <c r="C1145" s="56">
        <v>432209</v>
      </c>
      <c r="D1145" s="56" t="s">
        <v>138</v>
      </c>
      <c r="E1145" s="56" t="str">
        <f t="shared" si="17"/>
        <v>847.8471160.1.432209.000000.847001.200179</v>
      </c>
      <c r="F1145" s="66" t="s">
        <v>21</v>
      </c>
      <c r="G1145" s="56">
        <v>847001</v>
      </c>
      <c r="H1145" s="56" t="s">
        <v>23</v>
      </c>
      <c r="I1145" s="56">
        <v>200179</v>
      </c>
      <c r="J1145" s="56" t="s">
        <v>4379</v>
      </c>
      <c r="K1145" s="56">
        <v>1</v>
      </c>
      <c r="L1145" s="56">
        <v>13230</v>
      </c>
      <c r="M1145" s="57">
        <v>12600</v>
      </c>
    </row>
    <row r="1146" spans="1:13" x14ac:dyDescent="0.35">
      <c r="A1146" s="56">
        <v>8471160</v>
      </c>
      <c r="B1146" s="56" t="s">
        <v>506</v>
      </c>
      <c r="C1146" s="56">
        <v>432209</v>
      </c>
      <c r="D1146" s="56" t="s">
        <v>138</v>
      </c>
      <c r="E1146" s="56" t="str">
        <f t="shared" si="17"/>
        <v>847.8471160.1.432209.000000.847001.200179</v>
      </c>
      <c r="F1146" s="66" t="s">
        <v>21</v>
      </c>
      <c r="G1146" s="56">
        <v>847001</v>
      </c>
      <c r="H1146" s="56" t="s">
        <v>23</v>
      </c>
      <c r="I1146" s="56">
        <v>200179</v>
      </c>
      <c r="J1146" s="56" t="s">
        <v>4380</v>
      </c>
      <c r="K1146" s="56">
        <v>1</v>
      </c>
      <c r="L1146" s="56">
        <v>19467</v>
      </c>
      <c r="M1146" s="57">
        <v>18540</v>
      </c>
    </row>
    <row r="1147" spans="1:13" x14ac:dyDescent="0.35">
      <c r="A1147" s="56">
        <v>8471160</v>
      </c>
      <c r="B1147" s="56" t="s">
        <v>506</v>
      </c>
      <c r="C1147" s="56">
        <v>432209</v>
      </c>
      <c r="D1147" s="56" t="s">
        <v>138</v>
      </c>
      <c r="E1147" s="56" t="str">
        <f t="shared" si="17"/>
        <v>847.8471160.1.432209.000000.847001.200179</v>
      </c>
      <c r="F1147" s="66" t="s">
        <v>21</v>
      </c>
      <c r="G1147" s="56">
        <v>847001</v>
      </c>
      <c r="H1147" s="56" t="s">
        <v>23</v>
      </c>
      <c r="I1147" s="56">
        <v>200179</v>
      </c>
      <c r="J1147" s="56" t="s">
        <v>4381</v>
      </c>
      <c r="K1147" s="56">
        <v>1</v>
      </c>
      <c r="L1147" s="56">
        <v>30870</v>
      </c>
      <c r="M1147" s="57">
        <v>29400</v>
      </c>
    </row>
    <row r="1148" spans="1:13" x14ac:dyDescent="0.35">
      <c r="A1148" s="56">
        <v>8471160</v>
      </c>
      <c r="B1148" s="56" t="s">
        <v>506</v>
      </c>
      <c r="C1148" s="56">
        <v>432209</v>
      </c>
      <c r="D1148" s="56" t="s">
        <v>138</v>
      </c>
      <c r="E1148" s="56" t="str">
        <f t="shared" si="17"/>
        <v>847.8471160.1.432209.000000.847001.200179</v>
      </c>
      <c r="F1148" s="66" t="s">
        <v>21</v>
      </c>
      <c r="G1148" s="56">
        <v>847001</v>
      </c>
      <c r="H1148" s="56" t="s">
        <v>23</v>
      </c>
      <c r="I1148" s="56">
        <v>200179</v>
      </c>
      <c r="J1148" s="56" t="s">
        <v>4382</v>
      </c>
      <c r="K1148" s="56">
        <v>1</v>
      </c>
      <c r="L1148" s="56">
        <v>66360</v>
      </c>
      <c r="M1148" s="57">
        <v>63200</v>
      </c>
    </row>
    <row r="1149" spans="1:13" x14ac:dyDescent="0.35">
      <c r="A1149" s="56">
        <v>8471160</v>
      </c>
      <c r="B1149" s="56" t="s">
        <v>506</v>
      </c>
      <c r="C1149" s="56">
        <v>432209</v>
      </c>
      <c r="D1149" s="56" t="s">
        <v>138</v>
      </c>
      <c r="E1149" s="56" t="str">
        <f t="shared" si="17"/>
        <v>847.8471160.1.432209.000000.847001.200179</v>
      </c>
      <c r="F1149" s="66" t="s">
        <v>21</v>
      </c>
      <c r="G1149" s="56">
        <v>847001</v>
      </c>
      <c r="H1149" s="56" t="s">
        <v>23</v>
      </c>
      <c r="I1149" s="56">
        <v>200179</v>
      </c>
      <c r="J1149" s="56" t="s">
        <v>4383</v>
      </c>
      <c r="K1149" s="56">
        <v>1</v>
      </c>
      <c r="L1149" s="56">
        <v>8190</v>
      </c>
      <c r="M1149" s="57">
        <v>7800</v>
      </c>
    </row>
    <row r="1150" spans="1:13" x14ac:dyDescent="0.35">
      <c r="A1150" s="56">
        <v>8471160</v>
      </c>
      <c r="B1150" s="56" t="s">
        <v>506</v>
      </c>
      <c r="C1150" s="56">
        <v>432209</v>
      </c>
      <c r="D1150" s="56" t="s">
        <v>138</v>
      </c>
      <c r="E1150" s="56" t="str">
        <f t="shared" si="17"/>
        <v>847.8471160.1.432209.000000.847001.200179</v>
      </c>
      <c r="F1150" s="66" t="s">
        <v>21</v>
      </c>
      <c r="G1150" s="56">
        <v>847001</v>
      </c>
      <c r="H1150" s="56" t="s">
        <v>23</v>
      </c>
      <c r="I1150" s="56">
        <v>200179</v>
      </c>
      <c r="J1150" s="56" t="s">
        <v>4384</v>
      </c>
      <c r="K1150" s="56">
        <v>1</v>
      </c>
      <c r="L1150" s="56">
        <v>1575</v>
      </c>
      <c r="M1150" s="57">
        <v>1500</v>
      </c>
    </row>
    <row r="1151" spans="1:13" x14ac:dyDescent="0.35">
      <c r="A1151" s="56">
        <v>8471160</v>
      </c>
      <c r="B1151" s="56" t="s">
        <v>506</v>
      </c>
      <c r="C1151" s="56">
        <v>432209</v>
      </c>
      <c r="D1151" s="56" t="s">
        <v>138</v>
      </c>
      <c r="E1151" s="56" t="str">
        <f t="shared" si="17"/>
        <v>847.8471160.1.432209.000000.847001.200179</v>
      </c>
      <c r="F1151" s="66" t="s">
        <v>21</v>
      </c>
      <c r="G1151" s="56">
        <v>847001</v>
      </c>
      <c r="H1151" s="56" t="s">
        <v>23</v>
      </c>
      <c r="I1151" s="56">
        <v>200179</v>
      </c>
      <c r="J1151" s="56" t="s">
        <v>4385</v>
      </c>
      <c r="K1151" s="56">
        <v>1</v>
      </c>
      <c r="L1151" s="56">
        <v>1050</v>
      </c>
      <c r="M1151" s="57">
        <v>1000</v>
      </c>
    </row>
    <row r="1152" spans="1:13" x14ac:dyDescent="0.35">
      <c r="A1152" s="56">
        <v>8471160</v>
      </c>
      <c r="B1152" s="56" t="s">
        <v>506</v>
      </c>
      <c r="C1152" s="56">
        <v>432209</v>
      </c>
      <c r="D1152" s="56" t="s">
        <v>138</v>
      </c>
      <c r="E1152" s="56" t="str">
        <f t="shared" si="17"/>
        <v>847.8471160.1.432209.000000.847001.200179</v>
      </c>
      <c r="F1152" s="66" t="s">
        <v>21</v>
      </c>
      <c r="G1152" s="56">
        <v>847001</v>
      </c>
      <c r="H1152" s="56" t="s">
        <v>23</v>
      </c>
      <c r="I1152" s="56">
        <v>200179</v>
      </c>
      <c r="J1152" s="56" t="s">
        <v>4386</v>
      </c>
      <c r="K1152" s="56">
        <v>1</v>
      </c>
      <c r="L1152" s="56">
        <v>105000</v>
      </c>
      <c r="M1152" s="57">
        <v>100000</v>
      </c>
    </row>
    <row r="1153" spans="1:13" x14ac:dyDescent="0.35">
      <c r="A1153" s="56">
        <v>8471160</v>
      </c>
      <c r="B1153" s="56" t="s">
        <v>506</v>
      </c>
      <c r="C1153" s="56">
        <v>432209</v>
      </c>
      <c r="D1153" s="56" t="s">
        <v>138</v>
      </c>
      <c r="E1153" s="56" t="str">
        <f t="shared" si="17"/>
        <v>847.8471160.1.432209.000000.847001.200179</v>
      </c>
      <c r="F1153" s="66" t="s">
        <v>21</v>
      </c>
      <c r="G1153" s="56">
        <v>847001</v>
      </c>
      <c r="H1153" s="56" t="s">
        <v>23</v>
      </c>
      <c r="I1153" s="56">
        <v>200179</v>
      </c>
      <c r="J1153" s="56" t="s">
        <v>4387</v>
      </c>
      <c r="K1153" s="56">
        <v>1</v>
      </c>
      <c r="L1153" s="56">
        <v>315000</v>
      </c>
      <c r="M1153" s="57">
        <v>300000</v>
      </c>
    </row>
    <row r="1154" spans="1:13" x14ac:dyDescent="0.35">
      <c r="A1154" s="56">
        <v>8471160</v>
      </c>
      <c r="B1154" s="56" t="s">
        <v>506</v>
      </c>
      <c r="C1154" s="56">
        <v>432209</v>
      </c>
      <c r="D1154" s="56" t="s">
        <v>138</v>
      </c>
      <c r="E1154" s="56" t="str">
        <f t="shared" ref="E1154:E1217" si="18">CONCATENATE(847,".",A1154,".",1,".",C1154,".","000000",".",G1154,".",I1154)</f>
        <v>847.8471160.1.432209.000000.847001.200179</v>
      </c>
      <c r="F1154" s="66" t="s">
        <v>21</v>
      </c>
      <c r="G1154" s="56">
        <v>847001</v>
      </c>
      <c r="H1154" s="56" t="s">
        <v>23</v>
      </c>
      <c r="I1154" s="56">
        <v>200179</v>
      </c>
      <c r="J1154" s="56" t="s">
        <v>4388</v>
      </c>
      <c r="K1154" s="56">
        <v>1</v>
      </c>
      <c r="L1154" s="56">
        <v>2535.75</v>
      </c>
      <c r="M1154" s="57">
        <v>2415</v>
      </c>
    </row>
    <row r="1155" spans="1:13" x14ac:dyDescent="0.35">
      <c r="A1155" s="56">
        <v>8471160</v>
      </c>
      <c r="B1155" s="56" t="s">
        <v>506</v>
      </c>
      <c r="C1155" s="56">
        <v>432209</v>
      </c>
      <c r="D1155" s="56" t="s">
        <v>138</v>
      </c>
      <c r="E1155" s="56" t="str">
        <f t="shared" si="18"/>
        <v>847.8471160.1.432209.000000.847001.200179</v>
      </c>
      <c r="F1155" s="66" t="s">
        <v>21</v>
      </c>
      <c r="G1155" s="56">
        <v>847001</v>
      </c>
      <c r="H1155" s="56" t="s">
        <v>23</v>
      </c>
      <c r="I1155" s="56">
        <v>200179</v>
      </c>
      <c r="J1155" s="56" t="s">
        <v>4389</v>
      </c>
      <c r="K1155" s="56">
        <v>1</v>
      </c>
      <c r="L1155" s="56">
        <v>26250</v>
      </c>
      <c r="M1155" s="57">
        <v>25000</v>
      </c>
    </row>
    <row r="1156" spans="1:13" x14ac:dyDescent="0.35">
      <c r="A1156" s="56">
        <v>8471160</v>
      </c>
      <c r="B1156" s="56" t="s">
        <v>506</v>
      </c>
      <c r="C1156" s="56">
        <v>432209</v>
      </c>
      <c r="D1156" s="56" t="s">
        <v>138</v>
      </c>
      <c r="E1156" s="56" t="str">
        <f t="shared" si="18"/>
        <v>847.8471160.1.432209.000000.847001.200179</v>
      </c>
      <c r="F1156" s="66" t="s">
        <v>21</v>
      </c>
      <c r="G1156" s="56">
        <v>847001</v>
      </c>
      <c r="H1156" s="56" t="s">
        <v>23</v>
      </c>
      <c r="I1156" s="56">
        <v>200179</v>
      </c>
      <c r="J1156" s="56" t="s">
        <v>4390</v>
      </c>
      <c r="K1156" s="56">
        <v>1</v>
      </c>
      <c r="L1156" s="56">
        <v>9261</v>
      </c>
      <c r="M1156" s="57">
        <v>8820</v>
      </c>
    </row>
    <row r="1157" spans="1:13" x14ac:dyDescent="0.35">
      <c r="A1157" s="56">
        <v>8471160</v>
      </c>
      <c r="B1157" s="56" t="s">
        <v>506</v>
      </c>
      <c r="C1157" s="56">
        <v>432209</v>
      </c>
      <c r="D1157" s="56" t="s">
        <v>138</v>
      </c>
      <c r="E1157" s="56" t="str">
        <f t="shared" si="18"/>
        <v>847.8471160.1.432209.000000.847001.200179</v>
      </c>
      <c r="F1157" s="66" t="s">
        <v>21</v>
      </c>
      <c r="G1157" s="56">
        <v>847001</v>
      </c>
      <c r="H1157" s="56" t="s">
        <v>23</v>
      </c>
      <c r="I1157" s="56">
        <v>200179</v>
      </c>
      <c r="J1157" s="56" t="s">
        <v>4391</v>
      </c>
      <c r="K1157" s="56">
        <v>1</v>
      </c>
      <c r="L1157" s="56">
        <v>9702</v>
      </c>
      <c r="M1157" s="57">
        <v>9240</v>
      </c>
    </row>
    <row r="1158" spans="1:13" x14ac:dyDescent="0.35">
      <c r="A1158" s="56">
        <v>8471160</v>
      </c>
      <c r="B1158" s="56" t="s">
        <v>506</v>
      </c>
      <c r="C1158" s="56">
        <v>432209</v>
      </c>
      <c r="D1158" s="56" t="s">
        <v>138</v>
      </c>
      <c r="E1158" s="56" t="str">
        <f t="shared" si="18"/>
        <v>847.8471160.1.432209.000000.847001.200179</v>
      </c>
      <c r="F1158" s="66" t="s">
        <v>21</v>
      </c>
      <c r="G1158" s="56">
        <v>847001</v>
      </c>
      <c r="H1158" s="56" t="s">
        <v>23</v>
      </c>
      <c r="I1158" s="56">
        <v>200179</v>
      </c>
      <c r="J1158" s="56" t="s">
        <v>4392</v>
      </c>
      <c r="K1158" s="56">
        <v>1</v>
      </c>
      <c r="L1158" s="56">
        <v>9305.1</v>
      </c>
      <c r="M1158" s="57">
        <v>8862</v>
      </c>
    </row>
    <row r="1159" spans="1:13" x14ac:dyDescent="0.35">
      <c r="A1159" s="56">
        <v>8471160</v>
      </c>
      <c r="B1159" s="56" t="s">
        <v>506</v>
      </c>
      <c r="C1159" s="56">
        <v>432209</v>
      </c>
      <c r="D1159" s="56" t="s">
        <v>138</v>
      </c>
      <c r="E1159" s="56" t="str">
        <f t="shared" si="18"/>
        <v>847.8471160.1.432209.000000.847001.200179</v>
      </c>
      <c r="F1159" s="66" t="s">
        <v>21</v>
      </c>
      <c r="G1159" s="56">
        <v>847001</v>
      </c>
      <c r="H1159" s="56" t="s">
        <v>23</v>
      </c>
      <c r="I1159" s="56">
        <v>200179</v>
      </c>
      <c r="J1159" s="56" t="s">
        <v>4393</v>
      </c>
      <c r="K1159" s="56">
        <v>1</v>
      </c>
      <c r="L1159" s="56">
        <v>25578</v>
      </c>
      <c r="M1159" s="57">
        <v>24360</v>
      </c>
    </row>
    <row r="1160" spans="1:13" x14ac:dyDescent="0.35">
      <c r="A1160" s="56">
        <v>8471160</v>
      </c>
      <c r="B1160" s="56" t="s">
        <v>506</v>
      </c>
      <c r="C1160" s="56">
        <v>432209</v>
      </c>
      <c r="D1160" s="56" t="s">
        <v>138</v>
      </c>
      <c r="E1160" s="56" t="str">
        <f t="shared" si="18"/>
        <v>847.8471160.1.432209.000000.847001.200179</v>
      </c>
      <c r="F1160" s="66" t="s">
        <v>21</v>
      </c>
      <c r="G1160" s="56">
        <v>847001</v>
      </c>
      <c r="H1160" s="56" t="s">
        <v>23</v>
      </c>
      <c r="I1160" s="56">
        <v>200179</v>
      </c>
      <c r="J1160" s="56" t="s">
        <v>4394</v>
      </c>
      <c r="K1160" s="56">
        <v>1</v>
      </c>
      <c r="L1160" s="56">
        <v>9216.9</v>
      </c>
      <c r="M1160" s="57">
        <v>8778</v>
      </c>
    </row>
    <row r="1161" spans="1:13" x14ac:dyDescent="0.35">
      <c r="A1161" s="56">
        <v>8471160</v>
      </c>
      <c r="B1161" s="56" t="s">
        <v>506</v>
      </c>
      <c r="C1161" s="56">
        <v>432209</v>
      </c>
      <c r="D1161" s="56" t="s">
        <v>138</v>
      </c>
      <c r="E1161" s="56" t="str">
        <f t="shared" si="18"/>
        <v>847.8471160.1.432209.000000.847001.200179</v>
      </c>
      <c r="F1161" s="66" t="s">
        <v>21</v>
      </c>
      <c r="G1161" s="56">
        <v>847001</v>
      </c>
      <c r="H1161" s="56" t="s">
        <v>23</v>
      </c>
      <c r="I1161" s="56">
        <v>200179</v>
      </c>
      <c r="J1161" s="56" t="s">
        <v>4395</v>
      </c>
      <c r="K1161" s="56">
        <v>1</v>
      </c>
      <c r="L1161" s="56">
        <v>8610</v>
      </c>
      <c r="M1161" s="57">
        <v>8200</v>
      </c>
    </row>
    <row r="1162" spans="1:13" x14ac:dyDescent="0.35">
      <c r="A1162" s="56">
        <v>8471160</v>
      </c>
      <c r="B1162" s="56" t="s">
        <v>506</v>
      </c>
      <c r="C1162" s="56">
        <v>432209</v>
      </c>
      <c r="D1162" s="56" t="s">
        <v>138</v>
      </c>
      <c r="E1162" s="56" t="str">
        <f t="shared" si="18"/>
        <v>847.8471160.1.432209.000000.847001.200179</v>
      </c>
      <c r="F1162" s="66" t="s">
        <v>21</v>
      </c>
      <c r="G1162" s="56">
        <v>847001</v>
      </c>
      <c r="H1162" s="56" t="s">
        <v>23</v>
      </c>
      <c r="I1162" s="56">
        <v>200179</v>
      </c>
      <c r="J1162" s="56" t="s">
        <v>4396</v>
      </c>
      <c r="K1162" s="56">
        <v>1</v>
      </c>
      <c r="L1162" s="56">
        <v>9702</v>
      </c>
      <c r="M1162" s="57">
        <v>9240</v>
      </c>
    </row>
    <row r="1163" spans="1:13" x14ac:dyDescent="0.35">
      <c r="A1163" s="56">
        <v>8471160</v>
      </c>
      <c r="B1163" s="56" t="s">
        <v>506</v>
      </c>
      <c r="C1163" s="56">
        <v>432209</v>
      </c>
      <c r="D1163" s="56" t="s">
        <v>138</v>
      </c>
      <c r="E1163" s="56" t="str">
        <f t="shared" si="18"/>
        <v>847.8471160.1.432209.000000.847001.200179</v>
      </c>
      <c r="F1163" s="66" t="s">
        <v>21</v>
      </c>
      <c r="G1163" s="56">
        <v>847001</v>
      </c>
      <c r="H1163" s="56" t="s">
        <v>23</v>
      </c>
      <c r="I1163" s="56">
        <v>200179</v>
      </c>
      <c r="J1163" s="56" t="s">
        <v>4397</v>
      </c>
      <c r="K1163" s="56">
        <v>1</v>
      </c>
      <c r="L1163" s="56">
        <v>6835.5</v>
      </c>
      <c r="M1163" s="57">
        <v>6510</v>
      </c>
    </row>
    <row r="1164" spans="1:13" x14ac:dyDescent="0.35">
      <c r="A1164" s="56">
        <v>8471160</v>
      </c>
      <c r="B1164" s="56" t="s">
        <v>506</v>
      </c>
      <c r="C1164" s="56">
        <v>432209</v>
      </c>
      <c r="D1164" s="56" t="s">
        <v>138</v>
      </c>
      <c r="E1164" s="56" t="str">
        <f t="shared" si="18"/>
        <v>847.8471160.1.432209.000000.847001.200179</v>
      </c>
      <c r="F1164" s="66" t="s">
        <v>21</v>
      </c>
      <c r="G1164" s="56">
        <v>847001</v>
      </c>
      <c r="H1164" s="56" t="s">
        <v>23</v>
      </c>
      <c r="I1164" s="56">
        <v>200179</v>
      </c>
      <c r="J1164" s="56" t="s">
        <v>4398</v>
      </c>
      <c r="K1164" s="56">
        <v>1</v>
      </c>
      <c r="L1164" s="56">
        <v>1561.14</v>
      </c>
      <c r="M1164" s="57">
        <v>1486.8</v>
      </c>
    </row>
    <row r="1165" spans="1:13" x14ac:dyDescent="0.35">
      <c r="A1165" s="56">
        <v>8471160</v>
      </c>
      <c r="B1165" s="56" t="s">
        <v>506</v>
      </c>
      <c r="C1165" s="56">
        <v>432209</v>
      </c>
      <c r="D1165" s="56" t="s">
        <v>138</v>
      </c>
      <c r="E1165" s="56" t="str">
        <f t="shared" si="18"/>
        <v>847.8471160.1.432209.000000.847001.200179</v>
      </c>
      <c r="F1165" s="66" t="s">
        <v>21</v>
      </c>
      <c r="G1165" s="56">
        <v>847001</v>
      </c>
      <c r="H1165" s="56" t="s">
        <v>23</v>
      </c>
      <c r="I1165" s="56">
        <v>200179</v>
      </c>
      <c r="J1165" s="56" t="s">
        <v>4399</v>
      </c>
      <c r="K1165" s="56">
        <v>1</v>
      </c>
      <c r="L1165" s="56">
        <v>1543.5</v>
      </c>
      <c r="M1165" s="57">
        <v>1470</v>
      </c>
    </row>
    <row r="1166" spans="1:13" x14ac:dyDescent="0.35">
      <c r="A1166" s="56">
        <v>8471160</v>
      </c>
      <c r="B1166" s="56" t="s">
        <v>506</v>
      </c>
      <c r="C1166" s="56">
        <v>432209</v>
      </c>
      <c r="D1166" s="56" t="s">
        <v>138</v>
      </c>
      <c r="E1166" s="56" t="str">
        <f t="shared" si="18"/>
        <v>847.8471160.1.432209.000000.847001.200179</v>
      </c>
      <c r="F1166" s="66" t="s">
        <v>21</v>
      </c>
      <c r="G1166" s="56">
        <v>847001</v>
      </c>
      <c r="H1166" s="56" t="s">
        <v>23</v>
      </c>
      <c r="I1166" s="56">
        <v>200179</v>
      </c>
      <c r="J1166" s="56" t="s">
        <v>4400</v>
      </c>
      <c r="K1166" s="56">
        <v>1</v>
      </c>
      <c r="L1166" s="56">
        <v>385.875</v>
      </c>
      <c r="M1166" s="57">
        <v>367.5</v>
      </c>
    </row>
    <row r="1167" spans="1:13" x14ac:dyDescent="0.35">
      <c r="A1167" s="56">
        <v>8471160</v>
      </c>
      <c r="B1167" s="56" t="s">
        <v>506</v>
      </c>
      <c r="C1167" s="56">
        <v>432209</v>
      </c>
      <c r="D1167" s="56" t="s">
        <v>138</v>
      </c>
      <c r="E1167" s="56" t="str">
        <f t="shared" si="18"/>
        <v>847.8471160.1.432209.000000.847001.200179</v>
      </c>
      <c r="F1167" s="66" t="s">
        <v>21</v>
      </c>
      <c r="G1167" s="56">
        <v>847001</v>
      </c>
      <c r="H1167" s="56" t="s">
        <v>23</v>
      </c>
      <c r="I1167" s="56">
        <v>200179</v>
      </c>
      <c r="J1167" s="56" t="s">
        <v>4401</v>
      </c>
      <c r="K1167" s="56">
        <v>1</v>
      </c>
      <c r="L1167" s="56">
        <v>577.5</v>
      </c>
      <c r="M1167" s="57">
        <v>550</v>
      </c>
    </row>
    <row r="1168" spans="1:13" x14ac:dyDescent="0.35">
      <c r="A1168" s="56">
        <v>8471160</v>
      </c>
      <c r="B1168" s="56" t="s">
        <v>506</v>
      </c>
      <c r="C1168" s="56">
        <v>432209</v>
      </c>
      <c r="D1168" s="56" t="s">
        <v>138</v>
      </c>
      <c r="E1168" s="56" t="str">
        <f t="shared" si="18"/>
        <v>847.8471160.1.432209.000000.847001.200179</v>
      </c>
      <c r="F1168" s="66" t="s">
        <v>21</v>
      </c>
      <c r="G1168" s="56">
        <v>847001</v>
      </c>
      <c r="H1168" s="56" t="s">
        <v>23</v>
      </c>
      <c r="I1168" s="56">
        <v>200179</v>
      </c>
      <c r="J1168" s="56" t="s">
        <v>4402</v>
      </c>
      <c r="K1168" s="56">
        <v>1</v>
      </c>
      <c r="L1168" s="56">
        <v>735</v>
      </c>
      <c r="M1168" s="57">
        <v>700</v>
      </c>
    </row>
    <row r="1169" spans="1:13" x14ac:dyDescent="0.35">
      <c r="A1169" s="56">
        <v>8471160</v>
      </c>
      <c r="B1169" s="56" t="s">
        <v>506</v>
      </c>
      <c r="C1169" s="56">
        <v>432209</v>
      </c>
      <c r="D1169" s="56" t="s">
        <v>138</v>
      </c>
      <c r="E1169" s="56" t="str">
        <f t="shared" si="18"/>
        <v>847.8471160.1.432209.000000.847001.200179</v>
      </c>
      <c r="F1169" s="66" t="s">
        <v>21</v>
      </c>
      <c r="G1169" s="56">
        <v>847001</v>
      </c>
      <c r="H1169" s="56" t="s">
        <v>23</v>
      </c>
      <c r="I1169" s="56">
        <v>200179</v>
      </c>
      <c r="J1169" s="56" t="s">
        <v>4403</v>
      </c>
      <c r="K1169" s="56">
        <v>1</v>
      </c>
      <c r="L1169" s="56">
        <v>367.5</v>
      </c>
      <c r="M1169" s="57">
        <v>350</v>
      </c>
    </row>
    <row r="1170" spans="1:13" x14ac:dyDescent="0.35">
      <c r="A1170" s="56">
        <v>8471160</v>
      </c>
      <c r="B1170" s="56" t="s">
        <v>506</v>
      </c>
      <c r="C1170" s="56">
        <v>432209</v>
      </c>
      <c r="D1170" s="56" t="s">
        <v>138</v>
      </c>
      <c r="E1170" s="56" t="str">
        <f t="shared" si="18"/>
        <v>847.8471160.1.432209.000000.847001.200179</v>
      </c>
      <c r="F1170" s="66" t="s">
        <v>21</v>
      </c>
      <c r="G1170" s="56">
        <v>847001</v>
      </c>
      <c r="H1170" s="56" t="s">
        <v>23</v>
      </c>
      <c r="I1170" s="56">
        <v>200179</v>
      </c>
      <c r="J1170" s="56" t="s">
        <v>4404</v>
      </c>
      <c r="K1170" s="56">
        <v>1</v>
      </c>
      <c r="L1170" s="56">
        <v>735</v>
      </c>
      <c r="M1170" s="57">
        <v>700</v>
      </c>
    </row>
    <row r="1171" spans="1:13" x14ac:dyDescent="0.35">
      <c r="A1171" s="56">
        <v>8471160</v>
      </c>
      <c r="B1171" s="56" t="s">
        <v>506</v>
      </c>
      <c r="C1171" s="56">
        <v>432209</v>
      </c>
      <c r="D1171" s="56" t="s">
        <v>138</v>
      </c>
      <c r="E1171" s="56" t="str">
        <f t="shared" si="18"/>
        <v>847.8471160.1.432209.000000.847001.200179</v>
      </c>
      <c r="F1171" s="66" t="s">
        <v>21</v>
      </c>
      <c r="G1171" s="56">
        <v>847001</v>
      </c>
      <c r="H1171" s="56" t="s">
        <v>23</v>
      </c>
      <c r="I1171" s="56">
        <v>200179</v>
      </c>
      <c r="J1171" s="56" t="s">
        <v>4405</v>
      </c>
      <c r="K1171" s="56">
        <v>1</v>
      </c>
      <c r="L1171" s="56">
        <v>997.5</v>
      </c>
      <c r="M1171" s="57">
        <v>950</v>
      </c>
    </row>
    <row r="1172" spans="1:13" x14ac:dyDescent="0.35">
      <c r="A1172" s="56">
        <v>8471160</v>
      </c>
      <c r="B1172" s="56" t="s">
        <v>506</v>
      </c>
      <c r="C1172" s="56">
        <v>432209</v>
      </c>
      <c r="D1172" s="56" t="s">
        <v>138</v>
      </c>
      <c r="E1172" s="56" t="str">
        <f t="shared" si="18"/>
        <v>847.8471160.1.432209.000000.847001.200179</v>
      </c>
      <c r="F1172" s="66" t="s">
        <v>21</v>
      </c>
      <c r="G1172" s="56">
        <v>847001</v>
      </c>
      <c r="H1172" s="56" t="s">
        <v>23</v>
      </c>
      <c r="I1172" s="56">
        <v>200179</v>
      </c>
      <c r="J1172" s="56" t="s">
        <v>4406</v>
      </c>
      <c r="K1172" s="56">
        <v>1</v>
      </c>
      <c r="L1172" s="56">
        <v>58268.227500000008</v>
      </c>
      <c r="M1172" s="57">
        <v>55493.55</v>
      </c>
    </row>
    <row r="1173" spans="1:13" x14ac:dyDescent="0.35">
      <c r="A1173" s="56">
        <v>8471160</v>
      </c>
      <c r="B1173" s="56" t="s">
        <v>506</v>
      </c>
      <c r="C1173" s="56">
        <v>432209</v>
      </c>
      <c r="D1173" s="56" t="s">
        <v>138</v>
      </c>
      <c r="E1173" s="56" t="str">
        <f t="shared" si="18"/>
        <v>847.8471160.1.432209.000000.847001.200179</v>
      </c>
      <c r="F1173" s="66" t="s">
        <v>21</v>
      </c>
      <c r="G1173" s="56">
        <v>847001</v>
      </c>
      <c r="H1173" s="56" t="s">
        <v>23</v>
      </c>
      <c r="I1173" s="56">
        <v>200179</v>
      </c>
      <c r="J1173" s="56" t="s">
        <v>4407</v>
      </c>
      <c r="K1173" s="56">
        <v>1</v>
      </c>
      <c r="L1173" s="56">
        <v>73463.25</v>
      </c>
      <c r="M1173" s="57">
        <v>69965</v>
      </c>
    </row>
    <row r="1174" spans="1:13" x14ac:dyDescent="0.35">
      <c r="A1174" s="56">
        <v>8471160</v>
      </c>
      <c r="B1174" s="56" t="s">
        <v>506</v>
      </c>
      <c r="C1174" s="56">
        <v>432209</v>
      </c>
      <c r="D1174" s="56" t="s">
        <v>138</v>
      </c>
      <c r="E1174" s="56" t="str">
        <f t="shared" si="18"/>
        <v>847.8471160.1.432209.000000.847001.200179</v>
      </c>
      <c r="F1174" s="66" t="s">
        <v>21</v>
      </c>
      <c r="G1174" s="56">
        <v>847001</v>
      </c>
      <c r="H1174" s="56" t="s">
        <v>23</v>
      </c>
      <c r="I1174" s="56">
        <v>200179</v>
      </c>
      <c r="J1174" s="56" t="s">
        <v>4408</v>
      </c>
      <c r="K1174" s="56">
        <v>1</v>
      </c>
      <c r="L1174" s="56">
        <v>73463.25</v>
      </c>
      <c r="M1174" s="57">
        <v>69965</v>
      </c>
    </row>
    <row r="1175" spans="1:13" x14ac:dyDescent="0.35">
      <c r="A1175" s="56">
        <v>8471160</v>
      </c>
      <c r="B1175" s="56" t="s">
        <v>506</v>
      </c>
      <c r="C1175" s="56">
        <v>432209</v>
      </c>
      <c r="D1175" s="56" t="s">
        <v>138</v>
      </c>
      <c r="E1175" s="56" t="str">
        <f t="shared" si="18"/>
        <v>847.8471160.1.432209.000000.847001.200179</v>
      </c>
      <c r="F1175" s="66" t="s">
        <v>21</v>
      </c>
      <c r="G1175" s="56">
        <v>847001</v>
      </c>
      <c r="H1175" s="56" t="s">
        <v>23</v>
      </c>
      <c r="I1175" s="56">
        <v>200179</v>
      </c>
      <c r="J1175" s="56" t="s">
        <v>4409</v>
      </c>
      <c r="K1175" s="56">
        <v>1</v>
      </c>
      <c r="L1175" s="56">
        <v>228176.55000000002</v>
      </c>
      <c r="M1175" s="57">
        <v>217311</v>
      </c>
    </row>
    <row r="1176" spans="1:13" x14ac:dyDescent="0.35">
      <c r="A1176" s="56">
        <v>8471160</v>
      </c>
      <c r="B1176" s="56" t="s">
        <v>506</v>
      </c>
      <c r="C1176" s="56">
        <v>432209</v>
      </c>
      <c r="D1176" s="56" t="s">
        <v>138</v>
      </c>
      <c r="E1176" s="56" t="str">
        <f t="shared" si="18"/>
        <v>847.8471160.1.432209.000000.847001.200179</v>
      </c>
      <c r="F1176" s="66" t="s">
        <v>21</v>
      </c>
      <c r="G1176" s="56">
        <v>847001</v>
      </c>
      <c r="H1176" s="56" t="s">
        <v>23</v>
      </c>
      <c r="I1176" s="56">
        <v>200179</v>
      </c>
      <c r="J1176" s="56" t="s">
        <v>4410</v>
      </c>
      <c r="K1176" s="56">
        <v>1</v>
      </c>
      <c r="L1176" s="56">
        <v>43186.5</v>
      </c>
      <c r="M1176" s="57">
        <v>41130</v>
      </c>
    </row>
    <row r="1177" spans="1:13" x14ac:dyDescent="0.35">
      <c r="A1177" s="56">
        <v>8471160</v>
      </c>
      <c r="B1177" s="56" t="s">
        <v>506</v>
      </c>
      <c r="C1177" s="56">
        <v>432209</v>
      </c>
      <c r="D1177" s="56" t="s">
        <v>138</v>
      </c>
      <c r="E1177" s="56" t="str">
        <f t="shared" si="18"/>
        <v>847.8471160.1.432209.000000.847001.200179</v>
      </c>
      <c r="F1177" s="66" t="s">
        <v>21</v>
      </c>
      <c r="G1177" s="56">
        <v>847001</v>
      </c>
      <c r="H1177" s="56" t="s">
        <v>23</v>
      </c>
      <c r="I1177" s="56">
        <v>200179</v>
      </c>
      <c r="J1177" s="56" t="s">
        <v>4411</v>
      </c>
      <c r="K1177" s="56">
        <v>1</v>
      </c>
      <c r="L1177" s="56">
        <v>21000</v>
      </c>
      <c r="M1177" s="57">
        <v>20000</v>
      </c>
    </row>
    <row r="1178" spans="1:13" x14ac:dyDescent="0.35">
      <c r="A1178" s="56">
        <v>8471160</v>
      </c>
      <c r="B1178" s="56" t="s">
        <v>506</v>
      </c>
      <c r="C1178" s="56">
        <v>432209</v>
      </c>
      <c r="D1178" s="56" t="s">
        <v>138</v>
      </c>
      <c r="E1178" s="56" t="str">
        <f t="shared" si="18"/>
        <v>847.8471160.1.432209.000000.847001.200179</v>
      </c>
      <c r="F1178" s="66" t="s">
        <v>21</v>
      </c>
      <c r="G1178" s="56">
        <v>847001</v>
      </c>
      <c r="H1178" s="56" t="s">
        <v>23</v>
      </c>
      <c r="I1178" s="56">
        <v>200179</v>
      </c>
      <c r="J1178" s="56" t="s">
        <v>4412</v>
      </c>
      <c r="K1178" s="56">
        <v>1</v>
      </c>
      <c r="L1178" s="56">
        <v>13230</v>
      </c>
      <c r="M1178" s="57">
        <v>12600</v>
      </c>
    </row>
    <row r="1179" spans="1:13" x14ac:dyDescent="0.35">
      <c r="A1179" s="56">
        <v>8471160</v>
      </c>
      <c r="B1179" s="56" t="s">
        <v>506</v>
      </c>
      <c r="C1179" s="56">
        <v>432209</v>
      </c>
      <c r="D1179" s="56" t="s">
        <v>138</v>
      </c>
      <c r="E1179" s="56" t="str">
        <f t="shared" si="18"/>
        <v>847.8471160.1.432209.000000.847001.200179</v>
      </c>
      <c r="F1179" s="66" t="s">
        <v>21</v>
      </c>
      <c r="G1179" s="56">
        <v>847001</v>
      </c>
      <c r="H1179" s="56" t="s">
        <v>23</v>
      </c>
      <c r="I1179" s="56">
        <v>200179</v>
      </c>
      <c r="J1179" s="56" t="s">
        <v>4413</v>
      </c>
      <c r="K1179" s="56">
        <v>1</v>
      </c>
      <c r="L1179" s="56">
        <v>164529.75</v>
      </c>
      <c r="M1179" s="57">
        <v>156695</v>
      </c>
    </row>
    <row r="1180" spans="1:13" x14ac:dyDescent="0.35">
      <c r="A1180" s="56">
        <v>8471160</v>
      </c>
      <c r="B1180" s="56" t="s">
        <v>506</v>
      </c>
      <c r="C1180" s="56">
        <v>432209</v>
      </c>
      <c r="D1180" s="56" t="s">
        <v>138</v>
      </c>
      <c r="E1180" s="56" t="str">
        <f t="shared" si="18"/>
        <v>847.8471160.1.432209.000000.847001.200179</v>
      </c>
      <c r="F1180" s="66" t="s">
        <v>21</v>
      </c>
      <c r="G1180" s="56">
        <v>847001</v>
      </c>
      <c r="H1180" s="56" t="s">
        <v>23</v>
      </c>
      <c r="I1180" s="56">
        <v>200179</v>
      </c>
      <c r="J1180" s="56" t="s">
        <v>4414</v>
      </c>
      <c r="K1180" s="56">
        <v>1</v>
      </c>
      <c r="L1180" s="56">
        <v>6615</v>
      </c>
      <c r="M1180" s="57">
        <v>6300</v>
      </c>
    </row>
    <row r="1181" spans="1:13" x14ac:dyDescent="0.35">
      <c r="A1181" s="56">
        <v>8471160</v>
      </c>
      <c r="B1181" s="56" t="s">
        <v>506</v>
      </c>
      <c r="C1181" s="56">
        <v>432209</v>
      </c>
      <c r="D1181" s="56" t="s">
        <v>138</v>
      </c>
      <c r="E1181" s="56" t="str">
        <f t="shared" si="18"/>
        <v>847.8471160.1.432209.000000.847001.200179</v>
      </c>
      <c r="F1181" s="66" t="s">
        <v>21</v>
      </c>
      <c r="G1181" s="56">
        <v>847001</v>
      </c>
      <c r="H1181" s="56" t="s">
        <v>23</v>
      </c>
      <c r="I1181" s="56">
        <v>200179</v>
      </c>
      <c r="J1181" s="56" t="s">
        <v>4415</v>
      </c>
      <c r="K1181" s="56">
        <v>1</v>
      </c>
      <c r="L1181" s="56">
        <v>58473.954000000005</v>
      </c>
      <c r="M1181" s="57">
        <v>55689.48</v>
      </c>
    </row>
    <row r="1182" spans="1:13" x14ac:dyDescent="0.35">
      <c r="A1182" s="56">
        <v>8471160</v>
      </c>
      <c r="B1182" s="56" t="s">
        <v>506</v>
      </c>
      <c r="C1182" s="56">
        <v>432209</v>
      </c>
      <c r="D1182" s="56" t="s">
        <v>138</v>
      </c>
      <c r="E1182" s="56" t="str">
        <f t="shared" si="18"/>
        <v>847.8471160.1.432209.000000.847001.200179</v>
      </c>
      <c r="F1182" s="66" t="s">
        <v>21</v>
      </c>
      <c r="G1182" s="56">
        <v>847001</v>
      </c>
      <c r="H1182" s="56" t="s">
        <v>23</v>
      </c>
      <c r="I1182" s="56">
        <v>200179</v>
      </c>
      <c r="J1182" s="56" t="s">
        <v>4416</v>
      </c>
      <c r="K1182" s="56">
        <v>1</v>
      </c>
      <c r="L1182" s="56">
        <v>18375</v>
      </c>
      <c r="M1182" s="57">
        <v>17500</v>
      </c>
    </row>
    <row r="1183" spans="1:13" x14ac:dyDescent="0.35">
      <c r="A1183" s="56">
        <v>8471160</v>
      </c>
      <c r="B1183" s="56" t="s">
        <v>506</v>
      </c>
      <c r="C1183" s="56">
        <v>432209</v>
      </c>
      <c r="D1183" s="56" t="s">
        <v>138</v>
      </c>
      <c r="E1183" s="56" t="str">
        <f t="shared" si="18"/>
        <v>847.8471160.1.432209.000000.847001.200179</v>
      </c>
      <c r="F1183" s="66" t="s">
        <v>21</v>
      </c>
      <c r="G1183" s="56">
        <v>847001</v>
      </c>
      <c r="H1183" s="56" t="s">
        <v>23</v>
      </c>
      <c r="I1183" s="56">
        <v>200179</v>
      </c>
      <c r="J1183" s="56" t="s">
        <v>4417</v>
      </c>
      <c r="K1183" s="56">
        <v>1</v>
      </c>
      <c r="L1183" s="56">
        <v>57542.394</v>
      </c>
      <c r="M1183" s="57">
        <v>54802.28</v>
      </c>
    </row>
    <row r="1184" spans="1:13" x14ac:dyDescent="0.35">
      <c r="A1184" s="56">
        <v>8471160</v>
      </c>
      <c r="B1184" s="56" t="s">
        <v>506</v>
      </c>
      <c r="C1184" s="56">
        <v>432209</v>
      </c>
      <c r="D1184" s="56" t="s">
        <v>138</v>
      </c>
      <c r="E1184" s="56" t="str">
        <f t="shared" si="18"/>
        <v>847.8471160.1.432209.000000.847001.200179</v>
      </c>
      <c r="F1184" s="66" t="s">
        <v>21</v>
      </c>
      <c r="G1184" s="56">
        <v>847001</v>
      </c>
      <c r="H1184" s="56" t="s">
        <v>23</v>
      </c>
      <c r="I1184" s="56">
        <v>200179</v>
      </c>
      <c r="J1184" s="56" t="s">
        <v>4418</v>
      </c>
      <c r="K1184" s="56">
        <v>1</v>
      </c>
      <c r="L1184" s="56">
        <v>77175</v>
      </c>
      <c r="M1184" s="57">
        <v>73500</v>
      </c>
    </row>
    <row r="1185" spans="1:13" x14ac:dyDescent="0.35">
      <c r="A1185" s="56">
        <v>8471160</v>
      </c>
      <c r="B1185" s="56" t="s">
        <v>506</v>
      </c>
      <c r="C1185" s="56">
        <v>432209</v>
      </c>
      <c r="D1185" s="56" t="s">
        <v>138</v>
      </c>
      <c r="E1185" s="56" t="str">
        <f t="shared" si="18"/>
        <v>847.8471160.1.432209.000000.847001.200179</v>
      </c>
      <c r="F1185" s="66" t="s">
        <v>21</v>
      </c>
      <c r="G1185" s="56">
        <v>847001</v>
      </c>
      <c r="H1185" s="56" t="s">
        <v>23</v>
      </c>
      <c r="I1185" s="56">
        <v>200179</v>
      </c>
      <c r="J1185" s="56" t="s">
        <v>4419</v>
      </c>
      <c r="K1185" s="56">
        <v>1</v>
      </c>
      <c r="L1185" s="56">
        <v>78750</v>
      </c>
      <c r="M1185" s="57">
        <v>75000</v>
      </c>
    </row>
    <row r="1186" spans="1:13" x14ac:dyDescent="0.35">
      <c r="A1186" s="56">
        <v>8471160</v>
      </c>
      <c r="B1186" s="56" t="s">
        <v>506</v>
      </c>
      <c r="C1186" s="56">
        <v>432209</v>
      </c>
      <c r="D1186" s="56" t="s">
        <v>138</v>
      </c>
      <c r="E1186" s="56" t="str">
        <f t="shared" si="18"/>
        <v>847.8471160.1.432209.000000.847001.200179</v>
      </c>
      <c r="F1186" s="66" t="s">
        <v>21</v>
      </c>
      <c r="G1186" s="56">
        <v>847001</v>
      </c>
      <c r="H1186" s="56" t="s">
        <v>23</v>
      </c>
      <c r="I1186" s="56">
        <v>200179</v>
      </c>
      <c r="J1186" s="56" t="s">
        <v>4420</v>
      </c>
      <c r="K1186" s="56">
        <v>1</v>
      </c>
      <c r="L1186" s="56">
        <v>12600</v>
      </c>
      <c r="M1186" s="57">
        <v>12000</v>
      </c>
    </row>
    <row r="1187" spans="1:13" x14ac:dyDescent="0.35">
      <c r="A1187" s="56">
        <v>8471160</v>
      </c>
      <c r="B1187" s="56" t="s">
        <v>506</v>
      </c>
      <c r="C1187" s="56">
        <v>432209</v>
      </c>
      <c r="D1187" s="56" t="s">
        <v>138</v>
      </c>
      <c r="E1187" s="56" t="str">
        <f t="shared" si="18"/>
        <v>847.8471160.1.432209.000000.847001.200179</v>
      </c>
      <c r="F1187" s="66" t="s">
        <v>21</v>
      </c>
      <c r="G1187" s="56">
        <v>847001</v>
      </c>
      <c r="H1187" s="56" t="s">
        <v>23</v>
      </c>
      <c r="I1187" s="56">
        <v>200179</v>
      </c>
      <c r="J1187" s="56" t="s">
        <v>4421</v>
      </c>
      <c r="K1187" s="56">
        <v>1</v>
      </c>
      <c r="L1187" s="56">
        <v>24948</v>
      </c>
      <c r="M1187" s="57">
        <v>23760</v>
      </c>
    </row>
    <row r="1188" spans="1:13" x14ac:dyDescent="0.35">
      <c r="A1188" s="56">
        <v>8471160</v>
      </c>
      <c r="B1188" s="56" t="s">
        <v>506</v>
      </c>
      <c r="C1188" s="56">
        <v>432209</v>
      </c>
      <c r="D1188" s="56" t="s">
        <v>138</v>
      </c>
      <c r="E1188" s="56" t="str">
        <f t="shared" si="18"/>
        <v>847.8471160.1.432209.000000.847001.200179</v>
      </c>
      <c r="F1188" s="66" t="s">
        <v>21</v>
      </c>
      <c r="G1188" s="56">
        <v>847001</v>
      </c>
      <c r="H1188" s="56" t="s">
        <v>23</v>
      </c>
      <c r="I1188" s="56">
        <v>200179</v>
      </c>
      <c r="J1188" s="56" t="s">
        <v>4422</v>
      </c>
      <c r="K1188" s="56">
        <v>1</v>
      </c>
      <c r="L1188" s="56">
        <v>42000</v>
      </c>
      <c r="M1188" s="57">
        <v>40000</v>
      </c>
    </row>
    <row r="1189" spans="1:13" x14ac:dyDescent="0.35">
      <c r="A1189" s="56">
        <v>8471160</v>
      </c>
      <c r="B1189" s="56" t="s">
        <v>506</v>
      </c>
      <c r="C1189" s="56">
        <v>432209</v>
      </c>
      <c r="D1189" s="56" t="s">
        <v>138</v>
      </c>
      <c r="E1189" s="56" t="str">
        <f t="shared" si="18"/>
        <v>847.8471160.1.432209.000000.847001.200179</v>
      </c>
      <c r="F1189" s="66" t="s">
        <v>21</v>
      </c>
      <c r="G1189" s="56">
        <v>847001</v>
      </c>
      <c r="H1189" s="56" t="s">
        <v>23</v>
      </c>
      <c r="I1189" s="56">
        <v>200179</v>
      </c>
      <c r="J1189" s="56" t="s">
        <v>4423</v>
      </c>
      <c r="K1189" s="56">
        <v>1</v>
      </c>
      <c r="L1189" s="56">
        <v>287728.35000000003</v>
      </c>
      <c r="M1189" s="57">
        <v>274027</v>
      </c>
    </row>
    <row r="1190" spans="1:13" x14ac:dyDescent="0.35">
      <c r="A1190" s="56">
        <v>8471160</v>
      </c>
      <c r="B1190" s="56" t="s">
        <v>506</v>
      </c>
      <c r="C1190" s="56">
        <v>432209</v>
      </c>
      <c r="D1190" s="56" t="s">
        <v>138</v>
      </c>
      <c r="E1190" s="56" t="str">
        <f t="shared" si="18"/>
        <v>847.8471160.1.432209.000000.847001.200179</v>
      </c>
      <c r="F1190" s="66" t="s">
        <v>21</v>
      </c>
      <c r="G1190" s="56">
        <v>847001</v>
      </c>
      <c r="H1190" s="56" t="s">
        <v>23</v>
      </c>
      <c r="I1190" s="56">
        <v>200179</v>
      </c>
      <c r="J1190" s="56" t="s">
        <v>4424</v>
      </c>
      <c r="K1190" s="56">
        <v>1</v>
      </c>
      <c r="L1190" s="56">
        <v>31500</v>
      </c>
      <c r="M1190" s="57">
        <v>30000</v>
      </c>
    </row>
    <row r="1191" spans="1:13" x14ac:dyDescent="0.35">
      <c r="A1191" s="56">
        <v>8471160</v>
      </c>
      <c r="B1191" s="56" t="s">
        <v>506</v>
      </c>
      <c r="C1191" s="56">
        <v>432209</v>
      </c>
      <c r="D1191" s="56" t="s">
        <v>138</v>
      </c>
      <c r="E1191" s="56" t="str">
        <f t="shared" si="18"/>
        <v>847.8471160.1.432209.000000.847001.200179</v>
      </c>
      <c r="F1191" s="66" t="s">
        <v>21</v>
      </c>
      <c r="G1191" s="56">
        <v>847001</v>
      </c>
      <c r="H1191" s="56" t="s">
        <v>23</v>
      </c>
      <c r="I1191" s="56">
        <v>200179</v>
      </c>
      <c r="J1191" s="56" t="s">
        <v>4425</v>
      </c>
      <c r="K1191" s="56">
        <v>1</v>
      </c>
      <c r="L1191" s="56">
        <v>50886.15</v>
      </c>
      <c r="M1191" s="57">
        <v>48463</v>
      </c>
    </row>
    <row r="1192" spans="1:13" x14ac:dyDescent="0.35">
      <c r="A1192" s="56">
        <v>8471160</v>
      </c>
      <c r="B1192" s="56" t="s">
        <v>506</v>
      </c>
      <c r="C1192" s="56">
        <v>432209</v>
      </c>
      <c r="D1192" s="56" t="s">
        <v>138</v>
      </c>
      <c r="E1192" s="56" t="str">
        <f t="shared" si="18"/>
        <v>847.8471160.1.432209.000000.847001.200179</v>
      </c>
      <c r="F1192" s="66" t="s">
        <v>21</v>
      </c>
      <c r="G1192" s="56">
        <v>847001</v>
      </c>
      <c r="H1192" s="56" t="s">
        <v>23</v>
      </c>
      <c r="I1192" s="56">
        <v>200179</v>
      </c>
      <c r="J1192" s="56" t="s">
        <v>4426</v>
      </c>
      <c r="K1192" s="56">
        <v>1</v>
      </c>
      <c r="L1192" s="56">
        <v>33356.400000000001</v>
      </c>
      <c r="M1192" s="57">
        <v>31768</v>
      </c>
    </row>
    <row r="1193" spans="1:13" x14ac:dyDescent="0.35">
      <c r="A1193" s="56">
        <v>8471160</v>
      </c>
      <c r="B1193" s="56" t="s">
        <v>506</v>
      </c>
      <c r="C1193" s="56">
        <v>432209</v>
      </c>
      <c r="D1193" s="56" t="s">
        <v>138</v>
      </c>
      <c r="E1193" s="56" t="str">
        <f t="shared" si="18"/>
        <v>847.8471160.1.432209.000000.847001.200179</v>
      </c>
      <c r="F1193" s="66" t="s">
        <v>21</v>
      </c>
      <c r="G1193" s="56">
        <v>847001</v>
      </c>
      <c r="H1193" s="56" t="s">
        <v>23</v>
      </c>
      <c r="I1193" s="56">
        <v>200179</v>
      </c>
      <c r="J1193" s="56" t="s">
        <v>4427</v>
      </c>
      <c r="K1193" s="56">
        <v>1</v>
      </c>
      <c r="L1193" s="56">
        <v>79800</v>
      </c>
      <c r="M1193" s="57">
        <v>76000</v>
      </c>
    </row>
    <row r="1194" spans="1:13" x14ac:dyDescent="0.35">
      <c r="A1194" s="56">
        <v>8471160</v>
      </c>
      <c r="B1194" s="56" t="s">
        <v>506</v>
      </c>
      <c r="C1194" s="56">
        <v>432209</v>
      </c>
      <c r="D1194" s="56" t="s">
        <v>138</v>
      </c>
      <c r="E1194" s="56" t="str">
        <f t="shared" si="18"/>
        <v>847.8471160.1.432209.000000.847001.200179</v>
      </c>
      <c r="F1194" s="66" t="s">
        <v>21</v>
      </c>
      <c r="G1194" s="56">
        <v>847001</v>
      </c>
      <c r="H1194" s="56" t="s">
        <v>23</v>
      </c>
      <c r="I1194" s="56">
        <v>200179</v>
      </c>
      <c r="J1194" s="56" t="s">
        <v>4428</v>
      </c>
      <c r="K1194" s="56">
        <v>1</v>
      </c>
      <c r="L1194" s="56">
        <v>194117.049</v>
      </c>
      <c r="M1194" s="57">
        <v>184873.38</v>
      </c>
    </row>
    <row r="1195" spans="1:13" x14ac:dyDescent="0.35">
      <c r="A1195" s="56">
        <v>8471160</v>
      </c>
      <c r="B1195" s="56" t="s">
        <v>506</v>
      </c>
      <c r="C1195" s="56">
        <v>432209</v>
      </c>
      <c r="D1195" s="56" t="s">
        <v>138</v>
      </c>
      <c r="E1195" s="56" t="str">
        <f t="shared" si="18"/>
        <v>847.8471160.1.432209.000000.847001.200179</v>
      </c>
      <c r="F1195" s="66" t="s">
        <v>21</v>
      </c>
      <c r="G1195" s="56">
        <v>847001</v>
      </c>
      <c r="H1195" s="56" t="s">
        <v>23</v>
      </c>
      <c r="I1195" s="56">
        <v>200179</v>
      </c>
      <c r="J1195" s="56" t="s">
        <v>4429</v>
      </c>
      <c r="K1195" s="56">
        <v>1</v>
      </c>
      <c r="L1195" s="56">
        <v>680400</v>
      </c>
      <c r="M1195" s="57">
        <v>648000</v>
      </c>
    </row>
    <row r="1196" spans="1:13" x14ac:dyDescent="0.35">
      <c r="A1196" s="56">
        <v>8471160</v>
      </c>
      <c r="B1196" s="56" t="s">
        <v>506</v>
      </c>
      <c r="C1196" s="56">
        <v>432209</v>
      </c>
      <c r="D1196" s="56" t="s">
        <v>138</v>
      </c>
      <c r="E1196" s="56" t="str">
        <f t="shared" si="18"/>
        <v>847.8471160.1.432209.000000.847001.200179</v>
      </c>
      <c r="F1196" s="66" t="s">
        <v>21</v>
      </c>
      <c r="G1196" s="56">
        <v>847001</v>
      </c>
      <c r="H1196" s="56" t="s">
        <v>23</v>
      </c>
      <c r="I1196" s="56">
        <v>200179</v>
      </c>
      <c r="J1196" s="56" t="s">
        <v>4430</v>
      </c>
      <c r="K1196" s="56">
        <v>1</v>
      </c>
      <c r="L1196" s="56">
        <v>275625</v>
      </c>
      <c r="M1196" s="57">
        <v>262500</v>
      </c>
    </row>
    <row r="1197" spans="1:13" x14ac:dyDescent="0.35">
      <c r="A1197" s="56">
        <v>8471160</v>
      </c>
      <c r="B1197" s="56" t="s">
        <v>506</v>
      </c>
      <c r="C1197" s="56">
        <v>432209</v>
      </c>
      <c r="D1197" s="56" t="s">
        <v>138</v>
      </c>
      <c r="E1197" s="56" t="str">
        <f t="shared" si="18"/>
        <v>847.8471160.1.432209.000000.847001.200179</v>
      </c>
      <c r="F1197" s="66" t="s">
        <v>21</v>
      </c>
      <c r="G1197" s="56">
        <v>847001</v>
      </c>
      <c r="H1197" s="56" t="s">
        <v>23</v>
      </c>
      <c r="I1197" s="56">
        <v>200179</v>
      </c>
      <c r="J1197" s="56" t="s">
        <v>4431</v>
      </c>
      <c r="K1197" s="56">
        <v>1</v>
      </c>
      <c r="L1197" s="56">
        <v>15750</v>
      </c>
      <c r="M1197" s="57">
        <v>15000</v>
      </c>
    </row>
    <row r="1198" spans="1:13" x14ac:dyDescent="0.35">
      <c r="A1198" s="56">
        <v>8471160</v>
      </c>
      <c r="B1198" s="56" t="s">
        <v>506</v>
      </c>
      <c r="C1198" s="56">
        <v>432209</v>
      </c>
      <c r="D1198" s="56" t="s">
        <v>138</v>
      </c>
      <c r="E1198" s="56" t="str">
        <f t="shared" si="18"/>
        <v>847.8471160.1.432209.000000.847001.200179</v>
      </c>
      <c r="F1198" s="66" t="s">
        <v>21</v>
      </c>
      <c r="G1198" s="56">
        <v>847001</v>
      </c>
      <c r="H1198" s="56" t="s">
        <v>23</v>
      </c>
      <c r="I1198" s="56">
        <v>200179</v>
      </c>
      <c r="J1198" s="56" t="s">
        <v>4432</v>
      </c>
      <c r="K1198" s="56">
        <v>1</v>
      </c>
      <c r="L1198" s="56">
        <v>45660.3</v>
      </c>
      <c r="M1198" s="57">
        <v>43486</v>
      </c>
    </row>
    <row r="1199" spans="1:13" x14ac:dyDescent="0.35">
      <c r="A1199" s="56">
        <v>8471160</v>
      </c>
      <c r="B1199" s="56" t="s">
        <v>506</v>
      </c>
      <c r="C1199" s="56">
        <v>432209</v>
      </c>
      <c r="D1199" s="56" t="s">
        <v>138</v>
      </c>
      <c r="E1199" s="56" t="str">
        <f t="shared" si="18"/>
        <v>847.8471160.1.432209.000000.847001.200179</v>
      </c>
      <c r="F1199" s="66" t="s">
        <v>21</v>
      </c>
      <c r="G1199" s="56">
        <v>847001</v>
      </c>
      <c r="H1199" s="56" t="s">
        <v>23</v>
      </c>
      <c r="I1199" s="56">
        <v>200179</v>
      </c>
      <c r="J1199" s="56" t="s">
        <v>4433</v>
      </c>
      <c r="K1199" s="56">
        <v>1</v>
      </c>
      <c r="L1199" s="56">
        <v>10920</v>
      </c>
      <c r="M1199" s="57">
        <v>10400</v>
      </c>
    </row>
    <row r="1200" spans="1:13" x14ac:dyDescent="0.35">
      <c r="A1200" s="56">
        <v>8471160</v>
      </c>
      <c r="B1200" s="56" t="s">
        <v>506</v>
      </c>
      <c r="C1200" s="56">
        <v>432209</v>
      </c>
      <c r="D1200" s="56" t="s">
        <v>138</v>
      </c>
      <c r="E1200" s="56" t="str">
        <f t="shared" si="18"/>
        <v>847.8471160.1.432209.000000.847001.200179</v>
      </c>
      <c r="F1200" s="66" t="s">
        <v>21</v>
      </c>
      <c r="G1200" s="56">
        <v>847001</v>
      </c>
      <c r="H1200" s="56" t="s">
        <v>23</v>
      </c>
      <c r="I1200" s="56">
        <v>200179</v>
      </c>
      <c r="J1200" s="56" t="s">
        <v>4434</v>
      </c>
      <c r="K1200" s="56">
        <v>1</v>
      </c>
      <c r="L1200" s="56">
        <v>5512.5</v>
      </c>
      <c r="M1200" s="57">
        <v>5250</v>
      </c>
    </row>
    <row r="1201" spans="1:13" x14ac:dyDescent="0.35">
      <c r="A1201" s="56">
        <v>8471160</v>
      </c>
      <c r="B1201" s="56" t="s">
        <v>506</v>
      </c>
      <c r="C1201" s="56">
        <v>432209</v>
      </c>
      <c r="D1201" s="56" t="s">
        <v>138</v>
      </c>
      <c r="E1201" s="56" t="str">
        <f t="shared" si="18"/>
        <v>847.8471160.1.432209.000000.847001.200179</v>
      </c>
      <c r="F1201" s="66" t="s">
        <v>21</v>
      </c>
      <c r="G1201" s="56">
        <v>847001</v>
      </c>
      <c r="H1201" s="56" t="s">
        <v>23</v>
      </c>
      <c r="I1201" s="56">
        <v>200179</v>
      </c>
      <c r="J1201" s="56" t="s">
        <v>4435</v>
      </c>
      <c r="K1201" s="56">
        <v>1</v>
      </c>
      <c r="L1201" s="56">
        <v>148853.13450000001</v>
      </c>
      <c r="M1201" s="57">
        <v>141764.89000000001</v>
      </c>
    </row>
    <row r="1202" spans="1:13" x14ac:dyDescent="0.35">
      <c r="A1202" s="56">
        <v>8471160</v>
      </c>
      <c r="B1202" s="56" t="s">
        <v>506</v>
      </c>
      <c r="C1202" s="56">
        <v>432209</v>
      </c>
      <c r="D1202" s="56" t="s">
        <v>138</v>
      </c>
      <c r="E1202" s="56" t="str">
        <f t="shared" si="18"/>
        <v>847.8471160.1.432209.000000.847001.200179</v>
      </c>
      <c r="F1202" s="66" t="s">
        <v>21</v>
      </c>
      <c r="G1202" s="56">
        <v>847001</v>
      </c>
      <c r="H1202" s="56" t="s">
        <v>23</v>
      </c>
      <c r="I1202" s="56">
        <v>200179</v>
      </c>
      <c r="J1202" s="56" t="s">
        <v>4436</v>
      </c>
      <c r="K1202" s="56">
        <v>1</v>
      </c>
      <c r="L1202" s="56">
        <v>99225</v>
      </c>
      <c r="M1202" s="57">
        <v>94500</v>
      </c>
    </row>
    <row r="1203" spans="1:13" x14ac:dyDescent="0.35">
      <c r="A1203" s="56">
        <v>8471160</v>
      </c>
      <c r="B1203" s="56" t="s">
        <v>506</v>
      </c>
      <c r="C1203" s="56">
        <v>432209</v>
      </c>
      <c r="D1203" s="56" t="s">
        <v>138</v>
      </c>
      <c r="E1203" s="56" t="str">
        <f t="shared" si="18"/>
        <v>847.8471160.1.432209.000000.847001.200179</v>
      </c>
      <c r="F1203" s="66" t="s">
        <v>21</v>
      </c>
      <c r="G1203" s="56">
        <v>847001</v>
      </c>
      <c r="H1203" s="56" t="s">
        <v>23</v>
      </c>
      <c r="I1203" s="56">
        <v>200179</v>
      </c>
      <c r="J1203" s="56" t="s">
        <v>4437</v>
      </c>
      <c r="K1203" s="56">
        <v>1</v>
      </c>
      <c r="L1203" s="56">
        <v>13125</v>
      </c>
      <c r="M1203" s="57">
        <v>12500</v>
      </c>
    </row>
    <row r="1204" spans="1:13" x14ac:dyDescent="0.35">
      <c r="A1204" s="56">
        <v>8471160</v>
      </c>
      <c r="B1204" s="56" t="s">
        <v>506</v>
      </c>
      <c r="C1204" s="56">
        <v>432209</v>
      </c>
      <c r="D1204" s="56" t="s">
        <v>138</v>
      </c>
      <c r="E1204" s="56" t="str">
        <f t="shared" si="18"/>
        <v>847.8471160.1.432209.000000.847001.200179</v>
      </c>
      <c r="F1204" s="66" t="s">
        <v>21</v>
      </c>
      <c r="G1204" s="56">
        <v>847001</v>
      </c>
      <c r="H1204" s="56" t="s">
        <v>23</v>
      </c>
      <c r="I1204" s="56">
        <v>200179</v>
      </c>
      <c r="J1204" s="56" t="s">
        <v>4438</v>
      </c>
      <c r="K1204" s="56">
        <v>1</v>
      </c>
      <c r="L1204" s="56">
        <v>74821.95</v>
      </c>
      <c r="M1204" s="57">
        <v>71259</v>
      </c>
    </row>
    <row r="1205" spans="1:13" x14ac:dyDescent="0.35">
      <c r="A1205" s="56">
        <v>8471160</v>
      </c>
      <c r="B1205" s="56" t="s">
        <v>506</v>
      </c>
      <c r="C1205" s="56">
        <v>432209</v>
      </c>
      <c r="D1205" s="56" t="s">
        <v>138</v>
      </c>
      <c r="E1205" s="56" t="str">
        <f t="shared" si="18"/>
        <v>847.8471160.1.432209.000000.847001.200179</v>
      </c>
      <c r="F1205" s="66" t="s">
        <v>21</v>
      </c>
      <c r="G1205" s="56">
        <v>847001</v>
      </c>
      <c r="H1205" s="56" t="s">
        <v>23</v>
      </c>
      <c r="I1205" s="56">
        <v>200179</v>
      </c>
      <c r="J1205" s="56" t="s">
        <v>4439</v>
      </c>
      <c r="K1205" s="56">
        <v>1</v>
      </c>
      <c r="L1205" s="56">
        <v>48686.400000000001</v>
      </c>
      <c r="M1205" s="57">
        <v>46368</v>
      </c>
    </row>
    <row r="1206" spans="1:13" x14ac:dyDescent="0.35">
      <c r="A1206" s="56">
        <v>8471160</v>
      </c>
      <c r="B1206" s="56" t="s">
        <v>506</v>
      </c>
      <c r="C1206" s="56">
        <v>432209</v>
      </c>
      <c r="D1206" s="56" t="s">
        <v>138</v>
      </c>
      <c r="E1206" s="56" t="str">
        <f t="shared" si="18"/>
        <v>847.8471160.1.432209.000000.847001.200179</v>
      </c>
      <c r="F1206" s="66" t="s">
        <v>21</v>
      </c>
      <c r="G1206" s="56">
        <v>847001</v>
      </c>
      <c r="H1206" s="56" t="s">
        <v>23</v>
      </c>
      <c r="I1206" s="56">
        <v>200179</v>
      </c>
      <c r="J1206" s="56" t="s">
        <v>4440</v>
      </c>
      <c r="K1206" s="56">
        <v>1</v>
      </c>
      <c r="L1206" s="56">
        <v>37485</v>
      </c>
      <c r="M1206" s="57">
        <v>35700</v>
      </c>
    </row>
    <row r="1207" spans="1:13" x14ac:dyDescent="0.35">
      <c r="A1207" s="56">
        <v>8471160</v>
      </c>
      <c r="B1207" s="56" t="s">
        <v>506</v>
      </c>
      <c r="C1207" s="56">
        <v>432209</v>
      </c>
      <c r="D1207" s="56" t="s">
        <v>138</v>
      </c>
      <c r="E1207" s="56" t="str">
        <f t="shared" si="18"/>
        <v>847.8471160.1.432209.000000.847001.200179</v>
      </c>
      <c r="F1207" s="66" t="s">
        <v>21</v>
      </c>
      <c r="G1207" s="56">
        <v>847001</v>
      </c>
      <c r="H1207" s="56" t="s">
        <v>23</v>
      </c>
      <c r="I1207" s="56">
        <v>200179</v>
      </c>
      <c r="J1207" s="56" t="s">
        <v>4441</v>
      </c>
      <c r="K1207" s="56">
        <v>1</v>
      </c>
      <c r="L1207" s="56">
        <v>325778.25</v>
      </c>
      <c r="M1207" s="57">
        <v>310265</v>
      </c>
    </row>
    <row r="1208" spans="1:13" x14ac:dyDescent="0.35">
      <c r="A1208" s="56">
        <v>8471160</v>
      </c>
      <c r="B1208" s="56" t="s">
        <v>506</v>
      </c>
      <c r="C1208" s="56">
        <v>432209</v>
      </c>
      <c r="D1208" s="56" t="s">
        <v>138</v>
      </c>
      <c r="E1208" s="56" t="str">
        <f t="shared" si="18"/>
        <v>847.8471160.1.432209.000000.847001.200179</v>
      </c>
      <c r="F1208" s="66" t="s">
        <v>21</v>
      </c>
      <c r="G1208" s="56">
        <v>847001</v>
      </c>
      <c r="H1208" s="56" t="s">
        <v>23</v>
      </c>
      <c r="I1208" s="56">
        <v>200179</v>
      </c>
      <c r="J1208" s="56" t="s">
        <v>4442</v>
      </c>
      <c r="K1208" s="56">
        <v>1</v>
      </c>
      <c r="L1208" s="56">
        <v>13375.425000000001</v>
      </c>
      <c r="M1208" s="57">
        <v>12738.5</v>
      </c>
    </row>
    <row r="1209" spans="1:13" x14ac:dyDescent="0.35">
      <c r="A1209" s="56">
        <v>8471160</v>
      </c>
      <c r="B1209" s="56" t="s">
        <v>506</v>
      </c>
      <c r="C1209" s="56">
        <v>432209</v>
      </c>
      <c r="D1209" s="56" t="s">
        <v>138</v>
      </c>
      <c r="E1209" s="56" t="str">
        <f t="shared" si="18"/>
        <v>847.8471160.1.432209.000000.847001.200179</v>
      </c>
      <c r="F1209" s="66" t="s">
        <v>21</v>
      </c>
      <c r="G1209" s="56">
        <v>847001</v>
      </c>
      <c r="H1209" s="56" t="s">
        <v>23</v>
      </c>
      <c r="I1209" s="56">
        <v>200179</v>
      </c>
      <c r="J1209" s="56" t="s">
        <v>4443</v>
      </c>
      <c r="K1209" s="56">
        <v>1</v>
      </c>
      <c r="L1209" s="56">
        <v>36389.472000000002</v>
      </c>
      <c r="M1209" s="57">
        <v>34656.639999999999</v>
      </c>
    </row>
    <row r="1210" spans="1:13" x14ac:dyDescent="0.35">
      <c r="A1210" s="56">
        <v>8471160</v>
      </c>
      <c r="B1210" s="56" t="s">
        <v>506</v>
      </c>
      <c r="C1210" s="56">
        <v>432209</v>
      </c>
      <c r="D1210" s="56" t="s">
        <v>138</v>
      </c>
      <c r="E1210" s="56" t="str">
        <f t="shared" si="18"/>
        <v>847.8471160.1.432209.000000.847001.200179</v>
      </c>
      <c r="F1210" s="66" t="s">
        <v>21</v>
      </c>
      <c r="G1210" s="56">
        <v>847001</v>
      </c>
      <c r="H1210" s="56" t="s">
        <v>23</v>
      </c>
      <c r="I1210" s="56">
        <v>200179</v>
      </c>
      <c r="J1210" s="56" t="s">
        <v>4444</v>
      </c>
      <c r="K1210" s="56">
        <v>1</v>
      </c>
      <c r="L1210" s="56">
        <v>31090.5</v>
      </c>
      <c r="M1210" s="57">
        <v>29610</v>
      </c>
    </row>
    <row r="1211" spans="1:13" x14ac:dyDescent="0.35">
      <c r="A1211" s="56">
        <v>8471160</v>
      </c>
      <c r="B1211" s="56" t="s">
        <v>506</v>
      </c>
      <c r="C1211" s="56">
        <v>432209</v>
      </c>
      <c r="D1211" s="56" t="s">
        <v>138</v>
      </c>
      <c r="E1211" s="56" t="str">
        <f t="shared" si="18"/>
        <v>847.8471160.1.432209.000000.847001.200179</v>
      </c>
      <c r="F1211" s="66" t="s">
        <v>21</v>
      </c>
      <c r="G1211" s="56">
        <v>847001</v>
      </c>
      <c r="H1211" s="56" t="s">
        <v>23</v>
      </c>
      <c r="I1211" s="56">
        <v>200179</v>
      </c>
      <c r="J1211" s="56" t="s">
        <v>4445</v>
      </c>
      <c r="K1211" s="56">
        <v>1</v>
      </c>
      <c r="L1211" s="56">
        <v>19950</v>
      </c>
      <c r="M1211" s="57">
        <v>19000</v>
      </c>
    </row>
    <row r="1212" spans="1:13" x14ac:dyDescent="0.35">
      <c r="A1212" s="56">
        <v>8471160</v>
      </c>
      <c r="B1212" s="56" t="s">
        <v>506</v>
      </c>
      <c r="C1212" s="56">
        <v>432209</v>
      </c>
      <c r="D1212" s="56" t="s">
        <v>138</v>
      </c>
      <c r="E1212" s="56" t="str">
        <f t="shared" si="18"/>
        <v>847.8471160.1.432209.000000.847001.200179</v>
      </c>
      <c r="F1212" s="66" t="s">
        <v>21</v>
      </c>
      <c r="G1212" s="56">
        <v>847001</v>
      </c>
      <c r="H1212" s="56" t="s">
        <v>23</v>
      </c>
      <c r="I1212" s="56">
        <v>200179</v>
      </c>
      <c r="J1212" s="56" t="s">
        <v>4446</v>
      </c>
      <c r="K1212" s="56">
        <v>1</v>
      </c>
      <c r="L1212" s="56">
        <v>10500</v>
      </c>
      <c r="M1212" s="57">
        <v>10000</v>
      </c>
    </row>
    <row r="1213" spans="1:13" x14ac:dyDescent="0.35">
      <c r="A1213" s="56">
        <v>8471160</v>
      </c>
      <c r="B1213" s="56" t="s">
        <v>506</v>
      </c>
      <c r="C1213" s="56">
        <v>432209</v>
      </c>
      <c r="D1213" s="56" t="s">
        <v>138</v>
      </c>
      <c r="E1213" s="56" t="str">
        <f t="shared" si="18"/>
        <v>847.8471160.1.432209.000000.847001.200179</v>
      </c>
      <c r="F1213" s="66" t="s">
        <v>21</v>
      </c>
      <c r="G1213" s="56">
        <v>847001</v>
      </c>
      <c r="H1213" s="56" t="s">
        <v>23</v>
      </c>
      <c r="I1213" s="56">
        <v>200179</v>
      </c>
      <c r="J1213" s="56" t="s">
        <v>4447</v>
      </c>
      <c r="K1213" s="56">
        <v>1</v>
      </c>
      <c r="L1213" s="56">
        <v>21000</v>
      </c>
      <c r="M1213" s="57">
        <v>20000</v>
      </c>
    </row>
    <row r="1214" spans="1:13" x14ac:dyDescent="0.35">
      <c r="A1214" s="56">
        <v>8471160</v>
      </c>
      <c r="B1214" s="56" t="s">
        <v>506</v>
      </c>
      <c r="C1214" s="56">
        <v>432209</v>
      </c>
      <c r="D1214" s="56" t="s">
        <v>138</v>
      </c>
      <c r="E1214" s="56" t="str">
        <f t="shared" si="18"/>
        <v>847.8471160.1.432209.000000.847001.200179</v>
      </c>
      <c r="F1214" s="66" t="s">
        <v>21</v>
      </c>
      <c r="G1214" s="56">
        <v>847001</v>
      </c>
      <c r="H1214" s="56" t="s">
        <v>23</v>
      </c>
      <c r="I1214" s="56">
        <v>200179</v>
      </c>
      <c r="J1214" s="56" t="s">
        <v>4448</v>
      </c>
      <c r="K1214" s="56">
        <v>1</v>
      </c>
      <c r="L1214" s="56">
        <v>42000</v>
      </c>
      <c r="M1214" s="57">
        <v>40000</v>
      </c>
    </row>
    <row r="1215" spans="1:13" x14ac:dyDescent="0.35">
      <c r="A1215" s="56">
        <v>8471160</v>
      </c>
      <c r="B1215" s="56" t="s">
        <v>506</v>
      </c>
      <c r="C1215" s="56">
        <v>432209</v>
      </c>
      <c r="D1215" s="56" t="s">
        <v>138</v>
      </c>
      <c r="E1215" s="56" t="str">
        <f t="shared" si="18"/>
        <v>847.8471160.1.432209.000000.847001.200179</v>
      </c>
      <c r="F1215" s="66" t="s">
        <v>21</v>
      </c>
      <c r="G1215" s="56">
        <v>847001</v>
      </c>
      <c r="H1215" s="56" t="s">
        <v>23</v>
      </c>
      <c r="I1215" s="56">
        <v>200179</v>
      </c>
      <c r="J1215" s="56" t="s">
        <v>4449</v>
      </c>
      <c r="K1215" s="56">
        <v>1</v>
      </c>
      <c r="L1215" s="56">
        <v>5807.97</v>
      </c>
      <c r="M1215" s="57">
        <v>5531.4</v>
      </c>
    </row>
    <row r="1216" spans="1:13" x14ac:dyDescent="0.35">
      <c r="A1216" s="56">
        <v>8471160</v>
      </c>
      <c r="B1216" s="56" t="s">
        <v>506</v>
      </c>
      <c r="C1216" s="56">
        <v>432209</v>
      </c>
      <c r="D1216" s="56" t="s">
        <v>138</v>
      </c>
      <c r="E1216" s="56" t="str">
        <f t="shared" si="18"/>
        <v>847.8471160.1.432209.000000.847001.200179</v>
      </c>
      <c r="F1216" s="66" t="s">
        <v>21</v>
      </c>
      <c r="G1216" s="56">
        <v>847001</v>
      </c>
      <c r="H1216" s="56" t="s">
        <v>23</v>
      </c>
      <c r="I1216" s="56">
        <v>200179</v>
      </c>
      <c r="J1216" s="56" t="s">
        <v>4450</v>
      </c>
      <c r="K1216" s="56">
        <v>1</v>
      </c>
      <c r="L1216" s="56">
        <v>6644.7675000000008</v>
      </c>
      <c r="M1216" s="57">
        <v>6328.35</v>
      </c>
    </row>
    <row r="1217" spans="1:13" x14ac:dyDescent="0.35">
      <c r="A1217" s="56">
        <v>8471160</v>
      </c>
      <c r="B1217" s="56" t="s">
        <v>506</v>
      </c>
      <c r="C1217" s="56">
        <v>432209</v>
      </c>
      <c r="D1217" s="56" t="s">
        <v>138</v>
      </c>
      <c r="E1217" s="56" t="str">
        <f t="shared" si="18"/>
        <v>847.8471160.1.432209.000000.847001.200179</v>
      </c>
      <c r="F1217" s="66" t="s">
        <v>21</v>
      </c>
      <c r="G1217" s="56">
        <v>847001</v>
      </c>
      <c r="H1217" s="56" t="s">
        <v>23</v>
      </c>
      <c r="I1217" s="56">
        <v>200179</v>
      </c>
      <c r="J1217" s="56" t="s">
        <v>4451</v>
      </c>
      <c r="K1217" s="56">
        <v>1</v>
      </c>
      <c r="L1217" s="56">
        <v>16969.239000000001</v>
      </c>
      <c r="M1217" s="57">
        <v>16161.18</v>
      </c>
    </row>
    <row r="1218" spans="1:13" x14ac:dyDescent="0.35">
      <c r="A1218" s="56">
        <v>8471160</v>
      </c>
      <c r="B1218" s="56" t="s">
        <v>506</v>
      </c>
      <c r="C1218" s="56">
        <v>432209</v>
      </c>
      <c r="D1218" s="56" t="s">
        <v>138</v>
      </c>
      <c r="E1218" s="56" t="str">
        <f t="shared" ref="E1218:E1281" si="19">CONCATENATE(847,".",A1218,".",1,".",C1218,".","000000",".",G1218,".",I1218)</f>
        <v>847.8471160.1.432209.000000.847001.200179</v>
      </c>
      <c r="F1218" s="66" t="s">
        <v>21</v>
      </c>
      <c r="G1218" s="56">
        <v>847001</v>
      </c>
      <c r="H1218" s="56" t="s">
        <v>23</v>
      </c>
      <c r="I1218" s="56">
        <v>200179</v>
      </c>
      <c r="J1218" s="56" t="s">
        <v>4452</v>
      </c>
      <c r="K1218" s="56">
        <v>1</v>
      </c>
      <c r="L1218" s="56">
        <v>11190.9</v>
      </c>
      <c r="M1218" s="57">
        <v>10658</v>
      </c>
    </row>
    <row r="1219" spans="1:13" x14ac:dyDescent="0.35">
      <c r="A1219" s="56">
        <v>8471160</v>
      </c>
      <c r="B1219" s="56" t="s">
        <v>506</v>
      </c>
      <c r="C1219" s="56">
        <v>432209</v>
      </c>
      <c r="D1219" s="56" t="s">
        <v>138</v>
      </c>
      <c r="E1219" s="56" t="str">
        <f t="shared" si="19"/>
        <v>847.8471160.1.432209.000000.847001.200179</v>
      </c>
      <c r="F1219" s="66" t="s">
        <v>21</v>
      </c>
      <c r="G1219" s="56">
        <v>847001</v>
      </c>
      <c r="H1219" s="56" t="s">
        <v>23</v>
      </c>
      <c r="I1219" s="56">
        <v>200179</v>
      </c>
      <c r="J1219" s="56" t="s">
        <v>4453</v>
      </c>
      <c r="K1219" s="56">
        <v>1</v>
      </c>
      <c r="L1219" s="56">
        <v>12600</v>
      </c>
      <c r="M1219" s="57">
        <v>12000</v>
      </c>
    </row>
    <row r="1220" spans="1:13" x14ac:dyDescent="0.35">
      <c r="A1220" s="56">
        <v>8471160</v>
      </c>
      <c r="B1220" s="56" t="s">
        <v>506</v>
      </c>
      <c r="C1220" s="56">
        <v>432209</v>
      </c>
      <c r="D1220" s="56" t="s">
        <v>138</v>
      </c>
      <c r="E1220" s="56" t="str">
        <f t="shared" si="19"/>
        <v>847.8471160.1.432209.000000.847001.200179</v>
      </c>
      <c r="F1220" s="66" t="s">
        <v>21</v>
      </c>
      <c r="G1220" s="56">
        <v>847001</v>
      </c>
      <c r="H1220" s="56" t="s">
        <v>23</v>
      </c>
      <c r="I1220" s="56">
        <v>200179</v>
      </c>
      <c r="J1220" s="56" t="s">
        <v>4454</v>
      </c>
      <c r="K1220" s="56">
        <v>1</v>
      </c>
      <c r="L1220" s="56">
        <v>1754.0775000000001</v>
      </c>
      <c r="M1220" s="57">
        <v>1670.55</v>
      </c>
    </row>
    <row r="1221" spans="1:13" x14ac:dyDescent="0.35">
      <c r="A1221" s="56">
        <v>8471160</v>
      </c>
      <c r="B1221" s="56" t="s">
        <v>506</v>
      </c>
      <c r="C1221" s="56">
        <v>432209</v>
      </c>
      <c r="D1221" s="56" t="s">
        <v>138</v>
      </c>
      <c r="E1221" s="56" t="str">
        <f t="shared" si="19"/>
        <v>847.8471160.1.432209.000000.847001.200179</v>
      </c>
      <c r="F1221" s="66" t="s">
        <v>21</v>
      </c>
      <c r="G1221" s="56">
        <v>847001</v>
      </c>
      <c r="H1221" s="56" t="s">
        <v>23</v>
      </c>
      <c r="I1221" s="56">
        <v>200179</v>
      </c>
      <c r="J1221" s="56" t="s">
        <v>4455</v>
      </c>
      <c r="K1221" s="56">
        <v>1</v>
      </c>
      <c r="L1221" s="56">
        <v>30870</v>
      </c>
      <c r="M1221" s="57">
        <v>29400</v>
      </c>
    </row>
    <row r="1222" spans="1:13" x14ac:dyDescent="0.35">
      <c r="A1222" s="56">
        <v>8471160</v>
      </c>
      <c r="B1222" s="56" t="s">
        <v>506</v>
      </c>
      <c r="C1222" s="56">
        <v>432209</v>
      </c>
      <c r="D1222" s="56" t="s">
        <v>138</v>
      </c>
      <c r="E1222" s="56" t="str">
        <f t="shared" si="19"/>
        <v>847.8471160.1.432209.000000.847001.200179</v>
      </c>
      <c r="F1222" s="66" t="s">
        <v>21</v>
      </c>
      <c r="G1222" s="56">
        <v>847001</v>
      </c>
      <c r="H1222" s="56" t="s">
        <v>23</v>
      </c>
      <c r="I1222" s="56">
        <v>200179</v>
      </c>
      <c r="J1222" s="56" t="s">
        <v>4456</v>
      </c>
      <c r="K1222" s="56">
        <v>1</v>
      </c>
      <c r="L1222" s="56">
        <v>38587.5</v>
      </c>
      <c r="M1222" s="57">
        <v>36750</v>
      </c>
    </row>
    <row r="1223" spans="1:13" x14ac:dyDescent="0.35">
      <c r="A1223" s="56">
        <v>8471160</v>
      </c>
      <c r="B1223" s="56" t="s">
        <v>506</v>
      </c>
      <c r="C1223" s="56">
        <v>432209</v>
      </c>
      <c r="D1223" s="56" t="s">
        <v>138</v>
      </c>
      <c r="E1223" s="56" t="str">
        <f t="shared" si="19"/>
        <v>847.8471160.1.432209.000000.847001.200179</v>
      </c>
      <c r="F1223" s="66" t="s">
        <v>21</v>
      </c>
      <c r="G1223" s="56">
        <v>847001</v>
      </c>
      <c r="H1223" s="56" t="s">
        <v>23</v>
      </c>
      <c r="I1223" s="56">
        <v>200179</v>
      </c>
      <c r="J1223" s="56" t="s">
        <v>4457</v>
      </c>
      <c r="K1223" s="56">
        <v>1</v>
      </c>
      <c r="L1223" s="56">
        <v>4354.875</v>
      </c>
      <c r="M1223" s="57">
        <v>4147.5</v>
      </c>
    </row>
    <row r="1224" spans="1:13" x14ac:dyDescent="0.35">
      <c r="A1224" s="56">
        <v>8471160</v>
      </c>
      <c r="B1224" s="56" t="s">
        <v>506</v>
      </c>
      <c r="C1224" s="56">
        <v>432209</v>
      </c>
      <c r="D1224" s="56" t="s">
        <v>138</v>
      </c>
      <c r="E1224" s="56" t="str">
        <f t="shared" si="19"/>
        <v>847.8471160.1.432209.000000.847001.200179</v>
      </c>
      <c r="F1224" s="66" t="s">
        <v>21</v>
      </c>
      <c r="G1224" s="56">
        <v>847001</v>
      </c>
      <c r="H1224" s="56" t="s">
        <v>23</v>
      </c>
      <c r="I1224" s="56">
        <v>200179</v>
      </c>
      <c r="J1224" s="56" t="s">
        <v>4458</v>
      </c>
      <c r="K1224" s="56">
        <v>1</v>
      </c>
      <c r="L1224" s="56">
        <v>9181.6200000000008</v>
      </c>
      <c r="M1224" s="57">
        <v>8744.4</v>
      </c>
    </row>
    <row r="1225" spans="1:13" x14ac:dyDescent="0.35">
      <c r="A1225" s="56">
        <v>8471160</v>
      </c>
      <c r="B1225" s="56" t="s">
        <v>506</v>
      </c>
      <c r="C1225" s="56">
        <v>432209</v>
      </c>
      <c r="D1225" s="56" t="s">
        <v>138</v>
      </c>
      <c r="E1225" s="56" t="str">
        <f t="shared" si="19"/>
        <v>847.8471160.1.432209.000000.847001.200179</v>
      </c>
      <c r="F1225" s="66" t="s">
        <v>21</v>
      </c>
      <c r="G1225" s="56">
        <v>847001</v>
      </c>
      <c r="H1225" s="56" t="s">
        <v>23</v>
      </c>
      <c r="I1225" s="56">
        <v>200179</v>
      </c>
      <c r="J1225" s="56" t="s">
        <v>4459</v>
      </c>
      <c r="K1225" s="56">
        <v>1</v>
      </c>
      <c r="L1225" s="56">
        <v>17915.625</v>
      </c>
      <c r="M1225" s="57">
        <v>17062.5</v>
      </c>
    </row>
    <row r="1226" spans="1:13" x14ac:dyDescent="0.35">
      <c r="A1226" s="56">
        <v>8471160</v>
      </c>
      <c r="B1226" s="56" t="s">
        <v>506</v>
      </c>
      <c r="C1226" s="56">
        <v>432209</v>
      </c>
      <c r="D1226" s="56" t="s">
        <v>138</v>
      </c>
      <c r="E1226" s="56" t="str">
        <f t="shared" si="19"/>
        <v>847.8471160.1.432209.000000.847001.200179</v>
      </c>
      <c r="F1226" s="66" t="s">
        <v>21</v>
      </c>
      <c r="G1226" s="56">
        <v>847001</v>
      </c>
      <c r="H1226" s="56" t="s">
        <v>23</v>
      </c>
      <c r="I1226" s="56">
        <v>200179</v>
      </c>
      <c r="J1226" s="56" t="s">
        <v>4460</v>
      </c>
      <c r="K1226" s="56">
        <v>1</v>
      </c>
      <c r="L1226" s="56">
        <v>15071.7</v>
      </c>
      <c r="M1226" s="57">
        <v>14354</v>
      </c>
    </row>
    <row r="1227" spans="1:13" x14ac:dyDescent="0.35">
      <c r="A1227" s="56">
        <v>8471160</v>
      </c>
      <c r="B1227" s="56" t="s">
        <v>506</v>
      </c>
      <c r="C1227" s="56">
        <v>432209</v>
      </c>
      <c r="D1227" s="56" t="s">
        <v>138</v>
      </c>
      <c r="E1227" s="56" t="str">
        <f t="shared" si="19"/>
        <v>847.8471160.1.432209.000000.847001.200179</v>
      </c>
      <c r="F1227" s="66" t="s">
        <v>21</v>
      </c>
      <c r="G1227" s="56">
        <v>847001</v>
      </c>
      <c r="H1227" s="56" t="s">
        <v>23</v>
      </c>
      <c r="I1227" s="56">
        <v>200179</v>
      </c>
      <c r="J1227" s="56" t="s">
        <v>4461</v>
      </c>
      <c r="K1227" s="56">
        <v>1</v>
      </c>
      <c r="L1227" s="56">
        <v>5617.5105000000003</v>
      </c>
      <c r="M1227" s="57">
        <v>5350.01</v>
      </c>
    </row>
    <row r="1228" spans="1:13" x14ac:dyDescent="0.35">
      <c r="A1228" s="56">
        <v>8471160</v>
      </c>
      <c r="B1228" s="56" t="s">
        <v>506</v>
      </c>
      <c r="C1228" s="56">
        <v>432209</v>
      </c>
      <c r="D1228" s="56" t="s">
        <v>138</v>
      </c>
      <c r="E1228" s="56" t="str">
        <f t="shared" si="19"/>
        <v>847.8471160.1.432209.000000.847001.200179</v>
      </c>
      <c r="F1228" s="66" t="s">
        <v>21</v>
      </c>
      <c r="G1228" s="56">
        <v>847001</v>
      </c>
      <c r="H1228" s="56" t="s">
        <v>23</v>
      </c>
      <c r="I1228" s="56">
        <v>200179</v>
      </c>
      <c r="J1228" s="56" t="s">
        <v>4462</v>
      </c>
      <c r="K1228" s="56">
        <v>1</v>
      </c>
      <c r="L1228" s="56">
        <v>42000</v>
      </c>
      <c r="M1228" s="57">
        <v>40000</v>
      </c>
    </row>
    <row r="1229" spans="1:13" x14ac:dyDescent="0.35">
      <c r="A1229" s="56">
        <v>8471160</v>
      </c>
      <c r="B1229" s="56" t="s">
        <v>506</v>
      </c>
      <c r="C1229" s="56">
        <v>432209</v>
      </c>
      <c r="D1229" s="56" t="s">
        <v>138</v>
      </c>
      <c r="E1229" s="56" t="str">
        <f t="shared" si="19"/>
        <v>847.8471160.1.432209.000000.847001.200179</v>
      </c>
      <c r="F1229" s="66" t="s">
        <v>21</v>
      </c>
      <c r="G1229" s="56">
        <v>847001</v>
      </c>
      <c r="H1229" s="56" t="s">
        <v>23</v>
      </c>
      <c r="I1229" s="56">
        <v>200179</v>
      </c>
      <c r="J1229" s="56" t="s">
        <v>4463</v>
      </c>
      <c r="K1229" s="56">
        <v>1</v>
      </c>
      <c r="L1229" s="56">
        <v>24948.042000000001</v>
      </c>
      <c r="M1229" s="57">
        <v>23760.04</v>
      </c>
    </row>
    <row r="1230" spans="1:13" x14ac:dyDescent="0.35">
      <c r="A1230" s="56">
        <v>8471160</v>
      </c>
      <c r="B1230" s="56" t="s">
        <v>506</v>
      </c>
      <c r="C1230" s="56">
        <v>432209</v>
      </c>
      <c r="D1230" s="56" t="s">
        <v>138</v>
      </c>
      <c r="E1230" s="56" t="str">
        <f t="shared" si="19"/>
        <v>847.8471160.1.432209.000000.847001.200179</v>
      </c>
      <c r="F1230" s="66" t="s">
        <v>21</v>
      </c>
      <c r="G1230" s="56">
        <v>847001</v>
      </c>
      <c r="H1230" s="56" t="s">
        <v>23</v>
      </c>
      <c r="I1230" s="56">
        <v>200179</v>
      </c>
      <c r="J1230" s="56" t="s">
        <v>4464</v>
      </c>
      <c r="K1230" s="56">
        <v>1</v>
      </c>
      <c r="L1230" s="56">
        <v>22050</v>
      </c>
      <c r="M1230" s="57">
        <v>21000</v>
      </c>
    </row>
    <row r="1231" spans="1:13" x14ac:dyDescent="0.35">
      <c r="A1231" s="56">
        <v>8471160</v>
      </c>
      <c r="B1231" s="56" t="s">
        <v>506</v>
      </c>
      <c r="C1231" s="56">
        <v>432209</v>
      </c>
      <c r="D1231" s="56" t="s">
        <v>138</v>
      </c>
      <c r="E1231" s="56" t="str">
        <f t="shared" si="19"/>
        <v>847.8471160.1.432209.000000.847001.200179</v>
      </c>
      <c r="F1231" s="66" t="s">
        <v>21</v>
      </c>
      <c r="G1231" s="56">
        <v>847001</v>
      </c>
      <c r="H1231" s="56" t="s">
        <v>23</v>
      </c>
      <c r="I1231" s="56">
        <v>200179</v>
      </c>
      <c r="J1231" s="56" t="s">
        <v>4465</v>
      </c>
      <c r="K1231" s="56">
        <v>1</v>
      </c>
      <c r="L1231" s="56">
        <v>8637.6675000000014</v>
      </c>
      <c r="M1231" s="57">
        <v>8226.35</v>
      </c>
    </row>
    <row r="1232" spans="1:13" x14ac:dyDescent="0.35">
      <c r="A1232" s="56">
        <v>8471160</v>
      </c>
      <c r="B1232" s="56" t="s">
        <v>506</v>
      </c>
      <c r="C1232" s="56">
        <v>432209</v>
      </c>
      <c r="D1232" s="56" t="s">
        <v>138</v>
      </c>
      <c r="E1232" s="56" t="str">
        <f t="shared" si="19"/>
        <v>847.8471160.1.432209.000000.847001.200179</v>
      </c>
      <c r="F1232" s="66" t="s">
        <v>21</v>
      </c>
      <c r="G1232" s="56">
        <v>847001</v>
      </c>
      <c r="H1232" s="56" t="s">
        <v>23</v>
      </c>
      <c r="I1232" s="56">
        <v>200179</v>
      </c>
      <c r="J1232" s="56" t="s">
        <v>4466</v>
      </c>
      <c r="K1232" s="56">
        <v>1</v>
      </c>
      <c r="L1232" s="56">
        <v>5217.2714999999998</v>
      </c>
      <c r="M1232" s="57">
        <v>4968.83</v>
      </c>
    </row>
    <row r="1233" spans="1:13" x14ac:dyDescent="0.35">
      <c r="A1233" s="56">
        <v>8471160</v>
      </c>
      <c r="B1233" s="56" t="s">
        <v>506</v>
      </c>
      <c r="C1233" s="56">
        <v>432209</v>
      </c>
      <c r="D1233" s="56" t="s">
        <v>138</v>
      </c>
      <c r="E1233" s="56" t="str">
        <f t="shared" si="19"/>
        <v>847.8471160.1.432209.000000.847001.200179</v>
      </c>
      <c r="F1233" s="66" t="s">
        <v>21</v>
      </c>
      <c r="G1233" s="56">
        <v>847001</v>
      </c>
      <c r="H1233" s="56" t="s">
        <v>23</v>
      </c>
      <c r="I1233" s="56">
        <v>200179</v>
      </c>
      <c r="J1233" s="56" t="s">
        <v>4467</v>
      </c>
      <c r="K1233" s="56">
        <v>1</v>
      </c>
      <c r="L1233" s="56">
        <v>26460</v>
      </c>
      <c r="M1233" s="57">
        <v>25200</v>
      </c>
    </row>
    <row r="1234" spans="1:13" x14ac:dyDescent="0.35">
      <c r="A1234" s="56">
        <v>8471160</v>
      </c>
      <c r="B1234" s="56" t="s">
        <v>506</v>
      </c>
      <c r="C1234" s="56">
        <v>432209</v>
      </c>
      <c r="D1234" s="56" t="s">
        <v>138</v>
      </c>
      <c r="E1234" s="56" t="str">
        <f t="shared" si="19"/>
        <v>847.8471160.1.432209.000000.847001.200179</v>
      </c>
      <c r="F1234" s="66" t="s">
        <v>21</v>
      </c>
      <c r="G1234" s="56">
        <v>847001</v>
      </c>
      <c r="H1234" s="56" t="s">
        <v>23</v>
      </c>
      <c r="I1234" s="56">
        <v>200179</v>
      </c>
      <c r="J1234" s="56" t="s">
        <v>4468</v>
      </c>
      <c r="K1234" s="56">
        <v>1</v>
      </c>
      <c r="L1234" s="56">
        <v>23220.75</v>
      </c>
      <c r="M1234" s="57">
        <v>22115</v>
      </c>
    </row>
    <row r="1235" spans="1:13" x14ac:dyDescent="0.35">
      <c r="A1235" s="56">
        <v>8471160</v>
      </c>
      <c r="B1235" s="56" t="s">
        <v>506</v>
      </c>
      <c r="C1235" s="56">
        <v>432209</v>
      </c>
      <c r="D1235" s="56" t="s">
        <v>138</v>
      </c>
      <c r="E1235" s="56" t="str">
        <f t="shared" si="19"/>
        <v>847.8471160.1.432209.000000.847001.200179</v>
      </c>
      <c r="F1235" s="66" t="s">
        <v>21</v>
      </c>
      <c r="G1235" s="56">
        <v>847001</v>
      </c>
      <c r="H1235" s="56" t="s">
        <v>23</v>
      </c>
      <c r="I1235" s="56">
        <v>200179</v>
      </c>
      <c r="J1235" s="56" t="s">
        <v>4469</v>
      </c>
      <c r="K1235" s="56">
        <v>1</v>
      </c>
      <c r="L1235" s="56">
        <v>8925</v>
      </c>
      <c r="M1235" s="57">
        <v>8500</v>
      </c>
    </row>
    <row r="1236" spans="1:13" x14ac:dyDescent="0.35">
      <c r="A1236" s="56">
        <v>8471160</v>
      </c>
      <c r="B1236" s="56" t="s">
        <v>506</v>
      </c>
      <c r="C1236" s="56">
        <v>432209</v>
      </c>
      <c r="D1236" s="56" t="s">
        <v>138</v>
      </c>
      <c r="E1236" s="56" t="str">
        <f t="shared" si="19"/>
        <v>847.8471160.1.432209.000000.847001.200179</v>
      </c>
      <c r="F1236" s="66" t="s">
        <v>21</v>
      </c>
      <c r="G1236" s="56">
        <v>847001</v>
      </c>
      <c r="H1236" s="56" t="s">
        <v>23</v>
      </c>
      <c r="I1236" s="56">
        <v>200179</v>
      </c>
      <c r="J1236" s="56" t="s">
        <v>4470</v>
      </c>
      <c r="K1236" s="56">
        <v>1</v>
      </c>
      <c r="L1236" s="56">
        <v>5784.9855000000007</v>
      </c>
      <c r="M1236" s="57">
        <v>5509.51</v>
      </c>
    </row>
    <row r="1237" spans="1:13" x14ac:dyDescent="0.35">
      <c r="A1237" s="56">
        <v>8471160</v>
      </c>
      <c r="B1237" s="56" t="s">
        <v>506</v>
      </c>
      <c r="C1237" s="56">
        <v>432209</v>
      </c>
      <c r="D1237" s="56" t="s">
        <v>138</v>
      </c>
      <c r="E1237" s="56" t="str">
        <f t="shared" si="19"/>
        <v>847.8471160.1.432209.000000.847001.200179</v>
      </c>
      <c r="F1237" s="66" t="s">
        <v>21</v>
      </c>
      <c r="G1237" s="56">
        <v>847001</v>
      </c>
      <c r="H1237" s="56" t="s">
        <v>23</v>
      </c>
      <c r="I1237" s="56">
        <v>200179</v>
      </c>
      <c r="J1237" s="56" t="s">
        <v>4471</v>
      </c>
      <c r="K1237" s="56">
        <v>1</v>
      </c>
      <c r="L1237" s="56">
        <v>5784.9855000000007</v>
      </c>
      <c r="M1237" s="57">
        <v>5509.51</v>
      </c>
    </row>
    <row r="1238" spans="1:13" x14ac:dyDescent="0.35">
      <c r="A1238" s="56">
        <v>8471160</v>
      </c>
      <c r="B1238" s="56" t="s">
        <v>506</v>
      </c>
      <c r="C1238" s="56">
        <v>432209</v>
      </c>
      <c r="D1238" s="56" t="s">
        <v>138</v>
      </c>
      <c r="E1238" s="56" t="str">
        <f t="shared" si="19"/>
        <v>847.8471160.1.432209.000000.847001.200179</v>
      </c>
      <c r="F1238" s="66" t="s">
        <v>21</v>
      </c>
      <c r="G1238" s="56">
        <v>847001</v>
      </c>
      <c r="H1238" s="56" t="s">
        <v>23</v>
      </c>
      <c r="I1238" s="56">
        <v>200179</v>
      </c>
      <c r="J1238" s="56" t="s">
        <v>4472</v>
      </c>
      <c r="K1238" s="56">
        <v>1</v>
      </c>
      <c r="L1238" s="56">
        <v>3856.6605000000004</v>
      </c>
      <c r="M1238" s="57">
        <v>3673.01</v>
      </c>
    </row>
    <row r="1239" spans="1:13" x14ac:dyDescent="0.35">
      <c r="A1239" s="56">
        <v>8471160</v>
      </c>
      <c r="B1239" s="56" t="s">
        <v>506</v>
      </c>
      <c r="C1239" s="56">
        <v>432209</v>
      </c>
      <c r="D1239" s="56" t="s">
        <v>138</v>
      </c>
      <c r="E1239" s="56" t="str">
        <f t="shared" si="19"/>
        <v>847.8471160.1.432209.000000.847001.200179</v>
      </c>
      <c r="F1239" s="66" t="s">
        <v>21</v>
      </c>
      <c r="G1239" s="56">
        <v>847001</v>
      </c>
      <c r="H1239" s="56" t="s">
        <v>23</v>
      </c>
      <c r="I1239" s="56">
        <v>200179</v>
      </c>
      <c r="J1239" s="56" t="s">
        <v>4473</v>
      </c>
      <c r="K1239" s="56">
        <v>1</v>
      </c>
      <c r="L1239" s="56">
        <v>3856.6605000000004</v>
      </c>
      <c r="M1239" s="57">
        <v>3673.01</v>
      </c>
    </row>
    <row r="1240" spans="1:13" x14ac:dyDescent="0.35">
      <c r="A1240" s="56">
        <v>8471160</v>
      </c>
      <c r="B1240" s="56" t="s">
        <v>506</v>
      </c>
      <c r="C1240" s="56">
        <v>432209</v>
      </c>
      <c r="D1240" s="56" t="s">
        <v>138</v>
      </c>
      <c r="E1240" s="56" t="str">
        <f t="shared" si="19"/>
        <v>847.8471160.1.432209.000000.847001.200179</v>
      </c>
      <c r="F1240" s="66" t="s">
        <v>21</v>
      </c>
      <c r="G1240" s="56">
        <v>847001</v>
      </c>
      <c r="H1240" s="56" t="s">
        <v>23</v>
      </c>
      <c r="I1240" s="56">
        <v>200179</v>
      </c>
      <c r="J1240" s="56" t="s">
        <v>4474</v>
      </c>
      <c r="K1240" s="56">
        <v>1</v>
      </c>
      <c r="L1240" s="56">
        <v>12760.65</v>
      </c>
      <c r="M1240" s="57">
        <v>12153</v>
      </c>
    </row>
    <row r="1241" spans="1:13" x14ac:dyDescent="0.35">
      <c r="A1241" s="56">
        <v>8471160</v>
      </c>
      <c r="B1241" s="56" t="s">
        <v>506</v>
      </c>
      <c r="C1241" s="56">
        <v>432209</v>
      </c>
      <c r="D1241" s="56" t="s">
        <v>138</v>
      </c>
      <c r="E1241" s="56" t="str">
        <f t="shared" si="19"/>
        <v>847.8471160.1.432209.000000.847001.200179</v>
      </c>
      <c r="F1241" s="66" t="s">
        <v>21</v>
      </c>
      <c r="G1241" s="56">
        <v>847001</v>
      </c>
      <c r="H1241" s="56" t="s">
        <v>23</v>
      </c>
      <c r="I1241" s="56">
        <v>200179</v>
      </c>
      <c r="J1241" s="56" t="s">
        <v>4475</v>
      </c>
      <c r="K1241" s="56">
        <v>1</v>
      </c>
      <c r="L1241" s="56">
        <v>4630.5</v>
      </c>
      <c r="M1241" s="57">
        <v>4410</v>
      </c>
    </row>
    <row r="1242" spans="1:13" x14ac:dyDescent="0.35">
      <c r="A1242" s="56">
        <v>8471160</v>
      </c>
      <c r="B1242" s="56" t="s">
        <v>506</v>
      </c>
      <c r="C1242" s="56">
        <v>432209</v>
      </c>
      <c r="D1242" s="56" t="s">
        <v>138</v>
      </c>
      <c r="E1242" s="56" t="str">
        <f t="shared" si="19"/>
        <v>847.8471160.1.432209.000000.847001.200179</v>
      </c>
      <c r="F1242" s="66" t="s">
        <v>21</v>
      </c>
      <c r="G1242" s="56">
        <v>847001</v>
      </c>
      <c r="H1242" s="56" t="s">
        <v>23</v>
      </c>
      <c r="I1242" s="56">
        <v>200179</v>
      </c>
      <c r="J1242" s="56" t="s">
        <v>4476</v>
      </c>
      <c r="K1242" s="56">
        <v>1</v>
      </c>
      <c r="L1242" s="56">
        <v>1156.9950000000001</v>
      </c>
      <c r="M1242" s="57">
        <v>1101.9000000000001</v>
      </c>
    </row>
    <row r="1243" spans="1:13" x14ac:dyDescent="0.35">
      <c r="A1243" s="56">
        <v>8471160</v>
      </c>
      <c r="B1243" s="56" t="s">
        <v>506</v>
      </c>
      <c r="C1243" s="56">
        <v>432209</v>
      </c>
      <c r="D1243" s="56" t="s">
        <v>138</v>
      </c>
      <c r="E1243" s="56" t="str">
        <f t="shared" si="19"/>
        <v>847.8471160.1.432209.000000.847001.200179</v>
      </c>
      <c r="F1243" s="66" t="s">
        <v>21</v>
      </c>
      <c r="G1243" s="56">
        <v>847001</v>
      </c>
      <c r="H1243" s="56" t="s">
        <v>23</v>
      </c>
      <c r="I1243" s="56">
        <v>200179</v>
      </c>
      <c r="J1243" s="56" t="s">
        <v>4477</v>
      </c>
      <c r="K1243" s="56">
        <v>1</v>
      </c>
      <c r="L1243" s="56">
        <v>3026.1</v>
      </c>
      <c r="M1243" s="57">
        <v>2882</v>
      </c>
    </row>
    <row r="1244" spans="1:13" x14ac:dyDescent="0.35">
      <c r="A1244" s="56">
        <v>8471160</v>
      </c>
      <c r="B1244" s="56" t="s">
        <v>506</v>
      </c>
      <c r="C1244" s="56">
        <v>432209</v>
      </c>
      <c r="D1244" s="56" t="s">
        <v>138</v>
      </c>
      <c r="E1244" s="56" t="str">
        <f t="shared" si="19"/>
        <v>847.8471160.1.432209.000000.847001.200179</v>
      </c>
      <c r="F1244" s="66" t="s">
        <v>21</v>
      </c>
      <c r="G1244" s="56">
        <v>847001</v>
      </c>
      <c r="H1244" s="56" t="s">
        <v>23</v>
      </c>
      <c r="I1244" s="56">
        <v>200179</v>
      </c>
      <c r="J1244" s="56" t="s">
        <v>4478</v>
      </c>
      <c r="K1244" s="56">
        <v>1</v>
      </c>
      <c r="L1244" s="56">
        <v>63000</v>
      </c>
      <c r="M1244" s="57">
        <v>60000</v>
      </c>
    </row>
    <row r="1245" spans="1:13" x14ac:dyDescent="0.35">
      <c r="A1245" s="56">
        <v>8471160</v>
      </c>
      <c r="B1245" s="56" t="s">
        <v>506</v>
      </c>
      <c r="C1245" s="56">
        <v>432209</v>
      </c>
      <c r="D1245" s="56" t="s">
        <v>138</v>
      </c>
      <c r="E1245" s="56" t="str">
        <f t="shared" si="19"/>
        <v>847.8471160.1.432209.000000.847001.200179</v>
      </c>
      <c r="F1245" s="66" t="s">
        <v>21</v>
      </c>
      <c r="G1245" s="56">
        <v>847001</v>
      </c>
      <c r="H1245" s="56" t="s">
        <v>23</v>
      </c>
      <c r="I1245" s="56">
        <v>200179</v>
      </c>
      <c r="J1245" s="56" t="s">
        <v>4479</v>
      </c>
      <c r="K1245" s="56">
        <v>1</v>
      </c>
      <c r="L1245" s="56">
        <v>10500</v>
      </c>
      <c r="M1245" s="57">
        <v>10000</v>
      </c>
    </row>
    <row r="1246" spans="1:13" x14ac:dyDescent="0.35">
      <c r="A1246" s="56">
        <v>8471160</v>
      </c>
      <c r="B1246" s="56" t="s">
        <v>506</v>
      </c>
      <c r="C1246" s="56">
        <v>432209</v>
      </c>
      <c r="D1246" s="56" t="s">
        <v>138</v>
      </c>
      <c r="E1246" s="56" t="str">
        <f t="shared" si="19"/>
        <v>847.8471160.1.432209.000000.847001.200179</v>
      </c>
      <c r="F1246" s="66" t="s">
        <v>21</v>
      </c>
      <c r="G1246" s="56">
        <v>847001</v>
      </c>
      <c r="H1246" s="56" t="s">
        <v>23</v>
      </c>
      <c r="I1246" s="56">
        <v>200179</v>
      </c>
      <c r="J1246" s="56" t="s">
        <v>4480</v>
      </c>
      <c r="K1246" s="56">
        <v>1</v>
      </c>
      <c r="L1246" s="56">
        <v>27157.200000000001</v>
      </c>
      <c r="M1246" s="57">
        <v>25864</v>
      </c>
    </row>
    <row r="1247" spans="1:13" x14ac:dyDescent="0.35">
      <c r="A1247" s="56">
        <v>8471160</v>
      </c>
      <c r="B1247" s="56" t="s">
        <v>506</v>
      </c>
      <c r="C1247" s="56">
        <v>432209</v>
      </c>
      <c r="D1247" s="56" t="s">
        <v>138</v>
      </c>
      <c r="E1247" s="56" t="str">
        <f t="shared" si="19"/>
        <v>847.8471160.1.432209.000000.847001.200179</v>
      </c>
      <c r="F1247" s="66" t="s">
        <v>21</v>
      </c>
      <c r="G1247" s="56">
        <v>847001</v>
      </c>
      <c r="H1247" s="56" t="s">
        <v>23</v>
      </c>
      <c r="I1247" s="56">
        <v>200179</v>
      </c>
      <c r="J1247" s="56" t="s">
        <v>4481</v>
      </c>
      <c r="K1247" s="56">
        <v>1</v>
      </c>
      <c r="L1247" s="56">
        <v>42840</v>
      </c>
      <c r="M1247" s="57">
        <v>40800</v>
      </c>
    </row>
    <row r="1248" spans="1:13" x14ac:dyDescent="0.35">
      <c r="A1248" s="56">
        <v>8471160</v>
      </c>
      <c r="B1248" s="56" t="s">
        <v>506</v>
      </c>
      <c r="C1248" s="56">
        <v>432209</v>
      </c>
      <c r="D1248" s="56" t="s">
        <v>138</v>
      </c>
      <c r="E1248" s="56" t="str">
        <f t="shared" si="19"/>
        <v>847.8471160.1.432209.000000.847001.200179</v>
      </c>
      <c r="F1248" s="66" t="s">
        <v>21</v>
      </c>
      <c r="G1248" s="56">
        <v>847001</v>
      </c>
      <c r="H1248" s="56" t="s">
        <v>23</v>
      </c>
      <c r="I1248" s="56">
        <v>200179</v>
      </c>
      <c r="J1248" s="56" t="s">
        <v>4482</v>
      </c>
      <c r="K1248" s="56">
        <v>1</v>
      </c>
      <c r="L1248" s="56">
        <v>186669</v>
      </c>
      <c r="M1248" s="57">
        <v>177780</v>
      </c>
    </row>
    <row r="1249" spans="1:13" x14ac:dyDescent="0.35">
      <c r="A1249" s="56">
        <v>8471160</v>
      </c>
      <c r="B1249" s="56" t="s">
        <v>506</v>
      </c>
      <c r="C1249" s="56">
        <v>432209</v>
      </c>
      <c r="D1249" s="56" t="s">
        <v>138</v>
      </c>
      <c r="E1249" s="56" t="str">
        <f t="shared" si="19"/>
        <v>847.8471160.1.432209.000000.847001.200179</v>
      </c>
      <c r="F1249" s="66" t="s">
        <v>21</v>
      </c>
      <c r="G1249" s="56">
        <v>847001</v>
      </c>
      <c r="H1249" s="56" t="s">
        <v>23</v>
      </c>
      <c r="I1249" s="56">
        <v>200179</v>
      </c>
      <c r="J1249" s="56" t="s">
        <v>4483</v>
      </c>
      <c r="K1249" s="56">
        <v>1</v>
      </c>
      <c r="L1249" s="56">
        <v>20475</v>
      </c>
      <c r="M1249" s="57">
        <v>19500</v>
      </c>
    </row>
    <row r="1250" spans="1:13" x14ac:dyDescent="0.35">
      <c r="A1250" s="56">
        <v>8471160</v>
      </c>
      <c r="B1250" s="56" t="s">
        <v>506</v>
      </c>
      <c r="C1250" s="56">
        <v>432209</v>
      </c>
      <c r="D1250" s="56" t="s">
        <v>138</v>
      </c>
      <c r="E1250" s="56" t="str">
        <f t="shared" si="19"/>
        <v>847.8471160.1.432209.000000.847001.200179</v>
      </c>
      <c r="F1250" s="66" t="s">
        <v>21</v>
      </c>
      <c r="G1250" s="56">
        <v>847001</v>
      </c>
      <c r="H1250" s="56" t="s">
        <v>23</v>
      </c>
      <c r="I1250" s="56">
        <v>200179</v>
      </c>
      <c r="J1250" s="56" t="s">
        <v>4484</v>
      </c>
      <c r="K1250" s="56">
        <v>1</v>
      </c>
      <c r="L1250" s="56">
        <v>3675</v>
      </c>
      <c r="M1250" s="57">
        <v>3500</v>
      </c>
    </row>
    <row r="1251" spans="1:13" x14ac:dyDescent="0.35">
      <c r="A1251" s="56">
        <v>8471160</v>
      </c>
      <c r="B1251" s="56" t="s">
        <v>506</v>
      </c>
      <c r="C1251" s="56">
        <v>432209</v>
      </c>
      <c r="D1251" s="56" t="s">
        <v>138</v>
      </c>
      <c r="E1251" s="56" t="str">
        <f t="shared" si="19"/>
        <v>847.8471160.1.432209.000000.847001.200179</v>
      </c>
      <c r="F1251" s="66" t="s">
        <v>21</v>
      </c>
      <c r="G1251" s="56">
        <v>847001</v>
      </c>
      <c r="H1251" s="56" t="s">
        <v>23</v>
      </c>
      <c r="I1251" s="56">
        <v>200179</v>
      </c>
      <c r="J1251" s="56" t="s">
        <v>4485</v>
      </c>
      <c r="K1251" s="56">
        <v>1</v>
      </c>
      <c r="L1251" s="56">
        <v>52500</v>
      </c>
      <c r="M1251" s="57">
        <v>50000</v>
      </c>
    </row>
    <row r="1252" spans="1:13" x14ac:dyDescent="0.35">
      <c r="A1252" s="56">
        <v>8471160</v>
      </c>
      <c r="B1252" s="56" t="s">
        <v>506</v>
      </c>
      <c r="C1252" s="56">
        <v>432209</v>
      </c>
      <c r="D1252" s="56" t="s">
        <v>138</v>
      </c>
      <c r="E1252" s="56" t="str">
        <f t="shared" si="19"/>
        <v>847.8471160.1.432209.000000.847001.200179</v>
      </c>
      <c r="F1252" s="66" t="s">
        <v>21</v>
      </c>
      <c r="G1252" s="56">
        <v>847001</v>
      </c>
      <c r="H1252" s="56" t="s">
        <v>23</v>
      </c>
      <c r="I1252" s="56">
        <v>200179</v>
      </c>
      <c r="J1252" s="56" t="s">
        <v>4486</v>
      </c>
      <c r="K1252" s="56">
        <v>1</v>
      </c>
      <c r="L1252" s="56">
        <v>120685.95000000001</v>
      </c>
      <c r="M1252" s="57">
        <v>114939</v>
      </c>
    </row>
    <row r="1253" spans="1:13" x14ac:dyDescent="0.35">
      <c r="A1253" s="56">
        <v>8471160</v>
      </c>
      <c r="B1253" s="56" t="s">
        <v>506</v>
      </c>
      <c r="C1253" s="56">
        <v>432209</v>
      </c>
      <c r="D1253" s="56" t="s">
        <v>138</v>
      </c>
      <c r="E1253" s="56" t="str">
        <f t="shared" si="19"/>
        <v>847.8471160.1.432209.000000.847001.200179</v>
      </c>
      <c r="F1253" s="66" t="s">
        <v>21</v>
      </c>
      <c r="G1253" s="56">
        <v>847001</v>
      </c>
      <c r="H1253" s="56" t="s">
        <v>23</v>
      </c>
      <c r="I1253" s="56">
        <v>200179</v>
      </c>
      <c r="J1253" s="56" t="s">
        <v>4487</v>
      </c>
      <c r="K1253" s="56">
        <v>1</v>
      </c>
      <c r="L1253" s="56">
        <v>44379.3</v>
      </c>
      <c r="M1253" s="57">
        <v>42266</v>
      </c>
    </row>
    <row r="1254" spans="1:13" x14ac:dyDescent="0.35">
      <c r="A1254" s="56">
        <v>8471160</v>
      </c>
      <c r="B1254" s="56" t="s">
        <v>506</v>
      </c>
      <c r="C1254" s="56">
        <v>432209</v>
      </c>
      <c r="D1254" s="56" t="s">
        <v>138</v>
      </c>
      <c r="E1254" s="56" t="str">
        <f t="shared" si="19"/>
        <v>847.8471160.1.432209.000000.847001.200179</v>
      </c>
      <c r="F1254" s="66" t="s">
        <v>21</v>
      </c>
      <c r="G1254" s="56">
        <v>847001</v>
      </c>
      <c r="H1254" s="56" t="s">
        <v>23</v>
      </c>
      <c r="I1254" s="56">
        <v>200179</v>
      </c>
      <c r="J1254" s="56" t="s">
        <v>4488</v>
      </c>
      <c r="K1254" s="56">
        <v>1</v>
      </c>
      <c r="L1254" s="56">
        <v>5985</v>
      </c>
      <c r="M1254" s="57">
        <v>5700</v>
      </c>
    </row>
    <row r="1255" spans="1:13" x14ac:dyDescent="0.35">
      <c r="A1255" s="56">
        <v>8471160</v>
      </c>
      <c r="B1255" s="56" t="s">
        <v>506</v>
      </c>
      <c r="C1255" s="56">
        <v>432209</v>
      </c>
      <c r="D1255" s="56" t="s">
        <v>138</v>
      </c>
      <c r="E1255" s="56" t="str">
        <f t="shared" si="19"/>
        <v>847.8471160.1.432209.000000.847001.200179</v>
      </c>
      <c r="F1255" s="66" t="s">
        <v>21</v>
      </c>
      <c r="G1255" s="56">
        <v>847001</v>
      </c>
      <c r="H1255" s="56" t="s">
        <v>23</v>
      </c>
      <c r="I1255" s="56">
        <v>200179</v>
      </c>
      <c r="J1255" s="56" t="s">
        <v>4491</v>
      </c>
      <c r="K1255" s="56">
        <v>1</v>
      </c>
      <c r="L1255" s="56">
        <v>250950</v>
      </c>
      <c r="M1255" s="57">
        <v>239000</v>
      </c>
    </row>
    <row r="1256" spans="1:13" x14ac:dyDescent="0.35">
      <c r="A1256" s="56">
        <v>8471160</v>
      </c>
      <c r="B1256" s="56" t="s">
        <v>506</v>
      </c>
      <c r="C1256" s="56">
        <v>432209</v>
      </c>
      <c r="D1256" s="56" t="s">
        <v>138</v>
      </c>
      <c r="E1256" s="56" t="str">
        <f t="shared" si="19"/>
        <v>847.8471160.1.432209.000000.847001.200179</v>
      </c>
      <c r="F1256" s="66" t="s">
        <v>21</v>
      </c>
      <c r="G1256" s="56">
        <v>847001</v>
      </c>
      <c r="H1256" s="56" t="s">
        <v>23</v>
      </c>
      <c r="I1256" s="56">
        <v>200179</v>
      </c>
      <c r="J1256" s="56" t="s">
        <v>4492</v>
      </c>
      <c r="K1256" s="56">
        <v>1</v>
      </c>
      <c r="L1256" s="56">
        <v>27885.9</v>
      </c>
      <c r="M1256" s="57">
        <v>26558</v>
      </c>
    </row>
    <row r="1257" spans="1:13" x14ac:dyDescent="0.35">
      <c r="A1257" s="56">
        <v>8471160</v>
      </c>
      <c r="B1257" s="56" t="s">
        <v>506</v>
      </c>
      <c r="C1257" s="56">
        <v>432209</v>
      </c>
      <c r="D1257" s="56" t="s">
        <v>138</v>
      </c>
      <c r="E1257" s="56" t="str">
        <f t="shared" si="19"/>
        <v>847.8471160.1.432209.000000.847001.200179</v>
      </c>
      <c r="F1257" s="66" t="s">
        <v>21</v>
      </c>
      <c r="G1257" s="56">
        <v>847001</v>
      </c>
      <c r="H1257" s="56" t="s">
        <v>23</v>
      </c>
      <c r="I1257" s="56">
        <v>200179</v>
      </c>
      <c r="J1257" s="56" t="s">
        <v>4493</v>
      </c>
      <c r="K1257" s="56">
        <v>1</v>
      </c>
      <c r="L1257" s="56">
        <v>68250</v>
      </c>
      <c r="M1257" s="57">
        <v>65000</v>
      </c>
    </row>
    <row r="1258" spans="1:13" x14ac:dyDescent="0.35">
      <c r="A1258" s="56">
        <v>8471160</v>
      </c>
      <c r="B1258" s="56" t="s">
        <v>506</v>
      </c>
      <c r="C1258" s="56">
        <v>432209</v>
      </c>
      <c r="D1258" s="56" t="s">
        <v>138</v>
      </c>
      <c r="E1258" s="56" t="str">
        <f t="shared" si="19"/>
        <v>847.8471160.1.432209.000000.847001.200179</v>
      </c>
      <c r="F1258" s="66" t="s">
        <v>21</v>
      </c>
      <c r="G1258" s="56">
        <v>847001</v>
      </c>
      <c r="H1258" s="56" t="s">
        <v>23</v>
      </c>
      <c r="I1258" s="56">
        <v>200179</v>
      </c>
      <c r="J1258" s="56" t="s">
        <v>4494</v>
      </c>
      <c r="K1258" s="56">
        <v>1</v>
      </c>
      <c r="L1258" s="56">
        <v>1732.5</v>
      </c>
      <c r="M1258" s="57">
        <v>1650</v>
      </c>
    </row>
    <row r="1259" spans="1:13" x14ac:dyDescent="0.35">
      <c r="A1259" s="56">
        <v>8471160</v>
      </c>
      <c r="B1259" s="56" t="s">
        <v>506</v>
      </c>
      <c r="C1259" s="56">
        <v>432209</v>
      </c>
      <c r="D1259" s="56" t="s">
        <v>138</v>
      </c>
      <c r="E1259" s="56" t="str">
        <f t="shared" si="19"/>
        <v>847.8471160.1.432209.000000.847001.200179</v>
      </c>
      <c r="F1259" s="66" t="s">
        <v>21</v>
      </c>
      <c r="G1259" s="56">
        <v>847001</v>
      </c>
      <c r="H1259" s="56" t="s">
        <v>23</v>
      </c>
      <c r="I1259" s="56">
        <v>200179</v>
      </c>
      <c r="J1259" s="56" t="s">
        <v>4495</v>
      </c>
      <c r="K1259" s="56">
        <v>1</v>
      </c>
      <c r="L1259" s="56">
        <v>4410</v>
      </c>
      <c r="M1259" s="57">
        <v>4200</v>
      </c>
    </row>
    <row r="1260" spans="1:13" x14ac:dyDescent="0.35">
      <c r="A1260" s="56">
        <v>8471160</v>
      </c>
      <c r="B1260" s="56" t="s">
        <v>506</v>
      </c>
      <c r="C1260" s="56">
        <v>432209</v>
      </c>
      <c r="D1260" s="56" t="s">
        <v>138</v>
      </c>
      <c r="E1260" s="56" t="str">
        <f t="shared" si="19"/>
        <v>847.8471160.1.432209.000000.847001.200179</v>
      </c>
      <c r="F1260" s="66" t="s">
        <v>21</v>
      </c>
      <c r="G1260" s="56">
        <v>847001</v>
      </c>
      <c r="H1260" s="56" t="s">
        <v>23</v>
      </c>
      <c r="I1260" s="56">
        <v>200179</v>
      </c>
      <c r="J1260" s="56" t="s">
        <v>4496</v>
      </c>
      <c r="K1260" s="56">
        <v>1</v>
      </c>
      <c r="L1260" s="56">
        <v>16537.5</v>
      </c>
      <c r="M1260" s="57">
        <v>15750</v>
      </c>
    </row>
    <row r="1261" spans="1:13" x14ac:dyDescent="0.35">
      <c r="A1261" s="56">
        <v>8471160</v>
      </c>
      <c r="B1261" s="56" t="s">
        <v>506</v>
      </c>
      <c r="C1261" s="56">
        <v>432209</v>
      </c>
      <c r="D1261" s="56" t="s">
        <v>138</v>
      </c>
      <c r="E1261" s="56" t="str">
        <f t="shared" si="19"/>
        <v>847.8471160.1.432209.000000.847001.200179</v>
      </c>
      <c r="F1261" s="66" t="s">
        <v>21</v>
      </c>
      <c r="G1261" s="56">
        <v>847001</v>
      </c>
      <c r="H1261" s="56" t="s">
        <v>23</v>
      </c>
      <c r="I1261" s="56">
        <v>200179</v>
      </c>
      <c r="J1261" s="56" t="s">
        <v>4497</v>
      </c>
      <c r="K1261" s="56">
        <v>1</v>
      </c>
      <c r="L1261" s="56">
        <v>24933.037500000002</v>
      </c>
      <c r="M1261" s="57">
        <v>23745.75</v>
      </c>
    </row>
    <row r="1262" spans="1:13" x14ac:dyDescent="0.35">
      <c r="A1262" s="56">
        <v>8471160</v>
      </c>
      <c r="B1262" s="56" t="s">
        <v>506</v>
      </c>
      <c r="C1262" s="56">
        <v>432209</v>
      </c>
      <c r="D1262" s="56" t="s">
        <v>138</v>
      </c>
      <c r="E1262" s="56" t="str">
        <f t="shared" si="19"/>
        <v>847.8471160.1.432209.000000.847001.200179</v>
      </c>
      <c r="F1262" s="66" t="s">
        <v>21</v>
      </c>
      <c r="G1262" s="56">
        <v>847001</v>
      </c>
      <c r="H1262" s="56" t="s">
        <v>23</v>
      </c>
      <c r="I1262" s="56">
        <v>200179</v>
      </c>
      <c r="J1262" s="56" t="s">
        <v>4498</v>
      </c>
      <c r="K1262" s="56">
        <v>1</v>
      </c>
      <c r="L1262" s="56">
        <v>936.6</v>
      </c>
      <c r="M1262" s="57">
        <v>892</v>
      </c>
    </row>
    <row r="1263" spans="1:13" x14ac:dyDescent="0.35">
      <c r="A1263" s="56">
        <v>8471160</v>
      </c>
      <c r="B1263" s="56" t="s">
        <v>506</v>
      </c>
      <c r="C1263" s="56">
        <v>432209</v>
      </c>
      <c r="D1263" s="56" t="s">
        <v>138</v>
      </c>
      <c r="E1263" s="56" t="str">
        <f t="shared" si="19"/>
        <v>847.8471160.1.432209.000000.847001.200179</v>
      </c>
      <c r="F1263" s="66" t="s">
        <v>21</v>
      </c>
      <c r="G1263" s="56">
        <v>847001</v>
      </c>
      <c r="H1263" s="56" t="s">
        <v>23</v>
      </c>
      <c r="I1263" s="56">
        <v>200179</v>
      </c>
      <c r="J1263" s="56" t="s">
        <v>4499</v>
      </c>
      <c r="K1263" s="56">
        <v>1</v>
      </c>
      <c r="L1263" s="56">
        <v>269522.40000000002</v>
      </c>
      <c r="M1263" s="57">
        <v>256688</v>
      </c>
    </row>
    <row r="1264" spans="1:13" x14ac:dyDescent="0.35">
      <c r="A1264" s="56">
        <v>8471160</v>
      </c>
      <c r="B1264" s="56" t="s">
        <v>506</v>
      </c>
      <c r="C1264" s="56">
        <v>432209</v>
      </c>
      <c r="D1264" s="56" t="s">
        <v>138</v>
      </c>
      <c r="E1264" s="56" t="str">
        <f t="shared" si="19"/>
        <v>847.8471160.1.432209.000000.847001.200179</v>
      </c>
      <c r="F1264" s="66" t="s">
        <v>21</v>
      </c>
      <c r="G1264" s="56">
        <v>847001</v>
      </c>
      <c r="H1264" s="56" t="s">
        <v>23</v>
      </c>
      <c r="I1264" s="56">
        <v>200179</v>
      </c>
      <c r="J1264" s="56" t="s">
        <v>4500</v>
      </c>
      <c r="K1264" s="56">
        <v>1</v>
      </c>
      <c r="L1264" s="56">
        <v>27562.5</v>
      </c>
      <c r="M1264" s="57">
        <v>26250</v>
      </c>
    </row>
    <row r="1265" spans="1:13" x14ac:dyDescent="0.35">
      <c r="A1265" s="56">
        <v>8471160</v>
      </c>
      <c r="B1265" s="56" t="s">
        <v>506</v>
      </c>
      <c r="C1265" s="56">
        <v>432209</v>
      </c>
      <c r="D1265" s="56" t="s">
        <v>138</v>
      </c>
      <c r="E1265" s="56" t="str">
        <f t="shared" si="19"/>
        <v>847.8471160.1.432209.000000.847001.200179</v>
      </c>
      <c r="F1265" s="66" t="s">
        <v>21</v>
      </c>
      <c r="G1265" s="56">
        <v>847001</v>
      </c>
      <c r="H1265" s="56" t="s">
        <v>23</v>
      </c>
      <c r="I1265" s="56">
        <v>200179</v>
      </c>
      <c r="J1265" s="56" t="s">
        <v>4501</v>
      </c>
      <c r="K1265" s="56">
        <v>1</v>
      </c>
      <c r="L1265" s="56">
        <v>5292</v>
      </c>
      <c r="M1265" s="57">
        <v>5040</v>
      </c>
    </row>
    <row r="1266" spans="1:13" x14ac:dyDescent="0.35">
      <c r="A1266" s="56">
        <v>8471160</v>
      </c>
      <c r="B1266" s="56" t="s">
        <v>506</v>
      </c>
      <c r="C1266" s="56">
        <v>432209</v>
      </c>
      <c r="D1266" s="56" t="s">
        <v>138</v>
      </c>
      <c r="E1266" s="56" t="str">
        <f t="shared" si="19"/>
        <v>847.8471160.1.432209.000000.847001.200179</v>
      </c>
      <c r="F1266" s="66" t="s">
        <v>21</v>
      </c>
      <c r="G1266" s="56">
        <v>847001</v>
      </c>
      <c r="H1266" s="56" t="s">
        <v>23</v>
      </c>
      <c r="I1266" s="56">
        <v>200179</v>
      </c>
      <c r="J1266" s="56" t="s">
        <v>4502</v>
      </c>
      <c r="K1266" s="56">
        <v>1</v>
      </c>
      <c r="L1266" s="56">
        <v>2100</v>
      </c>
      <c r="M1266" s="57">
        <v>2000</v>
      </c>
    </row>
    <row r="1267" spans="1:13" x14ac:dyDescent="0.35">
      <c r="A1267" s="56">
        <v>8471160</v>
      </c>
      <c r="B1267" s="56" t="s">
        <v>506</v>
      </c>
      <c r="C1267" s="56">
        <v>432209</v>
      </c>
      <c r="D1267" s="56" t="s">
        <v>138</v>
      </c>
      <c r="E1267" s="56" t="str">
        <f t="shared" si="19"/>
        <v>847.8471160.1.432209.000000.847001.200179</v>
      </c>
      <c r="F1267" s="66" t="s">
        <v>21</v>
      </c>
      <c r="G1267" s="56">
        <v>847001</v>
      </c>
      <c r="H1267" s="56" t="s">
        <v>23</v>
      </c>
      <c r="I1267" s="56">
        <v>200179</v>
      </c>
      <c r="J1267" s="56" t="s">
        <v>4503</v>
      </c>
      <c r="K1267" s="56">
        <v>1</v>
      </c>
      <c r="L1267" s="56">
        <v>115500</v>
      </c>
      <c r="M1267" s="57">
        <v>110000</v>
      </c>
    </row>
    <row r="1268" spans="1:13" x14ac:dyDescent="0.35">
      <c r="A1268" s="56">
        <v>8471160</v>
      </c>
      <c r="B1268" s="56" t="s">
        <v>506</v>
      </c>
      <c r="C1268" s="56">
        <v>432209</v>
      </c>
      <c r="D1268" s="56" t="s">
        <v>138</v>
      </c>
      <c r="E1268" s="56" t="str">
        <f t="shared" si="19"/>
        <v>847.8471160.1.432209.000000.847001.200179</v>
      </c>
      <c r="F1268" s="66" t="s">
        <v>21</v>
      </c>
      <c r="G1268" s="56">
        <v>847001</v>
      </c>
      <c r="H1268" s="56" t="s">
        <v>23</v>
      </c>
      <c r="I1268" s="56">
        <v>200179</v>
      </c>
      <c r="J1268" s="56" t="s">
        <v>4504</v>
      </c>
      <c r="K1268" s="56">
        <v>1</v>
      </c>
      <c r="L1268" s="56">
        <v>576576</v>
      </c>
      <c r="M1268" s="57">
        <v>549120</v>
      </c>
    </row>
    <row r="1269" spans="1:13" x14ac:dyDescent="0.35">
      <c r="A1269" s="56">
        <v>8471160</v>
      </c>
      <c r="B1269" s="56" t="s">
        <v>506</v>
      </c>
      <c r="C1269" s="56">
        <v>432209</v>
      </c>
      <c r="D1269" s="56" t="s">
        <v>138</v>
      </c>
      <c r="E1269" s="56" t="str">
        <f t="shared" si="19"/>
        <v>847.8471160.1.432209.000000.847001.200179</v>
      </c>
      <c r="F1269" s="66" t="s">
        <v>21</v>
      </c>
      <c r="G1269" s="56">
        <v>847001</v>
      </c>
      <c r="H1269" s="56" t="s">
        <v>23</v>
      </c>
      <c r="I1269" s="56">
        <v>200179</v>
      </c>
      <c r="J1269" s="56" t="s">
        <v>4505</v>
      </c>
      <c r="K1269" s="56">
        <v>1</v>
      </c>
      <c r="L1269" s="56">
        <v>5250</v>
      </c>
      <c r="M1269" s="57">
        <v>5000</v>
      </c>
    </row>
    <row r="1270" spans="1:13" x14ac:dyDescent="0.35">
      <c r="A1270" s="56">
        <v>8471160</v>
      </c>
      <c r="B1270" s="56" t="s">
        <v>506</v>
      </c>
      <c r="C1270" s="56">
        <v>432209</v>
      </c>
      <c r="D1270" s="56" t="s">
        <v>138</v>
      </c>
      <c r="E1270" s="56" t="str">
        <f t="shared" si="19"/>
        <v>847.8471160.1.432209.000000.847001.200179</v>
      </c>
      <c r="F1270" s="66" t="s">
        <v>21</v>
      </c>
      <c r="G1270" s="56">
        <v>847001</v>
      </c>
      <c r="H1270" s="56" t="s">
        <v>23</v>
      </c>
      <c r="I1270" s="56">
        <v>200179</v>
      </c>
      <c r="J1270" s="56" t="s">
        <v>4506</v>
      </c>
      <c r="K1270" s="56">
        <v>1</v>
      </c>
      <c r="L1270" s="56">
        <v>9450</v>
      </c>
      <c r="M1270" s="57">
        <v>9000</v>
      </c>
    </row>
    <row r="1271" spans="1:13" x14ac:dyDescent="0.35">
      <c r="A1271" s="56">
        <v>8471160</v>
      </c>
      <c r="B1271" s="56" t="s">
        <v>506</v>
      </c>
      <c r="C1271" s="56">
        <v>432209</v>
      </c>
      <c r="D1271" s="56" t="s">
        <v>138</v>
      </c>
      <c r="E1271" s="56" t="str">
        <f t="shared" si="19"/>
        <v>847.8471160.1.432209.000000.847001.200179</v>
      </c>
      <c r="F1271" s="66" t="s">
        <v>21</v>
      </c>
      <c r="G1271" s="56">
        <v>847001</v>
      </c>
      <c r="H1271" s="56" t="s">
        <v>23</v>
      </c>
      <c r="I1271" s="56">
        <v>200179</v>
      </c>
      <c r="J1271" s="56" t="s">
        <v>4507</v>
      </c>
      <c r="K1271" s="56">
        <v>1</v>
      </c>
      <c r="L1271" s="56">
        <v>2535.75</v>
      </c>
      <c r="M1271" s="57">
        <v>2415</v>
      </c>
    </row>
    <row r="1272" spans="1:13" x14ac:dyDescent="0.35">
      <c r="A1272" s="56">
        <v>8471160</v>
      </c>
      <c r="B1272" s="56" t="s">
        <v>506</v>
      </c>
      <c r="C1272" s="56">
        <v>432209</v>
      </c>
      <c r="D1272" s="56" t="s">
        <v>138</v>
      </c>
      <c r="E1272" s="56" t="str">
        <f t="shared" si="19"/>
        <v>847.8471160.1.432209.000000.847001.200179</v>
      </c>
      <c r="F1272" s="66" t="s">
        <v>21</v>
      </c>
      <c r="G1272" s="56">
        <v>847001</v>
      </c>
      <c r="H1272" s="56" t="s">
        <v>23</v>
      </c>
      <c r="I1272" s="56">
        <v>200179</v>
      </c>
      <c r="J1272" s="56" t="s">
        <v>4508</v>
      </c>
      <c r="K1272" s="56">
        <v>1</v>
      </c>
      <c r="L1272" s="56">
        <v>17325</v>
      </c>
      <c r="M1272" s="57">
        <v>16500</v>
      </c>
    </row>
    <row r="1273" spans="1:13" x14ac:dyDescent="0.35">
      <c r="A1273" s="56">
        <v>8471160</v>
      </c>
      <c r="B1273" s="56" t="s">
        <v>506</v>
      </c>
      <c r="C1273" s="56">
        <v>432209</v>
      </c>
      <c r="D1273" s="56" t="s">
        <v>138</v>
      </c>
      <c r="E1273" s="56" t="str">
        <f t="shared" si="19"/>
        <v>847.8471160.1.432209.000000.847001.200179</v>
      </c>
      <c r="F1273" s="66" t="s">
        <v>21</v>
      </c>
      <c r="G1273" s="56">
        <v>847001</v>
      </c>
      <c r="H1273" s="56" t="s">
        <v>23</v>
      </c>
      <c r="I1273" s="56">
        <v>200179</v>
      </c>
      <c r="J1273" s="56" t="s">
        <v>4509</v>
      </c>
      <c r="K1273" s="56">
        <v>1</v>
      </c>
      <c r="L1273" s="56">
        <v>97998.6</v>
      </c>
      <c r="M1273" s="57">
        <v>93332</v>
      </c>
    </row>
    <row r="1274" spans="1:13" x14ac:dyDescent="0.35">
      <c r="A1274" s="56">
        <v>8471160</v>
      </c>
      <c r="B1274" s="56" t="s">
        <v>506</v>
      </c>
      <c r="C1274" s="56">
        <v>432209</v>
      </c>
      <c r="D1274" s="56" t="s">
        <v>138</v>
      </c>
      <c r="E1274" s="56" t="str">
        <f t="shared" si="19"/>
        <v>847.8471160.1.432209.000000.847001.200179</v>
      </c>
      <c r="F1274" s="66" t="s">
        <v>21</v>
      </c>
      <c r="G1274" s="56">
        <v>847001</v>
      </c>
      <c r="H1274" s="56" t="s">
        <v>23</v>
      </c>
      <c r="I1274" s="56">
        <v>200179</v>
      </c>
      <c r="J1274" s="56" t="s">
        <v>4510</v>
      </c>
      <c r="K1274" s="56">
        <v>1</v>
      </c>
      <c r="L1274" s="56">
        <v>31500</v>
      </c>
      <c r="M1274" s="57">
        <v>30000</v>
      </c>
    </row>
    <row r="1275" spans="1:13" x14ac:dyDescent="0.35">
      <c r="A1275" s="56">
        <v>8471160</v>
      </c>
      <c r="B1275" s="56" t="s">
        <v>506</v>
      </c>
      <c r="C1275" s="56">
        <v>432209</v>
      </c>
      <c r="D1275" s="56" t="s">
        <v>138</v>
      </c>
      <c r="E1275" s="56" t="str">
        <f t="shared" si="19"/>
        <v>847.8471160.1.432209.000000.847001.200179</v>
      </c>
      <c r="F1275" s="66" t="s">
        <v>21</v>
      </c>
      <c r="G1275" s="56">
        <v>847001</v>
      </c>
      <c r="H1275" s="56" t="s">
        <v>23</v>
      </c>
      <c r="I1275" s="56">
        <v>200179</v>
      </c>
      <c r="J1275" s="56" t="s">
        <v>4511</v>
      </c>
      <c r="K1275" s="56">
        <v>1</v>
      </c>
      <c r="L1275" s="56">
        <v>10500</v>
      </c>
      <c r="M1275" s="57">
        <v>10000</v>
      </c>
    </row>
    <row r="1276" spans="1:13" x14ac:dyDescent="0.35">
      <c r="A1276" s="56">
        <v>8471160</v>
      </c>
      <c r="B1276" s="56" t="s">
        <v>506</v>
      </c>
      <c r="C1276" s="56">
        <v>432209</v>
      </c>
      <c r="D1276" s="56" t="s">
        <v>138</v>
      </c>
      <c r="E1276" s="56" t="str">
        <f t="shared" si="19"/>
        <v>847.8471160.1.432209.000000.847001.200179</v>
      </c>
      <c r="F1276" s="66" t="s">
        <v>21</v>
      </c>
      <c r="G1276" s="56">
        <v>847001</v>
      </c>
      <c r="H1276" s="56" t="s">
        <v>23</v>
      </c>
      <c r="I1276" s="56">
        <v>200179</v>
      </c>
      <c r="J1276" s="56" t="s">
        <v>4512</v>
      </c>
      <c r="K1276" s="56">
        <v>1</v>
      </c>
      <c r="L1276" s="56">
        <v>0</v>
      </c>
      <c r="M1276" s="57">
        <v>0</v>
      </c>
    </row>
    <row r="1277" spans="1:13" x14ac:dyDescent="0.35">
      <c r="A1277" s="56">
        <v>8471160</v>
      </c>
      <c r="B1277" s="56" t="s">
        <v>506</v>
      </c>
      <c r="C1277" s="56">
        <v>432209</v>
      </c>
      <c r="D1277" s="56" t="s">
        <v>138</v>
      </c>
      <c r="E1277" s="56" t="str">
        <f t="shared" si="19"/>
        <v>847.8471160.1.432209.000000.847001.200179</v>
      </c>
      <c r="F1277" s="66" t="s">
        <v>21</v>
      </c>
      <c r="G1277" s="56">
        <v>847001</v>
      </c>
      <c r="H1277" s="56" t="s">
        <v>23</v>
      </c>
      <c r="I1277" s="56">
        <v>200179</v>
      </c>
      <c r="J1277" s="56" t="s">
        <v>4513</v>
      </c>
      <c r="K1277" s="56">
        <v>1</v>
      </c>
      <c r="L1277" s="56">
        <v>41837.25</v>
      </c>
      <c r="M1277" s="57">
        <v>39845</v>
      </c>
    </row>
    <row r="1278" spans="1:13" x14ac:dyDescent="0.35">
      <c r="A1278" s="56">
        <v>8471160</v>
      </c>
      <c r="B1278" s="56" t="s">
        <v>506</v>
      </c>
      <c r="C1278" s="56">
        <v>432209</v>
      </c>
      <c r="D1278" s="56" t="s">
        <v>138</v>
      </c>
      <c r="E1278" s="56" t="str">
        <f t="shared" si="19"/>
        <v>847.8471160.1.432209.000000.847001.200179</v>
      </c>
      <c r="F1278" s="66" t="s">
        <v>21</v>
      </c>
      <c r="G1278" s="56">
        <v>847001</v>
      </c>
      <c r="H1278" s="56" t="s">
        <v>23</v>
      </c>
      <c r="I1278" s="56">
        <v>200179</v>
      </c>
      <c r="J1278" s="56" t="s">
        <v>4514</v>
      </c>
      <c r="K1278" s="56">
        <v>1</v>
      </c>
      <c r="L1278" s="56">
        <v>557099.50800000003</v>
      </c>
      <c r="M1278" s="57">
        <v>530570.96</v>
      </c>
    </row>
    <row r="1279" spans="1:13" x14ac:dyDescent="0.35">
      <c r="A1279" s="56">
        <v>8471160</v>
      </c>
      <c r="B1279" s="56" t="s">
        <v>506</v>
      </c>
      <c r="C1279" s="56">
        <v>432209</v>
      </c>
      <c r="D1279" s="56" t="s">
        <v>138</v>
      </c>
      <c r="E1279" s="56" t="str">
        <f t="shared" si="19"/>
        <v>847.8471160.1.432209.000000.847001.200179</v>
      </c>
      <c r="F1279" s="66" t="s">
        <v>21</v>
      </c>
      <c r="G1279" s="56">
        <v>847001</v>
      </c>
      <c r="H1279" s="56" t="s">
        <v>23</v>
      </c>
      <c r="I1279" s="56">
        <v>200179</v>
      </c>
      <c r="J1279" s="56" t="s">
        <v>4515</v>
      </c>
      <c r="K1279" s="56">
        <v>1</v>
      </c>
      <c r="L1279" s="56">
        <v>606.375</v>
      </c>
      <c r="M1279" s="57">
        <v>577.5</v>
      </c>
    </row>
    <row r="1280" spans="1:13" x14ac:dyDescent="0.35">
      <c r="A1280" s="56">
        <v>8471160</v>
      </c>
      <c r="B1280" s="56" t="s">
        <v>506</v>
      </c>
      <c r="C1280" s="56">
        <v>432209</v>
      </c>
      <c r="D1280" s="56" t="s">
        <v>138</v>
      </c>
      <c r="E1280" s="56" t="str">
        <f t="shared" si="19"/>
        <v>847.8471160.1.432209.000000.847001.200179</v>
      </c>
      <c r="F1280" s="66" t="s">
        <v>21</v>
      </c>
      <c r="G1280" s="56">
        <v>847001</v>
      </c>
      <c r="H1280" s="56" t="s">
        <v>23</v>
      </c>
      <c r="I1280" s="56">
        <v>200179</v>
      </c>
      <c r="J1280" s="56" t="s">
        <v>4516</v>
      </c>
      <c r="K1280" s="56">
        <v>1</v>
      </c>
      <c r="L1280" s="56">
        <v>434208.60000000003</v>
      </c>
      <c r="M1280" s="57">
        <v>413532</v>
      </c>
    </row>
    <row r="1281" spans="1:13" x14ac:dyDescent="0.35">
      <c r="A1281" s="56">
        <v>8471160</v>
      </c>
      <c r="B1281" s="56" t="s">
        <v>506</v>
      </c>
      <c r="C1281" s="56">
        <v>432209</v>
      </c>
      <c r="D1281" s="56" t="s">
        <v>138</v>
      </c>
      <c r="E1281" s="56" t="str">
        <f t="shared" si="19"/>
        <v>847.8471160.1.432209.000000.847001.200179</v>
      </c>
      <c r="F1281" s="66" t="s">
        <v>21</v>
      </c>
      <c r="G1281" s="56">
        <v>847001</v>
      </c>
      <c r="H1281" s="56" t="s">
        <v>23</v>
      </c>
      <c r="I1281" s="56">
        <v>200179</v>
      </c>
      <c r="J1281" s="56" t="s">
        <v>4517</v>
      </c>
      <c r="K1281" s="56">
        <v>1</v>
      </c>
      <c r="L1281" s="56">
        <v>77167.755000000005</v>
      </c>
      <c r="M1281" s="57">
        <v>73493.100000000006</v>
      </c>
    </row>
    <row r="1282" spans="1:13" x14ac:dyDescent="0.35">
      <c r="A1282" s="56">
        <v>8471160</v>
      </c>
      <c r="B1282" s="56" t="s">
        <v>506</v>
      </c>
      <c r="C1282" s="56">
        <v>432209</v>
      </c>
      <c r="D1282" s="56" t="s">
        <v>138</v>
      </c>
      <c r="E1282" s="56" t="str">
        <f t="shared" ref="E1282:E1345" si="20">CONCATENATE(847,".",A1282,".",1,".",C1282,".","000000",".",G1282,".",I1282)</f>
        <v>847.8471160.1.432209.000000.847001.200179</v>
      </c>
      <c r="F1282" s="66" t="s">
        <v>21</v>
      </c>
      <c r="G1282" s="56">
        <v>847001</v>
      </c>
      <c r="H1282" s="56" t="s">
        <v>23</v>
      </c>
      <c r="I1282" s="56">
        <v>200179</v>
      </c>
      <c r="J1282" s="56" t="s">
        <v>4518</v>
      </c>
      <c r="K1282" s="56">
        <v>1</v>
      </c>
      <c r="L1282" s="56">
        <v>7215.8625000000002</v>
      </c>
      <c r="M1282" s="57">
        <v>6872.25</v>
      </c>
    </row>
    <row r="1283" spans="1:13" x14ac:dyDescent="0.35">
      <c r="A1283" s="56">
        <v>8471160</v>
      </c>
      <c r="B1283" s="56" t="s">
        <v>506</v>
      </c>
      <c r="C1283" s="56">
        <v>432209</v>
      </c>
      <c r="D1283" s="56" t="s">
        <v>138</v>
      </c>
      <c r="E1283" s="56" t="str">
        <f t="shared" si="20"/>
        <v>847.8471160.1.432209.000000.847001.200179</v>
      </c>
      <c r="F1283" s="66" t="s">
        <v>21</v>
      </c>
      <c r="G1283" s="56">
        <v>847001</v>
      </c>
      <c r="H1283" s="56" t="s">
        <v>23</v>
      </c>
      <c r="I1283" s="56">
        <v>200179</v>
      </c>
      <c r="J1283" s="56" t="s">
        <v>4519</v>
      </c>
      <c r="K1283" s="56">
        <v>1</v>
      </c>
      <c r="L1283" s="56">
        <v>5721.9750000000004</v>
      </c>
      <c r="M1283" s="57">
        <v>5449.5</v>
      </c>
    </row>
    <row r="1284" spans="1:13" x14ac:dyDescent="0.35">
      <c r="A1284" s="56">
        <v>8471160</v>
      </c>
      <c r="B1284" s="56" t="s">
        <v>506</v>
      </c>
      <c r="C1284" s="56">
        <v>432209</v>
      </c>
      <c r="D1284" s="56" t="s">
        <v>138</v>
      </c>
      <c r="E1284" s="56" t="str">
        <f t="shared" si="20"/>
        <v>847.8471160.1.432209.000000.847001.200179</v>
      </c>
      <c r="F1284" s="66" t="s">
        <v>21</v>
      </c>
      <c r="G1284" s="56">
        <v>847001</v>
      </c>
      <c r="H1284" s="56" t="s">
        <v>23</v>
      </c>
      <c r="I1284" s="56">
        <v>200179</v>
      </c>
      <c r="J1284" s="56" t="s">
        <v>4520</v>
      </c>
      <c r="K1284" s="56">
        <v>1</v>
      </c>
      <c r="L1284" s="56">
        <v>50955.681000000004</v>
      </c>
      <c r="M1284" s="57">
        <v>48529.22</v>
      </c>
    </row>
    <row r="1285" spans="1:13" x14ac:dyDescent="0.35">
      <c r="A1285" s="56">
        <v>8471160</v>
      </c>
      <c r="B1285" s="56" t="s">
        <v>506</v>
      </c>
      <c r="C1285" s="56">
        <v>432209</v>
      </c>
      <c r="D1285" s="56" t="s">
        <v>138</v>
      </c>
      <c r="E1285" s="56" t="str">
        <f t="shared" si="20"/>
        <v>847.8471160.1.432209.000000.847001.200179</v>
      </c>
      <c r="F1285" s="66" t="s">
        <v>21</v>
      </c>
      <c r="G1285" s="56">
        <v>847001</v>
      </c>
      <c r="H1285" s="56" t="s">
        <v>23</v>
      </c>
      <c r="I1285" s="56">
        <v>200179</v>
      </c>
      <c r="J1285" s="56" t="s">
        <v>4521</v>
      </c>
      <c r="K1285" s="56">
        <v>1</v>
      </c>
      <c r="L1285" s="56">
        <v>58977.460500000001</v>
      </c>
      <c r="M1285" s="57">
        <v>56169.01</v>
      </c>
    </row>
    <row r="1286" spans="1:13" x14ac:dyDescent="0.35">
      <c r="A1286" s="56">
        <v>8471160</v>
      </c>
      <c r="B1286" s="56" t="s">
        <v>506</v>
      </c>
      <c r="C1286" s="56">
        <v>432209</v>
      </c>
      <c r="D1286" s="56" t="s">
        <v>138</v>
      </c>
      <c r="E1286" s="56" t="str">
        <f t="shared" si="20"/>
        <v>847.8471160.1.432209.000000.847001.200179</v>
      </c>
      <c r="F1286" s="66" t="s">
        <v>21</v>
      </c>
      <c r="G1286" s="56">
        <v>847001</v>
      </c>
      <c r="H1286" s="56" t="s">
        <v>23</v>
      </c>
      <c r="I1286" s="56">
        <v>200179</v>
      </c>
      <c r="J1286" s="56" t="s">
        <v>4522</v>
      </c>
      <c r="K1286" s="56">
        <v>1</v>
      </c>
      <c r="L1286" s="56">
        <v>9371.9954999999991</v>
      </c>
      <c r="M1286" s="57">
        <v>8925.7099999999991</v>
      </c>
    </row>
    <row r="1287" spans="1:13" x14ac:dyDescent="0.35">
      <c r="A1287" s="56">
        <v>8471160</v>
      </c>
      <c r="B1287" s="56" t="s">
        <v>506</v>
      </c>
      <c r="C1287" s="56">
        <v>432209</v>
      </c>
      <c r="D1287" s="56" t="s">
        <v>138</v>
      </c>
      <c r="E1287" s="56" t="str">
        <f t="shared" si="20"/>
        <v>847.8471160.1.432209.000000.847001.200179</v>
      </c>
      <c r="F1287" s="66" t="s">
        <v>21</v>
      </c>
      <c r="G1287" s="56">
        <v>847001</v>
      </c>
      <c r="H1287" s="56" t="s">
        <v>23</v>
      </c>
      <c r="I1287" s="56">
        <v>200179</v>
      </c>
      <c r="J1287" s="56" t="s">
        <v>4523</v>
      </c>
      <c r="K1287" s="56">
        <v>1</v>
      </c>
      <c r="L1287" s="56">
        <v>172786.95</v>
      </c>
      <c r="M1287" s="57">
        <v>164559</v>
      </c>
    </row>
    <row r="1288" spans="1:13" x14ac:dyDescent="0.35">
      <c r="A1288" s="56">
        <v>8471160</v>
      </c>
      <c r="B1288" s="56" t="s">
        <v>506</v>
      </c>
      <c r="C1288" s="56">
        <v>432209</v>
      </c>
      <c r="D1288" s="56" t="s">
        <v>138</v>
      </c>
      <c r="E1288" s="56" t="str">
        <f t="shared" si="20"/>
        <v>847.8471160.1.432209.000000.847001.200179</v>
      </c>
      <c r="F1288" s="66" t="s">
        <v>21</v>
      </c>
      <c r="G1288" s="56">
        <v>847001</v>
      </c>
      <c r="H1288" s="56" t="s">
        <v>23</v>
      </c>
      <c r="I1288" s="56">
        <v>200179</v>
      </c>
      <c r="J1288" s="56" t="s">
        <v>4524</v>
      </c>
      <c r="K1288" s="56">
        <v>1</v>
      </c>
      <c r="L1288" s="56">
        <v>1124550</v>
      </c>
      <c r="M1288" s="57">
        <v>1071000</v>
      </c>
    </row>
    <row r="1289" spans="1:13" x14ac:dyDescent="0.35">
      <c r="A1289" s="56">
        <v>8471160</v>
      </c>
      <c r="B1289" s="56" t="s">
        <v>506</v>
      </c>
      <c r="C1289" s="56">
        <v>432209</v>
      </c>
      <c r="D1289" s="56" t="s">
        <v>138</v>
      </c>
      <c r="E1289" s="56" t="str">
        <f t="shared" si="20"/>
        <v>847.8471160.1.432209.000000.847001.200179</v>
      </c>
      <c r="F1289" s="66" t="s">
        <v>21</v>
      </c>
      <c r="G1289" s="56">
        <v>847001</v>
      </c>
      <c r="H1289" s="56" t="s">
        <v>23</v>
      </c>
      <c r="I1289" s="56">
        <v>200179</v>
      </c>
      <c r="J1289" s="56" t="s">
        <v>4525</v>
      </c>
      <c r="K1289" s="56">
        <v>1</v>
      </c>
      <c r="L1289" s="56">
        <v>12915</v>
      </c>
      <c r="M1289" s="57">
        <v>12300</v>
      </c>
    </row>
    <row r="1290" spans="1:13" x14ac:dyDescent="0.35">
      <c r="A1290" s="56">
        <v>8471160</v>
      </c>
      <c r="B1290" s="56" t="s">
        <v>506</v>
      </c>
      <c r="C1290" s="56">
        <v>432209</v>
      </c>
      <c r="D1290" s="56" t="s">
        <v>138</v>
      </c>
      <c r="E1290" s="56" t="str">
        <f t="shared" si="20"/>
        <v>847.8471160.1.432209.000000.847001.200179</v>
      </c>
      <c r="F1290" s="66" t="s">
        <v>21</v>
      </c>
      <c r="G1290" s="56">
        <v>847001</v>
      </c>
      <c r="H1290" s="56" t="s">
        <v>23</v>
      </c>
      <c r="I1290" s="56">
        <v>200179</v>
      </c>
      <c r="J1290" s="56" t="s">
        <v>4526</v>
      </c>
      <c r="K1290" s="56">
        <v>1</v>
      </c>
      <c r="L1290" s="56">
        <v>924</v>
      </c>
      <c r="M1290" s="57">
        <v>880</v>
      </c>
    </row>
    <row r="1291" spans="1:13" x14ac:dyDescent="0.35">
      <c r="A1291" s="56">
        <v>8471160</v>
      </c>
      <c r="B1291" s="56" t="s">
        <v>506</v>
      </c>
      <c r="C1291" s="56">
        <v>432209</v>
      </c>
      <c r="D1291" s="56" t="s">
        <v>138</v>
      </c>
      <c r="E1291" s="56" t="str">
        <f t="shared" si="20"/>
        <v>847.8471160.1.432209.000000.847001.200179</v>
      </c>
      <c r="F1291" s="66" t="s">
        <v>21</v>
      </c>
      <c r="G1291" s="56">
        <v>847001</v>
      </c>
      <c r="H1291" s="56" t="s">
        <v>23</v>
      </c>
      <c r="I1291" s="56">
        <v>200179</v>
      </c>
      <c r="J1291" s="56" t="s">
        <v>4527</v>
      </c>
      <c r="K1291" s="56">
        <v>1</v>
      </c>
      <c r="L1291" s="56">
        <v>535.5</v>
      </c>
      <c r="M1291" s="57">
        <v>510</v>
      </c>
    </row>
    <row r="1292" spans="1:13" x14ac:dyDescent="0.35">
      <c r="A1292" s="56">
        <v>8471160</v>
      </c>
      <c r="B1292" s="56" t="s">
        <v>506</v>
      </c>
      <c r="C1292" s="56">
        <v>432209</v>
      </c>
      <c r="D1292" s="56" t="s">
        <v>138</v>
      </c>
      <c r="E1292" s="56" t="str">
        <f t="shared" si="20"/>
        <v>847.8471160.1.432209.000000.847001.200179</v>
      </c>
      <c r="F1292" s="66" t="s">
        <v>21</v>
      </c>
      <c r="G1292" s="56">
        <v>847001</v>
      </c>
      <c r="H1292" s="56" t="s">
        <v>23</v>
      </c>
      <c r="I1292" s="56">
        <v>200179</v>
      </c>
      <c r="J1292" s="56" t="s">
        <v>4528</v>
      </c>
      <c r="K1292" s="56">
        <v>1</v>
      </c>
      <c r="L1292" s="56">
        <v>7717.5</v>
      </c>
      <c r="M1292" s="57">
        <v>7350</v>
      </c>
    </row>
    <row r="1293" spans="1:13" x14ac:dyDescent="0.35">
      <c r="A1293" s="56">
        <v>8471160</v>
      </c>
      <c r="B1293" s="56" t="s">
        <v>506</v>
      </c>
      <c r="C1293" s="56">
        <v>432209</v>
      </c>
      <c r="D1293" s="56" t="s">
        <v>138</v>
      </c>
      <c r="E1293" s="56" t="str">
        <f t="shared" si="20"/>
        <v>847.8471160.1.432209.000000.847001.200179</v>
      </c>
      <c r="F1293" s="66" t="s">
        <v>21</v>
      </c>
      <c r="G1293" s="56">
        <v>847001</v>
      </c>
      <c r="H1293" s="56" t="s">
        <v>23</v>
      </c>
      <c r="I1293" s="56">
        <v>200179</v>
      </c>
      <c r="J1293" s="56" t="s">
        <v>4529</v>
      </c>
      <c r="K1293" s="56">
        <v>1</v>
      </c>
      <c r="L1293" s="56">
        <v>134990.1</v>
      </c>
      <c r="M1293" s="57">
        <v>128562</v>
      </c>
    </row>
    <row r="1294" spans="1:13" x14ac:dyDescent="0.35">
      <c r="A1294" s="56">
        <v>8471160</v>
      </c>
      <c r="B1294" s="56" t="s">
        <v>506</v>
      </c>
      <c r="C1294" s="56">
        <v>432209</v>
      </c>
      <c r="D1294" s="56" t="s">
        <v>138</v>
      </c>
      <c r="E1294" s="56" t="str">
        <f t="shared" si="20"/>
        <v>847.8471160.1.432209.000000.847001.200179</v>
      </c>
      <c r="F1294" s="66" t="s">
        <v>21</v>
      </c>
      <c r="G1294" s="56">
        <v>847001</v>
      </c>
      <c r="H1294" s="56" t="s">
        <v>23</v>
      </c>
      <c r="I1294" s="56">
        <v>200179</v>
      </c>
      <c r="J1294" s="56" t="s">
        <v>4530</v>
      </c>
      <c r="K1294" s="56">
        <v>1</v>
      </c>
      <c r="L1294" s="56">
        <v>37411.542000000001</v>
      </c>
      <c r="M1294" s="57">
        <v>35630.04</v>
      </c>
    </row>
    <row r="1295" spans="1:13" x14ac:dyDescent="0.35">
      <c r="A1295" s="56">
        <v>8471160</v>
      </c>
      <c r="B1295" s="56" t="s">
        <v>506</v>
      </c>
      <c r="C1295" s="56">
        <v>432209</v>
      </c>
      <c r="D1295" s="56" t="s">
        <v>138</v>
      </c>
      <c r="E1295" s="56" t="str">
        <f t="shared" si="20"/>
        <v>847.8471160.1.432209.000000.847001.200179</v>
      </c>
      <c r="F1295" s="66" t="s">
        <v>21</v>
      </c>
      <c r="G1295" s="56">
        <v>847001</v>
      </c>
      <c r="H1295" s="56" t="s">
        <v>23</v>
      </c>
      <c r="I1295" s="56">
        <v>200179</v>
      </c>
      <c r="J1295" s="56" t="s">
        <v>4531</v>
      </c>
      <c r="K1295" s="56">
        <v>1</v>
      </c>
      <c r="L1295" s="56">
        <v>66727.5</v>
      </c>
      <c r="M1295" s="57">
        <v>63550</v>
      </c>
    </row>
    <row r="1296" spans="1:13" x14ac:dyDescent="0.35">
      <c r="A1296" s="56">
        <v>8471160</v>
      </c>
      <c r="B1296" s="56" t="s">
        <v>506</v>
      </c>
      <c r="C1296" s="56">
        <v>432209</v>
      </c>
      <c r="D1296" s="56" t="s">
        <v>138</v>
      </c>
      <c r="E1296" s="56" t="str">
        <f t="shared" si="20"/>
        <v>847.8471160.1.432209.000000.847001.200179</v>
      </c>
      <c r="F1296" s="66" t="s">
        <v>21</v>
      </c>
      <c r="G1296" s="56">
        <v>847001</v>
      </c>
      <c r="H1296" s="56" t="s">
        <v>23</v>
      </c>
      <c r="I1296" s="56">
        <v>200179</v>
      </c>
      <c r="J1296" s="56" t="s">
        <v>4532</v>
      </c>
      <c r="K1296" s="56">
        <v>1</v>
      </c>
      <c r="L1296" s="56">
        <v>5292</v>
      </c>
      <c r="M1296" s="57">
        <v>5040</v>
      </c>
    </row>
    <row r="1297" spans="1:13" x14ac:dyDescent="0.35">
      <c r="A1297" s="56">
        <v>8471160</v>
      </c>
      <c r="B1297" s="56" t="s">
        <v>506</v>
      </c>
      <c r="C1297" s="56">
        <v>432209</v>
      </c>
      <c r="D1297" s="56" t="s">
        <v>138</v>
      </c>
      <c r="E1297" s="56" t="str">
        <f t="shared" si="20"/>
        <v>847.8471160.1.432209.000000.847001.200179</v>
      </c>
      <c r="F1297" s="66" t="s">
        <v>21</v>
      </c>
      <c r="G1297" s="56">
        <v>847001</v>
      </c>
      <c r="H1297" s="56" t="s">
        <v>23</v>
      </c>
      <c r="I1297" s="56">
        <v>200179</v>
      </c>
      <c r="J1297" s="56" t="s">
        <v>4533</v>
      </c>
      <c r="K1297" s="56">
        <v>1</v>
      </c>
      <c r="L1297" s="56">
        <v>542.18849999999998</v>
      </c>
      <c r="M1297" s="57">
        <v>516.37</v>
      </c>
    </row>
    <row r="1298" spans="1:13" x14ac:dyDescent="0.35">
      <c r="A1298" s="56">
        <v>8471160</v>
      </c>
      <c r="B1298" s="56" t="s">
        <v>506</v>
      </c>
      <c r="C1298" s="56">
        <v>432209</v>
      </c>
      <c r="D1298" s="56" t="s">
        <v>138</v>
      </c>
      <c r="E1298" s="56" t="str">
        <f t="shared" si="20"/>
        <v>847.8471160.1.432209.000000.847001.200179</v>
      </c>
      <c r="F1298" s="66" t="s">
        <v>21</v>
      </c>
      <c r="G1298" s="56">
        <v>847001</v>
      </c>
      <c r="H1298" s="56" t="s">
        <v>23</v>
      </c>
      <c r="I1298" s="56">
        <v>200179</v>
      </c>
      <c r="J1298" s="56" t="s">
        <v>4534</v>
      </c>
      <c r="K1298" s="56">
        <v>1</v>
      </c>
      <c r="L1298" s="56">
        <v>18459.829500000003</v>
      </c>
      <c r="M1298" s="57">
        <v>17580.79</v>
      </c>
    </row>
    <row r="1299" spans="1:13" x14ac:dyDescent="0.35">
      <c r="A1299" s="56">
        <v>8471160</v>
      </c>
      <c r="B1299" s="56" t="s">
        <v>506</v>
      </c>
      <c r="C1299" s="56">
        <v>432209</v>
      </c>
      <c r="D1299" s="56" t="s">
        <v>138</v>
      </c>
      <c r="E1299" s="56" t="str">
        <f t="shared" si="20"/>
        <v>847.8471160.1.432209.000000.847001.200179</v>
      </c>
      <c r="F1299" s="66" t="s">
        <v>21</v>
      </c>
      <c r="G1299" s="56">
        <v>847001</v>
      </c>
      <c r="H1299" s="56" t="s">
        <v>23</v>
      </c>
      <c r="I1299" s="56">
        <v>200179</v>
      </c>
      <c r="J1299" s="56" t="s">
        <v>4535</v>
      </c>
      <c r="K1299" s="56">
        <v>1</v>
      </c>
      <c r="L1299" s="56">
        <v>6093.5385000000006</v>
      </c>
      <c r="M1299" s="57">
        <v>5803.37</v>
      </c>
    </row>
    <row r="1300" spans="1:13" x14ac:dyDescent="0.35">
      <c r="A1300" s="56">
        <v>8471160</v>
      </c>
      <c r="B1300" s="56" t="s">
        <v>506</v>
      </c>
      <c r="C1300" s="56">
        <v>432209</v>
      </c>
      <c r="D1300" s="56" t="s">
        <v>138</v>
      </c>
      <c r="E1300" s="56" t="str">
        <f t="shared" si="20"/>
        <v>847.8471160.1.432209.000000.847001.200179</v>
      </c>
      <c r="F1300" s="66" t="s">
        <v>21</v>
      </c>
      <c r="G1300" s="56">
        <v>847001</v>
      </c>
      <c r="H1300" s="56" t="s">
        <v>23</v>
      </c>
      <c r="I1300" s="56">
        <v>200179</v>
      </c>
      <c r="J1300" s="56" t="s">
        <v>4536</v>
      </c>
      <c r="K1300" s="56">
        <v>1</v>
      </c>
      <c r="L1300" s="56">
        <v>38181.045000000006</v>
      </c>
      <c r="M1300" s="57">
        <v>36362.9</v>
      </c>
    </row>
    <row r="1301" spans="1:13" x14ac:dyDescent="0.35">
      <c r="A1301" s="56">
        <v>8471160</v>
      </c>
      <c r="B1301" s="56" t="s">
        <v>506</v>
      </c>
      <c r="C1301" s="56">
        <v>432209</v>
      </c>
      <c r="D1301" s="56" t="s">
        <v>138</v>
      </c>
      <c r="E1301" s="56" t="str">
        <f t="shared" si="20"/>
        <v>847.8471160.1.432209.000000.847001.200179</v>
      </c>
      <c r="F1301" s="66" t="s">
        <v>21</v>
      </c>
      <c r="G1301" s="56">
        <v>847001</v>
      </c>
      <c r="H1301" s="56" t="s">
        <v>23</v>
      </c>
      <c r="I1301" s="56">
        <v>200179</v>
      </c>
      <c r="J1301" s="56" t="s">
        <v>4537</v>
      </c>
      <c r="K1301" s="56">
        <v>1</v>
      </c>
      <c r="L1301" s="56">
        <v>525000</v>
      </c>
      <c r="M1301" s="57">
        <v>500000</v>
      </c>
    </row>
    <row r="1302" spans="1:13" x14ac:dyDescent="0.35">
      <c r="A1302" s="56">
        <v>8471160</v>
      </c>
      <c r="B1302" s="56" t="s">
        <v>506</v>
      </c>
      <c r="C1302" s="56">
        <v>432209</v>
      </c>
      <c r="D1302" s="56" t="s">
        <v>138</v>
      </c>
      <c r="E1302" s="56" t="str">
        <f t="shared" si="20"/>
        <v>847.8471160.1.432209.000000.847001.200179</v>
      </c>
      <c r="F1302" s="66" t="s">
        <v>21</v>
      </c>
      <c r="G1302" s="56">
        <v>847001</v>
      </c>
      <c r="H1302" s="56" t="s">
        <v>23</v>
      </c>
      <c r="I1302" s="56">
        <v>200179</v>
      </c>
      <c r="J1302" s="56" t="s">
        <v>4538</v>
      </c>
      <c r="K1302" s="56">
        <v>1</v>
      </c>
      <c r="L1302" s="56">
        <v>38568.6</v>
      </c>
      <c r="M1302" s="57">
        <v>36732</v>
      </c>
    </row>
    <row r="1303" spans="1:13" x14ac:dyDescent="0.35">
      <c r="A1303" s="56">
        <v>8471160</v>
      </c>
      <c r="B1303" s="56" t="s">
        <v>506</v>
      </c>
      <c r="C1303" s="56">
        <v>432209</v>
      </c>
      <c r="D1303" s="56" t="s">
        <v>138</v>
      </c>
      <c r="E1303" s="56" t="str">
        <f t="shared" si="20"/>
        <v>847.8471160.1.432209.000000.847001.200179</v>
      </c>
      <c r="F1303" s="66" t="s">
        <v>21</v>
      </c>
      <c r="G1303" s="56">
        <v>847001</v>
      </c>
      <c r="H1303" s="56" t="s">
        <v>23</v>
      </c>
      <c r="I1303" s="56">
        <v>200179</v>
      </c>
      <c r="J1303" s="56" t="s">
        <v>4539</v>
      </c>
      <c r="K1303" s="56">
        <v>1</v>
      </c>
      <c r="L1303" s="56">
        <v>53224.668000000005</v>
      </c>
      <c r="M1303" s="57">
        <v>50690.16</v>
      </c>
    </row>
    <row r="1304" spans="1:13" x14ac:dyDescent="0.35">
      <c r="A1304" s="56">
        <v>8471160</v>
      </c>
      <c r="B1304" s="56" t="s">
        <v>506</v>
      </c>
      <c r="C1304" s="56">
        <v>432209</v>
      </c>
      <c r="D1304" s="56" t="s">
        <v>138</v>
      </c>
      <c r="E1304" s="56" t="str">
        <f t="shared" si="20"/>
        <v>847.8471160.1.432209.000000.847001.200179</v>
      </c>
      <c r="F1304" s="66" t="s">
        <v>21</v>
      </c>
      <c r="G1304" s="56">
        <v>847001</v>
      </c>
      <c r="H1304" s="56" t="s">
        <v>23</v>
      </c>
      <c r="I1304" s="56">
        <v>200179</v>
      </c>
      <c r="J1304" s="56" t="s">
        <v>4540</v>
      </c>
      <c r="K1304" s="56">
        <v>1</v>
      </c>
      <c r="L1304" s="56">
        <v>70938.1155</v>
      </c>
      <c r="M1304" s="57">
        <v>67560.11</v>
      </c>
    </row>
    <row r="1305" spans="1:13" x14ac:dyDescent="0.35">
      <c r="A1305" s="56">
        <v>8471160</v>
      </c>
      <c r="B1305" s="56" t="s">
        <v>506</v>
      </c>
      <c r="C1305" s="56">
        <v>432209</v>
      </c>
      <c r="D1305" s="56" t="s">
        <v>138</v>
      </c>
      <c r="E1305" s="56" t="str">
        <f t="shared" si="20"/>
        <v>847.8471160.1.432209.000000.847001.200179</v>
      </c>
      <c r="F1305" s="66" t="s">
        <v>21</v>
      </c>
      <c r="G1305" s="56">
        <v>847001</v>
      </c>
      <c r="H1305" s="56" t="s">
        <v>23</v>
      </c>
      <c r="I1305" s="56">
        <v>200179</v>
      </c>
      <c r="J1305" s="56" t="s">
        <v>4541</v>
      </c>
      <c r="K1305" s="56">
        <v>1</v>
      </c>
      <c r="L1305" s="56">
        <v>38182.914000000004</v>
      </c>
      <c r="M1305" s="57">
        <v>36364.68</v>
      </c>
    </row>
    <row r="1306" spans="1:13" x14ac:dyDescent="0.35">
      <c r="A1306" s="56">
        <v>8471160</v>
      </c>
      <c r="B1306" s="56" t="s">
        <v>506</v>
      </c>
      <c r="C1306" s="56">
        <v>432209</v>
      </c>
      <c r="D1306" s="56" t="s">
        <v>138</v>
      </c>
      <c r="E1306" s="56" t="str">
        <f t="shared" si="20"/>
        <v>847.8471160.1.432209.000000.847001.200179</v>
      </c>
      <c r="F1306" s="66" t="s">
        <v>21</v>
      </c>
      <c r="G1306" s="56">
        <v>847001</v>
      </c>
      <c r="H1306" s="56" t="s">
        <v>23</v>
      </c>
      <c r="I1306" s="56">
        <v>200179</v>
      </c>
      <c r="J1306" s="56" t="s">
        <v>4542</v>
      </c>
      <c r="K1306" s="56">
        <v>1</v>
      </c>
      <c r="L1306" s="56">
        <v>57591.512999999999</v>
      </c>
      <c r="M1306" s="57">
        <v>54849.06</v>
      </c>
    </row>
    <row r="1307" spans="1:13" x14ac:dyDescent="0.35">
      <c r="A1307" s="56">
        <v>8471160</v>
      </c>
      <c r="B1307" s="56" t="s">
        <v>506</v>
      </c>
      <c r="C1307" s="56">
        <v>432209</v>
      </c>
      <c r="D1307" s="56" t="s">
        <v>138</v>
      </c>
      <c r="E1307" s="56" t="str">
        <f t="shared" si="20"/>
        <v>847.8471160.1.432209.000000.847001.200179</v>
      </c>
      <c r="F1307" s="66" t="s">
        <v>21</v>
      </c>
      <c r="G1307" s="56">
        <v>847001</v>
      </c>
      <c r="H1307" s="56" t="s">
        <v>23</v>
      </c>
      <c r="I1307" s="56">
        <v>200179</v>
      </c>
      <c r="J1307" s="56" t="s">
        <v>4543</v>
      </c>
      <c r="K1307" s="56">
        <v>1</v>
      </c>
      <c r="L1307" s="56">
        <v>294901.95</v>
      </c>
      <c r="M1307" s="57">
        <v>280859</v>
      </c>
    </row>
    <row r="1308" spans="1:13" x14ac:dyDescent="0.35">
      <c r="A1308" s="56">
        <v>8471160</v>
      </c>
      <c r="B1308" s="56" t="s">
        <v>506</v>
      </c>
      <c r="C1308" s="56">
        <v>432209</v>
      </c>
      <c r="D1308" s="56" t="s">
        <v>138</v>
      </c>
      <c r="E1308" s="56" t="str">
        <f t="shared" si="20"/>
        <v>847.8471160.1.432209.000000.847001.200179</v>
      </c>
      <c r="F1308" s="66" t="s">
        <v>21</v>
      </c>
      <c r="G1308" s="56">
        <v>847001</v>
      </c>
      <c r="H1308" s="56" t="s">
        <v>23</v>
      </c>
      <c r="I1308" s="56">
        <v>200179</v>
      </c>
      <c r="J1308" s="56" t="s">
        <v>4544</v>
      </c>
      <c r="K1308" s="56">
        <v>1</v>
      </c>
      <c r="L1308" s="56">
        <v>16027.042500000001</v>
      </c>
      <c r="M1308" s="57">
        <v>15263.85</v>
      </c>
    </row>
    <row r="1309" spans="1:13" x14ac:dyDescent="0.35">
      <c r="A1309" s="56">
        <v>8471160</v>
      </c>
      <c r="B1309" s="56" t="s">
        <v>506</v>
      </c>
      <c r="C1309" s="56">
        <v>432209</v>
      </c>
      <c r="D1309" s="56" t="s">
        <v>138</v>
      </c>
      <c r="E1309" s="56" t="str">
        <f t="shared" si="20"/>
        <v>847.8471160.1.432209.000000.847001.200179</v>
      </c>
      <c r="F1309" s="66" t="s">
        <v>21</v>
      </c>
      <c r="G1309" s="56">
        <v>847001</v>
      </c>
      <c r="H1309" s="56" t="s">
        <v>23</v>
      </c>
      <c r="I1309" s="56">
        <v>200179</v>
      </c>
      <c r="J1309" s="56" t="s">
        <v>4545</v>
      </c>
      <c r="K1309" s="56">
        <v>1</v>
      </c>
      <c r="L1309" s="56">
        <v>28277.235000000001</v>
      </c>
      <c r="M1309" s="57">
        <v>26930.7</v>
      </c>
    </row>
    <row r="1310" spans="1:13" x14ac:dyDescent="0.35">
      <c r="A1310" s="56">
        <v>8471160</v>
      </c>
      <c r="B1310" s="56" t="s">
        <v>506</v>
      </c>
      <c r="C1310" s="56">
        <v>432209</v>
      </c>
      <c r="D1310" s="56" t="s">
        <v>138</v>
      </c>
      <c r="E1310" s="56" t="str">
        <f t="shared" si="20"/>
        <v>847.8471160.1.432209.000000.847001.200179</v>
      </c>
      <c r="F1310" s="66" t="s">
        <v>21</v>
      </c>
      <c r="G1310" s="56">
        <v>847001</v>
      </c>
      <c r="H1310" s="56" t="s">
        <v>23</v>
      </c>
      <c r="I1310" s="56">
        <v>200179</v>
      </c>
      <c r="J1310" s="56" t="s">
        <v>4546</v>
      </c>
      <c r="K1310" s="56">
        <v>1</v>
      </c>
      <c r="L1310" s="56">
        <v>7980</v>
      </c>
      <c r="M1310" s="57">
        <v>7600</v>
      </c>
    </row>
    <row r="1311" spans="1:13" x14ac:dyDescent="0.35">
      <c r="A1311" s="56">
        <v>8471160</v>
      </c>
      <c r="B1311" s="56" t="s">
        <v>506</v>
      </c>
      <c r="C1311" s="56">
        <v>432209</v>
      </c>
      <c r="D1311" s="56" t="s">
        <v>138</v>
      </c>
      <c r="E1311" s="56" t="str">
        <f t="shared" si="20"/>
        <v>847.8471160.1.432209.000000.847001.200179</v>
      </c>
      <c r="F1311" s="66" t="s">
        <v>21</v>
      </c>
      <c r="G1311" s="56">
        <v>847001</v>
      </c>
      <c r="H1311" s="56" t="s">
        <v>23</v>
      </c>
      <c r="I1311" s="56">
        <v>200179</v>
      </c>
      <c r="J1311" s="56" t="s">
        <v>4547</v>
      </c>
      <c r="K1311" s="56">
        <v>1</v>
      </c>
      <c r="L1311" s="56">
        <v>9135</v>
      </c>
      <c r="M1311" s="57">
        <v>8700</v>
      </c>
    </row>
    <row r="1312" spans="1:13" x14ac:dyDescent="0.35">
      <c r="A1312" s="56">
        <v>8471160</v>
      </c>
      <c r="B1312" s="56" t="s">
        <v>506</v>
      </c>
      <c r="C1312" s="56">
        <v>432209</v>
      </c>
      <c r="D1312" s="56" t="s">
        <v>138</v>
      </c>
      <c r="E1312" s="56" t="str">
        <f t="shared" si="20"/>
        <v>847.8471160.1.432209.000000.847001.200179</v>
      </c>
      <c r="F1312" s="66" t="s">
        <v>21</v>
      </c>
      <c r="G1312" s="56">
        <v>847001</v>
      </c>
      <c r="H1312" s="56" t="s">
        <v>23</v>
      </c>
      <c r="I1312" s="56">
        <v>200179</v>
      </c>
      <c r="J1312" s="56" t="s">
        <v>4548</v>
      </c>
      <c r="K1312" s="56">
        <v>1</v>
      </c>
      <c r="L1312" s="56">
        <v>43890</v>
      </c>
      <c r="M1312" s="57">
        <v>41800</v>
      </c>
    </row>
    <row r="1313" spans="1:13" x14ac:dyDescent="0.35">
      <c r="A1313" s="56">
        <v>8471160</v>
      </c>
      <c r="B1313" s="56" t="s">
        <v>506</v>
      </c>
      <c r="C1313" s="56">
        <v>432209</v>
      </c>
      <c r="D1313" s="56" t="s">
        <v>138</v>
      </c>
      <c r="E1313" s="56" t="str">
        <f t="shared" si="20"/>
        <v>847.8471160.1.432209.000000.847001.200179</v>
      </c>
      <c r="F1313" s="66" t="s">
        <v>21</v>
      </c>
      <c r="G1313" s="56">
        <v>847001</v>
      </c>
      <c r="H1313" s="56" t="s">
        <v>23</v>
      </c>
      <c r="I1313" s="56">
        <v>200179</v>
      </c>
      <c r="J1313" s="56" t="s">
        <v>4549</v>
      </c>
      <c r="K1313" s="56">
        <v>1</v>
      </c>
      <c r="L1313" s="56">
        <v>0</v>
      </c>
      <c r="M1313" s="57">
        <v>0</v>
      </c>
    </row>
    <row r="1314" spans="1:13" x14ac:dyDescent="0.35">
      <c r="A1314" s="56">
        <v>8471160</v>
      </c>
      <c r="B1314" s="56" t="s">
        <v>506</v>
      </c>
      <c r="C1314" s="56">
        <v>432209</v>
      </c>
      <c r="D1314" s="56" t="s">
        <v>138</v>
      </c>
      <c r="E1314" s="56" t="str">
        <f t="shared" si="20"/>
        <v>847.8471160.1.432209.000000.847001.200179</v>
      </c>
      <c r="F1314" s="66" t="s">
        <v>21</v>
      </c>
      <c r="G1314" s="56">
        <v>847001</v>
      </c>
      <c r="H1314" s="56" t="s">
        <v>23</v>
      </c>
      <c r="I1314" s="56">
        <v>200179</v>
      </c>
      <c r="J1314" s="56" t="s">
        <v>4550</v>
      </c>
      <c r="K1314" s="56">
        <v>1</v>
      </c>
      <c r="L1314" s="56">
        <v>525000</v>
      </c>
      <c r="M1314" s="57">
        <v>500000</v>
      </c>
    </row>
    <row r="1315" spans="1:13" x14ac:dyDescent="0.35">
      <c r="A1315" s="56">
        <v>8471160</v>
      </c>
      <c r="B1315" s="56" t="s">
        <v>506</v>
      </c>
      <c r="C1315" s="56">
        <v>435508</v>
      </c>
      <c r="D1315" s="56" t="s">
        <v>147</v>
      </c>
      <c r="E1315" s="56" t="str">
        <f t="shared" si="20"/>
        <v>847.8471160.1.435508.000000.847001.200179</v>
      </c>
      <c r="F1315" s="66" t="s">
        <v>21</v>
      </c>
      <c r="G1315" s="56">
        <v>847001</v>
      </c>
      <c r="H1315" s="56" t="s">
        <v>23</v>
      </c>
      <c r="I1315" s="56">
        <v>200179</v>
      </c>
      <c r="M1315" s="57">
        <v>0</v>
      </c>
    </row>
    <row r="1316" spans="1:13" x14ac:dyDescent="0.35">
      <c r="A1316" s="56">
        <v>8471160</v>
      </c>
      <c r="B1316" s="56" t="s">
        <v>506</v>
      </c>
      <c r="C1316" s="56">
        <v>435508</v>
      </c>
      <c r="D1316" s="56" t="s">
        <v>147</v>
      </c>
      <c r="E1316" s="56" t="str">
        <f t="shared" si="20"/>
        <v>847.8471160.1.435508.000000.847001.200179</v>
      </c>
      <c r="F1316" s="66" t="s">
        <v>21</v>
      </c>
      <c r="G1316" s="56">
        <v>847001</v>
      </c>
      <c r="H1316" s="56" t="s">
        <v>23</v>
      </c>
      <c r="I1316" s="56">
        <v>200179</v>
      </c>
      <c r="J1316" s="56" t="s">
        <v>4551</v>
      </c>
      <c r="K1316" s="56">
        <v>1</v>
      </c>
      <c r="L1316" s="56">
        <v>10500</v>
      </c>
      <c r="M1316" s="57">
        <v>10000</v>
      </c>
    </row>
    <row r="1317" spans="1:13" x14ac:dyDescent="0.35">
      <c r="A1317" s="56">
        <v>8471160</v>
      </c>
      <c r="B1317" s="56" t="s">
        <v>506</v>
      </c>
      <c r="C1317" s="56">
        <v>435508</v>
      </c>
      <c r="D1317" s="56" t="s">
        <v>147</v>
      </c>
      <c r="E1317" s="56" t="str">
        <f t="shared" si="20"/>
        <v>847.8471160.1.435508.000000.847001.200179</v>
      </c>
      <c r="F1317" s="66" t="s">
        <v>21</v>
      </c>
      <c r="G1317" s="56">
        <v>847001</v>
      </c>
      <c r="H1317" s="56" t="s">
        <v>23</v>
      </c>
      <c r="I1317" s="56">
        <v>200179</v>
      </c>
      <c r="J1317" s="56" t="s">
        <v>4552</v>
      </c>
      <c r="K1317" s="56">
        <v>1</v>
      </c>
      <c r="L1317" s="56">
        <v>15750</v>
      </c>
      <c r="M1317" s="57">
        <v>15000</v>
      </c>
    </row>
    <row r="1318" spans="1:13" x14ac:dyDescent="0.35">
      <c r="A1318" s="56">
        <v>8471160</v>
      </c>
      <c r="B1318" s="56" t="s">
        <v>506</v>
      </c>
      <c r="C1318" s="56">
        <v>435508</v>
      </c>
      <c r="D1318" s="56" t="s">
        <v>147</v>
      </c>
      <c r="E1318" s="56" t="str">
        <f t="shared" si="20"/>
        <v>847.8471160.1.435508.000000.847001.200179</v>
      </c>
      <c r="F1318" s="66" t="s">
        <v>21</v>
      </c>
      <c r="G1318" s="56">
        <v>847001</v>
      </c>
      <c r="H1318" s="56" t="s">
        <v>23</v>
      </c>
      <c r="I1318" s="56">
        <v>200179</v>
      </c>
      <c r="J1318" s="56" t="s">
        <v>4553</v>
      </c>
      <c r="K1318" s="56">
        <v>1</v>
      </c>
      <c r="L1318" s="56">
        <v>7035</v>
      </c>
      <c r="M1318" s="57">
        <v>6700</v>
      </c>
    </row>
    <row r="1319" spans="1:13" x14ac:dyDescent="0.35">
      <c r="A1319" s="56">
        <v>8471160</v>
      </c>
      <c r="B1319" s="56" t="s">
        <v>506</v>
      </c>
      <c r="C1319" s="56">
        <v>435508</v>
      </c>
      <c r="D1319" s="56" t="s">
        <v>147</v>
      </c>
      <c r="E1319" s="56" t="str">
        <f t="shared" si="20"/>
        <v>847.8471160.1.435508.000000.847001.200179</v>
      </c>
      <c r="F1319" s="66" t="s">
        <v>21</v>
      </c>
      <c r="G1319" s="56">
        <v>847001</v>
      </c>
      <c r="H1319" s="56" t="s">
        <v>23</v>
      </c>
      <c r="I1319" s="56">
        <v>200179</v>
      </c>
      <c r="J1319" s="56" t="s">
        <v>4554</v>
      </c>
      <c r="K1319" s="56">
        <v>1</v>
      </c>
      <c r="L1319" s="56">
        <v>5914.9125000000004</v>
      </c>
      <c r="M1319" s="57">
        <v>5633.25</v>
      </c>
    </row>
    <row r="1320" spans="1:13" x14ac:dyDescent="0.35">
      <c r="A1320" s="56">
        <v>8471160</v>
      </c>
      <c r="B1320" s="56" t="s">
        <v>506</v>
      </c>
      <c r="C1320" s="56">
        <v>435508</v>
      </c>
      <c r="D1320" s="56" t="s">
        <v>147</v>
      </c>
      <c r="E1320" s="56" t="str">
        <f t="shared" si="20"/>
        <v>847.8471160.1.435508.000000.847001.200179</v>
      </c>
      <c r="F1320" s="66" t="s">
        <v>21</v>
      </c>
      <c r="G1320" s="56">
        <v>847001</v>
      </c>
      <c r="H1320" s="56" t="s">
        <v>23</v>
      </c>
      <c r="I1320" s="56">
        <v>200179</v>
      </c>
      <c r="J1320" s="56" t="s">
        <v>4555</v>
      </c>
      <c r="K1320" s="56">
        <v>1</v>
      </c>
      <c r="L1320" s="56">
        <v>2625</v>
      </c>
      <c r="M1320" s="57">
        <v>2500</v>
      </c>
    </row>
    <row r="1321" spans="1:13" x14ac:dyDescent="0.35">
      <c r="A1321" s="56">
        <v>8471160</v>
      </c>
      <c r="B1321" s="56" t="s">
        <v>506</v>
      </c>
      <c r="C1321" s="56">
        <v>435508</v>
      </c>
      <c r="D1321" s="56" t="s">
        <v>147</v>
      </c>
      <c r="E1321" s="56" t="str">
        <f t="shared" si="20"/>
        <v>847.8471160.1.435508.000000.847001.200179</v>
      </c>
      <c r="F1321" s="66" t="s">
        <v>21</v>
      </c>
      <c r="G1321" s="56">
        <v>847001</v>
      </c>
      <c r="H1321" s="56" t="s">
        <v>23</v>
      </c>
      <c r="I1321" s="56">
        <v>200179</v>
      </c>
      <c r="J1321" s="56" t="s">
        <v>4556</v>
      </c>
      <c r="K1321" s="56">
        <v>1</v>
      </c>
      <c r="L1321" s="56">
        <v>4725</v>
      </c>
      <c r="M1321" s="57">
        <v>4500</v>
      </c>
    </row>
    <row r="1322" spans="1:13" x14ac:dyDescent="0.35">
      <c r="A1322" s="56">
        <v>8471160</v>
      </c>
      <c r="B1322" s="56" t="s">
        <v>506</v>
      </c>
      <c r="C1322" s="56">
        <v>435508</v>
      </c>
      <c r="D1322" s="56" t="s">
        <v>147</v>
      </c>
      <c r="E1322" s="56" t="str">
        <f t="shared" si="20"/>
        <v>847.8471160.1.435508.000000.847001.200179</v>
      </c>
      <c r="F1322" s="66" t="s">
        <v>21</v>
      </c>
      <c r="G1322" s="56">
        <v>847001</v>
      </c>
      <c r="H1322" s="56" t="s">
        <v>23</v>
      </c>
      <c r="I1322" s="56">
        <v>200179</v>
      </c>
      <c r="J1322" s="56" t="s">
        <v>4557</v>
      </c>
      <c r="K1322" s="56">
        <v>1</v>
      </c>
      <c r="L1322" s="56">
        <v>4725</v>
      </c>
      <c r="M1322" s="57">
        <v>4500</v>
      </c>
    </row>
    <row r="1323" spans="1:13" x14ac:dyDescent="0.35">
      <c r="A1323" s="56">
        <v>8471160</v>
      </c>
      <c r="B1323" s="56" t="s">
        <v>506</v>
      </c>
      <c r="C1323" s="56">
        <v>435508</v>
      </c>
      <c r="D1323" s="56" t="s">
        <v>147</v>
      </c>
      <c r="E1323" s="56" t="str">
        <f t="shared" si="20"/>
        <v>847.8471160.1.435508.000000.847001.200179</v>
      </c>
      <c r="F1323" s="66" t="s">
        <v>21</v>
      </c>
      <c r="G1323" s="56">
        <v>847001</v>
      </c>
      <c r="H1323" s="56" t="s">
        <v>23</v>
      </c>
      <c r="I1323" s="56">
        <v>200179</v>
      </c>
      <c r="J1323" s="56" t="s">
        <v>4558</v>
      </c>
      <c r="K1323" s="56">
        <v>1</v>
      </c>
      <c r="L1323" s="56">
        <v>24150</v>
      </c>
      <c r="M1323" s="57">
        <v>23000</v>
      </c>
    </row>
    <row r="1324" spans="1:13" x14ac:dyDescent="0.35">
      <c r="A1324" s="56">
        <v>8471160</v>
      </c>
      <c r="B1324" s="56" t="s">
        <v>506</v>
      </c>
      <c r="C1324" s="56">
        <v>435508</v>
      </c>
      <c r="D1324" s="56" t="s">
        <v>147</v>
      </c>
      <c r="E1324" s="56" t="str">
        <f t="shared" si="20"/>
        <v>847.8471160.1.435508.000000.847001.200179</v>
      </c>
      <c r="F1324" s="66" t="s">
        <v>21</v>
      </c>
      <c r="G1324" s="56">
        <v>847001</v>
      </c>
      <c r="H1324" s="56" t="s">
        <v>23</v>
      </c>
      <c r="I1324" s="56">
        <v>200179</v>
      </c>
      <c r="J1324" s="56" t="s">
        <v>4559</v>
      </c>
      <c r="K1324" s="56">
        <v>1</v>
      </c>
      <c r="L1324" s="56">
        <v>3150</v>
      </c>
      <c r="M1324" s="57">
        <v>3000</v>
      </c>
    </row>
    <row r="1325" spans="1:13" x14ac:dyDescent="0.35">
      <c r="A1325" s="56">
        <v>8471160</v>
      </c>
      <c r="B1325" s="56" t="s">
        <v>506</v>
      </c>
      <c r="C1325" s="56">
        <v>435508</v>
      </c>
      <c r="D1325" s="56" t="s">
        <v>147</v>
      </c>
      <c r="E1325" s="56" t="str">
        <f t="shared" si="20"/>
        <v>847.8471160.1.435508.000000.847001.200179</v>
      </c>
      <c r="F1325" s="66" t="s">
        <v>21</v>
      </c>
      <c r="G1325" s="56">
        <v>847001</v>
      </c>
      <c r="H1325" s="56" t="s">
        <v>23</v>
      </c>
      <c r="I1325" s="56">
        <v>200179</v>
      </c>
      <c r="J1325" s="56" t="s">
        <v>4560</v>
      </c>
      <c r="K1325" s="56">
        <v>1</v>
      </c>
      <c r="L1325" s="56">
        <v>15750</v>
      </c>
      <c r="M1325" s="57">
        <v>15000</v>
      </c>
    </row>
    <row r="1326" spans="1:13" x14ac:dyDescent="0.35">
      <c r="A1326" s="56">
        <v>8471160</v>
      </c>
      <c r="B1326" s="56" t="s">
        <v>506</v>
      </c>
      <c r="C1326" s="56">
        <v>435508</v>
      </c>
      <c r="D1326" s="56" t="s">
        <v>147</v>
      </c>
      <c r="E1326" s="56" t="str">
        <f t="shared" si="20"/>
        <v>847.8471160.1.435508.000000.847001.200179</v>
      </c>
      <c r="F1326" s="66" t="s">
        <v>21</v>
      </c>
      <c r="G1326" s="56">
        <v>847001</v>
      </c>
      <c r="H1326" s="56" t="s">
        <v>23</v>
      </c>
      <c r="I1326" s="56">
        <v>200179</v>
      </c>
      <c r="J1326" s="56" t="s">
        <v>4561</v>
      </c>
      <c r="K1326" s="56">
        <v>1</v>
      </c>
      <c r="L1326" s="56">
        <v>12600</v>
      </c>
      <c r="M1326" s="57">
        <v>12000</v>
      </c>
    </row>
    <row r="1327" spans="1:13" x14ac:dyDescent="0.35">
      <c r="A1327" s="56">
        <v>8471160</v>
      </c>
      <c r="B1327" s="56" t="s">
        <v>506</v>
      </c>
      <c r="C1327" s="56">
        <v>435508</v>
      </c>
      <c r="D1327" s="56" t="s">
        <v>147</v>
      </c>
      <c r="E1327" s="56" t="str">
        <f t="shared" si="20"/>
        <v>847.8471160.1.435508.000000.847001.200179</v>
      </c>
      <c r="F1327" s="66" t="s">
        <v>21</v>
      </c>
      <c r="G1327" s="56">
        <v>847001</v>
      </c>
      <c r="H1327" s="56" t="s">
        <v>23</v>
      </c>
      <c r="I1327" s="56">
        <v>200179</v>
      </c>
      <c r="J1327" s="56" t="s">
        <v>4562</v>
      </c>
      <c r="K1327" s="56">
        <v>1</v>
      </c>
      <c r="L1327" s="56">
        <v>14280</v>
      </c>
      <c r="M1327" s="57">
        <v>13600</v>
      </c>
    </row>
    <row r="1328" spans="1:13" x14ac:dyDescent="0.35">
      <c r="A1328" s="56">
        <v>8471160</v>
      </c>
      <c r="B1328" s="56" t="s">
        <v>506</v>
      </c>
      <c r="C1328" s="56">
        <v>435508</v>
      </c>
      <c r="D1328" s="56" t="s">
        <v>147</v>
      </c>
      <c r="E1328" s="56" t="str">
        <f t="shared" si="20"/>
        <v>847.8471160.1.435508.000000.847001.200179</v>
      </c>
      <c r="F1328" s="66" t="s">
        <v>21</v>
      </c>
      <c r="G1328" s="56">
        <v>847001</v>
      </c>
      <c r="H1328" s="56" t="s">
        <v>23</v>
      </c>
      <c r="I1328" s="56">
        <v>200179</v>
      </c>
      <c r="J1328" s="56" t="s">
        <v>4563</v>
      </c>
      <c r="K1328" s="56">
        <v>1</v>
      </c>
      <c r="L1328" s="56">
        <v>8190</v>
      </c>
      <c r="M1328" s="57">
        <v>7800</v>
      </c>
    </row>
    <row r="1329" spans="1:13" x14ac:dyDescent="0.35">
      <c r="A1329" s="56">
        <v>8471160</v>
      </c>
      <c r="B1329" s="56" t="s">
        <v>506</v>
      </c>
      <c r="C1329" s="56">
        <v>435508</v>
      </c>
      <c r="D1329" s="56" t="s">
        <v>147</v>
      </c>
      <c r="E1329" s="56" t="str">
        <f t="shared" si="20"/>
        <v>847.8471160.1.435508.000000.847001.200179</v>
      </c>
      <c r="F1329" s="66" t="s">
        <v>21</v>
      </c>
      <c r="G1329" s="56">
        <v>847001</v>
      </c>
      <c r="H1329" s="56" t="s">
        <v>23</v>
      </c>
      <c r="I1329" s="56">
        <v>200179</v>
      </c>
      <c r="J1329" s="56" t="s">
        <v>4564</v>
      </c>
      <c r="K1329" s="56">
        <v>1</v>
      </c>
      <c r="L1329" s="56">
        <v>6300</v>
      </c>
      <c r="M1329" s="57">
        <v>6000</v>
      </c>
    </row>
    <row r="1330" spans="1:13" x14ac:dyDescent="0.35">
      <c r="A1330" s="56">
        <v>8471160</v>
      </c>
      <c r="B1330" s="56" t="s">
        <v>506</v>
      </c>
      <c r="C1330" s="56">
        <v>435508</v>
      </c>
      <c r="D1330" s="56" t="s">
        <v>147</v>
      </c>
      <c r="E1330" s="56" t="str">
        <f t="shared" si="20"/>
        <v>847.8471160.1.435508.000000.847001.200179</v>
      </c>
      <c r="F1330" s="66" t="s">
        <v>21</v>
      </c>
      <c r="G1330" s="56">
        <v>847001</v>
      </c>
      <c r="H1330" s="56" t="s">
        <v>23</v>
      </c>
      <c r="I1330" s="56">
        <v>200179</v>
      </c>
      <c r="J1330" s="56" t="s">
        <v>4565</v>
      </c>
      <c r="K1330" s="56">
        <v>1</v>
      </c>
      <c r="L1330" s="56">
        <v>1260</v>
      </c>
      <c r="M1330" s="57">
        <v>1200</v>
      </c>
    </row>
    <row r="1331" spans="1:13" x14ac:dyDescent="0.35">
      <c r="A1331" s="56">
        <v>8471160</v>
      </c>
      <c r="B1331" s="56" t="s">
        <v>506</v>
      </c>
      <c r="C1331" s="56">
        <v>435508</v>
      </c>
      <c r="D1331" s="56" t="s">
        <v>147</v>
      </c>
      <c r="E1331" s="56" t="str">
        <f t="shared" si="20"/>
        <v>847.8471160.1.435508.000000.847001.200179</v>
      </c>
      <c r="F1331" s="66" t="s">
        <v>21</v>
      </c>
      <c r="G1331" s="56">
        <v>847001</v>
      </c>
      <c r="H1331" s="56" t="s">
        <v>23</v>
      </c>
      <c r="I1331" s="56">
        <v>200179</v>
      </c>
      <c r="J1331" s="56" t="s">
        <v>4566</v>
      </c>
      <c r="K1331" s="56">
        <v>1</v>
      </c>
      <c r="L1331" s="56">
        <v>1365</v>
      </c>
      <c r="M1331" s="57">
        <v>1300</v>
      </c>
    </row>
    <row r="1332" spans="1:13" x14ac:dyDescent="0.35">
      <c r="A1332" s="56">
        <v>8471160</v>
      </c>
      <c r="B1332" s="56" t="s">
        <v>506</v>
      </c>
      <c r="C1332" s="56">
        <v>435508</v>
      </c>
      <c r="D1332" s="56" t="s">
        <v>147</v>
      </c>
      <c r="E1332" s="56" t="str">
        <f t="shared" si="20"/>
        <v>847.8471160.1.435508.000000.847001.200179</v>
      </c>
      <c r="F1332" s="66" t="s">
        <v>21</v>
      </c>
      <c r="G1332" s="56">
        <v>847001</v>
      </c>
      <c r="H1332" s="56" t="s">
        <v>23</v>
      </c>
      <c r="I1332" s="56">
        <v>200179</v>
      </c>
      <c r="J1332" s="56" t="s">
        <v>4567</v>
      </c>
      <c r="K1332" s="56">
        <v>1</v>
      </c>
      <c r="L1332" s="56">
        <v>26250</v>
      </c>
      <c r="M1332" s="57">
        <v>25000</v>
      </c>
    </row>
    <row r="1333" spans="1:13" x14ac:dyDescent="0.35">
      <c r="A1333" s="56">
        <v>8471160</v>
      </c>
      <c r="B1333" s="56" t="s">
        <v>506</v>
      </c>
      <c r="C1333" s="56">
        <v>435508</v>
      </c>
      <c r="D1333" s="56" t="s">
        <v>147</v>
      </c>
      <c r="E1333" s="56" t="str">
        <f t="shared" si="20"/>
        <v>847.8471160.1.435508.000000.847001.200179</v>
      </c>
      <c r="F1333" s="66" t="s">
        <v>21</v>
      </c>
      <c r="G1333" s="56">
        <v>847001</v>
      </c>
      <c r="H1333" s="56" t="s">
        <v>23</v>
      </c>
      <c r="I1333" s="56">
        <v>200179</v>
      </c>
      <c r="J1333" s="56" t="s">
        <v>4568</v>
      </c>
      <c r="K1333" s="56">
        <v>1</v>
      </c>
      <c r="L1333" s="56">
        <v>10500</v>
      </c>
      <c r="M1333" s="57">
        <v>10000</v>
      </c>
    </row>
    <row r="1334" spans="1:13" x14ac:dyDescent="0.35">
      <c r="A1334" s="56">
        <v>8471160</v>
      </c>
      <c r="B1334" s="56" t="s">
        <v>506</v>
      </c>
      <c r="C1334" s="56">
        <v>435508</v>
      </c>
      <c r="D1334" s="56" t="s">
        <v>147</v>
      </c>
      <c r="E1334" s="56" t="str">
        <f t="shared" si="20"/>
        <v>847.8471160.1.435508.000000.847001.200179</v>
      </c>
      <c r="F1334" s="66" t="s">
        <v>21</v>
      </c>
      <c r="G1334" s="56">
        <v>847001</v>
      </c>
      <c r="H1334" s="56" t="s">
        <v>23</v>
      </c>
      <c r="I1334" s="56">
        <v>200179</v>
      </c>
      <c r="J1334" s="56" t="s">
        <v>4569</v>
      </c>
      <c r="K1334" s="56">
        <v>1</v>
      </c>
      <c r="L1334" s="56">
        <v>1575</v>
      </c>
      <c r="M1334" s="57">
        <v>1500</v>
      </c>
    </row>
    <row r="1335" spans="1:13" x14ac:dyDescent="0.35">
      <c r="A1335" s="56">
        <v>8471160</v>
      </c>
      <c r="B1335" s="56" t="s">
        <v>506</v>
      </c>
      <c r="C1335" s="56">
        <v>435508</v>
      </c>
      <c r="D1335" s="56" t="s">
        <v>147</v>
      </c>
      <c r="E1335" s="56" t="str">
        <f t="shared" si="20"/>
        <v>847.8471160.1.435508.000000.847001.200179</v>
      </c>
      <c r="F1335" s="66" t="s">
        <v>21</v>
      </c>
      <c r="G1335" s="56">
        <v>847001</v>
      </c>
      <c r="H1335" s="56" t="s">
        <v>23</v>
      </c>
      <c r="I1335" s="56">
        <v>200179</v>
      </c>
      <c r="J1335" s="56" t="s">
        <v>4570</v>
      </c>
      <c r="K1335" s="56">
        <v>1</v>
      </c>
      <c r="L1335" s="56">
        <v>15750</v>
      </c>
      <c r="M1335" s="57">
        <v>15000</v>
      </c>
    </row>
    <row r="1336" spans="1:13" x14ac:dyDescent="0.35">
      <c r="A1336" s="56">
        <v>8471160</v>
      </c>
      <c r="B1336" s="56" t="s">
        <v>506</v>
      </c>
      <c r="C1336" s="56">
        <v>435508</v>
      </c>
      <c r="D1336" s="56" t="s">
        <v>147</v>
      </c>
      <c r="E1336" s="56" t="str">
        <f t="shared" si="20"/>
        <v>847.8471160.1.435508.000000.847001.200179</v>
      </c>
      <c r="F1336" s="66" t="s">
        <v>21</v>
      </c>
      <c r="G1336" s="56">
        <v>847001</v>
      </c>
      <c r="H1336" s="56" t="s">
        <v>23</v>
      </c>
      <c r="I1336" s="56">
        <v>200179</v>
      </c>
      <c r="J1336" s="56" t="s">
        <v>4571</v>
      </c>
      <c r="K1336" s="56">
        <v>1</v>
      </c>
      <c r="L1336" s="56">
        <v>10500</v>
      </c>
      <c r="M1336" s="57">
        <v>10000</v>
      </c>
    </row>
    <row r="1337" spans="1:13" x14ac:dyDescent="0.35">
      <c r="A1337" s="56">
        <v>8471160</v>
      </c>
      <c r="B1337" s="56" t="s">
        <v>506</v>
      </c>
      <c r="C1337" s="56">
        <v>435508</v>
      </c>
      <c r="D1337" s="56" t="s">
        <v>147</v>
      </c>
      <c r="E1337" s="56" t="str">
        <f t="shared" si="20"/>
        <v>847.8471160.1.435508.000000.847001.200179</v>
      </c>
      <c r="F1337" s="66" t="s">
        <v>21</v>
      </c>
      <c r="G1337" s="56">
        <v>847001</v>
      </c>
      <c r="H1337" s="56" t="s">
        <v>23</v>
      </c>
      <c r="I1337" s="56">
        <v>200179</v>
      </c>
      <c r="J1337" s="56" t="s">
        <v>4572</v>
      </c>
      <c r="K1337" s="56">
        <v>1</v>
      </c>
      <c r="L1337" s="56">
        <v>27993</v>
      </c>
      <c r="M1337" s="57">
        <v>26660</v>
      </c>
    </row>
    <row r="1338" spans="1:13" x14ac:dyDescent="0.35">
      <c r="A1338" s="56">
        <v>8471160</v>
      </c>
      <c r="B1338" s="56" t="s">
        <v>506</v>
      </c>
      <c r="C1338" s="56">
        <v>435508</v>
      </c>
      <c r="D1338" s="56" t="s">
        <v>147</v>
      </c>
      <c r="E1338" s="56" t="str">
        <f t="shared" si="20"/>
        <v>847.8471160.1.435508.000000.847001.200179</v>
      </c>
      <c r="F1338" s="66" t="s">
        <v>21</v>
      </c>
      <c r="G1338" s="56">
        <v>847001</v>
      </c>
      <c r="H1338" s="56" t="s">
        <v>23</v>
      </c>
      <c r="I1338" s="56">
        <v>200179</v>
      </c>
      <c r="J1338" s="56" t="s">
        <v>4573</v>
      </c>
      <c r="K1338" s="56">
        <v>1</v>
      </c>
      <c r="L1338" s="56">
        <v>37800</v>
      </c>
      <c r="M1338" s="57">
        <v>36000</v>
      </c>
    </row>
    <row r="1339" spans="1:13" x14ac:dyDescent="0.35">
      <c r="A1339" s="56">
        <v>8471160</v>
      </c>
      <c r="B1339" s="56" t="s">
        <v>506</v>
      </c>
      <c r="C1339" s="56">
        <v>435508</v>
      </c>
      <c r="D1339" s="56" t="s">
        <v>147</v>
      </c>
      <c r="E1339" s="56" t="str">
        <f t="shared" si="20"/>
        <v>847.8471160.1.435508.000000.847001.200179</v>
      </c>
      <c r="F1339" s="66" t="s">
        <v>21</v>
      </c>
      <c r="G1339" s="56">
        <v>847001</v>
      </c>
      <c r="H1339" s="56" t="s">
        <v>23</v>
      </c>
      <c r="I1339" s="56">
        <v>200179</v>
      </c>
      <c r="J1339" s="56" t="s">
        <v>4574</v>
      </c>
      <c r="K1339" s="56">
        <v>1</v>
      </c>
      <c r="L1339" s="56">
        <v>7686</v>
      </c>
      <c r="M1339" s="57">
        <v>7320</v>
      </c>
    </row>
    <row r="1340" spans="1:13" x14ac:dyDescent="0.35">
      <c r="A1340" s="56">
        <v>8471160</v>
      </c>
      <c r="B1340" s="56" t="s">
        <v>506</v>
      </c>
      <c r="C1340" s="56">
        <v>435508</v>
      </c>
      <c r="D1340" s="56" t="s">
        <v>147</v>
      </c>
      <c r="E1340" s="56" t="str">
        <f t="shared" si="20"/>
        <v>847.8471160.1.435508.000000.847001.200179</v>
      </c>
      <c r="F1340" s="66" t="s">
        <v>21</v>
      </c>
      <c r="G1340" s="56">
        <v>847001</v>
      </c>
      <c r="H1340" s="56" t="s">
        <v>23</v>
      </c>
      <c r="I1340" s="56">
        <v>200179</v>
      </c>
      <c r="J1340" s="56" t="s">
        <v>4575</v>
      </c>
      <c r="K1340" s="56">
        <v>1</v>
      </c>
      <c r="L1340" s="56">
        <v>1648.5</v>
      </c>
      <c r="M1340" s="57">
        <v>1570</v>
      </c>
    </row>
    <row r="1341" spans="1:13" x14ac:dyDescent="0.35">
      <c r="A1341" s="56">
        <v>8471160</v>
      </c>
      <c r="B1341" s="56" t="s">
        <v>506</v>
      </c>
      <c r="C1341" s="56">
        <v>435508</v>
      </c>
      <c r="D1341" s="56" t="s">
        <v>147</v>
      </c>
      <c r="E1341" s="56" t="str">
        <f t="shared" si="20"/>
        <v>847.8471160.1.435508.000000.847001.200179</v>
      </c>
      <c r="F1341" s="66" t="s">
        <v>21</v>
      </c>
      <c r="G1341" s="56">
        <v>847001</v>
      </c>
      <c r="H1341" s="56" t="s">
        <v>23</v>
      </c>
      <c r="I1341" s="56">
        <v>200179</v>
      </c>
      <c r="J1341" s="56" t="s">
        <v>4576</v>
      </c>
      <c r="K1341" s="56">
        <v>1</v>
      </c>
      <c r="L1341" s="56">
        <v>8253</v>
      </c>
      <c r="M1341" s="57">
        <v>7860</v>
      </c>
    </row>
    <row r="1342" spans="1:13" x14ac:dyDescent="0.35">
      <c r="A1342" s="56">
        <v>8471160</v>
      </c>
      <c r="B1342" s="56" t="s">
        <v>506</v>
      </c>
      <c r="C1342" s="56">
        <v>435508</v>
      </c>
      <c r="D1342" s="56" t="s">
        <v>147</v>
      </c>
      <c r="E1342" s="56" t="str">
        <f t="shared" si="20"/>
        <v>847.8471160.1.435508.000000.847001.200179</v>
      </c>
      <c r="F1342" s="66" t="s">
        <v>21</v>
      </c>
      <c r="G1342" s="56">
        <v>847001</v>
      </c>
      <c r="H1342" s="56" t="s">
        <v>23</v>
      </c>
      <c r="I1342" s="56">
        <v>200179</v>
      </c>
      <c r="J1342" s="56" t="s">
        <v>4577</v>
      </c>
      <c r="K1342" s="56">
        <v>1</v>
      </c>
      <c r="L1342" s="56">
        <v>735</v>
      </c>
      <c r="M1342" s="57">
        <v>700</v>
      </c>
    </row>
    <row r="1343" spans="1:13" x14ac:dyDescent="0.35">
      <c r="A1343" s="56">
        <v>8471160</v>
      </c>
      <c r="B1343" s="56" t="s">
        <v>506</v>
      </c>
      <c r="C1343" s="56">
        <v>435508</v>
      </c>
      <c r="D1343" s="56" t="s">
        <v>147</v>
      </c>
      <c r="E1343" s="56" t="str">
        <f t="shared" si="20"/>
        <v>847.8471160.1.435508.000000.847001.200179</v>
      </c>
      <c r="F1343" s="66" t="s">
        <v>21</v>
      </c>
      <c r="G1343" s="56">
        <v>847001</v>
      </c>
      <c r="H1343" s="56" t="s">
        <v>23</v>
      </c>
      <c r="I1343" s="56">
        <v>200179</v>
      </c>
      <c r="J1343" s="56" t="s">
        <v>4578</v>
      </c>
      <c r="K1343" s="56">
        <v>1</v>
      </c>
      <c r="L1343" s="56">
        <v>15750</v>
      </c>
      <c r="M1343" s="57">
        <v>15000</v>
      </c>
    </row>
    <row r="1344" spans="1:13" x14ac:dyDescent="0.35">
      <c r="A1344" s="56">
        <v>8471160</v>
      </c>
      <c r="B1344" s="56" t="s">
        <v>506</v>
      </c>
      <c r="C1344" s="56">
        <v>435508</v>
      </c>
      <c r="D1344" s="56" t="s">
        <v>147</v>
      </c>
      <c r="E1344" s="56" t="str">
        <f t="shared" si="20"/>
        <v>847.8471160.1.435508.000000.847001.200179</v>
      </c>
      <c r="F1344" s="66" t="s">
        <v>21</v>
      </c>
      <c r="G1344" s="56">
        <v>847001</v>
      </c>
      <c r="H1344" s="56" t="s">
        <v>23</v>
      </c>
      <c r="I1344" s="56">
        <v>200179</v>
      </c>
      <c r="J1344" s="56" t="s">
        <v>4579</v>
      </c>
      <c r="K1344" s="56">
        <v>1</v>
      </c>
      <c r="L1344" s="56">
        <v>9371.25</v>
      </c>
      <c r="M1344" s="57">
        <v>8925</v>
      </c>
    </row>
    <row r="1345" spans="1:13" x14ac:dyDescent="0.35">
      <c r="A1345" s="56">
        <v>8471160</v>
      </c>
      <c r="B1345" s="56" t="s">
        <v>506</v>
      </c>
      <c r="C1345" s="56">
        <v>435508</v>
      </c>
      <c r="D1345" s="56" t="s">
        <v>147</v>
      </c>
      <c r="E1345" s="56" t="str">
        <f t="shared" si="20"/>
        <v>847.8471160.1.435508.000000.847001.200179</v>
      </c>
      <c r="F1345" s="66" t="s">
        <v>21</v>
      </c>
      <c r="G1345" s="56">
        <v>847001</v>
      </c>
      <c r="H1345" s="56" t="s">
        <v>23</v>
      </c>
      <c r="I1345" s="56">
        <v>200179</v>
      </c>
      <c r="J1345" s="56" t="s">
        <v>4580</v>
      </c>
      <c r="K1345" s="56">
        <v>1</v>
      </c>
      <c r="L1345" s="56">
        <v>2100</v>
      </c>
      <c r="M1345" s="57">
        <v>2000</v>
      </c>
    </row>
    <row r="1346" spans="1:13" x14ac:dyDescent="0.35">
      <c r="A1346" s="56">
        <v>8471160</v>
      </c>
      <c r="B1346" s="56" t="s">
        <v>506</v>
      </c>
      <c r="C1346" s="56">
        <v>435508</v>
      </c>
      <c r="D1346" s="56" t="s">
        <v>147</v>
      </c>
      <c r="E1346" s="56" t="str">
        <f t="shared" ref="E1346:E1409" si="21">CONCATENATE(847,".",A1346,".",1,".",C1346,".","000000",".",G1346,".",I1346)</f>
        <v>847.8471160.1.435508.000000.847001.200179</v>
      </c>
      <c r="F1346" s="66" t="s">
        <v>21</v>
      </c>
      <c r="G1346" s="56">
        <v>847001</v>
      </c>
      <c r="H1346" s="56" t="s">
        <v>23</v>
      </c>
      <c r="I1346" s="56">
        <v>200179</v>
      </c>
      <c r="J1346" s="56" t="s">
        <v>4581</v>
      </c>
      <c r="K1346" s="56">
        <v>1</v>
      </c>
      <c r="L1346" s="56">
        <v>2100</v>
      </c>
      <c r="M1346" s="57">
        <v>2000</v>
      </c>
    </row>
    <row r="1347" spans="1:13" x14ac:dyDescent="0.35">
      <c r="A1347" s="56">
        <v>8471160</v>
      </c>
      <c r="B1347" s="56" t="s">
        <v>506</v>
      </c>
      <c r="C1347" s="56">
        <v>435508</v>
      </c>
      <c r="D1347" s="56" t="s">
        <v>147</v>
      </c>
      <c r="E1347" s="56" t="str">
        <f t="shared" si="21"/>
        <v>847.8471160.1.435508.000000.847001.200179</v>
      </c>
      <c r="F1347" s="66" t="s">
        <v>21</v>
      </c>
      <c r="G1347" s="56">
        <v>847001</v>
      </c>
      <c r="H1347" s="56" t="s">
        <v>23</v>
      </c>
      <c r="I1347" s="56">
        <v>200179</v>
      </c>
      <c r="J1347" s="56" t="s">
        <v>4582</v>
      </c>
      <c r="K1347" s="56">
        <v>1</v>
      </c>
      <c r="L1347" s="56">
        <v>6300</v>
      </c>
      <c r="M1347" s="57">
        <v>6000</v>
      </c>
    </row>
    <row r="1348" spans="1:13" x14ac:dyDescent="0.35">
      <c r="A1348" s="56">
        <v>8471160</v>
      </c>
      <c r="B1348" s="56" t="s">
        <v>506</v>
      </c>
      <c r="C1348" s="56">
        <v>435508</v>
      </c>
      <c r="D1348" s="56" t="s">
        <v>147</v>
      </c>
      <c r="E1348" s="56" t="str">
        <f t="shared" si="21"/>
        <v>847.8471160.1.435508.000000.847001.200179</v>
      </c>
      <c r="F1348" s="66" t="s">
        <v>21</v>
      </c>
      <c r="G1348" s="56">
        <v>847001</v>
      </c>
      <c r="H1348" s="56" t="s">
        <v>23</v>
      </c>
      <c r="I1348" s="56">
        <v>200179</v>
      </c>
      <c r="J1348" s="56" t="s">
        <v>4583</v>
      </c>
      <c r="K1348" s="56">
        <v>1</v>
      </c>
      <c r="L1348" s="56">
        <v>2100</v>
      </c>
      <c r="M1348" s="57">
        <v>2000</v>
      </c>
    </row>
    <row r="1349" spans="1:13" x14ac:dyDescent="0.35">
      <c r="A1349" s="56">
        <v>8471160</v>
      </c>
      <c r="B1349" s="56" t="s">
        <v>506</v>
      </c>
      <c r="C1349" s="56">
        <v>435508</v>
      </c>
      <c r="D1349" s="56" t="s">
        <v>147</v>
      </c>
      <c r="E1349" s="56" t="str">
        <f t="shared" si="21"/>
        <v>847.8471160.1.435508.000000.847001.200179</v>
      </c>
      <c r="F1349" s="66" t="s">
        <v>21</v>
      </c>
      <c r="G1349" s="56">
        <v>847001</v>
      </c>
      <c r="H1349" s="56" t="s">
        <v>23</v>
      </c>
      <c r="I1349" s="56">
        <v>200179</v>
      </c>
      <c r="J1349" s="56" t="s">
        <v>4584</v>
      </c>
      <c r="K1349" s="56">
        <v>1</v>
      </c>
      <c r="L1349" s="56">
        <v>8400</v>
      </c>
      <c r="M1349" s="57">
        <v>8000</v>
      </c>
    </row>
    <row r="1350" spans="1:13" x14ac:dyDescent="0.35">
      <c r="A1350" s="56">
        <v>8471160</v>
      </c>
      <c r="B1350" s="56" t="s">
        <v>506</v>
      </c>
      <c r="C1350" s="56">
        <v>435508</v>
      </c>
      <c r="D1350" s="56" t="s">
        <v>147</v>
      </c>
      <c r="E1350" s="56" t="str">
        <f t="shared" si="21"/>
        <v>847.8471160.1.435508.000000.847001.200179</v>
      </c>
      <c r="F1350" s="66" t="s">
        <v>21</v>
      </c>
      <c r="G1350" s="56">
        <v>847001</v>
      </c>
      <c r="H1350" s="56" t="s">
        <v>23</v>
      </c>
      <c r="I1350" s="56">
        <v>200179</v>
      </c>
      <c r="J1350" s="56" t="s">
        <v>4585</v>
      </c>
      <c r="K1350" s="56">
        <v>1</v>
      </c>
      <c r="L1350" s="56">
        <v>2100</v>
      </c>
      <c r="M1350" s="57">
        <v>2000</v>
      </c>
    </row>
    <row r="1351" spans="1:13" x14ac:dyDescent="0.35">
      <c r="A1351" s="56">
        <v>8471160</v>
      </c>
      <c r="B1351" s="56" t="s">
        <v>506</v>
      </c>
      <c r="C1351" s="56">
        <v>435508</v>
      </c>
      <c r="D1351" s="56" t="s">
        <v>147</v>
      </c>
      <c r="E1351" s="56" t="str">
        <f t="shared" si="21"/>
        <v>847.8471160.1.435508.000000.847001.200179</v>
      </c>
      <c r="F1351" s="66" t="s">
        <v>21</v>
      </c>
      <c r="G1351" s="56">
        <v>847001</v>
      </c>
      <c r="H1351" s="56" t="s">
        <v>23</v>
      </c>
      <c r="I1351" s="56">
        <v>200179</v>
      </c>
      <c r="J1351" s="56" t="s">
        <v>4586</v>
      </c>
      <c r="K1351" s="56">
        <v>1</v>
      </c>
      <c r="L1351" s="56">
        <v>73500</v>
      </c>
      <c r="M1351" s="57">
        <v>70000</v>
      </c>
    </row>
    <row r="1352" spans="1:13" x14ac:dyDescent="0.35">
      <c r="A1352" s="56">
        <v>8471160</v>
      </c>
      <c r="B1352" s="56" t="s">
        <v>506</v>
      </c>
      <c r="C1352" s="56">
        <v>435508</v>
      </c>
      <c r="D1352" s="56" t="s">
        <v>147</v>
      </c>
      <c r="E1352" s="56" t="str">
        <f t="shared" si="21"/>
        <v>847.8471160.1.435508.000000.847001.200179</v>
      </c>
      <c r="F1352" s="66" t="s">
        <v>21</v>
      </c>
      <c r="G1352" s="56">
        <v>847001</v>
      </c>
      <c r="H1352" s="56" t="s">
        <v>23</v>
      </c>
      <c r="I1352" s="56">
        <v>200179</v>
      </c>
      <c r="J1352" s="56" t="s">
        <v>4587</v>
      </c>
      <c r="K1352" s="56">
        <v>1</v>
      </c>
      <c r="L1352" s="56">
        <v>30450</v>
      </c>
      <c r="M1352" s="57">
        <v>29000</v>
      </c>
    </row>
    <row r="1353" spans="1:13" x14ac:dyDescent="0.35">
      <c r="A1353" s="56">
        <v>8471160</v>
      </c>
      <c r="B1353" s="56" t="s">
        <v>506</v>
      </c>
      <c r="C1353" s="56">
        <v>435508</v>
      </c>
      <c r="D1353" s="56" t="s">
        <v>147</v>
      </c>
      <c r="E1353" s="56" t="str">
        <f t="shared" si="21"/>
        <v>847.8471160.1.435508.000000.847001.200179</v>
      </c>
      <c r="F1353" s="66" t="s">
        <v>21</v>
      </c>
      <c r="G1353" s="56">
        <v>847001</v>
      </c>
      <c r="H1353" s="56" t="s">
        <v>23</v>
      </c>
      <c r="I1353" s="56">
        <v>200179</v>
      </c>
      <c r="J1353" s="56" t="s">
        <v>4588</v>
      </c>
      <c r="K1353" s="56">
        <v>1</v>
      </c>
      <c r="L1353" s="56">
        <v>6300</v>
      </c>
      <c r="M1353" s="57">
        <v>6000</v>
      </c>
    </row>
    <row r="1354" spans="1:13" x14ac:dyDescent="0.35">
      <c r="A1354" s="56">
        <v>8471160</v>
      </c>
      <c r="B1354" s="56" t="s">
        <v>506</v>
      </c>
      <c r="C1354" s="56">
        <v>435508</v>
      </c>
      <c r="D1354" s="56" t="s">
        <v>147</v>
      </c>
      <c r="E1354" s="56" t="str">
        <f t="shared" si="21"/>
        <v>847.8471160.1.435508.000000.847001.200179</v>
      </c>
      <c r="F1354" s="66" t="s">
        <v>21</v>
      </c>
      <c r="G1354" s="56">
        <v>847001</v>
      </c>
      <c r="H1354" s="56" t="s">
        <v>23</v>
      </c>
      <c r="I1354" s="56">
        <v>200179</v>
      </c>
      <c r="J1354" s="56" t="s">
        <v>4589</v>
      </c>
      <c r="K1354" s="56">
        <v>1</v>
      </c>
      <c r="L1354" s="56">
        <v>24150</v>
      </c>
      <c r="M1354" s="57">
        <v>23000</v>
      </c>
    </row>
    <row r="1355" spans="1:13" x14ac:dyDescent="0.35">
      <c r="A1355" s="56">
        <v>8471160</v>
      </c>
      <c r="B1355" s="56" t="s">
        <v>506</v>
      </c>
      <c r="C1355" s="56">
        <v>435508</v>
      </c>
      <c r="D1355" s="56" t="s">
        <v>147</v>
      </c>
      <c r="E1355" s="56" t="str">
        <f t="shared" si="21"/>
        <v>847.8471160.1.435508.000000.847001.200179</v>
      </c>
      <c r="F1355" s="66" t="s">
        <v>21</v>
      </c>
      <c r="G1355" s="56">
        <v>847001</v>
      </c>
      <c r="H1355" s="56" t="s">
        <v>23</v>
      </c>
      <c r="I1355" s="56">
        <v>200179</v>
      </c>
      <c r="J1355" s="56" t="s">
        <v>4590</v>
      </c>
      <c r="K1355" s="56">
        <v>1</v>
      </c>
      <c r="L1355" s="56">
        <v>24150</v>
      </c>
      <c r="M1355" s="57">
        <v>23000</v>
      </c>
    </row>
    <row r="1356" spans="1:13" x14ac:dyDescent="0.35">
      <c r="A1356" s="56">
        <v>8471160</v>
      </c>
      <c r="B1356" s="56" t="s">
        <v>506</v>
      </c>
      <c r="C1356" s="56">
        <v>435508</v>
      </c>
      <c r="D1356" s="56" t="s">
        <v>147</v>
      </c>
      <c r="E1356" s="56" t="str">
        <f t="shared" si="21"/>
        <v>847.8471160.1.435508.000000.847001.200179</v>
      </c>
      <c r="F1356" s="66" t="s">
        <v>21</v>
      </c>
      <c r="G1356" s="56">
        <v>847001</v>
      </c>
      <c r="H1356" s="56" t="s">
        <v>23</v>
      </c>
      <c r="I1356" s="56">
        <v>200179</v>
      </c>
      <c r="J1356" s="56" t="s">
        <v>4591</v>
      </c>
      <c r="K1356" s="56">
        <v>1</v>
      </c>
      <c r="L1356" s="56">
        <v>15750</v>
      </c>
      <c r="M1356" s="57">
        <v>15000</v>
      </c>
    </row>
    <row r="1357" spans="1:13" x14ac:dyDescent="0.35">
      <c r="A1357" s="56">
        <v>8471160</v>
      </c>
      <c r="B1357" s="56" t="s">
        <v>506</v>
      </c>
      <c r="C1357" s="56">
        <v>435508</v>
      </c>
      <c r="D1357" s="56" t="s">
        <v>147</v>
      </c>
      <c r="E1357" s="56" t="str">
        <f t="shared" si="21"/>
        <v>847.8471160.1.435508.000000.847001.200179</v>
      </c>
      <c r="F1357" s="66" t="s">
        <v>21</v>
      </c>
      <c r="G1357" s="56">
        <v>847001</v>
      </c>
      <c r="H1357" s="56" t="s">
        <v>23</v>
      </c>
      <c r="I1357" s="56">
        <v>200179</v>
      </c>
      <c r="J1357" s="56" t="s">
        <v>4592</v>
      </c>
      <c r="K1357" s="56">
        <v>1</v>
      </c>
      <c r="L1357" s="56">
        <v>4200</v>
      </c>
      <c r="M1357" s="57">
        <v>4000</v>
      </c>
    </row>
    <row r="1358" spans="1:13" x14ac:dyDescent="0.35">
      <c r="A1358" s="56">
        <v>8471160</v>
      </c>
      <c r="B1358" s="56" t="s">
        <v>506</v>
      </c>
      <c r="C1358" s="56">
        <v>435508</v>
      </c>
      <c r="D1358" s="56" t="s">
        <v>147</v>
      </c>
      <c r="E1358" s="56" t="str">
        <f t="shared" si="21"/>
        <v>847.8471160.1.435508.000000.847001.200179</v>
      </c>
      <c r="F1358" s="66" t="s">
        <v>21</v>
      </c>
      <c r="G1358" s="56">
        <v>847001</v>
      </c>
      <c r="H1358" s="56" t="s">
        <v>23</v>
      </c>
      <c r="I1358" s="56">
        <v>200179</v>
      </c>
      <c r="J1358" s="56" t="s">
        <v>4593</v>
      </c>
      <c r="K1358" s="56">
        <v>1</v>
      </c>
      <c r="L1358" s="56">
        <v>15750</v>
      </c>
      <c r="M1358" s="57">
        <v>15000</v>
      </c>
    </row>
    <row r="1359" spans="1:13" x14ac:dyDescent="0.35">
      <c r="A1359" s="56">
        <v>8471160</v>
      </c>
      <c r="B1359" s="56" t="s">
        <v>506</v>
      </c>
      <c r="C1359" s="56">
        <v>435508</v>
      </c>
      <c r="D1359" s="56" t="s">
        <v>147</v>
      </c>
      <c r="E1359" s="56" t="str">
        <f t="shared" si="21"/>
        <v>847.8471160.1.435508.000000.847001.200179</v>
      </c>
      <c r="F1359" s="66" t="s">
        <v>21</v>
      </c>
      <c r="G1359" s="56">
        <v>847001</v>
      </c>
      <c r="H1359" s="56" t="s">
        <v>23</v>
      </c>
      <c r="I1359" s="56">
        <v>200179</v>
      </c>
      <c r="J1359" s="56" t="s">
        <v>4594</v>
      </c>
      <c r="K1359" s="56">
        <v>1</v>
      </c>
      <c r="L1359" s="56">
        <v>5250</v>
      </c>
      <c r="M1359" s="57">
        <v>5000</v>
      </c>
    </row>
    <row r="1360" spans="1:13" x14ac:dyDescent="0.35">
      <c r="A1360" s="56">
        <v>8471160</v>
      </c>
      <c r="B1360" s="56" t="s">
        <v>506</v>
      </c>
      <c r="C1360" s="56">
        <v>435508</v>
      </c>
      <c r="D1360" s="56" t="s">
        <v>147</v>
      </c>
      <c r="E1360" s="56" t="str">
        <f t="shared" si="21"/>
        <v>847.8471160.1.435508.000000.847001.200179</v>
      </c>
      <c r="F1360" s="66" t="s">
        <v>21</v>
      </c>
      <c r="G1360" s="56">
        <v>847001</v>
      </c>
      <c r="H1360" s="56" t="s">
        <v>23</v>
      </c>
      <c r="I1360" s="56">
        <v>200179</v>
      </c>
      <c r="J1360" s="56" t="s">
        <v>4595</v>
      </c>
      <c r="K1360" s="56">
        <v>1</v>
      </c>
      <c r="L1360" s="56">
        <v>10500</v>
      </c>
      <c r="M1360" s="57">
        <v>10000</v>
      </c>
    </row>
    <row r="1361" spans="1:13" x14ac:dyDescent="0.35">
      <c r="A1361" s="56">
        <v>8471160</v>
      </c>
      <c r="B1361" s="56" t="s">
        <v>506</v>
      </c>
      <c r="C1361" s="56">
        <v>435508</v>
      </c>
      <c r="D1361" s="56" t="s">
        <v>147</v>
      </c>
      <c r="E1361" s="56" t="str">
        <f t="shared" si="21"/>
        <v>847.8471160.1.435508.000000.847001.200179</v>
      </c>
      <c r="F1361" s="66" t="s">
        <v>21</v>
      </c>
      <c r="G1361" s="56">
        <v>847001</v>
      </c>
      <c r="H1361" s="56" t="s">
        <v>23</v>
      </c>
      <c r="I1361" s="56">
        <v>200179</v>
      </c>
      <c r="J1361" s="56" t="s">
        <v>4596</v>
      </c>
      <c r="K1361" s="56">
        <v>1</v>
      </c>
      <c r="L1361" s="56">
        <v>26250</v>
      </c>
      <c r="M1361" s="57">
        <v>25000</v>
      </c>
    </row>
    <row r="1362" spans="1:13" x14ac:dyDescent="0.35">
      <c r="A1362" s="56">
        <v>8471160</v>
      </c>
      <c r="B1362" s="56" t="s">
        <v>506</v>
      </c>
      <c r="C1362" s="56">
        <v>435508</v>
      </c>
      <c r="D1362" s="56" t="s">
        <v>147</v>
      </c>
      <c r="E1362" s="56" t="str">
        <f t="shared" si="21"/>
        <v>847.8471160.1.435508.000000.847001.200179</v>
      </c>
      <c r="F1362" s="66" t="s">
        <v>21</v>
      </c>
      <c r="G1362" s="56">
        <v>847001</v>
      </c>
      <c r="H1362" s="56" t="s">
        <v>23</v>
      </c>
      <c r="I1362" s="56">
        <v>200179</v>
      </c>
      <c r="J1362" s="56" t="s">
        <v>4597</v>
      </c>
      <c r="K1362" s="56">
        <v>1</v>
      </c>
      <c r="L1362" s="56">
        <v>7875</v>
      </c>
      <c r="M1362" s="57">
        <v>7500</v>
      </c>
    </row>
    <row r="1363" spans="1:13" x14ac:dyDescent="0.35">
      <c r="A1363" s="56">
        <v>8471160</v>
      </c>
      <c r="B1363" s="56" t="s">
        <v>506</v>
      </c>
      <c r="C1363" s="56">
        <v>435508</v>
      </c>
      <c r="D1363" s="56" t="s">
        <v>147</v>
      </c>
      <c r="E1363" s="56" t="str">
        <f t="shared" si="21"/>
        <v>847.8471160.1.435508.000000.847001.200179</v>
      </c>
      <c r="F1363" s="66" t="s">
        <v>21</v>
      </c>
      <c r="G1363" s="56">
        <v>847001</v>
      </c>
      <c r="H1363" s="56" t="s">
        <v>23</v>
      </c>
      <c r="I1363" s="56">
        <v>200179</v>
      </c>
      <c r="J1363" s="56" t="s">
        <v>4598</v>
      </c>
      <c r="K1363" s="56">
        <v>1</v>
      </c>
      <c r="L1363" s="56">
        <v>9450</v>
      </c>
      <c r="M1363" s="57">
        <v>9000</v>
      </c>
    </row>
    <row r="1364" spans="1:13" x14ac:dyDescent="0.35">
      <c r="A1364" s="56">
        <v>8471160</v>
      </c>
      <c r="B1364" s="56" t="s">
        <v>506</v>
      </c>
      <c r="C1364" s="56">
        <v>435508</v>
      </c>
      <c r="D1364" s="56" t="s">
        <v>147</v>
      </c>
      <c r="E1364" s="56" t="str">
        <f t="shared" si="21"/>
        <v>847.8471160.1.435508.000000.847001.200179</v>
      </c>
      <c r="F1364" s="66" t="s">
        <v>21</v>
      </c>
      <c r="G1364" s="56">
        <v>847001</v>
      </c>
      <c r="H1364" s="56" t="s">
        <v>23</v>
      </c>
      <c r="I1364" s="56">
        <v>200179</v>
      </c>
      <c r="J1364" s="56" t="s">
        <v>4599</v>
      </c>
      <c r="K1364" s="56">
        <v>1</v>
      </c>
      <c r="L1364" s="56">
        <v>15750</v>
      </c>
      <c r="M1364" s="57">
        <v>15000</v>
      </c>
    </row>
    <row r="1365" spans="1:13" x14ac:dyDescent="0.35">
      <c r="A1365" s="56">
        <v>8471160</v>
      </c>
      <c r="B1365" s="56" t="s">
        <v>506</v>
      </c>
      <c r="C1365" s="56">
        <v>435508</v>
      </c>
      <c r="D1365" s="56" t="s">
        <v>147</v>
      </c>
      <c r="E1365" s="56" t="str">
        <f t="shared" si="21"/>
        <v>847.8471160.1.435508.000000.847001.200179</v>
      </c>
      <c r="F1365" s="66" t="s">
        <v>21</v>
      </c>
      <c r="G1365" s="56">
        <v>847001</v>
      </c>
      <c r="H1365" s="56" t="s">
        <v>23</v>
      </c>
      <c r="I1365" s="56">
        <v>200179</v>
      </c>
      <c r="J1365" s="56" t="s">
        <v>4600</v>
      </c>
      <c r="K1365" s="56">
        <v>1</v>
      </c>
      <c r="L1365" s="56">
        <v>26250</v>
      </c>
      <c r="M1365" s="57">
        <v>25000</v>
      </c>
    </row>
    <row r="1366" spans="1:13" x14ac:dyDescent="0.35">
      <c r="A1366" s="56">
        <v>8471160</v>
      </c>
      <c r="B1366" s="56" t="s">
        <v>506</v>
      </c>
      <c r="C1366" s="56">
        <v>435508</v>
      </c>
      <c r="D1366" s="56" t="s">
        <v>147</v>
      </c>
      <c r="E1366" s="56" t="str">
        <f t="shared" si="21"/>
        <v>847.8471160.1.435508.000000.847001.200179</v>
      </c>
      <c r="F1366" s="66" t="s">
        <v>21</v>
      </c>
      <c r="G1366" s="56">
        <v>847001</v>
      </c>
      <c r="H1366" s="56" t="s">
        <v>23</v>
      </c>
      <c r="I1366" s="56">
        <v>200179</v>
      </c>
      <c r="J1366" s="56" t="s">
        <v>4601</v>
      </c>
      <c r="K1366" s="56">
        <v>1</v>
      </c>
      <c r="L1366" s="56">
        <v>21000</v>
      </c>
      <c r="M1366" s="57">
        <v>20000</v>
      </c>
    </row>
    <row r="1367" spans="1:13" x14ac:dyDescent="0.35">
      <c r="A1367" s="56">
        <v>8471160</v>
      </c>
      <c r="B1367" s="56" t="s">
        <v>506</v>
      </c>
      <c r="C1367" s="56">
        <v>435508</v>
      </c>
      <c r="D1367" s="56" t="s">
        <v>147</v>
      </c>
      <c r="E1367" s="56" t="str">
        <f t="shared" si="21"/>
        <v>847.8471160.1.435508.000000.847001.200179</v>
      </c>
      <c r="F1367" s="66" t="s">
        <v>21</v>
      </c>
      <c r="G1367" s="56">
        <v>847001</v>
      </c>
      <c r="H1367" s="56" t="s">
        <v>23</v>
      </c>
      <c r="I1367" s="56">
        <v>200179</v>
      </c>
      <c r="J1367" s="56" t="s">
        <v>4602</v>
      </c>
      <c r="K1367" s="56">
        <v>1</v>
      </c>
      <c r="L1367" s="56">
        <v>262500</v>
      </c>
      <c r="M1367" s="57">
        <v>250000</v>
      </c>
    </row>
    <row r="1368" spans="1:13" x14ac:dyDescent="0.35">
      <c r="A1368" s="56">
        <v>8471160</v>
      </c>
      <c r="B1368" s="56" t="s">
        <v>506</v>
      </c>
      <c r="C1368" s="56">
        <v>435508</v>
      </c>
      <c r="D1368" s="56" t="s">
        <v>147</v>
      </c>
      <c r="E1368" s="56" t="str">
        <f t="shared" si="21"/>
        <v>847.8471160.1.435508.000000.847001.200179</v>
      </c>
      <c r="F1368" s="66" t="s">
        <v>21</v>
      </c>
      <c r="G1368" s="56">
        <v>847001</v>
      </c>
      <c r="H1368" s="56" t="s">
        <v>23</v>
      </c>
      <c r="I1368" s="56">
        <v>200179</v>
      </c>
      <c r="J1368" s="56" t="s">
        <v>4603</v>
      </c>
      <c r="K1368" s="56">
        <v>1</v>
      </c>
      <c r="L1368" s="56">
        <v>105000</v>
      </c>
      <c r="M1368" s="57">
        <v>100000</v>
      </c>
    </row>
    <row r="1369" spans="1:13" x14ac:dyDescent="0.35">
      <c r="A1369" s="56">
        <v>8471160</v>
      </c>
      <c r="B1369" s="56" t="s">
        <v>506</v>
      </c>
      <c r="C1369" s="56">
        <v>435508</v>
      </c>
      <c r="D1369" s="56" t="s">
        <v>147</v>
      </c>
      <c r="E1369" s="56" t="str">
        <f t="shared" si="21"/>
        <v>847.8471160.1.435508.000000.847001.200179</v>
      </c>
      <c r="F1369" s="66" t="s">
        <v>21</v>
      </c>
      <c r="G1369" s="56">
        <v>847001</v>
      </c>
      <c r="H1369" s="56" t="s">
        <v>23</v>
      </c>
      <c r="I1369" s="56">
        <v>200179</v>
      </c>
      <c r="J1369" s="56" t="s">
        <v>4604</v>
      </c>
      <c r="K1369" s="56">
        <v>1</v>
      </c>
      <c r="L1369" s="56">
        <v>105000</v>
      </c>
      <c r="M1369" s="57">
        <v>100000</v>
      </c>
    </row>
    <row r="1370" spans="1:13" x14ac:dyDescent="0.35">
      <c r="A1370" s="56">
        <v>8471160</v>
      </c>
      <c r="B1370" s="56" t="s">
        <v>506</v>
      </c>
      <c r="C1370" s="56">
        <v>435508</v>
      </c>
      <c r="D1370" s="56" t="s">
        <v>147</v>
      </c>
      <c r="E1370" s="56" t="str">
        <f t="shared" si="21"/>
        <v>847.8471160.1.435508.000000.847001.200179</v>
      </c>
      <c r="F1370" s="66" t="s">
        <v>21</v>
      </c>
      <c r="G1370" s="56">
        <v>847001</v>
      </c>
      <c r="H1370" s="56" t="s">
        <v>23</v>
      </c>
      <c r="I1370" s="56">
        <v>200179</v>
      </c>
      <c r="J1370" s="56" t="s">
        <v>4605</v>
      </c>
      <c r="K1370" s="56">
        <v>1</v>
      </c>
      <c r="L1370" s="56">
        <v>105000</v>
      </c>
      <c r="M1370" s="57">
        <v>100000</v>
      </c>
    </row>
    <row r="1371" spans="1:13" x14ac:dyDescent="0.35">
      <c r="A1371" s="56">
        <v>8471160</v>
      </c>
      <c r="B1371" s="56" t="s">
        <v>506</v>
      </c>
      <c r="C1371" s="56">
        <v>435508</v>
      </c>
      <c r="D1371" s="56" t="s">
        <v>147</v>
      </c>
      <c r="E1371" s="56" t="str">
        <f t="shared" si="21"/>
        <v>847.8471160.1.435508.000000.847001.200179</v>
      </c>
      <c r="F1371" s="66" t="s">
        <v>21</v>
      </c>
      <c r="G1371" s="56">
        <v>847001</v>
      </c>
      <c r="H1371" s="56" t="s">
        <v>23</v>
      </c>
      <c r="I1371" s="56">
        <v>200179</v>
      </c>
      <c r="J1371" s="56" t="s">
        <v>4606</v>
      </c>
      <c r="K1371" s="56">
        <v>1</v>
      </c>
      <c r="L1371" s="56">
        <v>52500</v>
      </c>
      <c r="M1371" s="57">
        <v>50000</v>
      </c>
    </row>
    <row r="1372" spans="1:13" x14ac:dyDescent="0.35">
      <c r="A1372" s="56">
        <v>8471160</v>
      </c>
      <c r="B1372" s="56" t="s">
        <v>506</v>
      </c>
      <c r="C1372" s="56">
        <v>435508</v>
      </c>
      <c r="D1372" s="56" t="s">
        <v>147</v>
      </c>
      <c r="E1372" s="56" t="str">
        <f t="shared" si="21"/>
        <v>847.8471160.1.435508.000000.847001.200179</v>
      </c>
      <c r="F1372" s="66" t="s">
        <v>21</v>
      </c>
      <c r="G1372" s="56">
        <v>847001</v>
      </c>
      <c r="H1372" s="56" t="s">
        <v>23</v>
      </c>
      <c r="I1372" s="56">
        <v>200179</v>
      </c>
      <c r="J1372" s="56" t="s">
        <v>4607</v>
      </c>
      <c r="K1372" s="56">
        <v>1</v>
      </c>
      <c r="L1372" s="56">
        <v>10500</v>
      </c>
      <c r="M1372" s="57">
        <v>10000</v>
      </c>
    </row>
    <row r="1373" spans="1:13" x14ac:dyDescent="0.35">
      <c r="A1373" s="56">
        <v>8471160</v>
      </c>
      <c r="B1373" s="56" t="s">
        <v>506</v>
      </c>
      <c r="C1373" s="56">
        <v>435508</v>
      </c>
      <c r="D1373" s="56" t="s">
        <v>147</v>
      </c>
      <c r="E1373" s="56" t="str">
        <f t="shared" si="21"/>
        <v>847.8471160.1.435508.000000.847001.200179</v>
      </c>
      <c r="F1373" s="66" t="s">
        <v>21</v>
      </c>
      <c r="G1373" s="56">
        <v>847001</v>
      </c>
      <c r="H1373" s="56" t="s">
        <v>23</v>
      </c>
      <c r="I1373" s="56">
        <v>200179</v>
      </c>
      <c r="J1373" s="56" t="s">
        <v>4608</v>
      </c>
      <c r="K1373" s="56">
        <v>1</v>
      </c>
      <c r="L1373" s="56">
        <v>105000</v>
      </c>
      <c r="M1373" s="57">
        <v>100000</v>
      </c>
    </row>
    <row r="1374" spans="1:13" x14ac:dyDescent="0.35">
      <c r="A1374" s="56">
        <v>8471160</v>
      </c>
      <c r="B1374" s="56" t="s">
        <v>506</v>
      </c>
      <c r="C1374" s="56">
        <v>435508</v>
      </c>
      <c r="D1374" s="56" t="s">
        <v>147</v>
      </c>
      <c r="E1374" s="56" t="str">
        <f t="shared" si="21"/>
        <v>847.8471160.1.435508.000000.847001.200179</v>
      </c>
      <c r="F1374" s="66" t="s">
        <v>21</v>
      </c>
      <c r="G1374" s="56">
        <v>847001</v>
      </c>
      <c r="H1374" s="56" t="s">
        <v>23</v>
      </c>
      <c r="I1374" s="56">
        <v>200179</v>
      </c>
      <c r="J1374" s="56" t="s">
        <v>4609</v>
      </c>
      <c r="K1374" s="56">
        <v>1</v>
      </c>
      <c r="L1374" s="56">
        <v>705.6</v>
      </c>
      <c r="M1374" s="57">
        <v>672</v>
      </c>
    </row>
    <row r="1375" spans="1:13" x14ac:dyDescent="0.35">
      <c r="A1375" s="56">
        <v>8471160</v>
      </c>
      <c r="B1375" s="56" t="s">
        <v>506</v>
      </c>
      <c r="C1375" s="56">
        <v>435508</v>
      </c>
      <c r="D1375" s="56" t="s">
        <v>147</v>
      </c>
      <c r="E1375" s="56" t="str">
        <f t="shared" si="21"/>
        <v>847.8471160.1.435508.000000.847001.200179</v>
      </c>
      <c r="F1375" s="66" t="s">
        <v>21</v>
      </c>
      <c r="G1375" s="56">
        <v>847001</v>
      </c>
      <c r="H1375" s="56" t="s">
        <v>23</v>
      </c>
      <c r="I1375" s="56">
        <v>200179</v>
      </c>
      <c r="J1375" s="56" t="s">
        <v>4610</v>
      </c>
      <c r="K1375" s="56">
        <v>1</v>
      </c>
      <c r="L1375" s="56">
        <v>286.65000000000003</v>
      </c>
      <c r="M1375" s="57">
        <v>273</v>
      </c>
    </row>
    <row r="1376" spans="1:13" x14ac:dyDescent="0.35">
      <c r="A1376" s="56">
        <v>8471160</v>
      </c>
      <c r="B1376" s="56" t="s">
        <v>506</v>
      </c>
      <c r="C1376" s="56">
        <v>435508</v>
      </c>
      <c r="D1376" s="56" t="s">
        <v>147</v>
      </c>
      <c r="E1376" s="56" t="str">
        <f t="shared" si="21"/>
        <v>847.8471160.1.435508.000000.847001.200179</v>
      </c>
      <c r="F1376" s="66" t="s">
        <v>21</v>
      </c>
      <c r="G1376" s="56">
        <v>847001</v>
      </c>
      <c r="H1376" s="56" t="s">
        <v>23</v>
      </c>
      <c r="I1376" s="56">
        <v>200179</v>
      </c>
      <c r="J1376" s="56" t="s">
        <v>4611</v>
      </c>
      <c r="K1376" s="56">
        <v>1</v>
      </c>
      <c r="L1376" s="56">
        <v>77630.316749999998</v>
      </c>
      <c r="M1376" s="57">
        <v>73933.634999999995</v>
      </c>
    </row>
    <row r="1377" spans="1:13" x14ac:dyDescent="0.35">
      <c r="A1377" s="56">
        <v>8471160</v>
      </c>
      <c r="B1377" s="56" t="s">
        <v>506</v>
      </c>
      <c r="C1377" s="56">
        <v>435508</v>
      </c>
      <c r="D1377" s="56" t="s">
        <v>147</v>
      </c>
      <c r="E1377" s="56" t="str">
        <f t="shared" si="21"/>
        <v>847.8471160.1.435508.000000.847001.200179</v>
      </c>
      <c r="F1377" s="66" t="s">
        <v>21</v>
      </c>
      <c r="G1377" s="56">
        <v>847001</v>
      </c>
      <c r="H1377" s="56" t="s">
        <v>23</v>
      </c>
      <c r="I1377" s="56">
        <v>200179</v>
      </c>
      <c r="J1377" s="56" t="s">
        <v>4612</v>
      </c>
      <c r="K1377" s="56">
        <v>1</v>
      </c>
      <c r="L1377" s="56">
        <v>19584.363225000001</v>
      </c>
      <c r="M1377" s="57">
        <v>18651.7745</v>
      </c>
    </row>
    <row r="1378" spans="1:13" x14ac:dyDescent="0.35">
      <c r="A1378" s="56">
        <v>8471160</v>
      </c>
      <c r="B1378" s="56" t="s">
        <v>506</v>
      </c>
      <c r="C1378" s="56">
        <v>435508</v>
      </c>
      <c r="D1378" s="56" t="s">
        <v>147</v>
      </c>
      <c r="E1378" s="56" t="str">
        <f t="shared" si="21"/>
        <v>847.8471160.1.435508.000000.847001.200179</v>
      </c>
      <c r="F1378" s="66" t="s">
        <v>21</v>
      </c>
      <c r="G1378" s="56">
        <v>847001</v>
      </c>
      <c r="H1378" s="56" t="s">
        <v>23</v>
      </c>
      <c r="I1378" s="56">
        <v>200179</v>
      </c>
      <c r="J1378" s="56" t="s">
        <v>4613</v>
      </c>
      <c r="K1378" s="56">
        <v>1</v>
      </c>
      <c r="L1378" s="56">
        <v>152323.5</v>
      </c>
      <c r="M1378" s="57">
        <v>145070</v>
      </c>
    </row>
    <row r="1379" spans="1:13" x14ac:dyDescent="0.35">
      <c r="A1379" s="56">
        <v>8471160</v>
      </c>
      <c r="B1379" s="56" t="s">
        <v>506</v>
      </c>
      <c r="C1379" s="56">
        <v>435508</v>
      </c>
      <c r="D1379" s="56" t="s">
        <v>147</v>
      </c>
      <c r="E1379" s="56" t="str">
        <f t="shared" si="21"/>
        <v>847.8471160.1.435508.000000.847001.200179</v>
      </c>
      <c r="F1379" s="66" t="s">
        <v>21</v>
      </c>
      <c r="G1379" s="56">
        <v>847001</v>
      </c>
      <c r="H1379" s="56" t="s">
        <v>23</v>
      </c>
      <c r="I1379" s="56">
        <v>200179</v>
      </c>
      <c r="J1379" s="56" t="s">
        <v>4614</v>
      </c>
      <c r="K1379" s="56">
        <v>1</v>
      </c>
      <c r="L1379" s="56">
        <v>2336.25</v>
      </c>
      <c r="M1379" s="57">
        <v>2225</v>
      </c>
    </row>
    <row r="1380" spans="1:13" x14ac:dyDescent="0.35">
      <c r="A1380" s="56">
        <v>8471160</v>
      </c>
      <c r="B1380" s="56" t="s">
        <v>506</v>
      </c>
      <c r="C1380" s="56">
        <v>435508</v>
      </c>
      <c r="D1380" s="56" t="s">
        <v>147</v>
      </c>
      <c r="E1380" s="56" t="str">
        <f t="shared" si="21"/>
        <v>847.8471160.1.435508.000000.847001.200179</v>
      </c>
      <c r="F1380" s="66" t="s">
        <v>21</v>
      </c>
      <c r="G1380" s="56">
        <v>847001</v>
      </c>
      <c r="H1380" s="56" t="s">
        <v>23</v>
      </c>
      <c r="I1380" s="56">
        <v>200179</v>
      </c>
      <c r="J1380" s="56" t="s">
        <v>4615</v>
      </c>
      <c r="K1380" s="56">
        <v>1</v>
      </c>
      <c r="L1380" s="56">
        <v>22642.935000000001</v>
      </c>
      <c r="M1380" s="57">
        <v>21564.7</v>
      </c>
    </row>
    <row r="1381" spans="1:13" x14ac:dyDescent="0.35">
      <c r="A1381" s="56">
        <v>8471160</v>
      </c>
      <c r="B1381" s="56" t="s">
        <v>506</v>
      </c>
      <c r="C1381" s="56">
        <v>435508</v>
      </c>
      <c r="D1381" s="56" t="s">
        <v>147</v>
      </c>
      <c r="E1381" s="56" t="str">
        <f t="shared" si="21"/>
        <v>847.8471160.1.435508.000000.847001.200179</v>
      </c>
      <c r="F1381" s="66" t="s">
        <v>21</v>
      </c>
      <c r="G1381" s="56">
        <v>847001</v>
      </c>
      <c r="H1381" s="56" t="s">
        <v>23</v>
      </c>
      <c r="I1381" s="56">
        <v>200179</v>
      </c>
      <c r="J1381" s="56" t="s">
        <v>4616</v>
      </c>
      <c r="K1381" s="56">
        <v>1</v>
      </c>
      <c r="L1381" s="56">
        <v>5250</v>
      </c>
      <c r="M1381" s="57">
        <v>5000</v>
      </c>
    </row>
    <row r="1382" spans="1:13" x14ac:dyDescent="0.35">
      <c r="A1382" s="56">
        <v>8471160</v>
      </c>
      <c r="B1382" s="56" t="s">
        <v>506</v>
      </c>
      <c r="C1382" s="56">
        <v>435508</v>
      </c>
      <c r="D1382" s="56" t="s">
        <v>147</v>
      </c>
      <c r="E1382" s="56" t="str">
        <f t="shared" si="21"/>
        <v>847.8471160.1.435508.000000.847001.200179</v>
      </c>
      <c r="F1382" s="66" t="s">
        <v>21</v>
      </c>
      <c r="G1382" s="56">
        <v>847001</v>
      </c>
      <c r="H1382" s="56" t="s">
        <v>23</v>
      </c>
      <c r="I1382" s="56">
        <v>200179</v>
      </c>
      <c r="J1382" s="56" t="s">
        <v>4617</v>
      </c>
      <c r="K1382" s="56">
        <v>1</v>
      </c>
      <c r="L1382" s="56">
        <v>4672.5</v>
      </c>
      <c r="M1382" s="57">
        <v>4450</v>
      </c>
    </row>
    <row r="1383" spans="1:13" x14ac:dyDescent="0.35">
      <c r="A1383" s="56">
        <v>8471160</v>
      </c>
      <c r="B1383" s="56" t="s">
        <v>506</v>
      </c>
      <c r="C1383" s="56">
        <v>435508</v>
      </c>
      <c r="D1383" s="56" t="s">
        <v>147</v>
      </c>
      <c r="E1383" s="56" t="str">
        <f t="shared" si="21"/>
        <v>847.8471160.1.435508.000000.847001.200179</v>
      </c>
      <c r="F1383" s="66" t="s">
        <v>21</v>
      </c>
      <c r="G1383" s="56">
        <v>847001</v>
      </c>
      <c r="H1383" s="56" t="s">
        <v>23</v>
      </c>
      <c r="I1383" s="56">
        <v>200179</v>
      </c>
      <c r="J1383" s="56" t="s">
        <v>4618</v>
      </c>
      <c r="K1383" s="56">
        <v>1</v>
      </c>
      <c r="L1383" s="56">
        <v>2336.25</v>
      </c>
      <c r="M1383" s="57">
        <v>2225</v>
      </c>
    </row>
    <row r="1384" spans="1:13" x14ac:dyDescent="0.35">
      <c r="A1384" s="56">
        <v>8471160</v>
      </c>
      <c r="B1384" s="56" t="s">
        <v>506</v>
      </c>
      <c r="C1384" s="56">
        <v>435508</v>
      </c>
      <c r="D1384" s="56" t="s">
        <v>147</v>
      </c>
      <c r="E1384" s="56" t="str">
        <f t="shared" si="21"/>
        <v>847.8471160.1.435508.000000.847001.200179</v>
      </c>
      <c r="F1384" s="66" t="s">
        <v>21</v>
      </c>
      <c r="G1384" s="56">
        <v>847001</v>
      </c>
      <c r="H1384" s="56" t="s">
        <v>23</v>
      </c>
      <c r="I1384" s="56">
        <v>200179</v>
      </c>
      <c r="J1384" s="56" t="s">
        <v>4619</v>
      </c>
      <c r="K1384" s="56">
        <v>1</v>
      </c>
      <c r="L1384" s="56">
        <v>22642.935000000001</v>
      </c>
      <c r="M1384" s="57">
        <v>21564.7</v>
      </c>
    </row>
    <row r="1385" spans="1:13" x14ac:dyDescent="0.35">
      <c r="A1385" s="56">
        <v>8471160</v>
      </c>
      <c r="B1385" s="56" t="s">
        <v>506</v>
      </c>
      <c r="C1385" s="56">
        <v>435508</v>
      </c>
      <c r="D1385" s="56" t="s">
        <v>147</v>
      </c>
      <c r="E1385" s="56" t="str">
        <f t="shared" si="21"/>
        <v>847.8471160.1.435508.000000.847001.200179</v>
      </c>
      <c r="F1385" s="66" t="s">
        <v>21</v>
      </c>
      <c r="G1385" s="56">
        <v>847001</v>
      </c>
      <c r="H1385" s="56" t="s">
        <v>23</v>
      </c>
      <c r="I1385" s="56">
        <v>200179</v>
      </c>
      <c r="J1385" s="56" t="s">
        <v>4620</v>
      </c>
      <c r="K1385" s="56">
        <v>1</v>
      </c>
      <c r="L1385" s="56">
        <v>53879.175000000003</v>
      </c>
      <c r="M1385" s="57">
        <v>51313.5</v>
      </c>
    </row>
    <row r="1386" spans="1:13" x14ac:dyDescent="0.35">
      <c r="A1386" s="56">
        <v>8471160</v>
      </c>
      <c r="B1386" s="56" t="s">
        <v>506</v>
      </c>
      <c r="C1386" s="56">
        <v>435508</v>
      </c>
      <c r="D1386" s="56" t="s">
        <v>147</v>
      </c>
      <c r="E1386" s="56" t="str">
        <f t="shared" si="21"/>
        <v>847.8471160.1.435508.000000.847001.200179</v>
      </c>
      <c r="F1386" s="66" t="s">
        <v>21</v>
      </c>
      <c r="G1386" s="56">
        <v>847001</v>
      </c>
      <c r="H1386" s="56" t="s">
        <v>23</v>
      </c>
      <c r="I1386" s="56">
        <v>200179</v>
      </c>
      <c r="J1386" s="56" t="s">
        <v>4621</v>
      </c>
      <c r="K1386" s="56">
        <v>1</v>
      </c>
      <c r="L1386" s="56">
        <v>381117.19800000003</v>
      </c>
      <c r="M1386" s="57">
        <v>362968.76</v>
      </c>
    </row>
    <row r="1387" spans="1:13" x14ac:dyDescent="0.35">
      <c r="A1387" s="56">
        <v>8471160</v>
      </c>
      <c r="B1387" s="56" t="s">
        <v>506</v>
      </c>
      <c r="C1387" s="56">
        <v>435508</v>
      </c>
      <c r="D1387" s="56" t="s">
        <v>147</v>
      </c>
      <c r="E1387" s="56" t="str">
        <f t="shared" si="21"/>
        <v>847.8471160.1.435508.000000.847001.200179</v>
      </c>
      <c r="F1387" s="66" t="s">
        <v>21</v>
      </c>
      <c r="G1387" s="56">
        <v>847001</v>
      </c>
      <c r="H1387" s="56" t="s">
        <v>23</v>
      </c>
      <c r="I1387" s="56">
        <v>200179</v>
      </c>
      <c r="J1387" s="56" t="s">
        <v>4622</v>
      </c>
      <c r="K1387" s="56">
        <v>1</v>
      </c>
      <c r="L1387" s="56">
        <v>1155</v>
      </c>
      <c r="M1387" s="57">
        <v>1100</v>
      </c>
    </row>
    <row r="1388" spans="1:13" x14ac:dyDescent="0.35">
      <c r="A1388" s="56">
        <v>8471160</v>
      </c>
      <c r="B1388" s="56" t="s">
        <v>506</v>
      </c>
      <c r="C1388" s="56">
        <v>435508</v>
      </c>
      <c r="D1388" s="56" t="s">
        <v>147</v>
      </c>
      <c r="E1388" s="56" t="str">
        <f t="shared" si="21"/>
        <v>847.8471160.1.435508.000000.847001.200179</v>
      </c>
      <c r="F1388" s="66" t="s">
        <v>21</v>
      </c>
      <c r="G1388" s="56">
        <v>847001</v>
      </c>
      <c r="H1388" s="56" t="s">
        <v>23</v>
      </c>
      <c r="I1388" s="56">
        <v>200179</v>
      </c>
      <c r="J1388" s="56" t="s">
        <v>4623</v>
      </c>
      <c r="K1388" s="56">
        <v>1</v>
      </c>
      <c r="L1388" s="56">
        <v>2310</v>
      </c>
      <c r="M1388" s="57">
        <v>2200</v>
      </c>
    </row>
    <row r="1389" spans="1:13" x14ac:dyDescent="0.35">
      <c r="A1389" s="56">
        <v>8471160</v>
      </c>
      <c r="B1389" s="56" t="s">
        <v>506</v>
      </c>
      <c r="C1389" s="56">
        <v>435508</v>
      </c>
      <c r="D1389" s="56" t="s">
        <v>147</v>
      </c>
      <c r="E1389" s="56" t="str">
        <f t="shared" si="21"/>
        <v>847.8471160.1.435508.000000.847001.200179</v>
      </c>
      <c r="F1389" s="66" t="s">
        <v>21</v>
      </c>
      <c r="G1389" s="56">
        <v>847001</v>
      </c>
      <c r="H1389" s="56" t="s">
        <v>23</v>
      </c>
      <c r="I1389" s="56">
        <v>200179</v>
      </c>
      <c r="J1389" s="56" t="s">
        <v>4624</v>
      </c>
      <c r="K1389" s="56">
        <v>1</v>
      </c>
      <c r="L1389" s="56">
        <v>8778</v>
      </c>
      <c r="M1389" s="57">
        <v>8360</v>
      </c>
    </row>
    <row r="1390" spans="1:13" x14ac:dyDescent="0.35">
      <c r="A1390" s="56">
        <v>8471160</v>
      </c>
      <c r="B1390" s="56" t="s">
        <v>506</v>
      </c>
      <c r="C1390" s="56">
        <v>435508</v>
      </c>
      <c r="D1390" s="56" t="s">
        <v>147</v>
      </c>
      <c r="E1390" s="56" t="str">
        <f t="shared" si="21"/>
        <v>847.8471160.1.435508.000000.847001.200179</v>
      </c>
      <c r="F1390" s="66" t="s">
        <v>21</v>
      </c>
      <c r="G1390" s="56">
        <v>847001</v>
      </c>
      <c r="H1390" s="56" t="s">
        <v>23</v>
      </c>
      <c r="I1390" s="56">
        <v>200179</v>
      </c>
      <c r="J1390" s="56" t="s">
        <v>4625</v>
      </c>
      <c r="K1390" s="56">
        <v>1</v>
      </c>
      <c r="L1390" s="56">
        <v>3802.2599999999998</v>
      </c>
      <c r="M1390" s="57">
        <v>3621.2</v>
      </c>
    </row>
    <row r="1391" spans="1:13" x14ac:dyDescent="0.35">
      <c r="A1391" s="56">
        <v>8471160</v>
      </c>
      <c r="B1391" s="56" t="s">
        <v>506</v>
      </c>
      <c r="C1391" s="56">
        <v>435508</v>
      </c>
      <c r="D1391" s="56" t="s">
        <v>147</v>
      </c>
      <c r="E1391" s="56" t="str">
        <f t="shared" si="21"/>
        <v>847.8471160.1.435508.000000.847001.200179</v>
      </c>
      <c r="F1391" s="66" t="s">
        <v>21</v>
      </c>
      <c r="G1391" s="56">
        <v>847001</v>
      </c>
      <c r="H1391" s="56" t="s">
        <v>23</v>
      </c>
      <c r="I1391" s="56">
        <v>200179</v>
      </c>
      <c r="J1391" s="56" t="s">
        <v>4626</v>
      </c>
      <c r="K1391" s="56">
        <v>1</v>
      </c>
      <c r="L1391" s="56">
        <v>1247.4000000000001</v>
      </c>
      <c r="M1391" s="57">
        <v>1188</v>
      </c>
    </row>
    <row r="1392" spans="1:13" x14ac:dyDescent="0.35">
      <c r="A1392" s="56">
        <v>8471160</v>
      </c>
      <c r="B1392" s="56" t="s">
        <v>506</v>
      </c>
      <c r="C1392" s="56">
        <v>435508</v>
      </c>
      <c r="D1392" s="56" t="s">
        <v>147</v>
      </c>
      <c r="E1392" s="56" t="str">
        <f t="shared" si="21"/>
        <v>847.8471160.1.435508.000000.847001.200179</v>
      </c>
      <c r="F1392" s="66" t="s">
        <v>21</v>
      </c>
      <c r="G1392" s="56">
        <v>847001</v>
      </c>
      <c r="H1392" s="56" t="s">
        <v>23</v>
      </c>
      <c r="I1392" s="56">
        <v>200179</v>
      </c>
      <c r="J1392" s="56" t="s">
        <v>4627</v>
      </c>
      <c r="K1392" s="56">
        <v>1</v>
      </c>
      <c r="L1392" s="56">
        <v>20640.459000000003</v>
      </c>
      <c r="M1392" s="57">
        <v>19657.580000000002</v>
      </c>
    </row>
    <row r="1393" spans="1:13" x14ac:dyDescent="0.35">
      <c r="A1393" s="56">
        <v>8471160</v>
      </c>
      <c r="B1393" s="56" t="s">
        <v>506</v>
      </c>
      <c r="C1393" s="56">
        <v>435508</v>
      </c>
      <c r="D1393" s="56" t="s">
        <v>147</v>
      </c>
      <c r="E1393" s="56" t="str">
        <f t="shared" si="21"/>
        <v>847.8471160.1.435508.000000.847001.200179</v>
      </c>
      <c r="F1393" s="66" t="s">
        <v>21</v>
      </c>
      <c r="G1393" s="56">
        <v>847001</v>
      </c>
      <c r="H1393" s="56" t="s">
        <v>23</v>
      </c>
      <c r="I1393" s="56">
        <v>200179</v>
      </c>
      <c r="J1393" s="56" t="s">
        <v>4628</v>
      </c>
      <c r="K1393" s="56">
        <v>1</v>
      </c>
      <c r="L1393" s="56">
        <v>93408.21</v>
      </c>
      <c r="M1393" s="57">
        <v>88960.2</v>
      </c>
    </row>
    <row r="1394" spans="1:13" x14ac:dyDescent="0.35">
      <c r="A1394" s="56">
        <v>8471160</v>
      </c>
      <c r="B1394" s="56" t="s">
        <v>506</v>
      </c>
      <c r="C1394" s="56">
        <v>435508</v>
      </c>
      <c r="D1394" s="56" t="s">
        <v>147</v>
      </c>
      <c r="E1394" s="56" t="str">
        <f t="shared" si="21"/>
        <v>847.8471160.1.435508.000000.847001.200179</v>
      </c>
      <c r="F1394" s="66" t="s">
        <v>21</v>
      </c>
      <c r="G1394" s="56">
        <v>847001</v>
      </c>
      <c r="H1394" s="56" t="s">
        <v>23</v>
      </c>
      <c r="I1394" s="56">
        <v>200179</v>
      </c>
      <c r="J1394" s="56" t="s">
        <v>4629</v>
      </c>
      <c r="K1394" s="56">
        <v>1</v>
      </c>
      <c r="L1394" s="56">
        <v>1604.1375</v>
      </c>
      <c r="M1394" s="57">
        <v>1527.75</v>
      </c>
    </row>
    <row r="1395" spans="1:13" x14ac:dyDescent="0.35">
      <c r="A1395" s="56">
        <v>8471160</v>
      </c>
      <c r="B1395" s="56" t="s">
        <v>506</v>
      </c>
      <c r="C1395" s="56">
        <v>435508</v>
      </c>
      <c r="D1395" s="56" t="s">
        <v>147</v>
      </c>
      <c r="E1395" s="56" t="str">
        <f t="shared" si="21"/>
        <v>847.8471160.1.435508.000000.847001.200179</v>
      </c>
      <c r="F1395" s="66" t="s">
        <v>21</v>
      </c>
      <c r="G1395" s="56">
        <v>847001</v>
      </c>
      <c r="H1395" s="56" t="s">
        <v>23</v>
      </c>
      <c r="I1395" s="56">
        <v>200179</v>
      </c>
      <c r="J1395" s="56" t="s">
        <v>4630</v>
      </c>
      <c r="K1395" s="56">
        <v>1</v>
      </c>
      <c r="L1395" s="56">
        <v>1604.1375</v>
      </c>
      <c r="M1395" s="57">
        <v>1527.75</v>
      </c>
    </row>
    <row r="1396" spans="1:13" x14ac:dyDescent="0.35">
      <c r="A1396" s="56">
        <v>8471160</v>
      </c>
      <c r="B1396" s="56" t="s">
        <v>506</v>
      </c>
      <c r="C1396" s="56">
        <v>435508</v>
      </c>
      <c r="D1396" s="56" t="s">
        <v>147</v>
      </c>
      <c r="E1396" s="56" t="str">
        <f t="shared" si="21"/>
        <v>847.8471160.1.435508.000000.847001.200179</v>
      </c>
      <c r="F1396" s="66" t="s">
        <v>21</v>
      </c>
      <c r="G1396" s="56">
        <v>847001</v>
      </c>
      <c r="H1396" s="56" t="s">
        <v>23</v>
      </c>
      <c r="I1396" s="56">
        <v>200179</v>
      </c>
      <c r="J1396" s="56" t="s">
        <v>4631</v>
      </c>
      <c r="K1396" s="56">
        <v>1</v>
      </c>
      <c r="L1396" s="56">
        <v>9702</v>
      </c>
      <c r="M1396" s="57">
        <v>9240</v>
      </c>
    </row>
    <row r="1397" spans="1:13" x14ac:dyDescent="0.35">
      <c r="A1397" s="56">
        <v>8471160</v>
      </c>
      <c r="B1397" s="56" t="s">
        <v>506</v>
      </c>
      <c r="C1397" s="56">
        <v>435508</v>
      </c>
      <c r="D1397" s="56" t="s">
        <v>147</v>
      </c>
      <c r="E1397" s="56" t="str">
        <f t="shared" si="21"/>
        <v>847.8471160.1.435508.000000.847001.200179</v>
      </c>
      <c r="F1397" s="66" t="s">
        <v>21</v>
      </c>
      <c r="G1397" s="56">
        <v>847001</v>
      </c>
      <c r="H1397" s="56" t="s">
        <v>23</v>
      </c>
      <c r="I1397" s="56">
        <v>200179</v>
      </c>
      <c r="J1397" s="56" t="s">
        <v>4632</v>
      </c>
      <c r="K1397" s="56">
        <v>1</v>
      </c>
      <c r="L1397" s="56">
        <v>7283.9760000000006</v>
      </c>
      <c r="M1397" s="57">
        <v>6937.12</v>
      </c>
    </row>
    <row r="1398" spans="1:13" x14ac:dyDescent="0.35">
      <c r="A1398" s="56">
        <v>8471160</v>
      </c>
      <c r="B1398" s="56" t="s">
        <v>506</v>
      </c>
      <c r="C1398" s="56">
        <v>435508</v>
      </c>
      <c r="D1398" s="56" t="s">
        <v>147</v>
      </c>
      <c r="E1398" s="56" t="str">
        <f t="shared" si="21"/>
        <v>847.8471160.1.435508.000000.847001.200179</v>
      </c>
      <c r="F1398" s="66" t="s">
        <v>21</v>
      </c>
      <c r="G1398" s="56">
        <v>847001</v>
      </c>
      <c r="H1398" s="56" t="s">
        <v>23</v>
      </c>
      <c r="I1398" s="56">
        <v>200179</v>
      </c>
      <c r="J1398" s="56" t="s">
        <v>4633</v>
      </c>
      <c r="K1398" s="56">
        <v>1</v>
      </c>
      <c r="L1398" s="56">
        <v>21000</v>
      </c>
      <c r="M1398" s="57">
        <v>20000</v>
      </c>
    </row>
    <row r="1399" spans="1:13" x14ac:dyDescent="0.35">
      <c r="A1399" s="56">
        <v>8471160</v>
      </c>
      <c r="B1399" s="56" t="s">
        <v>506</v>
      </c>
      <c r="C1399" s="56">
        <v>435508</v>
      </c>
      <c r="D1399" s="56" t="s">
        <v>147</v>
      </c>
      <c r="E1399" s="56" t="str">
        <f t="shared" si="21"/>
        <v>847.8471160.1.435508.000000.847001.200179</v>
      </c>
      <c r="F1399" s="66" t="s">
        <v>21</v>
      </c>
      <c r="G1399" s="56">
        <v>847001</v>
      </c>
      <c r="H1399" s="56" t="s">
        <v>23</v>
      </c>
      <c r="I1399" s="56">
        <v>200179</v>
      </c>
      <c r="J1399" s="56" t="s">
        <v>4634</v>
      </c>
      <c r="K1399" s="56">
        <v>1</v>
      </c>
      <c r="L1399" s="56">
        <v>94500</v>
      </c>
      <c r="M1399" s="57">
        <v>90000</v>
      </c>
    </row>
    <row r="1400" spans="1:13" x14ac:dyDescent="0.35">
      <c r="A1400" s="56">
        <v>8471160</v>
      </c>
      <c r="B1400" s="56" t="s">
        <v>506</v>
      </c>
      <c r="C1400" s="56">
        <v>435508</v>
      </c>
      <c r="D1400" s="56" t="s">
        <v>147</v>
      </c>
      <c r="E1400" s="56" t="str">
        <f t="shared" si="21"/>
        <v>847.8471160.1.435508.000000.847001.200179</v>
      </c>
      <c r="F1400" s="66" t="s">
        <v>21</v>
      </c>
      <c r="G1400" s="56">
        <v>847001</v>
      </c>
      <c r="H1400" s="56" t="s">
        <v>23</v>
      </c>
      <c r="I1400" s="56">
        <v>200179</v>
      </c>
      <c r="J1400" s="56" t="s">
        <v>4635</v>
      </c>
      <c r="K1400" s="56">
        <v>1</v>
      </c>
      <c r="L1400" s="56">
        <v>3307.5</v>
      </c>
      <c r="M1400" s="57">
        <v>3150</v>
      </c>
    </row>
    <row r="1401" spans="1:13" x14ac:dyDescent="0.35">
      <c r="A1401" s="56">
        <v>8471160</v>
      </c>
      <c r="B1401" s="56" t="s">
        <v>506</v>
      </c>
      <c r="C1401" s="56">
        <v>435508</v>
      </c>
      <c r="D1401" s="56" t="s">
        <v>147</v>
      </c>
      <c r="E1401" s="56" t="str">
        <f t="shared" si="21"/>
        <v>847.8471160.1.435508.000000.847001.200179</v>
      </c>
      <c r="F1401" s="66" t="s">
        <v>21</v>
      </c>
      <c r="G1401" s="56">
        <v>847001</v>
      </c>
      <c r="H1401" s="56" t="s">
        <v>23</v>
      </c>
      <c r="I1401" s="56">
        <v>200179</v>
      </c>
      <c r="J1401" s="56" t="s">
        <v>4636</v>
      </c>
      <c r="K1401" s="56">
        <v>1</v>
      </c>
      <c r="L1401" s="56">
        <v>4441.5</v>
      </c>
      <c r="M1401" s="57">
        <v>4230</v>
      </c>
    </row>
    <row r="1402" spans="1:13" x14ac:dyDescent="0.35">
      <c r="A1402" s="56">
        <v>8471160</v>
      </c>
      <c r="B1402" s="56" t="s">
        <v>506</v>
      </c>
      <c r="C1402" s="56">
        <v>435508</v>
      </c>
      <c r="D1402" s="56" t="s">
        <v>147</v>
      </c>
      <c r="E1402" s="56" t="str">
        <f t="shared" si="21"/>
        <v>847.8471160.1.435508.000000.847001.200179</v>
      </c>
      <c r="F1402" s="66" t="s">
        <v>21</v>
      </c>
      <c r="G1402" s="56">
        <v>847001</v>
      </c>
      <c r="H1402" s="56" t="s">
        <v>23</v>
      </c>
      <c r="I1402" s="56">
        <v>200179</v>
      </c>
      <c r="J1402" s="56" t="s">
        <v>4637</v>
      </c>
      <c r="K1402" s="56">
        <v>1</v>
      </c>
      <c r="L1402" s="56">
        <v>2314.0005000000001</v>
      </c>
      <c r="M1402" s="57">
        <v>2203.81</v>
      </c>
    </row>
    <row r="1403" spans="1:13" x14ac:dyDescent="0.35">
      <c r="A1403" s="56">
        <v>8471160</v>
      </c>
      <c r="B1403" s="56" t="s">
        <v>506</v>
      </c>
      <c r="C1403" s="56">
        <v>435508</v>
      </c>
      <c r="D1403" s="56" t="s">
        <v>147</v>
      </c>
      <c r="E1403" s="56" t="str">
        <f t="shared" si="21"/>
        <v>847.8471160.1.435508.000000.847001.200179</v>
      </c>
      <c r="F1403" s="66" t="s">
        <v>21</v>
      </c>
      <c r="G1403" s="56">
        <v>847001</v>
      </c>
      <c r="H1403" s="56" t="s">
        <v>23</v>
      </c>
      <c r="I1403" s="56">
        <v>200179</v>
      </c>
      <c r="J1403" s="56" t="s">
        <v>4638</v>
      </c>
      <c r="K1403" s="56">
        <v>1</v>
      </c>
      <c r="L1403" s="56">
        <v>5784.9855000000007</v>
      </c>
      <c r="M1403" s="57">
        <v>5509.51</v>
      </c>
    </row>
    <row r="1404" spans="1:13" x14ac:dyDescent="0.35">
      <c r="A1404" s="56">
        <v>8471160</v>
      </c>
      <c r="B1404" s="56" t="s">
        <v>506</v>
      </c>
      <c r="C1404" s="56">
        <v>435508</v>
      </c>
      <c r="D1404" s="56" t="s">
        <v>147</v>
      </c>
      <c r="E1404" s="56" t="str">
        <f t="shared" si="21"/>
        <v>847.8471160.1.435508.000000.847001.200179</v>
      </c>
      <c r="F1404" s="66" t="s">
        <v>21</v>
      </c>
      <c r="G1404" s="56">
        <v>847001</v>
      </c>
      <c r="H1404" s="56" t="s">
        <v>23</v>
      </c>
      <c r="I1404" s="56">
        <v>200179</v>
      </c>
      <c r="J1404" s="56" t="s">
        <v>4639</v>
      </c>
      <c r="K1404" s="56">
        <v>1</v>
      </c>
      <c r="L1404" s="56">
        <v>3856.6605000000004</v>
      </c>
      <c r="M1404" s="57">
        <v>3673.01</v>
      </c>
    </row>
    <row r="1405" spans="1:13" x14ac:dyDescent="0.35">
      <c r="A1405" s="56">
        <v>8471160</v>
      </c>
      <c r="B1405" s="56" t="s">
        <v>506</v>
      </c>
      <c r="C1405" s="56">
        <v>435508</v>
      </c>
      <c r="D1405" s="56" t="s">
        <v>147</v>
      </c>
      <c r="E1405" s="56" t="str">
        <f t="shared" si="21"/>
        <v>847.8471160.1.435508.000000.847001.200179</v>
      </c>
      <c r="F1405" s="66" t="s">
        <v>21</v>
      </c>
      <c r="G1405" s="56">
        <v>847001</v>
      </c>
      <c r="H1405" s="56" t="s">
        <v>23</v>
      </c>
      <c r="I1405" s="56">
        <v>200179</v>
      </c>
      <c r="J1405" s="56" t="s">
        <v>4640</v>
      </c>
      <c r="K1405" s="56">
        <v>1</v>
      </c>
      <c r="L1405" s="56">
        <v>315000</v>
      </c>
      <c r="M1405" s="57">
        <v>300000</v>
      </c>
    </row>
    <row r="1406" spans="1:13" x14ac:dyDescent="0.35">
      <c r="A1406" s="56">
        <v>8471160</v>
      </c>
      <c r="B1406" s="56" t="s">
        <v>506</v>
      </c>
      <c r="C1406" s="56">
        <v>435508</v>
      </c>
      <c r="D1406" s="56" t="s">
        <v>147</v>
      </c>
      <c r="E1406" s="56" t="str">
        <f t="shared" si="21"/>
        <v>847.8471160.1.435508.000000.847001.200179</v>
      </c>
      <c r="F1406" s="66" t="s">
        <v>21</v>
      </c>
      <c r="G1406" s="56">
        <v>847001</v>
      </c>
      <c r="H1406" s="56" t="s">
        <v>23</v>
      </c>
      <c r="I1406" s="56">
        <v>200179</v>
      </c>
      <c r="J1406" s="56" t="s">
        <v>4641</v>
      </c>
      <c r="K1406" s="56">
        <v>1</v>
      </c>
      <c r="L1406" s="56">
        <v>105000</v>
      </c>
      <c r="M1406" s="57">
        <v>100000</v>
      </c>
    </row>
    <row r="1407" spans="1:13" x14ac:dyDescent="0.35">
      <c r="A1407" s="56">
        <v>8471160</v>
      </c>
      <c r="B1407" s="56" t="s">
        <v>506</v>
      </c>
      <c r="C1407" s="56">
        <v>435508</v>
      </c>
      <c r="D1407" s="56" t="s">
        <v>147</v>
      </c>
      <c r="E1407" s="56" t="str">
        <f t="shared" si="21"/>
        <v>847.8471160.1.435508.000000.847001.200179</v>
      </c>
      <c r="F1407" s="66" t="s">
        <v>21</v>
      </c>
      <c r="G1407" s="56">
        <v>847001</v>
      </c>
      <c r="H1407" s="56" t="s">
        <v>23</v>
      </c>
      <c r="I1407" s="56">
        <v>200179</v>
      </c>
      <c r="J1407" s="56" t="s">
        <v>4642</v>
      </c>
      <c r="K1407" s="56">
        <v>1</v>
      </c>
      <c r="L1407" s="56">
        <v>461876.10000000003</v>
      </c>
      <c r="M1407" s="57">
        <v>439882</v>
      </c>
    </row>
    <row r="1408" spans="1:13" x14ac:dyDescent="0.35">
      <c r="A1408" s="56">
        <v>8471160</v>
      </c>
      <c r="B1408" s="56" t="s">
        <v>506</v>
      </c>
      <c r="C1408" s="56">
        <v>435508</v>
      </c>
      <c r="D1408" s="56" t="s">
        <v>147</v>
      </c>
      <c r="E1408" s="56" t="str">
        <f t="shared" si="21"/>
        <v>847.8471160.1.435508.000000.847001.200179</v>
      </c>
      <c r="F1408" s="66" t="s">
        <v>21</v>
      </c>
      <c r="G1408" s="56">
        <v>847001</v>
      </c>
      <c r="H1408" s="56" t="s">
        <v>23</v>
      </c>
      <c r="I1408" s="56">
        <v>200179</v>
      </c>
      <c r="J1408" s="56" t="s">
        <v>4643</v>
      </c>
      <c r="K1408" s="56">
        <v>1</v>
      </c>
      <c r="L1408" s="56">
        <v>63000</v>
      </c>
      <c r="M1408" s="57">
        <v>60000</v>
      </c>
    </row>
    <row r="1409" spans="1:13" x14ac:dyDescent="0.35">
      <c r="A1409" s="56">
        <v>8471160</v>
      </c>
      <c r="B1409" s="56" t="s">
        <v>506</v>
      </c>
      <c r="C1409" s="56">
        <v>435508</v>
      </c>
      <c r="D1409" s="56" t="s">
        <v>147</v>
      </c>
      <c r="E1409" s="56" t="str">
        <f t="shared" si="21"/>
        <v>847.8471160.1.435508.000000.847001.200179</v>
      </c>
      <c r="F1409" s="66" t="s">
        <v>21</v>
      </c>
      <c r="G1409" s="56">
        <v>847001</v>
      </c>
      <c r="H1409" s="56" t="s">
        <v>23</v>
      </c>
      <c r="I1409" s="56">
        <v>200179</v>
      </c>
      <c r="J1409" s="56" t="s">
        <v>4644</v>
      </c>
      <c r="K1409" s="56">
        <v>1</v>
      </c>
      <c r="L1409" s="56">
        <v>47250</v>
      </c>
      <c r="M1409" s="57">
        <v>45000</v>
      </c>
    </row>
    <row r="1410" spans="1:13" x14ac:dyDescent="0.35">
      <c r="A1410" s="56">
        <v>8471160</v>
      </c>
      <c r="B1410" s="56" t="s">
        <v>506</v>
      </c>
      <c r="C1410" s="56">
        <v>435508</v>
      </c>
      <c r="D1410" s="56" t="s">
        <v>147</v>
      </c>
      <c r="E1410" s="56" t="str">
        <f t="shared" ref="E1410:E1473" si="22">CONCATENATE(847,".",A1410,".",1,".",C1410,".","000000",".",G1410,".",I1410)</f>
        <v>847.8471160.1.435508.000000.847001.200179</v>
      </c>
      <c r="F1410" s="66" t="s">
        <v>21</v>
      </c>
      <c r="G1410" s="56">
        <v>847001</v>
      </c>
      <c r="H1410" s="56" t="s">
        <v>23</v>
      </c>
      <c r="I1410" s="56">
        <v>200179</v>
      </c>
      <c r="J1410" s="56" t="s">
        <v>4645</v>
      </c>
      <c r="K1410" s="56">
        <v>1</v>
      </c>
      <c r="L1410" s="56">
        <v>21000</v>
      </c>
      <c r="M1410" s="57">
        <v>20000</v>
      </c>
    </row>
    <row r="1411" spans="1:13" x14ac:dyDescent="0.35">
      <c r="A1411" s="56">
        <v>8471160</v>
      </c>
      <c r="B1411" s="56" t="s">
        <v>506</v>
      </c>
      <c r="C1411" s="56">
        <v>435508</v>
      </c>
      <c r="D1411" s="56" t="s">
        <v>147</v>
      </c>
      <c r="E1411" s="56" t="str">
        <f t="shared" si="22"/>
        <v>847.8471160.1.435508.000000.847001.200179</v>
      </c>
      <c r="F1411" s="66" t="s">
        <v>21</v>
      </c>
      <c r="G1411" s="56">
        <v>847001</v>
      </c>
      <c r="H1411" s="56" t="s">
        <v>23</v>
      </c>
      <c r="I1411" s="56">
        <v>200179</v>
      </c>
      <c r="J1411" s="56" t="s">
        <v>4646</v>
      </c>
      <c r="K1411" s="56">
        <v>1</v>
      </c>
      <c r="L1411" s="56">
        <v>36750</v>
      </c>
      <c r="M1411" s="57">
        <v>35000</v>
      </c>
    </row>
    <row r="1412" spans="1:13" x14ac:dyDescent="0.35">
      <c r="A1412" s="56">
        <v>8471160</v>
      </c>
      <c r="B1412" s="56" t="s">
        <v>506</v>
      </c>
      <c r="C1412" s="56">
        <v>435508</v>
      </c>
      <c r="D1412" s="56" t="s">
        <v>147</v>
      </c>
      <c r="E1412" s="56" t="str">
        <f t="shared" si="22"/>
        <v>847.8471160.1.435508.000000.847001.200179</v>
      </c>
      <c r="F1412" s="66" t="s">
        <v>21</v>
      </c>
      <c r="G1412" s="56">
        <v>847001</v>
      </c>
      <c r="H1412" s="56" t="s">
        <v>23</v>
      </c>
      <c r="I1412" s="56">
        <v>200179</v>
      </c>
      <c r="J1412" s="56" t="s">
        <v>4647</v>
      </c>
      <c r="K1412" s="56">
        <v>1</v>
      </c>
      <c r="L1412" s="56">
        <v>31500</v>
      </c>
      <c r="M1412" s="57">
        <v>30000</v>
      </c>
    </row>
    <row r="1413" spans="1:13" x14ac:dyDescent="0.35">
      <c r="A1413" s="56">
        <v>8471160</v>
      </c>
      <c r="B1413" s="56" t="s">
        <v>506</v>
      </c>
      <c r="C1413" s="56">
        <v>435508</v>
      </c>
      <c r="D1413" s="56" t="s">
        <v>147</v>
      </c>
      <c r="E1413" s="56" t="str">
        <f t="shared" si="22"/>
        <v>847.8471160.1.435508.000000.847001.200179</v>
      </c>
      <c r="F1413" s="66" t="s">
        <v>21</v>
      </c>
      <c r="G1413" s="56">
        <v>847001</v>
      </c>
      <c r="H1413" s="56" t="s">
        <v>23</v>
      </c>
      <c r="I1413" s="56">
        <v>200179</v>
      </c>
      <c r="J1413" s="56" t="s">
        <v>4648</v>
      </c>
      <c r="K1413" s="56">
        <v>1</v>
      </c>
      <c r="L1413" s="56">
        <v>10500</v>
      </c>
      <c r="M1413" s="57">
        <v>10000</v>
      </c>
    </row>
    <row r="1414" spans="1:13" x14ac:dyDescent="0.35">
      <c r="A1414" s="56">
        <v>8471160</v>
      </c>
      <c r="B1414" s="56" t="s">
        <v>506</v>
      </c>
      <c r="C1414" s="56">
        <v>435508</v>
      </c>
      <c r="D1414" s="56" t="s">
        <v>147</v>
      </c>
      <c r="E1414" s="56" t="str">
        <f t="shared" si="22"/>
        <v>847.8471160.1.435508.000000.847001.200179</v>
      </c>
      <c r="F1414" s="66" t="s">
        <v>21</v>
      </c>
      <c r="G1414" s="56">
        <v>847001</v>
      </c>
      <c r="H1414" s="56" t="s">
        <v>23</v>
      </c>
      <c r="I1414" s="56">
        <v>200179</v>
      </c>
      <c r="J1414" s="56" t="s">
        <v>4649</v>
      </c>
      <c r="K1414" s="56">
        <v>1</v>
      </c>
      <c r="L1414" s="56">
        <v>36750</v>
      </c>
      <c r="M1414" s="57">
        <v>35000</v>
      </c>
    </row>
    <row r="1415" spans="1:13" x14ac:dyDescent="0.35">
      <c r="A1415" s="56">
        <v>8471160</v>
      </c>
      <c r="B1415" s="56" t="s">
        <v>506</v>
      </c>
      <c r="C1415" s="56">
        <v>435508</v>
      </c>
      <c r="D1415" s="56" t="s">
        <v>147</v>
      </c>
      <c r="E1415" s="56" t="str">
        <f t="shared" si="22"/>
        <v>847.8471160.1.435508.000000.847001.200179</v>
      </c>
      <c r="F1415" s="66" t="s">
        <v>21</v>
      </c>
      <c r="G1415" s="56">
        <v>847001</v>
      </c>
      <c r="H1415" s="56" t="s">
        <v>23</v>
      </c>
      <c r="I1415" s="56">
        <v>200179</v>
      </c>
      <c r="J1415" s="56" t="s">
        <v>4650</v>
      </c>
      <c r="K1415" s="56">
        <v>1</v>
      </c>
      <c r="L1415" s="56">
        <v>10625.895</v>
      </c>
      <c r="M1415" s="57">
        <v>10119.9</v>
      </c>
    </row>
    <row r="1416" spans="1:13" x14ac:dyDescent="0.35">
      <c r="A1416" s="56">
        <v>8471160</v>
      </c>
      <c r="B1416" s="56" t="s">
        <v>506</v>
      </c>
      <c r="C1416" s="56">
        <v>435508</v>
      </c>
      <c r="D1416" s="56" t="s">
        <v>147</v>
      </c>
      <c r="E1416" s="56" t="str">
        <f t="shared" si="22"/>
        <v>847.8471160.1.435508.000000.847001.200179</v>
      </c>
      <c r="F1416" s="66" t="s">
        <v>21</v>
      </c>
      <c r="G1416" s="56">
        <v>847001</v>
      </c>
      <c r="H1416" s="56" t="s">
        <v>23</v>
      </c>
      <c r="I1416" s="56">
        <v>200179</v>
      </c>
      <c r="J1416" s="56" t="s">
        <v>4651</v>
      </c>
      <c r="K1416" s="56">
        <v>1</v>
      </c>
      <c r="L1416" s="56">
        <v>2636.0775000000003</v>
      </c>
      <c r="M1416" s="57">
        <v>2510.5500000000002</v>
      </c>
    </row>
    <row r="1417" spans="1:13" x14ac:dyDescent="0.35">
      <c r="A1417" s="56">
        <v>8471160</v>
      </c>
      <c r="B1417" s="56" t="s">
        <v>506</v>
      </c>
      <c r="C1417" s="56">
        <v>435508</v>
      </c>
      <c r="D1417" s="56" t="s">
        <v>147</v>
      </c>
      <c r="E1417" s="56" t="str">
        <f t="shared" si="22"/>
        <v>847.8471160.1.435508.000000.847001.200179</v>
      </c>
      <c r="F1417" s="66" t="s">
        <v>21</v>
      </c>
      <c r="G1417" s="56">
        <v>847001</v>
      </c>
      <c r="H1417" s="56" t="s">
        <v>23</v>
      </c>
      <c r="I1417" s="56">
        <v>200179</v>
      </c>
      <c r="J1417" s="56" t="s">
        <v>4652</v>
      </c>
      <c r="K1417" s="56">
        <v>1</v>
      </c>
      <c r="L1417" s="56">
        <v>63000</v>
      </c>
      <c r="M1417" s="57">
        <v>60000</v>
      </c>
    </row>
    <row r="1418" spans="1:13" x14ac:dyDescent="0.35">
      <c r="A1418" s="56">
        <v>8471160</v>
      </c>
      <c r="B1418" s="56" t="s">
        <v>506</v>
      </c>
      <c r="C1418" s="56">
        <v>435508</v>
      </c>
      <c r="D1418" s="56" t="s">
        <v>147</v>
      </c>
      <c r="E1418" s="56" t="str">
        <f t="shared" si="22"/>
        <v>847.8471160.1.435508.000000.847001.200179</v>
      </c>
      <c r="F1418" s="66" t="s">
        <v>21</v>
      </c>
      <c r="G1418" s="56">
        <v>847001</v>
      </c>
      <c r="H1418" s="56" t="s">
        <v>23</v>
      </c>
      <c r="I1418" s="56">
        <v>200179</v>
      </c>
      <c r="J1418" s="56" t="s">
        <v>4653</v>
      </c>
      <c r="K1418" s="56">
        <v>1</v>
      </c>
      <c r="L1418" s="56">
        <v>52500</v>
      </c>
      <c r="M1418" s="57">
        <v>50000</v>
      </c>
    </row>
    <row r="1419" spans="1:13" x14ac:dyDescent="0.35">
      <c r="A1419" s="56">
        <v>8471160</v>
      </c>
      <c r="B1419" s="56" t="s">
        <v>506</v>
      </c>
      <c r="C1419" s="56">
        <v>435508</v>
      </c>
      <c r="D1419" s="56" t="s">
        <v>147</v>
      </c>
      <c r="E1419" s="56" t="str">
        <f t="shared" si="22"/>
        <v>847.8471160.1.435508.000000.847001.200179</v>
      </c>
      <c r="F1419" s="66" t="s">
        <v>21</v>
      </c>
      <c r="G1419" s="56">
        <v>847001</v>
      </c>
      <c r="H1419" s="56" t="s">
        <v>23</v>
      </c>
      <c r="I1419" s="56">
        <v>200179</v>
      </c>
      <c r="J1419" s="56" t="s">
        <v>4654</v>
      </c>
      <c r="K1419" s="56">
        <v>1</v>
      </c>
      <c r="L1419" s="56">
        <v>36750</v>
      </c>
      <c r="M1419" s="57">
        <v>35000</v>
      </c>
    </row>
    <row r="1420" spans="1:13" x14ac:dyDescent="0.35">
      <c r="A1420" s="56">
        <v>8471160</v>
      </c>
      <c r="B1420" s="56" t="s">
        <v>506</v>
      </c>
      <c r="C1420" s="56">
        <v>435508</v>
      </c>
      <c r="D1420" s="56" t="s">
        <v>147</v>
      </c>
      <c r="E1420" s="56" t="str">
        <f t="shared" si="22"/>
        <v>847.8471160.1.435508.000000.847001.200179</v>
      </c>
      <c r="F1420" s="66" t="s">
        <v>21</v>
      </c>
      <c r="G1420" s="56">
        <v>847001</v>
      </c>
      <c r="H1420" s="56" t="s">
        <v>23</v>
      </c>
      <c r="I1420" s="56">
        <v>200179</v>
      </c>
      <c r="J1420" s="56" t="s">
        <v>4655</v>
      </c>
      <c r="K1420" s="56">
        <v>1</v>
      </c>
      <c r="L1420" s="56">
        <v>8400</v>
      </c>
      <c r="M1420" s="57">
        <v>8000</v>
      </c>
    </row>
    <row r="1421" spans="1:13" x14ac:dyDescent="0.35">
      <c r="A1421" s="56">
        <v>8471160</v>
      </c>
      <c r="B1421" s="56" t="s">
        <v>506</v>
      </c>
      <c r="C1421" s="56">
        <v>435508</v>
      </c>
      <c r="D1421" s="56" t="s">
        <v>147</v>
      </c>
      <c r="E1421" s="56" t="str">
        <f t="shared" si="22"/>
        <v>847.8471160.1.435508.000000.847001.200179</v>
      </c>
      <c r="F1421" s="66" t="s">
        <v>21</v>
      </c>
      <c r="G1421" s="56">
        <v>847001</v>
      </c>
      <c r="H1421" s="56" t="s">
        <v>23</v>
      </c>
      <c r="I1421" s="56">
        <v>200179</v>
      </c>
      <c r="J1421" s="56" t="s">
        <v>4656</v>
      </c>
      <c r="K1421" s="56">
        <v>1</v>
      </c>
      <c r="L1421" s="56">
        <v>10500</v>
      </c>
      <c r="M1421" s="57">
        <v>10000</v>
      </c>
    </row>
    <row r="1422" spans="1:13" x14ac:dyDescent="0.35">
      <c r="A1422" s="56">
        <v>8471160</v>
      </c>
      <c r="B1422" s="56" t="s">
        <v>506</v>
      </c>
      <c r="C1422" s="56">
        <v>435508</v>
      </c>
      <c r="D1422" s="56" t="s">
        <v>147</v>
      </c>
      <c r="E1422" s="56" t="str">
        <f t="shared" si="22"/>
        <v>847.8471160.1.435508.000000.847001.200179</v>
      </c>
      <c r="F1422" s="66" t="s">
        <v>21</v>
      </c>
      <c r="G1422" s="56">
        <v>847001</v>
      </c>
      <c r="H1422" s="56" t="s">
        <v>23</v>
      </c>
      <c r="I1422" s="56">
        <v>200179</v>
      </c>
      <c r="J1422" s="56" t="s">
        <v>4657</v>
      </c>
      <c r="K1422" s="56">
        <v>1</v>
      </c>
      <c r="L1422" s="56">
        <v>4200</v>
      </c>
      <c r="M1422" s="57">
        <v>4000</v>
      </c>
    </row>
    <row r="1423" spans="1:13" x14ac:dyDescent="0.35">
      <c r="A1423" s="56">
        <v>8471160</v>
      </c>
      <c r="B1423" s="56" t="s">
        <v>506</v>
      </c>
      <c r="C1423" s="56">
        <v>435508</v>
      </c>
      <c r="D1423" s="56" t="s">
        <v>147</v>
      </c>
      <c r="E1423" s="56" t="str">
        <f t="shared" si="22"/>
        <v>847.8471160.1.435508.000000.847001.200179</v>
      </c>
      <c r="F1423" s="66" t="s">
        <v>21</v>
      </c>
      <c r="G1423" s="56">
        <v>847001</v>
      </c>
      <c r="H1423" s="56" t="s">
        <v>23</v>
      </c>
      <c r="I1423" s="56">
        <v>200179</v>
      </c>
      <c r="J1423" s="56" t="s">
        <v>4658</v>
      </c>
      <c r="K1423" s="56">
        <v>1</v>
      </c>
      <c r="L1423" s="56">
        <v>8400</v>
      </c>
      <c r="M1423" s="57">
        <v>8000</v>
      </c>
    </row>
    <row r="1424" spans="1:13" x14ac:dyDescent="0.35">
      <c r="A1424" s="56">
        <v>8471160</v>
      </c>
      <c r="B1424" s="56" t="s">
        <v>506</v>
      </c>
      <c r="C1424" s="56">
        <v>435508</v>
      </c>
      <c r="D1424" s="56" t="s">
        <v>147</v>
      </c>
      <c r="E1424" s="56" t="str">
        <f t="shared" si="22"/>
        <v>847.8471160.1.435508.000000.847001.200179</v>
      </c>
      <c r="F1424" s="66" t="s">
        <v>21</v>
      </c>
      <c r="G1424" s="56">
        <v>847001</v>
      </c>
      <c r="H1424" s="56" t="s">
        <v>23</v>
      </c>
      <c r="I1424" s="56">
        <v>200179</v>
      </c>
      <c r="J1424" s="56" t="s">
        <v>4659</v>
      </c>
      <c r="K1424" s="56">
        <v>1</v>
      </c>
      <c r="L1424" s="56">
        <v>15418.462500000001</v>
      </c>
      <c r="M1424" s="57">
        <v>14684.25</v>
      </c>
    </row>
    <row r="1425" spans="1:13" x14ac:dyDescent="0.35">
      <c r="A1425" s="56">
        <v>8471160</v>
      </c>
      <c r="B1425" s="56" t="s">
        <v>506</v>
      </c>
      <c r="C1425" s="56">
        <v>435508</v>
      </c>
      <c r="D1425" s="56" t="s">
        <v>147</v>
      </c>
      <c r="E1425" s="56" t="str">
        <f t="shared" si="22"/>
        <v>847.8471160.1.435508.000000.847001.200179</v>
      </c>
      <c r="F1425" s="66" t="s">
        <v>21</v>
      </c>
      <c r="G1425" s="56">
        <v>847001</v>
      </c>
      <c r="H1425" s="56" t="s">
        <v>23</v>
      </c>
      <c r="I1425" s="56">
        <v>200179</v>
      </c>
      <c r="J1425" s="56" t="s">
        <v>4660</v>
      </c>
      <c r="K1425" s="56">
        <v>1</v>
      </c>
      <c r="L1425" s="56">
        <v>9349.2000000000007</v>
      </c>
      <c r="M1425" s="57">
        <v>8904</v>
      </c>
    </row>
    <row r="1426" spans="1:13" x14ac:dyDescent="0.35">
      <c r="A1426" s="56">
        <v>8471160</v>
      </c>
      <c r="B1426" s="56" t="s">
        <v>506</v>
      </c>
      <c r="C1426" s="56">
        <v>435508</v>
      </c>
      <c r="D1426" s="56" t="s">
        <v>147</v>
      </c>
      <c r="E1426" s="56" t="str">
        <f t="shared" si="22"/>
        <v>847.8471160.1.435508.000000.847001.200179</v>
      </c>
      <c r="F1426" s="66" t="s">
        <v>21</v>
      </c>
      <c r="G1426" s="56">
        <v>847001</v>
      </c>
      <c r="H1426" s="56" t="s">
        <v>23</v>
      </c>
      <c r="I1426" s="56">
        <v>200179</v>
      </c>
      <c r="J1426" s="56" t="s">
        <v>4661</v>
      </c>
      <c r="K1426" s="56">
        <v>1</v>
      </c>
      <c r="L1426" s="56">
        <v>3742.9875000000002</v>
      </c>
      <c r="M1426" s="57">
        <v>3564.75</v>
      </c>
    </row>
    <row r="1427" spans="1:13" x14ac:dyDescent="0.35">
      <c r="A1427" s="56">
        <v>8471160</v>
      </c>
      <c r="B1427" s="56" t="s">
        <v>506</v>
      </c>
      <c r="C1427" s="56">
        <v>435508</v>
      </c>
      <c r="D1427" s="56" t="s">
        <v>147</v>
      </c>
      <c r="E1427" s="56" t="str">
        <f t="shared" si="22"/>
        <v>847.8471160.1.435508.000000.847001.200179</v>
      </c>
      <c r="F1427" s="66" t="s">
        <v>21</v>
      </c>
      <c r="G1427" s="56">
        <v>847001</v>
      </c>
      <c r="H1427" s="56" t="s">
        <v>23</v>
      </c>
      <c r="I1427" s="56">
        <v>200179</v>
      </c>
      <c r="J1427" s="56" t="s">
        <v>4662</v>
      </c>
      <c r="K1427" s="56">
        <v>1</v>
      </c>
      <c r="L1427" s="56">
        <v>7767.1125000000002</v>
      </c>
      <c r="M1427" s="57">
        <v>7397.25</v>
      </c>
    </row>
    <row r="1428" spans="1:13" x14ac:dyDescent="0.35">
      <c r="A1428" s="56">
        <v>8471160</v>
      </c>
      <c r="B1428" s="56" t="s">
        <v>506</v>
      </c>
      <c r="C1428" s="56">
        <v>435508</v>
      </c>
      <c r="D1428" s="56" t="s">
        <v>147</v>
      </c>
      <c r="E1428" s="56" t="str">
        <f t="shared" si="22"/>
        <v>847.8471160.1.435508.000000.847001.200179</v>
      </c>
      <c r="F1428" s="66" t="s">
        <v>21</v>
      </c>
      <c r="G1428" s="56">
        <v>847001</v>
      </c>
      <c r="H1428" s="56" t="s">
        <v>23</v>
      </c>
      <c r="I1428" s="56">
        <v>200179</v>
      </c>
      <c r="J1428" s="56" t="s">
        <v>4663</v>
      </c>
      <c r="K1428" s="56">
        <v>1</v>
      </c>
      <c r="L1428" s="56">
        <v>11416.093499999999</v>
      </c>
      <c r="M1428" s="57">
        <v>10872.47</v>
      </c>
    </row>
    <row r="1429" spans="1:13" x14ac:dyDescent="0.35">
      <c r="A1429" s="56">
        <v>8471160</v>
      </c>
      <c r="B1429" s="56" t="s">
        <v>506</v>
      </c>
      <c r="C1429" s="56">
        <v>435508</v>
      </c>
      <c r="D1429" s="56" t="s">
        <v>147</v>
      </c>
      <c r="E1429" s="56" t="str">
        <f t="shared" si="22"/>
        <v>847.8471160.1.435508.000000.847001.200179</v>
      </c>
      <c r="F1429" s="66" t="s">
        <v>21</v>
      </c>
      <c r="G1429" s="56">
        <v>847001</v>
      </c>
      <c r="H1429" s="56" t="s">
        <v>23</v>
      </c>
      <c r="I1429" s="56">
        <v>200179</v>
      </c>
      <c r="J1429" s="56" t="s">
        <v>4664</v>
      </c>
      <c r="K1429" s="56">
        <v>1</v>
      </c>
      <c r="L1429" s="56">
        <v>3638.25</v>
      </c>
      <c r="M1429" s="57">
        <v>3465</v>
      </c>
    </row>
    <row r="1430" spans="1:13" x14ac:dyDescent="0.35">
      <c r="A1430" s="56">
        <v>8471160</v>
      </c>
      <c r="B1430" s="56" t="s">
        <v>506</v>
      </c>
      <c r="C1430" s="56">
        <v>435508</v>
      </c>
      <c r="D1430" s="56" t="s">
        <v>147</v>
      </c>
      <c r="E1430" s="56" t="str">
        <f t="shared" si="22"/>
        <v>847.8471160.1.435508.000000.847001.200179</v>
      </c>
      <c r="F1430" s="66" t="s">
        <v>21</v>
      </c>
      <c r="G1430" s="56">
        <v>847001</v>
      </c>
      <c r="H1430" s="56" t="s">
        <v>23</v>
      </c>
      <c r="I1430" s="56">
        <v>200179</v>
      </c>
      <c r="J1430" s="56" t="s">
        <v>4665</v>
      </c>
      <c r="K1430" s="56">
        <v>1</v>
      </c>
      <c r="L1430" s="56">
        <v>3142.125</v>
      </c>
      <c r="M1430" s="57">
        <v>2992.5</v>
      </c>
    </row>
    <row r="1431" spans="1:13" x14ac:dyDescent="0.35">
      <c r="A1431" s="56">
        <v>8471160</v>
      </c>
      <c r="B1431" s="56" t="s">
        <v>506</v>
      </c>
      <c r="C1431" s="56">
        <v>435508</v>
      </c>
      <c r="D1431" s="56" t="s">
        <v>147</v>
      </c>
      <c r="E1431" s="56" t="str">
        <f t="shared" si="22"/>
        <v>847.8471160.1.435508.000000.847001.200179</v>
      </c>
      <c r="F1431" s="66" t="s">
        <v>21</v>
      </c>
      <c r="G1431" s="56">
        <v>847001</v>
      </c>
      <c r="H1431" s="56" t="s">
        <v>23</v>
      </c>
      <c r="I1431" s="56">
        <v>200179</v>
      </c>
      <c r="J1431" s="56" t="s">
        <v>4666</v>
      </c>
      <c r="K1431" s="56">
        <v>1</v>
      </c>
      <c r="L1431" s="56">
        <v>16002.7875</v>
      </c>
      <c r="M1431" s="57">
        <v>15240.75</v>
      </c>
    </row>
    <row r="1432" spans="1:13" x14ac:dyDescent="0.35">
      <c r="A1432" s="56">
        <v>8471160</v>
      </c>
      <c r="B1432" s="56" t="s">
        <v>506</v>
      </c>
      <c r="C1432" s="56">
        <v>435508</v>
      </c>
      <c r="D1432" s="56" t="s">
        <v>147</v>
      </c>
      <c r="E1432" s="56" t="str">
        <f t="shared" si="22"/>
        <v>847.8471160.1.435508.000000.847001.200179</v>
      </c>
      <c r="F1432" s="66" t="s">
        <v>21</v>
      </c>
      <c r="G1432" s="56">
        <v>847001</v>
      </c>
      <c r="H1432" s="56" t="s">
        <v>23</v>
      </c>
      <c r="I1432" s="56">
        <v>200179</v>
      </c>
      <c r="J1432" s="56" t="s">
        <v>4667</v>
      </c>
      <c r="K1432" s="56">
        <v>1</v>
      </c>
      <c r="L1432" s="56">
        <v>14957.6175</v>
      </c>
      <c r="M1432" s="57">
        <v>14245.35</v>
      </c>
    </row>
    <row r="1433" spans="1:13" x14ac:dyDescent="0.35">
      <c r="A1433" s="56">
        <v>8471160</v>
      </c>
      <c r="B1433" s="56" t="s">
        <v>506</v>
      </c>
      <c r="C1433" s="56">
        <v>435508</v>
      </c>
      <c r="D1433" s="56" t="s">
        <v>147</v>
      </c>
      <c r="E1433" s="56" t="str">
        <f t="shared" si="22"/>
        <v>847.8471160.1.435508.000000.847001.200179</v>
      </c>
      <c r="F1433" s="66" t="s">
        <v>21</v>
      </c>
      <c r="G1433" s="56">
        <v>847001</v>
      </c>
      <c r="H1433" s="56" t="s">
        <v>23</v>
      </c>
      <c r="I1433" s="56">
        <v>200179</v>
      </c>
      <c r="J1433" s="56" t="s">
        <v>4668</v>
      </c>
      <c r="K1433" s="56">
        <v>1</v>
      </c>
      <c r="L1433" s="56">
        <v>1754.0775000000001</v>
      </c>
      <c r="M1433" s="57">
        <v>1670.55</v>
      </c>
    </row>
    <row r="1434" spans="1:13" x14ac:dyDescent="0.35">
      <c r="A1434" s="56">
        <v>8471160</v>
      </c>
      <c r="B1434" s="56" t="s">
        <v>506</v>
      </c>
      <c r="C1434" s="56">
        <v>435508</v>
      </c>
      <c r="D1434" s="56" t="s">
        <v>147</v>
      </c>
      <c r="E1434" s="56" t="str">
        <f t="shared" si="22"/>
        <v>847.8471160.1.435508.000000.847001.200179</v>
      </c>
      <c r="F1434" s="66" t="s">
        <v>21</v>
      </c>
      <c r="G1434" s="56">
        <v>847001</v>
      </c>
      <c r="H1434" s="56" t="s">
        <v>23</v>
      </c>
      <c r="I1434" s="56">
        <v>200179</v>
      </c>
      <c r="J1434" s="56" t="s">
        <v>4669</v>
      </c>
      <c r="K1434" s="56">
        <v>1</v>
      </c>
      <c r="L1434" s="56">
        <v>30870</v>
      </c>
      <c r="M1434" s="57">
        <v>29400</v>
      </c>
    </row>
    <row r="1435" spans="1:13" x14ac:dyDescent="0.35">
      <c r="A1435" s="56">
        <v>8471160</v>
      </c>
      <c r="B1435" s="56" t="s">
        <v>506</v>
      </c>
      <c r="C1435" s="56">
        <v>435508</v>
      </c>
      <c r="D1435" s="56" t="s">
        <v>147</v>
      </c>
      <c r="E1435" s="56" t="str">
        <f t="shared" si="22"/>
        <v>847.8471160.1.435508.000000.847001.200179</v>
      </c>
      <c r="F1435" s="66" t="s">
        <v>21</v>
      </c>
      <c r="G1435" s="56">
        <v>847001</v>
      </c>
      <c r="H1435" s="56" t="s">
        <v>23</v>
      </c>
      <c r="I1435" s="56">
        <v>200179</v>
      </c>
      <c r="J1435" s="56" t="s">
        <v>4670</v>
      </c>
      <c r="K1435" s="56">
        <v>1</v>
      </c>
      <c r="L1435" s="56">
        <v>38587.5</v>
      </c>
      <c r="M1435" s="57">
        <v>36750</v>
      </c>
    </row>
    <row r="1436" spans="1:13" x14ac:dyDescent="0.35">
      <c r="A1436" s="56">
        <v>8471160</v>
      </c>
      <c r="B1436" s="56" t="s">
        <v>506</v>
      </c>
      <c r="C1436" s="56">
        <v>435508</v>
      </c>
      <c r="D1436" s="56" t="s">
        <v>147</v>
      </c>
      <c r="E1436" s="56" t="str">
        <f t="shared" si="22"/>
        <v>847.8471160.1.435508.000000.847001.200179</v>
      </c>
      <c r="F1436" s="66" t="s">
        <v>21</v>
      </c>
      <c r="G1436" s="56">
        <v>847001</v>
      </c>
      <c r="H1436" s="56" t="s">
        <v>23</v>
      </c>
      <c r="I1436" s="56">
        <v>200179</v>
      </c>
      <c r="J1436" s="56" t="s">
        <v>4671</v>
      </c>
      <c r="K1436" s="56">
        <v>1</v>
      </c>
      <c r="L1436" s="56">
        <v>9181.6200000000008</v>
      </c>
      <c r="M1436" s="57">
        <v>8744.4</v>
      </c>
    </row>
    <row r="1437" spans="1:13" x14ac:dyDescent="0.35">
      <c r="A1437" s="56">
        <v>8471160</v>
      </c>
      <c r="B1437" s="56" t="s">
        <v>506</v>
      </c>
      <c r="C1437" s="56">
        <v>435508</v>
      </c>
      <c r="D1437" s="56" t="s">
        <v>147</v>
      </c>
      <c r="E1437" s="56" t="str">
        <f t="shared" si="22"/>
        <v>847.8471160.1.435508.000000.847001.200179</v>
      </c>
      <c r="F1437" s="66" t="s">
        <v>21</v>
      </c>
      <c r="G1437" s="56">
        <v>847001</v>
      </c>
      <c r="H1437" s="56" t="s">
        <v>23</v>
      </c>
      <c r="I1437" s="56">
        <v>200179</v>
      </c>
      <c r="J1437" s="56" t="s">
        <v>4672</v>
      </c>
      <c r="K1437" s="56">
        <v>1</v>
      </c>
      <c r="L1437" s="56">
        <v>7767.1125000000002</v>
      </c>
      <c r="M1437" s="57">
        <v>7397.25</v>
      </c>
    </row>
    <row r="1438" spans="1:13" x14ac:dyDescent="0.35">
      <c r="A1438" s="56">
        <v>8471160</v>
      </c>
      <c r="B1438" s="56" t="s">
        <v>506</v>
      </c>
      <c r="C1438" s="56">
        <v>435508</v>
      </c>
      <c r="D1438" s="56" t="s">
        <v>147</v>
      </c>
      <c r="E1438" s="56" t="str">
        <f t="shared" si="22"/>
        <v>847.8471160.1.435508.000000.847001.200179</v>
      </c>
      <c r="F1438" s="66" t="s">
        <v>21</v>
      </c>
      <c r="G1438" s="56">
        <v>847001</v>
      </c>
      <c r="H1438" s="56" t="s">
        <v>23</v>
      </c>
      <c r="I1438" s="56">
        <v>200179</v>
      </c>
      <c r="J1438" s="56" t="s">
        <v>4673</v>
      </c>
      <c r="K1438" s="56">
        <v>1</v>
      </c>
      <c r="L1438" s="56">
        <v>15418.462500000001</v>
      </c>
      <c r="M1438" s="57">
        <v>14684.25</v>
      </c>
    </row>
    <row r="1439" spans="1:13" x14ac:dyDescent="0.35">
      <c r="A1439" s="56">
        <v>8471160</v>
      </c>
      <c r="B1439" s="56" t="s">
        <v>506</v>
      </c>
      <c r="C1439" s="56">
        <v>435508</v>
      </c>
      <c r="D1439" s="56" t="s">
        <v>147</v>
      </c>
      <c r="E1439" s="56" t="str">
        <f t="shared" si="22"/>
        <v>847.8471160.1.435508.000000.847001.200179</v>
      </c>
      <c r="F1439" s="66" t="s">
        <v>21</v>
      </c>
      <c r="G1439" s="56">
        <v>847001</v>
      </c>
      <c r="H1439" s="56" t="s">
        <v>23</v>
      </c>
      <c r="I1439" s="56">
        <v>200179</v>
      </c>
      <c r="J1439" s="56" t="s">
        <v>4674</v>
      </c>
      <c r="K1439" s="56">
        <v>1</v>
      </c>
      <c r="L1439" s="56">
        <v>6686.6625000000004</v>
      </c>
      <c r="M1439" s="57">
        <v>6368.25</v>
      </c>
    </row>
    <row r="1440" spans="1:13" x14ac:dyDescent="0.35">
      <c r="A1440" s="56">
        <v>8471160</v>
      </c>
      <c r="B1440" s="56" t="s">
        <v>506</v>
      </c>
      <c r="C1440" s="56">
        <v>435508</v>
      </c>
      <c r="D1440" s="56" t="s">
        <v>147</v>
      </c>
      <c r="E1440" s="56" t="str">
        <f t="shared" si="22"/>
        <v>847.8471160.1.435508.000000.847001.200179</v>
      </c>
      <c r="F1440" s="66" t="s">
        <v>21</v>
      </c>
      <c r="G1440" s="56">
        <v>847001</v>
      </c>
      <c r="H1440" s="56" t="s">
        <v>23</v>
      </c>
      <c r="I1440" s="56">
        <v>200179</v>
      </c>
      <c r="J1440" s="56" t="s">
        <v>4675</v>
      </c>
      <c r="K1440" s="56">
        <v>1</v>
      </c>
      <c r="L1440" s="56">
        <v>5784.9855000000007</v>
      </c>
      <c r="M1440" s="57">
        <v>5509.51</v>
      </c>
    </row>
    <row r="1441" spans="1:13" x14ac:dyDescent="0.35">
      <c r="A1441" s="56">
        <v>8471160</v>
      </c>
      <c r="B1441" s="56" t="s">
        <v>506</v>
      </c>
      <c r="C1441" s="56">
        <v>435508</v>
      </c>
      <c r="D1441" s="56" t="s">
        <v>147</v>
      </c>
      <c r="E1441" s="56" t="str">
        <f t="shared" si="22"/>
        <v>847.8471160.1.435508.000000.847001.200179</v>
      </c>
      <c r="F1441" s="66" t="s">
        <v>21</v>
      </c>
      <c r="G1441" s="56">
        <v>847001</v>
      </c>
      <c r="H1441" s="56" t="s">
        <v>23</v>
      </c>
      <c r="I1441" s="56">
        <v>200179</v>
      </c>
      <c r="J1441" s="56" t="s">
        <v>4676</v>
      </c>
      <c r="K1441" s="56">
        <v>1</v>
      </c>
      <c r="L1441" s="56">
        <v>10500</v>
      </c>
      <c r="M1441" s="57">
        <v>10000</v>
      </c>
    </row>
    <row r="1442" spans="1:13" x14ac:dyDescent="0.35">
      <c r="A1442" s="56">
        <v>8471160</v>
      </c>
      <c r="B1442" s="56" t="s">
        <v>506</v>
      </c>
      <c r="C1442" s="56">
        <v>492200</v>
      </c>
      <c r="D1442" s="56" t="s">
        <v>874</v>
      </c>
      <c r="E1442" s="56" t="str">
        <f t="shared" si="22"/>
        <v>847.8471160.1.492200.000000.847001.300180</v>
      </c>
      <c r="F1442" s="66" t="s">
        <v>21</v>
      </c>
      <c r="G1442" s="56">
        <v>847001</v>
      </c>
      <c r="H1442" s="56" t="s">
        <v>863</v>
      </c>
      <c r="I1442" s="56">
        <v>300180</v>
      </c>
      <c r="M1442" s="57">
        <v>0</v>
      </c>
    </row>
    <row r="1443" spans="1:13" x14ac:dyDescent="0.35">
      <c r="A1443" s="56">
        <v>8471160</v>
      </c>
      <c r="B1443" s="56" t="s">
        <v>506</v>
      </c>
      <c r="C1443" s="56">
        <v>492316</v>
      </c>
      <c r="D1443" s="56" t="s">
        <v>138</v>
      </c>
      <c r="E1443" s="56" t="str">
        <f t="shared" si="22"/>
        <v>847.8471160.1.492316.000000.847001.300180</v>
      </c>
      <c r="F1443" s="66" t="s">
        <v>21</v>
      </c>
      <c r="G1443" s="56">
        <v>847001</v>
      </c>
      <c r="H1443" s="56" t="s">
        <v>863</v>
      </c>
      <c r="I1443" s="56">
        <v>300180</v>
      </c>
      <c r="M1443" s="57">
        <v>0</v>
      </c>
    </row>
    <row r="1444" spans="1:13" x14ac:dyDescent="0.35">
      <c r="A1444" s="56">
        <v>8471160</v>
      </c>
      <c r="B1444" s="56" t="s">
        <v>506</v>
      </c>
      <c r="C1444" s="56">
        <v>492316</v>
      </c>
      <c r="D1444" s="56" t="s">
        <v>138</v>
      </c>
      <c r="E1444" s="56" t="str">
        <f t="shared" si="22"/>
        <v>847.8471160.1.492316.000000.847001.300180</v>
      </c>
      <c r="F1444" s="66" t="s">
        <v>21</v>
      </c>
      <c r="G1444" s="56">
        <v>847001</v>
      </c>
      <c r="H1444" s="56" t="s">
        <v>863</v>
      </c>
      <c r="I1444" s="56">
        <v>300180</v>
      </c>
      <c r="J1444" s="56" t="s">
        <v>4677</v>
      </c>
      <c r="K1444" s="56">
        <v>1</v>
      </c>
      <c r="L1444" s="56">
        <v>682500</v>
      </c>
      <c r="M1444" s="237">
        <v>20000000</v>
      </c>
    </row>
    <row r="1445" spans="1:13" x14ac:dyDescent="0.35">
      <c r="A1445" s="56">
        <v>8471160</v>
      </c>
      <c r="B1445" s="56" t="s">
        <v>506</v>
      </c>
      <c r="C1445" s="56">
        <v>492316</v>
      </c>
      <c r="D1445" s="56" t="s">
        <v>138</v>
      </c>
      <c r="E1445" s="56" t="str">
        <f t="shared" si="22"/>
        <v>847.8471160.1.492316.000000.847001.300180</v>
      </c>
      <c r="F1445" s="66" t="s">
        <v>21</v>
      </c>
      <c r="G1445" s="56">
        <v>847001</v>
      </c>
      <c r="H1445" s="56" t="s">
        <v>863</v>
      </c>
      <c r="I1445" s="56">
        <v>300180</v>
      </c>
      <c r="J1445" s="56" t="s">
        <v>4678</v>
      </c>
      <c r="K1445" s="56">
        <v>1</v>
      </c>
      <c r="L1445" s="56">
        <v>1260000</v>
      </c>
    </row>
    <row r="1446" spans="1:13" x14ac:dyDescent="0.35">
      <c r="A1446" s="56">
        <v>8471160</v>
      </c>
      <c r="B1446" s="56" t="s">
        <v>506</v>
      </c>
      <c r="C1446" s="56">
        <v>492316</v>
      </c>
      <c r="D1446" s="56" t="s">
        <v>138</v>
      </c>
      <c r="E1446" s="56" t="str">
        <f t="shared" si="22"/>
        <v>847.8471160.1.492316.000000.847001.300180</v>
      </c>
      <c r="F1446" s="66" t="s">
        <v>21</v>
      </c>
      <c r="G1446" s="56">
        <v>847001</v>
      </c>
      <c r="H1446" s="56" t="s">
        <v>863</v>
      </c>
      <c r="I1446" s="56">
        <v>300180</v>
      </c>
      <c r="J1446" s="56" t="s">
        <v>4679</v>
      </c>
      <c r="K1446" s="56">
        <v>1</v>
      </c>
      <c r="L1446" s="56">
        <v>989749.6875</v>
      </c>
    </row>
    <row r="1447" spans="1:13" x14ac:dyDescent="0.35">
      <c r="A1447" s="56">
        <v>8471160</v>
      </c>
      <c r="B1447" s="56" t="s">
        <v>506</v>
      </c>
      <c r="C1447" s="56">
        <v>492316</v>
      </c>
      <c r="D1447" s="56" t="s">
        <v>138</v>
      </c>
      <c r="E1447" s="56" t="str">
        <f t="shared" si="22"/>
        <v>847.8471160.1.492316.000000.847001.300180</v>
      </c>
      <c r="F1447" s="66" t="s">
        <v>21</v>
      </c>
      <c r="G1447" s="56">
        <v>847001</v>
      </c>
      <c r="H1447" s="56" t="s">
        <v>863</v>
      </c>
      <c r="I1447" s="56">
        <v>300180</v>
      </c>
      <c r="J1447" s="56" t="s">
        <v>4680</v>
      </c>
      <c r="K1447" s="56">
        <v>1</v>
      </c>
      <c r="L1447" s="56">
        <v>323850.02999999997</v>
      </c>
    </row>
    <row r="1448" spans="1:13" x14ac:dyDescent="0.35">
      <c r="A1448" s="56">
        <v>8471160</v>
      </c>
      <c r="B1448" s="56" t="s">
        <v>506</v>
      </c>
      <c r="C1448" s="56">
        <v>492316</v>
      </c>
      <c r="D1448" s="56" t="s">
        <v>138</v>
      </c>
      <c r="E1448" s="56" t="str">
        <f t="shared" si="22"/>
        <v>847.8471160.1.492316.000000.847001.300180</v>
      </c>
      <c r="F1448" s="66" t="s">
        <v>21</v>
      </c>
      <c r="G1448" s="56">
        <v>847001</v>
      </c>
      <c r="H1448" s="56" t="s">
        <v>863</v>
      </c>
      <c r="I1448" s="56">
        <v>300180</v>
      </c>
      <c r="J1448" s="56" t="s">
        <v>4681</v>
      </c>
      <c r="K1448" s="56">
        <v>1</v>
      </c>
      <c r="L1448" s="56">
        <v>3198.3</v>
      </c>
    </row>
    <row r="1449" spans="1:13" x14ac:dyDescent="0.35">
      <c r="A1449" s="56">
        <v>8471160</v>
      </c>
      <c r="B1449" s="56" t="s">
        <v>506</v>
      </c>
      <c r="C1449" s="56">
        <v>492316</v>
      </c>
      <c r="D1449" s="56" t="s">
        <v>138</v>
      </c>
      <c r="E1449" s="56" t="str">
        <f t="shared" si="22"/>
        <v>847.8471160.1.492316.000000.847001.300180</v>
      </c>
      <c r="F1449" s="66" t="s">
        <v>21</v>
      </c>
      <c r="G1449" s="56">
        <v>847001</v>
      </c>
      <c r="H1449" s="56" t="s">
        <v>863</v>
      </c>
      <c r="I1449" s="56">
        <v>300180</v>
      </c>
      <c r="J1449" s="56" t="s">
        <v>4682</v>
      </c>
      <c r="K1449" s="56">
        <v>1</v>
      </c>
      <c r="L1449" s="56">
        <v>31500</v>
      </c>
    </row>
    <row r="1450" spans="1:13" x14ac:dyDescent="0.35">
      <c r="A1450" s="56">
        <v>8471160</v>
      </c>
      <c r="B1450" s="56" t="s">
        <v>506</v>
      </c>
      <c r="C1450" s="56">
        <v>492316</v>
      </c>
      <c r="D1450" s="56" t="s">
        <v>138</v>
      </c>
      <c r="E1450" s="56" t="str">
        <f t="shared" si="22"/>
        <v>847.8471160.1.492316.000000.847001.300180</v>
      </c>
      <c r="F1450" s="66" t="s">
        <v>21</v>
      </c>
      <c r="G1450" s="56">
        <v>847001</v>
      </c>
      <c r="H1450" s="56" t="s">
        <v>863</v>
      </c>
      <c r="I1450" s="56">
        <v>300180</v>
      </c>
      <c r="J1450" s="56" t="s">
        <v>4683</v>
      </c>
      <c r="K1450" s="56">
        <v>1</v>
      </c>
      <c r="L1450" s="56">
        <v>241500</v>
      </c>
    </row>
    <row r="1451" spans="1:13" x14ac:dyDescent="0.35">
      <c r="A1451" s="56">
        <v>8471160</v>
      </c>
      <c r="B1451" s="56" t="s">
        <v>506</v>
      </c>
      <c r="C1451" s="56">
        <v>492316</v>
      </c>
      <c r="D1451" s="56" t="s">
        <v>138</v>
      </c>
      <c r="E1451" s="56" t="str">
        <f t="shared" si="22"/>
        <v>847.8471160.1.492316.000000.847001.300180</v>
      </c>
      <c r="F1451" s="66" t="s">
        <v>21</v>
      </c>
      <c r="G1451" s="56">
        <v>847001</v>
      </c>
      <c r="H1451" s="56" t="s">
        <v>863</v>
      </c>
      <c r="I1451" s="56">
        <v>300180</v>
      </c>
      <c r="J1451" s="56" t="s">
        <v>4684</v>
      </c>
      <c r="K1451" s="56">
        <v>1</v>
      </c>
      <c r="L1451" s="56">
        <v>241500</v>
      </c>
    </row>
    <row r="1452" spans="1:13" x14ac:dyDescent="0.35">
      <c r="A1452" s="56">
        <v>8471160</v>
      </c>
      <c r="B1452" s="56" t="s">
        <v>506</v>
      </c>
      <c r="C1452" s="56">
        <v>492316</v>
      </c>
      <c r="D1452" s="56" t="s">
        <v>138</v>
      </c>
      <c r="E1452" s="56" t="str">
        <f t="shared" si="22"/>
        <v>847.8471160.1.492316.000000.847001.300180</v>
      </c>
      <c r="F1452" s="66" t="s">
        <v>21</v>
      </c>
      <c r="G1452" s="56">
        <v>847001</v>
      </c>
      <c r="H1452" s="56" t="s">
        <v>863</v>
      </c>
      <c r="I1452" s="56">
        <v>300180</v>
      </c>
      <c r="J1452" s="56" t="s">
        <v>4685</v>
      </c>
      <c r="K1452" s="56">
        <v>1</v>
      </c>
      <c r="L1452" s="56">
        <v>257250</v>
      </c>
    </row>
    <row r="1453" spans="1:13" x14ac:dyDescent="0.35">
      <c r="A1453" s="56">
        <v>8471160</v>
      </c>
      <c r="B1453" s="56" t="s">
        <v>506</v>
      </c>
      <c r="C1453" s="56">
        <v>492316</v>
      </c>
      <c r="D1453" s="56" t="s">
        <v>138</v>
      </c>
      <c r="E1453" s="56" t="str">
        <f t="shared" si="22"/>
        <v>847.8471160.1.492316.000000.847001.300180</v>
      </c>
      <c r="F1453" s="66" t="s">
        <v>21</v>
      </c>
      <c r="G1453" s="56">
        <v>847001</v>
      </c>
      <c r="H1453" s="56" t="s">
        <v>863</v>
      </c>
      <c r="I1453" s="56">
        <v>300180</v>
      </c>
      <c r="J1453" s="56" t="s">
        <v>4686</v>
      </c>
      <c r="K1453" s="56">
        <v>1</v>
      </c>
      <c r="L1453" s="56">
        <v>157500</v>
      </c>
    </row>
    <row r="1454" spans="1:13" x14ac:dyDescent="0.35">
      <c r="A1454" s="56">
        <v>8471160</v>
      </c>
      <c r="B1454" s="56" t="s">
        <v>506</v>
      </c>
      <c r="C1454" s="56">
        <v>492316</v>
      </c>
      <c r="D1454" s="56" t="s">
        <v>138</v>
      </c>
      <c r="E1454" s="56" t="str">
        <f t="shared" si="22"/>
        <v>847.8471160.1.492316.000000.847001.300180</v>
      </c>
      <c r="F1454" s="66" t="s">
        <v>21</v>
      </c>
      <c r="G1454" s="56">
        <v>847001</v>
      </c>
      <c r="H1454" s="56" t="s">
        <v>863</v>
      </c>
      <c r="I1454" s="56">
        <v>300180</v>
      </c>
      <c r="J1454" s="56" t="s">
        <v>4687</v>
      </c>
      <c r="K1454" s="56">
        <v>1</v>
      </c>
      <c r="L1454" s="56">
        <v>199500</v>
      </c>
    </row>
    <row r="1455" spans="1:13" x14ac:dyDescent="0.35">
      <c r="A1455" s="56">
        <v>8471160</v>
      </c>
      <c r="B1455" s="56" t="s">
        <v>506</v>
      </c>
      <c r="C1455" s="56">
        <v>492316</v>
      </c>
      <c r="D1455" s="56" t="s">
        <v>138</v>
      </c>
      <c r="E1455" s="56" t="str">
        <f t="shared" si="22"/>
        <v>847.8471160.1.492316.000000.847001.300180</v>
      </c>
      <c r="F1455" s="66" t="s">
        <v>21</v>
      </c>
      <c r="G1455" s="56">
        <v>847001</v>
      </c>
      <c r="H1455" s="56" t="s">
        <v>863</v>
      </c>
      <c r="I1455" s="56">
        <v>300180</v>
      </c>
      <c r="J1455" s="56" t="s">
        <v>4688</v>
      </c>
      <c r="K1455" s="56">
        <v>1</v>
      </c>
      <c r="L1455" s="56">
        <v>262500</v>
      </c>
    </row>
    <row r="1456" spans="1:13" x14ac:dyDescent="0.35">
      <c r="A1456" s="56">
        <v>8471160</v>
      </c>
      <c r="B1456" s="56" t="s">
        <v>506</v>
      </c>
      <c r="C1456" s="56">
        <v>492316</v>
      </c>
      <c r="D1456" s="56" t="s">
        <v>138</v>
      </c>
      <c r="E1456" s="56" t="str">
        <f t="shared" si="22"/>
        <v>847.8471160.1.492316.000000.847001.300180</v>
      </c>
      <c r="F1456" s="66" t="s">
        <v>21</v>
      </c>
      <c r="G1456" s="56">
        <v>847001</v>
      </c>
      <c r="H1456" s="56" t="s">
        <v>863</v>
      </c>
      <c r="I1456" s="56">
        <v>300180</v>
      </c>
      <c r="J1456" s="56" t="s">
        <v>4689</v>
      </c>
      <c r="K1456" s="56">
        <v>1</v>
      </c>
      <c r="L1456" s="56">
        <v>294000</v>
      </c>
    </row>
    <row r="1457" spans="1:12" x14ac:dyDescent="0.35">
      <c r="A1457" s="56">
        <v>8471160</v>
      </c>
      <c r="B1457" s="56" t="s">
        <v>506</v>
      </c>
      <c r="C1457" s="56">
        <v>492316</v>
      </c>
      <c r="D1457" s="56" t="s">
        <v>138</v>
      </c>
      <c r="E1457" s="56" t="str">
        <f t="shared" si="22"/>
        <v>847.8471160.1.492316.000000.847001.300180</v>
      </c>
      <c r="F1457" s="66" t="s">
        <v>21</v>
      </c>
      <c r="G1457" s="56">
        <v>847001</v>
      </c>
      <c r="H1457" s="56" t="s">
        <v>863</v>
      </c>
      <c r="I1457" s="56">
        <v>300180</v>
      </c>
      <c r="J1457" s="56" t="s">
        <v>4690</v>
      </c>
      <c r="K1457" s="56">
        <v>1</v>
      </c>
      <c r="L1457" s="56">
        <v>294000</v>
      </c>
    </row>
    <row r="1458" spans="1:12" x14ac:dyDescent="0.35">
      <c r="A1458" s="56">
        <v>8471160</v>
      </c>
      <c r="B1458" s="56" t="s">
        <v>506</v>
      </c>
      <c r="C1458" s="56">
        <v>492316</v>
      </c>
      <c r="D1458" s="56" t="s">
        <v>138</v>
      </c>
      <c r="E1458" s="56" t="str">
        <f t="shared" si="22"/>
        <v>847.8471160.1.492316.000000.847001.300180</v>
      </c>
      <c r="F1458" s="66" t="s">
        <v>21</v>
      </c>
      <c r="G1458" s="56">
        <v>847001</v>
      </c>
      <c r="H1458" s="56" t="s">
        <v>863</v>
      </c>
      <c r="I1458" s="56">
        <v>300180</v>
      </c>
      <c r="J1458" s="56" t="s">
        <v>4691</v>
      </c>
      <c r="K1458" s="56">
        <v>1</v>
      </c>
      <c r="L1458" s="56">
        <v>315000</v>
      </c>
    </row>
    <row r="1459" spans="1:12" x14ac:dyDescent="0.35">
      <c r="A1459" s="56">
        <v>8471160</v>
      </c>
      <c r="B1459" s="56" t="s">
        <v>506</v>
      </c>
      <c r="C1459" s="56">
        <v>492316</v>
      </c>
      <c r="D1459" s="56" t="s">
        <v>138</v>
      </c>
      <c r="E1459" s="56" t="str">
        <f t="shared" si="22"/>
        <v>847.8471160.1.492316.000000.847001.300180</v>
      </c>
      <c r="F1459" s="66" t="s">
        <v>21</v>
      </c>
      <c r="G1459" s="56">
        <v>847001</v>
      </c>
      <c r="H1459" s="56" t="s">
        <v>863</v>
      </c>
      <c r="I1459" s="56">
        <v>300180</v>
      </c>
      <c r="J1459" s="56" t="s">
        <v>4692</v>
      </c>
      <c r="K1459" s="56">
        <v>1</v>
      </c>
      <c r="L1459" s="56">
        <v>315000</v>
      </c>
    </row>
    <row r="1460" spans="1:12" x14ac:dyDescent="0.35">
      <c r="A1460" s="56">
        <v>8471160</v>
      </c>
      <c r="B1460" s="56" t="s">
        <v>506</v>
      </c>
      <c r="C1460" s="56">
        <v>492316</v>
      </c>
      <c r="D1460" s="56" t="s">
        <v>138</v>
      </c>
      <c r="E1460" s="56" t="str">
        <f t="shared" si="22"/>
        <v>847.8471160.1.492316.000000.847001.300180</v>
      </c>
      <c r="F1460" s="66" t="s">
        <v>21</v>
      </c>
      <c r="G1460" s="56">
        <v>847001</v>
      </c>
      <c r="H1460" s="56" t="s">
        <v>863</v>
      </c>
      <c r="I1460" s="56">
        <v>300180</v>
      </c>
      <c r="J1460" s="56" t="s">
        <v>4693</v>
      </c>
      <c r="K1460" s="56">
        <v>1</v>
      </c>
      <c r="L1460" s="56">
        <v>341250</v>
      </c>
    </row>
    <row r="1461" spans="1:12" x14ac:dyDescent="0.35">
      <c r="A1461" s="56">
        <v>8471160</v>
      </c>
      <c r="B1461" s="56" t="s">
        <v>506</v>
      </c>
      <c r="C1461" s="56">
        <v>492316</v>
      </c>
      <c r="D1461" s="56" t="s">
        <v>138</v>
      </c>
      <c r="E1461" s="56" t="str">
        <f t="shared" si="22"/>
        <v>847.8471160.1.492316.000000.847001.300180</v>
      </c>
      <c r="F1461" s="66" t="s">
        <v>21</v>
      </c>
      <c r="G1461" s="56">
        <v>847001</v>
      </c>
      <c r="H1461" s="56" t="s">
        <v>863</v>
      </c>
      <c r="I1461" s="56">
        <v>300180</v>
      </c>
      <c r="J1461" s="56" t="s">
        <v>4694</v>
      </c>
      <c r="K1461" s="56">
        <v>1</v>
      </c>
      <c r="L1461" s="56">
        <v>367500</v>
      </c>
    </row>
    <row r="1462" spans="1:12" x14ac:dyDescent="0.35">
      <c r="A1462" s="56">
        <v>8471160</v>
      </c>
      <c r="B1462" s="56" t="s">
        <v>506</v>
      </c>
      <c r="C1462" s="56">
        <v>492316</v>
      </c>
      <c r="D1462" s="56" t="s">
        <v>138</v>
      </c>
      <c r="E1462" s="56" t="str">
        <f t="shared" si="22"/>
        <v>847.8471160.1.492316.000000.847001.300180</v>
      </c>
      <c r="F1462" s="66" t="s">
        <v>21</v>
      </c>
      <c r="G1462" s="56">
        <v>847001</v>
      </c>
      <c r="H1462" s="56" t="s">
        <v>863</v>
      </c>
      <c r="I1462" s="56">
        <v>300180</v>
      </c>
      <c r="J1462" s="56" t="s">
        <v>4695</v>
      </c>
      <c r="K1462" s="56">
        <v>1</v>
      </c>
      <c r="L1462" s="56">
        <v>409500</v>
      </c>
    </row>
    <row r="1463" spans="1:12" x14ac:dyDescent="0.35">
      <c r="A1463" s="56">
        <v>8471160</v>
      </c>
      <c r="B1463" s="56" t="s">
        <v>506</v>
      </c>
      <c r="C1463" s="56">
        <v>492316</v>
      </c>
      <c r="D1463" s="56" t="s">
        <v>138</v>
      </c>
      <c r="E1463" s="56" t="str">
        <f t="shared" si="22"/>
        <v>847.8471160.1.492316.000000.847001.300180</v>
      </c>
      <c r="F1463" s="66" t="s">
        <v>21</v>
      </c>
      <c r="G1463" s="56">
        <v>847001</v>
      </c>
      <c r="H1463" s="56" t="s">
        <v>863</v>
      </c>
      <c r="I1463" s="56">
        <v>300180</v>
      </c>
      <c r="J1463" s="56" t="s">
        <v>4696</v>
      </c>
      <c r="K1463" s="56">
        <v>1</v>
      </c>
      <c r="L1463" s="56">
        <v>451500</v>
      </c>
    </row>
    <row r="1464" spans="1:12" x14ac:dyDescent="0.35">
      <c r="A1464" s="56">
        <v>8471160</v>
      </c>
      <c r="B1464" s="56" t="s">
        <v>506</v>
      </c>
      <c r="C1464" s="56">
        <v>492316</v>
      </c>
      <c r="D1464" s="56" t="s">
        <v>138</v>
      </c>
      <c r="E1464" s="56" t="str">
        <f t="shared" si="22"/>
        <v>847.8471160.1.492316.000000.847001.300180</v>
      </c>
      <c r="F1464" s="66" t="s">
        <v>21</v>
      </c>
      <c r="G1464" s="56">
        <v>847001</v>
      </c>
      <c r="H1464" s="56" t="s">
        <v>863</v>
      </c>
      <c r="I1464" s="56">
        <v>300180</v>
      </c>
      <c r="J1464" s="56" t="s">
        <v>4697</v>
      </c>
      <c r="K1464" s="56">
        <v>1</v>
      </c>
      <c r="L1464" s="56">
        <v>609000</v>
      </c>
    </row>
    <row r="1465" spans="1:12" x14ac:dyDescent="0.35">
      <c r="A1465" s="56">
        <v>8471160</v>
      </c>
      <c r="B1465" s="56" t="s">
        <v>506</v>
      </c>
      <c r="C1465" s="56">
        <v>492316</v>
      </c>
      <c r="D1465" s="56" t="s">
        <v>138</v>
      </c>
      <c r="E1465" s="56" t="str">
        <f t="shared" si="22"/>
        <v>847.8471160.1.492316.000000.847001.300180</v>
      </c>
      <c r="F1465" s="66" t="s">
        <v>21</v>
      </c>
      <c r="G1465" s="56">
        <v>847001</v>
      </c>
      <c r="H1465" s="56" t="s">
        <v>863</v>
      </c>
      <c r="I1465" s="56">
        <v>300180</v>
      </c>
      <c r="J1465" s="56" t="s">
        <v>4698</v>
      </c>
      <c r="K1465" s="56">
        <v>1</v>
      </c>
      <c r="L1465" s="56">
        <v>677250</v>
      </c>
    </row>
    <row r="1466" spans="1:12" x14ac:dyDescent="0.35">
      <c r="A1466" s="56">
        <v>8471160</v>
      </c>
      <c r="B1466" s="56" t="s">
        <v>506</v>
      </c>
      <c r="C1466" s="56">
        <v>492316</v>
      </c>
      <c r="D1466" s="56" t="s">
        <v>138</v>
      </c>
      <c r="E1466" s="56" t="str">
        <f t="shared" si="22"/>
        <v>847.8471160.1.492316.000000.847001.300180</v>
      </c>
      <c r="F1466" s="66" t="s">
        <v>21</v>
      </c>
      <c r="G1466" s="56">
        <v>847001</v>
      </c>
      <c r="H1466" s="56" t="s">
        <v>863</v>
      </c>
      <c r="I1466" s="56">
        <v>300180</v>
      </c>
      <c r="J1466" s="56" t="s">
        <v>4699</v>
      </c>
      <c r="K1466" s="56">
        <v>1</v>
      </c>
      <c r="L1466" s="56">
        <v>824250</v>
      </c>
    </row>
    <row r="1467" spans="1:12" x14ac:dyDescent="0.35">
      <c r="A1467" s="56">
        <v>8471160</v>
      </c>
      <c r="B1467" s="56" t="s">
        <v>506</v>
      </c>
      <c r="C1467" s="56">
        <v>492316</v>
      </c>
      <c r="D1467" s="56" t="s">
        <v>138</v>
      </c>
      <c r="E1467" s="56" t="str">
        <f t="shared" si="22"/>
        <v>847.8471160.1.492316.000000.847001.300180</v>
      </c>
      <c r="F1467" s="66" t="s">
        <v>21</v>
      </c>
      <c r="G1467" s="56">
        <v>847001</v>
      </c>
      <c r="H1467" s="56" t="s">
        <v>863</v>
      </c>
      <c r="I1467" s="56">
        <v>300180</v>
      </c>
      <c r="J1467" s="56" t="s">
        <v>4700</v>
      </c>
      <c r="K1467" s="56">
        <v>1</v>
      </c>
      <c r="L1467" s="56">
        <v>118081.89750000001</v>
      </c>
    </row>
    <row r="1468" spans="1:12" x14ac:dyDescent="0.35">
      <c r="A1468" s="56">
        <v>8471160</v>
      </c>
      <c r="B1468" s="56" t="s">
        <v>506</v>
      </c>
      <c r="C1468" s="56">
        <v>492316</v>
      </c>
      <c r="D1468" s="56" t="s">
        <v>138</v>
      </c>
      <c r="E1468" s="56" t="str">
        <f t="shared" si="22"/>
        <v>847.8471160.1.492316.000000.847001.300180</v>
      </c>
      <c r="F1468" s="66" t="s">
        <v>21</v>
      </c>
      <c r="G1468" s="56">
        <v>847001</v>
      </c>
      <c r="H1468" s="56" t="s">
        <v>863</v>
      </c>
      <c r="I1468" s="56">
        <v>300180</v>
      </c>
      <c r="J1468" s="56" t="s">
        <v>4701</v>
      </c>
      <c r="K1468" s="56">
        <v>1</v>
      </c>
      <c r="L1468" s="56">
        <v>118081.89750000001</v>
      </c>
    </row>
    <row r="1469" spans="1:12" x14ac:dyDescent="0.35">
      <c r="A1469" s="56">
        <v>8471160</v>
      </c>
      <c r="B1469" s="56" t="s">
        <v>506</v>
      </c>
      <c r="C1469" s="56">
        <v>492316</v>
      </c>
      <c r="D1469" s="56" t="s">
        <v>138</v>
      </c>
      <c r="E1469" s="56" t="str">
        <f t="shared" si="22"/>
        <v>847.8471160.1.492316.000000.847001.300180</v>
      </c>
      <c r="F1469" s="66" t="s">
        <v>21</v>
      </c>
      <c r="G1469" s="56">
        <v>847001</v>
      </c>
      <c r="H1469" s="56" t="s">
        <v>863</v>
      </c>
      <c r="I1469" s="56">
        <v>300180</v>
      </c>
      <c r="J1469" s="56" t="s">
        <v>4702</v>
      </c>
      <c r="K1469" s="56">
        <v>1</v>
      </c>
      <c r="L1469" s="56">
        <v>81900</v>
      </c>
    </row>
    <row r="1470" spans="1:12" x14ac:dyDescent="0.35">
      <c r="A1470" s="56">
        <v>8471160</v>
      </c>
      <c r="B1470" s="56" t="s">
        <v>506</v>
      </c>
      <c r="C1470" s="56">
        <v>492316</v>
      </c>
      <c r="D1470" s="56" t="s">
        <v>138</v>
      </c>
      <c r="E1470" s="56" t="str">
        <f t="shared" si="22"/>
        <v>847.8471160.1.492316.000000.847001.300180</v>
      </c>
      <c r="F1470" s="66" t="s">
        <v>21</v>
      </c>
      <c r="G1470" s="56">
        <v>847001</v>
      </c>
      <c r="H1470" s="56" t="s">
        <v>863</v>
      </c>
      <c r="I1470" s="56">
        <v>300180</v>
      </c>
      <c r="J1470" s="56" t="s">
        <v>4703</v>
      </c>
      <c r="K1470" s="56">
        <v>1</v>
      </c>
      <c r="L1470" s="56">
        <v>199500</v>
      </c>
    </row>
    <row r="1471" spans="1:12" x14ac:dyDescent="0.35">
      <c r="A1471" s="56">
        <v>8471160</v>
      </c>
      <c r="B1471" s="56" t="s">
        <v>506</v>
      </c>
      <c r="C1471" s="56">
        <v>492316</v>
      </c>
      <c r="D1471" s="56" t="s">
        <v>138</v>
      </c>
      <c r="E1471" s="56" t="str">
        <f t="shared" si="22"/>
        <v>847.8471160.1.492316.000000.847001.300180</v>
      </c>
      <c r="F1471" s="66" t="s">
        <v>21</v>
      </c>
      <c r="G1471" s="56">
        <v>847001</v>
      </c>
      <c r="H1471" s="56" t="s">
        <v>863</v>
      </c>
      <c r="I1471" s="56">
        <v>300180</v>
      </c>
      <c r="J1471" s="56" t="s">
        <v>4704</v>
      </c>
      <c r="K1471" s="56">
        <v>1</v>
      </c>
      <c r="L1471" s="56">
        <v>68250</v>
      </c>
    </row>
    <row r="1472" spans="1:12" x14ac:dyDescent="0.35">
      <c r="A1472" s="56">
        <v>8471160</v>
      </c>
      <c r="B1472" s="56" t="s">
        <v>506</v>
      </c>
      <c r="C1472" s="56">
        <v>492316</v>
      </c>
      <c r="D1472" s="56" t="s">
        <v>138</v>
      </c>
      <c r="E1472" s="56" t="str">
        <f t="shared" si="22"/>
        <v>847.8471160.1.492316.000000.847001.300180</v>
      </c>
      <c r="F1472" s="66" t="s">
        <v>21</v>
      </c>
      <c r="G1472" s="56">
        <v>847001</v>
      </c>
      <c r="H1472" s="56" t="s">
        <v>863</v>
      </c>
      <c r="I1472" s="56">
        <v>300180</v>
      </c>
      <c r="J1472" s="56" t="s">
        <v>4705</v>
      </c>
      <c r="K1472" s="56">
        <v>1</v>
      </c>
      <c r="L1472" s="56">
        <v>4179876.75</v>
      </c>
    </row>
    <row r="1473" spans="1:12" x14ac:dyDescent="0.35">
      <c r="A1473" s="56">
        <v>8471160</v>
      </c>
      <c r="B1473" s="56" t="s">
        <v>506</v>
      </c>
      <c r="C1473" s="56">
        <v>492316</v>
      </c>
      <c r="D1473" s="56" t="s">
        <v>138</v>
      </c>
      <c r="E1473" s="56" t="str">
        <f t="shared" si="22"/>
        <v>847.8471160.1.492316.000000.847001.300180</v>
      </c>
      <c r="F1473" s="66" t="s">
        <v>21</v>
      </c>
      <c r="G1473" s="56">
        <v>847001</v>
      </c>
      <c r="H1473" s="56" t="s">
        <v>863</v>
      </c>
      <c r="I1473" s="56">
        <v>300180</v>
      </c>
      <c r="J1473" s="56" t="s">
        <v>4706</v>
      </c>
      <c r="K1473" s="56">
        <v>1</v>
      </c>
      <c r="L1473" s="56">
        <v>70784.952000000005</v>
      </c>
    </row>
    <row r="1474" spans="1:12" x14ac:dyDescent="0.35">
      <c r="A1474" s="56">
        <v>8471160</v>
      </c>
      <c r="B1474" s="56" t="s">
        <v>506</v>
      </c>
      <c r="C1474" s="56">
        <v>492316</v>
      </c>
      <c r="D1474" s="56" t="s">
        <v>138</v>
      </c>
      <c r="E1474" s="56" t="str">
        <f t="shared" ref="E1474:E1537" si="23">CONCATENATE(847,".",A1474,".",1,".",C1474,".","000000",".",G1474,".",I1474)</f>
        <v>847.8471160.1.492316.000000.847001.300180</v>
      </c>
      <c r="F1474" s="66" t="s">
        <v>21</v>
      </c>
      <c r="G1474" s="56">
        <v>847001</v>
      </c>
      <c r="H1474" s="56" t="s">
        <v>863</v>
      </c>
      <c r="I1474" s="56">
        <v>300180</v>
      </c>
      <c r="J1474" s="56" t="s">
        <v>4707</v>
      </c>
      <c r="K1474" s="56">
        <v>1</v>
      </c>
      <c r="L1474" s="56">
        <v>5592.1425000000008</v>
      </c>
    </row>
    <row r="1475" spans="1:12" x14ac:dyDescent="0.35">
      <c r="A1475" s="56">
        <v>8471160</v>
      </c>
      <c r="B1475" s="56" t="s">
        <v>506</v>
      </c>
      <c r="C1475" s="56">
        <v>492316</v>
      </c>
      <c r="D1475" s="56" t="s">
        <v>138</v>
      </c>
      <c r="E1475" s="56" t="str">
        <f t="shared" si="23"/>
        <v>847.8471160.1.492316.000000.847001.300180</v>
      </c>
      <c r="F1475" s="66" t="s">
        <v>21</v>
      </c>
      <c r="G1475" s="56">
        <v>847001</v>
      </c>
      <c r="H1475" s="56" t="s">
        <v>863</v>
      </c>
      <c r="I1475" s="56">
        <v>300180</v>
      </c>
      <c r="J1475" s="56" t="s">
        <v>4708</v>
      </c>
      <c r="K1475" s="56">
        <v>1</v>
      </c>
      <c r="L1475" s="56">
        <v>60495.277500000004</v>
      </c>
    </row>
    <row r="1476" spans="1:12" x14ac:dyDescent="0.35">
      <c r="A1476" s="56">
        <v>8471160</v>
      </c>
      <c r="B1476" s="56" t="s">
        <v>506</v>
      </c>
      <c r="C1476" s="56">
        <v>492316</v>
      </c>
      <c r="D1476" s="56" t="s">
        <v>138</v>
      </c>
      <c r="E1476" s="56" t="str">
        <f t="shared" si="23"/>
        <v>847.8471160.1.492316.000000.847001.300180</v>
      </c>
      <c r="F1476" s="66" t="s">
        <v>21</v>
      </c>
      <c r="G1476" s="56">
        <v>847001</v>
      </c>
      <c r="H1476" s="56" t="s">
        <v>863</v>
      </c>
      <c r="I1476" s="56">
        <v>300180</v>
      </c>
      <c r="J1476" s="56" t="s">
        <v>4709</v>
      </c>
      <c r="K1476" s="56">
        <v>1</v>
      </c>
      <c r="L1476" s="56">
        <v>5592.1425000000008</v>
      </c>
    </row>
    <row r="1477" spans="1:12" x14ac:dyDescent="0.35">
      <c r="A1477" s="56">
        <v>8471160</v>
      </c>
      <c r="B1477" s="56" t="s">
        <v>506</v>
      </c>
      <c r="C1477" s="56">
        <v>492316</v>
      </c>
      <c r="D1477" s="56" t="s">
        <v>138</v>
      </c>
      <c r="E1477" s="56" t="str">
        <f t="shared" si="23"/>
        <v>847.8471160.1.492316.000000.847001.300180</v>
      </c>
      <c r="F1477" s="66" t="s">
        <v>21</v>
      </c>
      <c r="G1477" s="56">
        <v>847001</v>
      </c>
      <c r="H1477" s="56" t="s">
        <v>863</v>
      </c>
      <c r="I1477" s="56">
        <v>300180</v>
      </c>
      <c r="J1477" s="56" t="s">
        <v>4710</v>
      </c>
      <c r="K1477" s="56">
        <v>1</v>
      </c>
      <c r="L1477" s="56">
        <v>17806.267499999998</v>
      </c>
    </row>
    <row r="1478" spans="1:12" x14ac:dyDescent="0.35">
      <c r="A1478" s="56">
        <v>8471160</v>
      </c>
      <c r="B1478" s="56" t="s">
        <v>506</v>
      </c>
      <c r="C1478" s="56">
        <v>492316</v>
      </c>
      <c r="D1478" s="56" t="s">
        <v>138</v>
      </c>
      <c r="E1478" s="56" t="str">
        <f t="shared" si="23"/>
        <v>847.8471160.1.492316.000000.847001.300180</v>
      </c>
      <c r="F1478" s="66" t="s">
        <v>21</v>
      </c>
      <c r="G1478" s="56">
        <v>847001</v>
      </c>
      <c r="H1478" s="56" t="s">
        <v>863</v>
      </c>
      <c r="I1478" s="56">
        <v>300180</v>
      </c>
      <c r="J1478" s="56" t="s">
        <v>4711</v>
      </c>
      <c r="K1478" s="56">
        <v>1</v>
      </c>
      <c r="L1478" s="56">
        <v>27342</v>
      </c>
    </row>
    <row r="1479" spans="1:12" x14ac:dyDescent="0.35">
      <c r="A1479" s="56">
        <v>8471160</v>
      </c>
      <c r="B1479" s="56" t="s">
        <v>506</v>
      </c>
      <c r="C1479" s="56">
        <v>492316</v>
      </c>
      <c r="D1479" s="56" t="s">
        <v>138</v>
      </c>
      <c r="E1479" s="56" t="str">
        <f t="shared" si="23"/>
        <v>847.8471160.1.492316.000000.847001.300180</v>
      </c>
      <c r="F1479" s="66" t="s">
        <v>21</v>
      </c>
      <c r="G1479" s="56">
        <v>847001</v>
      </c>
      <c r="H1479" s="56" t="s">
        <v>863</v>
      </c>
      <c r="I1479" s="56">
        <v>300180</v>
      </c>
      <c r="J1479" s="56" t="s">
        <v>4712</v>
      </c>
      <c r="K1479" s="56">
        <v>1</v>
      </c>
      <c r="L1479" s="56">
        <v>630000</v>
      </c>
    </row>
    <row r="1480" spans="1:12" x14ac:dyDescent="0.35">
      <c r="A1480" s="56">
        <v>8471160</v>
      </c>
      <c r="B1480" s="56" t="s">
        <v>506</v>
      </c>
      <c r="C1480" s="56">
        <v>492316</v>
      </c>
      <c r="D1480" s="56" t="s">
        <v>138</v>
      </c>
      <c r="E1480" s="56" t="str">
        <f t="shared" si="23"/>
        <v>847.8471160.1.492316.000000.847001.300180</v>
      </c>
      <c r="F1480" s="66" t="s">
        <v>21</v>
      </c>
      <c r="G1480" s="56">
        <v>847001</v>
      </c>
      <c r="H1480" s="56" t="s">
        <v>863</v>
      </c>
      <c r="I1480" s="56">
        <v>300180</v>
      </c>
      <c r="J1480" s="56" t="s">
        <v>4713</v>
      </c>
      <c r="K1480" s="56">
        <v>1</v>
      </c>
      <c r="L1480" s="56">
        <v>33626.25</v>
      </c>
    </row>
    <row r="1481" spans="1:12" x14ac:dyDescent="0.35">
      <c r="A1481" s="56">
        <v>8471160</v>
      </c>
      <c r="B1481" s="56" t="s">
        <v>506</v>
      </c>
      <c r="C1481" s="56">
        <v>492316</v>
      </c>
      <c r="D1481" s="56" t="s">
        <v>138</v>
      </c>
      <c r="E1481" s="56" t="str">
        <f t="shared" si="23"/>
        <v>847.8471160.1.492316.000000.847001.300180</v>
      </c>
      <c r="F1481" s="66" t="s">
        <v>21</v>
      </c>
      <c r="G1481" s="56">
        <v>847001</v>
      </c>
      <c r="H1481" s="56" t="s">
        <v>863</v>
      </c>
      <c r="I1481" s="56">
        <v>300180</v>
      </c>
      <c r="J1481" s="56" t="s">
        <v>4714</v>
      </c>
      <c r="K1481" s="56">
        <v>1</v>
      </c>
      <c r="L1481" s="56">
        <v>157500</v>
      </c>
    </row>
    <row r="1482" spans="1:12" x14ac:dyDescent="0.35">
      <c r="A1482" s="56">
        <v>8471160</v>
      </c>
      <c r="B1482" s="56" t="s">
        <v>506</v>
      </c>
      <c r="C1482" s="56">
        <v>492316</v>
      </c>
      <c r="D1482" s="56" t="s">
        <v>138</v>
      </c>
      <c r="E1482" s="56" t="str">
        <f t="shared" si="23"/>
        <v>847.8471160.1.492316.000000.847001.300180</v>
      </c>
      <c r="F1482" s="66" t="s">
        <v>21</v>
      </c>
      <c r="G1482" s="56">
        <v>847001</v>
      </c>
      <c r="H1482" s="56" t="s">
        <v>863</v>
      </c>
      <c r="I1482" s="56">
        <v>300180</v>
      </c>
      <c r="J1482" s="56" t="s">
        <v>4715</v>
      </c>
      <c r="K1482" s="56">
        <v>1</v>
      </c>
      <c r="L1482" s="56">
        <v>157500</v>
      </c>
    </row>
    <row r="1483" spans="1:12" x14ac:dyDescent="0.35">
      <c r="A1483" s="56">
        <v>8471160</v>
      </c>
      <c r="B1483" s="56" t="s">
        <v>506</v>
      </c>
      <c r="C1483" s="56">
        <v>492316</v>
      </c>
      <c r="D1483" s="56" t="s">
        <v>138</v>
      </c>
      <c r="E1483" s="56" t="str">
        <f t="shared" si="23"/>
        <v>847.8471160.1.492316.000000.847001.300180</v>
      </c>
      <c r="F1483" s="66" t="s">
        <v>21</v>
      </c>
      <c r="G1483" s="56">
        <v>847001</v>
      </c>
      <c r="H1483" s="56" t="s">
        <v>863</v>
      </c>
      <c r="I1483" s="56">
        <v>300180</v>
      </c>
      <c r="J1483" s="56" t="s">
        <v>4716</v>
      </c>
      <c r="K1483" s="56">
        <v>1</v>
      </c>
      <c r="L1483" s="56">
        <v>84000</v>
      </c>
    </row>
    <row r="1484" spans="1:12" x14ac:dyDescent="0.35">
      <c r="A1484" s="56">
        <v>8471160</v>
      </c>
      <c r="B1484" s="56" t="s">
        <v>506</v>
      </c>
      <c r="C1484" s="56">
        <v>492316</v>
      </c>
      <c r="D1484" s="56" t="s">
        <v>138</v>
      </c>
      <c r="E1484" s="56" t="str">
        <f t="shared" si="23"/>
        <v>847.8471160.1.492316.000000.847001.300180</v>
      </c>
      <c r="F1484" s="66" t="s">
        <v>21</v>
      </c>
      <c r="G1484" s="56">
        <v>847001</v>
      </c>
      <c r="H1484" s="56" t="s">
        <v>863</v>
      </c>
      <c r="I1484" s="56">
        <v>300180</v>
      </c>
      <c r="J1484" s="56" t="s">
        <v>4717</v>
      </c>
      <c r="K1484" s="56">
        <v>1</v>
      </c>
      <c r="L1484" s="56">
        <v>157500</v>
      </c>
    </row>
    <row r="1485" spans="1:12" x14ac:dyDescent="0.35">
      <c r="A1485" s="56">
        <v>8471160</v>
      </c>
      <c r="B1485" s="56" t="s">
        <v>506</v>
      </c>
      <c r="C1485" s="56">
        <v>492316</v>
      </c>
      <c r="D1485" s="56" t="s">
        <v>138</v>
      </c>
      <c r="E1485" s="56" t="str">
        <f t="shared" si="23"/>
        <v>847.8471160.1.492316.000000.847001.300180</v>
      </c>
      <c r="F1485" s="66" t="s">
        <v>21</v>
      </c>
      <c r="G1485" s="56">
        <v>847001</v>
      </c>
      <c r="H1485" s="56" t="s">
        <v>863</v>
      </c>
      <c r="I1485" s="56">
        <v>300180</v>
      </c>
      <c r="J1485" s="56" t="s">
        <v>4718</v>
      </c>
      <c r="K1485" s="56">
        <v>1</v>
      </c>
      <c r="L1485" s="56">
        <v>210000</v>
      </c>
    </row>
    <row r="1486" spans="1:12" x14ac:dyDescent="0.35">
      <c r="A1486" s="56">
        <v>8471160</v>
      </c>
      <c r="B1486" s="56" t="s">
        <v>506</v>
      </c>
      <c r="C1486" s="56">
        <v>492316</v>
      </c>
      <c r="D1486" s="56" t="s">
        <v>138</v>
      </c>
      <c r="E1486" s="56" t="str">
        <f t="shared" si="23"/>
        <v>847.8471160.1.492316.000000.847001.300180</v>
      </c>
      <c r="F1486" s="66" t="s">
        <v>21</v>
      </c>
      <c r="G1486" s="56">
        <v>847001</v>
      </c>
      <c r="H1486" s="56" t="s">
        <v>863</v>
      </c>
      <c r="I1486" s="56">
        <v>300180</v>
      </c>
      <c r="J1486" s="56" t="s">
        <v>4719</v>
      </c>
      <c r="K1486" s="56">
        <v>1</v>
      </c>
      <c r="L1486" s="56">
        <v>262500</v>
      </c>
    </row>
    <row r="1487" spans="1:12" x14ac:dyDescent="0.35">
      <c r="A1487" s="56">
        <v>8471160</v>
      </c>
      <c r="B1487" s="56" t="s">
        <v>506</v>
      </c>
      <c r="C1487" s="56">
        <v>492316</v>
      </c>
      <c r="D1487" s="56" t="s">
        <v>138</v>
      </c>
      <c r="E1487" s="56" t="str">
        <f t="shared" si="23"/>
        <v>847.8471160.1.492316.000000.847001.300180</v>
      </c>
      <c r="F1487" s="66" t="s">
        <v>21</v>
      </c>
      <c r="G1487" s="56">
        <v>847001</v>
      </c>
      <c r="H1487" s="56" t="s">
        <v>863</v>
      </c>
      <c r="I1487" s="56">
        <v>300180</v>
      </c>
      <c r="J1487" s="56" t="s">
        <v>4720</v>
      </c>
      <c r="K1487" s="56">
        <v>1</v>
      </c>
      <c r="L1487" s="56">
        <v>173250</v>
      </c>
    </row>
    <row r="1488" spans="1:12" x14ac:dyDescent="0.35">
      <c r="A1488" s="56">
        <v>8471160</v>
      </c>
      <c r="B1488" s="56" t="s">
        <v>506</v>
      </c>
      <c r="C1488" s="56">
        <v>492316</v>
      </c>
      <c r="D1488" s="56" t="s">
        <v>138</v>
      </c>
      <c r="E1488" s="56" t="str">
        <f t="shared" si="23"/>
        <v>847.8471160.1.492316.000000.847001.300180</v>
      </c>
      <c r="F1488" s="66" t="s">
        <v>21</v>
      </c>
      <c r="G1488" s="56">
        <v>847001</v>
      </c>
      <c r="H1488" s="56" t="s">
        <v>863</v>
      </c>
      <c r="I1488" s="56">
        <v>300180</v>
      </c>
      <c r="J1488" s="56" t="s">
        <v>4721</v>
      </c>
      <c r="K1488" s="56">
        <v>1</v>
      </c>
      <c r="L1488" s="56">
        <v>210000</v>
      </c>
    </row>
    <row r="1489" spans="1:12" x14ac:dyDescent="0.35">
      <c r="A1489" s="56">
        <v>8471160</v>
      </c>
      <c r="B1489" s="56" t="s">
        <v>506</v>
      </c>
      <c r="C1489" s="56">
        <v>492316</v>
      </c>
      <c r="D1489" s="56" t="s">
        <v>138</v>
      </c>
      <c r="E1489" s="56" t="str">
        <f t="shared" si="23"/>
        <v>847.8471160.1.492316.000000.847001.300180</v>
      </c>
      <c r="F1489" s="66" t="s">
        <v>21</v>
      </c>
      <c r="G1489" s="56">
        <v>847001</v>
      </c>
      <c r="H1489" s="56" t="s">
        <v>863</v>
      </c>
      <c r="I1489" s="56">
        <v>300180</v>
      </c>
      <c r="J1489" s="56" t="s">
        <v>4722</v>
      </c>
      <c r="K1489" s="56">
        <v>1</v>
      </c>
      <c r="L1489" s="56">
        <v>407400</v>
      </c>
    </row>
    <row r="1490" spans="1:12" x14ac:dyDescent="0.35">
      <c r="A1490" s="56">
        <v>8471160</v>
      </c>
      <c r="B1490" s="56" t="s">
        <v>506</v>
      </c>
      <c r="C1490" s="56">
        <v>492316</v>
      </c>
      <c r="D1490" s="56" t="s">
        <v>138</v>
      </c>
      <c r="E1490" s="56" t="str">
        <f t="shared" si="23"/>
        <v>847.8471160.1.492316.000000.847001.300180</v>
      </c>
      <c r="F1490" s="66" t="s">
        <v>21</v>
      </c>
      <c r="G1490" s="56">
        <v>847001</v>
      </c>
      <c r="H1490" s="56" t="s">
        <v>863</v>
      </c>
      <c r="I1490" s="56">
        <v>300180</v>
      </c>
      <c r="J1490" s="56" t="s">
        <v>4723</v>
      </c>
      <c r="K1490" s="56">
        <v>1</v>
      </c>
      <c r="L1490" s="56">
        <v>315000</v>
      </c>
    </row>
    <row r="1491" spans="1:12" x14ac:dyDescent="0.35">
      <c r="A1491" s="56">
        <v>8471160</v>
      </c>
      <c r="B1491" s="56" t="s">
        <v>506</v>
      </c>
      <c r="C1491" s="56">
        <v>492316</v>
      </c>
      <c r="D1491" s="56" t="s">
        <v>138</v>
      </c>
      <c r="E1491" s="56" t="str">
        <f t="shared" si="23"/>
        <v>847.8471160.1.492316.000000.847001.300180</v>
      </c>
      <c r="F1491" s="66" t="s">
        <v>21</v>
      </c>
      <c r="G1491" s="56">
        <v>847001</v>
      </c>
      <c r="H1491" s="56" t="s">
        <v>863</v>
      </c>
      <c r="I1491" s="56">
        <v>300180</v>
      </c>
      <c r="J1491" s="56" t="s">
        <v>4724</v>
      </c>
      <c r="K1491" s="56">
        <v>1</v>
      </c>
      <c r="L1491" s="56">
        <v>351750</v>
      </c>
    </row>
    <row r="1492" spans="1:12" x14ac:dyDescent="0.35">
      <c r="A1492" s="56">
        <v>8471160</v>
      </c>
      <c r="B1492" s="56" t="s">
        <v>506</v>
      </c>
      <c r="C1492" s="56">
        <v>492316</v>
      </c>
      <c r="D1492" s="56" t="s">
        <v>138</v>
      </c>
      <c r="E1492" s="56" t="str">
        <f t="shared" si="23"/>
        <v>847.8471160.1.492316.000000.847001.300180</v>
      </c>
      <c r="F1492" s="66" t="s">
        <v>21</v>
      </c>
      <c r="G1492" s="56">
        <v>847001</v>
      </c>
      <c r="H1492" s="56" t="s">
        <v>863</v>
      </c>
      <c r="I1492" s="56">
        <v>300180</v>
      </c>
      <c r="J1492" s="56" t="s">
        <v>4725</v>
      </c>
      <c r="K1492" s="56">
        <v>1</v>
      </c>
      <c r="L1492" s="56">
        <v>1575000</v>
      </c>
    </row>
    <row r="1493" spans="1:12" x14ac:dyDescent="0.35">
      <c r="A1493" s="56">
        <v>8471160</v>
      </c>
      <c r="B1493" s="56" t="s">
        <v>506</v>
      </c>
      <c r="C1493" s="56">
        <v>492316</v>
      </c>
      <c r="D1493" s="56" t="s">
        <v>138</v>
      </c>
      <c r="E1493" s="56" t="str">
        <f t="shared" si="23"/>
        <v>847.8471160.1.492316.000000.847001.300180</v>
      </c>
      <c r="F1493" s="66" t="s">
        <v>21</v>
      </c>
      <c r="G1493" s="56">
        <v>847001</v>
      </c>
      <c r="H1493" s="56" t="s">
        <v>863</v>
      </c>
      <c r="I1493" s="56">
        <v>300180</v>
      </c>
      <c r="J1493" s="56" t="s">
        <v>4726</v>
      </c>
      <c r="K1493" s="56">
        <v>1</v>
      </c>
      <c r="L1493" s="56">
        <v>63000</v>
      </c>
    </row>
    <row r="1494" spans="1:12" x14ac:dyDescent="0.35">
      <c r="A1494" s="56">
        <v>8471160</v>
      </c>
      <c r="B1494" s="56" t="s">
        <v>506</v>
      </c>
      <c r="C1494" s="56">
        <v>492316</v>
      </c>
      <c r="D1494" s="56" t="s">
        <v>138</v>
      </c>
      <c r="E1494" s="56" t="str">
        <f t="shared" si="23"/>
        <v>847.8471160.1.492316.000000.847001.300180</v>
      </c>
      <c r="F1494" s="66" t="s">
        <v>21</v>
      </c>
      <c r="G1494" s="56">
        <v>847001</v>
      </c>
      <c r="H1494" s="56" t="s">
        <v>863</v>
      </c>
      <c r="I1494" s="56">
        <v>300180</v>
      </c>
      <c r="J1494" s="56" t="s">
        <v>4727</v>
      </c>
      <c r="K1494" s="56">
        <v>1</v>
      </c>
      <c r="L1494" s="56">
        <v>42000</v>
      </c>
    </row>
    <row r="1495" spans="1:12" x14ac:dyDescent="0.35">
      <c r="A1495" s="56">
        <v>8471160</v>
      </c>
      <c r="B1495" s="56" t="s">
        <v>506</v>
      </c>
      <c r="C1495" s="56">
        <v>492316</v>
      </c>
      <c r="D1495" s="56" t="s">
        <v>138</v>
      </c>
      <c r="E1495" s="56" t="str">
        <f t="shared" si="23"/>
        <v>847.8471160.1.492316.000000.847001.300180</v>
      </c>
      <c r="F1495" s="66" t="s">
        <v>21</v>
      </c>
      <c r="G1495" s="56">
        <v>847001</v>
      </c>
      <c r="H1495" s="56" t="s">
        <v>863</v>
      </c>
      <c r="I1495" s="56">
        <v>300180</v>
      </c>
      <c r="J1495" s="56" t="s">
        <v>4728</v>
      </c>
      <c r="K1495" s="56">
        <v>1</v>
      </c>
      <c r="L1495" s="56">
        <v>0</v>
      </c>
    </row>
    <row r="1496" spans="1:12" x14ac:dyDescent="0.35">
      <c r="A1496" s="56">
        <v>8471160</v>
      </c>
      <c r="B1496" s="56" t="s">
        <v>506</v>
      </c>
      <c r="C1496" s="56">
        <v>492316</v>
      </c>
      <c r="D1496" s="56" t="s">
        <v>138</v>
      </c>
      <c r="E1496" s="56" t="str">
        <f t="shared" si="23"/>
        <v>847.8471160.1.492316.000000.847001.300180</v>
      </c>
      <c r="F1496" s="66" t="s">
        <v>21</v>
      </c>
      <c r="G1496" s="56">
        <v>847001</v>
      </c>
      <c r="H1496" s="56" t="s">
        <v>863</v>
      </c>
      <c r="I1496" s="56">
        <v>300180</v>
      </c>
      <c r="J1496" s="56" t="s">
        <v>4729</v>
      </c>
      <c r="K1496" s="56">
        <v>1</v>
      </c>
      <c r="L1496" s="56">
        <v>0</v>
      </c>
    </row>
    <row r="1497" spans="1:12" x14ac:dyDescent="0.35">
      <c r="A1497" s="56">
        <v>8471160</v>
      </c>
      <c r="B1497" s="56" t="s">
        <v>506</v>
      </c>
      <c r="C1497" s="56">
        <v>492316</v>
      </c>
      <c r="D1497" s="56" t="s">
        <v>138</v>
      </c>
      <c r="E1497" s="56" t="str">
        <f t="shared" si="23"/>
        <v>847.8471160.1.492316.000000.847001.300180</v>
      </c>
      <c r="F1497" s="66" t="s">
        <v>21</v>
      </c>
      <c r="G1497" s="56">
        <v>847001</v>
      </c>
      <c r="H1497" s="56" t="s">
        <v>863</v>
      </c>
      <c r="I1497" s="56">
        <v>300180</v>
      </c>
      <c r="J1497" s="56" t="s">
        <v>4730</v>
      </c>
      <c r="K1497" s="56">
        <v>1</v>
      </c>
      <c r="L1497" s="56">
        <v>73500</v>
      </c>
    </row>
    <row r="1498" spans="1:12" x14ac:dyDescent="0.35">
      <c r="A1498" s="56">
        <v>8471160</v>
      </c>
      <c r="B1498" s="56" t="s">
        <v>506</v>
      </c>
      <c r="C1498" s="56">
        <v>492316</v>
      </c>
      <c r="D1498" s="56" t="s">
        <v>138</v>
      </c>
      <c r="E1498" s="56" t="str">
        <f t="shared" si="23"/>
        <v>847.8471160.1.492316.000000.847001.300180</v>
      </c>
      <c r="F1498" s="66" t="s">
        <v>21</v>
      </c>
      <c r="G1498" s="56">
        <v>847001</v>
      </c>
      <c r="H1498" s="56" t="s">
        <v>863</v>
      </c>
      <c r="I1498" s="56">
        <v>300180</v>
      </c>
      <c r="J1498" s="56" t="s">
        <v>4731</v>
      </c>
      <c r="K1498" s="56">
        <v>1</v>
      </c>
      <c r="L1498" s="56">
        <v>341250</v>
      </c>
    </row>
    <row r="1499" spans="1:12" x14ac:dyDescent="0.35">
      <c r="A1499" s="56">
        <v>8471160</v>
      </c>
      <c r="B1499" s="56" t="s">
        <v>506</v>
      </c>
      <c r="C1499" s="56">
        <v>492316</v>
      </c>
      <c r="D1499" s="56" t="s">
        <v>138</v>
      </c>
      <c r="E1499" s="56" t="str">
        <f t="shared" si="23"/>
        <v>847.8471160.1.492316.000000.847001.300180</v>
      </c>
      <c r="F1499" s="66" t="s">
        <v>21</v>
      </c>
      <c r="G1499" s="56">
        <v>847001</v>
      </c>
      <c r="H1499" s="56" t="s">
        <v>863</v>
      </c>
      <c r="I1499" s="56">
        <v>300180</v>
      </c>
      <c r="J1499" s="56" t="s">
        <v>4732</v>
      </c>
      <c r="K1499" s="56">
        <v>1</v>
      </c>
      <c r="L1499" s="56">
        <v>294000</v>
      </c>
    </row>
    <row r="1500" spans="1:12" x14ac:dyDescent="0.35">
      <c r="A1500" s="56">
        <v>8471160</v>
      </c>
      <c r="B1500" s="56" t="s">
        <v>506</v>
      </c>
      <c r="C1500" s="56">
        <v>492316</v>
      </c>
      <c r="D1500" s="56" t="s">
        <v>138</v>
      </c>
      <c r="E1500" s="56" t="str">
        <f t="shared" si="23"/>
        <v>847.8471160.1.492316.000000.847001.300180</v>
      </c>
      <c r="F1500" s="66" t="s">
        <v>21</v>
      </c>
      <c r="G1500" s="56">
        <v>847001</v>
      </c>
      <c r="H1500" s="56" t="s">
        <v>863</v>
      </c>
      <c r="I1500" s="56">
        <v>300180</v>
      </c>
      <c r="J1500" s="56" t="s">
        <v>4733</v>
      </c>
      <c r="K1500" s="56">
        <v>1</v>
      </c>
      <c r="L1500" s="56">
        <v>194250</v>
      </c>
    </row>
    <row r="1501" spans="1:12" x14ac:dyDescent="0.35">
      <c r="A1501" s="56">
        <v>8471160</v>
      </c>
      <c r="B1501" s="56" t="s">
        <v>506</v>
      </c>
      <c r="C1501" s="56">
        <v>492316</v>
      </c>
      <c r="D1501" s="56" t="s">
        <v>138</v>
      </c>
      <c r="E1501" s="56" t="str">
        <f t="shared" si="23"/>
        <v>847.8471160.1.492316.000000.847001.300180</v>
      </c>
      <c r="F1501" s="66" t="s">
        <v>21</v>
      </c>
      <c r="G1501" s="56">
        <v>847001</v>
      </c>
      <c r="H1501" s="56" t="s">
        <v>863</v>
      </c>
      <c r="I1501" s="56">
        <v>300180</v>
      </c>
      <c r="J1501" s="56" t="s">
        <v>4734</v>
      </c>
      <c r="K1501" s="56">
        <v>1</v>
      </c>
      <c r="L1501" s="56">
        <v>184275</v>
      </c>
    </row>
    <row r="1502" spans="1:12" x14ac:dyDescent="0.35">
      <c r="A1502" s="56">
        <v>8471160</v>
      </c>
      <c r="B1502" s="56" t="s">
        <v>506</v>
      </c>
      <c r="C1502" s="56">
        <v>492316</v>
      </c>
      <c r="D1502" s="56" t="s">
        <v>138</v>
      </c>
      <c r="E1502" s="56" t="str">
        <f t="shared" si="23"/>
        <v>847.8471160.1.492316.000000.847001.300180</v>
      </c>
      <c r="F1502" s="66" t="s">
        <v>21</v>
      </c>
      <c r="G1502" s="56">
        <v>847001</v>
      </c>
      <c r="H1502" s="56" t="s">
        <v>863</v>
      </c>
      <c r="I1502" s="56">
        <v>300180</v>
      </c>
      <c r="J1502" s="56" t="s">
        <v>4735</v>
      </c>
      <c r="K1502" s="56">
        <v>1</v>
      </c>
      <c r="L1502" s="56">
        <v>439897.5</v>
      </c>
    </row>
    <row r="1503" spans="1:12" x14ac:dyDescent="0.35">
      <c r="A1503" s="56">
        <v>8471160</v>
      </c>
      <c r="B1503" s="56" t="s">
        <v>506</v>
      </c>
      <c r="C1503" s="56">
        <v>492316</v>
      </c>
      <c r="D1503" s="56" t="s">
        <v>138</v>
      </c>
      <c r="E1503" s="56" t="str">
        <f t="shared" si="23"/>
        <v>847.8471160.1.492316.000000.847001.300180</v>
      </c>
      <c r="F1503" s="66" t="s">
        <v>21</v>
      </c>
      <c r="G1503" s="56">
        <v>847001</v>
      </c>
      <c r="H1503" s="56" t="s">
        <v>863</v>
      </c>
      <c r="I1503" s="56">
        <v>300180</v>
      </c>
      <c r="J1503" s="56" t="s">
        <v>4736</v>
      </c>
      <c r="K1503" s="56">
        <v>1</v>
      </c>
      <c r="L1503" s="56">
        <v>957600</v>
      </c>
    </row>
    <row r="1504" spans="1:12" x14ac:dyDescent="0.35">
      <c r="A1504" s="56">
        <v>8471160</v>
      </c>
      <c r="B1504" s="56" t="s">
        <v>506</v>
      </c>
      <c r="C1504" s="56">
        <v>492316</v>
      </c>
      <c r="D1504" s="56" t="s">
        <v>138</v>
      </c>
      <c r="E1504" s="56" t="str">
        <f t="shared" si="23"/>
        <v>847.8471160.1.492316.000000.847001.300180</v>
      </c>
      <c r="F1504" s="66" t="s">
        <v>21</v>
      </c>
      <c r="G1504" s="56">
        <v>847001</v>
      </c>
      <c r="H1504" s="56" t="s">
        <v>863</v>
      </c>
      <c r="I1504" s="56">
        <v>300180</v>
      </c>
      <c r="J1504" s="56" t="s">
        <v>4737</v>
      </c>
      <c r="K1504" s="56">
        <v>1</v>
      </c>
      <c r="L1504" s="56">
        <v>420000</v>
      </c>
    </row>
    <row r="1505" spans="1:12" x14ac:dyDescent="0.35">
      <c r="A1505" s="56">
        <v>8471160</v>
      </c>
      <c r="B1505" s="56" t="s">
        <v>506</v>
      </c>
      <c r="C1505" s="56">
        <v>492316</v>
      </c>
      <c r="D1505" s="56" t="s">
        <v>138</v>
      </c>
      <c r="E1505" s="56" t="str">
        <f t="shared" si="23"/>
        <v>847.8471160.1.492316.000000.847001.300180</v>
      </c>
      <c r="F1505" s="66" t="s">
        <v>21</v>
      </c>
      <c r="G1505" s="56">
        <v>847001</v>
      </c>
      <c r="H1505" s="56" t="s">
        <v>863</v>
      </c>
      <c r="I1505" s="56">
        <v>300180</v>
      </c>
      <c r="J1505" s="56" t="s">
        <v>4738</v>
      </c>
      <c r="K1505" s="56">
        <v>1</v>
      </c>
      <c r="L1505" s="56">
        <v>399000</v>
      </c>
    </row>
    <row r="1506" spans="1:12" x14ac:dyDescent="0.35">
      <c r="A1506" s="56">
        <v>8471160</v>
      </c>
      <c r="B1506" s="56" t="s">
        <v>506</v>
      </c>
      <c r="C1506" s="56">
        <v>492316</v>
      </c>
      <c r="D1506" s="56" t="s">
        <v>138</v>
      </c>
      <c r="E1506" s="56" t="str">
        <f t="shared" si="23"/>
        <v>847.8471160.1.492316.000000.847001.300180</v>
      </c>
      <c r="F1506" s="66" t="s">
        <v>21</v>
      </c>
      <c r="G1506" s="56">
        <v>847001</v>
      </c>
      <c r="H1506" s="56" t="s">
        <v>863</v>
      </c>
      <c r="I1506" s="56">
        <v>300180</v>
      </c>
      <c r="J1506" s="56" t="s">
        <v>4739</v>
      </c>
      <c r="K1506" s="56">
        <v>1</v>
      </c>
      <c r="L1506" s="56">
        <v>57750</v>
      </c>
    </row>
    <row r="1507" spans="1:12" x14ac:dyDescent="0.35">
      <c r="A1507" s="56">
        <v>8471160</v>
      </c>
      <c r="B1507" s="56" t="s">
        <v>506</v>
      </c>
      <c r="C1507" s="56">
        <v>492316</v>
      </c>
      <c r="D1507" s="56" t="s">
        <v>138</v>
      </c>
      <c r="E1507" s="56" t="str">
        <f t="shared" si="23"/>
        <v>847.8471160.1.492316.000000.847001.300180</v>
      </c>
      <c r="F1507" s="66" t="s">
        <v>21</v>
      </c>
      <c r="G1507" s="56">
        <v>847001</v>
      </c>
      <c r="H1507" s="56" t="s">
        <v>863</v>
      </c>
      <c r="I1507" s="56">
        <v>300180</v>
      </c>
      <c r="J1507" s="56" t="s">
        <v>4740</v>
      </c>
      <c r="K1507" s="56">
        <v>1</v>
      </c>
      <c r="L1507" s="56">
        <v>51450</v>
      </c>
    </row>
    <row r="1508" spans="1:12" x14ac:dyDescent="0.35">
      <c r="A1508" s="56">
        <v>8471160</v>
      </c>
      <c r="B1508" s="56" t="s">
        <v>506</v>
      </c>
      <c r="C1508" s="56">
        <v>492316</v>
      </c>
      <c r="D1508" s="56" t="s">
        <v>138</v>
      </c>
      <c r="E1508" s="56" t="str">
        <f t="shared" si="23"/>
        <v>847.8471160.1.492316.000000.847001.300180</v>
      </c>
      <c r="F1508" s="66" t="s">
        <v>21</v>
      </c>
      <c r="G1508" s="56">
        <v>847001</v>
      </c>
      <c r="H1508" s="56" t="s">
        <v>863</v>
      </c>
      <c r="I1508" s="56">
        <v>300180</v>
      </c>
      <c r="J1508" s="56" t="s">
        <v>4741</v>
      </c>
      <c r="K1508" s="56">
        <v>1</v>
      </c>
      <c r="L1508" s="56">
        <v>69825</v>
      </c>
    </row>
    <row r="1509" spans="1:12" x14ac:dyDescent="0.35">
      <c r="A1509" s="56">
        <v>8471160</v>
      </c>
      <c r="B1509" s="56" t="s">
        <v>506</v>
      </c>
      <c r="C1509" s="56">
        <v>492316</v>
      </c>
      <c r="D1509" s="56" t="s">
        <v>138</v>
      </c>
      <c r="E1509" s="56" t="str">
        <f t="shared" si="23"/>
        <v>847.8471160.1.492316.000000.847001.300180</v>
      </c>
      <c r="F1509" s="66" t="s">
        <v>21</v>
      </c>
      <c r="G1509" s="56">
        <v>847001</v>
      </c>
      <c r="H1509" s="56" t="s">
        <v>863</v>
      </c>
      <c r="I1509" s="56">
        <v>300180</v>
      </c>
      <c r="J1509" s="56" t="s">
        <v>4742</v>
      </c>
      <c r="K1509" s="56">
        <v>1</v>
      </c>
      <c r="L1509" s="56">
        <v>119700</v>
      </c>
    </row>
    <row r="1510" spans="1:12" x14ac:dyDescent="0.35">
      <c r="A1510" s="56">
        <v>8471160</v>
      </c>
      <c r="B1510" s="56" t="s">
        <v>506</v>
      </c>
      <c r="C1510" s="56">
        <v>492316</v>
      </c>
      <c r="D1510" s="56" t="s">
        <v>138</v>
      </c>
      <c r="E1510" s="56" t="str">
        <f t="shared" si="23"/>
        <v>847.8471160.1.492316.000000.847001.300180</v>
      </c>
      <c r="F1510" s="66" t="s">
        <v>21</v>
      </c>
      <c r="G1510" s="56">
        <v>847001</v>
      </c>
      <c r="H1510" s="56" t="s">
        <v>863</v>
      </c>
      <c r="I1510" s="56">
        <v>300180</v>
      </c>
      <c r="J1510" s="56" t="s">
        <v>4743</v>
      </c>
      <c r="K1510" s="56">
        <v>1</v>
      </c>
      <c r="L1510" s="56">
        <v>75799.5</v>
      </c>
    </row>
    <row r="1511" spans="1:12" x14ac:dyDescent="0.35">
      <c r="A1511" s="56">
        <v>8471160</v>
      </c>
      <c r="B1511" s="56" t="s">
        <v>506</v>
      </c>
      <c r="C1511" s="56">
        <v>492316</v>
      </c>
      <c r="D1511" s="56" t="s">
        <v>138</v>
      </c>
      <c r="E1511" s="56" t="str">
        <f t="shared" si="23"/>
        <v>847.8471160.1.492316.000000.847001.300180</v>
      </c>
      <c r="F1511" s="66" t="s">
        <v>21</v>
      </c>
      <c r="G1511" s="56">
        <v>847001</v>
      </c>
      <c r="H1511" s="56" t="s">
        <v>863</v>
      </c>
      <c r="I1511" s="56">
        <v>300180</v>
      </c>
      <c r="J1511" s="56" t="s">
        <v>4744</v>
      </c>
      <c r="K1511" s="56">
        <v>1</v>
      </c>
      <c r="L1511" s="56">
        <v>363300</v>
      </c>
    </row>
    <row r="1512" spans="1:12" x14ac:dyDescent="0.35">
      <c r="A1512" s="56">
        <v>8471160</v>
      </c>
      <c r="B1512" s="56" t="s">
        <v>506</v>
      </c>
      <c r="C1512" s="56">
        <v>492316</v>
      </c>
      <c r="D1512" s="56" t="s">
        <v>138</v>
      </c>
      <c r="E1512" s="56" t="str">
        <f t="shared" si="23"/>
        <v>847.8471160.1.492316.000000.847001.300180</v>
      </c>
      <c r="F1512" s="66" t="s">
        <v>21</v>
      </c>
      <c r="G1512" s="56">
        <v>847001</v>
      </c>
      <c r="H1512" s="56" t="s">
        <v>863</v>
      </c>
      <c r="I1512" s="56">
        <v>300180</v>
      </c>
      <c r="J1512" s="56" t="s">
        <v>4745</v>
      </c>
      <c r="K1512" s="56">
        <v>1</v>
      </c>
      <c r="L1512" s="56">
        <v>1728300</v>
      </c>
    </row>
    <row r="1513" spans="1:12" x14ac:dyDescent="0.35">
      <c r="A1513" s="56">
        <v>8471160</v>
      </c>
      <c r="B1513" s="56" t="s">
        <v>506</v>
      </c>
      <c r="C1513" s="56">
        <v>492316</v>
      </c>
      <c r="D1513" s="56" t="s">
        <v>138</v>
      </c>
      <c r="E1513" s="56" t="str">
        <f t="shared" si="23"/>
        <v>847.8471160.1.492316.000000.847001.300180</v>
      </c>
      <c r="F1513" s="66" t="s">
        <v>21</v>
      </c>
      <c r="G1513" s="56">
        <v>847001</v>
      </c>
      <c r="H1513" s="56" t="s">
        <v>863</v>
      </c>
      <c r="I1513" s="56">
        <v>300180</v>
      </c>
      <c r="J1513" s="56" t="s">
        <v>4746</v>
      </c>
      <c r="K1513" s="56">
        <v>1</v>
      </c>
      <c r="L1513" s="56">
        <v>728700</v>
      </c>
    </row>
    <row r="1514" spans="1:12" x14ac:dyDescent="0.35">
      <c r="A1514" s="56">
        <v>8471160</v>
      </c>
      <c r="B1514" s="56" t="s">
        <v>506</v>
      </c>
      <c r="C1514" s="56">
        <v>492316</v>
      </c>
      <c r="D1514" s="56" t="s">
        <v>138</v>
      </c>
      <c r="E1514" s="56" t="str">
        <f t="shared" si="23"/>
        <v>847.8471160.1.492316.000000.847001.300180</v>
      </c>
      <c r="F1514" s="66" t="s">
        <v>21</v>
      </c>
      <c r="G1514" s="56">
        <v>847001</v>
      </c>
      <c r="H1514" s="56" t="s">
        <v>863</v>
      </c>
      <c r="I1514" s="56">
        <v>300180</v>
      </c>
      <c r="J1514" s="56" t="s">
        <v>4747</v>
      </c>
      <c r="K1514" s="56">
        <v>1</v>
      </c>
      <c r="L1514" s="56">
        <v>1713600</v>
      </c>
    </row>
    <row r="1515" spans="1:12" x14ac:dyDescent="0.35">
      <c r="A1515" s="56">
        <v>8471160</v>
      </c>
      <c r="B1515" s="56" t="s">
        <v>506</v>
      </c>
      <c r="C1515" s="56">
        <v>492316</v>
      </c>
      <c r="D1515" s="56" t="s">
        <v>138</v>
      </c>
      <c r="E1515" s="56" t="str">
        <f t="shared" si="23"/>
        <v>847.8471160.1.492316.000000.847001.300180</v>
      </c>
      <c r="F1515" s="66" t="s">
        <v>21</v>
      </c>
      <c r="G1515" s="56">
        <v>847001</v>
      </c>
      <c r="H1515" s="56" t="s">
        <v>863</v>
      </c>
      <c r="I1515" s="56">
        <v>300180</v>
      </c>
      <c r="J1515" s="56" t="s">
        <v>4748</v>
      </c>
      <c r="K1515" s="56">
        <v>1</v>
      </c>
      <c r="L1515" s="56">
        <v>459900</v>
      </c>
    </row>
    <row r="1516" spans="1:12" x14ac:dyDescent="0.35">
      <c r="A1516" s="56">
        <v>8471160</v>
      </c>
      <c r="B1516" s="56" t="s">
        <v>506</v>
      </c>
      <c r="C1516" s="56">
        <v>492316</v>
      </c>
      <c r="D1516" s="56" t="s">
        <v>138</v>
      </c>
      <c r="E1516" s="56" t="str">
        <f t="shared" si="23"/>
        <v>847.8471160.1.492316.000000.847001.300180</v>
      </c>
      <c r="F1516" s="66" t="s">
        <v>21</v>
      </c>
      <c r="G1516" s="56">
        <v>847001</v>
      </c>
      <c r="H1516" s="56" t="s">
        <v>863</v>
      </c>
      <c r="I1516" s="56">
        <v>300180</v>
      </c>
      <c r="J1516" s="56" t="s">
        <v>4749</v>
      </c>
      <c r="K1516" s="56">
        <v>1</v>
      </c>
      <c r="L1516" s="56">
        <v>52500</v>
      </c>
    </row>
    <row r="1517" spans="1:12" x14ac:dyDescent="0.35">
      <c r="A1517" s="56">
        <v>8471160</v>
      </c>
      <c r="B1517" s="56" t="s">
        <v>506</v>
      </c>
      <c r="C1517" s="56">
        <v>492316</v>
      </c>
      <c r="D1517" s="56" t="s">
        <v>138</v>
      </c>
      <c r="E1517" s="56" t="str">
        <f t="shared" si="23"/>
        <v>847.8471160.1.492316.000000.847001.300180</v>
      </c>
      <c r="F1517" s="66" t="s">
        <v>21</v>
      </c>
      <c r="G1517" s="56">
        <v>847001</v>
      </c>
      <c r="H1517" s="56" t="s">
        <v>863</v>
      </c>
      <c r="I1517" s="56">
        <v>300180</v>
      </c>
      <c r="J1517" s="56" t="s">
        <v>4750</v>
      </c>
      <c r="K1517" s="56">
        <v>1</v>
      </c>
      <c r="L1517" s="56">
        <v>45150</v>
      </c>
    </row>
    <row r="1518" spans="1:12" x14ac:dyDescent="0.35">
      <c r="A1518" s="56">
        <v>8471160</v>
      </c>
      <c r="B1518" s="56" t="s">
        <v>506</v>
      </c>
      <c r="C1518" s="56">
        <v>492316</v>
      </c>
      <c r="D1518" s="56" t="s">
        <v>138</v>
      </c>
      <c r="E1518" s="56" t="str">
        <f t="shared" si="23"/>
        <v>847.8471160.1.492316.000000.847001.300180</v>
      </c>
      <c r="F1518" s="66" t="s">
        <v>21</v>
      </c>
      <c r="G1518" s="56">
        <v>847001</v>
      </c>
      <c r="H1518" s="56" t="s">
        <v>863</v>
      </c>
      <c r="I1518" s="56">
        <v>300180</v>
      </c>
      <c r="J1518" s="56" t="s">
        <v>4751</v>
      </c>
      <c r="K1518" s="56">
        <v>1</v>
      </c>
      <c r="L1518" s="56">
        <v>198775.5</v>
      </c>
    </row>
    <row r="1519" spans="1:12" x14ac:dyDescent="0.35">
      <c r="A1519" s="56">
        <v>8471160</v>
      </c>
      <c r="B1519" s="56" t="s">
        <v>506</v>
      </c>
      <c r="C1519" s="56">
        <v>492316</v>
      </c>
      <c r="D1519" s="56" t="s">
        <v>138</v>
      </c>
      <c r="E1519" s="56" t="str">
        <f t="shared" si="23"/>
        <v>847.8471160.1.492316.000000.847001.300180</v>
      </c>
      <c r="F1519" s="66" t="s">
        <v>21</v>
      </c>
      <c r="G1519" s="56">
        <v>847001</v>
      </c>
      <c r="H1519" s="56" t="s">
        <v>863</v>
      </c>
      <c r="I1519" s="56">
        <v>300180</v>
      </c>
      <c r="J1519" s="56" t="s">
        <v>4752</v>
      </c>
      <c r="K1519" s="56">
        <v>1</v>
      </c>
      <c r="L1519" s="56">
        <v>0</v>
      </c>
    </row>
    <row r="1520" spans="1:12" x14ac:dyDescent="0.35">
      <c r="A1520" s="56">
        <v>8471160</v>
      </c>
      <c r="B1520" s="56" t="s">
        <v>506</v>
      </c>
      <c r="C1520" s="56">
        <v>492316</v>
      </c>
      <c r="D1520" s="56" t="s">
        <v>138</v>
      </c>
      <c r="E1520" s="56" t="str">
        <f t="shared" si="23"/>
        <v>847.8471160.1.492316.000000.847001.300180</v>
      </c>
      <c r="F1520" s="66" t="s">
        <v>21</v>
      </c>
      <c r="G1520" s="56">
        <v>847001</v>
      </c>
      <c r="H1520" s="56" t="s">
        <v>863</v>
      </c>
      <c r="I1520" s="56">
        <v>300180</v>
      </c>
      <c r="J1520" s="56" t="s">
        <v>4753</v>
      </c>
      <c r="K1520" s="56">
        <v>1</v>
      </c>
      <c r="L1520" s="56">
        <v>198775.5</v>
      </c>
    </row>
    <row r="1521" spans="1:12" x14ac:dyDescent="0.35">
      <c r="A1521" s="56">
        <v>8471160</v>
      </c>
      <c r="B1521" s="56" t="s">
        <v>506</v>
      </c>
      <c r="C1521" s="56">
        <v>492316</v>
      </c>
      <c r="D1521" s="56" t="s">
        <v>138</v>
      </c>
      <c r="E1521" s="56" t="str">
        <f t="shared" si="23"/>
        <v>847.8471160.1.492316.000000.847001.300180</v>
      </c>
      <c r="F1521" s="66" t="s">
        <v>21</v>
      </c>
      <c r="G1521" s="56">
        <v>847001</v>
      </c>
      <c r="H1521" s="56" t="s">
        <v>863</v>
      </c>
      <c r="I1521" s="56">
        <v>300180</v>
      </c>
      <c r="J1521" s="56" t="s">
        <v>4754</v>
      </c>
      <c r="K1521" s="56">
        <v>1</v>
      </c>
      <c r="L1521" s="56">
        <v>194470.5</v>
      </c>
    </row>
    <row r="1522" spans="1:12" x14ac:dyDescent="0.35">
      <c r="A1522" s="56">
        <v>8471160</v>
      </c>
      <c r="B1522" s="56" t="s">
        <v>506</v>
      </c>
      <c r="C1522" s="56">
        <v>492316</v>
      </c>
      <c r="D1522" s="56" t="s">
        <v>138</v>
      </c>
      <c r="E1522" s="56" t="str">
        <f t="shared" si="23"/>
        <v>847.8471160.1.492316.000000.847001.300180</v>
      </c>
      <c r="F1522" s="66" t="s">
        <v>21</v>
      </c>
      <c r="G1522" s="56">
        <v>847001</v>
      </c>
      <c r="H1522" s="56" t="s">
        <v>863</v>
      </c>
      <c r="I1522" s="56">
        <v>300180</v>
      </c>
      <c r="J1522" s="56" t="s">
        <v>4755</v>
      </c>
      <c r="K1522" s="56">
        <v>1</v>
      </c>
      <c r="L1522" s="56">
        <v>327600</v>
      </c>
    </row>
    <row r="1523" spans="1:12" x14ac:dyDescent="0.35">
      <c r="A1523" s="56">
        <v>8471160</v>
      </c>
      <c r="B1523" s="56" t="s">
        <v>506</v>
      </c>
      <c r="C1523" s="56">
        <v>492316</v>
      </c>
      <c r="D1523" s="56" t="s">
        <v>138</v>
      </c>
      <c r="E1523" s="56" t="str">
        <f t="shared" si="23"/>
        <v>847.8471160.1.492316.000000.847001.300180</v>
      </c>
      <c r="F1523" s="66" t="s">
        <v>21</v>
      </c>
      <c r="G1523" s="56">
        <v>847001</v>
      </c>
      <c r="H1523" s="56" t="s">
        <v>863</v>
      </c>
      <c r="I1523" s="56">
        <v>300180</v>
      </c>
      <c r="J1523" s="56" t="s">
        <v>4756</v>
      </c>
      <c r="K1523" s="56">
        <v>1</v>
      </c>
      <c r="L1523" s="56">
        <v>6300</v>
      </c>
    </row>
    <row r="1524" spans="1:12" x14ac:dyDescent="0.35">
      <c r="A1524" s="56">
        <v>8471160</v>
      </c>
      <c r="B1524" s="56" t="s">
        <v>506</v>
      </c>
      <c r="C1524" s="56">
        <v>492316</v>
      </c>
      <c r="D1524" s="56" t="s">
        <v>138</v>
      </c>
      <c r="E1524" s="56" t="str">
        <f t="shared" si="23"/>
        <v>847.8471160.1.492316.000000.847001.300180</v>
      </c>
      <c r="F1524" s="66" t="s">
        <v>21</v>
      </c>
      <c r="G1524" s="56">
        <v>847001</v>
      </c>
      <c r="H1524" s="56" t="s">
        <v>863</v>
      </c>
      <c r="I1524" s="56">
        <v>300180</v>
      </c>
      <c r="J1524" s="56" t="s">
        <v>4757</v>
      </c>
      <c r="K1524" s="56">
        <v>1</v>
      </c>
      <c r="L1524" s="56">
        <v>8925</v>
      </c>
    </row>
    <row r="1525" spans="1:12" x14ac:dyDescent="0.35">
      <c r="A1525" s="56">
        <v>8471160</v>
      </c>
      <c r="B1525" s="56" t="s">
        <v>506</v>
      </c>
      <c r="C1525" s="56">
        <v>492316</v>
      </c>
      <c r="D1525" s="56" t="s">
        <v>138</v>
      </c>
      <c r="E1525" s="56" t="str">
        <f t="shared" si="23"/>
        <v>847.8471160.1.492316.000000.847001.300180</v>
      </c>
      <c r="F1525" s="66" t="s">
        <v>21</v>
      </c>
      <c r="G1525" s="56">
        <v>847001</v>
      </c>
      <c r="H1525" s="56" t="s">
        <v>863</v>
      </c>
      <c r="I1525" s="56">
        <v>300180</v>
      </c>
      <c r="J1525" s="56" t="s">
        <v>4758</v>
      </c>
      <c r="K1525" s="56">
        <v>1</v>
      </c>
      <c r="L1525" s="56">
        <v>151861.5</v>
      </c>
    </row>
    <row r="1526" spans="1:12" x14ac:dyDescent="0.35">
      <c r="A1526" s="56">
        <v>8471160</v>
      </c>
      <c r="B1526" s="56" t="s">
        <v>506</v>
      </c>
      <c r="C1526" s="56">
        <v>492316</v>
      </c>
      <c r="D1526" s="56" t="s">
        <v>138</v>
      </c>
      <c r="E1526" s="56" t="str">
        <f t="shared" si="23"/>
        <v>847.8471160.1.492316.000000.847001.300180</v>
      </c>
      <c r="F1526" s="66" t="s">
        <v>21</v>
      </c>
      <c r="G1526" s="56">
        <v>847001</v>
      </c>
      <c r="H1526" s="56" t="s">
        <v>863</v>
      </c>
      <c r="I1526" s="56">
        <v>300180</v>
      </c>
      <c r="J1526" s="56" t="s">
        <v>4759</v>
      </c>
      <c r="K1526" s="56">
        <v>1</v>
      </c>
      <c r="L1526" s="56">
        <v>134400</v>
      </c>
    </row>
    <row r="1527" spans="1:12" x14ac:dyDescent="0.35">
      <c r="A1527" s="56">
        <v>8471160</v>
      </c>
      <c r="B1527" s="56" t="s">
        <v>506</v>
      </c>
      <c r="C1527" s="56">
        <v>492316</v>
      </c>
      <c r="D1527" s="56" t="s">
        <v>138</v>
      </c>
      <c r="E1527" s="56" t="str">
        <f t="shared" si="23"/>
        <v>847.8471160.1.492316.000000.847001.300180</v>
      </c>
      <c r="F1527" s="66" t="s">
        <v>21</v>
      </c>
      <c r="G1527" s="56">
        <v>847001</v>
      </c>
      <c r="H1527" s="56" t="s">
        <v>863</v>
      </c>
      <c r="I1527" s="56">
        <v>300180</v>
      </c>
      <c r="J1527" s="56" t="s">
        <v>4760</v>
      </c>
      <c r="K1527" s="56">
        <v>1</v>
      </c>
      <c r="L1527" s="56">
        <v>1386000</v>
      </c>
    </row>
    <row r="1528" spans="1:12" x14ac:dyDescent="0.35">
      <c r="A1528" s="56">
        <v>8471160</v>
      </c>
      <c r="B1528" s="56" t="s">
        <v>506</v>
      </c>
      <c r="C1528" s="56">
        <v>492316</v>
      </c>
      <c r="D1528" s="56" t="s">
        <v>138</v>
      </c>
      <c r="E1528" s="56" t="str">
        <f t="shared" si="23"/>
        <v>847.8471160.1.492316.000000.847001.300180</v>
      </c>
      <c r="F1528" s="66" t="s">
        <v>21</v>
      </c>
      <c r="G1528" s="56">
        <v>847001</v>
      </c>
      <c r="H1528" s="56" t="s">
        <v>863</v>
      </c>
      <c r="I1528" s="56">
        <v>300180</v>
      </c>
      <c r="J1528" s="56" t="s">
        <v>4761</v>
      </c>
      <c r="K1528" s="56">
        <v>1</v>
      </c>
      <c r="L1528" s="56">
        <v>50400</v>
      </c>
    </row>
    <row r="1529" spans="1:12" x14ac:dyDescent="0.35">
      <c r="A1529" s="56">
        <v>8471160</v>
      </c>
      <c r="B1529" s="56" t="s">
        <v>506</v>
      </c>
      <c r="C1529" s="56">
        <v>492316</v>
      </c>
      <c r="D1529" s="56" t="s">
        <v>138</v>
      </c>
      <c r="E1529" s="56" t="str">
        <f t="shared" si="23"/>
        <v>847.8471160.1.492316.000000.847001.300180</v>
      </c>
      <c r="F1529" s="66" t="s">
        <v>21</v>
      </c>
      <c r="G1529" s="56">
        <v>847001</v>
      </c>
      <c r="H1529" s="56" t="s">
        <v>863</v>
      </c>
      <c r="I1529" s="56">
        <v>300180</v>
      </c>
      <c r="J1529" s="56" t="s">
        <v>4762</v>
      </c>
      <c r="K1529" s="56">
        <v>1</v>
      </c>
      <c r="L1529" s="56">
        <v>92400</v>
      </c>
    </row>
    <row r="1530" spans="1:12" x14ac:dyDescent="0.35">
      <c r="A1530" s="56">
        <v>8471160</v>
      </c>
      <c r="B1530" s="56" t="s">
        <v>506</v>
      </c>
      <c r="C1530" s="56">
        <v>492316</v>
      </c>
      <c r="D1530" s="56" t="s">
        <v>138</v>
      </c>
      <c r="E1530" s="56" t="str">
        <f t="shared" si="23"/>
        <v>847.8471160.1.492316.000000.847001.300180</v>
      </c>
      <c r="F1530" s="66" t="s">
        <v>21</v>
      </c>
      <c r="G1530" s="56">
        <v>847001</v>
      </c>
      <c r="H1530" s="56" t="s">
        <v>863</v>
      </c>
      <c r="I1530" s="56">
        <v>300180</v>
      </c>
      <c r="J1530" s="56" t="s">
        <v>4763</v>
      </c>
      <c r="K1530" s="56">
        <v>1</v>
      </c>
      <c r="L1530" s="56">
        <v>9975000</v>
      </c>
    </row>
    <row r="1531" spans="1:12" x14ac:dyDescent="0.35">
      <c r="A1531" s="56">
        <v>8471160</v>
      </c>
      <c r="B1531" s="56" t="s">
        <v>506</v>
      </c>
      <c r="C1531" s="56">
        <v>492316</v>
      </c>
      <c r="D1531" s="56" t="s">
        <v>138</v>
      </c>
      <c r="E1531" s="56" t="str">
        <f t="shared" si="23"/>
        <v>847.8471160.1.492316.000000.847001.300180</v>
      </c>
      <c r="F1531" s="66" t="s">
        <v>21</v>
      </c>
      <c r="G1531" s="56">
        <v>847001</v>
      </c>
      <c r="H1531" s="56" t="s">
        <v>863</v>
      </c>
      <c r="I1531" s="56">
        <v>300180</v>
      </c>
      <c r="J1531" s="56" t="s">
        <v>4764</v>
      </c>
      <c r="K1531" s="56">
        <v>1</v>
      </c>
      <c r="L1531" s="56">
        <v>18900</v>
      </c>
    </row>
    <row r="1532" spans="1:12" x14ac:dyDescent="0.35">
      <c r="A1532" s="56">
        <v>8471160</v>
      </c>
      <c r="B1532" s="56" t="s">
        <v>506</v>
      </c>
      <c r="C1532" s="56">
        <v>492316</v>
      </c>
      <c r="D1532" s="56" t="s">
        <v>138</v>
      </c>
      <c r="E1532" s="56" t="str">
        <f t="shared" si="23"/>
        <v>847.8471160.1.492316.000000.847001.300180</v>
      </c>
      <c r="F1532" s="66" t="s">
        <v>21</v>
      </c>
      <c r="G1532" s="56">
        <v>847001</v>
      </c>
      <c r="H1532" s="56" t="s">
        <v>863</v>
      </c>
      <c r="I1532" s="56">
        <v>300180</v>
      </c>
      <c r="J1532" s="56" t="s">
        <v>4765</v>
      </c>
      <c r="K1532" s="56">
        <v>1</v>
      </c>
      <c r="L1532" s="56">
        <v>26775</v>
      </c>
    </row>
    <row r="1533" spans="1:12" x14ac:dyDescent="0.35">
      <c r="A1533" s="56">
        <v>8471160</v>
      </c>
      <c r="B1533" s="56" t="s">
        <v>506</v>
      </c>
      <c r="C1533" s="56">
        <v>492316</v>
      </c>
      <c r="D1533" s="56" t="s">
        <v>138</v>
      </c>
      <c r="E1533" s="56" t="str">
        <f t="shared" si="23"/>
        <v>847.8471160.1.492316.000000.847001.300180</v>
      </c>
      <c r="F1533" s="66" t="s">
        <v>21</v>
      </c>
      <c r="G1533" s="56">
        <v>847001</v>
      </c>
      <c r="H1533" s="56" t="s">
        <v>863</v>
      </c>
      <c r="I1533" s="56">
        <v>300180</v>
      </c>
      <c r="J1533" s="56" t="s">
        <v>4766</v>
      </c>
      <c r="K1533" s="56">
        <v>1</v>
      </c>
      <c r="L1533" s="56">
        <v>325500</v>
      </c>
    </row>
    <row r="1534" spans="1:12" x14ac:dyDescent="0.35">
      <c r="A1534" s="56">
        <v>8471160</v>
      </c>
      <c r="B1534" s="56" t="s">
        <v>506</v>
      </c>
      <c r="C1534" s="56">
        <v>492316</v>
      </c>
      <c r="D1534" s="56" t="s">
        <v>138</v>
      </c>
      <c r="E1534" s="56" t="str">
        <f t="shared" si="23"/>
        <v>847.8471160.1.492316.000000.847001.300180</v>
      </c>
      <c r="F1534" s="66" t="s">
        <v>21</v>
      </c>
      <c r="G1534" s="56">
        <v>847001</v>
      </c>
      <c r="H1534" s="56" t="s">
        <v>863</v>
      </c>
      <c r="I1534" s="56">
        <v>300180</v>
      </c>
      <c r="J1534" s="56" t="s">
        <v>4767</v>
      </c>
      <c r="K1534" s="56">
        <v>1</v>
      </c>
      <c r="L1534" s="56">
        <v>63000</v>
      </c>
    </row>
    <row r="1535" spans="1:12" x14ac:dyDescent="0.35">
      <c r="A1535" s="56">
        <v>8471160</v>
      </c>
      <c r="B1535" s="56" t="s">
        <v>506</v>
      </c>
      <c r="C1535" s="56">
        <v>492316</v>
      </c>
      <c r="D1535" s="56" t="s">
        <v>138</v>
      </c>
      <c r="E1535" s="56" t="str">
        <f t="shared" si="23"/>
        <v>847.8471160.1.492316.000000.847001.300180</v>
      </c>
      <c r="F1535" s="66" t="s">
        <v>21</v>
      </c>
      <c r="G1535" s="56">
        <v>847001</v>
      </c>
      <c r="H1535" s="56" t="s">
        <v>863</v>
      </c>
      <c r="I1535" s="56">
        <v>300180</v>
      </c>
      <c r="J1535" s="56" t="s">
        <v>4768</v>
      </c>
      <c r="K1535" s="56">
        <v>1</v>
      </c>
      <c r="L1535" s="56">
        <v>196591.5</v>
      </c>
    </row>
    <row r="1536" spans="1:12" x14ac:dyDescent="0.35">
      <c r="A1536" s="56">
        <v>8471160</v>
      </c>
      <c r="B1536" s="56" t="s">
        <v>506</v>
      </c>
      <c r="C1536" s="56">
        <v>492316</v>
      </c>
      <c r="D1536" s="56" t="s">
        <v>138</v>
      </c>
      <c r="E1536" s="56" t="str">
        <f t="shared" si="23"/>
        <v>847.8471160.1.492316.000000.847001.300180</v>
      </c>
      <c r="F1536" s="66" t="s">
        <v>21</v>
      </c>
      <c r="G1536" s="56">
        <v>847001</v>
      </c>
      <c r="H1536" s="56" t="s">
        <v>863</v>
      </c>
      <c r="I1536" s="56">
        <v>300180</v>
      </c>
      <c r="J1536" s="56" t="s">
        <v>4769</v>
      </c>
      <c r="K1536" s="56">
        <v>1</v>
      </c>
      <c r="L1536" s="56">
        <v>50400</v>
      </c>
    </row>
    <row r="1537" spans="1:12" x14ac:dyDescent="0.35">
      <c r="A1537" s="56">
        <v>8471160</v>
      </c>
      <c r="B1537" s="56" t="s">
        <v>506</v>
      </c>
      <c r="C1537" s="56">
        <v>492316</v>
      </c>
      <c r="D1537" s="56" t="s">
        <v>138</v>
      </c>
      <c r="E1537" s="56" t="str">
        <f t="shared" si="23"/>
        <v>847.8471160.1.492316.000000.847001.300180</v>
      </c>
      <c r="F1537" s="66" t="s">
        <v>21</v>
      </c>
      <c r="G1537" s="56">
        <v>847001</v>
      </c>
      <c r="H1537" s="56" t="s">
        <v>863</v>
      </c>
      <c r="I1537" s="56">
        <v>300180</v>
      </c>
      <c r="J1537" s="56" t="s">
        <v>4770</v>
      </c>
      <c r="K1537" s="56">
        <v>1</v>
      </c>
      <c r="L1537" s="56">
        <v>3360</v>
      </c>
    </row>
    <row r="1538" spans="1:12" x14ac:dyDescent="0.35">
      <c r="A1538" s="56">
        <v>8471160</v>
      </c>
      <c r="B1538" s="56" t="s">
        <v>506</v>
      </c>
      <c r="C1538" s="56">
        <v>492316</v>
      </c>
      <c r="D1538" s="56" t="s">
        <v>138</v>
      </c>
      <c r="E1538" s="56" t="str">
        <f t="shared" ref="E1538:E1601" si="24">CONCATENATE(847,".",A1538,".",1,".",C1538,".","000000",".",G1538,".",I1538)</f>
        <v>847.8471160.1.492316.000000.847001.300180</v>
      </c>
      <c r="F1538" s="66" t="s">
        <v>21</v>
      </c>
      <c r="G1538" s="56">
        <v>847001</v>
      </c>
      <c r="H1538" s="56" t="s">
        <v>863</v>
      </c>
      <c r="I1538" s="56">
        <v>300180</v>
      </c>
      <c r="J1538" s="56" t="s">
        <v>4771</v>
      </c>
      <c r="K1538" s="56">
        <v>1</v>
      </c>
      <c r="L1538" s="56">
        <v>92400</v>
      </c>
    </row>
    <row r="1539" spans="1:12" x14ac:dyDescent="0.35">
      <c r="A1539" s="56">
        <v>8471160</v>
      </c>
      <c r="B1539" s="56" t="s">
        <v>506</v>
      </c>
      <c r="C1539" s="56">
        <v>492316</v>
      </c>
      <c r="D1539" s="56" t="s">
        <v>138</v>
      </c>
      <c r="E1539" s="56" t="str">
        <f t="shared" si="24"/>
        <v>847.8471160.1.492316.000000.847001.300180</v>
      </c>
      <c r="F1539" s="66" t="s">
        <v>21</v>
      </c>
      <c r="G1539" s="56">
        <v>847001</v>
      </c>
      <c r="H1539" s="56" t="s">
        <v>863</v>
      </c>
      <c r="I1539" s="56">
        <v>300180</v>
      </c>
      <c r="J1539" s="56" t="s">
        <v>4772</v>
      </c>
      <c r="K1539" s="56">
        <v>1</v>
      </c>
      <c r="L1539" s="56">
        <v>119007</v>
      </c>
    </row>
    <row r="1540" spans="1:12" x14ac:dyDescent="0.35">
      <c r="A1540" s="56">
        <v>8471160</v>
      </c>
      <c r="B1540" s="56" t="s">
        <v>506</v>
      </c>
      <c r="C1540" s="56">
        <v>492316</v>
      </c>
      <c r="D1540" s="56" t="s">
        <v>138</v>
      </c>
      <c r="E1540" s="56" t="str">
        <f t="shared" si="24"/>
        <v>847.8471160.1.492316.000000.847001.300180</v>
      </c>
      <c r="F1540" s="66" t="s">
        <v>21</v>
      </c>
      <c r="G1540" s="56">
        <v>847001</v>
      </c>
      <c r="H1540" s="56" t="s">
        <v>863</v>
      </c>
      <c r="I1540" s="56">
        <v>300180</v>
      </c>
      <c r="J1540" s="56" t="s">
        <v>4773</v>
      </c>
      <c r="K1540" s="56">
        <v>1</v>
      </c>
      <c r="L1540" s="56">
        <v>214609.5</v>
      </c>
    </row>
    <row r="1541" spans="1:12" x14ac:dyDescent="0.35">
      <c r="A1541" s="56">
        <v>8471160</v>
      </c>
      <c r="B1541" s="56" t="s">
        <v>506</v>
      </c>
      <c r="C1541" s="56">
        <v>492316</v>
      </c>
      <c r="D1541" s="56" t="s">
        <v>138</v>
      </c>
      <c r="E1541" s="56" t="str">
        <f t="shared" si="24"/>
        <v>847.8471160.1.492316.000000.847001.300180</v>
      </c>
      <c r="F1541" s="66" t="s">
        <v>21</v>
      </c>
      <c r="G1541" s="56">
        <v>847001</v>
      </c>
      <c r="H1541" s="56" t="s">
        <v>863</v>
      </c>
      <c r="I1541" s="56">
        <v>300180</v>
      </c>
      <c r="J1541" s="56" t="s">
        <v>4774</v>
      </c>
      <c r="K1541" s="56">
        <v>1</v>
      </c>
      <c r="L1541" s="56">
        <v>184800</v>
      </c>
    </row>
    <row r="1542" spans="1:12" x14ac:dyDescent="0.35">
      <c r="A1542" s="56">
        <v>8471160</v>
      </c>
      <c r="B1542" s="56" t="s">
        <v>506</v>
      </c>
      <c r="C1542" s="56">
        <v>492316</v>
      </c>
      <c r="D1542" s="56" t="s">
        <v>138</v>
      </c>
      <c r="E1542" s="56" t="str">
        <f t="shared" si="24"/>
        <v>847.8471160.1.492316.000000.847001.300180</v>
      </c>
      <c r="F1542" s="66" t="s">
        <v>21</v>
      </c>
      <c r="G1542" s="56">
        <v>847001</v>
      </c>
      <c r="H1542" s="56" t="s">
        <v>863</v>
      </c>
      <c r="I1542" s="56">
        <v>300180</v>
      </c>
      <c r="J1542" s="56" t="s">
        <v>4775</v>
      </c>
      <c r="K1542" s="56">
        <v>1</v>
      </c>
      <c r="L1542" s="56">
        <v>184800</v>
      </c>
    </row>
    <row r="1543" spans="1:12" x14ac:dyDescent="0.35">
      <c r="A1543" s="56">
        <v>8471160</v>
      </c>
      <c r="B1543" s="56" t="s">
        <v>506</v>
      </c>
      <c r="C1543" s="56">
        <v>492316</v>
      </c>
      <c r="D1543" s="56" t="s">
        <v>138</v>
      </c>
      <c r="E1543" s="56" t="str">
        <f t="shared" si="24"/>
        <v>847.8471160.1.492316.000000.847001.300180</v>
      </c>
      <c r="F1543" s="66" t="s">
        <v>21</v>
      </c>
      <c r="G1543" s="56">
        <v>847001</v>
      </c>
      <c r="H1543" s="56" t="s">
        <v>863</v>
      </c>
      <c r="I1543" s="56">
        <v>300180</v>
      </c>
      <c r="J1543" s="56" t="s">
        <v>4776</v>
      </c>
      <c r="K1543" s="56">
        <v>1</v>
      </c>
      <c r="L1543" s="56">
        <v>101860.5</v>
      </c>
    </row>
    <row r="1544" spans="1:12" x14ac:dyDescent="0.35">
      <c r="A1544" s="56">
        <v>8471160</v>
      </c>
      <c r="B1544" s="56" t="s">
        <v>506</v>
      </c>
      <c r="C1544" s="56">
        <v>492316</v>
      </c>
      <c r="D1544" s="56" t="s">
        <v>138</v>
      </c>
      <c r="E1544" s="56" t="str">
        <f t="shared" si="24"/>
        <v>847.8471160.1.492316.000000.847001.300180</v>
      </c>
      <c r="F1544" s="66" t="s">
        <v>21</v>
      </c>
      <c r="G1544" s="56">
        <v>847001</v>
      </c>
      <c r="H1544" s="56" t="s">
        <v>863</v>
      </c>
      <c r="I1544" s="56">
        <v>300180</v>
      </c>
      <c r="J1544" s="56" t="s">
        <v>4777</v>
      </c>
      <c r="K1544" s="56">
        <v>1</v>
      </c>
      <c r="L1544" s="56">
        <v>44730</v>
      </c>
    </row>
    <row r="1545" spans="1:12" x14ac:dyDescent="0.35">
      <c r="A1545" s="56">
        <v>8471160</v>
      </c>
      <c r="B1545" s="56" t="s">
        <v>506</v>
      </c>
      <c r="C1545" s="56">
        <v>492316</v>
      </c>
      <c r="D1545" s="56" t="s">
        <v>138</v>
      </c>
      <c r="E1545" s="56" t="str">
        <f t="shared" si="24"/>
        <v>847.8471160.1.492316.000000.847001.300180</v>
      </c>
      <c r="F1545" s="66" t="s">
        <v>21</v>
      </c>
      <c r="G1545" s="56">
        <v>847001</v>
      </c>
      <c r="H1545" s="56" t="s">
        <v>863</v>
      </c>
      <c r="I1545" s="56">
        <v>300180</v>
      </c>
      <c r="J1545" s="56" t="s">
        <v>4778</v>
      </c>
      <c r="K1545" s="56">
        <v>1</v>
      </c>
      <c r="L1545" s="56">
        <v>63000</v>
      </c>
    </row>
    <row r="1546" spans="1:12" x14ac:dyDescent="0.35">
      <c r="A1546" s="56">
        <v>8471160</v>
      </c>
      <c r="B1546" s="56" t="s">
        <v>506</v>
      </c>
      <c r="C1546" s="56">
        <v>492316</v>
      </c>
      <c r="D1546" s="56" t="s">
        <v>138</v>
      </c>
      <c r="E1546" s="56" t="str">
        <f t="shared" si="24"/>
        <v>847.8471160.1.492316.000000.847001.300180</v>
      </c>
      <c r="F1546" s="66" t="s">
        <v>21</v>
      </c>
      <c r="G1546" s="56">
        <v>847001</v>
      </c>
      <c r="H1546" s="56" t="s">
        <v>863</v>
      </c>
      <c r="I1546" s="56">
        <v>300180</v>
      </c>
      <c r="J1546" s="56" t="s">
        <v>4779</v>
      </c>
      <c r="K1546" s="56">
        <v>1</v>
      </c>
      <c r="L1546" s="56">
        <v>196591.5</v>
      </c>
    </row>
    <row r="1547" spans="1:12" x14ac:dyDescent="0.35">
      <c r="A1547" s="56">
        <v>8471160</v>
      </c>
      <c r="B1547" s="56" t="s">
        <v>506</v>
      </c>
      <c r="C1547" s="56">
        <v>492316</v>
      </c>
      <c r="D1547" s="56" t="s">
        <v>138</v>
      </c>
      <c r="E1547" s="56" t="str">
        <f t="shared" si="24"/>
        <v>847.8471160.1.492316.000000.847001.300180</v>
      </c>
      <c r="F1547" s="66" t="s">
        <v>21</v>
      </c>
      <c r="G1547" s="56">
        <v>847001</v>
      </c>
      <c r="H1547" s="56" t="s">
        <v>863</v>
      </c>
      <c r="I1547" s="56">
        <v>300180</v>
      </c>
      <c r="J1547" s="56" t="s">
        <v>4780</v>
      </c>
      <c r="K1547" s="56">
        <v>1</v>
      </c>
      <c r="L1547" s="56">
        <v>50400</v>
      </c>
    </row>
    <row r="1548" spans="1:12" x14ac:dyDescent="0.35">
      <c r="A1548" s="56">
        <v>8471160</v>
      </c>
      <c r="B1548" s="56" t="s">
        <v>506</v>
      </c>
      <c r="C1548" s="56">
        <v>492316</v>
      </c>
      <c r="D1548" s="56" t="s">
        <v>138</v>
      </c>
      <c r="E1548" s="56" t="str">
        <f t="shared" si="24"/>
        <v>847.8471160.1.492316.000000.847001.300180</v>
      </c>
      <c r="F1548" s="66" t="s">
        <v>21</v>
      </c>
      <c r="G1548" s="56">
        <v>847001</v>
      </c>
      <c r="H1548" s="56" t="s">
        <v>863</v>
      </c>
      <c r="I1548" s="56">
        <v>300180</v>
      </c>
      <c r="J1548" s="56" t="s">
        <v>4781</v>
      </c>
      <c r="K1548" s="56">
        <v>1</v>
      </c>
      <c r="L1548" s="56">
        <v>3360</v>
      </c>
    </row>
    <row r="1549" spans="1:12" x14ac:dyDescent="0.35">
      <c r="A1549" s="56">
        <v>8471160</v>
      </c>
      <c r="B1549" s="56" t="s">
        <v>506</v>
      </c>
      <c r="C1549" s="56">
        <v>492316</v>
      </c>
      <c r="D1549" s="56" t="s">
        <v>138</v>
      </c>
      <c r="E1549" s="56" t="str">
        <f t="shared" si="24"/>
        <v>847.8471160.1.492316.000000.847001.300180</v>
      </c>
      <c r="F1549" s="66" t="s">
        <v>21</v>
      </c>
      <c r="G1549" s="56">
        <v>847001</v>
      </c>
      <c r="H1549" s="56" t="s">
        <v>863</v>
      </c>
      <c r="I1549" s="56">
        <v>300180</v>
      </c>
      <c r="J1549" s="56" t="s">
        <v>4782</v>
      </c>
      <c r="K1549" s="56">
        <v>1</v>
      </c>
      <c r="L1549" s="56">
        <v>92400</v>
      </c>
    </row>
    <row r="1550" spans="1:12" x14ac:dyDescent="0.35">
      <c r="A1550" s="56">
        <v>8471160</v>
      </c>
      <c r="B1550" s="56" t="s">
        <v>506</v>
      </c>
      <c r="C1550" s="56">
        <v>492316</v>
      </c>
      <c r="D1550" s="56" t="s">
        <v>138</v>
      </c>
      <c r="E1550" s="56" t="str">
        <f t="shared" si="24"/>
        <v>847.8471160.1.492316.000000.847001.300180</v>
      </c>
      <c r="F1550" s="66" t="s">
        <v>21</v>
      </c>
      <c r="G1550" s="56">
        <v>847001</v>
      </c>
      <c r="H1550" s="56" t="s">
        <v>863</v>
      </c>
      <c r="I1550" s="56">
        <v>300180</v>
      </c>
      <c r="J1550" s="56" t="s">
        <v>4783</v>
      </c>
      <c r="K1550" s="56">
        <v>1</v>
      </c>
      <c r="L1550" s="56">
        <v>119007</v>
      </c>
    </row>
    <row r="1551" spans="1:12" x14ac:dyDescent="0.35">
      <c r="A1551" s="56">
        <v>8471160</v>
      </c>
      <c r="B1551" s="56" t="s">
        <v>506</v>
      </c>
      <c r="C1551" s="56">
        <v>492316</v>
      </c>
      <c r="D1551" s="56" t="s">
        <v>138</v>
      </c>
      <c r="E1551" s="56" t="str">
        <f t="shared" si="24"/>
        <v>847.8471160.1.492316.000000.847001.300180</v>
      </c>
      <c r="F1551" s="66" t="s">
        <v>21</v>
      </c>
      <c r="G1551" s="56">
        <v>847001</v>
      </c>
      <c r="H1551" s="56" t="s">
        <v>863</v>
      </c>
      <c r="I1551" s="56">
        <v>300180</v>
      </c>
      <c r="J1551" s="56" t="s">
        <v>4784</v>
      </c>
      <c r="K1551" s="56">
        <v>1</v>
      </c>
      <c r="L1551" s="56">
        <v>214609.5</v>
      </c>
    </row>
    <row r="1552" spans="1:12" x14ac:dyDescent="0.35">
      <c r="A1552" s="56">
        <v>8471160</v>
      </c>
      <c r="B1552" s="56" t="s">
        <v>506</v>
      </c>
      <c r="C1552" s="56">
        <v>492316</v>
      </c>
      <c r="D1552" s="56" t="s">
        <v>138</v>
      </c>
      <c r="E1552" s="56" t="str">
        <f t="shared" si="24"/>
        <v>847.8471160.1.492316.000000.847001.300180</v>
      </c>
      <c r="F1552" s="66" t="s">
        <v>21</v>
      </c>
      <c r="G1552" s="56">
        <v>847001</v>
      </c>
      <c r="H1552" s="56" t="s">
        <v>863</v>
      </c>
      <c r="I1552" s="56">
        <v>300180</v>
      </c>
      <c r="J1552" s="56" t="s">
        <v>4785</v>
      </c>
      <c r="K1552" s="56">
        <v>1</v>
      </c>
      <c r="L1552" s="56">
        <v>184800</v>
      </c>
    </row>
    <row r="1553" spans="1:12" x14ac:dyDescent="0.35">
      <c r="A1553" s="56">
        <v>8471160</v>
      </c>
      <c r="B1553" s="56" t="s">
        <v>506</v>
      </c>
      <c r="C1553" s="56">
        <v>492316</v>
      </c>
      <c r="D1553" s="56" t="s">
        <v>138</v>
      </c>
      <c r="E1553" s="56" t="str">
        <f t="shared" si="24"/>
        <v>847.8471160.1.492316.000000.847001.300180</v>
      </c>
      <c r="F1553" s="66" t="s">
        <v>21</v>
      </c>
      <c r="G1553" s="56">
        <v>847001</v>
      </c>
      <c r="H1553" s="56" t="s">
        <v>863</v>
      </c>
      <c r="I1553" s="56">
        <v>300180</v>
      </c>
      <c r="J1553" s="56" t="s">
        <v>4786</v>
      </c>
      <c r="K1553" s="56">
        <v>1</v>
      </c>
      <c r="L1553" s="56">
        <v>47250</v>
      </c>
    </row>
    <row r="1554" spans="1:12" x14ac:dyDescent="0.35">
      <c r="A1554" s="56">
        <v>8471160</v>
      </c>
      <c r="B1554" s="56" t="s">
        <v>506</v>
      </c>
      <c r="C1554" s="56">
        <v>492316</v>
      </c>
      <c r="D1554" s="56" t="s">
        <v>138</v>
      </c>
      <c r="E1554" s="56" t="str">
        <f t="shared" si="24"/>
        <v>847.8471160.1.492316.000000.847001.300180</v>
      </c>
      <c r="F1554" s="66" t="s">
        <v>21</v>
      </c>
      <c r="G1554" s="56">
        <v>847001</v>
      </c>
      <c r="H1554" s="56" t="s">
        <v>863</v>
      </c>
      <c r="I1554" s="56">
        <v>300180</v>
      </c>
      <c r="J1554" s="56" t="s">
        <v>4787</v>
      </c>
      <c r="K1554" s="56">
        <v>1</v>
      </c>
      <c r="L1554" s="56">
        <v>101860.5</v>
      </c>
    </row>
    <row r="1555" spans="1:12" x14ac:dyDescent="0.35">
      <c r="A1555" s="56">
        <v>8471160</v>
      </c>
      <c r="B1555" s="56" t="s">
        <v>506</v>
      </c>
      <c r="C1555" s="56">
        <v>492316</v>
      </c>
      <c r="D1555" s="56" t="s">
        <v>138</v>
      </c>
      <c r="E1555" s="56" t="str">
        <f t="shared" si="24"/>
        <v>847.8471160.1.492316.000000.847001.300180</v>
      </c>
      <c r="F1555" s="66" t="s">
        <v>21</v>
      </c>
      <c r="G1555" s="56">
        <v>847001</v>
      </c>
      <c r="H1555" s="56" t="s">
        <v>863</v>
      </c>
      <c r="I1555" s="56">
        <v>300180</v>
      </c>
      <c r="J1555" s="56" t="s">
        <v>4788</v>
      </c>
      <c r="K1555" s="56">
        <v>1</v>
      </c>
      <c r="L1555" s="56">
        <v>61950</v>
      </c>
    </row>
    <row r="1556" spans="1:12" x14ac:dyDescent="0.35">
      <c r="A1556" s="56">
        <v>8471160</v>
      </c>
      <c r="B1556" s="56" t="s">
        <v>506</v>
      </c>
      <c r="C1556" s="56">
        <v>492316</v>
      </c>
      <c r="D1556" s="56" t="s">
        <v>138</v>
      </c>
      <c r="E1556" s="56" t="str">
        <f t="shared" si="24"/>
        <v>847.8471160.1.492316.000000.847001.300180</v>
      </c>
      <c r="F1556" s="66" t="s">
        <v>21</v>
      </c>
      <c r="G1556" s="56">
        <v>847001</v>
      </c>
      <c r="H1556" s="56" t="s">
        <v>863</v>
      </c>
      <c r="I1556" s="56">
        <v>300180</v>
      </c>
      <c r="J1556" s="56" t="s">
        <v>4789</v>
      </c>
      <c r="K1556" s="56">
        <v>1</v>
      </c>
      <c r="L1556" s="56">
        <v>3990</v>
      </c>
    </row>
    <row r="1557" spans="1:12" x14ac:dyDescent="0.35">
      <c r="A1557" s="56">
        <v>8471160</v>
      </c>
      <c r="B1557" s="56" t="s">
        <v>506</v>
      </c>
      <c r="C1557" s="56">
        <v>492316</v>
      </c>
      <c r="D1557" s="56" t="s">
        <v>138</v>
      </c>
      <c r="E1557" s="56" t="str">
        <f t="shared" si="24"/>
        <v>847.8471160.1.492316.000000.847001.300180</v>
      </c>
      <c r="F1557" s="66" t="s">
        <v>21</v>
      </c>
      <c r="G1557" s="56">
        <v>847001</v>
      </c>
      <c r="H1557" s="56" t="s">
        <v>863</v>
      </c>
      <c r="I1557" s="56">
        <v>300180</v>
      </c>
      <c r="J1557" s="56" t="s">
        <v>4790</v>
      </c>
      <c r="K1557" s="56">
        <v>1</v>
      </c>
      <c r="L1557" s="56">
        <v>2940</v>
      </c>
    </row>
    <row r="1558" spans="1:12" x14ac:dyDescent="0.35">
      <c r="A1558" s="56">
        <v>8471160</v>
      </c>
      <c r="B1558" s="56" t="s">
        <v>506</v>
      </c>
      <c r="C1558" s="56">
        <v>492316</v>
      </c>
      <c r="D1558" s="56" t="s">
        <v>138</v>
      </c>
      <c r="E1558" s="56" t="str">
        <f t="shared" si="24"/>
        <v>847.8471160.1.492316.000000.847001.300180</v>
      </c>
      <c r="F1558" s="66" t="s">
        <v>21</v>
      </c>
      <c r="G1558" s="56">
        <v>847001</v>
      </c>
      <c r="H1558" s="56" t="s">
        <v>863</v>
      </c>
      <c r="I1558" s="56">
        <v>300180</v>
      </c>
      <c r="J1558" s="56" t="s">
        <v>4791</v>
      </c>
      <c r="K1558" s="56">
        <v>1</v>
      </c>
      <c r="L1558" s="56">
        <v>2940</v>
      </c>
    </row>
    <row r="1559" spans="1:12" x14ac:dyDescent="0.35">
      <c r="A1559" s="56">
        <v>8471160</v>
      </c>
      <c r="B1559" s="56" t="s">
        <v>506</v>
      </c>
      <c r="C1559" s="56">
        <v>492316</v>
      </c>
      <c r="D1559" s="56" t="s">
        <v>138</v>
      </c>
      <c r="E1559" s="56" t="str">
        <f t="shared" si="24"/>
        <v>847.8471160.1.492316.000000.847001.300180</v>
      </c>
      <c r="F1559" s="66" t="s">
        <v>21</v>
      </c>
      <c r="G1559" s="56">
        <v>847001</v>
      </c>
      <c r="H1559" s="56" t="s">
        <v>863</v>
      </c>
      <c r="I1559" s="56">
        <v>300180</v>
      </c>
      <c r="J1559" s="56" t="s">
        <v>4792</v>
      </c>
      <c r="K1559" s="56">
        <v>1</v>
      </c>
      <c r="L1559" s="56">
        <v>577.5</v>
      </c>
    </row>
    <row r="1560" spans="1:12" x14ac:dyDescent="0.35">
      <c r="A1560" s="56">
        <v>8471160</v>
      </c>
      <c r="B1560" s="56" t="s">
        <v>506</v>
      </c>
      <c r="C1560" s="56">
        <v>492316</v>
      </c>
      <c r="D1560" s="56" t="s">
        <v>138</v>
      </c>
      <c r="E1560" s="56" t="str">
        <f t="shared" si="24"/>
        <v>847.8471160.1.492316.000000.847001.300180</v>
      </c>
      <c r="F1560" s="66" t="s">
        <v>21</v>
      </c>
      <c r="G1560" s="56">
        <v>847001</v>
      </c>
      <c r="H1560" s="56" t="s">
        <v>863</v>
      </c>
      <c r="I1560" s="56">
        <v>300180</v>
      </c>
      <c r="J1560" s="56" t="s">
        <v>4793</v>
      </c>
      <c r="K1560" s="56">
        <v>1</v>
      </c>
      <c r="L1560" s="56">
        <v>8190</v>
      </c>
    </row>
    <row r="1561" spans="1:12" x14ac:dyDescent="0.35">
      <c r="A1561" s="56">
        <v>8471160</v>
      </c>
      <c r="B1561" s="56" t="s">
        <v>506</v>
      </c>
      <c r="C1561" s="56">
        <v>492316</v>
      </c>
      <c r="D1561" s="56" t="s">
        <v>138</v>
      </c>
      <c r="E1561" s="56" t="str">
        <f t="shared" si="24"/>
        <v>847.8471160.1.492316.000000.847001.300180</v>
      </c>
      <c r="F1561" s="66" t="s">
        <v>21</v>
      </c>
      <c r="G1561" s="56">
        <v>847001</v>
      </c>
      <c r="H1561" s="56" t="s">
        <v>863</v>
      </c>
      <c r="I1561" s="56">
        <v>300180</v>
      </c>
      <c r="J1561" s="56" t="s">
        <v>4794</v>
      </c>
      <c r="K1561" s="56">
        <v>1</v>
      </c>
      <c r="L1561" s="56">
        <v>2520</v>
      </c>
    </row>
    <row r="1562" spans="1:12" x14ac:dyDescent="0.35">
      <c r="A1562" s="56">
        <v>8471160</v>
      </c>
      <c r="B1562" s="56" t="s">
        <v>506</v>
      </c>
      <c r="C1562" s="56">
        <v>492316</v>
      </c>
      <c r="D1562" s="56" t="s">
        <v>138</v>
      </c>
      <c r="E1562" s="56" t="str">
        <f t="shared" si="24"/>
        <v>847.8471160.1.492316.000000.847001.300180</v>
      </c>
      <c r="F1562" s="66" t="s">
        <v>21</v>
      </c>
      <c r="G1562" s="56">
        <v>847001</v>
      </c>
      <c r="H1562" s="56" t="s">
        <v>863</v>
      </c>
      <c r="I1562" s="56">
        <v>300180</v>
      </c>
      <c r="J1562" s="56" t="s">
        <v>4795</v>
      </c>
      <c r="K1562" s="56">
        <v>1</v>
      </c>
      <c r="L1562" s="56">
        <v>11760</v>
      </c>
    </row>
    <row r="1563" spans="1:12" x14ac:dyDescent="0.35">
      <c r="A1563" s="56">
        <v>8471160</v>
      </c>
      <c r="B1563" s="56" t="s">
        <v>506</v>
      </c>
      <c r="C1563" s="56">
        <v>492316</v>
      </c>
      <c r="D1563" s="56" t="s">
        <v>138</v>
      </c>
      <c r="E1563" s="56" t="str">
        <f t="shared" si="24"/>
        <v>847.8471160.1.492316.000000.847001.300180</v>
      </c>
      <c r="F1563" s="66" t="s">
        <v>21</v>
      </c>
      <c r="G1563" s="56">
        <v>847001</v>
      </c>
      <c r="H1563" s="56" t="s">
        <v>863</v>
      </c>
      <c r="I1563" s="56">
        <v>300180</v>
      </c>
      <c r="J1563" s="56" t="s">
        <v>4796</v>
      </c>
      <c r="K1563" s="56">
        <v>1</v>
      </c>
      <c r="L1563" s="56">
        <v>44730</v>
      </c>
    </row>
    <row r="1564" spans="1:12" x14ac:dyDescent="0.35">
      <c r="A1564" s="56">
        <v>8471160</v>
      </c>
      <c r="B1564" s="56" t="s">
        <v>506</v>
      </c>
      <c r="C1564" s="56">
        <v>492316</v>
      </c>
      <c r="D1564" s="56" t="s">
        <v>138</v>
      </c>
      <c r="E1564" s="56" t="str">
        <f t="shared" si="24"/>
        <v>847.8471160.1.492316.000000.847001.300180</v>
      </c>
      <c r="F1564" s="66" t="s">
        <v>21</v>
      </c>
      <c r="G1564" s="56">
        <v>847001</v>
      </c>
      <c r="H1564" s="56" t="s">
        <v>863</v>
      </c>
      <c r="I1564" s="56">
        <v>300180</v>
      </c>
      <c r="J1564" s="56" t="s">
        <v>4797</v>
      </c>
      <c r="K1564" s="56">
        <v>1</v>
      </c>
      <c r="L1564" s="56">
        <v>63000</v>
      </c>
    </row>
    <row r="1565" spans="1:12" x14ac:dyDescent="0.35">
      <c r="A1565" s="56">
        <v>8471160</v>
      </c>
      <c r="B1565" s="56" t="s">
        <v>506</v>
      </c>
      <c r="C1565" s="56">
        <v>492316</v>
      </c>
      <c r="D1565" s="56" t="s">
        <v>138</v>
      </c>
      <c r="E1565" s="56" t="str">
        <f t="shared" si="24"/>
        <v>847.8471160.1.492316.000000.847001.300180</v>
      </c>
      <c r="F1565" s="66" t="s">
        <v>21</v>
      </c>
      <c r="G1565" s="56">
        <v>847001</v>
      </c>
      <c r="H1565" s="56" t="s">
        <v>863</v>
      </c>
      <c r="I1565" s="56">
        <v>300180</v>
      </c>
      <c r="J1565" s="56" t="s">
        <v>4798</v>
      </c>
      <c r="K1565" s="56">
        <v>1</v>
      </c>
      <c r="L1565" s="56">
        <v>196591.5</v>
      </c>
    </row>
    <row r="1566" spans="1:12" x14ac:dyDescent="0.35">
      <c r="A1566" s="56">
        <v>8471160</v>
      </c>
      <c r="B1566" s="56" t="s">
        <v>506</v>
      </c>
      <c r="C1566" s="56">
        <v>492316</v>
      </c>
      <c r="D1566" s="56" t="s">
        <v>138</v>
      </c>
      <c r="E1566" s="56" t="str">
        <f t="shared" si="24"/>
        <v>847.8471160.1.492316.000000.847001.300180</v>
      </c>
      <c r="F1566" s="66" t="s">
        <v>21</v>
      </c>
      <c r="G1566" s="56">
        <v>847001</v>
      </c>
      <c r="H1566" s="56" t="s">
        <v>863</v>
      </c>
      <c r="I1566" s="56">
        <v>300180</v>
      </c>
      <c r="J1566" s="56" t="s">
        <v>4799</v>
      </c>
      <c r="K1566" s="56">
        <v>1</v>
      </c>
      <c r="L1566" s="56">
        <v>50400</v>
      </c>
    </row>
    <row r="1567" spans="1:12" x14ac:dyDescent="0.35">
      <c r="A1567" s="56">
        <v>8471160</v>
      </c>
      <c r="B1567" s="56" t="s">
        <v>506</v>
      </c>
      <c r="C1567" s="56">
        <v>492316</v>
      </c>
      <c r="D1567" s="56" t="s">
        <v>138</v>
      </c>
      <c r="E1567" s="56" t="str">
        <f t="shared" si="24"/>
        <v>847.8471160.1.492316.000000.847001.300180</v>
      </c>
      <c r="F1567" s="66" t="s">
        <v>21</v>
      </c>
      <c r="G1567" s="56">
        <v>847001</v>
      </c>
      <c r="H1567" s="56" t="s">
        <v>863</v>
      </c>
      <c r="I1567" s="56">
        <v>300180</v>
      </c>
      <c r="J1567" s="56" t="s">
        <v>4800</v>
      </c>
      <c r="K1567" s="56">
        <v>1</v>
      </c>
      <c r="L1567" s="56">
        <v>3360</v>
      </c>
    </row>
    <row r="1568" spans="1:12" x14ac:dyDescent="0.35">
      <c r="A1568" s="56">
        <v>8471160</v>
      </c>
      <c r="B1568" s="56" t="s">
        <v>506</v>
      </c>
      <c r="C1568" s="56">
        <v>492316</v>
      </c>
      <c r="D1568" s="56" t="s">
        <v>138</v>
      </c>
      <c r="E1568" s="56" t="str">
        <f t="shared" si="24"/>
        <v>847.8471160.1.492316.000000.847001.300180</v>
      </c>
      <c r="F1568" s="66" t="s">
        <v>21</v>
      </c>
      <c r="G1568" s="56">
        <v>847001</v>
      </c>
      <c r="H1568" s="56" t="s">
        <v>863</v>
      </c>
      <c r="I1568" s="56">
        <v>300180</v>
      </c>
      <c r="J1568" s="56" t="s">
        <v>4801</v>
      </c>
      <c r="K1568" s="56">
        <v>1</v>
      </c>
      <c r="L1568" s="56">
        <v>92400</v>
      </c>
    </row>
    <row r="1569" spans="1:12" x14ac:dyDescent="0.35">
      <c r="A1569" s="56">
        <v>8471160</v>
      </c>
      <c r="B1569" s="56" t="s">
        <v>506</v>
      </c>
      <c r="C1569" s="56">
        <v>492316</v>
      </c>
      <c r="D1569" s="56" t="s">
        <v>138</v>
      </c>
      <c r="E1569" s="56" t="str">
        <f t="shared" si="24"/>
        <v>847.8471160.1.492316.000000.847001.300180</v>
      </c>
      <c r="F1569" s="66" t="s">
        <v>21</v>
      </c>
      <c r="G1569" s="56">
        <v>847001</v>
      </c>
      <c r="H1569" s="56" t="s">
        <v>863</v>
      </c>
      <c r="I1569" s="56">
        <v>300180</v>
      </c>
      <c r="J1569" s="56" t="s">
        <v>4802</v>
      </c>
      <c r="K1569" s="56">
        <v>1</v>
      </c>
      <c r="L1569" s="56">
        <v>119007</v>
      </c>
    </row>
    <row r="1570" spans="1:12" x14ac:dyDescent="0.35">
      <c r="A1570" s="56">
        <v>8471160</v>
      </c>
      <c r="B1570" s="56" t="s">
        <v>506</v>
      </c>
      <c r="C1570" s="56">
        <v>492316</v>
      </c>
      <c r="D1570" s="56" t="s">
        <v>138</v>
      </c>
      <c r="E1570" s="56" t="str">
        <f t="shared" si="24"/>
        <v>847.8471160.1.492316.000000.847001.300180</v>
      </c>
      <c r="F1570" s="66" t="s">
        <v>21</v>
      </c>
      <c r="G1570" s="56">
        <v>847001</v>
      </c>
      <c r="H1570" s="56" t="s">
        <v>863</v>
      </c>
      <c r="I1570" s="56">
        <v>300180</v>
      </c>
      <c r="J1570" s="56" t="s">
        <v>4803</v>
      </c>
      <c r="K1570" s="56">
        <v>1</v>
      </c>
      <c r="L1570" s="56">
        <v>214609.5</v>
      </c>
    </row>
    <row r="1571" spans="1:12" x14ac:dyDescent="0.35">
      <c r="A1571" s="56">
        <v>8471160</v>
      </c>
      <c r="B1571" s="56" t="s">
        <v>506</v>
      </c>
      <c r="C1571" s="56">
        <v>492316</v>
      </c>
      <c r="D1571" s="56" t="s">
        <v>138</v>
      </c>
      <c r="E1571" s="56" t="str">
        <f t="shared" si="24"/>
        <v>847.8471160.1.492316.000000.847001.300180</v>
      </c>
      <c r="F1571" s="66" t="s">
        <v>21</v>
      </c>
      <c r="G1571" s="56">
        <v>847001</v>
      </c>
      <c r="H1571" s="56" t="s">
        <v>863</v>
      </c>
      <c r="I1571" s="56">
        <v>300180</v>
      </c>
      <c r="J1571" s="56" t="s">
        <v>4804</v>
      </c>
      <c r="K1571" s="56">
        <v>1</v>
      </c>
      <c r="L1571" s="56">
        <v>184800</v>
      </c>
    </row>
    <row r="1572" spans="1:12" x14ac:dyDescent="0.35">
      <c r="A1572" s="56">
        <v>8471160</v>
      </c>
      <c r="B1572" s="56" t="s">
        <v>506</v>
      </c>
      <c r="C1572" s="56">
        <v>492316</v>
      </c>
      <c r="D1572" s="56" t="s">
        <v>138</v>
      </c>
      <c r="E1572" s="56" t="str">
        <f t="shared" si="24"/>
        <v>847.8471160.1.492316.000000.847001.300180</v>
      </c>
      <c r="F1572" s="66" t="s">
        <v>21</v>
      </c>
      <c r="G1572" s="56">
        <v>847001</v>
      </c>
      <c r="H1572" s="56" t="s">
        <v>863</v>
      </c>
      <c r="I1572" s="56">
        <v>300180</v>
      </c>
      <c r="J1572" s="56" t="s">
        <v>4805</v>
      </c>
      <c r="K1572" s="56">
        <v>1</v>
      </c>
      <c r="L1572" s="56">
        <v>3360</v>
      </c>
    </row>
    <row r="1573" spans="1:12" x14ac:dyDescent="0.35">
      <c r="A1573" s="56">
        <v>8471160</v>
      </c>
      <c r="B1573" s="56" t="s">
        <v>506</v>
      </c>
      <c r="C1573" s="56">
        <v>492316</v>
      </c>
      <c r="D1573" s="56" t="s">
        <v>138</v>
      </c>
      <c r="E1573" s="56" t="str">
        <f t="shared" si="24"/>
        <v>847.8471160.1.492316.000000.847001.300180</v>
      </c>
      <c r="F1573" s="66" t="s">
        <v>21</v>
      </c>
      <c r="G1573" s="56">
        <v>847001</v>
      </c>
      <c r="H1573" s="56" t="s">
        <v>863</v>
      </c>
      <c r="I1573" s="56">
        <v>300180</v>
      </c>
      <c r="J1573" s="56" t="s">
        <v>4806</v>
      </c>
      <c r="K1573" s="56">
        <v>1</v>
      </c>
      <c r="L1573" s="56">
        <v>37800</v>
      </c>
    </row>
    <row r="1574" spans="1:12" x14ac:dyDescent="0.35">
      <c r="A1574" s="56">
        <v>8471160</v>
      </c>
      <c r="B1574" s="56" t="s">
        <v>506</v>
      </c>
      <c r="C1574" s="56">
        <v>492316</v>
      </c>
      <c r="D1574" s="56" t="s">
        <v>138</v>
      </c>
      <c r="E1574" s="56" t="str">
        <f t="shared" si="24"/>
        <v>847.8471160.1.492316.000000.847001.300180</v>
      </c>
      <c r="F1574" s="66" t="s">
        <v>21</v>
      </c>
      <c r="G1574" s="56">
        <v>847001</v>
      </c>
      <c r="H1574" s="56" t="s">
        <v>863</v>
      </c>
      <c r="I1574" s="56">
        <v>300180</v>
      </c>
      <c r="J1574" s="56" t="s">
        <v>4807</v>
      </c>
      <c r="K1574" s="56">
        <v>1</v>
      </c>
      <c r="L1574" s="56">
        <v>50400</v>
      </c>
    </row>
    <row r="1575" spans="1:12" x14ac:dyDescent="0.35">
      <c r="A1575" s="56">
        <v>8471160</v>
      </c>
      <c r="B1575" s="56" t="s">
        <v>506</v>
      </c>
      <c r="C1575" s="56">
        <v>492316</v>
      </c>
      <c r="D1575" s="56" t="s">
        <v>138</v>
      </c>
      <c r="E1575" s="56" t="str">
        <f t="shared" si="24"/>
        <v>847.8471160.1.492316.000000.847001.300180</v>
      </c>
      <c r="F1575" s="66" t="s">
        <v>21</v>
      </c>
      <c r="G1575" s="56">
        <v>847001</v>
      </c>
      <c r="H1575" s="56" t="s">
        <v>863</v>
      </c>
      <c r="I1575" s="56">
        <v>300180</v>
      </c>
      <c r="J1575" s="56" t="s">
        <v>4808</v>
      </c>
      <c r="K1575" s="56">
        <v>1</v>
      </c>
      <c r="L1575" s="56">
        <v>0</v>
      </c>
    </row>
    <row r="1576" spans="1:12" x14ac:dyDescent="0.35">
      <c r="A1576" s="56">
        <v>8471160</v>
      </c>
      <c r="B1576" s="56" t="s">
        <v>506</v>
      </c>
      <c r="C1576" s="56">
        <v>492316</v>
      </c>
      <c r="D1576" s="56" t="s">
        <v>138</v>
      </c>
      <c r="E1576" s="56" t="str">
        <f t="shared" si="24"/>
        <v>847.8471160.1.492316.000000.847001.300180</v>
      </c>
      <c r="F1576" s="66" t="s">
        <v>21</v>
      </c>
      <c r="G1576" s="56">
        <v>847001</v>
      </c>
      <c r="H1576" s="56" t="s">
        <v>863</v>
      </c>
      <c r="I1576" s="56">
        <v>300180</v>
      </c>
      <c r="J1576" s="56" t="s">
        <v>4809</v>
      </c>
      <c r="K1576" s="56">
        <v>1</v>
      </c>
      <c r="L1576" s="56">
        <v>0</v>
      </c>
    </row>
    <row r="1577" spans="1:12" x14ac:dyDescent="0.35">
      <c r="A1577" s="56">
        <v>8471160</v>
      </c>
      <c r="B1577" s="56" t="s">
        <v>506</v>
      </c>
      <c r="C1577" s="56">
        <v>492316</v>
      </c>
      <c r="D1577" s="56" t="s">
        <v>138</v>
      </c>
      <c r="E1577" s="56" t="str">
        <f t="shared" si="24"/>
        <v>847.8471160.1.492316.000000.847001.300180</v>
      </c>
      <c r="F1577" s="66" t="s">
        <v>21</v>
      </c>
      <c r="G1577" s="56">
        <v>847001</v>
      </c>
      <c r="H1577" s="56" t="s">
        <v>863</v>
      </c>
      <c r="I1577" s="56">
        <v>300180</v>
      </c>
      <c r="J1577" s="56" t="s">
        <v>4810</v>
      </c>
      <c r="K1577" s="56">
        <v>1</v>
      </c>
      <c r="L1577" s="56">
        <v>0</v>
      </c>
    </row>
    <row r="1578" spans="1:12" x14ac:dyDescent="0.35">
      <c r="A1578" s="56">
        <v>8471160</v>
      </c>
      <c r="B1578" s="56" t="s">
        <v>506</v>
      </c>
      <c r="C1578" s="56">
        <v>492316</v>
      </c>
      <c r="D1578" s="56" t="s">
        <v>138</v>
      </c>
      <c r="E1578" s="56" t="str">
        <f t="shared" si="24"/>
        <v>847.8471160.1.492316.000000.847001.300180</v>
      </c>
      <c r="F1578" s="66" t="s">
        <v>21</v>
      </c>
      <c r="G1578" s="56">
        <v>847001</v>
      </c>
      <c r="H1578" s="56" t="s">
        <v>863</v>
      </c>
      <c r="I1578" s="56">
        <v>300180</v>
      </c>
      <c r="J1578" s="56" t="s">
        <v>4811</v>
      </c>
      <c r="K1578" s="56">
        <v>1</v>
      </c>
      <c r="L1578" s="56">
        <v>410182.5</v>
      </c>
    </row>
    <row r="1579" spans="1:12" x14ac:dyDescent="0.35">
      <c r="A1579" s="56">
        <v>8471160</v>
      </c>
      <c r="B1579" s="56" t="s">
        <v>506</v>
      </c>
      <c r="C1579" s="56">
        <v>492316</v>
      </c>
      <c r="D1579" s="56" t="s">
        <v>138</v>
      </c>
      <c r="E1579" s="56" t="str">
        <f t="shared" si="24"/>
        <v>847.8471160.1.492316.000000.847001.300180</v>
      </c>
      <c r="F1579" s="66" t="s">
        <v>21</v>
      </c>
      <c r="G1579" s="56">
        <v>847001</v>
      </c>
      <c r="H1579" s="56" t="s">
        <v>863</v>
      </c>
      <c r="I1579" s="56">
        <v>300180</v>
      </c>
      <c r="J1579" s="56" t="s">
        <v>4812</v>
      </c>
      <c r="K1579" s="56">
        <v>1</v>
      </c>
      <c r="L1579" s="56">
        <v>6300</v>
      </c>
    </row>
    <row r="1580" spans="1:12" x14ac:dyDescent="0.35">
      <c r="A1580" s="56">
        <v>8471160</v>
      </c>
      <c r="B1580" s="56" t="s">
        <v>506</v>
      </c>
      <c r="C1580" s="56">
        <v>492316</v>
      </c>
      <c r="D1580" s="56" t="s">
        <v>138</v>
      </c>
      <c r="E1580" s="56" t="str">
        <f t="shared" si="24"/>
        <v>847.8471160.1.492316.000000.847001.300180</v>
      </c>
      <c r="F1580" s="66" t="s">
        <v>21</v>
      </c>
      <c r="G1580" s="56">
        <v>847001</v>
      </c>
      <c r="H1580" s="56" t="s">
        <v>863</v>
      </c>
      <c r="I1580" s="56">
        <v>300180</v>
      </c>
      <c r="J1580" s="56" t="s">
        <v>4813</v>
      </c>
      <c r="K1580" s="56">
        <v>1</v>
      </c>
      <c r="L1580" s="56">
        <v>8925</v>
      </c>
    </row>
    <row r="1581" spans="1:12" x14ac:dyDescent="0.35">
      <c r="A1581" s="56">
        <v>8471160</v>
      </c>
      <c r="B1581" s="56" t="s">
        <v>506</v>
      </c>
      <c r="C1581" s="56">
        <v>492316</v>
      </c>
      <c r="D1581" s="56" t="s">
        <v>138</v>
      </c>
      <c r="E1581" s="56" t="str">
        <f t="shared" si="24"/>
        <v>847.8471160.1.492316.000000.847001.300180</v>
      </c>
      <c r="F1581" s="66" t="s">
        <v>21</v>
      </c>
      <c r="G1581" s="56">
        <v>847001</v>
      </c>
      <c r="H1581" s="56" t="s">
        <v>863</v>
      </c>
      <c r="I1581" s="56">
        <v>300180</v>
      </c>
      <c r="J1581" s="56" t="s">
        <v>4814</v>
      </c>
      <c r="K1581" s="56">
        <v>1</v>
      </c>
      <c r="L1581" s="56">
        <v>6300</v>
      </c>
    </row>
    <row r="1582" spans="1:12" x14ac:dyDescent="0.35">
      <c r="A1582" s="56">
        <v>8471160</v>
      </c>
      <c r="B1582" s="56" t="s">
        <v>506</v>
      </c>
      <c r="C1582" s="56">
        <v>492316</v>
      </c>
      <c r="D1582" s="56" t="s">
        <v>138</v>
      </c>
      <c r="E1582" s="56" t="str">
        <f t="shared" si="24"/>
        <v>847.8471160.1.492316.000000.847001.300180</v>
      </c>
      <c r="F1582" s="66" t="s">
        <v>21</v>
      </c>
      <c r="G1582" s="56">
        <v>847001</v>
      </c>
      <c r="H1582" s="56" t="s">
        <v>863</v>
      </c>
      <c r="I1582" s="56">
        <v>300180</v>
      </c>
      <c r="J1582" s="56" t="s">
        <v>4815</v>
      </c>
      <c r="K1582" s="56">
        <v>1</v>
      </c>
      <c r="L1582" s="56">
        <v>8925</v>
      </c>
    </row>
    <row r="1583" spans="1:12" x14ac:dyDescent="0.35">
      <c r="A1583" s="56">
        <v>8471160</v>
      </c>
      <c r="B1583" s="56" t="s">
        <v>506</v>
      </c>
      <c r="C1583" s="56">
        <v>492316</v>
      </c>
      <c r="D1583" s="56" t="s">
        <v>138</v>
      </c>
      <c r="E1583" s="56" t="str">
        <f t="shared" si="24"/>
        <v>847.8471160.1.492316.000000.847001.300180</v>
      </c>
      <c r="F1583" s="66" t="s">
        <v>21</v>
      </c>
      <c r="G1583" s="56">
        <v>847001</v>
      </c>
      <c r="H1583" s="56" t="s">
        <v>863</v>
      </c>
      <c r="I1583" s="56">
        <v>300180</v>
      </c>
      <c r="J1583" s="56" t="s">
        <v>4816</v>
      </c>
      <c r="K1583" s="56">
        <v>1</v>
      </c>
      <c r="L1583" s="56">
        <v>3360</v>
      </c>
    </row>
    <row r="1584" spans="1:12" x14ac:dyDescent="0.35">
      <c r="A1584" s="56">
        <v>8471160</v>
      </c>
      <c r="B1584" s="56" t="s">
        <v>506</v>
      </c>
      <c r="C1584" s="56">
        <v>492316</v>
      </c>
      <c r="D1584" s="56" t="s">
        <v>138</v>
      </c>
      <c r="E1584" s="56" t="str">
        <f t="shared" si="24"/>
        <v>847.8471160.1.492316.000000.847001.300180</v>
      </c>
      <c r="F1584" s="66" t="s">
        <v>21</v>
      </c>
      <c r="G1584" s="56">
        <v>847001</v>
      </c>
      <c r="H1584" s="56" t="s">
        <v>863</v>
      </c>
      <c r="I1584" s="56">
        <v>300180</v>
      </c>
      <c r="J1584" s="56" t="s">
        <v>4817</v>
      </c>
      <c r="K1584" s="56">
        <v>1</v>
      </c>
      <c r="L1584" s="56">
        <v>50400</v>
      </c>
    </row>
    <row r="1585" spans="1:12" x14ac:dyDescent="0.35">
      <c r="A1585" s="56">
        <v>8471160</v>
      </c>
      <c r="B1585" s="56" t="s">
        <v>506</v>
      </c>
      <c r="C1585" s="56">
        <v>492316</v>
      </c>
      <c r="D1585" s="56" t="s">
        <v>138</v>
      </c>
      <c r="E1585" s="56" t="str">
        <f t="shared" si="24"/>
        <v>847.8471160.1.492316.000000.847001.300180</v>
      </c>
      <c r="F1585" s="66" t="s">
        <v>21</v>
      </c>
      <c r="G1585" s="56">
        <v>847001</v>
      </c>
      <c r="H1585" s="56" t="s">
        <v>863</v>
      </c>
      <c r="I1585" s="56">
        <v>300180</v>
      </c>
      <c r="J1585" s="56" t="s">
        <v>4818</v>
      </c>
      <c r="K1585" s="56">
        <v>1</v>
      </c>
      <c r="L1585" s="56">
        <v>40950</v>
      </c>
    </row>
    <row r="1586" spans="1:12" x14ac:dyDescent="0.35">
      <c r="A1586" s="56">
        <v>8471160</v>
      </c>
      <c r="B1586" s="56" t="s">
        <v>506</v>
      </c>
      <c r="C1586" s="56">
        <v>492316</v>
      </c>
      <c r="D1586" s="56" t="s">
        <v>138</v>
      </c>
      <c r="E1586" s="56" t="str">
        <f t="shared" si="24"/>
        <v>847.8471160.1.492316.000000.847001.300180</v>
      </c>
      <c r="F1586" s="66" t="s">
        <v>21</v>
      </c>
      <c r="G1586" s="56">
        <v>847001</v>
      </c>
      <c r="H1586" s="56" t="s">
        <v>863</v>
      </c>
      <c r="I1586" s="56">
        <v>300180</v>
      </c>
      <c r="J1586" s="56" t="s">
        <v>4819</v>
      </c>
      <c r="K1586" s="56">
        <v>1</v>
      </c>
      <c r="L1586" s="56">
        <v>9975</v>
      </c>
    </row>
    <row r="1587" spans="1:12" x14ac:dyDescent="0.35">
      <c r="A1587" s="56">
        <v>8471160</v>
      </c>
      <c r="B1587" s="56" t="s">
        <v>506</v>
      </c>
      <c r="C1587" s="56">
        <v>492316</v>
      </c>
      <c r="D1587" s="56" t="s">
        <v>138</v>
      </c>
      <c r="E1587" s="56" t="str">
        <f t="shared" si="24"/>
        <v>847.8471160.1.492316.000000.847001.300180</v>
      </c>
      <c r="F1587" s="66" t="s">
        <v>21</v>
      </c>
      <c r="G1587" s="56">
        <v>847001</v>
      </c>
      <c r="H1587" s="56" t="s">
        <v>863</v>
      </c>
      <c r="I1587" s="56">
        <v>300180</v>
      </c>
      <c r="J1587" s="56" t="s">
        <v>4820</v>
      </c>
      <c r="K1587" s="56">
        <v>1</v>
      </c>
      <c r="L1587" s="56">
        <v>14700</v>
      </c>
    </row>
    <row r="1588" spans="1:12" x14ac:dyDescent="0.35">
      <c r="A1588" s="56">
        <v>8471160</v>
      </c>
      <c r="B1588" s="56" t="s">
        <v>506</v>
      </c>
      <c r="C1588" s="56">
        <v>492316</v>
      </c>
      <c r="D1588" s="56" t="s">
        <v>138</v>
      </c>
      <c r="E1588" s="56" t="str">
        <f t="shared" si="24"/>
        <v>847.8471160.1.492316.000000.847001.300180</v>
      </c>
      <c r="F1588" s="66" t="s">
        <v>21</v>
      </c>
      <c r="G1588" s="56">
        <v>847001</v>
      </c>
      <c r="H1588" s="56" t="s">
        <v>863</v>
      </c>
      <c r="I1588" s="56">
        <v>300180</v>
      </c>
      <c r="J1588" s="56" t="s">
        <v>4821</v>
      </c>
      <c r="K1588" s="56">
        <v>1</v>
      </c>
      <c r="L1588" s="56">
        <v>945</v>
      </c>
    </row>
    <row r="1589" spans="1:12" x14ac:dyDescent="0.35">
      <c r="A1589" s="56">
        <v>8471160</v>
      </c>
      <c r="B1589" s="56" t="s">
        <v>506</v>
      </c>
      <c r="C1589" s="56">
        <v>492316</v>
      </c>
      <c r="D1589" s="56" t="s">
        <v>138</v>
      </c>
      <c r="E1589" s="56" t="str">
        <f t="shared" si="24"/>
        <v>847.8471160.1.492316.000000.847001.300180</v>
      </c>
      <c r="F1589" s="66" t="s">
        <v>21</v>
      </c>
      <c r="G1589" s="56">
        <v>847001</v>
      </c>
      <c r="H1589" s="56" t="s">
        <v>863</v>
      </c>
      <c r="I1589" s="56">
        <v>300180</v>
      </c>
      <c r="J1589" s="56" t="s">
        <v>4822</v>
      </c>
      <c r="K1589" s="56">
        <v>1</v>
      </c>
      <c r="L1589" s="56">
        <v>0</v>
      </c>
    </row>
    <row r="1590" spans="1:12" x14ac:dyDescent="0.35">
      <c r="A1590" s="56">
        <v>8471160</v>
      </c>
      <c r="B1590" s="56" t="s">
        <v>506</v>
      </c>
      <c r="C1590" s="56">
        <v>492316</v>
      </c>
      <c r="D1590" s="56" t="s">
        <v>138</v>
      </c>
      <c r="E1590" s="56" t="str">
        <f t="shared" si="24"/>
        <v>847.8471160.1.492316.000000.847001.300180</v>
      </c>
      <c r="F1590" s="66" t="s">
        <v>21</v>
      </c>
      <c r="G1590" s="56">
        <v>847001</v>
      </c>
      <c r="H1590" s="56" t="s">
        <v>863</v>
      </c>
      <c r="I1590" s="56">
        <v>300180</v>
      </c>
      <c r="J1590" s="56" t="s">
        <v>4823</v>
      </c>
      <c r="K1590" s="56">
        <v>1</v>
      </c>
      <c r="L1590" s="56">
        <v>0</v>
      </c>
    </row>
    <row r="1591" spans="1:12" x14ac:dyDescent="0.35">
      <c r="A1591" s="56">
        <v>8471160</v>
      </c>
      <c r="B1591" s="56" t="s">
        <v>506</v>
      </c>
      <c r="C1591" s="56">
        <v>492316</v>
      </c>
      <c r="D1591" s="56" t="s">
        <v>138</v>
      </c>
      <c r="E1591" s="56" t="str">
        <f t="shared" si="24"/>
        <v>847.8471160.1.492316.000000.847001.300180</v>
      </c>
      <c r="F1591" s="66" t="s">
        <v>21</v>
      </c>
      <c r="G1591" s="56">
        <v>847001</v>
      </c>
      <c r="H1591" s="56" t="s">
        <v>863</v>
      </c>
      <c r="I1591" s="56">
        <v>300180</v>
      </c>
      <c r="J1591" s="56" t="s">
        <v>4824</v>
      </c>
      <c r="K1591" s="56">
        <v>1</v>
      </c>
      <c r="L1591" s="56">
        <v>19740</v>
      </c>
    </row>
    <row r="1592" spans="1:12" x14ac:dyDescent="0.35">
      <c r="A1592" s="56">
        <v>8471160</v>
      </c>
      <c r="B1592" s="56" t="s">
        <v>506</v>
      </c>
      <c r="C1592" s="56">
        <v>492316</v>
      </c>
      <c r="D1592" s="56" t="s">
        <v>138</v>
      </c>
      <c r="E1592" s="56" t="str">
        <f t="shared" si="24"/>
        <v>847.8471160.1.492316.000000.847001.300180</v>
      </c>
      <c r="F1592" s="66" t="s">
        <v>21</v>
      </c>
      <c r="G1592" s="56">
        <v>847001</v>
      </c>
      <c r="H1592" s="56" t="s">
        <v>863</v>
      </c>
      <c r="I1592" s="56">
        <v>300180</v>
      </c>
      <c r="J1592" s="56" t="s">
        <v>4825</v>
      </c>
      <c r="K1592" s="56">
        <v>1</v>
      </c>
      <c r="L1592" s="56">
        <v>9975</v>
      </c>
    </row>
    <row r="1593" spans="1:12" x14ac:dyDescent="0.35">
      <c r="A1593" s="56">
        <v>8471160</v>
      </c>
      <c r="B1593" s="56" t="s">
        <v>506</v>
      </c>
      <c r="C1593" s="56">
        <v>492316</v>
      </c>
      <c r="D1593" s="56" t="s">
        <v>138</v>
      </c>
      <c r="E1593" s="56" t="str">
        <f t="shared" si="24"/>
        <v>847.8471160.1.492316.000000.847001.300180</v>
      </c>
      <c r="F1593" s="66" t="s">
        <v>21</v>
      </c>
      <c r="G1593" s="56">
        <v>847001</v>
      </c>
      <c r="H1593" s="56" t="s">
        <v>863</v>
      </c>
      <c r="I1593" s="56">
        <v>300180</v>
      </c>
      <c r="J1593" s="56" t="s">
        <v>4826</v>
      </c>
      <c r="K1593" s="56">
        <v>1</v>
      </c>
      <c r="L1593" s="56">
        <v>8925</v>
      </c>
    </row>
    <row r="1594" spans="1:12" x14ac:dyDescent="0.35">
      <c r="A1594" s="56">
        <v>8471160</v>
      </c>
      <c r="B1594" s="56" t="s">
        <v>506</v>
      </c>
      <c r="C1594" s="56">
        <v>492316</v>
      </c>
      <c r="D1594" s="56" t="s">
        <v>138</v>
      </c>
      <c r="E1594" s="56" t="str">
        <f t="shared" si="24"/>
        <v>847.8471160.1.492316.000000.847001.300180</v>
      </c>
      <c r="F1594" s="66" t="s">
        <v>21</v>
      </c>
      <c r="G1594" s="56">
        <v>847001</v>
      </c>
      <c r="H1594" s="56" t="s">
        <v>863</v>
      </c>
      <c r="I1594" s="56">
        <v>300180</v>
      </c>
      <c r="J1594" s="56" t="s">
        <v>4827</v>
      </c>
      <c r="K1594" s="56">
        <v>1</v>
      </c>
      <c r="L1594" s="56">
        <v>50400</v>
      </c>
    </row>
    <row r="1595" spans="1:12" x14ac:dyDescent="0.35">
      <c r="A1595" s="56">
        <v>8471160</v>
      </c>
      <c r="B1595" s="56" t="s">
        <v>506</v>
      </c>
      <c r="C1595" s="56">
        <v>492316</v>
      </c>
      <c r="D1595" s="56" t="s">
        <v>138</v>
      </c>
      <c r="E1595" s="56" t="str">
        <f t="shared" si="24"/>
        <v>847.8471160.1.492316.000000.847001.300180</v>
      </c>
      <c r="F1595" s="66" t="s">
        <v>21</v>
      </c>
      <c r="G1595" s="56">
        <v>847001</v>
      </c>
      <c r="H1595" s="56" t="s">
        <v>863</v>
      </c>
      <c r="I1595" s="56">
        <v>300180</v>
      </c>
      <c r="J1595" s="56" t="s">
        <v>4828</v>
      </c>
      <c r="K1595" s="56">
        <v>1</v>
      </c>
      <c r="L1595" s="56">
        <v>23100</v>
      </c>
    </row>
    <row r="1596" spans="1:12" x14ac:dyDescent="0.35">
      <c r="A1596" s="56">
        <v>8471160</v>
      </c>
      <c r="B1596" s="56" t="s">
        <v>506</v>
      </c>
      <c r="C1596" s="56">
        <v>492316</v>
      </c>
      <c r="D1596" s="56" t="s">
        <v>138</v>
      </c>
      <c r="E1596" s="56" t="str">
        <f t="shared" si="24"/>
        <v>847.8471160.1.492316.000000.847001.300180</v>
      </c>
      <c r="F1596" s="66" t="s">
        <v>21</v>
      </c>
      <c r="G1596" s="56">
        <v>847001</v>
      </c>
      <c r="H1596" s="56" t="s">
        <v>863</v>
      </c>
      <c r="I1596" s="56">
        <v>300180</v>
      </c>
      <c r="J1596" s="56" t="s">
        <v>4829</v>
      </c>
      <c r="K1596" s="56">
        <v>1</v>
      </c>
      <c r="L1596" s="56">
        <v>44730</v>
      </c>
    </row>
    <row r="1597" spans="1:12" x14ac:dyDescent="0.35">
      <c r="A1597" s="56">
        <v>8471160</v>
      </c>
      <c r="B1597" s="56" t="s">
        <v>506</v>
      </c>
      <c r="C1597" s="56">
        <v>492316</v>
      </c>
      <c r="D1597" s="56" t="s">
        <v>138</v>
      </c>
      <c r="E1597" s="56" t="str">
        <f t="shared" si="24"/>
        <v>847.8471160.1.492316.000000.847001.300180</v>
      </c>
      <c r="F1597" s="66" t="s">
        <v>21</v>
      </c>
      <c r="G1597" s="56">
        <v>847001</v>
      </c>
      <c r="H1597" s="56" t="s">
        <v>863</v>
      </c>
      <c r="I1597" s="56">
        <v>300180</v>
      </c>
      <c r="J1597" s="56" t="s">
        <v>4830</v>
      </c>
      <c r="K1597" s="56">
        <v>1</v>
      </c>
      <c r="L1597" s="56">
        <v>3360</v>
      </c>
    </row>
    <row r="1598" spans="1:12" x14ac:dyDescent="0.35">
      <c r="A1598" s="56">
        <v>8471160</v>
      </c>
      <c r="B1598" s="56" t="s">
        <v>506</v>
      </c>
      <c r="C1598" s="56">
        <v>492316</v>
      </c>
      <c r="D1598" s="56" t="s">
        <v>138</v>
      </c>
      <c r="E1598" s="56" t="str">
        <f t="shared" si="24"/>
        <v>847.8471160.1.492316.000000.847001.300180</v>
      </c>
      <c r="F1598" s="66" t="s">
        <v>21</v>
      </c>
      <c r="G1598" s="56">
        <v>847001</v>
      </c>
      <c r="H1598" s="56" t="s">
        <v>863</v>
      </c>
      <c r="I1598" s="56">
        <v>300180</v>
      </c>
      <c r="J1598" s="56" t="s">
        <v>4831</v>
      </c>
      <c r="K1598" s="56">
        <v>1</v>
      </c>
      <c r="L1598" s="56">
        <v>50400</v>
      </c>
    </row>
    <row r="1599" spans="1:12" x14ac:dyDescent="0.35">
      <c r="A1599" s="56">
        <v>8471160</v>
      </c>
      <c r="B1599" s="56" t="s">
        <v>506</v>
      </c>
      <c r="C1599" s="56">
        <v>492316</v>
      </c>
      <c r="D1599" s="56" t="s">
        <v>138</v>
      </c>
      <c r="E1599" s="56" t="str">
        <f t="shared" si="24"/>
        <v>847.8471160.1.492316.000000.847001.300180</v>
      </c>
      <c r="F1599" s="66" t="s">
        <v>21</v>
      </c>
      <c r="G1599" s="56">
        <v>847001</v>
      </c>
      <c r="H1599" s="56" t="s">
        <v>863</v>
      </c>
      <c r="I1599" s="56">
        <v>300180</v>
      </c>
      <c r="J1599" s="56" t="s">
        <v>4832</v>
      </c>
      <c r="K1599" s="56">
        <v>1</v>
      </c>
      <c r="L1599" s="56">
        <v>2415</v>
      </c>
    </row>
    <row r="1600" spans="1:12" x14ac:dyDescent="0.35">
      <c r="A1600" s="56">
        <v>8471160</v>
      </c>
      <c r="B1600" s="56" t="s">
        <v>506</v>
      </c>
      <c r="C1600" s="56">
        <v>492316</v>
      </c>
      <c r="D1600" s="56" t="s">
        <v>138</v>
      </c>
      <c r="E1600" s="56" t="str">
        <f t="shared" si="24"/>
        <v>847.8471160.1.492316.000000.847001.300180</v>
      </c>
      <c r="F1600" s="66" t="s">
        <v>21</v>
      </c>
      <c r="G1600" s="56">
        <v>847001</v>
      </c>
      <c r="H1600" s="56" t="s">
        <v>863</v>
      </c>
      <c r="I1600" s="56">
        <v>300180</v>
      </c>
      <c r="J1600" s="56" t="s">
        <v>4833</v>
      </c>
      <c r="K1600" s="56">
        <v>1</v>
      </c>
      <c r="L1600" s="56">
        <v>5670</v>
      </c>
    </row>
    <row r="1601" spans="1:12" x14ac:dyDescent="0.35">
      <c r="A1601" s="56">
        <v>8471160</v>
      </c>
      <c r="B1601" s="56" t="s">
        <v>506</v>
      </c>
      <c r="C1601" s="56">
        <v>492316</v>
      </c>
      <c r="D1601" s="56" t="s">
        <v>138</v>
      </c>
      <c r="E1601" s="56" t="str">
        <f t="shared" si="24"/>
        <v>847.8471160.1.492316.000000.847001.300180</v>
      </c>
      <c r="F1601" s="66" t="s">
        <v>21</v>
      </c>
      <c r="G1601" s="56">
        <v>847001</v>
      </c>
      <c r="H1601" s="56" t="s">
        <v>863</v>
      </c>
      <c r="I1601" s="56">
        <v>300180</v>
      </c>
      <c r="J1601" s="56" t="s">
        <v>4834</v>
      </c>
      <c r="K1601" s="56">
        <v>1</v>
      </c>
      <c r="L1601" s="56">
        <v>18900</v>
      </c>
    </row>
    <row r="1602" spans="1:12" x14ac:dyDescent="0.35">
      <c r="A1602" s="56">
        <v>8471160</v>
      </c>
      <c r="B1602" s="56" t="s">
        <v>506</v>
      </c>
      <c r="C1602" s="56">
        <v>492316</v>
      </c>
      <c r="D1602" s="56" t="s">
        <v>138</v>
      </c>
      <c r="E1602" s="56" t="str">
        <f t="shared" ref="E1602:E1665" si="25">CONCATENATE(847,".",A1602,".",1,".",C1602,".","000000",".",G1602,".",I1602)</f>
        <v>847.8471160.1.492316.000000.847001.300180</v>
      </c>
      <c r="F1602" s="66" t="s">
        <v>21</v>
      </c>
      <c r="G1602" s="56">
        <v>847001</v>
      </c>
      <c r="H1602" s="56" t="s">
        <v>863</v>
      </c>
      <c r="I1602" s="56">
        <v>300180</v>
      </c>
      <c r="J1602" s="56" t="s">
        <v>4835</v>
      </c>
      <c r="K1602" s="56">
        <v>1</v>
      </c>
      <c r="L1602" s="56">
        <v>2415</v>
      </c>
    </row>
    <row r="1603" spans="1:12" x14ac:dyDescent="0.35">
      <c r="A1603" s="56">
        <v>8471160</v>
      </c>
      <c r="B1603" s="56" t="s">
        <v>506</v>
      </c>
      <c r="C1603" s="56">
        <v>492316</v>
      </c>
      <c r="D1603" s="56" t="s">
        <v>138</v>
      </c>
      <c r="E1603" s="56" t="str">
        <f t="shared" si="25"/>
        <v>847.8471160.1.492316.000000.847001.300180</v>
      </c>
      <c r="F1603" s="66" t="s">
        <v>21</v>
      </c>
      <c r="G1603" s="56">
        <v>847001</v>
      </c>
      <c r="H1603" s="56" t="s">
        <v>863</v>
      </c>
      <c r="I1603" s="56">
        <v>300180</v>
      </c>
      <c r="J1603" s="56" t="s">
        <v>4836</v>
      </c>
      <c r="K1603" s="56">
        <v>1</v>
      </c>
      <c r="L1603" s="56">
        <v>8820</v>
      </c>
    </row>
    <row r="1604" spans="1:12" x14ac:dyDescent="0.35">
      <c r="A1604" s="56">
        <v>8471160</v>
      </c>
      <c r="B1604" s="56" t="s">
        <v>506</v>
      </c>
      <c r="C1604" s="56">
        <v>492316</v>
      </c>
      <c r="D1604" s="56" t="s">
        <v>138</v>
      </c>
      <c r="E1604" s="56" t="str">
        <f t="shared" si="25"/>
        <v>847.8471160.1.492316.000000.847001.300180</v>
      </c>
      <c r="F1604" s="66" t="s">
        <v>21</v>
      </c>
      <c r="G1604" s="56">
        <v>847001</v>
      </c>
      <c r="H1604" s="56" t="s">
        <v>863</v>
      </c>
      <c r="I1604" s="56">
        <v>300180</v>
      </c>
      <c r="J1604" s="56" t="s">
        <v>4837</v>
      </c>
      <c r="K1604" s="56">
        <v>1</v>
      </c>
      <c r="L1604" s="56">
        <v>23100</v>
      </c>
    </row>
    <row r="1605" spans="1:12" x14ac:dyDescent="0.35">
      <c r="A1605" s="56">
        <v>8471160</v>
      </c>
      <c r="B1605" s="56" t="s">
        <v>506</v>
      </c>
      <c r="C1605" s="56">
        <v>492316</v>
      </c>
      <c r="D1605" s="56" t="s">
        <v>138</v>
      </c>
      <c r="E1605" s="56" t="str">
        <f t="shared" si="25"/>
        <v>847.8471160.1.492316.000000.847001.300180</v>
      </c>
      <c r="F1605" s="66" t="s">
        <v>21</v>
      </c>
      <c r="G1605" s="56">
        <v>847001</v>
      </c>
      <c r="H1605" s="56" t="s">
        <v>863</v>
      </c>
      <c r="I1605" s="56">
        <v>300180</v>
      </c>
      <c r="J1605" s="56" t="s">
        <v>4838</v>
      </c>
      <c r="K1605" s="56">
        <v>1</v>
      </c>
      <c r="L1605" s="56">
        <v>50400</v>
      </c>
    </row>
    <row r="1606" spans="1:12" x14ac:dyDescent="0.35">
      <c r="A1606" s="56">
        <v>8471160</v>
      </c>
      <c r="B1606" s="56" t="s">
        <v>506</v>
      </c>
      <c r="C1606" s="56">
        <v>492316</v>
      </c>
      <c r="D1606" s="56" t="s">
        <v>138</v>
      </c>
      <c r="E1606" s="56" t="str">
        <f t="shared" si="25"/>
        <v>847.8471160.1.492316.000000.847001.300180</v>
      </c>
      <c r="F1606" s="66" t="s">
        <v>21</v>
      </c>
      <c r="G1606" s="56">
        <v>847001</v>
      </c>
      <c r="H1606" s="56" t="s">
        <v>863</v>
      </c>
      <c r="I1606" s="56">
        <v>300180</v>
      </c>
      <c r="J1606" s="56" t="s">
        <v>4839</v>
      </c>
      <c r="K1606" s="56">
        <v>1</v>
      </c>
      <c r="L1606" s="56">
        <v>147000</v>
      </c>
    </row>
    <row r="1607" spans="1:12" x14ac:dyDescent="0.35">
      <c r="A1607" s="56">
        <v>8471160</v>
      </c>
      <c r="B1607" s="56" t="s">
        <v>506</v>
      </c>
      <c r="C1607" s="56">
        <v>492316</v>
      </c>
      <c r="D1607" s="56" t="s">
        <v>138</v>
      </c>
      <c r="E1607" s="56" t="str">
        <f t="shared" si="25"/>
        <v>847.8471160.1.492316.000000.847001.300180</v>
      </c>
      <c r="F1607" s="66" t="s">
        <v>21</v>
      </c>
      <c r="G1607" s="56">
        <v>847001</v>
      </c>
      <c r="H1607" s="56" t="s">
        <v>863</v>
      </c>
      <c r="I1607" s="56">
        <v>300180</v>
      </c>
      <c r="J1607" s="56" t="s">
        <v>4840</v>
      </c>
      <c r="K1607" s="56">
        <v>1</v>
      </c>
      <c r="L1607" s="56">
        <v>221975.31299999999</v>
      </c>
    </row>
    <row r="1608" spans="1:12" x14ac:dyDescent="0.35">
      <c r="A1608" s="56">
        <v>8471160</v>
      </c>
      <c r="B1608" s="56" t="s">
        <v>506</v>
      </c>
      <c r="C1608" s="56">
        <v>492316</v>
      </c>
      <c r="D1608" s="56" t="s">
        <v>138</v>
      </c>
      <c r="E1608" s="56" t="str">
        <f t="shared" si="25"/>
        <v>847.8471160.1.492316.000000.847001.300180</v>
      </c>
      <c r="F1608" s="66" t="s">
        <v>21</v>
      </c>
      <c r="G1608" s="56">
        <v>847001</v>
      </c>
      <c r="H1608" s="56" t="s">
        <v>863</v>
      </c>
      <c r="I1608" s="56">
        <v>300180</v>
      </c>
      <c r="J1608" s="56" t="s">
        <v>4841</v>
      </c>
      <c r="K1608" s="56">
        <v>1</v>
      </c>
      <c r="L1608" s="56">
        <v>215588.59350000002</v>
      </c>
    </row>
    <row r="1609" spans="1:12" x14ac:dyDescent="0.35">
      <c r="A1609" s="56">
        <v>8471160</v>
      </c>
      <c r="B1609" s="56" t="s">
        <v>506</v>
      </c>
      <c r="C1609" s="56">
        <v>492316</v>
      </c>
      <c r="D1609" s="56" t="s">
        <v>138</v>
      </c>
      <c r="E1609" s="56" t="str">
        <f t="shared" si="25"/>
        <v>847.8471160.1.492316.000000.847001.300180</v>
      </c>
      <c r="F1609" s="66" t="s">
        <v>21</v>
      </c>
      <c r="G1609" s="56">
        <v>847001</v>
      </c>
      <c r="H1609" s="56" t="s">
        <v>863</v>
      </c>
      <c r="I1609" s="56">
        <v>300180</v>
      </c>
      <c r="J1609" s="56" t="s">
        <v>4842</v>
      </c>
      <c r="K1609" s="56">
        <v>1</v>
      </c>
      <c r="L1609" s="56">
        <v>414038.57250000001</v>
      </c>
    </row>
    <row r="1610" spans="1:12" x14ac:dyDescent="0.35">
      <c r="A1610" s="56">
        <v>8471160</v>
      </c>
      <c r="B1610" s="56" t="s">
        <v>506</v>
      </c>
      <c r="C1610" s="56">
        <v>492316</v>
      </c>
      <c r="D1610" s="56" t="s">
        <v>138</v>
      </c>
      <c r="E1610" s="56" t="str">
        <f t="shared" si="25"/>
        <v>847.8471160.1.492316.000000.847001.300180</v>
      </c>
      <c r="F1610" s="66" t="s">
        <v>21</v>
      </c>
      <c r="G1610" s="56">
        <v>847001</v>
      </c>
      <c r="H1610" s="56" t="s">
        <v>863</v>
      </c>
      <c r="I1610" s="56">
        <v>300180</v>
      </c>
      <c r="J1610" s="56" t="s">
        <v>4843</v>
      </c>
      <c r="K1610" s="56">
        <v>1</v>
      </c>
      <c r="L1610" s="56">
        <v>271950</v>
      </c>
    </row>
    <row r="1611" spans="1:12" x14ac:dyDescent="0.35">
      <c r="A1611" s="56">
        <v>8471160</v>
      </c>
      <c r="B1611" s="56" t="s">
        <v>506</v>
      </c>
      <c r="C1611" s="56">
        <v>492316</v>
      </c>
      <c r="D1611" s="56" t="s">
        <v>138</v>
      </c>
      <c r="E1611" s="56" t="str">
        <f t="shared" si="25"/>
        <v>847.8471160.1.492316.000000.847001.300180</v>
      </c>
      <c r="F1611" s="66" t="s">
        <v>21</v>
      </c>
      <c r="G1611" s="56">
        <v>847001</v>
      </c>
      <c r="H1611" s="56" t="s">
        <v>863</v>
      </c>
      <c r="I1611" s="56">
        <v>300180</v>
      </c>
      <c r="J1611" s="56" t="s">
        <v>4844</v>
      </c>
      <c r="K1611" s="56">
        <v>1</v>
      </c>
      <c r="L1611" s="56">
        <v>269940.04800000001</v>
      </c>
    </row>
    <row r="1612" spans="1:12" x14ac:dyDescent="0.35">
      <c r="A1612" s="56">
        <v>8471160</v>
      </c>
      <c r="B1612" s="56" t="s">
        <v>506</v>
      </c>
      <c r="C1612" s="56">
        <v>492316</v>
      </c>
      <c r="D1612" s="56" t="s">
        <v>138</v>
      </c>
      <c r="E1612" s="56" t="str">
        <f t="shared" si="25"/>
        <v>847.8471160.1.492316.000000.847001.300180</v>
      </c>
      <c r="F1612" s="66" t="s">
        <v>21</v>
      </c>
      <c r="G1612" s="56">
        <v>847001</v>
      </c>
      <c r="H1612" s="56" t="s">
        <v>863</v>
      </c>
      <c r="I1612" s="56">
        <v>300180</v>
      </c>
      <c r="J1612" s="56" t="s">
        <v>4845</v>
      </c>
      <c r="K1612" s="56">
        <v>1</v>
      </c>
      <c r="L1612" s="56">
        <v>74244.45</v>
      </c>
    </row>
    <row r="1613" spans="1:12" x14ac:dyDescent="0.35">
      <c r="A1613" s="56">
        <v>8471160</v>
      </c>
      <c r="B1613" s="56" t="s">
        <v>506</v>
      </c>
      <c r="C1613" s="56">
        <v>492316</v>
      </c>
      <c r="D1613" s="56" t="s">
        <v>138</v>
      </c>
      <c r="E1613" s="56" t="str">
        <f t="shared" si="25"/>
        <v>847.8471160.1.492316.000000.847001.300180</v>
      </c>
      <c r="F1613" s="66" t="s">
        <v>21</v>
      </c>
      <c r="G1613" s="56">
        <v>847001</v>
      </c>
      <c r="H1613" s="56" t="s">
        <v>863</v>
      </c>
      <c r="I1613" s="56">
        <v>300180</v>
      </c>
      <c r="J1613" s="56" t="s">
        <v>4846</v>
      </c>
      <c r="K1613" s="56">
        <v>1</v>
      </c>
      <c r="L1613" s="56">
        <v>24538.5</v>
      </c>
    </row>
    <row r="1614" spans="1:12" x14ac:dyDescent="0.35">
      <c r="A1614" s="56">
        <v>8471160</v>
      </c>
      <c r="B1614" s="56" t="s">
        <v>506</v>
      </c>
      <c r="C1614" s="56">
        <v>492316</v>
      </c>
      <c r="D1614" s="56" t="s">
        <v>138</v>
      </c>
      <c r="E1614" s="56" t="str">
        <f t="shared" si="25"/>
        <v>847.8471160.1.492316.000000.847001.300180</v>
      </c>
      <c r="F1614" s="66" t="s">
        <v>21</v>
      </c>
      <c r="G1614" s="56">
        <v>847001</v>
      </c>
      <c r="H1614" s="56" t="s">
        <v>863</v>
      </c>
      <c r="I1614" s="56">
        <v>300180</v>
      </c>
      <c r="J1614" s="56" t="s">
        <v>4847</v>
      </c>
      <c r="K1614" s="56">
        <v>1</v>
      </c>
      <c r="L1614" s="56">
        <v>31500</v>
      </c>
    </row>
    <row r="1615" spans="1:12" x14ac:dyDescent="0.35">
      <c r="A1615" s="56">
        <v>8471160</v>
      </c>
      <c r="B1615" s="56" t="s">
        <v>506</v>
      </c>
      <c r="C1615" s="56">
        <v>492316</v>
      </c>
      <c r="D1615" s="56" t="s">
        <v>138</v>
      </c>
      <c r="E1615" s="56" t="str">
        <f t="shared" si="25"/>
        <v>847.8471160.1.492316.000000.847001.300180</v>
      </c>
      <c r="F1615" s="66" t="s">
        <v>21</v>
      </c>
      <c r="G1615" s="56">
        <v>847001</v>
      </c>
      <c r="H1615" s="56" t="s">
        <v>863</v>
      </c>
      <c r="I1615" s="56">
        <v>300180</v>
      </c>
      <c r="J1615" s="56" t="s">
        <v>4848</v>
      </c>
      <c r="K1615" s="56">
        <v>1</v>
      </c>
      <c r="L1615" s="56">
        <v>157500</v>
      </c>
    </row>
    <row r="1616" spans="1:12" x14ac:dyDescent="0.35">
      <c r="A1616" s="56">
        <v>8471160</v>
      </c>
      <c r="B1616" s="56" t="s">
        <v>506</v>
      </c>
      <c r="C1616" s="56">
        <v>492316</v>
      </c>
      <c r="D1616" s="56" t="s">
        <v>138</v>
      </c>
      <c r="E1616" s="56" t="str">
        <f t="shared" si="25"/>
        <v>847.8471160.1.492316.000000.847001.300180</v>
      </c>
      <c r="F1616" s="66" t="s">
        <v>21</v>
      </c>
      <c r="G1616" s="56">
        <v>847001</v>
      </c>
      <c r="H1616" s="56" t="s">
        <v>863</v>
      </c>
      <c r="I1616" s="56">
        <v>300180</v>
      </c>
      <c r="J1616" s="56" t="s">
        <v>4849</v>
      </c>
      <c r="K1616" s="56">
        <v>1</v>
      </c>
      <c r="L1616" s="56">
        <v>157500</v>
      </c>
    </row>
    <row r="1617" spans="1:12" x14ac:dyDescent="0.35">
      <c r="A1617" s="56">
        <v>8471160</v>
      </c>
      <c r="B1617" s="56" t="s">
        <v>506</v>
      </c>
      <c r="C1617" s="56">
        <v>492316</v>
      </c>
      <c r="D1617" s="56" t="s">
        <v>138</v>
      </c>
      <c r="E1617" s="56" t="str">
        <f t="shared" si="25"/>
        <v>847.8471160.1.492316.000000.847001.300180</v>
      </c>
      <c r="F1617" s="66" t="s">
        <v>21</v>
      </c>
      <c r="G1617" s="56">
        <v>847001</v>
      </c>
      <c r="H1617" s="56" t="s">
        <v>863</v>
      </c>
      <c r="I1617" s="56">
        <v>300180</v>
      </c>
      <c r="J1617" s="56" t="s">
        <v>4850</v>
      </c>
      <c r="K1617" s="56">
        <v>1</v>
      </c>
      <c r="L1617" s="56">
        <v>210000</v>
      </c>
    </row>
    <row r="1618" spans="1:12" x14ac:dyDescent="0.35">
      <c r="A1618" s="56">
        <v>8471160</v>
      </c>
      <c r="B1618" s="56" t="s">
        <v>506</v>
      </c>
      <c r="C1618" s="56">
        <v>492316</v>
      </c>
      <c r="D1618" s="56" t="s">
        <v>138</v>
      </c>
      <c r="E1618" s="56" t="str">
        <f t="shared" si="25"/>
        <v>847.8471160.1.492316.000000.847001.300180</v>
      </c>
      <c r="F1618" s="66" t="s">
        <v>21</v>
      </c>
      <c r="G1618" s="56">
        <v>847001</v>
      </c>
      <c r="H1618" s="56" t="s">
        <v>863</v>
      </c>
      <c r="I1618" s="56">
        <v>300180</v>
      </c>
      <c r="J1618" s="56" t="s">
        <v>4851</v>
      </c>
      <c r="K1618" s="56">
        <v>1</v>
      </c>
      <c r="L1618" s="56">
        <v>262500</v>
      </c>
    </row>
    <row r="1619" spans="1:12" x14ac:dyDescent="0.35">
      <c r="A1619" s="56">
        <v>8471160</v>
      </c>
      <c r="B1619" s="56" t="s">
        <v>506</v>
      </c>
      <c r="C1619" s="56">
        <v>492316</v>
      </c>
      <c r="D1619" s="56" t="s">
        <v>138</v>
      </c>
      <c r="E1619" s="56" t="str">
        <f t="shared" si="25"/>
        <v>847.8471160.1.492316.000000.847001.300180</v>
      </c>
      <c r="F1619" s="66" t="s">
        <v>21</v>
      </c>
      <c r="G1619" s="56">
        <v>847001</v>
      </c>
      <c r="H1619" s="56" t="s">
        <v>863</v>
      </c>
      <c r="I1619" s="56">
        <v>300180</v>
      </c>
      <c r="J1619" s="56" t="s">
        <v>4852</v>
      </c>
      <c r="K1619" s="56">
        <v>1</v>
      </c>
      <c r="L1619" s="56">
        <v>262500</v>
      </c>
    </row>
    <row r="1620" spans="1:12" x14ac:dyDescent="0.35">
      <c r="A1620" s="56">
        <v>8471160</v>
      </c>
      <c r="B1620" s="56" t="s">
        <v>506</v>
      </c>
      <c r="C1620" s="56">
        <v>492316</v>
      </c>
      <c r="D1620" s="56" t="s">
        <v>138</v>
      </c>
      <c r="E1620" s="56" t="str">
        <f t="shared" si="25"/>
        <v>847.8471160.1.492316.000000.847001.300180</v>
      </c>
      <c r="F1620" s="66" t="s">
        <v>21</v>
      </c>
      <c r="G1620" s="56">
        <v>847001</v>
      </c>
      <c r="H1620" s="56" t="s">
        <v>863</v>
      </c>
      <c r="I1620" s="56">
        <v>300180</v>
      </c>
      <c r="J1620" s="56" t="s">
        <v>4853</v>
      </c>
      <c r="K1620" s="56">
        <v>1</v>
      </c>
      <c r="L1620" s="56">
        <v>315000</v>
      </c>
    </row>
    <row r="1621" spans="1:12" x14ac:dyDescent="0.35">
      <c r="A1621" s="56">
        <v>8471160</v>
      </c>
      <c r="B1621" s="56" t="s">
        <v>506</v>
      </c>
      <c r="C1621" s="56">
        <v>492316</v>
      </c>
      <c r="D1621" s="56" t="s">
        <v>138</v>
      </c>
      <c r="E1621" s="56" t="str">
        <f t="shared" si="25"/>
        <v>847.8471160.1.492316.000000.847001.300180</v>
      </c>
      <c r="F1621" s="66" t="s">
        <v>21</v>
      </c>
      <c r="G1621" s="56">
        <v>847001</v>
      </c>
      <c r="H1621" s="56" t="s">
        <v>863</v>
      </c>
      <c r="I1621" s="56">
        <v>300180</v>
      </c>
      <c r="J1621" s="56" t="s">
        <v>4854</v>
      </c>
      <c r="K1621" s="56">
        <v>1</v>
      </c>
      <c r="L1621" s="56">
        <v>315000</v>
      </c>
    </row>
    <row r="1622" spans="1:12" x14ac:dyDescent="0.35">
      <c r="A1622" s="56">
        <v>8471160</v>
      </c>
      <c r="B1622" s="56" t="s">
        <v>506</v>
      </c>
      <c r="C1622" s="56">
        <v>492316</v>
      </c>
      <c r="D1622" s="56" t="s">
        <v>138</v>
      </c>
      <c r="E1622" s="56" t="str">
        <f t="shared" si="25"/>
        <v>847.8471160.1.492316.000000.847001.300180</v>
      </c>
      <c r="F1622" s="66" t="s">
        <v>21</v>
      </c>
      <c r="G1622" s="56">
        <v>847001</v>
      </c>
      <c r="H1622" s="56" t="s">
        <v>863</v>
      </c>
      <c r="I1622" s="56">
        <v>300180</v>
      </c>
      <c r="J1622" s="56" t="s">
        <v>4855</v>
      </c>
      <c r="K1622" s="56">
        <v>1</v>
      </c>
      <c r="L1622" s="56">
        <v>315000</v>
      </c>
    </row>
    <row r="1623" spans="1:12" x14ac:dyDescent="0.35">
      <c r="A1623" s="56">
        <v>8471160</v>
      </c>
      <c r="B1623" s="56" t="s">
        <v>506</v>
      </c>
      <c r="C1623" s="56">
        <v>492316</v>
      </c>
      <c r="D1623" s="56" t="s">
        <v>138</v>
      </c>
      <c r="E1623" s="56" t="str">
        <f t="shared" si="25"/>
        <v>847.8471160.1.492316.000000.847001.300180</v>
      </c>
      <c r="F1623" s="66" t="s">
        <v>21</v>
      </c>
      <c r="G1623" s="56">
        <v>847001</v>
      </c>
      <c r="H1623" s="56" t="s">
        <v>863</v>
      </c>
      <c r="I1623" s="56">
        <v>300180</v>
      </c>
      <c r="J1623" s="56" t="s">
        <v>4856</v>
      </c>
      <c r="K1623" s="56">
        <v>1</v>
      </c>
      <c r="L1623" s="56">
        <v>315000</v>
      </c>
    </row>
    <row r="1624" spans="1:12" x14ac:dyDescent="0.35">
      <c r="A1624" s="56">
        <v>8471160</v>
      </c>
      <c r="B1624" s="56" t="s">
        <v>506</v>
      </c>
      <c r="C1624" s="56">
        <v>492316</v>
      </c>
      <c r="D1624" s="56" t="s">
        <v>138</v>
      </c>
      <c r="E1624" s="56" t="str">
        <f t="shared" si="25"/>
        <v>847.8471160.1.492316.000000.847001.300180</v>
      </c>
      <c r="F1624" s="66" t="s">
        <v>21</v>
      </c>
      <c r="G1624" s="56">
        <v>847001</v>
      </c>
      <c r="H1624" s="56" t="s">
        <v>863</v>
      </c>
      <c r="I1624" s="56">
        <v>300180</v>
      </c>
      <c r="J1624" s="56" t="s">
        <v>4857</v>
      </c>
      <c r="K1624" s="56">
        <v>1</v>
      </c>
      <c r="L1624" s="56">
        <v>210000</v>
      </c>
    </row>
    <row r="1625" spans="1:12" x14ac:dyDescent="0.35">
      <c r="A1625" s="56">
        <v>8471160</v>
      </c>
      <c r="B1625" s="56" t="s">
        <v>506</v>
      </c>
      <c r="C1625" s="56">
        <v>492316</v>
      </c>
      <c r="D1625" s="56" t="s">
        <v>138</v>
      </c>
      <c r="E1625" s="56" t="str">
        <f t="shared" si="25"/>
        <v>847.8471160.1.492316.000000.847001.300180</v>
      </c>
      <c r="F1625" s="66" t="s">
        <v>21</v>
      </c>
      <c r="G1625" s="56">
        <v>847001</v>
      </c>
      <c r="H1625" s="56" t="s">
        <v>863</v>
      </c>
      <c r="I1625" s="56">
        <v>300180</v>
      </c>
      <c r="J1625" s="56" t="s">
        <v>4858</v>
      </c>
      <c r="K1625" s="56">
        <v>1</v>
      </c>
      <c r="L1625" s="56">
        <v>525000</v>
      </c>
    </row>
    <row r="1626" spans="1:12" x14ac:dyDescent="0.35">
      <c r="A1626" s="56">
        <v>8471160</v>
      </c>
      <c r="B1626" s="56" t="s">
        <v>506</v>
      </c>
      <c r="C1626" s="56">
        <v>492316</v>
      </c>
      <c r="D1626" s="56" t="s">
        <v>138</v>
      </c>
      <c r="E1626" s="56" t="str">
        <f t="shared" si="25"/>
        <v>847.8471160.1.492316.000000.847001.300180</v>
      </c>
      <c r="F1626" s="66" t="s">
        <v>21</v>
      </c>
      <c r="G1626" s="56">
        <v>847001</v>
      </c>
      <c r="H1626" s="56" t="s">
        <v>863</v>
      </c>
      <c r="I1626" s="56">
        <v>300180</v>
      </c>
      <c r="J1626" s="56" t="s">
        <v>4859</v>
      </c>
      <c r="K1626" s="56">
        <v>1</v>
      </c>
      <c r="L1626" s="56">
        <v>341250</v>
      </c>
    </row>
    <row r="1627" spans="1:12" x14ac:dyDescent="0.35">
      <c r="A1627" s="56">
        <v>8471160</v>
      </c>
      <c r="B1627" s="56" t="s">
        <v>506</v>
      </c>
      <c r="C1627" s="56">
        <v>492316</v>
      </c>
      <c r="D1627" s="56" t="s">
        <v>138</v>
      </c>
      <c r="E1627" s="56" t="str">
        <f t="shared" si="25"/>
        <v>847.8471160.1.492316.000000.847001.300180</v>
      </c>
      <c r="F1627" s="66" t="s">
        <v>21</v>
      </c>
      <c r="G1627" s="56">
        <v>847001</v>
      </c>
      <c r="H1627" s="56" t="s">
        <v>863</v>
      </c>
      <c r="I1627" s="56">
        <v>300180</v>
      </c>
      <c r="J1627" s="56" t="s">
        <v>4860</v>
      </c>
      <c r="K1627" s="56">
        <v>1</v>
      </c>
      <c r="L1627" s="56">
        <v>2100000</v>
      </c>
    </row>
    <row r="1628" spans="1:12" x14ac:dyDescent="0.35">
      <c r="A1628" s="56">
        <v>8471160</v>
      </c>
      <c r="B1628" s="56" t="s">
        <v>506</v>
      </c>
      <c r="C1628" s="56">
        <v>492316</v>
      </c>
      <c r="D1628" s="56" t="s">
        <v>138</v>
      </c>
      <c r="E1628" s="56" t="str">
        <f t="shared" si="25"/>
        <v>847.8471160.1.492316.000000.847001.300180</v>
      </c>
      <c r="F1628" s="66" t="s">
        <v>21</v>
      </c>
      <c r="G1628" s="56">
        <v>847001</v>
      </c>
      <c r="H1628" s="56" t="s">
        <v>863</v>
      </c>
      <c r="I1628" s="56">
        <v>300180</v>
      </c>
      <c r="J1628" s="56" t="s">
        <v>4861</v>
      </c>
      <c r="K1628" s="56">
        <v>1</v>
      </c>
      <c r="L1628" s="56">
        <v>2310000</v>
      </c>
    </row>
    <row r="1629" spans="1:12" x14ac:dyDescent="0.35">
      <c r="A1629" s="56">
        <v>8471160</v>
      </c>
      <c r="B1629" s="56" t="s">
        <v>506</v>
      </c>
      <c r="C1629" s="56">
        <v>492316</v>
      </c>
      <c r="D1629" s="56" t="s">
        <v>138</v>
      </c>
      <c r="E1629" s="56" t="str">
        <f t="shared" si="25"/>
        <v>847.8471160.1.492316.000000.847001.300180</v>
      </c>
      <c r="F1629" s="66" t="s">
        <v>21</v>
      </c>
      <c r="G1629" s="56">
        <v>847001</v>
      </c>
      <c r="H1629" s="56" t="s">
        <v>863</v>
      </c>
      <c r="I1629" s="56">
        <v>300180</v>
      </c>
      <c r="J1629" s="56" t="s">
        <v>4862</v>
      </c>
      <c r="K1629" s="56">
        <v>1</v>
      </c>
      <c r="L1629" s="56">
        <v>33579</v>
      </c>
    </row>
    <row r="1630" spans="1:12" x14ac:dyDescent="0.35">
      <c r="A1630" s="56">
        <v>8471160</v>
      </c>
      <c r="B1630" s="56" t="s">
        <v>506</v>
      </c>
      <c r="C1630" s="56">
        <v>492316</v>
      </c>
      <c r="D1630" s="56" t="s">
        <v>138</v>
      </c>
      <c r="E1630" s="56" t="str">
        <f t="shared" si="25"/>
        <v>847.8471160.1.492316.000000.847001.300180</v>
      </c>
      <c r="F1630" s="66" t="s">
        <v>21</v>
      </c>
      <c r="G1630" s="56">
        <v>847001</v>
      </c>
      <c r="H1630" s="56" t="s">
        <v>863</v>
      </c>
      <c r="I1630" s="56">
        <v>300180</v>
      </c>
      <c r="J1630" s="56" t="s">
        <v>4863</v>
      </c>
      <c r="K1630" s="56">
        <v>1</v>
      </c>
      <c r="L1630" s="56">
        <v>17353980</v>
      </c>
    </row>
    <row r="1631" spans="1:12" x14ac:dyDescent="0.35">
      <c r="A1631" s="56">
        <v>8471160</v>
      </c>
      <c r="B1631" s="56" t="s">
        <v>506</v>
      </c>
      <c r="C1631" s="56">
        <v>492316</v>
      </c>
      <c r="D1631" s="56" t="s">
        <v>138</v>
      </c>
      <c r="E1631" s="56" t="str">
        <f t="shared" si="25"/>
        <v>847.8471160.1.492316.000000.847001.300180</v>
      </c>
      <c r="F1631" s="66" t="s">
        <v>21</v>
      </c>
      <c r="G1631" s="56">
        <v>847001</v>
      </c>
      <c r="H1631" s="56" t="s">
        <v>863</v>
      </c>
      <c r="I1631" s="56">
        <v>300180</v>
      </c>
      <c r="J1631" s="56" t="s">
        <v>4864</v>
      </c>
      <c r="K1631" s="56">
        <v>1</v>
      </c>
      <c r="L1631" s="56">
        <v>21210420</v>
      </c>
    </row>
    <row r="1632" spans="1:12" x14ac:dyDescent="0.35">
      <c r="A1632" s="56">
        <v>8471160</v>
      </c>
      <c r="B1632" s="56" t="s">
        <v>506</v>
      </c>
      <c r="C1632" s="56">
        <v>492316</v>
      </c>
      <c r="D1632" s="56" t="s">
        <v>138</v>
      </c>
      <c r="E1632" s="56" t="str">
        <f t="shared" si="25"/>
        <v>847.8471160.1.492316.000000.847001.300180</v>
      </c>
      <c r="F1632" s="66" t="s">
        <v>21</v>
      </c>
      <c r="G1632" s="56">
        <v>847001</v>
      </c>
      <c r="H1632" s="56" t="s">
        <v>863</v>
      </c>
      <c r="I1632" s="56">
        <v>300180</v>
      </c>
      <c r="J1632" s="56" t="s">
        <v>4865</v>
      </c>
      <c r="K1632" s="56">
        <v>1</v>
      </c>
      <c r="L1632" s="56">
        <v>10412388</v>
      </c>
    </row>
    <row r="1633" spans="1:12" x14ac:dyDescent="0.35">
      <c r="A1633" s="56">
        <v>8471160</v>
      </c>
      <c r="B1633" s="56" t="s">
        <v>506</v>
      </c>
      <c r="C1633" s="56">
        <v>492316</v>
      </c>
      <c r="D1633" s="56" t="s">
        <v>138</v>
      </c>
      <c r="E1633" s="56" t="str">
        <f t="shared" si="25"/>
        <v>847.8471160.1.492316.000000.847001.300180</v>
      </c>
      <c r="F1633" s="66" t="s">
        <v>21</v>
      </c>
      <c r="G1633" s="56">
        <v>847001</v>
      </c>
      <c r="H1633" s="56" t="s">
        <v>863</v>
      </c>
      <c r="I1633" s="56">
        <v>300180</v>
      </c>
      <c r="J1633" s="56" t="s">
        <v>4866</v>
      </c>
      <c r="K1633" s="56">
        <v>1</v>
      </c>
      <c r="L1633" s="56">
        <v>4241737.5</v>
      </c>
    </row>
    <row r="1634" spans="1:12" x14ac:dyDescent="0.35">
      <c r="A1634" s="56">
        <v>8471160</v>
      </c>
      <c r="B1634" s="56" t="s">
        <v>506</v>
      </c>
      <c r="C1634" s="56">
        <v>492316</v>
      </c>
      <c r="D1634" s="56" t="s">
        <v>138</v>
      </c>
      <c r="E1634" s="56" t="str">
        <f t="shared" si="25"/>
        <v>847.8471160.1.492316.000000.847001.300180</v>
      </c>
      <c r="F1634" s="66" t="s">
        <v>21</v>
      </c>
      <c r="G1634" s="56">
        <v>847001</v>
      </c>
      <c r="H1634" s="56" t="s">
        <v>863</v>
      </c>
      <c r="I1634" s="56">
        <v>300180</v>
      </c>
      <c r="J1634" s="56" t="s">
        <v>4867</v>
      </c>
      <c r="K1634" s="56">
        <v>1</v>
      </c>
      <c r="L1634" s="56">
        <v>41263.908000000003</v>
      </c>
    </row>
    <row r="1635" spans="1:12" x14ac:dyDescent="0.35">
      <c r="A1635" s="56">
        <v>8471160</v>
      </c>
      <c r="B1635" s="56" t="s">
        <v>506</v>
      </c>
      <c r="C1635" s="56">
        <v>492316</v>
      </c>
      <c r="D1635" s="56" t="s">
        <v>138</v>
      </c>
      <c r="E1635" s="56" t="str">
        <f t="shared" si="25"/>
        <v>847.8471160.1.492316.000000.847001.300180</v>
      </c>
      <c r="F1635" s="66" t="s">
        <v>21</v>
      </c>
      <c r="G1635" s="56">
        <v>847001</v>
      </c>
      <c r="H1635" s="56" t="s">
        <v>863</v>
      </c>
      <c r="I1635" s="56">
        <v>300180</v>
      </c>
      <c r="J1635" s="56" t="s">
        <v>4868</v>
      </c>
      <c r="K1635" s="56">
        <v>1</v>
      </c>
      <c r="L1635" s="56">
        <v>210000</v>
      </c>
    </row>
    <row r="1636" spans="1:12" x14ac:dyDescent="0.35">
      <c r="A1636" s="56">
        <v>8471160</v>
      </c>
      <c r="B1636" s="56" t="s">
        <v>506</v>
      </c>
      <c r="C1636" s="56">
        <v>492316</v>
      </c>
      <c r="D1636" s="56" t="s">
        <v>138</v>
      </c>
      <c r="E1636" s="56" t="str">
        <f t="shared" si="25"/>
        <v>847.8471160.1.492316.000000.847001.300180</v>
      </c>
      <c r="F1636" s="66" t="s">
        <v>21</v>
      </c>
      <c r="G1636" s="56">
        <v>847001</v>
      </c>
      <c r="H1636" s="56" t="s">
        <v>863</v>
      </c>
      <c r="I1636" s="56">
        <v>300180</v>
      </c>
      <c r="J1636" s="56" t="s">
        <v>4869</v>
      </c>
      <c r="K1636" s="56">
        <v>1</v>
      </c>
      <c r="L1636" s="56">
        <v>576576</v>
      </c>
    </row>
    <row r="1637" spans="1:12" x14ac:dyDescent="0.35">
      <c r="A1637" s="56">
        <v>8471160</v>
      </c>
      <c r="B1637" s="56" t="s">
        <v>506</v>
      </c>
      <c r="C1637" s="56">
        <v>492316</v>
      </c>
      <c r="D1637" s="56" t="s">
        <v>138</v>
      </c>
      <c r="E1637" s="56" t="str">
        <f t="shared" si="25"/>
        <v>847.8471160.1.492316.000000.847001.300180</v>
      </c>
      <c r="F1637" s="66" t="s">
        <v>21</v>
      </c>
      <c r="G1637" s="56">
        <v>847001</v>
      </c>
      <c r="H1637" s="56" t="s">
        <v>863</v>
      </c>
      <c r="I1637" s="56">
        <v>300180</v>
      </c>
      <c r="J1637" s="56" t="s">
        <v>4870</v>
      </c>
      <c r="K1637" s="56">
        <v>1</v>
      </c>
      <c r="L1637" s="56">
        <v>945000</v>
      </c>
    </row>
    <row r="1638" spans="1:12" x14ac:dyDescent="0.35">
      <c r="A1638" s="56">
        <v>8471160</v>
      </c>
      <c r="B1638" s="56" t="s">
        <v>506</v>
      </c>
      <c r="C1638" s="56">
        <v>492316</v>
      </c>
      <c r="D1638" s="56" t="s">
        <v>138</v>
      </c>
      <c r="E1638" s="56" t="str">
        <f t="shared" si="25"/>
        <v>847.8471160.1.492316.000000.847001.300180</v>
      </c>
      <c r="F1638" s="66" t="s">
        <v>21</v>
      </c>
      <c r="G1638" s="56">
        <v>847001</v>
      </c>
      <c r="H1638" s="56" t="s">
        <v>863</v>
      </c>
      <c r="I1638" s="56">
        <v>300180</v>
      </c>
      <c r="J1638" s="56" t="s">
        <v>4871</v>
      </c>
      <c r="K1638" s="56">
        <v>1</v>
      </c>
      <c r="L1638" s="56">
        <v>78750</v>
      </c>
    </row>
    <row r="1639" spans="1:12" x14ac:dyDescent="0.35">
      <c r="A1639" s="56">
        <v>8471160</v>
      </c>
      <c r="B1639" s="56" t="s">
        <v>506</v>
      </c>
      <c r="C1639" s="56">
        <v>492316</v>
      </c>
      <c r="D1639" s="56" t="s">
        <v>138</v>
      </c>
      <c r="E1639" s="56" t="str">
        <f t="shared" si="25"/>
        <v>847.8471160.1.492316.000000.847001.300180</v>
      </c>
      <c r="F1639" s="66" t="s">
        <v>21</v>
      </c>
      <c r="G1639" s="56">
        <v>847001</v>
      </c>
      <c r="H1639" s="56" t="s">
        <v>863</v>
      </c>
      <c r="I1639" s="56">
        <v>300180</v>
      </c>
      <c r="J1639" s="56" t="s">
        <v>4872</v>
      </c>
      <c r="K1639" s="56">
        <v>1</v>
      </c>
      <c r="L1639" s="56">
        <v>105000</v>
      </c>
    </row>
    <row r="1640" spans="1:12" x14ac:dyDescent="0.35">
      <c r="A1640" s="56">
        <v>8471160</v>
      </c>
      <c r="B1640" s="56" t="s">
        <v>506</v>
      </c>
      <c r="C1640" s="56">
        <v>492316</v>
      </c>
      <c r="D1640" s="56" t="s">
        <v>138</v>
      </c>
      <c r="E1640" s="56" t="str">
        <f t="shared" si="25"/>
        <v>847.8471160.1.492316.000000.847001.300180</v>
      </c>
      <c r="F1640" s="66" t="s">
        <v>21</v>
      </c>
      <c r="G1640" s="56">
        <v>847001</v>
      </c>
      <c r="H1640" s="56" t="s">
        <v>863</v>
      </c>
      <c r="I1640" s="56">
        <v>300180</v>
      </c>
      <c r="J1640" s="56" t="s">
        <v>4873</v>
      </c>
      <c r="K1640" s="56">
        <v>1</v>
      </c>
      <c r="L1640" s="56">
        <v>78750</v>
      </c>
    </row>
    <row r="1641" spans="1:12" x14ac:dyDescent="0.35">
      <c r="A1641" s="56">
        <v>8471160</v>
      </c>
      <c r="B1641" s="56" t="s">
        <v>506</v>
      </c>
      <c r="C1641" s="56">
        <v>492316</v>
      </c>
      <c r="D1641" s="56" t="s">
        <v>138</v>
      </c>
      <c r="E1641" s="56" t="str">
        <f t="shared" si="25"/>
        <v>847.8471160.1.492316.000000.847001.300180</v>
      </c>
      <c r="F1641" s="66" t="s">
        <v>21</v>
      </c>
      <c r="G1641" s="56">
        <v>847001</v>
      </c>
      <c r="H1641" s="56" t="s">
        <v>863</v>
      </c>
      <c r="I1641" s="56">
        <v>300180</v>
      </c>
      <c r="J1641" s="56" t="s">
        <v>4874</v>
      </c>
      <c r="K1641" s="56">
        <v>1</v>
      </c>
      <c r="L1641" s="56">
        <v>34650</v>
      </c>
    </row>
    <row r="1642" spans="1:12" x14ac:dyDescent="0.35">
      <c r="A1642" s="56">
        <v>8471160</v>
      </c>
      <c r="B1642" s="56" t="s">
        <v>506</v>
      </c>
      <c r="C1642" s="56">
        <v>492316</v>
      </c>
      <c r="D1642" s="56" t="s">
        <v>138</v>
      </c>
      <c r="E1642" s="56" t="str">
        <f t="shared" si="25"/>
        <v>847.8471160.1.492316.000000.847001.300180</v>
      </c>
      <c r="F1642" s="66" t="s">
        <v>21</v>
      </c>
      <c r="G1642" s="56">
        <v>847001</v>
      </c>
      <c r="H1642" s="56" t="s">
        <v>863</v>
      </c>
      <c r="I1642" s="56">
        <v>300180</v>
      </c>
      <c r="J1642" s="56" t="s">
        <v>4875</v>
      </c>
      <c r="K1642" s="56">
        <v>1</v>
      </c>
      <c r="L1642" s="56">
        <v>54600</v>
      </c>
    </row>
    <row r="1643" spans="1:12" x14ac:dyDescent="0.35">
      <c r="A1643" s="56">
        <v>8471160</v>
      </c>
      <c r="B1643" s="56" t="s">
        <v>506</v>
      </c>
      <c r="C1643" s="56">
        <v>492316</v>
      </c>
      <c r="D1643" s="56" t="s">
        <v>138</v>
      </c>
      <c r="E1643" s="56" t="str">
        <f t="shared" si="25"/>
        <v>847.8471160.1.492316.000000.847001.300180</v>
      </c>
      <c r="F1643" s="66" t="s">
        <v>21</v>
      </c>
      <c r="G1643" s="56">
        <v>847001</v>
      </c>
      <c r="H1643" s="56" t="s">
        <v>863</v>
      </c>
      <c r="I1643" s="56">
        <v>300180</v>
      </c>
      <c r="J1643" s="56" t="s">
        <v>4876</v>
      </c>
      <c r="K1643" s="56">
        <v>1</v>
      </c>
      <c r="L1643" s="56">
        <v>262500</v>
      </c>
    </row>
    <row r="1644" spans="1:12" x14ac:dyDescent="0.35">
      <c r="A1644" s="56">
        <v>8471160</v>
      </c>
      <c r="B1644" s="56" t="s">
        <v>506</v>
      </c>
      <c r="C1644" s="56">
        <v>492316</v>
      </c>
      <c r="D1644" s="56" t="s">
        <v>138</v>
      </c>
      <c r="E1644" s="56" t="str">
        <f t="shared" si="25"/>
        <v>847.8471160.1.492316.000000.847001.300180</v>
      </c>
      <c r="F1644" s="66" t="s">
        <v>21</v>
      </c>
      <c r="G1644" s="56">
        <v>847001</v>
      </c>
      <c r="H1644" s="56" t="s">
        <v>863</v>
      </c>
      <c r="I1644" s="56">
        <v>300180</v>
      </c>
      <c r="J1644" s="56" t="s">
        <v>4877</v>
      </c>
      <c r="K1644" s="56">
        <v>1</v>
      </c>
      <c r="L1644" s="56">
        <v>13650</v>
      </c>
    </row>
    <row r="1645" spans="1:12" x14ac:dyDescent="0.35">
      <c r="A1645" s="56">
        <v>8471160</v>
      </c>
      <c r="B1645" s="56" t="s">
        <v>506</v>
      </c>
      <c r="C1645" s="56">
        <v>492316</v>
      </c>
      <c r="D1645" s="56" t="s">
        <v>138</v>
      </c>
      <c r="E1645" s="56" t="str">
        <f t="shared" si="25"/>
        <v>847.8471160.1.492316.000000.847001.300180</v>
      </c>
      <c r="F1645" s="66" t="s">
        <v>21</v>
      </c>
      <c r="G1645" s="56">
        <v>847001</v>
      </c>
      <c r="H1645" s="56" t="s">
        <v>863</v>
      </c>
      <c r="I1645" s="56">
        <v>300180</v>
      </c>
      <c r="J1645" s="56" t="s">
        <v>4878</v>
      </c>
      <c r="K1645" s="56">
        <v>1</v>
      </c>
      <c r="L1645" s="56">
        <v>253575</v>
      </c>
    </row>
    <row r="1646" spans="1:12" x14ac:dyDescent="0.35">
      <c r="A1646" s="56">
        <v>8471160</v>
      </c>
      <c r="B1646" s="56" t="s">
        <v>506</v>
      </c>
      <c r="C1646" s="56">
        <v>492316</v>
      </c>
      <c r="D1646" s="56" t="s">
        <v>138</v>
      </c>
      <c r="E1646" s="56" t="str">
        <f t="shared" si="25"/>
        <v>847.8471160.1.492316.000000.847001.300180</v>
      </c>
      <c r="F1646" s="66" t="s">
        <v>21</v>
      </c>
      <c r="G1646" s="56">
        <v>847001</v>
      </c>
      <c r="H1646" s="56" t="s">
        <v>863</v>
      </c>
      <c r="I1646" s="56">
        <v>300180</v>
      </c>
      <c r="J1646" s="56" t="s">
        <v>4879</v>
      </c>
      <c r="K1646" s="56">
        <v>1</v>
      </c>
      <c r="L1646" s="56">
        <v>75600</v>
      </c>
    </row>
    <row r="1647" spans="1:12" x14ac:dyDescent="0.35">
      <c r="A1647" s="56">
        <v>8471160</v>
      </c>
      <c r="B1647" s="56" t="s">
        <v>506</v>
      </c>
      <c r="C1647" s="56">
        <v>492316</v>
      </c>
      <c r="D1647" s="56" t="s">
        <v>138</v>
      </c>
      <c r="E1647" s="56" t="str">
        <f t="shared" si="25"/>
        <v>847.8471160.1.492316.000000.847001.300180</v>
      </c>
      <c r="F1647" s="66" t="s">
        <v>21</v>
      </c>
      <c r="G1647" s="56">
        <v>847001</v>
      </c>
      <c r="H1647" s="56" t="s">
        <v>863</v>
      </c>
      <c r="I1647" s="56">
        <v>300180</v>
      </c>
      <c r="J1647" s="56" t="s">
        <v>4880</v>
      </c>
      <c r="K1647" s="56">
        <v>1</v>
      </c>
      <c r="L1647" s="56">
        <v>73500</v>
      </c>
    </row>
    <row r="1648" spans="1:12" x14ac:dyDescent="0.35">
      <c r="A1648" s="56">
        <v>8471160</v>
      </c>
      <c r="B1648" s="56" t="s">
        <v>506</v>
      </c>
      <c r="C1648" s="56">
        <v>492316</v>
      </c>
      <c r="D1648" s="56" t="s">
        <v>138</v>
      </c>
      <c r="E1648" s="56" t="str">
        <f t="shared" si="25"/>
        <v>847.8471160.1.492316.000000.847001.300180</v>
      </c>
      <c r="F1648" s="66" t="s">
        <v>21</v>
      </c>
      <c r="G1648" s="56">
        <v>847001</v>
      </c>
      <c r="H1648" s="56" t="s">
        <v>863</v>
      </c>
      <c r="I1648" s="56">
        <v>300180</v>
      </c>
      <c r="J1648" s="56" t="s">
        <v>4881</v>
      </c>
      <c r="K1648" s="56">
        <v>1</v>
      </c>
      <c r="L1648" s="56">
        <v>126000</v>
      </c>
    </row>
    <row r="1649" spans="1:12" x14ac:dyDescent="0.35">
      <c r="A1649" s="56">
        <v>8471160</v>
      </c>
      <c r="B1649" s="56" t="s">
        <v>506</v>
      </c>
      <c r="C1649" s="56">
        <v>492316</v>
      </c>
      <c r="D1649" s="56" t="s">
        <v>138</v>
      </c>
      <c r="E1649" s="56" t="str">
        <f t="shared" si="25"/>
        <v>847.8471160.1.492316.000000.847001.300180</v>
      </c>
      <c r="F1649" s="66" t="s">
        <v>21</v>
      </c>
      <c r="G1649" s="56">
        <v>847001</v>
      </c>
      <c r="H1649" s="56" t="s">
        <v>863</v>
      </c>
      <c r="I1649" s="56">
        <v>300180</v>
      </c>
      <c r="J1649" s="56" t="s">
        <v>4882</v>
      </c>
      <c r="K1649" s="56">
        <v>1</v>
      </c>
      <c r="L1649" s="56">
        <v>168000</v>
      </c>
    </row>
    <row r="1650" spans="1:12" x14ac:dyDescent="0.35">
      <c r="A1650" s="56">
        <v>8471160</v>
      </c>
      <c r="B1650" s="56" t="s">
        <v>506</v>
      </c>
      <c r="C1650" s="56">
        <v>492316</v>
      </c>
      <c r="D1650" s="56" t="s">
        <v>138</v>
      </c>
      <c r="E1650" s="56" t="str">
        <f t="shared" si="25"/>
        <v>847.8471160.1.492316.000000.847001.300180</v>
      </c>
      <c r="F1650" s="66" t="s">
        <v>21</v>
      </c>
      <c r="G1650" s="56">
        <v>847001</v>
      </c>
      <c r="H1650" s="56" t="s">
        <v>863</v>
      </c>
      <c r="I1650" s="56">
        <v>300180</v>
      </c>
      <c r="J1650" s="56" t="s">
        <v>4883</v>
      </c>
      <c r="K1650" s="56">
        <v>1</v>
      </c>
      <c r="L1650" s="56">
        <v>63000</v>
      </c>
    </row>
    <row r="1651" spans="1:12" x14ac:dyDescent="0.35">
      <c r="A1651" s="56">
        <v>8471160</v>
      </c>
      <c r="B1651" s="56" t="s">
        <v>506</v>
      </c>
      <c r="C1651" s="56">
        <v>492316</v>
      </c>
      <c r="D1651" s="56" t="s">
        <v>138</v>
      </c>
      <c r="E1651" s="56" t="str">
        <f t="shared" si="25"/>
        <v>847.8471160.1.492316.000000.847001.300180</v>
      </c>
      <c r="F1651" s="66" t="s">
        <v>21</v>
      </c>
      <c r="G1651" s="56">
        <v>847001</v>
      </c>
      <c r="H1651" s="56" t="s">
        <v>863</v>
      </c>
      <c r="I1651" s="56">
        <v>300180</v>
      </c>
      <c r="J1651" s="56" t="s">
        <v>4884</v>
      </c>
      <c r="K1651" s="56">
        <v>1</v>
      </c>
      <c r="L1651" s="56">
        <v>205065</v>
      </c>
    </row>
    <row r="1652" spans="1:12" x14ac:dyDescent="0.35">
      <c r="A1652" s="56">
        <v>8471160</v>
      </c>
      <c r="B1652" s="56" t="s">
        <v>506</v>
      </c>
      <c r="C1652" s="56">
        <v>492316</v>
      </c>
      <c r="D1652" s="56" t="s">
        <v>138</v>
      </c>
      <c r="E1652" s="56" t="str">
        <f t="shared" si="25"/>
        <v>847.8471160.1.492316.000000.847001.300180</v>
      </c>
      <c r="F1652" s="66" t="s">
        <v>21</v>
      </c>
      <c r="G1652" s="56">
        <v>847001</v>
      </c>
      <c r="H1652" s="56" t="s">
        <v>863</v>
      </c>
      <c r="I1652" s="56">
        <v>300180</v>
      </c>
      <c r="J1652" s="56" t="s">
        <v>4885</v>
      </c>
      <c r="K1652" s="56">
        <v>1</v>
      </c>
      <c r="L1652" s="56">
        <v>84000</v>
      </c>
    </row>
    <row r="1653" spans="1:12" x14ac:dyDescent="0.35">
      <c r="A1653" s="56">
        <v>8471160</v>
      </c>
      <c r="B1653" s="56" t="s">
        <v>506</v>
      </c>
      <c r="C1653" s="56">
        <v>492316</v>
      </c>
      <c r="D1653" s="56" t="s">
        <v>138</v>
      </c>
      <c r="E1653" s="56" t="str">
        <f t="shared" si="25"/>
        <v>847.8471160.1.492316.000000.847001.300180</v>
      </c>
      <c r="F1653" s="66" t="s">
        <v>21</v>
      </c>
      <c r="G1653" s="56">
        <v>847001</v>
      </c>
      <c r="H1653" s="56" t="s">
        <v>863</v>
      </c>
      <c r="I1653" s="56">
        <v>300180</v>
      </c>
      <c r="J1653" s="56" t="s">
        <v>4886</v>
      </c>
      <c r="K1653" s="56">
        <v>1</v>
      </c>
      <c r="L1653" s="56">
        <v>73500</v>
      </c>
    </row>
    <row r="1654" spans="1:12" x14ac:dyDescent="0.35">
      <c r="A1654" s="56">
        <v>8471160</v>
      </c>
      <c r="B1654" s="56" t="s">
        <v>506</v>
      </c>
      <c r="C1654" s="56">
        <v>492316</v>
      </c>
      <c r="D1654" s="56" t="s">
        <v>138</v>
      </c>
      <c r="E1654" s="56" t="str">
        <f t="shared" si="25"/>
        <v>847.8471160.1.492316.000000.847001.300180</v>
      </c>
      <c r="F1654" s="66" t="s">
        <v>21</v>
      </c>
      <c r="G1654" s="56">
        <v>847001</v>
      </c>
      <c r="H1654" s="56" t="s">
        <v>863</v>
      </c>
      <c r="I1654" s="56">
        <v>300180</v>
      </c>
      <c r="J1654" s="56" t="s">
        <v>4887</v>
      </c>
      <c r="K1654" s="56">
        <v>1</v>
      </c>
      <c r="L1654" s="56">
        <v>168000</v>
      </c>
    </row>
    <row r="1655" spans="1:12" x14ac:dyDescent="0.35">
      <c r="A1655" s="56">
        <v>8471160</v>
      </c>
      <c r="B1655" s="56" t="s">
        <v>506</v>
      </c>
      <c r="C1655" s="56">
        <v>492316</v>
      </c>
      <c r="D1655" s="56" t="s">
        <v>138</v>
      </c>
      <c r="E1655" s="56" t="str">
        <f t="shared" si="25"/>
        <v>847.8471160.1.492316.000000.847001.300180</v>
      </c>
      <c r="F1655" s="66" t="s">
        <v>21</v>
      </c>
      <c r="G1655" s="56">
        <v>847001</v>
      </c>
      <c r="H1655" s="56" t="s">
        <v>863</v>
      </c>
      <c r="I1655" s="56">
        <v>300180</v>
      </c>
      <c r="J1655" s="56" t="s">
        <v>4888</v>
      </c>
      <c r="K1655" s="56">
        <v>1</v>
      </c>
      <c r="L1655" s="56">
        <v>274890</v>
      </c>
    </row>
    <row r="1656" spans="1:12" x14ac:dyDescent="0.35">
      <c r="A1656" s="56">
        <v>8471160</v>
      </c>
      <c r="B1656" s="56" t="s">
        <v>506</v>
      </c>
      <c r="C1656" s="56">
        <v>492316</v>
      </c>
      <c r="D1656" s="56" t="s">
        <v>138</v>
      </c>
      <c r="E1656" s="56" t="str">
        <f t="shared" si="25"/>
        <v>847.8471160.1.492316.000000.847001.300180</v>
      </c>
      <c r="F1656" s="66" t="s">
        <v>21</v>
      </c>
      <c r="G1656" s="56">
        <v>847001</v>
      </c>
      <c r="H1656" s="56" t="s">
        <v>863</v>
      </c>
      <c r="I1656" s="56">
        <v>300180</v>
      </c>
      <c r="J1656" s="56" t="s">
        <v>4889</v>
      </c>
      <c r="K1656" s="56">
        <v>1</v>
      </c>
      <c r="L1656" s="56">
        <v>12820.5</v>
      </c>
    </row>
    <row r="1657" spans="1:12" x14ac:dyDescent="0.35">
      <c r="A1657" s="56">
        <v>8471160</v>
      </c>
      <c r="B1657" s="56" t="s">
        <v>506</v>
      </c>
      <c r="C1657" s="56">
        <v>492316</v>
      </c>
      <c r="D1657" s="56" t="s">
        <v>138</v>
      </c>
      <c r="E1657" s="56" t="str">
        <f t="shared" si="25"/>
        <v>847.8471160.1.492316.000000.847001.300180</v>
      </c>
      <c r="F1657" s="66" t="s">
        <v>21</v>
      </c>
      <c r="G1657" s="56">
        <v>847001</v>
      </c>
      <c r="H1657" s="56" t="s">
        <v>863</v>
      </c>
      <c r="I1657" s="56">
        <v>300180</v>
      </c>
      <c r="J1657" s="56" t="s">
        <v>4890</v>
      </c>
      <c r="K1657" s="56">
        <v>1</v>
      </c>
      <c r="L1657" s="56">
        <v>195573.84</v>
      </c>
    </row>
    <row r="1658" spans="1:12" x14ac:dyDescent="0.35">
      <c r="A1658" s="56">
        <v>8471160</v>
      </c>
      <c r="B1658" s="56" t="s">
        <v>506</v>
      </c>
      <c r="C1658" s="56">
        <v>492316</v>
      </c>
      <c r="D1658" s="56" t="s">
        <v>138</v>
      </c>
      <c r="E1658" s="56" t="str">
        <f t="shared" si="25"/>
        <v>847.8471160.1.492316.000000.847001.300180</v>
      </c>
      <c r="F1658" s="66" t="s">
        <v>21</v>
      </c>
      <c r="G1658" s="56">
        <v>847001</v>
      </c>
      <c r="H1658" s="56" t="s">
        <v>863</v>
      </c>
      <c r="I1658" s="56">
        <v>300180</v>
      </c>
      <c r="J1658" s="56" t="s">
        <v>4891</v>
      </c>
      <c r="K1658" s="56">
        <v>1</v>
      </c>
      <c r="L1658" s="56">
        <v>0</v>
      </c>
    </row>
    <row r="1659" spans="1:12" x14ac:dyDescent="0.35">
      <c r="A1659" s="56">
        <v>8471160</v>
      </c>
      <c r="B1659" s="56" t="s">
        <v>506</v>
      </c>
      <c r="C1659" s="56">
        <v>492316</v>
      </c>
      <c r="D1659" s="56" t="s">
        <v>138</v>
      </c>
      <c r="E1659" s="56" t="str">
        <f t="shared" si="25"/>
        <v>847.8471160.1.492316.000000.847001.300180</v>
      </c>
      <c r="F1659" s="66" t="s">
        <v>21</v>
      </c>
      <c r="G1659" s="56">
        <v>847001</v>
      </c>
      <c r="H1659" s="56" t="s">
        <v>863</v>
      </c>
      <c r="I1659" s="56">
        <v>300180</v>
      </c>
      <c r="J1659" s="56" t="s">
        <v>4892</v>
      </c>
      <c r="K1659" s="56">
        <v>1</v>
      </c>
      <c r="L1659" s="56">
        <v>23100</v>
      </c>
    </row>
    <row r="1660" spans="1:12" x14ac:dyDescent="0.35">
      <c r="A1660" s="56">
        <v>8471160</v>
      </c>
      <c r="B1660" s="56" t="s">
        <v>506</v>
      </c>
      <c r="C1660" s="56">
        <v>492316</v>
      </c>
      <c r="D1660" s="56" t="s">
        <v>138</v>
      </c>
      <c r="E1660" s="56" t="str">
        <f t="shared" si="25"/>
        <v>847.8471160.1.492316.000000.847001.300180</v>
      </c>
      <c r="F1660" s="66" t="s">
        <v>21</v>
      </c>
      <c r="G1660" s="56">
        <v>847001</v>
      </c>
      <c r="H1660" s="56" t="s">
        <v>863</v>
      </c>
      <c r="I1660" s="56">
        <v>300180</v>
      </c>
      <c r="J1660" s="56" t="s">
        <v>4893</v>
      </c>
      <c r="K1660" s="56">
        <v>1</v>
      </c>
      <c r="L1660" s="56">
        <v>9240</v>
      </c>
    </row>
    <row r="1661" spans="1:12" x14ac:dyDescent="0.35">
      <c r="A1661" s="56">
        <v>8471160</v>
      </c>
      <c r="B1661" s="56" t="s">
        <v>506</v>
      </c>
      <c r="C1661" s="56">
        <v>492316</v>
      </c>
      <c r="D1661" s="56" t="s">
        <v>138</v>
      </c>
      <c r="E1661" s="56" t="str">
        <f t="shared" si="25"/>
        <v>847.8471160.1.492316.000000.847001.300180</v>
      </c>
      <c r="F1661" s="66" t="s">
        <v>21</v>
      </c>
      <c r="G1661" s="56">
        <v>847001</v>
      </c>
      <c r="H1661" s="56" t="s">
        <v>863</v>
      </c>
      <c r="I1661" s="56">
        <v>300180</v>
      </c>
      <c r="J1661" s="56" t="s">
        <v>4894</v>
      </c>
      <c r="K1661" s="56">
        <v>1</v>
      </c>
      <c r="L1661" s="56">
        <v>9240</v>
      </c>
    </row>
    <row r="1662" spans="1:12" x14ac:dyDescent="0.35">
      <c r="A1662" s="56">
        <v>8471160</v>
      </c>
      <c r="B1662" s="56" t="s">
        <v>506</v>
      </c>
      <c r="C1662" s="56">
        <v>492316</v>
      </c>
      <c r="D1662" s="56" t="s">
        <v>138</v>
      </c>
      <c r="E1662" s="56" t="str">
        <f t="shared" si="25"/>
        <v>847.8471160.1.492316.000000.847001.300180</v>
      </c>
      <c r="F1662" s="66" t="s">
        <v>21</v>
      </c>
      <c r="G1662" s="56">
        <v>847001</v>
      </c>
      <c r="H1662" s="56" t="s">
        <v>863</v>
      </c>
      <c r="I1662" s="56">
        <v>300180</v>
      </c>
      <c r="J1662" s="56" t="s">
        <v>4895</v>
      </c>
      <c r="K1662" s="56">
        <v>1</v>
      </c>
      <c r="L1662" s="56">
        <v>9240</v>
      </c>
    </row>
    <row r="1663" spans="1:12" x14ac:dyDescent="0.35">
      <c r="A1663" s="56">
        <v>8471160</v>
      </c>
      <c r="B1663" s="56" t="s">
        <v>506</v>
      </c>
      <c r="C1663" s="56">
        <v>492316</v>
      </c>
      <c r="D1663" s="56" t="s">
        <v>138</v>
      </c>
      <c r="E1663" s="56" t="str">
        <f t="shared" si="25"/>
        <v>847.8471160.1.492316.000000.847001.300180</v>
      </c>
      <c r="F1663" s="66" t="s">
        <v>21</v>
      </c>
      <c r="G1663" s="56">
        <v>847001</v>
      </c>
      <c r="H1663" s="56" t="s">
        <v>863</v>
      </c>
      <c r="I1663" s="56">
        <v>300180</v>
      </c>
      <c r="J1663" s="56" t="s">
        <v>4896</v>
      </c>
      <c r="K1663" s="56">
        <v>1</v>
      </c>
      <c r="L1663" s="56">
        <v>126000</v>
      </c>
    </row>
    <row r="1664" spans="1:12" x14ac:dyDescent="0.35">
      <c r="A1664" s="56">
        <v>8471160</v>
      </c>
      <c r="B1664" s="56" t="s">
        <v>506</v>
      </c>
      <c r="C1664" s="56">
        <v>492316</v>
      </c>
      <c r="D1664" s="56" t="s">
        <v>138</v>
      </c>
      <c r="E1664" s="56" t="str">
        <f t="shared" si="25"/>
        <v>847.8471160.1.492316.000000.847001.300180</v>
      </c>
      <c r="F1664" s="66" t="s">
        <v>21</v>
      </c>
      <c r="G1664" s="56">
        <v>847001</v>
      </c>
      <c r="H1664" s="56" t="s">
        <v>863</v>
      </c>
      <c r="I1664" s="56">
        <v>300180</v>
      </c>
      <c r="J1664" s="56" t="s">
        <v>4897</v>
      </c>
      <c r="K1664" s="56">
        <v>1</v>
      </c>
      <c r="L1664" s="56">
        <v>126000</v>
      </c>
    </row>
    <row r="1665" spans="1:12" x14ac:dyDescent="0.35">
      <c r="A1665" s="56">
        <v>8471160</v>
      </c>
      <c r="B1665" s="56" t="s">
        <v>506</v>
      </c>
      <c r="C1665" s="56">
        <v>492316</v>
      </c>
      <c r="D1665" s="56" t="s">
        <v>138</v>
      </c>
      <c r="E1665" s="56" t="str">
        <f t="shared" si="25"/>
        <v>847.8471160.1.492316.000000.847001.300180</v>
      </c>
      <c r="F1665" s="66" t="s">
        <v>21</v>
      </c>
      <c r="G1665" s="56">
        <v>847001</v>
      </c>
      <c r="H1665" s="56" t="s">
        <v>863</v>
      </c>
      <c r="I1665" s="56">
        <v>300180</v>
      </c>
      <c r="J1665" s="56" t="s">
        <v>4898</v>
      </c>
      <c r="K1665" s="56">
        <v>1</v>
      </c>
      <c r="L1665" s="56">
        <v>367500</v>
      </c>
    </row>
    <row r="1666" spans="1:12" x14ac:dyDescent="0.35">
      <c r="A1666" s="56">
        <v>8471160</v>
      </c>
      <c r="B1666" s="56" t="s">
        <v>506</v>
      </c>
      <c r="C1666" s="56">
        <v>492316</v>
      </c>
      <c r="D1666" s="56" t="s">
        <v>138</v>
      </c>
      <c r="E1666" s="56" t="str">
        <f t="shared" ref="E1666:E1729" si="26">CONCATENATE(847,".",A1666,".",1,".",C1666,".","000000",".",G1666,".",I1666)</f>
        <v>847.8471160.1.492316.000000.847001.300180</v>
      </c>
      <c r="F1666" s="66" t="s">
        <v>21</v>
      </c>
      <c r="G1666" s="56">
        <v>847001</v>
      </c>
      <c r="H1666" s="56" t="s">
        <v>863</v>
      </c>
      <c r="I1666" s="56">
        <v>300180</v>
      </c>
      <c r="J1666" s="56" t="s">
        <v>4899</v>
      </c>
      <c r="K1666" s="56">
        <v>1</v>
      </c>
      <c r="L1666" s="56">
        <v>829500</v>
      </c>
    </row>
    <row r="1667" spans="1:12" x14ac:dyDescent="0.35">
      <c r="A1667" s="56">
        <v>8471160</v>
      </c>
      <c r="B1667" s="56" t="s">
        <v>506</v>
      </c>
      <c r="C1667" s="56">
        <v>492316</v>
      </c>
      <c r="D1667" s="56" t="s">
        <v>138</v>
      </c>
      <c r="E1667" s="56" t="str">
        <f t="shared" si="26"/>
        <v>847.8471160.1.492316.000000.847001.300180</v>
      </c>
      <c r="F1667" s="66" t="s">
        <v>21</v>
      </c>
      <c r="G1667" s="56">
        <v>847001</v>
      </c>
      <c r="H1667" s="56" t="s">
        <v>863</v>
      </c>
      <c r="I1667" s="56">
        <v>300180</v>
      </c>
      <c r="J1667" s="56" t="s">
        <v>4900</v>
      </c>
      <c r="K1667" s="56">
        <v>1</v>
      </c>
      <c r="L1667" s="56">
        <v>577500</v>
      </c>
    </row>
    <row r="1668" spans="1:12" x14ac:dyDescent="0.35">
      <c r="A1668" s="56">
        <v>8471160</v>
      </c>
      <c r="B1668" s="56" t="s">
        <v>506</v>
      </c>
      <c r="C1668" s="56">
        <v>492316</v>
      </c>
      <c r="D1668" s="56" t="s">
        <v>138</v>
      </c>
      <c r="E1668" s="56" t="str">
        <f t="shared" si="26"/>
        <v>847.8471160.1.492316.000000.847001.300180</v>
      </c>
      <c r="F1668" s="66" t="s">
        <v>21</v>
      </c>
      <c r="G1668" s="56">
        <v>847001</v>
      </c>
      <c r="H1668" s="56" t="s">
        <v>863</v>
      </c>
      <c r="I1668" s="56">
        <v>300180</v>
      </c>
      <c r="J1668" s="56" t="s">
        <v>4901</v>
      </c>
      <c r="K1668" s="56">
        <v>1</v>
      </c>
      <c r="L1668" s="56">
        <v>367500</v>
      </c>
    </row>
    <row r="1669" spans="1:12" x14ac:dyDescent="0.35">
      <c r="A1669" s="56">
        <v>8471160</v>
      </c>
      <c r="B1669" s="56" t="s">
        <v>506</v>
      </c>
      <c r="C1669" s="56">
        <v>492316</v>
      </c>
      <c r="D1669" s="56" t="s">
        <v>138</v>
      </c>
      <c r="E1669" s="56" t="str">
        <f t="shared" si="26"/>
        <v>847.8471160.1.492316.000000.847001.300180</v>
      </c>
      <c r="F1669" s="66" t="s">
        <v>21</v>
      </c>
      <c r="G1669" s="56">
        <v>847001</v>
      </c>
      <c r="H1669" s="56" t="s">
        <v>863</v>
      </c>
      <c r="I1669" s="56">
        <v>300180</v>
      </c>
      <c r="J1669" s="56" t="s">
        <v>4902</v>
      </c>
      <c r="K1669" s="56">
        <v>1</v>
      </c>
      <c r="L1669" s="56">
        <v>278250</v>
      </c>
    </row>
    <row r="1670" spans="1:12" x14ac:dyDescent="0.35">
      <c r="A1670" s="56">
        <v>8471160</v>
      </c>
      <c r="B1670" s="56" t="s">
        <v>506</v>
      </c>
      <c r="C1670" s="56">
        <v>492316</v>
      </c>
      <c r="D1670" s="56" t="s">
        <v>138</v>
      </c>
      <c r="E1670" s="56" t="str">
        <f t="shared" si="26"/>
        <v>847.8471160.1.492316.000000.847001.300180</v>
      </c>
      <c r="F1670" s="66" t="s">
        <v>21</v>
      </c>
      <c r="G1670" s="56">
        <v>847001</v>
      </c>
      <c r="H1670" s="56" t="s">
        <v>863</v>
      </c>
      <c r="I1670" s="56">
        <v>300180</v>
      </c>
      <c r="J1670" s="56" t="s">
        <v>4903</v>
      </c>
      <c r="K1670" s="56">
        <v>1</v>
      </c>
      <c r="L1670" s="56">
        <v>168000</v>
      </c>
    </row>
    <row r="1671" spans="1:12" x14ac:dyDescent="0.35">
      <c r="A1671" s="56">
        <v>8471160</v>
      </c>
      <c r="B1671" s="56" t="s">
        <v>506</v>
      </c>
      <c r="C1671" s="56">
        <v>492316</v>
      </c>
      <c r="D1671" s="56" t="s">
        <v>138</v>
      </c>
      <c r="E1671" s="56" t="str">
        <f t="shared" si="26"/>
        <v>847.8471160.1.492316.000000.847001.300180</v>
      </c>
      <c r="F1671" s="66" t="s">
        <v>21</v>
      </c>
      <c r="G1671" s="56">
        <v>847001</v>
      </c>
      <c r="H1671" s="56" t="s">
        <v>863</v>
      </c>
      <c r="I1671" s="56">
        <v>300180</v>
      </c>
      <c r="J1671" s="56" t="s">
        <v>4904</v>
      </c>
      <c r="K1671" s="56">
        <v>1</v>
      </c>
      <c r="L1671" s="56">
        <v>25200</v>
      </c>
    </row>
    <row r="1672" spans="1:12" x14ac:dyDescent="0.35">
      <c r="A1672" s="56">
        <v>8471160</v>
      </c>
      <c r="B1672" s="56" t="s">
        <v>506</v>
      </c>
      <c r="C1672" s="56">
        <v>492316</v>
      </c>
      <c r="D1672" s="56" t="s">
        <v>138</v>
      </c>
      <c r="E1672" s="56" t="str">
        <f t="shared" si="26"/>
        <v>847.8471160.1.492316.000000.847001.300180</v>
      </c>
      <c r="F1672" s="66" t="s">
        <v>21</v>
      </c>
      <c r="G1672" s="56">
        <v>847001</v>
      </c>
      <c r="H1672" s="56" t="s">
        <v>863</v>
      </c>
      <c r="I1672" s="56">
        <v>300180</v>
      </c>
      <c r="J1672" s="56" t="s">
        <v>4905</v>
      </c>
      <c r="K1672" s="56">
        <v>1</v>
      </c>
      <c r="L1672" s="56">
        <v>336000</v>
      </c>
    </row>
    <row r="1673" spans="1:12" x14ac:dyDescent="0.35">
      <c r="A1673" s="56">
        <v>8471160</v>
      </c>
      <c r="B1673" s="56" t="s">
        <v>506</v>
      </c>
      <c r="C1673" s="56">
        <v>492316</v>
      </c>
      <c r="D1673" s="56" t="s">
        <v>138</v>
      </c>
      <c r="E1673" s="56" t="str">
        <f t="shared" si="26"/>
        <v>847.8471160.1.492316.000000.847001.300180</v>
      </c>
      <c r="F1673" s="66" t="s">
        <v>21</v>
      </c>
      <c r="G1673" s="56">
        <v>847001</v>
      </c>
      <c r="H1673" s="56" t="s">
        <v>863</v>
      </c>
      <c r="I1673" s="56">
        <v>300180</v>
      </c>
      <c r="J1673" s="56" t="s">
        <v>4906</v>
      </c>
      <c r="K1673" s="56">
        <v>1</v>
      </c>
      <c r="L1673" s="56">
        <v>2310000</v>
      </c>
    </row>
    <row r="1674" spans="1:12" x14ac:dyDescent="0.35">
      <c r="A1674" s="56">
        <v>8471160</v>
      </c>
      <c r="B1674" s="56" t="s">
        <v>506</v>
      </c>
      <c r="C1674" s="56">
        <v>492316</v>
      </c>
      <c r="D1674" s="56" t="s">
        <v>138</v>
      </c>
      <c r="E1674" s="56" t="str">
        <f t="shared" si="26"/>
        <v>847.8471160.1.492316.000000.847001.300180</v>
      </c>
      <c r="F1674" s="66" t="s">
        <v>21</v>
      </c>
      <c r="G1674" s="56">
        <v>847001</v>
      </c>
      <c r="H1674" s="56" t="s">
        <v>863</v>
      </c>
      <c r="I1674" s="56">
        <v>300180</v>
      </c>
      <c r="J1674" s="56" t="s">
        <v>4907</v>
      </c>
      <c r="K1674" s="56">
        <v>1</v>
      </c>
      <c r="L1674" s="56">
        <v>546000</v>
      </c>
    </row>
    <row r="1675" spans="1:12" x14ac:dyDescent="0.35">
      <c r="A1675" s="56">
        <v>8471160</v>
      </c>
      <c r="B1675" s="56" t="s">
        <v>506</v>
      </c>
      <c r="C1675" s="56">
        <v>492316</v>
      </c>
      <c r="D1675" s="56" t="s">
        <v>138</v>
      </c>
      <c r="E1675" s="56" t="str">
        <f t="shared" si="26"/>
        <v>847.8471160.1.492316.000000.847001.300180</v>
      </c>
      <c r="F1675" s="66" t="s">
        <v>21</v>
      </c>
      <c r="G1675" s="56">
        <v>847001</v>
      </c>
      <c r="H1675" s="56" t="s">
        <v>863</v>
      </c>
      <c r="I1675" s="56">
        <v>300180</v>
      </c>
      <c r="J1675" s="56" t="s">
        <v>4908</v>
      </c>
      <c r="K1675" s="56">
        <v>1</v>
      </c>
      <c r="L1675" s="56">
        <v>172074</v>
      </c>
    </row>
    <row r="1676" spans="1:12" x14ac:dyDescent="0.35">
      <c r="A1676" s="56">
        <v>8471160</v>
      </c>
      <c r="B1676" s="56" t="s">
        <v>506</v>
      </c>
      <c r="C1676" s="56">
        <v>492316</v>
      </c>
      <c r="D1676" s="56" t="s">
        <v>138</v>
      </c>
      <c r="E1676" s="56" t="str">
        <f t="shared" si="26"/>
        <v>847.8471160.1.492316.000000.847001.300180</v>
      </c>
      <c r="F1676" s="66" t="s">
        <v>21</v>
      </c>
      <c r="G1676" s="56">
        <v>847001</v>
      </c>
      <c r="H1676" s="56" t="s">
        <v>863</v>
      </c>
      <c r="I1676" s="56">
        <v>300180</v>
      </c>
      <c r="J1676" s="56" t="s">
        <v>4909</v>
      </c>
      <c r="K1676" s="56">
        <v>1</v>
      </c>
      <c r="L1676" s="56">
        <v>252798.42</v>
      </c>
    </row>
    <row r="1677" spans="1:12" x14ac:dyDescent="0.35">
      <c r="A1677" s="56">
        <v>8471160</v>
      </c>
      <c r="B1677" s="56" t="s">
        <v>506</v>
      </c>
      <c r="C1677" s="56">
        <v>492316</v>
      </c>
      <c r="D1677" s="56" t="s">
        <v>138</v>
      </c>
      <c r="E1677" s="56" t="str">
        <f t="shared" si="26"/>
        <v>847.8471160.1.492316.000000.847001.300180</v>
      </c>
      <c r="F1677" s="66" t="s">
        <v>21</v>
      </c>
      <c r="G1677" s="56">
        <v>847001</v>
      </c>
      <c r="H1677" s="56" t="s">
        <v>863</v>
      </c>
      <c r="I1677" s="56">
        <v>300180</v>
      </c>
      <c r="J1677" s="56" t="s">
        <v>4910</v>
      </c>
      <c r="K1677" s="56">
        <v>1</v>
      </c>
      <c r="L1677" s="56">
        <v>293265</v>
      </c>
    </row>
    <row r="1678" spans="1:12" x14ac:dyDescent="0.35">
      <c r="A1678" s="56">
        <v>8471160</v>
      </c>
      <c r="B1678" s="56" t="s">
        <v>506</v>
      </c>
      <c r="C1678" s="56">
        <v>492316</v>
      </c>
      <c r="D1678" s="56" t="s">
        <v>138</v>
      </c>
      <c r="E1678" s="56" t="str">
        <f t="shared" si="26"/>
        <v>847.8471160.1.492316.000000.847001.300180</v>
      </c>
      <c r="F1678" s="66" t="s">
        <v>21</v>
      </c>
      <c r="G1678" s="56">
        <v>847001</v>
      </c>
      <c r="H1678" s="56" t="s">
        <v>863</v>
      </c>
      <c r="I1678" s="56">
        <v>300180</v>
      </c>
      <c r="J1678" s="56" t="s">
        <v>4911</v>
      </c>
      <c r="K1678" s="56">
        <v>1</v>
      </c>
      <c r="L1678" s="56">
        <v>274197</v>
      </c>
    </row>
    <row r="1679" spans="1:12" x14ac:dyDescent="0.35">
      <c r="A1679" s="56">
        <v>8471160</v>
      </c>
      <c r="B1679" s="56" t="s">
        <v>506</v>
      </c>
      <c r="C1679" s="56">
        <v>492316</v>
      </c>
      <c r="D1679" s="56" t="s">
        <v>138</v>
      </c>
      <c r="E1679" s="56" t="str">
        <f t="shared" si="26"/>
        <v>847.8471160.1.492316.000000.847001.300180</v>
      </c>
      <c r="F1679" s="66" t="s">
        <v>21</v>
      </c>
      <c r="G1679" s="56">
        <v>847001</v>
      </c>
      <c r="H1679" s="56" t="s">
        <v>863</v>
      </c>
      <c r="I1679" s="56">
        <v>300180</v>
      </c>
      <c r="J1679" s="56" t="s">
        <v>4912</v>
      </c>
      <c r="K1679" s="56">
        <v>1</v>
      </c>
      <c r="L1679" s="56">
        <v>199994.55000000002</v>
      </c>
    </row>
    <row r="1680" spans="1:12" x14ac:dyDescent="0.35">
      <c r="A1680" s="56">
        <v>8471160</v>
      </c>
      <c r="B1680" s="56" t="s">
        <v>506</v>
      </c>
      <c r="C1680" s="56">
        <v>492316</v>
      </c>
      <c r="D1680" s="56" t="s">
        <v>138</v>
      </c>
      <c r="E1680" s="56" t="str">
        <f t="shared" si="26"/>
        <v>847.8471160.1.492316.000000.847001.300180</v>
      </c>
      <c r="F1680" s="66" t="s">
        <v>21</v>
      </c>
      <c r="G1680" s="56">
        <v>847001</v>
      </c>
      <c r="H1680" s="56" t="s">
        <v>863</v>
      </c>
      <c r="I1680" s="56">
        <v>300180</v>
      </c>
      <c r="J1680" s="56" t="s">
        <v>4913</v>
      </c>
      <c r="K1680" s="56">
        <v>1</v>
      </c>
      <c r="L1680" s="56">
        <v>328077.90750000003</v>
      </c>
    </row>
    <row r="1681" spans="1:12" x14ac:dyDescent="0.35">
      <c r="A1681" s="56">
        <v>8471160</v>
      </c>
      <c r="B1681" s="56" t="s">
        <v>506</v>
      </c>
      <c r="C1681" s="56">
        <v>492316</v>
      </c>
      <c r="D1681" s="56" t="s">
        <v>138</v>
      </c>
      <c r="E1681" s="56" t="str">
        <f t="shared" si="26"/>
        <v>847.8471160.1.492316.000000.847001.300180</v>
      </c>
      <c r="F1681" s="66" t="s">
        <v>21</v>
      </c>
      <c r="G1681" s="56">
        <v>847001</v>
      </c>
      <c r="H1681" s="56" t="s">
        <v>863</v>
      </c>
      <c r="I1681" s="56">
        <v>300180</v>
      </c>
      <c r="J1681" s="56" t="s">
        <v>4914</v>
      </c>
      <c r="K1681" s="56">
        <v>1</v>
      </c>
      <c r="L1681" s="56">
        <v>285388.21500000003</v>
      </c>
    </row>
    <row r="1682" spans="1:12" x14ac:dyDescent="0.35">
      <c r="A1682" s="56">
        <v>8471160</v>
      </c>
      <c r="B1682" s="56" t="s">
        <v>506</v>
      </c>
      <c r="C1682" s="56">
        <v>492316</v>
      </c>
      <c r="D1682" s="56" t="s">
        <v>138</v>
      </c>
      <c r="E1682" s="56" t="str">
        <f t="shared" si="26"/>
        <v>847.8471160.1.492316.000000.847001.300180</v>
      </c>
      <c r="F1682" s="66" t="s">
        <v>21</v>
      </c>
      <c r="G1682" s="56">
        <v>847001</v>
      </c>
      <c r="H1682" s="56" t="s">
        <v>863</v>
      </c>
      <c r="I1682" s="56">
        <v>300180</v>
      </c>
      <c r="J1682" s="56" t="s">
        <v>4915</v>
      </c>
      <c r="K1682" s="56">
        <v>1</v>
      </c>
      <c r="L1682" s="56">
        <v>70751.352000000014</v>
      </c>
    </row>
    <row r="1683" spans="1:12" x14ac:dyDescent="0.35">
      <c r="A1683" s="56">
        <v>8471160</v>
      </c>
      <c r="B1683" s="56" t="s">
        <v>506</v>
      </c>
      <c r="C1683" s="56">
        <v>492316</v>
      </c>
      <c r="D1683" s="56" t="s">
        <v>138</v>
      </c>
      <c r="E1683" s="56" t="str">
        <f t="shared" si="26"/>
        <v>847.8471160.1.492316.000000.847001.300180</v>
      </c>
      <c r="F1683" s="66" t="s">
        <v>21</v>
      </c>
      <c r="G1683" s="56">
        <v>847001</v>
      </c>
      <c r="H1683" s="56" t="s">
        <v>863</v>
      </c>
      <c r="I1683" s="56">
        <v>300180</v>
      </c>
      <c r="J1683" s="56" t="s">
        <v>4916</v>
      </c>
      <c r="K1683" s="56">
        <v>1</v>
      </c>
      <c r="L1683" s="56">
        <v>1641956.2845000001</v>
      </c>
    </row>
    <row r="1684" spans="1:12" x14ac:dyDescent="0.35">
      <c r="A1684" s="56">
        <v>8471160</v>
      </c>
      <c r="B1684" s="56" t="s">
        <v>506</v>
      </c>
      <c r="C1684" s="56">
        <v>492316</v>
      </c>
      <c r="D1684" s="56" t="s">
        <v>138</v>
      </c>
      <c r="E1684" s="56" t="str">
        <f t="shared" si="26"/>
        <v>847.8471160.1.492316.000000.847001.300180</v>
      </c>
      <c r="F1684" s="66" t="s">
        <v>21</v>
      </c>
      <c r="G1684" s="56">
        <v>847001</v>
      </c>
      <c r="H1684" s="56" t="s">
        <v>863</v>
      </c>
      <c r="I1684" s="56">
        <v>300180</v>
      </c>
      <c r="J1684" s="56" t="s">
        <v>4917</v>
      </c>
      <c r="K1684" s="56">
        <v>1</v>
      </c>
      <c r="L1684" s="56">
        <v>524883.63899999997</v>
      </c>
    </row>
    <row r="1685" spans="1:12" x14ac:dyDescent="0.35">
      <c r="A1685" s="56">
        <v>8471160</v>
      </c>
      <c r="B1685" s="56" t="s">
        <v>506</v>
      </c>
      <c r="C1685" s="56">
        <v>492316</v>
      </c>
      <c r="D1685" s="56" t="s">
        <v>138</v>
      </c>
      <c r="E1685" s="56" t="str">
        <f t="shared" si="26"/>
        <v>847.8471160.1.492316.000000.847001.300180</v>
      </c>
      <c r="F1685" s="66" t="s">
        <v>21</v>
      </c>
      <c r="G1685" s="56">
        <v>847001</v>
      </c>
      <c r="H1685" s="56" t="s">
        <v>863</v>
      </c>
      <c r="I1685" s="56">
        <v>300180</v>
      </c>
      <c r="J1685" s="56" t="s">
        <v>4918</v>
      </c>
      <c r="K1685" s="56">
        <v>1</v>
      </c>
      <c r="L1685" s="56">
        <v>231396.16500000001</v>
      </c>
    </row>
    <row r="1686" spans="1:12" x14ac:dyDescent="0.35">
      <c r="A1686" s="56">
        <v>8471160</v>
      </c>
      <c r="B1686" s="56" t="s">
        <v>506</v>
      </c>
      <c r="C1686" s="56">
        <v>492316</v>
      </c>
      <c r="D1686" s="56" t="s">
        <v>138</v>
      </c>
      <c r="E1686" s="56" t="str">
        <f t="shared" si="26"/>
        <v>847.8471160.1.492316.000000.847001.300180</v>
      </c>
      <c r="F1686" s="66" t="s">
        <v>21</v>
      </c>
      <c r="G1686" s="56">
        <v>847001</v>
      </c>
      <c r="H1686" s="56" t="s">
        <v>863</v>
      </c>
      <c r="I1686" s="56">
        <v>300180</v>
      </c>
      <c r="J1686" s="56" t="s">
        <v>4919</v>
      </c>
      <c r="K1686" s="56">
        <v>1</v>
      </c>
      <c r="L1686" s="56">
        <v>38587.5</v>
      </c>
    </row>
    <row r="1687" spans="1:12" x14ac:dyDescent="0.35">
      <c r="A1687" s="56">
        <v>8471160</v>
      </c>
      <c r="B1687" s="56" t="s">
        <v>506</v>
      </c>
      <c r="C1687" s="56">
        <v>492316</v>
      </c>
      <c r="D1687" s="56" t="s">
        <v>138</v>
      </c>
      <c r="E1687" s="56" t="str">
        <f t="shared" si="26"/>
        <v>847.8471160.1.492316.000000.847001.300180</v>
      </c>
      <c r="F1687" s="66" t="s">
        <v>21</v>
      </c>
      <c r="G1687" s="56">
        <v>847001</v>
      </c>
      <c r="H1687" s="56" t="s">
        <v>863</v>
      </c>
      <c r="I1687" s="56">
        <v>300180</v>
      </c>
      <c r="J1687" s="56" t="s">
        <v>4920</v>
      </c>
      <c r="K1687" s="56">
        <v>1</v>
      </c>
      <c r="L1687" s="56">
        <v>568767.9375</v>
      </c>
    </row>
    <row r="1688" spans="1:12" x14ac:dyDescent="0.35">
      <c r="A1688" s="56">
        <v>8471160</v>
      </c>
      <c r="B1688" s="56" t="s">
        <v>506</v>
      </c>
      <c r="C1688" s="56">
        <v>492316</v>
      </c>
      <c r="D1688" s="56" t="s">
        <v>138</v>
      </c>
      <c r="E1688" s="56" t="str">
        <f t="shared" si="26"/>
        <v>847.8471160.1.492316.000000.847001.300180</v>
      </c>
      <c r="F1688" s="66" t="s">
        <v>21</v>
      </c>
      <c r="G1688" s="56">
        <v>847001</v>
      </c>
      <c r="H1688" s="56" t="s">
        <v>863</v>
      </c>
      <c r="I1688" s="56">
        <v>300180</v>
      </c>
      <c r="J1688" s="56" t="s">
        <v>4921</v>
      </c>
      <c r="K1688" s="56">
        <v>1</v>
      </c>
      <c r="L1688" s="56">
        <v>76708.254000000001</v>
      </c>
    </row>
    <row r="1689" spans="1:12" x14ac:dyDescent="0.35">
      <c r="A1689" s="56">
        <v>8471160</v>
      </c>
      <c r="B1689" s="56" t="s">
        <v>506</v>
      </c>
      <c r="C1689" s="56">
        <v>492316</v>
      </c>
      <c r="D1689" s="56" t="s">
        <v>138</v>
      </c>
      <c r="E1689" s="56" t="str">
        <f t="shared" si="26"/>
        <v>847.8471160.1.492316.000000.847001.300180</v>
      </c>
      <c r="F1689" s="66" t="s">
        <v>21</v>
      </c>
      <c r="G1689" s="56">
        <v>847001</v>
      </c>
      <c r="H1689" s="56" t="s">
        <v>863</v>
      </c>
      <c r="I1689" s="56">
        <v>300180</v>
      </c>
      <c r="J1689" s="56" t="s">
        <v>4922</v>
      </c>
      <c r="K1689" s="56">
        <v>1</v>
      </c>
      <c r="L1689" s="56">
        <v>1581207.1275000002</v>
      </c>
    </row>
    <row r="1690" spans="1:12" x14ac:dyDescent="0.35">
      <c r="A1690" s="56">
        <v>8471160</v>
      </c>
      <c r="B1690" s="56" t="s">
        <v>506</v>
      </c>
      <c r="C1690" s="56">
        <v>492316</v>
      </c>
      <c r="D1690" s="56" t="s">
        <v>138</v>
      </c>
      <c r="E1690" s="56" t="str">
        <f t="shared" si="26"/>
        <v>847.8471160.1.492316.000000.847001.300180</v>
      </c>
      <c r="F1690" s="66" t="s">
        <v>21</v>
      </c>
      <c r="G1690" s="56">
        <v>847001</v>
      </c>
      <c r="H1690" s="56" t="s">
        <v>863</v>
      </c>
      <c r="I1690" s="56">
        <v>300180</v>
      </c>
      <c r="J1690" s="56" t="s">
        <v>4923</v>
      </c>
      <c r="K1690" s="56">
        <v>1</v>
      </c>
      <c r="L1690" s="56">
        <v>105000</v>
      </c>
    </row>
    <row r="1691" spans="1:12" x14ac:dyDescent="0.35">
      <c r="A1691" s="56">
        <v>8471160</v>
      </c>
      <c r="B1691" s="56" t="s">
        <v>506</v>
      </c>
      <c r="C1691" s="56">
        <v>492316</v>
      </c>
      <c r="D1691" s="56" t="s">
        <v>138</v>
      </c>
      <c r="E1691" s="56" t="str">
        <f t="shared" si="26"/>
        <v>847.8471160.1.492316.000000.847001.300180</v>
      </c>
      <c r="F1691" s="66" t="s">
        <v>21</v>
      </c>
      <c r="G1691" s="56">
        <v>847001</v>
      </c>
      <c r="H1691" s="56" t="s">
        <v>863</v>
      </c>
      <c r="I1691" s="56">
        <v>300180</v>
      </c>
      <c r="J1691" s="56" t="s">
        <v>4924</v>
      </c>
      <c r="K1691" s="56">
        <v>1</v>
      </c>
      <c r="L1691" s="56">
        <v>8596355.8275000006</v>
      </c>
    </row>
    <row r="1692" spans="1:12" x14ac:dyDescent="0.35">
      <c r="A1692" s="56">
        <v>8471160</v>
      </c>
      <c r="B1692" s="56" t="s">
        <v>506</v>
      </c>
      <c r="C1692" s="56">
        <v>492316</v>
      </c>
      <c r="D1692" s="56" t="s">
        <v>138</v>
      </c>
      <c r="E1692" s="56" t="str">
        <f t="shared" si="26"/>
        <v>847.8471160.1.492316.000000.847001.300180</v>
      </c>
      <c r="F1692" s="66" t="s">
        <v>21</v>
      </c>
      <c r="G1692" s="56">
        <v>847001</v>
      </c>
      <c r="H1692" s="56" t="s">
        <v>863</v>
      </c>
      <c r="I1692" s="56">
        <v>300180</v>
      </c>
      <c r="J1692" s="56" t="s">
        <v>4925</v>
      </c>
      <c r="K1692" s="56">
        <v>1</v>
      </c>
      <c r="L1692" s="56">
        <v>3225730.2</v>
      </c>
    </row>
    <row r="1693" spans="1:12" x14ac:dyDescent="0.35">
      <c r="A1693" s="56">
        <v>8471160</v>
      </c>
      <c r="B1693" s="56" t="s">
        <v>506</v>
      </c>
      <c r="C1693" s="56">
        <v>492316</v>
      </c>
      <c r="D1693" s="56" t="s">
        <v>138</v>
      </c>
      <c r="E1693" s="56" t="str">
        <f t="shared" si="26"/>
        <v>847.8471160.1.492316.000000.847001.300180</v>
      </c>
      <c r="F1693" s="66" t="s">
        <v>21</v>
      </c>
      <c r="G1693" s="56">
        <v>847001</v>
      </c>
      <c r="H1693" s="56" t="s">
        <v>863</v>
      </c>
      <c r="I1693" s="56">
        <v>300180</v>
      </c>
      <c r="J1693" s="56" t="s">
        <v>4926</v>
      </c>
      <c r="K1693" s="56">
        <v>1</v>
      </c>
      <c r="L1693" s="56">
        <v>381057.60000000003</v>
      </c>
    </row>
    <row r="1694" spans="1:12" x14ac:dyDescent="0.35">
      <c r="A1694" s="56">
        <v>8471160</v>
      </c>
      <c r="B1694" s="56" t="s">
        <v>506</v>
      </c>
      <c r="C1694" s="56">
        <v>492316</v>
      </c>
      <c r="D1694" s="56" t="s">
        <v>138</v>
      </c>
      <c r="E1694" s="56" t="str">
        <f t="shared" si="26"/>
        <v>847.8471160.1.492316.000000.847001.300180</v>
      </c>
      <c r="F1694" s="66" t="s">
        <v>21</v>
      </c>
      <c r="G1694" s="56">
        <v>847001</v>
      </c>
      <c r="H1694" s="56" t="s">
        <v>863</v>
      </c>
      <c r="I1694" s="56">
        <v>300180</v>
      </c>
      <c r="J1694" s="56" t="s">
        <v>4927</v>
      </c>
      <c r="K1694" s="56">
        <v>1</v>
      </c>
      <c r="L1694" s="56">
        <v>264194.7</v>
      </c>
    </row>
    <row r="1695" spans="1:12" x14ac:dyDescent="0.35">
      <c r="A1695" s="56">
        <v>8471160</v>
      </c>
      <c r="B1695" s="56" t="s">
        <v>506</v>
      </c>
      <c r="C1695" s="56">
        <v>492316</v>
      </c>
      <c r="D1695" s="56" t="s">
        <v>138</v>
      </c>
      <c r="E1695" s="56" t="str">
        <f t="shared" si="26"/>
        <v>847.8471160.1.492316.000000.847001.300180</v>
      </c>
      <c r="F1695" s="66" t="s">
        <v>21</v>
      </c>
      <c r="G1695" s="56">
        <v>847001</v>
      </c>
      <c r="H1695" s="56" t="s">
        <v>863</v>
      </c>
      <c r="I1695" s="56">
        <v>300180</v>
      </c>
      <c r="J1695" s="56" t="s">
        <v>4928</v>
      </c>
      <c r="K1695" s="56">
        <v>1</v>
      </c>
      <c r="L1695" s="56">
        <v>64260</v>
      </c>
    </row>
    <row r="1696" spans="1:12" x14ac:dyDescent="0.35">
      <c r="A1696" s="56">
        <v>8471160</v>
      </c>
      <c r="B1696" s="56" t="s">
        <v>506</v>
      </c>
      <c r="C1696" s="56">
        <v>492316</v>
      </c>
      <c r="D1696" s="56" t="s">
        <v>138</v>
      </c>
      <c r="E1696" s="56" t="str">
        <f t="shared" si="26"/>
        <v>847.8471160.1.492316.000000.847001.300180</v>
      </c>
      <c r="F1696" s="66" t="s">
        <v>21</v>
      </c>
      <c r="G1696" s="56">
        <v>847001</v>
      </c>
      <c r="H1696" s="56" t="s">
        <v>863</v>
      </c>
      <c r="I1696" s="56">
        <v>300180</v>
      </c>
      <c r="J1696" s="56" t="s">
        <v>4929</v>
      </c>
      <c r="K1696" s="56">
        <v>1</v>
      </c>
      <c r="L1696" s="56">
        <v>11100678.75</v>
      </c>
    </row>
    <row r="1697" spans="1:12" x14ac:dyDescent="0.35">
      <c r="A1697" s="56">
        <v>8471160</v>
      </c>
      <c r="B1697" s="56" t="s">
        <v>506</v>
      </c>
      <c r="C1697" s="56">
        <v>492316</v>
      </c>
      <c r="D1697" s="56" t="s">
        <v>138</v>
      </c>
      <c r="E1697" s="56" t="str">
        <f t="shared" si="26"/>
        <v>847.8471160.1.492316.000000.847001.300180</v>
      </c>
      <c r="F1697" s="66" t="s">
        <v>21</v>
      </c>
      <c r="G1697" s="56">
        <v>847001</v>
      </c>
      <c r="H1697" s="56" t="s">
        <v>863</v>
      </c>
      <c r="I1697" s="56">
        <v>300180</v>
      </c>
      <c r="J1697" s="56" t="s">
        <v>4930</v>
      </c>
      <c r="K1697" s="56">
        <v>1</v>
      </c>
      <c r="L1697" s="56">
        <v>1416948.939</v>
      </c>
    </row>
    <row r="1698" spans="1:12" x14ac:dyDescent="0.35">
      <c r="A1698" s="56">
        <v>8471160</v>
      </c>
      <c r="B1698" s="56" t="s">
        <v>506</v>
      </c>
      <c r="C1698" s="56">
        <v>492316</v>
      </c>
      <c r="D1698" s="56" t="s">
        <v>138</v>
      </c>
      <c r="E1698" s="56" t="str">
        <f t="shared" si="26"/>
        <v>847.8471160.1.492316.000000.847001.300180</v>
      </c>
      <c r="F1698" s="66" t="s">
        <v>21</v>
      </c>
      <c r="G1698" s="56">
        <v>847001</v>
      </c>
      <c r="H1698" s="56" t="s">
        <v>863</v>
      </c>
      <c r="I1698" s="56">
        <v>300180</v>
      </c>
      <c r="J1698" s="56" t="s">
        <v>4931</v>
      </c>
      <c r="K1698" s="56">
        <v>1</v>
      </c>
      <c r="L1698" s="56">
        <v>1612759.05</v>
      </c>
    </row>
    <row r="1699" spans="1:12" x14ac:dyDescent="0.35">
      <c r="A1699" s="56">
        <v>8471160</v>
      </c>
      <c r="B1699" s="56" t="s">
        <v>506</v>
      </c>
      <c r="C1699" s="56">
        <v>492316</v>
      </c>
      <c r="D1699" s="56" t="s">
        <v>138</v>
      </c>
      <c r="E1699" s="56" t="str">
        <f t="shared" si="26"/>
        <v>847.8471160.1.492316.000000.847001.300180</v>
      </c>
      <c r="F1699" s="66" t="s">
        <v>21</v>
      </c>
      <c r="G1699" s="56">
        <v>847001</v>
      </c>
      <c r="H1699" s="56" t="s">
        <v>863</v>
      </c>
      <c r="I1699" s="56">
        <v>300180</v>
      </c>
      <c r="J1699" s="56" t="s">
        <v>4932</v>
      </c>
      <c r="K1699" s="56">
        <v>1</v>
      </c>
      <c r="L1699" s="56">
        <v>3172195.95</v>
      </c>
    </row>
    <row r="1700" spans="1:12" x14ac:dyDescent="0.35">
      <c r="A1700" s="56">
        <v>8471160</v>
      </c>
      <c r="B1700" s="56" t="s">
        <v>506</v>
      </c>
      <c r="C1700" s="56">
        <v>492316</v>
      </c>
      <c r="D1700" s="56" t="s">
        <v>138</v>
      </c>
      <c r="E1700" s="56" t="str">
        <f t="shared" si="26"/>
        <v>847.8471160.1.492316.000000.847001.300180</v>
      </c>
      <c r="F1700" s="66" t="s">
        <v>21</v>
      </c>
      <c r="G1700" s="56">
        <v>847001</v>
      </c>
      <c r="H1700" s="56" t="s">
        <v>863</v>
      </c>
      <c r="I1700" s="56">
        <v>300180</v>
      </c>
      <c r="J1700" s="56" t="s">
        <v>4933</v>
      </c>
      <c r="K1700" s="56">
        <v>1</v>
      </c>
      <c r="L1700" s="56">
        <v>3007579.0500000003</v>
      </c>
    </row>
    <row r="1701" spans="1:12" x14ac:dyDescent="0.35">
      <c r="A1701" s="56">
        <v>8471160</v>
      </c>
      <c r="B1701" s="56" t="s">
        <v>506</v>
      </c>
      <c r="C1701" s="56">
        <v>492316</v>
      </c>
      <c r="D1701" s="56" t="s">
        <v>138</v>
      </c>
      <c r="E1701" s="56" t="str">
        <f t="shared" si="26"/>
        <v>847.8471160.1.492316.000000.847001.300180</v>
      </c>
      <c r="F1701" s="66" t="s">
        <v>21</v>
      </c>
      <c r="G1701" s="56">
        <v>847001</v>
      </c>
      <c r="H1701" s="56" t="s">
        <v>863</v>
      </c>
      <c r="I1701" s="56">
        <v>300180</v>
      </c>
      <c r="J1701" s="56" t="s">
        <v>4934</v>
      </c>
      <c r="K1701" s="56">
        <v>1</v>
      </c>
      <c r="L1701" s="56">
        <v>306695.55</v>
      </c>
    </row>
    <row r="1702" spans="1:12" x14ac:dyDescent="0.35">
      <c r="A1702" s="56">
        <v>8471160</v>
      </c>
      <c r="B1702" s="56" t="s">
        <v>506</v>
      </c>
      <c r="C1702" s="56">
        <v>492316</v>
      </c>
      <c r="D1702" s="56" t="s">
        <v>138</v>
      </c>
      <c r="E1702" s="56" t="str">
        <f t="shared" si="26"/>
        <v>847.8471160.1.492316.000000.847001.300180</v>
      </c>
      <c r="F1702" s="66" t="s">
        <v>21</v>
      </c>
      <c r="G1702" s="56">
        <v>847001</v>
      </c>
      <c r="H1702" s="56" t="s">
        <v>863</v>
      </c>
      <c r="I1702" s="56">
        <v>300180</v>
      </c>
      <c r="J1702" s="56" t="s">
        <v>4935</v>
      </c>
      <c r="K1702" s="56">
        <v>1</v>
      </c>
      <c r="L1702" s="56">
        <v>122850</v>
      </c>
    </row>
    <row r="1703" spans="1:12" x14ac:dyDescent="0.35">
      <c r="A1703" s="56">
        <v>8471160</v>
      </c>
      <c r="B1703" s="56" t="s">
        <v>506</v>
      </c>
      <c r="C1703" s="56">
        <v>492316</v>
      </c>
      <c r="D1703" s="56" t="s">
        <v>138</v>
      </c>
      <c r="E1703" s="56" t="str">
        <f t="shared" si="26"/>
        <v>847.8471160.1.492316.000000.847001.300180</v>
      </c>
      <c r="F1703" s="66" t="s">
        <v>21</v>
      </c>
      <c r="G1703" s="56">
        <v>847001</v>
      </c>
      <c r="H1703" s="56" t="s">
        <v>863</v>
      </c>
      <c r="I1703" s="56">
        <v>300180</v>
      </c>
      <c r="J1703" s="56" t="s">
        <v>4936</v>
      </c>
      <c r="K1703" s="56">
        <v>1</v>
      </c>
      <c r="L1703" s="56">
        <v>95649.75</v>
      </c>
    </row>
    <row r="1704" spans="1:12" x14ac:dyDescent="0.35">
      <c r="A1704" s="56">
        <v>8471160</v>
      </c>
      <c r="B1704" s="56" t="s">
        <v>506</v>
      </c>
      <c r="C1704" s="56">
        <v>492316</v>
      </c>
      <c r="D1704" s="56" t="s">
        <v>138</v>
      </c>
      <c r="E1704" s="56" t="str">
        <f t="shared" si="26"/>
        <v>847.8471160.1.492316.000000.847001.300180</v>
      </c>
      <c r="F1704" s="66" t="s">
        <v>21</v>
      </c>
      <c r="G1704" s="56">
        <v>847001</v>
      </c>
      <c r="H1704" s="56" t="s">
        <v>863</v>
      </c>
      <c r="I1704" s="56">
        <v>300180</v>
      </c>
      <c r="J1704" s="56" t="s">
        <v>4937</v>
      </c>
      <c r="K1704" s="56">
        <v>1</v>
      </c>
      <c r="L1704" s="56">
        <v>384117.3</v>
      </c>
    </row>
    <row r="1705" spans="1:12" x14ac:dyDescent="0.35">
      <c r="A1705" s="56">
        <v>8471160</v>
      </c>
      <c r="B1705" s="56" t="s">
        <v>506</v>
      </c>
      <c r="C1705" s="56">
        <v>492316</v>
      </c>
      <c r="D1705" s="56" t="s">
        <v>138</v>
      </c>
      <c r="E1705" s="56" t="str">
        <f t="shared" si="26"/>
        <v>847.8471160.1.492316.000000.847001.300180</v>
      </c>
      <c r="F1705" s="66" t="s">
        <v>21</v>
      </c>
      <c r="G1705" s="56">
        <v>847001</v>
      </c>
      <c r="H1705" s="56" t="s">
        <v>863</v>
      </c>
      <c r="I1705" s="56">
        <v>300180</v>
      </c>
      <c r="J1705" s="56" t="s">
        <v>4938</v>
      </c>
      <c r="K1705" s="56">
        <v>1</v>
      </c>
      <c r="L1705" s="56">
        <v>177966.6</v>
      </c>
    </row>
    <row r="1706" spans="1:12" x14ac:dyDescent="0.35">
      <c r="A1706" s="56">
        <v>8471160</v>
      </c>
      <c r="B1706" s="56" t="s">
        <v>506</v>
      </c>
      <c r="C1706" s="56">
        <v>492316</v>
      </c>
      <c r="D1706" s="56" t="s">
        <v>138</v>
      </c>
      <c r="E1706" s="56" t="str">
        <f t="shared" si="26"/>
        <v>847.8471160.1.492316.000000.847001.300180</v>
      </c>
      <c r="F1706" s="66" t="s">
        <v>21</v>
      </c>
      <c r="G1706" s="56">
        <v>847001</v>
      </c>
      <c r="H1706" s="56" t="s">
        <v>863</v>
      </c>
      <c r="I1706" s="56">
        <v>300180</v>
      </c>
      <c r="J1706" s="56" t="s">
        <v>4939</v>
      </c>
      <c r="K1706" s="56">
        <v>1</v>
      </c>
      <c r="L1706" s="56">
        <v>19484.850000000002</v>
      </c>
    </row>
    <row r="1707" spans="1:12" x14ac:dyDescent="0.35">
      <c r="A1707" s="56">
        <v>8471160</v>
      </c>
      <c r="B1707" s="56" t="s">
        <v>506</v>
      </c>
      <c r="C1707" s="56">
        <v>492316</v>
      </c>
      <c r="D1707" s="56" t="s">
        <v>138</v>
      </c>
      <c r="E1707" s="56" t="str">
        <f t="shared" si="26"/>
        <v>847.8471160.1.492316.000000.847001.300180</v>
      </c>
      <c r="F1707" s="66" t="s">
        <v>21</v>
      </c>
      <c r="G1707" s="56">
        <v>847001</v>
      </c>
      <c r="H1707" s="56" t="s">
        <v>863</v>
      </c>
      <c r="I1707" s="56">
        <v>300180</v>
      </c>
      <c r="J1707" s="56" t="s">
        <v>4940</v>
      </c>
      <c r="K1707" s="56">
        <v>1</v>
      </c>
      <c r="L1707" s="56">
        <v>535621.80000000005</v>
      </c>
    </row>
    <row r="1708" spans="1:12" x14ac:dyDescent="0.35">
      <c r="A1708" s="56">
        <v>8471160</v>
      </c>
      <c r="B1708" s="56" t="s">
        <v>506</v>
      </c>
      <c r="C1708" s="56">
        <v>492316</v>
      </c>
      <c r="D1708" s="56" t="s">
        <v>138</v>
      </c>
      <c r="E1708" s="56" t="str">
        <f t="shared" si="26"/>
        <v>847.8471160.1.492316.000000.847001.300180</v>
      </c>
      <c r="F1708" s="66" t="s">
        <v>21</v>
      </c>
      <c r="G1708" s="56">
        <v>847001</v>
      </c>
      <c r="H1708" s="56" t="s">
        <v>863</v>
      </c>
      <c r="I1708" s="56">
        <v>300180</v>
      </c>
      <c r="J1708" s="56" t="s">
        <v>4941</v>
      </c>
      <c r="K1708" s="56">
        <v>1</v>
      </c>
      <c r="L1708" s="56">
        <v>10500</v>
      </c>
    </row>
    <row r="1709" spans="1:12" x14ac:dyDescent="0.35">
      <c r="A1709" s="56">
        <v>8471160</v>
      </c>
      <c r="B1709" s="56" t="s">
        <v>506</v>
      </c>
      <c r="C1709" s="56">
        <v>492316</v>
      </c>
      <c r="D1709" s="56" t="s">
        <v>138</v>
      </c>
      <c r="E1709" s="56" t="str">
        <f t="shared" si="26"/>
        <v>847.8471160.1.492316.000000.847001.300180</v>
      </c>
      <c r="F1709" s="66" t="s">
        <v>21</v>
      </c>
      <c r="G1709" s="56">
        <v>847001</v>
      </c>
      <c r="H1709" s="56" t="s">
        <v>863</v>
      </c>
      <c r="I1709" s="56">
        <v>300180</v>
      </c>
      <c r="J1709" s="56" t="s">
        <v>4942</v>
      </c>
      <c r="K1709" s="56">
        <v>1</v>
      </c>
      <c r="L1709" s="56">
        <v>694271.55</v>
      </c>
    </row>
    <row r="1710" spans="1:12" x14ac:dyDescent="0.35">
      <c r="A1710" s="56">
        <v>8471160</v>
      </c>
      <c r="B1710" s="56" t="s">
        <v>506</v>
      </c>
      <c r="C1710" s="56">
        <v>492316</v>
      </c>
      <c r="D1710" s="56" t="s">
        <v>138</v>
      </c>
      <c r="E1710" s="56" t="str">
        <f t="shared" si="26"/>
        <v>847.8471160.1.492316.000000.847001.300180</v>
      </c>
      <c r="F1710" s="66" t="s">
        <v>21</v>
      </c>
      <c r="G1710" s="56">
        <v>847001</v>
      </c>
      <c r="H1710" s="56" t="s">
        <v>863</v>
      </c>
      <c r="I1710" s="56">
        <v>300180</v>
      </c>
      <c r="J1710" s="56" t="s">
        <v>4943</v>
      </c>
      <c r="K1710" s="56">
        <v>1</v>
      </c>
      <c r="L1710" s="56">
        <v>117877.20000000001</v>
      </c>
    </row>
    <row r="1711" spans="1:12" x14ac:dyDescent="0.35">
      <c r="A1711" s="56">
        <v>8471160</v>
      </c>
      <c r="B1711" s="56" t="s">
        <v>506</v>
      </c>
      <c r="C1711" s="56">
        <v>492316</v>
      </c>
      <c r="D1711" s="56" t="s">
        <v>138</v>
      </c>
      <c r="E1711" s="56" t="str">
        <f t="shared" si="26"/>
        <v>847.8471160.1.492316.000000.847001.300180</v>
      </c>
      <c r="F1711" s="66" t="s">
        <v>21</v>
      </c>
      <c r="G1711" s="56">
        <v>847001</v>
      </c>
      <c r="H1711" s="56" t="s">
        <v>863</v>
      </c>
      <c r="I1711" s="56">
        <v>300180</v>
      </c>
      <c r="J1711" s="56" t="s">
        <v>4944</v>
      </c>
      <c r="K1711" s="56">
        <v>1</v>
      </c>
      <c r="L1711" s="56">
        <v>57802.5</v>
      </c>
    </row>
    <row r="1712" spans="1:12" x14ac:dyDescent="0.35">
      <c r="A1712" s="56">
        <v>8471160</v>
      </c>
      <c r="B1712" s="56" t="s">
        <v>506</v>
      </c>
      <c r="C1712" s="56">
        <v>492316</v>
      </c>
      <c r="D1712" s="56" t="s">
        <v>138</v>
      </c>
      <c r="E1712" s="56" t="str">
        <f t="shared" si="26"/>
        <v>847.8471160.1.492316.000000.847001.300180</v>
      </c>
      <c r="F1712" s="66" t="s">
        <v>21</v>
      </c>
      <c r="G1712" s="56">
        <v>847001</v>
      </c>
      <c r="H1712" s="56" t="s">
        <v>863</v>
      </c>
      <c r="I1712" s="56">
        <v>300180</v>
      </c>
      <c r="J1712" s="56" t="s">
        <v>4945</v>
      </c>
      <c r="K1712" s="56">
        <v>1</v>
      </c>
      <c r="L1712" s="56">
        <v>41251.35</v>
      </c>
    </row>
    <row r="1713" spans="1:12" x14ac:dyDescent="0.35">
      <c r="A1713" s="56">
        <v>8471160</v>
      </c>
      <c r="B1713" s="56" t="s">
        <v>506</v>
      </c>
      <c r="C1713" s="56">
        <v>492316</v>
      </c>
      <c r="D1713" s="56" t="s">
        <v>138</v>
      </c>
      <c r="E1713" s="56" t="str">
        <f t="shared" si="26"/>
        <v>847.8471160.1.492316.000000.847001.300180</v>
      </c>
      <c r="F1713" s="66" t="s">
        <v>21</v>
      </c>
      <c r="G1713" s="56">
        <v>847001</v>
      </c>
      <c r="H1713" s="56" t="s">
        <v>863</v>
      </c>
      <c r="I1713" s="56">
        <v>300180</v>
      </c>
      <c r="J1713" s="56" t="s">
        <v>4946</v>
      </c>
      <c r="K1713" s="56">
        <v>1</v>
      </c>
      <c r="L1713" s="56">
        <v>242445</v>
      </c>
    </row>
    <row r="1714" spans="1:12" x14ac:dyDescent="0.35">
      <c r="A1714" s="56">
        <v>8471160</v>
      </c>
      <c r="B1714" s="56" t="s">
        <v>506</v>
      </c>
      <c r="C1714" s="56">
        <v>492316</v>
      </c>
      <c r="D1714" s="56" t="s">
        <v>138</v>
      </c>
      <c r="E1714" s="56" t="str">
        <f t="shared" si="26"/>
        <v>847.8471160.1.492316.000000.847001.300180</v>
      </c>
      <c r="F1714" s="66" t="s">
        <v>21</v>
      </c>
      <c r="G1714" s="56">
        <v>847001</v>
      </c>
      <c r="H1714" s="56" t="s">
        <v>863</v>
      </c>
      <c r="I1714" s="56">
        <v>300180</v>
      </c>
      <c r="J1714" s="56" t="s">
        <v>4947</v>
      </c>
      <c r="K1714" s="56">
        <v>1</v>
      </c>
      <c r="L1714" s="56">
        <v>327075</v>
      </c>
    </row>
    <row r="1715" spans="1:12" x14ac:dyDescent="0.35">
      <c r="A1715" s="56">
        <v>8471160</v>
      </c>
      <c r="B1715" s="56" t="s">
        <v>506</v>
      </c>
      <c r="C1715" s="56">
        <v>492316</v>
      </c>
      <c r="D1715" s="56" t="s">
        <v>138</v>
      </c>
      <c r="E1715" s="56" t="str">
        <f t="shared" si="26"/>
        <v>847.8471160.1.492316.000000.847001.300180</v>
      </c>
      <c r="F1715" s="66" t="s">
        <v>21</v>
      </c>
      <c r="G1715" s="56">
        <v>847001</v>
      </c>
      <c r="H1715" s="56" t="s">
        <v>863</v>
      </c>
      <c r="I1715" s="56">
        <v>300180</v>
      </c>
      <c r="J1715" s="56" t="s">
        <v>4948</v>
      </c>
      <c r="K1715" s="56">
        <v>1</v>
      </c>
      <c r="L1715" s="56">
        <v>136785.60000000001</v>
      </c>
    </row>
    <row r="1716" spans="1:12" x14ac:dyDescent="0.35">
      <c r="A1716" s="56">
        <v>8471160</v>
      </c>
      <c r="B1716" s="56" t="s">
        <v>506</v>
      </c>
      <c r="C1716" s="56">
        <v>492316</v>
      </c>
      <c r="D1716" s="56" t="s">
        <v>138</v>
      </c>
      <c r="E1716" s="56" t="str">
        <f t="shared" si="26"/>
        <v>847.8471160.1.492316.000000.847001.300180</v>
      </c>
      <c r="F1716" s="66" t="s">
        <v>21</v>
      </c>
      <c r="G1716" s="56">
        <v>847001</v>
      </c>
      <c r="H1716" s="56" t="s">
        <v>863</v>
      </c>
      <c r="I1716" s="56">
        <v>300180</v>
      </c>
      <c r="J1716" s="56" t="s">
        <v>4949</v>
      </c>
      <c r="K1716" s="56">
        <v>1</v>
      </c>
      <c r="L1716" s="56">
        <v>77427</v>
      </c>
    </row>
    <row r="1717" spans="1:12" x14ac:dyDescent="0.35">
      <c r="A1717" s="56">
        <v>8471160</v>
      </c>
      <c r="B1717" s="56" t="s">
        <v>506</v>
      </c>
      <c r="C1717" s="56">
        <v>492316</v>
      </c>
      <c r="D1717" s="56" t="s">
        <v>138</v>
      </c>
      <c r="E1717" s="56" t="str">
        <f t="shared" si="26"/>
        <v>847.8471160.1.492316.000000.847001.300180</v>
      </c>
      <c r="F1717" s="66" t="s">
        <v>21</v>
      </c>
      <c r="G1717" s="56">
        <v>847001</v>
      </c>
      <c r="H1717" s="56" t="s">
        <v>863</v>
      </c>
      <c r="I1717" s="56">
        <v>300180</v>
      </c>
      <c r="J1717" s="56" t="s">
        <v>4950</v>
      </c>
      <c r="K1717" s="56">
        <v>1</v>
      </c>
      <c r="L1717" s="56">
        <v>1407285.6</v>
      </c>
    </row>
    <row r="1718" spans="1:12" x14ac:dyDescent="0.35">
      <c r="A1718" s="56">
        <v>8471160</v>
      </c>
      <c r="B1718" s="56" t="s">
        <v>506</v>
      </c>
      <c r="C1718" s="56">
        <v>492316</v>
      </c>
      <c r="D1718" s="56" t="s">
        <v>138</v>
      </c>
      <c r="E1718" s="56" t="str">
        <f t="shared" si="26"/>
        <v>847.8471160.1.492316.000000.847001.300180</v>
      </c>
      <c r="F1718" s="66" t="s">
        <v>21</v>
      </c>
      <c r="G1718" s="56">
        <v>847001</v>
      </c>
      <c r="H1718" s="56" t="s">
        <v>863</v>
      </c>
      <c r="I1718" s="56">
        <v>300180</v>
      </c>
      <c r="J1718" s="56" t="s">
        <v>4951</v>
      </c>
      <c r="K1718" s="56">
        <v>1</v>
      </c>
      <c r="L1718" s="56">
        <v>642777.45000000007</v>
      </c>
    </row>
    <row r="1719" spans="1:12" x14ac:dyDescent="0.35">
      <c r="A1719" s="56">
        <v>8471160</v>
      </c>
      <c r="B1719" s="56" t="s">
        <v>506</v>
      </c>
      <c r="C1719" s="56">
        <v>492316</v>
      </c>
      <c r="D1719" s="56" t="s">
        <v>138</v>
      </c>
      <c r="E1719" s="56" t="str">
        <f t="shared" si="26"/>
        <v>847.8471160.1.492316.000000.847001.300180</v>
      </c>
      <c r="F1719" s="66" t="s">
        <v>21</v>
      </c>
      <c r="G1719" s="56">
        <v>847001</v>
      </c>
      <c r="H1719" s="56" t="s">
        <v>863</v>
      </c>
      <c r="I1719" s="56">
        <v>300180</v>
      </c>
      <c r="J1719" s="56" t="s">
        <v>4952</v>
      </c>
      <c r="K1719" s="56">
        <v>1</v>
      </c>
      <c r="L1719" s="56">
        <v>483000</v>
      </c>
    </row>
    <row r="1720" spans="1:12" x14ac:dyDescent="0.35">
      <c r="A1720" s="56">
        <v>8471160</v>
      </c>
      <c r="B1720" s="56" t="s">
        <v>506</v>
      </c>
      <c r="C1720" s="56">
        <v>492316</v>
      </c>
      <c r="D1720" s="56" t="s">
        <v>138</v>
      </c>
      <c r="E1720" s="56" t="str">
        <f t="shared" si="26"/>
        <v>847.8471160.1.492316.000000.847001.300180</v>
      </c>
      <c r="F1720" s="66" t="s">
        <v>21</v>
      </c>
      <c r="G1720" s="56">
        <v>847001</v>
      </c>
      <c r="H1720" s="56" t="s">
        <v>863</v>
      </c>
      <c r="I1720" s="56">
        <v>300180</v>
      </c>
      <c r="J1720" s="56" t="s">
        <v>4953</v>
      </c>
      <c r="K1720" s="56">
        <v>1</v>
      </c>
      <c r="L1720" s="56">
        <v>109908.75</v>
      </c>
    </row>
    <row r="1721" spans="1:12" x14ac:dyDescent="0.35">
      <c r="A1721" s="56">
        <v>8471160</v>
      </c>
      <c r="B1721" s="56" t="s">
        <v>506</v>
      </c>
      <c r="C1721" s="56">
        <v>492316</v>
      </c>
      <c r="D1721" s="56" t="s">
        <v>138</v>
      </c>
      <c r="E1721" s="56" t="str">
        <f t="shared" si="26"/>
        <v>847.8471160.1.492316.000000.847001.300180</v>
      </c>
      <c r="F1721" s="66" t="s">
        <v>21</v>
      </c>
      <c r="G1721" s="56">
        <v>847001</v>
      </c>
      <c r="H1721" s="56" t="s">
        <v>863</v>
      </c>
      <c r="I1721" s="56">
        <v>300180</v>
      </c>
      <c r="J1721" s="56" t="s">
        <v>4954</v>
      </c>
      <c r="K1721" s="56">
        <v>1</v>
      </c>
      <c r="L1721" s="56">
        <v>69363</v>
      </c>
    </row>
    <row r="1722" spans="1:12" x14ac:dyDescent="0.35">
      <c r="A1722" s="56">
        <v>8471160</v>
      </c>
      <c r="B1722" s="56" t="s">
        <v>506</v>
      </c>
      <c r="C1722" s="56">
        <v>492316</v>
      </c>
      <c r="D1722" s="56" t="s">
        <v>138</v>
      </c>
      <c r="E1722" s="56" t="str">
        <f t="shared" si="26"/>
        <v>847.8471160.1.492316.000000.847001.300180</v>
      </c>
      <c r="F1722" s="66" t="s">
        <v>21</v>
      </c>
      <c r="G1722" s="56">
        <v>847001</v>
      </c>
      <c r="H1722" s="56" t="s">
        <v>863</v>
      </c>
      <c r="I1722" s="56">
        <v>300180</v>
      </c>
      <c r="J1722" s="56" t="s">
        <v>4955</v>
      </c>
      <c r="K1722" s="56">
        <v>1</v>
      </c>
      <c r="L1722" s="56">
        <v>483000</v>
      </c>
    </row>
    <row r="1723" spans="1:12" x14ac:dyDescent="0.35">
      <c r="A1723" s="56">
        <v>8471160</v>
      </c>
      <c r="B1723" s="56" t="s">
        <v>506</v>
      </c>
      <c r="C1723" s="56">
        <v>492316</v>
      </c>
      <c r="D1723" s="56" t="s">
        <v>138</v>
      </c>
      <c r="E1723" s="56" t="str">
        <f t="shared" si="26"/>
        <v>847.8471160.1.492316.000000.847001.300180</v>
      </c>
      <c r="F1723" s="66" t="s">
        <v>21</v>
      </c>
      <c r="G1723" s="56">
        <v>847001</v>
      </c>
      <c r="H1723" s="56" t="s">
        <v>863</v>
      </c>
      <c r="I1723" s="56">
        <v>300180</v>
      </c>
      <c r="J1723" s="56" t="s">
        <v>4956</v>
      </c>
      <c r="K1723" s="56">
        <v>1</v>
      </c>
      <c r="L1723" s="56">
        <v>3084900</v>
      </c>
    </row>
    <row r="1724" spans="1:12" x14ac:dyDescent="0.35">
      <c r="A1724" s="56">
        <v>8471160</v>
      </c>
      <c r="B1724" s="56" t="s">
        <v>506</v>
      </c>
      <c r="C1724" s="56">
        <v>492316</v>
      </c>
      <c r="D1724" s="56" t="s">
        <v>138</v>
      </c>
      <c r="E1724" s="56" t="str">
        <f t="shared" si="26"/>
        <v>847.8471160.1.492316.000000.847001.300180</v>
      </c>
      <c r="F1724" s="66" t="s">
        <v>21</v>
      </c>
      <c r="G1724" s="56">
        <v>847001</v>
      </c>
      <c r="H1724" s="56" t="s">
        <v>863</v>
      </c>
      <c r="I1724" s="56">
        <v>300180</v>
      </c>
      <c r="J1724" s="56" t="s">
        <v>4957</v>
      </c>
      <c r="K1724" s="56">
        <v>1</v>
      </c>
      <c r="L1724" s="56">
        <v>175715.4</v>
      </c>
    </row>
    <row r="1725" spans="1:12" x14ac:dyDescent="0.35">
      <c r="A1725" s="56">
        <v>8471160</v>
      </c>
      <c r="B1725" s="56" t="s">
        <v>506</v>
      </c>
      <c r="C1725" s="56">
        <v>492316</v>
      </c>
      <c r="D1725" s="56" t="s">
        <v>138</v>
      </c>
      <c r="E1725" s="56" t="str">
        <f t="shared" si="26"/>
        <v>847.8471160.1.492316.000000.847001.300180</v>
      </c>
      <c r="F1725" s="66" t="s">
        <v>21</v>
      </c>
      <c r="G1725" s="56">
        <v>847001</v>
      </c>
      <c r="H1725" s="56" t="s">
        <v>863</v>
      </c>
      <c r="I1725" s="56">
        <v>300180</v>
      </c>
      <c r="J1725" s="56" t="s">
        <v>4958</v>
      </c>
      <c r="K1725" s="56">
        <v>1</v>
      </c>
      <c r="L1725" s="56">
        <v>84000</v>
      </c>
    </row>
    <row r="1726" spans="1:12" x14ac:dyDescent="0.35">
      <c r="A1726" s="56">
        <v>8471160</v>
      </c>
      <c r="B1726" s="56" t="s">
        <v>506</v>
      </c>
      <c r="C1726" s="56">
        <v>492316</v>
      </c>
      <c r="D1726" s="56" t="s">
        <v>138</v>
      </c>
      <c r="E1726" s="56" t="str">
        <f t="shared" si="26"/>
        <v>847.8471160.1.492316.000000.847001.300180</v>
      </c>
      <c r="F1726" s="66" t="s">
        <v>21</v>
      </c>
      <c r="G1726" s="56">
        <v>847001</v>
      </c>
      <c r="H1726" s="56" t="s">
        <v>863</v>
      </c>
      <c r="I1726" s="56">
        <v>300180</v>
      </c>
      <c r="J1726" s="56" t="s">
        <v>4959</v>
      </c>
      <c r="K1726" s="56">
        <v>1</v>
      </c>
      <c r="L1726" s="56">
        <v>93450</v>
      </c>
    </row>
    <row r="1727" spans="1:12" x14ac:dyDescent="0.35">
      <c r="A1727" s="56">
        <v>8471160</v>
      </c>
      <c r="B1727" s="56" t="s">
        <v>506</v>
      </c>
      <c r="C1727" s="56">
        <v>492316</v>
      </c>
      <c r="D1727" s="56" t="s">
        <v>138</v>
      </c>
      <c r="E1727" s="56" t="str">
        <f t="shared" si="26"/>
        <v>847.8471160.1.492316.000000.847001.300180</v>
      </c>
      <c r="F1727" s="66" t="s">
        <v>21</v>
      </c>
      <c r="G1727" s="56">
        <v>847001</v>
      </c>
      <c r="H1727" s="56" t="s">
        <v>863</v>
      </c>
      <c r="I1727" s="56">
        <v>300180</v>
      </c>
      <c r="J1727" s="56" t="s">
        <v>4960</v>
      </c>
      <c r="K1727" s="56">
        <v>1</v>
      </c>
      <c r="L1727" s="56">
        <v>123900</v>
      </c>
    </row>
    <row r="1728" spans="1:12" x14ac:dyDescent="0.35">
      <c r="A1728" s="56">
        <v>8471160</v>
      </c>
      <c r="B1728" s="56" t="s">
        <v>506</v>
      </c>
      <c r="C1728" s="56">
        <v>492316</v>
      </c>
      <c r="D1728" s="56" t="s">
        <v>138</v>
      </c>
      <c r="E1728" s="56" t="str">
        <f t="shared" si="26"/>
        <v>847.8471160.1.492316.000000.847001.300180</v>
      </c>
      <c r="F1728" s="66" t="s">
        <v>21</v>
      </c>
      <c r="G1728" s="56">
        <v>847001</v>
      </c>
      <c r="H1728" s="56" t="s">
        <v>863</v>
      </c>
      <c r="I1728" s="56">
        <v>300180</v>
      </c>
      <c r="J1728" s="56" t="s">
        <v>4961</v>
      </c>
      <c r="K1728" s="56">
        <v>1</v>
      </c>
      <c r="L1728" s="56">
        <v>178500</v>
      </c>
    </row>
    <row r="1729" spans="1:12" x14ac:dyDescent="0.35">
      <c r="A1729" s="56">
        <v>8471160</v>
      </c>
      <c r="B1729" s="56" t="s">
        <v>506</v>
      </c>
      <c r="C1729" s="56">
        <v>492316</v>
      </c>
      <c r="D1729" s="56" t="s">
        <v>138</v>
      </c>
      <c r="E1729" s="56" t="str">
        <f t="shared" si="26"/>
        <v>847.8471160.1.492316.000000.847001.300180</v>
      </c>
      <c r="F1729" s="66" t="s">
        <v>21</v>
      </c>
      <c r="G1729" s="56">
        <v>847001</v>
      </c>
      <c r="H1729" s="56" t="s">
        <v>863</v>
      </c>
      <c r="I1729" s="56">
        <v>300180</v>
      </c>
      <c r="J1729" s="56" t="s">
        <v>4962</v>
      </c>
      <c r="K1729" s="56">
        <v>1</v>
      </c>
      <c r="L1729" s="56">
        <v>210000</v>
      </c>
    </row>
    <row r="1730" spans="1:12" x14ac:dyDescent="0.35">
      <c r="A1730" s="56">
        <v>8471160</v>
      </c>
      <c r="B1730" s="56" t="s">
        <v>506</v>
      </c>
      <c r="C1730" s="56">
        <v>492316</v>
      </c>
      <c r="D1730" s="56" t="s">
        <v>138</v>
      </c>
      <c r="E1730" s="56" t="str">
        <f t="shared" ref="E1730:E1793" si="27">CONCATENATE(847,".",A1730,".",1,".",C1730,".","000000",".",G1730,".",I1730)</f>
        <v>847.8471160.1.492316.000000.847001.300180</v>
      </c>
      <c r="F1730" s="66" t="s">
        <v>21</v>
      </c>
      <c r="G1730" s="56">
        <v>847001</v>
      </c>
      <c r="H1730" s="56" t="s">
        <v>863</v>
      </c>
      <c r="I1730" s="56">
        <v>300180</v>
      </c>
      <c r="J1730" s="56" t="s">
        <v>4963</v>
      </c>
      <c r="K1730" s="56">
        <v>1</v>
      </c>
      <c r="L1730" s="56">
        <v>756000</v>
      </c>
    </row>
    <row r="1731" spans="1:12" x14ac:dyDescent="0.35">
      <c r="A1731" s="56">
        <v>8471160</v>
      </c>
      <c r="B1731" s="56" t="s">
        <v>506</v>
      </c>
      <c r="C1731" s="56">
        <v>492316</v>
      </c>
      <c r="D1731" s="56" t="s">
        <v>138</v>
      </c>
      <c r="E1731" s="56" t="str">
        <f t="shared" si="27"/>
        <v>847.8471160.1.492316.000000.847001.300180</v>
      </c>
      <c r="F1731" s="66" t="s">
        <v>21</v>
      </c>
      <c r="G1731" s="56">
        <v>847001</v>
      </c>
      <c r="H1731" s="56" t="s">
        <v>863</v>
      </c>
      <c r="I1731" s="56">
        <v>300180</v>
      </c>
      <c r="J1731" s="56" t="s">
        <v>4964</v>
      </c>
      <c r="K1731" s="56">
        <v>1</v>
      </c>
      <c r="L1731" s="56">
        <v>231000</v>
      </c>
    </row>
    <row r="1732" spans="1:12" x14ac:dyDescent="0.35">
      <c r="A1732" s="56">
        <v>8471160</v>
      </c>
      <c r="B1732" s="56" t="s">
        <v>506</v>
      </c>
      <c r="C1732" s="56">
        <v>492316</v>
      </c>
      <c r="D1732" s="56" t="s">
        <v>138</v>
      </c>
      <c r="E1732" s="56" t="str">
        <f t="shared" si="27"/>
        <v>847.8471160.1.492316.000000.847001.300180</v>
      </c>
      <c r="F1732" s="66" t="s">
        <v>21</v>
      </c>
      <c r="G1732" s="56">
        <v>847001</v>
      </c>
      <c r="H1732" s="56" t="s">
        <v>863</v>
      </c>
      <c r="I1732" s="56">
        <v>300180</v>
      </c>
      <c r="J1732" s="56" t="s">
        <v>4965</v>
      </c>
      <c r="K1732" s="56">
        <v>1</v>
      </c>
      <c r="L1732" s="56">
        <v>231000</v>
      </c>
    </row>
    <row r="1733" spans="1:12" x14ac:dyDescent="0.35">
      <c r="A1733" s="56">
        <v>8471160</v>
      </c>
      <c r="B1733" s="56" t="s">
        <v>506</v>
      </c>
      <c r="C1733" s="56">
        <v>492316</v>
      </c>
      <c r="D1733" s="56" t="s">
        <v>138</v>
      </c>
      <c r="E1733" s="56" t="str">
        <f t="shared" si="27"/>
        <v>847.8471160.1.492316.000000.847001.300180</v>
      </c>
      <c r="F1733" s="66" t="s">
        <v>21</v>
      </c>
      <c r="G1733" s="56">
        <v>847001</v>
      </c>
      <c r="H1733" s="56" t="s">
        <v>863</v>
      </c>
      <c r="I1733" s="56">
        <v>300180</v>
      </c>
      <c r="J1733" s="56" t="s">
        <v>4966</v>
      </c>
      <c r="K1733" s="56">
        <v>1</v>
      </c>
      <c r="L1733" s="56">
        <v>262500</v>
      </c>
    </row>
    <row r="1734" spans="1:12" x14ac:dyDescent="0.35">
      <c r="A1734" s="56">
        <v>8471160</v>
      </c>
      <c r="B1734" s="56" t="s">
        <v>506</v>
      </c>
      <c r="C1734" s="56">
        <v>492316</v>
      </c>
      <c r="D1734" s="56" t="s">
        <v>138</v>
      </c>
      <c r="E1734" s="56" t="str">
        <f t="shared" si="27"/>
        <v>847.8471160.1.492316.000000.847001.300180</v>
      </c>
      <c r="F1734" s="66" t="s">
        <v>21</v>
      </c>
      <c r="G1734" s="56">
        <v>847001</v>
      </c>
      <c r="H1734" s="56" t="s">
        <v>863</v>
      </c>
      <c r="I1734" s="56">
        <v>300180</v>
      </c>
      <c r="J1734" s="56" t="s">
        <v>4967</v>
      </c>
      <c r="K1734" s="56">
        <v>1</v>
      </c>
      <c r="L1734" s="56">
        <v>840000</v>
      </c>
    </row>
    <row r="1735" spans="1:12" x14ac:dyDescent="0.35">
      <c r="A1735" s="56">
        <v>8471160</v>
      </c>
      <c r="B1735" s="56" t="s">
        <v>506</v>
      </c>
      <c r="C1735" s="56">
        <v>492316</v>
      </c>
      <c r="D1735" s="56" t="s">
        <v>138</v>
      </c>
      <c r="E1735" s="56" t="str">
        <f t="shared" si="27"/>
        <v>847.8471160.1.492316.000000.847001.300180</v>
      </c>
      <c r="F1735" s="66" t="s">
        <v>21</v>
      </c>
      <c r="G1735" s="56">
        <v>847001</v>
      </c>
      <c r="H1735" s="56" t="s">
        <v>863</v>
      </c>
      <c r="I1735" s="56">
        <v>300180</v>
      </c>
      <c r="J1735" s="56" t="s">
        <v>4968</v>
      </c>
      <c r="K1735" s="56">
        <v>1</v>
      </c>
      <c r="L1735" s="56">
        <v>315000</v>
      </c>
    </row>
    <row r="1736" spans="1:12" x14ac:dyDescent="0.35">
      <c r="A1736" s="56">
        <v>8471160</v>
      </c>
      <c r="B1736" s="56" t="s">
        <v>506</v>
      </c>
      <c r="C1736" s="56">
        <v>492316</v>
      </c>
      <c r="D1736" s="56" t="s">
        <v>138</v>
      </c>
      <c r="E1736" s="56" t="str">
        <f t="shared" si="27"/>
        <v>847.8471160.1.492316.000000.847001.300180</v>
      </c>
      <c r="F1736" s="66" t="s">
        <v>21</v>
      </c>
      <c r="G1736" s="56">
        <v>847001</v>
      </c>
      <c r="H1736" s="56" t="s">
        <v>863</v>
      </c>
      <c r="I1736" s="56">
        <v>300180</v>
      </c>
      <c r="J1736" s="56" t="s">
        <v>4969</v>
      </c>
      <c r="K1736" s="56">
        <v>1</v>
      </c>
      <c r="L1736" s="56">
        <v>182437.5</v>
      </c>
    </row>
    <row r="1737" spans="1:12" x14ac:dyDescent="0.35">
      <c r="A1737" s="56">
        <v>8471160</v>
      </c>
      <c r="B1737" s="56" t="s">
        <v>506</v>
      </c>
      <c r="C1737" s="56">
        <v>492316</v>
      </c>
      <c r="D1737" s="56" t="s">
        <v>138</v>
      </c>
      <c r="E1737" s="56" t="str">
        <f t="shared" si="27"/>
        <v>847.8471160.1.492316.000000.847001.300180</v>
      </c>
      <c r="F1737" s="66" t="s">
        <v>21</v>
      </c>
      <c r="G1737" s="56">
        <v>847001</v>
      </c>
      <c r="H1737" s="56" t="s">
        <v>863</v>
      </c>
      <c r="I1737" s="56">
        <v>300180</v>
      </c>
      <c r="J1737" s="56" t="s">
        <v>4970</v>
      </c>
      <c r="K1737" s="56">
        <v>1</v>
      </c>
      <c r="L1737" s="56">
        <v>1659000</v>
      </c>
    </row>
    <row r="1738" spans="1:12" x14ac:dyDescent="0.35">
      <c r="A1738" s="56">
        <v>8471160</v>
      </c>
      <c r="B1738" s="56" t="s">
        <v>506</v>
      </c>
      <c r="C1738" s="56">
        <v>492316</v>
      </c>
      <c r="D1738" s="56" t="s">
        <v>138</v>
      </c>
      <c r="E1738" s="56" t="str">
        <f t="shared" si="27"/>
        <v>847.8471160.1.492316.000000.847001.300180</v>
      </c>
      <c r="F1738" s="66" t="s">
        <v>21</v>
      </c>
      <c r="G1738" s="56">
        <v>847001</v>
      </c>
      <c r="H1738" s="56" t="s">
        <v>863</v>
      </c>
      <c r="I1738" s="56">
        <v>300180</v>
      </c>
      <c r="J1738" s="56" t="s">
        <v>4971</v>
      </c>
      <c r="K1738" s="56">
        <v>1</v>
      </c>
      <c r="L1738" s="56">
        <v>321667.5</v>
      </c>
    </row>
    <row r="1739" spans="1:12" x14ac:dyDescent="0.35">
      <c r="A1739" s="56">
        <v>8471160</v>
      </c>
      <c r="B1739" s="56" t="s">
        <v>506</v>
      </c>
      <c r="C1739" s="56">
        <v>492316</v>
      </c>
      <c r="D1739" s="56" t="s">
        <v>138</v>
      </c>
      <c r="E1739" s="56" t="str">
        <f t="shared" si="27"/>
        <v>847.8471160.1.492316.000000.847001.300180</v>
      </c>
      <c r="F1739" s="66" t="s">
        <v>21</v>
      </c>
      <c r="G1739" s="56">
        <v>847001</v>
      </c>
      <c r="H1739" s="56" t="s">
        <v>863</v>
      </c>
      <c r="I1739" s="56">
        <v>300180</v>
      </c>
      <c r="J1739" s="56" t="s">
        <v>4972</v>
      </c>
      <c r="K1739" s="56">
        <v>1</v>
      </c>
      <c r="L1739" s="56">
        <v>332850</v>
      </c>
    </row>
    <row r="1740" spans="1:12" x14ac:dyDescent="0.35">
      <c r="A1740" s="56">
        <v>8471160</v>
      </c>
      <c r="B1740" s="56" t="s">
        <v>506</v>
      </c>
      <c r="C1740" s="56">
        <v>492316</v>
      </c>
      <c r="D1740" s="56" t="s">
        <v>138</v>
      </c>
      <c r="E1740" s="56" t="str">
        <f t="shared" si="27"/>
        <v>847.8471160.1.492316.000000.847001.300180</v>
      </c>
      <c r="F1740" s="66" t="s">
        <v>21</v>
      </c>
      <c r="G1740" s="56">
        <v>847001</v>
      </c>
      <c r="H1740" s="56" t="s">
        <v>863</v>
      </c>
      <c r="I1740" s="56">
        <v>300180</v>
      </c>
      <c r="J1740" s="56" t="s">
        <v>4973</v>
      </c>
      <c r="K1740" s="56">
        <v>1</v>
      </c>
      <c r="L1740" s="56">
        <v>55293</v>
      </c>
    </row>
    <row r="1741" spans="1:12" x14ac:dyDescent="0.35">
      <c r="A1741" s="56">
        <v>8471160</v>
      </c>
      <c r="B1741" s="56" t="s">
        <v>506</v>
      </c>
      <c r="C1741" s="56">
        <v>492316</v>
      </c>
      <c r="D1741" s="56" t="s">
        <v>138</v>
      </c>
      <c r="E1741" s="56" t="str">
        <f t="shared" si="27"/>
        <v>847.8471160.1.492316.000000.847001.300180</v>
      </c>
      <c r="F1741" s="66" t="s">
        <v>21</v>
      </c>
      <c r="G1741" s="56">
        <v>847001</v>
      </c>
      <c r="H1741" s="56" t="s">
        <v>863</v>
      </c>
      <c r="I1741" s="56">
        <v>300180</v>
      </c>
      <c r="J1741" s="56" t="s">
        <v>4974</v>
      </c>
      <c r="K1741" s="56">
        <v>1</v>
      </c>
      <c r="L1741" s="56">
        <v>1233314.25</v>
      </c>
    </row>
    <row r="1742" spans="1:12" x14ac:dyDescent="0.35">
      <c r="A1742" s="56">
        <v>8471160</v>
      </c>
      <c r="B1742" s="56" t="s">
        <v>506</v>
      </c>
      <c r="C1742" s="56">
        <v>492316</v>
      </c>
      <c r="D1742" s="56" t="s">
        <v>138</v>
      </c>
      <c r="E1742" s="56" t="str">
        <f t="shared" si="27"/>
        <v>847.8471160.1.492316.000000.847001.300180</v>
      </c>
      <c r="F1742" s="66" t="s">
        <v>21</v>
      </c>
      <c r="G1742" s="56">
        <v>847001</v>
      </c>
      <c r="H1742" s="56" t="s">
        <v>863</v>
      </c>
      <c r="I1742" s="56">
        <v>300180</v>
      </c>
      <c r="J1742" s="56" t="s">
        <v>4975</v>
      </c>
      <c r="K1742" s="56">
        <v>1</v>
      </c>
      <c r="L1742" s="56">
        <v>93177</v>
      </c>
    </row>
    <row r="1743" spans="1:12" x14ac:dyDescent="0.35">
      <c r="A1743" s="56">
        <v>8471160</v>
      </c>
      <c r="B1743" s="56" t="s">
        <v>506</v>
      </c>
      <c r="C1743" s="56">
        <v>492316</v>
      </c>
      <c r="D1743" s="56" t="s">
        <v>138</v>
      </c>
      <c r="E1743" s="56" t="str">
        <f t="shared" si="27"/>
        <v>847.8471160.1.492316.000000.847001.300180</v>
      </c>
      <c r="F1743" s="66" t="s">
        <v>21</v>
      </c>
      <c r="G1743" s="56">
        <v>847001</v>
      </c>
      <c r="H1743" s="56" t="s">
        <v>863</v>
      </c>
      <c r="I1743" s="56">
        <v>300180</v>
      </c>
      <c r="J1743" s="56" t="s">
        <v>4976</v>
      </c>
      <c r="K1743" s="56">
        <v>1</v>
      </c>
      <c r="L1743" s="56">
        <v>479850</v>
      </c>
    </row>
    <row r="1744" spans="1:12" x14ac:dyDescent="0.35">
      <c r="A1744" s="56">
        <v>8471160</v>
      </c>
      <c r="B1744" s="56" t="s">
        <v>506</v>
      </c>
      <c r="C1744" s="56">
        <v>492316</v>
      </c>
      <c r="D1744" s="56" t="s">
        <v>138</v>
      </c>
      <c r="E1744" s="56" t="str">
        <f t="shared" si="27"/>
        <v>847.8471160.1.492316.000000.847001.300180</v>
      </c>
      <c r="F1744" s="66" t="s">
        <v>21</v>
      </c>
      <c r="G1744" s="56">
        <v>847001</v>
      </c>
      <c r="H1744" s="56" t="s">
        <v>863</v>
      </c>
      <c r="I1744" s="56">
        <v>300180</v>
      </c>
      <c r="J1744" s="56" t="s">
        <v>4977</v>
      </c>
      <c r="K1744" s="56">
        <v>1</v>
      </c>
      <c r="L1744" s="56">
        <v>169816.5</v>
      </c>
    </row>
    <row r="1745" spans="1:12" x14ac:dyDescent="0.35">
      <c r="A1745" s="56">
        <v>8471160</v>
      </c>
      <c r="B1745" s="56" t="s">
        <v>506</v>
      </c>
      <c r="C1745" s="56">
        <v>492316</v>
      </c>
      <c r="D1745" s="56" t="s">
        <v>138</v>
      </c>
      <c r="E1745" s="56" t="str">
        <f t="shared" si="27"/>
        <v>847.8471160.1.492316.000000.847001.300180</v>
      </c>
      <c r="F1745" s="66" t="s">
        <v>21</v>
      </c>
      <c r="G1745" s="56">
        <v>847001</v>
      </c>
      <c r="H1745" s="56" t="s">
        <v>863</v>
      </c>
      <c r="I1745" s="56">
        <v>300180</v>
      </c>
      <c r="J1745" s="56" t="s">
        <v>4978</v>
      </c>
      <c r="K1745" s="56">
        <v>1</v>
      </c>
      <c r="L1745" s="56">
        <v>308017.5</v>
      </c>
    </row>
    <row r="1746" spans="1:12" x14ac:dyDescent="0.35">
      <c r="A1746" s="56">
        <v>8471160</v>
      </c>
      <c r="B1746" s="56" t="s">
        <v>506</v>
      </c>
      <c r="C1746" s="56">
        <v>492316</v>
      </c>
      <c r="D1746" s="56" t="s">
        <v>138</v>
      </c>
      <c r="E1746" s="56" t="str">
        <f t="shared" si="27"/>
        <v>847.8471160.1.492316.000000.847001.300180</v>
      </c>
      <c r="F1746" s="66" t="s">
        <v>21</v>
      </c>
      <c r="G1746" s="56">
        <v>847001</v>
      </c>
      <c r="H1746" s="56" t="s">
        <v>863</v>
      </c>
      <c r="I1746" s="56">
        <v>300180</v>
      </c>
      <c r="J1746" s="56" t="s">
        <v>4979</v>
      </c>
      <c r="K1746" s="56">
        <v>1</v>
      </c>
      <c r="L1746" s="56">
        <v>473707.5</v>
      </c>
    </row>
    <row r="1747" spans="1:12" x14ac:dyDescent="0.35">
      <c r="A1747" s="56">
        <v>8471160</v>
      </c>
      <c r="B1747" s="56" t="s">
        <v>506</v>
      </c>
      <c r="C1747" s="56">
        <v>492316</v>
      </c>
      <c r="D1747" s="56" t="s">
        <v>138</v>
      </c>
      <c r="E1747" s="56" t="str">
        <f t="shared" si="27"/>
        <v>847.8471160.1.492316.000000.847001.300180</v>
      </c>
      <c r="F1747" s="66" t="s">
        <v>21</v>
      </c>
      <c r="G1747" s="56">
        <v>847001</v>
      </c>
      <c r="H1747" s="56" t="s">
        <v>863</v>
      </c>
      <c r="I1747" s="56">
        <v>300180</v>
      </c>
      <c r="J1747" s="56" t="s">
        <v>4980</v>
      </c>
      <c r="K1747" s="56">
        <v>1</v>
      </c>
      <c r="L1747" s="56">
        <v>16797.900000000001</v>
      </c>
    </row>
    <row r="1748" spans="1:12" x14ac:dyDescent="0.35">
      <c r="A1748" s="56">
        <v>8471160</v>
      </c>
      <c r="B1748" s="56" t="s">
        <v>506</v>
      </c>
      <c r="C1748" s="56">
        <v>492316</v>
      </c>
      <c r="D1748" s="56" t="s">
        <v>138</v>
      </c>
      <c r="E1748" s="56" t="str">
        <f t="shared" si="27"/>
        <v>847.8471160.1.492316.000000.847001.300180</v>
      </c>
      <c r="F1748" s="66" t="s">
        <v>21</v>
      </c>
      <c r="G1748" s="56">
        <v>847001</v>
      </c>
      <c r="H1748" s="56" t="s">
        <v>863</v>
      </c>
      <c r="I1748" s="56">
        <v>300180</v>
      </c>
      <c r="J1748" s="56" t="s">
        <v>4981</v>
      </c>
      <c r="K1748" s="56">
        <v>1</v>
      </c>
      <c r="L1748" s="56">
        <v>15330</v>
      </c>
    </row>
    <row r="1749" spans="1:12" x14ac:dyDescent="0.35">
      <c r="A1749" s="56">
        <v>8471160</v>
      </c>
      <c r="B1749" s="56" t="s">
        <v>506</v>
      </c>
      <c r="C1749" s="56">
        <v>492316</v>
      </c>
      <c r="D1749" s="56" t="s">
        <v>138</v>
      </c>
      <c r="E1749" s="56" t="str">
        <f t="shared" si="27"/>
        <v>847.8471160.1.492316.000000.847001.300180</v>
      </c>
      <c r="F1749" s="66" t="s">
        <v>21</v>
      </c>
      <c r="G1749" s="56">
        <v>847001</v>
      </c>
      <c r="H1749" s="56" t="s">
        <v>863</v>
      </c>
      <c r="I1749" s="56">
        <v>300180</v>
      </c>
      <c r="J1749" s="56" t="s">
        <v>4982</v>
      </c>
      <c r="K1749" s="56">
        <v>1</v>
      </c>
      <c r="L1749" s="56">
        <v>22050</v>
      </c>
    </row>
    <row r="1750" spans="1:12" x14ac:dyDescent="0.35">
      <c r="A1750" s="56">
        <v>8471160</v>
      </c>
      <c r="B1750" s="56" t="s">
        <v>506</v>
      </c>
      <c r="C1750" s="56">
        <v>492316</v>
      </c>
      <c r="D1750" s="56" t="s">
        <v>138</v>
      </c>
      <c r="E1750" s="56" t="str">
        <f t="shared" si="27"/>
        <v>847.8471160.1.492316.000000.847001.300180</v>
      </c>
      <c r="F1750" s="66" t="s">
        <v>21</v>
      </c>
      <c r="G1750" s="56">
        <v>847001</v>
      </c>
      <c r="H1750" s="56" t="s">
        <v>863</v>
      </c>
      <c r="I1750" s="56">
        <v>300180</v>
      </c>
      <c r="J1750" s="56" t="s">
        <v>4983</v>
      </c>
      <c r="K1750" s="56">
        <v>1</v>
      </c>
      <c r="L1750" s="56">
        <v>38850</v>
      </c>
    </row>
    <row r="1751" spans="1:12" x14ac:dyDescent="0.35">
      <c r="A1751" s="56">
        <v>8471160</v>
      </c>
      <c r="B1751" s="56" t="s">
        <v>506</v>
      </c>
      <c r="C1751" s="56">
        <v>492316</v>
      </c>
      <c r="D1751" s="56" t="s">
        <v>138</v>
      </c>
      <c r="E1751" s="56" t="str">
        <f t="shared" si="27"/>
        <v>847.8471160.1.492316.000000.847001.300180</v>
      </c>
      <c r="F1751" s="66" t="s">
        <v>21</v>
      </c>
      <c r="G1751" s="56">
        <v>847001</v>
      </c>
      <c r="H1751" s="56" t="s">
        <v>863</v>
      </c>
      <c r="I1751" s="56">
        <v>300180</v>
      </c>
      <c r="J1751" s="56" t="s">
        <v>4984</v>
      </c>
      <c r="K1751" s="56">
        <v>1</v>
      </c>
      <c r="L1751" s="56">
        <v>36225</v>
      </c>
    </row>
    <row r="1752" spans="1:12" x14ac:dyDescent="0.35">
      <c r="A1752" s="56">
        <v>8471160</v>
      </c>
      <c r="B1752" s="56" t="s">
        <v>506</v>
      </c>
      <c r="C1752" s="56">
        <v>492316</v>
      </c>
      <c r="D1752" s="56" t="s">
        <v>138</v>
      </c>
      <c r="E1752" s="56" t="str">
        <f t="shared" si="27"/>
        <v>847.8471160.1.492316.000000.847001.300180</v>
      </c>
      <c r="F1752" s="66" t="s">
        <v>21</v>
      </c>
      <c r="G1752" s="56">
        <v>847001</v>
      </c>
      <c r="H1752" s="56" t="s">
        <v>863</v>
      </c>
      <c r="I1752" s="56">
        <v>300180</v>
      </c>
      <c r="J1752" s="56" t="s">
        <v>4985</v>
      </c>
      <c r="K1752" s="56">
        <v>1</v>
      </c>
      <c r="L1752" s="56">
        <v>18112.5</v>
      </c>
    </row>
    <row r="1753" spans="1:12" x14ac:dyDescent="0.35">
      <c r="A1753" s="56">
        <v>8471160</v>
      </c>
      <c r="B1753" s="56" t="s">
        <v>506</v>
      </c>
      <c r="C1753" s="56">
        <v>492316</v>
      </c>
      <c r="D1753" s="56" t="s">
        <v>138</v>
      </c>
      <c r="E1753" s="56" t="str">
        <f t="shared" si="27"/>
        <v>847.8471160.1.492316.000000.847001.300180</v>
      </c>
      <c r="F1753" s="66" t="s">
        <v>21</v>
      </c>
      <c r="G1753" s="56">
        <v>847001</v>
      </c>
      <c r="H1753" s="56" t="s">
        <v>863</v>
      </c>
      <c r="I1753" s="56">
        <v>300180</v>
      </c>
      <c r="J1753" s="56" t="s">
        <v>4986</v>
      </c>
      <c r="K1753" s="56">
        <v>1</v>
      </c>
      <c r="L1753" s="56">
        <v>13282.5</v>
      </c>
    </row>
    <row r="1754" spans="1:12" x14ac:dyDescent="0.35">
      <c r="A1754" s="56">
        <v>8471160</v>
      </c>
      <c r="B1754" s="56" t="s">
        <v>506</v>
      </c>
      <c r="C1754" s="56">
        <v>492316</v>
      </c>
      <c r="D1754" s="56" t="s">
        <v>138</v>
      </c>
      <c r="E1754" s="56" t="str">
        <f t="shared" si="27"/>
        <v>847.8471160.1.492316.000000.847001.300180</v>
      </c>
      <c r="F1754" s="66" t="s">
        <v>21</v>
      </c>
      <c r="G1754" s="56">
        <v>847001</v>
      </c>
      <c r="H1754" s="56" t="s">
        <v>863</v>
      </c>
      <c r="I1754" s="56">
        <v>300180</v>
      </c>
      <c r="J1754" s="56" t="s">
        <v>4987</v>
      </c>
      <c r="K1754" s="56">
        <v>1</v>
      </c>
      <c r="L1754" s="56">
        <v>29583.75</v>
      </c>
    </row>
    <row r="1755" spans="1:12" x14ac:dyDescent="0.35">
      <c r="A1755" s="56">
        <v>8471160</v>
      </c>
      <c r="B1755" s="56" t="s">
        <v>506</v>
      </c>
      <c r="C1755" s="56">
        <v>492316</v>
      </c>
      <c r="D1755" s="56" t="s">
        <v>138</v>
      </c>
      <c r="E1755" s="56" t="str">
        <f t="shared" si="27"/>
        <v>847.8471160.1.492316.000000.847001.300180</v>
      </c>
      <c r="F1755" s="66" t="s">
        <v>21</v>
      </c>
      <c r="G1755" s="56">
        <v>847001</v>
      </c>
      <c r="H1755" s="56" t="s">
        <v>863</v>
      </c>
      <c r="I1755" s="56">
        <v>300180</v>
      </c>
      <c r="J1755" s="56" t="s">
        <v>4988</v>
      </c>
      <c r="K1755" s="56">
        <v>1</v>
      </c>
      <c r="L1755" s="56">
        <v>8925</v>
      </c>
    </row>
    <row r="1756" spans="1:12" x14ac:dyDescent="0.35">
      <c r="A1756" s="56">
        <v>8471160</v>
      </c>
      <c r="B1756" s="56" t="s">
        <v>506</v>
      </c>
      <c r="C1756" s="56">
        <v>492316</v>
      </c>
      <c r="D1756" s="56" t="s">
        <v>138</v>
      </c>
      <c r="E1756" s="56" t="str">
        <f t="shared" si="27"/>
        <v>847.8471160.1.492316.000000.847001.300180</v>
      </c>
      <c r="F1756" s="66" t="s">
        <v>21</v>
      </c>
      <c r="G1756" s="56">
        <v>847001</v>
      </c>
      <c r="H1756" s="56" t="s">
        <v>863</v>
      </c>
      <c r="I1756" s="56">
        <v>300180</v>
      </c>
      <c r="J1756" s="56" t="s">
        <v>4989</v>
      </c>
      <c r="K1756" s="56">
        <v>1</v>
      </c>
      <c r="L1756" s="56">
        <v>36330</v>
      </c>
    </row>
    <row r="1757" spans="1:12" x14ac:dyDescent="0.35">
      <c r="A1757" s="56">
        <v>8471160</v>
      </c>
      <c r="B1757" s="56" t="s">
        <v>506</v>
      </c>
      <c r="C1757" s="56">
        <v>492316</v>
      </c>
      <c r="D1757" s="56" t="s">
        <v>138</v>
      </c>
      <c r="E1757" s="56" t="str">
        <f t="shared" si="27"/>
        <v>847.8471160.1.492316.000000.847001.300180</v>
      </c>
      <c r="F1757" s="66" t="s">
        <v>21</v>
      </c>
      <c r="G1757" s="56">
        <v>847001</v>
      </c>
      <c r="H1757" s="56" t="s">
        <v>863</v>
      </c>
      <c r="I1757" s="56">
        <v>300180</v>
      </c>
      <c r="J1757" s="56" t="s">
        <v>4990</v>
      </c>
      <c r="K1757" s="56">
        <v>1</v>
      </c>
      <c r="L1757" s="56">
        <v>31500</v>
      </c>
    </row>
    <row r="1758" spans="1:12" x14ac:dyDescent="0.35">
      <c r="A1758" s="56">
        <v>8471160</v>
      </c>
      <c r="B1758" s="56" t="s">
        <v>506</v>
      </c>
      <c r="C1758" s="56">
        <v>492316</v>
      </c>
      <c r="D1758" s="56" t="s">
        <v>138</v>
      </c>
      <c r="E1758" s="56" t="str">
        <f t="shared" si="27"/>
        <v>847.8471160.1.492316.000000.847001.300180</v>
      </c>
      <c r="F1758" s="66" t="s">
        <v>21</v>
      </c>
      <c r="G1758" s="56">
        <v>847001</v>
      </c>
      <c r="H1758" s="56" t="s">
        <v>863</v>
      </c>
      <c r="I1758" s="56">
        <v>300180</v>
      </c>
      <c r="J1758" s="56" t="s">
        <v>4991</v>
      </c>
      <c r="K1758" s="56">
        <v>1</v>
      </c>
      <c r="L1758" s="56">
        <v>31500</v>
      </c>
    </row>
    <row r="1759" spans="1:12" x14ac:dyDescent="0.35">
      <c r="A1759" s="56">
        <v>8471160</v>
      </c>
      <c r="B1759" s="56" t="s">
        <v>506</v>
      </c>
      <c r="C1759" s="56">
        <v>492316</v>
      </c>
      <c r="D1759" s="56" t="s">
        <v>138</v>
      </c>
      <c r="E1759" s="56" t="str">
        <f t="shared" si="27"/>
        <v>847.8471160.1.492316.000000.847001.300180</v>
      </c>
      <c r="F1759" s="66" t="s">
        <v>21</v>
      </c>
      <c r="G1759" s="56">
        <v>847001</v>
      </c>
      <c r="H1759" s="56" t="s">
        <v>863</v>
      </c>
      <c r="I1759" s="56">
        <v>300180</v>
      </c>
      <c r="J1759" s="56" t="s">
        <v>4992</v>
      </c>
      <c r="K1759" s="56">
        <v>1</v>
      </c>
      <c r="L1759" s="56">
        <v>412566</v>
      </c>
    </row>
    <row r="1760" spans="1:12" x14ac:dyDescent="0.35">
      <c r="A1760" s="56">
        <v>8471160</v>
      </c>
      <c r="B1760" s="56" t="s">
        <v>506</v>
      </c>
      <c r="C1760" s="56">
        <v>492316</v>
      </c>
      <c r="D1760" s="56" t="s">
        <v>138</v>
      </c>
      <c r="E1760" s="56" t="str">
        <f t="shared" si="27"/>
        <v>847.8471160.1.492316.000000.847001.300180</v>
      </c>
      <c r="F1760" s="66" t="s">
        <v>21</v>
      </c>
      <c r="G1760" s="56">
        <v>847001</v>
      </c>
      <c r="H1760" s="56" t="s">
        <v>863</v>
      </c>
      <c r="I1760" s="56">
        <v>300180</v>
      </c>
      <c r="J1760" s="56" t="s">
        <v>4993</v>
      </c>
      <c r="K1760" s="56">
        <v>1</v>
      </c>
      <c r="L1760" s="56">
        <v>614019</v>
      </c>
    </row>
    <row r="1761" spans="1:12" x14ac:dyDescent="0.35">
      <c r="A1761" s="56">
        <v>8471160</v>
      </c>
      <c r="B1761" s="56" t="s">
        <v>506</v>
      </c>
      <c r="C1761" s="56">
        <v>492316</v>
      </c>
      <c r="D1761" s="56" t="s">
        <v>138</v>
      </c>
      <c r="E1761" s="56" t="str">
        <f t="shared" si="27"/>
        <v>847.8471160.1.492316.000000.847001.300180</v>
      </c>
      <c r="F1761" s="66" t="s">
        <v>21</v>
      </c>
      <c r="G1761" s="56">
        <v>847001</v>
      </c>
      <c r="H1761" s="56" t="s">
        <v>863</v>
      </c>
      <c r="I1761" s="56">
        <v>300180</v>
      </c>
      <c r="J1761" s="56" t="s">
        <v>4994</v>
      </c>
      <c r="K1761" s="56">
        <v>1</v>
      </c>
      <c r="L1761" s="56">
        <v>147000</v>
      </c>
    </row>
    <row r="1762" spans="1:12" x14ac:dyDescent="0.35">
      <c r="A1762" s="56">
        <v>8471160</v>
      </c>
      <c r="B1762" s="56" t="s">
        <v>506</v>
      </c>
      <c r="C1762" s="56">
        <v>492316</v>
      </c>
      <c r="D1762" s="56" t="s">
        <v>138</v>
      </c>
      <c r="E1762" s="56" t="str">
        <f t="shared" si="27"/>
        <v>847.8471160.1.492316.000000.847001.300180</v>
      </c>
      <c r="F1762" s="66" t="s">
        <v>21</v>
      </c>
      <c r="G1762" s="56">
        <v>847001</v>
      </c>
      <c r="H1762" s="56" t="s">
        <v>863</v>
      </c>
      <c r="I1762" s="56">
        <v>300180</v>
      </c>
      <c r="J1762" s="56" t="s">
        <v>4995</v>
      </c>
      <c r="K1762" s="56">
        <v>1</v>
      </c>
      <c r="L1762" s="56">
        <v>162177.75</v>
      </c>
    </row>
    <row r="1763" spans="1:12" x14ac:dyDescent="0.35">
      <c r="A1763" s="56">
        <v>8471160</v>
      </c>
      <c r="B1763" s="56" t="s">
        <v>506</v>
      </c>
      <c r="C1763" s="56">
        <v>492316</v>
      </c>
      <c r="D1763" s="56" t="s">
        <v>138</v>
      </c>
      <c r="E1763" s="56" t="str">
        <f t="shared" si="27"/>
        <v>847.8471160.1.492316.000000.847001.300180</v>
      </c>
      <c r="F1763" s="66" t="s">
        <v>21</v>
      </c>
      <c r="G1763" s="56">
        <v>847001</v>
      </c>
      <c r="H1763" s="56" t="s">
        <v>863</v>
      </c>
      <c r="I1763" s="56">
        <v>300180</v>
      </c>
      <c r="J1763" s="56" t="s">
        <v>4996</v>
      </c>
      <c r="K1763" s="56">
        <v>1</v>
      </c>
      <c r="L1763" s="56">
        <v>189000</v>
      </c>
    </row>
    <row r="1764" spans="1:12" x14ac:dyDescent="0.35">
      <c r="A1764" s="56">
        <v>8471160</v>
      </c>
      <c r="B1764" s="56" t="s">
        <v>506</v>
      </c>
      <c r="C1764" s="56">
        <v>492316</v>
      </c>
      <c r="D1764" s="56" t="s">
        <v>138</v>
      </c>
      <c r="E1764" s="56" t="str">
        <f t="shared" si="27"/>
        <v>847.8471160.1.492316.000000.847001.300180</v>
      </c>
      <c r="F1764" s="66" t="s">
        <v>21</v>
      </c>
      <c r="G1764" s="56">
        <v>847001</v>
      </c>
      <c r="H1764" s="56" t="s">
        <v>863</v>
      </c>
      <c r="I1764" s="56">
        <v>300180</v>
      </c>
      <c r="J1764" s="56" t="s">
        <v>4997</v>
      </c>
      <c r="K1764" s="56">
        <v>1</v>
      </c>
      <c r="L1764" s="56">
        <v>440984.25</v>
      </c>
    </row>
    <row r="1765" spans="1:12" x14ac:dyDescent="0.35">
      <c r="A1765" s="56">
        <v>8471160</v>
      </c>
      <c r="B1765" s="56" t="s">
        <v>506</v>
      </c>
      <c r="C1765" s="56">
        <v>492316</v>
      </c>
      <c r="D1765" s="56" t="s">
        <v>138</v>
      </c>
      <c r="E1765" s="56" t="str">
        <f t="shared" si="27"/>
        <v>847.8471160.1.492316.000000.847001.300180</v>
      </c>
      <c r="F1765" s="66" t="s">
        <v>21</v>
      </c>
      <c r="G1765" s="56">
        <v>847001</v>
      </c>
      <c r="H1765" s="56" t="s">
        <v>863</v>
      </c>
      <c r="I1765" s="56">
        <v>300180</v>
      </c>
      <c r="J1765" s="56" t="s">
        <v>4998</v>
      </c>
      <c r="K1765" s="56">
        <v>1</v>
      </c>
      <c r="L1765" s="56">
        <v>263550</v>
      </c>
    </row>
    <row r="1766" spans="1:12" x14ac:dyDescent="0.35">
      <c r="A1766" s="56">
        <v>8471160</v>
      </c>
      <c r="B1766" s="56" t="s">
        <v>506</v>
      </c>
      <c r="C1766" s="56">
        <v>492316</v>
      </c>
      <c r="D1766" s="56" t="s">
        <v>138</v>
      </c>
      <c r="E1766" s="56" t="str">
        <f t="shared" si="27"/>
        <v>847.8471160.1.492316.000000.847001.300180</v>
      </c>
      <c r="F1766" s="66" t="s">
        <v>21</v>
      </c>
      <c r="G1766" s="56">
        <v>847001</v>
      </c>
      <c r="H1766" s="56" t="s">
        <v>863</v>
      </c>
      <c r="I1766" s="56">
        <v>300180</v>
      </c>
      <c r="J1766" s="56" t="s">
        <v>4999</v>
      </c>
      <c r="K1766" s="56">
        <v>1</v>
      </c>
      <c r="L1766" s="56">
        <v>17974.057500000003</v>
      </c>
    </row>
    <row r="1767" spans="1:12" x14ac:dyDescent="0.35">
      <c r="A1767" s="56">
        <v>8471160</v>
      </c>
      <c r="B1767" s="56" t="s">
        <v>506</v>
      </c>
      <c r="C1767" s="56">
        <v>492316</v>
      </c>
      <c r="D1767" s="56" t="s">
        <v>138</v>
      </c>
      <c r="E1767" s="56" t="str">
        <f t="shared" si="27"/>
        <v>847.8471160.1.492316.000000.847001.300180</v>
      </c>
      <c r="F1767" s="66" t="s">
        <v>21</v>
      </c>
      <c r="G1767" s="56">
        <v>847001</v>
      </c>
      <c r="H1767" s="56" t="s">
        <v>863</v>
      </c>
      <c r="I1767" s="56">
        <v>300180</v>
      </c>
      <c r="J1767" s="56" t="s">
        <v>5000</v>
      </c>
      <c r="K1767" s="56">
        <v>1</v>
      </c>
      <c r="L1767" s="56">
        <v>186900</v>
      </c>
    </row>
    <row r="1768" spans="1:12" x14ac:dyDescent="0.35">
      <c r="A1768" s="56">
        <v>8471160</v>
      </c>
      <c r="B1768" s="56" t="s">
        <v>506</v>
      </c>
      <c r="C1768" s="56">
        <v>492316</v>
      </c>
      <c r="D1768" s="56" t="s">
        <v>138</v>
      </c>
      <c r="E1768" s="56" t="str">
        <f t="shared" si="27"/>
        <v>847.8471160.1.492316.000000.847001.300180</v>
      </c>
      <c r="F1768" s="66" t="s">
        <v>21</v>
      </c>
      <c r="G1768" s="56">
        <v>847001</v>
      </c>
      <c r="H1768" s="56" t="s">
        <v>863</v>
      </c>
      <c r="I1768" s="56">
        <v>300180</v>
      </c>
      <c r="J1768" s="56" t="s">
        <v>5001</v>
      </c>
      <c r="K1768" s="56">
        <v>1</v>
      </c>
      <c r="L1768" s="56">
        <v>23520</v>
      </c>
    </row>
    <row r="1769" spans="1:12" x14ac:dyDescent="0.35">
      <c r="A1769" s="56">
        <v>8471160</v>
      </c>
      <c r="B1769" s="56" t="s">
        <v>506</v>
      </c>
      <c r="C1769" s="56">
        <v>492316</v>
      </c>
      <c r="D1769" s="56" t="s">
        <v>138</v>
      </c>
      <c r="E1769" s="56" t="str">
        <f t="shared" si="27"/>
        <v>847.8471160.1.492316.000000.847001.300180</v>
      </c>
      <c r="F1769" s="66" t="s">
        <v>21</v>
      </c>
      <c r="G1769" s="56">
        <v>847001</v>
      </c>
      <c r="H1769" s="56" t="s">
        <v>863</v>
      </c>
      <c r="I1769" s="56">
        <v>300180</v>
      </c>
      <c r="J1769" s="56" t="s">
        <v>5002</v>
      </c>
      <c r="K1769" s="56">
        <v>1</v>
      </c>
      <c r="L1769" s="56">
        <v>57500.887500000004</v>
      </c>
    </row>
    <row r="1770" spans="1:12" x14ac:dyDescent="0.35">
      <c r="A1770" s="56">
        <v>8471160</v>
      </c>
      <c r="B1770" s="56" t="s">
        <v>506</v>
      </c>
      <c r="C1770" s="56">
        <v>492316</v>
      </c>
      <c r="D1770" s="56" t="s">
        <v>138</v>
      </c>
      <c r="E1770" s="56" t="str">
        <f t="shared" si="27"/>
        <v>847.8471160.1.492316.000000.847001.300180</v>
      </c>
      <c r="F1770" s="66" t="s">
        <v>21</v>
      </c>
      <c r="G1770" s="56">
        <v>847001</v>
      </c>
      <c r="H1770" s="56" t="s">
        <v>863</v>
      </c>
      <c r="I1770" s="56">
        <v>300180</v>
      </c>
      <c r="J1770" s="56" t="s">
        <v>5003</v>
      </c>
      <c r="K1770" s="56">
        <v>1</v>
      </c>
      <c r="L1770" s="56">
        <v>166477.5</v>
      </c>
    </row>
    <row r="1771" spans="1:12" x14ac:dyDescent="0.35">
      <c r="A1771" s="56">
        <v>8471160</v>
      </c>
      <c r="B1771" s="56" t="s">
        <v>506</v>
      </c>
      <c r="C1771" s="56">
        <v>492316</v>
      </c>
      <c r="D1771" s="56" t="s">
        <v>138</v>
      </c>
      <c r="E1771" s="56" t="str">
        <f t="shared" si="27"/>
        <v>847.8471160.1.492316.000000.847001.300180</v>
      </c>
      <c r="F1771" s="66" t="s">
        <v>21</v>
      </c>
      <c r="G1771" s="56">
        <v>847001</v>
      </c>
      <c r="H1771" s="56" t="s">
        <v>863</v>
      </c>
      <c r="I1771" s="56">
        <v>300180</v>
      </c>
      <c r="J1771" s="56" t="s">
        <v>5004</v>
      </c>
      <c r="K1771" s="56">
        <v>1</v>
      </c>
      <c r="L1771" s="56">
        <v>198989.7</v>
      </c>
    </row>
    <row r="1772" spans="1:12" x14ac:dyDescent="0.35">
      <c r="A1772" s="56">
        <v>8471160</v>
      </c>
      <c r="B1772" s="56" t="s">
        <v>506</v>
      </c>
      <c r="C1772" s="56">
        <v>492316</v>
      </c>
      <c r="D1772" s="56" t="s">
        <v>138</v>
      </c>
      <c r="E1772" s="56" t="str">
        <f t="shared" si="27"/>
        <v>847.8471160.1.492316.000000.847001.300180</v>
      </c>
      <c r="F1772" s="66" t="s">
        <v>21</v>
      </c>
      <c r="G1772" s="56">
        <v>847001</v>
      </c>
      <c r="H1772" s="56" t="s">
        <v>863</v>
      </c>
      <c r="I1772" s="56">
        <v>300180</v>
      </c>
      <c r="J1772" s="56" t="s">
        <v>5005</v>
      </c>
      <c r="K1772" s="56">
        <v>1</v>
      </c>
      <c r="L1772" s="56">
        <v>51845.0625</v>
      </c>
    </row>
    <row r="1773" spans="1:12" x14ac:dyDescent="0.35">
      <c r="A1773" s="56">
        <v>8471160</v>
      </c>
      <c r="B1773" s="56" t="s">
        <v>506</v>
      </c>
      <c r="C1773" s="56">
        <v>492316</v>
      </c>
      <c r="D1773" s="56" t="s">
        <v>138</v>
      </c>
      <c r="E1773" s="56" t="str">
        <f t="shared" si="27"/>
        <v>847.8471160.1.492316.000000.847001.300180</v>
      </c>
      <c r="F1773" s="66" t="s">
        <v>21</v>
      </c>
      <c r="G1773" s="56">
        <v>847001</v>
      </c>
      <c r="H1773" s="56" t="s">
        <v>863</v>
      </c>
      <c r="I1773" s="56">
        <v>300180</v>
      </c>
      <c r="J1773" s="56" t="s">
        <v>5006</v>
      </c>
      <c r="K1773" s="56">
        <v>1</v>
      </c>
      <c r="L1773" s="56">
        <v>336587.73749999999</v>
      </c>
    </row>
    <row r="1774" spans="1:12" x14ac:dyDescent="0.35">
      <c r="A1774" s="56">
        <v>8471160</v>
      </c>
      <c r="B1774" s="56" t="s">
        <v>506</v>
      </c>
      <c r="C1774" s="56">
        <v>492316</v>
      </c>
      <c r="D1774" s="56" t="s">
        <v>138</v>
      </c>
      <c r="E1774" s="56" t="str">
        <f t="shared" si="27"/>
        <v>847.8471160.1.492316.000000.847001.300180</v>
      </c>
      <c r="F1774" s="66" t="s">
        <v>21</v>
      </c>
      <c r="G1774" s="56">
        <v>847001</v>
      </c>
      <c r="H1774" s="56" t="s">
        <v>863</v>
      </c>
      <c r="I1774" s="56">
        <v>300180</v>
      </c>
      <c r="J1774" s="56" t="s">
        <v>5007</v>
      </c>
      <c r="K1774" s="56">
        <v>1</v>
      </c>
      <c r="L1774" s="56">
        <v>463033.46250000002</v>
      </c>
    </row>
    <row r="1775" spans="1:12" x14ac:dyDescent="0.35">
      <c r="A1775" s="56">
        <v>8471160</v>
      </c>
      <c r="B1775" s="56" t="s">
        <v>506</v>
      </c>
      <c r="C1775" s="56">
        <v>492316</v>
      </c>
      <c r="D1775" s="56" t="s">
        <v>138</v>
      </c>
      <c r="E1775" s="56" t="str">
        <f t="shared" si="27"/>
        <v>847.8471160.1.492316.000000.847001.300180</v>
      </c>
      <c r="F1775" s="66" t="s">
        <v>21</v>
      </c>
      <c r="G1775" s="56">
        <v>847001</v>
      </c>
      <c r="H1775" s="56" t="s">
        <v>863</v>
      </c>
      <c r="I1775" s="56">
        <v>300180</v>
      </c>
      <c r="J1775" s="56" t="s">
        <v>5008</v>
      </c>
      <c r="K1775" s="56">
        <v>1</v>
      </c>
      <c r="L1775" s="56">
        <v>501637.5</v>
      </c>
    </row>
    <row r="1776" spans="1:12" x14ac:dyDescent="0.35">
      <c r="A1776" s="56">
        <v>8471160</v>
      </c>
      <c r="B1776" s="56" t="s">
        <v>506</v>
      </c>
      <c r="C1776" s="56">
        <v>492316</v>
      </c>
      <c r="D1776" s="56" t="s">
        <v>138</v>
      </c>
      <c r="E1776" s="56" t="str">
        <f t="shared" si="27"/>
        <v>847.8471160.1.492316.000000.847001.300180</v>
      </c>
      <c r="F1776" s="66" t="s">
        <v>21</v>
      </c>
      <c r="G1776" s="56">
        <v>847001</v>
      </c>
      <c r="H1776" s="56" t="s">
        <v>863</v>
      </c>
      <c r="I1776" s="56">
        <v>300180</v>
      </c>
      <c r="J1776" s="56" t="s">
        <v>5009</v>
      </c>
      <c r="K1776" s="56">
        <v>1</v>
      </c>
      <c r="L1776" s="56">
        <v>262609.2</v>
      </c>
    </row>
    <row r="1777" spans="1:12" x14ac:dyDescent="0.35">
      <c r="A1777" s="56">
        <v>8471160</v>
      </c>
      <c r="B1777" s="56" t="s">
        <v>506</v>
      </c>
      <c r="C1777" s="56">
        <v>492316</v>
      </c>
      <c r="D1777" s="56" t="s">
        <v>138</v>
      </c>
      <c r="E1777" s="56" t="str">
        <f t="shared" si="27"/>
        <v>847.8471160.1.492316.000000.847001.300180</v>
      </c>
      <c r="F1777" s="66" t="s">
        <v>21</v>
      </c>
      <c r="G1777" s="56">
        <v>847001</v>
      </c>
      <c r="H1777" s="56" t="s">
        <v>863</v>
      </c>
      <c r="I1777" s="56">
        <v>300180</v>
      </c>
      <c r="J1777" s="56" t="s">
        <v>5010</v>
      </c>
      <c r="K1777" s="56">
        <v>1</v>
      </c>
      <c r="L1777" s="56">
        <v>572250</v>
      </c>
    </row>
    <row r="1778" spans="1:12" x14ac:dyDescent="0.35">
      <c r="A1778" s="56">
        <v>8471160</v>
      </c>
      <c r="B1778" s="56" t="s">
        <v>506</v>
      </c>
      <c r="C1778" s="56">
        <v>492316</v>
      </c>
      <c r="D1778" s="56" t="s">
        <v>138</v>
      </c>
      <c r="E1778" s="56" t="str">
        <f t="shared" si="27"/>
        <v>847.8471160.1.492316.000000.847001.300180</v>
      </c>
      <c r="F1778" s="66" t="s">
        <v>21</v>
      </c>
      <c r="G1778" s="56">
        <v>847001</v>
      </c>
      <c r="H1778" s="56" t="s">
        <v>863</v>
      </c>
      <c r="I1778" s="56">
        <v>300180</v>
      </c>
      <c r="J1778" s="56" t="s">
        <v>5011</v>
      </c>
      <c r="K1778" s="56">
        <v>1</v>
      </c>
      <c r="L1778" s="56">
        <v>315000</v>
      </c>
    </row>
    <row r="1779" spans="1:12" x14ac:dyDescent="0.35">
      <c r="A1779" s="56">
        <v>8471160</v>
      </c>
      <c r="B1779" s="56" t="s">
        <v>506</v>
      </c>
      <c r="C1779" s="56">
        <v>492316</v>
      </c>
      <c r="D1779" s="56" t="s">
        <v>138</v>
      </c>
      <c r="E1779" s="56" t="str">
        <f t="shared" si="27"/>
        <v>847.8471160.1.492316.000000.847001.300180</v>
      </c>
      <c r="F1779" s="66" t="s">
        <v>21</v>
      </c>
      <c r="G1779" s="56">
        <v>847001</v>
      </c>
      <c r="H1779" s="56" t="s">
        <v>863</v>
      </c>
      <c r="I1779" s="56">
        <v>300180</v>
      </c>
      <c r="J1779" s="56" t="s">
        <v>5012</v>
      </c>
      <c r="K1779" s="56">
        <v>1</v>
      </c>
      <c r="L1779" s="56">
        <v>157751.21249999999</v>
      </c>
    </row>
    <row r="1780" spans="1:12" x14ac:dyDescent="0.35">
      <c r="A1780" s="56">
        <v>8471160</v>
      </c>
      <c r="B1780" s="56" t="s">
        <v>506</v>
      </c>
      <c r="C1780" s="56">
        <v>492316</v>
      </c>
      <c r="D1780" s="56" t="s">
        <v>138</v>
      </c>
      <c r="E1780" s="56" t="str">
        <f t="shared" si="27"/>
        <v>847.8471160.1.492316.000000.847001.300180</v>
      </c>
      <c r="F1780" s="66" t="s">
        <v>21</v>
      </c>
      <c r="G1780" s="56">
        <v>847001</v>
      </c>
      <c r="H1780" s="56" t="s">
        <v>863</v>
      </c>
      <c r="I1780" s="56">
        <v>300180</v>
      </c>
      <c r="J1780" s="56" t="s">
        <v>5013</v>
      </c>
      <c r="K1780" s="56">
        <v>1</v>
      </c>
      <c r="L1780" s="56">
        <v>419853</v>
      </c>
    </row>
    <row r="1781" spans="1:12" x14ac:dyDescent="0.35">
      <c r="A1781" s="56">
        <v>8471160</v>
      </c>
      <c r="B1781" s="56" t="s">
        <v>506</v>
      </c>
      <c r="C1781" s="56">
        <v>492316</v>
      </c>
      <c r="D1781" s="56" t="s">
        <v>138</v>
      </c>
      <c r="E1781" s="56" t="str">
        <f t="shared" si="27"/>
        <v>847.8471160.1.492316.000000.847001.300180</v>
      </c>
      <c r="F1781" s="66" t="s">
        <v>21</v>
      </c>
      <c r="G1781" s="56">
        <v>847001</v>
      </c>
      <c r="H1781" s="56" t="s">
        <v>863</v>
      </c>
      <c r="I1781" s="56">
        <v>300180</v>
      </c>
      <c r="J1781" s="56" t="s">
        <v>5014</v>
      </c>
      <c r="K1781" s="56">
        <v>1</v>
      </c>
      <c r="L1781" s="56">
        <v>608629.35</v>
      </c>
    </row>
    <row r="1782" spans="1:12" x14ac:dyDescent="0.35">
      <c r="A1782" s="56">
        <v>8471160</v>
      </c>
      <c r="B1782" s="56" t="s">
        <v>506</v>
      </c>
      <c r="C1782" s="56">
        <v>492316</v>
      </c>
      <c r="D1782" s="56" t="s">
        <v>138</v>
      </c>
      <c r="E1782" s="56" t="str">
        <f t="shared" si="27"/>
        <v>847.8471160.1.492316.000000.847001.300180</v>
      </c>
      <c r="F1782" s="66" t="s">
        <v>21</v>
      </c>
      <c r="G1782" s="56">
        <v>847001</v>
      </c>
      <c r="H1782" s="56" t="s">
        <v>863</v>
      </c>
      <c r="I1782" s="56">
        <v>300180</v>
      </c>
      <c r="J1782" s="56" t="s">
        <v>5015</v>
      </c>
      <c r="K1782" s="56">
        <v>1</v>
      </c>
      <c r="L1782" s="56">
        <v>2275219.8000000003</v>
      </c>
    </row>
    <row r="1783" spans="1:12" x14ac:dyDescent="0.35">
      <c r="A1783" s="56">
        <v>8471160</v>
      </c>
      <c r="B1783" s="56" t="s">
        <v>506</v>
      </c>
      <c r="C1783" s="56">
        <v>492316</v>
      </c>
      <c r="D1783" s="56" t="s">
        <v>138</v>
      </c>
      <c r="E1783" s="56" t="str">
        <f t="shared" si="27"/>
        <v>847.8471160.1.492316.000000.847001.300180</v>
      </c>
      <c r="F1783" s="66" t="s">
        <v>21</v>
      </c>
      <c r="G1783" s="56">
        <v>847001</v>
      </c>
      <c r="H1783" s="56" t="s">
        <v>863</v>
      </c>
      <c r="I1783" s="56">
        <v>300180</v>
      </c>
      <c r="J1783" s="56" t="s">
        <v>5016</v>
      </c>
      <c r="K1783" s="56">
        <v>1</v>
      </c>
      <c r="L1783" s="56">
        <v>608629.35</v>
      </c>
    </row>
    <row r="1784" spans="1:12" x14ac:dyDescent="0.35">
      <c r="A1784" s="56">
        <v>8471160</v>
      </c>
      <c r="B1784" s="56" t="s">
        <v>506</v>
      </c>
      <c r="C1784" s="56">
        <v>492316</v>
      </c>
      <c r="D1784" s="56" t="s">
        <v>138</v>
      </c>
      <c r="E1784" s="56" t="str">
        <f t="shared" si="27"/>
        <v>847.8471160.1.492316.000000.847001.300180</v>
      </c>
      <c r="F1784" s="66" t="s">
        <v>21</v>
      </c>
      <c r="G1784" s="56">
        <v>847001</v>
      </c>
      <c r="H1784" s="56" t="s">
        <v>863</v>
      </c>
      <c r="I1784" s="56">
        <v>300180</v>
      </c>
      <c r="J1784" s="56" t="s">
        <v>5017</v>
      </c>
      <c r="K1784" s="56">
        <v>1</v>
      </c>
      <c r="L1784" s="56">
        <v>17281.6875</v>
      </c>
    </row>
    <row r="1785" spans="1:12" x14ac:dyDescent="0.35">
      <c r="A1785" s="56">
        <v>8471160</v>
      </c>
      <c r="B1785" s="56" t="s">
        <v>506</v>
      </c>
      <c r="C1785" s="56">
        <v>492316</v>
      </c>
      <c r="D1785" s="56" t="s">
        <v>138</v>
      </c>
      <c r="E1785" s="56" t="str">
        <f t="shared" si="27"/>
        <v>847.8471160.1.492316.000000.847001.300180</v>
      </c>
      <c r="F1785" s="66" t="s">
        <v>21</v>
      </c>
      <c r="G1785" s="56">
        <v>847001</v>
      </c>
      <c r="H1785" s="56" t="s">
        <v>863</v>
      </c>
      <c r="I1785" s="56">
        <v>300180</v>
      </c>
      <c r="J1785" s="56" t="s">
        <v>5018</v>
      </c>
      <c r="K1785" s="56">
        <v>1</v>
      </c>
      <c r="L1785" s="56">
        <v>17281.6875</v>
      </c>
    </row>
    <row r="1786" spans="1:12" x14ac:dyDescent="0.35">
      <c r="A1786" s="56">
        <v>8471160</v>
      </c>
      <c r="B1786" s="56" t="s">
        <v>506</v>
      </c>
      <c r="C1786" s="56">
        <v>492316</v>
      </c>
      <c r="D1786" s="56" t="s">
        <v>138</v>
      </c>
      <c r="E1786" s="56" t="str">
        <f t="shared" si="27"/>
        <v>847.8471160.1.492316.000000.847001.300180</v>
      </c>
      <c r="F1786" s="66" t="s">
        <v>21</v>
      </c>
      <c r="G1786" s="56">
        <v>847001</v>
      </c>
      <c r="H1786" s="56" t="s">
        <v>863</v>
      </c>
      <c r="I1786" s="56">
        <v>300180</v>
      </c>
      <c r="J1786" s="56" t="s">
        <v>5019</v>
      </c>
      <c r="K1786" s="56">
        <v>1</v>
      </c>
      <c r="L1786" s="56">
        <v>17281.6875</v>
      </c>
    </row>
    <row r="1787" spans="1:12" x14ac:dyDescent="0.35">
      <c r="A1787" s="56">
        <v>8471160</v>
      </c>
      <c r="B1787" s="56" t="s">
        <v>506</v>
      </c>
      <c r="C1787" s="56">
        <v>492316</v>
      </c>
      <c r="D1787" s="56" t="s">
        <v>138</v>
      </c>
      <c r="E1787" s="56" t="str">
        <f t="shared" si="27"/>
        <v>847.8471160.1.492316.000000.847001.300180</v>
      </c>
      <c r="F1787" s="66" t="s">
        <v>21</v>
      </c>
      <c r="G1787" s="56">
        <v>847001</v>
      </c>
      <c r="H1787" s="56" t="s">
        <v>863</v>
      </c>
      <c r="I1787" s="56">
        <v>300180</v>
      </c>
      <c r="J1787" s="56" t="s">
        <v>5020</v>
      </c>
      <c r="K1787" s="56">
        <v>1</v>
      </c>
      <c r="L1787" s="56">
        <v>1207297.3500000001</v>
      </c>
    </row>
    <row r="1788" spans="1:12" x14ac:dyDescent="0.35">
      <c r="A1788" s="56">
        <v>8471160</v>
      </c>
      <c r="B1788" s="56" t="s">
        <v>506</v>
      </c>
      <c r="C1788" s="56">
        <v>492316</v>
      </c>
      <c r="D1788" s="56" t="s">
        <v>138</v>
      </c>
      <c r="E1788" s="56" t="str">
        <f t="shared" si="27"/>
        <v>847.8471160.1.492316.000000.847001.300180</v>
      </c>
      <c r="F1788" s="66" t="s">
        <v>21</v>
      </c>
      <c r="G1788" s="56">
        <v>847001</v>
      </c>
      <c r="H1788" s="56" t="s">
        <v>863</v>
      </c>
      <c r="I1788" s="56">
        <v>300180</v>
      </c>
      <c r="J1788" s="56" t="s">
        <v>5021</v>
      </c>
      <c r="K1788" s="56">
        <v>1</v>
      </c>
      <c r="L1788" s="56">
        <v>47250</v>
      </c>
    </row>
    <row r="1789" spans="1:12" x14ac:dyDescent="0.35">
      <c r="A1789" s="56">
        <v>8471160</v>
      </c>
      <c r="B1789" s="56" t="s">
        <v>506</v>
      </c>
      <c r="C1789" s="56">
        <v>492316</v>
      </c>
      <c r="D1789" s="56" t="s">
        <v>138</v>
      </c>
      <c r="E1789" s="56" t="str">
        <f t="shared" si="27"/>
        <v>847.8471160.1.492316.000000.847001.300180</v>
      </c>
      <c r="F1789" s="66" t="s">
        <v>21</v>
      </c>
      <c r="G1789" s="56">
        <v>847001</v>
      </c>
      <c r="H1789" s="56" t="s">
        <v>863</v>
      </c>
      <c r="I1789" s="56">
        <v>300180</v>
      </c>
      <c r="J1789" s="56" t="s">
        <v>5022</v>
      </c>
      <c r="K1789" s="56">
        <v>1</v>
      </c>
      <c r="L1789" s="56">
        <v>9660</v>
      </c>
    </row>
    <row r="1790" spans="1:12" x14ac:dyDescent="0.35">
      <c r="A1790" s="56">
        <v>8471160</v>
      </c>
      <c r="B1790" s="56" t="s">
        <v>506</v>
      </c>
      <c r="C1790" s="56">
        <v>492316</v>
      </c>
      <c r="D1790" s="56" t="s">
        <v>138</v>
      </c>
      <c r="E1790" s="56" t="str">
        <f t="shared" si="27"/>
        <v>847.8471160.1.492316.000000.847001.300180</v>
      </c>
      <c r="F1790" s="66" t="s">
        <v>21</v>
      </c>
      <c r="G1790" s="56">
        <v>847001</v>
      </c>
      <c r="H1790" s="56" t="s">
        <v>863</v>
      </c>
      <c r="I1790" s="56">
        <v>300180</v>
      </c>
      <c r="J1790" s="56" t="s">
        <v>5023</v>
      </c>
      <c r="K1790" s="56">
        <v>1</v>
      </c>
      <c r="L1790" s="56">
        <v>31500</v>
      </c>
    </row>
    <row r="1791" spans="1:12" x14ac:dyDescent="0.35">
      <c r="A1791" s="56">
        <v>8471160</v>
      </c>
      <c r="B1791" s="56" t="s">
        <v>506</v>
      </c>
      <c r="C1791" s="56">
        <v>492316</v>
      </c>
      <c r="D1791" s="56" t="s">
        <v>138</v>
      </c>
      <c r="E1791" s="56" t="str">
        <f t="shared" si="27"/>
        <v>847.8471160.1.492316.000000.847001.300180</v>
      </c>
      <c r="F1791" s="66" t="s">
        <v>21</v>
      </c>
      <c r="G1791" s="56">
        <v>847001</v>
      </c>
      <c r="H1791" s="56" t="s">
        <v>863</v>
      </c>
      <c r="I1791" s="56">
        <v>300180</v>
      </c>
      <c r="J1791" s="56" t="s">
        <v>5024</v>
      </c>
      <c r="K1791" s="56">
        <v>1</v>
      </c>
      <c r="L1791" s="56">
        <v>105000</v>
      </c>
    </row>
    <row r="1792" spans="1:12" x14ac:dyDescent="0.35">
      <c r="A1792" s="56">
        <v>8471160</v>
      </c>
      <c r="B1792" s="56" t="s">
        <v>506</v>
      </c>
      <c r="C1792" s="56">
        <v>492316</v>
      </c>
      <c r="D1792" s="56" t="s">
        <v>138</v>
      </c>
      <c r="E1792" s="56" t="str">
        <f t="shared" si="27"/>
        <v>847.8471160.1.492316.000000.847001.300180</v>
      </c>
      <c r="F1792" s="66" t="s">
        <v>21</v>
      </c>
      <c r="G1792" s="56">
        <v>847001</v>
      </c>
      <c r="H1792" s="56" t="s">
        <v>863</v>
      </c>
      <c r="I1792" s="56">
        <v>300180</v>
      </c>
      <c r="J1792" s="56" t="s">
        <v>5025</v>
      </c>
      <c r="K1792" s="56">
        <v>1</v>
      </c>
      <c r="L1792" s="56">
        <v>126000</v>
      </c>
    </row>
    <row r="1793" spans="1:12" x14ac:dyDescent="0.35">
      <c r="A1793" s="56">
        <v>8471160</v>
      </c>
      <c r="B1793" s="56" t="s">
        <v>506</v>
      </c>
      <c r="C1793" s="56">
        <v>492316</v>
      </c>
      <c r="D1793" s="56" t="s">
        <v>138</v>
      </c>
      <c r="E1793" s="56" t="str">
        <f t="shared" si="27"/>
        <v>847.8471160.1.492316.000000.847001.300180</v>
      </c>
      <c r="F1793" s="66" t="s">
        <v>21</v>
      </c>
      <c r="G1793" s="56">
        <v>847001</v>
      </c>
      <c r="H1793" s="56" t="s">
        <v>863</v>
      </c>
      <c r="I1793" s="56">
        <v>300180</v>
      </c>
      <c r="J1793" s="56" t="s">
        <v>5026</v>
      </c>
      <c r="K1793" s="56">
        <v>1</v>
      </c>
      <c r="L1793" s="56">
        <v>210000</v>
      </c>
    </row>
    <row r="1794" spans="1:12" x14ac:dyDescent="0.35">
      <c r="A1794" s="56">
        <v>8471160</v>
      </c>
      <c r="B1794" s="56" t="s">
        <v>506</v>
      </c>
      <c r="C1794" s="56">
        <v>492316</v>
      </c>
      <c r="D1794" s="56" t="s">
        <v>138</v>
      </c>
      <c r="E1794" s="56" t="str">
        <f t="shared" ref="E1794:E1857" si="28">CONCATENATE(847,".",A1794,".",1,".",C1794,".","000000",".",G1794,".",I1794)</f>
        <v>847.8471160.1.492316.000000.847001.300180</v>
      </c>
      <c r="F1794" s="66" t="s">
        <v>21</v>
      </c>
      <c r="G1794" s="56">
        <v>847001</v>
      </c>
      <c r="H1794" s="56" t="s">
        <v>863</v>
      </c>
      <c r="I1794" s="56">
        <v>300180</v>
      </c>
      <c r="J1794" s="56" t="s">
        <v>5027</v>
      </c>
      <c r="K1794" s="56">
        <v>1</v>
      </c>
      <c r="L1794" s="56">
        <v>262500</v>
      </c>
    </row>
    <row r="1795" spans="1:12" x14ac:dyDescent="0.35">
      <c r="A1795" s="56">
        <v>8471160</v>
      </c>
      <c r="B1795" s="56" t="s">
        <v>506</v>
      </c>
      <c r="C1795" s="56">
        <v>492316</v>
      </c>
      <c r="D1795" s="56" t="s">
        <v>138</v>
      </c>
      <c r="E1795" s="56" t="str">
        <f t="shared" si="28"/>
        <v>847.8471160.1.492316.000000.847001.300180</v>
      </c>
      <c r="F1795" s="66" t="s">
        <v>21</v>
      </c>
      <c r="G1795" s="56">
        <v>847001</v>
      </c>
      <c r="H1795" s="56" t="s">
        <v>863</v>
      </c>
      <c r="I1795" s="56">
        <v>300180</v>
      </c>
      <c r="J1795" s="56" t="s">
        <v>5028</v>
      </c>
      <c r="K1795" s="56">
        <v>1</v>
      </c>
      <c r="L1795" s="56">
        <v>252000</v>
      </c>
    </row>
    <row r="1796" spans="1:12" x14ac:dyDescent="0.35">
      <c r="A1796" s="56">
        <v>8471160</v>
      </c>
      <c r="B1796" s="56" t="s">
        <v>506</v>
      </c>
      <c r="C1796" s="56">
        <v>492316</v>
      </c>
      <c r="D1796" s="56" t="s">
        <v>138</v>
      </c>
      <c r="E1796" s="56" t="str">
        <f t="shared" si="28"/>
        <v>847.8471160.1.492316.000000.847001.300180</v>
      </c>
      <c r="F1796" s="66" t="s">
        <v>21</v>
      </c>
      <c r="G1796" s="56">
        <v>847001</v>
      </c>
      <c r="H1796" s="56" t="s">
        <v>863</v>
      </c>
      <c r="I1796" s="56">
        <v>300180</v>
      </c>
      <c r="J1796" s="56" t="s">
        <v>5029</v>
      </c>
      <c r="K1796" s="56">
        <v>1</v>
      </c>
      <c r="L1796" s="56">
        <v>315000</v>
      </c>
    </row>
    <row r="1797" spans="1:12" x14ac:dyDescent="0.35">
      <c r="A1797" s="56">
        <v>8471160</v>
      </c>
      <c r="B1797" s="56" t="s">
        <v>506</v>
      </c>
      <c r="C1797" s="56">
        <v>492316</v>
      </c>
      <c r="D1797" s="56" t="s">
        <v>138</v>
      </c>
      <c r="E1797" s="56" t="str">
        <f t="shared" si="28"/>
        <v>847.8471160.1.492316.000000.847001.300180</v>
      </c>
      <c r="F1797" s="66" t="s">
        <v>21</v>
      </c>
      <c r="G1797" s="56">
        <v>847001</v>
      </c>
      <c r="H1797" s="56" t="s">
        <v>863</v>
      </c>
      <c r="I1797" s="56">
        <v>300180</v>
      </c>
      <c r="J1797" s="56" t="s">
        <v>5030</v>
      </c>
      <c r="K1797" s="56">
        <v>1</v>
      </c>
      <c r="L1797" s="56">
        <v>315000</v>
      </c>
    </row>
    <row r="1798" spans="1:12" x14ac:dyDescent="0.35">
      <c r="A1798" s="56">
        <v>8471160</v>
      </c>
      <c r="B1798" s="56" t="s">
        <v>506</v>
      </c>
      <c r="C1798" s="56">
        <v>492316</v>
      </c>
      <c r="D1798" s="56" t="s">
        <v>138</v>
      </c>
      <c r="E1798" s="56" t="str">
        <f t="shared" si="28"/>
        <v>847.8471160.1.492316.000000.847001.300180</v>
      </c>
      <c r="F1798" s="66" t="s">
        <v>21</v>
      </c>
      <c r="G1798" s="56">
        <v>847001</v>
      </c>
      <c r="H1798" s="56" t="s">
        <v>863</v>
      </c>
      <c r="I1798" s="56">
        <v>300180</v>
      </c>
      <c r="J1798" s="56" t="s">
        <v>5031</v>
      </c>
      <c r="K1798" s="56">
        <v>1</v>
      </c>
      <c r="L1798" s="56">
        <v>189000</v>
      </c>
    </row>
    <row r="1799" spans="1:12" x14ac:dyDescent="0.35">
      <c r="A1799" s="56">
        <v>8471160</v>
      </c>
      <c r="B1799" s="56" t="s">
        <v>506</v>
      </c>
      <c r="C1799" s="56">
        <v>492316</v>
      </c>
      <c r="D1799" s="56" t="s">
        <v>138</v>
      </c>
      <c r="E1799" s="56" t="str">
        <f t="shared" si="28"/>
        <v>847.8471160.1.492316.000000.847001.300180</v>
      </c>
      <c r="F1799" s="66" t="s">
        <v>21</v>
      </c>
      <c r="G1799" s="56">
        <v>847001</v>
      </c>
      <c r="H1799" s="56" t="s">
        <v>863</v>
      </c>
      <c r="I1799" s="56">
        <v>300180</v>
      </c>
      <c r="J1799" s="56" t="s">
        <v>5032</v>
      </c>
      <c r="K1799" s="56">
        <v>1</v>
      </c>
      <c r="L1799" s="56">
        <v>7982178.75</v>
      </c>
    </row>
    <row r="1800" spans="1:12" x14ac:dyDescent="0.35">
      <c r="A1800" s="56">
        <v>8471160</v>
      </c>
      <c r="B1800" s="56" t="s">
        <v>506</v>
      </c>
      <c r="C1800" s="56">
        <v>492316</v>
      </c>
      <c r="D1800" s="56" t="s">
        <v>138</v>
      </c>
      <c r="E1800" s="56" t="str">
        <f t="shared" si="28"/>
        <v>847.8471160.1.492316.000000.847001.300180</v>
      </c>
      <c r="F1800" s="66" t="s">
        <v>21</v>
      </c>
      <c r="G1800" s="56">
        <v>847001</v>
      </c>
      <c r="H1800" s="56" t="s">
        <v>863</v>
      </c>
      <c r="I1800" s="56">
        <v>300180</v>
      </c>
      <c r="J1800" s="56" t="s">
        <v>5033</v>
      </c>
      <c r="K1800" s="56">
        <v>1</v>
      </c>
      <c r="L1800" s="56">
        <v>9254893.2000000011</v>
      </c>
    </row>
    <row r="1801" spans="1:12" x14ac:dyDescent="0.35">
      <c r="A1801" s="56">
        <v>8471160</v>
      </c>
      <c r="B1801" s="56" t="s">
        <v>506</v>
      </c>
      <c r="C1801" s="56">
        <v>492316</v>
      </c>
      <c r="D1801" s="56" t="s">
        <v>138</v>
      </c>
      <c r="E1801" s="56" t="str">
        <f t="shared" si="28"/>
        <v>847.8471160.1.492316.000000.847001.300180</v>
      </c>
      <c r="F1801" s="66" t="s">
        <v>21</v>
      </c>
      <c r="G1801" s="56">
        <v>847001</v>
      </c>
      <c r="H1801" s="56" t="s">
        <v>863</v>
      </c>
      <c r="I1801" s="56">
        <v>300180</v>
      </c>
      <c r="J1801" s="56" t="s">
        <v>5034</v>
      </c>
      <c r="K1801" s="56">
        <v>1</v>
      </c>
      <c r="L1801" s="56">
        <v>2120868.75</v>
      </c>
    </row>
    <row r="1802" spans="1:12" x14ac:dyDescent="0.35">
      <c r="A1802" s="56">
        <v>8471160</v>
      </c>
      <c r="B1802" s="56" t="s">
        <v>506</v>
      </c>
      <c r="C1802" s="56">
        <v>492316</v>
      </c>
      <c r="D1802" s="56" t="s">
        <v>138</v>
      </c>
      <c r="E1802" s="56" t="str">
        <f t="shared" si="28"/>
        <v>847.8471160.1.492316.000000.847001.300180</v>
      </c>
      <c r="F1802" s="66" t="s">
        <v>21</v>
      </c>
      <c r="G1802" s="56">
        <v>847001</v>
      </c>
      <c r="H1802" s="56" t="s">
        <v>863</v>
      </c>
      <c r="I1802" s="56">
        <v>300180</v>
      </c>
      <c r="J1802" s="56" t="s">
        <v>5035</v>
      </c>
      <c r="K1802" s="56">
        <v>1</v>
      </c>
      <c r="L1802" s="56">
        <v>954405.9</v>
      </c>
    </row>
    <row r="1803" spans="1:12" x14ac:dyDescent="0.35">
      <c r="A1803" s="56">
        <v>8471160</v>
      </c>
      <c r="B1803" s="56" t="s">
        <v>506</v>
      </c>
      <c r="C1803" s="56">
        <v>492316</v>
      </c>
      <c r="D1803" s="56" t="s">
        <v>138</v>
      </c>
      <c r="E1803" s="56" t="str">
        <f t="shared" si="28"/>
        <v>847.8471160.1.492316.000000.847001.300180</v>
      </c>
      <c r="F1803" s="66" t="s">
        <v>21</v>
      </c>
      <c r="G1803" s="56">
        <v>847001</v>
      </c>
      <c r="H1803" s="56" t="s">
        <v>863</v>
      </c>
      <c r="I1803" s="56">
        <v>300180</v>
      </c>
      <c r="J1803" s="56" t="s">
        <v>5036</v>
      </c>
      <c r="K1803" s="56">
        <v>1</v>
      </c>
      <c r="L1803" s="56">
        <v>4241737.5</v>
      </c>
    </row>
    <row r="1804" spans="1:12" x14ac:dyDescent="0.35">
      <c r="A1804" s="56">
        <v>8471160</v>
      </c>
      <c r="B1804" s="56" t="s">
        <v>506</v>
      </c>
      <c r="C1804" s="56">
        <v>492316</v>
      </c>
      <c r="D1804" s="56" t="s">
        <v>138</v>
      </c>
      <c r="E1804" s="56" t="str">
        <f t="shared" si="28"/>
        <v>847.8471160.1.492316.000000.847001.300180</v>
      </c>
      <c r="F1804" s="66" t="s">
        <v>21</v>
      </c>
      <c r="G1804" s="56">
        <v>847001</v>
      </c>
      <c r="H1804" s="56" t="s">
        <v>863</v>
      </c>
      <c r="I1804" s="56">
        <v>300180</v>
      </c>
      <c r="J1804" s="56" t="s">
        <v>5037</v>
      </c>
      <c r="K1804" s="56">
        <v>1</v>
      </c>
      <c r="L1804" s="56">
        <v>2988497.4</v>
      </c>
    </row>
    <row r="1805" spans="1:12" x14ac:dyDescent="0.35">
      <c r="A1805" s="56">
        <v>8471160</v>
      </c>
      <c r="B1805" s="56" t="s">
        <v>506</v>
      </c>
      <c r="C1805" s="56">
        <v>492316</v>
      </c>
      <c r="D1805" s="56" t="s">
        <v>138</v>
      </c>
      <c r="E1805" s="56" t="str">
        <f t="shared" si="28"/>
        <v>847.8471160.1.492316.000000.847001.300180</v>
      </c>
      <c r="F1805" s="66" t="s">
        <v>21</v>
      </c>
      <c r="G1805" s="56">
        <v>847001</v>
      </c>
      <c r="H1805" s="56" t="s">
        <v>863</v>
      </c>
      <c r="I1805" s="56">
        <v>300180</v>
      </c>
      <c r="J1805" s="56" t="s">
        <v>5038</v>
      </c>
      <c r="K1805" s="56">
        <v>1</v>
      </c>
      <c r="L1805" s="56">
        <v>2699287.5</v>
      </c>
    </row>
    <row r="1806" spans="1:12" x14ac:dyDescent="0.35">
      <c r="A1806" s="56">
        <v>8471160</v>
      </c>
      <c r="B1806" s="56" t="s">
        <v>506</v>
      </c>
      <c r="C1806" s="56">
        <v>492316</v>
      </c>
      <c r="D1806" s="56" t="s">
        <v>138</v>
      </c>
      <c r="E1806" s="56" t="str">
        <f t="shared" si="28"/>
        <v>847.8471160.1.492316.000000.847001.300180</v>
      </c>
      <c r="F1806" s="66" t="s">
        <v>21</v>
      </c>
      <c r="G1806" s="56">
        <v>847001</v>
      </c>
      <c r="H1806" s="56" t="s">
        <v>863</v>
      </c>
      <c r="I1806" s="56">
        <v>300180</v>
      </c>
      <c r="J1806" s="56" t="s">
        <v>5039</v>
      </c>
      <c r="K1806" s="56">
        <v>1</v>
      </c>
      <c r="L1806" s="56">
        <v>1928062.5</v>
      </c>
    </row>
    <row r="1807" spans="1:12" x14ac:dyDescent="0.35">
      <c r="A1807" s="56">
        <v>8471160</v>
      </c>
      <c r="B1807" s="56" t="s">
        <v>506</v>
      </c>
      <c r="C1807" s="56">
        <v>492316</v>
      </c>
      <c r="D1807" s="56" t="s">
        <v>138</v>
      </c>
      <c r="E1807" s="56" t="str">
        <f t="shared" si="28"/>
        <v>847.8471160.1.492316.000000.847001.300180</v>
      </c>
      <c r="F1807" s="66" t="s">
        <v>21</v>
      </c>
      <c r="G1807" s="56">
        <v>847001</v>
      </c>
      <c r="H1807" s="56" t="s">
        <v>863</v>
      </c>
      <c r="I1807" s="56">
        <v>300180</v>
      </c>
      <c r="J1807" s="56" t="s">
        <v>5040</v>
      </c>
      <c r="K1807" s="56">
        <v>1</v>
      </c>
      <c r="L1807" s="56">
        <v>1542450</v>
      </c>
    </row>
    <row r="1808" spans="1:12" x14ac:dyDescent="0.35">
      <c r="A1808" s="56">
        <v>8471160</v>
      </c>
      <c r="B1808" s="56" t="s">
        <v>506</v>
      </c>
      <c r="C1808" s="56">
        <v>492316</v>
      </c>
      <c r="D1808" s="56" t="s">
        <v>138</v>
      </c>
      <c r="E1808" s="56" t="str">
        <f t="shared" si="28"/>
        <v>847.8471160.1.492316.000000.847001.300180</v>
      </c>
      <c r="F1808" s="66" t="s">
        <v>21</v>
      </c>
      <c r="G1808" s="56">
        <v>847001</v>
      </c>
      <c r="H1808" s="56" t="s">
        <v>863</v>
      </c>
      <c r="I1808" s="56">
        <v>300180</v>
      </c>
      <c r="J1808" s="56" t="s">
        <v>5041</v>
      </c>
      <c r="K1808" s="56">
        <v>1</v>
      </c>
      <c r="L1808" s="56">
        <v>1260000</v>
      </c>
    </row>
    <row r="1809" spans="1:12" x14ac:dyDescent="0.35">
      <c r="A1809" s="56">
        <v>8471160</v>
      </c>
      <c r="B1809" s="56" t="s">
        <v>506</v>
      </c>
      <c r="C1809" s="56">
        <v>492316</v>
      </c>
      <c r="D1809" s="56" t="s">
        <v>138</v>
      </c>
      <c r="E1809" s="56" t="str">
        <f t="shared" si="28"/>
        <v>847.8471160.1.492316.000000.847001.300180</v>
      </c>
      <c r="F1809" s="66" t="s">
        <v>21</v>
      </c>
      <c r="G1809" s="56">
        <v>847001</v>
      </c>
      <c r="H1809" s="56" t="s">
        <v>863</v>
      </c>
      <c r="I1809" s="56">
        <v>300180</v>
      </c>
      <c r="J1809" s="56" t="s">
        <v>5042</v>
      </c>
      <c r="K1809" s="56">
        <v>1</v>
      </c>
      <c r="L1809" s="56">
        <v>1260000</v>
      </c>
    </row>
    <row r="1810" spans="1:12" x14ac:dyDescent="0.35">
      <c r="A1810" s="56">
        <v>8471160</v>
      </c>
      <c r="B1810" s="56" t="s">
        <v>506</v>
      </c>
      <c r="C1810" s="56">
        <v>492316</v>
      </c>
      <c r="D1810" s="56" t="s">
        <v>138</v>
      </c>
      <c r="E1810" s="56" t="str">
        <f t="shared" si="28"/>
        <v>847.8471160.1.492316.000000.847001.300180</v>
      </c>
      <c r="F1810" s="66" t="s">
        <v>21</v>
      </c>
      <c r="G1810" s="56">
        <v>847001</v>
      </c>
      <c r="H1810" s="56" t="s">
        <v>863</v>
      </c>
      <c r="I1810" s="56">
        <v>300180</v>
      </c>
      <c r="J1810" s="56" t="s">
        <v>5043</v>
      </c>
      <c r="K1810" s="56">
        <v>1</v>
      </c>
      <c r="L1810" s="56">
        <v>1260000</v>
      </c>
    </row>
    <row r="1811" spans="1:12" x14ac:dyDescent="0.35">
      <c r="A1811" s="56">
        <v>8471160</v>
      </c>
      <c r="B1811" s="56" t="s">
        <v>506</v>
      </c>
      <c r="C1811" s="56">
        <v>492316</v>
      </c>
      <c r="D1811" s="56" t="s">
        <v>138</v>
      </c>
      <c r="E1811" s="56" t="str">
        <f t="shared" si="28"/>
        <v>847.8471160.1.492316.000000.847001.300180</v>
      </c>
      <c r="F1811" s="66" t="s">
        <v>21</v>
      </c>
      <c r="G1811" s="56">
        <v>847001</v>
      </c>
      <c r="H1811" s="56" t="s">
        <v>863</v>
      </c>
      <c r="I1811" s="56">
        <v>300180</v>
      </c>
      <c r="J1811" s="56" t="s">
        <v>5044</v>
      </c>
      <c r="K1811" s="56">
        <v>1</v>
      </c>
      <c r="L1811" s="56">
        <v>1260000</v>
      </c>
    </row>
    <row r="1812" spans="1:12" x14ac:dyDescent="0.35">
      <c r="A1812" s="56">
        <v>8471160</v>
      </c>
      <c r="B1812" s="56" t="s">
        <v>506</v>
      </c>
      <c r="C1812" s="56">
        <v>492316</v>
      </c>
      <c r="D1812" s="56" t="s">
        <v>138</v>
      </c>
      <c r="E1812" s="56" t="str">
        <f t="shared" si="28"/>
        <v>847.8471160.1.492316.000000.847001.300180</v>
      </c>
      <c r="F1812" s="66" t="s">
        <v>21</v>
      </c>
      <c r="G1812" s="56">
        <v>847001</v>
      </c>
      <c r="H1812" s="56" t="s">
        <v>863</v>
      </c>
      <c r="I1812" s="56">
        <v>300180</v>
      </c>
      <c r="J1812" s="56" t="s">
        <v>5045</v>
      </c>
      <c r="K1812" s="56">
        <v>1</v>
      </c>
      <c r="L1812" s="56">
        <v>3150000</v>
      </c>
    </row>
    <row r="1813" spans="1:12" x14ac:dyDescent="0.35">
      <c r="A1813" s="56">
        <v>8471160</v>
      </c>
      <c r="B1813" s="56" t="s">
        <v>506</v>
      </c>
      <c r="C1813" s="56">
        <v>492316</v>
      </c>
      <c r="D1813" s="56" t="s">
        <v>138</v>
      </c>
      <c r="E1813" s="56" t="str">
        <f t="shared" si="28"/>
        <v>847.8471160.1.492316.000000.847001.300180</v>
      </c>
      <c r="F1813" s="66" t="s">
        <v>21</v>
      </c>
      <c r="G1813" s="56">
        <v>847001</v>
      </c>
      <c r="H1813" s="56" t="s">
        <v>863</v>
      </c>
      <c r="I1813" s="56">
        <v>300180</v>
      </c>
      <c r="J1813" s="56" t="s">
        <v>5046</v>
      </c>
      <c r="K1813" s="56">
        <v>1</v>
      </c>
      <c r="L1813" s="56">
        <v>3150000</v>
      </c>
    </row>
    <row r="1814" spans="1:12" x14ac:dyDescent="0.35">
      <c r="A1814" s="56">
        <v>8471160</v>
      </c>
      <c r="B1814" s="56" t="s">
        <v>506</v>
      </c>
      <c r="C1814" s="56">
        <v>492316</v>
      </c>
      <c r="D1814" s="56" t="s">
        <v>138</v>
      </c>
      <c r="E1814" s="56" t="str">
        <f t="shared" si="28"/>
        <v>847.8471160.1.492316.000000.847001.300180</v>
      </c>
      <c r="F1814" s="66" t="s">
        <v>21</v>
      </c>
      <c r="G1814" s="56">
        <v>847001</v>
      </c>
      <c r="H1814" s="56" t="s">
        <v>863</v>
      </c>
      <c r="I1814" s="56">
        <v>300180</v>
      </c>
      <c r="J1814" s="56" t="s">
        <v>5047</v>
      </c>
      <c r="K1814" s="56">
        <v>1</v>
      </c>
      <c r="L1814" s="56">
        <v>1050000</v>
      </c>
    </row>
    <row r="1815" spans="1:12" x14ac:dyDescent="0.35">
      <c r="A1815" s="56">
        <v>8471160</v>
      </c>
      <c r="B1815" s="56" t="s">
        <v>506</v>
      </c>
      <c r="C1815" s="56">
        <v>492316</v>
      </c>
      <c r="D1815" s="56" t="s">
        <v>138</v>
      </c>
      <c r="E1815" s="56" t="str">
        <f t="shared" si="28"/>
        <v>847.8471160.1.492316.000000.847001.300180</v>
      </c>
      <c r="F1815" s="66" t="s">
        <v>21</v>
      </c>
      <c r="G1815" s="56">
        <v>847001</v>
      </c>
      <c r="H1815" s="56" t="s">
        <v>863</v>
      </c>
      <c r="I1815" s="56">
        <v>300180</v>
      </c>
      <c r="J1815" s="56" t="s">
        <v>5048</v>
      </c>
      <c r="K1815" s="56">
        <v>1</v>
      </c>
      <c r="L1815" s="56">
        <v>840000</v>
      </c>
    </row>
    <row r="1816" spans="1:12" x14ac:dyDescent="0.35">
      <c r="A1816" s="56">
        <v>8471160</v>
      </c>
      <c r="B1816" s="56" t="s">
        <v>506</v>
      </c>
      <c r="C1816" s="56">
        <v>492316</v>
      </c>
      <c r="D1816" s="56" t="s">
        <v>138</v>
      </c>
      <c r="E1816" s="56" t="str">
        <f t="shared" si="28"/>
        <v>847.8471160.1.492316.000000.847001.300180</v>
      </c>
      <c r="F1816" s="66" t="s">
        <v>21</v>
      </c>
      <c r="G1816" s="56">
        <v>847001</v>
      </c>
      <c r="H1816" s="56" t="s">
        <v>863</v>
      </c>
      <c r="I1816" s="56">
        <v>300180</v>
      </c>
      <c r="J1816" s="56" t="s">
        <v>5049</v>
      </c>
      <c r="K1816" s="56">
        <v>1</v>
      </c>
      <c r="L1816" s="56">
        <v>630000</v>
      </c>
    </row>
    <row r="1817" spans="1:12" x14ac:dyDescent="0.35">
      <c r="A1817" s="56">
        <v>8471160</v>
      </c>
      <c r="B1817" s="56" t="s">
        <v>506</v>
      </c>
      <c r="C1817" s="56">
        <v>492316</v>
      </c>
      <c r="D1817" s="56" t="s">
        <v>138</v>
      </c>
      <c r="E1817" s="56" t="str">
        <f t="shared" si="28"/>
        <v>847.8471160.1.492316.000000.847001.300180</v>
      </c>
      <c r="F1817" s="66" t="s">
        <v>21</v>
      </c>
      <c r="G1817" s="56">
        <v>847001</v>
      </c>
      <c r="H1817" s="56" t="s">
        <v>863</v>
      </c>
      <c r="I1817" s="56">
        <v>300180</v>
      </c>
      <c r="J1817" s="56" t="s">
        <v>5050</v>
      </c>
      <c r="K1817" s="56">
        <v>1</v>
      </c>
      <c r="L1817" s="56">
        <v>420000</v>
      </c>
    </row>
    <row r="1818" spans="1:12" x14ac:dyDescent="0.35">
      <c r="A1818" s="56">
        <v>8471160</v>
      </c>
      <c r="B1818" s="56" t="s">
        <v>506</v>
      </c>
      <c r="C1818" s="56">
        <v>492316</v>
      </c>
      <c r="D1818" s="56" t="s">
        <v>138</v>
      </c>
      <c r="E1818" s="56" t="str">
        <f t="shared" si="28"/>
        <v>847.8471160.1.492316.000000.847001.300180</v>
      </c>
      <c r="F1818" s="66" t="s">
        <v>21</v>
      </c>
      <c r="G1818" s="56">
        <v>847001</v>
      </c>
      <c r="H1818" s="56" t="s">
        <v>863</v>
      </c>
      <c r="I1818" s="56">
        <v>300180</v>
      </c>
      <c r="J1818" s="56" t="s">
        <v>5051</v>
      </c>
      <c r="K1818" s="56">
        <v>1</v>
      </c>
      <c r="L1818" s="56">
        <v>630000</v>
      </c>
    </row>
    <row r="1819" spans="1:12" x14ac:dyDescent="0.35">
      <c r="A1819" s="56">
        <v>8471160</v>
      </c>
      <c r="B1819" s="56" t="s">
        <v>506</v>
      </c>
      <c r="C1819" s="56">
        <v>492316</v>
      </c>
      <c r="D1819" s="56" t="s">
        <v>138</v>
      </c>
      <c r="E1819" s="56" t="str">
        <f t="shared" si="28"/>
        <v>847.8471160.1.492316.000000.847001.300180</v>
      </c>
      <c r="F1819" s="66" t="s">
        <v>21</v>
      </c>
      <c r="G1819" s="56">
        <v>847001</v>
      </c>
      <c r="H1819" s="56" t="s">
        <v>863</v>
      </c>
      <c r="I1819" s="56">
        <v>300180</v>
      </c>
      <c r="J1819" s="56" t="s">
        <v>5052</v>
      </c>
      <c r="K1819" s="56">
        <v>1</v>
      </c>
      <c r="L1819" s="56">
        <v>315000</v>
      </c>
    </row>
    <row r="1820" spans="1:12" x14ac:dyDescent="0.35">
      <c r="A1820" s="56">
        <v>8471160</v>
      </c>
      <c r="B1820" s="56" t="s">
        <v>506</v>
      </c>
      <c r="C1820" s="56">
        <v>492316</v>
      </c>
      <c r="D1820" s="56" t="s">
        <v>138</v>
      </c>
      <c r="E1820" s="56" t="str">
        <f t="shared" si="28"/>
        <v>847.8471160.1.492316.000000.847001.300180</v>
      </c>
      <c r="F1820" s="66" t="s">
        <v>21</v>
      </c>
      <c r="G1820" s="56">
        <v>847001</v>
      </c>
      <c r="H1820" s="56" t="s">
        <v>863</v>
      </c>
      <c r="I1820" s="56">
        <v>300180</v>
      </c>
      <c r="J1820" s="56" t="s">
        <v>5053</v>
      </c>
      <c r="K1820" s="56">
        <v>1</v>
      </c>
      <c r="L1820" s="56">
        <v>315000</v>
      </c>
    </row>
    <row r="1821" spans="1:12" x14ac:dyDescent="0.35">
      <c r="A1821" s="56">
        <v>8471160</v>
      </c>
      <c r="B1821" s="56" t="s">
        <v>506</v>
      </c>
      <c r="C1821" s="56">
        <v>492316</v>
      </c>
      <c r="D1821" s="56" t="s">
        <v>138</v>
      </c>
      <c r="E1821" s="56" t="str">
        <f t="shared" si="28"/>
        <v>847.8471160.1.492316.000000.847001.300180</v>
      </c>
      <c r="F1821" s="66" t="s">
        <v>21</v>
      </c>
      <c r="G1821" s="56">
        <v>847001</v>
      </c>
      <c r="H1821" s="56" t="s">
        <v>863</v>
      </c>
      <c r="I1821" s="56">
        <v>300180</v>
      </c>
      <c r="J1821" s="56" t="s">
        <v>5054</v>
      </c>
      <c r="K1821" s="56">
        <v>1</v>
      </c>
      <c r="L1821" s="56">
        <v>577500</v>
      </c>
    </row>
    <row r="1822" spans="1:12" x14ac:dyDescent="0.35">
      <c r="A1822" s="56">
        <v>8471160</v>
      </c>
      <c r="B1822" s="56" t="s">
        <v>506</v>
      </c>
      <c r="C1822" s="56">
        <v>492316</v>
      </c>
      <c r="D1822" s="56" t="s">
        <v>138</v>
      </c>
      <c r="E1822" s="56" t="str">
        <f t="shared" si="28"/>
        <v>847.8471160.1.492316.000000.847001.300180</v>
      </c>
      <c r="F1822" s="66" t="s">
        <v>21</v>
      </c>
      <c r="G1822" s="56">
        <v>847001</v>
      </c>
      <c r="H1822" s="56" t="s">
        <v>863</v>
      </c>
      <c r="I1822" s="56">
        <v>300180</v>
      </c>
      <c r="J1822" s="56" t="s">
        <v>5055</v>
      </c>
      <c r="K1822" s="56">
        <v>1</v>
      </c>
      <c r="L1822" s="56">
        <v>210000</v>
      </c>
    </row>
    <row r="1823" spans="1:12" x14ac:dyDescent="0.35">
      <c r="A1823" s="56">
        <v>8471160</v>
      </c>
      <c r="B1823" s="56" t="s">
        <v>506</v>
      </c>
      <c r="C1823" s="56">
        <v>492316</v>
      </c>
      <c r="D1823" s="56" t="s">
        <v>138</v>
      </c>
      <c r="E1823" s="56" t="str">
        <f t="shared" si="28"/>
        <v>847.8471160.1.492316.000000.847001.300180</v>
      </c>
      <c r="F1823" s="66" t="s">
        <v>21</v>
      </c>
      <c r="G1823" s="56">
        <v>847001</v>
      </c>
      <c r="H1823" s="56" t="s">
        <v>863</v>
      </c>
      <c r="I1823" s="56">
        <v>300180</v>
      </c>
      <c r="J1823" s="56" t="s">
        <v>5056</v>
      </c>
      <c r="K1823" s="56">
        <v>1</v>
      </c>
      <c r="L1823" s="56">
        <v>210000</v>
      </c>
    </row>
    <row r="1824" spans="1:12" x14ac:dyDescent="0.35">
      <c r="A1824" s="56">
        <v>8471160</v>
      </c>
      <c r="B1824" s="56" t="s">
        <v>506</v>
      </c>
      <c r="C1824" s="56">
        <v>492316</v>
      </c>
      <c r="D1824" s="56" t="s">
        <v>138</v>
      </c>
      <c r="E1824" s="56" t="str">
        <f t="shared" si="28"/>
        <v>847.8471160.1.492316.000000.847001.300180</v>
      </c>
      <c r="F1824" s="66" t="s">
        <v>21</v>
      </c>
      <c r="G1824" s="56">
        <v>847001</v>
      </c>
      <c r="H1824" s="56" t="s">
        <v>863</v>
      </c>
      <c r="I1824" s="56">
        <v>300180</v>
      </c>
      <c r="J1824" s="56" t="s">
        <v>5057</v>
      </c>
      <c r="K1824" s="56">
        <v>1</v>
      </c>
      <c r="L1824" s="56">
        <v>315000</v>
      </c>
    </row>
    <row r="1825" spans="1:12" x14ac:dyDescent="0.35">
      <c r="A1825" s="56">
        <v>8471160</v>
      </c>
      <c r="B1825" s="56" t="s">
        <v>506</v>
      </c>
      <c r="C1825" s="56">
        <v>492316</v>
      </c>
      <c r="D1825" s="56" t="s">
        <v>138</v>
      </c>
      <c r="E1825" s="56" t="str">
        <f t="shared" si="28"/>
        <v>847.8471160.1.492316.000000.847001.300180</v>
      </c>
      <c r="F1825" s="66" t="s">
        <v>21</v>
      </c>
      <c r="G1825" s="56">
        <v>847001</v>
      </c>
      <c r="H1825" s="56" t="s">
        <v>863</v>
      </c>
      <c r="I1825" s="56">
        <v>300180</v>
      </c>
      <c r="J1825" s="56" t="s">
        <v>5058</v>
      </c>
      <c r="K1825" s="56">
        <v>1</v>
      </c>
      <c r="L1825" s="56">
        <v>7665000</v>
      </c>
    </row>
    <row r="1826" spans="1:12" x14ac:dyDescent="0.35">
      <c r="A1826" s="56">
        <v>8471160</v>
      </c>
      <c r="B1826" s="56" t="s">
        <v>506</v>
      </c>
      <c r="C1826" s="56">
        <v>492316</v>
      </c>
      <c r="D1826" s="56" t="s">
        <v>138</v>
      </c>
      <c r="E1826" s="56" t="str">
        <f t="shared" si="28"/>
        <v>847.8471160.1.492316.000000.847001.300180</v>
      </c>
      <c r="F1826" s="66" t="s">
        <v>21</v>
      </c>
      <c r="G1826" s="56">
        <v>847001</v>
      </c>
      <c r="H1826" s="56" t="s">
        <v>863</v>
      </c>
      <c r="I1826" s="56">
        <v>300180</v>
      </c>
      <c r="J1826" s="56" t="s">
        <v>5059</v>
      </c>
      <c r="K1826" s="56">
        <v>1</v>
      </c>
      <c r="L1826" s="56">
        <v>3150000</v>
      </c>
    </row>
    <row r="1827" spans="1:12" x14ac:dyDescent="0.35">
      <c r="A1827" s="56">
        <v>8471160</v>
      </c>
      <c r="B1827" s="56" t="s">
        <v>506</v>
      </c>
      <c r="C1827" s="56">
        <v>492316</v>
      </c>
      <c r="D1827" s="56" t="s">
        <v>138</v>
      </c>
      <c r="E1827" s="56" t="str">
        <f t="shared" si="28"/>
        <v>847.8471160.1.492316.000000.847001.300180</v>
      </c>
      <c r="F1827" s="66" t="s">
        <v>21</v>
      </c>
      <c r="G1827" s="56">
        <v>847001</v>
      </c>
      <c r="H1827" s="56" t="s">
        <v>863</v>
      </c>
      <c r="I1827" s="56">
        <v>300180</v>
      </c>
      <c r="J1827" s="56" t="s">
        <v>5060</v>
      </c>
      <c r="K1827" s="56">
        <v>1</v>
      </c>
      <c r="L1827" s="56">
        <v>21000</v>
      </c>
    </row>
    <row r="1828" spans="1:12" x14ac:dyDescent="0.35">
      <c r="A1828" s="56">
        <v>8471160</v>
      </c>
      <c r="B1828" s="56" t="s">
        <v>506</v>
      </c>
      <c r="C1828" s="56">
        <v>492316</v>
      </c>
      <c r="D1828" s="56" t="s">
        <v>138</v>
      </c>
      <c r="E1828" s="56" t="str">
        <f t="shared" si="28"/>
        <v>847.8471160.1.492316.000000.847001.300180</v>
      </c>
      <c r="F1828" s="66" t="s">
        <v>21</v>
      </c>
      <c r="G1828" s="56">
        <v>847001</v>
      </c>
      <c r="H1828" s="56" t="s">
        <v>863</v>
      </c>
      <c r="I1828" s="56">
        <v>300180</v>
      </c>
      <c r="J1828" s="56" t="s">
        <v>5061</v>
      </c>
      <c r="K1828" s="56">
        <v>1</v>
      </c>
      <c r="L1828" s="56">
        <v>8925</v>
      </c>
    </row>
    <row r="1829" spans="1:12" x14ac:dyDescent="0.35">
      <c r="A1829" s="56">
        <v>8471160</v>
      </c>
      <c r="B1829" s="56" t="s">
        <v>506</v>
      </c>
      <c r="C1829" s="56">
        <v>492316</v>
      </c>
      <c r="D1829" s="56" t="s">
        <v>138</v>
      </c>
      <c r="E1829" s="56" t="str">
        <f t="shared" si="28"/>
        <v>847.8471160.1.492316.000000.847001.300180</v>
      </c>
      <c r="F1829" s="66" t="s">
        <v>21</v>
      </c>
      <c r="G1829" s="56">
        <v>847001</v>
      </c>
      <c r="H1829" s="56" t="s">
        <v>863</v>
      </c>
      <c r="I1829" s="56">
        <v>300180</v>
      </c>
      <c r="J1829" s="56" t="s">
        <v>5062</v>
      </c>
      <c r="K1829" s="56">
        <v>1</v>
      </c>
      <c r="L1829" s="56">
        <v>25200</v>
      </c>
    </row>
    <row r="1830" spans="1:12" x14ac:dyDescent="0.35">
      <c r="A1830" s="56">
        <v>8471160</v>
      </c>
      <c r="B1830" s="56" t="s">
        <v>506</v>
      </c>
      <c r="C1830" s="56">
        <v>492316</v>
      </c>
      <c r="D1830" s="56" t="s">
        <v>138</v>
      </c>
      <c r="E1830" s="56" t="str">
        <f t="shared" si="28"/>
        <v>847.8471160.1.492316.000000.847001.300180</v>
      </c>
      <c r="F1830" s="66" t="s">
        <v>21</v>
      </c>
      <c r="G1830" s="56">
        <v>847001</v>
      </c>
      <c r="H1830" s="56" t="s">
        <v>863</v>
      </c>
      <c r="I1830" s="56">
        <v>300180</v>
      </c>
      <c r="J1830" s="56" t="s">
        <v>5063</v>
      </c>
      <c r="K1830" s="56">
        <v>1</v>
      </c>
      <c r="L1830" s="56">
        <v>33600</v>
      </c>
    </row>
    <row r="1831" spans="1:12" x14ac:dyDescent="0.35">
      <c r="A1831" s="56">
        <v>8471160</v>
      </c>
      <c r="B1831" s="56" t="s">
        <v>506</v>
      </c>
      <c r="C1831" s="56">
        <v>492316</v>
      </c>
      <c r="D1831" s="56" t="s">
        <v>138</v>
      </c>
      <c r="E1831" s="56" t="str">
        <f t="shared" si="28"/>
        <v>847.8471160.1.492316.000000.847001.300180</v>
      </c>
      <c r="F1831" s="66" t="s">
        <v>21</v>
      </c>
      <c r="G1831" s="56">
        <v>847001</v>
      </c>
      <c r="H1831" s="56" t="s">
        <v>863</v>
      </c>
      <c r="I1831" s="56">
        <v>300180</v>
      </c>
      <c r="J1831" s="56" t="s">
        <v>5064</v>
      </c>
      <c r="K1831" s="56">
        <v>1</v>
      </c>
      <c r="L1831" s="56">
        <v>37800</v>
      </c>
    </row>
    <row r="1832" spans="1:12" x14ac:dyDescent="0.35">
      <c r="A1832" s="56">
        <v>8471160</v>
      </c>
      <c r="B1832" s="56" t="s">
        <v>506</v>
      </c>
      <c r="C1832" s="56">
        <v>492316</v>
      </c>
      <c r="D1832" s="56" t="s">
        <v>138</v>
      </c>
      <c r="E1832" s="56" t="str">
        <f t="shared" si="28"/>
        <v>847.8471160.1.492316.000000.847001.300180</v>
      </c>
      <c r="F1832" s="66" t="s">
        <v>21</v>
      </c>
      <c r="G1832" s="56">
        <v>847001</v>
      </c>
      <c r="H1832" s="56" t="s">
        <v>863</v>
      </c>
      <c r="I1832" s="56">
        <v>300180</v>
      </c>
      <c r="J1832" s="56" t="s">
        <v>5065</v>
      </c>
      <c r="K1832" s="56">
        <v>1</v>
      </c>
      <c r="L1832" s="56">
        <v>55125</v>
      </c>
    </row>
    <row r="1833" spans="1:12" x14ac:dyDescent="0.35">
      <c r="A1833" s="56">
        <v>8471160</v>
      </c>
      <c r="B1833" s="56" t="s">
        <v>506</v>
      </c>
      <c r="C1833" s="56">
        <v>492316</v>
      </c>
      <c r="D1833" s="56" t="s">
        <v>138</v>
      </c>
      <c r="E1833" s="56" t="str">
        <f t="shared" si="28"/>
        <v>847.8471160.1.492316.000000.847001.300180</v>
      </c>
      <c r="F1833" s="66" t="s">
        <v>21</v>
      </c>
      <c r="G1833" s="56">
        <v>847001</v>
      </c>
      <c r="H1833" s="56" t="s">
        <v>863</v>
      </c>
      <c r="I1833" s="56">
        <v>300180</v>
      </c>
      <c r="J1833" s="56" t="s">
        <v>5066</v>
      </c>
      <c r="K1833" s="56">
        <v>1</v>
      </c>
      <c r="L1833" s="56">
        <v>63000</v>
      </c>
    </row>
    <row r="1834" spans="1:12" x14ac:dyDescent="0.35">
      <c r="A1834" s="56">
        <v>8471160</v>
      </c>
      <c r="B1834" s="56" t="s">
        <v>506</v>
      </c>
      <c r="C1834" s="56">
        <v>492316</v>
      </c>
      <c r="D1834" s="56" t="s">
        <v>138</v>
      </c>
      <c r="E1834" s="56" t="str">
        <f t="shared" si="28"/>
        <v>847.8471160.1.492316.000000.847001.300180</v>
      </c>
      <c r="F1834" s="66" t="s">
        <v>21</v>
      </c>
      <c r="G1834" s="56">
        <v>847001</v>
      </c>
      <c r="H1834" s="56" t="s">
        <v>863</v>
      </c>
      <c r="I1834" s="56">
        <v>300180</v>
      </c>
      <c r="J1834" s="56" t="s">
        <v>5067</v>
      </c>
      <c r="K1834" s="56">
        <v>1</v>
      </c>
      <c r="L1834" s="56">
        <v>6562500</v>
      </c>
    </row>
    <row r="1835" spans="1:12" x14ac:dyDescent="0.35">
      <c r="A1835" s="56">
        <v>8471160</v>
      </c>
      <c r="B1835" s="56" t="s">
        <v>506</v>
      </c>
      <c r="C1835" s="56">
        <v>492316</v>
      </c>
      <c r="D1835" s="56" t="s">
        <v>138</v>
      </c>
      <c r="E1835" s="56" t="str">
        <f t="shared" si="28"/>
        <v>847.8471160.1.492316.000000.847001.300180</v>
      </c>
      <c r="F1835" s="66" t="s">
        <v>21</v>
      </c>
      <c r="G1835" s="56">
        <v>847001</v>
      </c>
      <c r="H1835" s="56" t="s">
        <v>863</v>
      </c>
      <c r="I1835" s="56">
        <v>300180</v>
      </c>
      <c r="J1835" s="56" t="s">
        <v>5068</v>
      </c>
      <c r="K1835" s="56">
        <v>1</v>
      </c>
      <c r="L1835" s="56">
        <v>3937500</v>
      </c>
    </row>
    <row r="1836" spans="1:12" x14ac:dyDescent="0.35">
      <c r="A1836" s="56">
        <v>8471160</v>
      </c>
      <c r="B1836" s="56" t="s">
        <v>506</v>
      </c>
      <c r="C1836" s="56">
        <v>492316</v>
      </c>
      <c r="D1836" s="56" t="s">
        <v>138</v>
      </c>
      <c r="E1836" s="56" t="str">
        <f t="shared" si="28"/>
        <v>847.8471160.1.492316.000000.847001.300180</v>
      </c>
      <c r="F1836" s="66" t="s">
        <v>21</v>
      </c>
      <c r="G1836" s="56">
        <v>847001</v>
      </c>
      <c r="H1836" s="56" t="s">
        <v>863</v>
      </c>
      <c r="I1836" s="56">
        <v>300180</v>
      </c>
      <c r="J1836" s="56" t="s">
        <v>5069</v>
      </c>
      <c r="K1836" s="56">
        <v>1</v>
      </c>
      <c r="L1836" s="56">
        <v>1523637.1500000001</v>
      </c>
    </row>
    <row r="1837" spans="1:12" x14ac:dyDescent="0.35">
      <c r="A1837" s="56">
        <v>8471160</v>
      </c>
      <c r="B1837" s="56" t="s">
        <v>506</v>
      </c>
      <c r="C1837" s="56">
        <v>492316</v>
      </c>
      <c r="D1837" s="56" t="s">
        <v>138</v>
      </c>
      <c r="E1837" s="56" t="str">
        <f t="shared" si="28"/>
        <v>847.8471160.1.492316.000000.847001.300180</v>
      </c>
      <c r="F1837" s="66" t="s">
        <v>21</v>
      </c>
      <c r="G1837" s="56">
        <v>847001</v>
      </c>
      <c r="H1837" s="56" t="s">
        <v>863</v>
      </c>
      <c r="I1837" s="56">
        <v>300180</v>
      </c>
      <c r="J1837" s="56" t="s">
        <v>5070</v>
      </c>
      <c r="K1837" s="56">
        <v>1</v>
      </c>
      <c r="L1837" s="56">
        <v>5013597.2250000006</v>
      </c>
    </row>
    <row r="1838" spans="1:12" x14ac:dyDescent="0.35">
      <c r="A1838" s="56">
        <v>8471160</v>
      </c>
      <c r="B1838" s="56" t="s">
        <v>506</v>
      </c>
      <c r="C1838" s="56">
        <v>492316</v>
      </c>
      <c r="D1838" s="56" t="s">
        <v>138</v>
      </c>
      <c r="E1838" s="56" t="str">
        <f t="shared" si="28"/>
        <v>847.8471160.1.492316.000000.847001.300180</v>
      </c>
      <c r="F1838" s="66" t="s">
        <v>21</v>
      </c>
      <c r="G1838" s="56">
        <v>847001</v>
      </c>
      <c r="H1838" s="56" t="s">
        <v>863</v>
      </c>
      <c r="I1838" s="56">
        <v>300180</v>
      </c>
      <c r="J1838" s="56" t="s">
        <v>5071</v>
      </c>
      <c r="K1838" s="56">
        <v>1</v>
      </c>
      <c r="L1838" s="56">
        <v>17569788.957000002</v>
      </c>
    </row>
    <row r="1839" spans="1:12" x14ac:dyDescent="0.35">
      <c r="A1839" s="56">
        <v>8471160</v>
      </c>
      <c r="B1839" s="56" t="s">
        <v>506</v>
      </c>
      <c r="C1839" s="56">
        <v>492316</v>
      </c>
      <c r="D1839" s="56" t="s">
        <v>138</v>
      </c>
      <c r="E1839" s="56" t="str">
        <f t="shared" si="28"/>
        <v>847.8471160.1.492316.000000.847001.300180</v>
      </c>
      <c r="F1839" s="66" t="s">
        <v>21</v>
      </c>
      <c r="G1839" s="56">
        <v>847001</v>
      </c>
      <c r="H1839" s="56" t="s">
        <v>863</v>
      </c>
      <c r="I1839" s="56">
        <v>300180</v>
      </c>
      <c r="J1839" s="56" t="s">
        <v>5072</v>
      </c>
      <c r="K1839" s="56">
        <v>1</v>
      </c>
      <c r="L1839" s="56">
        <v>932400</v>
      </c>
    </row>
    <row r="1840" spans="1:12" x14ac:dyDescent="0.35">
      <c r="A1840" s="56">
        <v>8471160</v>
      </c>
      <c r="B1840" s="56" t="s">
        <v>506</v>
      </c>
      <c r="C1840" s="56">
        <v>492316</v>
      </c>
      <c r="D1840" s="56" t="s">
        <v>138</v>
      </c>
      <c r="E1840" s="56" t="str">
        <f t="shared" si="28"/>
        <v>847.8471160.1.492316.000000.847001.300180</v>
      </c>
      <c r="F1840" s="66" t="s">
        <v>21</v>
      </c>
      <c r="G1840" s="56">
        <v>847001</v>
      </c>
      <c r="H1840" s="56" t="s">
        <v>863</v>
      </c>
      <c r="I1840" s="56">
        <v>300180</v>
      </c>
      <c r="J1840" s="56" t="s">
        <v>5073</v>
      </c>
      <c r="K1840" s="56">
        <v>1</v>
      </c>
      <c r="L1840" s="56">
        <v>231399</v>
      </c>
    </row>
    <row r="1841" spans="1:13" x14ac:dyDescent="0.35">
      <c r="A1841" s="56">
        <v>8471140</v>
      </c>
      <c r="B1841" s="56" t="s">
        <v>496</v>
      </c>
      <c r="C1841" s="56">
        <v>420570</v>
      </c>
      <c r="D1841" s="56" t="s">
        <v>25</v>
      </c>
      <c r="E1841" s="56" t="str">
        <f t="shared" si="28"/>
        <v>847.8471140.1.420570.000000.847001.200179</v>
      </c>
      <c r="F1841" s="66" t="s">
        <v>21</v>
      </c>
      <c r="G1841" s="56">
        <v>847001</v>
      </c>
      <c r="H1841" s="56" t="s">
        <v>23</v>
      </c>
      <c r="I1841" s="56">
        <v>200179</v>
      </c>
      <c r="J1841" s="56" t="s">
        <v>5075</v>
      </c>
      <c r="K1841" s="56">
        <v>420</v>
      </c>
      <c r="L1841" s="56">
        <v>552</v>
      </c>
      <c r="M1841" s="57">
        <v>231840</v>
      </c>
    </row>
    <row r="1842" spans="1:13" x14ac:dyDescent="0.35">
      <c r="A1842" s="56">
        <v>8471140</v>
      </c>
      <c r="B1842" s="56" t="s">
        <v>496</v>
      </c>
      <c r="C1842" s="56">
        <v>425510</v>
      </c>
      <c r="D1842" s="56" t="s">
        <v>37</v>
      </c>
      <c r="E1842" s="56" t="str">
        <f t="shared" si="28"/>
        <v>847.8471140.1.425510.000000.847001.200179</v>
      </c>
      <c r="F1842" s="66" t="s">
        <v>21</v>
      </c>
      <c r="G1842" s="56">
        <v>847001</v>
      </c>
      <c r="H1842" s="56" t="s">
        <v>23</v>
      </c>
      <c r="I1842" s="56">
        <v>200179</v>
      </c>
      <c r="M1842" s="57">
        <v>0</v>
      </c>
    </row>
    <row r="1843" spans="1:13" x14ac:dyDescent="0.35">
      <c r="A1843" s="56">
        <v>8471140</v>
      </c>
      <c r="B1843" s="56" t="s">
        <v>496</v>
      </c>
      <c r="C1843" s="56">
        <v>426610</v>
      </c>
      <c r="D1843" s="56" t="s">
        <v>43</v>
      </c>
      <c r="E1843" s="56" t="str">
        <f t="shared" si="28"/>
        <v>847.8471140.1.426610.000000.847001.200179</v>
      </c>
      <c r="F1843" s="66" t="s">
        <v>21</v>
      </c>
      <c r="G1843" s="56">
        <v>847001</v>
      </c>
      <c r="H1843" s="56" t="s">
        <v>23</v>
      </c>
      <c r="I1843" s="56">
        <v>200179</v>
      </c>
      <c r="M1843" s="57">
        <v>0</v>
      </c>
    </row>
    <row r="1844" spans="1:13" x14ac:dyDescent="0.35">
      <c r="A1844" s="56">
        <v>8471140</v>
      </c>
      <c r="B1844" s="56" t="s">
        <v>496</v>
      </c>
      <c r="C1844" s="56">
        <v>426900</v>
      </c>
      <c r="D1844" s="56" t="s">
        <v>360</v>
      </c>
      <c r="E1844" s="56" t="str">
        <f t="shared" si="28"/>
        <v>847.8471140.1.426900.000000.847001.200179</v>
      </c>
      <c r="F1844" s="66" t="s">
        <v>21</v>
      </c>
      <c r="G1844" s="56">
        <v>847001</v>
      </c>
      <c r="H1844" s="56" t="s">
        <v>23</v>
      </c>
      <c r="I1844" s="56">
        <v>200179</v>
      </c>
      <c r="M1844" s="57">
        <v>0</v>
      </c>
    </row>
    <row r="1845" spans="1:13" x14ac:dyDescent="0.35">
      <c r="A1845" s="56">
        <v>8471140</v>
      </c>
      <c r="B1845" s="56" t="s">
        <v>496</v>
      </c>
      <c r="C1845" s="56">
        <v>427200</v>
      </c>
      <c r="D1845" s="56" t="s">
        <v>89</v>
      </c>
      <c r="E1845" s="56" t="str">
        <f t="shared" si="28"/>
        <v>847.8471140.1.427200.000000.847001.200179</v>
      </c>
      <c r="F1845" s="66" t="s">
        <v>21</v>
      </c>
      <c r="G1845" s="56">
        <v>847001</v>
      </c>
      <c r="H1845" s="56" t="s">
        <v>23</v>
      </c>
      <c r="I1845" s="56">
        <v>200179</v>
      </c>
      <c r="M1845" s="57">
        <v>0</v>
      </c>
    </row>
    <row r="1846" spans="1:13" x14ac:dyDescent="0.35">
      <c r="A1846" s="56">
        <v>8471140</v>
      </c>
      <c r="B1846" s="56" t="s">
        <v>496</v>
      </c>
      <c r="C1846" s="56">
        <v>428090</v>
      </c>
      <c r="D1846" s="56" t="s">
        <v>52</v>
      </c>
      <c r="E1846" s="56" t="str">
        <f t="shared" si="28"/>
        <v>847.8471140.1.428090.000000.847001.200179</v>
      </c>
      <c r="F1846" s="66" t="s">
        <v>21</v>
      </c>
      <c r="G1846" s="56">
        <v>847001</v>
      </c>
      <c r="H1846" s="56" t="s">
        <v>23</v>
      </c>
      <c r="I1846" s="56">
        <v>200179</v>
      </c>
      <c r="J1846" s="56" t="s">
        <v>5082</v>
      </c>
      <c r="K1846" s="56">
        <v>4</v>
      </c>
      <c r="L1846" s="56">
        <v>20000</v>
      </c>
      <c r="M1846" s="57">
        <v>80000</v>
      </c>
    </row>
    <row r="1847" spans="1:13" x14ac:dyDescent="0.35">
      <c r="A1847" s="56">
        <v>8471140</v>
      </c>
      <c r="B1847" s="56" t="s">
        <v>496</v>
      </c>
      <c r="C1847" s="56">
        <v>428640</v>
      </c>
      <c r="D1847" s="56" t="s">
        <v>55</v>
      </c>
      <c r="E1847" s="56" t="str">
        <f t="shared" si="28"/>
        <v>847.8471140.1.428640.000000.847001.200179</v>
      </c>
      <c r="F1847" s="66" t="s">
        <v>21</v>
      </c>
      <c r="G1847" s="56">
        <v>847001</v>
      </c>
      <c r="H1847" s="56" t="s">
        <v>23</v>
      </c>
      <c r="I1847" s="56">
        <v>200179</v>
      </c>
      <c r="M1847" s="57">
        <v>0</v>
      </c>
    </row>
    <row r="1848" spans="1:13" x14ac:dyDescent="0.35">
      <c r="A1848" s="56">
        <v>8471140</v>
      </c>
      <c r="B1848" s="56" t="s">
        <v>496</v>
      </c>
      <c r="C1848" s="56">
        <v>435523</v>
      </c>
      <c r="D1848" s="56" t="s">
        <v>485</v>
      </c>
      <c r="E1848" s="56" t="str">
        <f t="shared" si="28"/>
        <v>847.8471140.1.435523.000000.847001.200179</v>
      </c>
      <c r="F1848" s="66" t="s">
        <v>21</v>
      </c>
      <c r="G1848" s="56">
        <v>847001</v>
      </c>
      <c r="H1848" s="56" t="s">
        <v>23</v>
      </c>
      <c r="I1848" s="56">
        <v>200179</v>
      </c>
      <c r="J1848" s="56" t="s">
        <v>5085</v>
      </c>
      <c r="K1848" s="56">
        <v>1</v>
      </c>
      <c r="L1848" s="56">
        <v>119417420.66000001</v>
      </c>
      <c r="M1848" s="237">
        <v>114492013.2</v>
      </c>
    </row>
    <row r="1849" spans="1:13" x14ac:dyDescent="0.35">
      <c r="A1849" s="56">
        <v>8471140</v>
      </c>
      <c r="B1849" s="56" t="s">
        <v>496</v>
      </c>
      <c r="C1849" s="56">
        <v>435523</v>
      </c>
      <c r="D1849" s="56" t="s">
        <v>485</v>
      </c>
      <c r="E1849" s="56" t="str">
        <f t="shared" si="28"/>
        <v>847.8471140.1.435523.000000.847001.200179</v>
      </c>
      <c r="F1849" s="66" t="s">
        <v>21</v>
      </c>
      <c r="G1849" s="56">
        <v>847001</v>
      </c>
      <c r="H1849" s="56" t="s">
        <v>23</v>
      </c>
      <c r="I1849" s="56">
        <v>200179</v>
      </c>
      <c r="J1849" s="56" t="s">
        <v>5088</v>
      </c>
      <c r="K1849" s="56">
        <v>1</v>
      </c>
      <c r="L1849" s="56">
        <v>40815500</v>
      </c>
    </row>
    <row r="1850" spans="1:13" x14ac:dyDescent="0.35">
      <c r="A1850" s="56">
        <v>8471140</v>
      </c>
      <c r="B1850" s="56" t="s">
        <v>496</v>
      </c>
      <c r="C1850" s="56">
        <v>492316</v>
      </c>
      <c r="D1850" s="56" t="s">
        <v>138</v>
      </c>
      <c r="E1850" s="56" t="str">
        <f t="shared" si="28"/>
        <v>847.8471140.1.492316.000000.847001.300180</v>
      </c>
      <c r="F1850" s="66" t="s">
        <v>21</v>
      </c>
      <c r="G1850" s="56">
        <v>847001</v>
      </c>
      <c r="H1850" s="56" t="s">
        <v>863</v>
      </c>
      <c r="I1850" s="56">
        <v>300180</v>
      </c>
      <c r="M1850" s="57">
        <v>0</v>
      </c>
    </row>
    <row r="1851" spans="1:13" x14ac:dyDescent="0.35">
      <c r="A1851" s="56">
        <v>8471130</v>
      </c>
      <c r="B1851" s="56" t="s">
        <v>488</v>
      </c>
      <c r="C1851" s="56">
        <v>420570</v>
      </c>
      <c r="D1851" s="56" t="s">
        <v>25</v>
      </c>
      <c r="E1851" s="56" t="str">
        <f t="shared" si="28"/>
        <v>847.8471130.1.420570.000000.847001.200179</v>
      </c>
      <c r="F1851" s="66" t="s">
        <v>21</v>
      </c>
      <c r="G1851" s="56">
        <v>847001</v>
      </c>
      <c r="H1851" s="56" t="s">
        <v>23</v>
      </c>
      <c r="I1851" s="56">
        <v>200179</v>
      </c>
      <c r="M1851" s="57">
        <v>0</v>
      </c>
    </row>
    <row r="1852" spans="1:13" x14ac:dyDescent="0.35">
      <c r="A1852" s="56">
        <v>8471130</v>
      </c>
      <c r="B1852" s="56" t="s">
        <v>488</v>
      </c>
      <c r="C1852" s="56">
        <v>426610</v>
      </c>
      <c r="D1852" s="56" t="s">
        <v>43</v>
      </c>
      <c r="E1852" s="56" t="str">
        <f t="shared" si="28"/>
        <v>847.8471130.1.426610.000000.847001.200179</v>
      </c>
      <c r="F1852" s="66" t="s">
        <v>21</v>
      </c>
      <c r="G1852" s="56">
        <v>847001</v>
      </c>
      <c r="H1852" s="56" t="s">
        <v>23</v>
      </c>
      <c r="I1852" s="56">
        <v>200179</v>
      </c>
      <c r="M1852" s="57">
        <v>0</v>
      </c>
    </row>
    <row r="1853" spans="1:13" x14ac:dyDescent="0.35">
      <c r="A1853" s="56">
        <v>8471130</v>
      </c>
      <c r="B1853" s="56" t="s">
        <v>488</v>
      </c>
      <c r="C1853" s="56">
        <v>426900</v>
      </c>
      <c r="D1853" s="56" t="s">
        <v>360</v>
      </c>
      <c r="E1853" s="56" t="str">
        <f t="shared" si="28"/>
        <v>847.8471130.1.426900.000000.847001.200179</v>
      </c>
      <c r="F1853" s="66" t="s">
        <v>21</v>
      </c>
      <c r="G1853" s="56">
        <v>847001</v>
      </c>
      <c r="H1853" s="56" t="s">
        <v>23</v>
      </c>
      <c r="I1853" s="56">
        <v>200179</v>
      </c>
      <c r="M1853" s="57">
        <v>0</v>
      </c>
    </row>
    <row r="1854" spans="1:13" x14ac:dyDescent="0.35">
      <c r="A1854" s="56">
        <v>8471130</v>
      </c>
      <c r="B1854" s="56" t="s">
        <v>488</v>
      </c>
      <c r="C1854" s="56">
        <v>427710</v>
      </c>
      <c r="D1854" s="56" t="s">
        <v>46</v>
      </c>
      <c r="E1854" s="56" t="str">
        <f t="shared" si="28"/>
        <v>847.8471130.1.427710.000000.847001.200179</v>
      </c>
      <c r="F1854" s="66" t="s">
        <v>21</v>
      </c>
      <c r="G1854" s="56">
        <v>847001</v>
      </c>
      <c r="H1854" s="56" t="s">
        <v>23</v>
      </c>
      <c r="I1854" s="56">
        <v>200179</v>
      </c>
      <c r="M1854" s="57">
        <v>0</v>
      </c>
    </row>
    <row r="1855" spans="1:13" x14ac:dyDescent="0.35">
      <c r="A1855" s="56">
        <v>8471130</v>
      </c>
      <c r="B1855" s="56" t="s">
        <v>488</v>
      </c>
      <c r="C1855" s="56">
        <v>427900</v>
      </c>
      <c r="D1855" s="56" t="s">
        <v>49</v>
      </c>
      <c r="E1855" s="56" t="str">
        <f t="shared" si="28"/>
        <v>847.8471130.1.427900.000000.847001.200179</v>
      </c>
      <c r="F1855" s="66" t="s">
        <v>21</v>
      </c>
      <c r="G1855" s="56">
        <v>847001</v>
      </c>
      <c r="H1855" s="56" t="s">
        <v>23</v>
      </c>
      <c r="I1855" s="56">
        <v>200179</v>
      </c>
      <c r="J1855" s="56" t="s">
        <v>5091</v>
      </c>
      <c r="K1855" s="56">
        <v>10</v>
      </c>
      <c r="L1855" s="56">
        <v>500</v>
      </c>
      <c r="M1855" s="57">
        <v>5000</v>
      </c>
    </row>
    <row r="1856" spans="1:13" x14ac:dyDescent="0.35">
      <c r="A1856" s="56">
        <v>8471130</v>
      </c>
      <c r="B1856" s="56" t="s">
        <v>488</v>
      </c>
      <c r="C1856" s="56">
        <v>428090</v>
      </c>
      <c r="D1856" s="56" t="s">
        <v>52</v>
      </c>
      <c r="E1856" s="56" t="str">
        <f t="shared" si="28"/>
        <v>847.8471130.1.428090.000000.847001.200179</v>
      </c>
      <c r="F1856" s="66" t="s">
        <v>21</v>
      </c>
      <c r="G1856" s="56">
        <v>847001</v>
      </c>
      <c r="H1856" s="56" t="s">
        <v>23</v>
      </c>
      <c r="I1856" s="56">
        <v>200179</v>
      </c>
      <c r="J1856" s="56" t="s">
        <v>5095</v>
      </c>
      <c r="K1856" s="56">
        <v>7</v>
      </c>
      <c r="L1856" s="56">
        <v>10000</v>
      </c>
      <c r="M1856" s="57">
        <v>70000</v>
      </c>
    </row>
    <row r="1857" spans="1:13" x14ac:dyDescent="0.35">
      <c r="A1857" s="56">
        <v>8471130</v>
      </c>
      <c r="B1857" s="56" t="s">
        <v>488</v>
      </c>
      <c r="C1857" s="56">
        <v>428111</v>
      </c>
      <c r="D1857" s="56" t="s">
        <v>363</v>
      </c>
      <c r="E1857" s="56" t="str">
        <f t="shared" si="28"/>
        <v>847.8471130.1.428111.000000.847001.200179</v>
      </c>
      <c r="F1857" s="66" t="s">
        <v>21</v>
      </c>
      <c r="G1857" s="56">
        <v>847001</v>
      </c>
      <c r="H1857" s="56" t="s">
        <v>23</v>
      </c>
      <c r="I1857" s="56">
        <v>200179</v>
      </c>
      <c r="M1857" s="57">
        <v>0</v>
      </c>
    </row>
    <row r="1858" spans="1:13" x14ac:dyDescent="0.35">
      <c r="A1858" s="56">
        <v>8471130</v>
      </c>
      <c r="B1858" s="56" t="s">
        <v>488</v>
      </c>
      <c r="C1858" s="56">
        <v>428400</v>
      </c>
      <c r="D1858" s="56" t="s">
        <v>614</v>
      </c>
      <c r="E1858" s="56" t="str">
        <f t="shared" ref="E1858:E1921" si="29">CONCATENATE(847,".",A1858,".",1,".",C1858,".","000000",".",G1858,".",I1858)</f>
        <v>847.8471130.1.428400.000000.847001.200179</v>
      </c>
      <c r="F1858" s="66" t="s">
        <v>21</v>
      </c>
      <c r="G1858" s="56">
        <v>847001</v>
      </c>
      <c r="H1858" s="56" t="s">
        <v>23</v>
      </c>
      <c r="I1858" s="56">
        <v>200179</v>
      </c>
      <c r="M1858" s="57">
        <v>0</v>
      </c>
    </row>
    <row r="1859" spans="1:13" x14ac:dyDescent="0.35">
      <c r="A1859" s="56">
        <v>8471130</v>
      </c>
      <c r="B1859" s="56" t="s">
        <v>488</v>
      </c>
      <c r="C1859" s="56">
        <v>435523</v>
      </c>
      <c r="D1859" s="56" t="s">
        <v>485</v>
      </c>
      <c r="E1859" s="56" t="str">
        <f t="shared" si="29"/>
        <v>847.8471130.1.435523.000000.847001.200179</v>
      </c>
      <c r="F1859" s="66" t="s">
        <v>21</v>
      </c>
      <c r="G1859" s="56">
        <v>847001</v>
      </c>
      <c r="H1859" s="56" t="s">
        <v>23</v>
      </c>
      <c r="I1859" s="56">
        <v>200179</v>
      </c>
      <c r="M1859" s="57">
        <v>0</v>
      </c>
    </row>
    <row r="1860" spans="1:13" x14ac:dyDescent="0.35">
      <c r="A1860" s="56">
        <v>8471130</v>
      </c>
      <c r="B1860" s="56" t="s">
        <v>488</v>
      </c>
      <c r="C1860" s="56">
        <v>436120</v>
      </c>
      <c r="D1860" s="56" t="s">
        <v>431</v>
      </c>
      <c r="E1860" s="56" t="str">
        <f t="shared" si="29"/>
        <v>847.8471130.1.436120.000000.847001.200179</v>
      </c>
      <c r="F1860" s="66" t="s">
        <v>21</v>
      </c>
      <c r="G1860" s="56">
        <v>847001</v>
      </c>
      <c r="H1860" s="56" t="s">
        <v>23</v>
      </c>
      <c r="I1860" s="56">
        <v>200179</v>
      </c>
      <c r="M1860" s="57">
        <v>0</v>
      </c>
    </row>
    <row r="1861" spans="1:13" x14ac:dyDescent="0.35">
      <c r="A1861" s="56">
        <v>8471130</v>
      </c>
      <c r="B1861" s="56" t="s">
        <v>488</v>
      </c>
      <c r="C1861" s="56">
        <v>492200</v>
      </c>
      <c r="D1861" s="56" t="s">
        <v>874</v>
      </c>
      <c r="E1861" s="56" t="str">
        <f t="shared" si="29"/>
        <v>847.8471130.1.492200.000000.847001.300180</v>
      </c>
      <c r="F1861" s="66" t="s">
        <v>21</v>
      </c>
      <c r="G1861" s="56">
        <v>847001</v>
      </c>
      <c r="H1861" s="56" t="s">
        <v>863</v>
      </c>
      <c r="I1861" s="56">
        <v>300180</v>
      </c>
      <c r="M1861" s="57">
        <v>0</v>
      </c>
    </row>
    <row r="1862" spans="1:13" x14ac:dyDescent="0.35">
      <c r="A1862" s="56">
        <v>8471130</v>
      </c>
      <c r="B1862" s="56" t="s">
        <v>488</v>
      </c>
      <c r="C1862" s="56">
        <v>492316</v>
      </c>
      <c r="D1862" s="56" t="s">
        <v>138</v>
      </c>
      <c r="E1862" s="56" t="str">
        <f t="shared" si="29"/>
        <v>847.8471130.1.492316.000000.847001.300180</v>
      </c>
      <c r="F1862" s="66" t="s">
        <v>21</v>
      </c>
      <c r="G1862" s="56">
        <v>847001</v>
      </c>
      <c r="H1862" s="56" t="s">
        <v>863</v>
      </c>
      <c r="I1862" s="56">
        <v>300180</v>
      </c>
      <c r="M1862" s="57">
        <v>0</v>
      </c>
    </row>
    <row r="1863" spans="1:13" x14ac:dyDescent="0.35">
      <c r="A1863" s="56">
        <v>8471130</v>
      </c>
      <c r="B1863" s="56" t="s">
        <v>488</v>
      </c>
      <c r="C1863" s="56">
        <v>495140</v>
      </c>
      <c r="D1863" s="56" t="s">
        <v>882</v>
      </c>
      <c r="E1863" s="56" t="str">
        <f t="shared" si="29"/>
        <v>847.8471130.1.495140.000000.847001.300180</v>
      </c>
      <c r="F1863" s="66" t="s">
        <v>21</v>
      </c>
      <c r="G1863" s="56">
        <v>847001</v>
      </c>
      <c r="H1863" s="56" t="s">
        <v>863</v>
      </c>
      <c r="I1863" s="56">
        <v>300180</v>
      </c>
      <c r="M1863" s="57">
        <v>0</v>
      </c>
    </row>
    <row r="1864" spans="1:13" x14ac:dyDescent="0.35">
      <c r="A1864" s="56">
        <v>8471121</v>
      </c>
      <c r="B1864" s="56" t="s">
        <v>482</v>
      </c>
      <c r="C1864" s="56">
        <v>425510</v>
      </c>
      <c r="D1864" s="56" t="s">
        <v>37</v>
      </c>
      <c r="E1864" s="56" t="str">
        <f t="shared" si="29"/>
        <v>847.8471121.1.425510.000000.847001.200179</v>
      </c>
      <c r="F1864" s="66" t="s">
        <v>21</v>
      </c>
      <c r="G1864" s="56">
        <v>847001</v>
      </c>
      <c r="H1864" s="56" t="s">
        <v>23</v>
      </c>
      <c r="I1864" s="56">
        <v>200179</v>
      </c>
      <c r="M1864" s="57">
        <v>50000</v>
      </c>
    </row>
    <row r="1865" spans="1:13" x14ac:dyDescent="0.35">
      <c r="A1865" s="56">
        <v>8471121</v>
      </c>
      <c r="B1865" s="56" t="s">
        <v>482</v>
      </c>
      <c r="C1865" s="56">
        <v>425900</v>
      </c>
      <c r="D1865" s="56" t="s">
        <v>40</v>
      </c>
      <c r="E1865" s="56" t="str">
        <f t="shared" si="29"/>
        <v>847.8471121.1.425900.000000.847001.200179</v>
      </c>
      <c r="F1865" s="66" t="s">
        <v>21</v>
      </c>
      <c r="G1865" s="56">
        <v>847001</v>
      </c>
      <c r="H1865" s="56" t="s">
        <v>23</v>
      </c>
      <c r="I1865" s="56">
        <v>200179</v>
      </c>
      <c r="M1865" s="57">
        <v>15000</v>
      </c>
    </row>
    <row r="1866" spans="1:13" x14ac:dyDescent="0.35">
      <c r="A1866" s="56">
        <v>8471121</v>
      </c>
      <c r="B1866" s="56" t="s">
        <v>482</v>
      </c>
      <c r="C1866" s="56">
        <v>428090</v>
      </c>
      <c r="D1866" s="56" t="s">
        <v>52</v>
      </c>
      <c r="E1866" s="56" t="str">
        <f t="shared" si="29"/>
        <v>847.8471121.1.428090.000000.847001.200179</v>
      </c>
      <c r="F1866" s="66" t="s">
        <v>21</v>
      </c>
      <c r="G1866" s="56">
        <v>847001</v>
      </c>
      <c r="H1866" s="56" t="s">
        <v>23</v>
      </c>
      <c r="I1866" s="56">
        <v>200179</v>
      </c>
      <c r="M1866" s="57">
        <v>50000</v>
      </c>
    </row>
    <row r="1867" spans="1:13" x14ac:dyDescent="0.35">
      <c r="A1867" s="56">
        <v>8471121</v>
      </c>
      <c r="B1867" s="56" t="s">
        <v>482</v>
      </c>
      <c r="C1867" s="56">
        <v>432170</v>
      </c>
      <c r="D1867" s="56" t="s">
        <v>389</v>
      </c>
      <c r="E1867" s="56" t="str">
        <f t="shared" si="29"/>
        <v>847.8471121.1.432170.000000.847001.200179</v>
      </c>
      <c r="F1867" s="66" t="s">
        <v>21</v>
      </c>
      <c r="G1867" s="56">
        <v>847001</v>
      </c>
      <c r="H1867" s="56" t="s">
        <v>23</v>
      </c>
      <c r="I1867" s="56">
        <v>200179</v>
      </c>
      <c r="M1867" s="57">
        <v>500000</v>
      </c>
    </row>
    <row r="1868" spans="1:13" x14ac:dyDescent="0.35">
      <c r="A1868" s="56">
        <v>8471121</v>
      </c>
      <c r="B1868" s="56" t="s">
        <v>482</v>
      </c>
      <c r="C1868" s="56">
        <v>435523</v>
      </c>
      <c r="D1868" s="56" t="s">
        <v>485</v>
      </c>
      <c r="E1868" s="56" t="str">
        <f t="shared" si="29"/>
        <v>847.8471121.1.435523.000000.847001.200179</v>
      </c>
      <c r="F1868" s="66" t="s">
        <v>21</v>
      </c>
      <c r="G1868" s="56">
        <v>847001</v>
      </c>
      <c r="H1868" s="56" t="s">
        <v>23</v>
      </c>
      <c r="I1868" s="56">
        <v>200179</v>
      </c>
      <c r="M1868" s="237">
        <v>2000000</v>
      </c>
    </row>
    <row r="1869" spans="1:13" x14ac:dyDescent="0.35">
      <c r="A1869" s="56">
        <v>8471120</v>
      </c>
      <c r="B1869" s="56" t="s">
        <v>5105</v>
      </c>
      <c r="C1869" s="56">
        <v>425900</v>
      </c>
      <c r="D1869" s="56" t="s">
        <v>40</v>
      </c>
      <c r="E1869" s="56" t="str">
        <f t="shared" si="29"/>
        <v>847.8471120.1.425900.000000.847001.200179</v>
      </c>
      <c r="F1869" s="66" t="s">
        <v>21</v>
      </c>
      <c r="G1869" s="56">
        <v>847001</v>
      </c>
      <c r="H1869" s="56" t="s">
        <v>23</v>
      </c>
      <c r="I1869" s="56">
        <v>200179</v>
      </c>
      <c r="J1869" s="56" t="s">
        <v>5106</v>
      </c>
      <c r="K1869" s="56">
        <v>11</v>
      </c>
      <c r="L1869" s="56">
        <v>10000</v>
      </c>
      <c r="M1869" s="57">
        <v>110000</v>
      </c>
    </row>
    <row r="1870" spans="1:13" x14ac:dyDescent="0.35">
      <c r="A1870" s="56">
        <v>8471120</v>
      </c>
      <c r="B1870" s="56" t="s">
        <v>5105</v>
      </c>
      <c r="C1870" s="56">
        <v>428090</v>
      </c>
      <c r="D1870" s="56" t="s">
        <v>52</v>
      </c>
      <c r="E1870" s="56" t="str">
        <f t="shared" si="29"/>
        <v>847.8471120.1.428090.000000.847001.200179</v>
      </c>
      <c r="F1870" s="66" t="s">
        <v>21</v>
      </c>
      <c r="G1870" s="56">
        <v>847001</v>
      </c>
      <c r="H1870" s="56" t="s">
        <v>23</v>
      </c>
      <c r="I1870" s="56">
        <v>200179</v>
      </c>
      <c r="J1870" s="56" t="s">
        <v>5106</v>
      </c>
      <c r="K1870" s="56">
        <v>11</v>
      </c>
      <c r="L1870" s="56">
        <v>20000</v>
      </c>
      <c r="M1870" s="57">
        <v>220000</v>
      </c>
    </row>
    <row r="1871" spans="1:13" x14ac:dyDescent="0.35">
      <c r="A1871" s="56">
        <v>8471120</v>
      </c>
      <c r="B1871" s="56" t="s">
        <v>5105</v>
      </c>
      <c r="C1871" s="56">
        <v>429900</v>
      </c>
      <c r="D1871" s="56" t="s">
        <v>375</v>
      </c>
      <c r="E1871" s="56" t="str">
        <f t="shared" si="29"/>
        <v>847.8471120.1.429900.000000.847001.200179</v>
      </c>
      <c r="F1871" s="66" t="s">
        <v>21</v>
      </c>
      <c r="G1871" s="56">
        <v>847001</v>
      </c>
      <c r="H1871" s="56" t="s">
        <v>23</v>
      </c>
      <c r="I1871" s="56">
        <v>200179</v>
      </c>
      <c r="J1871" s="56" t="s">
        <v>5106</v>
      </c>
      <c r="K1871" s="56">
        <v>2</v>
      </c>
      <c r="L1871" s="56">
        <v>27755</v>
      </c>
      <c r="M1871" s="57">
        <v>55510</v>
      </c>
    </row>
    <row r="1872" spans="1:13" x14ac:dyDescent="0.35">
      <c r="A1872" s="56">
        <v>8471120</v>
      </c>
      <c r="B1872" s="56" t="s">
        <v>5105</v>
      </c>
      <c r="C1872" s="56">
        <v>435523</v>
      </c>
      <c r="D1872" s="56" t="s">
        <v>485</v>
      </c>
      <c r="E1872" s="56" t="str">
        <f t="shared" si="29"/>
        <v>847.8471120.1.435523.000000.847001.200179</v>
      </c>
      <c r="F1872" s="66" t="s">
        <v>21</v>
      </c>
      <c r="G1872" s="56">
        <v>847001</v>
      </c>
      <c r="H1872" s="56" t="s">
        <v>23</v>
      </c>
      <c r="I1872" s="56">
        <v>200179</v>
      </c>
      <c r="J1872" s="56" t="s">
        <v>5106</v>
      </c>
      <c r="K1872" s="56">
        <v>1</v>
      </c>
      <c r="L1872" s="56">
        <v>25510</v>
      </c>
      <c r="M1872" s="57">
        <v>25510</v>
      </c>
    </row>
    <row r="1873" spans="1:13" x14ac:dyDescent="0.35">
      <c r="A1873" s="56">
        <v>8471110</v>
      </c>
      <c r="B1873" s="56" t="s">
        <v>719</v>
      </c>
      <c r="C1873" s="56">
        <v>425900</v>
      </c>
      <c r="D1873" s="56" t="s">
        <v>40</v>
      </c>
      <c r="E1873" s="56" t="str">
        <f t="shared" si="29"/>
        <v>847.8471110.1.425900.000000.847001.200179</v>
      </c>
      <c r="F1873" s="66" t="s">
        <v>21</v>
      </c>
      <c r="G1873" s="56">
        <v>847001</v>
      </c>
      <c r="H1873" s="56" t="s">
        <v>23</v>
      </c>
      <c r="I1873" s="56">
        <v>200179</v>
      </c>
      <c r="J1873" s="56" t="s">
        <v>5108</v>
      </c>
      <c r="K1873" s="56">
        <v>10</v>
      </c>
      <c r="L1873" s="56">
        <v>3000</v>
      </c>
      <c r="M1873" s="57">
        <v>30000</v>
      </c>
    </row>
    <row r="1874" spans="1:13" x14ac:dyDescent="0.35">
      <c r="A1874" s="56">
        <v>8471110</v>
      </c>
      <c r="B1874" s="56" t="s">
        <v>719</v>
      </c>
      <c r="C1874" s="56">
        <v>427710</v>
      </c>
      <c r="D1874" s="56" t="s">
        <v>46</v>
      </c>
      <c r="E1874" s="56" t="str">
        <f t="shared" si="29"/>
        <v>847.8471110.1.427710.000000.847001.200179</v>
      </c>
      <c r="F1874" s="66" t="s">
        <v>21</v>
      </c>
      <c r="G1874" s="56">
        <v>847001</v>
      </c>
      <c r="H1874" s="56" t="s">
        <v>23</v>
      </c>
      <c r="I1874" s="56">
        <v>200179</v>
      </c>
      <c r="J1874" s="56" t="s">
        <v>5112</v>
      </c>
      <c r="K1874" s="56">
        <v>5</v>
      </c>
      <c r="L1874" s="56" t="e">
        <v>#REF!</v>
      </c>
      <c r="M1874" s="57">
        <v>428950.6</v>
      </c>
    </row>
    <row r="1875" spans="1:13" x14ac:dyDescent="0.35">
      <c r="A1875" s="56">
        <v>8471110</v>
      </c>
      <c r="B1875" s="56" t="s">
        <v>719</v>
      </c>
      <c r="C1875" s="56">
        <v>428090</v>
      </c>
      <c r="D1875" s="56" t="s">
        <v>52</v>
      </c>
      <c r="E1875" s="56" t="str">
        <f t="shared" si="29"/>
        <v>847.8471110.1.428090.000000.847001.200179</v>
      </c>
      <c r="F1875" s="66" t="s">
        <v>21</v>
      </c>
      <c r="G1875" s="56">
        <v>847001</v>
      </c>
      <c r="H1875" s="56" t="s">
        <v>23</v>
      </c>
      <c r="I1875" s="56">
        <v>200179</v>
      </c>
      <c r="J1875" s="56" t="s">
        <v>5116</v>
      </c>
      <c r="K1875" s="56">
        <v>5</v>
      </c>
      <c r="L1875" s="56">
        <v>20000</v>
      </c>
      <c r="M1875" s="57">
        <v>100000</v>
      </c>
    </row>
    <row r="1876" spans="1:13" x14ac:dyDescent="0.35">
      <c r="A1876" s="56">
        <v>8470730</v>
      </c>
      <c r="B1876" s="56" t="s">
        <v>442</v>
      </c>
      <c r="C1876" s="56">
        <v>427900</v>
      </c>
      <c r="D1876" s="56" t="s">
        <v>49</v>
      </c>
      <c r="E1876" s="56" t="str">
        <f t="shared" si="29"/>
        <v>847.8470730.1.427900.000000.847001.200179</v>
      </c>
      <c r="F1876" s="66" t="s">
        <v>21</v>
      </c>
      <c r="G1876" s="56">
        <v>847001</v>
      </c>
      <c r="H1876" s="56" t="s">
        <v>23</v>
      </c>
      <c r="I1876" s="56">
        <v>200179</v>
      </c>
      <c r="J1876" s="56" t="s">
        <v>5120</v>
      </c>
      <c r="K1876" s="56">
        <v>10</v>
      </c>
      <c r="L1876" s="56">
        <v>1000</v>
      </c>
      <c r="M1876" s="57">
        <v>10000</v>
      </c>
    </row>
    <row r="1877" spans="1:13" x14ac:dyDescent="0.35">
      <c r="A1877" s="56">
        <v>8470730</v>
      </c>
      <c r="B1877" s="56" t="s">
        <v>442</v>
      </c>
      <c r="C1877" s="56">
        <v>428640</v>
      </c>
      <c r="D1877" s="56" t="s">
        <v>55</v>
      </c>
      <c r="E1877" s="56" t="str">
        <f t="shared" si="29"/>
        <v>847.8470730.1.428640.000000.847001.200179</v>
      </c>
      <c r="F1877" s="66" t="s">
        <v>21</v>
      </c>
      <c r="G1877" s="56">
        <v>847001</v>
      </c>
      <c r="H1877" s="56" t="s">
        <v>23</v>
      </c>
      <c r="I1877" s="56">
        <v>200179</v>
      </c>
      <c r="J1877" s="56" t="s">
        <v>5121</v>
      </c>
      <c r="K1877" s="56">
        <v>5</v>
      </c>
      <c r="L1877" s="57">
        <v>50000</v>
      </c>
      <c r="M1877" s="57">
        <v>250000</v>
      </c>
    </row>
    <row r="1878" spans="1:13" x14ac:dyDescent="0.35">
      <c r="A1878" s="56">
        <v>8470730</v>
      </c>
      <c r="B1878" s="56" t="s">
        <v>442</v>
      </c>
      <c r="C1878" s="56">
        <v>492610</v>
      </c>
      <c r="D1878" s="56" t="s">
        <v>866</v>
      </c>
      <c r="E1878" s="56" t="str">
        <f t="shared" si="29"/>
        <v>847.8470730.1.492610.000000.847001.300180</v>
      </c>
      <c r="F1878" s="66" t="s">
        <v>21</v>
      </c>
      <c r="G1878" s="56">
        <v>847001</v>
      </c>
      <c r="H1878" s="56" t="s">
        <v>863</v>
      </c>
      <c r="I1878" s="56">
        <v>300180</v>
      </c>
      <c r="J1878" s="56" t="s">
        <v>5124</v>
      </c>
      <c r="K1878" s="56">
        <v>1</v>
      </c>
      <c r="L1878" s="56">
        <v>1650000</v>
      </c>
      <c r="M1878" s="57">
        <v>1650000</v>
      </c>
    </row>
    <row r="1879" spans="1:13" x14ac:dyDescent="0.35">
      <c r="A1879" s="56">
        <v>8470730</v>
      </c>
      <c r="B1879" s="56" t="s">
        <v>442</v>
      </c>
      <c r="C1879" s="56">
        <v>427200</v>
      </c>
      <c r="D1879" s="56" t="s">
        <v>89</v>
      </c>
      <c r="E1879" s="56" t="str">
        <f t="shared" si="29"/>
        <v>847.8470730.1.427200.000000.847001.200179</v>
      </c>
      <c r="F1879" s="66" t="s">
        <v>21</v>
      </c>
      <c r="G1879" s="56">
        <v>847001</v>
      </c>
      <c r="H1879" s="56" t="s">
        <v>23</v>
      </c>
      <c r="I1879" s="56">
        <v>200179</v>
      </c>
    </row>
    <row r="1880" spans="1:13" x14ac:dyDescent="0.35">
      <c r="A1880" s="56">
        <v>8470730</v>
      </c>
      <c r="B1880" s="56" t="s">
        <v>442</v>
      </c>
      <c r="C1880" s="56" t="s">
        <v>30</v>
      </c>
      <c r="D1880" s="56" t="s">
        <v>31</v>
      </c>
      <c r="E1880" s="56" t="str">
        <f t="shared" si="29"/>
        <v>847.8470730.1.421000.000000.847001.200179</v>
      </c>
      <c r="F1880" s="66" t="s">
        <v>21</v>
      </c>
      <c r="G1880" s="56">
        <v>847001</v>
      </c>
      <c r="H1880" s="56" t="s">
        <v>23</v>
      </c>
      <c r="I1880" s="56">
        <v>200179</v>
      </c>
      <c r="J1880" s="56" t="s">
        <v>5127</v>
      </c>
      <c r="K1880" s="56">
        <v>3</v>
      </c>
      <c r="L1880" s="56">
        <v>100000</v>
      </c>
      <c r="M1880" s="57">
        <v>300000</v>
      </c>
    </row>
    <row r="1881" spans="1:13" x14ac:dyDescent="0.35">
      <c r="A1881" s="56">
        <v>8470730</v>
      </c>
      <c r="B1881" s="56" t="s">
        <v>442</v>
      </c>
      <c r="C1881" s="56" t="s">
        <v>36</v>
      </c>
      <c r="D1881" s="56" t="s">
        <v>37</v>
      </c>
      <c r="E1881" s="56" t="str">
        <f t="shared" si="29"/>
        <v>847.8470730.1.425510.000000.847001.200179</v>
      </c>
      <c r="F1881" s="66" t="s">
        <v>21</v>
      </c>
      <c r="G1881" s="56">
        <v>847001</v>
      </c>
      <c r="H1881" s="56" t="s">
        <v>23</v>
      </c>
      <c r="I1881" s="56">
        <v>200179</v>
      </c>
      <c r="J1881" s="56" t="s">
        <v>5130</v>
      </c>
      <c r="K1881" s="56">
        <v>2</v>
      </c>
      <c r="L1881" s="56">
        <v>25000</v>
      </c>
      <c r="M1881" s="57">
        <v>50000</v>
      </c>
    </row>
    <row r="1882" spans="1:13" x14ac:dyDescent="0.35">
      <c r="A1882" s="56">
        <v>8470730</v>
      </c>
      <c r="B1882" s="56" t="s">
        <v>442</v>
      </c>
      <c r="C1882" s="56">
        <v>495140</v>
      </c>
      <c r="D1882" s="56" t="s">
        <v>882</v>
      </c>
      <c r="E1882" s="56" t="str">
        <f t="shared" si="29"/>
        <v>847.8470730.1.495140.000000.847001.300180</v>
      </c>
      <c r="F1882" s="66" t="s">
        <v>21</v>
      </c>
      <c r="G1882" s="56">
        <v>847001</v>
      </c>
      <c r="H1882" s="56" t="s">
        <v>863</v>
      </c>
      <c r="I1882" s="56">
        <v>300180</v>
      </c>
    </row>
    <row r="1883" spans="1:13" x14ac:dyDescent="0.35">
      <c r="A1883" s="56">
        <v>8470730</v>
      </c>
      <c r="B1883" s="56" t="s">
        <v>442</v>
      </c>
      <c r="C1883" s="56" t="s">
        <v>39</v>
      </c>
      <c r="D1883" s="56" t="s">
        <v>40</v>
      </c>
      <c r="E1883" s="56" t="str">
        <f t="shared" si="29"/>
        <v>847.8470730.1.425900.000000.847001.200179</v>
      </c>
      <c r="F1883" s="66" t="s">
        <v>21</v>
      </c>
      <c r="G1883" s="56">
        <v>847001</v>
      </c>
      <c r="H1883" s="56" t="s">
        <v>23</v>
      </c>
      <c r="I1883" s="56">
        <v>200179</v>
      </c>
      <c r="K1883" s="56">
        <v>5</v>
      </c>
      <c r="L1883" s="56">
        <v>50000</v>
      </c>
      <c r="M1883" s="57">
        <v>250000</v>
      </c>
    </row>
    <row r="1884" spans="1:13" x14ac:dyDescent="0.35">
      <c r="A1884" s="56">
        <v>8470730</v>
      </c>
      <c r="B1884" s="56" t="s">
        <v>442</v>
      </c>
      <c r="C1884" s="56" t="s">
        <v>42</v>
      </c>
      <c r="D1884" s="56" t="s">
        <v>43</v>
      </c>
      <c r="E1884" s="56" t="str">
        <f t="shared" si="29"/>
        <v>847.8470730.1.426610.000000.847001.200179</v>
      </c>
      <c r="F1884" s="66" t="s">
        <v>21</v>
      </c>
      <c r="G1884" s="56">
        <v>847001</v>
      </c>
      <c r="H1884" s="56" t="s">
        <v>23</v>
      </c>
      <c r="I1884" s="56">
        <v>200179</v>
      </c>
      <c r="J1884" s="56" t="s">
        <v>5131</v>
      </c>
      <c r="K1884" s="56">
        <v>3</v>
      </c>
      <c r="L1884" s="56">
        <v>200000</v>
      </c>
      <c r="M1884" s="57">
        <v>600000</v>
      </c>
    </row>
    <row r="1885" spans="1:13" x14ac:dyDescent="0.35">
      <c r="A1885" s="56">
        <v>8470730</v>
      </c>
      <c r="B1885" s="56" t="s">
        <v>442</v>
      </c>
      <c r="C1885" s="56" t="s">
        <v>63</v>
      </c>
      <c r="D1885" s="56" t="s">
        <v>64</v>
      </c>
      <c r="E1885" s="56" t="str">
        <f t="shared" si="29"/>
        <v>847.8470730.1.436110.000000.847001.200179</v>
      </c>
      <c r="F1885" s="66" t="s">
        <v>21</v>
      </c>
      <c r="G1885" s="56">
        <v>847001</v>
      </c>
      <c r="H1885" s="56" t="s">
        <v>23</v>
      </c>
      <c r="I1885" s="56">
        <v>200179</v>
      </c>
      <c r="J1885" s="56" t="s">
        <v>5132</v>
      </c>
      <c r="K1885" s="56">
        <v>5</v>
      </c>
      <c r="L1885" s="56">
        <v>10000</v>
      </c>
      <c r="M1885" s="57">
        <v>50000</v>
      </c>
    </row>
    <row r="1886" spans="1:13" x14ac:dyDescent="0.35">
      <c r="A1886" s="56">
        <v>8470720</v>
      </c>
      <c r="B1886" s="56" t="s">
        <v>434</v>
      </c>
      <c r="C1886" s="56">
        <v>421000</v>
      </c>
      <c r="D1886" s="56" t="s">
        <v>31</v>
      </c>
      <c r="E1886" s="56" t="str">
        <f t="shared" si="29"/>
        <v>847.8470720.1.421000.000000.847001.200179</v>
      </c>
      <c r="F1886" s="66" t="s">
        <v>21</v>
      </c>
      <c r="G1886" s="56">
        <v>847001</v>
      </c>
      <c r="H1886" s="56" t="s">
        <v>23</v>
      </c>
      <c r="I1886" s="56">
        <v>200179</v>
      </c>
    </row>
    <row r="1887" spans="1:13" x14ac:dyDescent="0.35">
      <c r="A1887" s="56">
        <v>8470720</v>
      </c>
      <c r="B1887" s="56" t="s">
        <v>434</v>
      </c>
      <c r="C1887" s="56">
        <v>421700</v>
      </c>
      <c r="D1887" s="56" t="s">
        <v>956</v>
      </c>
      <c r="E1887" s="56" t="str">
        <f t="shared" si="29"/>
        <v>847.8470720.1.421700.000000.847001.200179</v>
      </c>
      <c r="F1887" s="66" t="s">
        <v>21</v>
      </c>
      <c r="G1887" s="56">
        <v>847001</v>
      </c>
      <c r="H1887" s="56" t="s">
        <v>23</v>
      </c>
      <c r="I1887" s="56">
        <v>200179</v>
      </c>
      <c r="J1887" s="56" t="s">
        <v>5134</v>
      </c>
      <c r="K1887" s="56">
        <v>1</v>
      </c>
      <c r="L1887" s="56">
        <v>2000</v>
      </c>
      <c r="M1887" s="56">
        <v>2000</v>
      </c>
    </row>
    <row r="1888" spans="1:13" x14ac:dyDescent="0.35">
      <c r="A1888" s="56">
        <v>8470720</v>
      </c>
      <c r="B1888" s="56" t="s">
        <v>434</v>
      </c>
      <c r="C1888" s="56">
        <v>426900</v>
      </c>
      <c r="D1888" s="56" t="s">
        <v>360</v>
      </c>
      <c r="E1888" s="56" t="str">
        <f t="shared" si="29"/>
        <v>847.8470720.1.426900.000000.847001.200179</v>
      </c>
      <c r="F1888" s="66" t="s">
        <v>21</v>
      </c>
      <c r="G1888" s="56">
        <v>847001</v>
      </c>
      <c r="H1888" s="56" t="s">
        <v>23</v>
      </c>
      <c r="I1888" s="56">
        <v>200179</v>
      </c>
      <c r="J1888" s="56" t="s">
        <v>5140</v>
      </c>
      <c r="K1888" s="56">
        <v>1</v>
      </c>
      <c r="L1888" s="56">
        <v>10000</v>
      </c>
      <c r="M1888" s="56">
        <v>10000</v>
      </c>
    </row>
    <row r="1889" spans="1:13" x14ac:dyDescent="0.35">
      <c r="A1889" s="56">
        <v>8470720</v>
      </c>
      <c r="B1889" s="56" t="s">
        <v>434</v>
      </c>
      <c r="C1889" s="56">
        <v>428200</v>
      </c>
      <c r="D1889" s="56" t="s">
        <v>321</v>
      </c>
      <c r="E1889" s="56" t="str">
        <f t="shared" si="29"/>
        <v>847.8470720.1.428200.000000.847001.200179</v>
      </c>
      <c r="F1889" s="66" t="s">
        <v>21</v>
      </c>
      <c r="G1889" s="56">
        <v>847001</v>
      </c>
      <c r="H1889" s="56" t="s">
        <v>23</v>
      </c>
      <c r="I1889" s="56">
        <v>200179</v>
      </c>
      <c r="J1889" s="56" t="s">
        <v>5145</v>
      </c>
      <c r="K1889" s="56">
        <v>1</v>
      </c>
      <c r="L1889" s="56">
        <v>250000</v>
      </c>
      <c r="M1889" s="56">
        <v>250000</v>
      </c>
    </row>
    <row r="1890" spans="1:13" x14ac:dyDescent="0.35">
      <c r="A1890" s="56">
        <v>8470720</v>
      </c>
      <c r="B1890" s="56" t="s">
        <v>434</v>
      </c>
      <c r="C1890" s="56">
        <v>432120</v>
      </c>
      <c r="D1890" s="56" t="s">
        <v>382</v>
      </c>
      <c r="E1890" s="56" t="str">
        <f t="shared" si="29"/>
        <v>847.8470720.1.432120.000000.847001.200179</v>
      </c>
      <c r="F1890" s="66" t="s">
        <v>21</v>
      </c>
      <c r="G1890" s="56">
        <v>847001</v>
      </c>
      <c r="H1890" s="56" t="s">
        <v>23</v>
      </c>
      <c r="I1890" s="56">
        <v>200179</v>
      </c>
      <c r="J1890" s="56" t="s">
        <v>5149</v>
      </c>
      <c r="K1890" s="56">
        <v>1</v>
      </c>
      <c r="L1890" s="56">
        <v>236400</v>
      </c>
      <c r="M1890" s="56">
        <v>236400</v>
      </c>
    </row>
    <row r="1891" spans="1:13" x14ac:dyDescent="0.35">
      <c r="A1891" s="56">
        <v>8470720</v>
      </c>
      <c r="B1891" s="56" t="s">
        <v>434</v>
      </c>
      <c r="C1891" s="56">
        <v>435410</v>
      </c>
      <c r="D1891" s="56" t="s">
        <v>58</v>
      </c>
      <c r="E1891" s="56" t="str">
        <f t="shared" si="29"/>
        <v>847.8470720.1.435410.000000.847001.200179</v>
      </c>
      <c r="F1891" s="66" t="s">
        <v>21</v>
      </c>
      <c r="G1891" s="56">
        <v>847001</v>
      </c>
      <c r="H1891" s="56" t="s">
        <v>23</v>
      </c>
      <c r="I1891" s="56">
        <v>200179</v>
      </c>
      <c r="J1891" s="56" t="s">
        <v>5153</v>
      </c>
      <c r="K1891" s="56">
        <v>12</v>
      </c>
      <c r="L1891" s="56">
        <v>70000</v>
      </c>
      <c r="M1891" s="56">
        <v>840000</v>
      </c>
    </row>
    <row r="1892" spans="1:13" x14ac:dyDescent="0.35">
      <c r="A1892" s="56">
        <v>8470720</v>
      </c>
      <c r="B1892" s="56" t="s">
        <v>434</v>
      </c>
      <c r="C1892" s="56">
        <v>436110</v>
      </c>
      <c r="D1892" s="56" t="s">
        <v>64</v>
      </c>
      <c r="E1892" s="56" t="str">
        <f t="shared" si="29"/>
        <v>847.8470720.1.436110.000000.847001.200179</v>
      </c>
      <c r="F1892" s="66" t="s">
        <v>21</v>
      </c>
      <c r="G1892" s="56">
        <v>847001</v>
      </c>
      <c r="H1892" s="56" t="s">
        <v>23</v>
      </c>
      <c r="I1892" s="56">
        <v>200179</v>
      </c>
      <c r="J1892" s="56" t="s">
        <v>5156</v>
      </c>
      <c r="K1892" s="56">
        <v>1</v>
      </c>
      <c r="L1892" s="56">
        <v>50000</v>
      </c>
      <c r="M1892" s="57">
        <v>50000</v>
      </c>
    </row>
    <row r="1893" spans="1:13" x14ac:dyDescent="0.35">
      <c r="A1893" s="56">
        <v>8470720</v>
      </c>
      <c r="B1893" s="56" t="s">
        <v>434</v>
      </c>
      <c r="C1893" s="56">
        <v>436120</v>
      </c>
      <c r="D1893" s="56" t="s">
        <v>431</v>
      </c>
      <c r="E1893" s="56" t="str">
        <f t="shared" si="29"/>
        <v>847.8470720.1.436120.000000.847001.200179</v>
      </c>
      <c r="F1893" s="66" t="s">
        <v>21</v>
      </c>
      <c r="G1893" s="56">
        <v>847001</v>
      </c>
      <c r="H1893" s="56" t="s">
        <v>23</v>
      </c>
      <c r="I1893" s="56">
        <v>200179</v>
      </c>
      <c r="J1893" s="56" t="s">
        <v>5158</v>
      </c>
      <c r="K1893" s="56">
        <v>12</v>
      </c>
      <c r="L1893" s="56">
        <v>10000</v>
      </c>
      <c r="M1893" s="56">
        <v>120000</v>
      </c>
    </row>
    <row r="1894" spans="1:13" x14ac:dyDescent="0.35">
      <c r="A1894" s="56">
        <v>8471305</v>
      </c>
      <c r="B1894" s="56" t="s">
        <v>5161</v>
      </c>
      <c r="C1894" s="56">
        <v>492316</v>
      </c>
      <c r="D1894" s="56" t="s">
        <v>138</v>
      </c>
      <c r="E1894" s="56" t="str">
        <f t="shared" si="29"/>
        <v>847.8471305.1.492316.000000.847001.300180</v>
      </c>
      <c r="F1894" s="66" t="s">
        <v>21</v>
      </c>
      <c r="G1894" s="56">
        <v>847001</v>
      </c>
      <c r="H1894" s="56" t="s">
        <v>863</v>
      </c>
      <c r="I1894" s="56">
        <v>300180</v>
      </c>
      <c r="J1894" s="56" t="s">
        <v>5163</v>
      </c>
      <c r="K1894" s="56">
        <v>1</v>
      </c>
      <c r="L1894" s="56">
        <v>2342436</v>
      </c>
      <c r="M1894" s="57">
        <v>2342436</v>
      </c>
    </row>
    <row r="1895" spans="1:13" x14ac:dyDescent="0.35">
      <c r="A1895" s="56">
        <v>8471305</v>
      </c>
      <c r="B1895" s="56" t="s">
        <v>5161</v>
      </c>
      <c r="C1895" s="56">
        <v>492316</v>
      </c>
      <c r="D1895" s="56" t="s">
        <v>138</v>
      </c>
      <c r="E1895" s="56" t="str">
        <f t="shared" si="29"/>
        <v>847.8471305.1.492316.000000.847001.300180</v>
      </c>
      <c r="F1895" s="66" t="s">
        <v>21</v>
      </c>
      <c r="G1895" s="56">
        <v>847001</v>
      </c>
      <c r="H1895" s="56" t="s">
        <v>863</v>
      </c>
      <c r="I1895" s="56">
        <v>300180</v>
      </c>
      <c r="J1895" s="56" t="s">
        <v>5168</v>
      </c>
      <c r="K1895" s="56">
        <v>1</v>
      </c>
      <c r="L1895" s="56">
        <v>3487169</v>
      </c>
      <c r="M1895" s="57">
        <v>3487169</v>
      </c>
    </row>
    <row r="1896" spans="1:13" x14ac:dyDescent="0.35">
      <c r="A1896" s="56">
        <v>8471305</v>
      </c>
      <c r="B1896" s="56" t="s">
        <v>5161</v>
      </c>
      <c r="C1896" s="56">
        <v>492316</v>
      </c>
      <c r="D1896" s="56" t="s">
        <v>138</v>
      </c>
      <c r="E1896" s="56" t="str">
        <f t="shared" si="29"/>
        <v>847.8471305.1.492316.000000.847001.300180</v>
      </c>
      <c r="F1896" s="66" t="s">
        <v>21</v>
      </c>
      <c r="G1896" s="56">
        <v>847001</v>
      </c>
      <c r="H1896" s="56" t="s">
        <v>863</v>
      </c>
      <c r="I1896" s="56">
        <v>300180</v>
      </c>
      <c r="J1896" s="56" t="s">
        <v>5169</v>
      </c>
      <c r="K1896" s="56">
        <v>1</v>
      </c>
      <c r="L1896" s="56">
        <v>3263685</v>
      </c>
      <c r="M1896" s="57">
        <v>3263685</v>
      </c>
    </row>
    <row r="1897" spans="1:13" x14ac:dyDescent="0.35">
      <c r="A1897" s="56">
        <v>8471305</v>
      </c>
      <c r="B1897" s="56" t="s">
        <v>5161</v>
      </c>
      <c r="C1897" s="56">
        <v>492316</v>
      </c>
      <c r="D1897" s="56" t="s">
        <v>138</v>
      </c>
      <c r="E1897" s="56" t="str">
        <f t="shared" si="29"/>
        <v>847.8471305.1.492316.000000.847001.300180</v>
      </c>
      <c r="F1897" s="66" t="s">
        <v>21</v>
      </c>
      <c r="G1897" s="56">
        <v>847001</v>
      </c>
      <c r="H1897" s="56" t="s">
        <v>863</v>
      </c>
      <c r="I1897" s="56">
        <v>300180</v>
      </c>
      <c r="J1897" s="56" t="s">
        <v>5170</v>
      </c>
      <c r="K1897" s="56">
        <v>1</v>
      </c>
      <c r="L1897" s="56">
        <v>5271423</v>
      </c>
      <c r="M1897" s="57">
        <v>5271423</v>
      </c>
    </row>
    <row r="1898" spans="1:13" x14ac:dyDescent="0.35">
      <c r="A1898" s="56">
        <v>8471305</v>
      </c>
      <c r="B1898" s="56" t="s">
        <v>5161</v>
      </c>
      <c r="C1898" s="56">
        <v>492316</v>
      </c>
      <c r="D1898" s="56" t="s">
        <v>138</v>
      </c>
      <c r="E1898" s="56" t="str">
        <f t="shared" si="29"/>
        <v>847.8471305.1.492316.000000.847001.300180</v>
      </c>
      <c r="F1898" s="66" t="s">
        <v>21</v>
      </c>
      <c r="G1898" s="56">
        <v>847001</v>
      </c>
      <c r="H1898" s="56" t="s">
        <v>863</v>
      </c>
      <c r="I1898" s="56">
        <v>300180</v>
      </c>
      <c r="J1898" s="56" t="s">
        <v>5171</v>
      </c>
      <c r="K1898" s="56">
        <v>1</v>
      </c>
      <c r="L1898" s="56">
        <v>718763</v>
      </c>
      <c r="M1898" s="57">
        <v>718763</v>
      </c>
    </row>
    <row r="1899" spans="1:13" x14ac:dyDescent="0.35">
      <c r="A1899" s="56">
        <v>8471305</v>
      </c>
      <c r="B1899" s="56" t="s">
        <v>5161</v>
      </c>
      <c r="C1899" s="56">
        <v>492316</v>
      </c>
      <c r="D1899" s="56" t="s">
        <v>138</v>
      </c>
      <c r="E1899" s="56" t="str">
        <f t="shared" si="29"/>
        <v>847.8471305.1.492316.000000.847001.300180</v>
      </c>
      <c r="F1899" s="66" t="s">
        <v>21</v>
      </c>
      <c r="G1899" s="56">
        <v>847001</v>
      </c>
      <c r="H1899" s="56" t="s">
        <v>863</v>
      </c>
      <c r="I1899" s="56">
        <v>300180</v>
      </c>
      <c r="J1899" s="56" t="s">
        <v>5172</v>
      </c>
      <c r="K1899" s="56">
        <v>1</v>
      </c>
      <c r="L1899" s="56">
        <v>447433</v>
      </c>
      <c r="M1899" s="57">
        <v>447433</v>
      </c>
    </row>
    <row r="1900" spans="1:13" x14ac:dyDescent="0.35">
      <c r="A1900" s="56">
        <v>8471305</v>
      </c>
      <c r="B1900" s="56" t="s">
        <v>5161</v>
      </c>
      <c r="C1900" s="56">
        <v>492316</v>
      </c>
      <c r="D1900" s="56" t="s">
        <v>138</v>
      </c>
      <c r="E1900" s="56" t="str">
        <f t="shared" si="29"/>
        <v>847.8471305.1.492316.000000.847001.300180</v>
      </c>
      <c r="F1900" s="66" t="s">
        <v>21</v>
      </c>
      <c r="G1900" s="56">
        <v>847001</v>
      </c>
      <c r="H1900" s="56" t="s">
        <v>863</v>
      </c>
      <c r="I1900" s="56">
        <v>300180</v>
      </c>
      <c r="J1900" s="56" t="s">
        <v>5173</v>
      </c>
      <c r="K1900" s="56">
        <v>1</v>
      </c>
      <c r="L1900" s="56">
        <v>364326</v>
      </c>
      <c r="M1900" s="57">
        <v>364326</v>
      </c>
    </row>
    <row r="1901" spans="1:13" x14ac:dyDescent="0.35">
      <c r="A1901" s="56">
        <v>8471305</v>
      </c>
      <c r="B1901" s="56" t="s">
        <v>5161</v>
      </c>
      <c r="C1901" s="56">
        <v>492316</v>
      </c>
      <c r="D1901" s="56" t="s">
        <v>138</v>
      </c>
      <c r="E1901" s="56" t="str">
        <f t="shared" si="29"/>
        <v>847.8471305.1.492316.000000.847001.300180</v>
      </c>
      <c r="F1901" s="66" t="s">
        <v>21</v>
      </c>
      <c r="G1901" s="56">
        <v>847001</v>
      </c>
      <c r="H1901" s="56" t="s">
        <v>863</v>
      </c>
      <c r="I1901" s="56">
        <v>300180</v>
      </c>
      <c r="J1901" s="56" t="s">
        <v>5174</v>
      </c>
      <c r="K1901" s="56">
        <v>1</v>
      </c>
      <c r="L1901" s="56">
        <v>252846</v>
      </c>
      <c r="M1901" s="57">
        <v>252846</v>
      </c>
    </row>
    <row r="1902" spans="1:13" x14ac:dyDescent="0.35">
      <c r="A1902" s="56">
        <v>8471305</v>
      </c>
      <c r="B1902" s="56" t="s">
        <v>5161</v>
      </c>
      <c r="C1902" s="56">
        <v>492316</v>
      </c>
      <c r="D1902" s="56" t="s">
        <v>138</v>
      </c>
      <c r="E1902" s="56" t="str">
        <f t="shared" si="29"/>
        <v>847.8471305.1.492316.000000.847001.300180</v>
      </c>
      <c r="F1902" s="66" t="s">
        <v>21</v>
      </c>
      <c r="G1902" s="56">
        <v>847001</v>
      </c>
      <c r="H1902" s="56" t="s">
        <v>863</v>
      </c>
      <c r="I1902" s="56">
        <v>300180</v>
      </c>
      <c r="J1902" s="56" t="s">
        <v>5175</v>
      </c>
      <c r="K1902" s="56">
        <v>1</v>
      </c>
      <c r="L1902" s="56">
        <v>96018</v>
      </c>
      <c r="M1902" s="57">
        <v>96018</v>
      </c>
    </row>
    <row r="1903" spans="1:13" x14ac:dyDescent="0.35">
      <c r="A1903" s="56">
        <v>8471305</v>
      </c>
      <c r="B1903" s="56" t="s">
        <v>5161</v>
      </c>
      <c r="C1903" s="56">
        <v>492316</v>
      </c>
      <c r="D1903" s="56" t="s">
        <v>138</v>
      </c>
      <c r="E1903" s="56" t="str">
        <f t="shared" si="29"/>
        <v>847.8471305.1.492316.000000.847001.300180</v>
      </c>
      <c r="F1903" s="66" t="s">
        <v>21</v>
      </c>
      <c r="G1903" s="56">
        <v>847001</v>
      </c>
      <c r="H1903" s="56" t="s">
        <v>863</v>
      </c>
      <c r="I1903" s="56">
        <v>300180</v>
      </c>
      <c r="J1903" s="56" t="s">
        <v>5176</v>
      </c>
      <c r="K1903" s="56">
        <v>1</v>
      </c>
      <c r="L1903" s="56">
        <v>57996</v>
      </c>
      <c r="M1903" s="57">
        <v>57996</v>
      </c>
    </row>
    <row r="1904" spans="1:13" x14ac:dyDescent="0.35">
      <c r="A1904" s="56">
        <v>8471305</v>
      </c>
      <c r="B1904" s="56" t="s">
        <v>5161</v>
      </c>
      <c r="C1904" s="56">
        <v>492316</v>
      </c>
      <c r="D1904" s="56" t="s">
        <v>138</v>
      </c>
      <c r="E1904" s="56" t="str">
        <f t="shared" si="29"/>
        <v>847.8471305.1.492316.000000.847001.300180</v>
      </c>
      <c r="F1904" s="66" t="s">
        <v>21</v>
      </c>
      <c r="G1904" s="56">
        <v>847001</v>
      </c>
      <c r="H1904" s="56" t="s">
        <v>863</v>
      </c>
      <c r="I1904" s="56">
        <v>300180</v>
      </c>
      <c r="J1904" s="56" t="s">
        <v>5177</v>
      </c>
      <c r="K1904" s="56">
        <v>1</v>
      </c>
      <c r="L1904" s="56">
        <v>118525</v>
      </c>
      <c r="M1904" s="57">
        <v>118525</v>
      </c>
    </row>
    <row r="1905" spans="1:13" x14ac:dyDescent="0.35">
      <c r="A1905" s="56">
        <v>8471305</v>
      </c>
      <c r="B1905" s="56" t="s">
        <v>5161</v>
      </c>
      <c r="C1905" s="56">
        <v>492316</v>
      </c>
      <c r="D1905" s="56" t="s">
        <v>138</v>
      </c>
      <c r="E1905" s="56" t="str">
        <f t="shared" si="29"/>
        <v>847.8471305.1.492316.000000.847001.300180</v>
      </c>
      <c r="F1905" s="66" t="s">
        <v>21</v>
      </c>
      <c r="G1905" s="56">
        <v>847001</v>
      </c>
      <c r="H1905" s="56" t="s">
        <v>863</v>
      </c>
      <c r="I1905" s="56">
        <v>300180</v>
      </c>
      <c r="J1905" s="56" t="s">
        <v>5178</v>
      </c>
      <c r="K1905" s="56">
        <v>1</v>
      </c>
      <c r="L1905" s="56">
        <v>290000</v>
      </c>
      <c r="M1905" s="57">
        <v>290000</v>
      </c>
    </row>
    <row r="1906" spans="1:13" x14ac:dyDescent="0.35">
      <c r="A1906" s="56">
        <v>8471305</v>
      </c>
      <c r="B1906" s="56" t="s">
        <v>5161</v>
      </c>
      <c r="C1906" s="56">
        <v>492316</v>
      </c>
      <c r="D1906" s="56" t="s">
        <v>138</v>
      </c>
      <c r="E1906" s="56" t="str">
        <f t="shared" si="29"/>
        <v>847.8471305.1.492316.000000.847001.300180</v>
      </c>
      <c r="F1906" s="66" t="s">
        <v>21</v>
      </c>
      <c r="G1906" s="56">
        <v>847001</v>
      </c>
      <c r="H1906" s="56" t="s">
        <v>863</v>
      </c>
      <c r="I1906" s="56">
        <v>300180</v>
      </c>
      <c r="J1906" s="56" t="s">
        <v>5179</v>
      </c>
      <c r="K1906" s="56">
        <v>1</v>
      </c>
      <c r="L1906" s="56">
        <v>119200</v>
      </c>
      <c r="M1906" s="57">
        <v>119200</v>
      </c>
    </row>
    <row r="1907" spans="1:13" x14ac:dyDescent="0.35">
      <c r="A1907" s="56">
        <v>8471305</v>
      </c>
      <c r="B1907" s="56" t="s">
        <v>5161</v>
      </c>
      <c r="C1907" s="56">
        <v>492316</v>
      </c>
      <c r="D1907" s="56" t="s">
        <v>138</v>
      </c>
      <c r="E1907" s="56" t="str">
        <f t="shared" si="29"/>
        <v>847.8471305.1.492316.000000.847001.300180</v>
      </c>
      <c r="F1907" s="66" t="s">
        <v>21</v>
      </c>
      <c r="G1907" s="56">
        <v>847001</v>
      </c>
      <c r="H1907" s="56" t="s">
        <v>863</v>
      </c>
      <c r="I1907" s="56">
        <v>300180</v>
      </c>
      <c r="J1907" s="56" t="s">
        <v>5180</v>
      </c>
      <c r="K1907" s="56">
        <v>1</v>
      </c>
      <c r="L1907" s="56">
        <v>200000</v>
      </c>
      <c r="M1907" s="57">
        <v>200000</v>
      </c>
    </row>
    <row r="1908" spans="1:13" x14ac:dyDescent="0.35">
      <c r="A1908" s="56">
        <v>8471305</v>
      </c>
      <c r="B1908" s="56" t="s">
        <v>5161</v>
      </c>
      <c r="C1908" s="56">
        <v>492316</v>
      </c>
      <c r="D1908" s="56" t="s">
        <v>138</v>
      </c>
      <c r="E1908" s="56" t="str">
        <f t="shared" si="29"/>
        <v>847.8471305.1.492316.000000.847001.300180</v>
      </c>
      <c r="F1908" s="66" t="s">
        <v>21</v>
      </c>
      <c r="G1908" s="56">
        <v>847001</v>
      </c>
      <c r="H1908" s="56" t="s">
        <v>863</v>
      </c>
      <c r="I1908" s="56">
        <v>300180</v>
      </c>
      <c r="J1908" s="56" t="s">
        <v>5181</v>
      </c>
      <c r="K1908" s="56">
        <v>1</v>
      </c>
      <c r="L1908" s="56">
        <v>180000</v>
      </c>
      <c r="M1908" s="57">
        <v>180000</v>
      </c>
    </row>
    <row r="1909" spans="1:13" x14ac:dyDescent="0.35">
      <c r="A1909" s="56">
        <v>8471305</v>
      </c>
      <c r="B1909" s="56" t="s">
        <v>5161</v>
      </c>
      <c r="C1909" s="56">
        <v>492316</v>
      </c>
      <c r="D1909" s="56" t="s">
        <v>138</v>
      </c>
      <c r="E1909" s="56" t="str">
        <f t="shared" si="29"/>
        <v>847.8471305.1.492316.000000.847001.300180</v>
      </c>
      <c r="F1909" s="66" t="s">
        <v>21</v>
      </c>
      <c r="G1909" s="56">
        <v>847001</v>
      </c>
      <c r="H1909" s="56" t="s">
        <v>863</v>
      </c>
      <c r="I1909" s="56">
        <v>300180</v>
      </c>
      <c r="J1909" s="56" t="s">
        <v>5182</v>
      </c>
      <c r="K1909" s="56">
        <v>1</v>
      </c>
      <c r="L1909" s="56">
        <v>150000</v>
      </c>
      <c r="M1909" s="57">
        <v>150000</v>
      </c>
    </row>
    <row r="1910" spans="1:13" x14ac:dyDescent="0.35">
      <c r="A1910" s="56">
        <v>8471305</v>
      </c>
      <c r="B1910" s="56" t="s">
        <v>5161</v>
      </c>
      <c r="C1910" s="56">
        <v>492316</v>
      </c>
      <c r="D1910" s="56" t="s">
        <v>138</v>
      </c>
      <c r="E1910" s="56" t="str">
        <f t="shared" si="29"/>
        <v>847.8471305.1.492316.000000.847001.300180</v>
      </c>
      <c r="F1910" s="66" t="s">
        <v>21</v>
      </c>
      <c r="G1910" s="56">
        <v>847001</v>
      </c>
      <c r="H1910" s="56" t="s">
        <v>863</v>
      </c>
      <c r="I1910" s="56">
        <v>300180</v>
      </c>
      <c r="J1910" s="56" t="s">
        <v>5183</v>
      </c>
      <c r="K1910" s="56">
        <v>1</v>
      </c>
      <c r="L1910" s="56">
        <v>250000</v>
      </c>
      <c r="M1910" s="57">
        <v>250000</v>
      </c>
    </row>
    <row r="1911" spans="1:13" x14ac:dyDescent="0.35">
      <c r="A1911" s="56">
        <v>8471305</v>
      </c>
      <c r="B1911" s="56" t="s">
        <v>5161</v>
      </c>
      <c r="C1911" s="56">
        <v>492316</v>
      </c>
      <c r="D1911" s="56" t="s">
        <v>138</v>
      </c>
      <c r="E1911" s="56" t="str">
        <f t="shared" si="29"/>
        <v>847.8471305.1.492316.000000.847001.300180</v>
      </c>
      <c r="F1911" s="66" t="s">
        <v>21</v>
      </c>
      <c r="G1911" s="56">
        <v>847001</v>
      </c>
      <c r="H1911" s="56" t="s">
        <v>863</v>
      </c>
      <c r="I1911" s="56">
        <v>300180</v>
      </c>
      <c r="J1911" s="56" t="s">
        <v>5184</v>
      </c>
      <c r="K1911" s="56">
        <v>1</v>
      </c>
      <c r="L1911" s="56">
        <v>80000</v>
      </c>
      <c r="M1911" s="57">
        <v>80000</v>
      </c>
    </row>
    <row r="1912" spans="1:13" x14ac:dyDescent="0.35">
      <c r="A1912" s="56">
        <v>8471305</v>
      </c>
      <c r="B1912" s="56" t="s">
        <v>5161</v>
      </c>
      <c r="C1912" s="56">
        <v>492316</v>
      </c>
      <c r="D1912" s="56" t="s">
        <v>138</v>
      </c>
      <c r="E1912" s="56" t="str">
        <f t="shared" si="29"/>
        <v>847.8471305.1.492316.000000.847001.300180</v>
      </c>
      <c r="F1912" s="66" t="s">
        <v>21</v>
      </c>
      <c r="G1912" s="56">
        <v>847001</v>
      </c>
      <c r="H1912" s="56" t="s">
        <v>863</v>
      </c>
      <c r="I1912" s="56">
        <v>300180</v>
      </c>
      <c r="J1912" s="56" t="s">
        <v>5185</v>
      </c>
      <c r="K1912" s="56">
        <v>1</v>
      </c>
      <c r="L1912" s="56">
        <v>150000</v>
      </c>
      <c r="M1912" s="57">
        <v>150000</v>
      </c>
    </row>
    <row r="1913" spans="1:13" x14ac:dyDescent="0.35">
      <c r="A1913" s="56">
        <v>8471305</v>
      </c>
      <c r="B1913" s="56" t="s">
        <v>5161</v>
      </c>
      <c r="C1913" s="56">
        <v>492316</v>
      </c>
      <c r="D1913" s="56" t="s">
        <v>138</v>
      </c>
      <c r="E1913" s="56" t="str">
        <f t="shared" si="29"/>
        <v>847.8471305.1.492316.000000.847001.300180</v>
      </c>
      <c r="F1913" s="66" t="s">
        <v>21</v>
      </c>
      <c r="G1913" s="56">
        <v>847001</v>
      </c>
      <c r="H1913" s="56" t="s">
        <v>863</v>
      </c>
      <c r="I1913" s="56">
        <v>300180</v>
      </c>
      <c r="J1913" s="56" t="s">
        <v>5186</v>
      </c>
      <c r="K1913" s="56">
        <v>1</v>
      </c>
      <c r="L1913" s="56">
        <v>80000</v>
      </c>
      <c r="M1913" s="57">
        <v>80000</v>
      </c>
    </row>
    <row r="1914" spans="1:13" x14ac:dyDescent="0.35">
      <c r="A1914" s="56">
        <v>8471305</v>
      </c>
      <c r="B1914" s="56" t="s">
        <v>5161</v>
      </c>
      <c r="C1914" s="56">
        <v>492316</v>
      </c>
      <c r="D1914" s="56" t="s">
        <v>138</v>
      </c>
      <c r="E1914" s="56" t="str">
        <f t="shared" si="29"/>
        <v>847.8471305.1.492316.000000.847001.300180</v>
      </c>
      <c r="F1914" s="66" t="s">
        <v>21</v>
      </c>
      <c r="G1914" s="56">
        <v>847001</v>
      </c>
      <c r="H1914" s="56" t="s">
        <v>863</v>
      </c>
      <c r="I1914" s="56">
        <v>300180</v>
      </c>
      <c r="J1914" s="56" t="s">
        <v>5187</v>
      </c>
      <c r="K1914" s="56">
        <v>1</v>
      </c>
      <c r="L1914" s="56">
        <v>10000</v>
      </c>
      <c r="M1914" s="57">
        <v>10000</v>
      </c>
    </row>
    <row r="1915" spans="1:13" x14ac:dyDescent="0.35">
      <c r="A1915" s="56">
        <v>8471305</v>
      </c>
      <c r="B1915" s="56" t="s">
        <v>5161</v>
      </c>
      <c r="C1915" s="56">
        <v>492316</v>
      </c>
      <c r="D1915" s="56" t="s">
        <v>138</v>
      </c>
      <c r="E1915" s="56" t="str">
        <f t="shared" si="29"/>
        <v>847.8471305.1.492316.000000.847001.300180</v>
      </c>
      <c r="F1915" s="66" t="s">
        <v>21</v>
      </c>
      <c r="G1915" s="56">
        <v>847001</v>
      </c>
      <c r="H1915" s="56" t="s">
        <v>863</v>
      </c>
      <c r="I1915" s="56">
        <v>300180</v>
      </c>
      <c r="J1915" s="56" t="s">
        <v>5188</v>
      </c>
      <c r="K1915" s="56">
        <v>1</v>
      </c>
      <c r="L1915" s="56">
        <v>200000</v>
      </c>
      <c r="M1915" s="57">
        <v>200000</v>
      </c>
    </row>
    <row r="1916" spans="1:13" x14ac:dyDescent="0.35">
      <c r="A1916" s="56">
        <v>8471305</v>
      </c>
      <c r="B1916" s="56" t="s">
        <v>5161</v>
      </c>
      <c r="C1916" s="56">
        <v>492316</v>
      </c>
      <c r="D1916" s="56" t="s">
        <v>138</v>
      </c>
      <c r="E1916" s="56" t="str">
        <f t="shared" si="29"/>
        <v>847.8471305.1.492316.000000.847001.300180</v>
      </c>
      <c r="F1916" s="66" t="s">
        <v>21</v>
      </c>
      <c r="G1916" s="56">
        <v>847001</v>
      </c>
      <c r="H1916" s="56" t="s">
        <v>863</v>
      </c>
      <c r="I1916" s="56">
        <v>300180</v>
      </c>
      <c r="J1916" s="56" t="s">
        <v>5189</v>
      </c>
      <c r="K1916" s="56">
        <v>1</v>
      </c>
      <c r="L1916" s="56">
        <v>15000</v>
      </c>
      <c r="M1916" s="57">
        <v>15000</v>
      </c>
    </row>
    <row r="1917" spans="1:13" x14ac:dyDescent="0.35">
      <c r="A1917" s="56">
        <v>8471305</v>
      </c>
      <c r="B1917" s="56" t="s">
        <v>5161</v>
      </c>
      <c r="C1917" s="56">
        <v>492316</v>
      </c>
      <c r="D1917" s="56" t="s">
        <v>138</v>
      </c>
      <c r="E1917" s="56" t="str">
        <f t="shared" si="29"/>
        <v>847.8471305.1.492316.000000.847001.300180</v>
      </c>
      <c r="F1917" s="66" t="s">
        <v>21</v>
      </c>
      <c r="G1917" s="56">
        <v>847001</v>
      </c>
      <c r="H1917" s="56" t="s">
        <v>863</v>
      </c>
      <c r="I1917" s="56">
        <v>300180</v>
      </c>
      <c r="J1917" s="56" t="s">
        <v>5190</v>
      </c>
      <c r="K1917" s="56">
        <v>1</v>
      </c>
      <c r="L1917" s="56">
        <v>30000</v>
      </c>
      <c r="M1917" s="57">
        <v>30000</v>
      </c>
    </row>
    <row r="1918" spans="1:13" x14ac:dyDescent="0.35">
      <c r="A1918" s="56">
        <v>8471305</v>
      </c>
      <c r="B1918" s="56" t="s">
        <v>5161</v>
      </c>
      <c r="C1918" s="56">
        <v>492316</v>
      </c>
      <c r="D1918" s="56" t="s">
        <v>138</v>
      </c>
      <c r="E1918" s="56" t="str">
        <f t="shared" si="29"/>
        <v>847.8471305.1.492316.000000.847001.300180</v>
      </c>
      <c r="F1918" s="66" t="s">
        <v>21</v>
      </c>
      <c r="G1918" s="56">
        <v>847001</v>
      </c>
      <c r="H1918" s="56" t="s">
        <v>863</v>
      </c>
      <c r="I1918" s="56">
        <v>300180</v>
      </c>
      <c r="J1918" s="56" t="s">
        <v>5191</v>
      </c>
      <c r="K1918" s="56">
        <v>1</v>
      </c>
      <c r="L1918" s="56">
        <v>30000</v>
      </c>
      <c r="M1918" s="57">
        <v>30000</v>
      </c>
    </row>
    <row r="1919" spans="1:13" x14ac:dyDescent="0.35">
      <c r="A1919" s="56">
        <v>8471305</v>
      </c>
      <c r="B1919" s="56" t="s">
        <v>5161</v>
      </c>
      <c r="C1919" s="56">
        <v>492316</v>
      </c>
      <c r="D1919" s="56" t="s">
        <v>138</v>
      </c>
      <c r="E1919" s="56" t="str">
        <f t="shared" si="29"/>
        <v>847.8471305.1.492316.000000.847001.300180</v>
      </c>
      <c r="F1919" s="66" t="s">
        <v>21</v>
      </c>
      <c r="G1919" s="56">
        <v>847001</v>
      </c>
      <c r="H1919" s="56" t="s">
        <v>863</v>
      </c>
      <c r="I1919" s="56">
        <v>300180</v>
      </c>
      <c r="J1919" s="56" t="s">
        <v>5192</v>
      </c>
      <c r="K1919" s="56">
        <v>1</v>
      </c>
      <c r="L1919" s="56">
        <v>40000</v>
      </c>
      <c r="M1919" s="57">
        <v>40000</v>
      </c>
    </row>
    <row r="1920" spans="1:13" x14ac:dyDescent="0.35">
      <c r="A1920" s="56">
        <v>8471305</v>
      </c>
      <c r="B1920" s="56" t="s">
        <v>5161</v>
      </c>
      <c r="C1920" s="56">
        <v>492316</v>
      </c>
      <c r="D1920" s="56" t="s">
        <v>138</v>
      </c>
      <c r="E1920" s="56" t="str">
        <f t="shared" si="29"/>
        <v>847.8471305.1.492316.000000.847001.300180</v>
      </c>
      <c r="F1920" s="66" t="s">
        <v>21</v>
      </c>
      <c r="G1920" s="56">
        <v>847001</v>
      </c>
      <c r="H1920" s="56" t="s">
        <v>863</v>
      </c>
      <c r="I1920" s="56">
        <v>300180</v>
      </c>
      <c r="J1920" s="56" t="s">
        <v>5193</v>
      </c>
      <c r="K1920" s="56">
        <v>1</v>
      </c>
      <c r="L1920" s="56">
        <v>40000</v>
      </c>
      <c r="M1920" s="57">
        <v>40000</v>
      </c>
    </row>
    <row r="1921" spans="1:13" x14ac:dyDescent="0.35">
      <c r="A1921" s="56">
        <v>8471305</v>
      </c>
      <c r="B1921" s="56" t="s">
        <v>5161</v>
      </c>
      <c r="C1921" s="56">
        <v>492316</v>
      </c>
      <c r="D1921" s="56" t="s">
        <v>138</v>
      </c>
      <c r="E1921" s="56" t="str">
        <f t="shared" si="29"/>
        <v>847.8471305.1.492316.000000.847001.300180</v>
      </c>
      <c r="F1921" s="66" t="s">
        <v>21</v>
      </c>
      <c r="G1921" s="56">
        <v>847001</v>
      </c>
      <c r="H1921" s="56" t="s">
        <v>863</v>
      </c>
      <c r="I1921" s="56">
        <v>300180</v>
      </c>
      <c r="J1921" s="56" t="s">
        <v>5194</v>
      </c>
      <c r="K1921" s="56">
        <v>1</v>
      </c>
      <c r="L1921" s="56">
        <v>200000</v>
      </c>
      <c r="M1921" s="57">
        <v>200000</v>
      </c>
    </row>
    <row r="1922" spans="1:13" x14ac:dyDescent="0.35">
      <c r="A1922" s="56">
        <v>8471305</v>
      </c>
      <c r="B1922" s="56" t="s">
        <v>5161</v>
      </c>
      <c r="C1922" s="56">
        <v>492316</v>
      </c>
      <c r="D1922" s="56" t="s">
        <v>138</v>
      </c>
      <c r="E1922" s="56" t="str">
        <f t="shared" ref="E1922:E1987" si="30">CONCATENATE(847,".",A1922,".",1,".",C1922,".","000000",".",G1922,".",I1922)</f>
        <v>847.8471305.1.492316.000000.847001.300180</v>
      </c>
      <c r="F1922" s="66" t="s">
        <v>21</v>
      </c>
      <c r="G1922" s="56">
        <v>847001</v>
      </c>
      <c r="H1922" s="56" t="s">
        <v>863</v>
      </c>
      <c r="I1922" s="56">
        <v>300180</v>
      </c>
      <c r="J1922" s="56" t="s">
        <v>5195</v>
      </c>
      <c r="K1922" s="56">
        <v>1</v>
      </c>
      <c r="L1922" s="56">
        <v>69200</v>
      </c>
      <c r="M1922" s="57">
        <v>69200</v>
      </c>
    </row>
    <row r="1923" spans="1:13" x14ac:dyDescent="0.35">
      <c r="A1923" s="56">
        <v>8471305</v>
      </c>
      <c r="B1923" s="56" t="s">
        <v>5161</v>
      </c>
      <c r="C1923" s="56">
        <v>492316</v>
      </c>
      <c r="D1923" s="56" t="s">
        <v>138</v>
      </c>
      <c r="E1923" s="56" t="str">
        <f t="shared" si="30"/>
        <v>847.8471305.1.492316.000000.847001.300180</v>
      </c>
      <c r="F1923" s="66" t="s">
        <v>21</v>
      </c>
      <c r="G1923" s="56">
        <v>847001</v>
      </c>
      <c r="H1923" s="56" t="s">
        <v>863</v>
      </c>
      <c r="I1923" s="56">
        <v>300180</v>
      </c>
      <c r="J1923" s="56" t="s">
        <v>5196</v>
      </c>
      <c r="K1923" s="56">
        <v>1</v>
      </c>
      <c r="L1923" s="56">
        <v>80000</v>
      </c>
      <c r="M1923" s="57">
        <v>80000</v>
      </c>
    </row>
    <row r="1924" spans="1:13" x14ac:dyDescent="0.35">
      <c r="A1924" s="56">
        <v>8471305</v>
      </c>
      <c r="B1924" s="56" t="s">
        <v>5161</v>
      </c>
      <c r="C1924" s="56">
        <v>492316</v>
      </c>
      <c r="D1924" s="56" t="s">
        <v>138</v>
      </c>
      <c r="E1924" s="56" t="str">
        <f t="shared" si="30"/>
        <v>847.8471305.1.492316.000000.847001.300180</v>
      </c>
      <c r="F1924" s="66" t="s">
        <v>21</v>
      </c>
      <c r="G1924" s="56">
        <v>847001</v>
      </c>
      <c r="H1924" s="56" t="s">
        <v>863</v>
      </c>
      <c r="I1924" s="56">
        <v>300180</v>
      </c>
      <c r="J1924" s="56" t="s">
        <v>5197</v>
      </c>
      <c r="K1924" s="56">
        <v>1</v>
      </c>
      <c r="L1924" s="56">
        <v>50000</v>
      </c>
      <c r="M1924" s="57">
        <v>50000</v>
      </c>
    </row>
    <row r="1925" spans="1:13" x14ac:dyDescent="0.35">
      <c r="A1925" s="56">
        <v>8471305</v>
      </c>
      <c r="B1925" s="56" t="s">
        <v>5161</v>
      </c>
      <c r="C1925" s="56">
        <v>492316</v>
      </c>
      <c r="D1925" s="56" t="s">
        <v>138</v>
      </c>
      <c r="E1925" s="56" t="str">
        <f t="shared" si="30"/>
        <v>847.8471305.1.492316.000000.847001.300180</v>
      </c>
      <c r="F1925" s="66" t="s">
        <v>21</v>
      </c>
      <c r="G1925" s="56">
        <v>847001</v>
      </c>
      <c r="H1925" s="56" t="s">
        <v>863</v>
      </c>
      <c r="I1925" s="56">
        <v>300180</v>
      </c>
      <c r="J1925" s="56" t="s">
        <v>5198</v>
      </c>
      <c r="K1925" s="56">
        <v>1</v>
      </c>
      <c r="L1925" s="56">
        <v>71000</v>
      </c>
      <c r="M1925" s="57">
        <v>71000</v>
      </c>
    </row>
    <row r="1926" spans="1:13" x14ac:dyDescent="0.35">
      <c r="A1926" s="56">
        <v>8471305</v>
      </c>
      <c r="B1926" s="56" t="s">
        <v>5161</v>
      </c>
      <c r="C1926" s="56">
        <v>492316</v>
      </c>
      <c r="D1926" s="56" t="s">
        <v>138</v>
      </c>
      <c r="E1926" s="56" t="str">
        <f t="shared" si="30"/>
        <v>847.8471305.1.492316.000000.847001.300180</v>
      </c>
      <c r="F1926" s="66" t="s">
        <v>21</v>
      </c>
      <c r="G1926" s="56">
        <v>847001</v>
      </c>
      <c r="H1926" s="56" t="s">
        <v>863</v>
      </c>
      <c r="I1926" s="56">
        <v>300180</v>
      </c>
      <c r="J1926" s="56" t="s">
        <v>5199</v>
      </c>
      <c r="K1926" s="56">
        <v>1</v>
      </c>
      <c r="L1926" s="56">
        <v>200000</v>
      </c>
      <c r="M1926" s="57">
        <v>200000</v>
      </c>
    </row>
    <row r="1927" spans="1:13" x14ac:dyDescent="0.35">
      <c r="A1927" s="56">
        <v>8471305</v>
      </c>
      <c r="B1927" s="56" t="s">
        <v>5161</v>
      </c>
      <c r="C1927" s="56">
        <v>492316</v>
      </c>
      <c r="D1927" s="56" t="s">
        <v>138</v>
      </c>
      <c r="E1927" s="56" t="str">
        <f t="shared" si="30"/>
        <v>847.8471305.1.492316.000000.847001.300180</v>
      </c>
      <c r="F1927" s="66" t="s">
        <v>21</v>
      </c>
      <c r="G1927" s="56">
        <v>847001</v>
      </c>
      <c r="H1927" s="56" t="s">
        <v>863</v>
      </c>
      <c r="I1927" s="56">
        <v>300180</v>
      </c>
      <c r="J1927" s="56" t="s">
        <v>5200</v>
      </c>
      <c r="K1927" s="56">
        <v>1</v>
      </c>
      <c r="L1927" s="56">
        <v>58367</v>
      </c>
      <c r="M1927" s="57">
        <v>58367</v>
      </c>
    </row>
    <row r="1928" spans="1:13" x14ac:dyDescent="0.35">
      <c r="A1928" s="56">
        <v>8471305</v>
      </c>
      <c r="B1928" s="56" t="s">
        <v>5161</v>
      </c>
      <c r="C1928" s="56">
        <v>492316</v>
      </c>
      <c r="D1928" s="56" t="s">
        <v>138</v>
      </c>
      <c r="E1928" s="56" t="str">
        <f t="shared" si="30"/>
        <v>847.8471305.1.492316.000000.847001.300180</v>
      </c>
      <c r="F1928" s="66" t="s">
        <v>21</v>
      </c>
      <c r="G1928" s="56">
        <v>847001</v>
      </c>
      <c r="H1928" s="56" t="s">
        <v>863</v>
      </c>
      <c r="I1928" s="56">
        <v>300180</v>
      </c>
      <c r="J1928" s="56" t="s">
        <v>5201</v>
      </c>
      <c r="K1928" s="56">
        <v>1</v>
      </c>
      <c r="L1928" s="56">
        <v>58367</v>
      </c>
      <c r="M1928" s="57">
        <v>50000</v>
      </c>
    </row>
    <row r="1929" spans="1:13" x14ac:dyDescent="0.35">
      <c r="A1929" s="56">
        <v>8471305</v>
      </c>
      <c r="B1929" s="56" t="s">
        <v>5161</v>
      </c>
      <c r="C1929" s="56">
        <v>492316</v>
      </c>
      <c r="D1929" s="56" t="s">
        <v>138</v>
      </c>
      <c r="E1929" s="56" t="str">
        <f t="shared" si="30"/>
        <v>847.8471305.1.492316.000000.847001.300180</v>
      </c>
      <c r="F1929" s="66" t="s">
        <v>21</v>
      </c>
      <c r="G1929" s="56">
        <v>847001</v>
      </c>
      <c r="H1929" s="56" t="s">
        <v>863</v>
      </c>
      <c r="I1929" s="56">
        <v>300180</v>
      </c>
      <c r="J1929" s="56" t="s">
        <v>5202</v>
      </c>
      <c r="K1929" s="56">
        <v>1</v>
      </c>
      <c r="L1929" s="56">
        <v>100000</v>
      </c>
      <c r="M1929" s="57">
        <v>100000</v>
      </c>
    </row>
    <row r="1930" spans="1:13" x14ac:dyDescent="0.35">
      <c r="A1930" s="56">
        <v>8471305</v>
      </c>
      <c r="B1930" s="56" t="s">
        <v>5161</v>
      </c>
      <c r="C1930" s="56">
        <v>492316</v>
      </c>
      <c r="D1930" s="56" t="s">
        <v>138</v>
      </c>
      <c r="E1930" s="56" t="str">
        <f t="shared" si="30"/>
        <v>847.8471305.1.492316.000000.847001.300180</v>
      </c>
      <c r="F1930" s="66" t="s">
        <v>21</v>
      </c>
      <c r="G1930" s="56">
        <v>847001</v>
      </c>
      <c r="H1930" s="56" t="s">
        <v>863</v>
      </c>
      <c r="I1930" s="56">
        <v>300180</v>
      </c>
      <c r="J1930" s="56" t="s">
        <v>5203</v>
      </c>
      <c r="K1930" s="56">
        <v>1</v>
      </c>
      <c r="L1930" s="56">
        <v>60000</v>
      </c>
      <c r="M1930" s="57">
        <v>60000</v>
      </c>
    </row>
    <row r="1931" spans="1:13" x14ac:dyDescent="0.35">
      <c r="A1931" s="56">
        <v>8471305</v>
      </c>
      <c r="B1931" s="56" t="s">
        <v>5161</v>
      </c>
      <c r="C1931" s="56">
        <v>492316</v>
      </c>
      <c r="D1931" s="56" t="s">
        <v>138</v>
      </c>
      <c r="E1931" s="56" t="str">
        <f t="shared" si="30"/>
        <v>847.8471305.1.492316.000000.847001.300180</v>
      </c>
      <c r="F1931" s="66" t="s">
        <v>21</v>
      </c>
      <c r="G1931" s="56">
        <v>847001</v>
      </c>
      <c r="H1931" s="56" t="s">
        <v>863</v>
      </c>
      <c r="I1931" s="56">
        <v>300180</v>
      </c>
      <c r="J1931" s="56" t="s">
        <v>5204</v>
      </c>
      <c r="K1931" s="56">
        <v>1</v>
      </c>
      <c r="L1931" s="56">
        <v>130000</v>
      </c>
      <c r="M1931" s="57">
        <v>130000</v>
      </c>
    </row>
    <row r="1932" spans="1:13" x14ac:dyDescent="0.35">
      <c r="A1932" s="130">
        <v>8471305</v>
      </c>
      <c r="B1932" s="130" t="s">
        <v>579</v>
      </c>
      <c r="C1932" s="130">
        <v>420550</v>
      </c>
      <c r="D1932" s="130" t="s">
        <v>18</v>
      </c>
      <c r="E1932" s="56" t="str">
        <f t="shared" si="30"/>
        <v>847.8471305.1.420550.000000.847001.200179</v>
      </c>
      <c r="F1932" s="66" t="s">
        <v>21</v>
      </c>
      <c r="G1932" s="56">
        <v>847001</v>
      </c>
      <c r="H1932" s="130" t="s">
        <v>23</v>
      </c>
      <c r="I1932" s="130">
        <v>200179</v>
      </c>
      <c r="J1932" s="130"/>
      <c r="K1932" s="130"/>
      <c r="L1932" s="132"/>
      <c r="M1932" s="132">
        <v>0</v>
      </c>
    </row>
    <row r="1933" spans="1:13" x14ac:dyDescent="0.35">
      <c r="A1933" s="56">
        <v>8471305</v>
      </c>
      <c r="B1933" s="56" t="s">
        <v>579</v>
      </c>
      <c r="C1933" s="56">
        <v>420570</v>
      </c>
      <c r="D1933" s="56" t="s">
        <v>25</v>
      </c>
      <c r="E1933" s="56" t="str">
        <f t="shared" si="30"/>
        <v>847.8471305.1.420570.000000.847001.200179</v>
      </c>
      <c r="F1933" s="66" t="s">
        <v>21</v>
      </c>
      <c r="G1933" s="56">
        <v>847001</v>
      </c>
      <c r="H1933" s="56" t="s">
        <v>23</v>
      </c>
      <c r="I1933" s="56">
        <v>200179</v>
      </c>
      <c r="J1933" s="56" t="s">
        <v>5206</v>
      </c>
      <c r="K1933" s="56">
        <v>1</v>
      </c>
      <c r="L1933" s="56">
        <v>25155240</v>
      </c>
      <c r="M1933" s="57">
        <v>25155240</v>
      </c>
    </row>
    <row r="1934" spans="1:13" x14ac:dyDescent="0.35">
      <c r="A1934" s="130">
        <v>8471305</v>
      </c>
      <c r="B1934" s="130" t="s">
        <v>579</v>
      </c>
      <c r="C1934" s="130">
        <v>420550</v>
      </c>
      <c r="D1934" s="130" t="s">
        <v>18</v>
      </c>
      <c r="E1934" s="56" t="str">
        <f t="shared" si="30"/>
        <v>847.8471305.1.420550.000000.847001.200179</v>
      </c>
      <c r="F1934" s="66" t="s">
        <v>21</v>
      </c>
      <c r="G1934" s="56">
        <v>847001</v>
      </c>
      <c r="H1934" s="130" t="s">
        <v>23</v>
      </c>
      <c r="I1934" s="130">
        <v>200179</v>
      </c>
      <c r="J1934" s="130" t="s">
        <v>5210</v>
      </c>
      <c r="K1934" s="130">
        <v>1</v>
      </c>
      <c r="L1934" s="132">
        <v>1000000</v>
      </c>
      <c r="M1934" s="132">
        <v>1000000</v>
      </c>
    </row>
    <row r="1935" spans="1:13" x14ac:dyDescent="0.35">
      <c r="A1935" s="56">
        <v>8471305</v>
      </c>
      <c r="B1935" s="56" t="s">
        <v>579</v>
      </c>
      <c r="C1935" s="56">
        <v>420810</v>
      </c>
      <c r="D1935" s="56" t="s">
        <v>454</v>
      </c>
      <c r="E1935" s="56" t="str">
        <f t="shared" si="30"/>
        <v>847.8471305.1.420810.000000.847001.200179</v>
      </c>
      <c r="F1935" s="66" t="s">
        <v>21</v>
      </c>
      <c r="G1935" s="56">
        <v>847001</v>
      </c>
      <c r="H1935" s="56" t="s">
        <v>23</v>
      </c>
      <c r="I1935" s="56">
        <v>200179</v>
      </c>
      <c r="M1935" s="57">
        <v>0</v>
      </c>
    </row>
    <row r="1936" spans="1:13" x14ac:dyDescent="0.35">
      <c r="A1936" s="56">
        <v>8471305</v>
      </c>
      <c r="B1936" s="56" t="s">
        <v>579</v>
      </c>
      <c r="C1936" s="56">
        <v>421000</v>
      </c>
      <c r="D1936" s="56" t="s">
        <v>31</v>
      </c>
      <c r="E1936" s="56" t="str">
        <f t="shared" si="30"/>
        <v>847.8471305.1.421000.000000.847001.200179</v>
      </c>
      <c r="F1936" s="66" t="s">
        <v>21</v>
      </c>
      <c r="G1936" s="56">
        <v>847001</v>
      </c>
      <c r="H1936" s="56" t="s">
        <v>23</v>
      </c>
      <c r="I1936" s="56">
        <v>200179</v>
      </c>
      <c r="J1936" s="56" t="s">
        <v>5215</v>
      </c>
      <c r="K1936" s="56">
        <v>1</v>
      </c>
      <c r="L1936" s="56">
        <v>140000</v>
      </c>
      <c r="M1936" s="57">
        <v>140000</v>
      </c>
    </row>
    <row r="1937" spans="1:13" x14ac:dyDescent="0.35">
      <c r="A1937" s="56">
        <v>8471305</v>
      </c>
      <c r="B1937" s="56" t="s">
        <v>579</v>
      </c>
      <c r="C1937" s="56">
        <v>421700</v>
      </c>
      <c r="D1937" s="56" t="s">
        <v>956</v>
      </c>
      <c r="E1937" s="56" t="str">
        <f t="shared" si="30"/>
        <v>847.8471305.1.421700.000000.847001.200179</v>
      </c>
      <c r="F1937" s="66" t="s">
        <v>21</v>
      </c>
      <c r="G1937" s="56">
        <v>847001</v>
      </c>
      <c r="H1937" s="56" t="s">
        <v>23</v>
      </c>
      <c r="I1937" s="56">
        <v>200179</v>
      </c>
      <c r="M1937" s="57">
        <v>0</v>
      </c>
    </row>
    <row r="1938" spans="1:13" x14ac:dyDescent="0.35">
      <c r="A1938" s="56">
        <v>8471305</v>
      </c>
      <c r="B1938" s="56" t="s">
        <v>579</v>
      </c>
      <c r="C1938" s="56">
        <v>422100</v>
      </c>
      <c r="D1938" s="56" t="s">
        <v>508</v>
      </c>
      <c r="E1938" s="56" t="str">
        <f t="shared" si="30"/>
        <v>847.8471305.1.422100.000000.847001.200179</v>
      </c>
      <c r="F1938" s="66" t="s">
        <v>21</v>
      </c>
      <c r="G1938" s="56">
        <v>847001</v>
      </c>
      <c r="H1938" s="56" t="s">
        <v>23</v>
      </c>
      <c r="I1938" s="56">
        <v>200179</v>
      </c>
      <c r="M1938" s="57">
        <v>0</v>
      </c>
    </row>
    <row r="1939" spans="1:13" x14ac:dyDescent="0.35">
      <c r="A1939" s="56">
        <v>8471305</v>
      </c>
      <c r="B1939" s="56" t="s">
        <v>579</v>
      </c>
      <c r="C1939" s="56">
        <v>422900</v>
      </c>
      <c r="D1939" s="56" t="s">
        <v>587</v>
      </c>
      <c r="E1939" s="56" t="str">
        <f t="shared" si="30"/>
        <v>847.8471305.1.422900.000000.847001.200179</v>
      </c>
      <c r="F1939" s="66" t="s">
        <v>21</v>
      </c>
      <c r="G1939" s="56">
        <v>847001</v>
      </c>
      <c r="H1939" s="56" t="s">
        <v>23</v>
      </c>
      <c r="I1939" s="56">
        <v>200179</v>
      </c>
      <c r="M1939" s="57">
        <v>0</v>
      </c>
    </row>
    <row r="1940" spans="1:13" x14ac:dyDescent="0.35">
      <c r="A1940" s="56">
        <v>8471305</v>
      </c>
      <c r="B1940" s="56" t="s">
        <v>579</v>
      </c>
      <c r="C1940" s="56">
        <v>425100</v>
      </c>
      <c r="D1940" s="56" t="s">
        <v>964</v>
      </c>
      <c r="E1940" s="56" t="str">
        <f t="shared" si="30"/>
        <v>847.8471305.1.425100.000000.847001.200179</v>
      </c>
      <c r="F1940" s="66" t="s">
        <v>21</v>
      </c>
      <c r="G1940" s="56">
        <v>847001</v>
      </c>
      <c r="H1940" s="56" t="s">
        <v>23</v>
      </c>
      <c r="I1940" s="56">
        <v>200179</v>
      </c>
      <c r="M1940" s="57">
        <v>0</v>
      </c>
    </row>
    <row r="1941" spans="1:13" x14ac:dyDescent="0.35">
      <c r="A1941" s="56">
        <v>8471305</v>
      </c>
      <c r="B1941" s="56" t="s">
        <v>579</v>
      </c>
      <c r="C1941" s="56">
        <v>425510</v>
      </c>
      <c r="D1941" s="56" t="s">
        <v>37</v>
      </c>
      <c r="E1941" s="56" t="str">
        <f t="shared" si="30"/>
        <v>847.8471305.1.425510.000000.847001.200179</v>
      </c>
      <c r="F1941" s="66" t="s">
        <v>21</v>
      </c>
      <c r="G1941" s="56">
        <v>847001</v>
      </c>
      <c r="H1941" s="56" t="s">
        <v>23</v>
      </c>
      <c r="I1941" s="56">
        <v>200179</v>
      </c>
      <c r="J1941" s="56" t="s">
        <v>5218</v>
      </c>
      <c r="K1941" s="56">
        <v>50</v>
      </c>
      <c r="L1941" s="56">
        <v>6000</v>
      </c>
      <c r="M1941" s="57">
        <v>300000</v>
      </c>
    </row>
    <row r="1942" spans="1:13" x14ac:dyDescent="0.35">
      <c r="A1942" s="56">
        <v>8471305</v>
      </c>
      <c r="B1942" s="56" t="s">
        <v>579</v>
      </c>
      <c r="C1942" s="56">
        <v>425550</v>
      </c>
      <c r="D1942" s="56" t="s">
        <v>83</v>
      </c>
      <c r="E1942" s="56" t="str">
        <f t="shared" si="30"/>
        <v>847.8471305.1.425550.000000.847001.200179</v>
      </c>
      <c r="F1942" s="66" t="s">
        <v>21</v>
      </c>
      <c r="G1942" s="56">
        <v>847001</v>
      </c>
      <c r="H1942" s="56" t="s">
        <v>23</v>
      </c>
      <c r="I1942" s="56">
        <v>200179</v>
      </c>
      <c r="J1942" s="56" t="s">
        <v>5222</v>
      </c>
      <c r="K1942" s="56">
        <v>40</v>
      </c>
      <c r="L1942" s="56">
        <v>18000</v>
      </c>
      <c r="M1942" s="57">
        <v>720000</v>
      </c>
    </row>
    <row r="1943" spans="1:13" x14ac:dyDescent="0.35">
      <c r="A1943" s="56">
        <v>8471305</v>
      </c>
      <c r="B1943" s="56" t="s">
        <v>579</v>
      </c>
      <c r="C1943" s="56">
        <v>425720</v>
      </c>
      <c r="D1943" s="56" t="s">
        <v>126</v>
      </c>
      <c r="E1943" s="56" t="str">
        <f t="shared" si="30"/>
        <v>847.8471305.1.425720.000000.847001.200179</v>
      </c>
      <c r="F1943" s="66" t="s">
        <v>21</v>
      </c>
      <c r="G1943" s="56">
        <v>847001</v>
      </c>
      <c r="H1943" s="56" t="s">
        <v>23</v>
      </c>
      <c r="I1943" s="56">
        <v>200179</v>
      </c>
      <c r="J1943" s="56" t="s">
        <v>5226</v>
      </c>
      <c r="K1943" s="56">
        <v>1</v>
      </c>
      <c r="L1943" s="56">
        <v>750000</v>
      </c>
      <c r="M1943" s="57">
        <v>750000</v>
      </c>
    </row>
    <row r="1944" spans="1:13" x14ac:dyDescent="0.35">
      <c r="A1944" s="56">
        <v>8471305</v>
      </c>
      <c r="B1944" s="56" t="s">
        <v>579</v>
      </c>
      <c r="C1944" s="56">
        <v>425720</v>
      </c>
      <c r="D1944" s="56" t="s">
        <v>126</v>
      </c>
      <c r="E1944" s="56" t="str">
        <f t="shared" si="30"/>
        <v>847.8471305.1.425720.000000.847001.200179</v>
      </c>
      <c r="F1944" s="66" t="s">
        <v>21</v>
      </c>
      <c r="G1944" s="56">
        <v>847001</v>
      </c>
      <c r="H1944" s="56" t="s">
        <v>23</v>
      </c>
      <c r="I1944" s="56">
        <v>200179</v>
      </c>
      <c r="J1944" s="56" t="s">
        <v>5229</v>
      </c>
      <c r="K1944" s="56">
        <v>1</v>
      </c>
      <c r="L1944" s="56">
        <v>184000</v>
      </c>
      <c r="M1944" s="57">
        <v>184000</v>
      </c>
    </row>
    <row r="1945" spans="1:13" x14ac:dyDescent="0.35">
      <c r="A1945" s="56">
        <v>8471305</v>
      </c>
      <c r="B1945" s="56" t="s">
        <v>579</v>
      </c>
      <c r="C1945" s="56">
        <v>425720</v>
      </c>
      <c r="D1945" s="56" t="s">
        <v>126</v>
      </c>
      <c r="E1945" s="56" t="str">
        <f t="shared" si="30"/>
        <v>847.8471305.1.425720.000000.847001.200179</v>
      </c>
      <c r="F1945" s="66" t="s">
        <v>21</v>
      </c>
      <c r="G1945" s="56">
        <v>847001</v>
      </c>
      <c r="H1945" s="56" t="s">
        <v>23</v>
      </c>
      <c r="I1945" s="56">
        <v>200179</v>
      </c>
      <c r="J1945" s="56" t="s">
        <v>5230</v>
      </c>
      <c r="K1945" s="56">
        <v>1</v>
      </c>
      <c r="L1945" s="56">
        <v>39000</v>
      </c>
      <c r="M1945" s="57">
        <v>39000</v>
      </c>
    </row>
    <row r="1946" spans="1:13" x14ac:dyDescent="0.35">
      <c r="A1946" s="56">
        <v>8471305</v>
      </c>
      <c r="B1946" s="56" t="s">
        <v>579</v>
      </c>
      <c r="C1946" s="56">
        <v>425720</v>
      </c>
      <c r="D1946" s="56" t="s">
        <v>126</v>
      </c>
      <c r="E1946" s="56" t="str">
        <f t="shared" si="30"/>
        <v>847.8471305.1.425720.000000.847001.200179</v>
      </c>
      <c r="F1946" s="66" t="s">
        <v>21</v>
      </c>
      <c r="G1946" s="56">
        <v>847001</v>
      </c>
      <c r="H1946" s="56" t="s">
        <v>23</v>
      </c>
      <c r="I1946" s="56">
        <v>200179</v>
      </c>
      <c r="J1946" s="56" t="s">
        <v>5231</v>
      </c>
      <c r="K1946" s="56">
        <v>1</v>
      </c>
      <c r="L1946" s="56">
        <v>157000</v>
      </c>
      <c r="M1946" s="57">
        <v>157000</v>
      </c>
    </row>
    <row r="1947" spans="1:13" x14ac:dyDescent="0.35">
      <c r="A1947" s="56">
        <v>8471305</v>
      </c>
      <c r="B1947" s="56" t="s">
        <v>579</v>
      </c>
      <c r="C1947" s="56">
        <v>425720</v>
      </c>
      <c r="D1947" s="56" t="s">
        <v>126</v>
      </c>
      <c r="E1947" s="56" t="str">
        <f t="shared" si="30"/>
        <v>847.8471305.1.425720.000000.847001.200179</v>
      </c>
      <c r="F1947" s="66" t="s">
        <v>21</v>
      </c>
      <c r="G1947" s="56">
        <v>847001</v>
      </c>
      <c r="H1947" s="56" t="s">
        <v>23</v>
      </c>
      <c r="I1947" s="56">
        <v>200179</v>
      </c>
    </row>
    <row r="1948" spans="1:13" x14ac:dyDescent="0.35">
      <c r="A1948" s="56">
        <v>8471305</v>
      </c>
      <c r="B1948" s="56" t="s">
        <v>579</v>
      </c>
      <c r="C1948" s="56">
        <v>425741</v>
      </c>
      <c r="D1948" s="56" t="s">
        <v>633</v>
      </c>
      <c r="E1948" s="56" t="str">
        <f t="shared" si="30"/>
        <v>847.8471305.1.425741.000000.847001.200179</v>
      </c>
      <c r="F1948" s="66" t="s">
        <v>21</v>
      </c>
      <c r="G1948" s="56">
        <v>847001</v>
      </c>
      <c r="H1948" s="56" t="s">
        <v>23</v>
      </c>
      <c r="I1948" s="56">
        <v>200179</v>
      </c>
    </row>
    <row r="1949" spans="1:13" x14ac:dyDescent="0.35">
      <c r="A1949" s="56">
        <v>8471305</v>
      </c>
      <c r="B1949" s="56" t="s">
        <v>579</v>
      </c>
      <c r="C1949" s="56">
        <v>425745</v>
      </c>
      <c r="D1949" s="56" t="s">
        <v>112</v>
      </c>
      <c r="E1949" s="56" t="str">
        <f t="shared" si="30"/>
        <v>847.8471305.1.425745.000000.847001.200179</v>
      </c>
      <c r="F1949" s="66" t="s">
        <v>21</v>
      </c>
      <c r="G1949" s="56">
        <v>847001</v>
      </c>
      <c r="H1949" s="56" t="s">
        <v>23</v>
      </c>
      <c r="I1949" s="56">
        <v>200179</v>
      </c>
    </row>
    <row r="1950" spans="1:13" x14ac:dyDescent="0.35">
      <c r="A1950" s="56">
        <v>8471305</v>
      </c>
      <c r="B1950" s="56" t="s">
        <v>579</v>
      </c>
      <c r="C1950" s="56">
        <v>425746</v>
      </c>
      <c r="D1950" s="56" t="s">
        <v>548</v>
      </c>
      <c r="E1950" s="56" t="str">
        <f t="shared" si="30"/>
        <v>847.8471305.1.425746.000000.847001.200179</v>
      </c>
      <c r="F1950" s="66" t="s">
        <v>21</v>
      </c>
      <c r="G1950" s="56">
        <v>847001</v>
      </c>
      <c r="H1950" s="56" t="s">
        <v>23</v>
      </c>
      <c r="I1950" s="56">
        <v>200179</v>
      </c>
    </row>
    <row r="1951" spans="1:13" x14ac:dyDescent="0.35">
      <c r="A1951" s="56">
        <v>8471305</v>
      </c>
      <c r="B1951" s="56" t="s">
        <v>579</v>
      </c>
      <c r="C1951" s="56">
        <v>425749</v>
      </c>
      <c r="D1951" s="56" t="s">
        <v>115</v>
      </c>
      <c r="E1951" s="56" t="str">
        <f t="shared" si="30"/>
        <v>847.8471305.1.425749.000000.847001.200179</v>
      </c>
      <c r="F1951" s="66" t="s">
        <v>21</v>
      </c>
      <c r="G1951" s="56">
        <v>847001</v>
      </c>
      <c r="H1951" s="56" t="s">
        <v>23</v>
      </c>
      <c r="I1951" s="56">
        <v>200179</v>
      </c>
    </row>
    <row r="1952" spans="1:13" x14ac:dyDescent="0.35">
      <c r="A1952" s="56">
        <v>8471305</v>
      </c>
      <c r="B1952" s="56" t="s">
        <v>579</v>
      </c>
      <c r="C1952" s="56">
        <v>425760</v>
      </c>
      <c r="D1952" s="56" t="s">
        <v>169</v>
      </c>
      <c r="E1952" s="56" t="str">
        <f t="shared" si="30"/>
        <v>847.8471305.1.425760.000000.847001.200179</v>
      </c>
      <c r="F1952" s="66" t="s">
        <v>21</v>
      </c>
      <c r="G1952" s="56">
        <v>847001</v>
      </c>
      <c r="H1952" s="56" t="s">
        <v>23</v>
      </c>
      <c r="I1952" s="56">
        <v>200179</v>
      </c>
    </row>
    <row r="1953" spans="1:13" x14ac:dyDescent="0.35">
      <c r="A1953" s="56">
        <v>8471305</v>
      </c>
      <c r="B1953" s="56" t="s">
        <v>579</v>
      </c>
      <c r="C1953" s="56">
        <v>425762</v>
      </c>
      <c r="D1953" s="56" t="s">
        <v>600</v>
      </c>
      <c r="E1953" s="56" t="str">
        <f t="shared" si="30"/>
        <v>847.8471305.1.425762.000000.847001.200179</v>
      </c>
      <c r="F1953" s="66" t="s">
        <v>21</v>
      </c>
      <c r="G1953" s="56">
        <v>847001</v>
      </c>
      <c r="H1953" s="56" t="s">
        <v>23</v>
      </c>
      <c r="I1953" s="56">
        <v>200179</v>
      </c>
    </row>
    <row r="1954" spans="1:13" x14ac:dyDescent="0.35">
      <c r="A1954" s="56">
        <v>8471305</v>
      </c>
      <c r="B1954" s="56" t="s">
        <v>579</v>
      </c>
      <c r="C1954" s="56">
        <v>425763</v>
      </c>
      <c r="D1954" s="56" t="s">
        <v>129</v>
      </c>
      <c r="E1954" s="56" t="str">
        <f t="shared" si="30"/>
        <v>847.8471305.1.425763.000000.847001.200179</v>
      </c>
      <c r="F1954" s="66" t="s">
        <v>21</v>
      </c>
      <c r="G1954" s="56">
        <v>847001</v>
      </c>
      <c r="H1954" s="56" t="s">
        <v>23</v>
      </c>
      <c r="I1954" s="56">
        <v>200179</v>
      </c>
    </row>
    <row r="1955" spans="1:13" x14ac:dyDescent="0.35">
      <c r="A1955" s="56">
        <v>8471305</v>
      </c>
      <c r="B1955" s="56" t="s">
        <v>579</v>
      </c>
      <c r="C1955" s="56">
        <v>425770</v>
      </c>
      <c r="D1955" s="56" t="s">
        <v>132</v>
      </c>
      <c r="E1955" s="56" t="str">
        <f t="shared" si="30"/>
        <v>847.8471305.1.425770.000000.847001.200179</v>
      </c>
      <c r="F1955" s="66" t="s">
        <v>21</v>
      </c>
      <c r="G1955" s="56">
        <v>847001</v>
      </c>
      <c r="H1955" s="56" t="s">
        <v>23</v>
      </c>
      <c r="I1955" s="56">
        <v>200179</v>
      </c>
      <c r="M1955" s="57">
        <v>0</v>
      </c>
    </row>
    <row r="1956" spans="1:13" x14ac:dyDescent="0.35">
      <c r="A1956" s="56">
        <v>8471305</v>
      </c>
      <c r="B1956" s="56" t="s">
        <v>579</v>
      </c>
      <c r="C1956" s="56">
        <v>425900</v>
      </c>
      <c r="D1956" s="56" t="s">
        <v>40</v>
      </c>
      <c r="E1956" s="56" t="str">
        <f t="shared" si="30"/>
        <v>847.8471305.1.425900.000000.847001.200179</v>
      </c>
      <c r="F1956" s="66" t="s">
        <v>21</v>
      </c>
      <c r="G1956" s="56">
        <v>847001</v>
      </c>
      <c r="H1956" s="56" t="s">
        <v>23</v>
      </c>
      <c r="I1956" s="56">
        <v>200179</v>
      </c>
      <c r="J1956" s="56" t="s">
        <v>5233</v>
      </c>
      <c r="K1956" s="56">
        <v>70</v>
      </c>
      <c r="L1956" s="56">
        <v>1000</v>
      </c>
      <c r="M1956" s="57">
        <v>70000</v>
      </c>
    </row>
    <row r="1957" spans="1:13" x14ac:dyDescent="0.35">
      <c r="A1957" s="56">
        <v>8471305</v>
      </c>
      <c r="B1957" s="56" t="s">
        <v>579</v>
      </c>
      <c r="C1957" s="56">
        <v>425900</v>
      </c>
      <c r="D1957" s="56" t="s">
        <v>40</v>
      </c>
      <c r="E1957" s="56" t="str">
        <f t="shared" si="30"/>
        <v>847.8471305.1.425900.000000.847001.200179</v>
      </c>
      <c r="F1957" s="66" t="s">
        <v>21</v>
      </c>
      <c r="G1957" s="56">
        <v>847001</v>
      </c>
      <c r="H1957" s="56" t="s">
        <v>23</v>
      </c>
      <c r="I1957" s="56">
        <v>200179</v>
      </c>
      <c r="J1957" s="56" t="s">
        <v>5238</v>
      </c>
      <c r="K1957" s="56">
        <v>100</v>
      </c>
      <c r="L1957" s="56">
        <v>500</v>
      </c>
      <c r="M1957" s="57">
        <v>50000</v>
      </c>
    </row>
    <row r="1958" spans="1:13" x14ac:dyDescent="0.35">
      <c r="A1958" s="56">
        <v>8471305</v>
      </c>
      <c r="B1958" s="56" t="s">
        <v>579</v>
      </c>
      <c r="C1958" s="56">
        <v>426100</v>
      </c>
      <c r="D1958" s="56" t="s">
        <v>316</v>
      </c>
      <c r="E1958" s="56" t="str">
        <f t="shared" si="30"/>
        <v>847.8471305.1.426100.000000.847001.200179</v>
      </c>
      <c r="F1958" s="66" t="s">
        <v>21</v>
      </c>
      <c r="G1958" s="56">
        <v>847001</v>
      </c>
      <c r="H1958" s="56" t="s">
        <v>23</v>
      </c>
      <c r="I1958" s="56">
        <v>200179</v>
      </c>
      <c r="J1958" s="56" t="s">
        <v>5241</v>
      </c>
      <c r="K1958" s="56">
        <v>3</v>
      </c>
      <c r="L1958" s="56">
        <v>10000</v>
      </c>
      <c r="M1958" s="57">
        <v>30000</v>
      </c>
    </row>
    <row r="1959" spans="1:13" x14ac:dyDescent="0.35">
      <c r="A1959" s="56">
        <v>8471305</v>
      </c>
      <c r="B1959" s="56" t="s">
        <v>579</v>
      </c>
      <c r="C1959" s="56">
        <v>426610</v>
      </c>
      <c r="D1959" s="56" t="s">
        <v>43</v>
      </c>
      <c r="E1959" s="56" t="str">
        <f t="shared" si="30"/>
        <v>847.8471305.1.426610.000000.847001.200179</v>
      </c>
      <c r="F1959" s="66" t="s">
        <v>21</v>
      </c>
      <c r="G1959" s="56">
        <v>847001</v>
      </c>
      <c r="H1959" s="56" t="s">
        <v>23</v>
      </c>
      <c r="I1959" s="56">
        <v>200179</v>
      </c>
      <c r="M1959" s="57">
        <v>0</v>
      </c>
    </row>
    <row r="1960" spans="1:13" x14ac:dyDescent="0.35">
      <c r="A1960" s="56">
        <v>8471305</v>
      </c>
      <c r="B1960" s="56" t="s">
        <v>579</v>
      </c>
      <c r="C1960" s="56">
        <v>426900</v>
      </c>
      <c r="D1960" s="56" t="s">
        <v>360</v>
      </c>
      <c r="E1960" s="56" t="str">
        <f t="shared" si="30"/>
        <v>847.8471305.1.426900.000000.847001.200179</v>
      </c>
      <c r="F1960" s="66" t="s">
        <v>21</v>
      </c>
      <c r="G1960" s="56">
        <v>847001</v>
      </c>
      <c r="H1960" s="56" t="s">
        <v>23</v>
      </c>
      <c r="I1960" s="56">
        <v>200179</v>
      </c>
      <c r="M1960" s="57">
        <v>0</v>
      </c>
    </row>
    <row r="1961" spans="1:13" x14ac:dyDescent="0.35">
      <c r="A1961" s="56">
        <v>8471305</v>
      </c>
      <c r="B1961" s="56" t="s">
        <v>579</v>
      </c>
      <c r="C1961" s="56">
        <v>427100</v>
      </c>
      <c r="D1961" s="56" t="s">
        <v>86</v>
      </c>
      <c r="E1961" s="56" t="str">
        <f t="shared" si="30"/>
        <v>847.8471305.1.427100.000000.847001.200179</v>
      </c>
      <c r="F1961" s="66" t="s">
        <v>21</v>
      </c>
      <c r="G1961" s="56">
        <v>847001</v>
      </c>
      <c r="H1961" s="56" t="s">
        <v>23</v>
      </c>
      <c r="I1961" s="56">
        <v>200179</v>
      </c>
      <c r="M1961" s="57">
        <v>0</v>
      </c>
    </row>
    <row r="1962" spans="1:13" x14ac:dyDescent="0.35">
      <c r="A1962" s="56">
        <v>8471305</v>
      </c>
      <c r="B1962" s="56" t="s">
        <v>579</v>
      </c>
      <c r="C1962" s="56">
        <v>427200</v>
      </c>
      <c r="D1962" s="56" t="s">
        <v>89</v>
      </c>
      <c r="E1962" s="56" t="str">
        <f t="shared" si="30"/>
        <v>847.8471305.1.427200.000000.847001.200179</v>
      </c>
      <c r="F1962" s="66" t="s">
        <v>21</v>
      </c>
      <c r="G1962" s="56">
        <v>847001</v>
      </c>
      <c r="H1962" s="56" t="s">
        <v>23</v>
      </c>
      <c r="I1962" s="56">
        <v>200179</v>
      </c>
      <c r="J1962" s="56" t="s">
        <v>5245</v>
      </c>
      <c r="K1962" s="56">
        <v>160</v>
      </c>
      <c r="L1962" s="56">
        <v>10000</v>
      </c>
      <c r="M1962" s="57">
        <v>1600000</v>
      </c>
    </row>
    <row r="1963" spans="1:13" x14ac:dyDescent="0.35">
      <c r="A1963" s="56">
        <v>8471305</v>
      </c>
      <c r="B1963" s="56" t="s">
        <v>579</v>
      </c>
      <c r="C1963" s="56">
        <v>427710</v>
      </c>
      <c r="D1963" s="56" t="s">
        <v>46</v>
      </c>
      <c r="E1963" s="56" t="str">
        <f t="shared" si="30"/>
        <v>847.8471305.1.427710.000000.847001.200179</v>
      </c>
      <c r="F1963" s="66" t="s">
        <v>21</v>
      </c>
      <c r="G1963" s="56">
        <v>847001</v>
      </c>
      <c r="H1963" s="56" t="s">
        <v>23</v>
      </c>
      <c r="I1963" s="56">
        <v>200179</v>
      </c>
      <c r="J1963" s="56" t="s">
        <v>5250</v>
      </c>
      <c r="K1963" s="56">
        <v>4</v>
      </c>
      <c r="L1963" s="56">
        <v>25000</v>
      </c>
      <c r="M1963" s="57">
        <v>100000</v>
      </c>
    </row>
    <row r="1964" spans="1:13" x14ac:dyDescent="0.35">
      <c r="A1964" s="56">
        <v>8471305</v>
      </c>
      <c r="B1964" s="56" t="s">
        <v>579</v>
      </c>
      <c r="C1964" s="56">
        <v>427810</v>
      </c>
      <c r="D1964" s="56" t="s">
        <v>459</v>
      </c>
      <c r="E1964" s="56" t="str">
        <f t="shared" si="30"/>
        <v>847.8471305.1.427810.000000.847001.200179</v>
      </c>
      <c r="F1964" s="66" t="s">
        <v>21</v>
      </c>
      <c r="G1964" s="56">
        <v>847001</v>
      </c>
      <c r="H1964" s="56" t="s">
        <v>23</v>
      </c>
      <c r="I1964" s="56">
        <v>200179</v>
      </c>
      <c r="J1964" s="56" t="s">
        <v>5255</v>
      </c>
      <c r="K1964" s="56">
        <v>1</v>
      </c>
      <c r="L1964" s="56">
        <v>10000</v>
      </c>
      <c r="M1964" s="57">
        <v>10000</v>
      </c>
    </row>
    <row r="1965" spans="1:13" x14ac:dyDescent="0.35">
      <c r="A1965" s="56">
        <v>8471305</v>
      </c>
      <c r="B1965" s="56" t="s">
        <v>579</v>
      </c>
      <c r="C1965" s="56">
        <v>428090</v>
      </c>
      <c r="D1965" s="56" t="s">
        <v>52</v>
      </c>
      <c r="E1965" s="56" t="str">
        <f t="shared" si="30"/>
        <v>847.8471305.1.428090.000000.847001.200179</v>
      </c>
      <c r="F1965" s="66" t="s">
        <v>21</v>
      </c>
      <c r="G1965" s="56">
        <v>847001</v>
      </c>
      <c r="H1965" s="56" t="s">
        <v>23</v>
      </c>
      <c r="I1965" s="56">
        <v>200179</v>
      </c>
    </row>
    <row r="1966" spans="1:13" x14ac:dyDescent="0.35">
      <c r="A1966" s="56">
        <v>8471305</v>
      </c>
      <c r="B1966" s="56" t="s">
        <v>579</v>
      </c>
      <c r="C1966" s="56">
        <v>428090</v>
      </c>
      <c r="D1966" s="56" t="s">
        <v>52</v>
      </c>
      <c r="E1966" s="56" t="str">
        <f t="shared" si="30"/>
        <v>847.8471305.1.428090.000000.847001.200179</v>
      </c>
      <c r="F1966" s="66" t="s">
        <v>21</v>
      </c>
      <c r="G1966" s="56">
        <v>847001</v>
      </c>
      <c r="H1966" s="56" t="s">
        <v>23</v>
      </c>
      <c r="I1966" s="56">
        <v>200179</v>
      </c>
      <c r="J1966" s="56" t="s">
        <v>5259</v>
      </c>
      <c r="K1966" s="56">
        <v>25</v>
      </c>
      <c r="L1966" s="56">
        <v>14040</v>
      </c>
      <c r="M1966" s="57">
        <v>351000</v>
      </c>
    </row>
    <row r="1967" spans="1:13" x14ac:dyDescent="0.35">
      <c r="A1967" s="56">
        <v>8471305</v>
      </c>
      <c r="B1967" s="56" t="s">
        <v>579</v>
      </c>
      <c r="C1967" s="56">
        <v>428400</v>
      </c>
      <c r="D1967" s="56" t="s">
        <v>614</v>
      </c>
      <c r="E1967" s="56" t="str">
        <f t="shared" si="30"/>
        <v>847.8471305.1.428400.000000.847001.200179</v>
      </c>
      <c r="F1967" s="66" t="s">
        <v>21</v>
      </c>
      <c r="G1967" s="56">
        <v>847001</v>
      </c>
      <c r="H1967" s="56" t="s">
        <v>23</v>
      </c>
      <c r="I1967" s="56">
        <v>200179</v>
      </c>
      <c r="M1967" s="57">
        <v>0</v>
      </c>
    </row>
    <row r="1968" spans="1:13" x14ac:dyDescent="0.35">
      <c r="A1968" s="56">
        <v>8471305</v>
      </c>
      <c r="B1968" s="56" t="s">
        <v>579</v>
      </c>
      <c r="C1968" s="56">
        <v>428640</v>
      </c>
      <c r="D1968" s="56" t="s">
        <v>55</v>
      </c>
      <c r="E1968" s="56" t="str">
        <f t="shared" si="30"/>
        <v>847.8471305.1.428640.000000.847001.200179</v>
      </c>
      <c r="F1968" s="66" t="s">
        <v>21</v>
      </c>
      <c r="G1968" s="56">
        <v>847001</v>
      </c>
      <c r="H1968" s="56" t="s">
        <v>23</v>
      </c>
      <c r="I1968" s="56">
        <v>200179</v>
      </c>
      <c r="M1968" s="57">
        <v>0</v>
      </c>
    </row>
    <row r="1969" spans="1:13" x14ac:dyDescent="0.35">
      <c r="A1969" s="56">
        <v>8471305</v>
      </c>
      <c r="B1969" s="56" t="s">
        <v>579</v>
      </c>
      <c r="C1969" s="56">
        <v>432205</v>
      </c>
      <c r="D1969" s="56" t="s">
        <v>470</v>
      </c>
      <c r="E1969" s="56" t="str">
        <f t="shared" si="30"/>
        <v>847.8471305.1.432205.000000.847001.200179</v>
      </c>
      <c r="F1969" s="66" t="s">
        <v>21</v>
      </c>
      <c r="G1969" s="56">
        <v>847001</v>
      </c>
      <c r="H1969" s="56" t="s">
        <v>23</v>
      </c>
      <c r="I1969" s="56">
        <v>200179</v>
      </c>
    </row>
    <row r="1970" spans="1:13" x14ac:dyDescent="0.35">
      <c r="A1970" s="56">
        <v>8471305</v>
      </c>
      <c r="B1970" s="56" t="s">
        <v>579</v>
      </c>
      <c r="C1970" s="56">
        <v>432209</v>
      </c>
      <c r="D1970" s="56" t="s">
        <v>138</v>
      </c>
      <c r="E1970" s="56" t="str">
        <f t="shared" si="30"/>
        <v>847.8471305.1.432209.000000.847001.200179</v>
      </c>
      <c r="F1970" s="66" t="s">
        <v>21</v>
      </c>
      <c r="G1970" s="56">
        <v>847001</v>
      </c>
      <c r="H1970" s="56" t="s">
        <v>23</v>
      </c>
      <c r="I1970" s="56">
        <v>200179</v>
      </c>
      <c r="M1970" s="57">
        <v>0</v>
      </c>
    </row>
    <row r="1971" spans="1:13" x14ac:dyDescent="0.35">
      <c r="A1971" s="56">
        <v>8471305</v>
      </c>
      <c r="B1971" s="56" t="s">
        <v>579</v>
      </c>
      <c r="C1971" s="56">
        <v>435310</v>
      </c>
      <c r="D1971" s="56" t="s">
        <v>92</v>
      </c>
      <c r="E1971" s="56" t="str">
        <f t="shared" si="30"/>
        <v>847.8471305.1.435310.000000.847001.200179</v>
      </c>
      <c r="F1971" s="66" t="s">
        <v>21</v>
      </c>
      <c r="G1971" s="56">
        <v>847001</v>
      </c>
      <c r="H1971" s="56" t="s">
        <v>23</v>
      </c>
      <c r="I1971" s="56">
        <v>200179</v>
      </c>
      <c r="M1971" s="57">
        <v>0</v>
      </c>
    </row>
    <row r="1972" spans="1:13" x14ac:dyDescent="0.35">
      <c r="A1972" s="56">
        <v>8471305</v>
      </c>
      <c r="B1972" s="56" t="s">
        <v>579</v>
      </c>
      <c r="C1972" s="56">
        <v>435330</v>
      </c>
      <c r="D1972" s="56" t="s">
        <v>568</v>
      </c>
      <c r="E1972" s="56" t="str">
        <f t="shared" si="30"/>
        <v>847.8471305.1.435330.000000.847001.200179</v>
      </c>
      <c r="F1972" s="66" t="s">
        <v>21</v>
      </c>
      <c r="G1972" s="56">
        <v>847001</v>
      </c>
      <c r="H1972" s="56" t="s">
        <v>23</v>
      </c>
      <c r="I1972" s="56">
        <v>200179</v>
      </c>
      <c r="M1972" s="57">
        <v>0</v>
      </c>
    </row>
    <row r="1973" spans="1:13" x14ac:dyDescent="0.35">
      <c r="A1973" s="56">
        <v>8471305</v>
      </c>
      <c r="B1973" s="56" t="s">
        <v>579</v>
      </c>
      <c r="C1973" s="56">
        <v>435340</v>
      </c>
      <c r="D1973" s="56" t="s">
        <v>239</v>
      </c>
      <c r="E1973" s="56" t="str">
        <f t="shared" si="30"/>
        <v>847.8471305.1.435340.000000.847001.200179</v>
      </c>
      <c r="F1973" s="66" t="s">
        <v>21</v>
      </c>
      <c r="G1973" s="56">
        <v>847001</v>
      </c>
      <c r="H1973" s="56" t="s">
        <v>23</v>
      </c>
      <c r="I1973" s="56">
        <v>200179</v>
      </c>
      <c r="M1973" s="57">
        <v>0</v>
      </c>
    </row>
    <row r="1974" spans="1:13" x14ac:dyDescent="0.35">
      <c r="A1974" s="130">
        <v>8471305</v>
      </c>
      <c r="B1974" s="130" t="s">
        <v>579</v>
      </c>
      <c r="C1974" s="130">
        <v>435410</v>
      </c>
      <c r="D1974" s="130" t="s">
        <v>58</v>
      </c>
      <c r="E1974" s="56" t="str">
        <f t="shared" si="30"/>
        <v>847.8471305.1.435410.000000.847001.200179</v>
      </c>
      <c r="F1974" s="66" t="s">
        <v>21</v>
      </c>
      <c r="G1974" s="56">
        <v>847001</v>
      </c>
      <c r="H1974" s="130" t="s">
        <v>23</v>
      </c>
      <c r="I1974" s="130">
        <v>200179</v>
      </c>
      <c r="J1974" s="130" t="s">
        <v>5263</v>
      </c>
      <c r="K1974" s="56">
        <v>4</v>
      </c>
      <c r="L1974" s="56">
        <v>25000</v>
      </c>
      <c r="M1974" s="57">
        <v>100000</v>
      </c>
    </row>
    <row r="1975" spans="1:13" x14ac:dyDescent="0.35">
      <c r="A1975" s="56">
        <v>8471305</v>
      </c>
      <c r="B1975" s="56" t="s">
        <v>579</v>
      </c>
      <c r="C1975" s="56">
        <v>435508</v>
      </c>
      <c r="D1975" s="56" t="s">
        <v>147</v>
      </c>
      <c r="E1975" s="56" t="str">
        <f t="shared" si="30"/>
        <v>847.8471305.1.435508.000000.847001.200179</v>
      </c>
      <c r="F1975" s="66" t="s">
        <v>21</v>
      </c>
      <c r="G1975" s="56">
        <v>847001</v>
      </c>
      <c r="H1975" s="56" t="s">
        <v>23</v>
      </c>
      <c r="I1975" s="56">
        <v>200179</v>
      </c>
      <c r="M1975" s="57">
        <v>0</v>
      </c>
    </row>
    <row r="1976" spans="1:13" x14ac:dyDescent="0.35">
      <c r="A1976" s="56">
        <v>8471305</v>
      </c>
      <c r="B1976" s="56" t="s">
        <v>579</v>
      </c>
      <c r="C1976" s="56">
        <v>435519</v>
      </c>
      <c r="D1976" s="56" t="s">
        <v>61</v>
      </c>
      <c r="E1976" s="56" t="str">
        <f t="shared" si="30"/>
        <v>847.8471305.1.435519.000000.847001.200179</v>
      </c>
      <c r="F1976" s="66" t="s">
        <v>21</v>
      </c>
      <c r="G1976" s="56">
        <v>847001</v>
      </c>
      <c r="H1976" s="56" t="s">
        <v>23</v>
      </c>
      <c r="I1976" s="56">
        <v>200179</v>
      </c>
      <c r="M1976" s="57">
        <v>0</v>
      </c>
    </row>
    <row r="1977" spans="1:13" x14ac:dyDescent="0.35">
      <c r="A1977" s="56">
        <v>8471305</v>
      </c>
      <c r="B1977" s="56" t="s">
        <v>579</v>
      </c>
      <c r="C1977" s="56">
        <v>435530</v>
      </c>
      <c r="D1977" s="56" t="s">
        <v>150</v>
      </c>
      <c r="E1977" s="56" t="str">
        <f t="shared" si="30"/>
        <v>847.8471305.1.435530.000000.847001.200179</v>
      </c>
      <c r="F1977" s="66" t="s">
        <v>21</v>
      </c>
      <c r="G1977" s="56">
        <v>847001</v>
      </c>
      <c r="H1977" s="56" t="s">
        <v>23</v>
      </c>
      <c r="I1977" s="56">
        <v>200179</v>
      </c>
      <c r="M1977" s="57">
        <v>0</v>
      </c>
    </row>
    <row r="1978" spans="1:13" x14ac:dyDescent="0.35">
      <c r="A1978" s="56">
        <v>8471305</v>
      </c>
      <c r="B1978" s="56" t="s">
        <v>579</v>
      </c>
      <c r="C1978" s="56">
        <v>436110</v>
      </c>
      <c r="D1978" s="56" t="s">
        <v>64</v>
      </c>
      <c r="E1978" s="56" t="str">
        <f t="shared" si="30"/>
        <v>847.8471305.1.436110.000000.847001.200179</v>
      </c>
      <c r="F1978" s="66" t="s">
        <v>21</v>
      </c>
      <c r="G1978" s="56">
        <v>847001</v>
      </c>
      <c r="H1978" s="56" t="s">
        <v>23</v>
      </c>
      <c r="I1978" s="56">
        <v>200179</v>
      </c>
      <c r="J1978" s="56" t="s">
        <v>5266</v>
      </c>
      <c r="K1978" s="56">
        <v>1</v>
      </c>
      <c r="L1978" s="56">
        <v>100000</v>
      </c>
      <c r="M1978" s="57">
        <v>100000</v>
      </c>
    </row>
    <row r="1979" spans="1:13" x14ac:dyDescent="0.35">
      <c r="A1979" s="56">
        <v>8471305</v>
      </c>
      <c r="B1979" s="56" t="s">
        <v>579</v>
      </c>
      <c r="C1979" s="56">
        <v>436120</v>
      </c>
      <c r="D1979" s="56" t="s">
        <v>431</v>
      </c>
      <c r="E1979" s="56" t="str">
        <f t="shared" si="30"/>
        <v>847.8471305.1.436120.000000.847001.200179</v>
      </c>
      <c r="F1979" s="66" t="s">
        <v>21</v>
      </c>
      <c r="G1979" s="56">
        <v>847001</v>
      </c>
      <c r="H1979" s="56" t="s">
        <v>23</v>
      </c>
      <c r="I1979" s="56">
        <v>200179</v>
      </c>
      <c r="J1979" s="56" t="s">
        <v>5268</v>
      </c>
      <c r="K1979" s="56">
        <v>4</v>
      </c>
      <c r="L1979" s="56">
        <v>10000</v>
      </c>
      <c r="M1979" s="57">
        <v>40000</v>
      </c>
    </row>
    <row r="1980" spans="1:13" x14ac:dyDescent="0.35">
      <c r="A1980" s="56">
        <v>8471305</v>
      </c>
      <c r="B1980" s="56" t="s">
        <v>579</v>
      </c>
      <c r="C1980" s="56">
        <v>492200</v>
      </c>
      <c r="D1980" s="56" t="s">
        <v>874</v>
      </c>
      <c r="E1980" s="56" t="str">
        <f t="shared" si="30"/>
        <v>847.8471305.1.492200.000000.847001.300180</v>
      </c>
      <c r="F1980" s="66" t="s">
        <v>21</v>
      </c>
      <c r="G1980" s="56">
        <v>847001</v>
      </c>
      <c r="H1980" s="56" t="s">
        <v>863</v>
      </c>
      <c r="I1980" s="56">
        <v>300180</v>
      </c>
      <c r="M1980" s="57">
        <v>0</v>
      </c>
    </row>
    <row r="1981" spans="1:13" x14ac:dyDescent="0.35">
      <c r="A1981" s="56">
        <v>8471305</v>
      </c>
      <c r="B1981" s="56" t="s">
        <v>579</v>
      </c>
      <c r="C1981" s="56">
        <v>492310</v>
      </c>
      <c r="D1981" s="56" t="s">
        <v>871</v>
      </c>
      <c r="E1981" s="56" t="str">
        <f t="shared" si="30"/>
        <v>847.8471305.1.492310.000000.847001.300180</v>
      </c>
      <c r="F1981" s="66" t="s">
        <v>21</v>
      </c>
      <c r="G1981" s="56">
        <v>847001</v>
      </c>
      <c r="H1981" s="56" t="s">
        <v>863</v>
      </c>
      <c r="I1981" s="56">
        <v>300180</v>
      </c>
    </row>
    <row r="1982" spans="1:13" x14ac:dyDescent="0.35">
      <c r="A1982" s="56">
        <v>8471305</v>
      </c>
      <c r="B1982" s="56" t="s">
        <v>579</v>
      </c>
      <c r="C1982" s="56">
        <v>492316</v>
      </c>
      <c r="D1982" s="56" t="s">
        <v>138</v>
      </c>
      <c r="E1982" s="56" t="str">
        <f t="shared" si="30"/>
        <v>847.8471305.1.492316.000000.847001.300180</v>
      </c>
      <c r="F1982" s="66" t="s">
        <v>21</v>
      </c>
      <c r="G1982" s="56">
        <v>847001</v>
      </c>
      <c r="H1982" s="56" t="s">
        <v>863</v>
      </c>
      <c r="I1982" s="56">
        <v>300180</v>
      </c>
      <c r="M1982" s="57">
        <v>0</v>
      </c>
    </row>
    <row r="1983" spans="1:13" x14ac:dyDescent="0.35">
      <c r="A1983" s="56">
        <v>8471305</v>
      </c>
      <c r="B1983" s="56" t="s">
        <v>579</v>
      </c>
      <c r="C1983" s="56">
        <v>492610</v>
      </c>
      <c r="D1983" s="56" t="s">
        <v>866</v>
      </c>
      <c r="E1983" s="56" t="str">
        <f t="shared" si="30"/>
        <v>847.8471305.1.492610.000000.847001.300180</v>
      </c>
      <c r="F1983" s="66" t="s">
        <v>21</v>
      </c>
      <c r="G1983" s="56">
        <v>847001</v>
      </c>
      <c r="H1983" s="56" t="s">
        <v>863</v>
      </c>
      <c r="I1983" s="56">
        <v>300180</v>
      </c>
      <c r="M1983" s="57">
        <v>0</v>
      </c>
    </row>
    <row r="1984" spans="1:13" x14ac:dyDescent="0.35">
      <c r="A1984" s="56">
        <v>8471305</v>
      </c>
      <c r="B1984" s="56" t="s">
        <v>579</v>
      </c>
      <c r="C1984" s="56">
        <v>425742</v>
      </c>
      <c r="D1984" s="56" t="s">
        <v>528</v>
      </c>
      <c r="E1984" s="56" t="str">
        <f t="shared" si="30"/>
        <v>847.8471305.1.425742.000000.847001.200179</v>
      </c>
      <c r="F1984" s="66" t="s">
        <v>21</v>
      </c>
      <c r="G1984" s="56">
        <v>847001</v>
      </c>
      <c r="H1984" s="56" t="s">
        <v>23</v>
      </c>
      <c r="I1984" s="56">
        <v>200179</v>
      </c>
      <c r="J1984" s="56" t="s">
        <v>5270</v>
      </c>
      <c r="K1984" s="56">
        <v>60</v>
      </c>
      <c r="L1984" s="56">
        <v>1500</v>
      </c>
      <c r="M1984" s="57">
        <v>90000</v>
      </c>
    </row>
    <row r="1985" spans="1:13" x14ac:dyDescent="0.35">
      <c r="A1985" s="56">
        <v>8471305</v>
      </c>
      <c r="B1985" s="56" t="s">
        <v>579</v>
      </c>
      <c r="C1985" s="56">
        <v>425750</v>
      </c>
      <c r="D1985" s="56" t="s">
        <v>554</v>
      </c>
      <c r="E1985" s="56" t="str">
        <f t="shared" si="30"/>
        <v>847.8471305.1.425750.000000.847001.200179</v>
      </c>
      <c r="F1985" s="66" t="s">
        <v>21</v>
      </c>
      <c r="G1985" s="56">
        <v>847001</v>
      </c>
      <c r="H1985" s="56" t="s">
        <v>23</v>
      </c>
      <c r="I1985" s="56">
        <v>200179</v>
      </c>
      <c r="J1985" s="56" t="s">
        <v>4034</v>
      </c>
      <c r="K1985" s="56">
        <v>1</v>
      </c>
      <c r="L1985" s="56">
        <v>25641</v>
      </c>
      <c r="M1985" s="57">
        <v>25641</v>
      </c>
    </row>
    <row r="1986" spans="1:13" x14ac:dyDescent="0.35">
      <c r="A1986" s="56">
        <v>8471305</v>
      </c>
      <c r="B1986" s="56" t="s">
        <v>579</v>
      </c>
      <c r="C1986" s="56">
        <v>432210</v>
      </c>
      <c r="D1986" s="56" t="s">
        <v>620</v>
      </c>
      <c r="E1986" s="56" t="str">
        <f t="shared" si="30"/>
        <v>847.8471305.1.432210.000000.847001.200179</v>
      </c>
      <c r="F1986" s="66" t="s">
        <v>21</v>
      </c>
      <c r="G1986" s="56">
        <v>847001</v>
      </c>
      <c r="H1986" s="56" t="s">
        <v>23</v>
      </c>
      <c r="I1986" s="56">
        <v>200179</v>
      </c>
      <c r="M1986" s="57">
        <v>0</v>
      </c>
    </row>
    <row r="1987" spans="1:13" x14ac:dyDescent="0.35">
      <c r="A1987" s="56">
        <v>8471305</v>
      </c>
      <c r="B1987" s="56" t="s">
        <v>579</v>
      </c>
      <c r="C1987" s="56">
        <v>495140</v>
      </c>
      <c r="D1987" s="56" t="s">
        <v>882</v>
      </c>
      <c r="E1987" s="56" t="str">
        <f t="shared" si="30"/>
        <v>847.8471305.1.495140.000000.847001.300180</v>
      </c>
      <c r="F1987" s="66" t="s">
        <v>21</v>
      </c>
      <c r="G1987" s="56">
        <v>847001</v>
      </c>
      <c r="H1987" s="56" t="s">
        <v>863</v>
      </c>
      <c r="I1987" s="56">
        <v>300180</v>
      </c>
      <c r="M1987" s="57">
        <v>0</v>
      </c>
    </row>
    <row r="1988" spans="1:13" x14ac:dyDescent="0.35">
      <c r="A1988" s="56">
        <v>8471305</v>
      </c>
      <c r="B1988" s="56" t="s">
        <v>579</v>
      </c>
      <c r="C1988" s="56">
        <v>420810</v>
      </c>
      <c r="D1988" s="56" t="s">
        <v>454</v>
      </c>
      <c r="E1988" s="56" t="s">
        <v>582</v>
      </c>
      <c r="F1988" s="66" t="s">
        <v>21</v>
      </c>
      <c r="G1988" s="56">
        <v>847001</v>
      </c>
      <c r="H1988" s="56" t="s">
        <v>23</v>
      </c>
      <c r="I1988" s="56">
        <v>200179</v>
      </c>
    </row>
    <row r="1989" spans="1:13" x14ac:dyDescent="0.35">
      <c r="A1989" s="56">
        <v>8471305</v>
      </c>
      <c r="B1989" s="56" t="s">
        <v>579</v>
      </c>
      <c r="C1989" s="56">
        <v>426610</v>
      </c>
      <c r="D1989" s="56" t="s">
        <v>43</v>
      </c>
      <c r="E1989" s="56" t="s">
        <v>606</v>
      </c>
      <c r="F1989" s="66" t="s">
        <v>21</v>
      </c>
      <c r="G1989" s="56">
        <v>847001</v>
      </c>
      <c r="H1989" s="56" t="s">
        <v>23</v>
      </c>
      <c r="I1989" s="56">
        <v>200179</v>
      </c>
      <c r="M1989" s="57">
        <v>777363</v>
      </c>
    </row>
    <row r="1990" spans="1:13" x14ac:dyDescent="0.35">
      <c r="A1990" s="56">
        <v>8471305</v>
      </c>
      <c r="B1990" s="56" t="s">
        <v>579</v>
      </c>
      <c r="C1990" s="56">
        <v>432205</v>
      </c>
      <c r="D1990" s="56" t="s">
        <v>470</v>
      </c>
      <c r="E1990" s="56" t="s">
        <v>617</v>
      </c>
      <c r="F1990" s="66" t="s">
        <v>21</v>
      </c>
      <c r="G1990" s="56">
        <v>847001</v>
      </c>
      <c r="H1990" s="56" t="s">
        <v>23</v>
      </c>
      <c r="I1990" s="56">
        <v>200179</v>
      </c>
    </row>
    <row r="1991" spans="1:13" x14ac:dyDescent="0.35">
      <c r="A1991" s="56">
        <v>8471305</v>
      </c>
      <c r="B1991" s="56" t="s">
        <v>579</v>
      </c>
      <c r="C1991" s="56">
        <v>492310</v>
      </c>
      <c r="D1991" s="56" t="s">
        <v>871</v>
      </c>
      <c r="E1991" s="56" t="s">
        <v>870</v>
      </c>
      <c r="F1991" s="66" t="s">
        <v>21</v>
      </c>
      <c r="G1991" s="56">
        <v>847001</v>
      </c>
      <c r="H1991" s="56" t="s">
        <v>863</v>
      </c>
      <c r="I1991" s="56">
        <v>300180</v>
      </c>
    </row>
    <row r="1992" spans="1:13" x14ac:dyDescent="0.35">
      <c r="A1992" s="56">
        <v>8471305</v>
      </c>
      <c r="B1992" s="56" t="s">
        <v>579</v>
      </c>
      <c r="C1992" s="56">
        <v>495140</v>
      </c>
      <c r="D1992" s="56" t="s">
        <v>882</v>
      </c>
      <c r="E1992" s="56" t="s">
        <v>923</v>
      </c>
      <c r="F1992" s="66" t="s">
        <v>21</v>
      </c>
      <c r="G1992" s="56">
        <v>847001</v>
      </c>
      <c r="H1992" s="56" t="s">
        <v>863</v>
      </c>
      <c r="I1992" s="56">
        <v>300180</v>
      </c>
      <c r="M1992" s="57">
        <v>250000</v>
      </c>
    </row>
    <row r="1993" spans="1:13" x14ac:dyDescent="0.35">
      <c r="A1993" s="56">
        <v>8471305</v>
      </c>
      <c r="B1993" s="56" t="s">
        <v>579</v>
      </c>
      <c r="C1993" s="56">
        <v>421100</v>
      </c>
      <c r="D1993" s="56" t="s">
        <v>6032</v>
      </c>
      <c r="E1993" s="193" t="s">
        <v>6033</v>
      </c>
      <c r="F1993" s="66" t="s">
        <v>21</v>
      </c>
      <c r="G1993" s="56">
        <v>847001</v>
      </c>
      <c r="H1993" s="56" t="s">
        <v>23</v>
      </c>
      <c r="I1993" s="56">
        <v>200179</v>
      </c>
      <c r="L1993" s="56">
        <v>4</v>
      </c>
    </row>
    <row r="1994" spans="1:13" x14ac:dyDescent="0.35">
      <c r="A1994" s="56">
        <v>8471150</v>
      </c>
      <c r="B1994" s="56" t="s">
        <v>502</v>
      </c>
      <c r="C1994" s="56">
        <v>420900</v>
      </c>
      <c r="D1994" s="56" t="s">
        <v>28</v>
      </c>
      <c r="E1994" s="56" t="s">
        <v>503</v>
      </c>
      <c r="F1994" s="66" t="s">
        <v>21</v>
      </c>
      <c r="G1994" s="56">
        <v>847001</v>
      </c>
      <c r="H1994" s="56" t="s">
        <v>23</v>
      </c>
      <c r="I1994" s="56">
        <v>200179</v>
      </c>
      <c r="J1994" s="56" t="s">
        <v>6035</v>
      </c>
      <c r="K1994" s="56">
        <v>1</v>
      </c>
      <c r="L1994" s="56">
        <v>3870738</v>
      </c>
      <c r="M1994" s="57">
        <v>3870738</v>
      </c>
    </row>
    <row r="1995" spans="1:13" x14ac:dyDescent="0.35">
      <c r="A1995" s="56">
        <v>8471150</v>
      </c>
      <c r="B1995" s="56" t="s">
        <v>502</v>
      </c>
      <c r="C1995" s="56">
        <v>421000</v>
      </c>
      <c r="D1995" s="56" t="s">
        <v>31</v>
      </c>
      <c r="E1995" s="56" t="s">
        <v>697</v>
      </c>
      <c r="F1995" s="66" t="s">
        <v>21</v>
      </c>
      <c r="G1995" s="56">
        <v>847001</v>
      </c>
      <c r="H1995" s="56" t="s">
        <v>23</v>
      </c>
      <c r="I1995" s="56">
        <v>200179</v>
      </c>
      <c r="M1995" s="57">
        <v>0</v>
      </c>
    </row>
    <row r="1996" spans="1:13" x14ac:dyDescent="0.35">
      <c r="A1996" s="56">
        <v>8471150</v>
      </c>
      <c r="B1996" s="56" t="s">
        <v>502</v>
      </c>
      <c r="C1996" s="56">
        <v>425510</v>
      </c>
      <c r="D1996" s="56" t="s">
        <v>37</v>
      </c>
      <c r="E1996" s="56" t="s">
        <v>696</v>
      </c>
      <c r="F1996" s="66" t="s">
        <v>21</v>
      </c>
      <c r="G1996" s="56">
        <v>847001</v>
      </c>
      <c r="H1996" s="56" t="s">
        <v>23</v>
      </c>
      <c r="I1996" s="56">
        <v>200179</v>
      </c>
      <c r="J1996" s="56" t="s">
        <v>6042</v>
      </c>
      <c r="K1996" s="56">
        <v>1</v>
      </c>
      <c r="L1996" s="56">
        <v>100002</v>
      </c>
      <c r="M1996" s="57">
        <v>100002</v>
      </c>
    </row>
    <row r="1997" spans="1:13" x14ac:dyDescent="0.35">
      <c r="A1997" s="56">
        <v>8471150</v>
      </c>
      <c r="B1997" s="56" t="s">
        <v>502</v>
      </c>
      <c r="C1997" s="56">
        <v>425550</v>
      </c>
      <c r="D1997" s="56" t="s">
        <v>83</v>
      </c>
      <c r="E1997" s="56" t="s">
        <v>695</v>
      </c>
      <c r="F1997" s="66" t="s">
        <v>21</v>
      </c>
      <c r="G1997" s="56">
        <v>847001</v>
      </c>
      <c r="H1997" s="56" t="s">
        <v>23</v>
      </c>
      <c r="I1997" s="56">
        <v>200179</v>
      </c>
      <c r="J1997" s="56" t="s">
        <v>6042</v>
      </c>
      <c r="K1997" s="56">
        <v>1</v>
      </c>
      <c r="L1997" s="56">
        <v>100002</v>
      </c>
      <c r="M1997" s="57">
        <v>100002</v>
      </c>
    </row>
    <row r="1998" spans="1:13" x14ac:dyDescent="0.35">
      <c r="A1998" s="56">
        <v>8471150</v>
      </c>
      <c r="B1998" s="56" t="s">
        <v>502</v>
      </c>
      <c r="C1998" s="56">
        <v>426610</v>
      </c>
      <c r="D1998" s="56" t="s">
        <v>43</v>
      </c>
      <c r="E1998" s="56" t="s">
        <v>504</v>
      </c>
      <c r="F1998" s="66" t="s">
        <v>21</v>
      </c>
      <c r="G1998" s="56">
        <v>847001</v>
      </c>
      <c r="H1998" s="56" t="s">
        <v>23</v>
      </c>
      <c r="I1998" s="56">
        <v>200179</v>
      </c>
      <c r="J1998" s="56" t="s">
        <v>6052</v>
      </c>
      <c r="K1998" s="56">
        <v>1</v>
      </c>
      <c r="L1998" s="56">
        <v>120000</v>
      </c>
      <c r="M1998" s="57">
        <v>120000</v>
      </c>
    </row>
    <row r="1999" spans="1:13" x14ac:dyDescent="0.35">
      <c r="A1999" s="56">
        <v>8471150</v>
      </c>
      <c r="B1999" s="56" t="s">
        <v>502</v>
      </c>
      <c r="C1999" s="56">
        <v>428090</v>
      </c>
      <c r="D1999" s="56" t="s">
        <v>52</v>
      </c>
      <c r="E1999" s="56" t="s">
        <v>694</v>
      </c>
      <c r="F1999" s="66" t="s">
        <v>21</v>
      </c>
      <c r="G1999" s="56">
        <v>847001</v>
      </c>
      <c r="H1999" s="56" t="s">
        <v>23</v>
      </c>
      <c r="I1999" s="56">
        <v>200179</v>
      </c>
      <c r="J1999" s="56" t="s">
        <v>6057</v>
      </c>
      <c r="K1999" s="56">
        <v>1</v>
      </c>
      <c r="L1999" s="56">
        <v>50000</v>
      </c>
      <c r="M1999" s="57">
        <v>50001</v>
      </c>
    </row>
    <row r="2000" spans="1:13" x14ac:dyDescent="0.35">
      <c r="A2000" s="56">
        <v>8470220</v>
      </c>
      <c r="B2000" s="56" t="s">
        <v>920</v>
      </c>
      <c r="C2000" s="56">
        <v>492316</v>
      </c>
      <c r="D2000" s="56" t="s">
        <v>138</v>
      </c>
      <c r="E2000" s="56" t="str">
        <f t="shared" ref="E2000:E2011" si="31">CONCATENATE(847,".",A2000,".",1,".",C2000,".","000000",".",G2000,".",I2000)</f>
        <v>847.8470220.1.492316.000000.847001.300180</v>
      </c>
      <c r="F2000" s="66" t="s">
        <v>21</v>
      </c>
      <c r="G2000" s="56">
        <v>847001</v>
      </c>
      <c r="H2000" s="56" t="s">
        <v>863</v>
      </c>
      <c r="I2000" s="56">
        <v>300180</v>
      </c>
      <c r="J2000" s="56" t="s">
        <v>6079</v>
      </c>
      <c r="K2000" s="56">
        <v>1</v>
      </c>
      <c r="L2000" s="56">
        <v>200000</v>
      </c>
    </row>
    <row r="2001" spans="1:13" x14ac:dyDescent="0.35">
      <c r="A2001" s="56">
        <v>8470220</v>
      </c>
      <c r="B2001" s="56" t="s">
        <v>920</v>
      </c>
      <c r="C2001" s="56">
        <v>420550</v>
      </c>
      <c r="D2001" s="56" t="s">
        <v>18</v>
      </c>
      <c r="E2001" s="56" t="str">
        <f t="shared" si="31"/>
        <v>847.8470220.1.420550.000000.847001.200179</v>
      </c>
      <c r="F2001" s="66" t="s">
        <v>21</v>
      </c>
      <c r="G2001" s="56">
        <v>847001</v>
      </c>
      <c r="H2001" s="56" t="s">
        <v>23</v>
      </c>
      <c r="I2001" s="56">
        <v>200179</v>
      </c>
      <c r="J2001" s="56" t="s">
        <v>6083</v>
      </c>
      <c r="K2001" s="56">
        <v>1</v>
      </c>
      <c r="L2001" s="56">
        <v>120000</v>
      </c>
      <c r="M2001" s="237">
        <v>60000</v>
      </c>
    </row>
    <row r="2002" spans="1:13" x14ac:dyDescent="0.35">
      <c r="A2002" s="56">
        <v>8470220</v>
      </c>
      <c r="B2002" s="56" t="s">
        <v>920</v>
      </c>
      <c r="C2002" s="56">
        <v>420570</v>
      </c>
      <c r="D2002" s="56" t="s">
        <v>25</v>
      </c>
      <c r="E2002" s="56" t="str">
        <f t="shared" si="31"/>
        <v>847.8470220.1.420570.000000.847001.200179</v>
      </c>
      <c r="F2002" s="66" t="s">
        <v>21</v>
      </c>
      <c r="G2002" s="56">
        <v>847001</v>
      </c>
      <c r="H2002" s="56" t="s">
        <v>23</v>
      </c>
      <c r="I2002" s="56">
        <v>200179</v>
      </c>
      <c r="J2002" s="56" t="s">
        <v>6087</v>
      </c>
      <c r="K2002" s="56">
        <v>1</v>
      </c>
      <c r="L2002" s="56">
        <v>2000000</v>
      </c>
      <c r="M2002" s="237">
        <v>1063150</v>
      </c>
    </row>
    <row r="2003" spans="1:13" x14ac:dyDescent="0.35">
      <c r="A2003" s="56">
        <v>8470220</v>
      </c>
      <c r="B2003" s="56" t="s">
        <v>920</v>
      </c>
      <c r="C2003" s="56">
        <v>428090</v>
      </c>
      <c r="D2003" s="56" t="s">
        <v>52</v>
      </c>
      <c r="E2003" s="56" t="str">
        <f t="shared" si="31"/>
        <v>847.8470220.1.428090.000000.847001.200179</v>
      </c>
      <c r="F2003" s="66" t="s">
        <v>21</v>
      </c>
      <c r="G2003" s="56">
        <v>847001</v>
      </c>
      <c r="H2003" s="56" t="s">
        <v>23</v>
      </c>
      <c r="I2003" s="56">
        <v>200179</v>
      </c>
      <c r="J2003" s="56" t="s">
        <v>6090</v>
      </c>
      <c r="K2003" s="56">
        <v>4</v>
      </c>
      <c r="L2003" s="56">
        <v>32750</v>
      </c>
      <c r="M2003" s="237">
        <v>65500</v>
      </c>
    </row>
    <row r="2004" spans="1:13" x14ac:dyDescent="0.35">
      <c r="A2004" s="56">
        <v>8470220</v>
      </c>
      <c r="B2004" s="56" t="s">
        <v>920</v>
      </c>
      <c r="C2004" s="56">
        <v>425740</v>
      </c>
      <c r="D2004" s="56" t="s">
        <v>655</v>
      </c>
      <c r="E2004" s="56" t="str">
        <f t="shared" si="31"/>
        <v>847.8470220.1.425740.000000.847001.200179</v>
      </c>
      <c r="F2004" s="66" t="s">
        <v>21</v>
      </c>
      <c r="G2004" s="56">
        <v>847001</v>
      </c>
      <c r="H2004" s="56" t="s">
        <v>23</v>
      </c>
      <c r="I2004" s="56">
        <v>200179</v>
      </c>
      <c r="J2004" s="56" t="s">
        <v>6093</v>
      </c>
      <c r="K2004" s="56">
        <v>6</v>
      </c>
      <c r="L2004" s="56">
        <v>500000</v>
      </c>
      <c r="M2004" s="237">
        <v>1500000</v>
      </c>
    </row>
    <row r="2005" spans="1:13" x14ac:dyDescent="0.35">
      <c r="A2005" s="56">
        <v>8470220</v>
      </c>
      <c r="B2005" s="56" t="s">
        <v>920</v>
      </c>
      <c r="C2005" s="56">
        <v>426610</v>
      </c>
      <c r="D2005" s="56" t="s">
        <v>43</v>
      </c>
      <c r="E2005" s="56" t="str">
        <f t="shared" si="31"/>
        <v>847.8470220.1.426610.000000.847001.200179</v>
      </c>
      <c r="F2005" s="66" t="s">
        <v>21</v>
      </c>
      <c r="G2005" s="56">
        <v>847001</v>
      </c>
      <c r="H2005" s="56" t="s">
        <v>23</v>
      </c>
      <c r="I2005" s="56">
        <v>200179</v>
      </c>
      <c r="J2005" s="56" t="s">
        <v>6096</v>
      </c>
      <c r="K2005" s="56">
        <v>1</v>
      </c>
      <c r="L2005" s="56">
        <v>100000</v>
      </c>
      <c r="M2005" s="237">
        <v>50000</v>
      </c>
    </row>
    <row r="2006" spans="1:13" x14ac:dyDescent="0.35">
      <c r="A2006" s="56">
        <v>8470220</v>
      </c>
      <c r="B2006" s="56" t="s">
        <v>920</v>
      </c>
      <c r="C2006" s="56">
        <v>432205</v>
      </c>
      <c r="D2006" s="56" t="s">
        <v>470</v>
      </c>
      <c r="E2006" s="56" t="str">
        <f t="shared" si="31"/>
        <v>847.8470220.1.432205.000000.847001.200179</v>
      </c>
      <c r="F2006" s="66" t="s">
        <v>21</v>
      </c>
      <c r="G2006" s="56">
        <v>847001</v>
      </c>
      <c r="H2006" s="56" t="s">
        <v>23</v>
      </c>
      <c r="I2006" s="56">
        <v>200179</v>
      </c>
      <c r="J2006" s="56" t="s">
        <v>6098</v>
      </c>
      <c r="K2006" s="56">
        <v>1</v>
      </c>
      <c r="L2006" s="56">
        <v>20000</v>
      </c>
      <c r="M2006" s="237">
        <v>10000</v>
      </c>
    </row>
    <row r="2007" spans="1:13" x14ac:dyDescent="0.35">
      <c r="A2007" s="56">
        <v>8470220</v>
      </c>
      <c r="B2007" s="56" t="s">
        <v>920</v>
      </c>
      <c r="C2007" s="56">
        <v>425510</v>
      </c>
      <c r="D2007" s="56" t="s">
        <v>37</v>
      </c>
      <c r="E2007" s="56" t="str">
        <f t="shared" si="31"/>
        <v>847.8470220.1.425510.000000.847001.200179</v>
      </c>
      <c r="F2007" s="66" t="s">
        <v>21</v>
      </c>
      <c r="G2007" s="56">
        <v>847001</v>
      </c>
      <c r="H2007" s="56" t="s">
        <v>23</v>
      </c>
      <c r="I2007" s="56">
        <v>200179</v>
      </c>
      <c r="J2007" s="56" t="s">
        <v>6100</v>
      </c>
      <c r="K2007" s="56">
        <v>4</v>
      </c>
      <c r="L2007" s="56">
        <v>5000</v>
      </c>
      <c r="M2007" s="237">
        <v>10000</v>
      </c>
    </row>
    <row r="2008" spans="1:13" x14ac:dyDescent="0.35">
      <c r="A2008" s="56">
        <v>8470220</v>
      </c>
      <c r="B2008" s="56" t="s">
        <v>920</v>
      </c>
      <c r="C2008" s="56">
        <v>425550</v>
      </c>
      <c r="D2008" s="56" t="s">
        <v>83</v>
      </c>
      <c r="E2008" s="56" t="str">
        <f t="shared" si="31"/>
        <v>847.8470220.1.425550.000000.847001.200179</v>
      </c>
      <c r="F2008" s="66" t="s">
        <v>21</v>
      </c>
      <c r="G2008" s="56">
        <v>847001</v>
      </c>
      <c r="H2008" s="56" t="s">
        <v>23</v>
      </c>
      <c r="I2008" s="56">
        <v>200179</v>
      </c>
      <c r="J2008" s="56" t="s">
        <v>6103</v>
      </c>
      <c r="K2008" s="56">
        <v>2</v>
      </c>
      <c r="L2008" s="56">
        <v>25000</v>
      </c>
      <c r="M2008" s="237">
        <v>25000</v>
      </c>
    </row>
    <row r="2009" spans="1:13" x14ac:dyDescent="0.35">
      <c r="A2009" s="56">
        <v>8470220</v>
      </c>
      <c r="B2009" s="56" t="s">
        <v>920</v>
      </c>
      <c r="C2009" s="56">
        <v>425900</v>
      </c>
      <c r="D2009" s="56" t="s">
        <v>40</v>
      </c>
      <c r="E2009" s="56" t="str">
        <f t="shared" si="31"/>
        <v>847.8470220.1.425900.000000.847001.200179</v>
      </c>
      <c r="F2009" s="66" t="s">
        <v>21</v>
      </c>
      <c r="G2009" s="56">
        <v>847001</v>
      </c>
      <c r="H2009" s="56" t="s">
        <v>23</v>
      </c>
      <c r="I2009" s="56">
        <v>200179</v>
      </c>
      <c r="J2009" s="56" t="s">
        <v>6105</v>
      </c>
      <c r="K2009" s="56">
        <v>12</v>
      </c>
      <c r="L2009" s="56">
        <v>2000</v>
      </c>
      <c r="M2009" s="237">
        <v>12000</v>
      </c>
    </row>
    <row r="2010" spans="1:13" x14ac:dyDescent="0.35">
      <c r="A2010" s="56">
        <v>8470220</v>
      </c>
      <c r="B2010" s="56" t="s">
        <v>920</v>
      </c>
      <c r="C2010" s="56">
        <v>428640</v>
      </c>
      <c r="D2010" s="56" t="s">
        <v>55</v>
      </c>
      <c r="E2010" s="56" t="str">
        <f t="shared" si="31"/>
        <v>847.8470220.1.428640.000000.847001.200179</v>
      </c>
      <c r="F2010" s="66" t="s">
        <v>21</v>
      </c>
      <c r="G2010" s="56">
        <v>847001</v>
      </c>
      <c r="H2010" s="56" t="s">
        <v>23</v>
      </c>
      <c r="I2010" s="56">
        <v>200179</v>
      </c>
      <c r="J2010" s="56" t="s">
        <v>6108</v>
      </c>
      <c r="K2010" s="56">
        <v>1</v>
      </c>
      <c r="L2010" s="56">
        <v>40000</v>
      </c>
      <c r="M2010" s="237">
        <v>20000</v>
      </c>
    </row>
    <row r="2011" spans="1:13" x14ac:dyDescent="0.35">
      <c r="A2011" s="56">
        <v>8470220</v>
      </c>
      <c r="B2011" s="56" t="s">
        <v>920</v>
      </c>
      <c r="C2011" s="56">
        <v>421700</v>
      </c>
      <c r="D2011" s="56" t="s">
        <v>956</v>
      </c>
      <c r="E2011" s="56" t="str">
        <f t="shared" si="31"/>
        <v>847.8470220.1.421700.000000.847001.200179</v>
      </c>
      <c r="F2011" s="66" t="s">
        <v>21</v>
      </c>
      <c r="G2011" s="56">
        <v>847001</v>
      </c>
      <c r="H2011" s="56" t="s">
        <v>23</v>
      </c>
      <c r="I2011" s="56">
        <v>200179</v>
      </c>
      <c r="J2011" s="56" t="s">
        <v>6110</v>
      </c>
      <c r="K2011" s="56">
        <v>1</v>
      </c>
      <c r="L2011" s="56">
        <v>750000</v>
      </c>
      <c r="M2011" s="237">
        <v>375000</v>
      </c>
    </row>
    <row r="2012" spans="1:13" x14ac:dyDescent="0.35">
      <c r="M2012" s="57">
        <f>SUM(M2:M2011)</f>
        <v>795584438.7135781</v>
      </c>
    </row>
  </sheetData>
  <autoFilter ref="A1:M20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567"/>
  <sheetViews>
    <sheetView showGridLines="0" topLeftCell="J1" workbookViewId="0">
      <selection activeCell="N159" sqref="N159:O159"/>
    </sheetView>
  </sheetViews>
  <sheetFormatPr defaultColWidth="9.1796875" defaultRowHeight="14.5" x14ac:dyDescent="0.35"/>
  <cols>
    <col min="1" max="1" width="12.54296875" style="1" bestFit="1" customWidth="1"/>
    <col min="2" max="2" width="65.453125" style="1" bestFit="1" customWidth="1"/>
    <col min="3" max="3" width="10.1796875" style="1" bestFit="1" customWidth="1"/>
    <col min="4" max="4" width="68.54296875" style="1" bestFit="1" customWidth="1"/>
    <col min="5" max="5" width="40.453125" style="1" bestFit="1" customWidth="1"/>
    <col min="6" max="8" width="15.26953125" style="1" bestFit="1" customWidth="1"/>
    <col min="9" max="10" width="14.26953125" style="1" bestFit="1" customWidth="1"/>
    <col min="11" max="11" width="15.26953125" style="1" bestFit="1" customWidth="1"/>
    <col min="12" max="12" width="7" style="1" bestFit="1" customWidth="1"/>
    <col min="13" max="13" width="25.1796875" style="1" bestFit="1" customWidth="1"/>
    <col min="14" max="14" width="7" style="1" bestFit="1" customWidth="1"/>
    <col min="15" max="15" width="19.81640625" style="1" bestFit="1" customWidth="1"/>
    <col min="16" max="16" width="15.54296875" style="1" bestFit="1" customWidth="1"/>
    <col min="17" max="17" width="15.26953125" style="1" bestFit="1" customWidth="1"/>
    <col min="18" max="16384" width="9.1796875" style="1"/>
  </cols>
  <sheetData>
    <row r="1" spans="1:17" x14ac:dyDescent="0.35">
      <c r="A1" s="2" t="s">
        <v>0</v>
      </c>
      <c r="B1" s="2" t="s">
        <v>1</v>
      </c>
      <c r="C1" s="2" t="s">
        <v>2</v>
      </c>
      <c r="D1" s="2" t="s">
        <v>3</v>
      </c>
      <c r="E1" s="2" t="s">
        <v>4</v>
      </c>
      <c r="F1" s="2" t="s">
        <v>5</v>
      </c>
      <c r="G1" s="2" t="s">
        <v>6</v>
      </c>
      <c r="H1" s="2" t="s">
        <v>7</v>
      </c>
      <c r="I1" s="2" t="s">
        <v>8</v>
      </c>
      <c r="J1" s="2" t="s">
        <v>9</v>
      </c>
      <c r="K1" s="2" t="s">
        <v>10</v>
      </c>
      <c r="L1" s="3" t="s">
        <v>11</v>
      </c>
      <c r="M1" s="3" t="s">
        <v>12</v>
      </c>
      <c r="N1" s="3" t="s">
        <v>13</v>
      </c>
      <c r="O1" s="4" t="s">
        <v>14</v>
      </c>
      <c r="P1" s="2" t="s">
        <v>934</v>
      </c>
      <c r="Q1" s="2" t="s">
        <v>935</v>
      </c>
    </row>
    <row r="2" spans="1:17" hidden="1" x14ac:dyDescent="0.35">
      <c r="A2" s="5" t="s">
        <v>15</v>
      </c>
      <c r="B2" s="5" t="s">
        <v>16</v>
      </c>
      <c r="C2" s="5" t="s">
        <v>17</v>
      </c>
      <c r="D2" s="5" t="s">
        <v>18</v>
      </c>
      <c r="E2" s="5" t="s">
        <v>19</v>
      </c>
      <c r="F2" s="6">
        <v>29119</v>
      </c>
      <c r="G2" s="6">
        <v>29119</v>
      </c>
      <c r="H2" s="7"/>
      <c r="I2" s="7"/>
      <c r="J2" s="7"/>
      <c r="K2" s="6">
        <v>29119</v>
      </c>
      <c r="L2" s="8" t="s">
        <v>20</v>
      </c>
      <c r="M2" s="8" t="s">
        <v>21</v>
      </c>
      <c r="N2" s="8" t="s">
        <v>22</v>
      </c>
      <c r="O2" s="9" t="s">
        <v>23</v>
      </c>
      <c r="P2" s="14">
        <f>IFERROR(VLOOKUP('Opex 2021'!E:E,'Opex 2020'!E:H,3,FALSE),0)</f>
        <v>29118.09</v>
      </c>
      <c r="Q2" s="14">
        <f>IFERROR(VLOOKUP('Opex 2021'!E:E,'Opex 2020'!E:H,4,FALSE),0)</f>
        <v>29118.02</v>
      </c>
    </row>
    <row r="3" spans="1:17" hidden="1" x14ac:dyDescent="0.35">
      <c r="A3" s="5" t="s">
        <v>15</v>
      </c>
      <c r="B3" s="5" t="s">
        <v>16</v>
      </c>
      <c r="C3" s="5" t="s">
        <v>24</v>
      </c>
      <c r="D3" s="5" t="s">
        <v>25</v>
      </c>
      <c r="E3" s="5" t="s">
        <v>26</v>
      </c>
      <c r="F3" s="6">
        <v>1</v>
      </c>
      <c r="G3" s="6">
        <v>1</v>
      </c>
      <c r="H3" s="7"/>
      <c r="I3" s="7"/>
      <c r="J3" s="7"/>
      <c r="K3" s="6">
        <v>1</v>
      </c>
      <c r="L3" s="8" t="s">
        <v>20</v>
      </c>
      <c r="M3" s="8" t="s">
        <v>21</v>
      </c>
      <c r="N3" s="8" t="s">
        <v>22</v>
      </c>
      <c r="O3" s="9" t="s">
        <v>23</v>
      </c>
      <c r="P3" s="14">
        <f>IFERROR(VLOOKUP('Opex 2021'!E:E,'Opex 2020'!E:H,3,FALSE),0)</f>
        <v>0.93999999994412098</v>
      </c>
      <c r="Q3" s="14">
        <f>IFERROR(VLOOKUP('Opex 2021'!E:E,'Opex 2020'!E:H,4,FALSE),0)</f>
        <v>0</v>
      </c>
    </row>
    <row r="4" spans="1:17" hidden="1" x14ac:dyDescent="0.35">
      <c r="A4" s="5" t="s">
        <v>15</v>
      </c>
      <c r="B4" s="5" t="s">
        <v>16</v>
      </c>
      <c r="C4" s="5" t="s">
        <v>27</v>
      </c>
      <c r="D4" s="5" t="s">
        <v>28</v>
      </c>
      <c r="E4" s="5" t="s">
        <v>29</v>
      </c>
      <c r="F4" s="6">
        <v>1501</v>
      </c>
      <c r="G4" s="6">
        <v>1501</v>
      </c>
      <c r="H4" s="7"/>
      <c r="I4" s="7"/>
      <c r="J4" s="7"/>
      <c r="K4" s="6">
        <v>1501</v>
      </c>
      <c r="L4" s="8" t="s">
        <v>20</v>
      </c>
      <c r="M4" s="8" t="s">
        <v>21</v>
      </c>
      <c r="N4" s="8" t="s">
        <v>22</v>
      </c>
      <c r="O4" s="9" t="s">
        <v>23</v>
      </c>
      <c r="P4" s="14">
        <f>IFERROR(VLOOKUP('Opex 2021'!E:E,'Opex 2020'!E:H,3,FALSE),0)</f>
        <v>1900.4</v>
      </c>
      <c r="Q4" s="14">
        <f>IFERROR(VLOOKUP('Opex 2021'!E:E,'Opex 2020'!E:H,4,FALSE),0)</f>
        <v>1845</v>
      </c>
    </row>
    <row r="5" spans="1:17" hidden="1" x14ac:dyDescent="0.35">
      <c r="A5" s="5" t="s">
        <v>15</v>
      </c>
      <c r="B5" s="5" t="s">
        <v>16</v>
      </c>
      <c r="C5" s="5" t="s">
        <v>30</v>
      </c>
      <c r="D5" s="5" t="s">
        <v>31</v>
      </c>
      <c r="E5" s="5" t="s">
        <v>32</v>
      </c>
      <c r="F5" s="6">
        <v>1</v>
      </c>
      <c r="G5" s="6">
        <v>1</v>
      </c>
      <c r="H5" s="7"/>
      <c r="I5" s="7"/>
      <c r="J5" s="7"/>
      <c r="K5" s="6">
        <v>1</v>
      </c>
      <c r="L5" s="8" t="s">
        <v>20</v>
      </c>
      <c r="M5" s="8" t="s">
        <v>21</v>
      </c>
      <c r="N5" s="8" t="s">
        <v>22</v>
      </c>
      <c r="O5" s="9" t="s">
        <v>23</v>
      </c>
      <c r="P5" s="14">
        <f>IFERROR(VLOOKUP('Opex 2021'!E:E,'Opex 2020'!E:H,3,FALSE),0)</f>
        <v>0.65000000002328295</v>
      </c>
      <c r="Q5" s="14">
        <f>IFERROR(VLOOKUP('Opex 2021'!E:E,'Opex 2020'!E:H,4,FALSE),0)</f>
        <v>0</v>
      </c>
    </row>
    <row r="6" spans="1:17" hidden="1" x14ac:dyDescent="0.35">
      <c r="A6" s="5" t="s">
        <v>15</v>
      </c>
      <c r="B6" s="5" t="s">
        <v>16</v>
      </c>
      <c r="C6" s="5" t="s">
        <v>33</v>
      </c>
      <c r="D6" s="5" t="s">
        <v>34</v>
      </c>
      <c r="E6" s="5" t="s">
        <v>35</v>
      </c>
      <c r="F6" s="6">
        <v>25000</v>
      </c>
      <c r="G6" s="6">
        <v>25000</v>
      </c>
      <c r="H6" s="7"/>
      <c r="I6" s="7"/>
      <c r="J6" s="7"/>
      <c r="K6" s="6">
        <v>25000</v>
      </c>
      <c r="L6" s="8" t="s">
        <v>20</v>
      </c>
      <c r="M6" s="8" t="s">
        <v>21</v>
      </c>
      <c r="N6" s="8" t="s">
        <v>22</v>
      </c>
      <c r="O6" s="9" t="s">
        <v>23</v>
      </c>
      <c r="P6" s="14">
        <f>IFERROR(VLOOKUP('Opex 2021'!E:E,'Opex 2020'!E:H,3,FALSE),0)</f>
        <v>1.2100000000064</v>
      </c>
      <c r="Q6" s="14">
        <f>IFERROR(VLOOKUP('Opex 2021'!E:E,'Opex 2020'!E:H,4,FALSE),0)</f>
        <v>0</v>
      </c>
    </row>
    <row r="7" spans="1:17" hidden="1" x14ac:dyDescent="0.35">
      <c r="A7" s="5" t="s">
        <v>15</v>
      </c>
      <c r="B7" s="5" t="s">
        <v>16</v>
      </c>
      <c r="C7" s="5" t="s">
        <v>36</v>
      </c>
      <c r="D7" s="5" t="s">
        <v>37</v>
      </c>
      <c r="E7" s="5" t="s">
        <v>38</v>
      </c>
      <c r="F7" s="7"/>
      <c r="G7" s="7"/>
      <c r="H7" s="6">
        <v>-190000</v>
      </c>
      <c r="I7" s="7"/>
      <c r="J7" s="7"/>
      <c r="K7" s="6">
        <v>190000</v>
      </c>
      <c r="L7" s="8" t="s">
        <v>20</v>
      </c>
      <c r="M7" s="8" t="s">
        <v>21</v>
      </c>
      <c r="N7" s="8" t="s">
        <v>22</v>
      </c>
      <c r="O7" s="9" t="s">
        <v>23</v>
      </c>
      <c r="P7" s="14">
        <f>IFERROR(VLOOKUP('Opex 2021'!E:E,'Opex 2020'!E:H,3,FALSE),0)</f>
        <v>277367.71000000002</v>
      </c>
      <c r="Q7" s="14">
        <f>IFERROR(VLOOKUP('Opex 2021'!E:E,'Opex 2020'!E:H,4,FALSE),0)</f>
        <v>277368</v>
      </c>
    </row>
    <row r="8" spans="1:17" hidden="1" x14ac:dyDescent="0.35">
      <c r="A8" s="5" t="s">
        <v>15</v>
      </c>
      <c r="B8" s="5" t="s">
        <v>16</v>
      </c>
      <c r="C8" s="5" t="s">
        <v>39</v>
      </c>
      <c r="D8" s="5" t="s">
        <v>40</v>
      </c>
      <c r="E8" s="5" t="s">
        <v>41</v>
      </c>
      <c r="F8" s="6">
        <v>10000</v>
      </c>
      <c r="G8" s="6">
        <v>10000</v>
      </c>
      <c r="H8" s="6">
        <v>-90</v>
      </c>
      <c r="I8" s="7"/>
      <c r="J8" s="7"/>
      <c r="K8" s="6">
        <v>10090</v>
      </c>
      <c r="L8" s="8" t="s">
        <v>20</v>
      </c>
      <c r="M8" s="8" t="s">
        <v>21</v>
      </c>
      <c r="N8" s="8" t="s">
        <v>22</v>
      </c>
      <c r="O8" s="9" t="s">
        <v>23</v>
      </c>
      <c r="P8" s="14">
        <f>IFERROR(VLOOKUP('Opex 2021'!E:E,'Opex 2020'!E:H,3,FALSE),0)</f>
        <v>13356.81</v>
      </c>
      <c r="Q8" s="14">
        <f>IFERROR(VLOOKUP('Opex 2021'!E:E,'Opex 2020'!E:H,4,FALSE),0)</f>
        <v>13355.7</v>
      </c>
    </row>
    <row r="9" spans="1:17" hidden="1" x14ac:dyDescent="0.35">
      <c r="A9" s="5" t="s">
        <v>15</v>
      </c>
      <c r="B9" s="5" t="s">
        <v>16</v>
      </c>
      <c r="C9" s="5" t="s">
        <v>42</v>
      </c>
      <c r="D9" s="5" t="s">
        <v>43</v>
      </c>
      <c r="E9" s="5" t="s">
        <v>44</v>
      </c>
      <c r="F9" s="6">
        <v>80204</v>
      </c>
      <c r="G9" s="6">
        <v>80204</v>
      </c>
      <c r="H9" s="6">
        <v>42239.5</v>
      </c>
      <c r="I9" s="7"/>
      <c r="J9" s="7"/>
      <c r="K9" s="6">
        <v>37964.5</v>
      </c>
      <c r="L9" s="8" t="s">
        <v>20</v>
      </c>
      <c r="M9" s="8" t="s">
        <v>21</v>
      </c>
      <c r="N9" s="8" t="s">
        <v>22</v>
      </c>
      <c r="O9" s="9" t="s">
        <v>23</v>
      </c>
      <c r="P9" s="14">
        <f>IFERROR(VLOOKUP('Opex 2021'!E:E,'Opex 2020'!E:H,3,FALSE),0)</f>
        <v>42240.57</v>
      </c>
      <c r="Q9" s="14">
        <f>IFERROR(VLOOKUP('Opex 2021'!E:E,'Opex 2020'!E:H,4,FALSE),0)</f>
        <v>42239.5</v>
      </c>
    </row>
    <row r="10" spans="1:17" hidden="1" x14ac:dyDescent="0.35">
      <c r="A10" s="5" t="s">
        <v>15</v>
      </c>
      <c r="B10" s="5" t="s">
        <v>16</v>
      </c>
      <c r="C10" s="5" t="s">
        <v>45</v>
      </c>
      <c r="D10" s="5" t="s">
        <v>46</v>
      </c>
      <c r="E10" s="5" t="s">
        <v>47</v>
      </c>
      <c r="F10" s="6">
        <v>1880</v>
      </c>
      <c r="G10" s="6">
        <v>1880</v>
      </c>
      <c r="H10" s="7"/>
      <c r="I10" s="7"/>
      <c r="J10" s="7"/>
      <c r="K10" s="6">
        <v>1880</v>
      </c>
      <c r="L10" s="8" t="s">
        <v>20</v>
      </c>
      <c r="M10" s="8" t="s">
        <v>21</v>
      </c>
      <c r="N10" s="8" t="s">
        <v>22</v>
      </c>
      <c r="O10" s="9" t="s">
        <v>23</v>
      </c>
      <c r="P10" s="14">
        <f>IFERROR(VLOOKUP('Opex 2021'!E:E,'Opex 2020'!E:H,3,FALSE),0)</f>
        <v>3883</v>
      </c>
      <c r="Q10" s="14">
        <f>IFERROR(VLOOKUP('Opex 2021'!E:E,'Opex 2020'!E:H,4,FALSE),0)</f>
        <v>3882.17</v>
      </c>
    </row>
    <row r="11" spans="1:17" hidden="1" x14ac:dyDescent="0.35">
      <c r="A11" s="5" t="s">
        <v>15</v>
      </c>
      <c r="B11" s="5" t="s">
        <v>16</v>
      </c>
      <c r="C11" s="5" t="s">
        <v>48</v>
      </c>
      <c r="D11" s="5" t="s">
        <v>49</v>
      </c>
      <c r="E11" s="5" t="s">
        <v>50</v>
      </c>
      <c r="F11" s="6">
        <v>12585</v>
      </c>
      <c r="G11" s="6">
        <v>12585</v>
      </c>
      <c r="H11" s="7"/>
      <c r="I11" s="7"/>
      <c r="J11" s="7"/>
      <c r="K11" s="6">
        <v>12585</v>
      </c>
      <c r="L11" s="8" t="s">
        <v>20</v>
      </c>
      <c r="M11" s="8" t="s">
        <v>21</v>
      </c>
      <c r="N11" s="8" t="s">
        <v>22</v>
      </c>
      <c r="O11" s="9" t="s">
        <v>23</v>
      </c>
      <c r="P11" s="14">
        <f>IFERROR(VLOOKUP('Opex 2021'!E:E,'Opex 2020'!E:H,3,FALSE),0)</f>
        <v>0.81999999999970896</v>
      </c>
      <c r="Q11" s="14">
        <f>IFERROR(VLOOKUP('Opex 2021'!E:E,'Opex 2020'!E:H,4,FALSE),0)</f>
        <v>0</v>
      </c>
    </row>
    <row r="12" spans="1:17" hidden="1" x14ac:dyDescent="0.35">
      <c r="A12" s="5" t="s">
        <v>15</v>
      </c>
      <c r="B12" s="5" t="s">
        <v>16</v>
      </c>
      <c r="C12" s="5" t="s">
        <v>51</v>
      </c>
      <c r="D12" s="5" t="s">
        <v>52</v>
      </c>
      <c r="E12" s="5" t="s">
        <v>53</v>
      </c>
      <c r="F12" s="6">
        <v>64381</v>
      </c>
      <c r="G12" s="6">
        <v>64381</v>
      </c>
      <c r="H12" s="6">
        <v>17390</v>
      </c>
      <c r="I12" s="7"/>
      <c r="J12" s="7"/>
      <c r="K12" s="6">
        <v>46991</v>
      </c>
      <c r="L12" s="8" t="s">
        <v>20</v>
      </c>
      <c r="M12" s="8" t="s">
        <v>21</v>
      </c>
      <c r="N12" s="8" t="s">
        <v>22</v>
      </c>
      <c r="O12" s="9" t="s">
        <v>23</v>
      </c>
      <c r="P12" s="14">
        <f>IFERROR(VLOOKUP('Opex 2021'!E:E,'Opex 2020'!E:H,3,FALSE),0)</f>
        <v>104380.21</v>
      </c>
      <c r="Q12" s="14">
        <f>IFERROR(VLOOKUP('Opex 2021'!E:E,'Opex 2020'!E:H,4,FALSE),0)</f>
        <v>64375.44</v>
      </c>
    </row>
    <row r="13" spans="1:17" hidden="1" x14ac:dyDescent="0.35">
      <c r="A13" s="5" t="s">
        <v>15</v>
      </c>
      <c r="B13" s="5" t="s">
        <v>16</v>
      </c>
      <c r="C13" s="5" t="s">
        <v>54</v>
      </c>
      <c r="D13" s="5" t="s">
        <v>55</v>
      </c>
      <c r="E13" s="5" t="s">
        <v>56</v>
      </c>
      <c r="F13" s="6">
        <v>1</v>
      </c>
      <c r="G13" s="6">
        <v>1</v>
      </c>
      <c r="H13" s="7"/>
      <c r="I13" s="7"/>
      <c r="J13" s="7"/>
      <c r="K13" s="6">
        <v>1</v>
      </c>
      <c r="L13" s="8" t="s">
        <v>20</v>
      </c>
      <c r="M13" s="8" t="s">
        <v>21</v>
      </c>
      <c r="N13" s="8" t="s">
        <v>22</v>
      </c>
      <c r="O13" s="9" t="s">
        <v>23</v>
      </c>
      <c r="P13" s="14">
        <f>IFERROR(VLOOKUP('Opex 2021'!E:E,'Opex 2020'!E:H,3,FALSE),0)</f>
        <v>0.61999999999534305</v>
      </c>
      <c r="Q13" s="14">
        <f>IFERROR(VLOOKUP('Opex 2021'!E:E,'Opex 2020'!E:H,4,FALSE),0)</f>
        <v>0</v>
      </c>
    </row>
    <row r="14" spans="1:17" hidden="1" x14ac:dyDescent="0.35">
      <c r="A14" s="5" t="s">
        <v>15</v>
      </c>
      <c r="B14" s="5" t="s">
        <v>16</v>
      </c>
      <c r="C14" s="5" t="s">
        <v>57</v>
      </c>
      <c r="D14" s="5" t="s">
        <v>58</v>
      </c>
      <c r="E14" s="5" t="s">
        <v>59</v>
      </c>
      <c r="F14" s="6">
        <v>1</v>
      </c>
      <c r="G14" s="6">
        <v>1</v>
      </c>
      <c r="H14" s="7"/>
      <c r="I14" s="7"/>
      <c r="J14" s="7"/>
      <c r="K14" s="6">
        <v>1</v>
      </c>
      <c r="L14" s="8" t="s">
        <v>20</v>
      </c>
      <c r="M14" s="8" t="s">
        <v>21</v>
      </c>
      <c r="N14" s="8" t="s">
        <v>22</v>
      </c>
      <c r="O14" s="9" t="s">
        <v>23</v>
      </c>
      <c r="P14" s="14">
        <f>IFERROR(VLOOKUP('Opex 2021'!E:E,'Opex 2020'!E:H,3,FALSE),0)</f>
        <v>0.96000000000003605</v>
      </c>
      <c r="Q14" s="14">
        <f>IFERROR(VLOOKUP('Opex 2021'!E:E,'Opex 2020'!E:H,4,FALSE),0)</f>
        <v>0</v>
      </c>
    </row>
    <row r="15" spans="1:17" hidden="1" x14ac:dyDescent="0.35">
      <c r="A15" s="5" t="s">
        <v>15</v>
      </c>
      <c r="B15" s="5" t="s">
        <v>16</v>
      </c>
      <c r="C15" s="5" t="s">
        <v>60</v>
      </c>
      <c r="D15" s="5" t="s">
        <v>61</v>
      </c>
      <c r="E15" s="5" t="s">
        <v>62</v>
      </c>
      <c r="F15" s="6">
        <v>2000</v>
      </c>
      <c r="G15" s="6">
        <v>2000</v>
      </c>
      <c r="H15" s="7"/>
      <c r="I15" s="7"/>
      <c r="J15" s="7"/>
      <c r="K15" s="6">
        <v>2000</v>
      </c>
      <c r="L15" s="8" t="s">
        <v>20</v>
      </c>
      <c r="M15" s="8" t="s">
        <v>21</v>
      </c>
      <c r="N15" s="8" t="s">
        <v>22</v>
      </c>
      <c r="O15" s="9" t="s">
        <v>23</v>
      </c>
      <c r="P15" s="14">
        <f>IFERROR(VLOOKUP('Opex 2021'!E:E,'Opex 2020'!E:H,3,FALSE),0)</f>
        <v>0.94000000000050898</v>
      </c>
      <c r="Q15" s="14">
        <f>IFERROR(VLOOKUP('Opex 2021'!E:E,'Opex 2020'!E:H,4,FALSE),0)</f>
        <v>0</v>
      </c>
    </row>
    <row r="16" spans="1:17" hidden="1" x14ac:dyDescent="0.35">
      <c r="A16" s="5" t="s">
        <v>15</v>
      </c>
      <c r="B16" s="5" t="s">
        <v>16</v>
      </c>
      <c r="C16" s="5" t="s">
        <v>63</v>
      </c>
      <c r="D16" s="5" t="s">
        <v>64</v>
      </c>
      <c r="E16" s="5" t="s">
        <v>65</v>
      </c>
      <c r="F16" s="6">
        <v>4195</v>
      </c>
      <c r="G16" s="6">
        <v>4195</v>
      </c>
      <c r="H16" s="7"/>
      <c r="I16" s="7"/>
      <c r="J16" s="7"/>
      <c r="K16" s="6">
        <v>4195</v>
      </c>
      <c r="L16" s="8" t="s">
        <v>20</v>
      </c>
      <c r="M16" s="8" t="s">
        <v>21</v>
      </c>
      <c r="N16" s="8" t="s">
        <v>22</v>
      </c>
      <c r="O16" s="9" t="s">
        <v>23</v>
      </c>
      <c r="P16" s="14">
        <f>IFERROR(VLOOKUP('Opex 2021'!E:E,'Opex 2020'!E:H,3,FALSE),0)</f>
        <v>0.94000000000050898</v>
      </c>
      <c r="Q16" s="14">
        <f>IFERROR(VLOOKUP('Opex 2021'!E:E,'Opex 2020'!E:H,4,FALSE),0)</f>
        <v>0</v>
      </c>
    </row>
    <row r="17" spans="1:17" hidden="1" x14ac:dyDescent="0.35">
      <c r="A17" s="5" t="s">
        <v>66</v>
      </c>
      <c r="B17" s="5" t="s">
        <v>67</v>
      </c>
      <c r="C17" s="5" t="s">
        <v>68</v>
      </c>
      <c r="D17" s="5" t="s">
        <v>69</v>
      </c>
      <c r="E17" s="5" t="s">
        <v>70</v>
      </c>
      <c r="F17" s="6">
        <v>400000</v>
      </c>
      <c r="G17" s="6">
        <v>400000</v>
      </c>
      <c r="H17" s="7"/>
      <c r="I17" s="6">
        <v>15847.9</v>
      </c>
      <c r="J17" s="6">
        <v>383815</v>
      </c>
      <c r="K17" s="6">
        <v>337.099999999977</v>
      </c>
      <c r="L17" s="8" t="s">
        <v>20</v>
      </c>
      <c r="M17" s="8" t="s">
        <v>21</v>
      </c>
      <c r="N17" s="8" t="s">
        <v>22</v>
      </c>
      <c r="O17" s="9" t="s">
        <v>23</v>
      </c>
      <c r="P17" s="14">
        <f>IFERROR(VLOOKUP('Opex 2021'!E:E,'Opex 2020'!E:H,3,FALSE),0)</f>
        <v>-477000</v>
      </c>
      <c r="Q17" s="14">
        <f>IFERROR(VLOOKUP('Opex 2021'!E:E,'Opex 2020'!E:H,4,FALSE),0)</f>
        <v>-493500</v>
      </c>
    </row>
    <row r="18" spans="1:17" hidden="1" x14ac:dyDescent="0.35">
      <c r="A18" s="5" t="s">
        <v>71</v>
      </c>
      <c r="B18" s="5" t="s">
        <v>72</v>
      </c>
      <c r="C18" s="5" t="s">
        <v>30</v>
      </c>
      <c r="D18" s="5" t="s">
        <v>31</v>
      </c>
      <c r="E18" s="5" t="s">
        <v>73</v>
      </c>
      <c r="F18" s="6">
        <v>276300</v>
      </c>
      <c r="G18" s="6">
        <v>134500</v>
      </c>
      <c r="H18" s="6">
        <v>134500</v>
      </c>
      <c r="I18" s="7"/>
      <c r="J18" s="6">
        <v>0</v>
      </c>
      <c r="K18" s="6">
        <v>0</v>
      </c>
      <c r="L18" s="8" t="s">
        <v>20</v>
      </c>
      <c r="M18" s="8" t="s">
        <v>21</v>
      </c>
      <c r="N18" s="8" t="s">
        <v>22</v>
      </c>
      <c r="O18" s="9" t="s">
        <v>23</v>
      </c>
      <c r="P18" s="14">
        <f>IFERROR(VLOOKUP('Opex 2021'!E:E,'Opex 2020'!E:H,3,FALSE),0)</f>
        <v>162970</v>
      </c>
      <c r="Q18" s="14">
        <f>IFERROR(VLOOKUP('Opex 2021'!E:E,'Opex 2020'!E:H,4,FALSE),0)</f>
        <v>28465.75</v>
      </c>
    </row>
    <row r="19" spans="1:17" hidden="1" x14ac:dyDescent="0.35">
      <c r="A19" s="5" t="s">
        <v>71</v>
      </c>
      <c r="B19" s="5" t="s">
        <v>72</v>
      </c>
      <c r="C19" s="5" t="s">
        <v>36</v>
      </c>
      <c r="D19" s="5" t="s">
        <v>37</v>
      </c>
      <c r="E19" s="5" t="s">
        <v>74</v>
      </c>
      <c r="F19" s="6">
        <v>2200</v>
      </c>
      <c r="G19" s="6">
        <v>2200</v>
      </c>
      <c r="H19" s="7"/>
      <c r="I19" s="7"/>
      <c r="J19" s="7"/>
      <c r="K19" s="6">
        <v>2200</v>
      </c>
      <c r="L19" s="8" t="s">
        <v>20</v>
      </c>
      <c r="M19" s="8" t="s">
        <v>21</v>
      </c>
      <c r="N19" s="8" t="s">
        <v>22</v>
      </c>
      <c r="O19" s="9" t="s">
        <v>23</v>
      </c>
      <c r="P19" s="14">
        <f>IFERROR(VLOOKUP('Opex 2021'!E:E,'Opex 2020'!E:H,3,FALSE),0)</f>
        <v>2200</v>
      </c>
      <c r="Q19" s="14">
        <f>IFERROR(VLOOKUP('Opex 2021'!E:E,'Opex 2020'!E:H,4,FALSE),0)</f>
        <v>2200</v>
      </c>
    </row>
    <row r="20" spans="1:17" hidden="1" x14ac:dyDescent="0.35">
      <c r="A20" s="5" t="s">
        <v>71</v>
      </c>
      <c r="B20" s="5" t="s">
        <v>72</v>
      </c>
      <c r="C20" s="5" t="s">
        <v>45</v>
      </c>
      <c r="D20" s="5" t="s">
        <v>46</v>
      </c>
      <c r="E20" s="5" t="s">
        <v>75</v>
      </c>
      <c r="F20" s="6">
        <v>125000</v>
      </c>
      <c r="G20" s="6">
        <v>129650</v>
      </c>
      <c r="H20" s="6">
        <v>129634.5</v>
      </c>
      <c r="I20" s="7"/>
      <c r="J20" s="7"/>
      <c r="K20" s="6">
        <v>15.5</v>
      </c>
      <c r="L20" s="8" t="s">
        <v>20</v>
      </c>
      <c r="M20" s="8" t="s">
        <v>21</v>
      </c>
      <c r="N20" s="8" t="s">
        <v>22</v>
      </c>
      <c r="O20" s="9" t="s">
        <v>23</v>
      </c>
      <c r="P20" s="14">
        <f>IFERROR(VLOOKUP('Opex 2021'!E:E,'Opex 2020'!E:H,3,FALSE),0)</f>
        <v>0</v>
      </c>
      <c r="Q20" s="14">
        <f>IFERROR(VLOOKUP('Opex 2021'!E:E,'Opex 2020'!E:H,4,FALSE),0)</f>
        <v>0</v>
      </c>
    </row>
    <row r="21" spans="1:17" hidden="1" x14ac:dyDescent="0.35">
      <c r="A21" s="5" t="s">
        <v>76</v>
      </c>
      <c r="B21" s="5" t="s">
        <v>77</v>
      </c>
      <c r="C21" s="5" t="s">
        <v>78</v>
      </c>
      <c r="D21" s="5" t="s">
        <v>79</v>
      </c>
      <c r="E21" s="5" t="s">
        <v>80</v>
      </c>
      <c r="F21" s="6">
        <v>2320934</v>
      </c>
      <c r="G21" s="6">
        <v>3070934</v>
      </c>
      <c r="H21" s="6">
        <v>620757.53</v>
      </c>
      <c r="I21" s="6">
        <v>1801366</v>
      </c>
      <c r="J21" s="6">
        <v>0</v>
      </c>
      <c r="K21" s="6">
        <v>648810.47</v>
      </c>
      <c r="L21" s="8" t="s">
        <v>20</v>
      </c>
      <c r="M21" s="8" t="s">
        <v>21</v>
      </c>
      <c r="N21" s="8" t="s">
        <v>22</v>
      </c>
      <c r="O21" s="9" t="s">
        <v>23</v>
      </c>
      <c r="P21" s="14">
        <f>IFERROR(VLOOKUP('Opex 2021'!E:E,'Opex 2020'!E:H,3,FALSE),0)</f>
        <v>2558303.5499999998</v>
      </c>
      <c r="Q21" s="14">
        <f>IFERROR(VLOOKUP('Opex 2021'!E:E,'Opex 2020'!E:H,4,FALSE),0)</f>
        <v>2353626.8199999998</v>
      </c>
    </row>
    <row r="22" spans="1:17" hidden="1" x14ac:dyDescent="0.35">
      <c r="A22" s="5" t="s">
        <v>76</v>
      </c>
      <c r="B22" s="5" t="s">
        <v>77</v>
      </c>
      <c r="C22" s="5" t="s">
        <v>36</v>
      </c>
      <c r="D22" s="5" t="s">
        <v>37</v>
      </c>
      <c r="E22" s="5" t="s">
        <v>81</v>
      </c>
      <c r="F22" s="6">
        <v>3500000</v>
      </c>
      <c r="G22" s="6">
        <v>2850000</v>
      </c>
      <c r="H22" s="6">
        <v>1418079.72</v>
      </c>
      <c r="I22" s="6">
        <v>1212000</v>
      </c>
      <c r="J22" s="6">
        <v>218157.5</v>
      </c>
      <c r="K22" s="6">
        <v>1762.78000000003</v>
      </c>
      <c r="L22" s="8" t="s">
        <v>20</v>
      </c>
      <c r="M22" s="8" t="s">
        <v>21</v>
      </c>
      <c r="N22" s="8" t="s">
        <v>22</v>
      </c>
      <c r="O22" s="9" t="s">
        <v>23</v>
      </c>
      <c r="P22" s="14">
        <f>IFERROR(VLOOKUP('Opex 2021'!E:E,'Opex 2020'!E:H,3,FALSE),0)</f>
        <v>2911261.59</v>
      </c>
      <c r="Q22" s="14">
        <f>IFERROR(VLOOKUP('Opex 2021'!E:E,'Opex 2020'!E:H,4,FALSE),0)</f>
        <v>2727959.13</v>
      </c>
    </row>
    <row r="23" spans="1:17" hidden="1" x14ac:dyDescent="0.35">
      <c r="A23" s="5" t="s">
        <v>76</v>
      </c>
      <c r="B23" s="5" t="s">
        <v>77</v>
      </c>
      <c r="C23" s="5" t="s">
        <v>82</v>
      </c>
      <c r="D23" s="5" t="s">
        <v>83</v>
      </c>
      <c r="E23" s="5" t="s">
        <v>84</v>
      </c>
      <c r="F23" s="6">
        <v>1</v>
      </c>
      <c r="G23" s="6">
        <v>1</v>
      </c>
      <c r="H23" s="7"/>
      <c r="I23" s="7"/>
      <c r="J23" s="7"/>
      <c r="K23" s="6">
        <v>1</v>
      </c>
      <c r="L23" s="8" t="s">
        <v>20</v>
      </c>
      <c r="M23" s="8" t="s">
        <v>21</v>
      </c>
      <c r="N23" s="8" t="s">
        <v>22</v>
      </c>
      <c r="O23" s="9" t="s">
        <v>23</v>
      </c>
      <c r="P23" s="14">
        <f>IFERROR(VLOOKUP('Opex 2021'!E:E,'Opex 2020'!E:H,3,FALSE),0)</f>
        <v>0.88000000000465695</v>
      </c>
      <c r="Q23" s="14">
        <f>IFERROR(VLOOKUP('Opex 2021'!E:E,'Opex 2020'!E:H,4,FALSE),0)</f>
        <v>0</v>
      </c>
    </row>
    <row r="24" spans="1:17" hidden="1" x14ac:dyDescent="0.35">
      <c r="A24" s="5" t="s">
        <v>76</v>
      </c>
      <c r="B24" s="5" t="s">
        <v>77</v>
      </c>
      <c r="C24" s="5" t="s">
        <v>85</v>
      </c>
      <c r="D24" s="5" t="s">
        <v>86</v>
      </c>
      <c r="E24" s="5" t="s">
        <v>87</v>
      </c>
      <c r="F24" s="6">
        <v>137341</v>
      </c>
      <c r="G24" s="6">
        <v>137341</v>
      </c>
      <c r="H24" s="6">
        <v>-820</v>
      </c>
      <c r="I24" s="7"/>
      <c r="J24" s="7"/>
      <c r="K24" s="6">
        <v>138161</v>
      </c>
      <c r="L24" s="8" t="s">
        <v>20</v>
      </c>
      <c r="M24" s="8" t="s">
        <v>21</v>
      </c>
      <c r="N24" s="8" t="s">
        <v>22</v>
      </c>
      <c r="O24" s="9" t="s">
        <v>23</v>
      </c>
      <c r="P24" s="14">
        <f>IFERROR(VLOOKUP('Opex 2021'!E:E,'Opex 2020'!E:H,3,FALSE),0)</f>
        <v>135840.03</v>
      </c>
      <c r="Q24" s="14">
        <f>IFERROR(VLOOKUP('Opex 2021'!E:E,'Opex 2020'!E:H,4,FALSE),0)</f>
        <v>129310</v>
      </c>
    </row>
    <row r="25" spans="1:17" hidden="1" x14ac:dyDescent="0.35">
      <c r="A25" s="5" t="s">
        <v>76</v>
      </c>
      <c r="B25" s="5" t="s">
        <v>77</v>
      </c>
      <c r="C25" s="5" t="s">
        <v>88</v>
      </c>
      <c r="D25" s="5" t="s">
        <v>89</v>
      </c>
      <c r="E25" s="5" t="s">
        <v>90</v>
      </c>
      <c r="F25" s="6">
        <v>1962</v>
      </c>
      <c r="G25" s="6">
        <v>1962</v>
      </c>
      <c r="H25" s="6">
        <v>-21038.22</v>
      </c>
      <c r="I25" s="7"/>
      <c r="J25" s="6">
        <v>0</v>
      </c>
      <c r="K25" s="6">
        <v>23000.22</v>
      </c>
      <c r="L25" s="8" t="s">
        <v>20</v>
      </c>
      <c r="M25" s="8" t="s">
        <v>21</v>
      </c>
      <c r="N25" s="8" t="s">
        <v>22</v>
      </c>
      <c r="O25" s="9" t="s">
        <v>23</v>
      </c>
      <c r="P25" s="14">
        <f>IFERROR(VLOOKUP('Opex 2021'!E:E,'Opex 2020'!E:H,3,FALSE),0)</f>
        <v>132195.98000000001</v>
      </c>
      <c r="Q25" s="14">
        <f>IFERROR(VLOOKUP('Opex 2021'!E:E,'Opex 2020'!E:H,4,FALSE),0)</f>
        <v>125002.84</v>
      </c>
    </row>
    <row r="26" spans="1:17" hidden="1" x14ac:dyDescent="0.35">
      <c r="A26" s="5" t="s">
        <v>76</v>
      </c>
      <c r="B26" s="5" t="s">
        <v>77</v>
      </c>
      <c r="C26" s="5" t="s">
        <v>91</v>
      </c>
      <c r="D26" s="5" t="s">
        <v>92</v>
      </c>
      <c r="E26" s="5" t="s">
        <v>93</v>
      </c>
      <c r="F26" s="6">
        <v>10000</v>
      </c>
      <c r="G26" s="6">
        <v>10000</v>
      </c>
      <c r="H26" s="7"/>
      <c r="I26" s="7"/>
      <c r="J26" s="7"/>
      <c r="K26" s="6">
        <v>10000</v>
      </c>
      <c r="L26" s="8" t="s">
        <v>20</v>
      </c>
      <c r="M26" s="8" t="s">
        <v>21</v>
      </c>
      <c r="N26" s="8" t="s">
        <v>22</v>
      </c>
      <c r="O26" s="9" t="s">
        <v>23</v>
      </c>
      <c r="P26" s="14">
        <f>IFERROR(VLOOKUP('Opex 2021'!E:E,'Opex 2020'!E:H,3,FALSE),0)</f>
        <v>13569</v>
      </c>
      <c r="Q26" s="14">
        <f>IFERROR(VLOOKUP('Opex 2021'!E:E,'Opex 2020'!E:H,4,FALSE),0)</f>
        <v>13568.1</v>
      </c>
    </row>
    <row r="27" spans="1:17" hidden="1" x14ac:dyDescent="0.35">
      <c r="A27" s="5" t="s">
        <v>76</v>
      </c>
      <c r="B27" s="5" t="s">
        <v>77</v>
      </c>
      <c r="C27" s="5" t="s">
        <v>60</v>
      </c>
      <c r="D27" s="5" t="s">
        <v>61</v>
      </c>
      <c r="E27" s="5" t="s">
        <v>94</v>
      </c>
      <c r="F27" s="6">
        <v>193297</v>
      </c>
      <c r="G27" s="6">
        <v>193297</v>
      </c>
      <c r="H27" s="7"/>
      <c r="I27" s="6">
        <v>0</v>
      </c>
      <c r="J27" s="7"/>
      <c r="K27" s="6">
        <v>193297</v>
      </c>
      <c r="L27" s="8" t="s">
        <v>20</v>
      </c>
      <c r="M27" s="8" t="s">
        <v>21</v>
      </c>
      <c r="N27" s="8" t="s">
        <v>22</v>
      </c>
      <c r="O27" s="9" t="s">
        <v>23</v>
      </c>
      <c r="P27" s="14">
        <f>IFERROR(VLOOKUP('Opex 2021'!E:E,'Opex 2020'!E:H,3,FALSE),0)</f>
        <v>77323.960000000006</v>
      </c>
      <c r="Q27" s="14">
        <f>IFERROR(VLOOKUP('Opex 2021'!E:E,'Opex 2020'!E:H,4,FALSE),0)</f>
        <v>53870</v>
      </c>
    </row>
    <row r="28" spans="1:17" hidden="1" x14ac:dyDescent="0.35">
      <c r="A28" s="5" t="s">
        <v>95</v>
      </c>
      <c r="B28" s="5" t="s">
        <v>96</v>
      </c>
      <c r="C28" s="5" t="s">
        <v>27</v>
      </c>
      <c r="D28" s="5" t="s">
        <v>28</v>
      </c>
      <c r="E28" s="5" t="s">
        <v>97</v>
      </c>
      <c r="F28" s="6">
        <v>18595</v>
      </c>
      <c r="G28" s="6">
        <v>18595</v>
      </c>
      <c r="H28" s="7"/>
      <c r="I28" s="7"/>
      <c r="J28" s="7"/>
      <c r="K28" s="6">
        <v>18595</v>
      </c>
      <c r="L28" s="8" t="s">
        <v>20</v>
      </c>
      <c r="M28" s="8" t="s">
        <v>21</v>
      </c>
      <c r="N28" s="8" t="s">
        <v>22</v>
      </c>
      <c r="O28" s="9" t="s">
        <v>23</v>
      </c>
      <c r="P28" s="14">
        <f>IFERROR(VLOOKUP('Opex 2021'!E:E,'Opex 2020'!E:H,3,FALSE),0)</f>
        <v>18595</v>
      </c>
      <c r="Q28" s="14">
        <f>IFERROR(VLOOKUP('Opex 2021'!E:E,'Opex 2020'!E:H,4,FALSE),0)</f>
        <v>16996.14</v>
      </c>
    </row>
    <row r="29" spans="1:17" hidden="1" x14ac:dyDescent="0.35">
      <c r="A29" s="5" t="s">
        <v>95</v>
      </c>
      <c r="B29" s="5" t="s">
        <v>96</v>
      </c>
      <c r="C29" s="5" t="s">
        <v>39</v>
      </c>
      <c r="D29" s="5" t="s">
        <v>40</v>
      </c>
      <c r="E29" s="5" t="s">
        <v>98</v>
      </c>
      <c r="F29" s="6">
        <v>1</v>
      </c>
      <c r="G29" s="6">
        <v>1</v>
      </c>
      <c r="H29" s="7"/>
      <c r="I29" s="7"/>
      <c r="J29" s="7"/>
      <c r="K29" s="6">
        <v>1</v>
      </c>
      <c r="L29" s="8" t="s">
        <v>20</v>
      </c>
      <c r="M29" s="8" t="s">
        <v>21</v>
      </c>
      <c r="N29" s="8" t="s">
        <v>22</v>
      </c>
      <c r="O29" s="9" t="s">
        <v>23</v>
      </c>
      <c r="P29" s="14">
        <f>IFERROR(VLOOKUP('Opex 2021'!E:E,'Opex 2020'!E:H,3,FALSE),0)</f>
        <v>0.17000000000007301</v>
      </c>
      <c r="Q29" s="14">
        <f>IFERROR(VLOOKUP('Opex 2021'!E:E,'Opex 2020'!E:H,4,FALSE),0)</f>
        <v>0</v>
      </c>
    </row>
    <row r="30" spans="1:17" hidden="1" x14ac:dyDescent="0.35">
      <c r="A30" s="5" t="s">
        <v>99</v>
      </c>
      <c r="B30" s="5" t="s">
        <v>100</v>
      </c>
      <c r="C30" s="5" t="s">
        <v>17</v>
      </c>
      <c r="D30" s="5" t="s">
        <v>18</v>
      </c>
      <c r="E30" s="5" t="s">
        <v>101</v>
      </c>
      <c r="F30" s="6">
        <v>80740</v>
      </c>
      <c r="G30" s="6">
        <v>80740</v>
      </c>
      <c r="H30" s="6">
        <v>27566.75</v>
      </c>
      <c r="I30" s="7"/>
      <c r="J30" s="7"/>
      <c r="K30" s="6">
        <v>53173.25</v>
      </c>
      <c r="L30" s="8" t="s">
        <v>20</v>
      </c>
      <c r="M30" s="8" t="s">
        <v>21</v>
      </c>
      <c r="N30" s="8" t="s">
        <v>22</v>
      </c>
      <c r="O30" s="9" t="s">
        <v>23</v>
      </c>
      <c r="P30" s="14">
        <f>IFERROR(VLOOKUP('Opex 2021'!E:E,'Opex 2020'!E:H,3,FALSE),0)</f>
        <v>79821</v>
      </c>
      <c r="Q30" s="14">
        <f>IFERROR(VLOOKUP('Opex 2021'!E:E,'Opex 2020'!E:H,4,FALSE),0)</f>
        <v>79119.87</v>
      </c>
    </row>
    <row r="31" spans="1:17" hidden="1" x14ac:dyDescent="0.35">
      <c r="A31" s="5" t="s">
        <v>99</v>
      </c>
      <c r="B31" s="5" t="s">
        <v>100</v>
      </c>
      <c r="C31" s="5" t="s">
        <v>78</v>
      </c>
      <c r="D31" s="5" t="s">
        <v>79</v>
      </c>
      <c r="E31" s="5" t="s">
        <v>102</v>
      </c>
      <c r="F31" s="6">
        <v>240000</v>
      </c>
      <c r="G31" s="6">
        <v>240000</v>
      </c>
      <c r="H31" s="7"/>
      <c r="I31" s="7"/>
      <c r="J31" s="7"/>
      <c r="K31" s="6">
        <v>240000</v>
      </c>
      <c r="L31" s="8" t="s">
        <v>20</v>
      </c>
      <c r="M31" s="8" t="s">
        <v>21</v>
      </c>
      <c r="N31" s="8" t="s">
        <v>22</v>
      </c>
      <c r="O31" s="9" t="s">
        <v>23</v>
      </c>
      <c r="P31" s="14">
        <f>IFERROR(VLOOKUP('Opex 2021'!E:E,'Opex 2020'!E:H,3,FALSE),0)</f>
        <v>0</v>
      </c>
      <c r="Q31" s="14">
        <f>IFERROR(VLOOKUP('Opex 2021'!E:E,'Opex 2020'!E:H,4,FALSE),0)</f>
        <v>0</v>
      </c>
    </row>
    <row r="32" spans="1:17" hidden="1" x14ac:dyDescent="0.35">
      <c r="A32" s="5" t="s">
        <v>99</v>
      </c>
      <c r="B32" s="5" t="s">
        <v>100</v>
      </c>
      <c r="C32" s="5" t="s">
        <v>36</v>
      </c>
      <c r="D32" s="5" t="s">
        <v>37</v>
      </c>
      <c r="E32" s="5" t="s">
        <v>103</v>
      </c>
      <c r="F32" s="6">
        <v>10000</v>
      </c>
      <c r="G32" s="6">
        <v>10000</v>
      </c>
      <c r="H32" s="6">
        <v>-6134.47</v>
      </c>
      <c r="I32" s="7"/>
      <c r="J32" s="6">
        <v>0</v>
      </c>
      <c r="K32" s="6">
        <v>16134.47</v>
      </c>
      <c r="L32" s="8" t="s">
        <v>20</v>
      </c>
      <c r="M32" s="8" t="s">
        <v>21</v>
      </c>
      <c r="N32" s="8" t="s">
        <v>22</v>
      </c>
      <c r="O32" s="9" t="s">
        <v>23</v>
      </c>
      <c r="P32" s="14">
        <f>IFERROR(VLOOKUP('Opex 2021'!E:E,'Opex 2020'!E:H,3,FALSE),0)</f>
        <v>17919</v>
      </c>
      <c r="Q32" s="14">
        <f>IFERROR(VLOOKUP('Opex 2021'!E:E,'Opex 2020'!E:H,4,FALSE),0)</f>
        <v>17919</v>
      </c>
    </row>
    <row r="33" spans="1:17" hidden="1" x14ac:dyDescent="0.35">
      <c r="A33" s="5" t="s">
        <v>99</v>
      </c>
      <c r="B33" s="5" t="s">
        <v>100</v>
      </c>
      <c r="C33" s="5" t="s">
        <v>82</v>
      </c>
      <c r="D33" s="5" t="s">
        <v>83</v>
      </c>
      <c r="E33" s="5" t="s">
        <v>104</v>
      </c>
      <c r="F33" s="6">
        <v>16500</v>
      </c>
      <c r="G33" s="6">
        <v>16500</v>
      </c>
      <c r="H33" s="6">
        <v>3326.03</v>
      </c>
      <c r="I33" s="7"/>
      <c r="J33" s="7"/>
      <c r="K33" s="6">
        <v>13173.97</v>
      </c>
      <c r="L33" s="8" t="s">
        <v>20</v>
      </c>
      <c r="M33" s="8" t="s">
        <v>21</v>
      </c>
      <c r="N33" s="8" t="s">
        <v>22</v>
      </c>
      <c r="O33" s="9" t="s">
        <v>23</v>
      </c>
      <c r="P33" s="14">
        <f>IFERROR(VLOOKUP('Opex 2021'!E:E,'Opex 2020'!E:H,3,FALSE),0)</f>
        <v>25218</v>
      </c>
      <c r="Q33" s="14">
        <f>IFERROR(VLOOKUP('Opex 2021'!E:E,'Opex 2020'!E:H,4,FALSE),0)</f>
        <v>25200.26</v>
      </c>
    </row>
    <row r="34" spans="1:17" hidden="1" x14ac:dyDescent="0.35">
      <c r="A34" s="5" t="s">
        <v>99</v>
      </c>
      <c r="B34" s="5" t="s">
        <v>100</v>
      </c>
      <c r="C34" s="5" t="s">
        <v>105</v>
      </c>
      <c r="D34" s="5" t="s">
        <v>106</v>
      </c>
      <c r="E34" s="5" t="s">
        <v>107</v>
      </c>
      <c r="F34" s="6">
        <v>720000</v>
      </c>
      <c r="G34" s="6">
        <v>720000</v>
      </c>
      <c r="H34" s="6">
        <v>720000</v>
      </c>
      <c r="I34" s="7"/>
      <c r="J34" s="7"/>
      <c r="K34" s="6">
        <v>0</v>
      </c>
      <c r="L34" s="8" t="s">
        <v>20</v>
      </c>
      <c r="M34" s="8" t="s">
        <v>21</v>
      </c>
      <c r="N34" s="8" t="s">
        <v>22</v>
      </c>
      <c r="O34" s="9" t="s">
        <v>23</v>
      </c>
      <c r="P34" s="14">
        <f>IFERROR(VLOOKUP('Opex 2021'!E:E,'Opex 2020'!E:H,3,FALSE),0)</f>
        <v>2010000</v>
      </c>
      <c r="Q34" s="14">
        <f>IFERROR(VLOOKUP('Opex 2021'!E:E,'Opex 2020'!E:H,4,FALSE),0)</f>
        <v>2010000</v>
      </c>
    </row>
    <row r="35" spans="1:17" hidden="1" x14ac:dyDescent="0.35">
      <c r="A35" s="5" t="s">
        <v>99</v>
      </c>
      <c r="B35" s="5" t="s">
        <v>100</v>
      </c>
      <c r="C35" s="5" t="s">
        <v>108</v>
      </c>
      <c r="D35" s="5" t="s">
        <v>109</v>
      </c>
      <c r="E35" s="5" t="s">
        <v>110</v>
      </c>
      <c r="F35" s="6">
        <v>1</v>
      </c>
      <c r="G35" s="6">
        <v>1</v>
      </c>
      <c r="H35" s="7"/>
      <c r="I35" s="7"/>
      <c r="J35" s="7"/>
      <c r="K35" s="6">
        <v>1</v>
      </c>
      <c r="L35" s="8" t="s">
        <v>20</v>
      </c>
      <c r="M35" s="8" t="s">
        <v>21</v>
      </c>
      <c r="N35" s="8" t="s">
        <v>22</v>
      </c>
      <c r="O35" s="9" t="s">
        <v>23</v>
      </c>
      <c r="P35" s="14">
        <f>IFERROR(VLOOKUP('Opex 2021'!E:E,'Opex 2020'!E:H,3,FALSE),0)</f>
        <v>1</v>
      </c>
      <c r="Q35" s="14">
        <f>IFERROR(VLOOKUP('Opex 2021'!E:E,'Opex 2020'!E:H,4,FALSE),0)</f>
        <v>0</v>
      </c>
    </row>
    <row r="36" spans="1:17" hidden="1" x14ac:dyDescent="0.35">
      <c r="A36" s="5" t="s">
        <v>99</v>
      </c>
      <c r="B36" s="5" t="s">
        <v>100</v>
      </c>
      <c r="C36" s="5" t="s">
        <v>111</v>
      </c>
      <c r="D36" s="5" t="s">
        <v>112</v>
      </c>
      <c r="E36" s="5" t="s">
        <v>113</v>
      </c>
      <c r="F36" s="6">
        <v>1403064</v>
      </c>
      <c r="G36" s="6">
        <v>1403064</v>
      </c>
      <c r="H36" s="6">
        <v>632845</v>
      </c>
      <c r="I36" s="7"/>
      <c r="J36" s="7"/>
      <c r="K36" s="6">
        <v>770219</v>
      </c>
      <c r="L36" s="8" t="s">
        <v>20</v>
      </c>
      <c r="M36" s="8" t="s">
        <v>21</v>
      </c>
      <c r="N36" s="8" t="s">
        <v>22</v>
      </c>
      <c r="O36" s="9" t="s">
        <v>23</v>
      </c>
      <c r="P36" s="14">
        <f>IFERROR(VLOOKUP('Opex 2021'!E:E,'Opex 2020'!E:H,3,FALSE),0)</f>
        <v>1899907</v>
      </c>
      <c r="Q36" s="14">
        <f>IFERROR(VLOOKUP('Opex 2021'!E:E,'Opex 2020'!E:H,4,FALSE),0)</f>
        <v>1706509.45</v>
      </c>
    </row>
    <row r="37" spans="1:17" hidden="1" x14ac:dyDescent="0.35">
      <c r="A37" s="5" t="s">
        <v>99</v>
      </c>
      <c r="B37" s="5" t="s">
        <v>100</v>
      </c>
      <c r="C37" s="5" t="s">
        <v>114</v>
      </c>
      <c r="D37" s="5" t="s">
        <v>115</v>
      </c>
      <c r="E37" s="5" t="s">
        <v>116</v>
      </c>
      <c r="F37" s="6">
        <v>101999705</v>
      </c>
      <c r="G37" s="6">
        <v>101999705</v>
      </c>
      <c r="H37" s="6">
        <v>39527820.439999998</v>
      </c>
      <c r="I37" s="7"/>
      <c r="J37" s="7"/>
      <c r="K37" s="6">
        <v>62471884.560000002</v>
      </c>
      <c r="L37" s="8" t="s">
        <v>20</v>
      </c>
      <c r="M37" s="8" t="s">
        <v>21</v>
      </c>
      <c r="N37" s="8" t="s">
        <v>22</v>
      </c>
      <c r="O37" s="9" t="s">
        <v>23</v>
      </c>
      <c r="P37" s="14">
        <f>IFERROR(VLOOKUP('Opex 2021'!E:E,'Opex 2020'!E:H,3,FALSE),0)</f>
        <v>22420122</v>
      </c>
      <c r="Q37" s="14">
        <f>IFERROR(VLOOKUP('Opex 2021'!E:E,'Opex 2020'!E:H,4,FALSE),0)</f>
        <v>22420057.32</v>
      </c>
    </row>
    <row r="38" spans="1:17" hidden="1" x14ac:dyDescent="0.35">
      <c r="A38" s="5" t="s">
        <v>99</v>
      </c>
      <c r="B38" s="5" t="s">
        <v>100</v>
      </c>
      <c r="C38" s="5" t="s">
        <v>42</v>
      </c>
      <c r="D38" s="5" t="s">
        <v>43</v>
      </c>
      <c r="E38" s="5" t="s">
        <v>117</v>
      </c>
      <c r="F38" s="6">
        <v>8959</v>
      </c>
      <c r="G38" s="6">
        <v>8959</v>
      </c>
      <c r="H38" s="7"/>
      <c r="I38" s="7"/>
      <c r="J38" s="7"/>
      <c r="K38" s="6">
        <v>8959</v>
      </c>
      <c r="L38" s="8" t="s">
        <v>20</v>
      </c>
      <c r="M38" s="8" t="s">
        <v>21</v>
      </c>
      <c r="N38" s="8" t="s">
        <v>22</v>
      </c>
      <c r="O38" s="9" t="s">
        <v>23</v>
      </c>
      <c r="P38" s="14">
        <f>IFERROR(VLOOKUP('Opex 2021'!E:E,'Opex 2020'!E:H,3,FALSE),0)</f>
        <v>1</v>
      </c>
      <c r="Q38" s="14">
        <f>IFERROR(VLOOKUP('Opex 2021'!E:E,'Opex 2020'!E:H,4,FALSE),0)</f>
        <v>0</v>
      </c>
    </row>
    <row r="39" spans="1:17" hidden="1" x14ac:dyDescent="0.35">
      <c r="A39" s="5" t="s">
        <v>99</v>
      </c>
      <c r="B39" s="5" t="s">
        <v>100</v>
      </c>
      <c r="C39" s="5" t="s">
        <v>63</v>
      </c>
      <c r="D39" s="5" t="s">
        <v>64</v>
      </c>
      <c r="E39" s="5" t="s">
        <v>118</v>
      </c>
      <c r="F39" s="6">
        <v>5000</v>
      </c>
      <c r="G39" s="6">
        <v>5000</v>
      </c>
      <c r="H39" s="7"/>
      <c r="I39" s="7"/>
      <c r="J39" s="7"/>
      <c r="K39" s="6">
        <v>5000</v>
      </c>
      <c r="L39" s="8" t="s">
        <v>20</v>
      </c>
      <c r="M39" s="8" t="s">
        <v>21</v>
      </c>
      <c r="N39" s="8" t="s">
        <v>22</v>
      </c>
      <c r="O39" s="9" t="s">
        <v>23</v>
      </c>
      <c r="P39" s="14">
        <f>IFERROR(VLOOKUP('Opex 2021'!E:E,'Opex 2020'!E:H,3,FALSE),0)</f>
        <v>42101</v>
      </c>
      <c r="Q39" s="14">
        <f>IFERROR(VLOOKUP('Opex 2021'!E:E,'Opex 2020'!E:H,4,FALSE),0)</f>
        <v>42100</v>
      </c>
    </row>
    <row r="40" spans="1:17" hidden="1" x14ac:dyDescent="0.35">
      <c r="A40" s="5" t="s">
        <v>119</v>
      </c>
      <c r="B40" s="5" t="s">
        <v>120</v>
      </c>
      <c r="C40" s="5" t="s">
        <v>17</v>
      </c>
      <c r="D40" s="5" t="s">
        <v>18</v>
      </c>
      <c r="E40" s="5" t="s">
        <v>121</v>
      </c>
      <c r="F40" s="6">
        <v>1</v>
      </c>
      <c r="G40" s="6">
        <v>1</v>
      </c>
      <c r="H40" s="7"/>
      <c r="I40" s="7"/>
      <c r="J40" s="7"/>
      <c r="K40" s="6">
        <v>1</v>
      </c>
      <c r="L40" s="8" t="s">
        <v>20</v>
      </c>
      <c r="M40" s="8" t="s">
        <v>21</v>
      </c>
      <c r="N40" s="8" t="s">
        <v>22</v>
      </c>
      <c r="O40" s="9" t="s">
        <v>23</v>
      </c>
      <c r="P40" s="14">
        <f>IFERROR(VLOOKUP('Opex 2021'!E:E,'Opex 2020'!E:H,3,FALSE),0)</f>
        <v>0.43000000000029098</v>
      </c>
      <c r="Q40" s="14">
        <f>IFERROR(VLOOKUP('Opex 2021'!E:E,'Opex 2020'!E:H,4,FALSE),0)</f>
        <v>0</v>
      </c>
    </row>
    <row r="41" spans="1:17" hidden="1" x14ac:dyDescent="0.35">
      <c r="A41" s="5" t="s">
        <v>119</v>
      </c>
      <c r="B41" s="5" t="s">
        <v>120</v>
      </c>
      <c r="C41" s="5" t="s">
        <v>24</v>
      </c>
      <c r="D41" s="5" t="s">
        <v>25</v>
      </c>
      <c r="E41" s="5" t="s">
        <v>122</v>
      </c>
      <c r="F41" s="6">
        <v>0</v>
      </c>
      <c r="G41" s="6">
        <v>9200</v>
      </c>
      <c r="H41" s="6">
        <v>4591.25</v>
      </c>
      <c r="I41" s="7"/>
      <c r="J41" s="7"/>
      <c r="K41" s="6">
        <v>4608.75</v>
      </c>
      <c r="L41" s="8" t="s">
        <v>20</v>
      </c>
      <c r="M41" s="8" t="s">
        <v>21</v>
      </c>
      <c r="N41" s="8" t="s">
        <v>22</v>
      </c>
      <c r="O41" s="9" t="s">
        <v>23</v>
      </c>
      <c r="P41" s="14">
        <f>IFERROR(VLOOKUP('Opex 2021'!E:E,'Opex 2020'!E:H,3,FALSE),0)</f>
        <v>4592</v>
      </c>
      <c r="Q41" s="14">
        <f>IFERROR(VLOOKUP('Opex 2021'!E:E,'Opex 2020'!E:H,4,FALSE),0)</f>
        <v>4591.25</v>
      </c>
    </row>
    <row r="42" spans="1:17" hidden="1" x14ac:dyDescent="0.35">
      <c r="A42" s="5" t="s">
        <v>119</v>
      </c>
      <c r="B42" s="5" t="s">
        <v>120</v>
      </c>
      <c r="C42" s="5" t="s">
        <v>33</v>
      </c>
      <c r="D42" s="5" t="s">
        <v>34</v>
      </c>
      <c r="E42" s="5" t="s">
        <v>123</v>
      </c>
      <c r="F42" s="6">
        <v>400000</v>
      </c>
      <c r="G42" s="6">
        <v>390800</v>
      </c>
      <c r="H42" s="7"/>
      <c r="I42" s="7"/>
      <c r="J42" s="7"/>
      <c r="K42" s="6">
        <v>390800</v>
      </c>
      <c r="L42" s="8" t="s">
        <v>20</v>
      </c>
      <c r="M42" s="8" t="s">
        <v>21</v>
      </c>
      <c r="N42" s="8" t="s">
        <v>22</v>
      </c>
      <c r="O42" s="9" t="s">
        <v>23</v>
      </c>
      <c r="P42" s="14">
        <f>IFERROR(VLOOKUP('Opex 2021'!E:E,'Opex 2020'!E:H,3,FALSE),0)</f>
        <v>597851.4</v>
      </c>
      <c r="Q42" s="14">
        <f>IFERROR(VLOOKUP('Opex 2021'!E:E,'Opex 2020'!E:H,4,FALSE),0)</f>
        <v>597850.89</v>
      </c>
    </row>
    <row r="43" spans="1:17" hidden="1" x14ac:dyDescent="0.35">
      <c r="A43" s="5" t="s">
        <v>119</v>
      </c>
      <c r="B43" s="5" t="s">
        <v>120</v>
      </c>
      <c r="C43" s="5" t="s">
        <v>36</v>
      </c>
      <c r="D43" s="5" t="s">
        <v>37</v>
      </c>
      <c r="E43" s="5" t="s">
        <v>124</v>
      </c>
      <c r="F43" s="6">
        <v>10000</v>
      </c>
      <c r="G43" s="6">
        <v>10000</v>
      </c>
      <c r="H43" s="6">
        <v>-252</v>
      </c>
      <c r="I43" s="7"/>
      <c r="J43" s="7"/>
      <c r="K43" s="6">
        <v>10252</v>
      </c>
      <c r="L43" s="8" t="s">
        <v>20</v>
      </c>
      <c r="M43" s="8" t="s">
        <v>21</v>
      </c>
      <c r="N43" s="8" t="s">
        <v>22</v>
      </c>
      <c r="O43" s="9" t="s">
        <v>23</v>
      </c>
      <c r="P43" s="14">
        <f>IFERROR(VLOOKUP('Opex 2021'!E:E,'Opex 2020'!E:H,3,FALSE),0)</f>
        <v>10444.08</v>
      </c>
      <c r="Q43" s="14">
        <f>IFERROR(VLOOKUP('Opex 2021'!E:E,'Opex 2020'!E:H,4,FALSE),0)</f>
        <v>10444</v>
      </c>
    </row>
    <row r="44" spans="1:17" hidden="1" x14ac:dyDescent="0.35">
      <c r="A44" s="5" t="s">
        <v>119</v>
      </c>
      <c r="B44" s="5" t="s">
        <v>120</v>
      </c>
      <c r="C44" s="5" t="s">
        <v>125</v>
      </c>
      <c r="D44" s="5" t="s">
        <v>126</v>
      </c>
      <c r="E44" s="5" t="s">
        <v>127</v>
      </c>
      <c r="F44" s="7"/>
      <c r="G44" s="7"/>
      <c r="H44" s="6">
        <v>-3415.89</v>
      </c>
      <c r="I44" s="7"/>
      <c r="J44" s="7"/>
      <c r="K44" s="6">
        <v>3415.89</v>
      </c>
      <c r="L44" s="8" t="s">
        <v>20</v>
      </c>
      <c r="M44" s="8" t="s">
        <v>21</v>
      </c>
      <c r="N44" s="8" t="s">
        <v>22</v>
      </c>
      <c r="O44" s="9" t="s">
        <v>23</v>
      </c>
      <c r="P44" s="14">
        <f>IFERROR(VLOOKUP('Opex 2021'!E:E,'Opex 2020'!E:H,3,FALSE),0)</f>
        <v>0</v>
      </c>
      <c r="Q44" s="14">
        <f>IFERROR(VLOOKUP('Opex 2021'!E:E,'Opex 2020'!E:H,4,FALSE),0)</f>
        <v>0</v>
      </c>
    </row>
    <row r="45" spans="1:17" hidden="1" x14ac:dyDescent="0.35">
      <c r="A45" s="5" t="s">
        <v>119</v>
      </c>
      <c r="B45" s="5" t="s">
        <v>120</v>
      </c>
      <c r="C45" s="5" t="s">
        <v>128</v>
      </c>
      <c r="D45" s="5" t="s">
        <v>129</v>
      </c>
      <c r="E45" s="5" t="s">
        <v>130</v>
      </c>
      <c r="F45" s="6">
        <v>30000</v>
      </c>
      <c r="G45" s="6">
        <v>100000</v>
      </c>
      <c r="H45" s="7"/>
      <c r="I45" s="7"/>
      <c r="J45" s="7"/>
      <c r="K45" s="6">
        <v>100000</v>
      </c>
      <c r="L45" s="8" t="s">
        <v>20</v>
      </c>
      <c r="M45" s="8" t="s">
        <v>21</v>
      </c>
      <c r="N45" s="8" t="s">
        <v>22</v>
      </c>
      <c r="O45" s="9" t="s">
        <v>23</v>
      </c>
      <c r="P45" s="14">
        <f>IFERROR(VLOOKUP('Opex 2021'!E:E,'Opex 2020'!E:H,3,FALSE),0)</f>
        <v>617772.07999999996</v>
      </c>
      <c r="Q45" s="14">
        <f>IFERROR(VLOOKUP('Opex 2021'!E:E,'Opex 2020'!E:H,4,FALSE),0)</f>
        <v>617637.56000000006</v>
      </c>
    </row>
    <row r="46" spans="1:17" hidden="1" x14ac:dyDescent="0.35">
      <c r="A46" s="5" t="s">
        <v>119</v>
      </c>
      <c r="B46" s="5" t="s">
        <v>120</v>
      </c>
      <c r="C46" s="5" t="s">
        <v>131</v>
      </c>
      <c r="D46" s="5" t="s">
        <v>132</v>
      </c>
      <c r="E46" s="5" t="s">
        <v>133</v>
      </c>
      <c r="F46" s="6">
        <v>30000</v>
      </c>
      <c r="G46" s="6">
        <v>20000</v>
      </c>
      <c r="H46" s="7"/>
      <c r="I46" s="7"/>
      <c r="J46" s="7"/>
      <c r="K46" s="6">
        <v>20000</v>
      </c>
      <c r="L46" s="8" t="s">
        <v>20</v>
      </c>
      <c r="M46" s="8" t="s">
        <v>21</v>
      </c>
      <c r="N46" s="8" t="s">
        <v>22</v>
      </c>
      <c r="O46" s="9" t="s">
        <v>23</v>
      </c>
      <c r="P46" s="14">
        <f>IFERROR(VLOOKUP('Opex 2021'!E:E,'Opex 2020'!E:H,3,FALSE),0)</f>
        <v>7219.24</v>
      </c>
      <c r="Q46" s="14">
        <f>IFERROR(VLOOKUP('Opex 2021'!E:E,'Opex 2020'!E:H,4,FALSE),0)</f>
        <v>7218.55</v>
      </c>
    </row>
    <row r="47" spans="1:17" hidden="1" x14ac:dyDescent="0.35">
      <c r="A47" s="5" t="s">
        <v>119</v>
      </c>
      <c r="B47" s="5" t="s">
        <v>120</v>
      </c>
      <c r="C47" s="5" t="s">
        <v>39</v>
      </c>
      <c r="D47" s="5" t="s">
        <v>40</v>
      </c>
      <c r="E47" s="5" t="s">
        <v>134</v>
      </c>
      <c r="F47" s="7"/>
      <c r="G47" s="7"/>
      <c r="H47" s="6">
        <v>-131</v>
      </c>
      <c r="I47" s="7"/>
      <c r="J47" s="7"/>
      <c r="K47" s="6">
        <v>131</v>
      </c>
      <c r="L47" s="8" t="s">
        <v>20</v>
      </c>
      <c r="M47" s="8" t="s">
        <v>21</v>
      </c>
      <c r="N47" s="8" t="s">
        <v>22</v>
      </c>
      <c r="O47" s="9" t="s">
        <v>23</v>
      </c>
      <c r="P47" s="14">
        <f>IFERROR(VLOOKUP('Opex 2021'!E:E,'Opex 2020'!E:H,3,FALSE),0)</f>
        <v>-10520.45</v>
      </c>
      <c r="Q47" s="14">
        <f>IFERROR(VLOOKUP('Opex 2021'!E:E,'Opex 2020'!E:H,4,FALSE),0)</f>
        <v>-10521</v>
      </c>
    </row>
    <row r="48" spans="1:17" hidden="1" x14ac:dyDescent="0.35">
      <c r="A48" s="5" t="s">
        <v>119</v>
      </c>
      <c r="B48" s="5" t="s">
        <v>120</v>
      </c>
      <c r="C48" s="5" t="s">
        <v>42</v>
      </c>
      <c r="D48" s="5" t="s">
        <v>43</v>
      </c>
      <c r="E48" s="5" t="s">
        <v>135</v>
      </c>
      <c r="F48" s="6">
        <v>224793</v>
      </c>
      <c r="G48" s="6">
        <v>224793</v>
      </c>
      <c r="H48" s="6">
        <v>32671.59</v>
      </c>
      <c r="I48" s="6">
        <v>28400.54</v>
      </c>
      <c r="J48" s="7"/>
      <c r="K48" s="6">
        <v>163720.87</v>
      </c>
      <c r="L48" s="8" t="s">
        <v>20</v>
      </c>
      <c r="M48" s="8" t="s">
        <v>21</v>
      </c>
      <c r="N48" s="8" t="s">
        <v>22</v>
      </c>
      <c r="O48" s="9" t="s">
        <v>23</v>
      </c>
      <c r="P48" s="14">
        <f>IFERROR(VLOOKUP('Opex 2021'!E:E,'Opex 2020'!E:H,3,FALSE),0)</f>
        <v>236658.87</v>
      </c>
      <c r="Q48" s="14">
        <f>IFERROR(VLOOKUP('Opex 2021'!E:E,'Opex 2020'!E:H,4,FALSE),0)</f>
        <v>236658.04</v>
      </c>
    </row>
    <row r="49" spans="1:17" hidden="1" x14ac:dyDescent="0.35">
      <c r="A49" s="5" t="s">
        <v>119</v>
      </c>
      <c r="B49" s="5" t="s">
        <v>120</v>
      </c>
      <c r="C49" s="5" t="s">
        <v>54</v>
      </c>
      <c r="D49" s="5" t="s">
        <v>55</v>
      </c>
      <c r="E49" s="5" t="s">
        <v>136</v>
      </c>
      <c r="F49" s="6">
        <v>1</v>
      </c>
      <c r="G49" s="6">
        <v>1</v>
      </c>
      <c r="H49" s="7"/>
      <c r="I49" s="7"/>
      <c r="J49" s="7"/>
      <c r="K49" s="6">
        <v>1</v>
      </c>
      <c r="L49" s="8" t="s">
        <v>20</v>
      </c>
      <c r="M49" s="8" t="s">
        <v>21</v>
      </c>
      <c r="N49" s="8" t="s">
        <v>22</v>
      </c>
      <c r="O49" s="9" t="s">
        <v>23</v>
      </c>
      <c r="P49" s="14">
        <f>IFERROR(VLOOKUP('Opex 2021'!E:E,'Opex 2020'!E:H,3,FALSE),0)</f>
        <v>-3636.61</v>
      </c>
      <c r="Q49" s="14">
        <f>IFERROR(VLOOKUP('Opex 2021'!E:E,'Opex 2020'!E:H,4,FALSE),0)</f>
        <v>-3637.45</v>
      </c>
    </row>
    <row r="50" spans="1:17" hidden="1" x14ac:dyDescent="0.35">
      <c r="A50" s="5" t="s">
        <v>119</v>
      </c>
      <c r="B50" s="5" t="s">
        <v>120</v>
      </c>
      <c r="C50" s="5" t="s">
        <v>137</v>
      </c>
      <c r="D50" s="5" t="s">
        <v>138</v>
      </c>
      <c r="E50" s="5" t="s">
        <v>139</v>
      </c>
      <c r="F50" s="6">
        <v>250000</v>
      </c>
      <c r="G50" s="6">
        <v>250000</v>
      </c>
      <c r="H50" s="6">
        <v>101101</v>
      </c>
      <c r="I50" s="6">
        <v>0</v>
      </c>
      <c r="J50" s="6">
        <v>145565.85</v>
      </c>
      <c r="K50" s="6">
        <v>3333.1500000000201</v>
      </c>
      <c r="L50" s="8" t="s">
        <v>20</v>
      </c>
      <c r="M50" s="8" t="s">
        <v>21</v>
      </c>
      <c r="N50" s="8" t="s">
        <v>22</v>
      </c>
      <c r="O50" s="9" t="s">
        <v>23</v>
      </c>
      <c r="P50" s="14">
        <f>IFERROR(VLOOKUP('Opex 2021'!E:E,'Opex 2020'!E:H,3,FALSE),0)</f>
        <v>1194799.75</v>
      </c>
      <c r="Q50" s="14">
        <f>IFERROR(VLOOKUP('Opex 2021'!E:E,'Opex 2020'!E:H,4,FALSE),0)</f>
        <v>786038.6</v>
      </c>
    </row>
    <row r="51" spans="1:17" hidden="1" x14ac:dyDescent="0.35">
      <c r="A51" s="5" t="s">
        <v>119</v>
      </c>
      <c r="B51" s="5" t="s">
        <v>120</v>
      </c>
      <c r="C51" s="5" t="s">
        <v>140</v>
      </c>
      <c r="D51" s="5" t="s">
        <v>141</v>
      </c>
      <c r="E51" s="5" t="s">
        <v>142</v>
      </c>
      <c r="F51" s="6">
        <v>0</v>
      </c>
      <c r="G51" s="6">
        <v>5000</v>
      </c>
      <c r="H51" s="6">
        <v>5000</v>
      </c>
      <c r="I51" s="7"/>
      <c r="J51" s="6">
        <v>0</v>
      </c>
      <c r="K51" s="6">
        <v>0</v>
      </c>
      <c r="L51" s="8" t="s">
        <v>20</v>
      </c>
      <c r="M51" s="8" t="s">
        <v>21</v>
      </c>
      <c r="N51" s="8" t="s">
        <v>22</v>
      </c>
      <c r="O51" s="9" t="s">
        <v>23</v>
      </c>
      <c r="P51" s="14">
        <f>IFERROR(VLOOKUP('Opex 2021'!E:E,'Opex 2020'!E:H,3,FALSE),0)</f>
        <v>0</v>
      </c>
      <c r="Q51" s="14">
        <f>IFERROR(VLOOKUP('Opex 2021'!E:E,'Opex 2020'!E:H,4,FALSE),0)</f>
        <v>-2820</v>
      </c>
    </row>
    <row r="52" spans="1:17" hidden="1" x14ac:dyDescent="0.35">
      <c r="A52" s="5" t="s">
        <v>119</v>
      </c>
      <c r="B52" s="5" t="s">
        <v>120</v>
      </c>
      <c r="C52" s="5" t="s">
        <v>143</v>
      </c>
      <c r="D52" s="5" t="s">
        <v>144</v>
      </c>
      <c r="E52" s="5" t="s">
        <v>145</v>
      </c>
      <c r="F52" s="6">
        <v>22529</v>
      </c>
      <c r="G52" s="6">
        <v>22529</v>
      </c>
      <c r="H52" s="7"/>
      <c r="I52" s="7"/>
      <c r="J52" s="7"/>
      <c r="K52" s="6">
        <v>22529</v>
      </c>
      <c r="L52" s="8" t="s">
        <v>20</v>
      </c>
      <c r="M52" s="8" t="s">
        <v>21</v>
      </c>
      <c r="N52" s="8" t="s">
        <v>22</v>
      </c>
      <c r="O52" s="9" t="s">
        <v>23</v>
      </c>
      <c r="P52" s="14">
        <f>IFERROR(VLOOKUP('Opex 2021'!E:E,'Opex 2020'!E:H,3,FALSE),0)</f>
        <v>2390.16</v>
      </c>
      <c r="Q52" s="14">
        <f>IFERROR(VLOOKUP('Opex 2021'!E:E,'Opex 2020'!E:H,4,FALSE),0)</f>
        <v>2389</v>
      </c>
    </row>
    <row r="53" spans="1:17" hidden="1" x14ac:dyDescent="0.35">
      <c r="A53" s="5" t="s">
        <v>119</v>
      </c>
      <c r="B53" s="5" t="s">
        <v>120</v>
      </c>
      <c r="C53" s="5" t="s">
        <v>146</v>
      </c>
      <c r="D53" s="5" t="s">
        <v>147</v>
      </c>
      <c r="E53" s="5" t="s">
        <v>148</v>
      </c>
      <c r="F53" s="6">
        <v>51790</v>
      </c>
      <c r="G53" s="6">
        <v>51790</v>
      </c>
      <c r="H53" s="6">
        <v>51790</v>
      </c>
      <c r="I53" s="7"/>
      <c r="J53" s="6">
        <v>0</v>
      </c>
      <c r="K53" s="6">
        <v>0</v>
      </c>
      <c r="L53" s="8" t="s">
        <v>20</v>
      </c>
      <c r="M53" s="8" t="s">
        <v>21</v>
      </c>
      <c r="N53" s="8" t="s">
        <v>22</v>
      </c>
      <c r="O53" s="9" t="s">
        <v>23</v>
      </c>
      <c r="P53" s="14">
        <f>IFERROR(VLOOKUP('Opex 2021'!E:E,'Opex 2020'!E:H,3,FALSE),0)</f>
        <v>61268.13</v>
      </c>
      <c r="Q53" s="14">
        <f>IFERROR(VLOOKUP('Opex 2021'!E:E,'Opex 2020'!E:H,4,FALSE),0)</f>
        <v>22871.83</v>
      </c>
    </row>
    <row r="54" spans="1:17" hidden="1" x14ac:dyDescent="0.35">
      <c r="A54" s="5" t="s">
        <v>119</v>
      </c>
      <c r="B54" s="5" t="s">
        <v>120</v>
      </c>
      <c r="C54" s="5" t="s">
        <v>149</v>
      </c>
      <c r="D54" s="5" t="s">
        <v>150</v>
      </c>
      <c r="E54" s="5" t="s">
        <v>151</v>
      </c>
      <c r="F54" s="6">
        <v>0</v>
      </c>
      <c r="G54" s="6">
        <v>0</v>
      </c>
      <c r="H54" s="7"/>
      <c r="I54" s="7"/>
      <c r="J54" s="7"/>
      <c r="K54" s="6">
        <v>0</v>
      </c>
      <c r="L54" s="8" t="s">
        <v>20</v>
      </c>
      <c r="M54" s="8" t="s">
        <v>21</v>
      </c>
      <c r="N54" s="8" t="s">
        <v>22</v>
      </c>
      <c r="O54" s="9" t="s">
        <v>23</v>
      </c>
      <c r="P54" s="14">
        <f>IFERROR(VLOOKUP('Opex 2021'!E:E,'Opex 2020'!E:H,3,FALSE),0)</f>
        <v>1</v>
      </c>
      <c r="Q54" s="14">
        <f>IFERROR(VLOOKUP('Opex 2021'!E:E,'Opex 2020'!E:H,4,FALSE),0)</f>
        <v>0</v>
      </c>
    </row>
    <row r="55" spans="1:17" hidden="1" x14ac:dyDescent="0.35">
      <c r="A55" s="5" t="s">
        <v>119</v>
      </c>
      <c r="B55" s="5" t="s">
        <v>120</v>
      </c>
      <c r="C55" s="5" t="s">
        <v>63</v>
      </c>
      <c r="D55" s="5" t="s">
        <v>64</v>
      </c>
      <c r="E55" s="5" t="s">
        <v>152</v>
      </c>
      <c r="F55" s="6">
        <v>0</v>
      </c>
      <c r="G55" s="6">
        <v>0</v>
      </c>
      <c r="H55" s="7"/>
      <c r="I55" s="7"/>
      <c r="J55" s="7"/>
      <c r="K55" s="6">
        <v>0</v>
      </c>
      <c r="L55" s="8" t="s">
        <v>20</v>
      </c>
      <c r="M55" s="8" t="s">
        <v>21</v>
      </c>
      <c r="N55" s="8" t="s">
        <v>22</v>
      </c>
      <c r="O55" s="9" t="s">
        <v>23</v>
      </c>
      <c r="P55" s="14">
        <f>IFERROR(VLOOKUP('Opex 2021'!E:E,'Opex 2020'!E:H,3,FALSE),0)</f>
        <v>0.69000000000005501</v>
      </c>
      <c r="Q55" s="14">
        <f>IFERROR(VLOOKUP('Opex 2021'!E:E,'Opex 2020'!E:H,4,FALSE),0)</f>
        <v>0</v>
      </c>
    </row>
    <row r="56" spans="1:17" hidden="1" x14ac:dyDescent="0.35">
      <c r="A56" s="5" t="s">
        <v>153</v>
      </c>
      <c r="B56" s="5" t="s">
        <v>154</v>
      </c>
      <c r="C56" s="5" t="s">
        <v>128</v>
      </c>
      <c r="D56" s="5" t="s">
        <v>129</v>
      </c>
      <c r="E56" s="5" t="s">
        <v>155</v>
      </c>
      <c r="F56" s="6">
        <v>85000</v>
      </c>
      <c r="G56" s="6">
        <v>119000</v>
      </c>
      <c r="H56" s="6">
        <v>118694.51</v>
      </c>
      <c r="I56" s="7"/>
      <c r="J56" s="7"/>
      <c r="K56" s="6">
        <v>305.48999999999103</v>
      </c>
      <c r="L56" s="8" t="s">
        <v>20</v>
      </c>
      <c r="M56" s="8" t="s">
        <v>21</v>
      </c>
      <c r="N56" s="8" t="s">
        <v>22</v>
      </c>
      <c r="O56" s="9" t="s">
        <v>23</v>
      </c>
      <c r="P56" s="14">
        <f>IFERROR(VLOOKUP('Opex 2021'!E:E,'Opex 2020'!E:H,3,FALSE),0)</f>
        <v>62470</v>
      </c>
      <c r="Q56" s="14">
        <f>IFERROR(VLOOKUP('Opex 2021'!E:E,'Opex 2020'!E:H,4,FALSE),0)</f>
        <v>62464.480000000003</v>
      </c>
    </row>
    <row r="57" spans="1:17" hidden="1" x14ac:dyDescent="0.35">
      <c r="A57" s="5" t="s">
        <v>153</v>
      </c>
      <c r="B57" s="5" t="s">
        <v>154</v>
      </c>
      <c r="C57" s="5" t="s">
        <v>131</v>
      </c>
      <c r="D57" s="5" t="s">
        <v>132</v>
      </c>
      <c r="E57" s="5" t="s">
        <v>156</v>
      </c>
      <c r="F57" s="6">
        <v>65000</v>
      </c>
      <c r="G57" s="6">
        <v>490</v>
      </c>
      <c r="H57" s="7"/>
      <c r="I57" s="7"/>
      <c r="J57" s="7"/>
      <c r="K57" s="6">
        <v>490</v>
      </c>
      <c r="L57" s="8" t="s">
        <v>20</v>
      </c>
      <c r="M57" s="8" t="s">
        <v>21</v>
      </c>
      <c r="N57" s="8" t="s">
        <v>22</v>
      </c>
      <c r="O57" s="9" t="s">
        <v>23</v>
      </c>
      <c r="P57" s="14">
        <f>IFERROR(VLOOKUP('Opex 2021'!E:E,'Opex 2020'!E:H,3,FALSE),0)</f>
        <v>2891</v>
      </c>
      <c r="Q57" s="14">
        <f>IFERROR(VLOOKUP('Opex 2021'!E:E,'Opex 2020'!E:H,4,FALSE),0)</f>
        <v>2890</v>
      </c>
    </row>
    <row r="58" spans="1:17" hidden="1" x14ac:dyDescent="0.35">
      <c r="A58" s="5" t="s">
        <v>153</v>
      </c>
      <c r="B58" s="5" t="s">
        <v>154</v>
      </c>
      <c r="C58" s="5" t="s">
        <v>157</v>
      </c>
      <c r="D58" s="5" t="s">
        <v>158</v>
      </c>
      <c r="E58" s="5" t="s">
        <v>159</v>
      </c>
      <c r="F58" s="6">
        <v>180000</v>
      </c>
      <c r="G58" s="6">
        <v>180000</v>
      </c>
      <c r="H58" s="7"/>
      <c r="I58" s="7"/>
      <c r="J58" s="7"/>
      <c r="K58" s="6">
        <v>180000</v>
      </c>
      <c r="L58" s="8" t="s">
        <v>20</v>
      </c>
      <c r="M58" s="8" t="s">
        <v>21</v>
      </c>
      <c r="N58" s="8" t="s">
        <v>22</v>
      </c>
      <c r="O58" s="9" t="s">
        <v>23</v>
      </c>
      <c r="P58" s="14">
        <f>IFERROR(VLOOKUP('Opex 2021'!E:E,'Opex 2020'!E:H,3,FALSE),0)</f>
        <v>0</v>
      </c>
      <c r="Q58" s="14">
        <f>IFERROR(VLOOKUP('Opex 2021'!E:E,'Opex 2020'!E:H,4,FALSE),0)</f>
        <v>0</v>
      </c>
    </row>
    <row r="59" spans="1:17" hidden="1" x14ac:dyDescent="0.35">
      <c r="A59" s="5" t="s">
        <v>153</v>
      </c>
      <c r="B59" s="5" t="s">
        <v>154</v>
      </c>
      <c r="C59" s="5" t="s">
        <v>143</v>
      </c>
      <c r="D59" s="5" t="s">
        <v>144</v>
      </c>
      <c r="E59" s="5" t="s">
        <v>160</v>
      </c>
      <c r="F59" s="6">
        <v>2000</v>
      </c>
      <c r="G59" s="6">
        <v>52000</v>
      </c>
      <c r="H59" s="7"/>
      <c r="I59" s="7"/>
      <c r="J59" s="7"/>
      <c r="K59" s="6">
        <v>52000</v>
      </c>
      <c r="L59" s="8" t="s">
        <v>20</v>
      </c>
      <c r="M59" s="8" t="s">
        <v>21</v>
      </c>
      <c r="N59" s="8" t="s">
        <v>22</v>
      </c>
      <c r="O59" s="9" t="s">
        <v>23</v>
      </c>
      <c r="P59" s="14">
        <f>IFERROR(VLOOKUP('Opex 2021'!E:E,'Opex 2020'!E:H,3,FALSE),0)</f>
        <v>1</v>
      </c>
      <c r="Q59" s="14">
        <f>IFERROR(VLOOKUP('Opex 2021'!E:E,'Opex 2020'!E:H,4,FALSE),0)</f>
        <v>0</v>
      </c>
    </row>
    <row r="60" spans="1:17" hidden="1" x14ac:dyDescent="0.35">
      <c r="A60" s="5" t="s">
        <v>153</v>
      </c>
      <c r="B60" s="5" t="s">
        <v>154</v>
      </c>
      <c r="C60" s="5" t="s">
        <v>146</v>
      </c>
      <c r="D60" s="5" t="s">
        <v>147</v>
      </c>
      <c r="E60" s="5" t="s">
        <v>161</v>
      </c>
      <c r="F60" s="6">
        <v>50000</v>
      </c>
      <c r="G60" s="6">
        <v>50000</v>
      </c>
      <c r="H60" s="7"/>
      <c r="I60" s="6">
        <v>49622.03</v>
      </c>
      <c r="J60" s="7"/>
      <c r="K60" s="6">
        <v>377.969999999994</v>
      </c>
      <c r="L60" s="8" t="s">
        <v>20</v>
      </c>
      <c r="M60" s="8" t="s">
        <v>21</v>
      </c>
      <c r="N60" s="8" t="s">
        <v>22</v>
      </c>
      <c r="O60" s="9" t="s">
        <v>23</v>
      </c>
      <c r="P60" s="14">
        <f>IFERROR(VLOOKUP('Opex 2021'!E:E,'Opex 2020'!E:H,3,FALSE),0)</f>
        <v>119612</v>
      </c>
      <c r="Q60" s="14">
        <f>IFERROR(VLOOKUP('Opex 2021'!E:E,'Opex 2020'!E:H,4,FALSE),0)</f>
        <v>119603.75</v>
      </c>
    </row>
    <row r="61" spans="1:17" hidden="1" x14ac:dyDescent="0.35">
      <c r="A61" s="5" t="s">
        <v>153</v>
      </c>
      <c r="B61" s="5" t="s">
        <v>154</v>
      </c>
      <c r="C61" s="5" t="s">
        <v>162</v>
      </c>
      <c r="D61" s="5" t="s">
        <v>163</v>
      </c>
      <c r="E61" s="5" t="s">
        <v>164</v>
      </c>
      <c r="F61" s="6">
        <v>0</v>
      </c>
      <c r="G61" s="6">
        <v>510</v>
      </c>
      <c r="H61" s="6">
        <v>505.12</v>
      </c>
      <c r="I61" s="7"/>
      <c r="J61" s="7"/>
      <c r="K61" s="6">
        <v>4.8800000000000496</v>
      </c>
      <c r="L61" s="8" t="s">
        <v>20</v>
      </c>
      <c r="M61" s="8" t="s">
        <v>21</v>
      </c>
      <c r="N61" s="8" t="s">
        <v>22</v>
      </c>
      <c r="O61" s="9" t="s">
        <v>23</v>
      </c>
      <c r="P61" s="14">
        <f>IFERROR(VLOOKUP('Opex 2021'!E:E,'Opex 2020'!E:H,3,FALSE),0)</f>
        <v>0</v>
      </c>
      <c r="Q61" s="14">
        <f>IFERROR(VLOOKUP('Opex 2021'!E:E,'Opex 2020'!E:H,4,FALSE),0)</f>
        <v>0</v>
      </c>
    </row>
    <row r="62" spans="1:17" hidden="1" x14ac:dyDescent="0.35">
      <c r="A62" s="5" t="s">
        <v>165</v>
      </c>
      <c r="B62" s="5" t="s">
        <v>166</v>
      </c>
      <c r="C62" s="5" t="s">
        <v>36</v>
      </c>
      <c r="D62" s="5" t="s">
        <v>37</v>
      </c>
      <c r="E62" s="5" t="s">
        <v>167</v>
      </c>
      <c r="F62" s="6">
        <v>1502</v>
      </c>
      <c r="G62" s="6">
        <v>1502</v>
      </c>
      <c r="H62" s="7"/>
      <c r="I62" s="7"/>
      <c r="J62" s="7"/>
      <c r="K62" s="6">
        <v>1502</v>
      </c>
      <c r="L62" s="8" t="s">
        <v>20</v>
      </c>
      <c r="M62" s="8" t="s">
        <v>21</v>
      </c>
      <c r="N62" s="8" t="s">
        <v>22</v>
      </c>
      <c r="O62" s="9" t="s">
        <v>23</v>
      </c>
      <c r="P62" s="14">
        <f>IFERROR(VLOOKUP('Opex 2021'!E:E,'Opex 2020'!E:H,3,FALSE),0)</f>
        <v>1502</v>
      </c>
      <c r="Q62" s="14">
        <f>IFERROR(VLOOKUP('Opex 2021'!E:E,'Opex 2020'!E:H,4,FALSE),0)</f>
        <v>1502</v>
      </c>
    </row>
    <row r="63" spans="1:17" hidden="1" x14ac:dyDescent="0.35">
      <c r="A63" s="5" t="s">
        <v>165</v>
      </c>
      <c r="B63" s="5" t="s">
        <v>166</v>
      </c>
      <c r="C63" s="5" t="s">
        <v>168</v>
      </c>
      <c r="D63" s="5" t="s">
        <v>169</v>
      </c>
      <c r="E63" s="5" t="s">
        <v>170</v>
      </c>
      <c r="F63" s="6">
        <v>875</v>
      </c>
      <c r="G63" s="6">
        <v>875</v>
      </c>
      <c r="H63" s="7"/>
      <c r="I63" s="7"/>
      <c r="J63" s="7"/>
      <c r="K63" s="6">
        <v>875</v>
      </c>
      <c r="L63" s="8" t="s">
        <v>20</v>
      </c>
      <c r="M63" s="8" t="s">
        <v>21</v>
      </c>
      <c r="N63" s="8" t="s">
        <v>22</v>
      </c>
      <c r="O63" s="9" t="s">
        <v>23</v>
      </c>
      <c r="P63" s="14">
        <f>IFERROR(VLOOKUP('Opex 2021'!E:E,'Opex 2020'!E:H,3,FALSE),0)</f>
        <v>875</v>
      </c>
      <c r="Q63" s="14">
        <f>IFERROR(VLOOKUP('Opex 2021'!E:E,'Opex 2020'!E:H,4,FALSE),0)</f>
        <v>875</v>
      </c>
    </row>
    <row r="64" spans="1:17" hidden="1" x14ac:dyDescent="0.35">
      <c r="A64" s="5" t="s">
        <v>165</v>
      </c>
      <c r="B64" s="5" t="s">
        <v>166</v>
      </c>
      <c r="C64" s="5" t="s">
        <v>128</v>
      </c>
      <c r="D64" s="5" t="s">
        <v>129</v>
      </c>
      <c r="E64" s="5" t="s">
        <v>171</v>
      </c>
      <c r="F64" s="6">
        <v>59000</v>
      </c>
      <c r="G64" s="6">
        <v>59000</v>
      </c>
      <c r="H64" s="6">
        <v>51781.09</v>
      </c>
      <c r="I64" s="7"/>
      <c r="J64" s="7"/>
      <c r="K64" s="6">
        <v>7218.91</v>
      </c>
      <c r="L64" s="8" t="s">
        <v>20</v>
      </c>
      <c r="M64" s="8" t="s">
        <v>21</v>
      </c>
      <c r="N64" s="8" t="s">
        <v>22</v>
      </c>
      <c r="O64" s="9" t="s">
        <v>23</v>
      </c>
      <c r="P64" s="14">
        <f>IFERROR(VLOOKUP('Opex 2021'!E:E,'Opex 2020'!E:H,3,FALSE),0)</f>
        <v>56358</v>
      </c>
      <c r="Q64" s="14">
        <f>IFERROR(VLOOKUP('Opex 2021'!E:E,'Opex 2020'!E:H,4,FALSE),0)</f>
        <v>54242.58</v>
      </c>
    </row>
    <row r="65" spans="1:17" hidden="1" x14ac:dyDescent="0.35">
      <c r="A65" s="5" t="s">
        <v>165</v>
      </c>
      <c r="B65" s="5" t="s">
        <v>166</v>
      </c>
      <c r="C65" s="5" t="s">
        <v>131</v>
      </c>
      <c r="D65" s="5" t="s">
        <v>132</v>
      </c>
      <c r="E65" s="5" t="s">
        <v>172</v>
      </c>
      <c r="F65" s="6">
        <v>47557</v>
      </c>
      <c r="G65" s="6">
        <v>22557</v>
      </c>
      <c r="H65" s="7"/>
      <c r="I65" s="7"/>
      <c r="J65" s="7"/>
      <c r="K65" s="6">
        <v>22557</v>
      </c>
      <c r="L65" s="8" t="s">
        <v>20</v>
      </c>
      <c r="M65" s="8" t="s">
        <v>21</v>
      </c>
      <c r="N65" s="8" t="s">
        <v>22</v>
      </c>
      <c r="O65" s="9" t="s">
        <v>23</v>
      </c>
      <c r="P65" s="14">
        <f>IFERROR(VLOOKUP('Opex 2021'!E:E,'Opex 2020'!E:H,3,FALSE),0)</f>
        <v>30571</v>
      </c>
      <c r="Q65" s="14">
        <f>IFERROR(VLOOKUP('Opex 2021'!E:E,'Opex 2020'!E:H,4,FALSE),0)</f>
        <v>30570.03</v>
      </c>
    </row>
    <row r="66" spans="1:17" hidden="1" x14ac:dyDescent="0.35">
      <c r="A66" s="5" t="s">
        <v>165</v>
      </c>
      <c r="B66" s="5" t="s">
        <v>166</v>
      </c>
      <c r="C66" s="5" t="s">
        <v>39</v>
      </c>
      <c r="D66" s="5" t="s">
        <v>40</v>
      </c>
      <c r="E66" s="5" t="s">
        <v>173</v>
      </c>
      <c r="F66" s="6">
        <v>1024</v>
      </c>
      <c r="G66" s="6">
        <v>1024</v>
      </c>
      <c r="H66" s="7"/>
      <c r="I66" s="7"/>
      <c r="J66" s="7"/>
      <c r="K66" s="6">
        <v>1024</v>
      </c>
      <c r="L66" s="8" t="s">
        <v>20</v>
      </c>
      <c r="M66" s="8" t="s">
        <v>21</v>
      </c>
      <c r="N66" s="8" t="s">
        <v>22</v>
      </c>
      <c r="O66" s="9" t="s">
        <v>23</v>
      </c>
      <c r="P66" s="14">
        <f>IFERROR(VLOOKUP('Opex 2021'!E:E,'Opex 2020'!E:H,3,FALSE),0)</f>
        <v>1024</v>
      </c>
      <c r="Q66" s="14">
        <f>IFERROR(VLOOKUP('Opex 2021'!E:E,'Opex 2020'!E:H,4,FALSE),0)</f>
        <v>1023.75</v>
      </c>
    </row>
    <row r="67" spans="1:17" hidden="1" x14ac:dyDescent="0.35">
      <c r="A67" s="5" t="s">
        <v>165</v>
      </c>
      <c r="B67" s="5" t="s">
        <v>166</v>
      </c>
      <c r="C67" s="5" t="s">
        <v>42</v>
      </c>
      <c r="D67" s="5" t="s">
        <v>43</v>
      </c>
      <c r="E67" s="5" t="s">
        <v>174</v>
      </c>
      <c r="F67" s="6">
        <v>9738</v>
      </c>
      <c r="G67" s="6">
        <v>9738</v>
      </c>
      <c r="H67" s="6">
        <v>3816.25</v>
      </c>
      <c r="I67" s="7"/>
      <c r="J67" s="7"/>
      <c r="K67" s="6">
        <v>5921.75</v>
      </c>
      <c r="L67" s="8" t="s">
        <v>20</v>
      </c>
      <c r="M67" s="8" t="s">
        <v>21</v>
      </c>
      <c r="N67" s="8" t="s">
        <v>22</v>
      </c>
      <c r="O67" s="9" t="s">
        <v>23</v>
      </c>
      <c r="P67" s="14">
        <f>IFERROR(VLOOKUP('Opex 2021'!E:E,'Opex 2020'!E:H,3,FALSE),0)</f>
        <v>8706</v>
      </c>
      <c r="Q67" s="14">
        <f>IFERROR(VLOOKUP('Opex 2021'!E:E,'Opex 2020'!E:H,4,FALSE),0)</f>
        <v>8705.01</v>
      </c>
    </row>
    <row r="68" spans="1:17" hidden="1" x14ac:dyDescent="0.35">
      <c r="A68" s="5" t="s">
        <v>165</v>
      </c>
      <c r="B68" s="5" t="s">
        <v>166</v>
      </c>
      <c r="C68" s="5" t="s">
        <v>137</v>
      </c>
      <c r="D68" s="5" t="s">
        <v>138</v>
      </c>
      <c r="E68" s="5" t="s">
        <v>175</v>
      </c>
      <c r="F68" s="6">
        <v>6195</v>
      </c>
      <c r="G68" s="6">
        <v>6195</v>
      </c>
      <c r="H68" s="6">
        <v>5900</v>
      </c>
      <c r="I68" s="7"/>
      <c r="J68" s="7"/>
      <c r="K68" s="6">
        <v>295</v>
      </c>
      <c r="L68" s="8" t="s">
        <v>20</v>
      </c>
      <c r="M68" s="8" t="s">
        <v>21</v>
      </c>
      <c r="N68" s="8" t="s">
        <v>22</v>
      </c>
      <c r="O68" s="9" t="s">
        <v>23</v>
      </c>
      <c r="P68" s="14">
        <f>IFERROR(VLOOKUP('Opex 2021'!E:E,'Opex 2020'!E:H,3,FALSE),0)</f>
        <v>0</v>
      </c>
      <c r="Q68" s="14">
        <f>IFERROR(VLOOKUP('Opex 2021'!E:E,'Opex 2020'!E:H,4,FALSE),0)</f>
        <v>0</v>
      </c>
    </row>
    <row r="69" spans="1:17" hidden="1" x14ac:dyDescent="0.35">
      <c r="A69" s="5" t="s">
        <v>165</v>
      </c>
      <c r="B69" s="5" t="s">
        <v>166</v>
      </c>
      <c r="C69" s="5" t="s">
        <v>143</v>
      </c>
      <c r="D69" s="5" t="s">
        <v>144</v>
      </c>
      <c r="E69" s="5" t="s">
        <v>176</v>
      </c>
      <c r="F69" s="6">
        <v>16000</v>
      </c>
      <c r="G69" s="6">
        <v>16000</v>
      </c>
      <c r="H69" s="7"/>
      <c r="I69" s="7"/>
      <c r="J69" s="7"/>
      <c r="K69" s="6">
        <v>16000</v>
      </c>
      <c r="L69" s="8" t="s">
        <v>20</v>
      </c>
      <c r="M69" s="8" t="s">
        <v>21</v>
      </c>
      <c r="N69" s="8" t="s">
        <v>22</v>
      </c>
      <c r="O69" s="9" t="s">
        <v>23</v>
      </c>
      <c r="P69" s="14">
        <f>IFERROR(VLOOKUP('Opex 2021'!E:E,'Opex 2020'!E:H,3,FALSE),0)</f>
        <v>1</v>
      </c>
      <c r="Q69" s="14">
        <f>IFERROR(VLOOKUP('Opex 2021'!E:E,'Opex 2020'!E:H,4,FALSE),0)</f>
        <v>0</v>
      </c>
    </row>
    <row r="70" spans="1:17" hidden="1" x14ac:dyDescent="0.35">
      <c r="A70" s="5" t="s">
        <v>165</v>
      </c>
      <c r="B70" s="5" t="s">
        <v>166</v>
      </c>
      <c r="C70" s="5" t="s">
        <v>146</v>
      </c>
      <c r="D70" s="5" t="s">
        <v>147</v>
      </c>
      <c r="E70" s="5" t="s">
        <v>177</v>
      </c>
      <c r="F70" s="6">
        <v>80000</v>
      </c>
      <c r="G70" s="6">
        <v>105000</v>
      </c>
      <c r="H70" s="6">
        <v>83654.929999999993</v>
      </c>
      <c r="I70" s="6">
        <v>0</v>
      </c>
      <c r="J70" s="6">
        <v>-4.77484718430787E-12</v>
      </c>
      <c r="K70" s="6">
        <v>21345.07</v>
      </c>
      <c r="L70" s="8" t="s">
        <v>20</v>
      </c>
      <c r="M70" s="8" t="s">
        <v>21</v>
      </c>
      <c r="N70" s="8" t="s">
        <v>22</v>
      </c>
      <c r="O70" s="9" t="s">
        <v>23</v>
      </c>
      <c r="P70" s="14">
        <f>IFERROR(VLOOKUP('Opex 2021'!E:E,'Opex 2020'!E:H,3,FALSE),0)</f>
        <v>194155</v>
      </c>
      <c r="Q70" s="14">
        <f>IFERROR(VLOOKUP('Opex 2021'!E:E,'Opex 2020'!E:H,4,FALSE),0)</f>
        <v>186107.21</v>
      </c>
    </row>
    <row r="71" spans="1:17" hidden="1" x14ac:dyDescent="0.35">
      <c r="A71" s="5" t="s">
        <v>165</v>
      </c>
      <c r="B71" s="5" t="s">
        <v>166</v>
      </c>
      <c r="C71" s="5" t="s">
        <v>146</v>
      </c>
      <c r="D71" s="5" t="s">
        <v>147</v>
      </c>
      <c r="E71" s="5" t="s">
        <v>178</v>
      </c>
      <c r="F71" s="6">
        <v>17444</v>
      </c>
      <c r="G71" s="6">
        <v>17444</v>
      </c>
      <c r="H71" s="7"/>
      <c r="I71" s="7"/>
      <c r="J71" s="7"/>
      <c r="K71" s="6">
        <v>17444</v>
      </c>
      <c r="L71" s="8" t="s">
        <v>179</v>
      </c>
      <c r="M71" s="8" t="s">
        <v>180</v>
      </c>
      <c r="N71" s="8" t="s">
        <v>22</v>
      </c>
      <c r="O71" s="9" t="s">
        <v>23</v>
      </c>
      <c r="P71" s="14">
        <f>IFERROR(VLOOKUP('Opex 2021'!E:E,'Opex 2020'!E:H,3,FALSE),0)</f>
        <v>0</v>
      </c>
      <c r="Q71" s="14">
        <f>IFERROR(VLOOKUP('Opex 2021'!E:E,'Opex 2020'!E:H,4,FALSE),0)</f>
        <v>0</v>
      </c>
    </row>
    <row r="72" spans="1:17" hidden="1" x14ac:dyDescent="0.35">
      <c r="A72" s="5" t="s">
        <v>165</v>
      </c>
      <c r="B72" s="5" t="s">
        <v>166</v>
      </c>
      <c r="C72" s="5" t="s">
        <v>63</v>
      </c>
      <c r="D72" s="5" t="s">
        <v>64</v>
      </c>
      <c r="E72" s="5" t="s">
        <v>181</v>
      </c>
      <c r="F72" s="6">
        <v>500</v>
      </c>
      <c r="G72" s="6">
        <v>500</v>
      </c>
      <c r="H72" s="7"/>
      <c r="I72" s="7"/>
      <c r="J72" s="7"/>
      <c r="K72" s="6">
        <v>500</v>
      </c>
      <c r="L72" s="8" t="s">
        <v>20</v>
      </c>
      <c r="M72" s="8" t="s">
        <v>21</v>
      </c>
      <c r="N72" s="8" t="s">
        <v>22</v>
      </c>
      <c r="O72" s="9" t="s">
        <v>23</v>
      </c>
      <c r="P72" s="14">
        <f>IFERROR(VLOOKUP('Opex 2021'!E:E,'Opex 2020'!E:H,3,FALSE),0)</f>
        <v>1</v>
      </c>
      <c r="Q72" s="14">
        <f>IFERROR(VLOOKUP('Opex 2021'!E:E,'Opex 2020'!E:H,4,FALSE),0)</f>
        <v>0</v>
      </c>
    </row>
    <row r="73" spans="1:17" hidden="1" x14ac:dyDescent="0.35">
      <c r="A73" s="5" t="s">
        <v>182</v>
      </c>
      <c r="B73" s="5" t="s">
        <v>183</v>
      </c>
      <c r="C73" s="5" t="s">
        <v>128</v>
      </c>
      <c r="D73" s="5" t="s">
        <v>129</v>
      </c>
      <c r="E73" s="5" t="s">
        <v>184</v>
      </c>
      <c r="F73" s="6">
        <v>20000</v>
      </c>
      <c r="G73" s="6">
        <v>20000</v>
      </c>
      <c r="H73" s="6">
        <v>20000</v>
      </c>
      <c r="I73" s="7"/>
      <c r="J73" s="7"/>
      <c r="K73" s="6">
        <v>0</v>
      </c>
      <c r="L73" s="8" t="s">
        <v>20</v>
      </c>
      <c r="M73" s="8" t="s">
        <v>21</v>
      </c>
      <c r="N73" s="8" t="s">
        <v>22</v>
      </c>
      <c r="O73" s="9" t="s">
        <v>23</v>
      </c>
      <c r="P73" s="14">
        <f>IFERROR(VLOOKUP('Opex 2021'!E:E,'Opex 2020'!E:H,3,FALSE),0)</f>
        <v>95179</v>
      </c>
      <c r="Q73" s="14">
        <f>IFERROR(VLOOKUP('Opex 2021'!E:E,'Opex 2020'!E:H,4,FALSE),0)</f>
        <v>95178.15</v>
      </c>
    </row>
    <row r="74" spans="1:17" hidden="1" x14ac:dyDescent="0.35">
      <c r="A74" s="5" t="s">
        <v>182</v>
      </c>
      <c r="B74" s="5" t="s">
        <v>183</v>
      </c>
      <c r="C74" s="5" t="s">
        <v>131</v>
      </c>
      <c r="D74" s="5" t="s">
        <v>132</v>
      </c>
      <c r="E74" s="5" t="s">
        <v>185</v>
      </c>
      <c r="F74" s="6">
        <v>50000</v>
      </c>
      <c r="G74" s="6">
        <v>12750</v>
      </c>
      <c r="H74" s="7"/>
      <c r="I74" s="7"/>
      <c r="J74" s="7"/>
      <c r="K74" s="6">
        <v>12750</v>
      </c>
      <c r="L74" s="8" t="s">
        <v>20</v>
      </c>
      <c r="M74" s="8" t="s">
        <v>21</v>
      </c>
      <c r="N74" s="8" t="s">
        <v>22</v>
      </c>
      <c r="O74" s="9" t="s">
        <v>23</v>
      </c>
      <c r="P74" s="14">
        <f>IFERROR(VLOOKUP('Opex 2021'!E:E,'Opex 2020'!E:H,3,FALSE),0)</f>
        <v>5990</v>
      </c>
      <c r="Q74" s="14">
        <f>IFERROR(VLOOKUP('Opex 2021'!E:E,'Opex 2020'!E:H,4,FALSE),0)</f>
        <v>1493.55</v>
      </c>
    </row>
    <row r="75" spans="1:17" hidden="1" x14ac:dyDescent="0.35">
      <c r="A75" s="5" t="s">
        <v>182</v>
      </c>
      <c r="B75" s="5" t="s">
        <v>183</v>
      </c>
      <c r="C75" s="5" t="s">
        <v>42</v>
      </c>
      <c r="D75" s="5" t="s">
        <v>43</v>
      </c>
      <c r="E75" s="5" t="s">
        <v>186</v>
      </c>
      <c r="F75" s="6">
        <v>18985</v>
      </c>
      <c r="G75" s="6">
        <v>51585</v>
      </c>
      <c r="H75" s="6">
        <v>26945.13</v>
      </c>
      <c r="I75" s="6">
        <v>0</v>
      </c>
      <c r="J75" s="6">
        <v>5387.08</v>
      </c>
      <c r="K75" s="6">
        <v>19252.79</v>
      </c>
      <c r="L75" s="8" t="s">
        <v>20</v>
      </c>
      <c r="M75" s="8" t="s">
        <v>21</v>
      </c>
      <c r="N75" s="8" t="s">
        <v>22</v>
      </c>
      <c r="O75" s="9" t="s">
        <v>23</v>
      </c>
      <c r="P75" s="14">
        <f>IFERROR(VLOOKUP('Opex 2021'!E:E,'Opex 2020'!E:H,3,FALSE),0)</f>
        <v>8100</v>
      </c>
      <c r="Q75" s="14">
        <f>IFERROR(VLOOKUP('Opex 2021'!E:E,'Opex 2020'!E:H,4,FALSE),0)</f>
        <v>8098.97</v>
      </c>
    </row>
    <row r="76" spans="1:17" hidden="1" x14ac:dyDescent="0.35">
      <c r="A76" s="5" t="s">
        <v>182</v>
      </c>
      <c r="B76" s="5" t="s">
        <v>183</v>
      </c>
      <c r="C76" s="5" t="s">
        <v>143</v>
      </c>
      <c r="D76" s="5" t="s">
        <v>144</v>
      </c>
      <c r="E76" s="5" t="s">
        <v>187</v>
      </c>
      <c r="F76" s="6">
        <v>25000</v>
      </c>
      <c r="G76" s="6">
        <v>25000</v>
      </c>
      <c r="H76" s="7"/>
      <c r="I76" s="7"/>
      <c r="J76" s="7"/>
      <c r="K76" s="6">
        <v>25000</v>
      </c>
      <c r="L76" s="8" t="s">
        <v>20</v>
      </c>
      <c r="M76" s="8" t="s">
        <v>21</v>
      </c>
      <c r="N76" s="8" t="s">
        <v>22</v>
      </c>
      <c r="O76" s="9" t="s">
        <v>23</v>
      </c>
      <c r="P76" s="14">
        <f>IFERROR(VLOOKUP('Opex 2021'!E:E,'Opex 2020'!E:H,3,FALSE),0)</f>
        <v>1</v>
      </c>
      <c r="Q76" s="14">
        <f>IFERROR(VLOOKUP('Opex 2021'!E:E,'Opex 2020'!E:H,4,FALSE),0)</f>
        <v>0</v>
      </c>
    </row>
    <row r="77" spans="1:17" hidden="1" x14ac:dyDescent="0.35">
      <c r="A77" s="5" t="s">
        <v>182</v>
      </c>
      <c r="B77" s="5" t="s">
        <v>183</v>
      </c>
      <c r="C77" s="5" t="s">
        <v>146</v>
      </c>
      <c r="D77" s="5" t="s">
        <v>147</v>
      </c>
      <c r="E77" s="5" t="s">
        <v>188</v>
      </c>
      <c r="F77" s="6">
        <v>100000</v>
      </c>
      <c r="G77" s="6">
        <v>100000</v>
      </c>
      <c r="H77" s="6">
        <v>91628</v>
      </c>
      <c r="I77" s="7"/>
      <c r="J77" s="6">
        <v>0</v>
      </c>
      <c r="K77" s="6">
        <v>8372</v>
      </c>
      <c r="L77" s="8" t="s">
        <v>20</v>
      </c>
      <c r="M77" s="8" t="s">
        <v>21</v>
      </c>
      <c r="N77" s="8" t="s">
        <v>22</v>
      </c>
      <c r="O77" s="9" t="s">
        <v>23</v>
      </c>
      <c r="P77" s="14">
        <f>IFERROR(VLOOKUP('Opex 2021'!E:E,'Opex 2020'!E:H,3,FALSE),0)</f>
        <v>233493</v>
      </c>
      <c r="Q77" s="14">
        <f>IFERROR(VLOOKUP('Opex 2021'!E:E,'Opex 2020'!E:H,4,FALSE),0)</f>
        <v>161058.6</v>
      </c>
    </row>
    <row r="78" spans="1:17" hidden="1" x14ac:dyDescent="0.35">
      <c r="A78" s="5" t="s">
        <v>189</v>
      </c>
      <c r="B78" s="5" t="s">
        <v>190</v>
      </c>
      <c r="C78" s="5" t="s">
        <v>128</v>
      </c>
      <c r="D78" s="5" t="s">
        <v>129</v>
      </c>
      <c r="E78" s="5" t="s">
        <v>191</v>
      </c>
      <c r="F78" s="6">
        <v>0</v>
      </c>
      <c r="G78" s="6">
        <v>35000</v>
      </c>
      <c r="H78" s="6">
        <v>30075.49</v>
      </c>
      <c r="I78" s="7"/>
      <c r="J78" s="7"/>
      <c r="K78" s="6">
        <v>4924.51</v>
      </c>
      <c r="L78" s="8" t="s">
        <v>20</v>
      </c>
      <c r="M78" s="8" t="s">
        <v>21</v>
      </c>
      <c r="N78" s="8" t="s">
        <v>22</v>
      </c>
      <c r="O78" s="9" t="s">
        <v>23</v>
      </c>
      <c r="P78" s="14">
        <f>IFERROR(VLOOKUP('Opex 2021'!E:E,'Opex 2020'!E:H,3,FALSE),0)</f>
        <v>89793</v>
      </c>
      <c r="Q78" s="14">
        <f>IFERROR(VLOOKUP('Opex 2021'!E:E,'Opex 2020'!E:H,4,FALSE),0)</f>
        <v>89791.52</v>
      </c>
    </row>
    <row r="79" spans="1:17" hidden="1" x14ac:dyDescent="0.35">
      <c r="A79" s="5" t="s">
        <v>189</v>
      </c>
      <c r="B79" s="5" t="s">
        <v>190</v>
      </c>
      <c r="C79" s="5" t="s">
        <v>42</v>
      </c>
      <c r="D79" s="5" t="s">
        <v>43</v>
      </c>
      <c r="E79" s="5" t="s">
        <v>192</v>
      </c>
      <c r="F79" s="6">
        <v>23000</v>
      </c>
      <c r="G79" s="6">
        <v>0</v>
      </c>
      <c r="H79" s="7"/>
      <c r="I79" s="7"/>
      <c r="J79" s="7"/>
      <c r="K79" s="6">
        <v>0</v>
      </c>
      <c r="L79" s="8" t="s">
        <v>20</v>
      </c>
      <c r="M79" s="8" t="s">
        <v>21</v>
      </c>
      <c r="N79" s="8" t="s">
        <v>22</v>
      </c>
      <c r="O79" s="9" t="s">
        <v>23</v>
      </c>
      <c r="P79" s="14">
        <f>IFERROR(VLOOKUP('Opex 2021'!E:E,'Opex 2020'!E:H,3,FALSE),0)</f>
        <v>28273</v>
      </c>
      <c r="Q79" s="14">
        <f>IFERROR(VLOOKUP('Opex 2021'!E:E,'Opex 2020'!E:H,4,FALSE),0)</f>
        <v>28271.54</v>
      </c>
    </row>
    <row r="80" spans="1:17" hidden="1" x14ac:dyDescent="0.35">
      <c r="A80" s="5" t="s">
        <v>189</v>
      </c>
      <c r="B80" s="5" t="s">
        <v>190</v>
      </c>
      <c r="C80" s="5" t="s">
        <v>146</v>
      </c>
      <c r="D80" s="5" t="s">
        <v>147</v>
      </c>
      <c r="E80" s="5" t="s">
        <v>193</v>
      </c>
      <c r="F80" s="6">
        <v>11350</v>
      </c>
      <c r="G80" s="6">
        <v>34350</v>
      </c>
      <c r="H80" s="6">
        <v>32675.81</v>
      </c>
      <c r="I80" s="6">
        <v>0</v>
      </c>
      <c r="J80" s="6">
        <v>0</v>
      </c>
      <c r="K80" s="6">
        <v>1674.19</v>
      </c>
      <c r="L80" s="8" t="s">
        <v>20</v>
      </c>
      <c r="M80" s="8" t="s">
        <v>21</v>
      </c>
      <c r="N80" s="8" t="s">
        <v>22</v>
      </c>
      <c r="O80" s="9" t="s">
        <v>23</v>
      </c>
      <c r="P80" s="14">
        <f>IFERROR(VLOOKUP('Opex 2021'!E:E,'Opex 2020'!E:H,3,FALSE),0)</f>
        <v>53916</v>
      </c>
      <c r="Q80" s="14">
        <f>IFERROR(VLOOKUP('Opex 2021'!E:E,'Opex 2020'!E:H,4,FALSE),0)</f>
        <v>54573.2</v>
      </c>
    </row>
    <row r="81" spans="1:17" hidden="1" x14ac:dyDescent="0.35">
      <c r="A81" s="5" t="s">
        <v>189</v>
      </c>
      <c r="B81" s="5" t="s">
        <v>190</v>
      </c>
      <c r="C81" s="5" t="s">
        <v>194</v>
      </c>
      <c r="D81" s="5" t="s">
        <v>195</v>
      </c>
      <c r="E81" s="5" t="s">
        <v>196</v>
      </c>
      <c r="F81" s="6">
        <v>0</v>
      </c>
      <c r="G81" s="6">
        <v>0</v>
      </c>
      <c r="H81" s="7"/>
      <c r="I81" s="7"/>
      <c r="J81" s="7"/>
      <c r="K81" s="6">
        <v>0</v>
      </c>
      <c r="L81" s="8" t="s">
        <v>20</v>
      </c>
      <c r="M81" s="8" t="s">
        <v>21</v>
      </c>
      <c r="N81" s="8" t="s">
        <v>22</v>
      </c>
      <c r="O81" s="9" t="s">
        <v>23</v>
      </c>
      <c r="P81" s="14">
        <f>IFERROR(VLOOKUP('Opex 2021'!E:E,'Opex 2020'!E:H,3,FALSE),0)</f>
        <v>0</v>
      </c>
      <c r="Q81" s="14">
        <f>IFERROR(VLOOKUP('Opex 2021'!E:E,'Opex 2020'!E:H,4,FALSE),0)</f>
        <v>0</v>
      </c>
    </row>
    <row r="82" spans="1:17" hidden="1" x14ac:dyDescent="0.35">
      <c r="A82" s="5" t="s">
        <v>189</v>
      </c>
      <c r="B82" s="5" t="s">
        <v>190</v>
      </c>
      <c r="C82" s="5" t="s">
        <v>63</v>
      </c>
      <c r="D82" s="5" t="s">
        <v>64</v>
      </c>
      <c r="E82" s="5" t="s">
        <v>197</v>
      </c>
      <c r="F82" s="6">
        <v>0</v>
      </c>
      <c r="G82" s="6">
        <v>0</v>
      </c>
      <c r="H82" s="7"/>
      <c r="I82" s="7"/>
      <c r="J82" s="7"/>
      <c r="K82" s="6">
        <v>0</v>
      </c>
      <c r="L82" s="8" t="s">
        <v>20</v>
      </c>
      <c r="M82" s="8" t="s">
        <v>21</v>
      </c>
      <c r="N82" s="8" t="s">
        <v>22</v>
      </c>
      <c r="O82" s="9" t="s">
        <v>23</v>
      </c>
      <c r="P82" s="14">
        <f>IFERROR(VLOOKUP('Opex 2021'!E:E,'Opex 2020'!E:H,3,FALSE),0)</f>
        <v>1</v>
      </c>
      <c r="Q82" s="14">
        <f>IFERROR(VLOOKUP('Opex 2021'!E:E,'Opex 2020'!E:H,4,FALSE),0)</f>
        <v>0</v>
      </c>
    </row>
    <row r="83" spans="1:17" hidden="1" x14ac:dyDescent="0.35">
      <c r="A83" s="5" t="s">
        <v>198</v>
      </c>
      <c r="B83" s="5" t="s">
        <v>199</v>
      </c>
      <c r="C83" s="5" t="s">
        <v>128</v>
      </c>
      <c r="D83" s="5" t="s">
        <v>129</v>
      </c>
      <c r="E83" s="5" t="s">
        <v>200</v>
      </c>
      <c r="F83" s="6">
        <v>180000</v>
      </c>
      <c r="G83" s="6">
        <v>180000</v>
      </c>
      <c r="H83" s="6">
        <v>110008.23</v>
      </c>
      <c r="I83" s="7"/>
      <c r="J83" s="7"/>
      <c r="K83" s="6">
        <v>69991.77</v>
      </c>
      <c r="L83" s="8" t="s">
        <v>20</v>
      </c>
      <c r="M83" s="8" t="s">
        <v>21</v>
      </c>
      <c r="N83" s="8" t="s">
        <v>22</v>
      </c>
      <c r="O83" s="9" t="s">
        <v>23</v>
      </c>
      <c r="P83" s="14">
        <f>IFERROR(VLOOKUP('Opex 2021'!E:E,'Opex 2020'!E:H,3,FALSE),0)</f>
        <v>218974</v>
      </c>
      <c r="Q83" s="14">
        <f>IFERROR(VLOOKUP('Opex 2021'!E:E,'Opex 2020'!E:H,4,FALSE),0)</f>
        <v>217038</v>
      </c>
    </row>
    <row r="84" spans="1:17" hidden="1" x14ac:dyDescent="0.35">
      <c r="A84" s="5" t="s">
        <v>198</v>
      </c>
      <c r="B84" s="5" t="s">
        <v>199</v>
      </c>
      <c r="C84" s="5" t="s">
        <v>131</v>
      </c>
      <c r="D84" s="5" t="s">
        <v>132</v>
      </c>
      <c r="E84" s="5" t="s">
        <v>201</v>
      </c>
      <c r="F84" s="6">
        <v>105000</v>
      </c>
      <c r="G84" s="6">
        <v>50000</v>
      </c>
      <c r="H84" s="6">
        <v>2000</v>
      </c>
      <c r="I84" s="7"/>
      <c r="J84" s="7"/>
      <c r="K84" s="6">
        <v>48000</v>
      </c>
      <c r="L84" s="8" t="s">
        <v>20</v>
      </c>
      <c r="M84" s="8" t="s">
        <v>21</v>
      </c>
      <c r="N84" s="8" t="s">
        <v>22</v>
      </c>
      <c r="O84" s="9" t="s">
        <v>23</v>
      </c>
      <c r="P84" s="14">
        <f>IFERROR(VLOOKUP('Opex 2021'!E:E,'Opex 2020'!E:H,3,FALSE),0)</f>
        <v>89907</v>
      </c>
      <c r="Q84" s="14">
        <f>IFERROR(VLOOKUP('Opex 2021'!E:E,'Opex 2020'!E:H,4,FALSE),0)</f>
        <v>89564.479999999996</v>
      </c>
    </row>
    <row r="85" spans="1:17" hidden="1" x14ac:dyDescent="0.35">
      <c r="A85" s="5" t="s">
        <v>198</v>
      </c>
      <c r="B85" s="5" t="s">
        <v>199</v>
      </c>
      <c r="C85" s="5" t="s">
        <v>42</v>
      </c>
      <c r="D85" s="5" t="s">
        <v>43</v>
      </c>
      <c r="E85" s="5" t="s">
        <v>202</v>
      </c>
      <c r="F85" s="6">
        <v>312530</v>
      </c>
      <c r="G85" s="6">
        <v>296003</v>
      </c>
      <c r="H85" s="6">
        <v>63834.1</v>
      </c>
      <c r="I85" s="6">
        <v>57357.57</v>
      </c>
      <c r="J85" s="6">
        <v>58297.86</v>
      </c>
      <c r="K85" s="6">
        <v>116513.47</v>
      </c>
      <c r="L85" s="8" t="s">
        <v>20</v>
      </c>
      <c r="M85" s="8" t="s">
        <v>21</v>
      </c>
      <c r="N85" s="8" t="s">
        <v>22</v>
      </c>
      <c r="O85" s="9" t="s">
        <v>23</v>
      </c>
      <c r="P85" s="14">
        <f>IFERROR(VLOOKUP('Opex 2021'!E:E,'Opex 2020'!E:H,3,FALSE),0)</f>
        <v>283205</v>
      </c>
      <c r="Q85" s="14">
        <f>IFERROR(VLOOKUP('Opex 2021'!E:E,'Opex 2020'!E:H,4,FALSE),0)</f>
        <v>224906.03</v>
      </c>
    </row>
    <row r="86" spans="1:17" hidden="1" x14ac:dyDescent="0.35">
      <c r="A86" s="5" t="s">
        <v>198</v>
      </c>
      <c r="B86" s="5" t="s">
        <v>199</v>
      </c>
      <c r="C86" s="5" t="s">
        <v>54</v>
      </c>
      <c r="D86" s="5" t="s">
        <v>55</v>
      </c>
      <c r="E86" s="5" t="s">
        <v>203</v>
      </c>
      <c r="F86" s="6">
        <v>0</v>
      </c>
      <c r="G86" s="6">
        <v>5000</v>
      </c>
      <c r="H86" s="6">
        <v>4487.99</v>
      </c>
      <c r="I86" s="7"/>
      <c r="J86" s="7"/>
      <c r="K86" s="6">
        <v>512.00999999999897</v>
      </c>
      <c r="L86" s="8" t="s">
        <v>20</v>
      </c>
      <c r="M86" s="8" t="s">
        <v>21</v>
      </c>
      <c r="N86" s="8" t="s">
        <v>22</v>
      </c>
      <c r="O86" s="9" t="s">
        <v>23</v>
      </c>
      <c r="P86" s="14">
        <f>IFERROR(VLOOKUP('Opex 2021'!E:E,'Opex 2020'!E:H,3,FALSE),0)</f>
        <v>0</v>
      </c>
      <c r="Q86" s="14">
        <f>IFERROR(VLOOKUP('Opex 2021'!E:E,'Opex 2020'!E:H,4,FALSE),0)</f>
        <v>0</v>
      </c>
    </row>
    <row r="87" spans="1:17" hidden="1" x14ac:dyDescent="0.35">
      <c r="A87" s="5" t="s">
        <v>198</v>
      </c>
      <c r="B87" s="5" t="s">
        <v>199</v>
      </c>
      <c r="C87" s="5" t="s">
        <v>143</v>
      </c>
      <c r="D87" s="5" t="s">
        <v>144</v>
      </c>
      <c r="E87" s="5" t="s">
        <v>204</v>
      </c>
      <c r="F87" s="6">
        <v>5615</v>
      </c>
      <c r="G87" s="6">
        <v>55615</v>
      </c>
      <c r="H87" s="6">
        <v>29166.1</v>
      </c>
      <c r="I87" s="7"/>
      <c r="J87" s="7"/>
      <c r="K87" s="6">
        <v>26448.9</v>
      </c>
      <c r="L87" s="8" t="s">
        <v>20</v>
      </c>
      <c r="M87" s="8" t="s">
        <v>21</v>
      </c>
      <c r="N87" s="8" t="s">
        <v>22</v>
      </c>
      <c r="O87" s="9" t="s">
        <v>23</v>
      </c>
      <c r="P87" s="14">
        <f>IFERROR(VLOOKUP('Opex 2021'!E:E,'Opex 2020'!E:H,3,FALSE),0)</f>
        <v>270283</v>
      </c>
      <c r="Q87" s="14">
        <f>IFERROR(VLOOKUP('Opex 2021'!E:E,'Opex 2020'!E:H,4,FALSE),0)</f>
        <v>269679.27</v>
      </c>
    </row>
    <row r="88" spans="1:17" hidden="1" x14ac:dyDescent="0.35">
      <c r="A88" s="5" t="s">
        <v>198</v>
      </c>
      <c r="B88" s="5" t="s">
        <v>199</v>
      </c>
      <c r="C88" s="5" t="s">
        <v>146</v>
      </c>
      <c r="D88" s="5" t="s">
        <v>147</v>
      </c>
      <c r="E88" s="5" t="s">
        <v>205</v>
      </c>
      <c r="F88" s="6">
        <v>32000</v>
      </c>
      <c r="G88" s="6">
        <v>32000</v>
      </c>
      <c r="H88" s="6">
        <v>31543.88</v>
      </c>
      <c r="I88" s="7"/>
      <c r="J88" s="6">
        <v>0</v>
      </c>
      <c r="K88" s="6">
        <v>456.12000000000302</v>
      </c>
      <c r="L88" s="8" t="s">
        <v>20</v>
      </c>
      <c r="M88" s="8" t="s">
        <v>21</v>
      </c>
      <c r="N88" s="8" t="s">
        <v>22</v>
      </c>
      <c r="O88" s="9" t="s">
        <v>23</v>
      </c>
      <c r="P88" s="14">
        <f>IFERROR(VLOOKUP('Opex 2021'!E:E,'Opex 2020'!E:H,3,FALSE),0)</f>
        <v>20546</v>
      </c>
      <c r="Q88" s="14">
        <f>IFERROR(VLOOKUP('Opex 2021'!E:E,'Opex 2020'!E:H,4,FALSE),0)</f>
        <v>19879.82</v>
      </c>
    </row>
    <row r="89" spans="1:17" hidden="1" x14ac:dyDescent="0.35">
      <c r="A89" s="5" t="s">
        <v>198</v>
      </c>
      <c r="B89" s="5" t="s">
        <v>199</v>
      </c>
      <c r="C89" s="5" t="s">
        <v>162</v>
      </c>
      <c r="D89" s="5" t="s">
        <v>163</v>
      </c>
      <c r="E89" s="5" t="s">
        <v>206</v>
      </c>
      <c r="F89" s="6">
        <v>0</v>
      </c>
      <c r="G89" s="6">
        <v>16527</v>
      </c>
      <c r="H89" s="7"/>
      <c r="I89" s="6">
        <v>16520</v>
      </c>
      <c r="J89" s="7"/>
      <c r="K89" s="6">
        <v>7</v>
      </c>
      <c r="L89" s="8" t="s">
        <v>20</v>
      </c>
      <c r="M89" s="8" t="s">
        <v>21</v>
      </c>
      <c r="N89" s="8" t="s">
        <v>22</v>
      </c>
      <c r="O89" s="9" t="s">
        <v>23</v>
      </c>
      <c r="P89" s="14">
        <f>IFERROR(VLOOKUP('Opex 2021'!E:E,'Opex 2020'!E:H,3,FALSE),0)</f>
        <v>0</v>
      </c>
      <c r="Q89" s="14">
        <f>IFERROR(VLOOKUP('Opex 2021'!E:E,'Opex 2020'!E:H,4,FALSE),0)</f>
        <v>0</v>
      </c>
    </row>
    <row r="90" spans="1:17" hidden="1" x14ac:dyDescent="0.35">
      <c r="A90" s="5" t="s">
        <v>207</v>
      </c>
      <c r="B90" s="5" t="s">
        <v>208</v>
      </c>
      <c r="C90" s="5" t="s">
        <v>128</v>
      </c>
      <c r="D90" s="5" t="s">
        <v>129</v>
      </c>
      <c r="E90" s="5" t="s">
        <v>209</v>
      </c>
      <c r="F90" s="6">
        <v>25000</v>
      </c>
      <c r="G90" s="6">
        <v>25000</v>
      </c>
      <c r="H90" s="6">
        <v>25000</v>
      </c>
      <c r="I90" s="7"/>
      <c r="J90" s="7"/>
      <c r="K90" s="6">
        <v>0</v>
      </c>
      <c r="L90" s="8" t="s">
        <v>20</v>
      </c>
      <c r="M90" s="8" t="s">
        <v>21</v>
      </c>
      <c r="N90" s="8" t="s">
        <v>22</v>
      </c>
      <c r="O90" s="9" t="s">
        <v>23</v>
      </c>
      <c r="P90" s="14">
        <f>IFERROR(VLOOKUP('Opex 2021'!E:E,'Opex 2020'!E:H,3,FALSE),0)</f>
        <v>40127</v>
      </c>
      <c r="Q90" s="14">
        <f>IFERROR(VLOOKUP('Opex 2021'!E:E,'Opex 2020'!E:H,4,FALSE),0)</f>
        <v>40125.89</v>
      </c>
    </row>
    <row r="91" spans="1:17" hidden="1" x14ac:dyDescent="0.35">
      <c r="A91" s="5" t="s">
        <v>207</v>
      </c>
      <c r="B91" s="5" t="s">
        <v>208</v>
      </c>
      <c r="C91" s="5" t="s">
        <v>131</v>
      </c>
      <c r="D91" s="5" t="s">
        <v>132</v>
      </c>
      <c r="E91" s="5" t="s">
        <v>210</v>
      </c>
      <c r="F91" s="6">
        <v>75000</v>
      </c>
      <c r="G91" s="6">
        <v>75000</v>
      </c>
      <c r="H91" s="6">
        <v>-3762.15</v>
      </c>
      <c r="I91" s="7"/>
      <c r="J91" s="7"/>
      <c r="K91" s="6">
        <v>78762.149999999994</v>
      </c>
      <c r="L91" s="8" t="s">
        <v>20</v>
      </c>
      <c r="M91" s="8" t="s">
        <v>21</v>
      </c>
      <c r="N91" s="8" t="s">
        <v>22</v>
      </c>
      <c r="O91" s="9" t="s">
        <v>23</v>
      </c>
      <c r="P91" s="14">
        <f>IFERROR(VLOOKUP('Opex 2021'!E:E,'Opex 2020'!E:H,3,FALSE),0)</f>
        <v>54556</v>
      </c>
      <c r="Q91" s="14">
        <f>IFERROR(VLOOKUP('Opex 2021'!E:E,'Opex 2020'!E:H,4,FALSE),0)</f>
        <v>54554.559999999998</v>
      </c>
    </row>
    <row r="92" spans="1:17" hidden="1" x14ac:dyDescent="0.35">
      <c r="A92" s="5" t="s">
        <v>207</v>
      </c>
      <c r="B92" s="5" t="s">
        <v>208</v>
      </c>
      <c r="C92" s="5" t="s">
        <v>42</v>
      </c>
      <c r="D92" s="5" t="s">
        <v>43</v>
      </c>
      <c r="E92" s="5" t="s">
        <v>211</v>
      </c>
      <c r="F92" s="6">
        <v>149370</v>
      </c>
      <c r="G92" s="6">
        <v>149370</v>
      </c>
      <c r="H92" s="6">
        <v>40542.839999999997</v>
      </c>
      <c r="I92" s="6">
        <v>77260.02</v>
      </c>
      <c r="J92" s="6">
        <v>22440.77</v>
      </c>
      <c r="K92" s="6">
        <v>9126.3700000000099</v>
      </c>
      <c r="L92" s="8" t="s">
        <v>20</v>
      </c>
      <c r="M92" s="8" t="s">
        <v>21</v>
      </c>
      <c r="N92" s="8" t="s">
        <v>22</v>
      </c>
      <c r="O92" s="9" t="s">
        <v>23</v>
      </c>
      <c r="P92" s="14">
        <f>IFERROR(VLOOKUP('Opex 2021'!E:E,'Opex 2020'!E:H,3,FALSE),0)</f>
        <v>137795</v>
      </c>
      <c r="Q92" s="14">
        <f>IFERROR(VLOOKUP('Opex 2021'!E:E,'Opex 2020'!E:H,4,FALSE),0)</f>
        <v>124805.06</v>
      </c>
    </row>
    <row r="93" spans="1:17" hidden="1" x14ac:dyDescent="0.35">
      <c r="A93" s="5" t="s">
        <v>207</v>
      </c>
      <c r="B93" s="5" t="s">
        <v>208</v>
      </c>
      <c r="C93" s="5" t="s">
        <v>143</v>
      </c>
      <c r="D93" s="5" t="s">
        <v>144</v>
      </c>
      <c r="E93" s="5" t="s">
        <v>212</v>
      </c>
      <c r="F93" s="6">
        <v>51520</v>
      </c>
      <c r="G93" s="6">
        <v>51520</v>
      </c>
      <c r="H93" s="6">
        <v>22479.86</v>
      </c>
      <c r="I93" s="7"/>
      <c r="J93" s="7"/>
      <c r="K93" s="6">
        <v>29040.14</v>
      </c>
      <c r="L93" s="8" t="s">
        <v>20</v>
      </c>
      <c r="M93" s="8" t="s">
        <v>21</v>
      </c>
      <c r="N93" s="8" t="s">
        <v>22</v>
      </c>
      <c r="O93" s="9" t="s">
        <v>23</v>
      </c>
      <c r="P93" s="14">
        <f>IFERROR(VLOOKUP('Opex 2021'!E:E,'Opex 2020'!E:H,3,FALSE),0)</f>
        <v>38005</v>
      </c>
      <c r="Q93" s="14">
        <f>IFERROR(VLOOKUP('Opex 2021'!E:E,'Opex 2020'!E:H,4,FALSE),0)</f>
        <v>38004.199999999997</v>
      </c>
    </row>
    <row r="94" spans="1:17" hidden="1" x14ac:dyDescent="0.35">
      <c r="A94" s="5" t="s">
        <v>207</v>
      </c>
      <c r="B94" s="5" t="s">
        <v>208</v>
      </c>
      <c r="C94" s="5" t="s">
        <v>146</v>
      </c>
      <c r="D94" s="5" t="s">
        <v>147</v>
      </c>
      <c r="E94" s="5" t="s">
        <v>213</v>
      </c>
      <c r="F94" s="6">
        <v>60000</v>
      </c>
      <c r="G94" s="6">
        <v>60000</v>
      </c>
      <c r="H94" s="6">
        <v>37764.01</v>
      </c>
      <c r="I94" s="6">
        <v>0</v>
      </c>
      <c r="J94" s="6">
        <v>13424</v>
      </c>
      <c r="K94" s="6">
        <v>8811.99</v>
      </c>
      <c r="L94" s="8" t="s">
        <v>20</v>
      </c>
      <c r="M94" s="8" t="s">
        <v>21</v>
      </c>
      <c r="N94" s="8" t="s">
        <v>22</v>
      </c>
      <c r="O94" s="9" t="s">
        <v>23</v>
      </c>
      <c r="P94" s="14">
        <f>IFERROR(VLOOKUP('Opex 2021'!E:E,'Opex 2020'!E:H,3,FALSE),0)</f>
        <v>112268</v>
      </c>
      <c r="Q94" s="14">
        <f>IFERROR(VLOOKUP('Opex 2021'!E:E,'Opex 2020'!E:H,4,FALSE),0)</f>
        <v>99043.8</v>
      </c>
    </row>
    <row r="95" spans="1:17" hidden="1" x14ac:dyDescent="0.35">
      <c r="A95" s="5" t="s">
        <v>207</v>
      </c>
      <c r="B95" s="5" t="s">
        <v>208</v>
      </c>
      <c r="C95" s="5" t="s">
        <v>63</v>
      </c>
      <c r="D95" s="5" t="s">
        <v>64</v>
      </c>
      <c r="E95" s="5" t="s">
        <v>214</v>
      </c>
      <c r="F95" s="6">
        <v>0</v>
      </c>
      <c r="G95" s="6">
        <v>0</v>
      </c>
      <c r="H95" s="7"/>
      <c r="I95" s="7"/>
      <c r="J95" s="7"/>
      <c r="K95" s="6">
        <v>0</v>
      </c>
      <c r="L95" s="8" t="s">
        <v>20</v>
      </c>
      <c r="M95" s="8" t="s">
        <v>21</v>
      </c>
      <c r="N95" s="8" t="s">
        <v>22</v>
      </c>
      <c r="O95" s="9" t="s">
        <v>23</v>
      </c>
      <c r="P95" s="14">
        <f>IFERROR(VLOOKUP('Opex 2021'!E:E,'Opex 2020'!E:H,3,FALSE),0)</f>
        <v>3779</v>
      </c>
      <c r="Q95" s="14">
        <f>IFERROR(VLOOKUP('Opex 2021'!E:E,'Opex 2020'!E:H,4,FALSE),0)</f>
        <v>3777.8</v>
      </c>
    </row>
    <row r="96" spans="1:17" hidden="1" x14ac:dyDescent="0.35">
      <c r="A96" s="5" t="s">
        <v>207</v>
      </c>
      <c r="B96" s="5" t="s">
        <v>208</v>
      </c>
      <c r="C96" s="5" t="s">
        <v>162</v>
      </c>
      <c r="D96" s="5" t="s">
        <v>163</v>
      </c>
      <c r="E96" s="5" t="s">
        <v>215</v>
      </c>
      <c r="F96" s="6">
        <v>13858</v>
      </c>
      <c r="G96" s="6">
        <v>13858</v>
      </c>
      <c r="H96" s="6">
        <v>11192.69</v>
      </c>
      <c r="I96" s="6">
        <v>0</v>
      </c>
      <c r="J96" s="6">
        <v>0</v>
      </c>
      <c r="K96" s="6">
        <v>2665.31</v>
      </c>
      <c r="L96" s="8" t="s">
        <v>20</v>
      </c>
      <c r="M96" s="8" t="s">
        <v>21</v>
      </c>
      <c r="N96" s="8" t="s">
        <v>22</v>
      </c>
      <c r="O96" s="9" t="s">
        <v>23</v>
      </c>
      <c r="P96" s="14">
        <f>IFERROR(VLOOKUP('Opex 2021'!E:E,'Opex 2020'!E:H,3,FALSE),0)</f>
        <v>12141</v>
      </c>
      <c r="Q96" s="14">
        <f>IFERROR(VLOOKUP('Opex 2021'!E:E,'Opex 2020'!E:H,4,FALSE),0)</f>
        <v>12140.5</v>
      </c>
    </row>
    <row r="97" spans="1:17" hidden="1" x14ac:dyDescent="0.35">
      <c r="A97" s="5" t="s">
        <v>216</v>
      </c>
      <c r="B97" s="5" t="s">
        <v>217</v>
      </c>
      <c r="C97" s="5" t="s">
        <v>128</v>
      </c>
      <c r="D97" s="5" t="s">
        <v>129</v>
      </c>
      <c r="E97" s="5" t="s">
        <v>218</v>
      </c>
      <c r="F97" s="6">
        <v>300000</v>
      </c>
      <c r="G97" s="6">
        <v>300000</v>
      </c>
      <c r="H97" s="6">
        <v>148453.21</v>
      </c>
      <c r="I97" s="7"/>
      <c r="J97" s="7"/>
      <c r="K97" s="6">
        <v>151546.79</v>
      </c>
      <c r="L97" s="8" t="s">
        <v>20</v>
      </c>
      <c r="M97" s="8" t="s">
        <v>21</v>
      </c>
      <c r="N97" s="8" t="s">
        <v>22</v>
      </c>
      <c r="O97" s="9" t="s">
        <v>23</v>
      </c>
      <c r="P97" s="14">
        <f>IFERROR(VLOOKUP('Opex 2021'!E:E,'Opex 2020'!E:H,3,FALSE),0)</f>
        <v>225404</v>
      </c>
      <c r="Q97" s="14">
        <f>IFERROR(VLOOKUP('Opex 2021'!E:E,'Opex 2020'!E:H,4,FALSE),0)</f>
        <v>225403.24</v>
      </c>
    </row>
    <row r="98" spans="1:17" hidden="1" x14ac:dyDescent="0.35">
      <c r="A98" s="5" t="s">
        <v>216</v>
      </c>
      <c r="B98" s="5" t="s">
        <v>217</v>
      </c>
      <c r="C98" s="5" t="s">
        <v>131</v>
      </c>
      <c r="D98" s="5" t="s">
        <v>132</v>
      </c>
      <c r="E98" s="5" t="s">
        <v>219</v>
      </c>
      <c r="F98" s="6">
        <v>52050</v>
      </c>
      <c r="G98" s="6">
        <v>52050</v>
      </c>
      <c r="H98" s="6">
        <v>13078.03</v>
      </c>
      <c r="I98" s="7"/>
      <c r="J98" s="7"/>
      <c r="K98" s="6">
        <v>38971.97</v>
      </c>
      <c r="L98" s="8" t="s">
        <v>20</v>
      </c>
      <c r="M98" s="8" t="s">
        <v>21</v>
      </c>
      <c r="N98" s="8" t="s">
        <v>22</v>
      </c>
      <c r="O98" s="9" t="s">
        <v>23</v>
      </c>
      <c r="P98" s="14">
        <f>IFERROR(VLOOKUP('Opex 2021'!E:E,'Opex 2020'!E:H,3,FALSE),0)</f>
        <v>54308</v>
      </c>
      <c r="Q98" s="14">
        <f>IFERROR(VLOOKUP('Opex 2021'!E:E,'Opex 2020'!E:H,4,FALSE),0)</f>
        <v>54007.37</v>
      </c>
    </row>
    <row r="99" spans="1:17" hidden="1" x14ac:dyDescent="0.35">
      <c r="A99" s="5" t="s">
        <v>216</v>
      </c>
      <c r="B99" s="5" t="s">
        <v>217</v>
      </c>
      <c r="C99" s="5" t="s">
        <v>42</v>
      </c>
      <c r="D99" s="5" t="s">
        <v>43</v>
      </c>
      <c r="E99" s="5" t="s">
        <v>220</v>
      </c>
      <c r="F99" s="6">
        <v>209338</v>
      </c>
      <c r="G99" s="6">
        <v>209338</v>
      </c>
      <c r="H99" s="6">
        <v>29192.5</v>
      </c>
      <c r="I99" s="6">
        <v>91633.4</v>
      </c>
      <c r="J99" s="6">
        <v>41872.199999999997</v>
      </c>
      <c r="K99" s="6">
        <v>46639.9</v>
      </c>
      <c r="L99" s="8" t="s">
        <v>20</v>
      </c>
      <c r="M99" s="8" t="s">
        <v>21</v>
      </c>
      <c r="N99" s="8" t="s">
        <v>22</v>
      </c>
      <c r="O99" s="9" t="s">
        <v>23</v>
      </c>
      <c r="P99" s="14">
        <f>IFERROR(VLOOKUP('Opex 2021'!E:E,'Opex 2020'!E:H,3,FALSE),0)</f>
        <v>173962</v>
      </c>
      <c r="Q99" s="14">
        <f>IFERROR(VLOOKUP('Opex 2021'!E:E,'Opex 2020'!E:H,4,FALSE),0)</f>
        <v>173961.31</v>
      </c>
    </row>
    <row r="100" spans="1:17" hidden="1" x14ac:dyDescent="0.35">
      <c r="A100" s="5" t="s">
        <v>216</v>
      </c>
      <c r="B100" s="5" t="s">
        <v>217</v>
      </c>
      <c r="C100" s="5" t="s">
        <v>137</v>
      </c>
      <c r="D100" s="5" t="s">
        <v>138</v>
      </c>
      <c r="E100" s="5" t="s">
        <v>221</v>
      </c>
      <c r="F100" s="6">
        <v>0</v>
      </c>
      <c r="G100" s="6">
        <v>60000</v>
      </c>
      <c r="H100" s="6">
        <v>6189.01</v>
      </c>
      <c r="I100" s="6">
        <v>40000</v>
      </c>
      <c r="J100" s="7"/>
      <c r="K100" s="6">
        <v>13810.99</v>
      </c>
      <c r="L100" s="8" t="s">
        <v>20</v>
      </c>
      <c r="M100" s="8" t="s">
        <v>21</v>
      </c>
      <c r="N100" s="8" t="s">
        <v>22</v>
      </c>
      <c r="O100" s="9" t="s">
        <v>23</v>
      </c>
      <c r="P100" s="14">
        <f>IFERROR(VLOOKUP('Opex 2021'!E:E,'Opex 2020'!E:H,3,FALSE),0)</f>
        <v>0</v>
      </c>
      <c r="Q100" s="14">
        <f>IFERROR(VLOOKUP('Opex 2021'!E:E,'Opex 2020'!E:H,4,FALSE),0)</f>
        <v>0</v>
      </c>
    </row>
    <row r="101" spans="1:17" hidden="1" x14ac:dyDescent="0.35">
      <c r="A101" s="5" t="s">
        <v>216</v>
      </c>
      <c r="B101" s="5" t="s">
        <v>217</v>
      </c>
      <c r="C101" s="5" t="s">
        <v>143</v>
      </c>
      <c r="D101" s="5" t="s">
        <v>144</v>
      </c>
      <c r="E101" s="5" t="s">
        <v>222</v>
      </c>
      <c r="F101" s="6">
        <v>47150</v>
      </c>
      <c r="G101" s="6">
        <v>47150</v>
      </c>
      <c r="H101" s="6">
        <v>26426.560000000001</v>
      </c>
      <c r="I101" s="6">
        <v>20564</v>
      </c>
      <c r="J101" s="7"/>
      <c r="K101" s="6">
        <v>159.439999999999</v>
      </c>
      <c r="L101" s="8" t="s">
        <v>20</v>
      </c>
      <c r="M101" s="8" t="s">
        <v>21</v>
      </c>
      <c r="N101" s="8" t="s">
        <v>22</v>
      </c>
      <c r="O101" s="9" t="s">
        <v>23</v>
      </c>
      <c r="P101" s="14">
        <f>IFERROR(VLOOKUP('Opex 2021'!E:E,'Opex 2020'!E:H,3,FALSE),0)</f>
        <v>50304</v>
      </c>
      <c r="Q101" s="14">
        <f>IFERROR(VLOOKUP('Opex 2021'!E:E,'Opex 2020'!E:H,4,FALSE),0)</f>
        <v>50303.42</v>
      </c>
    </row>
    <row r="102" spans="1:17" hidden="1" x14ac:dyDescent="0.35">
      <c r="A102" s="5" t="s">
        <v>216</v>
      </c>
      <c r="B102" s="5" t="s">
        <v>217</v>
      </c>
      <c r="C102" s="5" t="s">
        <v>146</v>
      </c>
      <c r="D102" s="5" t="s">
        <v>147</v>
      </c>
      <c r="E102" s="5" t="s">
        <v>223</v>
      </c>
      <c r="F102" s="6">
        <v>220000</v>
      </c>
      <c r="G102" s="6">
        <v>160000</v>
      </c>
      <c r="H102" s="6">
        <v>1081.45</v>
      </c>
      <c r="I102" s="6">
        <v>9346</v>
      </c>
      <c r="J102" s="6">
        <v>110598.21</v>
      </c>
      <c r="K102" s="6">
        <v>38974.339999999997</v>
      </c>
      <c r="L102" s="8" t="s">
        <v>20</v>
      </c>
      <c r="M102" s="8" t="s">
        <v>21</v>
      </c>
      <c r="N102" s="8" t="s">
        <v>22</v>
      </c>
      <c r="O102" s="9" t="s">
        <v>23</v>
      </c>
      <c r="P102" s="14">
        <f>IFERROR(VLOOKUP('Opex 2021'!E:E,'Opex 2020'!E:H,3,FALSE),0)</f>
        <v>252659</v>
      </c>
      <c r="Q102" s="14">
        <f>IFERROR(VLOOKUP('Opex 2021'!E:E,'Opex 2020'!E:H,4,FALSE),0)</f>
        <v>252646.49</v>
      </c>
    </row>
    <row r="103" spans="1:17" hidden="1" x14ac:dyDescent="0.35">
      <c r="A103" s="5" t="s">
        <v>224</v>
      </c>
      <c r="B103" s="5" t="s">
        <v>225</v>
      </c>
      <c r="C103" s="5" t="s">
        <v>131</v>
      </c>
      <c r="D103" s="5" t="s">
        <v>132</v>
      </c>
      <c r="E103" s="5" t="s">
        <v>226</v>
      </c>
      <c r="F103" s="6">
        <v>84399</v>
      </c>
      <c r="G103" s="6">
        <v>84399</v>
      </c>
      <c r="H103" s="7"/>
      <c r="I103" s="7"/>
      <c r="J103" s="7"/>
      <c r="K103" s="6">
        <v>84399</v>
      </c>
      <c r="L103" s="8" t="s">
        <v>20</v>
      </c>
      <c r="M103" s="8" t="s">
        <v>21</v>
      </c>
      <c r="N103" s="8" t="s">
        <v>22</v>
      </c>
      <c r="O103" s="9" t="s">
        <v>23</v>
      </c>
      <c r="P103" s="14">
        <f>IFERROR(VLOOKUP('Opex 2021'!E:E,'Opex 2020'!E:H,3,FALSE),0)</f>
        <v>2636</v>
      </c>
      <c r="Q103" s="14">
        <f>IFERROR(VLOOKUP('Opex 2021'!E:E,'Opex 2020'!E:H,4,FALSE),0)</f>
        <v>-2805.17</v>
      </c>
    </row>
    <row r="104" spans="1:17" hidden="1" x14ac:dyDescent="0.35">
      <c r="A104" s="5" t="s">
        <v>224</v>
      </c>
      <c r="B104" s="5" t="s">
        <v>225</v>
      </c>
      <c r="C104" s="5" t="s">
        <v>51</v>
      </c>
      <c r="D104" s="5" t="s">
        <v>52</v>
      </c>
      <c r="E104" s="5" t="s">
        <v>227</v>
      </c>
      <c r="F104" s="6">
        <v>11500</v>
      </c>
      <c r="G104" s="6">
        <v>11500</v>
      </c>
      <c r="H104" s="7"/>
      <c r="I104" s="7"/>
      <c r="J104" s="7"/>
      <c r="K104" s="6">
        <v>11500</v>
      </c>
      <c r="L104" s="8" t="s">
        <v>20</v>
      </c>
      <c r="M104" s="8" t="s">
        <v>21</v>
      </c>
      <c r="N104" s="8" t="s">
        <v>22</v>
      </c>
      <c r="O104" s="9" t="s">
        <v>23</v>
      </c>
      <c r="P104" s="14">
        <f>IFERROR(VLOOKUP('Opex 2021'!E:E,'Opex 2020'!E:H,3,FALSE),0)</f>
        <v>5110</v>
      </c>
      <c r="Q104" s="14">
        <f>IFERROR(VLOOKUP('Opex 2021'!E:E,'Opex 2020'!E:H,4,FALSE),0)</f>
        <v>5108.55</v>
      </c>
    </row>
    <row r="105" spans="1:17" hidden="1" x14ac:dyDescent="0.35">
      <c r="A105" s="5" t="s">
        <v>224</v>
      </c>
      <c r="B105" s="5" t="s">
        <v>225</v>
      </c>
      <c r="C105" s="5" t="s">
        <v>143</v>
      </c>
      <c r="D105" s="5" t="s">
        <v>144</v>
      </c>
      <c r="E105" s="5" t="s">
        <v>228</v>
      </c>
      <c r="F105" s="6">
        <v>894</v>
      </c>
      <c r="G105" s="6">
        <v>894</v>
      </c>
      <c r="H105" s="7"/>
      <c r="I105" s="7"/>
      <c r="J105" s="7"/>
      <c r="K105" s="6">
        <v>894</v>
      </c>
      <c r="L105" s="8" t="s">
        <v>20</v>
      </c>
      <c r="M105" s="8" t="s">
        <v>21</v>
      </c>
      <c r="N105" s="8" t="s">
        <v>22</v>
      </c>
      <c r="O105" s="9" t="s">
        <v>23</v>
      </c>
      <c r="P105" s="14">
        <f>IFERROR(VLOOKUP('Opex 2021'!E:E,'Opex 2020'!E:H,3,FALSE),0)</f>
        <v>1</v>
      </c>
      <c r="Q105" s="14">
        <f>IFERROR(VLOOKUP('Opex 2021'!E:E,'Opex 2020'!E:H,4,FALSE),0)</f>
        <v>0</v>
      </c>
    </row>
    <row r="106" spans="1:17" hidden="1" x14ac:dyDescent="0.35">
      <c r="A106" s="5" t="s">
        <v>224</v>
      </c>
      <c r="B106" s="5" t="s">
        <v>225</v>
      </c>
      <c r="C106" s="5" t="s">
        <v>146</v>
      </c>
      <c r="D106" s="5" t="s">
        <v>147</v>
      </c>
      <c r="E106" s="5" t="s">
        <v>229</v>
      </c>
      <c r="F106" s="6">
        <v>72968</v>
      </c>
      <c r="G106" s="6">
        <v>72968</v>
      </c>
      <c r="H106" s="6">
        <v>29023.5</v>
      </c>
      <c r="I106" s="6">
        <v>-3577.35</v>
      </c>
      <c r="J106" s="6">
        <v>6407</v>
      </c>
      <c r="K106" s="6">
        <v>41114.85</v>
      </c>
      <c r="L106" s="8" t="s">
        <v>20</v>
      </c>
      <c r="M106" s="8" t="s">
        <v>21</v>
      </c>
      <c r="N106" s="8" t="s">
        <v>22</v>
      </c>
      <c r="O106" s="9" t="s">
        <v>23</v>
      </c>
      <c r="P106" s="14">
        <f>IFERROR(VLOOKUP('Opex 2021'!E:E,'Opex 2020'!E:H,3,FALSE),0)</f>
        <v>131767</v>
      </c>
      <c r="Q106" s="14">
        <f>IFERROR(VLOOKUP('Opex 2021'!E:E,'Opex 2020'!E:H,4,FALSE),0)</f>
        <v>85882.64</v>
      </c>
    </row>
    <row r="107" spans="1:17" hidden="1" x14ac:dyDescent="0.35">
      <c r="A107" s="5" t="s">
        <v>224</v>
      </c>
      <c r="B107" s="5" t="s">
        <v>225</v>
      </c>
      <c r="C107" s="5" t="s">
        <v>63</v>
      </c>
      <c r="D107" s="5" t="s">
        <v>64</v>
      </c>
      <c r="E107" s="5" t="s">
        <v>230</v>
      </c>
      <c r="F107" s="6">
        <v>4471</v>
      </c>
      <c r="G107" s="6">
        <v>4471</v>
      </c>
      <c r="H107" s="7"/>
      <c r="I107" s="7"/>
      <c r="J107" s="7"/>
      <c r="K107" s="6">
        <v>4471</v>
      </c>
      <c r="L107" s="8" t="s">
        <v>20</v>
      </c>
      <c r="M107" s="8" t="s">
        <v>21</v>
      </c>
      <c r="N107" s="8" t="s">
        <v>22</v>
      </c>
      <c r="O107" s="9" t="s">
        <v>23</v>
      </c>
      <c r="P107" s="14">
        <f>IFERROR(VLOOKUP('Opex 2021'!E:E,'Opex 2020'!E:H,3,FALSE),0)</f>
        <v>1</v>
      </c>
      <c r="Q107" s="14">
        <f>IFERROR(VLOOKUP('Opex 2021'!E:E,'Opex 2020'!E:H,4,FALSE),0)</f>
        <v>0</v>
      </c>
    </row>
    <row r="108" spans="1:17" hidden="1" x14ac:dyDescent="0.35">
      <c r="A108" s="5" t="s">
        <v>231</v>
      </c>
      <c r="B108" s="5" t="s">
        <v>232</v>
      </c>
      <c r="C108" s="5" t="s">
        <v>36</v>
      </c>
      <c r="D108" s="5" t="s">
        <v>37</v>
      </c>
      <c r="E108" s="5" t="s">
        <v>233</v>
      </c>
      <c r="F108" s="6">
        <v>8528</v>
      </c>
      <c r="G108" s="6">
        <v>8528</v>
      </c>
      <c r="H108" s="6">
        <v>2679.4</v>
      </c>
      <c r="I108" s="7"/>
      <c r="J108" s="7"/>
      <c r="K108" s="6">
        <v>5848.6</v>
      </c>
      <c r="L108" s="8" t="s">
        <v>20</v>
      </c>
      <c r="M108" s="8" t="s">
        <v>21</v>
      </c>
      <c r="N108" s="8" t="s">
        <v>22</v>
      </c>
      <c r="O108" s="9" t="s">
        <v>23</v>
      </c>
      <c r="P108" s="14">
        <f>IFERROR(VLOOKUP('Opex 2021'!E:E,'Opex 2020'!E:H,3,FALSE),0)</f>
        <v>8528</v>
      </c>
      <c r="Q108" s="14">
        <f>IFERROR(VLOOKUP('Opex 2021'!E:E,'Opex 2020'!E:H,4,FALSE),0)</f>
        <v>8527.7999999999993</v>
      </c>
    </row>
    <row r="109" spans="1:17" hidden="1" x14ac:dyDescent="0.35">
      <c r="A109" s="5" t="s">
        <v>231</v>
      </c>
      <c r="B109" s="5" t="s">
        <v>232</v>
      </c>
      <c r="C109" s="5" t="s">
        <v>128</v>
      </c>
      <c r="D109" s="5" t="s">
        <v>129</v>
      </c>
      <c r="E109" s="5" t="s">
        <v>234</v>
      </c>
      <c r="F109" s="6">
        <v>0</v>
      </c>
      <c r="G109" s="6">
        <v>0</v>
      </c>
      <c r="H109" s="7"/>
      <c r="I109" s="7"/>
      <c r="J109" s="7"/>
      <c r="K109" s="6">
        <v>0</v>
      </c>
      <c r="L109" s="8" t="s">
        <v>20</v>
      </c>
      <c r="M109" s="8" t="s">
        <v>21</v>
      </c>
      <c r="N109" s="8" t="s">
        <v>22</v>
      </c>
      <c r="O109" s="9" t="s">
        <v>23</v>
      </c>
      <c r="P109" s="14">
        <f>IFERROR(VLOOKUP('Opex 2021'!E:E,'Opex 2020'!E:H,3,FALSE),0)</f>
        <v>1</v>
      </c>
      <c r="Q109" s="14">
        <f>IFERROR(VLOOKUP('Opex 2021'!E:E,'Opex 2020'!E:H,4,FALSE),0)</f>
        <v>0</v>
      </c>
    </row>
    <row r="110" spans="1:17" hidden="1" x14ac:dyDescent="0.35">
      <c r="A110" s="5" t="s">
        <v>231</v>
      </c>
      <c r="B110" s="5" t="s">
        <v>232</v>
      </c>
      <c r="C110" s="5" t="s">
        <v>131</v>
      </c>
      <c r="D110" s="5" t="s">
        <v>132</v>
      </c>
      <c r="E110" s="5" t="s">
        <v>235</v>
      </c>
      <c r="F110" s="6">
        <v>45000</v>
      </c>
      <c r="G110" s="6">
        <v>34100</v>
      </c>
      <c r="H110" s="6">
        <v>11206.77</v>
      </c>
      <c r="I110" s="7"/>
      <c r="J110" s="7"/>
      <c r="K110" s="6">
        <v>22893.23</v>
      </c>
      <c r="L110" s="8" t="s">
        <v>20</v>
      </c>
      <c r="M110" s="8" t="s">
        <v>21</v>
      </c>
      <c r="N110" s="8" t="s">
        <v>22</v>
      </c>
      <c r="O110" s="9" t="s">
        <v>23</v>
      </c>
      <c r="P110" s="14">
        <f>IFERROR(VLOOKUP('Opex 2021'!E:E,'Opex 2020'!E:H,3,FALSE),0)</f>
        <v>48726</v>
      </c>
      <c r="Q110" s="14">
        <f>IFERROR(VLOOKUP('Opex 2021'!E:E,'Opex 2020'!E:H,4,FALSE),0)</f>
        <v>48724.67</v>
      </c>
    </row>
    <row r="111" spans="1:17" hidden="1" x14ac:dyDescent="0.35">
      <c r="A111" s="5" t="s">
        <v>231</v>
      </c>
      <c r="B111" s="5" t="s">
        <v>232</v>
      </c>
      <c r="C111" s="5" t="s">
        <v>42</v>
      </c>
      <c r="D111" s="5" t="s">
        <v>43</v>
      </c>
      <c r="E111" s="5" t="s">
        <v>236</v>
      </c>
      <c r="F111" s="6">
        <v>37839</v>
      </c>
      <c r="G111" s="6">
        <v>106839</v>
      </c>
      <c r="H111" s="6">
        <v>12788.43</v>
      </c>
      <c r="I111" s="6">
        <v>64300.02</v>
      </c>
      <c r="J111" s="6">
        <v>0</v>
      </c>
      <c r="K111" s="6">
        <v>29750.55</v>
      </c>
      <c r="L111" s="8" t="s">
        <v>20</v>
      </c>
      <c r="M111" s="8" t="s">
        <v>21</v>
      </c>
      <c r="N111" s="8" t="s">
        <v>22</v>
      </c>
      <c r="O111" s="9" t="s">
        <v>23</v>
      </c>
      <c r="P111" s="14">
        <f>IFERROR(VLOOKUP('Opex 2021'!E:E,'Opex 2020'!E:H,3,FALSE),0)</f>
        <v>20785</v>
      </c>
      <c r="Q111" s="14">
        <f>IFERROR(VLOOKUP('Opex 2021'!E:E,'Opex 2020'!E:H,4,FALSE),0)</f>
        <v>10054.700000000001</v>
      </c>
    </row>
    <row r="112" spans="1:17" hidden="1" x14ac:dyDescent="0.35">
      <c r="A112" s="5" t="s">
        <v>231</v>
      </c>
      <c r="B112" s="5" t="s">
        <v>232</v>
      </c>
      <c r="C112" s="5" t="s">
        <v>137</v>
      </c>
      <c r="D112" s="5" t="s">
        <v>138</v>
      </c>
      <c r="E112" s="5" t="s">
        <v>237</v>
      </c>
      <c r="F112" s="6">
        <v>294035</v>
      </c>
      <c r="G112" s="6">
        <v>392935</v>
      </c>
      <c r="H112" s="7"/>
      <c r="I112" s="6">
        <v>295811.06</v>
      </c>
      <c r="J112" s="6">
        <v>96015.19</v>
      </c>
      <c r="K112" s="6">
        <v>1108.7499999998299</v>
      </c>
      <c r="L112" s="8" t="s">
        <v>20</v>
      </c>
      <c r="M112" s="8" t="s">
        <v>21</v>
      </c>
      <c r="N112" s="8" t="s">
        <v>22</v>
      </c>
      <c r="O112" s="9" t="s">
        <v>23</v>
      </c>
      <c r="P112" s="14">
        <f>IFERROR(VLOOKUP('Opex 2021'!E:E,'Opex 2020'!E:H,3,FALSE),0)</f>
        <v>765248</v>
      </c>
      <c r="Q112" s="14">
        <f>IFERROR(VLOOKUP('Opex 2021'!E:E,'Opex 2020'!E:H,4,FALSE),0)</f>
        <v>413126</v>
      </c>
    </row>
    <row r="113" spans="1:17" hidden="1" x14ac:dyDescent="0.35">
      <c r="A113" s="5" t="s">
        <v>231</v>
      </c>
      <c r="B113" s="5" t="s">
        <v>232</v>
      </c>
      <c r="C113" s="5" t="s">
        <v>238</v>
      </c>
      <c r="D113" s="5" t="s">
        <v>239</v>
      </c>
      <c r="E113" s="5" t="s">
        <v>240</v>
      </c>
      <c r="F113" s="6">
        <v>300000</v>
      </c>
      <c r="G113" s="6">
        <v>43000</v>
      </c>
      <c r="H113" s="7"/>
      <c r="I113" s="7"/>
      <c r="J113" s="7"/>
      <c r="K113" s="6">
        <v>43000</v>
      </c>
      <c r="L113" s="8" t="s">
        <v>20</v>
      </c>
      <c r="M113" s="8" t="s">
        <v>21</v>
      </c>
      <c r="N113" s="8" t="s">
        <v>22</v>
      </c>
      <c r="O113" s="9" t="s">
        <v>23</v>
      </c>
      <c r="P113" s="14">
        <f>IFERROR(VLOOKUP('Opex 2021'!E:E,'Opex 2020'!E:H,3,FALSE),0)</f>
        <v>0</v>
      </c>
      <c r="Q113" s="14">
        <f>IFERROR(VLOOKUP('Opex 2021'!E:E,'Opex 2020'!E:H,4,FALSE),0)</f>
        <v>0</v>
      </c>
    </row>
    <row r="114" spans="1:17" hidden="1" x14ac:dyDescent="0.35">
      <c r="A114" s="5" t="s">
        <v>231</v>
      </c>
      <c r="B114" s="5" t="s">
        <v>232</v>
      </c>
      <c r="C114" s="5" t="s">
        <v>143</v>
      </c>
      <c r="D114" s="5" t="s">
        <v>144</v>
      </c>
      <c r="E114" s="5" t="s">
        <v>241</v>
      </c>
      <c r="F114" s="6">
        <v>5000</v>
      </c>
      <c r="G114" s="6">
        <v>5000</v>
      </c>
      <c r="H114" s="7"/>
      <c r="I114" s="7"/>
      <c r="J114" s="7"/>
      <c r="K114" s="6">
        <v>5000</v>
      </c>
      <c r="L114" s="8" t="s">
        <v>20</v>
      </c>
      <c r="M114" s="8" t="s">
        <v>21</v>
      </c>
      <c r="N114" s="8" t="s">
        <v>22</v>
      </c>
      <c r="O114" s="9" t="s">
        <v>23</v>
      </c>
      <c r="P114" s="14">
        <f>IFERROR(VLOOKUP('Opex 2021'!E:E,'Opex 2020'!E:H,3,FALSE),0)</f>
        <v>18572</v>
      </c>
      <c r="Q114" s="14">
        <f>IFERROR(VLOOKUP('Opex 2021'!E:E,'Opex 2020'!E:H,4,FALSE),0)</f>
        <v>18571.400000000001</v>
      </c>
    </row>
    <row r="115" spans="1:17" hidden="1" x14ac:dyDescent="0.35">
      <c r="A115" s="5" t="s">
        <v>231</v>
      </c>
      <c r="B115" s="5" t="s">
        <v>232</v>
      </c>
      <c r="C115" s="5" t="s">
        <v>146</v>
      </c>
      <c r="D115" s="5" t="s">
        <v>147</v>
      </c>
      <c r="E115" s="5" t="s">
        <v>242</v>
      </c>
      <c r="F115" s="6">
        <v>20250</v>
      </c>
      <c r="G115" s="6">
        <v>20250</v>
      </c>
      <c r="H115" s="6">
        <v>20231.5</v>
      </c>
      <c r="I115" s="7"/>
      <c r="J115" s="7"/>
      <c r="K115" s="6">
        <v>18.5</v>
      </c>
      <c r="L115" s="8" t="s">
        <v>20</v>
      </c>
      <c r="M115" s="8" t="s">
        <v>21</v>
      </c>
      <c r="N115" s="8" t="s">
        <v>22</v>
      </c>
      <c r="O115" s="9" t="s">
        <v>23</v>
      </c>
      <c r="P115" s="14">
        <f>IFERROR(VLOOKUP('Opex 2021'!E:E,'Opex 2020'!E:H,3,FALSE),0)</f>
        <v>25050</v>
      </c>
      <c r="Q115" s="14">
        <f>IFERROR(VLOOKUP('Opex 2021'!E:E,'Opex 2020'!E:H,4,FALSE),0)</f>
        <v>25049.360000000001</v>
      </c>
    </row>
    <row r="116" spans="1:17" hidden="1" x14ac:dyDescent="0.35">
      <c r="A116" s="5" t="s">
        <v>231</v>
      </c>
      <c r="B116" s="5" t="s">
        <v>232</v>
      </c>
      <c r="C116" s="5" t="s">
        <v>63</v>
      </c>
      <c r="D116" s="5" t="s">
        <v>64</v>
      </c>
      <c r="E116" s="5" t="s">
        <v>243</v>
      </c>
      <c r="F116" s="6">
        <v>5000</v>
      </c>
      <c r="G116" s="6">
        <v>5000</v>
      </c>
      <c r="H116" s="7"/>
      <c r="I116" s="7"/>
      <c r="J116" s="7"/>
      <c r="K116" s="6">
        <v>5000</v>
      </c>
      <c r="L116" s="8" t="s">
        <v>20</v>
      </c>
      <c r="M116" s="8" t="s">
        <v>21</v>
      </c>
      <c r="N116" s="8" t="s">
        <v>22</v>
      </c>
      <c r="O116" s="9" t="s">
        <v>23</v>
      </c>
      <c r="P116" s="14">
        <f>IFERROR(VLOOKUP('Opex 2021'!E:E,'Opex 2020'!E:H,3,FALSE),0)</f>
        <v>1</v>
      </c>
      <c r="Q116" s="14">
        <f>IFERROR(VLOOKUP('Opex 2021'!E:E,'Opex 2020'!E:H,4,FALSE),0)</f>
        <v>0</v>
      </c>
    </row>
    <row r="117" spans="1:17" hidden="1" x14ac:dyDescent="0.35">
      <c r="A117" s="5" t="s">
        <v>244</v>
      </c>
      <c r="B117" s="5" t="s">
        <v>245</v>
      </c>
      <c r="C117" s="5" t="s">
        <v>33</v>
      </c>
      <c r="D117" s="5" t="s">
        <v>34</v>
      </c>
      <c r="E117" s="5" t="s">
        <v>246</v>
      </c>
      <c r="F117" s="6">
        <v>368363</v>
      </c>
      <c r="G117" s="6">
        <v>368363</v>
      </c>
      <c r="H117" s="6">
        <v>99700</v>
      </c>
      <c r="I117" s="7"/>
      <c r="J117" s="7"/>
      <c r="K117" s="6">
        <v>268663</v>
      </c>
      <c r="L117" s="8" t="s">
        <v>20</v>
      </c>
      <c r="M117" s="8" t="s">
        <v>21</v>
      </c>
      <c r="N117" s="8" t="s">
        <v>22</v>
      </c>
      <c r="O117" s="9" t="s">
        <v>23</v>
      </c>
      <c r="P117" s="14">
        <f>IFERROR(VLOOKUP('Opex 2021'!E:E,'Opex 2020'!E:H,3,FALSE),0)</f>
        <v>345103.54</v>
      </c>
      <c r="Q117" s="14">
        <f>IFERROR(VLOOKUP('Opex 2021'!E:E,'Opex 2020'!E:H,4,FALSE),0)</f>
        <v>345102.47</v>
      </c>
    </row>
    <row r="118" spans="1:17" hidden="1" x14ac:dyDescent="0.35">
      <c r="A118" s="5" t="s">
        <v>244</v>
      </c>
      <c r="B118" s="5" t="s">
        <v>245</v>
      </c>
      <c r="C118" s="5" t="s">
        <v>78</v>
      </c>
      <c r="D118" s="5" t="s">
        <v>79</v>
      </c>
      <c r="E118" s="5" t="s">
        <v>247</v>
      </c>
      <c r="F118" s="6">
        <v>1</v>
      </c>
      <c r="G118" s="6">
        <v>1</v>
      </c>
      <c r="H118" s="7"/>
      <c r="I118" s="7"/>
      <c r="J118" s="7"/>
      <c r="K118" s="6">
        <v>1</v>
      </c>
      <c r="L118" s="8" t="s">
        <v>20</v>
      </c>
      <c r="M118" s="8" t="s">
        <v>21</v>
      </c>
      <c r="N118" s="8" t="s">
        <v>22</v>
      </c>
      <c r="O118" s="9" t="s">
        <v>23</v>
      </c>
      <c r="P118" s="14">
        <f>IFERROR(VLOOKUP('Opex 2021'!E:E,'Opex 2020'!E:H,3,FALSE),0)</f>
        <v>0.68000000000029104</v>
      </c>
      <c r="Q118" s="14">
        <f>IFERROR(VLOOKUP('Opex 2021'!E:E,'Opex 2020'!E:H,4,FALSE),0)</f>
        <v>0</v>
      </c>
    </row>
    <row r="119" spans="1:17" hidden="1" x14ac:dyDescent="0.35">
      <c r="A119" s="5" t="s">
        <v>244</v>
      </c>
      <c r="B119" s="5" t="s">
        <v>245</v>
      </c>
      <c r="C119" s="5" t="s">
        <v>36</v>
      </c>
      <c r="D119" s="5" t="s">
        <v>37</v>
      </c>
      <c r="E119" s="5" t="s">
        <v>248</v>
      </c>
      <c r="F119" s="6">
        <v>5000</v>
      </c>
      <c r="G119" s="6">
        <v>5000</v>
      </c>
      <c r="H119" s="7"/>
      <c r="I119" s="7"/>
      <c r="J119" s="7"/>
      <c r="K119" s="6">
        <v>5000</v>
      </c>
      <c r="L119" s="8" t="s">
        <v>20</v>
      </c>
      <c r="M119" s="8" t="s">
        <v>21</v>
      </c>
      <c r="N119" s="8" t="s">
        <v>22</v>
      </c>
      <c r="O119" s="9" t="s">
        <v>23</v>
      </c>
      <c r="P119" s="14">
        <f>IFERROR(VLOOKUP('Opex 2021'!E:E,'Opex 2020'!E:H,3,FALSE),0)</f>
        <v>5942.6</v>
      </c>
      <c r="Q119" s="14">
        <f>IFERROR(VLOOKUP('Opex 2021'!E:E,'Opex 2020'!E:H,4,FALSE),0)</f>
        <v>5943</v>
      </c>
    </row>
    <row r="120" spans="1:17" hidden="1" x14ac:dyDescent="0.35">
      <c r="A120" s="5" t="s">
        <v>244</v>
      </c>
      <c r="B120" s="5" t="s">
        <v>245</v>
      </c>
      <c r="C120" s="5" t="s">
        <v>131</v>
      </c>
      <c r="D120" s="5" t="s">
        <v>132</v>
      </c>
      <c r="E120" s="5" t="s">
        <v>249</v>
      </c>
      <c r="F120" s="6">
        <v>50000</v>
      </c>
      <c r="G120" s="6">
        <v>50000</v>
      </c>
      <c r="H120" s="7"/>
      <c r="I120" s="7"/>
      <c r="J120" s="7"/>
      <c r="K120" s="6">
        <v>50000</v>
      </c>
      <c r="L120" s="8" t="s">
        <v>20</v>
      </c>
      <c r="M120" s="8" t="s">
        <v>21</v>
      </c>
      <c r="N120" s="8" t="s">
        <v>22</v>
      </c>
      <c r="O120" s="9" t="s">
        <v>23</v>
      </c>
      <c r="P120" s="14">
        <f>IFERROR(VLOOKUP('Opex 2021'!E:E,'Opex 2020'!E:H,3,FALSE),0)</f>
        <v>17239.3</v>
      </c>
      <c r="Q120" s="14">
        <f>IFERROR(VLOOKUP('Opex 2021'!E:E,'Opex 2020'!E:H,4,FALSE),0)</f>
        <v>13603.26</v>
      </c>
    </row>
    <row r="121" spans="1:17" hidden="1" x14ac:dyDescent="0.35">
      <c r="A121" s="5" t="s">
        <v>244</v>
      </c>
      <c r="B121" s="5" t="s">
        <v>245</v>
      </c>
      <c r="C121" s="5" t="s">
        <v>45</v>
      </c>
      <c r="D121" s="5" t="s">
        <v>46</v>
      </c>
      <c r="E121" s="5" t="s">
        <v>250</v>
      </c>
      <c r="F121" s="6">
        <v>11638</v>
      </c>
      <c r="G121" s="6">
        <v>11638</v>
      </c>
      <c r="H121" s="6">
        <v>10707.66</v>
      </c>
      <c r="I121" s="7"/>
      <c r="J121" s="7"/>
      <c r="K121" s="6">
        <v>930.34</v>
      </c>
      <c r="L121" s="8" t="s">
        <v>20</v>
      </c>
      <c r="M121" s="8" t="s">
        <v>21</v>
      </c>
      <c r="N121" s="8" t="s">
        <v>22</v>
      </c>
      <c r="O121" s="9" t="s">
        <v>23</v>
      </c>
      <c r="P121" s="14">
        <f>IFERROR(VLOOKUP('Opex 2021'!E:E,'Opex 2020'!E:H,3,FALSE),0)</f>
        <v>0</v>
      </c>
      <c r="Q121" s="14">
        <f>IFERROR(VLOOKUP('Opex 2021'!E:E,'Opex 2020'!E:H,4,FALSE),0)</f>
        <v>0</v>
      </c>
    </row>
    <row r="122" spans="1:17" hidden="1" x14ac:dyDescent="0.35">
      <c r="A122" s="5" t="s">
        <v>244</v>
      </c>
      <c r="B122" s="5" t="s">
        <v>245</v>
      </c>
      <c r="C122" s="5" t="s">
        <v>137</v>
      </c>
      <c r="D122" s="5" t="s">
        <v>138</v>
      </c>
      <c r="E122" s="5" t="s">
        <v>251</v>
      </c>
      <c r="F122" s="6">
        <v>200000</v>
      </c>
      <c r="G122" s="6">
        <v>190000</v>
      </c>
      <c r="H122" s="7"/>
      <c r="I122" s="6">
        <v>0</v>
      </c>
      <c r="J122" s="6">
        <v>152176</v>
      </c>
      <c r="K122" s="6">
        <v>37824</v>
      </c>
      <c r="L122" s="8" t="s">
        <v>20</v>
      </c>
      <c r="M122" s="8" t="s">
        <v>21</v>
      </c>
      <c r="N122" s="8" t="s">
        <v>22</v>
      </c>
      <c r="O122" s="9" t="s">
        <v>23</v>
      </c>
      <c r="P122" s="14">
        <f>IFERROR(VLOOKUP('Opex 2021'!E:E,'Opex 2020'!E:H,3,FALSE),0)</f>
        <v>54287.16</v>
      </c>
      <c r="Q122" s="14">
        <f>IFERROR(VLOOKUP('Opex 2021'!E:E,'Opex 2020'!E:H,4,FALSE),0)</f>
        <v>54285.71</v>
      </c>
    </row>
    <row r="123" spans="1:17" hidden="1" x14ac:dyDescent="0.35">
      <c r="A123" s="5" t="s">
        <v>244</v>
      </c>
      <c r="B123" s="5" t="s">
        <v>245</v>
      </c>
      <c r="C123" s="5" t="s">
        <v>143</v>
      </c>
      <c r="D123" s="5" t="s">
        <v>144</v>
      </c>
      <c r="E123" s="5" t="s">
        <v>252</v>
      </c>
      <c r="F123" s="6">
        <v>20000</v>
      </c>
      <c r="G123" s="6">
        <v>27666</v>
      </c>
      <c r="H123" s="6">
        <v>15695.53</v>
      </c>
      <c r="I123" s="7"/>
      <c r="J123" s="7"/>
      <c r="K123" s="6">
        <v>11970.47</v>
      </c>
      <c r="L123" s="8" t="s">
        <v>20</v>
      </c>
      <c r="M123" s="8" t="s">
        <v>21</v>
      </c>
      <c r="N123" s="8" t="s">
        <v>22</v>
      </c>
      <c r="O123" s="9" t="s">
        <v>23</v>
      </c>
      <c r="P123" s="14">
        <f>IFERROR(VLOOKUP('Opex 2021'!E:E,'Opex 2020'!E:H,3,FALSE),0)</f>
        <v>0</v>
      </c>
      <c r="Q123" s="14">
        <f>IFERROR(VLOOKUP('Opex 2021'!E:E,'Opex 2020'!E:H,4,FALSE),0)</f>
        <v>0</v>
      </c>
    </row>
    <row r="124" spans="1:17" hidden="1" x14ac:dyDescent="0.35">
      <c r="A124" s="5" t="s">
        <v>253</v>
      </c>
      <c r="B124" s="5" t="s">
        <v>254</v>
      </c>
      <c r="C124" s="5" t="s">
        <v>131</v>
      </c>
      <c r="D124" s="5" t="s">
        <v>132</v>
      </c>
      <c r="E124" s="5" t="s">
        <v>255</v>
      </c>
      <c r="F124" s="6">
        <v>53000</v>
      </c>
      <c r="G124" s="6">
        <v>36000</v>
      </c>
      <c r="H124" s="6">
        <v>1256.79</v>
      </c>
      <c r="I124" s="7"/>
      <c r="J124" s="7"/>
      <c r="K124" s="6">
        <v>34743.21</v>
      </c>
      <c r="L124" s="8" t="s">
        <v>20</v>
      </c>
      <c r="M124" s="8" t="s">
        <v>21</v>
      </c>
      <c r="N124" s="8" t="s">
        <v>22</v>
      </c>
      <c r="O124" s="9" t="s">
        <v>23</v>
      </c>
      <c r="P124" s="14">
        <f>IFERROR(VLOOKUP('Opex 2021'!E:E,'Opex 2020'!E:H,3,FALSE),0)</f>
        <v>4310</v>
      </c>
      <c r="Q124" s="14">
        <f>IFERROR(VLOOKUP('Opex 2021'!E:E,'Opex 2020'!E:H,4,FALSE),0)</f>
        <v>-1861.34</v>
      </c>
    </row>
    <row r="125" spans="1:17" hidden="1" x14ac:dyDescent="0.35">
      <c r="A125" s="5" t="s">
        <v>253</v>
      </c>
      <c r="B125" s="5" t="s">
        <v>254</v>
      </c>
      <c r="C125" s="5" t="s">
        <v>42</v>
      </c>
      <c r="D125" s="5" t="s">
        <v>43</v>
      </c>
      <c r="E125" s="5" t="s">
        <v>256</v>
      </c>
      <c r="F125" s="6">
        <v>5357</v>
      </c>
      <c r="G125" s="6">
        <v>5357</v>
      </c>
      <c r="H125" s="7"/>
      <c r="I125" s="7"/>
      <c r="J125" s="7"/>
      <c r="K125" s="6">
        <v>5357</v>
      </c>
      <c r="L125" s="8" t="s">
        <v>20</v>
      </c>
      <c r="M125" s="8" t="s">
        <v>21</v>
      </c>
      <c r="N125" s="8" t="s">
        <v>22</v>
      </c>
      <c r="O125" s="9" t="s">
        <v>23</v>
      </c>
      <c r="P125" s="14">
        <f>IFERROR(VLOOKUP('Opex 2021'!E:E,'Opex 2020'!E:H,3,FALSE),0)</f>
        <v>1</v>
      </c>
      <c r="Q125" s="14">
        <f>IFERROR(VLOOKUP('Opex 2021'!E:E,'Opex 2020'!E:H,4,FALSE),0)</f>
        <v>0</v>
      </c>
    </row>
    <row r="126" spans="1:17" hidden="1" x14ac:dyDescent="0.35">
      <c r="A126" s="5" t="s">
        <v>253</v>
      </c>
      <c r="B126" s="5" t="s">
        <v>254</v>
      </c>
      <c r="C126" s="5" t="s">
        <v>143</v>
      </c>
      <c r="D126" s="5" t="s">
        <v>144</v>
      </c>
      <c r="E126" s="5" t="s">
        <v>257</v>
      </c>
      <c r="F126" s="6">
        <v>0</v>
      </c>
      <c r="G126" s="6">
        <v>17000</v>
      </c>
      <c r="H126" s="7"/>
      <c r="I126" s="7"/>
      <c r="J126" s="7"/>
      <c r="K126" s="6">
        <v>17000</v>
      </c>
      <c r="L126" s="8" t="s">
        <v>20</v>
      </c>
      <c r="M126" s="8" t="s">
        <v>21</v>
      </c>
      <c r="N126" s="8" t="s">
        <v>22</v>
      </c>
      <c r="O126" s="9" t="s">
        <v>23</v>
      </c>
      <c r="P126" s="14">
        <f>IFERROR(VLOOKUP('Opex 2021'!E:E,'Opex 2020'!E:H,3,FALSE),0)</f>
        <v>0</v>
      </c>
      <c r="Q126" s="14">
        <f>IFERROR(VLOOKUP('Opex 2021'!E:E,'Opex 2020'!E:H,4,FALSE),0)</f>
        <v>0</v>
      </c>
    </row>
    <row r="127" spans="1:17" hidden="1" x14ac:dyDescent="0.35">
      <c r="A127" s="5" t="s">
        <v>258</v>
      </c>
      <c r="B127" s="5" t="s">
        <v>259</v>
      </c>
      <c r="C127" s="5" t="s">
        <v>131</v>
      </c>
      <c r="D127" s="5" t="s">
        <v>132</v>
      </c>
      <c r="E127" s="5" t="s">
        <v>260</v>
      </c>
      <c r="F127" s="6">
        <v>151153</v>
      </c>
      <c r="G127" s="6">
        <v>145153</v>
      </c>
      <c r="H127" s="6">
        <v>4667.32</v>
      </c>
      <c r="I127" s="7"/>
      <c r="J127" s="7"/>
      <c r="K127" s="6">
        <v>140485.68</v>
      </c>
      <c r="L127" s="8" t="s">
        <v>20</v>
      </c>
      <c r="M127" s="8" t="s">
        <v>21</v>
      </c>
      <c r="N127" s="8" t="s">
        <v>22</v>
      </c>
      <c r="O127" s="9" t="s">
        <v>23</v>
      </c>
      <c r="P127" s="14">
        <f>IFERROR(VLOOKUP('Opex 2021'!E:E,'Opex 2020'!E:H,3,FALSE),0)</f>
        <v>8896</v>
      </c>
      <c r="Q127" s="14">
        <f>IFERROR(VLOOKUP('Opex 2021'!E:E,'Opex 2020'!E:H,4,FALSE),0)</f>
        <v>8895</v>
      </c>
    </row>
    <row r="128" spans="1:17" hidden="1" x14ac:dyDescent="0.35">
      <c r="A128" s="5" t="s">
        <v>258</v>
      </c>
      <c r="B128" s="5" t="s">
        <v>259</v>
      </c>
      <c r="C128" s="5" t="s">
        <v>39</v>
      </c>
      <c r="D128" s="5" t="s">
        <v>40</v>
      </c>
      <c r="E128" s="5" t="s">
        <v>261</v>
      </c>
      <c r="F128" s="7"/>
      <c r="G128" s="7"/>
      <c r="H128" s="6">
        <v>-1832.83</v>
      </c>
      <c r="I128" s="7"/>
      <c r="J128" s="7"/>
      <c r="K128" s="6">
        <v>1832.83</v>
      </c>
      <c r="L128" s="8" t="s">
        <v>20</v>
      </c>
      <c r="M128" s="8" t="s">
        <v>21</v>
      </c>
      <c r="N128" s="8" t="s">
        <v>22</v>
      </c>
      <c r="O128" s="9" t="s">
        <v>23</v>
      </c>
      <c r="P128" s="14">
        <f>IFERROR(VLOOKUP('Opex 2021'!E:E,'Opex 2020'!E:H,3,FALSE),0)</f>
        <v>2627</v>
      </c>
      <c r="Q128" s="14">
        <f>IFERROR(VLOOKUP('Opex 2021'!E:E,'Opex 2020'!E:H,4,FALSE),0)</f>
        <v>794.17</v>
      </c>
    </row>
    <row r="129" spans="1:17" hidden="1" x14ac:dyDescent="0.35">
      <c r="A129" s="5" t="s">
        <v>258</v>
      </c>
      <c r="B129" s="5" t="s">
        <v>259</v>
      </c>
      <c r="C129" s="5" t="s">
        <v>42</v>
      </c>
      <c r="D129" s="5" t="s">
        <v>43</v>
      </c>
      <c r="E129" s="5" t="s">
        <v>262</v>
      </c>
      <c r="F129" s="6">
        <v>29900</v>
      </c>
      <c r="G129" s="6">
        <v>35900</v>
      </c>
      <c r="H129" s="6">
        <v>14960.17</v>
      </c>
      <c r="I129" s="6">
        <v>0</v>
      </c>
      <c r="J129" s="6">
        <v>20274.96</v>
      </c>
      <c r="K129" s="6">
        <v>664.87000000000296</v>
      </c>
      <c r="L129" s="8" t="s">
        <v>20</v>
      </c>
      <c r="M129" s="8" t="s">
        <v>21</v>
      </c>
      <c r="N129" s="8" t="s">
        <v>22</v>
      </c>
      <c r="O129" s="9" t="s">
        <v>23</v>
      </c>
      <c r="P129" s="14">
        <f>IFERROR(VLOOKUP('Opex 2021'!E:E,'Opex 2020'!E:H,3,FALSE),0)</f>
        <v>42017</v>
      </c>
      <c r="Q129" s="14">
        <f>IFERROR(VLOOKUP('Opex 2021'!E:E,'Opex 2020'!E:H,4,FALSE),0)</f>
        <v>42016.45</v>
      </c>
    </row>
    <row r="130" spans="1:17" hidden="1" x14ac:dyDescent="0.35">
      <c r="A130" s="5" t="s">
        <v>258</v>
      </c>
      <c r="B130" s="5" t="s">
        <v>259</v>
      </c>
      <c r="C130" s="5" t="s">
        <v>137</v>
      </c>
      <c r="D130" s="5" t="s">
        <v>138</v>
      </c>
      <c r="E130" s="5" t="s">
        <v>263</v>
      </c>
      <c r="F130" s="6">
        <v>120000</v>
      </c>
      <c r="G130" s="6">
        <v>120000</v>
      </c>
      <c r="H130" s="6">
        <v>6150</v>
      </c>
      <c r="I130" s="6">
        <v>45157.46</v>
      </c>
      <c r="J130" s="6">
        <v>33000</v>
      </c>
      <c r="K130" s="6">
        <v>35692.54</v>
      </c>
      <c r="L130" s="8" t="s">
        <v>20</v>
      </c>
      <c r="M130" s="8" t="s">
        <v>21</v>
      </c>
      <c r="N130" s="8" t="s">
        <v>22</v>
      </c>
      <c r="O130" s="9" t="s">
        <v>23</v>
      </c>
      <c r="P130" s="14">
        <f>IFERROR(VLOOKUP('Opex 2021'!E:E,'Opex 2020'!E:H,3,FALSE),0)</f>
        <v>152716</v>
      </c>
      <c r="Q130" s="14">
        <f>IFERROR(VLOOKUP('Opex 2021'!E:E,'Opex 2020'!E:H,4,FALSE),0)</f>
        <v>71550</v>
      </c>
    </row>
    <row r="131" spans="1:17" hidden="1" x14ac:dyDescent="0.35">
      <c r="A131" s="5" t="s">
        <v>258</v>
      </c>
      <c r="B131" s="5" t="s">
        <v>259</v>
      </c>
      <c r="C131" s="5" t="s">
        <v>143</v>
      </c>
      <c r="D131" s="5" t="s">
        <v>144</v>
      </c>
      <c r="E131" s="5" t="s">
        <v>264</v>
      </c>
      <c r="F131" s="6">
        <v>37500</v>
      </c>
      <c r="G131" s="6">
        <v>37500</v>
      </c>
      <c r="H131" s="6">
        <v>4550.72</v>
      </c>
      <c r="I131" s="7"/>
      <c r="J131" s="7"/>
      <c r="K131" s="6">
        <v>32949.279999999999</v>
      </c>
      <c r="L131" s="8" t="s">
        <v>20</v>
      </c>
      <c r="M131" s="8" t="s">
        <v>21</v>
      </c>
      <c r="N131" s="8" t="s">
        <v>22</v>
      </c>
      <c r="O131" s="9" t="s">
        <v>23</v>
      </c>
      <c r="P131" s="14">
        <f>IFERROR(VLOOKUP('Opex 2021'!E:E,'Opex 2020'!E:H,3,FALSE),0)</f>
        <v>18075</v>
      </c>
      <c r="Q131" s="14">
        <f>IFERROR(VLOOKUP('Opex 2021'!E:E,'Opex 2020'!E:H,4,FALSE),0)</f>
        <v>18074.150000000001</v>
      </c>
    </row>
    <row r="132" spans="1:17" hidden="1" x14ac:dyDescent="0.35">
      <c r="A132" s="5" t="s">
        <v>258</v>
      </c>
      <c r="B132" s="5" t="s">
        <v>259</v>
      </c>
      <c r="C132" s="5" t="s">
        <v>146</v>
      </c>
      <c r="D132" s="5" t="s">
        <v>147</v>
      </c>
      <c r="E132" s="5" t="s">
        <v>265</v>
      </c>
      <c r="F132" s="6">
        <v>100000</v>
      </c>
      <c r="G132" s="6">
        <v>100000</v>
      </c>
      <c r="H132" s="6">
        <v>72601.740000000005</v>
      </c>
      <c r="I132" s="6">
        <v>0</v>
      </c>
      <c r="J132" s="6">
        <v>16454</v>
      </c>
      <c r="K132" s="6">
        <v>10944.26</v>
      </c>
      <c r="L132" s="8" t="s">
        <v>20</v>
      </c>
      <c r="M132" s="8" t="s">
        <v>21</v>
      </c>
      <c r="N132" s="8" t="s">
        <v>22</v>
      </c>
      <c r="O132" s="9" t="s">
        <v>23</v>
      </c>
      <c r="P132" s="14">
        <f>IFERROR(VLOOKUP('Opex 2021'!E:E,'Opex 2020'!E:H,3,FALSE),0)</f>
        <v>298530</v>
      </c>
      <c r="Q132" s="14">
        <f>IFERROR(VLOOKUP('Opex 2021'!E:E,'Opex 2020'!E:H,4,FALSE),0)</f>
        <v>267319.94</v>
      </c>
    </row>
    <row r="133" spans="1:17" hidden="1" x14ac:dyDescent="0.35">
      <c r="A133" s="5" t="s">
        <v>266</v>
      </c>
      <c r="B133" s="5" t="s">
        <v>267</v>
      </c>
      <c r="C133" s="5" t="s">
        <v>36</v>
      </c>
      <c r="D133" s="5" t="s">
        <v>37</v>
      </c>
      <c r="E133" s="5" t="s">
        <v>268</v>
      </c>
      <c r="F133" s="6">
        <v>1</v>
      </c>
      <c r="G133" s="6">
        <v>1</v>
      </c>
      <c r="H133" s="7"/>
      <c r="I133" s="7"/>
      <c r="J133" s="7"/>
      <c r="K133" s="6">
        <v>1</v>
      </c>
      <c r="L133" s="8" t="s">
        <v>20</v>
      </c>
      <c r="M133" s="8" t="s">
        <v>21</v>
      </c>
      <c r="N133" s="8" t="s">
        <v>22</v>
      </c>
      <c r="O133" s="9" t="s">
        <v>23</v>
      </c>
      <c r="P133" s="14">
        <f>IFERROR(VLOOKUP('Opex 2021'!E:E,'Opex 2020'!E:H,3,FALSE),0)</f>
        <v>0.52999999999883596</v>
      </c>
      <c r="Q133" s="14">
        <f>IFERROR(VLOOKUP('Opex 2021'!E:E,'Opex 2020'!E:H,4,FALSE),0)</f>
        <v>0</v>
      </c>
    </row>
    <row r="134" spans="1:17" hidden="1" x14ac:dyDescent="0.35">
      <c r="A134" s="5" t="s">
        <v>266</v>
      </c>
      <c r="B134" s="5" t="s">
        <v>267</v>
      </c>
      <c r="C134" s="5" t="s">
        <v>131</v>
      </c>
      <c r="D134" s="5" t="s">
        <v>132</v>
      </c>
      <c r="E134" s="5" t="s">
        <v>269</v>
      </c>
      <c r="F134" s="6">
        <v>0</v>
      </c>
      <c r="G134" s="6">
        <v>720</v>
      </c>
      <c r="H134" s="6">
        <v>717</v>
      </c>
      <c r="I134" s="7"/>
      <c r="J134" s="7"/>
      <c r="K134" s="6">
        <v>3</v>
      </c>
      <c r="L134" s="8" t="s">
        <v>20</v>
      </c>
      <c r="M134" s="8" t="s">
        <v>21</v>
      </c>
      <c r="N134" s="8" t="s">
        <v>22</v>
      </c>
      <c r="O134" s="9" t="s">
        <v>23</v>
      </c>
      <c r="P134" s="14">
        <f>IFERROR(VLOOKUP('Opex 2021'!E:E,'Opex 2020'!E:H,3,FALSE),0)</f>
        <v>66413.58</v>
      </c>
      <c r="Q134" s="14">
        <f>IFERROR(VLOOKUP('Opex 2021'!E:E,'Opex 2020'!E:H,4,FALSE),0)</f>
        <v>66413.240000000005</v>
      </c>
    </row>
    <row r="135" spans="1:17" hidden="1" x14ac:dyDescent="0.35">
      <c r="A135" s="5" t="s">
        <v>266</v>
      </c>
      <c r="B135" s="5" t="s">
        <v>267</v>
      </c>
      <c r="C135" s="5" t="s">
        <v>42</v>
      </c>
      <c r="D135" s="5" t="s">
        <v>43</v>
      </c>
      <c r="E135" s="5" t="s">
        <v>270</v>
      </c>
      <c r="F135" s="6">
        <v>0</v>
      </c>
      <c r="G135" s="6">
        <v>0</v>
      </c>
      <c r="H135" s="7"/>
      <c r="I135" s="7"/>
      <c r="J135" s="7"/>
      <c r="K135" s="6">
        <v>0</v>
      </c>
      <c r="L135" s="8" t="s">
        <v>20</v>
      </c>
      <c r="M135" s="8" t="s">
        <v>21</v>
      </c>
      <c r="N135" s="8" t="s">
        <v>22</v>
      </c>
      <c r="O135" s="9" t="s">
        <v>23</v>
      </c>
      <c r="P135" s="14">
        <f>IFERROR(VLOOKUP('Opex 2021'!E:E,'Opex 2020'!E:H,3,FALSE),0)</f>
        <v>0</v>
      </c>
      <c r="Q135" s="14">
        <f>IFERROR(VLOOKUP('Opex 2021'!E:E,'Opex 2020'!E:H,4,FALSE),0)</f>
        <v>0</v>
      </c>
    </row>
    <row r="136" spans="1:17" hidden="1" x14ac:dyDescent="0.35">
      <c r="A136" s="5" t="s">
        <v>266</v>
      </c>
      <c r="B136" s="5" t="s">
        <v>267</v>
      </c>
      <c r="C136" s="5" t="s">
        <v>143</v>
      </c>
      <c r="D136" s="5" t="s">
        <v>144</v>
      </c>
      <c r="E136" s="5" t="s">
        <v>271</v>
      </c>
      <c r="F136" s="6">
        <v>36171</v>
      </c>
      <c r="G136" s="6">
        <v>35451</v>
      </c>
      <c r="H136" s="6">
        <v>31871.4</v>
      </c>
      <c r="I136" s="7"/>
      <c r="J136" s="7"/>
      <c r="K136" s="6">
        <v>3579.6</v>
      </c>
      <c r="L136" s="8" t="s">
        <v>20</v>
      </c>
      <c r="M136" s="8" t="s">
        <v>21</v>
      </c>
      <c r="N136" s="8" t="s">
        <v>22</v>
      </c>
      <c r="O136" s="9" t="s">
        <v>23</v>
      </c>
      <c r="P136" s="14">
        <f>IFERROR(VLOOKUP('Opex 2021'!E:E,'Opex 2020'!E:H,3,FALSE),0)</f>
        <v>39564.32</v>
      </c>
      <c r="Q136" s="14">
        <f>IFERROR(VLOOKUP('Opex 2021'!E:E,'Opex 2020'!E:H,4,FALSE),0)</f>
        <v>39563.17</v>
      </c>
    </row>
    <row r="137" spans="1:17" hidden="1" x14ac:dyDescent="0.35">
      <c r="A137" s="5" t="s">
        <v>266</v>
      </c>
      <c r="B137" s="5" t="s">
        <v>267</v>
      </c>
      <c r="C137" s="5" t="s">
        <v>146</v>
      </c>
      <c r="D137" s="5" t="s">
        <v>147</v>
      </c>
      <c r="E137" s="5" t="s">
        <v>272</v>
      </c>
      <c r="F137" s="6">
        <v>239</v>
      </c>
      <c r="G137" s="6">
        <v>239</v>
      </c>
      <c r="H137" s="6">
        <v>227.28</v>
      </c>
      <c r="I137" s="7"/>
      <c r="J137" s="7"/>
      <c r="K137" s="6">
        <v>11.72</v>
      </c>
      <c r="L137" s="8" t="s">
        <v>20</v>
      </c>
      <c r="M137" s="8" t="s">
        <v>21</v>
      </c>
      <c r="N137" s="8" t="s">
        <v>22</v>
      </c>
      <c r="O137" s="9" t="s">
        <v>23</v>
      </c>
      <c r="P137" s="14">
        <f>IFERROR(VLOOKUP('Opex 2021'!E:E,'Opex 2020'!E:H,3,FALSE),0)</f>
        <v>42606</v>
      </c>
      <c r="Q137" s="14">
        <f>IFERROR(VLOOKUP('Opex 2021'!E:E,'Opex 2020'!E:H,4,FALSE),0)</f>
        <v>42606</v>
      </c>
    </row>
    <row r="138" spans="1:17" hidden="1" x14ac:dyDescent="0.35">
      <c r="A138" s="5" t="s">
        <v>273</v>
      </c>
      <c r="B138" s="5" t="s">
        <v>274</v>
      </c>
      <c r="C138" s="5" t="s">
        <v>131</v>
      </c>
      <c r="D138" s="5" t="s">
        <v>132</v>
      </c>
      <c r="E138" s="5" t="s">
        <v>275</v>
      </c>
      <c r="F138" s="6">
        <v>220000</v>
      </c>
      <c r="G138" s="6">
        <v>220000</v>
      </c>
      <c r="H138" s="6">
        <v>-3393</v>
      </c>
      <c r="I138" s="7"/>
      <c r="J138" s="7"/>
      <c r="K138" s="6">
        <v>223393</v>
      </c>
      <c r="L138" s="8" t="s">
        <v>20</v>
      </c>
      <c r="M138" s="8" t="s">
        <v>21</v>
      </c>
      <c r="N138" s="8" t="s">
        <v>22</v>
      </c>
      <c r="O138" s="9" t="s">
        <v>23</v>
      </c>
      <c r="P138" s="14">
        <f>IFERROR(VLOOKUP('Opex 2021'!E:E,'Opex 2020'!E:H,3,FALSE),0)</f>
        <v>23535.22</v>
      </c>
      <c r="Q138" s="14">
        <f>IFERROR(VLOOKUP('Opex 2021'!E:E,'Opex 2020'!E:H,4,FALSE),0)</f>
        <v>23514.52</v>
      </c>
    </row>
    <row r="139" spans="1:17" hidden="1" x14ac:dyDescent="0.35">
      <c r="A139" s="5" t="s">
        <v>273</v>
      </c>
      <c r="B139" s="5" t="s">
        <v>274</v>
      </c>
      <c r="C139" s="5" t="s">
        <v>42</v>
      </c>
      <c r="D139" s="5" t="s">
        <v>43</v>
      </c>
      <c r="E139" s="5" t="s">
        <v>276</v>
      </c>
      <c r="F139" s="6">
        <v>29000</v>
      </c>
      <c r="G139" s="6">
        <v>26375</v>
      </c>
      <c r="H139" s="6">
        <v>6303.79</v>
      </c>
      <c r="I139" s="7"/>
      <c r="J139" s="7"/>
      <c r="K139" s="6">
        <v>20071.21</v>
      </c>
      <c r="L139" s="8" t="s">
        <v>20</v>
      </c>
      <c r="M139" s="8" t="s">
        <v>21</v>
      </c>
      <c r="N139" s="8" t="s">
        <v>22</v>
      </c>
      <c r="O139" s="9" t="s">
        <v>23</v>
      </c>
      <c r="P139" s="14">
        <f>IFERROR(VLOOKUP('Opex 2021'!E:E,'Opex 2020'!E:H,3,FALSE),0)</f>
        <v>7461.19</v>
      </c>
      <c r="Q139" s="14">
        <f>IFERROR(VLOOKUP('Opex 2021'!E:E,'Opex 2020'!E:H,4,FALSE),0)</f>
        <v>7460.85</v>
      </c>
    </row>
    <row r="140" spans="1:17" hidden="1" x14ac:dyDescent="0.35">
      <c r="A140" s="5" t="s">
        <v>273</v>
      </c>
      <c r="B140" s="5" t="s">
        <v>274</v>
      </c>
      <c r="C140" s="5" t="s">
        <v>146</v>
      </c>
      <c r="D140" s="5" t="s">
        <v>147</v>
      </c>
      <c r="E140" s="5" t="s">
        <v>277</v>
      </c>
      <c r="F140" s="6">
        <v>20000</v>
      </c>
      <c r="G140" s="6">
        <v>20000</v>
      </c>
      <c r="H140" s="7"/>
      <c r="I140" s="7"/>
      <c r="J140" s="7"/>
      <c r="K140" s="6">
        <v>20000</v>
      </c>
      <c r="L140" s="8" t="s">
        <v>20</v>
      </c>
      <c r="M140" s="8" t="s">
        <v>21</v>
      </c>
      <c r="N140" s="8" t="s">
        <v>22</v>
      </c>
      <c r="O140" s="9" t="s">
        <v>23</v>
      </c>
      <c r="P140" s="14">
        <f>IFERROR(VLOOKUP('Opex 2021'!E:E,'Opex 2020'!E:H,3,FALSE),0)</f>
        <v>1.40000000000873</v>
      </c>
      <c r="Q140" s="14">
        <f>IFERROR(VLOOKUP('Opex 2021'!E:E,'Opex 2020'!E:H,4,FALSE),0)</f>
        <v>-1184</v>
      </c>
    </row>
    <row r="141" spans="1:17" hidden="1" x14ac:dyDescent="0.35">
      <c r="A141" s="5" t="s">
        <v>278</v>
      </c>
      <c r="B141" s="5" t="s">
        <v>279</v>
      </c>
      <c r="C141" s="5" t="s">
        <v>131</v>
      </c>
      <c r="D141" s="5" t="s">
        <v>132</v>
      </c>
      <c r="E141" s="5" t="s">
        <v>280</v>
      </c>
      <c r="F141" s="6">
        <v>188207</v>
      </c>
      <c r="G141" s="6">
        <v>188207</v>
      </c>
      <c r="H141" s="6">
        <v>2100.69</v>
      </c>
      <c r="I141" s="7"/>
      <c r="J141" s="7"/>
      <c r="K141" s="6">
        <v>186106.31</v>
      </c>
      <c r="L141" s="8" t="s">
        <v>20</v>
      </c>
      <c r="M141" s="8" t="s">
        <v>21</v>
      </c>
      <c r="N141" s="8" t="s">
        <v>22</v>
      </c>
      <c r="O141" s="9" t="s">
        <v>23</v>
      </c>
      <c r="P141" s="14">
        <f>IFERROR(VLOOKUP('Opex 2021'!E:E,'Opex 2020'!E:H,3,FALSE),0)</f>
        <v>73950</v>
      </c>
      <c r="Q141" s="14">
        <f>IFERROR(VLOOKUP('Opex 2021'!E:E,'Opex 2020'!E:H,4,FALSE),0)</f>
        <v>73918.67</v>
      </c>
    </row>
    <row r="142" spans="1:17" hidden="1" x14ac:dyDescent="0.35">
      <c r="A142" s="5" t="s">
        <v>278</v>
      </c>
      <c r="B142" s="5" t="s">
        <v>279</v>
      </c>
      <c r="C142" s="5" t="s">
        <v>42</v>
      </c>
      <c r="D142" s="5" t="s">
        <v>43</v>
      </c>
      <c r="E142" s="5" t="s">
        <v>281</v>
      </c>
      <c r="F142" s="6">
        <v>30000</v>
      </c>
      <c r="G142" s="6">
        <v>30000</v>
      </c>
      <c r="H142" s="7"/>
      <c r="I142" s="7"/>
      <c r="J142" s="7"/>
      <c r="K142" s="6">
        <v>30000</v>
      </c>
      <c r="L142" s="8" t="s">
        <v>20</v>
      </c>
      <c r="M142" s="8" t="s">
        <v>21</v>
      </c>
      <c r="N142" s="8" t="s">
        <v>22</v>
      </c>
      <c r="O142" s="9" t="s">
        <v>23</v>
      </c>
      <c r="P142" s="14">
        <f>IFERROR(VLOOKUP('Opex 2021'!E:E,'Opex 2020'!E:H,3,FALSE),0)</f>
        <v>1.1500000000014601</v>
      </c>
      <c r="Q142" s="14">
        <f>IFERROR(VLOOKUP('Opex 2021'!E:E,'Opex 2020'!E:H,4,FALSE),0)</f>
        <v>0</v>
      </c>
    </row>
    <row r="143" spans="1:17" hidden="1" x14ac:dyDescent="0.35">
      <c r="A143" s="5" t="s">
        <v>278</v>
      </c>
      <c r="B143" s="5" t="s">
        <v>279</v>
      </c>
      <c r="C143" s="5" t="s">
        <v>45</v>
      </c>
      <c r="D143" s="5" t="s">
        <v>46</v>
      </c>
      <c r="E143" s="5" t="s">
        <v>282</v>
      </c>
      <c r="F143" s="6">
        <v>1</v>
      </c>
      <c r="G143" s="6">
        <v>1</v>
      </c>
      <c r="H143" s="7"/>
      <c r="I143" s="7"/>
      <c r="J143" s="7"/>
      <c r="K143" s="6">
        <v>1</v>
      </c>
      <c r="L143" s="8" t="s">
        <v>20</v>
      </c>
      <c r="M143" s="8" t="s">
        <v>21</v>
      </c>
      <c r="N143" s="8" t="s">
        <v>22</v>
      </c>
      <c r="O143" s="9" t="s">
        <v>23</v>
      </c>
      <c r="P143" s="14">
        <f>IFERROR(VLOOKUP('Opex 2021'!E:E,'Opex 2020'!E:H,3,FALSE),0)</f>
        <v>0.18000000000029101</v>
      </c>
      <c r="Q143" s="14">
        <f>IFERROR(VLOOKUP('Opex 2021'!E:E,'Opex 2020'!E:H,4,FALSE),0)</f>
        <v>0</v>
      </c>
    </row>
    <row r="144" spans="1:17" hidden="1" x14ac:dyDescent="0.35">
      <c r="A144" s="5" t="s">
        <v>278</v>
      </c>
      <c r="B144" s="5" t="s">
        <v>279</v>
      </c>
      <c r="C144" s="5" t="s">
        <v>238</v>
      </c>
      <c r="D144" s="5" t="s">
        <v>239</v>
      </c>
      <c r="E144" s="5" t="s">
        <v>283</v>
      </c>
      <c r="F144" s="6">
        <v>35000</v>
      </c>
      <c r="G144" s="6">
        <v>35000</v>
      </c>
      <c r="H144" s="7"/>
      <c r="I144" s="7"/>
      <c r="J144" s="7"/>
      <c r="K144" s="6">
        <v>35000</v>
      </c>
      <c r="L144" s="8" t="s">
        <v>20</v>
      </c>
      <c r="M144" s="8" t="s">
        <v>21</v>
      </c>
      <c r="N144" s="8" t="s">
        <v>22</v>
      </c>
      <c r="O144" s="9" t="s">
        <v>23</v>
      </c>
      <c r="P144" s="14">
        <f>IFERROR(VLOOKUP('Opex 2021'!E:E,'Opex 2020'!E:H,3,FALSE),0)</f>
        <v>0.77000000000407498</v>
      </c>
      <c r="Q144" s="14">
        <f>IFERROR(VLOOKUP('Opex 2021'!E:E,'Opex 2020'!E:H,4,FALSE),0)</f>
        <v>0</v>
      </c>
    </row>
    <row r="145" spans="1:17" hidden="1" x14ac:dyDescent="0.35">
      <c r="A145" s="5" t="s">
        <v>278</v>
      </c>
      <c r="B145" s="5" t="s">
        <v>279</v>
      </c>
      <c r="C145" s="5" t="s">
        <v>162</v>
      </c>
      <c r="D145" s="5" t="s">
        <v>163</v>
      </c>
      <c r="E145" s="5" t="s">
        <v>284</v>
      </c>
      <c r="F145" s="6">
        <v>1</v>
      </c>
      <c r="G145" s="6">
        <v>1</v>
      </c>
      <c r="H145" s="7"/>
      <c r="I145" s="7"/>
      <c r="J145" s="7"/>
      <c r="K145" s="6">
        <v>1</v>
      </c>
      <c r="L145" s="8" t="s">
        <v>20</v>
      </c>
      <c r="M145" s="8" t="s">
        <v>21</v>
      </c>
      <c r="N145" s="8" t="s">
        <v>22</v>
      </c>
      <c r="O145" s="9" t="s">
        <v>23</v>
      </c>
      <c r="P145" s="14">
        <f>IFERROR(VLOOKUP('Opex 2021'!E:E,'Opex 2020'!E:H,3,FALSE),0)</f>
        <v>0.97000000000116404</v>
      </c>
      <c r="Q145" s="14">
        <f>IFERROR(VLOOKUP('Opex 2021'!E:E,'Opex 2020'!E:H,4,FALSE),0)</f>
        <v>0</v>
      </c>
    </row>
    <row r="146" spans="1:17" hidden="1" x14ac:dyDescent="0.35">
      <c r="A146" s="5" t="s">
        <v>285</v>
      </c>
      <c r="B146" s="5" t="s">
        <v>286</v>
      </c>
      <c r="C146" s="5" t="s">
        <v>287</v>
      </c>
      <c r="D146" s="5" t="s">
        <v>288</v>
      </c>
      <c r="E146" s="5" t="s">
        <v>289</v>
      </c>
      <c r="F146" s="6">
        <v>4400</v>
      </c>
      <c r="G146" s="6">
        <v>4400</v>
      </c>
      <c r="H146" s="7"/>
      <c r="I146" s="7"/>
      <c r="J146" s="7"/>
      <c r="K146" s="6">
        <v>4400</v>
      </c>
      <c r="L146" s="8" t="s">
        <v>20</v>
      </c>
      <c r="M146" s="8" t="s">
        <v>21</v>
      </c>
      <c r="N146" s="8" t="s">
        <v>22</v>
      </c>
      <c r="O146" s="9" t="s">
        <v>23</v>
      </c>
      <c r="P146" s="14">
        <f>IFERROR(VLOOKUP('Opex 2021'!E:E,'Opex 2020'!E:H,3,FALSE),0)</f>
        <v>4400</v>
      </c>
      <c r="Q146" s="14">
        <f>IFERROR(VLOOKUP('Opex 2021'!E:E,'Opex 2020'!E:H,4,FALSE),0)</f>
        <v>4400</v>
      </c>
    </row>
    <row r="147" spans="1:17" hidden="1" x14ac:dyDescent="0.35">
      <c r="A147" s="5" t="s">
        <v>285</v>
      </c>
      <c r="B147" s="5" t="s">
        <v>286</v>
      </c>
      <c r="C147" s="5" t="s">
        <v>131</v>
      </c>
      <c r="D147" s="5" t="s">
        <v>132</v>
      </c>
      <c r="E147" s="5" t="s">
        <v>290</v>
      </c>
      <c r="F147" s="6">
        <v>221102</v>
      </c>
      <c r="G147" s="6">
        <v>221102</v>
      </c>
      <c r="H147" s="7"/>
      <c r="I147" s="7"/>
      <c r="J147" s="7"/>
      <c r="K147" s="6">
        <v>221102</v>
      </c>
      <c r="L147" s="8" t="s">
        <v>20</v>
      </c>
      <c r="M147" s="8" t="s">
        <v>21</v>
      </c>
      <c r="N147" s="8" t="s">
        <v>22</v>
      </c>
      <c r="O147" s="9" t="s">
        <v>23</v>
      </c>
      <c r="P147" s="14">
        <f>IFERROR(VLOOKUP('Opex 2021'!E:E,'Opex 2020'!E:H,3,FALSE),0)</f>
        <v>173863</v>
      </c>
      <c r="Q147" s="14">
        <f>IFERROR(VLOOKUP('Opex 2021'!E:E,'Opex 2020'!E:H,4,FALSE),0)</f>
        <v>173861.51</v>
      </c>
    </row>
    <row r="148" spans="1:17" hidden="1" x14ac:dyDescent="0.35">
      <c r="A148" s="5" t="s">
        <v>285</v>
      </c>
      <c r="B148" s="5" t="s">
        <v>286</v>
      </c>
      <c r="C148" s="5" t="s">
        <v>42</v>
      </c>
      <c r="D148" s="5" t="s">
        <v>43</v>
      </c>
      <c r="E148" s="5" t="s">
        <v>291</v>
      </c>
      <c r="F148" s="6">
        <v>64373</v>
      </c>
      <c r="G148" s="6">
        <v>64373</v>
      </c>
      <c r="H148" s="6">
        <v>6398.78</v>
      </c>
      <c r="I148" s="7"/>
      <c r="J148" s="7"/>
      <c r="K148" s="6">
        <v>57974.22</v>
      </c>
      <c r="L148" s="8" t="s">
        <v>20</v>
      </c>
      <c r="M148" s="8" t="s">
        <v>21</v>
      </c>
      <c r="N148" s="8" t="s">
        <v>22</v>
      </c>
      <c r="O148" s="9" t="s">
        <v>23</v>
      </c>
      <c r="P148" s="14">
        <f>IFERROR(VLOOKUP('Opex 2021'!E:E,'Opex 2020'!E:H,3,FALSE),0)</f>
        <v>1.45000000000437</v>
      </c>
      <c r="Q148" s="14">
        <f>IFERROR(VLOOKUP('Opex 2021'!E:E,'Opex 2020'!E:H,4,FALSE),0)</f>
        <v>0</v>
      </c>
    </row>
    <row r="149" spans="1:17" hidden="1" x14ac:dyDescent="0.35">
      <c r="A149" s="5" t="s">
        <v>285</v>
      </c>
      <c r="B149" s="5" t="s">
        <v>286</v>
      </c>
      <c r="C149" s="5" t="s">
        <v>238</v>
      </c>
      <c r="D149" s="5" t="s">
        <v>239</v>
      </c>
      <c r="E149" s="5" t="s">
        <v>292</v>
      </c>
      <c r="F149" s="6">
        <v>60350</v>
      </c>
      <c r="G149" s="6">
        <v>60350</v>
      </c>
      <c r="H149" s="7"/>
      <c r="I149" s="7"/>
      <c r="J149" s="7"/>
      <c r="K149" s="6">
        <v>60350</v>
      </c>
      <c r="L149" s="8" t="s">
        <v>20</v>
      </c>
      <c r="M149" s="8" t="s">
        <v>21</v>
      </c>
      <c r="N149" s="8" t="s">
        <v>22</v>
      </c>
      <c r="O149" s="9" t="s">
        <v>23</v>
      </c>
      <c r="P149" s="14">
        <f>IFERROR(VLOOKUP('Opex 2021'!E:E,'Opex 2020'!E:H,3,FALSE),0)</f>
        <v>1.1100000000005801</v>
      </c>
      <c r="Q149" s="14">
        <f>IFERROR(VLOOKUP('Opex 2021'!E:E,'Opex 2020'!E:H,4,FALSE),0)</f>
        <v>0</v>
      </c>
    </row>
    <row r="150" spans="1:17" hidden="1" x14ac:dyDescent="0.35">
      <c r="A150" s="5" t="s">
        <v>285</v>
      </c>
      <c r="B150" s="5" t="s">
        <v>286</v>
      </c>
      <c r="C150" s="5" t="s">
        <v>143</v>
      </c>
      <c r="D150" s="5" t="s">
        <v>144</v>
      </c>
      <c r="E150" s="5" t="s">
        <v>293</v>
      </c>
      <c r="F150" s="6">
        <v>7704</v>
      </c>
      <c r="G150" s="6">
        <v>7704</v>
      </c>
      <c r="H150" s="7"/>
      <c r="I150" s="7"/>
      <c r="J150" s="7"/>
      <c r="K150" s="6">
        <v>7704</v>
      </c>
      <c r="L150" s="8" t="s">
        <v>20</v>
      </c>
      <c r="M150" s="8" t="s">
        <v>21</v>
      </c>
      <c r="N150" s="8" t="s">
        <v>22</v>
      </c>
      <c r="O150" s="9" t="s">
        <v>23</v>
      </c>
      <c r="P150" s="14">
        <f>IFERROR(VLOOKUP('Opex 2021'!E:E,'Opex 2020'!E:H,3,FALSE),0)</f>
        <v>1.3600000000005801</v>
      </c>
      <c r="Q150" s="14">
        <f>IFERROR(VLOOKUP('Opex 2021'!E:E,'Opex 2020'!E:H,4,FALSE),0)</f>
        <v>0</v>
      </c>
    </row>
    <row r="151" spans="1:17" hidden="1" x14ac:dyDescent="0.35">
      <c r="A151" s="5" t="s">
        <v>285</v>
      </c>
      <c r="B151" s="5" t="s">
        <v>286</v>
      </c>
      <c r="C151" s="5" t="s">
        <v>162</v>
      </c>
      <c r="D151" s="5" t="s">
        <v>163</v>
      </c>
      <c r="E151" s="5" t="s">
        <v>294</v>
      </c>
      <c r="F151" s="6">
        <v>227</v>
      </c>
      <c r="G151" s="6">
        <v>227</v>
      </c>
      <c r="H151" s="7"/>
      <c r="I151" s="7"/>
      <c r="J151" s="7"/>
      <c r="K151" s="6">
        <v>227</v>
      </c>
      <c r="L151" s="8" t="s">
        <v>20</v>
      </c>
      <c r="M151" s="8" t="s">
        <v>21</v>
      </c>
      <c r="N151" s="8" t="s">
        <v>22</v>
      </c>
      <c r="O151" s="9" t="s">
        <v>23</v>
      </c>
      <c r="P151" s="14">
        <f>IFERROR(VLOOKUP('Opex 2021'!E:E,'Opex 2020'!E:H,3,FALSE),0)</f>
        <v>226.41000000000301</v>
      </c>
      <c r="Q151" s="14">
        <f>IFERROR(VLOOKUP('Opex 2021'!E:E,'Opex 2020'!E:H,4,FALSE),0)</f>
        <v>226.53</v>
      </c>
    </row>
    <row r="152" spans="1:17" hidden="1" x14ac:dyDescent="0.35">
      <c r="A152" s="5" t="s">
        <v>295</v>
      </c>
      <c r="B152" s="5" t="s">
        <v>296</v>
      </c>
      <c r="C152" s="5" t="s">
        <v>131</v>
      </c>
      <c r="D152" s="5" t="s">
        <v>132</v>
      </c>
      <c r="E152" s="5" t="s">
        <v>297</v>
      </c>
      <c r="F152" s="6">
        <v>150000</v>
      </c>
      <c r="G152" s="6">
        <v>142334</v>
      </c>
      <c r="H152" s="6">
        <v>2000</v>
      </c>
      <c r="I152" s="7"/>
      <c r="J152" s="7"/>
      <c r="K152" s="6">
        <v>140334</v>
      </c>
      <c r="L152" s="8" t="s">
        <v>20</v>
      </c>
      <c r="M152" s="8" t="s">
        <v>21</v>
      </c>
      <c r="N152" s="8" t="s">
        <v>22</v>
      </c>
      <c r="O152" s="9" t="s">
        <v>23</v>
      </c>
      <c r="P152" s="14">
        <f>IFERROR(VLOOKUP('Opex 2021'!E:E,'Opex 2020'!E:H,3,FALSE),0)</f>
        <v>96455</v>
      </c>
      <c r="Q152" s="14">
        <f>IFERROR(VLOOKUP('Opex 2021'!E:E,'Opex 2020'!E:H,4,FALSE),0)</f>
        <v>92813.56</v>
      </c>
    </row>
    <row r="153" spans="1:17" hidden="1" x14ac:dyDescent="0.35">
      <c r="A153" s="5" t="s">
        <v>295</v>
      </c>
      <c r="B153" s="5" t="s">
        <v>296</v>
      </c>
      <c r="C153" s="5" t="s">
        <v>42</v>
      </c>
      <c r="D153" s="5" t="s">
        <v>43</v>
      </c>
      <c r="E153" s="5" t="s">
        <v>298</v>
      </c>
      <c r="F153" s="6">
        <v>5000</v>
      </c>
      <c r="G153" s="6">
        <v>17625</v>
      </c>
      <c r="H153" s="6">
        <v>1508.09</v>
      </c>
      <c r="I153" s="6">
        <v>0</v>
      </c>
      <c r="J153" s="6">
        <v>979.48</v>
      </c>
      <c r="K153" s="6">
        <v>15137.43</v>
      </c>
      <c r="L153" s="8" t="s">
        <v>20</v>
      </c>
      <c r="M153" s="8" t="s">
        <v>21</v>
      </c>
      <c r="N153" s="8" t="s">
        <v>22</v>
      </c>
      <c r="O153" s="9" t="s">
        <v>23</v>
      </c>
      <c r="P153" s="14">
        <f>IFERROR(VLOOKUP('Opex 2021'!E:E,'Opex 2020'!E:H,3,FALSE),0)</f>
        <v>1</v>
      </c>
      <c r="Q153" s="14">
        <f>IFERROR(VLOOKUP('Opex 2021'!E:E,'Opex 2020'!E:H,4,FALSE),0)</f>
        <v>0</v>
      </c>
    </row>
    <row r="154" spans="1:17" hidden="1" x14ac:dyDescent="0.35">
      <c r="A154" s="5" t="s">
        <v>299</v>
      </c>
      <c r="B154" s="5" t="s">
        <v>300</v>
      </c>
      <c r="C154" s="5" t="s">
        <v>287</v>
      </c>
      <c r="D154" s="5" t="s">
        <v>288</v>
      </c>
      <c r="E154" s="5" t="s">
        <v>301</v>
      </c>
      <c r="F154" s="6">
        <v>56922</v>
      </c>
      <c r="G154" s="6">
        <v>56922</v>
      </c>
      <c r="H154" s="6">
        <v>-3260</v>
      </c>
      <c r="I154" s="7"/>
      <c r="J154" s="6">
        <v>0</v>
      </c>
      <c r="K154" s="6">
        <v>60182</v>
      </c>
      <c r="L154" s="8" t="s">
        <v>20</v>
      </c>
      <c r="M154" s="8" t="s">
        <v>21</v>
      </c>
      <c r="N154" s="8" t="s">
        <v>22</v>
      </c>
      <c r="O154" s="9" t="s">
        <v>23</v>
      </c>
      <c r="P154" s="14">
        <f>IFERROR(VLOOKUP('Opex 2021'!E:E,'Opex 2020'!E:H,3,FALSE),0)</f>
        <v>69323</v>
      </c>
      <c r="Q154" s="14">
        <f>IFERROR(VLOOKUP('Opex 2021'!E:E,'Opex 2020'!E:H,4,FALSE),0)</f>
        <v>69321.820000000007</v>
      </c>
    </row>
    <row r="155" spans="1:17" hidden="1" x14ac:dyDescent="0.35">
      <c r="A155" s="5" t="s">
        <v>299</v>
      </c>
      <c r="B155" s="5" t="s">
        <v>300</v>
      </c>
      <c r="C155" s="5" t="s">
        <v>131</v>
      </c>
      <c r="D155" s="5" t="s">
        <v>132</v>
      </c>
      <c r="E155" s="5" t="s">
        <v>302</v>
      </c>
      <c r="F155" s="6">
        <v>45000</v>
      </c>
      <c r="G155" s="6">
        <v>13017</v>
      </c>
      <c r="H155" s="7"/>
      <c r="I155" s="7"/>
      <c r="J155" s="7"/>
      <c r="K155" s="6">
        <v>13017</v>
      </c>
      <c r="L155" s="8" t="s">
        <v>20</v>
      </c>
      <c r="M155" s="8" t="s">
        <v>21</v>
      </c>
      <c r="N155" s="8" t="s">
        <v>22</v>
      </c>
      <c r="O155" s="9" t="s">
        <v>23</v>
      </c>
      <c r="P155" s="14">
        <f>IFERROR(VLOOKUP('Opex 2021'!E:E,'Opex 2020'!E:H,3,FALSE),0)</f>
        <v>1</v>
      </c>
      <c r="Q155" s="14">
        <f>IFERROR(VLOOKUP('Opex 2021'!E:E,'Opex 2020'!E:H,4,FALSE),0)</f>
        <v>-5700</v>
      </c>
    </row>
    <row r="156" spans="1:17" hidden="1" x14ac:dyDescent="0.35">
      <c r="A156" s="5" t="s">
        <v>299</v>
      </c>
      <c r="B156" s="5" t="s">
        <v>300</v>
      </c>
      <c r="C156" s="5" t="s">
        <v>137</v>
      </c>
      <c r="D156" s="5" t="s">
        <v>138</v>
      </c>
      <c r="E156" s="5" t="s">
        <v>303</v>
      </c>
      <c r="F156" s="6">
        <v>129668</v>
      </c>
      <c r="G156" s="6">
        <v>129668</v>
      </c>
      <c r="H156" s="6">
        <v>-25634.41</v>
      </c>
      <c r="I156" s="6">
        <v>1597</v>
      </c>
      <c r="J156" s="6">
        <v>24450</v>
      </c>
      <c r="K156" s="6">
        <v>129255.41</v>
      </c>
      <c r="L156" s="8" t="s">
        <v>20</v>
      </c>
      <c r="M156" s="8" t="s">
        <v>21</v>
      </c>
      <c r="N156" s="8" t="s">
        <v>22</v>
      </c>
      <c r="O156" s="9" t="s">
        <v>23</v>
      </c>
      <c r="P156" s="14">
        <f>IFERROR(VLOOKUP('Opex 2021'!E:E,'Opex 2020'!E:H,3,FALSE),0)</f>
        <v>230009</v>
      </c>
      <c r="Q156" s="14">
        <f>IFERROR(VLOOKUP('Opex 2021'!E:E,'Opex 2020'!E:H,4,FALSE),0)</f>
        <v>228007.62</v>
      </c>
    </row>
    <row r="157" spans="1:17" hidden="1" x14ac:dyDescent="0.35">
      <c r="A157" s="5" t="s">
        <v>299</v>
      </c>
      <c r="B157" s="5" t="s">
        <v>300</v>
      </c>
      <c r="C157" s="5" t="s">
        <v>143</v>
      </c>
      <c r="D157" s="5" t="s">
        <v>144</v>
      </c>
      <c r="E157" s="5" t="s">
        <v>304</v>
      </c>
      <c r="F157" s="6">
        <v>20000</v>
      </c>
      <c r="G157" s="6">
        <v>20000</v>
      </c>
      <c r="H157" s="7"/>
      <c r="I157" s="7"/>
      <c r="J157" s="7"/>
      <c r="K157" s="6">
        <v>20000</v>
      </c>
      <c r="L157" s="8" t="s">
        <v>20</v>
      </c>
      <c r="M157" s="8" t="s">
        <v>21</v>
      </c>
      <c r="N157" s="8" t="s">
        <v>22</v>
      </c>
      <c r="O157" s="9" t="s">
        <v>23</v>
      </c>
      <c r="P157" s="14">
        <f>IFERROR(VLOOKUP('Opex 2021'!E:E,'Opex 2020'!E:H,3,FALSE),0)</f>
        <v>1</v>
      </c>
      <c r="Q157" s="14">
        <f>IFERROR(VLOOKUP('Opex 2021'!E:E,'Opex 2020'!E:H,4,FALSE),0)</f>
        <v>0</v>
      </c>
    </row>
    <row r="158" spans="1:17" hidden="1" x14ac:dyDescent="0.35">
      <c r="A158" s="5" t="s">
        <v>299</v>
      </c>
      <c r="B158" s="5" t="s">
        <v>300</v>
      </c>
      <c r="C158" s="5" t="s">
        <v>146</v>
      </c>
      <c r="D158" s="5" t="s">
        <v>147</v>
      </c>
      <c r="E158" s="5" t="s">
        <v>305</v>
      </c>
      <c r="F158" s="6">
        <v>6447</v>
      </c>
      <c r="G158" s="6">
        <v>18430</v>
      </c>
      <c r="H158" s="6">
        <v>8339.74</v>
      </c>
      <c r="I158" s="7"/>
      <c r="J158" s="7"/>
      <c r="K158" s="6">
        <v>10090.26</v>
      </c>
      <c r="L158" s="8" t="s">
        <v>20</v>
      </c>
      <c r="M158" s="8" t="s">
        <v>21</v>
      </c>
      <c r="N158" s="8" t="s">
        <v>22</v>
      </c>
      <c r="O158" s="9" t="s">
        <v>23</v>
      </c>
      <c r="P158" s="14">
        <f>IFERROR(VLOOKUP('Opex 2021'!E:E,'Opex 2020'!E:H,3,FALSE),0)</f>
        <v>1196</v>
      </c>
      <c r="Q158" s="14">
        <f>IFERROR(VLOOKUP('Opex 2021'!E:E,'Opex 2020'!E:H,4,FALSE),0)</f>
        <v>-6793</v>
      </c>
    </row>
    <row r="159" spans="1:17" x14ac:dyDescent="0.35">
      <c r="A159" s="5" t="s">
        <v>306</v>
      </c>
      <c r="B159" s="5" t="s">
        <v>307</v>
      </c>
      <c r="C159" s="5" t="s">
        <v>308</v>
      </c>
      <c r="D159" s="5" t="s">
        <v>309</v>
      </c>
      <c r="E159" s="5" t="s">
        <v>310</v>
      </c>
      <c r="F159" s="6">
        <v>77973</v>
      </c>
      <c r="G159" s="6">
        <v>77973</v>
      </c>
      <c r="H159" s="6">
        <v>74260</v>
      </c>
      <c r="I159" s="7"/>
      <c r="J159" s="7"/>
      <c r="K159" s="6">
        <v>3713</v>
      </c>
      <c r="L159" s="8" t="s">
        <v>311</v>
      </c>
      <c r="M159" s="8" t="s">
        <v>312</v>
      </c>
      <c r="N159" s="8" t="s">
        <v>22</v>
      </c>
      <c r="O159" s="9" t="s">
        <v>23</v>
      </c>
      <c r="P159" s="14">
        <f>IFERROR(VLOOKUP('Opex 2021'!E:E,'Opex 2020'!E:H,3,FALSE),0)</f>
        <v>1671577</v>
      </c>
      <c r="Q159" s="14">
        <f>IFERROR(VLOOKUP('Opex 2021'!E:E,'Opex 2020'!E:H,4,FALSE),0)</f>
        <v>1796400.86</v>
      </c>
    </row>
    <row r="160" spans="1:17" hidden="1" x14ac:dyDescent="0.35">
      <c r="A160" s="5" t="s">
        <v>306</v>
      </c>
      <c r="B160" s="5" t="s">
        <v>307</v>
      </c>
      <c r="C160" s="5" t="s">
        <v>36</v>
      </c>
      <c r="D160" s="5" t="s">
        <v>37</v>
      </c>
      <c r="E160" s="5" t="s">
        <v>313</v>
      </c>
      <c r="F160" s="6">
        <v>24521</v>
      </c>
      <c r="G160" s="6">
        <v>24521</v>
      </c>
      <c r="H160" s="6">
        <v>4410</v>
      </c>
      <c r="I160" s="7"/>
      <c r="J160" s="7"/>
      <c r="K160" s="6">
        <v>20111</v>
      </c>
      <c r="L160" s="8" t="s">
        <v>20</v>
      </c>
      <c r="M160" s="8" t="s">
        <v>21</v>
      </c>
      <c r="N160" s="8" t="s">
        <v>22</v>
      </c>
      <c r="O160" s="9" t="s">
        <v>23</v>
      </c>
      <c r="P160" s="14">
        <f>IFERROR(VLOOKUP('Opex 2021'!E:E,'Opex 2020'!E:H,3,FALSE),0)</f>
        <v>21497</v>
      </c>
      <c r="Q160" s="14">
        <f>IFERROR(VLOOKUP('Opex 2021'!E:E,'Opex 2020'!E:H,4,FALSE),0)</f>
        <v>21495.9</v>
      </c>
    </row>
    <row r="161" spans="1:17" hidden="1" x14ac:dyDescent="0.35">
      <c r="A161" s="5" t="s">
        <v>306</v>
      </c>
      <c r="B161" s="5" t="s">
        <v>307</v>
      </c>
      <c r="C161" s="5" t="s">
        <v>36</v>
      </c>
      <c r="D161" s="5" t="s">
        <v>37</v>
      </c>
      <c r="E161" s="5" t="s">
        <v>314</v>
      </c>
      <c r="F161" s="6">
        <v>4998</v>
      </c>
      <c r="G161" s="6">
        <v>4998</v>
      </c>
      <c r="H161" s="6">
        <v>4998</v>
      </c>
      <c r="I161" s="7"/>
      <c r="J161" s="7"/>
      <c r="K161" s="6">
        <v>0</v>
      </c>
      <c r="L161" s="8" t="s">
        <v>179</v>
      </c>
      <c r="M161" s="8" t="s">
        <v>180</v>
      </c>
      <c r="N161" s="8" t="s">
        <v>22</v>
      </c>
      <c r="O161" s="9" t="s">
        <v>23</v>
      </c>
      <c r="P161" s="14">
        <f>IFERROR(VLOOKUP('Opex 2021'!E:E,'Opex 2020'!E:H,3,FALSE),0)</f>
        <v>0</v>
      </c>
      <c r="Q161" s="14">
        <f>IFERROR(VLOOKUP('Opex 2021'!E:E,'Opex 2020'!E:H,4,FALSE),0)</f>
        <v>0</v>
      </c>
    </row>
    <row r="162" spans="1:17" hidden="1" x14ac:dyDescent="0.35">
      <c r="A162" s="5" t="s">
        <v>306</v>
      </c>
      <c r="B162" s="5" t="s">
        <v>307</v>
      </c>
      <c r="C162" s="5" t="s">
        <v>315</v>
      </c>
      <c r="D162" s="5" t="s">
        <v>316</v>
      </c>
      <c r="E162" s="5" t="s">
        <v>317</v>
      </c>
      <c r="F162" s="6">
        <v>20000</v>
      </c>
      <c r="G162" s="6">
        <v>20000</v>
      </c>
      <c r="H162" s="7"/>
      <c r="I162" s="7"/>
      <c r="J162" s="7"/>
      <c r="K162" s="6">
        <v>20000</v>
      </c>
      <c r="L162" s="8" t="s">
        <v>20</v>
      </c>
      <c r="M162" s="8" t="s">
        <v>21</v>
      </c>
      <c r="N162" s="8" t="s">
        <v>22</v>
      </c>
      <c r="O162" s="9" t="s">
        <v>23</v>
      </c>
      <c r="P162" s="14">
        <f>IFERROR(VLOOKUP('Opex 2021'!E:E,'Opex 2020'!E:H,3,FALSE),0)</f>
        <v>1</v>
      </c>
      <c r="Q162" s="14">
        <f>IFERROR(VLOOKUP('Opex 2021'!E:E,'Opex 2020'!E:H,4,FALSE),0)</f>
        <v>0</v>
      </c>
    </row>
    <row r="163" spans="1:17" hidden="1" x14ac:dyDescent="0.35">
      <c r="A163" s="5" t="s">
        <v>306</v>
      </c>
      <c r="B163" s="5" t="s">
        <v>307</v>
      </c>
      <c r="C163" s="5" t="s">
        <v>42</v>
      </c>
      <c r="D163" s="5" t="s">
        <v>43</v>
      </c>
      <c r="E163" s="5" t="s">
        <v>318</v>
      </c>
      <c r="F163" s="6">
        <v>212027</v>
      </c>
      <c r="G163" s="6">
        <v>212027</v>
      </c>
      <c r="H163" s="7"/>
      <c r="I163" s="6">
        <v>200000</v>
      </c>
      <c r="J163" s="7"/>
      <c r="K163" s="6">
        <v>12027</v>
      </c>
      <c r="L163" s="8" t="s">
        <v>20</v>
      </c>
      <c r="M163" s="8" t="s">
        <v>21</v>
      </c>
      <c r="N163" s="8" t="s">
        <v>22</v>
      </c>
      <c r="O163" s="9" t="s">
        <v>23</v>
      </c>
      <c r="P163" s="14">
        <f>IFERROR(VLOOKUP('Opex 2021'!E:E,'Opex 2020'!E:H,3,FALSE),0)</f>
        <v>-917</v>
      </c>
      <c r="Q163" s="14">
        <f>IFERROR(VLOOKUP('Opex 2021'!E:E,'Opex 2020'!E:H,4,FALSE),0)</f>
        <v>-918.25</v>
      </c>
    </row>
    <row r="164" spans="1:17" hidden="1" x14ac:dyDescent="0.35">
      <c r="A164" s="5" t="s">
        <v>306</v>
      </c>
      <c r="B164" s="5" t="s">
        <v>307</v>
      </c>
      <c r="C164" s="5" t="s">
        <v>45</v>
      </c>
      <c r="D164" s="5" t="s">
        <v>46</v>
      </c>
      <c r="E164" s="5" t="s">
        <v>319</v>
      </c>
      <c r="F164" s="6">
        <v>42000</v>
      </c>
      <c r="G164" s="6">
        <v>42000</v>
      </c>
      <c r="H164" s="6">
        <v>226.73</v>
      </c>
      <c r="I164" s="7"/>
      <c r="J164" s="7"/>
      <c r="K164" s="6">
        <v>41773.269999999997</v>
      </c>
      <c r="L164" s="8" t="s">
        <v>20</v>
      </c>
      <c r="M164" s="8" t="s">
        <v>21</v>
      </c>
      <c r="N164" s="8" t="s">
        <v>22</v>
      </c>
      <c r="O164" s="9" t="s">
        <v>23</v>
      </c>
      <c r="P164" s="14">
        <f>IFERROR(VLOOKUP('Opex 2021'!E:E,'Opex 2020'!E:H,3,FALSE),0)</f>
        <v>42000</v>
      </c>
      <c r="Q164" s="14">
        <f>IFERROR(VLOOKUP('Opex 2021'!E:E,'Opex 2020'!E:H,4,FALSE),0)</f>
        <v>42000</v>
      </c>
    </row>
    <row r="165" spans="1:17" hidden="1" x14ac:dyDescent="0.35">
      <c r="A165" s="5" t="s">
        <v>306</v>
      </c>
      <c r="B165" s="5" t="s">
        <v>307</v>
      </c>
      <c r="C165" s="5" t="s">
        <v>320</v>
      </c>
      <c r="D165" s="5" t="s">
        <v>321</v>
      </c>
      <c r="E165" s="5" t="s">
        <v>322</v>
      </c>
      <c r="F165" s="6">
        <v>395002</v>
      </c>
      <c r="G165" s="6">
        <v>395002</v>
      </c>
      <c r="H165" s="6">
        <v>53899.29</v>
      </c>
      <c r="I165" s="6">
        <v>159181.48000000001</v>
      </c>
      <c r="J165" s="6">
        <v>62407.1</v>
      </c>
      <c r="K165" s="6">
        <v>119514.13</v>
      </c>
      <c r="L165" s="8" t="s">
        <v>20</v>
      </c>
      <c r="M165" s="8" t="s">
        <v>21</v>
      </c>
      <c r="N165" s="8" t="s">
        <v>22</v>
      </c>
      <c r="O165" s="9" t="s">
        <v>23</v>
      </c>
      <c r="P165" s="14">
        <f>IFERROR(VLOOKUP('Opex 2021'!E:E,'Opex 2020'!E:H,3,FALSE),0)</f>
        <v>618278</v>
      </c>
      <c r="Q165" s="14">
        <f>IFERROR(VLOOKUP('Opex 2021'!E:E,'Opex 2020'!E:H,4,FALSE),0)</f>
        <v>509371.8</v>
      </c>
    </row>
    <row r="166" spans="1:17" hidden="1" x14ac:dyDescent="0.35">
      <c r="A166" s="5" t="s">
        <v>306</v>
      </c>
      <c r="B166" s="5" t="s">
        <v>307</v>
      </c>
      <c r="C166" s="5" t="s">
        <v>320</v>
      </c>
      <c r="D166" s="5" t="s">
        <v>321</v>
      </c>
      <c r="E166" s="5" t="s">
        <v>323</v>
      </c>
      <c r="F166" s="6">
        <v>300000</v>
      </c>
      <c r="G166" s="6">
        <v>300000</v>
      </c>
      <c r="H166" s="6">
        <v>25866</v>
      </c>
      <c r="I166" s="7"/>
      <c r="J166" s="7"/>
      <c r="K166" s="6">
        <v>274134</v>
      </c>
      <c r="L166" s="8" t="s">
        <v>179</v>
      </c>
      <c r="M166" s="8" t="s">
        <v>180</v>
      </c>
      <c r="N166" s="8" t="s">
        <v>22</v>
      </c>
      <c r="O166" s="9" t="s">
        <v>23</v>
      </c>
      <c r="P166" s="14">
        <f>IFERROR(VLOOKUP('Opex 2021'!E:E,'Opex 2020'!E:H,3,FALSE),0)</f>
        <v>0</v>
      </c>
      <c r="Q166" s="14">
        <f>IFERROR(VLOOKUP('Opex 2021'!E:E,'Opex 2020'!E:H,4,FALSE),0)</f>
        <v>0</v>
      </c>
    </row>
    <row r="167" spans="1:17" hidden="1" x14ac:dyDescent="0.35">
      <c r="A167" s="5" t="s">
        <v>324</v>
      </c>
      <c r="B167" s="5" t="s">
        <v>325</v>
      </c>
      <c r="C167" s="5" t="s">
        <v>326</v>
      </c>
      <c r="D167" s="5" t="s">
        <v>327</v>
      </c>
      <c r="E167" s="5" t="s">
        <v>328</v>
      </c>
      <c r="F167" s="6">
        <v>3624891</v>
      </c>
      <c r="G167" s="6">
        <v>3624891</v>
      </c>
      <c r="H167" s="6">
        <v>1352146.2</v>
      </c>
      <c r="I167" s="6">
        <v>5.8207660913467401E-11</v>
      </c>
      <c r="J167" s="6">
        <v>2138749.0499999998</v>
      </c>
      <c r="K167" s="6">
        <v>133995.75</v>
      </c>
      <c r="L167" s="8" t="s">
        <v>329</v>
      </c>
      <c r="M167" s="8" t="s">
        <v>330</v>
      </c>
      <c r="N167" s="8" t="s">
        <v>22</v>
      </c>
      <c r="O167" s="9" t="s">
        <v>23</v>
      </c>
      <c r="P167" s="14">
        <f>IFERROR(VLOOKUP('Opex 2021'!E:E,'Opex 2020'!E:H,3,FALSE),0)</f>
        <v>4071186.64</v>
      </c>
      <c r="Q167" s="14">
        <f>IFERROR(VLOOKUP('Opex 2021'!E:E,'Opex 2020'!E:H,4,FALSE),0)</f>
        <v>3622169.15</v>
      </c>
    </row>
    <row r="168" spans="1:17" hidden="1" x14ac:dyDescent="0.35">
      <c r="A168" s="5" t="s">
        <v>324</v>
      </c>
      <c r="B168" s="5" t="s">
        <v>325</v>
      </c>
      <c r="C168" s="5" t="s">
        <v>326</v>
      </c>
      <c r="D168" s="5" t="s">
        <v>327</v>
      </c>
      <c r="E168" s="5" t="s">
        <v>331</v>
      </c>
      <c r="F168" s="6">
        <v>237882</v>
      </c>
      <c r="G168" s="6">
        <v>747242</v>
      </c>
      <c r="H168" s="7"/>
      <c r="I168" s="7"/>
      <c r="J168" s="7"/>
      <c r="K168" s="6">
        <v>747242</v>
      </c>
      <c r="L168" s="8" t="s">
        <v>332</v>
      </c>
      <c r="M168" s="8" t="s">
        <v>333</v>
      </c>
      <c r="N168" s="8" t="s">
        <v>22</v>
      </c>
      <c r="O168" s="9" t="s">
        <v>23</v>
      </c>
      <c r="P168" s="14">
        <f>IFERROR(VLOOKUP('Opex 2021'!E:E,'Opex 2020'!E:H,3,FALSE),0)</f>
        <v>0</v>
      </c>
      <c r="Q168" s="14">
        <f>IFERROR(VLOOKUP('Opex 2021'!E:E,'Opex 2020'!E:H,4,FALSE),0)</f>
        <v>0</v>
      </c>
    </row>
    <row r="169" spans="1:17" hidden="1" x14ac:dyDescent="0.35">
      <c r="A169" s="5" t="s">
        <v>324</v>
      </c>
      <c r="B169" s="5" t="s">
        <v>325</v>
      </c>
      <c r="C169" s="5" t="s">
        <v>326</v>
      </c>
      <c r="D169" s="5" t="s">
        <v>327</v>
      </c>
      <c r="E169" s="5" t="s">
        <v>334</v>
      </c>
      <c r="F169" s="6">
        <v>2974196</v>
      </c>
      <c r="G169" s="6">
        <v>2974196</v>
      </c>
      <c r="H169" s="6">
        <v>1645878.36</v>
      </c>
      <c r="I169" s="6">
        <v>0</v>
      </c>
      <c r="J169" s="6">
        <v>916364.38</v>
      </c>
      <c r="K169" s="6">
        <v>411953.26</v>
      </c>
      <c r="L169" s="8" t="s">
        <v>335</v>
      </c>
      <c r="M169" s="8" t="s">
        <v>336</v>
      </c>
      <c r="N169" s="8" t="s">
        <v>22</v>
      </c>
      <c r="O169" s="9" t="s">
        <v>23</v>
      </c>
      <c r="P169" s="14">
        <f>IFERROR(VLOOKUP('Opex 2021'!E:E,'Opex 2020'!E:H,3,FALSE),0)</f>
        <v>3667169.71</v>
      </c>
      <c r="Q169" s="14">
        <f>IFERROR(VLOOKUP('Opex 2021'!E:E,'Opex 2020'!E:H,4,FALSE),0)</f>
        <v>2915953.25</v>
      </c>
    </row>
    <row r="170" spans="1:17" x14ac:dyDescent="0.35">
      <c r="A170" s="5" t="s">
        <v>324</v>
      </c>
      <c r="B170" s="5" t="s">
        <v>325</v>
      </c>
      <c r="C170" s="5" t="s">
        <v>326</v>
      </c>
      <c r="D170" s="5" t="s">
        <v>327</v>
      </c>
      <c r="E170" s="5" t="s">
        <v>337</v>
      </c>
      <c r="F170" s="6">
        <v>710000</v>
      </c>
      <c r="G170" s="6">
        <v>710000</v>
      </c>
      <c r="H170" s="7"/>
      <c r="I170" s="7"/>
      <c r="J170" s="7"/>
      <c r="K170" s="6">
        <v>710000</v>
      </c>
      <c r="L170" s="8" t="s">
        <v>311</v>
      </c>
      <c r="M170" s="8" t="s">
        <v>312</v>
      </c>
      <c r="N170" s="8" t="s">
        <v>22</v>
      </c>
      <c r="O170" s="9" t="s">
        <v>23</v>
      </c>
      <c r="P170" s="14">
        <f>IFERROR(VLOOKUP('Opex 2021'!E:E,'Opex 2020'!E:H,3,FALSE),0)</f>
        <v>2457316</v>
      </c>
      <c r="Q170" s="14">
        <f>IFERROR(VLOOKUP('Opex 2021'!E:E,'Opex 2020'!E:H,4,FALSE),0)</f>
        <v>2457310.02</v>
      </c>
    </row>
    <row r="171" spans="1:17" hidden="1" x14ac:dyDescent="0.35">
      <c r="A171" s="5" t="s">
        <v>324</v>
      </c>
      <c r="B171" s="5" t="s">
        <v>325</v>
      </c>
      <c r="C171" s="5" t="s">
        <v>338</v>
      </c>
      <c r="D171" s="5" t="s">
        <v>339</v>
      </c>
      <c r="E171" s="5" t="s">
        <v>340</v>
      </c>
      <c r="F171" s="6">
        <v>863098</v>
      </c>
      <c r="G171" s="6">
        <v>863098</v>
      </c>
      <c r="H171" s="6">
        <v>65822.95</v>
      </c>
      <c r="I171" s="6">
        <v>1</v>
      </c>
      <c r="J171" s="6">
        <v>763185.4</v>
      </c>
      <c r="K171" s="6">
        <v>34088.65</v>
      </c>
      <c r="L171" s="8" t="s">
        <v>329</v>
      </c>
      <c r="M171" s="8" t="s">
        <v>330</v>
      </c>
      <c r="N171" s="8" t="s">
        <v>22</v>
      </c>
      <c r="O171" s="9" t="s">
        <v>23</v>
      </c>
      <c r="P171" s="14">
        <f>IFERROR(VLOOKUP('Opex 2021'!E:E,'Opex 2020'!E:H,3,FALSE),0)</f>
        <v>3860250.04</v>
      </c>
      <c r="Q171" s="14">
        <f>IFERROR(VLOOKUP('Opex 2021'!E:E,'Opex 2020'!E:H,4,FALSE),0)</f>
        <v>2941194.9</v>
      </c>
    </row>
    <row r="172" spans="1:17" hidden="1" x14ac:dyDescent="0.35">
      <c r="A172" s="5" t="s">
        <v>324</v>
      </c>
      <c r="B172" s="5" t="s">
        <v>325</v>
      </c>
      <c r="C172" s="5" t="s">
        <v>308</v>
      </c>
      <c r="D172" s="5" t="s">
        <v>309</v>
      </c>
      <c r="E172" s="5" t="s">
        <v>341</v>
      </c>
      <c r="F172" s="6">
        <v>2070129</v>
      </c>
      <c r="G172" s="6">
        <v>2070129</v>
      </c>
      <c r="H172" s="7"/>
      <c r="I172" s="6">
        <v>0</v>
      </c>
      <c r="J172" s="6">
        <v>2070129</v>
      </c>
      <c r="K172" s="6">
        <v>0</v>
      </c>
      <c r="L172" s="8" t="s">
        <v>329</v>
      </c>
      <c r="M172" s="8" t="s">
        <v>330</v>
      </c>
      <c r="N172" s="8" t="s">
        <v>22</v>
      </c>
      <c r="O172" s="9" t="s">
        <v>23</v>
      </c>
      <c r="P172" s="14">
        <f>IFERROR(VLOOKUP('Opex 2021'!E:E,'Opex 2020'!E:H,3,FALSE),0)</f>
        <v>2677275</v>
      </c>
      <c r="Q172" s="14">
        <f>IFERROR(VLOOKUP('Opex 2021'!E:E,'Opex 2020'!E:H,4,FALSE),0)</f>
        <v>2677273.62</v>
      </c>
    </row>
    <row r="173" spans="1:17" hidden="1" x14ac:dyDescent="0.35">
      <c r="A173" s="5" t="s">
        <v>324</v>
      </c>
      <c r="B173" s="5" t="s">
        <v>325</v>
      </c>
      <c r="C173" s="5" t="s">
        <v>308</v>
      </c>
      <c r="D173" s="5" t="s">
        <v>309</v>
      </c>
      <c r="E173" s="5" t="s">
        <v>342</v>
      </c>
      <c r="F173" s="6">
        <v>1483570</v>
      </c>
      <c r="G173" s="6">
        <v>1483570</v>
      </c>
      <c r="H173" s="7"/>
      <c r="I173" s="6">
        <v>1448560</v>
      </c>
      <c r="J173" s="7"/>
      <c r="K173" s="6">
        <v>35010</v>
      </c>
      <c r="L173" s="8" t="s">
        <v>332</v>
      </c>
      <c r="M173" s="8" t="s">
        <v>333</v>
      </c>
      <c r="N173" s="8" t="s">
        <v>22</v>
      </c>
      <c r="O173" s="9" t="s">
        <v>23</v>
      </c>
      <c r="P173" s="14">
        <f>IFERROR(VLOOKUP('Opex 2021'!E:E,'Opex 2020'!E:H,3,FALSE),0)</f>
        <v>0</v>
      </c>
      <c r="Q173" s="14">
        <f>IFERROR(VLOOKUP('Opex 2021'!E:E,'Opex 2020'!E:H,4,FALSE),0)</f>
        <v>0</v>
      </c>
    </row>
    <row r="174" spans="1:17" hidden="1" x14ac:dyDescent="0.35">
      <c r="A174" s="5" t="s">
        <v>324</v>
      </c>
      <c r="B174" s="5" t="s">
        <v>325</v>
      </c>
      <c r="C174" s="5" t="s">
        <v>308</v>
      </c>
      <c r="D174" s="5" t="s">
        <v>309</v>
      </c>
      <c r="E174" s="5" t="s">
        <v>343</v>
      </c>
      <c r="F174" s="6">
        <v>2599344</v>
      </c>
      <c r="G174" s="6">
        <v>2596024</v>
      </c>
      <c r="H174" s="6">
        <v>382078.03</v>
      </c>
      <c r="I174" s="6">
        <v>1918123.32</v>
      </c>
      <c r="J174" s="6">
        <v>0</v>
      </c>
      <c r="K174" s="6">
        <v>295822.65000000002</v>
      </c>
      <c r="L174" s="8" t="s">
        <v>335</v>
      </c>
      <c r="M174" s="8" t="s">
        <v>336</v>
      </c>
      <c r="N174" s="8" t="s">
        <v>22</v>
      </c>
      <c r="O174" s="9" t="s">
        <v>23</v>
      </c>
      <c r="P174" s="14">
        <f>IFERROR(VLOOKUP('Opex 2021'!E:E,'Opex 2020'!E:H,3,FALSE),0)</f>
        <v>3915740</v>
      </c>
      <c r="Q174" s="14">
        <f>IFERROR(VLOOKUP('Opex 2021'!E:E,'Opex 2020'!E:H,4,FALSE),0)</f>
        <v>3533661.37</v>
      </c>
    </row>
    <row r="175" spans="1:17" x14ac:dyDescent="0.35">
      <c r="A175" s="5" t="s">
        <v>324</v>
      </c>
      <c r="B175" s="5" t="s">
        <v>325</v>
      </c>
      <c r="C175" s="5" t="s">
        <v>308</v>
      </c>
      <c r="D175" s="5" t="s">
        <v>309</v>
      </c>
      <c r="E175" s="5" t="s">
        <v>344</v>
      </c>
      <c r="F175" s="6">
        <v>872780</v>
      </c>
      <c r="G175" s="6">
        <v>872780</v>
      </c>
      <c r="H175" s="6">
        <v>794119.52</v>
      </c>
      <c r="I175" s="7"/>
      <c r="J175" s="6">
        <v>0</v>
      </c>
      <c r="K175" s="6">
        <v>78660.479999999996</v>
      </c>
      <c r="L175" s="8" t="s">
        <v>311</v>
      </c>
      <c r="M175" s="8" t="s">
        <v>312</v>
      </c>
      <c r="N175" s="8" t="s">
        <v>22</v>
      </c>
      <c r="O175" s="9" t="s">
        <v>23</v>
      </c>
      <c r="P175" s="14">
        <f>IFERROR(VLOOKUP('Opex 2021'!E:E,'Opex 2020'!E:H,3,FALSE),0)</f>
        <v>108608</v>
      </c>
      <c r="Q175" s="14">
        <f>IFERROR(VLOOKUP('Opex 2021'!E:E,'Opex 2020'!E:H,4,FALSE),0)</f>
        <v>76207.12</v>
      </c>
    </row>
    <row r="176" spans="1:17" hidden="1" x14ac:dyDescent="0.35">
      <c r="A176" s="5" t="s">
        <v>324</v>
      </c>
      <c r="B176" s="5" t="s">
        <v>325</v>
      </c>
      <c r="C176" s="5" t="s">
        <v>36</v>
      </c>
      <c r="D176" s="5" t="s">
        <v>37</v>
      </c>
      <c r="E176" s="5" t="s">
        <v>345</v>
      </c>
      <c r="F176" s="6">
        <v>78</v>
      </c>
      <c r="G176" s="6">
        <v>78</v>
      </c>
      <c r="H176" s="7"/>
      <c r="I176" s="7"/>
      <c r="J176" s="7"/>
      <c r="K176" s="6">
        <v>78</v>
      </c>
      <c r="L176" s="8" t="s">
        <v>329</v>
      </c>
      <c r="M176" s="8" t="s">
        <v>330</v>
      </c>
      <c r="N176" s="8" t="s">
        <v>22</v>
      </c>
      <c r="O176" s="9" t="s">
        <v>23</v>
      </c>
      <c r="P176" s="14">
        <f>IFERROR(VLOOKUP('Opex 2021'!E:E,'Opex 2020'!E:H,3,FALSE),0)</f>
        <v>78</v>
      </c>
      <c r="Q176" s="14">
        <f>IFERROR(VLOOKUP('Opex 2021'!E:E,'Opex 2020'!E:H,4,FALSE),0)</f>
        <v>78</v>
      </c>
    </row>
    <row r="177" spans="1:17" hidden="1" x14ac:dyDescent="0.35">
      <c r="A177" s="5" t="s">
        <v>324</v>
      </c>
      <c r="B177" s="5" t="s">
        <v>325</v>
      </c>
      <c r="C177" s="5" t="s">
        <v>346</v>
      </c>
      <c r="D177" s="5" t="s">
        <v>347</v>
      </c>
      <c r="E177" s="5" t="s">
        <v>348</v>
      </c>
      <c r="F177" s="6">
        <v>6221</v>
      </c>
      <c r="G177" s="6">
        <v>6221</v>
      </c>
      <c r="H177" s="6">
        <v>452</v>
      </c>
      <c r="I177" s="7"/>
      <c r="J177" s="7"/>
      <c r="K177" s="6">
        <v>5769</v>
      </c>
      <c r="L177" s="8" t="s">
        <v>329</v>
      </c>
      <c r="M177" s="8" t="s">
        <v>330</v>
      </c>
      <c r="N177" s="8" t="s">
        <v>22</v>
      </c>
      <c r="O177" s="9" t="s">
        <v>23</v>
      </c>
      <c r="P177" s="14">
        <f>IFERROR(VLOOKUP('Opex 2021'!E:E,'Opex 2020'!E:H,3,FALSE),0)</f>
        <v>6221</v>
      </c>
      <c r="Q177" s="14">
        <f>IFERROR(VLOOKUP('Opex 2021'!E:E,'Opex 2020'!E:H,4,FALSE),0)</f>
        <v>3156.73</v>
      </c>
    </row>
    <row r="178" spans="1:17" hidden="1" x14ac:dyDescent="0.35">
      <c r="A178" s="5" t="s">
        <v>324</v>
      </c>
      <c r="B178" s="5" t="s">
        <v>325</v>
      </c>
      <c r="C178" s="5" t="s">
        <v>349</v>
      </c>
      <c r="D178" s="5" t="s">
        <v>350</v>
      </c>
      <c r="E178" s="5" t="s">
        <v>351</v>
      </c>
      <c r="F178" s="6">
        <v>1667782</v>
      </c>
      <c r="G178" s="6">
        <v>1667782</v>
      </c>
      <c r="H178" s="7"/>
      <c r="I178" s="7"/>
      <c r="J178" s="7"/>
      <c r="K178" s="6">
        <v>1667782</v>
      </c>
      <c r="L178" s="8" t="s">
        <v>329</v>
      </c>
      <c r="M178" s="8" t="s">
        <v>330</v>
      </c>
      <c r="N178" s="8" t="s">
        <v>22</v>
      </c>
      <c r="O178" s="9" t="s">
        <v>23</v>
      </c>
      <c r="P178" s="14">
        <f>IFERROR(VLOOKUP('Opex 2021'!E:E,'Opex 2020'!E:H,3,FALSE),0)</f>
        <v>1316583</v>
      </c>
      <c r="Q178" s="14">
        <f>IFERROR(VLOOKUP('Opex 2021'!E:E,'Opex 2020'!E:H,4,FALSE),0)</f>
        <v>1013669.66</v>
      </c>
    </row>
    <row r="179" spans="1:17" x14ac:dyDescent="0.35">
      <c r="A179" s="5" t="s">
        <v>324</v>
      </c>
      <c r="B179" s="5" t="s">
        <v>325</v>
      </c>
      <c r="C179" s="5" t="s">
        <v>349</v>
      </c>
      <c r="D179" s="5" t="s">
        <v>350</v>
      </c>
      <c r="E179" s="5" t="s">
        <v>352</v>
      </c>
      <c r="F179" s="6">
        <v>48801</v>
      </c>
      <c r="G179" s="6">
        <v>48801</v>
      </c>
      <c r="H179" s="6">
        <v>48800.36</v>
      </c>
      <c r="I179" s="7"/>
      <c r="J179" s="7"/>
      <c r="K179" s="6">
        <v>0.63999999999941803</v>
      </c>
      <c r="L179" s="8" t="s">
        <v>311</v>
      </c>
      <c r="M179" s="8" t="s">
        <v>312</v>
      </c>
      <c r="N179" s="8" t="s">
        <v>22</v>
      </c>
      <c r="O179" s="9" t="s">
        <v>23</v>
      </c>
      <c r="P179" s="14">
        <f>IFERROR(VLOOKUP('Opex 2021'!E:E,'Opex 2020'!E:H,3,FALSE),0)</f>
        <v>344131</v>
      </c>
      <c r="Q179" s="14">
        <f>IFERROR(VLOOKUP('Opex 2021'!E:E,'Opex 2020'!E:H,4,FALSE),0)</f>
        <v>344130.56</v>
      </c>
    </row>
    <row r="180" spans="1:17" hidden="1" x14ac:dyDescent="0.35">
      <c r="A180" s="5" t="s">
        <v>324</v>
      </c>
      <c r="B180" s="5" t="s">
        <v>325</v>
      </c>
      <c r="C180" s="5" t="s">
        <v>353</v>
      </c>
      <c r="D180" s="5" t="s">
        <v>354</v>
      </c>
      <c r="E180" s="5" t="s">
        <v>355</v>
      </c>
      <c r="F180" s="6">
        <v>50000</v>
      </c>
      <c r="G180" s="6">
        <v>50000</v>
      </c>
      <c r="H180" s="7"/>
      <c r="I180" s="7"/>
      <c r="J180" s="7"/>
      <c r="K180" s="6">
        <v>50000</v>
      </c>
      <c r="L180" s="8" t="s">
        <v>329</v>
      </c>
      <c r="M180" s="8" t="s">
        <v>330</v>
      </c>
      <c r="N180" s="8" t="s">
        <v>22</v>
      </c>
      <c r="O180" s="9" t="s">
        <v>23</v>
      </c>
      <c r="P180" s="14">
        <f>IFERROR(VLOOKUP('Opex 2021'!E:E,'Opex 2020'!E:H,3,FALSE),0)</f>
        <v>17754</v>
      </c>
      <c r="Q180" s="14">
        <f>IFERROR(VLOOKUP('Opex 2021'!E:E,'Opex 2020'!E:H,4,FALSE),0)</f>
        <v>17753.169999999998</v>
      </c>
    </row>
    <row r="181" spans="1:17" hidden="1" x14ac:dyDescent="0.35">
      <c r="A181" s="5" t="s">
        <v>324</v>
      </c>
      <c r="B181" s="5" t="s">
        <v>325</v>
      </c>
      <c r="C181" s="5" t="s">
        <v>356</v>
      </c>
      <c r="D181" s="5" t="s">
        <v>357</v>
      </c>
      <c r="E181" s="5" t="s">
        <v>358</v>
      </c>
      <c r="F181" s="6">
        <v>20000</v>
      </c>
      <c r="G181" s="6">
        <v>20000</v>
      </c>
      <c r="H181" s="6">
        <v>6080</v>
      </c>
      <c r="I181" s="7"/>
      <c r="J181" s="7"/>
      <c r="K181" s="6">
        <v>13920</v>
      </c>
      <c r="L181" s="8" t="s">
        <v>329</v>
      </c>
      <c r="M181" s="8" t="s">
        <v>330</v>
      </c>
      <c r="N181" s="8" t="s">
        <v>22</v>
      </c>
      <c r="O181" s="9" t="s">
        <v>23</v>
      </c>
      <c r="P181" s="14">
        <f>IFERROR(VLOOKUP('Opex 2021'!E:E,'Opex 2020'!E:H,3,FALSE),0)</f>
        <v>6772</v>
      </c>
      <c r="Q181" s="14">
        <f>IFERROR(VLOOKUP('Opex 2021'!E:E,'Opex 2020'!E:H,4,FALSE),0)</f>
        <v>6771.21</v>
      </c>
    </row>
    <row r="182" spans="1:17" hidden="1" x14ac:dyDescent="0.35">
      <c r="A182" s="5" t="s">
        <v>324</v>
      </c>
      <c r="B182" s="5" t="s">
        <v>325</v>
      </c>
      <c r="C182" s="5" t="s">
        <v>359</v>
      </c>
      <c r="D182" s="5" t="s">
        <v>360</v>
      </c>
      <c r="E182" s="5" t="s">
        <v>361</v>
      </c>
      <c r="F182" s="6">
        <v>30000</v>
      </c>
      <c r="G182" s="6">
        <v>30000</v>
      </c>
      <c r="H182" s="7"/>
      <c r="I182" s="7"/>
      <c r="J182" s="7"/>
      <c r="K182" s="6">
        <v>30000</v>
      </c>
      <c r="L182" s="8" t="s">
        <v>329</v>
      </c>
      <c r="M182" s="8" t="s">
        <v>330</v>
      </c>
      <c r="N182" s="8" t="s">
        <v>22</v>
      </c>
      <c r="O182" s="9" t="s">
        <v>23</v>
      </c>
      <c r="P182" s="14">
        <f>IFERROR(VLOOKUP('Opex 2021'!E:E,'Opex 2020'!E:H,3,FALSE),0)</f>
        <v>30000</v>
      </c>
      <c r="Q182" s="14">
        <f>IFERROR(VLOOKUP('Opex 2021'!E:E,'Opex 2020'!E:H,4,FALSE),0)</f>
        <v>26537.360000000001</v>
      </c>
    </row>
    <row r="183" spans="1:17" hidden="1" x14ac:dyDescent="0.35">
      <c r="A183" s="5" t="s">
        <v>324</v>
      </c>
      <c r="B183" s="5" t="s">
        <v>325</v>
      </c>
      <c r="C183" s="5" t="s">
        <v>362</v>
      </c>
      <c r="D183" s="5" t="s">
        <v>363</v>
      </c>
      <c r="E183" s="5" t="s">
        <v>364</v>
      </c>
      <c r="F183" s="6">
        <v>7349560</v>
      </c>
      <c r="G183" s="6">
        <v>7349560</v>
      </c>
      <c r="H183" s="6">
        <v>2551093.91</v>
      </c>
      <c r="I183" s="7"/>
      <c r="J183" s="7"/>
      <c r="K183" s="6">
        <v>4798466.09</v>
      </c>
      <c r="L183" s="8" t="s">
        <v>329</v>
      </c>
      <c r="M183" s="8" t="s">
        <v>330</v>
      </c>
      <c r="N183" s="8" t="s">
        <v>22</v>
      </c>
      <c r="O183" s="9" t="s">
        <v>23</v>
      </c>
      <c r="P183" s="14">
        <f>IFERROR(VLOOKUP('Opex 2021'!E:E,'Opex 2020'!E:H,3,FALSE),0)</f>
        <v>10580050</v>
      </c>
      <c r="Q183" s="14">
        <f>IFERROR(VLOOKUP('Opex 2021'!E:E,'Opex 2020'!E:H,4,FALSE),0)</f>
        <v>10580049.42</v>
      </c>
    </row>
    <row r="184" spans="1:17" hidden="1" x14ac:dyDescent="0.35">
      <c r="A184" s="5" t="s">
        <v>324</v>
      </c>
      <c r="B184" s="5" t="s">
        <v>325</v>
      </c>
      <c r="C184" s="5" t="s">
        <v>362</v>
      </c>
      <c r="D184" s="5" t="s">
        <v>363</v>
      </c>
      <c r="E184" s="5" t="s">
        <v>365</v>
      </c>
      <c r="F184" s="6">
        <v>4531198</v>
      </c>
      <c r="G184" s="6">
        <v>4615084</v>
      </c>
      <c r="H184" s="6">
        <v>908608.8</v>
      </c>
      <c r="I184" s="7"/>
      <c r="J184" s="7"/>
      <c r="K184" s="6">
        <v>3706475.2</v>
      </c>
      <c r="L184" s="8" t="s">
        <v>332</v>
      </c>
      <c r="M184" s="8" t="s">
        <v>333</v>
      </c>
      <c r="N184" s="8" t="s">
        <v>22</v>
      </c>
      <c r="O184" s="9" t="s">
        <v>23</v>
      </c>
      <c r="P184" s="14">
        <f>IFERROR(VLOOKUP('Opex 2021'!E:E,'Opex 2020'!E:H,3,FALSE),0)</f>
        <v>0</v>
      </c>
      <c r="Q184" s="14">
        <f>IFERROR(VLOOKUP('Opex 2021'!E:E,'Opex 2020'!E:H,4,FALSE),0)</f>
        <v>0</v>
      </c>
    </row>
    <row r="185" spans="1:17" hidden="1" x14ac:dyDescent="0.35">
      <c r="A185" s="5" t="s">
        <v>324</v>
      </c>
      <c r="B185" s="5" t="s">
        <v>325</v>
      </c>
      <c r="C185" s="5" t="s">
        <v>362</v>
      </c>
      <c r="D185" s="5" t="s">
        <v>363</v>
      </c>
      <c r="E185" s="5" t="s">
        <v>366</v>
      </c>
      <c r="F185" s="6">
        <v>3058446</v>
      </c>
      <c r="G185" s="6">
        <v>3058446</v>
      </c>
      <c r="H185" s="6">
        <v>1488319.58</v>
      </c>
      <c r="I185" s="7"/>
      <c r="J185" s="7"/>
      <c r="K185" s="6">
        <v>1570126.42</v>
      </c>
      <c r="L185" s="8" t="s">
        <v>335</v>
      </c>
      <c r="M185" s="8" t="s">
        <v>336</v>
      </c>
      <c r="N185" s="8" t="s">
        <v>22</v>
      </c>
      <c r="O185" s="9" t="s">
        <v>23</v>
      </c>
      <c r="P185" s="14">
        <f>IFERROR(VLOOKUP('Opex 2021'!E:E,'Opex 2020'!E:H,3,FALSE),0)</f>
        <v>4261863</v>
      </c>
      <c r="Q185" s="14">
        <f>IFERROR(VLOOKUP('Opex 2021'!E:E,'Opex 2020'!E:H,4,FALSE),0)</f>
        <v>4217862.25</v>
      </c>
    </row>
    <row r="186" spans="1:17" x14ac:dyDescent="0.35">
      <c r="A186" s="5" t="s">
        <v>324</v>
      </c>
      <c r="B186" s="5" t="s">
        <v>325</v>
      </c>
      <c r="C186" s="5" t="s">
        <v>362</v>
      </c>
      <c r="D186" s="5" t="s">
        <v>363</v>
      </c>
      <c r="E186" s="5" t="s">
        <v>367</v>
      </c>
      <c r="F186" s="6">
        <v>442627</v>
      </c>
      <c r="G186" s="6">
        <v>442627</v>
      </c>
      <c r="H186" s="6">
        <v>442626.87</v>
      </c>
      <c r="I186" s="7"/>
      <c r="J186" s="7"/>
      <c r="K186" s="6">
        <v>0.130000000004657</v>
      </c>
      <c r="L186" s="8" t="s">
        <v>311</v>
      </c>
      <c r="M186" s="8" t="s">
        <v>312</v>
      </c>
      <c r="N186" s="8" t="s">
        <v>22</v>
      </c>
      <c r="O186" s="9" t="s">
        <v>23</v>
      </c>
      <c r="P186" s="14">
        <f>IFERROR(VLOOKUP('Opex 2021'!E:E,'Opex 2020'!E:H,3,FALSE),0)</f>
        <v>3121319</v>
      </c>
      <c r="Q186" s="14">
        <f>IFERROR(VLOOKUP('Opex 2021'!E:E,'Opex 2020'!E:H,4,FALSE),0)</f>
        <v>3121318.11</v>
      </c>
    </row>
    <row r="187" spans="1:17" hidden="1" x14ac:dyDescent="0.35">
      <c r="A187" s="5" t="s">
        <v>324</v>
      </c>
      <c r="B187" s="5" t="s">
        <v>325</v>
      </c>
      <c r="C187" s="5" t="s">
        <v>368</v>
      </c>
      <c r="D187" s="5" t="s">
        <v>369</v>
      </c>
      <c r="E187" s="5" t="s">
        <v>370</v>
      </c>
      <c r="F187" s="6">
        <v>1153128</v>
      </c>
      <c r="G187" s="6">
        <v>1153128</v>
      </c>
      <c r="H187" s="6">
        <v>414080.88</v>
      </c>
      <c r="I187" s="7"/>
      <c r="J187" s="7"/>
      <c r="K187" s="6">
        <v>739047.12</v>
      </c>
      <c r="L187" s="8" t="s">
        <v>329</v>
      </c>
      <c r="M187" s="8" t="s">
        <v>330</v>
      </c>
      <c r="N187" s="8" t="s">
        <v>22</v>
      </c>
      <c r="O187" s="9" t="s">
        <v>23</v>
      </c>
      <c r="P187" s="14">
        <f>IFERROR(VLOOKUP('Opex 2021'!E:E,'Opex 2020'!E:H,3,FALSE),0)</f>
        <v>1416632</v>
      </c>
      <c r="Q187" s="14">
        <f>IFERROR(VLOOKUP('Opex 2021'!E:E,'Opex 2020'!E:H,4,FALSE),0)</f>
        <v>1416629.75</v>
      </c>
    </row>
    <row r="188" spans="1:17" hidden="1" x14ac:dyDescent="0.35">
      <c r="A188" s="5" t="s">
        <v>324</v>
      </c>
      <c r="B188" s="5" t="s">
        <v>325</v>
      </c>
      <c r="C188" s="5" t="s">
        <v>368</v>
      </c>
      <c r="D188" s="5" t="s">
        <v>369</v>
      </c>
      <c r="E188" s="5" t="s">
        <v>371</v>
      </c>
      <c r="F188" s="6">
        <v>1654060</v>
      </c>
      <c r="G188" s="6">
        <v>1681399</v>
      </c>
      <c r="H188" s="6">
        <v>281757.96000000002</v>
      </c>
      <c r="I188" s="7"/>
      <c r="J188" s="7"/>
      <c r="K188" s="6">
        <v>1399641.04</v>
      </c>
      <c r="L188" s="8" t="s">
        <v>332</v>
      </c>
      <c r="M188" s="8" t="s">
        <v>333</v>
      </c>
      <c r="N188" s="8" t="s">
        <v>22</v>
      </c>
      <c r="O188" s="9" t="s">
        <v>23</v>
      </c>
      <c r="P188" s="14">
        <f>IFERROR(VLOOKUP('Opex 2021'!E:E,'Opex 2020'!E:H,3,FALSE),0)</f>
        <v>0</v>
      </c>
      <c r="Q188" s="14">
        <f>IFERROR(VLOOKUP('Opex 2021'!E:E,'Opex 2020'!E:H,4,FALSE),0)</f>
        <v>0</v>
      </c>
    </row>
    <row r="189" spans="1:17" hidden="1" x14ac:dyDescent="0.35">
      <c r="A189" s="5" t="s">
        <v>324</v>
      </c>
      <c r="B189" s="5" t="s">
        <v>325</v>
      </c>
      <c r="C189" s="5" t="s">
        <v>368</v>
      </c>
      <c r="D189" s="5" t="s">
        <v>369</v>
      </c>
      <c r="E189" s="5" t="s">
        <v>372</v>
      </c>
      <c r="F189" s="6">
        <v>1703132</v>
      </c>
      <c r="G189" s="6">
        <v>1703132</v>
      </c>
      <c r="H189" s="6">
        <v>572915.84</v>
      </c>
      <c r="I189" s="7"/>
      <c r="J189" s="7"/>
      <c r="K189" s="6">
        <v>1130216.1599999999</v>
      </c>
      <c r="L189" s="8" t="s">
        <v>335</v>
      </c>
      <c r="M189" s="8" t="s">
        <v>336</v>
      </c>
      <c r="N189" s="8" t="s">
        <v>22</v>
      </c>
      <c r="O189" s="9" t="s">
        <v>23</v>
      </c>
      <c r="P189" s="14">
        <f>IFERROR(VLOOKUP('Opex 2021'!E:E,'Opex 2020'!E:H,3,FALSE),0)</f>
        <v>2075964</v>
      </c>
      <c r="Q189" s="14">
        <f>IFERROR(VLOOKUP('Opex 2021'!E:E,'Opex 2020'!E:H,4,FALSE),0)</f>
        <v>2075962.74</v>
      </c>
    </row>
    <row r="190" spans="1:17" x14ac:dyDescent="0.35">
      <c r="A190" s="5" t="s">
        <v>324</v>
      </c>
      <c r="B190" s="5" t="s">
        <v>325</v>
      </c>
      <c r="C190" s="5" t="s">
        <v>368</v>
      </c>
      <c r="D190" s="5" t="s">
        <v>369</v>
      </c>
      <c r="E190" s="5" t="s">
        <v>373</v>
      </c>
      <c r="F190" s="6">
        <v>153570</v>
      </c>
      <c r="G190" s="6">
        <v>153570</v>
      </c>
      <c r="H190" s="7"/>
      <c r="I190" s="7"/>
      <c r="J190" s="7"/>
      <c r="K190" s="6">
        <v>153570</v>
      </c>
      <c r="L190" s="8" t="s">
        <v>311</v>
      </c>
      <c r="M190" s="8" t="s">
        <v>312</v>
      </c>
      <c r="N190" s="8" t="s">
        <v>22</v>
      </c>
      <c r="O190" s="9" t="s">
        <v>23</v>
      </c>
      <c r="P190" s="14">
        <f>IFERROR(VLOOKUP('Opex 2021'!E:E,'Opex 2020'!E:H,3,FALSE),0)</f>
        <v>0</v>
      </c>
      <c r="Q190" s="14">
        <f>IFERROR(VLOOKUP('Opex 2021'!E:E,'Opex 2020'!E:H,4,FALSE),0)</f>
        <v>0</v>
      </c>
    </row>
    <row r="191" spans="1:17" hidden="1" x14ac:dyDescent="0.35">
      <c r="A191" s="5" t="s">
        <v>324</v>
      </c>
      <c r="B191" s="5" t="s">
        <v>325</v>
      </c>
      <c r="C191" s="5" t="s">
        <v>374</v>
      </c>
      <c r="D191" s="5" t="s">
        <v>375</v>
      </c>
      <c r="E191" s="5" t="s">
        <v>376</v>
      </c>
      <c r="F191" s="6">
        <v>138875</v>
      </c>
      <c r="G191" s="6">
        <v>138875</v>
      </c>
      <c r="H191" s="6">
        <v>76000</v>
      </c>
      <c r="I191" s="7"/>
      <c r="J191" s="7"/>
      <c r="K191" s="6">
        <v>62875</v>
      </c>
      <c r="L191" s="8" t="s">
        <v>329</v>
      </c>
      <c r="M191" s="8" t="s">
        <v>330</v>
      </c>
      <c r="N191" s="8" t="s">
        <v>22</v>
      </c>
      <c r="O191" s="9" t="s">
        <v>23</v>
      </c>
      <c r="P191" s="14">
        <f>IFERROR(VLOOKUP('Opex 2021'!E:E,'Opex 2020'!E:H,3,FALSE),0)</f>
        <v>154000</v>
      </c>
      <c r="Q191" s="14">
        <f>IFERROR(VLOOKUP('Opex 2021'!E:E,'Opex 2020'!E:H,4,FALSE),0)</f>
        <v>13750</v>
      </c>
    </row>
    <row r="192" spans="1:17" hidden="1" x14ac:dyDescent="0.35">
      <c r="A192" s="5" t="s">
        <v>324</v>
      </c>
      <c r="B192" s="5" t="s">
        <v>325</v>
      </c>
      <c r="C192" s="5" t="s">
        <v>377</v>
      </c>
      <c r="D192" s="5" t="s">
        <v>378</v>
      </c>
      <c r="E192" s="5" t="s">
        <v>379</v>
      </c>
      <c r="F192" s="7"/>
      <c r="G192" s="7"/>
      <c r="H192" s="6">
        <v>-95027.08</v>
      </c>
      <c r="I192" s="7"/>
      <c r="J192" s="7"/>
      <c r="K192" s="6">
        <v>95027.08</v>
      </c>
      <c r="L192" s="8" t="s">
        <v>329</v>
      </c>
      <c r="M192" s="8" t="s">
        <v>330</v>
      </c>
      <c r="N192" s="8" t="s">
        <v>22</v>
      </c>
      <c r="O192" s="9" t="s">
        <v>23</v>
      </c>
      <c r="P192" s="14">
        <f>IFERROR(VLOOKUP('Opex 2021'!E:E,'Opex 2020'!E:H,3,FALSE),0)</f>
        <v>762118</v>
      </c>
      <c r="Q192" s="14">
        <f>IFERROR(VLOOKUP('Opex 2021'!E:E,'Opex 2020'!E:H,4,FALSE),0)</f>
        <v>486391.42</v>
      </c>
    </row>
    <row r="193" spans="1:17" hidden="1" x14ac:dyDescent="0.35">
      <c r="A193" s="5" t="s">
        <v>324</v>
      </c>
      <c r="B193" s="5" t="s">
        <v>325</v>
      </c>
      <c r="C193" s="5" t="s">
        <v>377</v>
      </c>
      <c r="D193" s="5" t="s">
        <v>378</v>
      </c>
      <c r="E193" s="5" t="s">
        <v>380</v>
      </c>
      <c r="F193" s="7"/>
      <c r="G193" s="7"/>
      <c r="H193" s="6">
        <v>-3600</v>
      </c>
      <c r="I193" s="7"/>
      <c r="J193" s="6">
        <v>0</v>
      </c>
      <c r="K193" s="6">
        <v>3600</v>
      </c>
      <c r="L193" s="8" t="s">
        <v>335</v>
      </c>
      <c r="M193" s="8" t="s">
        <v>336</v>
      </c>
      <c r="N193" s="8" t="s">
        <v>22</v>
      </c>
      <c r="O193" s="9" t="s">
        <v>23</v>
      </c>
      <c r="P193" s="14">
        <f>IFERROR(VLOOKUP('Opex 2021'!E:E,'Opex 2020'!E:H,3,FALSE),0)</f>
        <v>0</v>
      </c>
      <c r="Q193" s="14">
        <f>IFERROR(VLOOKUP('Opex 2021'!E:E,'Opex 2020'!E:H,4,FALSE),0)</f>
        <v>0</v>
      </c>
    </row>
    <row r="194" spans="1:17" hidden="1" x14ac:dyDescent="0.35">
      <c r="A194" s="5" t="s">
        <v>324</v>
      </c>
      <c r="B194" s="5" t="s">
        <v>325</v>
      </c>
      <c r="C194" s="5" t="s">
        <v>381</v>
      </c>
      <c r="D194" s="5" t="s">
        <v>382</v>
      </c>
      <c r="E194" s="5" t="s">
        <v>383</v>
      </c>
      <c r="F194" s="6">
        <v>209866</v>
      </c>
      <c r="G194" s="6">
        <v>209866</v>
      </c>
      <c r="H194" s="6">
        <v>37398.99</v>
      </c>
      <c r="I194" s="6">
        <v>78002</v>
      </c>
      <c r="J194" s="6">
        <v>2274.19</v>
      </c>
      <c r="K194" s="6">
        <v>92190.82</v>
      </c>
      <c r="L194" s="8" t="s">
        <v>329</v>
      </c>
      <c r="M194" s="8" t="s">
        <v>330</v>
      </c>
      <c r="N194" s="8" t="s">
        <v>22</v>
      </c>
      <c r="O194" s="9" t="s">
        <v>23</v>
      </c>
      <c r="P194" s="14">
        <f>IFERROR(VLOOKUP('Opex 2021'!E:E,'Opex 2020'!E:H,3,FALSE),0)</f>
        <v>8776530</v>
      </c>
      <c r="Q194" s="14">
        <f>IFERROR(VLOOKUP('Opex 2021'!E:E,'Opex 2020'!E:H,4,FALSE),0)</f>
        <v>9225181.3699999992</v>
      </c>
    </row>
    <row r="195" spans="1:17" hidden="1" x14ac:dyDescent="0.35">
      <c r="A195" s="5" t="s">
        <v>324</v>
      </c>
      <c r="B195" s="5" t="s">
        <v>325</v>
      </c>
      <c r="C195" s="5" t="s">
        <v>381</v>
      </c>
      <c r="D195" s="5" t="s">
        <v>382</v>
      </c>
      <c r="E195" s="5" t="s">
        <v>384</v>
      </c>
      <c r="F195" s="6">
        <v>6250679</v>
      </c>
      <c r="G195" s="6">
        <v>6785964</v>
      </c>
      <c r="H195" s="6">
        <v>32219.8</v>
      </c>
      <c r="I195" s="6">
        <v>5229911.1500000004</v>
      </c>
      <c r="J195" s="6">
        <v>572800</v>
      </c>
      <c r="K195" s="6">
        <v>951033.05</v>
      </c>
      <c r="L195" s="8" t="s">
        <v>332</v>
      </c>
      <c r="M195" s="8" t="s">
        <v>333</v>
      </c>
      <c r="N195" s="8" t="s">
        <v>22</v>
      </c>
      <c r="O195" s="9" t="s">
        <v>23</v>
      </c>
      <c r="P195" s="14">
        <f>IFERROR(VLOOKUP('Opex 2021'!E:E,'Opex 2020'!E:H,3,FALSE),0)</f>
        <v>0</v>
      </c>
      <c r="Q195" s="14">
        <f>IFERROR(VLOOKUP('Opex 2021'!E:E,'Opex 2020'!E:H,4,FALSE),0)</f>
        <v>0</v>
      </c>
    </row>
    <row r="196" spans="1:17" hidden="1" x14ac:dyDescent="0.35">
      <c r="A196" s="5" t="s">
        <v>324</v>
      </c>
      <c r="B196" s="5" t="s">
        <v>325</v>
      </c>
      <c r="C196" s="5" t="s">
        <v>381</v>
      </c>
      <c r="D196" s="5" t="s">
        <v>382</v>
      </c>
      <c r="E196" s="5" t="s">
        <v>385</v>
      </c>
      <c r="F196" s="6">
        <v>152708</v>
      </c>
      <c r="G196" s="6">
        <v>952708</v>
      </c>
      <c r="H196" s="6">
        <v>121930.54</v>
      </c>
      <c r="I196" s="6">
        <v>713000</v>
      </c>
      <c r="J196" s="6">
        <v>0</v>
      </c>
      <c r="K196" s="6">
        <v>117777.46</v>
      </c>
      <c r="L196" s="8" t="s">
        <v>335</v>
      </c>
      <c r="M196" s="8" t="s">
        <v>336</v>
      </c>
      <c r="N196" s="8" t="s">
        <v>22</v>
      </c>
      <c r="O196" s="9" t="s">
        <v>23</v>
      </c>
      <c r="P196" s="14">
        <f>IFERROR(VLOOKUP('Opex 2021'!E:E,'Opex 2020'!E:H,3,FALSE),0)</f>
        <v>5577345</v>
      </c>
      <c r="Q196" s="14">
        <f>IFERROR(VLOOKUP('Opex 2021'!E:E,'Opex 2020'!E:H,4,FALSE),0)</f>
        <v>4446803.51</v>
      </c>
    </row>
    <row r="197" spans="1:17" x14ac:dyDescent="0.35">
      <c r="A197" s="5" t="s">
        <v>324</v>
      </c>
      <c r="B197" s="5" t="s">
        <v>325</v>
      </c>
      <c r="C197" s="5" t="s">
        <v>381</v>
      </c>
      <c r="D197" s="5" t="s">
        <v>382</v>
      </c>
      <c r="E197" s="5" t="s">
        <v>386</v>
      </c>
      <c r="F197" s="6">
        <v>4644901</v>
      </c>
      <c r="G197" s="6">
        <v>3574901</v>
      </c>
      <c r="H197" s="6">
        <v>936908.41</v>
      </c>
      <c r="I197" s="6">
        <v>2034670</v>
      </c>
      <c r="J197" s="6">
        <v>0</v>
      </c>
      <c r="K197" s="6">
        <v>603322.59</v>
      </c>
      <c r="L197" s="8" t="s">
        <v>311</v>
      </c>
      <c r="M197" s="8" t="s">
        <v>312</v>
      </c>
      <c r="N197" s="8" t="s">
        <v>22</v>
      </c>
      <c r="O197" s="9" t="s">
        <v>23</v>
      </c>
      <c r="P197" s="14">
        <f>IFERROR(VLOOKUP('Opex 2021'!E:E,'Opex 2020'!E:H,3,FALSE),0)</f>
        <v>8971304</v>
      </c>
      <c r="Q197" s="14">
        <f>IFERROR(VLOOKUP('Opex 2021'!E:E,'Opex 2020'!E:H,4,FALSE),0)</f>
        <v>8870348.9000000004</v>
      </c>
    </row>
    <row r="198" spans="1:17" hidden="1" x14ac:dyDescent="0.35">
      <c r="A198" s="5" t="s">
        <v>324</v>
      </c>
      <c r="B198" s="5" t="s">
        <v>325</v>
      </c>
      <c r="C198" s="5" t="s">
        <v>381</v>
      </c>
      <c r="D198" s="5" t="s">
        <v>382</v>
      </c>
      <c r="E198" s="5" t="s">
        <v>387</v>
      </c>
      <c r="F198" s="6">
        <v>200000</v>
      </c>
      <c r="G198" s="6">
        <v>200000</v>
      </c>
      <c r="H198" s="7"/>
      <c r="I198" s="7"/>
      <c r="J198" s="7"/>
      <c r="K198" s="6">
        <v>200000</v>
      </c>
      <c r="L198" s="8" t="s">
        <v>179</v>
      </c>
      <c r="M198" s="8" t="s">
        <v>180</v>
      </c>
      <c r="N198" s="8" t="s">
        <v>22</v>
      </c>
      <c r="O198" s="9" t="s">
        <v>23</v>
      </c>
      <c r="P198" s="14">
        <f>IFERROR(VLOOKUP('Opex 2021'!E:E,'Opex 2020'!E:H,3,FALSE),0)</f>
        <v>0</v>
      </c>
      <c r="Q198" s="14">
        <f>IFERROR(VLOOKUP('Opex 2021'!E:E,'Opex 2020'!E:H,4,FALSE),0)</f>
        <v>0</v>
      </c>
    </row>
    <row r="199" spans="1:17" hidden="1" x14ac:dyDescent="0.35">
      <c r="A199" s="5" t="s">
        <v>324</v>
      </c>
      <c r="B199" s="5" t="s">
        <v>325</v>
      </c>
      <c r="C199" s="5" t="s">
        <v>388</v>
      </c>
      <c r="D199" s="5" t="s">
        <v>389</v>
      </c>
      <c r="E199" s="5" t="s">
        <v>390</v>
      </c>
      <c r="F199" s="6">
        <v>28558</v>
      </c>
      <c r="G199" s="6">
        <v>28558</v>
      </c>
      <c r="H199" s="6">
        <v>27198</v>
      </c>
      <c r="I199" s="7"/>
      <c r="J199" s="6">
        <v>0</v>
      </c>
      <c r="K199" s="6">
        <v>1360</v>
      </c>
      <c r="L199" s="8" t="s">
        <v>329</v>
      </c>
      <c r="M199" s="8" t="s">
        <v>330</v>
      </c>
      <c r="N199" s="8" t="s">
        <v>22</v>
      </c>
      <c r="O199" s="9" t="s">
        <v>23</v>
      </c>
      <c r="P199" s="14">
        <f>IFERROR(VLOOKUP('Opex 2021'!E:E,'Opex 2020'!E:H,3,FALSE),0)</f>
        <v>105900</v>
      </c>
      <c r="Q199" s="14">
        <f>IFERROR(VLOOKUP('Opex 2021'!E:E,'Opex 2020'!E:H,4,FALSE),0)</f>
        <v>83624.490000000005</v>
      </c>
    </row>
    <row r="200" spans="1:17" hidden="1" x14ac:dyDescent="0.35">
      <c r="A200" s="5" t="s">
        <v>324</v>
      </c>
      <c r="B200" s="5" t="s">
        <v>325</v>
      </c>
      <c r="C200" s="5" t="s">
        <v>391</v>
      </c>
      <c r="D200" s="5" t="s">
        <v>392</v>
      </c>
      <c r="E200" s="5" t="s">
        <v>393</v>
      </c>
      <c r="F200" s="6">
        <v>5000</v>
      </c>
      <c r="G200" s="6">
        <v>5000</v>
      </c>
      <c r="H200" s="6">
        <v>0</v>
      </c>
      <c r="I200" s="7"/>
      <c r="J200" s="7"/>
      <c r="K200" s="6">
        <v>5000</v>
      </c>
      <c r="L200" s="8" t="s">
        <v>329</v>
      </c>
      <c r="M200" s="8" t="s">
        <v>330</v>
      </c>
      <c r="N200" s="8" t="s">
        <v>22</v>
      </c>
      <c r="O200" s="9" t="s">
        <v>23</v>
      </c>
      <c r="P200" s="14">
        <f>IFERROR(VLOOKUP('Opex 2021'!E:E,'Opex 2020'!E:H,3,FALSE),0)</f>
        <v>50000</v>
      </c>
      <c r="Q200" s="14">
        <f>IFERROR(VLOOKUP('Opex 2021'!E:E,'Opex 2020'!E:H,4,FALSE),0)</f>
        <v>19422</v>
      </c>
    </row>
    <row r="201" spans="1:17" hidden="1" x14ac:dyDescent="0.35">
      <c r="A201" s="5" t="s">
        <v>324</v>
      </c>
      <c r="B201" s="5" t="s">
        <v>325</v>
      </c>
      <c r="C201" s="5" t="s">
        <v>394</v>
      </c>
      <c r="D201" s="5" t="s">
        <v>395</v>
      </c>
      <c r="E201" s="5" t="s">
        <v>396</v>
      </c>
      <c r="F201" s="6">
        <v>0</v>
      </c>
      <c r="G201" s="6">
        <v>0</v>
      </c>
      <c r="H201" s="7"/>
      <c r="I201" s="7"/>
      <c r="J201" s="7"/>
      <c r="K201" s="6">
        <v>0</v>
      </c>
      <c r="L201" s="8" t="s">
        <v>20</v>
      </c>
      <c r="M201" s="8" t="s">
        <v>21</v>
      </c>
      <c r="N201" s="8" t="s">
        <v>22</v>
      </c>
      <c r="O201" s="9" t="s">
        <v>23</v>
      </c>
      <c r="P201" s="14">
        <f>IFERROR(VLOOKUP('Opex 2021'!E:E,'Opex 2020'!E:H,3,FALSE),0)</f>
        <v>0</v>
      </c>
      <c r="Q201" s="14">
        <f>IFERROR(VLOOKUP('Opex 2021'!E:E,'Opex 2020'!E:H,4,FALSE),0)</f>
        <v>0</v>
      </c>
    </row>
    <row r="202" spans="1:17" hidden="1" x14ac:dyDescent="0.35">
      <c r="A202" s="5" t="s">
        <v>324</v>
      </c>
      <c r="B202" s="5" t="s">
        <v>325</v>
      </c>
      <c r="C202" s="5" t="s">
        <v>394</v>
      </c>
      <c r="D202" s="5" t="s">
        <v>395</v>
      </c>
      <c r="E202" s="5" t="s">
        <v>397</v>
      </c>
      <c r="F202" s="6">
        <v>10000</v>
      </c>
      <c r="G202" s="6">
        <v>10000</v>
      </c>
      <c r="H202" s="6">
        <v>10000</v>
      </c>
      <c r="I202" s="7"/>
      <c r="J202" s="7"/>
      <c r="K202" s="6">
        <v>0</v>
      </c>
      <c r="L202" s="8" t="s">
        <v>329</v>
      </c>
      <c r="M202" s="8" t="s">
        <v>330</v>
      </c>
      <c r="N202" s="8" t="s">
        <v>22</v>
      </c>
      <c r="O202" s="9" t="s">
        <v>23</v>
      </c>
      <c r="P202" s="14">
        <f>IFERROR(VLOOKUP('Opex 2021'!E:E,'Opex 2020'!E:H,3,FALSE),0)</f>
        <v>106190</v>
      </c>
      <c r="Q202" s="14">
        <f>IFERROR(VLOOKUP('Opex 2021'!E:E,'Opex 2020'!E:H,4,FALSE),0)</f>
        <v>43876.11</v>
      </c>
    </row>
    <row r="203" spans="1:17" hidden="1" x14ac:dyDescent="0.35">
      <c r="A203" s="5" t="s">
        <v>324</v>
      </c>
      <c r="B203" s="5" t="s">
        <v>325</v>
      </c>
      <c r="C203" s="5" t="s">
        <v>394</v>
      </c>
      <c r="D203" s="5" t="s">
        <v>395</v>
      </c>
      <c r="E203" s="5" t="s">
        <v>398</v>
      </c>
      <c r="F203" s="6">
        <v>0</v>
      </c>
      <c r="G203" s="6">
        <v>3320</v>
      </c>
      <c r="H203" s="6">
        <v>3160</v>
      </c>
      <c r="I203" s="7"/>
      <c r="J203" s="7"/>
      <c r="K203" s="6">
        <v>160</v>
      </c>
      <c r="L203" s="8" t="s">
        <v>335</v>
      </c>
      <c r="M203" s="8" t="s">
        <v>336</v>
      </c>
      <c r="N203" s="8" t="s">
        <v>22</v>
      </c>
      <c r="O203" s="9" t="s">
        <v>23</v>
      </c>
      <c r="P203" s="14">
        <f>IFERROR(VLOOKUP('Opex 2021'!E:E,'Opex 2020'!E:H,3,FALSE),0)</f>
        <v>0</v>
      </c>
      <c r="Q203" s="14">
        <f>IFERROR(VLOOKUP('Opex 2021'!E:E,'Opex 2020'!E:H,4,FALSE),0)</f>
        <v>0</v>
      </c>
    </row>
    <row r="204" spans="1:17" hidden="1" x14ac:dyDescent="0.35">
      <c r="A204" s="5" t="s">
        <v>324</v>
      </c>
      <c r="B204" s="5" t="s">
        <v>325</v>
      </c>
      <c r="C204" s="5" t="s">
        <v>399</v>
      </c>
      <c r="D204" s="5" t="s">
        <v>400</v>
      </c>
      <c r="E204" s="5" t="s">
        <v>401</v>
      </c>
      <c r="F204" s="6">
        <v>3000</v>
      </c>
      <c r="G204" s="6">
        <v>3000</v>
      </c>
      <c r="H204" s="7"/>
      <c r="I204" s="7"/>
      <c r="J204" s="7"/>
      <c r="K204" s="6">
        <v>3000</v>
      </c>
      <c r="L204" s="8" t="s">
        <v>329</v>
      </c>
      <c r="M204" s="8" t="s">
        <v>330</v>
      </c>
      <c r="N204" s="8" t="s">
        <v>22</v>
      </c>
      <c r="O204" s="9" t="s">
        <v>23</v>
      </c>
      <c r="P204" s="14">
        <f>IFERROR(VLOOKUP('Opex 2021'!E:E,'Opex 2020'!E:H,3,FALSE),0)</f>
        <v>160000</v>
      </c>
      <c r="Q204" s="14">
        <f>IFERROR(VLOOKUP('Opex 2021'!E:E,'Opex 2020'!E:H,4,FALSE),0)</f>
        <v>3162.37</v>
      </c>
    </row>
    <row r="205" spans="1:17" hidden="1" x14ac:dyDescent="0.35">
      <c r="A205" s="5" t="s">
        <v>324</v>
      </c>
      <c r="B205" s="5" t="s">
        <v>325</v>
      </c>
      <c r="C205" s="5" t="s">
        <v>63</v>
      </c>
      <c r="D205" s="5" t="s">
        <v>64</v>
      </c>
      <c r="E205" s="5" t="s">
        <v>402</v>
      </c>
      <c r="F205" s="6">
        <v>0</v>
      </c>
      <c r="G205" s="6">
        <v>0</v>
      </c>
      <c r="H205" s="7"/>
      <c r="I205" s="7"/>
      <c r="J205" s="7"/>
      <c r="K205" s="6">
        <v>0</v>
      </c>
      <c r="L205" s="8" t="s">
        <v>20</v>
      </c>
      <c r="M205" s="8" t="s">
        <v>21</v>
      </c>
      <c r="N205" s="8" t="s">
        <v>22</v>
      </c>
      <c r="O205" s="9" t="s">
        <v>23</v>
      </c>
      <c r="P205" s="14">
        <f>IFERROR(VLOOKUP('Opex 2021'!E:E,'Opex 2020'!E:H,3,FALSE),0)</f>
        <v>0</v>
      </c>
      <c r="Q205" s="14">
        <f>IFERROR(VLOOKUP('Opex 2021'!E:E,'Opex 2020'!E:H,4,FALSE),0)</f>
        <v>0</v>
      </c>
    </row>
    <row r="206" spans="1:17" hidden="1" x14ac:dyDescent="0.35">
      <c r="A206" s="5" t="s">
        <v>324</v>
      </c>
      <c r="B206" s="5" t="s">
        <v>325</v>
      </c>
      <c r="C206" s="5" t="s">
        <v>63</v>
      </c>
      <c r="D206" s="5" t="s">
        <v>64</v>
      </c>
      <c r="E206" s="5" t="s">
        <v>403</v>
      </c>
      <c r="F206" s="6">
        <v>35780</v>
      </c>
      <c r="G206" s="6">
        <v>245780</v>
      </c>
      <c r="H206" s="6">
        <v>120063.54</v>
      </c>
      <c r="I206" s="7"/>
      <c r="J206" s="7"/>
      <c r="K206" s="6">
        <v>125716.46</v>
      </c>
      <c r="L206" s="8" t="s">
        <v>329</v>
      </c>
      <c r="M206" s="8" t="s">
        <v>330</v>
      </c>
      <c r="N206" s="8" t="s">
        <v>22</v>
      </c>
      <c r="O206" s="9" t="s">
        <v>23</v>
      </c>
      <c r="P206" s="14">
        <f>IFERROR(VLOOKUP('Opex 2021'!E:E,'Opex 2020'!E:H,3,FALSE),0)</f>
        <v>244400</v>
      </c>
      <c r="Q206" s="14">
        <f>IFERROR(VLOOKUP('Opex 2021'!E:E,'Opex 2020'!E:H,4,FALSE),0)</f>
        <v>205404.91</v>
      </c>
    </row>
    <row r="207" spans="1:17" hidden="1" x14ac:dyDescent="0.35">
      <c r="A207" s="5" t="s">
        <v>324</v>
      </c>
      <c r="B207" s="5" t="s">
        <v>325</v>
      </c>
      <c r="C207" s="5" t="s">
        <v>63</v>
      </c>
      <c r="D207" s="5" t="s">
        <v>64</v>
      </c>
      <c r="E207" s="5" t="s">
        <v>404</v>
      </c>
      <c r="F207" s="6">
        <v>13608</v>
      </c>
      <c r="G207" s="6">
        <v>73608</v>
      </c>
      <c r="H207" s="6">
        <v>45134.69</v>
      </c>
      <c r="I207" s="7"/>
      <c r="J207" s="7"/>
      <c r="K207" s="6">
        <v>28473.31</v>
      </c>
      <c r="L207" s="8" t="s">
        <v>335</v>
      </c>
      <c r="M207" s="8" t="s">
        <v>336</v>
      </c>
      <c r="N207" s="8" t="s">
        <v>22</v>
      </c>
      <c r="O207" s="9" t="s">
        <v>23</v>
      </c>
      <c r="P207" s="14">
        <f>IFERROR(VLOOKUP('Opex 2021'!E:E,'Opex 2020'!E:H,3,FALSE),0)</f>
        <v>98064</v>
      </c>
      <c r="Q207" s="14">
        <f>IFERROR(VLOOKUP('Opex 2021'!E:E,'Opex 2020'!E:H,4,FALSE),0)</f>
        <v>98062.67</v>
      </c>
    </row>
    <row r="208" spans="1:17" hidden="1" x14ac:dyDescent="0.35">
      <c r="A208" s="5" t="s">
        <v>324</v>
      </c>
      <c r="B208" s="5" t="s">
        <v>325</v>
      </c>
      <c r="C208" s="5" t="s">
        <v>405</v>
      </c>
      <c r="D208" s="5" t="s">
        <v>406</v>
      </c>
      <c r="E208" s="5" t="s">
        <v>407</v>
      </c>
      <c r="F208" s="6">
        <v>0</v>
      </c>
      <c r="G208" s="6">
        <v>246360</v>
      </c>
      <c r="H208" s="7"/>
      <c r="I208" s="6">
        <v>246356</v>
      </c>
      <c r="J208" s="7"/>
      <c r="K208" s="6">
        <v>4</v>
      </c>
      <c r="L208" s="8" t="s">
        <v>335</v>
      </c>
      <c r="M208" s="8" t="s">
        <v>336</v>
      </c>
      <c r="N208" s="8" t="s">
        <v>22</v>
      </c>
      <c r="O208" s="9" t="s">
        <v>23</v>
      </c>
      <c r="P208" s="14">
        <f>IFERROR(VLOOKUP('Opex 2021'!E:E,'Opex 2020'!E:H,3,FALSE),0)</f>
        <v>0</v>
      </c>
      <c r="Q208" s="14">
        <f>IFERROR(VLOOKUP('Opex 2021'!E:E,'Opex 2020'!E:H,4,FALSE),0)</f>
        <v>0</v>
      </c>
    </row>
    <row r="209" spans="1:17" hidden="1" x14ac:dyDescent="0.35">
      <c r="A209" s="5" t="s">
        <v>408</v>
      </c>
      <c r="B209" s="5" t="s">
        <v>409</v>
      </c>
      <c r="C209" s="5" t="s">
        <v>338</v>
      </c>
      <c r="D209" s="5" t="s">
        <v>339</v>
      </c>
      <c r="E209" s="5" t="s">
        <v>410</v>
      </c>
      <c r="F209" s="6">
        <v>4009370</v>
      </c>
      <c r="G209" s="6">
        <v>4009370</v>
      </c>
      <c r="H209" s="6">
        <v>804016.05</v>
      </c>
      <c r="I209" s="6">
        <v>460001</v>
      </c>
      <c r="J209" s="6">
        <v>1242633.83</v>
      </c>
      <c r="K209" s="6">
        <v>1502719.12</v>
      </c>
      <c r="L209" s="8" t="s">
        <v>329</v>
      </c>
      <c r="M209" s="8" t="s">
        <v>330</v>
      </c>
      <c r="N209" s="8" t="s">
        <v>22</v>
      </c>
      <c r="O209" s="9" t="s">
        <v>23</v>
      </c>
      <c r="P209" s="14">
        <f>IFERROR(VLOOKUP('Opex 2021'!E:E,'Opex 2020'!E:H,3,FALSE),0)</f>
        <v>0</v>
      </c>
      <c r="Q209" s="14">
        <f>IFERROR(VLOOKUP('Opex 2021'!E:E,'Opex 2020'!E:H,4,FALSE),0)</f>
        <v>0</v>
      </c>
    </row>
    <row r="210" spans="1:17" hidden="1" x14ac:dyDescent="0.35">
      <c r="A210" s="5" t="s">
        <v>408</v>
      </c>
      <c r="B210" s="5" t="s">
        <v>409</v>
      </c>
      <c r="C210" s="5" t="s">
        <v>381</v>
      </c>
      <c r="D210" s="5" t="s">
        <v>382</v>
      </c>
      <c r="E210" s="5" t="s">
        <v>411</v>
      </c>
      <c r="F210" s="6">
        <v>9870670</v>
      </c>
      <c r="G210" s="6">
        <v>9870670</v>
      </c>
      <c r="H210" s="6">
        <v>89955</v>
      </c>
      <c r="I210" s="6">
        <v>7006726.25</v>
      </c>
      <c r="J210" s="6">
        <v>1986044.05</v>
      </c>
      <c r="K210" s="6">
        <v>787944.69999999902</v>
      </c>
      <c r="L210" s="8" t="s">
        <v>329</v>
      </c>
      <c r="M210" s="8" t="s">
        <v>330</v>
      </c>
      <c r="N210" s="8" t="s">
        <v>22</v>
      </c>
      <c r="O210" s="9" t="s">
        <v>23</v>
      </c>
      <c r="P210" s="14">
        <f>IFERROR(VLOOKUP('Opex 2021'!E:E,'Opex 2020'!E:H,3,FALSE),0)</f>
        <v>0</v>
      </c>
      <c r="Q210" s="14">
        <f>IFERROR(VLOOKUP('Opex 2021'!E:E,'Opex 2020'!E:H,4,FALSE),0)</f>
        <v>0</v>
      </c>
    </row>
    <row r="211" spans="1:17" hidden="1" x14ac:dyDescent="0.35">
      <c r="A211" s="5" t="s">
        <v>408</v>
      </c>
      <c r="B211" s="5" t="s">
        <v>409</v>
      </c>
      <c r="C211" s="5" t="s">
        <v>381</v>
      </c>
      <c r="D211" s="5" t="s">
        <v>382</v>
      </c>
      <c r="E211" s="5" t="s">
        <v>412</v>
      </c>
      <c r="F211" s="6">
        <v>4389857</v>
      </c>
      <c r="G211" s="6">
        <v>4389857</v>
      </c>
      <c r="H211" s="6">
        <v>60326.5</v>
      </c>
      <c r="I211" s="6">
        <v>4290514.76</v>
      </c>
      <c r="J211" s="6">
        <v>32890</v>
      </c>
      <c r="K211" s="6">
        <v>6125.7400000002199</v>
      </c>
      <c r="L211" s="8" t="s">
        <v>335</v>
      </c>
      <c r="M211" s="8" t="s">
        <v>336</v>
      </c>
      <c r="N211" s="8" t="s">
        <v>22</v>
      </c>
      <c r="O211" s="9" t="s">
        <v>23</v>
      </c>
      <c r="P211" s="14">
        <f>IFERROR(VLOOKUP('Opex 2021'!E:E,'Opex 2020'!E:H,3,FALSE),0)</f>
        <v>0</v>
      </c>
      <c r="Q211" s="14">
        <f>IFERROR(VLOOKUP('Opex 2021'!E:E,'Opex 2020'!E:H,4,FALSE),0)</f>
        <v>0</v>
      </c>
    </row>
    <row r="212" spans="1:17" hidden="1" x14ac:dyDescent="0.35">
      <c r="A212" s="5" t="s">
        <v>408</v>
      </c>
      <c r="B212" s="5" t="s">
        <v>409</v>
      </c>
      <c r="C212" s="5" t="s">
        <v>394</v>
      </c>
      <c r="D212" s="5" t="s">
        <v>395</v>
      </c>
      <c r="E212" s="5" t="s">
        <v>413</v>
      </c>
      <c r="F212" s="6">
        <v>25000</v>
      </c>
      <c r="G212" s="6">
        <v>25000</v>
      </c>
      <c r="H212" s="7"/>
      <c r="I212" s="7"/>
      <c r="J212" s="7"/>
      <c r="K212" s="6">
        <v>25000</v>
      </c>
      <c r="L212" s="8" t="s">
        <v>329</v>
      </c>
      <c r="M212" s="8" t="s">
        <v>330</v>
      </c>
      <c r="N212" s="8" t="s">
        <v>22</v>
      </c>
      <c r="O212" s="9" t="s">
        <v>23</v>
      </c>
      <c r="P212" s="14">
        <f>IFERROR(VLOOKUP('Opex 2021'!E:E,'Opex 2020'!E:H,3,FALSE),0)</f>
        <v>0</v>
      </c>
      <c r="Q212" s="14">
        <f>IFERROR(VLOOKUP('Opex 2021'!E:E,'Opex 2020'!E:H,4,FALSE),0)</f>
        <v>0</v>
      </c>
    </row>
    <row r="213" spans="1:17" hidden="1" x14ac:dyDescent="0.35">
      <c r="A213" s="5" t="s">
        <v>408</v>
      </c>
      <c r="B213" s="5" t="s">
        <v>409</v>
      </c>
      <c r="C213" s="5" t="s">
        <v>57</v>
      </c>
      <c r="D213" s="5" t="s">
        <v>58</v>
      </c>
      <c r="E213" s="5" t="s">
        <v>414</v>
      </c>
      <c r="F213" s="6">
        <v>465000</v>
      </c>
      <c r="G213" s="6">
        <v>465000</v>
      </c>
      <c r="H213" s="7"/>
      <c r="I213" s="7"/>
      <c r="J213" s="7"/>
      <c r="K213" s="6">
        <v>465000</v>
      </c>
      <c r="L213" s="8" t="s">
        <v>335</v>
      </c>
      <c r="M213" s="8" t="s">
        <v>336</v>
      </c>
      <c r="N213" s="8" t="s">
        <v>22</v>
      </c>
      <c r="O213" s="9" t="s">
        <v>23</v>
      </c>
      <c r="P213" s="14">
        <f>IFERROR(VLOOKUP('Opex 2021'!E:E,'Opex 2020'!E:H,3,FALSE),0)</f>
        <v>0</v>
      </c>
      <c r="Q213" s="14">
        <f>IFERROR(VLOOKUP('Opex 2021'!E:E,'Opex 2020'!E:H,4,FALSE),0)</f>
        <v>0</v>
      </c>
    </row>
    <row r="214" spans="1:17" hidden="1" x14ac:dyDescent="0.35">
      <c r="A214" s="5" t="s">
        <v>415</v>
      </c>
      <c r="B214" s="5" t="s">
        <v>416</v>
      </c>
      <c r="C214" s="5" t="s">
        <v>417</v>
      </c>
      <c r="D214" s="5" t="s">
        <v>418</v>
      </c>
      <c r="E214" s="5" t="s">
        <v>419</v>
      </c>
      <c r="F214" s="6">
        <v>319725</v>
      </c>
      <c r="G214" s="6">
        <v>319725</v>
      </c>
      <c r="H214" s="6">
        <v>83515</v>
      </c>
      <c r="I214" s="7"/>
      <c r="J214" s="7"/>
      <c r="K214" s="6">
        <v>236210</v>
      </c>
      <c r="L214" s="8" t="s">
        <v>20</v>
      </c>
      <c r="M214" s="8" t="s">
        <v>21</v>
      </c>
      <c r="N214" s="8" t="s">
        <v>22</v>
      </c>
      <c r="O214" s="9" t="s">
        <v>23</v>
      </c>
      <c r="P214" s="14">
        <f>IFERROR(VLOOKUP('Opex 2021'!E:E,'Opex 2020'!E:H,3,FALSE),0)</f>
        <v>543512</v>
      </c>
      <c r="Q214" s="14">
        <f>IFERROR(VLOOKUP('Opex 2021'!E:E,'Opex 2020'!E:H,4,FALSE),0)</f>
        <v>543500</v>
      </c>
    </row>
    <row r="215" spans="1:17" hidden="1" x14ac:dyDescent="0.35">
      <c r="A215" s="5" t="s">
        <v>415</v>
      </c>
      <c r="B215" s="5" t="s">
        <v>416</v>
      </c>
      <c r="C215" s="5" t="s">
        <v>30</v>
      </c>
      <c r="D215" s="5" t="s">
        <v>31</v>
      </c>
      <c r="E215" s="5" t="s">
        <v>420</v>
      </c>
      <c r="F215" s="6">
        <v>68000</v>
      </c>
      <c r="G215" s="6">
        <v>0</v>
      </c>
      <c r="H215" s="7"/>
      <c r="I215" s="7"/>
      <c r="J215" s="7"/>
      <c r="K215" s="6">
        <v>0</v>
      </c>
      <c r="L215" s="8" t="s">
        <v>20</v>
      </c>
      <c r="M215" s="8" t="s">
        <v>21</v>
      </c>
      <c r="N215" s="8" t="s">
        <v>22</v>
      </c>
      <c r="O215" s="9" t="s">
        <v>23</v>
      </c>
      <c r="P215" s="14">
        <f>IFERROR(VLOOKUP('Opex 2021'!E:E,'Opex 2020'!E:H,3,FALSE),0)</f>
        <v>10000</v>
      </c>
      <c r="Q215" s="14">
        <f>IFERROR(VLOOKUP('Opex 2021'!E:E,'Opex 2020'!E:H,4,FALSE),0)</f>
        <v>10000</v>
      </c>
    </row>
    <row r="216" spans="1:17" hidden="1" x14ac:dyDescent="0.35">
      <c r="A216" s="5" t="s">
        <v>415</v>
      </c>
      <c r="B216" s="5" t="s">
        <v>416</v>
      </c>
      <c r="C216" s="5" t="s">
        <v>338</v>
      </c>
      <c r="D216" s="5" t="s">
        <v>339</v>
      </c>
      <c r="E216" s="5" t="s">
        <v>421</v>
      </c>
      <c r="F216" s="6">
        <v>524160</v>
      </c>
      <c r="G216" s="6">
        <v>524160</v>
      </c>
      <c r="H216" s="6">
        <v>290260</v>
      </c>
      <c r="I216" s="7"/>
      <c r="J216" s="7"/>
      <c r="K216" s="6">
        <v>233900</v>
      </c>
      <c r="L216" s="8" t="s">
        <v>20</v>
      </c>
      <c r="M216" s="8" t="s">
        <v>21</v>
      </c>
      <c r="N216" s="8" t="s">
        <v>22</v>
      </c>
      <c r="O216" s="9" t="s">
        <v>23</v>
      </c>
      <c r="P216" s="14">
        <f>IFERROR(VLOOKUP('Opex 2021'!E:E,'Opex 2020'!E:H,3,FALSE),0)</f>
        <v>502725</v>
      </c>
      <c r="Q216" s="14">
        <f>IFERROR(VLOOKUP('Opex 2021'!E:E,'Opex 2020'!E:H,4,FALSE),0)</f>
        <v>502724.25</v>
      </c>
    </row>
    <row r="217" spans="1:17" hidden="1" x14ac:dyDescent="0.35">
      <c r="A217" s="5" t="s">
        <v>415</v>
      </c>
      <c r="B217" s="5" t="s">
        <v>416</v>
      </c>
      <c r="C217" s="5" t="s">
        <v>422</v>
      </c>
      <c r="D217" s="5" t="s">
        <v>423</v>
      </c>
      <c r="E217" s="5" t="s">
        <v>424</v>
      </c>
      <c r="F217" s="6">
        <v>3511</v>
      </c>
      <c r="G217" s="6">
        <v>3511</v>
      </c>
      <c r="H217" s="6">
        <v>573.08000000000004</v>
      </c>
      <c r="I217" s="7"/>
      <c r="J217" s="7"/>
      <c r="K217" s="6">
        <v>2937.92</v>
      </c>
      <c r="L217" s="8" t="s">
        <v>20</v>
      </c>
      <c r="M217" s="8" t="s">
        <v>21</v>
      </c>
      <c r="N217" s="8" t="s">
        <v>22</v>
      </c>
      <c r="O217" s="9" t="s">
        <v>23</v>
      </c>
      <c r="P217" s="14">
        <f>IFERROR(VLOOKUP('Opex 2021'!E:E,'Opex 2020'!E:H,3,FALSE),0)</f>
        <v>2915</v>
      </c>
      <c r="Q217" s="14">
        <f>IFERROR(VLOOKUP('Opex 2021'!E:E,'Opex 2020'!E:H,4,FALSE),0)</f>
        <v>2000.5</v>
      </c>
    </row>
    <row r="218" spans="1:17" hidden="1" x14ac:dyDescent="0.35">
      <c r="A218" s="5" t="s">
        <v>415</v>
      </c>
      <c r="B218" s="5" t="s">
        <v>416</v>
      </c>
      <c r="C218" s="5" t="s">
        <v>425</v>
      </c>
      <c r="D218" s="5" t="s">
        <v>426</v>
      </c>
      <c r="E218" s="5" t="s">
        <v>427</v>
      </c>
      <c r="F218" s="6">
        <v>90000</v>
      </c>
      <c r="G218" s="6">
        <v>87500</v>
      </c>
      <c r="H218" s="6">
        <v>25814.9200000001</v>
      </c>
      <c r="I218" s="7"/>
      <c r="J218" s="7"/>
      <c r="K218" s="6">
        <v>61685.0799999999</v>
      </c>
      <c r="L218" s="8" t="s">
        <v>20</v>
      </c>
      <c r="M218" s="8" t="s">
        <v>21</v>
      </c>
      <c r="N218" s="8" t="s">
        <v>22</v>
      </c>
      <c r="O218" s="9" t="s">
        <v>23</v>
      </c>
      <c r="P218" s="14">
        <f>IFERROR(VLOOKUP('Opex 2021'!E:E,'Opex 2020'!E:H,3,FALSE),0)</f>
        <v>80772</v>
      </c>
      <c r="Q218" s="14">
        <f>IFERROR(VLOOKUP('Opex 2021'!E:E,'Opex 2020'!E:H,4,FALSE),0)</f>
        <v>71796.92</v>
      </c>
    </row>
    <row r="219" spans="1:17" hidden="1" x14ac:dyDescent="0.35">
      <c r="A219" s="5" t="s">
        <v>415</v>
      </c>
      <c r="B219" s="5" t="s">
        <v>416</v>
      </c>
      <c r="C219" s="5" t="s">
        <v>42</v>
      </c>
      <c r="D219" s="5" t="s">
        <v>43</v>
      </c>
      <c r="E219" s="5" t="s">
        <v>428</v>
      </c>
      <c r="F219" s="6">
        <v>31680</v>
      </c>
      <c r="G219" s="6">
        <v>31680</v>
      </c>
      <c r="H219" s="6">
        <v>-1.13686837721616E-13</v>
      </c>
      <c r="I219" s="6">
        <v>31680</v>
      </c>
      <c r="J219" s="7"/>
      <c r="K219" s="6">
        <v>0</v>
      </c>
      <c r="L219" s="8" t="s">
        <v>20</v>
      </c>
      <c r="M219" s="8" t="s">
        <v>21</v>
      </c>
      <c r="N219" s="8" t="s">
        <v>22</v>
      </c>
      <c r="O219" s="9" t="s">
        <v>23</v>
      </c>
      <c r="P219" s="14">
        <f>IFERROR(VLOOKUP('Opex 2021'!E:E,'Opex 2020'!E:H,3,FALSE),0)</f>
        <v>31680</v>
      </c>
      <c r="Q219" s="14">
        <f>IFERROR(VLOOKUP('Opex 2021'!E:E,'Opex 2020'!E:H,4,FALSE),0)</f>
        <v>31680</v>
      </c>
    </row>
    <row r="220" spans="1:17" hidden="1" x14ac:dyDescent="0.35">
      <c r="A220" s="5" t="s">
        <v>415</v>
      </c>
      <c r="B220" s="5" t="s">
        <v>416</v>
      </c>
      <c r="C220" s="5" t="s">
        <v>63</v>
      </c>
      <c r="D220" s="5" t="s">
        <v>64</v>
      </c>
      <c r="E220" s="5" t="s">
        <v>429</v>
      </c>
      <c r="F220" s="6">
        <v>15000</v>
      </c>
      <c r="G220" s="6">
        <v>15000</v>
      </c>
      <c r="H220" s="6">
        <v>15000</v>
      </c>
      <c r="I220" s="7"/>
      <c r="J220" s="7"/>
      <c r="K220" s="6">
        <v>0</v>
      </c>
      <c r="L220" s="8" t="s">
        <v>20</v>
      </c>
      <c r="M220" s="8" t="s">
        <v>21</v>
      </c>
      <c r="N220" s="8" t="s">
        <v>22</v>
      </c>
      <c r="O220" s="9" t="s">
        <v>23</v>
      </c>
      <c r="P220" s="14">
        <f>IFERROR(VLOOKUP('Opex 2021'!E:E,'Opex 2020'!E:H,3,FALSE),0)</f>
        <v>11378</v>
      </c>
      <c r="Q220" s="14">
        <f>IFERROR(VLOOKUP('Opex 2021'!E:E,'Opex 2020'!E:H,4,FALSE),0)</f>
        <v>36</v>
      </c>
    </row>
    <row r="221" spans="1:17" hidden="1" x14ac:dyDescent="0.35">
      <c r="A221" s="5" t="s">
        <v>415</v>
      </c>
      <c r="B221" s="5" t="s">
        <v>416</v>
      </c>
      <c r="C221" s="5" t="s">
        <v>430</v>
      </c>
      <c r="D221" s="5" t="s">
        <v>431</v>
      </c>
      <c r="E221" s="5" t="s">
        <v>432</v>
      </c>
      <c r="F221" s="6">
        <v>0</v>
      </c>
      <c r="G221" s="6">
        <v>2500</v>
      </c>
      <c r="H221" s="6">
        <v>-18121</v>
      </c>
      <c r="I221" s="7"/>
      <c r="J221" s="7"/>
      <c r="K221" s="6">
        <v>20621</v>
      </c>
      <c r="L221" s="8" t="s">
        <v>20</v>
      </c>
      <c r="M221" s="8" t="s">
        <v>21</v>
      </c>
      <c r="N221" s="8" t="s">
        <v>22</v>
      </c>
      <c r="O221" s="9" t="s">
        <v>23</v>
      </c>
      <c r="P221" s="14">
        <f>IFERROR(VLOOKUP('Opex 2021'!E:E,'Opex 2020'!E:H,3,FALSE),0)</f>
        <v>0</v>
      </c>
      <c r="Q221" s="14">
        <f>IFERROR(VLOOKUP('Opex 2021'!E:E,'Opex 2020'!E:H,4,FALSE),0)</f>
        <v>0</v>
      </c>
    </row>
    <row r="222" spans="1:17" hidden="1" x14ac:dyDescent="0.35">
      <c r="A222" s="5" t="s">
        <v>433</v>
      </c>
      <c r="B222" s="5" t="s">
        <v>434</v>
      </c>
      <c r="C222" s="5" t="s">
        <v>30</v>
      </c>
      <c r="D222" s="5" t="s">
        <v>31</v>
      </c>
      <c r="E222" s="5" t="s">
        <v>435</v>
      </c>
      <c r="F222" s="7"/>
      <c r="G222" s="7"/>
      <c r="H222" s="6">
        <v>0</v>
      </c>
      <c r="I222" s="7"/>
      <c r="J222" s="7"/>
      <c r="K222" s="6">
        <v>0</v>
      </c>
      <c r="L222" s="8" t="s">
        <v>20</v>
      </c>
      <c r="M222" s="8" t="s">
        <v>21</v>
      </c>
      <c r="N222" s="8" t="s">
        <v>22</v>
      </c>
      <c r="O222" s="9" t="s">
        <v>23</v>
      </c>
      <c r="P222" s="14">
        <f>IFERROR(VLOOKUP('Opex 2021'!E:E,'Opex 2020'!E:H,3,FALSE),0)</f>
        <v>-76947</v>
      </c>
      <c r="Q222" s="14">
        <f>IFERROR(VLOOKUP('Opex 2021'!E:E,'Opex 2020'!E:H,4,FALSE),0)</f>
        <v>-60832.89</v>
      </c>
    </row>
    <row r="223" spans="1:17" hidden="1" x14ac:dyDescent="0.35">
      <c r="A223" s="5" t="s">
        <v>433</v>
      </c>
      <c r="B223" s="5" t="s">
        <v>434</v>
      </c>
      <c r="C223" s="5" t="s">
        <v>33</v>
      </c>
      <c r="D223" s="5" t="s">
        <v>34</v>
      </c>
      <c r="E223" s="5" t="s">
        <v>436</v>
      </c>
      <c r="F223" s="6">
        <v>0</v>
      </c>
      <c r="G223" s="6">
        <v>2000</v>
      </c>
      <c r="H223" s="6">
        <v>2000</v>
      </c>
      <c r="I223" s="7"/>
      <c r="J223" s="7"/>
      <c r="K223" s="6">
        <v>0</v>
      </c>
      <c r="L223" s="8" t="s">
        <v>20</v>
      </c>
      <c r="M223" s="8" t="s">
        <v>21</v>
      </c>
      <c r="N223" s="8" t="s">
        <v>22</v>
      </c>
      <c r="O223" s="9" t="s">
        <v>23</v>
      </c>
      <c r="P223" s="14">
        <f>IFERROR(VLOOKUP('Opex 2021'!E:E,'Opex 2020'!E:H,3,FALSE),0)</f>
        <v>0</v>
      </c>
      <c r="Q223" s="14">
        <f>IFERROR(VLOOKUP('Opex 2021'!E:E,'Opex 2020'!E:H,4,FALSE),0)</f>
        <v>0</v>
      </c>
    </row>
    <row r="224" spans="1:17" hidden="1" x14ac:dyDescent="0.35">
      <c r="A224" s="5" t="s">
        <v>433</v>
      </c>
      <c r="B224" s="5" t="s">
        <v>434</v>
      </c>
      <c r="C224" s="5" t="s">
        <v>359</v>
      </c>
      <c r="D224" s="5" t="s">
        <v>360</v>
      </c>
      <c r="E224" s="5" t="s">
        <v>437</v>
      </c>
      <c r="F224" s="6">
        <v>8262</v>
      </c>
      <c r="G224" s="6">
        <v>8262</v>
      </c>
      <c r="H224" s="6">
        <v>2183.8000000000002</v>
      </c>
      <c r="I224" s="6">
        <v>1</v>
      </c>
      <c r="J224" s="7"/>
      <c r="K224" s="6">
        <v>6077.2</v>
      </c>
      <c r="L224" s="8" t="s">
        <v>20</v>
      </c>
      <c r="M224" s="8" t="s">
        <v>21</v>
      </c>
      <c r="N224" s="8" t="s">
        <v>22</v>
      </c>
      <c r="O224" s="9" t="s">
        <v>23</v>
      </c>
      <c r="P224" s="14">
        <f>IFERROR(VLOOKUP('Opex 2021'!E:E,'Opex 2020'!E:H,3,FALSE),0)</f>
        <v>-5802</v>
      </c>
      <c r="Q224" s="14">
        <f>IFERROR(VLOOKUP('Opex 2021'!E:E,'Opex 2020'!E:H,4,FALSE),0)</f>
        <v>-5803.32</v>
      </c>
    </row>
    <row r="225" spans="1:17" hidden="1" x14ac:dyDescent="0.35">
      <c r="A225" s="5" t="s">
        <v>433</v>
      </c>
      <c r="B225" s="5" t="s">
        <v>434</v>
      </c>
      <c r="C225" s="5" t="s">
        <v>320</v>
      </c>
      <c r="D225" s="5" t="s">
        <v>321</v>
      </c>
      <c r="E225" s="5" t="s">
        <v>438</v>
      </c>
      <c r="F225" s="6">
        <v>250127</v>
      </c>
      <c r="G225" s="6">
        <v>248127</v>
      </c>
      <c r="H225" s="6">
        <v>67242</v>
      </c>
      <c r="I225" s="6">
        <v>0</v>
      </c>
      <c r="J225" s="6">
        <v>39960</v>
      </c>
      <c r="K225" s="6">
        <v>140925</v>
      </c>
      <c r="L225" s="8" t="s">
        <v>20</v>
      </c>
      <c r="M225" s="8" t="s">
        <v>21</v>
      </c>
      <c r="N225" s="8" t="s">
        <v>22</v>
      </c>
      <c r="O225" s="9" t="s">
        <v>23</v>
      </c>
      <c r="P225" s="14">
        <f>IFERROR(VLOOKUP('Opex 2021'!E:E,'Opex 2020'!E:H,3,FALSE),0)</f>
        <v>166690</v>
      </c>
      <c r="Q225" s="14">
        <f>IFERROR(VLOOKUP('Opex 2021'!E:E,'Opex 2020'!E:H,4,FALSE),0)</f>
        <v>166689</v>
      </c>
    </row>
    <row r="226" spans="1:17" hidden="1" x14ac:dyDescent="0.35">
      <c r="A226" s="5" t="s">
        <v>433</v>
      </c>
      <c r="B226" s="5" t="s">
        <v>434</v>
      </c>
      <c r="C226" s="5" t="s">
        <v>57</v>
      </c>
      <c r="D226" s="5" t="s">
        <v>58</v>
      </c>
      <c r="E226" s="5" t="s">
        <v>439</v>
      </c>
      <c r="F226" s="6">
        <v>385799</v>
      </c>
      <c r="G226" s="6">
        <v>385799</v>
      </c>
      <c r="H226" s="6">
        <v>117109.31</v>
      </c>
      <c r="I226" s="6">
        <v>2190.5300000000002</v>
      </c>
      <c r="J226" s="6">
        <v>595</v>
      </c>
      <c r="K226" s="6">
        <v>265904.15999999997</v>
      </c>
      <c r="L226" s="8" t="s">
        <v>20</v>
      </c>
      <c r="M226" s="8" t="s">
        <v>21</v>
      </c>
      <c r="N226" s="8" t="s">
        <v>22</v>
      </c>
      <c r="O226" s="9" t="s">
        <v>23</v>
      </c>
      <c r="P226" s="14">
        <f>IFERROR(VLOOKUP('Opex 2021'!E:E,'Opex 2020'!E:H,3,FALSE),0)</f>
        <v>591681</v>
      </c>
      <c r="Q226" s="14">
        <f>IFERROR(VLOOKUP('Opex 2021'!E:E,'Opex 2020'!E:H,4,FALSE),0)</f>
        <v>538849.67000000004</v>
      </c>
    </row>
    <row r="227" spans="1:17" hidden="1" x14ac:dyDescent="0.35">
      <c r="A227" s="5" t="s">
        <v>433</v>
      </c>
      <c r="B227" s="5" t="s">
        <v>434</v>
      </c>
      <c r="C227" s="5" t="s">
        <v>430</v>
      </c>
      <c r="D227" s="5" t="s">
        <v>431</v>
      </c>
      <c r="E227" s="5" t="s">
        <v>440</v>
      </c>
      <c r="F227" s="6">
        <v>45814</v>
      </c>
      <c r="G227" s="6">
        <v>45814</v>
      </c>
      <c r="H227" s="6">
        <v>28750</v>
      </c>
      <c r="I227" s="6">
        <v>6659</v>
      </c>
      <c r="J227" s="6">
        <v>0</v>
      </c>
      <c r="K227" s="6">
        <v>10405</v>
      </c>
      <c r="L227" s="8" t="s">
        <v>20</v>
      </c>
      <c r="M227" s="8" t="s">
        <v>21</v>
      </c>
      <c r="N227" s="8" t="s">
        <v>22</v>
      </c>
      <c r="O227" s="9" t="s">
        <v>23</v>
      </c>
      <c r="P227" s="14">
        <f>IFERROR(VLOOKUP('Opex 2021'!E:E,'Opex 2020'!E:H,3,FALSE),0)</f>
        <v>121326</v>
      </c>
      <c r="Q227" s="14">
        <f>IFERROR(VLOOKUP('Opex 2021'!E:E,'Opex 2020'!E:H,4,FALSE),0)</f>
        <v>115059.58</v>
      </c>
    </row>
    <row r="228" spans="1:17" hidden="1" x14ac:dyDescent="0.35">
      <c r="A228" s="5" t="s">
        <v>441</v>
      </c>
      <c r="B228" s="5" t="s">
        <v>442</v>
      </c>
      <c r="C228" s="5" t="s">
        <v>30</v>
      </c>
      <c r="D228" s="5" t="s">
        <v>31</v>
      </c>
      <c r="E228" s="5" t="s">
        <v>443</v>
      </c>
      <c r="F228" s="6">
        <v>35000</v>
      </c>
      <c r="G228" s="6">
        <v>0</v>
      </c>
      <c r="H228" s="7"/>
      <c r="I228" s="7"/>
      <c r="J228" s="7"/>
      <c r="K228" s="6">
        <v>0</v>
      </c>
      <c r="L228" s="8" t="s">
        <v>20</v>
      </c>
      <c r="M228" s="8" t="s">
        <v>21</v>
      </c>
      <c r="N228" s="8" t="s">
        <v>22</v>
      </c>
      <c r="O228" s="9" t="s">
        <v>23</v>
      </c>
      <c r="P228" s="14">
        <f>IFERROR(VLOOKUP('Opex 2021'!E:E,'Opex 2020'!E:H,3,FALSE),0)</f>
        <v>0</v>
      </c>
      <c r="Q228" s="14">
        <f>IFERROR(VLOOKUP('Opex 2021'!E:E,'Opex 2020'!E:H,4,FALSE),0)</f>
        <v>-5100</v>
      </c>
    </row>
    <row r="229" spans="1:17" hidden="1" x14ac:dyDescent="0.35">
      <c r="A229" s="5" t="s">
        <v>441</v>
      </c>
      <c r="B229" s="5" t="s">
        <v>442</v>
      </c>
      <c r="C229" s="5" t="s">
        <v>36</v>
      </c>
      <c r="D229" s="5" t="s">
        <v>37</v>
      </c>
      <c r="E229" s="5" t="s">
        <v>444</v>
      </c>
      <c r="F229" s="6">
        <v>15000</v>
      </c>
      <c r="G229" s="6">
        <v>15000</v>
      </c>
      <c r="H229" s="6">
        <v>-9525</v>
      </c>
      <c r="I229" s="7"/>
      <c r="J229" s="6">
        <v>0</v>
      </c>
      <c r="K229" s="6">
        <v>24525</v>
      </c>
      <c r="L229" s="8" t="s">
        <v>20</v>
      </c>
      <c r="M229" s="8" t="s">
        <v>21</v>
      </c>
      <c r="N229" s="8" t="s">
        <v>22</v>
      </c>
      <c r="O229" s="9" t="s">
        <v>23</v>
      </c>
      <c r="P229" s="14">
        <f>IFERROR(VLOOKUP('Opex 2021'!E:E,'Opex 2020'!E:H,3,FALSE),0)</f>
        <v>-59185</v>
      </c>
      <c r="Q229" s="14">
        <f>IFERROR(VLOOKUP('Opex 2021'!E:E,'Opex 2020'!E:H,4,FALSE),0)</f>
        <v>34863.550000000003</v>
      </c>
    </row>
    <row r="230" spans="1:17" hidden="1" x14ac:dyDescent="0.35">
      <c r="A230" s="5" t="s">
        <v>441</v>
      </c>
      <c r="B230" s="5" t="s">
        <v>442</v>
      </c>
      <c r="C230" s="5" t="s">
        <v>39</v>
      </c>
      <c r="D230" s="5" t="s">
        <v>40</v>
      </c>
      <c r="E230" s="5" t="s">
        <v>445</v>
      </c>
      <c r="F230" s="6">
        <v>6363</v>
      </c>
      <c r="G230" s="6">
        <v>6363</v>
      </c>
      <c r="H230" s="7"/>
      <c r="I230" s="7"/>
      <c r="J230" s="7"/>
      <c r="K230" s="6">
        <v>6363</v>
      </c>
      <c r="L230" s="8" t="s">
        <v>20</v>
      </c>
      <c r="M230" s="8" t="s">
        <v>21</v>
      </c>
      <c r="N230" s="8" t="s">
        <v>22</v>
      </c>
      <c r="O230" s="9" t="s">
        <v>23</v>
      </c>
      <c r="P230" s="14">
        <f>IFERROR(VLOOKUP('Opex 2021'!E:E,'Opex 2020'!E:H,3,FALSE),0)</f>
        <v>6363</v>
      </c>
      <c r="Q230" s="14">
        <f>IFERROR(VLOOKUP('Opex 2021'!E:E,'Opex 2020'!E:H,4,FALSE),0)</f>
        <v>6363</v>
      </c>
    </row>
    <row r="231" spans="1:17" hidden="1" x14ac:dyDescent="0.35">
      <c r="A231" s="5" t="s">
        <v>441</v>
      </c>
      <c r="B231" s="5" t="s">
        <v>442</v>
      </c>
      <c r="C231" s="5" t="s">
        <v>42</v>
      </c>
      <c r="D231" s="5" t="s">
        <v>43</v>
      </c>
      <c r="E231" s="5" t="s">
        <v>446</v>
      </c>
      <c r="F231" s="6">
        <v>365000</v>
      </c>
      <c r="G231" s="6">
        <v>365000</v>
      </c>
      <c r="H231" s="6">
        <v>177809.93</v>
      </c>
      <c r="I231" s="6">
        <v>173550</v>
      </c>
      <c r="J231" s="6">
        <v>0</v>
      </c>
      <c r="K231" s="6">
        <v>13640.07</v>
      </c>
      <c r="L231" s="8" t="s">
        <v>20</v>
      </c>
      <c r="M231" s="8" t="s">
        <v>21</v>
      </c>
      <c r="N231" s="8" t="s">
        <v>22</v>
      </c>
      <c r="O231" s="9" t="s">
        <v>23</v>
      </c>
      <c r="P231" s="14">
        <f>IFERROR(VLOOKUP('Opex 2021'!E:E,'Opex 2020'!E:H,3,FALSE),0)</f>
        <v>710396</v>
      </c>
      <c r="Q231" s="14">
        <f>IFERROR(VLOOKUP('Opex 2021'!E:E,'Opex 2020'!E:H,4,FALSE),0)</f>
        <v>710394.93</v>
      </c>
    </row>
    <row r="232" spans="1:17" hidden="1" x14ac:dyDescent="0.35">
      <c r="A232" s="5" t="s">
        <v>441</v>
      </c>
      <c r="B232" s="5" t="s">
        <v>442</v>
      </c>
      <c r="C232" s="5" t="s">
        <v>88</v>
      </c>
      <c r="D232" s="5" t="s">
        <v>89</v>
      </c>
      <c r="E232" s="5" t="s">
        <v>447</v>
      </c>
      <c r="F232" s="6">
        <v>4420</v>
      </c>
      <c r="G232" s="6">
        <v>4420</v>
      </c>
      <c r="H232" s="6">
        <v>9360</v>
      </c>
      <c r="I232" s="7"/>
      <c r="J232" s="7"/>
      <c r="K232" s="6">
        <v>-4940</v>
      </c>
      <c r="L232" s="8" t="s">
        <v>20</v>
      </c>
      <c r="M232" s="8" t="s">
        <v>21</v>
      </c>
      <c r="N232" s="8" t="s">
        <v>22</v>
      </c>
      <c r="O232" s="9" t="s">
        <v>23</v>
      </c>
      <c r="P232" s="14">
        <f>IFERROR(VLOOKUP('Opex 2021'!E:E,'Opex 2020'!E:H,3,FALSE),0)</f>
        <v>0</v>
      </c>
      <c r="Q232" s="14">
        <f>IFERROR(VLOOKUP('Opex 2021'!E:E,'Opex 2020'!E:H,4,FALSE),0)</f>
        <v>0</v>
      </c>
    </row>
    <row r="233" spans="1:17" hidden="1" x14ac:dyDescent="0.35">
      <c r="A233" s="5" t="s">
        <v>441</v>
      </c>
      <c r="B233" s="5" t="s">
        <v>442</v>
      </c>
      <c r="C233" s="5" t="s">
        <v>48</v>
      </c>
      <c r="D233" s="5" t="s">
        <v>49</v>
      </c>
      <c r="E233" s="5" t="s">
        <v>448</v>
      </c>
      <c r="F233" s="6">
        <v>10000</v>
      </c>
      <c r="G233" s="6">
        <v>10000</v>
      </c>
      <c r="H233" s="7"/>
      <c r="I233" s="7"/>
      <c r="J233" s="7"/>
      <c r="K233" s="6">
        <v>10000</v>
      </c>
      <c r="L233" s="8" t="s">
        <v>20</v>
      </c>
      <c r="M233" s="8" t="s">
        <v>21</v>
      </c>
      <c r="N233" s="8" t="s">
        <v>22</v>
      </c>
      <c r="O233" s="9" t="s">
        <v>23</v>
      </c>
      <c r="P233" s="14">
        <f>IFERROR(VLOOKUP('Opex 2021'!E:E,'Opex 2020'!E:H,3,FALSE),0)</f>
        <v>0</v>
      </c>
      <c r="Q233" s="14">
        <f>IFERROR(VLOOKUP('Opex 2021'!E:E,'Opex 2020'!E:H,4,FALSE),0)</f>
        <v>0</v>
      </c>
    </row>
    <row r="234" spans="1:17" hidden="1" x14ac:dyDescent="0.35">
      <c r="A234" s="5" t="s">
        <v>441</v>
      </c>
      <c r="B234" s="5" t="s">
        <v>442</v>
      </c>
      <c r="C234" s="5" t="s">
        <v>54</v>
      </c>
      <c r="D234" s="5" t="s">
        <v>55</v>
      </c>
      <c r="E234" s="5" t="s">
        <v>449</v>
      </c>
      <c r="F234" s="6">
        <v>40000</v>
      </c>
      <c r="G234" s="6">
        <v>40000</v>
      </c>
      <c r="H234" s="7"/>
      <c r="I234" s="7"/>
      <c r="J234" s="7"/>
      <c r="K234" s="6">
        <v>40000</v>
      </c>
      <c r="L234" s="8" t="s">
        <v>20</v>
      </c>
      <c r="M234" s="8" t="s">
        <v>21</v>
      </c>
      <c r="N234" s="8" t="s">
        <v>22</v>
      </c>
      <c r="O234" s="9" t="s">
        <v>23</v>
      </c>
      <c r="P234" s="14">
        <f>IFERROR(VLOOKUP('Opex 2021'!E:E,'Opex 2020'!E:H,3,FALSE),0)</f>
        <v>0</v>
      </c>
      <c r="Q234" s="14">
        <f>IFERROR(VLOOKUP('Opex 2021'!E:E,'Opex 2020'!E:H,4,FALSE),0)</f>
        <v>0</v>
      </c>
    </row>
    <row r="235" spans="1:17" hidden="1" x14ac:dyDescent="0.35">
      <c r="A235" s="5" t="s">
        <v>441</v>
      </c>
      <c r="B235" s="5" t="s">
        <v>442</v>
      </c>
      <c r="C235" s="5" t="s">
        <v>63</v>
      </c>
      <c r="D235" s="5" t="s">
        <v>64</v>
      </c>
      <c r="E235" s="5" t="s">
        <v>450</v>
      </c>
      <c r="F235" s="6">
        <v>75479</v>
      </c>
      <c r="G235" s="6">
        <v>75479</v>
      </c>
      <c r="H235" s="6">
        <v>7140</v>
      </c>
      <c r="I235" s="6">
        <v>14400</v>
      </c>
      <c r="J235" s="7"/>
      <c r="K235" s="6">
        <v>53939</v>
      </c>
      <c r="L235" s="8" t="s">
        <v>20</v>
      </c>
      <c r="M235" s="8" t="s">
        <v>21</v>
      </c>
      <c r="N235" s="8" t="s">
        <v>22</v>
      </c>
      <c r="O235" s="9" t="s">
        <v>23</v>
      </c>
      <c r="P235" s="14">
        <f>IFERROR(VLOOKUP('Opex 2021'!E:E,'Opex 2020'!E:H,3,FALSE),0)</f>
        <v>29326</v>
      </c>
      <c r="Q235" s="14">
        <f>IFERROR(VLOOKUP('Opex 2021'!E:E,'Opex 2020'!E:H,4,FALSE),0)</f>
        <v>29325</v>
      </c>
    </row>
    <row r="236" spans="1:17" hidden="1" x14ac:dyDescent="0.35">
      <c r="A236" s="5" t="s">
        <v>451</v>
      </c>
      <c r="B236" s="5" t="s">
        <v>452</v>
      </c>
      <c r="C236" s="5" t="s">
        <v>453</v>
      </c>
      <c r="D236" s="5" t="s">
        <v>454</v>
      </c>
      <c r="E236" s="5" t="s">
        <v>455</v>
      </c>
      <c r="F236" s="6">
        <v>300000</v>
      </c>
      <c r="G236" s="6">
        <v>300000</v>
      </c>
      <c r="H236" s="6">
        <v>300000</v>
      </c>
      <c r="I236" s="7"/>
      <c r="J236" s="7"/>
      <c r="K236" s="6">
        <v>0</v>
      </c>
      <c r="L236" s="8" t="s">
        <v>20</v>
      </c>
      <c r="M236" s="8" t="s">
        <v>21</v>
      </c>
      <c r="N236" s="8" t="s">
        <v>22</v>
      </c>
      <c r="O236" s="9" t="s">
        <v>23</v>
      </c>
      <c r="P236" s="14">
        <f>IFERROR(VLOOKUP('Opex 2021'!E:E,'Opex 2020'!E:H,3,FALSE),0)</f>
        <v>424707.69</v>
      </c>
      <c r="Q236" s="14">
        <f>IFERROR(VLOOKUP('Opex 2021'!E:E,'Opex 2020'!E:H,4,FALSE),0)</f>
        <v>424706.5</v>
      </c>
    </row>
    <row r="237" spans="1:17" hidden="1" x14ac:dyDescent="0.35">
      <c r="A237" s="5" t="s">
        <v>451</v>
      </c>
      <c r="B237" s="5" t="s">
        <v>452</v>
      </c>
      <c r="C237" s="5" t="s">
        <v>338</v>
      </c>
      <c r="D237" s="5" t="s">
        <v>339</v>
      </c>
      <c r="E237" s="5" t="s">
        <v>456</v>
      </c>
      <c r="F237" s="6">
        <v>24291785</v>
      </c>
      <c r="G237" s="6">
        <v>2267778</v>
      </c>
      <c r="H237" s="6">
        <v>25733.580000000198</v>
      </c>
      <c r="I237" s="6">
        <v>1</v>
      </c>
      <c r="J237" s="7"/>
      <c r="K237" s="6">
        <v>2242043.42</v>
      </c>
      <c r="L237" s="8" t="s">
        <v>20</v>
      </c>
      <c r="M237" s="8" t="s">
        <v>21</v>
      </c>
      <c r="N237" s="8" t="s">
        <v>22</v>
      </c>
      <c r="O237" s="9" t="s">
        <v>23</v>
      </c>
      <c r="P237" s="14">
        <f>IFERROR(VLOOKUP('Opex 2021'!E:E,'Opex 2020'!E:H,3,FALSE),0)</f>
        <v>22726412.100000001</v>
      </c>
      <c r="Q237" s="14">
        <f>IFERROR(VLOOKUP('Opex 2021'!E:E,'Opex 2020'!E:H,4,FALSE),0)</f>
        <v>22649527.91</v>
      </c>
    </row>
    <row r="238" spans="1:17" hidden="1" x14ac:dyDescent="0.35">
      <c r="A238" s="5" t="s">
        <v>451</v>
      </c>
      <c r="B238" s="5" t="s">
        <v>452</v>
      </c>
      <c r="C238" s="5" t="s">
        <v>42</v>
      </c>
      <c r="D238" s="5" t="s">
        <v>43</v>
      </c>
      <c r="E238" s="5" t="s">
        <v>457</v>
      </c>
      <c r="F238" s="6">
        <v>9324328</v>
      </c>
      <c r="G238" s="6">
        <v>9324328</v>
      </c>
      <c r="H238" s="6">
        <v>554323.66</v>
      </c>
      <c r="I238" s="6">
        <v>6400864.8399999999</v>
      </c>
      <c r="J238" s="6">
        <v>1433442.15</v>
      </c>
      <c r="K238" s="6">
        <v>935697.35</v>
      </c>
      <c r="L238" s="8" t="s">
        <v>20</v>
      </c>
      <c r="M238" s="8" t="s">
        <v>21</v>
      </c>
      <c r="N238" s="8" t="s">
        <v>22</v>
      </c>
      <c r="O238" s="9" t="s">
        <v>23</v>
      </c>
      <c r="P238" s="14">
        <f>IFERROR(VLOOKUP('Opex 2021'!E:E,'Opex 2020'!E:H,3,FALSE),0)</f>
        <v>7539606.4699999997</v>
      </c>
      <c r="Q238" s="14">
        <f>IFERROR(VLOOKUP('Opex 2021'!E:E,'Opex 2020'!E:H,4,FALSE),0)</f>
        <v>7385942.2800000003</v>
      </c>
    </row>
    <row r="239" spans="1:17" hidden="1" x14ac:dyDescent="0.35">
      <c r="A239" s="5" t="s">
        <v>451</v>
      </c>
      <c r="B239" s="5" t="s">
        <v>452</v>
      </c>
      <c r="C239" s="5" t="s">
        <v>458</v>
      </c>
      <c r="D239" s="5" t="s">
        <v>459</v>
      </c>
      <c r="E239" s="5" t="s">
        <v>460</v>
      </c>
      <c r="F239" s="6">
        <v>1068281</v>
      </c>
      <c r="G239" s="6">
        <v>1068281</v>
      </c>
      <c r="H239" s="6">
        <v>158783.60999999999</v>
      </c>
      <c r="I239" s="7"/>
      <c r="J239" s="7"/>
      <c r="K239" s="6">
        <v>909497.39</v>
      </c>
      <c r="L239" s="8" t="s">
        <v>20</v>
      </c>
      <c r="M239" s="8" t="s">
        <v>21</v>
      </c>
      <c r="N239" s="8" t="s">
        <v>22</v>
      </c>
      <c r="O239" s="9" t="s">
        <v>23</v>
      </c>
      <c r="P239" s="14">
        <f>IFERROR(VLOOKUP('Opex 2021'!E:E,'Opex 2020'!E:H,3,FALSE),0)</f>
        <v>2582187.9500000002</v>
      </c>
      <c r="Q239" s="14">
        <f>IFERROR(VLOOKUP('Opex 2021'!E:E,'Opex 2020'!E:H,4,FALSE),0)</f>
        <v>2582184.9500000002</v>
      </c>
    </row>
    <row r="240" spans="1:17" hidden="1" x14ac:dyDescent="0.35">
      <c r="A240" s="5" t="s">
        <v>451</v>
      </c>
      <c r="B240" s="5" t="s">
        <v>452</v>
      </c>
      <c r="C240" s="5" t="s">
        <v>461</v>
      </c>
      <c r="D240" s="5" t="s">
        <v>462</v>
      </c>
      <c r="E240" s="5" t="s">
        <v>463</v>
      </c>
      <c r="F240" s="6">
        <v>2112872</v>
      </c>
      <c r="G240" s="6">
        <v>2112872</v>
      </c>
      <c r="H240" s="6">
        <v>2105954.06</v>
      </c>
      <c r="I240" s="7"/>
      <c r="J240" s="7"/>
      <c r="K240" s="6">
        <v>6917.9399999999396</v>
      </c>
      <c r="L240" s="8" t="s">
        <v>20</v>
      </c>
      <c r="M240" s="8" t="s">
        <v>21</v>
      </c>
      <c r="N240" s="8" t="s">
        <v>22</v>
      </c>
      <c r="O240" s="9" t="s">
        <v>23</v>
      </c>
      <c r="P240" s="14">
        <f>IFERROR(VLOOKUP('Opex 2021'!E:E,'Opex 2020'!E:H,3,FALSE),0)</f>
        <v>6146327.2699999996</v>
      </c>
      <c r="Q240" s="14">
        <f>IFERROR(VLOOKUP('Opex 2021'!E:E,'Opex 2020'!E:H,4,FALSE),0)</f>
        <v>6146326.8899999997</v>
      </c>
    </row>
    <row r="241" spans="1:17" hidden="1" x14ac:dyDescent="0.35">
      <c r="A241" s="5" t="s">
        <v>451</v>
      </c>
      <c r="B241" s="5" t="s">
        <v>452</v>
      </c>
      <c r="C241" s="5" t="s">
        <v>461</v>
      </c>
      <c r="D241" s="5" t="s">
        <v>462</v>
      </c>
      <c r="E241" s="5" t="s">
        <v>464</v>
      </c>
      <c r="F241" s="6">
        <v>1716216</v>
      </c>
      <c r="G241" s="6">
        <v>1716216</v>
      </c>
      <c r="H241" s="7"/>
      <c r="I241" s="7"/>
      <c r="J241" s="7"/>
      <c r="K241" s="6">
        <v>1716216</v>
      </c>
      <c r="L241" s="8" t="s">
        <v>179</v>
      </c>
      <c r="M241" s="8" t="s">
        <v>180</v>
      </c>
      <c r="N241" s="8" t="s">
        <v>22</v>
      </c>
      <c r="O241" s="9" t="s">
        <v>23</v>
      </c>
      <c r="P241" s="14">
        <f>IFERROR(VLOOKUP('Opex 2021'!E:E,'Opex 2020'!E:H,3,FALSE),0)</f>
        <v>0</v>
      </c>
      <c r="Q241" s="14">
        <f>IFERROR(VLOOKUP('Opex 2021'!E:E,'Opex 2020'!E:H,4,FALSE),0)</f>
        <v>0</v>
      </c>
    </row>
    <row r="242" spans="1:17" hidden="1" x14ac:dyDescent="0.35">
      <c r="A242" s="5" t="s">
        <v>451</v>
      </c>
      <c r="B242" s="5" t="s">
        <v>452</v>
      </c>
      <c r="C242" s="5" t="s">
        <v>51</v>
      </c>
      <c r="D242" s="5" t="s">
        <v>52</v>
      </c>
      <c r="E242" s="5" t="s">
        <v>465</v>
      </c>
      <c r="F242" s="6">
        <v>11500</v>
      </c>
      <c r="G242" s="6">
        <v>11500</v>
      </c>
      <c r="H242" s="7"/>
      <c r="I242" s="7"/>
      <c r="J242" s="7"/>
      <c r="K242" s="6">
        <v>11500</v>
      </c>
      <c r="L242" s="8" t="s">
        <v>20</v>
      </c>
      <c r="M242" s="8" t="s">
        <v>21</v>
      </c>
      <c r="N242" s="8" t="s">
        <v>22</v>
      </c>
      <c r="O242" s="9" t="s">
        <v>23</v>
      </c>
      <c r="P242" s="14">
        <f>IFERROR(VLOOKUP('Opex 2021'!E:E,'Opex 2020'!E:H,3,FALSE),0)</f>
        <v>11500.8</v>
      </c>
      <c r="Q242" s="14">
        <f>IFERROR(VLOOKUP('Opex 2021'!E:E,'Opex 2020'!E:H,4,FALSE),0)</f>
        <v>11500</v>
      </c>
    </row>
    <row r="243" spans="1:17" hidden="1" x14ac:dyDescent="0.35">
      <c r="A243" s="5" t="s">
        <v>451</v>
      </c>
      <c r="B243" s="5" t="s">
        <v>452</v>
      </c>
      <c r="C243" s="5" t="s">
        <v>466</v>
      </c>
      <c r="D243" s="5" t="s">
        <v>467</v>
      </c>
      <c r="E243" s="5" t="s">
        <v>468</v>
      </c>
      <c r="F243" s="6">
        <v>2044000</v>
      </c>
      <c r="G243" s="6">
        <v>2577000</v>
      </c>
      <c r="H243" s="6">
        <v>414866.67</v>
      </c>
      <c r="I243" s="6">
        <v>724916.67</v>
      </c>
      <c r="J243" s="6">
        <v>0</v>
      </c>
      <c r="K243" s="6">
        <v>1437216.66</v>
      </c>
      <c r="L243" s="8" t="s">
        <v>20</v>
      </c>
      <c r="M243" s="8" t="s">
        <v>21</v>
      </c>
      <c r="N243" s="8" t="s">
        <v>22</v>
      </c>
      <c r="O243" s="9" t="s">
        <v>23</v>
      </c>
      <c r="P243" s="14">
        <f>IFERROR(VLOOKUP('Opex 2021'!E:E,'Opex 2020'!E:H,3,FALSE),0)</f>
        <v>1840284.82</v>
      </c>
      <c r="Q243" s="14">
        <f>IFERROR(VLOOKUP('Opex 2021'!E:E,'Opex 2020'!E:H,4,FALSE),0)</f>
        <v>1425417.5</v>
      </c>
    </row>
    <row r="244" spans="1:17" hidden="1" x14ac:dyDescent="0.35">
      <c r="A244" s="5" t="s">
        <v>451</v>
      </c>
      <c r="B244" s="5" t="s">
        <v>452</v>
      </c>
      <c r="C244" s="5" t="s">
        <v>469</v>
      </c>
      <c r="D244" s="5" t="s">
        <v>470</v>
      </c>
      <c r="E244" s="5" t="s">
        <v>471</v>
      </c>
      <c r="F244" s="6">
        <v>14436370</v>
      </c>
      <c r="G244" s="6">
        <v>13903370</v>
      </c>
      <c r="H244" s="6">
        <v>705740.24</v>
      </c>
      <c r="I244" s="6">
        <v>499419.87</v>
      </c>
      <c r="J244" s="6">
        <v>3370975.3</v>
      </c>
      <c r="K244" s="6">
        <v>9327234.5899999999</v>
      </c>
      <c r="L244" s="8" t="s">
        <v>20</v>
      </c>
      <c r="M244" s="8" t="s">
        <v>21</v>
      </c>
      <c r="N244" s="8" t="s">
        <v>22</v>
      </c>
      <c r="O244" s="9" t="s">
        <v>23</v>
      </c>
      <c r="P244" s="14">
        <f>IFERROR(VLOOKUP('Opex 2021'!E:E,'Opex 2020'!E:H,3,FALSE),0)</f>
        <v>17426486.789999999</v>
      </c>
      <c r="Q244" s="14">
        <f>IFERROR(VLOOKUP('Opex 2021'!E:E,'Opex 2020'!E:H,4,FALSE),0)</f>
        <v>16771028.85</v>
      </c>
    </row>
    <row r="245" spans="1:17" hidden="1" x14ac:dyDescent="0.35">
      <c r="A245" s="5" t="s">
        <v>472</v>
      </c>
      <c r="B245" s="5" t="s">
        <v>473</v>
      </c>
      <c r="C245" s="5" t="s">
        <v>78</v>
      </c>
      <c r="D245" s="5" t="s">
        <v>79</v>
      </c>
      <c r="E245" s="5" t="s">
        <v>474</v>
      </c>
      <c r="F245" s="6">
        <v>37500</v>
      </c>
      <c r="G245" s="6">
        <v>97500</v>
      </c>
      <c r="H245" s="7"/>
      <c r="I245" s="6">
        <v>93000</v>
      </c>
      <c r="J245" s="7"/>
      <c r="K245" s="6">
        <v>4500</v>
      </c>
      <c r="L245" s="8" t="s">
        <v>20</v>
      </c>
      <c r="M245" s="8" t="s">
        <v>21</v>
      </c>
      <c r="N245" s="8" t="s">
        <v>22</v>
      </c>
      <c r="O245" s="9" t="s">
        <v>23</v>
      </c>
      <c r="P245" s="14">
        <f>IFERROR(VLOOKUP('Opex 2021'!E:E,'Opex 2020'!E:H,3,FALSE),0)</f>
        <v>0</v>
      </c>
      <c r="Q245" s="14">
        <f>IFERROR(VLOOKUP('Opex 2021'!E:E,'Opex 2020'!E:H,4,FALSE),0)</f>
        <v>0</v>
      </c>
    </row>
    <row r="246" spans="1:17" hidden="1" x14ac:dyDescent="0.35">
      <c r="A246" s="5" t="s">
        <v>472</v>
      </c>
      <c r="B246" s="5" t="s">
        <v>473</v>
      </c>
      <c r="C246" s="5" t="s">
        <v>36</v>
      </c>
      <c r="D246" s="5" t="s">
        <v>37</v>
      </c>
      <c r="E246" s="5" t="s">
        <v>475</v>
      </c>
      <c r="F246" s="6">
        <v>11250</v>
      </c>
      <c r="G246" s="6">
        <v>0</v>
      </c>
      <c r="H246" s="7"/>
      <c r="I246" s="7"/>
      <c r="J246" s="7"/>
      <c r="K246" s="6">
        <v>0</v>
      </c>
      <c r="L246" s="8" t="s">
        <v>20</v>
      </c>
      <c r="M246" s="8" t="s">
        <v>21</v>
      </c>
      <c r="N246" s="8" t="s">
        <v>22</v>
      </c>
      <c r="O246" s="9" t="s">
        <v>23</v>
      </c>
      <c r="P246" s="14">
        <f>IFERROR(VLOOKUP('Opex 2021'!E:E,'Opex 2020'!E:H,3,FALSE),0)</f>
        <v>0</v>
      </c>
      <c r="Q246" s="14">
        <f>IFERROR(VLOOKUP('Opex 2021'!E:E,'Opex 2020'!E:H,4,FALSE),0)</f>
        <v>0</v>
      </c>
    </row>
    <row r="247" spans="1:17" hidden="1" x14ac:dyDescent="0.35">
      <c r="A247" s="5" t="s">
        <v>472</v>
      </c>
      <c r="B247" s="5" t="s">
        <v>473</v>
      </c>
      <c r="C247" s="5" t="s">
        <v>82</v>
      </c>
      <c r="D247" s="5" t="s">
        <v>83</v>
      </c>
      <c r="E247" s="5" t="s">
        <v>476</v>
      </c>
      <c r="F247" s="6">
        <v>21000</v>
      </c>
      <c r="G247" s="6">
        <v>0</v>
      </c>
      <c r="H247" s="7"/>
      <c r="I247" s="7"/>
      <c r="J247" s="7"/>
      <c r="K247" s="6">
        <v>0</v>
      </c>
      <c r="L247" s="8" t="s">
        <v>20</v>
      </c>
      <c r="M247" s="8" t="s">
        <v>21</v>
      </c>
      <c r="N247" s="8" t="s">
        <v>22</v>
      </c>
      <c r="O247" s="9" t="s">
        <v>23</v>
      </c>
      <c r="P247" s="14">
        <f>IFERROR(VLOOKUP('Opex 2021'!E:E,'Opex 2020'!E:H,3,FALSE),0)</f>
        <v>0</v>
      </c>
      <c r="Q247" s="14">
        <f>IFERROR(VLOOKUP('Opex 2021'!E:E,'Opex 2020'!E:H,4,FALSE),0)</f>
        <v>0</v>
      </c>
    </row>
    <row r="248" spans="1:17" hidden="1" x14ac:dyDescent="0.35">
      <c r="A248" s="5" t="s">
        <v>472</v>
      </c>
      <c r="B248" s="5" t="s">
        <v>473</v>
      </c>
      <c r="C248" s="5" t="s">
        <v>125</v>
      </c>
      <c r="D248" s="5" t="s">
        <v>126</v>
      </c>
      <c r="E248" s="5" t="s">
        <v>477</v>
      </c>
      <c r="F248" s="6">
        <v>24000</v>
      </c>
      <c r="G248" s="6">
        <v>24000</v>
      </c>
      <c r="H248" s="6">
        <v>23528</v>
      </c>
      <c r="I248" s="7"/>
      <c r="J248" s="7"/>
      <c r="K248" s="6">
        <v>472</v>
      </c>
      <c r="L248" s="8" t="s">
        <v>20</v>
      </c>
      <c r="M248" s="8" t="s">
        <v>21</v>
      </c>
      <c r="N248" s="8" t="s">
        <v>22</v>
      </c>
      <c r="O248" s="9" t="s">
        <v>23</v>
      </c>
      <c r="P248" s="14">
        <f>IFERROR(VLOOKUP('Opex 2021'!E:E,'Opex 2020'!E:H,3,FALSE),0)</f>
        <v>0</v>
      </c>
      <c r="Q248" s="14">
        <f>IFERROR(VLOOKUP('Opex 2021'!E:E,'Opex 2020'!E:H,4,FALSE),0)</f>
        <v>0</v>
      </c>
    </row>
    <row r="249" spans="1:17" hidden="1" x14ac:dyDescent="0.35">
      <c r="A249" s="5" t="s">
        <v>472</v>
      </c>
      <c r="B249" s="5" t="s">
        <v>473</v>
      </c>
      <c r="C249" s="5" t="s">
        <v>39</v>
      </c>
      <c r="D249" s="5" t="s">
        <v>40</v>
      </c>
      <c r="E249" s="5" t="s">
        <v>478</v>
      </c>
      <c r="F249" s="6">
        <v>37500</v>
      </c>
      <c r="G249" s="6">
        <v>37500</v>
      </c>
      <c r="H249" s="6">
        <v>12253.5</v>
      </c>
      <c r="I249" s="7"/>
      <c r="J249" s="7"/>
      <c r="K249" s="6">
        <v>25246.5</v>
      </c>
      <c r="L249" s="8" t="s">
        <v>20</v>
      </c>
      <c r="M249" s="8" t="s">
        <v>21</v>
      </c>
      <c r="N249" s="8" t="s">
        <v>22</v>
      </c>
      <c r="O249" s="9" t="s">
        <v>23</v>
      </c>
      <c r="P249" s="14">
        <f>IFERROR(VLOOKUP('Opex 2021'!E:E,'Opex 2020'!E:H,3,FALSE),0)</f>
        <v>0</v>
      </c>
      <c r="Q249" s="14">
        <f>IFERROR(VLOOKUP('Opex 2021'!E:E,'Opex 2020'!E:H,4,FALSE),0)</f>
        <v>0</v>
      </c>
    </row>
    <row r="250" spans="1:17" hidden="1" x14ac:dyDescent="0.35">
      <c r="A250" s="5" t="s">
        <v>472</v>
      </c>
      <c r="B250" s="5" t="s">
        <v>473</v>
      </c>
      <c r="C250" s="5" t="s">
        <v>63</v>
      </c>
      <c r="D250" s="5" t="s">
        <v>64</v>
      </c>
      <c r="E250" s="5" t="s">
        <v>479</v>
      </c>
      <c r="F250" s="6">
        <v>57750</v>
      </c>
      <c r="G250" s="6">
        <v>30000</v>
      </c>
      <c r="H250" s="7"/>
      <c r="I250" s="7"/>
      <c r="J250" s="7"/>
      <c r="K250" s="6">
        <v>30000</v>
      </c>
      <c r="L250" s="8" t="s">
        <v>20</v>
      </c>
      <c r="M250" s="8" t="s">
        <v>21</v>
      </c>
      <c r="N250" s="8" t="s">
        <v>22</v>
      </c>
      <c r="O250" s="9" t="s">
        <v>23</v>
      </c>
      <c r="P250" s="14">
        <f>IFERROR(VLOOKUP('Opex 2021'!E:E,'Opex 2020'!E:H,3,FALSE),0)</f>
        <v>0</v>
      </c>
      <c r="Q250" s="14">
        <f>IFERROR(VLOOKUP('Opex 2021'!E:E,'Opex 2020'!E:H,4,FALSE),0)</f>
        <v>0</v>
      </c>
    </row>
    <row r="251" spans="1:17" hidden="1" x14ac:dyDescent="0.35">
      <c r="A251" s="5" t="s">
        <v>472</v>
      </c>
      <c r="B251" s="5" t="s">
        <v>473</v>
      </c>
      <c r="C251" s="5" t="s">
        <v>430</v>
      </c>
      <c r="D251" s="5" t="s">
        <v>431</v>
      </c>
      <c r="E251" s="5" t="s">
        <v>480</v>
      </c>
      <c r="F251" s="6">
        <v>3500</v>
      </c>
      <c r="G251" s="6">
        <v>3500</v>
      </c>
      <c r="H251" s="7"/>
      <c r="I251" s="7"/>
      <c r="J251" s="7"/>
      <c r="K251" s="6">
        <v>3500</v>
      </c>
      <c r="L251" s="8" t="s">
        <v>20</v>
      </c>
      <c r="M251" s="8" t="s">
        <v>21</v>
      </c>
      <c r="N251" s="8" t="s">
        <v>22</v>
      </c>
      <c r="O251" s="9" t="s">
        <v>23</v>
      </c>
      <c r="P251" s="14">
        <f>IFERROR(VLOOKUP('Opex 2021'!E:E,'Opex 2020'!E:H,3,FALSE),0)</f>
        <v>0</v>
      </c>
      <c r="Q251" s="14">
        <f>IFERROR(VLOOKUP('Opex 2021'!E:E,'Opex 2020'!E:H,4,FALSE),0)</f>
        <v>0</v>
      </c>
    </row>
    <row r="252" spans="1:17" hidden="1" x14ac:dyDescent="0.35">
      <c r="A252" s="5" t="s">
        <v>481</v>
      </c>
      <c r="B252" s="5" t="s">
        <v>482</v>
      </c>
      <c r="C252" s="5" t="s">
        <v>374</v>
      </c>
      <c r="D252" s="5" t="s">
        <v>375</v>
      </c>
      <c r="E252" s="5" t="s">
        <v>483</v>
      </c>
      <c r="F252" s="6">
        <v>7932</v>
      </c>
      <c r="G252" s="6">
        <v>7932</v>
      </c>
      <c r="H252" s="7"/>
      <c r="I252" s="7"/>
      <c r="J252" s="7"/>
      <c r="K252" s="6">
        <v>7932</v>
      </c>
      <c r="L252" s="8" t="s">
        <v>20</v>
      </c>
      <c r="M252" s="8" t="s">
        <v>21</v>
      </c>
      <c r="N252" s="8" t="s">
        <v>22</v>
      </c>
      <c r="O252" s="9" t="s">
        <v>23</v>
      </c>
      <c r="P252" s="14">
        <f>IFERROR(VLOOKUP('Opex 2021'!E:E,'Opex 2020'!E:H,3,FALSE),0)</f>
        <v>1</v>
      </c>
      <c r="Q252" s="14">
        <f>IFERROR(VLOOKUP('Opex 2021'!E:E,'Opex 2020'!E:H,4,FALSE),0)</f>
        <v>0</v>
      </c>
    </row>
    <row r="253" spans="1:17" hidden="1" x14ac:dyDescent="0.35">
      <c r="A253" s="5" t="s">
        <v>481</v>
      </c>
      <c r="B253" s="5" t="s">
        <v>482</v>
      </c>
      <c r="C253" s="5" t="s">
        <v>484</v>
      </c>
      <c r="D253" s="5" t="s">
        <v>485</v>
      </c>
      <c r="E253" s="5" t="s">
        <v>486</v>
      </c>
      <c r="F253" s="6">
        <v>0</v>
      </c>
      <c r="G253" s="6">
        <v>0</v>
      </c>
      <c r="H253" s="7"/>
      <c r="I253" s="7"/>
      <c r="J253" s="7"/>
      <c r="K253" s="6">
        <v>0</v>
      </c>
      <c r="L253" s="8" t="s">
        <v>20</v>
      </c>
      <c r="M253" s="8" t="s">
        <v>21</v>
      </c>
      <c r="N253" s="8" t="s">
        <v>22</v>
      </c>
      <c r="O253" s="9" t="s">
        <v>23</v>
      </c>
      <c r="P253" s="14">
        <f>IFERROR(VLOOKUP('Opex 2021'!E:E,'Opex 2020'!E:H,3,FALSE),0)</f>
        <v>0</v>
      </c>
      <c r="Q253" s="14">
        <f>IFERROR(VLOOKUP('Opex 2021'!E:E,'Opex 2020'!E:H,4,FALSE),0)</f>
        <v>0</v>
      </c>
    </row>
    <row r="254" spans="1:17" hidden="1" x14ac:dyDescent="0.35">
      <c r="A254" s="5" t="s">
        <v>487</v>
      </c>
      <c r="B254" s="5" t="s">
        <v>488</v>
      </c>
      <c r="C254" s="5" t="s">
        <v>24</v>
      </c>
      <c r="D254" s="5" t="s">
        <v>25</v>
      </c>
      <c r="E254" s="5" t="s">
        <v>489</v>
      </c>
      <c r="F254" s="7"/>
      <c r="G254" s="7"/>
      <c r="H254" s="6">
        <v>-550.95000000000005</v>
      </c>
      <c r="I254" s="7"/>
      <c r="J254" s="7"/>
      <c r="K254" s="6">
        <v>550.95000000000005</v>
      </c>
      <c r="L254" s="8" t="s">
        <v>20</v>
      </c>
      <c r="M254" s="8" t="s">
        <v>21</v>
      </c>
      <c r="N254" s="8" t="s">
        <v>22</v>
      </c>
      <c r="O254" s="9" t="s">
        <v>23</v>
      </c>
      <c r="P254" s="14">
        <f>IFERROR(VLOOKUP('Opex 2021'!E:E,'Opex 2020'!E:H,3,FALSE),0)</f>
        <v>101376</v>
      </c>
      <c r="Q254" s="14">
        <f>IFERROR(VLOOKUP('Opex 2021'!E:E,'Opex 2020'!E:H,4,FALSE),0)</f>
        <v>100823.89</v>
      </c>
    </row>
    <row r="255" spans="1:17" hidden="1" x14ac:dyDescent="0.35">
      <c r="A255" s="5" t="s">
        <v>487</v>
      </c>
      <c r="B255" s="5" t="s">
        <v>488</v>
      </c>
      <c r="C255" s="5" t="s">
        <v>42</v>
      </c>
      <c r="D255" s="5" t="s">
        <v>43</v>
      </c>
      <c r="E255" s="5" t="s">
        <v>490</v>
      </c>
      <c r="F255" s="6">
        <v>500000</v>
      </c>
      <c r="G255" s="6">
        <v>352600</v>
      </c>
      <c r="H255" s="6">
        <v>156102.5</v>
      </c>
      <c r="I255" s="7"/>
      <c r="J255" s="7"/>
      <c r="K255" s="6">
        <v>196497.5</v>
      </c>
      <c r="L255" s="8" t="s">
        <v>20</v>
      </c>
      <c r="M255" s="8" t="s">
        <v>21</v>
      </c>
      <c r="N255" s="8" t="s">
        <v>22</v>
      </c>
      <c r="O255" s="9" t="s">
        <v>23</v>
      </c>
      <c r="P255" s="14">
        <f>IFERROR(VLOOKUP('Opex 2021'!E:E,'Opex 2020'!E:H,3,FALSE),0)</f>
        <v>15223</v>
      </c>
      <c r="Q255" s="14">
        <f>IFERROR(VLOOKUP('Opex 2021'!E:E,'Opex 2020'!E:H,4,FALSE),0)</f>
        <v>-2889.93</v>
      </c>
    </row>
    <row r="256" spans="1:17" hidden="1" x14ac:dyDescent="0.35">
      <c r="A256" s="5" t="s">
        <v>487</v>
      </c>
      <c r="B256" s="5" t="s">
        <v>488</v>
      </c>
      <c r="C256" s="5" t="s">
        <v>359</v>
      </c>
      <c r="D256" s="5" t="s">
        <v>360</v>
      </c>
      <c r="E256" s="5" t="s">
        <v>491</v>
      </c>
      <c r="F256" s="6">
        <v>10000</v>
      </c>
      <c r="G256" s="6">
        <v>10000</v>
      </c>
      <c r="H256" s="7"/>
      <c r="I256" s="7"/>
      <c r="J256" s="7"/>
      <c r="K256" s="6">
        <v>10000</v>
      </c>
      <c r="L256" s="8" t="s">
        <v>20</v>
      </c>
      <c r="M256" s="8" t="s">
        <v>21</v>
      </c>
      <c r="N256" s="8" t="s">
        <v>22</v>
      </c>
      <c r="O256" s="9" t="s">
        <v>23</v>
      </c>
      <c r="P256" s="14">
        <f>IFERROR(VLOOKUP('Opex 2021'!E:E,'Opex 2020'!E:H,3,FALSE),0)</f>
        <v>1</v>
      </c>
      <c r="Q256" s="14">
        <f>IFERROR(VLOOKUP('Opex 2021'!E:E,'Opex 2020'!E:H,4,FALSE),0)</f>
        <v>0</v>
      </c>
    </row>
    <row r="257" spans="1:17" hidden="1" x14ac:dyDescent="0.35">
      <c r="A257" s="5" t="s">
        <v>487</v>
      </c>
      <c r="B257" s="5" t="s">
        <v>488</v>
      </c>
      <c r="C257" s="5" t="s">
        <v>48</v>
      </c>
      <c r="D257" s="5" t="s">
        <v>49</v>
      </c>
      <c r="E257" s="5" t="s">
        <v>492</v>
      </c>
      <c r="F257" s="6">
        <v>5000</v>
      </c>
      <c r="G257" s="6">
        <v>5000</v>
      </c>
      <c r="H257" s="7"/>
      <c r="I257" s="7"/>
      <c r="J257" s="7"/>
      <c r="K257" s="6">
        <v>5000</v>
      </c>
      <c r="L257" s="8" t="s">
        <v>20</v>
      </c>
      <c r="M257" s="8" t="s">
        <v>21</v>
      </c>
      <c r="N257" s="8" t="s">
        <v>22</v>
      </c>
      <c r="O257" s="9" t="s">
        <v>23</v>
      </c>
      <c r="P257" s="14">
        <f>IFERROR(VLOOKUP('Opex 2021'!E:E,'Opex 2020'!E:H,3,FALSE),0)</f>
        <v>1</v>
      </c>
      <c r="Q257" s="14">
        <f>IFERROR(VLOOKUP('Opex 2021'!E:E,'Opex 2020'!E:H,4,FALSE),0)</f>
        <v>0</v>
      </c>
    </row>
    <row r="258" spans="1:17" hidden="1" x14ac:dyDescent="0.35">
      <c r="A258" s="5" t="s">
        <v>487</v>
      </c>
      <c r="B258" s="5" t="s">
        <v>488</v>
      </c>
      <c r="C258" s="5" t="s">
        <v>484</v>
      </c>
      <c r="D258" s="5" t="s">
        <v>485</v>
      </c>
      <c r="E258" s="5" t="s">
        <v>493</v>
      </c>
      <c r="F258" s="6">
        <v>500000</v>
      </c>
      <c r="G258" s="6">
        <v>500000</v>
      </c>
      <c r="H258" s="6">
        <v>-205919.51</v>
      </c>
      <c r="I258" s="6">
        <v>1270</v>
      </c>
      <c r="J258" s="6">
        <v>115235.29</v>
      </c>
      <c r="K258" s="6">
        <v>589414.22</v>
      </c>
      <c r="L258" s="8" t="s">
        <v>20</v>
      </c>
      <c r="M258" s="8" t="s">
        <v>21</v>
      </c>
      <c r="N258" s="8" t="s">
        <v>22</v>
      </c>
      <c r="O258" s="9" t="s">
        <v>23</v>
      </c>
      <c r="P258" s="14">
        <f>IFERROR(VLOOKUP('Opex 2021'!E:E,'Opex 2020'!E:H,3,FALSE),0)</f>
        <v>95934145</v>
      </c>
      <c r="Q258" s="14">
        <f>IFERROR(VLOOKUP('Opex 2021'!E:E,'Opex 2020'!E:H,4,FALSE),0)</f>
        <v>93594271.429999903</v>
      </c>
    </row>
    <row r="259" spans="1:17" hidden="1" x14ac:dyDescent="0.35">
      <c r="A259" s="5" t="s">
        <v>487</v>
      </c>
      <c r="B259" s="5" t="s">
        <v>488</v>
      </c>
      <c r="C259" s="5" t="s">
        <v>430</v>
      </c>
      <c r="D259" s="5" t="s">
        <v>431</v>
      </c>
      <c r="E259" s="5" t="s">
        <v>494</v>
      </c>
      <c r="F259" s="6">
        <v>10000</v>
      </c>
      <c r="G259" s="6">
        <v>10000</v>
      </c>
      <c r="H259" s="7"/>
      <c r="I259" s="7"/>
      <c r="J259" s="7"/>
      <c r="K259" s="6">
        <v>10000</v>
      </c>
      <c r="L259" s="8" t="s">
        <v>20</v>
      </c>
      <c r="M259" s="8" t="s">
        <v>21</v>
      </c>
      <c r="N259" s="8" t="s">
        <v>22</v>
      </c>
      <c r="O259" s="9" t="s">
        <v>23</v>
      </c>
      <c r="P259" s="14">
        <f>IFERROR(VLOOKUP('Opex 2021'!E:E,'Opex 2020'!E:H,3,FALSE),0)</f>
        <v>1</v>
      </c>
      <c r="Q259" s="14">
        <f>IFERROR(VLOOKUP('Opex 2021'!E:E,'Opex 2020'!E:H,4,FALSE),0)</f>
        <v>0</v>
      </c>
    </row>
    <row r="260" spans="1:17" hidden="1" x14ac:dyDescent="0.35">
      <c r="A260" s="5" t="s">
        <v>495</v>
      </c>
      <c r="B260" s="5" t="s">
        <v>496</v>
      </c>
      <c r="C260" s="5" t="s">
        <v>24</v>
      </c>
      <c r="D260" s="5" t="s">
        <v>25</v>
      </c>
      <c r="E260" s="5" t="s">
        <v>497</v>
      </c>
      <c r="F260" s="6">
        <v>400000</v>
      </c>
      <c r="G260" s="6">
        <v>400000</v>
      </c>
      <c r="H260" s="7"/>
      <c r="I260" s="7"/>
      <c r="J260" s="7"/>
      <c r="K260" s="6">
        <v>400000</v>
      </c>
      <c r="L260" s="8" t="s">
        <v>20</v>
      </c>
      <c r="M260" s="8" t="s">
        <v>21</v>
      </c>
      <c r="N260" s="8" t="s">
        <v>22</v>
      </c>
      <c r="O260" s="9" t="s">
        <v>23</v>
      </c>
      <c r="P260" s="14">
        <f>IFERROR(VLOOKUP('Opex 2021'!E:E,'Opex 2020'!E:H,3,FALSE),0)</f>
        <v>0</v>
      </c>
      <c r="Q260" s="14">
        <f>IFERROR(VLOOKUP('Opex 2021'!E:E,'Opex 2020'!E:H,4,FALSE),0)</f>
        <v>0</v>
      </c>
    </row>
    <row r="261" spans="1:17" hidden="1" x14ac:dyDescent="0.35">
      <c r="A261" s="5" t="s">
        <v>495</v>
      </c>
      <c r="B261" s="5" t="s">
        <v>496</v>
      </c>
      <c r="C261" s="5" t="s">
        <v>42</v>
      </c>
      <c r="D261" s="5" t="s">
        <v>43</v>
      </c>
      <c r="E261" s="5" t="s">
        <v>498</v>
      </c>
      <c r="F261" s="6">
        <v>300000</v>
      </c>
      <c r="G261" s="6">
        <v>300000</v>
      </c>
      <c r="H261" s="7"/>
      <c r="I261" s="7"/>
      <c r="J261" s="7"/>
      <c r="K261" s="6">
        <v>300000</v>
      </c>
      <c r="L261" s="8" t="s">
        <v>20</v>
      </c>
      <c r="M261" s="8" t="s">
        <v>21</v>
      </c>
      <c r="N261" s="8" t="s">
        <v>22</v>
      </c>
      <c r="O261" s="9" t="s">
        <v>23</v>
      </c>
      <c r="P261" s="14">
        <f>IFERROR(VLOOKUP('Opex 2021'!E:E,'Opex 2020'!E:H,3,FALSE),0)</f>
        <v>0</v>
      </c>
      <c r="Q261" s="14">
        <f>IFERROR(VLOOKUP('Opex 2021'!E:E,'Opex 2020'!E:H,4,FALSE),0)</f>
        <v>0</v>
      </c>
    </row>
    <row r="262" spans="1:17" hidden="1" x14ac:dyDescent="0.35">
      <c r="A262" s="5" t="s">
        <v>495</v>
      </c>
      <c r="B262" s="5" t="s">
        <v>496</v>
      </c>
      <c r="C262" s="5" t="s">
        <v>359</v>
      </c>
      <c r="D262" s="5" t="s">
        <v>360</v>
      </c>
      <c r="E262" s="5" t="s">
        <v>499</v>
      </c>
      <c r="F262" s="6">
        <v>10000</v>
      </c>
      <c r="G262" s="6">
        <v>10000</v>
      </c>
      <c r="H262" s="7"/>
      <c r="I262" s="7"/>
      <c r="J262" s="7"/>
      <c r="K262" s="6">
        <v>10000</v>
      </c>
      <c r="L262" s="8" t="s">
        <v>20</v>
      </c>
      <c r="M262" s="8" t="s">
        <v>21</v>
      </c>
      <c r="N262" s="8" t="s">
        <v>22</v>
      </c>
      <c r="O262" s="9" t="s">
        <v>23</v>
      </c>
      <c r="P262" s="14">
        <f>IFERROR(VLOOKUP('Opex 2021'!E:E,'Opex 2020'!E:H,3,FALSE),0)</f>
        <v>1</v>
      </c>
      <c r="Q262" s="14">
        <f>IFERROR(VLOOKUP('Opex 2021'!E:E,'Opex 2020'!E:H,4,FALSE),0)</f>
        <v>0</v>
      </c>
    </row>
    <row r="263" spans="1:17" hidden="1" x14ac:dyDescent="0.35">
      <c r="A263" s="5" t="s">
        <v>495</v>
      </c>
      <c r="B263" s="5" t="s">
        <v>496</v>
      </c>
      <c r="C263" s="5" t="s">
        <v>484</v>
      </c>
      <c r="D263" s="5" t="s">
        <v>485</v>
      </c>
      <c r="E263" s="5" t="s">
        <v>500</v>
      </c>
      <c r="F263" s="6">
        <v>92538664</v>
      </c>
      <c r="G263" s="6">
        <v>95410011</v>
      </c>
      <c r="H263" s="6">
        <v>40194807.990000002</v>
      </c>
      <c r="I263" s="6">
        <v>4006765.57</v>
      </c>
      <c r="J263" s="6">
        <v>3539959.3</v>
      </c>
      <c r="K263" s="6">
        <v>47668478.140000001</v>
      </c>
      <c r="L263" s="8" t="s">
        <v>20</v>
      </c>
      <c r="M263" s="8" t="s">
        <v>21</v>
      </c>
      <c r="N263" s="8" t="s">
        <v>22</v>
      </c>
      <c r="O263" s="9" t="s">
        <v>23</v>
      </c>
      <c r="P263" s="14">
        <f>IFERROR(VLOOKUP('Opex 2021'!E:E,'Opex 2020'!E:H,3,FALSE),0)</f>
        <v>0</v>
      </c>
      <c r="Q263" s="14">
        <f>IFERROR(VLOOKUP('Opex 2021'!E:E,'Opex 2020'!E:H,4,FALSE),0)</f>
        <v>0</v>
      </c>
    </row>
    <row r="264" spans="1:17" hidden="1" x14ac:dyDescent="0.35">
      <c r="A264" s="5" t="s">
        <v>501</v>
      </c>
      <c r="B264" s="5" t="s">
        <v>502</v>
      </c>
      <c r="C264" s="5" t="s">
        <v>27</v>
      </c>
      <c r="D264" s="5" t="s">
        <v>28</v>
      </c>
      <c r="E264" s="5" t="s">
        <v>503</v>
      </c>
      <c r="F264" s="6">
        <v>3199193</v>
      </c>
      <c r="G264" s="6">
        <v>3199193</v>
      </c>
      <c r="H264" s="6">
        <v>339046.71</v>
      </c>
      <c r="I264" s="6">
        <v>729456.63</v>
      </c>
      <c r="J264" s="6">
        <v>36638.18</v>
      </c>
      <c r="K264" s="6">
        <v>2094051.48</v>
      </c>
      <c r="L264" s="8" t="s">
        <v>20</v>
      </c>
      <c r="M264" s="8" t="s">
        <v>21</v>
      </c>
      <c r="N264" s="8" t="s">
        <v>22</v>
      </c>
      <c r="O264" s="9" t="s">
        <v>23</v>
      </c>
      <c r="P264" s="14">
        <f>IFERROR(VLOOKUP('Opex 2021'!E:E,'Opex 2020'!E:H,3,FALSE),0)</f>
        <v>3117193</v>
      </c>
      <c r="Q264" s="14">
        <f>IFERROR(VLOOKUP('Opex 2021'!E:E,'Opex 2020'!E:H,4,FALSE),0)</f>
        <v>2676268.31</v>
      </c>
    </row>
    <row r="265" spans="1:17" hidden="1" x14ac:dyDescent="0.35">
      <c r="A265" s="5" t="s">
        <v>501</v>
      </c>
      <c r="B265" s="5" t="s">
        <v>502</v>
      </c>
      <c r="C265" s="5" t="s">
        <v>42</v>
      </c>
      <c r="D265" s="5" t="s">
        <v>43</v>
      </c>
      <c r="E265" s="5" t="s">
        <v>504</v>
      </c>
      <c r="F265" s="6">
        <v>98576</v>
      </c>
      <c r="G265" s="6">
        <v>98576</v>
      </c>
      <c r="H265" s="7"/>
      <c r="I265" s="6">
        <v>72675.59</v>
      </c>
      <c r="J265" s="7"/>
      <c r="K265" s="6">
        <v>25900.41</v>
      </c>
      <c r="L265" s="8" t="s">
        <v>20</v>
      </c>
      <c r="M265" s="8" t="s">
        <v>21</v>
      </c>
      <c r="N265" s="8" t="s">
        <v>22</v>
      </c>
      <c r="O265" s="9" t="s">
        <v>23</v>
      </c>
      <c r="P265" s="14">
        <f>IFERROR(VLOOKUP('Opex 2021'!E:E,'Opex 2020'!E:H,3,FALSE),0)</f>
        <v>26953</v>
      </c>
      <c r="Q265" s="14">
        <f>IFERROR(VLOOKUP('Opex 2021'!E:E,'Opex 2020'!E:H,4,FALSE),0)</f>
        <v>26783.52</v>
      </c>
    </row>
    <row r="266" spans="1:17" hidden="1" x14ac:dyDescent="0.35">
      <c r="A266" s="5" t="s">
        <v>505</v>
      </c>
      <c r="B266" s="5" t="s">
        <v>506</v>
      </c>
      <c r="C266" s="5" t="s">
        <v>507</v>
      </c>
      <c r="D266" s="5" t="s">
        <v>508</v>
      </c>
      <c r="E266" s="5" t="s">
        <v>509</v>
      </c>
      <c r="F266" s="6">
        <v>150000</v>
      </c>
      <c r="G266" s="6">
        <v>150000</v>
      </c>
      <c r="H266" s="6">
        <v>100000</v>
      </c>
      <c r="I266" s="6">
        <v>0</v>
      </c>
      <c r="J266" s="6">
        <v>0</v>
      </c>
      <c r="K266" s="6">
        <v>50000</v>
      </c>
      <c r="L266" s="8" t="s">
        <v>20</v>
      </c>
      <c r="M266" s="8" t="s">
        <v>21</v>
      </c>
      <c r="N266" s="8" t="s">
        <v>22</v>
      </c>
      <c r="O266" s="9" t="s">
        <v>23</v>
      </c>
      <c r="P266" s="14">
        <f>IFERROR(VLOOKUP('Opex 2021'!E:E,'Opex 2020'!E:H,3,FALSE),0)</f>
        <v>124788</v>
      </c>
      <c r="Q266" s="14">
        <f>IFERROR(VLOOKUP('Opex 2021'!E:E,'Opex 2020'!E:H,4,FALSE),0)</f>
        <v>3122.05</v>
      </c>
    </row>
    <row r="267" spans="1:17" hidden="1" x14ac:dyDescent="0.35">
      <c r="A267" s="5" t="s">
        <v>505</v>
      </c>
      <c r="B267" s="5" t="s">
        <v>506</v>
      </c>
      <c r="C267" s="5" t="s">
        <v>42</v>
      </c>
      <c r="D267" s="5" t="s">
        <v>43</v>
      </c>
      <c r="E267" s="5" t="s">
        <v>510</v>
      </c>
      <c r="F267" s="6">
        <v>100000</v>
      </c>
      <c r="G267" s="6">
        <v>100000</v>
      </c>
      <c r="H267" s="6">
        <v>-694.2</v>
      </c>
      <c r="I267" s="6">
        <v>95059.49</v>
      </c>
      <c r="J267" s="7"/>
      <c r="K267" s="6">
        <v>5634.70999999999</v>
      </c>
      <c r="L267" s="8" t="s">
        <v>20</v>
      </c>
      <c r="M267" s="8" t="s">
        <v>21</v>
      </c>
      <c r="N267" s="8" t="s">
        <v>22</v>
      </c>
      <c r="O267" s="9" t="s">
        <v>23</v>
      </c>
      <c r="P267" s="14">
        <f>IFERROR(VLOOKUP('Opex 2021'!E:E,'Opex 2020'!E:H,3,FALSE),0)</f>
        <v>1</v>
      </c>
      <c r="Q267" s="14">
        <f>IFERROR(VLOOKUP('Opex 2021'!E:E,'Opex 2020'!E:H,4,FALSE),0)</f>
        <v>0</v>
      </c>
    </row>
    <row r="268" spans="1:17" hidden="1" x14ac:dyDescent="0.35">
      <c r="A268" s="5" t="s">
        <v>505</v>
      </c>
      <c r="B268" s="5" t="s">
        <v>506</v>
      </c>
      <c r="C268" s="5" t="s">
        <v>137</v>
      </c>
      <c r="D268" s="5" t="s">
        <v>138</v>
      </c>
      <c r="E268" s="5" t="s">
        <v>511</v>
      </c>
      <c r="F268" s="6">
        <v>14032358</v>
      </c>
      <c r="G268" s="6">
        <v>14349758</v>
      </c>
      <c r="H268" s="6">
        <v>2350489.79</v>
      </c>
      <c r="I268" s="6">
        <v>6827402.8600000003</v>
      </c>
      <c r="J268" s="6">
        <v>4719590.7699999996</v>
      </c>
      <c r="K268" s="6">
        <v>452274.57999999798</v>
      </c>
      <c r="L268" s="8" t="s">
        <v>20</v>
      </c>
      <c r="M268" s="8" t="s">
        <v>21</v>
      </c>
      <c r="N268" s="8" t="s">
        <v>22</v>
      </c>
      <c r="O268" s="9" t="s">
        <v>23</v>
      </c>
      <c r="P268" s="14">
        <f>IFERROR(VLOOKUP('Opex 2021'!E:E,'Opex 2020'!E:H,3,FALSE),0)</f>
        <v>16192358</v>
      </c>
      <c r="Q268" s="14">
        <f>IFERROR(VLOOKUP('Opex 2021'!E:E,'Opex 2020'!E:H,4,FALSE),0)</f>
        <v>12105813.25</v>
      </c>
    </row>
    <row r="269" spans="1:17" hidden="1" x14ac:dyDescent="0.35">
      <c r="A269" s="5" t="s">
        <v>505</v>
      </c>
      <c r="B269" s="5" t="s">
        <v>506</v>
      </c>
      <c r="C269" s="5" t="s">
        <v>146</v>
      </c>
      <c r="D269" s="5" t="s">
        <v>147</v>
      </c>
      <c r="E269" s="5" t="s">
        <v>512</v>
      </c>
      <c r="F269" s="6">
        <v>1869526</v>
      </c>
      <c r="G269" s="6">
        <v>1453166</v>
      </c>
      <c r="H269" s="6">
        <v>843143.03</v>
      </c>
      <c r="I269" s="6">
        <v>499712</v>
      </c>
      <c r="J269" s="6">
        <v>104481.14</v>
      </c>
      <c r="K269" s="6">
        <v>5829.83000000019</v>
      </c>
      <c r="L269" s="8" t="s">
        <v>20</v>
      </c>
      <c r="M269" s="8" t="s">
        <v>21</v>
      </c>
      <c r="N269" s="8" t="s">
        <v>22</v>
      </c>
      <c r="O269" s="9" t="s">
        <v>23</v>
      </c>
      <c r="P269" s="14">
        <f>IFERROR(VLOOKUP('Opex 2021'!E:E,'Opex 2020'!E:H,3,FALSE),0)</f>
        <v>1606681</v>
      </c>
      <c r="Q269" s="14">
        <f>IFERROR(VLOOKUP('Opex 2021'!E:E,'Opex 2020'!E:H,4,FALSE),0)</f>
        <v>361649.55000000098</v>
      </c>
    </row>
    <row r="270" spans="1:17" hidden="1" x14ac:dyDescent="0.35">
      <c r="A270" s="5" t="s">
        <v>513</v>
      </c>
      <c r="B270" s="5" t="s">
        <v>514</v>
      </c>
      <c r="C270" s="5" t="s">
        <v>453</v>
      </c>
      <c r="D270" s="5" t="s">
        <v>454</v>
      </c>
      <c r="E270" s="5" t="s">
        <v>515</v>
      </c>
      <c r="F270" s="6">
        <v>1100000</v>
      </c>
      <c r="G270" s="6">
        <v>800000</v>
      </c>
      <c r="H270" s="7"/>
      <c r="I270" s="6">
        <v>798441</v>
      </c>
      <c r="J270" s="7"/>
      <c r="K270" s="6">
        <v>1559</v>
      </c>
      <c r="L270" s="8" t="s">
        <v>20</v>
      </c>
      <c r="M270" s="8" t="s">
        <v>21</v>
      </c>
      <c r="N270" s="8" t="s">
        <v>22</v>
      </c>
      <c r="O270" s="9" t="s">
        <v>23</v>
      </c>
      <c r="P270" s="14">
        <f>IFERROR(VLOOKUP('Opex 2021'!E:E,'Opex 2020'!E:H,3,FALSE),0)</f>
        <v>1023910</v>
      </c>
      <c r="Q270" s="14">
        <f>IFERROR(VLOOKUP('Opex 2021'!E:E,'Opex 2020'!E:H,4,FALSE),0)</f>
        <v>1018910</v>
      </c>
    </row>
    <row r="271" spans="1:17" hidden="1" x14ac:dyDescent="0.35">
      <c r="A271" s="5" t="s">
        <v>513</v>
      </c>
      <c r="B271" s="5" t="s">
        <v>514</v>
      </c>
      <c r="C271" s="5" t="s">
        <v>42</v>
      </c>
      <c r="D271" s="5" t="s">
        <v>43</v>
      </c>
      <c r="E271" s="5" t="s">
        <v>516</v>
      </c>
      <c r="F271" s="6">
        <v>1015642</v>
      </c>
      <c r="G271" s="6">
        <v>1315642</v>
      </c>
      <c r="H271" s="6">
        <v>15326.45</v>
      </c>
      <c r="I271" s="6">
        <v>728247.4</v>
      </c>
      <c r="J271" s="6">
        <v>571374.85</v>
      </c>
      <c r="K271" s="6">
        <v>693.30000000004702</v>
      </c>
      <c r="L271" s="8" t="s">
        <v>20</v>
      </c>
      <c r="M271" s="8" t="s">
        <v>21</v>
      </c>
      <c r="N271" s="8" t="s">
        <v>22</v>
      </c>
      <c r="O271" s="9" t="s">
        <v>23</v>
      </c>
      <c r="P271" s="14">
        <f>IFERROR(VLOOKUP('Opex 2021'!E:E,'Opex 2020'!E:H,3,FALSE),0)</f>
        <v>886059</v>
      </c>
      <c r="Q271" s="14">
        <f>IFERROR(VLOOKUP('Opex 2021'!E:E,'Opex 2020'!E:H,4,FALSE),0)</f>
        <v>866023.55</v>
      </c>
    </row>
    <row r="272" spans="1:17" hidden="1" x14ac:dyDescent="0.35">
      <c r="A272" s="5" t="s">
        <v>517</v>
      </c>
      <c r="B272" s="5" t="s">
        <v>518</v>
      </c>
      <c r="C272" s="5" t="s">
        <v>36</v>
      </c>
      <c r="D272" s="5" t="s">
        <v>37</v>
      </c>
      <c r="E272" s="5" t="s">
        <v>519</v>
      </c>
      <c r="F272" s="6">
        <v>2000</v>
      </c>
      <c r="G272" s="6">
        <v>2000</v>
      </c>
      <c r="H272" s="7"/>
      <c r="I272" s="7"/>
      <c r="J272" s="7"/>
      <c r="K272" s="6">
        <v>2000</v>
      </c>
      <c r="L272" s="8" t="s">
        <v>20</v>
      </c>
      <c r="M272" s="8" t="s">
        <v>21</v>
      </c>
      <c r="N272" s="8" t="s">
        <v>22</v>
      </c>
      <c r="O272" s="9" t="s">
        <v>23</v>
      </c>
      <c r="P272" s="14">
        <f>IFERROR(VLOOKUP('Opex 2021'!E:E,'Opex 2020'!E:H,3,FALSE),0)</f>
        <v>2199.69</v>
      </c>
      <c r="Q272" s="14">
        <f>IFERROR(VLOOKUP('Opex 2021'!E:E,'Opex 2020'!E:H,4,FALSE),0)</f>
        <v>2200</v>
      </c>
    </row>
    <row r="273" spans="1:17" hidden="1" x14ac:dyDescent="0.35">
      <c r="A273" s="5" t="s">
        <v>517</v>
      </c>
      <c r="B273" s="5" t="s">
        <v>518</v>
      </c>
      <c r="C273" s="5" t="s">
        <v>82</v>
      </c>
      <c r="D273" s="5" t="s">
        <v>83</v>
      </c>
      <c r="E273" s="5" t="s">
        <v>520</v>
      </c>
      <c r="F273" s="6">
        <v>1</v>
      </c>
      <c r="G273" s="6">
        <v>1</v>
      </c>
      <c r="H273" s="7"/>
      <c r="I273" s="7"/>
      <c r="J273" s="7"/>
      <c r="K273" s="6">
        <v>1</v>
      </c>
      <c r="L273" s="8" t="s">
        <v>20</v>
      </c>
      <c r="M273" s="8" t="s">
        <v>21</v>
      </c>
      <c r="N273" s="8" t="s">
        <v>22</v>
      </c>
      <c r="O273" s="9" t="s">
        <v>23</v>
      </c>
      <c r="P273" s="14">
        <f>IFERROR(VLOOKUP('Opex 2021'!E:E,'Opex 2020'!E:H,3,FALSE),0)</f>
        <v>0.61000000000058197</v>
      </c>
      <c r="Q273" s="14">
        <f>IFERROR(VLOOKUP('Opex 2021'!E:E,'Opex 2020'!E:H,4,FALSE),0)</f>
        <v>0</v>
      </c>
    </row>
    <row r="274" spans="1:17" hidden="1" x14ac:dyDescent="0.35">
      <c r="A274" s="5" t="s">
        <v>517</v>
      </c>
      <c r="B274" s="5" t="s">
        <v>518</v>
      </c>
      <c r="C274" s="5" t="s">
        <v>359</v>
      </c>
      <c r="D274" s="5" t="s">
        <v>360</v>
      </c>
      <c r="E274" s="5" t="s">
        <v>521</v>
      </c>
      <c r="F274" s="6">
        <v>10000</v>
      </c>
      <c r="G274" s="6">
        <v>10000</v>
      </c>
      <c r="H274" s="7"/>
      <c r="I274" s="7"/>
      <c r="J274" s="7"/>
      <c r="K274" s="6">
        <v>10000</v>
      </c>
      <c r="L274" s="8" t="s">
        <v>20</v>
      </c>
      <c r="M274" s="8" t="s">
        <v>21</v>
      </c>
      <c r="N274" s="8" t="s">
        <v>22</v>
      </c>
      <c r="O274" s="9" t="s">
        <v>23</v>
      </c>
      <c r="P274" s="14">
        <f>IFERROR(VLOOKUP('Opex 2021'!E:E,'Opex 2020'!E:H,3,FALSE),0)</f>
        <v>10808</v>
      </c>
      <c r="Q274" s="14">
        <f>IFERROR(VLOOKUP('Opex 2021'!E:E,'Opex 2020'!E:H,4,FALSE),0)</f>
        <v>10806.93</v>
      </c>
    </row>
    <row r="275" spans="1:17" hidden="1" x14ac:dyDescent="0.35">
      <c r="A275" s="5" t="s">
        <v>517</v>
      </c>
      <c r="B275" s="5" t="s">
        <v>518</v>
      </c>
      <c r="C275" s="5" t="s">
        <v>238</v>
      </c>
      <c r="D275" s="5" t="s">
        <v>239</v>
      </c>
      <c r="E275" s="5" t="s">
        <v>522</v>
      </c>
      <c r="F275" s="6">
        <v>11133825</v>
      </c>
      <c r="G275" s="6">
        <v>11133825</v>
      </c>
      <c r="H275" s="6">
        <v>5474781.4100000001</v>
      </c>
      <c r="I275" s="6">
        <v>1</v>
      </c>
      <c r="J275" s="6">
        <v>-0.220000000008895</v>
      </c>
      <c r="K275" s="6">
        <v>5659042.8099999996</v>
      </c>
      <c r="L275" s="8" t="s">
        <v>20</v>
      </c>
      <c r="M275" s="8" t="s">
        <v>21</v>
      </c>
      <c r="N275" s="8" t="s">
        <v>22</v>
      </c>
      <c r="O275" s="9" t="s">
        <v>23</v>
      </c>
      <c r="P275" s="14">
        <f>IFERROR(VLOOKUP('Opex 2021'!E:E,'Opex 2020'!E:H,3,FALSE),0)</f>
        <v>11133824.42</v>
      </c>
      <c r="Q275" s="14">
        <f>IFERROR(VLOOKUP('Opex 2021'!E:E,'Opex 2020'!E:H,4,FALSE),0)</f>
        <v>11132826.970000001</v>
      </c>
    </row>
    <row r="276" spans="1:17" hidden="1" x14ac:dyDescent="0.35">
      <c r="A276" s="5" t="s">
        <v>517</v>
      </c>
      <c r="B276" s="5" t="s">
        <v>518</v>
      </c>
      <c r="C276" s="5" t="s">
        <v>63</v>
      </c>
      <c r="D276" s="5" t="s">
        <v>64</v>
      </c>
      <c r="E276" s="5" t="s">
        <v>523</v>
      </c>
      <c r="F276" s="6">
        <v>250000</v>
      </c>
      <c r="G276" s="6">
        <v>250000</v>
      </c>
      <c r="H276" s="6">
        <v>21820</v>
      </c>
      <c r="I276" s="6">
        <v>0</v>
      </c>
      <c r="J276" s="6">
        <v>0</v>
      </c>
      <c r="K276" s="6">
        <v>228180</v>
      </c>
      <c r="L276" s="8" t="s">
        <v>20</v>
      </c>
      <c r="M276" s="8" t="s">
        <v>21</v>
      </c>
      <c r="N276" s="8" t="s">
        <v>22</v>
      </c>
      <c r="O276" s="9" t="s">
        <v>23</v>
      </c>
      <c r="P276" s="14">
        <f>IFERROR(VLOOKUP('Opex 2021'!E:E,'Opex 2020'!E:H,3,FALSE),0)</f>
        <v>0.61999999999534305</v>
      </c>
      <c r="Q276" s="14">
        <f>IFERROR(VLOOKUP('Opex 2021'!E:E,'Opex 2020'!E:H,4,FALSE),0)</f>
        <v>0</v>
      </c>
    </row>
    <row r="277" spans="1:17" hidden="1" x14ac:dyDescent="0.35">
      <c r="A277" s="5" t="s">
        <v>517</v>
      </c>
      <c r="B277" s="5" t="s">
        <v>518</v>
      </c>
      <c r="C277" s="5" t="s">
        <v>430</v>
      </c>
      <c r="D277" s="5" t="s">
        <v>431</v>
      </c>
      <c r="E277" s="5" t="s">
        <v>524</v>
      </c>
      <c r="F277" s="6">
        <v>5686</v>
      </c>
      <c r="G277" s="6">
        <v>5686</v>
      </c>
      <c r="H277" s="7"/>
      <c r="I277" s="7"/>
      <c r="J277" s="7"/>
      <c r="K277" s="6">
        <v>5686</v>
      </c>
      <c r="L277" s="8" t="s">
        <v>20</v>
      </c>
      <c r="M277" s="8" t="s">
        <v>21</v>
      </c>
      <c r="N277" s="8" t="s">
        <v>22</v>
      </c>
      <c r="O277" s="9" t="s">
        <v>23</v>
      </c>
      <c r="P277" s="14">
        <f>IFERROR(VLOOKUP('Opex 2021'!E:E,'Opex 2020'!E:H,3,FALSE),0)</f>
        <v>0.55000000000018201</v>
      </c>
      <c r="Q277" s="14">
        <f>IFERROR(VLOOKUP('Opex 2021'!E:E,'Opex 2020'!E:H,4,FALSE),0)</f>
        <v>0</v>
      </c>
    </row>
    <row r="278" spans="1:17" hidden="1" x14ac:dyDescent="0.35">
      <c r="A278" s="5" t="s">
        <v>525</v>
      </c>
      <c r="B278" s="5" t="s">
        <v>526</v>
      </c>
      <c r="C278" s="5" t="s">
        <v>527</v>
      </c>
      <c r="D278" s="5" t="s">
        <v>528</v>
      </c>
      <c r="E278" s="5" t="s">
        <v>529</v>
      </c>
      <c r="F278" s="6">
        <v>1944196</v>
      </c>
      <c r="G278" s="6">
        <v>2062196</v>
      </c>
      <c r="H278" s="6">
        <v>266423.44</v>
      </c>
      <c r="I278" s="6">
        <v>163301</v>
      </c>
      <c r="J278" s="6">
        <v>125500</v>
      </c>
      <c r="K278" s="6">
        <v>1506971.56</v>
      </c>
      <c r="L278" s="8" t="s">
        <v>20</v>
      </c>
      <c r="M278" s="8" t="s">
        <v>21</v>
      </c>
      <c r="N278" s="8" t="s">
        <v>22</v>
      </c>
      <c r="O278" s="9" t="s">
        <v>23</v>
      </c>
      <c r="P278" s="14">
        <f>IFERROR(VLOOKUP('Opex 2021'!E:E,'Opex 2020'!E:H,3,FALSE),0)</f>
        <v>1957266</v>
      </c>
      <c r="Q278" s="14">
        <f>IFERROR(VLOOKUP('Opex 2021'!E:E,'Opex 2020'!E:H,4,FALSE),0)</f>
        <v>1691072.24</v>
      </c>
    </row>
    <row r="279" spans="1:17" hidden="1" x14ac:dyDescent="0.35">
      <c r="A279" s="5" t="s">
        <v>525</v>
      </c>
      <c r="B279" s="5" t="s">
        <v>526</v>
      </c>
      <c r="C279" s="5" t="s">
        <v>42</v>
      </c>
      <c r="D279" s="5" t="s">
        <v>43</v>
      </c>
      <c r="E279" s="5" t="s">
        <v>530</v>
      </c>
      <c r="F279" s="6">
        <v>73019</v>
      </c>
      <c r="G279" s="6">
        <v>105019</v>
      </c>
      <c r="H279" s="6">
        <v>35000</v>
      </c>
      <c r="I279" s="6">
        <v>60604.5</v>
      </c>
      <c r="J279" s="7"/>
      <c r="K279" s="6">
        <v>9414.5</v>
      </c>
      <c r="L279" s="8" t="s">
        <v>20</v>
      </c>
      <c r="M279" s="8" t="s">
        <v>21</v>
      </c>
      <c r="N279" s="8" t="s">
        <v>22</v>
      </c>
      <c r="O279" s="9" t="s">
        <v>23</v>
      </c>
      <c r="P279" s="14">
        <f>IFERROR(VLOOKUP('Opex 2021'!E:E,'Opex 2020'!E:H,3,FALSE),0)</f>
        <v>1</v>
      </c>
      <c r="Q279" s="14">
        <f>IFERROR(VLOOKUP('Opex 2021'!E:E,'Opex 2020'!E:H,4,FALSE),0)</f>
        <v>0</v>
      </c>
    </row>
    <row r="280" spans="1:17" hidden="1" x14ac:dyDescent="0.35">
      <c r="A280" s="5" t="s">
        <v>531</v>
      </c>
      <c r="B280" s="5" t="s">
        <v>532</v>
      </c>
      <c r="C280" s="5" t="s">
        <v>36</v>
      </c>
      <c r="D280" s="5" t="s">
        <v>37</v>
      </c>
      <c r="E280" s="5" t="s">
        <v>533</v>
      </c>
      <c r="F280" s="7"/>
      <c r="G280" s="7"/>
      <c r="H280" s="6">
        <v>0</v>
      </c>
      <c r="I280" s="7"/>
      <c r="J280" s="7"/>
      <c r="K280" s="6">
        <v>0</v>
      </c>
      <c r="L280" s="8" t="s">
        <v>20</v>
      </c>
      <c r="M280" s="8" t="s">
        <v>21</v>
      </c>
      <c r="N280" s="8" t="s">
        <v>22</v>
      </c>
      <c r="O280" s="9" t="s">
        <v>23</v>
      </c>
      <c r="P280" s="14">
        <f>IFERROR(VLOOKUP('Opex 2021'!E:E,'Opex 2020'!E:H,3,FALSE),0)</f>
        <v>42053</v>
      </c>
      <c r="Q280" s="14">
        <f>IFERROR(VLOOKUP('Opex 2021'!E:E,'Opex 2020'!E:H,4,FALSE),0)</f>
        <v>42053.5</v>
      </c>
    </row>
    <row r="281" spans="1:17" hidden="1" x14ac:dyDescent="0.35">
      <c r="A281" s="5" t="s">
        <v>531</v>
      </c>
      <c r="B281" s="5" t="s">
        <v>532</v>
      </c>
      <c r="C281" s="5" t="s">
        <v>125</v>
      </c>
      <c r="D281" s="5" t="s">
        <v>126</v>
      </c>
      <c r="E281" s="5" t="s">
        <v>534</v>
      </c>
      <c r="F281" s="7"/>
      <c r="G281" s="7"/>
      <c r="H281" s="6">
        <v>-94.58</v>
      </c>
      <c r="I281" s="7"/>
      <c r="J281" s="7"/>
      <c r="K281" s="6">
        <v>94.58</v>
      </c>
      <c r="L281" s="8" t="s">
        <v>20</v>
      </c>
      <c r="M281" s="8" t="s">
        <v>21</v>
      </c>
      <c r="N281" s="8" t="s">
        <v>22</v>
      </c>
      <c r="O281" s="9" t="s">
        <v>23</v>
      </c>
      <c r="P281" s="14">
        <f>IFERROR(VLOOKUP('Opex 2021'!E:E,'Opex 2020'!E:H,3,FALSE),0)</f>
        <v>107195</v>
      </c>
      <c r="Q281" s="14">
        <f>IFERROR(VLOOKUP('Opex 2021'!E:E,'Opex 2020'!E:H,4,FALSE),0)</f>
        <v>107864.58</v>
      </c>
    </row>
    <row r="282" spans="1:17" hidden="1" x14ac:dyDescent="0.35">
      <c r="A282" s="5" t="s">
        <v>531</v>
      </c>
      <c r="B282" s="5" t="s">
        <v>532</v>
      </c>
      <c r="C282" s="5" t="s">
        <v>287</v>
      </c>
      <c r="D282" s="5" t="s">
        <v>288</v>
      </c>
      <c r="E282" s="5" t="s">
        <v>535</v>
      </c>
      <c r="F282" s="6">
        <v>399867</v>
      </c>
      <c r="G282" s="6">
        <v>399675</v>
      </c>
      <c r="H282" s="6">
        <v>22129.47</v>
      </c>
      <c r="I282" s="7"/>
      <c r="J282" s="7"/>
      <c r="K282" s="6">
        <v>377545.53</v>
      </c>
      <c r="L282" s="8" t="s">
        <v>20</v>
      </c>
      <c r="M282" s="8" t="s">
        <v>21</v>
      </c>
      <c r="N282" s="8" t="s">
        <v>22</v>
      </c>
      <c r="O282" s="9" t="s">
        <v>23</v>
      </c>
      <c r="P282" s="14">
        <f>IFERROR(VLOOKUP('Opex 2021'!E:E,'Opex 2020'!E:H,3,FALSE),0)</f>
        <v>466666</v>
      </c>
      <c r="Q282" s="14">
        <f>IFERROR(VLOOKUP('Opex 2021'!E:E,'Opex 2020'!E:H,4,FALSE),0)</f>
        <v>466665.07</v>
      </c>
    </row>
    <row r="283" spans="1:17" hidden="1" x14ac:dyDescent="0.35">
      <c r="A283" s="5" t="s">
        <v>531</v>
      </c>
      <c r="B283" s="5" t="s">
        <v>532</v>
      </c>
      <c r="C283" s="5" t="s">
        <v>42</v>
      </c>
      <c r="D283" s="5" t="s">
        <v>43</v>
      </c>
      <c r="E283" s="5" t="s">
        <v>536</v>
      </c>
      <c r="F283" s="6">
        <v>495270</v>
      </c>
      <c r="G283" s="6">
        <v>495462</v>
      </c>
      <c r="H283" s="7"/>
      <c r="I283" s="6">
        <v>0</v>
      </c>
      <c r="J283" s="6">
        <v>495462</v>
      </c>
      <c r="K283" s="6">
        <v>0</v>
      </c>
      <c r="L283" s="8" t="s">
        <v>20</v>
      </c>
      <c r="M283" s="8" t="s">
        <v>21</v>
      </c>
      <c r="N283" s="8" t="s">
        <v>22</v>
      </c>
      <c r="O283" s="9" t="s">
        <v>23</v>
      </c>
      <c r="P283" s="14">
        <f>IFERROR(VLOOKUP('Opex 2021'!E:E,'Opex 2020'!E:H,3,FALSE),0)</f>
        <v>143248</v>
      </c>
      <c r="Q283" s="14">
        <f>IFERROR(VLOOKUP('Opex 2021'!E:E,'Opex 2020'!E:H,4,FALSE),0)</f>
        <v>0</v>
      </c>
    </row>
    <row r="284" spans="1:17" hidden="1" x14ac:dyDescent="0.35">
      <c r="A284" s="5" t="s">
        <v>537</v>
      </c>
      <c r="B284" s="5" t="s">
        <v>538</v>
      </c>
      <c r="C284" s="5" t="s">
        <v>36</v>
      </c>
      <c r="D284" s="5" t="s">
        <v>37</v>
      </c>
      <c r="E284" s="5" t="s">
        <v>539</v>
      </c>
      <c r="F284" s="6">
        <v>150000</v>
      </c>
      <c r="G284" s="6">
        <v>350000</v>
      </c>
      <c r="H284" s="6">
        <v>116282.42</v>
      </c>
      <c r="I284" s="6">
        <v>200000</v>
      </c>
      <c r="J284" s="6">
        <v>0</v>
      </c>
      <c r="K284" s="6">
        <v>33717.58</v>
      </c>
      <c r="L284" s="8" t="s">
        <v>20</v>
      </c>
      <c r="M284" s="8" t="s">
        <v>21</v>
      </c>
      <c r="N284" s="8" t="s">
        <v>22</v>
      </c>
      <c r="O284" s="9" t="s">
        <v>23</v>
      </c>
      <c r="P284" s="14">
        <f>IFERROR(VLOOKUP('Opex 2021'!E:E,'Opex 2020'!E:H,3,FALSE),0)</f>
        <v>391730.67</v>
      </c>
      <c r="Q284" s="14">
        <f>IFERROR(VLOOKUP('Opex 2021'!E:E,'Opex 2020'!E:H,4,FALSE),0)</f>
        <v>391731</v>
      </c>
    </row>
    <row r="285" spans="1:17" hidden="1" x14ac:dyDescent="0.35">
      <c r="A285" s="5" t="s">
        <v>537</v>
      </c>
      <c r="B285" s="5" t="s">
        <v>538</v>
      </c>
      <c r="C285" s="5" t="s">
        <v>125</v>
      </c>
      <c r="D285" s="5" t="s">
        <v>126</v>
      </c>
      <c r="E285" s="5" t="s">
        <v>540</v>
      </c>
      <c r="F285" s="6">
        <v>392000</v>
      </c>
      <c r="G285" s="6">
        <v>392000</v>
      </c>
      <c r="H285" s="7"/>
      <c r="I285" s="6">
        <v>388500</v>
      </c>
      <c r="J285" s="6">
        <v>3500</v>
      </c>
      <c r="K285" s="6">
        <v>0</v>
      </c>
      <c r="L285" s="8" t="s">
        <v>20</v>
      </c>
      <c r="M285" s="8" t="s">
        <v>21</v>
      </c>
      <c r="N285" s="8" t="s">
        <v>22</v>
      </c>
      <c r="O285" s="9" t="s">
        <v>23</v>
      </c>
      <c r="P285" s="14">
        <f>IFERROR(VLOOKUP('Opex 2021'!E:E,'Opex 2020'!E:H,3,FALSE),0)</f>
        <v>211401</v>
      </c>
      <c r="Q285" s="14">
        <f>IFERROR(VLOOKUP('Opex 2021'!E:E,'Opex 2020'!E:H,4,FALSE),0)</f>
        <v>207900</v>
      </c>
    </row>
    <row r="286" spans="1:17" hidden="1" x14ac:dyDescent="0.35">
      <c r="A286" s="5" t="s">
        <v>537</v>
      </c>
      <c r="B286" s="5" t="s">
        <v>538</v>
      </c>
      <c r="C286" s="5" t="s">
        <v>63</v>
      </c>
      <c r="D286" s="5" t="s">
        <v>64</v>
      </c>
      <c r="E286" s="5" t="s">
        <v>541</v>
      </c>
      <c r="F286" s="7"/>
      <c r="G286" s="7"/>
      <c r="H286" s="6">
        <v>-5910</v>
      </c>
      <c r="I286" s="7"/>
      <c r="J286" s="6">
        <v>0</v>
      </c>
      <c r="K286" s="6">
        <v>5910</v>
      </c>
      <c r="L286" s="8" t="s">
        <v>20</v>
      </c>
      <c r="M286" s="8" t="s">
        <v>21</v>
      </c>
      <c r="N286" s="8" t="s">
        <v>22</v>
      </c>
      <c r="O286" s="9" t="s">
        <v>23</v>
      </c>
      <c r="P286" s="14">
        <f>IFERROR(VLOOKUP('Opex 2021'!E:E,'Opex 2020'!E:H,3,FALSE),0)</f>
        <v>0.62999999999738099</v>
      </c>
      <c r="Q286" s="14">
        <f>IFERROR(VLOOKUP('Opex 2021'!E:E,'Opex 2020'!E:H,4,FALSE),0)</f>
        <v>0</v>
      </c>
    </row>
    <row r="287" spans="1:17" hidden="1" x14ac:dyDescent="0.35">
      <c r="A287" s="5" t="s">
        <v>542</v>
      </c>
      <c r="B287" s="5" t="s">
        <v>543</v>
      </c>
      <c r="C287" s="5" t="s">
        <v>326</v>
      </c>
      <c r="D287" s="5" t="s">
        <v>327</v>
      </c>
      <c r="E287" s="5" t="s">
        <v>544</v>
      </c>
      <c r="F287" s="6">
        <v>737101</v>
      </c>
      <c r="G287" s="6">
        <v>227741</v>
      </c>
      <c r="H287" s="6">
        <v>-2820.15</v>
      </c>
      <c r="I287" s="7"/>
      <c r="J287" s="6">
        <v>230561.03</v>
      </c>
      <c r="K287" s="6">
        <v>0.11999999996624</v>
      </c>
      <c r="L287" s="8" t="s">
        <v>20</v>
      </c>
      <c r="M287" s="8" t="s">
        <v>21</v>
      </c>
      <c r="N287" s="8" t="s">
        <v>22</v>
      </c>
      <c r="O287" s="9" t="s">
        <v>23</v>
      </c>
      <c r="P287" s="14">
        <f>IFERROR(VLOOKUP('Opex 2021'!E:E,'Opex 2020'!E:H,3,FALSE),0)</f>
        <v>2408947.67</v>
      </c>
      <c r="Q287" s="14">
        <f>IFERROR(VLOOKUP('Opex 2021'!E:E,'Opex 2020'!E:H,4,FALSE),0)</f>
        <v>2150684.1800000002</v>
      </c>
    </row>
    <row r="288" spans="1:17" hidden="1" x14ac:dyDescent="0.35">
      <c r="A288" s="5" t="s">
        <v>542</v>
      </c>
      <c r="B288" s="5" t="s">
        <v>543</v>
      </c>
      <c r="C288" s="5" t="s">
        <v>338</v>
      </c>
      <c r="D288" s="5" t="s">
        <v>339</v>
      </c>
      <c r="E288" s="5" t="s">
        <v>545</v>
      </c>
      <c r="F288" s="6">
        <v>1696000</v>
      </c>
      <c r="G288" s="6">
        <v>1459700</v>
      </c>
      <c r="H288" s="6">
        <v>-1800</v>
      </c>
      <c r="I288" s="6">
        <v>1</v>
      </c>
      <c r="J288" s="6">
        <v>1426000</v>
      </c>
      <c r="K288" s="6">
        <v>35499</v>
      </c>
      <c r="L288" s="8" t="s">
        <v>20</v>
      </c>
      <c r="M288" s="8" t="s">
        <v>21</v>
      </c>
      <c r="N288" s="8" t="s">
        <v>22</v>
      </c>
      <c r="O288" s="9" t="s">
        <v>23</v>
      </c>
      <c r="P288" s="14">
        <f>IFERROR(VLOOKUP('Opex 2021'!E:E,'Opex 2020'!E:H,3,FALSE),0)</f>
        <v>1795141.63</v>
      </c>
      <c r="Q288" s="14">
        <f>IFERROR(VLOOKUP('Opex 2021'!E:E,'Opex 2020'!E:H,4,FALSE),0)</f>
        <v>1749140.4</v>
      </c>
    </row>
    <row r="289" spans="1:17" hidden="1" x14ac:dyDescent="0.35">
      <c r="A289" s="5" t="s">
        <v>542</v>
      </c>
      <c r="B289" s="5" t="s">
        <v>543</v>
      </c>
      <c r="C289" s="5" t="s">
        <v>308</v>
      </c>
      <c r="D289" s="5" t="s">
        <v>309</v>
      </c>
      <c r="E289" s="5" t="s">
        <v>546</v>
      </c>
      <c r="F289" s="6">
        <v>395724</v>
      </c>
      <c r="G289" s="6">
        <v>395724</v>
      </c>
      <c r="H289" s="6">
        <v>3602.25</v>
      </c>
      <c r="I289" s="7"/>
      <c r="J289" s="6">
        <v>392120.82</v>
      </c>
      <c r="K289" s="6">
        <v>0.92999999999301497</v>
      </c>
      <c r="L289" s="8" t="s">
        <v>20</v>
      </c>
      <c r="M289" s="8" t="s">
        <v>21</v>
      </c>
      <c r="N289" s="8" t="s">
        <v>22</v>
      </c>
      <c r="O289" s="9" t="s">
        <v>23</v>
      </c>
      <c r="P289" s="14">
        <f>IFERROR(VLOOKUP('Opex 2021'!E:E,'Opex 2020'!E:H,3,FALSE),0)</f>
        <v>1729945</v>
      </c>
      <c r="Q289" s="14">
        <f>IFERROR(VLOOKUP('Opex 2021'!E:E,'Opex 2020'!E:H,4,FALSE),0)</f>
        <v>1337823.52</v>
      </c>
    </row>
    <row r="290" spans="1:17" hidden="1" x14ac:dyDescent="0.35">
      <c r="A290" s="5" t="s">
        <v>542</v>
      </c>
      <c r="B290" s="5" t="s">
        <v>543</v>
      </c>
      <c r="C290" s="5" t="s">
        <v>547</v>
      </c>
      <c r="D290" s="5" t="s">
        <v>548</v>
      </c>
      <c r="E290" s="5" t="s">
        <v>549</v>
      </c>
      <c r="F290" s="6">
        <v>7141150</v>
      </c>
      <c r="G290" s="6">
        <v>6791150</v>
      </c>
      <c r="H290" s="6">
        <v>-22192.57</v>
      </c>
      <c r="I290" s="6">
        <v>1</v>
      </c>
      <c r="J290" s="6">
        <v>329381.77</v>
      </c>
      <c r="K290" s="6">
        <v>6483959.7999999998</v>
      </c>
      <c r="L290" s="8" t="s">
        <v>20</v>
      </c>
      <c r="M290" s="8" t="s">
        <v>21</v>
      </c>
      <c r="N290" s="8" t="s">
        <v>22</v>
      </c>
      <c r="O290" s="9" t="s">
        <v>23</v>
      </c>
      <c r="P290" s="14">
        <f>IFERROR(VLOOKUP('Opex 2021'!E:E,'Opex 2020'!E:H,3,FALSE),0)</f>
        <v>3500682.86</v>
      </c>
      <c r="Q290" s="14">
        <f>IFERROR(VLOOKUP('Opex 2021'!E:E,'Opex 2020'!E:H,4,FALSE),0)</f>
        <v>3208631.86</v>
      </c>
    </row>
    <row r="291" spans="1:17" hidden="1" x14ac:dyDescent="0.35">
      <c r="A291" s="5" t="s">
        <v>542</v>
      </c>
      <c r="B291" s="5" t="s">
        <v>543</v>
      </c>
      <c r="C291" s="5" t="s">
        <v>550</v>
      </c>
      <c r="D291" s="5" t="s">
        <v>551</v>
      </c>
      <c r="E291" s="5" t="s">
        <v>552</v>
      </c>
      <c r="F291" s="6">
        <v>213000</v>
      </c>
      <c r="G291" s="6">
        <v>213000</v>
      </c>
      <c r="H291" s="7"/>
      <c r="I291" s="7"/>
      <c r="J291" s="7"/>
      <c r="K291" s="6">
        <v>213000</v>
      </c>
      <c r="L291" s="8" t="s">
        <v>20</v>
      </c>
      <c r="M291" s="8" t="s">
        <v>21</v>
      </c>
      <c r="N291" s="8" t="s">
        <v>22</v>
      </c>
      <c r="O291" s="9" t="s">
        <v>23</v>
      </c>
      <c r="P291" s="14">
        <f>IFERROR(VLOOKUP('Opex 2021'!E:E,'Opex 2020'!E:H,3,FALSE),0)</f>
        <v>667537</v>
      </c>
      <c r="Q291" s="14">
        <f>IFERROR(VLOOKUP('Opex 2021'!E:E,'Opex 2020'!E:H,4,FALSE),0)</f>
        <v>667536.03</v>
      </c>
    </row>
    <row r="292" spans="1:17" hidden="1" x14ac:dyDescent="0.35">
      <c r="A292" s="5" t="s">
        <v>542</v>
      </c>
      <c r="B292" s="5" t="s">
        <v>543</v>
      </c>
      <c r="C292" s="5" t="s">
        <v>553</v>
      </c>
      <c r="D292" s="5" t="s">
        <v>554</v>
      </c>
      <c r="E292" s="5" t="s">
        <v>555</v>
      </c>
      <c r="F292" s="6">
        <v>25000</v>
      </c>
      <c r="G292" s="6">
        <v>25000</v>
      </c>
      <c r="H292" s="6">
        <v>25000</v>
      </c>
      <c r="I292" s="7"/>
      <c r="J292" s="6">
        <v>0</v>
      </c>
      <c r="K292" s="6">
        <v>0</v>
      </c>
      <c r="L292" s="8" t="s">
        <v>20</v>
      </c>
      <c r="M292" s="8" t="s">
        <v>21</v>
      </c>
      <c r="N292" s="8" t="s">
        <v>22</v>
      </c>
      <c r="O292" s="9" t="s">
        <v>23</v>
      </c>
      <c r="P292" s="14">
        <f>IFERROR(VLOOKUP('Opex 2021'!E:E,'Opex 2020'!E:H,3,FALSE),0)</f>
        <v>25001.360000000001</v>
      </c>
      <c r="Q292" s="14">
        <f>IFERROR(VLOOKUP('Opex 2021'!E:E,'Opex 2020'!E:H,4,FALSE),0)</f>
        <v>0</v>
      </c>
    </row>
    <row r="293" spans="1:17" hidden="1" x14ac:dyDescent="0.35">
      <c r="A293" s="5" t="s">
        <v>542</v>
      </c>
      <c r="B293" s="5" t="s">
        <v>543</v>
      </c>
      <c r="C293" s="5" t="s">
        <v>168</v>
      </c>
      <c r="D293" s="5" t="s">
        <v>169</v>
      </c>
      <c r="E293" s="5" t="s">
        <v>556</v>
      </c>
      <c r="F293" s="6">
        <v>0</v>
      </c>
      <c r="G293" s="6">
        <v>100000</v>
      </c>
      <c r="H293" s="6">
        <v>20948</v>
      </c>
      <c r="I293" s="6">
        <v>75000</v>
      </c>
      <c r="J293" s="7"/>
      <c r="K293" s="6">
        <v>4052</v>
      </c>
      <c r="L293" s="8" t="s">
        <v>20</v>
      </c>
      <c r="M293" s="8" t="s">
        <v>21</v>
      </c>
      <c r="N293" s="8" t="s">
        <v>22</v>
      </c>
      <c r="O293" s="9" t="s">
        <v>23</v>
      </c>
      <c r="P293" s="14">
        <f>IFERROR(VLOOKUP('Opex 2021'!E:E,'Opex 2020'!E:H,3,FALSE),0)</f>
        <v>16013.8100000001</v>
      </c>
      <c r="Q293" s="14">
        <f>IFERROR(VLOOKUP('Opex 2021'!E:E,'Opex 2020'!E:H,4,FALSE),0)</f>
        <v>16013</v>
      </c>
    </row>
    <row r="294" spans="1:17" hidden="1" x14ac:dyDescent="0.35">
      <c r="A294" s="5" t="s">
        <v>542</v>
      </c>
      <c r="B294" s="5" t="s">
        <v>543</v>
      </c>
      <c r="C294" s="5" t="s">
        <v>39</v>
      </c>
      <c r="D294" s="5" t="s">
        <v>40</v>
      </c>
      <c r="E294" s="5" t="s">
        <v>557</v>
      </c>
      <c r="F294" s="6">
        <v>0</v>
      </c>
      <c r="G294" s="6">
        <v>6300</v>
      </c>
      <c r="H294" s="6">
        <v>3801</v>
      </c>
      <c r="I294" s="7"/>
      <c r="J294" s="7"/>
      <c r="K294" s="6">
        <v>2499</v>
      </c>
      <c r="L294" s="8" t="s">
        <v>20</v>
      </c>
      <c r="M294" s="8" t="s">
        <v>21</v>
      </c>
      <c r="N294" s="8" t="s">
        <v>22</v>
      </c>
      <c r="O294" s="9" t="s">
        <v>23</v>
      </c>
      <c r="P294" s="14">
        <f>IFERROR(VLOOKUP('Opex 2021'!E:E,'Opex 2020'!E:H,3,FALSE),0)</f>
        <v>2200.09</v>
      </c>
      <c r="Q294" s="14">
        <f>IFERROR(VLOOKUP('Opex 2021'!E:E,'Opex 2020'!E:H,4,FALSE),0)</f>
        <v>0</v>
      </c>
    </row>
    <row r="295" spans="1:17" hidden="1" x14ac:dyDescent="0.35">
      <c r="A295" s="5" t="s">
        <v>542</v>
      </c>
      <c r="B295" s="5" t="s">
        <v>543</v>
      </c>
      <c r="C295" s="5" t="s">
        <v>349</v>
      </c>
      <c r="D295" s="5" t="s">
        <v>350</v>
      </c>
      <c r="E295" s="5" t="s">
        <v>558</v>
      </c>
      <c r="F295" s="6">
        <v>16267</v>
      </c>
      <c r="G295" s="6">
        <v>16267</v>
      </c>
      <c r="H295" s="6">
        <v>16266.79</v>
      </c>
      <c r="I295" s="7"/>
      <c r="J295" s="7"/>
      <c r="K295" s="6">
        <v>0.209999999999127</v>
      </c>
      <c r="L295" s="8" t="s">
        <v>20</v>
      </c>
      <c r="M295" s="8" t="s">
        <v>21</v>
      </c>
      <c r="N295" s="8" t="s">
        <v>22</v>
      </c>
      <c r="O295" s="9" t="s">
        <v>23</v>
      </c>
      <c r="P295" s="14">
        <f>IFERROR(VLOOKUP('Opex 2021'!E:E,'Opex 2020'!E:H,3,FALSE),0)</f>
        <v>335083.51</v>
      </c>
      <c r="Q295" s="14">
        <f>IFERROR(VLOOKUP('Opex 2021'!E:E,'Opex 2020'!E:H,4,FALSE),0)</f>
        <v>335082.25</v>
      </c>
    </row>
    <row r="296" spans="1:17" hidden="1" x14ac:dyDescent="0.35">
      <c r="A296" s="5" t="s">
        <v>542</v>
      </c>
      <c r="B296" s="5" t="s">
        <v>543</v>
      </c>
      <c r="C296" s="5" t="s">
        <v>362</v>
      </c>
      <c r="D296" s="5" t="s">
        <v>363</v>
      </c>
      <c r="E296" s="5" t="s">
        <v>559</v>
      </c>
      <c r="F296" s="6">
        <v>665918</v>
      </c>
      <c r="G296" s="6">
        <v>582032</v>
      </c>
      <c r="H296" s="6">
        <v>582031.69999999995</v>
      </c>
      <c r="I296" s="7"/>
      <c r="J296" s="7"/>
      <c r="K296" s="6">
        <v>0.30000000001746202</v>
      </c>
      <c r="L296" s="8" t="s">
        <v>20</v>
      </c>
      <c r="M296" s="8" t="s">
        <v>21</v>
      </c>
      <c r="N296" s="8" t="s">
        <v>22</v>
      </c>
      <c r="O296" s="9" t="s">
        <v>23</v>
      </c>
      <c r="P296" s="14">
        <f>IFERROR(VLOOKUP('Opex 2021'!E:E,'Opex 2020'!E:H,3,FALSE),0)</f>
        <v>6825016</v>
      </c>
      <c r="Q296" s="14">
        <f>IFERROR(VLOOKUP('Opex 2021'!E:E,'Opex 2020'!E:H,4,FALSE),0)</f>
        <v>6823014.7400000002</v>
      </c>
    </row>
    <row r="297" spans="1:17" hidden="1" x14ac:dyDescent="0.35">
      <c r="A297" s="5" t="s">
        <v>542</v>
      </c>
      <c r="B297" s="5" t="s">
        <v>543</v>
      </c>
      <c r="C297" s="5" t="s">
        <v>368</v>
      </c>
      <c r="D297" s="5" t="s">
        <v>369</v>
      </c>
      <c r="E297" s="5" t="s">
        <v>560</v>
      </c>
      <c r="F297" s="6">
        <v>194144</v>
      </c>
      <c r="G297" s="6">
        <v>166805</v>
      </c>
      <c r="H297" s="6">
        <v>166804.99</v>
      </c>
      <c r="I297" s="7"/>
      <c r="J297" s="7"/>
      <c r="K297" s="6">
        <v>1.0000000016589201E-2</v>
      </c>
      <c r="L297" s="8" t="s">
        <v>20</v>
      </c>
      <c r="M297" s="8" t="s">
        <v>21</v>
      </c>
      <c r="N297" s="8" t="s">
        <v>22</v>
      </c>
      <c r="O297" s="9" t="s">
        <v>23</v>
      </c>
      <c r="P297" s="14">
        <f>IFERROR(VLOOKUP('Opex 2021'!E:E,'Opex 2020'!E:H,3,FALSE),0)</f>
        <v>1913752.89</v>
      </c>
      <c r="Q297" s="14">
        <f>IFERROR(VLOOKUP('Opex 2021'!E:E,'Opex 2020'!E:H,4,FALSE),0)</f>
        <v>1875749.06</v>
      </c>
    </row>
    <row r="298" spans="1:17" hidden="1" x14ac:dyDescent="0.35">
      <c r="A298" s="5" t="s">
        <v>542</v>
      </c>
      <c r="B298" s="5" t="s">
        <v>543</v>
      </c>
      <c r="C298" s="5" t="s">
        <v>54</v>
      </c>
      <c r="D298" s="5" t="s">
        <v>55</v>
      </c>
      <c r="E298" s="5" t="s">
        <v>561</v>
      </c>
      <c r="F298" s="6">
        <v>2375</v>
      </c>
      <c r="G298" s="6">
        <v>32375</v>
      </c>
      <c r="H298" s="6">
        <v>3290</v>
      </c>
      <c r="I298" s="7"/>
      <c r="J298" s="7"/>
      <c r="K298" s="6">
        <v>29085</v>
      </c>
      <c r="L298" s="8" t="s">
        <v>20</v>
      </c>
      <c r="M298" s="8" t="s">
        <v>21</v>
      </c>
      <c r="N298" s="8" t="s">
        <v>22</v>
      </c>
      <c r="O298" s="9" t="s">
        <v>23</v>
      </c>
      <c r="P298" s="14">
        <f>IFERROR(VLOOKUP('Opex 2021'!E:E,'Opex 2020'!E:H,3,FALSE),0)</f>
        <v>0.94999999999708995</v>
      </c>
      <c r="Q298" s="14">
        <f>IFERROR(VLOOKUP('Opex 2021'!E:E,'Opex 2020'!E:H,4,FALSE),0)</f>
        <v>0</v>
      </c>
    </row>
    <row r="299" spans="1:17" hidden="1" x14ac:dyDescent="0.35">
      <c r="A299" s="5" t="s">
        <v>542</v>
      </c>
      <c r="B299" s="5" t="s">
        <v>543</v>
      </c>
      <c r="C299" s="5" t="s">
        <v>466</v>
      </c>
      <c r="D299" s="5" t="s">
        <v>467</v>
      </c>
      <c r="E299" s="5" t="s">
        <v>562</v>
      </c>
      <c r="F299" s="6">
        <v>5500</v>
      </c>
      <c r="G299" s="6">
        <v>5500</v>
      </c>
      <c r="H299" s="6">
        <v>5500</v>
      </c>
      <c r="I299" s="7"/>
      <c r="J299" s="7"/>
      <c r="K299" s="6">
        <v>0</v>
      </c>
      <c r="L299" s="8" t="s">
        <v>20</v>
      </c>
      <c r="M299" s="8" t="s">
        <v>21</v>
      </c>
      <c r="N299" s="8" t="s">
        <v>22</v>
      </c>
      <c r="O299" s="9" t="s">
        <v>23</v>
      </c>
      <c r="P299" s="14">
        <f>IFERROR(VLOOKUP('Opex 2021'!E:E,'Opex 2020'!E:H,3,FALSE),0)</f>
        <v>0.68000000000029104</v>
      </c>
      <c r="Q299" s="14">
        <f>IFERROR(VLOOKUP('Opex 2021'!E:E,'Opex 2020'!E:H,4,FALSE),0)</f>
        <v>0</v>
      </c>
    </row>
    <row r="300" spans="1:17" hidden="1" x14ac:dyDescent="0.35">
      <c r="A300" s="5" t="s">
        <v>542</v>
      </c>
      <c r="B300" s="5" t="s">
        <v>543</v>
      </c>
      <c r="C300" s="5" t="s">
        <v>381</v>
      </c>
      <c r="D300" s="5" t="s">
        <v>382</v>
      </c>
      <c r="E300" s="5" t="s">
        <v>563</v>
      </c>
      <c r="F300" s="6">
        <v>677010</v>
      </c>
      <c r="G300" s="6">
        <v>141725</v>
      </c>
      <c r="H300" s="6">
        <v>141724.38</v>
      </c>
      <c r="I300" s="6">
        <v>0</v>
      </c>
      <c r="J300" s="6">
        <v>-1.0000000002037299E-2</v>
      </c>
      <c r="K300" s="6">
        <v>0.62999999999738099</v>
      </c>
      <c r="L300" s="8" t="s">
        <v>20</v>
      </c>
      <c r="M300" s="8" t="s">
        <v>21</v>
      </c>
      <c r="N300" s="8" t="s">
        <v>22</v>
      </c>
      <c r="O300" s="9" t="s">
        <v>23</v>
      </c>
      <c r="P300" s="14">
        <f>IFERROR(VLOOKUP('Opex 2021'!E:E,'Opex 2020'!E:H,3,FALSE),0)</f>
        <v>8624206.3000000007</v>
      </c>
      <c r="Q300" s="14">
        <f>IFERROR(VLOOKUP('Opex 2021'!E:E,'Opex 2020'!E:H,4,FALSE),0)</f>
        <v>8001536.4400000004</v>
      </c>
    </row>
    <row r="301" spans="1:17" hidden="1" x14ac:dyDescent="0.35">
      <c r="A301" s="5" t="s">
        <v>564</v>
      </c>
      <c r="B301" s="5" t="s">
        <v>565</v>
      </c>
      <c r="C301" s="5" t="s">
        <v>91</v>
      </c>
      <c r="D301" s="5" t="s">
        <v>92</v>
      </c>
      <c r="E301" s="5" t="s">
        <v>566</v>
      </c>
      <c r="F301" s="6">
        <v>227</v>
      </c>
      <c r="G301" s="6">
        <v>227</v>
      </c>
      <c r="H301" s="6">
        <v>-8404.76</v>
      </c>
      <c r="I301" s="7"/>
      <c r="J301" s="7"/>
      <c r="K301" s="6">
        <v>8631.76</v>
      </c>
      <c r="L301" s="8" t="s">
        <v>20</v>
      </c>
      <c r="M301" s="8" t="s">
        <v>21</v>
      </c>
      <c r="N301" s="8" t="s">
        <v>22</v>
      </c>
      <c r="O301" s="9" t="s">
        <v>23</v>
      </c>
      <c r="P301" s="14">
        <f>IFERROR(VLOOKUP('Opex 2021'!E:E,'Opex 2020'!E:H,3,FALSE),0)</f>
        <v>-120998</v>
      </c>
      <c r="Q301" s="14">
        <f>IFERROR(VLOOKUP('Opex 2021'!E:E,'Opex 2020'!E:H,4,FALSE),0)</f>
        <v>-120998.52</v>
      </c>
    </row>
    <row r="302" spans="1:17" hidden="1" x14ac:dyDescent="0.35">
      <c r="A302" s="5" t="s">
        <v>564</v>
      </c>
      <c r="B302" s="5" t="s">
        <v>565</v>
      </c>
      <c r="C302" s="5" t="s">
        <v>567</v>
      </c>
      <c r="D302" s="5" t="s">
        <v>568</v>
      </c>
      <c r="E302" s="5" t="s">
        <v>569</v>
      </c>
      <c r="F302" s="6">
        <v>12960003</v>
      </c>
      <c r="G302" s="6">
        <v>12960003</v>
      </c>
      <c r="H302" s="6">
        <v>7552976.9800000004</v>
      </c>
      <c r="I302" s="6">
        <v>1585181.62</v>
      </c>
      <c r="J302" s="6">
        <v>3170562.46</v>
      </c>
      <c r="K302" s="6">
        <v>651281.93999999901</v>
      </c>
      <c r="L302" s="8" t="s">
        <v>20</v>
      </c>
      <c r="M302" s="8" t="s">
        <v>21</v>
      </c>
      <c r="N302" s="8" t="s">
        <v>22</v>
      </c>
      <c r="O302" s="9" t="s">
        <v>23</v>
      </c>
      <c r="P302" s="14">
        <f>IFERROR(VLOOKUP('Opex 2021'!E:E,'Opex 2020'!E:H,3,FALSE),0)</f>
        <v>12886131.93</v>
      </c>
      <c r="Q302" s="14">
        <f>IFERROR(VLOOKUP('Opex 2021'!E:E,'Opex 2020'!E:H,4,FALSE),0)</f>
        <v>11619785.23</v>
      </c>
    </row>
    <row r="303" spans="1:17" hidden="1" x14ac:dyDescent="0.35">
      <c r="A303" s="5" t="s">
        <v>564</v>
      </c>
      <c r="B303" s="5" t="s">
        <v>565</v>
      </c>
      <c r="C303" s="5" t="s">
        <v>430</v>
      </c>
      <c r="D303" s="5" t="s">
        <v>431</v>
      </c>
      <c r="E303" s="5" t="s">
        <v>570</v>
      </c>
      <c r="F303" s="6">
        <v>0</v>
      </c>
      <c r="G303" s="6">
        <v>0</v>
      </c>
      <c r="H303" s="7"/>
      <c r="I303" s="7"/>
      <c r="J303" s="7"/>
      <c r="K303" s="6">
        <v>0</v>
      </c>
      <c r="L303" s="8" t="s">
        <v>20</v>
      </c>
      <c r="M303" s="8" t="s">
        <v>21</v>
      </c>
      <c r="N303" s="8" t="s">
        <v>22</v>
      </c>
      <c r="O303" s="9" t="s">
        <v>23</v>
      </c>
      <c r="P303" s="14">
        <f>IFERROR(VLOOKUP('Opex 2021'!E:E,'Opex 2020'!E:H,3,FALSE),0)</f>
        <v>0</v>
      </c>
      <c r="Q303" s="14">
        <f>IFERROR(VLOOKUP('Opex 2021'!E:E,'Opex 2020'!E:H,4,FALSE),0)</f>
        <v>0</v>
      </c>
    </row>
    <row r="304" spans="1:17" hidden="1" x14ac:dyDescent="0.35">
      <c r="A304" s="5" t="s">
        <v>571</v>
      </c>
      <c r="B304" s="5" t="s">
        <v>572</v>
      </c>
      <c r="C304" s="5" t="s">
        <v>36</v>
      </c>
      <c r="D304" s="5" t="s">
        <v>37</v>
      </c>
      <c r="E304" s="5" t="s">
        <v>573</v>
      </c>
      <c r="F304" s="6">
        <v>10000</v>
      </c>
      <c r="G304" s="6">
        <v>10000</v>
      </c>
      <c r="H304" s="6">
        <v>4830</v>
      </c>
      <c r="I304" s="7"/>
      <c r="J304" s="7"/>
      <c r="K304" s="6">
        <v>5170</v>
      </c>
      <c r="L304" s="8" t="s">
        <v>20</v>
      </c>
      <c r="M304" s="8" t="s">
        <v>21</v>
      </c>
      <c r="N304" s="8" t="s">
        <v>22</v>
      </c>
      <c r="O304" s="9" t="s">
        <v>23</v>
      </c>
      <c r="P304" s="14">
        <f>IFERROR(VLOOKUP('Opex 2021'!E:E,'Opex 2020'!E:H,3,FALSE),0)</f>
        <v>32792</v>
      </c>
      <c r="Q304" s="14">
        <f>IFERROR(VLOOKUP('Opex 2021'!E:E,'Opex 2020'!E:H,4,FALSE),0)</f>
        <v>32792.42</v>
      </c>
    </row>
    <row r="305" spans="1:17" hidden="1" x14ac:dyDescent="0.35">
      <c r="A305" s="5" t="s">
        <v>571</v>
      </c>
      <c r="B305" s="5" t="s">
        <v>572</v>
      </c>
      <c r="C305" s="5" t="s">
        <v>82</v>
      </c>
      <c r="D305" s="5" t="s">
        <v>83</v>
      </c>
      <c r="E305" s="5" t="s">
        <v>574</v>
      </c>
      <c r="F305" s="6">
        <v>20000</v>
      </c>
      <c r="G305" s="6">
        <v>20000</v>
      </c>
      <c r="H305" s="7"/>
      <c r="I305" s="7"/>
      <c r="J305" s="7"/>
      <c r="K305" s="6">
        <v>20000</v>
      </c>
      <c r="L305" s="8" t="s">
        <v>20</v>
      </c>
      <c r="M305" s="8" t="s">
        <v>21</v>
      </c>
      <c r="N305" s="8" t="s">
        <v>22</v>
      </c>
      <c r="O305" s="9" t="s">
        <v>23</v>
      </c>
      <c r="P305" s="14">
        <f>IFERROR(VLOOKUP('Opex 2021'!E:E,'Opex 2020'!E:H,3,FALSE),0)</f>
        <v>0</v>
      </c>
      <c r="Q305" s="14">
        <f>IFERROR(VLOOKUP('Opex 2021'!E:E,'Opex 2020'!E:H,4,FALSE),0)</f>
        <v>0</v>
      </c>
    </row>
    <row r="306" spans="1:17" hidden="1" x14ac:dyDescent="0.35">
      <c r="A306" s="5" t="s">
        <v>571</v>
      </c>
      <c r="B306" s="5" t="s">
        <v>572</v>
      </c>
      <c r="C306" s="5" t="s">
        <v>131</v>
      </c>
      <c r="D306" s="5" t="s">
        <v>132</v>
      </c>
      <c r="E306" s="5" t="s">
        <v>575</v>
      </c>
      <c r="F306" s="6">
        <v>32721</v>
      </c>
      <c r="G306" s="6">
        <v>32721</v>
      </c>
      <c r="H306" s="6">
        <v>23593.93</v>
      </c>
      <c r="I306" s="7"/>
      <c r="J306" s="7"/>
      <c r="K306" s="6">
        <v>9127.07</v>
      </c>
      <c r="L306" s="8" t="s">
        <v>20</v>
      </c>
      <c r="M306" s="8" t="s">
        <v>21</v>
      </c>
      <c r="N306" s="8" t="s">
        <v>22</v>
      </c>
      <c r="O306" s="9" t="s">
        <v>23</v>
      </c>
      <c r="P306" s="14">
        <f>IFERROR(VLOOKUP('Opex 2021'!E:E,'Opex 2020'!E:H,3,FALSE),0)</f>
        <v>73609</v>
      </c>
      <c r="Q306" s="14">
        <f>IFERROR(VLOOKUP('Opex 2021'!E:E,'Opex 2020'!E:H,4,FALSE),0)</f>
        <v>73607.539999999994</v>
      </c>
    </row>
    <row r="307" spans="1:17" hidden="1" x14ac:dyDescent="0.35">
      <c r="A307" s="5" t="s">
        <v>571</v>
      </c>
      <c r="B307" s="5" t="s">
        <v>572</v>
      </c>
      <c r="C307" s="5" t="s">
        <v>42</v>
      </c>
      <c r="D307" s="5" t="s">
        <v>43</v>
      </c>
      <c r="E307" s="5" t="s">
        <v>576</v>
      </c>
      <c r="F307" s="6">
        <v>120000</v>
      </c>
      <c r="G307" s="6">
        <v>120000</v>
      </c>
      <c r="H307" s="6">
        <v>9656.9500000000007</v>
      </c>
      <c r="I307" s="6">
        <v>84625.919999999998</v>
      </c>
      <c r="J307" s="7"/>
      <c r="K307" s="6">
        <v>25717.13</v>
      </c>
      <c r="L307" s="8" t="s">
        <v>20</v>
      </c>
      <c r="M307" s="8" t="s">
        <v>21</v>
      </c>
      <c r="N307" s="8" t="s">
        <v>22</v>
      </c>
      <c r="O307" s="9" t="s">
        <v>23</v>
      </c>
      <c r="P307" s="14">
        <f>IFERROR(VLOOKUP('Opex 2021'!E:E,'Opex 2020'!E:H,3,FALSE),0)</f>
        <v>154275</v>
      </c>
      <c r="Q307" s="14">
        <f>IFERROR(VLOOKUP('Opex 2021'!E:E,'Opex 2020'!E:H,4,FALSE),0)</f>
        <v>154274.60999999999</v>
      </c>
    </row>
    <row r="308" spans="1:17" hidden="1" x14ac:dyDescent="0.35">
      <c r="A308" s="5" t="s">
        <v>571</v>
      </c>
      <c r="B308" s="5" t="s">
        <v>572</v>
      </c>
      <c r="C308" s="5" t="s">
        <v>54</v>
      </c>
      <c r="D308" s="5" t="s">
        <v>55</v>
      </c>
      <c r="E308" s="5" t="s">
        <v>577</v>
      </c>
      <c r="F308" s="6">
        <v>2000</v>
      </c>
      <c r="G308" s="6">
        <v>2000</v>
      </c>
      <c r="H308" s="7"/>
      <c r="I308" s="7"/>
      <c r="J308" s="7"/>
      <c r="K308" s="6">
        <v>2000</v>
      </c>
      <c r="L308" s="8" t="s">
        <v>20</v>
      </c>
      <c r="M308" s="8" t="s">
        <v>21</v>
      </c>
      <c r="N308" s="8" t="s">
        <v>22</v>
      </c>
      <c r="O308" s="9" t="s">
        <v>23</v>
      </c>
      <c r="P308" s="14">
        <f>IFERROR(VLOOKUP('Opex 2021'!E:E,'Opex 2020'!E:H,3,FALSE),0)</f>
        <v>0</v>
      </c>
      <c r="Q308" s="14">
        <f>IFERROR(VLOOKUP('Opex 2021'!E:E,'Opex 2020'!E:H,4,FALSE),0)</f>
        <v>0</v>
      </c>
    </row>
    <row r="309" spans="1:17" hidden="1" x14ac:dyDescent="0.35">
      <c r="A309" s="5" t="s">
        <v>578</v>
      </c>
      <c r="B309" s="5" t="s">
        <v>579</v>
      </c>
      <c r="C309" s="5" t="s">
        <v>17</v>
      </c>
      <c r="D309" s="5" t="s">
        <v>18</v>
      </c>
      <c r="E309" s="5" t="s">
        <v>580</v>
      </c>
      <c r="F309" s="6">
        <v>1</v>
      </c>
      <c r="G309" s="6">
        <v>1</v>
      </c>
      <c r="H309" s="7"/>
      <c r="I309" s="7"/>
      <c r="J309" s="7"/>
      <c r="K309" s="6">
        <v>1</v>
      </c>
      <c r="L309" s="8" t="s">
        <v>20</v>
      </c>
      <c r="M309" s="8" t="s">
        <v>21</v>
      </c>
      <c r="N309" s="8" t="s">
        <v>22</v>
      </c>
      <c r="O309" s="9" t="s">
        <v>23</v>
      </c>
      <c r="P309" s="14">
        <f>IFERROR(VLOOKUP('Opex 2021'!E:E,'Opex 2020'!E:H,3,FALSE),0)</f>
        <v>0.22000000000116399</v>
      </c>
      <c r="Q309" s="14">
        <f>IFERROR(VLOOKUP('Opex 2021'!E:E,'Opex 2020'!E:H,4,FALSE),0)</f>
        <v>0</v>
      </c>
    </row>
    <row r="310" spans="1:17" hidden="1" x14ac:dyDescent="0.35">
      <c r="A310" s="5" t="s">
        <v>578</v>
      </c>
      <c r="B310" s="5" t="s">
        <v>579</v>
      </c>
      <c r="C310" s="5" t="s">
        <v>24</v>
      </c>
      <c r="D310" s="5" t="s">
        <v>25</v>
      </c>
      <c r="E310" s="5" t="s">
        <v>581</v>
      </c>
      <c r="F310" s="6">
        <v>1</v>
      </c>
      <c r="G310" s="6">
        <v>1</v>
      </c>
      <c r="H310" s="7"/>
      <c r="I310" s="7"/>
      <c r="J310" s="7"/>
      <c r="K310" s="6">
        <v>1</v>
      </c>
      <c r="L310" s="8" t="s">
        <v>20</v>
      </c>
      <c r="M310" s="8" t="s">
        <v>21</v>
      </c>
      <c r="N310" s="8" t="s">
        <v>22</v>
      </c>
      <c r="O310" s="9" t="s">
        <v>23</v>
      </c>
      <c r="P310" s="14">
        <f>IFERROR(VLOOKUP('Opex 2021'!E:E,'Opex 2020'!E:H,3,FALSE),0)</f>
        <v>0.37000000011175899</v>
      </c>
      <c r="Q310" s="14">
        <f>IFERROR(VLOOKUP('Opex 2021'!E:E,'Opex 2020'!E:H,4,FALSE),0)</f>
        <v>0</v>
      </c>
    </row>
    <row r="311" spans="1:17" hidden="1" x14ac:dyDescent="0.35">
      <c r="A311" s="5" t="s">
        <v>578</v>
      </c>
      <c r="B311" s="5" t="s">
        <v>579</v>
      </c>
      <c r="C311" s="5" t="s">
        <v>453</v>
      </c>
      <c r="D311" s="5" t="s">
        <v>454</v>
      </c>
      <c r="E311" s="5" t="s">
        <v>582</v>
      </c>
      <c r="F311" s="6">
        <v>1429265</v>
      </c>
      <c r="G311" s="6">
        <v>1000000</v>
      </c>
      <c r="H311" s="6">
        <v>0</v>
      </c>
      <c r="I311" s="7"/>
      <c r="J311" s="7"/>
      <c r="K311" s="6">
        <v>1000000</v>
      </c>
      <c r="L311" s="8" t="s">
        <v>20</v>
      </c>
      <c r="M311" s="8" t="s">
        <v>21</v>
      </c>
      <c r="N311" s="8" t="s">
        <v>22</v>
      </c>
      <c r="O311" s="9" t="s">
        <v>23</v>
      </c>
      <c r="P311" s="14">
        <f>IFERROR(VLOOKUP('Opex 2021'!E:E,'Opex 2020'!E:H,3,FALSE),0)</f>
        <v>596.45000000018604</v>
      </c>
      <c r="Q311" s="14">
        <f>IFERROR(VLOOKUP('Opex 2021'!E:E,'Opex 2020'!E:H,4,FALSE),0)</f>
        <v>595.15</v>
      </c>
    </row>
    <row r="312" spans="1:17" hidden="1" x14ac:dyDescent="0.35">
      <c r="A312" s="5" t="s">
        <v>578</v>
      </c>
      <c r="B312" s="5" t="s">
        <v>579</v>
      </c>
      <c r="C312" s="5" t="s">
        <v>30</v>
      </c>
      <c r="D312" s="5" t="s">
        <v>31</v>
      </c>
      <c r="E312" s="5" t="s">
        <v>583</v>
      </c>
      <c r="F312" s="6">
        <v>332160</v>
      </c>
      <c r="G312" s="6">
        <v>0</v>
      </c>
      <c r="H312" s="7"/>
      <c r="I312" s="7"/>
      <c r="J312" s="7"/>
      <c r="K312" s="6">
        <v>0</v>
      </c>
      <c r="L312" s="8" t="s">
        <v>20</v>
      </c>
      <c r="M312" s="8" t="s">
        <v>21</v>
      </c>
      <c r="N312" s="8" t="s">
        <v>22</v>
      </c>
      <c r="O312" s="9" t="s">
        <v>23</v>
      </c>
      <c r="P312" s="14">
        <f>IFERROR(VLOOKUP('Opex 2021'!E:E,'Opex 2020'!E:H,3,FALSE),0)</f>
        <v>332159.02</v>
      </c>
      <c r="Q312" s="14">
        <f>IFERROR(VLOOKUP('Opex 2021'!E:E,'Opex 2020'!E:H,4,FALSE),0)</f>
        <v>332158.7</v>
      </c>
    </row>
    <row r="313" spans="1:17" hidden="1" x14ac:dyDescent="0.35">
      <c r="A313" s="5" t="s">
        <v>578</v>
      </c>
      <c r="B313" s="5" t="s">
        <v>579</v>
      </c>
      <c r="C313" s="5" t="s">
        <v>33</v>
      </c>
      <c r="D313" s="5" t="s">
        <v>34</v>
      </c>
      <c r="E313" s="5" t="s">
        <v>584</v>
      </c>
      <c r="F313" s="6">
        <v>186258</v>
      </c>
      <c r="G313" s="6">
        <v>186258</v>
      </c>
      <c r="H313" s="6">
        <v>46476.88</v>
      </c>
      <c r="I313" s="7"/>
      <c r="J313" s="7"/>
      <c r="K313" s="6">
        <v>139781.12</v>
      </c>
      <c r="L313" s="8" t="s">
        <v>20</v>
      </c>
      <c r="M313" s="8" t="s">
        <v>21</v>
      </c>
      <c r="N313" s="8" t="s">
        <v>22</v>
      </c>
      <c r="O313" s="9" t="s">
        <v>23</v>
      </c>
      <c r="P313" s="14">
        <f>IFERROR(VLOOKUP('Opex 2021'!E:E,'Opex 2020'!E:H,3,FALSE),0)</f>
        <v>196900.63</v>
      </c>
      <c r="Q313" s="14">
        <f>IFERROR(VLOOKUP('Opex 2021'!E:E,'Opex 2020'!E:H,4,FALSE),0)</f>
        <v>196900</v>
      </c>
    </row>
    <row r="314" spans="1:17" hidden="1" x14ac:dyDescent="0.35">
      <c r="A314" s="5" t="s">
        <v>578</v>
      </c>
      <c r="B314" s="5" t="s">
        <v>579</v>
      </c>
      <c r="C314" s="5" t="s">
        <v>507</v>
      </c>
      <c r="D314" s="5" t="s">
        <v>508</v>
      </c>
      <c r="E314" s="5" t="s">
        <v>585</v>
      </c>
      <c r="F314" s="6">
        <v>59066</v>
      </c>
      <c r="G314" s="6">
        <v>59066</v>
      </c>
      <c r="H314" s="7"/>
      <c r="I314" s="7"/>
      <c r="J314" s="7"/>
      <c r="K314" s="6">
        <v>59066</v>
      </c>
      <c r="L314" s="8" t="s">
        <v>20</v>
      </c>
      <c r="M314" s="8" t="s">
        <v>21</v>
      </c>
      <c r="N314" s="8" t="s">
        <v>22</v>
      </c>
      <c r="O314" s="9" t="s">
        <v>23</v>
      </c>
      <c r="P314" s="14">
        <f>IFERROR(VLOOKUP('Opex 2021'!E:E,'Opex 2020'!E:H,3,FALSE),0)</f>
        <v>0.93000000000029104</v>
      </c>
      <c r="Q314" s="14">
        <f>IFERROR(VLOOKUP('Opex 2021'!E:E,'Opex 2020'!E:H,4,FALSE),0)</f>
        <v>0</v>
      </c>
    </row>
    <row r="315" spans="1:17" hidden="1" x14ac:dyDescent="0.35">
      <c r="A315" s="5" t="s">
        <v>578</v>
      </c>
      <c r="B315" s="5" t="s">
        <v>579</v>
      </c>
      <c r="C315" s="5" t="s">
        <v>586</v>
      </c>
      <c r="D315" s="5" t="s">
        <v>587</v>
      </c>
      <c r="E315" s="5" t="s">
        <v>588</v>
      </c>
      <c r="F315" s="6">
        <v>61934</v>
      </c>
      <c r="G315" s="6">
        <v>61934</v>
      </c>
      <c r="H315" s="6">
        <v>36070.33</v>
      </c>
      <c r="I315" s="7"/>
      <c r="J315" s="7"/>
      <c r="K315" s="6">
        <v>25863.67</v>
      </c>
      <c r="L315" s="8" t="s">
        <v>20</v>
      </c>
      <c r="M315" s="8" t="s">
        <v>21</v>
      </c>
      <c r="N315" s="8" t="s">
        <v>22</v>
      </c>
      <c r="O315" s="9" t="s">
        <v>23</v>
      </c>
      <c r="P315" s="14">
        <f>IFERROR(VLOOKUP('Opex 2021'!E:E,'Opex 2020'!E:H,3,FALSE),0)</f>
        <v>27289</v>
      </c>
      <c r="Q315" s="14">
        <f>IFERROR(VLOOKUP('Opex 2021'!E:E,'Opex 2020'!E:H,4,FALSE),0)</f>
        <v>15988.5</v>
      </c>
    </row>
    <row r="316" spans="1:17" hidden="1" x14ac:dyDescent="0.35">
      <c r="A316" s="5" t="s">
        <v>578</v>
      </c>
      <c r="B316" s="5" t="s">
        <v>579</v>
      </c>
      <c r="C316" s="5" t="s">
        <v>78</v>
      </c>
      <c r="D316" s="5" t="s">
        <v>79</v>
      </c>
      <c r="E316" s="5" t="s">
        <v>589</v>
      </c>
      <c r="F316" s="6">
        <v>129220</v>
      </c>
      <c r="G316" s="6">
        <v>129220</v>
      </c>
      <c r="H316" s="7"/>
      <c r="I316" s="7"/>
      <c r="J316" s="7"/>
      <c r="K316" s="6">
        <v>129220</v>
      </c>
      <c r="L316" s="8" t="s">
        <v>20</v>
      </c>
      <c r="M316" s="8" t="s">
        <v>21</v>
      </c>
      <c r="N316" s="8" t="s">
        <v>22</v>
      </c>
      <c r="O316" s="9" t="s">
        <v>23</v>
      </c>
      <c r="P316" s="14">
        <f>IFERROR(VLOOKUP('Opex 2021'!E:E,'Opex 2020'!E:H,3,FALSE),0)</f>
        <v>129219.35</v>
      </c>
      <c r="Q316" s="14">
        <f>IFERROR(VLOOKUP('Opex 2021'!E:E,'Opex 2020'!E:H,4,FALSE),0)</f>
        <v>129219.05</v>
      </c>
    </row>
    <row r="317" spans="1:17" hidden="1" x14ac:dyDescent="0.35">
      <c r="A317" s="5" t="s">
        <v>578</v>
      </c>
      <c r="B317" s="5" t="s">
        <v>579</v>
      </c>
      <c r="C317" s="5" t="s">
        <v>36</v>
      </c>
      <c r="D317" s="5" t="s">
        <v>37</v>
      </c>
      <c r="E317" s="5" t="s">
        <v>590</v>
      </c>
      <c r="F317" s="6">
        <v>114961</v>
      </c>
      <c r="G317" s="6">
        <v>114961</v>
      </c>
      <c r="H317" s="6">
        <v>13363</v>
      </c>
      <c r="I317" s="6">
        <v>27000</v>
      </c>
      <c r="J317" s="6">
        <v>39000</v>
      </c>
      <c r="K317" s="6">
        <v>35598</v>
      </c>
      <c r="L317" s="8" t="s">
        <v>20</v>
      </c>
      <c r="M317" s="8" t="s">
        <v>21</v>
      </c>
      <c r="N317" s="8" t="s">
        <v>22</v>
      </c>
      <c r="O317" s="9" t="s">
        <v>23</v>
      </c>
      <c r="P317" s="14">
        <f>IFERROR(VLOOKUP('Opex 2021'!E:E,'Opex 2020'!E:H,3,FALSE),0)</f>
        <v>114960.01</v>
      </c>
      <c r="Q317" s="14">
        <f>IFERROR(VLOOKUP('Opex 2021'!E:E,'Opex 2020'!E:H,4,FALSE),0)</f>
        <v>114960</v>
      </c>
    </row>
    <row r="318" spans="1:17" hidden="1" x14ac:dyDescent="0.35">
      <c r="A318" s="5" t="s">
        <v>578</v>
      </c>
      <c r="B318" s="5" t="s">
        <v>579</v>
      </c>
      <c r="C318" s="5" t="s">
        <v>82</v>
      </c>
      <c r="D318" s="5" t="s">
        <v>83</v>
      </c>
      <c r="E318" s="5" t="s">
        <v>591</v>
      </c>
      <c r="F318" s="6">
        <v>53774</v>
      </c>
      <c r="G318" s="6">
        <v>53774</v>
      </c>
      <c r="H318" s="6">
        <v>1188.99</v>
      </c>
      <c r="I318" s="7"/>
      <c r="J318" s="7"/>
      <c r="K318" s="6">
        <v>52585.01</v>
      </c>
      <c r="L318" s="8" t="s">
        <v>20</v>
      </c>
      <c r="M318" s="8" t="s">
        <v>21</v>
      </c>
      <c r="N318" s="8" t="s">
        <v>22</v>
      </c>
      <c r="O318" s="9" t="s">
        <v>23</v>
      </c>
      <c r="P318" s="14">
        <f>IFERROR(VLOOKUP('Opex 2021'!E:E,'Opex 2020'!E:H,3,FALSE),0)</f>
        <v>38257.699999999997</v>
      </c>
      <c r="Q318" s="14">
        <f>IFERROR(VLOOKUP('Opex 2021'!E:E,'Opex 2020'!E:H,4,FALSE),0)</f>
        <v>38256.44</v>
      </c>
    </row>
    <row r="319" spans="1:17" hidden="1" x14ac:dyDescent="0.35">
      <c r="A319" s="5" t="s">
        <v>578</v>
      </c>
      <c r="B319" s="5" t="s">
        <v>579</v>
      </c>
      <c r="C319" s="5" t="s">
        <v>125</v>
      </c>
      <c r="D319" s="5" t="s">
        <v>126</v>
      </c>
      <c r="E319" s="5" t="s">
        <v>592</v>
      </c>
      <c r="F319" s="6">
        <v>2092953</v>
      </c>
      <c r="G319" s="6">
        <v>2092953</v>
      </c>
      <c r="H319" s="6">
        <v>557629.03</v>
      </c>
      <c r="I319" s="6">
        <v>1071893.31</v>
      </c>
      <c r="J319" s="7"/>
      <c r="K319" s="6">
        <v>463430.66</v>
      </c>
      <c r="L319" s="8" t="s">
        <v>20</v>
      </c>
      <c r="M319" s="8" t="s">
        <v>21</v>
      </c>
      <c r="N319" s="8" t="s">
        <v>22</v>
      </c>
      <c r="O319" s="9" t="s">
        <v>23</v>
      </c>
      <c r="P319" s="14">
        <f>IFERROR(VLOOKUP('Opex 2021'!E:E,'Opex 2020'!E:H,3,FALSE),0)</f>
        <v>1211534.05</v>
      </c>
      <c r="Q319" s="14">
        <f>IFERROR(VLOOKUP('Opex 2021'!E:E,'Opex 2020'!E:H,4,FALSE),0)</f>
        <v>1194435.0900000001</v>
      </c>
    </row>
    <row r="320" spans="1:17" hidden="1" x14ac:dyDescent="0.35">
      <c r="A320" s="5" t="s">
        <v>578</v>
      </c>
      <c r="B320" s="5" t="s">
        <v>579</v>
      </c>
      <c r="C320" s="5" t="s">
        <v>527</v>
      </c>
      <c r="D320" s="5" t="s">
        <v>528</v>
      </c>
      <c r="E320" s="5" t="s">
        <v>593</v>
      </c>
      <c r="F320" s="6">
        <v>90000</v>
      </c>
      <c r="G320" s="6">
        <v>90000</v>
      </c>
      <c r="H320" s="6">
        <v>7570.3</v>
      </c>
      <c r="I320" s="7"/>
      <c r="J320" s="7"/>
      <c r="K320" s="6">
        <v>82429.7</v>
      </c>
      <c r="L320" s="8" t="s">
        <v>20</v>
      </c>
      <c r="M320" s="8" t="s">
        <v>21</v>
      </c>
      <c r="N320" s="8" t="s">
        <v>22</v>
      </c>
      <c r="O320" s="9" t="s">
        <v>23</v>
      </c>
      <c r="P320" s="14">
        <f>IFERROR(VLOOKUP('Opex 2021'!E:E,'Opex 2020'!E:H,3,FALSE),0)</f>
        <v>0</v>
      </c>
      <c r="Q320" s="14">
        <f>IFERROR(VLOOKUP('Opex 2021'!E:E,'Opex 2020'!E:H,4,FALSE),0)</f>
        <v>0</v>
      </c>
    </row>
    <row r="321" spans="1:17" hidden="1" x14ac:dyDescent="0.35">
      <c r="A321" s="5" t="s">
        <v>578</v>
      </c>
      <c r="B321" s="5" t="s">
        <v>579</v>
      </c>
      <c r="C321" s="5" t="s">
        <v>111</v>
      </c>
      <c r="D321" s="5" t="s">
        <v>112</v>
      </c>
      <c r="E321" s="5" t="s">
        <v>594</v>
      </c>
      <c r="F321" s="6">
        <v>0</v>
      </c>
      <c r="G321" s="6">
        <v>0</v>
      </c>
      <c r="H321" s="7"/>
      <c r="I321" s="7"/>
      <c r="J321" s="7"/>
      <c r="K321" s="6">
        <v>0</v>
      </c>
      <c r="L321" s="8" t="s">
        <v>20</v>
      </c>
      <c r="M321" s="8" t="s">
        <v>21</v>
      </c>
      <c r="N321" s="8" t="s">
        <v>22</v>
      </c>
      <c r="O321" s="9" t="s">
        <v>23</v>
      </c>
      <c r="P321" s="14">
        <f>IFERROR(VLOOKUP('Opex 2021'!E:E,'Opex 2020'!E:H,3,FALSE),0)</f>
        <v>23763</v>
      </c>
      <c r="Q321" s="14">
        <f>IFERROR(VLOOKUP('Opex 2021'!E:E,'Opex 2020'!E:H,4,FALSE),0)</f>
        <v>23762.14</v>
      </c>
    </row>
    <row r="322" spans="1:17" hidden="1" x14ac:dyDescent="0.35">
      <c r="A322" s="5" t="s">
        <v>578</v>
      </c>
      <c r="B322" s="5" t="s">
        <v>579</v>
      </c>
      <c r="C322" s="5" t="s">
        <v>547</v>
      </c>
      <c r="D322" s="5" t="s">
        <v>548</v>
      </c>
      <c r="E322" s="5" t="s">
        <v>595</v>
      </c>
      <c r="F322" s="6">
        <v>95665</v>
      </c>
      <c r="G322" s="6">
        <v>95665</v>
      </c>
      <c r="H322" s="7"/>
      <c r="I322" s="7"/>
      <c r="J322" s="7"/>
      <c r="K322" s="6">
        <v>95665</v>
      </c>
      <c r="L322" s="8" t="s">
        <v>20</v>
      </c>
      <c r="M322" s="8" t="s">
        <v>21</v>
      </c>
      <c r="N322" s="8" t="s">
        <v>22</v>
      </c>
      <c r="O322" s="9" t="s">
        <v>23</v>
      </c>
      <c r="P322" s="14">
        <f>IFERROR(VLOOKUP('Opex 2021'!E:E,'Opex 2020'!E:H,3,FALSE),0)</f>
        <v>0.83999999999650798</v>
      </c>
      <c r="Q322" s="14">
        <f>IFERROR(VLOOKUP('Opex 2021'!E:E,'Opex 2020'!E:H,4,FALSE),0)</f>
        <v>0</v>
      </c>
    </row>
    <row r="323" spans="1:17" hidden="1" x14ac:dyDescent="0.35">
      <c r="A323" s="5" t="s">
        <v>578</v>
      </c>
      <c r="B323" s="5" t="s">
        <v>579</v>
      </c>
      <c r="C323" s="5" t="s">
        <v>114</v>
      </c>
      <c r="D323" s="5" t="s">
        <v>115</v>
      </c>
      <c r="E323" s="5" t="s">
        <v>596</v>
      </c>
      <c r="F323" s="6">
        <v>10773054</v>
      </c>
      <c r="G323" s="6">
        <v>10773054</v>
      </c>
      <c r="H323" s="6">
        <v>6363466.6900000004</v>
      </c>
      <c r="I323" s="7"/>
      <c r="J323" s="7"/>
      <c r="K323" s="6">
        <v>4409587.3099999996</v>
      </c>
      <c r="L323" s="8" t="s">
        <v>20</v>
      </c>
      <c r="M323" s="8" t="s">
        <v>21</v>
      </c>
      <c r="N323" s="8" t="s">
        <v>22</v>
      </c>
      <c r="O323" s="9" t="s">
        <v>23</v>
      </c>
      <c r="P323" s="14">
        <f>IFERROR(VLOOKUP('Opex 2021'!E:E,'Opex 2020'!E:H,3,FALSE),0)</f>
        <v>3826668</v>
      </c>
      <c r="Q323" s="14">
        <f>IFERROR(VLOOKUP('Opex 2021'!E:E,'Opex 2020'!E:H,4,FALSE),0)</f>
        <v>3826666.6</v>
      </c>
    </row>
    <row r="324" spans="1:17" hidden="1" x14ac:dyDescent="0.35">
      <c r="A324" s="5" t="s">
        <v>578</v>
      </c>
      <c r="B324" s="5" t="s">
        <v>579</v>
      </c>
      <c r="C324" s="5" t="s">
        <v>553</v>
      </c>
      <c r="D324" s="5" t="s">
        <v>554</v>
      </c>
      <c r="E324" s="5" t="s">
        <v>597</v>
      </c>
      <c r="F324" s="7"/>
      <c r="G324" s="7"/>
      <c r="H324" s="6">
        <v>0</v>
      </c>
      <c r="I324" s="7"/>
      <c r="J324" s="7"/>
      <c r="K324" s="6">
        <v>0</v>
      </c>
      <c r="L324" s="8" t="s">
        <v>20</v>
      </c>
      <c r="M324" s="8" t="s">
        <v>21</v>
      </c>
      <c r="N324" s="8" t="s">
        <v>22</v>
      </c>
      <c r="O324" s="9" t="s">
        <v>23</v>
      </c>
      <c r="P324" s="14">
        <f>IFERROR(VLOOKUP('Opex 2021'!E:E,'Opex 2020'!E:H,3,FALSE),0)</f>
        <v>0</v>
      </c>
      <c r="Q324" s="14">
        <f>IFERROR(VLOOKUP('Opex 2021'!E:E,'Opex 2020'!E:H,4,FALSE),0)</f>
        <v>0</v>
      </c>
    </row>
    <row r="325" spans="1:17" hidden="1" x14ac:dyDescent="0.35">
      <c r="A325" s="5" t="s">
        <v>578</v>
      </c>
      <c r="B325" s="5" t="s">
        <v>579</v>
      </c>
      <c r="C325" s="5" t="s">
        <v>168</v>
      </c>
      <c r="D325" s="5" t="s">
        <v>169</v>
      </c>
      <c r="E325" s="5" t="s">
        <v>598</v>
      </c>
      <c r="F325" s="6">
        <v>4146</v>
      </c>
      <c r="G325" s="6">
        <v>4146</v>
      </c>
      <c r="H325" s="7"/>
      <c r="I325" s="7"/>
      <c r="J325" s="7"/>
      <c r="K325" s="6">
        <v>4146</v>
      </c>
      <c r="L325" s="8" t="s">
        <v>20</v>
      </c>
      <c r="M325" s="8" t="s">
        <v>21</v>
      </c>
      <c r="N325" s="8" t="s">
        <v>22</v>
      </c>
      <c r="O325" s="9" t="s">
        <v>23</v>
      </c>
      <c r="P325" s="14">
        <f>IFERROR(VLOOKUP('Opex 2021'!E:E,'Opex 2020'!E:H,3,FALSE),0)</f>
        <v>4145.8500000000104</v>
      </c>
      <c r="Q325" s="14">
        <f>IFERROR(VLOOKUP('Opex 2021'!E:E,'Opex 2020'!E:H,4,FALSE),0)</f>
        <v>4145.38</v>
      </c>
    </row>
    <row r="326" spans="1:17" hidden="1" x14ac:dyDescent="0.35">
      <c r="A326" s="5" t="s">
        <v>578</v>
      </c>
      <c r="B326" s="5" t="s">
        <v>579</v>
      </c>
      <c r="C326" s="5" t="s">
        <v>599</v>
      </c>
      <c r="D326" s="5" t="s">
        <v>600</v>
      </c>
      <c r="E326" s="5" t="s">
        <v>601</v>
      </c>
      <c r="F326" s="6">
        <v>59066</v>
      </c>
      <c r="G326" s="6">
        <v>59066</v>
      </c>
      <c r="H326" s="7"/>
      <c r="I326" s="7"/>
      <c r="J326" s="7"/>
      <c r="K326" s="6">
        <v>59066</v>
      </c>
      <c r="L326" s="8" t="s">
        <v>20</v>
      </c>
      <c r="M326" s="8" t="s">
        <v>21</v>
      </c>
      <c r="N326" s="8" t="s">
        <v>22</v>
      </c>
      <c r="O326" s="9" t="s">
        <v>23</v>
      </c>
      <c r="P326" s="14">
        <f>IFERROR(VLOOKUP('Opex 2021'!E:E,'Opex 2020'!E:H,3,FALSE),0)</f>
        <v>19800.93</v>
      </c>
      <c r="Q326" s="14">
        <f>IFERROR(VLOOKUP('Opex 2021'!E:E,'Opex 2020'!E:H,4,FALSE),0)</f>
        <v>19800</v>
      </c>
    </row>
    <row r="327" spans="1:17" hidden="1" x14ac:dyDescent="0.35">
      <c r="A327" s="5" t="s">
        <v>578</v>
      </c>
      <c r="B327" s="5" t="s">
        <v>579</v>
      </c>
      <c r="C327" s="5" t="s">
        <v>128</v>
      </c>
      <c r="D327" s="5" t="s">
        <v>129</v>
      </c>
      <c r="E327" s="5" t="s">
        <v>602</v>
      </c>
      <c r="F327" s="6">
        <v>50872</v>
      </c>
      <c r="G327" s="6">
        <v>50872</v>
      </c>
      <c r="H327" s="6">
        <v>23080</v>
      </c>
      <c r="I327" s="6">
        <v>0</v>
      </c>
      <c r="J327" s="6">
        <v>0</v>
      </c>
      <c r="K327" s="6">
        <v>27792</v>
      </c>
      <c r="L327" s="8" t="s">
        <v>20</v>
      </c>
      <c r="M327" s="8" t="s">
        <v>21</v>
      </c>
      <c r="N327" s="8" t="s">
        <v>22</v>
      </c>
      <c r="O327" s="9" t="s">
        <v>23</v>
      </c>
      <c r="P327" s="14">
        <f>IFERROR(VLOOKUP('Opex 2021'!E:E,'Opex 2020'!E:H,3,FALSE),0)</f>
        <v>38882.870000000003</v>
      </c>
      <c r="Q327" s="14">
        <f>IFERROR(VLOOKUP('Opex 2021'!E:E,'Opex 2020'!E:H,4,FALSE),0)</f>
        <v>38873.449999999997</v>
      </c>
    </row>
    <row r="328" spans="1:17" hidden="1" x14ac:dyDescent="0.35">
      <c r="A328" s="5" t="s">
        <v>578</v>
      </c>
      <c r="B328" s="5" t="s">
        <v>579</v>
      </c>
      <c r="C328" s="5" t="s">
        <v>131</v>
      </c>
      <c r="D328" s="5" t="s">
        <v>132</v>
      </c>
      <c r="E328" s="5" t="s">
        <v>603</v>
      </c>
      <c r="F328" s="6">
        <v>59112</v>
      </c>
      <c r="G328" s="6">
        <v>59112</v>
      </c>
      <c r="H328" s="7"/>
      <c r="I328" s="7"/>
      <c r="J328" s="7"/>
      <c r="K328" s="6">
        <v>59112</v>
      </c>
      <c r="L328" s="8" t="s">
        <v>20</v>
      </c>
      <c r="M328" s="8" t="s">
        <v>21</v>
      </c>
      <c r="N328" s="8" t="s">
        <v>22</v>
      </c>
      <c r="O328" s="9" t="s">
        <v>23</v>
      </c>
      <c r="P328" s="14">
        <f>IFERROR(VLOOKUP('Opex 2021'!E:E,'Opex 2020'!E:H,3,FALSE),0)</f>
        <v>13000.71</v>
      </c>
      <c r="Q328" s="14">
        <f>IFERROR(VLOOKUP('Opex 2021'!E:E,'Opex 2020'!E:H,4,FALSE),0)</f>
        <v>13000</v>
      </c>
    </row>
    <row r="329" spans="1:17" hidden="1" x14ac:dyDescent="0.35">
      <c r="A329" s="5" t="s">
        <v>578</v>
      </c>
      <c r="B329" s="5" t="s">
        <v>579</v>
      </c>
      <c r="C329" s="5" t="s">
        <v>39</v>
      </c>
      <c r="D329" s="5" t="s">
        <v>40</v>
      </c>
      <c r="E329" s="5" t="s">
        <v>604</v>
      </c>
      <c r="F329" s="6">
        <v>53508</v>
      </c>
      <c r="G329" s="6">
        <v>53508</v>
      </c>
      <c r="H329" s="6">
        <v>2760</v>
      </c>
      <c r="I329" s="7"/>
      <c r="J329" s="7"/>
      <c r="K329" s="6">
        <v>50748</v>
      </c>
      <c r="L329" s="8" t="s">
        <v>20</v>
      </c>
      <c r="M329" s="8" t="s">
        <v>21</v>
      </c>
      <c r="N329" s="8" t="s">
        <v>22</v>
      </c>
      <c r="O329" s="9" t="s">
        <v>23</v>
      </c>
      <c r="P329" s="14">
        <f>IFERROR(VLOOKUP('Opex 2021'!E:E,'Opex 2020'!E:H,3,FALSE),0)</f>
        <v>14964.82</v>
      </c>
      <c r="Q329" s="14">
        <f>IFERROR(VLOOKUP('Opex 2021'!E:E,'Opex 2020'!E:H,4,FALSE),0)</f>
        <v>14963.76</v>
      </c>
    </row>
    <row r="330" spans="1:17" hidden="1" x14ac:dyDescent="0.35">
      <c r="A330" s="5" t="s">
        <v>578</v>
      </c>
      <c r="B330" s="5" t="s">
        <v>579</v>
      </c>
      <c r="C330" s="5" t="s">
        <v>315</v>
      </c>
      <c r="D330" s="5" t="s">
        <v>316</v>
      </c>
      <c r="E330" s="5" t="s">
        <v>605</v>
      </c>
      <c r="F330" s="6">
        <v>10000</v>
      </c>
      <c r="G330" s="6">
        <v>10000</v>
      </c>
      <c r="H330" s="7"/>
      <c r="I330" s="7"/>
      <c r="J330" s="7"/>
      <c r="K330" s="6">
        <v>10000</v>
      </c>
      <c r="L330" s="8" t="s">
        <v>20</v>
      </c>
      <c r="M330" s="8" t="s">
        <v>21</v>
      </c>
      <c r="N330" s="8" t="s">
        <v>22</v>
      </c>
      <c r="O330" s="9" t="s">
        <v>23</v>
      </c>
      <c r="P330" s="14">
        <f>IFERROR(VLOOKUP('Opex 2021'!E:E,'Opex 2020'!E:H,3,FALSE),0)</f>
        <v>63.4100000000035</v>
      </c>
      <c r="Q330" s="14">
        <f>IFERROR(VLOOKUP('Opex 2021'!E:E,'Opex 2020'!E:H,4,FALSE),0)</f>
        <v>62.59</v>
      </c>
    </row>
    <row r="331" spans="1:17" hidden="1" x14ac:dyDescent="0.35">
      <c r="A331" s="5" t="s">
        <v>578</v>
      </c>
      <c r="B331" s="5" t="s">
        <v>579</v>
      </c>
      <c r="C331" s="5" t="s">
        <v>42</v>
      </c>
      <c r="D331" s="5" t="s">
        <v>43</v>
      </c>
      <c r="E331" s="5" t="s">
        <v>606</v>
      </c>
      <c r="F331" s="6">
        <v>787759</v>
      </c>
      <c r="G331" s="6">
        <v>1217024</v>
      </c>
      <c r="H331" s="6">
        <v>546645.28</v>
      </c>
      <c r="I331" s="6">
        <v>390004</v>
      </c>
      <c r="J331" s="6">
        <v>153195</v>
      </c>
      <c r="K331" s="6">
        <v>127179.72</v>
      </c>
      <c r="L331" s="8" t="s">
        <v>20</v>
      </c>
      <c r="M331" s="8" t="s">
        <v>21</v>
      </c>
      <c r="N331" s="8" t="s">
        <v>22</v>
      </c>
      <c r="O331" s="9" t="s">
        <v>23</v>
      </c>
      <c r="P331" s="14">
        <f>IFERROR(VLOOKUP('Opex 2021'!E:E,'Opex 2020'!E:H,3,FALSE),0)</f>
        <v>499960.42</v>
      </c>
      <c r="Q331" s="14">
        <f>IFERROR(VLOOKUP('Opex 2021'!E:E,'Opex 2020'!E:H,4,FALSE),0)</f>
        <v>499958.98</v>
      </c>
    </row>
    <row r="332" spans="1:17" hidden="1" x14ac:dyDescent="0.35">
      <c r="A332" s="5" t="s">
        <v>578</v>
      </c>
      <c r="B332" s="5" t="s">
        <v>579</v>
      </c>
      <c r="C332" s="5" t="s">
        <v>359</v>
      </c>
      <c r="D332" s="5" t="s">
        <v>360</v>
      </c>
      <c r="E332" s="5" t="s">
        <v>607</v>
      </c>
      <c r="F332" s="6">
        <v>16408</v>
      </c>
      <c r="G332" s="6">
        <v>16408</v>
      </c>
      <c r="H332" s="7"/>
      <c r="I332" s="7"/>
      <c r="J332" s="7"/>
      <c r="K332" s="6">
        <v>16408</v>
      </c>
      <c r="L332" s="8" t="s">
        <v>20</v>
      </c>
      <c r="M332" s="8" t="s">
        <v>21</v>
      </c>
      <c r="N332" s="8" t="s">
        <v>22</v>
      </c>
      <c r="O332" s="9" t="s">
        <v>23</v>
      </c>
      <c r="P332" s="14">
        <f>IFERROR(VLOOKUP('Opex 2021'!E:E,'Opex 2020'!E:H,3,FALSE),0)</f>
        <v>1.20000000000073</v>
      </c>
      <c r="Q332" s="14">
        <f>IFERROR(VLOOKUP('Opex 2021'!E:E,'Opex 2020'!E:H,4,FALSE),0)</f>
        <v>0</v>
      </c>
    </row>
    <row r="333" spans="1:17" hidden="1" x14ac:dyDescent="0.35">
      <c r="A333" s="5" t="s">
        <v>578</v>
      </c>
      <c r="B333" s="5" t="s">
        <v>579</v>
      </c>
      <c r="C333" s="5" t="s">
        <v>85</v>
      </c>
      <c r="D333" s="5" t="s">
        <v>86</v>
      </c>
      <c r="E333" s="5" t="s">
        <v>608</v>
      </c>
      <c r="F333" s="6">
        <v>1</v>
      </c>
      <c r="G333" s="6">
        <v>1</v>
      </c>
      <c r="H333" s="7"/>
      <c r="I333" s="7"/>
      <c r="J333" s="7"/>
      <c r="K333" s="6">
        <v>1</v>
      </c>
      <c r="L333" s="8" t="s">
        <v>20</v>
      </c>
      <c r="M333" s="8" t="s">
        <v>21</v>
      </c>
      <c r="N333" s="8" t="s">
        <v>22</v>
      </c>
      <c r="O333" s="9" t="s">
        <v>23</v>
      </c>
      <c r="P333" s="14">
        <f>IFERROR(VLOOKUP('Opex 2021'!E:E,'Opex 2020'!E:H,3,FALSE),0)</f>
        <v>0.41000000000349202</v>
      </c>
      <c r="Q333" s="14">
        <f>IFERROR(VLOOKUP('Opex 2021'!E:E,'Opex 2020'!E:H,4,FALSE),0)</f>
        <v>0</v>
      </c>
    </row>
    <row r="334" spans="1:17" hidden="1" x14ac:dyDescent="0.35">
      <c r="A334" s="5" t="s">
        <v>578</v>
      </c>
      <c r="B334" s="5" t="s">
        <v>579</v>
      </c>
      <c r="C334" s="5" t="s">
        <v>88</v>
      </c>
      <c r="D334" s="5" t="s">
        <v>89</v>
      </c>
      <c r="E334" s="5" t="s">
        <v>609</v>
      </c>
      <c r="F334" s="6">
        <v>164073</v>
      </c>
      <c r="G334" s="6">
        <v>164073</v>
      </c>
      <c r="H334" s="6">
        <v>131111.25</v>
      </c>
      <c r="I334" s="7"/>
      <c r="J334" s="7"/>
      <c r="K334" s="6">
        <v>32961.75</v>
      </c>
      <c r="L334" s="8" t="s">
        <v>20</v>
      </c>
      <c r="M334" s="8" t="s">
        <v>21</v>
      </c>
      <c r="N334" s="8" t="s">
        <v>22</v>
      </c>
      <c r="O334" s="9" t="s">
        <v>23</v>
      </c>
      <c r="P334" s="14">
        <f>IFERROR(VLOOKUP('Opex 2021'!E:E,'Opex 2020'!E:H,3,FALSE),0)</f>
        <v>81667.039999999994</v>
      </c>
      <c r="Q334" s="14">
        <f>IFERROR(VLOOKUP('Opex 2021'!E:E,'Opex 2020'!E:H,4,FALSE),0)</f>
        <v>81656.2</v>
      </c>
    </row>
    <row r="335" spans="1:17" hidden="1" x14ac:dyDescent="0.35">
      <c r="A335" s="5" t="s">
        <v>578</v>
      </c>
      <c r="B335" s="5" t="s">
        <v>579</v>
      </c>
      <c r="C335" s="5" t="s">
        <v>45</v>
      </c>
      <c r="D335" s="5" t="s">
        <v>46</v>
      </c>
      <c r="E335" s="5" t="s">
        <v>610</v>
      </c>
      <c r="F335" s="6">
        <v>26780</v>
      </c>
      <c r="G335" s="6">
        <v>26780</v>
      </c>
      <c r="H335" s="6">
        <v>14706.73</v>
      </c>
      <c r="I335" s="7"/>
      <c r="J335" s="7"/>
      <c r="K335" s="6">
        <v>12073.27</v>
      </c>
      <c r="L335" s="8" t="s">
        <v>20</v>
      </c>
      <c r="M335" s="8" t="s">
        <v>21</v>
      </c>
      <c r="N335" s="8" t="s">
        <v>22</v>
      </c>
      <c r="O335" s="9" t="s">
        <v>23</v>
      </c>
      <c r="P335" s="14">
        <f>IFERROR(VLOOKUP('Opex 2021'!E:E,'Opex 2020'!E:H,3,FALSE),0)</f>
        <v>47806.21</v>
      </c>
      <c r="Q335" s="14">
        <f>IFERROR(VLOOKUP('Opex 2021'!E:E,'Opex 2020'!E:H,4,FALSE),0)</f>
        <v>47805.47</v>
      </c>
    </row>
    <row r="336" spans="1:17" hidden="1" x14ac:dyDescent="0.35">
      <c r="A336" s="5" t="s">
        <v>578</v>
      </c>
      <c r="B336" s="5" t="s">
        <v>579</v>
      </c>
      <c r="C336" s="5" t="s">
        <v>458</v>
      </c>
      <c r="D336" s="5" t="s">
        <v>459</v>
      </c>
      <c r="E336" s="5" t="s">
        <v>611</v>
      </c>
      <c r="F336" s="6">
        <v>10000</v>
      </c>
      <c r="G336" s="6">
        <v>10000</v>
      </c>
      <c r="H336" s="7"/>
      <c r="I336" s="7"/>
      <c r="J336" s="7"/>
      <c r="K336" s="6">
        <v>10000</v>
      </c>
      <c r="L336" s="8" t="s">
        <v>20</v>
      </c>
      <c r="M336" s="8" t="s">
        <v>21</v>
      </c>
      <c r="N336" s="8" t="s">
        <v>22</v>
      </c>
      <c r="O336" s="9" t="s">
        <v>23</v>
      </c>
      <c r="P336" s="14">
        <f>IFERROR(VLOOKUP('Opex 2021'!E:E,'Opex 2020'!E:H,3,FALSE),0)</f>
        <v>0.92000000000189197</v>
      </c>
      <c r="Q336" s="14">
        <f>IFERROR(VLOOKUP('Opex 2021'!E:E,'Opex 2020'!E:H,4,FALSE),0)</f>
        <v>0</v>
      </c>
    </row>
    <row r="337" spans="1:17" hidden="1" x14ac:dyDescent="0.35">
      <c r="A337" s="5" t="s">
        <v>578</v>
      </c>
      <c r="B337" s="5" t="s">
        <v>579</v>
      </c>
      <c r="C337" s="5" t="s">
        <v>51</v>
      </c>
      <c r="D337" s="5" t="s">
        <v>52</v>
      </c>
      <c r="E337" s="5" t="s">
        <v>612</v>
      </c>
      <c r="F337" s="6">
        <v>17601</v>
      </c>
      <c r="G337" s="6">
        <v>17601</v>
      </c>
      <c r="H337" s="7"/>
      <c r="I337" s="7"/>
      <c r="J337" s="7"/>
      <c r="K337" s="6">
        <v>17601</v>
      </c>
      <c r="L337" s="8" t="s">
        <v>20</v>
      </c>
      <c r="M337" s="8" t="s">
        <v>21</v>
      </c>
      <c r="N337" s="8" t="s">
        <v>22</v>
      </c>
      <c r="O337" s="9" t="s">
        <v>23</v>
      </c>
      <c r="P337" s="14">
        <f>IFERROR(VLOOKUP('Opex 2021'!E:E,'Opex 2020'!E:H,3,FALSE),0)</f>
        <v>17600.490000000002</v>
      </c>
      <c r="Q337" s="14">
        <f>IFERROR(VLOOKUP('Opex 2021'!E:E,'Opex 2020'!E:H,4,FALSE),0)</f>
        <v>17600</v>
      </c>
    </row>
    <row r="338" spans="1:17" hidden="1" x14ac:dyDescent="0.35">
      <c r="A338" s="5" t="s">
        <v>578</v>
      </c>
      <c r="B338" s="5" t="s">
        <v>579</v>
      </c>
      <c r="C338" s="5" t="s">
        <v>613</v>
      </c>
      <c r="D338" s="5" t="s">
        <v>614</v>
      </c>
      <c r="E338" s="5" t="s">
        <v>615</v>
      </c>
      <c r="F338" s="6">
        <v>1</v>
      </c>
      <c r="G338" s="6">
        <v>1</v>
      </c>
      <c r="H338" s="7"/>
      <c r="I338" s="7"/>
      <c r="J338" s="7"/>
      <c r="K338" s="6">
        <v>1</v>
      </c>
      <c r="L338" s="8" t="s">
        <v>20</v>
      </c>
      <c r="M338" s="8" t="s">
        <v>21</v>
      </c>
      <c r="N338" s="8" t="s">
        <v>22</v>
      </c>
      <c r="O338" s="9" t="s">
        <v>23</v>
      </c>
      <c r="P338" s="14">
        <f>IFERROR(VLOOKUP('Opex 2021'!E:E,'Opex 2020'!E:H,3,FALSE),0)</f>
        <v>0.82000000000698503</v>
      </c>
      <c r="Q338" s="14">
        <f>IFERROR(VLOOKUP('Opex 2021'!E:E,'Opex 2020'!E:H,4,FALSE),0)</f>
        <v>0</v>
      </c>
    </row>
    <row r="339" spans="1:17" hidden="1" x14ac:dyDescent="0.35">
      <c r="A339" s="5" t="s">
        <v>578</v>
      </c>
      <c r="B339" s="5" t="s">
        <v>579</v>
      </c>
      <c r="C339" s="5" t="s">
        <v>54</v>
      </c>
      <c r="D339" s="5" t="s">
        <v>55</v>
      </c>
      <c r="E339" s="5" t="s">
        <v>616</v>
      </c>
      <c r="F339" s="6">
        <v>1936</v>
      </c>
      <c r="G339" s="6">
        <v>1936</v>
      </c>
      <c r="H339" s="7"/>
      <c r="I339" s="7"/>
      <c r="J339" s="7"/>
      <c r="K339" s="6">
        <v>1936</v>
      </c>
      <c r="L339" s="8" t="s">
        <v>20</v>
      </c>
      <c r="M339" s="8" t="s">
        <v>21</v>
      </c>
      <c r="N339" s="8" t="s">
        <v>22</v>
      </c>
      <c r="O339" s="9" t="s">
        <v>23</v>
      </c>
      <c r="P339" s="14">
        <f>IFERROR(VLOOKUP('Opex 2021'!E:E,'Opex 2020'!E:H,3,FALSE),0)</f>
        <v>1935.2</v>
      </c>
      <c r="Q339" s="14">
        <f>IFERROR(VLOOKUP('Opex 2021'!E:E,'Opex 2020'!E:H,4,FALSE),0)</f>
        <v>1935</v>
      </c>
    </row>
    <row r="340" spans="1:17" hidden="1" x14ac:dyDescent="0.35">
      <c r="A340" s="5" t="s">
        <v>578</v>
      </c>
      <c r="B340" s="5" t="s">
        <v>579</v>
      </c>
      <c r="C340" s="5" t="s">
        <v>469</v>
      </c>
      <c r="D340" s="5" t="s">
        <v>470</v>
      </c>
      <c r="E340" s="5" t="s">
        <v>617</v>
      </c>
      <c r="F340" s="6">
        <v>114851</v>
      </c>
      <c r="G340" s="6">
        <v>114851</v>
      </c>
      <c r="H340" s="6">
        <v>76250.95</v>
      </c>
      <c r="I340" s="6">
        <v>23619.75</v>
      </c>
      <c r="J340" s="6">
        <v>0</v>
      </c>
      <c r="K340" s="6">
        <v>14980.3</v>
      </c>
      <c r="L340" s="8" t="s">
        <v>20</v>
      </c>
      <c r="M340" s="8" t="s">
        <v>21</v>
      </c>
      <c r="N340" s="8" t="s">
        <v>22</v>
      </c>
      <c r="O340" s="9" t="s">
        <v>23</v>
      </c>
      <c r="P340" s="14">
        <f>IFERROR(VLOOKUP('Opex 2021'!E:E,'Opex 2020'!E:H,3,FALSE),0)</f>
        <v>37227.43</v>
      </c>
      <c r="Q340" s="14">
        <f>IFERROR(VLOOKUP('Opex 2021'!E:E,'Opex 2020'!E:H,4,FALSE),0)</f>
        <v>37226</v>
      </c>
    </row>
    <row r="341" spans="1:17" hidden="1" x14ac:dyDescent="0.35">
      <c r="A341" s="5" t="s">
        <v>578</v>
      </c>
      <c r="B341" s="5" t="s">
        <v>579</v>
      </c>
      <c r="C341" s="5" t="s">
        <v>137</v>
      </c>
      <c r="D341" s="5" t="s">
        <v>138</v>
      </c>
      <c r="E341" s="5" t="s">
        <v>618</v>
      </c>
      <c r="F341" s="6">
        <v>125000</v>
      </c>
      <c r="G341" s="6">
        <v>55000</v>
      </c>
      <c r="H341" s="6">
        <v>31511</v>
      </c>
      <c r="I341" s="6">
        <v>0</v>
      </c>
      <c r="J341" s="6">
        <v>21820</v>
      </c>
      <c r="K341" s="6">
        <v>1669</v>
      </c>
      <c r="L341" s="8" t="s">
        <v>20</v>
      </c>
      <c r="M341" s="8" t="s">
        <v>21</v>
      </c>
      <c r="N341" s="8" t="s">
        <v>22</v>
      </c>
      <c r="O341" s="9" t="s">
        <v>23</v>
      </c>
      <c r="P341" s="14">
        <f>IFERROR(VLOOKUP('Opex 2021'!E:E,'Opex 2020'!E:H,3,FALSE),0)</f>
        <v>1.0800000000162999</v>
      </c>
      <c r="Q341" s="14">
        <f>IFERROR(VLOOKUP('Opex 2021'!E:E,'Opex 2020'!E:H,4,FALSE),0)</f>
        <v>0</v>
      </c>
    </row>
    <row r="342" spans="1:17" hidden="1" x14ac:dyDescent="0.35">
      <c r="A342" s="5" t="s">
        <v>578</v>
      </c>
      <c r="B342" s="5" t="s">
        <v>579</v>
      </c>
      <c r="C342" s="5" t="s">
        <v>619</v>
      </c>
      <c r="D342" s="5" t="s">
        <v>620</v>
      </c>
      <c r="E342" s="5" t="s">
        <v>621</v>
      </c>
      <c r="F342" s="6">
        <v>0</v>
      </c>
      <c r="G342" s="6">
        <v>0</v>
      </c>
      <c r="H342" s="7"/>
      <c r="I342" s="7"/>
      <c r="J342" s="7"/>
      <c r="K342" s="6">
        <v>0</v>
      </c>
      <c r="L342" s="8" t="s">
        <v>20</v>
      </c>
      <c r="M342" s="8" t="s">
        <v>21</v>
      </c>
      <c r="N342" s="8" t="s">
        <v>22</v>
      </c>
      <c r="O342" s="9" t="s">
        <v>23</v>
      </c>
      <c r="P342" s="14">
        <f>IFERROR(VLOOKUP('Opex 2021'!E:E,'Opex 2020'!E:H,3,FALSE),0)</f>
        <v>0</v>
      </c>
      <c r="Q342" s="14">
        <f>IFERROR(VLOOKUP('Opex 2021'!E:E,'Opex 2020'!E:H,4,FALSE),0)</f>
        <v>0</v>
      </c>
    </row>
    <row r="343" spans="1:17" hidden="1" x14ac:dyDescent="0.35">
      <c r="A343" s="5" t="s">
        <v>578</v>
      </c>
      <c r="B343" s="5" t="s">
        <v>579</v>
      </c>
      <c r="C343" s="5" t="s">
        <v>91</v>
      </c>
      <c r="D343" s="5" t="s">
        <v>92</v>
      </c>
      <c r="E343" s="5" t="s">
        <v>622</v>
      </c>
      <c r="F343" s="6">
        <v>50000</v>
      </c>
      <c r="G343" s="6">
        <v>50000</v>
      </c>
      <c r="H343" s="7"/>
      <c r="I343" s="7"/>
      <c r="J343" s="7"/>
      <c r="K343" s="6">
        <v>50000</v>
      </c>
      <c r="L343" s="8" t="s">
        <v>20</v>
      </c>
      <c r="M343" s="8" t="s">
        <v>21</v>
      </c>
      <c r="N343" s="8" t="s">
        <v>22</v>
      </c>
      <c r="O343" s="9" t="s">
        <v>23</v>
      </c>
      <c r="P343" s="14">
        <f>IFERROR(VLOOKUP('Opex 2021'!E:E,'Opex 2020'!E:H,3,FALSE),0)</f>
        <v>1.22999999998137</v>
      </c>
      <c r="Q343" s="14">
        <f>IFERROR(VLOOKUP('Opex 2021'!E:E,'Opex 2020'!E:H,4,FALSE),0)</f>
        <v>0</v>
      </c>
    </row>
    <row r="344" spans="1:17" hidden="1" x14ac:dyDescent="0.35">
      <c r="A344" s="5" t="s">
        <v>578</v>
      </c>
      <c r="B344" s="5" t="s">
        <v>579</v>
      </c>
      <c r="C344" s="5" t="s">
        <v>567</v>
      </c>
      <c r="D344" s="5" t="s">
        <v>568</v>
      </c>
      <c r="E344" s="5" t="s">
        <v>623</v>
      </c>
      <c r="F344" s="6">
        <v>1</v>
      </c>
      <c r="G344" s="6">
        <v>16001</v>
      </c>
      <c r="H344" s="6">
        <v>-22387</v>
      </c>
      <c r="I344" s="7"/>
      <c r="J344" s="6">
        <v>0</v>
      </c>
      <c r="K344" s="6">
        <v>38388</v>
      </c>
      <c r="L344" s="8" t="s">
        <v>20</v>
      </c>
      <c r="M344" s="8" t="s">
        <v>21</v>
      </c>
      <c r="N344" s="8" t="s">
        <v>22</v>
      </c>
      <c r="O344" s="9" t="s">
        <v>23</v>
      </c>
      <c r="P344" s="14">
        <f>IFERROR(VLOOKUP('Opex 2021'!E:E,'Opex 2020'!E:H,3,FALSE),0)</f>
        <v>0.85999999998603005</v>
      </c>
      <c r="Q344" s="14">
        <f>IFERROR(VLOOKUP('Opex 2021'!E:E,'Opex 2020'!E:H,4,FALSE),0)</f>
        <v>-22448</v>
      </c>
    </row>
    <row r="345" spans="1:17" hidden="1" x14ac:dyDescent="0.35">
      <c r="A345" s="5" t="s">
        <v>578</v>
      </c>
      <c r="B345" s="5" t="s">
        <v>579</v>
      </c>
      <c r="C345" s="5" t="s">
        <v>238</v>
      </c>
      <c r="D345" s="5" t="s">
        <v>239</v>
      </c>
      <c r="E345" s="5" t="s">
        <v>624</v>
      </c>
      <c r="F345" s="6">
        <v>408343</v>
      </c>
      <c r="G345" s="6">
        <v>392343</v>
      </c>
      <c r="H345" s="7"/>
      <c r="I345" s="7"/>
      <c r="J345" s="7"/>
      <c r="K345" s="6">
        <v>392343</v>
      </c>
      <c r="L345" s="8" t="s">
        <v>20</v>
      </c>
      <c r="M345" s="8" t="s">
        <v>21</v>
      </c>
      <c r="N345" s="8" t="s">
        <v>22</v>
      </c>
      <c r="O345" s="9" t="s">
        <v>23</v>
      </c>
      <c r="P345" s="14">
        <f>IFERROR(VLOOKUP('Opex 2021'!E:E,'Opex 2020'!E:H,3,FALSE),0)</f>
        <v>418003.19</v>
      </c>
      <c r="Q345" s="14">
        <f>IFERROR(VLOOKUP('Opex 2021'!E:E,'Opex 2020'!E:H,4,FALSE),0)</f>
        <v>418002.16</v>
      </c>
    </row>
    <row r="346" spans="1:17" hidden="1" x14ac:dyDescent="0.35">
      <c r="A346" s="5" t="s">
        <v>578</v>
      </c>
      <c r="B346" s="5" t="s">
        <v>579</v>
      </c>
      <c r="C346" s="5" t="s">
        <v>57</v>
      </c>
      <c r="D346" s="5" t="s">
        <v>58</v>
      </c>
      <c r="E346" s="5" t="s">
        <v>625</v>
      </c>
      <c r="F346" s="6">
        <v>1</v>
      </c>
      <c r="G346" s="6">
        <v>1</v>
      </c>
      <c r="H346" s="7"/>
      <c r="I346" s="7"/>
      <c r="J346" s="7"/>
      <c r="K346" s="6">
        <v>1</v>
      </c>
      <c r="L346" s="8" t="s">
        <v>20</v>
      </c>
      <c r="M346" s="8" t="s">
        <v>21</v>
      </c>
      <c r="N346" s="8" t="s">
        <v>22</v>
      </c>
      <c r="O346" s="9" t="s">
        <v>23</v>
      </c>
      <c r="P346" s="14">
        <f>IFERROR(VLOOKUP('Opex 2021'!E:E,'Opex 2020'!E:H,3,FALSE),0)</f>
        <v>0.20000000000072801</v>
      </c>
      <c r="Q346" s="14">
        <f>IFERROR(VLOOKUP('Opex 2021'!E:E,'Opex 2020'!E:H,4,FALSE),0)</f>
        <v>0</v>
      </c>
    </row>
    <row r="347" spans="1:17" hidden="1" x14ac:dyDescent="0.35">
      <c r="A347" s="5" t="s">
        <v>578</v>
      </c>
      <c r="B347" s="5" t="s">
        <v>579</v>
      </c>
      <c r="C347" s="5" t="s">
        <v>146</v>
      </c>
      <c r="D347" s="5" t="s">
        <v>147</v>
      </c>
      <c r="E347" s="5" t="s">
        <v>626</v>
      </c>
      <c r="F347" s="6">
        <v>55000</v>
      </c>
      <c r="G347" s="6">
        <v>125000</v>
      </c>
      <c r="H347" s="6">
        <v>106160.64</v>
      </c>
      <c r="I347" s="6">
        <v>0</v>
      </c>
      <c r="J347" s="6">
        <v>15060.5</v>
      </c>
      <c r="K347" s="6">
        <v>3778.86</v>
      </c>
      <c r="L347" s="8" t="s">
        <v>20</v>
      </c>
      <c r="M347" s="8" t="s">
        <v>21</v>
      </c>
      <c r="N347" s="8" t="s">
        <v>22</v>
      </c>
      <c r="O347" s="9" t="s">
        <v>23</v>
      </c>
      <c r="P347" s="14">
        <f>IFERROR(VLOOKUP('Opex 2021'!E:E,'Opex 2020'!E:H,3,FALSE),0)</f>
        <v>921975.01</v>
      </c>
      <c r="Q347" s="14">
        <f>IFERROR(VLOOKUP('Opex 2021'!E:E,'Opex 2020'!E:H,4,FALSE),0)</f>
        <v>897988.57</v>
      </c>
    </row>
    <row r="348" spans="1:17" hidden="1" x14ac:dyDescent="0.35">
      <c r="A348" s="5" t="s">
        <v>578</v>
      </c>
      <c r="B348" s="5" t="s">
        <v>579</v>
      </c>
      <c r="C348" s="5" t="s">
        <v>60</v>
      </c>
      <c r="D348" s="5" t="s">
        <v>61</v>
      </c>
      <c r="E348" s="5" t="s">
        <v>627</v>
      </c>
      <c r="F348" s="6">
        <v>25000</v>
      </c>
      <c r="G348" s="6">
        <v>25000</v>
      </c>
      <c r="H348" s="6">
        <v>500</v>
      </c>
      <c r="I348" s="6">
        <v>0</v>
      </c>
      <c r="J348" s="7"/>
      <c r="K348" s="6">
        <v>24500</v>
      </c>
      <c r="L348" s="8" t="s">
        <v>20</v>
      </c>
      <c r="M348" s="8" t="s">
        <v>21</v>
      </c>
      <c r="N348" s="8" t="s">
        <v>22</v>
      </c>
      <c r="O348" s="9" t="s">
        <v>23</v>
      </c>
      <c r="P348" s="14">
        <f>IFERROR(VLOOKUP('Opex 2021'!E:E,'Opex 2020'!E:H,3,FALSE),0)</f>
        <v>2313.41</v>
      </c>
      <c r="Q348" s="14">
        <f>IFERROR(VLOOKUP('Opex 2021'!E:E,'Opex 2020'!E:H,4,FALSE),0)</f>
        <v>2312.5</v>
      </c>
    </row>
    <row r="349" spans="1:17" hidden="1" x14ac:dyDescent="0.35">
      <c r="A349" s="5" t="s">
        <v>578</v>
      </c>
      <c r="B349" s="5" t="s">
        <v>579</v>
      </c>
      <c r="C349" s="5" t="s">
        <v>149</v>
      </c>
      <c r="D349" s="5" t="s">
        <v>150</v>
      </c>
      <c r="E349" s="5" t="s">
        <v>628</v>
      </c>
      <c r="F349" s="6">
        <v>1001</v>
      </c>
      <c r="G349" s="6">
        <v>1001</v>
      </c>
      <c r="H349" s="6">
        <v>924.33</v>
      </c>
      <c r="I349" s="7"/>
      <c r="J349" s="7"/>
      <c r="K349" s="6">
        <v>76.670000000000101</v>
      </c>
      <c r="L349" s="8" t="s">
        <v>20</v>
      </c>
      <c r="M349" s="8" t="s">
        <v>21</v>
      </c>
      <c r="N349" s="8" t="s">
        <v>22</v>
      </c>
      <c r="O349" s="9" t="s">
        <v>23</v>
      </c>
      <c r="P349" s="14">
        <f>IFERROR(VLOOKUP('Opex 2021'!E:E,'Opex 2020'!E:H,3,FALSE),0)</f>
        <v>852.10000000003504</v>
      </c>
      <c r="Q349" s="14">
        <f>IFERROR(VLOOKUP('Opex 2021'!E:E,'Opex 2020'!E:H,4,FALSE),0)</f>
        <v>851.23</v>
      </c>
    </row>
    <row r="350" spans="1:17" hidden="1" x14ac:dyDescent="0.35">
      <c r="A350" s="5" t="s">
        <v>578</v>
      </c>
      <c r="B350" s="5" t="s">
        <v>579</v>
      </c>
      <c r="C350" s="5" t="s">
        <v>63</v>
      </c>
      <c r="D350" s="5" t="s">
        <v>64</v>
      </c>
      <c r="E350" s="5" t="s">
        <v>629</v>
      </c>
      <c r="F350" s="6">
        <v>77114</v>
      </c>
      <c r="G350" s="6">
        <v>77114</v>
      </c>
      <c r="H350" s="7"/>
      <c r="I350" s="6">
        <v>0</v>
      </c>
      <c r="J350" s="6">
        <v>22000</v>
      </c>
      <c r="K350" s="6">
        <v>55114</v>
      </c>
      <c r="L350" s="8" t="s">
        <v>20</v>
      </c>
      <c r="M350" s="8" t="s">
        <v>21</v>
      </c>
      <c r="N350" s="8" t="s">
        <v>22</v>
      </c>
      <c r="O350" s="9" t="s">
        <v>23</v>
      </c>
      <c r="P350" s="14">
        <f>IFERROR(VLOOKUP('Opex 2021'!E:E,'Opex 2020'!E:H,3,FALSE),0)</f>
        <v>0.86000000000058197</v>
      </c>
      <c r="Q350" s="14">
        <f>IFERROR(VLOOKUP('Opex 2021'!E:E,'Opex 2020'!E:H,4,FALSE),0)</f>
        <v>0</v>
      </c>
    </row>
    <row r="351" spans="1:17" hidden="1" x14ac:dyDescent="0.35">
      <c r="A351" s="5" t="s">
        <v>578</v>
      </c>
      <c r="B351" s="5" t="s">
        <v>579</v>
      </c>
      <c r="C351" s="5" t="s">
        <v>430</v>
      </c>
      <c r="D351" s="5" t="s">
        <v>431</v>
      </c>
      <c r="E351" s="5" t="s">
        <v>630</v>
      </c>
      <c r="F351" s="6">
        <v>62348</v>
      </c>
      <c r="G351" s="6">
        <v>62348</v>
      </c>
      <c r="H351" s="6">
        <v>1837.5</v>
      </c>
      <c r="I351" s="7"/>
      <c r="J351" s="7"/>
      <c r="K351" s="6">
        <v>60510.5</v>
      </c>
      <c r="L351" s="8" t="s">
        <v>20</v>
      </c>
      <c r="M351" s="8" t="s">
        <v>21</v>
      </c>
      <c r="N351" s="8" t="s">
        <v>22</v>
      </c>
      <c r="O351" s="9" t="s">
        <v>23</v>
      </c>
      <c r="P351" s="14">
        <f>IFERROR(VLOOKUP('Opex 2021'!E:E,'Opex 2020'!E:H,3,FALSE),0)</f>
        <v>6670.37</v>
      </c>
      <c r="Q351" s="14">
        <f>IFERROR(VLOOKUP('Opex 2021'!E:E,'Opex 2020'!E:H,4,FALSE),0)</f>
        <v>6669.05</v>
      </c>
    </row>
    <row r="352" spans="1:17" hidden="1" x14ac:dyDescent="0.35">
      <c r="A352" s="1" t="s">
        <v>15</v>
      </c>
      <c r="B352" s="1" t="s">
        <v>16</v>
      </c>
      <c r="C352" s="1" t="s">
        <v>78</v>
      </c>
      <c r="D352" s="1" t="s">
        <v>79</v>
      </c>
      <c r="E352" s="1" t="s">
        <v>862</v>
      </c>
      <c r="F352" s="13"/>
      <c r="G352" s="13"/>
      <c r="H352" s="13"/>
      <c r="I352" s="13"/>
      <c r="J352" s="13"/>
      <c r="K352" s="13"/>
      <c r="L352" s="13" t="s">
        <v>20</v>
      </c>
      <c r="M352" s="13" t="s">
        <v>21</v>
      </c>
      <c r="N352" s="13" t="s">
        <v>22</v>
      </c>
      <c r="O352" s="13" t="s">
        <v>23</v>
      </c>
      <c r="P352" s="14">
        <f>IFERROR(VLOOKUP('Opex 2021'!E:E,'Opex 2020'!E:H,3,FALSE),0)</f>
        <v>0</v>
      </c>
      <c r="Q352" s="14">
        <f>IFERROR(VLOOKUP('Opex 2021'!E:E,'Opex 2020'!E:H,4,FALSE),0)</f>
        <v>0</v>
      </c>
    </row>
    <row r="353" spans="1:17" hidden="1" x14ac:dyDescent="0.35">
      <c r="A353" s="1" t="s">
        <v>15</v>
      </c>
      <c r="B353" s="1" t="s">
        <v>16</v>
      </c>
      <c r="C353" s="1" t="s">
        <v>82</v>
      </c>
      <c r="D353" s="1" t="s">
        <v>83</v>
      </c>
      <c r="E353" s="1" t="s">
        <v>861</v>
      </c>
      <c r="L353" s="1" t="s">
        <v>20</v>
      </c>
      <c r="M353" s="1" t="s">
        <v>21</v>
      </c>
      <c r="N353" s="1" t="s">
        <v>22</v>
      </c>
      <c r="O353" s="1" t="s">
        <v>23</v>
      </c>
      <c r="P353" s="14">
        <f>IFERROR(VLOOKUP('Opex 2021'!E:E,'Opex 2020'!E:H,3,FALSE),0)</f>
        <v>0.80999999999767203</v>
      </c>
      <c r="Q353" s="14">
        <f>IFERROR(VLOOKUP('Opex 2021'!E:E,'Opex 2020'!E:H,4,FALSE),0)</f>
        <v>0</v>
      </c>
    </row>
    <row r="354" spans="1:17" hidden="1" x14ac:dyDescent="0.35">
      <c r="A354" s="1" t="s">
        <v>15</v>
      </c>
      <c r="B354" s="1" t="s">
        <v>16</v>
      </c>
      <c r="C354" s="1" t="s">
        <v>131</v>
      </c>
      <c r="D354" s="1" t="s">
        <v>132</v>
      </c>
      <c r="E354" s="1" t="s">
        <v>860</v>
      </c>
      <c r="L354" s="1" t="s">
        <v>20</v>
      </c>
      <c r="M354" s="1" t="s">
        <v>21</v>
      </c>
      <c r="N354" s="1" t="s">
        <v>22</v>
      </c>
      <c r="O354" s="1" t="s">
        <v>23</v>
      </c>
      <c r="P354" s="14">
        <f>IFERROR(VLOOKUP('Opex 2021'!E:E,'Opex 2020'!E:H,3,FALSE),0)</f>
        <v>0</v>
      </c>
      <c r="Q354" s="14">
        <f>IFERROR(VLOOKUP('Opex 2021'!E:E,'Opex 2020'!E:H,4,FALSE),0)</f>
        <v>-13420</v>
      </c>
    </row>
    <row r="355" spans="1:17" hidden="1" x14ac:dyDescent="0.35">
      <c r="A355" s="1" t="s">
        <v>15</v>
      </c>
      <c r="B355" s="1" t="s">
        <v>16</v>
      </c>
      <c r="C355" s="1" t="s">
        <v>613</v>
      </c>
      <c r="D355" s="1" t="s">
        <v>614</v>
      </c>
      <c r="E355" s="1" t="s">
        <v>859</v>
      </c>
      <c r="L355" s="1" t="s">
        <v>20</v>
      </c>
      <c r="M355" s="1" t="s">
        <v>21</v>
      </c>
      <c r="N355" s="1" t="s">
        <v>22</v>
      </c>
      <c r="O355" s="1" t="s">
        <v>23</v>
      </c>
      <c r="P355" s="14">
        <f>IFERROR(VLOOKUP('Opex 2021'!E:E,'Opex 2020'!E:H,3,FALSE),0)</f>
        <v>22708751.02</v>
      </c>
      <c r="Q355" s="14">
        <f>IFERROR(VLOOKUP('Opex 2021'!E:E,'Opex 2020'!E:H,4,FALSE),0)</f>
        <v>22708674.989999998</v>
      </c>
    </row>
    <row r="356" spans="1:17" hidden="1" x14ac:dyDescent="0.35">
      <c r="A356" s="1" t="s">
        <v>15</v>
      </c>
      <c r="B356" s="1" t="s">
        <v>16</v>
      </c>
      <c r="C356" s="1" t="s">
        <v>377</v>
      </c>
      <c r="D356" s="1" t="s">
        <v>378</v>
      </c>
      <c r="E356" s="1" t="s">
        <v>858</v>
      </c>
      <c r="L356" s="1" t="s">
        <v>20</v>
      </c>
      <c r="M356" s="1" t="s">
        <v>21</v>
      </c>
      <c r="N356" s="1" t="s">
        <v>22</v>
      </c>
      <c r="O356" s="1" t="s">
        <v>23</v>
      </c>
      <c r="P356" s="14">
        <f>IFERROR(VLOOKUP('Opex 2021'!E:E,'Opex 2020'!E:H,3,FALSE),0)</f>
        <v>0.95000000000027296</v>
      </c>
      <c r="Q356" s="14">
        <f>IFERROR(VLOOKUP('Opex 2021'!E:E,'Opex 2020'!E:H,4,FALSE),0)</f>
        <v>0</v>
      </c>
    </row>
    <row r="357" spans="1:17" hidden="1" x14ac:dyDescent="0.35">
      <c r="A357" s="1" t="s">
        <v>15</v>
      </c>
      <c r="B357" s="1" t="s">
        <v>16</v>
      </c>
      <c r="C357" s="1" t="s">
        <v>91</v>
      </c>
      <c r="D357" s="1" t="s">
        <v>92</v>
      </c>
      <c r="E357" s="1" t="s">
        <v>857</v>
      </c>
      <c r="L357" s="1" t="s">
        <v>20</v>
      </c>
      <c r="M357" s="1" t="s">
        <v>21</v>
      </c>
      <c r="N357" s="1" t="s">
        <v>22</v>
      </c>
      <c r="O357" s="1" t="s">
        <v>23</v>
      </c>
      <c r="P357" s="14">
        <f>IFERROR(VLOOKUP('Opex 2021'!E:E,'Opex 2020'!E:H,3,FALSE),0)</f>
        <v>0.93000000000029104</v>
      </c>
      <c r="Q357" s="14">
        <f>IFERROR(VLOOKUP('Opex 2021'!E:E,'Opex 2020'!E:H,4,FALSE),0)</f>
        <v>0</v>
      </c>
    </row>
    <row r="358" spans="1:17" hidden="1" x14ac:dyDescent="0.35">
      <c r="A358" s="1" t="s">
        <v>15</v>
      </c>
      <c r="B358" s="1" t="s">
        <v>16</v>
      </c>
      <c r="C358" s="1" t="s">
        <v>149</v>
      </c>
      <c r="D358" s="1" t="s">
        <v>150</v>
      </c>
      <c r="E358" s="1" t="s">
        <v>856</v>
      </c>
      <c r="L358" s="1" t="s">
        <v>20</v>
      </c>
      <c r="M358" s="1" t="s">
        <v>21</v>
      </c>
      <c r="N358" s="1" t="s">
        <v>22</v>
      </c>
      <c r="O358" s="1" t="s">
        <v>23</v>
      </c>
      <c r="P358" s="14">
        <f>IFERROR(VLOOKUP('Opex 2021'!E:E,'Opex 2020'!E:H,3,FALSE),0)</f>
        <v>0.52000000000407498</v>
      </c>
      <c r="Q358" s="14">
        <f>IFERROR(VLOOKUP('Opex 2021'!E:E,'Opex 2020'!E:H,4,FALSE),0)</f>
        <v>0</v>
      </c>
    </row>
    <row r="359" spans="1:17" hidden="1" x14ac:dyDescent="0.35">
      <c r="A359" s="1" t="s">
        <v>71</v>
      </c>
      <c r="B359" s="1" t="s">
        <v>72</v>
      </c>
      <c r="C359" s="1" t="s">
        <v>78</v>
      </c>
      <c r="D359" s="1" t="s">
        <v>79</v>
      </c>
      <c r="E359" s="1" t="s">
        <v>855</v>
      </c>
      <c r="L359" s="1" t="s">
        <v>20</v>
      </c>
      <c r="M359" s="1" t="s">
        <v>21</v>
      </c>
      <c r="N359" s="1" t="s">
        <v>22</v>
      </c>
      <c r="O359" s="1" t="s">
        <v>23</v>
      </c>
      <c r="P359" s="14">
        <f>IFERROR(VLOOKUP('Opex 2021'!E:E,'Opex 2020'!E:H,3,FALSE),0)</f>
        <v>0</v>
      </c>
      <c r="Q359" s="14">
        <f>IFERROR(VLOOKUP('Opex 2021'!E:E,'Opex 2020'!E:H,4,FALSE),0)</f>
        <v>0</v>
      </c>
    </row>
    <row r="360" spans="1:17" hidden="1" x14ac:dyDescent="0.35">
      <c r="A360" s="1" t="s">
        <v>71</v>
      </c>
      <c r="B360" s="1" t="s">
        <v>72</v>
      </c>
      <c r="C360" s="1" t="s">
        <v>51</v>
      </c>
      <c r="D360" s="1" t="s">
        <v>52</v>
      </c>
      <c r="E360" s="1" t="s">
        <v>854</v>
      </c>
      <c r="L360" s="1" t="s">
        <v>20</v>
      </c>
      <c r="M360" s="1" t="s">
        <v>21</v>
      </c>
      <c r="N360" s="1" t="s">
        <v>22</v>
      </c>
      <c r="O360" s="1" t="s">
        <v>23</v>
      </c>
      <c r="P360" s="14">
        <f>IFERROR(VLOOKUP('Opex 2021'!E:E,'Opex 2020'!E:H,3,FALSE),0)</f>
        <v>0</v>
      </c>
      <c r="Q360" s="14">
        <f>IFERROR(VLOOKUP('Opex 2021'!E:E,'Opex 2020'!E:H,4,FALSE),0)</f>
        <v>0</v>
      </c>
    </row>
    <row r="361" spans="1:17" hidden="1" x14ac:dyDescent="0.35">
      <c r="A361" s="1" t="s">
        <v>76</v>
      </c>
      <c r="B361" s="1" t="s">
        <v>77</v>
      </c>
      <c r="C361" s="1" t="s">
        <v>54</v>
      </c>
      <c r="D361" s="1" t="s">
        <v>55</v>
      </c>
      <c r="E361" s="1" t="s">
        <v>853</v>
      </c>
      <c r="L361" s="1" t="s">
        <v>20</v>
      </c>
      <c r="M361" s="1" t="s">
        <v>21</v>
      </c>
      <c r="N361" s="1" t="s">
        <v>22</v>
      </c>
      <c r="O361" s="1" t="s">
        <v>23</v>
      </c>
      <c r="P361" s="14">
        <f>IFERROR(VLOOKUP('Opex 2021'!E:E,'Opex 2020'!E:H,3,FALSE),0)</f>
        <v>0</v>
      </c>
      <c r="Q361" s="14">
        <f>IFERROR(VLOOKUP('Opex 2021'!E:E,'Opex 2020'!E:H,4,FALSE),0)</f>
        <v>0</v>
      </c>
    </row>
    <row r="362" spans="1:17" hidden="1" x14ac:dyDescent="0.35">
      <c r="A362" s="1" t="s">
        <v>99</v>
      </c>
      <c r="B362" s="1" t="s">
        <v>100</v>
      </c>
      <c r="C362" s="1" t="s">
        <v>634</v>
      </c>
      <c r="D362" s="1" t="s">
        <v>633</v>
      </c>
      <c r="E362" s="1" t="s">
        <v>852</v>
      </c>
      <c r="L362" s="1" t="s">
        <v>20</v>
      </c>
      <c r="M362" s="1" t="s">
        <v>21</v>
      </c>
      <c r="N362" s="1" t="s">
        <v>22</v>
      </c>
      <c r="O362" s="1" t="s">
        <v>23</v>
      </c>
      <c r="P362" s="14">
        <f>IFERROR(VLOOKUP('Opex 2021'!E:E,'Opex 2020'!E:H,3,FALSE),0)</f>
        <v>39592428</v>
      </c>
      <c r="Q362" s="14">
        <f>IFERROR(VLOOKUP('Opex 2021'!E:E,'Opex 2020'!E:H,4,FALSE),0)</f>
        <v>39497428.030000001</v>
      </c>
    </row>
    <row r="363" spans="1:17" hidden="1" x14ac:dyDescent="0.35">
      <c r="A363" s="1" t="s">
        <v>99</v>
      </c>
      <c r="B363" s="1" t="s">
        <v>100</v>
      </c>
      <c r="C363" s="1" t="s">
        <v>527</v>
      </c>
      <c r="D363" s="1" t="s">
        <v>528</v>
      </c>
      <c r="E363" s="1" t="s">
        <v>851</v>
      </c>
      <c r="L363" s="1" t="s">
        <v>20</v>
      </c>
      <c r="M363" s="1" t="s">
        <v>21</v>
      </c>
      <c r="N363" s="1" t="s">
        <v>22</v>
      </c>
      <c r="O363" s="1" t="s">
        <v>23</v>
      </c>
      <c r="P363" s="14">
        <f>IFERROR(VLOOKUP('Opex 2021'!E:E,'Opex 2020'!E:H,3,FALSE),0)</f>
        <v>-103000</v>
      </c>
      <c r="Q363" s="14">
        <f>IFERROR(VLOOKUP('Opex 2021'!E:E,'Opex 2020'!E:H,4,FALSE),0)</f>
        <v>-103009</v>
      </c>
    </row>
    <row r="364" spans="1:17" hidden="1" x14ac:dyDescent="0.35">
      <c r="A364" s="1" t="s">
        <v>99</v>
      </c>
      <c r="B364" s="1" t="s">
        <v>100</v>
      </c>
      <c r="C364" s="1" t="s">
        <v>287</v>
      </c>
      <c r="D364" s="1" t="s">
        <v>288</v>
      </c>
      <c r="E364" s="1" t="s">
        <v>850</v>
      </c>
      <c r="L364" s="1" t="s">
        <v>20</v>
      </c>
      <c r="M364" s="1" t="s">
        <v>21</v>
      </c>
      <c r="N364" s="1" t="s">
        <v>22</v>
      </c>
      <c r="O364" s="1" t="s">
        <v>23</v>
      </c>
      <c r="P364" s="14">
        <f>IFERROR(VLOOKUP('Opex 2021'!E:E,'Opex 2020'!E:H,3,FALSE),0)</f>
        <v>0</v>
      </c>
      <c r="Q364" s="14">
        <f>IFERROR(VLOOKUP('Opex 2021'!E:E,'Opex 2020'!E:H,4,FALSE),0)</f>
        <v>0</v>
      </c>
    </row>
    <row r="365" spans="1:17" hidden="1" x14ac:dyDescent="0.35">
      <c r="A365" s="1" t="s">
        <v>99</v>
      </c>
      <c r="B365" s="1" t="s">
        <v>100</v>
      </c>
      <c r="C365" s="1" t="s">
        <v>599</v>
      </c>
      <c r="D365" s="1" t="s">
        <v>600</v>
      </c>
      <c r="E365" s="1" t="s">
        <v>849</v>
      </c>
      <c r="L365" s="1" t="s">
        <v>20</v>
      </c>
      <c r="M365" s="1" t="s">
        <v>21</v>
      </c>
      <c r="N365" s="1" t="s">
        <v>22</v>
      </c>
      <c r="O365" s="1" t="s">
        <v>23</v>
      </c>
      <c r="P365" s="14">
        <f>IFERROR(VLOOKUP('Opex 2021'!E:E,'Opex 2020'!E:H,3,FALSE),0)</f>
        <v>1</v>
      </c>
      <c r="Q365" s="14">
        <f>IFERROR(VLOOKUP('Opex 2021'!E:E,'Opex 2020'!E:H,4,FALSE),0)</f>
        <v>0</v>
      </c>
    </row>
    <row r="366" spans="1:17" hidden="1" x14ac:dyDescent="0.35">
      <c r="A366" s="1" t="s">
        <v>99</v>
      </c>
      <c r="B366" s="1" t="s">
        <v>100</v>
      </c>
      <c r="C366" s="1" t="s">
        <v>131</v>
      </c>
      <c r="D366" s="1" t="s">
        <v>132</v>
      </c>
      <c r="E366" s="1" t="s">
        <v>848</v>
      </c>
      <c r="L366" s="1" t="s">
        <v>20</v>
      </c>
      <c r="M366" s="1" t="s">
        <v>21</v>
      </c>
      <c r="N366" s="1" t="s">
        <v>22</v>
      </c>
      <c r="O366" s="1" t="s">
        <v>23</v>
      </c>
      <c r="P366" s="14">
        <f>IFERROR(VLOOKUP('Opex 2021'!E:E,'Opex 2020'!E:H,3,FALSE),0)</f>
        <v>-1719</v>
      </c>
      <c r="Q366" s="14">
        <f>IFERROR(VLOOKUP('Opex 2021'!E:E,'Opex 2020'!E:H,4,FALSE),0)</f>
        <v>-1720</v>
      </c>
    </row>
    <row r="367" spans="1:17" hidden="1" x14ac:dyDescent="0.35">
      <c r="A367" s="1" t="s">
        <v>99</v>
      </c>
      <c r="B367" s="1" t="s">
        <v>100</v>
      </c>
      <c r="C367" s="1" t="s">
        <v>39</v>
      </c>
      <c r="D367" s="1" t="s">
        <v>40</v>
      </c>
      <c r="E367" s="1" t="s">
        <v>847</v>
      </c>
      <c r="L367" s="1" t="s">
        <v>20</v>
      </c>
      <c r="M367" s="1" t="s">
        <v>21</v>
      </c>
      <c r="N367" s="1" t="s">
        <v>22</v>
      </c>
      <c r="O367" s="1" t="s">
        <v>23</v>
      </c>
      <c r="P367" s="14">
        <f>IFERROR(VLOOKUP('Opex 2021'!E:E,'Opex 2020'!E:H,3,FALSE),0)</f>
        <v>6993</v>
      </c>
      <c r="Q367" s="14">
        <f>IFERROR(VLOOKUP('Opex 2021'!E:E,'Opex 2020'!E:H,4,FALSE),0)</f>
        <v>6993</v>
      </c>
    </row>
    <row r="368" spans="1:17" hidden="1" x14ac:dyDescent="0.35">
      <c r="A368" s="1" t="s">
        <v>99</v>
      </c>
      <c r="B368" s="1" t="s">
        <v>100</v>
      </c>
      <c r="C368" s="1" t="s">
        <v>51</v>
      </c>
      <c r="D368" s="1" t="s">
        <v>52</v>
      </c>
      <c r="E368" s="1" t="s">
        <v>846</v>
      </c>
      <c r="L368" s="1" t="s">
        <v>20</v>
      </c>
      <c r="M368" s="1" t="s">
        <v>21</v>
      </c>
      <c r="N368" s="1" t="s">
        <v>22</v>
      </c>
      <c r="O368" s="1" t="s">
        <v>23</v>
      </c>
      <c r="P368" s="14">
        <f>IFERROR(VLOOKUP('Opex 2021'!E:E,'Opex 2020'!E:H,3,FALSE),0)</f>
        <v>10780</v>
      </c>
      <c r="Q368" s="14">
        <f>IFERROR(VLOOKUP('Opex 2021'!E:E,'Opex 2020'!E:H,4,FALSE),0)</f>
        <v>10778.55</v>
      </c>
    </row>
    <row r="369" spans="1:17" hidden="1" x14ac:dyDescent="0.35">
      <c r="A369" s="1" t="s">
        <v>99</v>
      </c>
      <c r="B369" s="1" t="s">
        <v>100</v>
      </c>
      <c r="C369" s="1" t="s">
        <v>54</v>
      </c>
      <c r="D369" s="1" t="s">
        <v>55</v>
      </c>
      <c r="E369" s="1" t="s">
        <v>845</v>
      </c>
      <c r="L369" s="1" t="s">
        <v>20</v>
      </c>
      <c r="M369" s="1" t="s">
        <v>21</v>
      </c>
      <c r="N369" s="1" t="s">
        <v>22</v>
      </c>
      <c r="O369" s="1" t="s">
        <v>23</v>
      </c>
      <c r="P369" s="14">
        <f>IFERROR(VLOOKUP('Opex 2021'!E:E,'Opex 2020'!E:H,3,FALSE),0)</f>
        <v>0</v>
      </c>
      <c r="Q369" s="14">
        <f>IFERROR(VLOOKUP('Opex 2021'!E:E,'Opex 2020'!E:H,4,FALSE),0)</f>
        <v>0</v>
      </c>
    </row>
    <row r="370" spans="1:17" hidden="1" x14ac:dyDescent="0.35">
      <c r="A370" s="1" t="s">
        <v>119</v>
      </c>
      <c r="B370" s="1" t="s">
        <v>120</v>
      </c>
      <c r="C370" s="1" t="s">
        <v>599</v>
      </c>
      <c r="D370" s="1" t="s">
        <v>600</v>
      </c>
      <c r="E370" s="1" t="s">
        <v>844</v>
      </c>
      <c r="L370" s="1" t="s">
        <v>20</v>
      </c>
      <c r="M370" s="1" t="s">
        <v>21</v>
      </c>
      <c r="N370" s="1" t="s">
        <v>22</v>
      </c>
      <c r="O370" s="1" t="s">
        <v>23</v>
      </c>
      <c r="P370" s="14">
        <f>IFERROR(VLOOKUP('Opex 2021'!E:E,'Opex 2020'!E:H,3,FALSE),0)</f>
        <v>0.86999999999534305</v>
      </c>
      <c r="Q370" s="14">
        <f>IFERROR(VLOOKUP('Opex 2021'!E:E,'Opex 2020'!E:H,4,FALSE),0)</f>
        <v>0</v>
      </c>
    </row>
    <row r="371" spans="1:17" hidden="1" x14ac:dyDescent="0.35">
      <c r="A371" s="1" t="s">
        <v>119</v>
      </c>
      <c r="B371" s="1" t="s">
        <v>120</v>
      </c>
      <c r="C371" s="1" t="s">
        <v>51</v>
      </c>
      <c r="D371" s="1" t="s">
        <v>52</v>
      </c>
      <c r="E371" s="1" t="s">
        <v>843</v>
      </c>
      <c r="L371" s="1" t="s">
        <v>20</v>
      </c>
      <c r="M371" s="1" t="s">
        <v>21</v>
      </c>
      <c r="N371" s="1" t="s">
        <v>22</v>
      </c>
      <c r="O371" s="1" t="s">
        <v>23</v>
      </c>
      <c r="P371" s="14">
        <f>IFERROR(VLOOKUP('Opex 2021'!E:E,'Opex 2020'!E:H,3,FALSE),0)</f>
        <v>0.40000000000145502</v>
      </c>
      <c r="Q371" s="14">
        <f>IFERROR(VLOOKUP('Opex 2021'!E:E,'Opex 2020'!E:H,4,FALSE),0)</f>
        <v>0</v>
      </c>
    </row>
    <row r="372" spans="1:17" hidden="1" x14ac:dyDescent="0.35">
      <c r="A372" s="1" t="s">
        <v>119</v>
      </c>
      <c r="B372" s="1" t="s">
        <v>120</v>
      </c>
      <c r="C372" s="1" t="s">
        <v>613</v>
      </c>
      <c r="D372" s="1" t="s">
        <v>614</v>
      </c>
      <c r="E372" s="1" t="s">
        <v>842</v>
      </c>
      <c r="L372" s="1" t="s">
        <v>20</v>
      </c>
      <c r="M372" s="1" t="s">
        <v>21</v>
      </c>
      <c r="N372" s="1" t="s">
        <v>22</v>
      </c>
      <c r="O372" s="1" t="s">
        <v>23</v>
      </c>
      <c r="P372" s="14">
        <f>IFERROR(VLOOKUP('Opex 2021'!E:E,'Opex 2020'!E:H,3,FALSE),0)</f>
        <v>0.80000000000291005</v>
      </c>
      <c r="Q372" s="14">
        <f>IFERROR(VLOOKUP('Opex 2021'!E:E,'Opex 2020'!E:H,4,FALSE),0)</f>
        <v>0</v>
      </c>
    </row>
    <row r="373" spans="1:17" hidden="1" x14ac:dyDescent="0.35">
      <c r="A373" s="1" t="s">
        <v>119</v>
      </c>
      <c r="B373" s="1" t="s">
        <v>120</v>
      </c>
      <c r="C373" s="1" t="s">
        <v>377</v>
      </c>
      <c r="D373" s="1" t="s">
        <v>378</v>
      </c>
      <c r="E373" s="1" t="s">
        <v>841</v>
      </c>
      <c r="L373" s="1" t="s">
        <v>20</v>
      </c>
      <c r="M373" s="1" t="s">
        <v>21</v>
      </c>
      <c r="N373" s="1" t="s">
        <v>22</v>
      </c>
      <c r="O373" s="1" t="s">
        <v>23</v>
      </c>
      <c r="P373" s="14">
        <f>IFERROR(VLOOKUP('Opex 2021'!E:E,'Opex 2020'!E:H,3,FALSE),0)</f>
        <v>0.69000000000005501</v>
      </c>
      <c r="Q373" s="14">
        <f>IFERROR(VLOOKUP('Opex 2021'!E:E,'Opex 2020'!E:H,4,FALSE),0)</f>
        <v>0</v>
      </c>
    </row>
    <row r="374" spans="1:17" hidden="1" x14ac:dyDescent="0.35">
      <c r="A374" s="1" t="s">
        <v>119</v>
      </c>
      <c r="B374" s="1" t="s">
        <v>120</v>
      </c>
      <c r="C374" s="1" t="s">
        <v>162</v>
      </c>
      <c r="D374" s="1" t="s">
        <v>163</v>
      </c>
      <c r="E374" s="1" t="s">
        <v>840</v>
      </c>
      <c r="L374" s="1" t="s">
        <v>20</v>
      </c>
      <c r="M374" s="1" t="s">
        <v>21</v>
      </c>
      <c r="N374" s="1" t="s">
        <v>22</v>
      </c>
      <c r="O374" s="1" t="s">
        <v>23</v>
      </c>
      <c r="P374" s="14">
        <f>IFERROR(VLOOKUP('Opex 2021'!E:E,'Opex 2020'!E:H,3,FALSE),0)</f>
        <v>7.9999999999927199E-2</v>
      </c>
      <c r="Q374" s="14">
        <f>IFERROR(VLOOKUP('Opex 2021'!E:E,'Opex 2020'!E:H,4,FALSE),0)</f>
        <v>0</v>
      </c>
    </row>
    <row r="375" spans="1:17" hidden="1" x14ac:dyDescent="0.35">
      <c r="A375" s="1" t="s">
        <v>153</v>
      </c>
      <c r="B375" s="1" t="s">
        <v>154</v>
      </c>
      <c r="C375" s="1" t="s">
        <v>17</v>
      </c>
      <c r="D375" s="1" t="s">
        <v>18</v>
      </c>
      <c r="E375" s="1" t="s">
        <v>839</v>
      </c>
      <c r="L375" s="1" t="s">
        <v>20</v>
      </c>
      <c r="M375" s="1" t="s">
        <v>21</v>
      </c>
      <c r="N375" s="1" t="s">
        <v>22</v>
      </c>
      <c r="O375" s="1" t="s">
        <v>23</v>
      </c>
      <c r="P375" s="14">
        <f>IFERROR(VLOOKUP('Opex 2021'!E:E,'Opex 2020'!E:H,3,FALSE),0)</f>
        <v>0</v>
      </c>
      <c r="Q375" s="14">
        <f>IFERROR(VLOOKUP('Opex 2021'!E:E,'Opex 2020'!E:H,4,FALSE),0)</f>
        <v>0</v>
      </c>
    </row>
    <row r="376" spans="1:17" hidden="1" x14ac:dyDescent="0.35">
      <c r="A376" s="1" t="s">
        <v>153</v>
      </c>
      <c r="B376" s="1" t="s">
        <v>154</v>
      </c>
      <c r="C376" s="1" t="s">
        <v>36</v>
      </c>
      <c r="D376" s="1" t="s">
        <v>37</v>
      </c>
      <c r="E376" s="1" t="s">
        <v>838</v>
      </c>
      <c r="L376" s="1" t="s">
        <v>20</v>
      </c>
      <c r="M376" s="1" t="s">
        <v>21</v>
      </c>
      <c r="N376" s="1" t="s">
        <v>22</v>
      </c>
      <c r="O376" s="1" t="s">
        <v>23</v>
      </c>
      <c r="P376" s="14">
        <f>IFERROR(VLOOKUP('Opex 2021'!E:E,'Opex 2020'!E:H,3,FALSE),0)</f>
        <v>0</v>
      </c>
      <c r="Q376" s="14">
        <f>IFERROR(VLOOKUP('Opex 2021'!E:E,'Opex 2020'!E:H,4,FALSE),0)</f>
        <v>0</v>
      </c>
    </row>
    <row r="377" spans="1:17" hidden="1" x14ac:dyDescent="0.35">
      <c r="A377" s="1" t="s">
        <v>153</v>
      </c>
      <c r="B377" s="1" t="s">
        <v>154</v>
      </c>
      <c r="C377" s="1" t="s">
        <v>168</v>
      </c>
      <c r="D377" s="1" t="s">
        <v>169</v>
      </c>
      <c r="E377" s="1" t="s">
        <v>837</v>
      </c>
      <c r="L377" s="1" t="s">
        <v>20</v>
      </c>
      <c r="M377" s="1" t="s">
        <v>21</v>
      </c>
      <c r="N377" s="1" t="s">
        <v>22</v>
      </c>
      <c r="O377" s="1" t="s">
        <v>23</v>
      </c>
      <c r="P377" s="14">
        <f>IFERROR(VLOOKUP('Opex 2021'!E:E,'Opex 2020'!E:H,3,FALSE),0)</f>
        <v>0</v>
      </c>
      <c r="Q377" s="14">
        <f>IFERROR(VLOOKUP('Opex 2021'!E:E,'Opex 2020'!E:H,4,FALSE),0)</f>
        <v>0</v>
      </c>
    </row>
    <row r="378" spans="1:17" hidden="1" x14ac:dyDescent="0.35">
      <c r="A378" s="1" t="s">
        <v>153</v>
      </c>
      <c r="B378" s="1" t="s">
        <v>154</v>
      </c>
      <c r="C378" s="1" t="s">
        <v>39</v>
      </c>
      <c r="D378" s="1" t="s">
        <v>40</v>
      </c>
      <c r="E378" s="1" t="s">
        <v>836</v>
      </c>
      <c r="L378" s="1" t="s">
        <v>20</v>
      </c>
      <c r="M378" s="1" t="s">
        <v>21</v>
      </c>
      <c r="N378" s="1" t="s">
        <v>22</v>
      </c>
      <c r="O378" s="1" t="s">
        <v>23</v>
      </c>
      <c r="P378" s="14">
        <f>IFERROR(VLOOKUP('Opex 2021'!E:E,'Opex 2020'!E:H,3,FALSE),0)</f>
        <v>392</v>
      </c>
      <c r="Q378" s="14">
        <f>IFERROR(VLOOKUP('Opex 2021'!E:E,'Opex 2020'!E:H,4,FALSE),0)</f>
        <v>392</v>
      </c>
    </row>
    <row r="379" spans="1:17" hidden="1" x14ac:dyDescent="0.35">
      <c r="A379" s="1" t="s">
        <v>153</v>
      </c>
      <c r="B379" s="1" t="s">
        <v>154</v>
      </c>
      <c r="C379" s="1" t="s">
        <v>42</v>
      </c>
      <c r="D379" s="1" t="s">
        <v>43</v>
      </c>
      <c r="E379" s="1" t="s">
        <v>835</v>
      </c>
      <c r="L379" s="1" t="s">
        <v>20</v>
      </c>
      <c r="M379" s="1" t="s">
        <v>21</v>
      </c>
      <c r="N379" s="1" t="s">
        <v>22</v>
      </c>
      <c r="O379" s="1" t="s">
        <v>23</v>
      </c>
      <c r="P379" s="14">
        <f>IFERROR(VLOOKUP('Opex 2021'!E:E,'Opex 2020'!E:H,3,FALSE),0)</f>
        <v>8350</v>
      </c>
      <c r="Q379" s="14">
        <f>IFERROR(VLOOKUP('Opex 2021'!E:E,'Opex 2020'!E:H,4,FALSE),0)</f>
        <v>8348.36</v>
      </c>
    </row>
    <row r="380" spans="1:17" hidden="1" x14ac:dyDescent="0.35">
      <c r="A380" s="1" t="s">
        <v>153</v>
      </c>
      <c r="B380" s="1" t="s">
        <v>154</v>
      </c>
      <c r="C380" s="1" t="s">
        <v>51</v>
      </c>
      <c r="D380" s="1" t="s">
        <v>52</v>
      </c>
      <c r="E380" s="1" t="s">
        <v>834</v>
      </c>
      <c r="L380" s="1" t="s">
        <v>20</v>
      </c>
      <c r="M380" s="1" t="s">
        <v>21</v>
      </c>
      <c r="N380" s="1" t="s">
        <v>22</v>
      </c>
      <c r="O380" s="1" t="s">
        <v>23</v>
      </c>
      <c r="P380" s="14">
        <f>IFERROR(VLOOKUP('Opex 2021'!E:E,'Opex 2020'!E:H,3,FALSE),0)</f>
        <v>0</v>
      </c>
      <c r="Q380" s="14">
        <f>IFERROR(VLOOKUP('Opex 2021'!E:E,'Opex 2020'!E:H,4,FALSE),0)</f>
        <v>0</v>
      </c>
    </row>
    <row r="381" spans="1:17" hidden="1" x14ac:dyDescent="0.35">
      <c r="A381" s="1" t="s">
        <v>153</v>
      </c>
      <c r="B381" s="1" t="s">
        <v>154</v>
      </c>
      <c r="C381" s="1" t="s">
        <v>63</v>
      </c>
      <c r="D381" s="1" t="s">
        <v>64</v>
      </c>
      <c r="E381" s="1" t="s">
        <v>833</v>
      </c>
      <c r="L381" s="1" t="s">
        <v>20</v>
      </c>
      <c r="M381" s="1" t="s">
        <v>21</v>
      </c>
      <c r="N381" s="1" t="s">
        <v>22</v>
      </c>
      <c r="O381" s="1" t="s">
        <v>23</v>
      </c>
      <c r="P381" s="14">
        <f>IFERROR(VLOOKUP('Opex 2021'!E:E,'Opex 2020'!E:H,3,FALSE),0)</f>
        <v>1</v>
      </c>
      <c r="Q381" s="14">
        <f>IFERROR(VLOOKUP('Opex 2021'!E:E,'Opex 2020'!E:H,4,FALSE),0)</f>
        <v>0</v>
      </c>
    </row>
    <row r="382" spans="1:17" hidden="1" x14ac:dyDescent="0.35">
      <c r="A382" s="1" t="s">
        <v>165</v>
      </c>
      <c r="B382" s="1" t="s">
        <v>166</v>
      </c>
      <c r="C382" s="1" t="s">
        <v>17</v>
      </c>
      <c r="D382" s="1" t="s">
        <v>18</v>
      </c>
      <c r="E382" s="1" t="s">
        <v>832</v>
      </c>
      <c r="L382" s="1" t="s">
        <v>20</v>
      </c>
      <c r="M382" s="1" t="s">
        <v>21</v>
      </c>
      <c r="N382" s="1" t="s">
        <v>22</v>
      </c>
      <c r="O382" s="1" t="s">
        <v>23</v>
      </c>
      <c r="P382" s="14">
        <f>IFERROR(VLOOKUP('Opex 2021'!E:E,'Opex 2020'!E:H,3,FALSE),0)</f>
        <v>0</v>
      </c>
      <c r="Q382" s="14">
        <f>IFERROR(VLOOKUP('Opex 2021'!E:E,'Opex 2020'!E:H,4,FALSE),0)</f>
        <v>0</v>
      </c>
    </row>
    <row r="383" spans="1:17" hidden="1" x14ac:dyDescent="0.35">
      <c r="A383" s="1" t="s">
        <v>165</v>
      </c>
      <c r="B383" s="1" t="s">
        <v>166</v>
      </c>
      <c r="C383" s="1" t="s">
        <v>51</v>
      </c>
      <c r="D383" s="1" t="s">
        <v>52</v>
      </c>
      <c r="E383" s="1" t="s">
        <v>831</v>
      </c>
      <c r="L383" s="1" t="s">
        <v>20</v>
      </c>
      <c r="M383" s="1" t="s">
        <v>21</v>
      </c>
      <c r="N383" s="1" t="s">
        <v>22</v>
      </c>
      <c r="O383" s="1" t="s">
        <v>23</v>
      </c>
      <c r="P383" s="14">
        <f>IFERROR(VLOOKUP('Opex 2021'!E:E,'Opex 2020'!E:H,3,FALSE),0)</f>
        <v>0</v>
      </c>
      <c r="Q383" s="14">
        <f>IFERROR(VLOOKUP('Opex 2021'!E:E,'Opex 2020'!E:H,4,FALSE),0)</f>
        <v>0</v>
      </c>
    </row>
    <row r="384" spans="1:17" hidden="1" x14ac:dyDescent="0.35">
      <c r="A384" s="1" t="s">
        <v>165</v>
      </c>
      <c r="B384" s="1" t="s">
        <v>166</v>
      </c>
      <c r="C384" s="1" t="s">
        <v>162</v>
      </c>
      <c r="D384" s="1" t="s">
        <v>163</v>
      </c>
      <c r="E384" s="1" t="s">
        <v>830</v>
      </c>
      <c r="L384" s="1" t="s">
        <v>20</v>
      </c>
      <c r="M384" s="1" t="s">
        <v>21</v>
      </c>
      <c r="N384" s="1" t="s">
        <v>22</v>
      </c>
      <c r="O384" s="1" t="s">
        <v>23</v>
      </c>
      <c r="P384" s="14">
        <f>IFERROR(VLOOKUP('Opex 2021'!E:E,'Opex 2020'!E:H,3,FALSE),0)</f>
        <v>0</v>
      </c>
      <c r="Q384" s="14">
        <f>IFERROR(VLOOKUP('Opex 2021'!E:E,'Opex 2020'!E:H,4,FALSE),0)</f>
        <v>0</v>
      </c>
    </row>
    <row r="385" spans="1:17" hidden="1" x14ac:dyDescent="0.35">
      <c r="A385" s="1" t="s">
        <v>182</v>
      </c>
      <c r="B385" s="1" t="s">
        <v>183</v>
      </c>
      <c r="C385" s="1" t="s">
        <v>17</v>
      </c>
      <c r="D385" s="1" t="s">
        <v>18</v>
      </c>
      <c r="E385" s="1" t="s">
        <v>829</v>
      </c>
      <c r="L385" s="1" t="s">
        <v>20</v>
      </c>
      <c r="M385" s="1" t="s">
        <v>21</v>
      </c>
      <c r="N385" s="1" t="s">
        <v>22</v>
      </c>
      <c r="O385" s="1" t="s">
        <v>23</v>
      </c>
      <c r="P385" s="14">
        <f>IFERROR(VLOOKUP('Opex 2021'!E:E,'Opex 2020'!E:H,3,FALSE),0)</f>
        <v>0</v>
      </c>
      <c r="Q385" s="14">
        <f>IFERROR(VLOOKUP('Opex 2021'!E:E,'Opex 2020'!E:H,4,FALSE),0)</f>
        <v>0</v>
      </c>
    </row>
    <row r="386" spans="1:17" hidden="1" x14ac:dyDescent="0.35">
      <c r="A386" s="1" t="s">
        <v>182</v>
      </c>
      <c r="B386" s="1" t="s">
        <v>183</v>
      </c>
      <c r="C386" s="1" t="s">
        <v>36</v>
      </c>
      <c r="D386" s="1" t="s">
        <v>37</v>
      </c>
      <c r="E386" s="1" t="s">
        <v>828</v>
      </c>
      <c r="L386" s="1" t="s">
        <v>20</v>
      </c>
      <c r="M386" s="1" t="s">
        <v>21</v>
      </c>
      <c r="N386" s="1" t="s">
        <v>22</v>
      </c>
      <c r="O386" s="1" t="s">
        <v>23</v>
      </c>
      <c r="P386" s="14">
        <f>IFERROR(VLOOKUP('Opex 2021'!E:E,'Opex 2020'!E:H,3,FALSE),0)</f>
        <v>0</v>
      </c>
      <c r="Q386" s="14">
        <f>IFERROR(VLOOKUP('Opex 2021'!E:E,'Opex 2020'!E:H,4,FALSE),0)</f>
        <v>0</v>
      </c>
    </row>
    <row r="387" spans="1:17" hidden="1" x14ac:dyDescent="0.35">
      <c r="A387" s="1" t="s">
        <v>182</v>
      </c>
      <c r="B387" s="1" t="s">
        <v>183</v>
      </c>
      <c r="C387" s="1" t="s">
        <v>168</v>
      </c>
      <c r="D387" s="1" t="s">
        <v>169</v>
      </c>
      <c r="E387" s="1" t="s">
        <v>827</v>
      </c>
      <c r="L387" s="1" t="s">
        <v>20</v>
      </c>
      <c r="M387" s="1" t="s">
        <v>21</v>
      </c>
      <c r="N387" s="1" t="s">
        <v>22</v>
      </c>
      <c r="O387" s="1" t="s">
        <v>23</v>
      </c>
      <c r="P387" s="14">
        <f>IFERROR(VLOOKUP('Opex 2021'!E:E,'Opex 2020'!E:H,3,FALSE),0)</f>
        <v>0</v>
      </c>
      <c r="Q387" s="14">
        <f>IFERROR(VLOOKUP('Opex 2021'!E:E,'Opex 2020'!E:H,4,FALSE),0)</f>
        <v>0</v>
      </c>
    </row>
    <row r="388" spans="1:17" hidden="1" x14ac:dyDescent="0.35">
      <c r="A388" s="1" t="s">
        <v>182</v>
      </c>
      <c r="B388" s="1" t="s">
        <v>183</v>
      </c>
      <c r="C388" s="1" t="s">
        <v>39</v>
      </c>
      <c r="D388" s="1" t="s">
        <v>40</v>
      </c>
      <c r="E388" s="1" t="s">
        <v>826</v>
      </c>
      <c r="L388" s="1" t="s">
        <v>20</v>
      </c>
      <c r="M388" s="1" t="s">
        <v>21</v>
      </c>
      <c r="N388" s="1" t="s">
        <v>22</v>
      </c>
      <c r="O388" s="1" t="s">
        <v>23</v>
      </c>
      <c r="P388" s="14">
        <f>IFERROR(VLOOKUP('Opex 2021'!E:E,'Opex 2020'!E:H,3,FALSE),0)</f>
        <v>1890</v>
      </c>
      <c r="Q388" s="14">
        <f>IFERROR(VLOOKUP('Opex 2021'!E:E,'Opex 2020'!E:H,4,FALSE),0)</f>
        <v>1890</v>
      </c>
    </row>
    <row r="389" spans="1:17" hidden="1" x14ac:dyDescent="0.35">
      <c r="A389" s="1" t="s">
        <v>182</v>
      </c>
      <c r="B389" s="1" t="s">
        <v>183</v>
      </c>
      <c r="C389" s="1" t="s">
        <v>51</v>
      </c>
      <c r="D389" s="1" t="s">
        <v>52</v>
      </c>
      <c r="E389" s="1" t="s">
        <v>825</v>
      </c>
      <c r="L389" s="1" t="s">
        <v>20</v>
      </c>
      <c r="M389" s="1" t="s">
        <v>21</v>
      </c>
      <c r="N389" s="1" t="s">
        <v>22</v>
      </c>
      <c r="O389" s="1" t="s">
        <v>23</v>
      </c>
      <c r="P389" s="14">
        <f>IFERROR(VLOOKUP('Opex 2021'!E:E,'Opex 2020'!E:H,3,FALSE),0)</f>
        <v>0</v>
      </c>
      <c r="Q389" s="14">
        <f>IFERROR(VLOOKUP('Opex 2021'!E:E,'Opex 2020'!E:H,4,FALSE),0)</f>
        <v>0</v>
      </c>
    </row>
    <row r="390" spans="1:17" hidden="1" x14ac:dyDescent="0.35">
      <c r="A390" s="1" t="s">
        <v>182</v>
      </c>
      <c r="B390" s="1" t="s">
        <v>183</v>
      </c>
      <c r="C390" s="1" t="s">
        <v>63</v>
      </c>
      <c r="D390" s="1" t="s">
        <v>64</v>
      </c>
      <c r="E390" s="1" t="s">
        <v>824</v>
      </c>
      <c r="L390" s="1" t="s">
        <v>20</v>
      </c>
      <c r="M390" s="1" t="s">
        <v>21</v>
      </c>
      <c r="N390" s="1" t="s">
        <v>22</v>
      </c>
      <c r="O390" s="1" t="s">
        <v>23</v>
      </c>
      <c r="P390" s="14">
        <f>IFERROR(VLOOKUP('Opex 2021'!E:E,'Opex 2020'!E:H,3,FALSE),0)</f>
        <v>1</v>
      </c>
      <c r="Q390" s="14">
        <f>IFERROR(VLOOKUP('Opex 2021'!E:E,'Opex 2020'!E:H,4,FALSE),0)</f>
        <v>0</v>
      </c>
    </row>
    <row r="391" spans="1:17" hidden="1" x14ac:dyDescent="0.35">
      <c r="A391" s="1" t="s">
        <v>182</v>
      </c>
      <c r="B391" s="1" t="s">
        <v>183</v>
      </c>
      <c r="C391" s="1" t="s">
        <v>162</v>
      </c>
      <c r="D391" s="1" t="s">
        <v>163</v>
      </c>
      <c r="E391" s="1" t="s">
        <v>823</v>
      </c>
      <c r="L391" s="1" t="s">
        <v>20</v>
      </c>
      <c r="M391" s="1" t="s">
        <v>21</v>
      </c>
      <c r="N391" s="1" t="s">
        <v>22</v>
      </c>
      <c r="O391" s="1" t="s">
        <v>23</v>
      </c>
      <c r="P391" s="14">
        <f>IFERROR(VLOOKUP('Opex 2021'!E:E,'Opex 2020'!E:H,3,FALSE),0)</f>
        <v>0</v>
      </c>
      <c r="Q391" s="14">
        <f>IFERROR(VLOOKUP('Opex 2021'!E:E,'Opex 2020'!E:H,4,FALSE),0)</f>
        <v>0</v>
      </c>
    </row>
    <row r="392" spans="1:17" hidden="1" x14ac:dyDescent="0.35">
      <c r="A392" s="1" t="s">
        <v>189</v>
      </c>
      <c r="B392" s="1" t="s">
        <v>190</v>
      </c>
      <c r="C392" s="1" t="s">
        <v>17</v>
      </c>
      <c r="D392" s="1" t="s">
        <v>18</v>
      </c>
      <c r="E392" s="1" t="s">
        <v>822</v>
      </c>
      <c r="L392" s="1" t="s">
        <v>20</v>
      </c>
      <c r="M392" s="1" t="s">
        <v>21</v>
      </c>
      <c r="N392" s="1" t="s">
        <v>22</v>
      </c>
      <c r="O392" s="1" t="s">
        <v>23</v>
      </c>
      <c r="P392" s="14">
        <f>IFERROR(VLOOKUP('Opex 2021'!E:E,'Opex 2020'!E:H,3,FALSE),0)</f>
        <v>0</v>
      </c>
      <c r="Q392" s="14">
        <f>IFERROR(VLOOKUP('Opex 2021'!E:E,'Opex 2020'!E:H,4,FALSE),0)</f>
        <v>0</v>
      </c>
    </row>
    <row r="393" spans="1:17" hidden="1" x14ac:dyDescent="0.35">
      <c r="A393" s="1" t="s">
        <v>189</v>
      </c>
      <c r="B393" s="1" t="s">
        <v>190</v>
      </c>
      <c r="C393" s="1" t="s">
        <v>36</v>
      </c>
      <c r="D393" s="1" t="s">
        <v>37</v>
      </c>
      <c r="E393" s="1" t="s">
        <v>821</v>
      </c>
      <c r="L393" s="1" t="s">
        <v>20</v>
      </c>
      <c r="M393" s="1" t="s">
        <v>21</v>
      </c>
      <c r="N393" s="1" t="s">
        <v>22</v>
      </c>
      <c r="O393" s="1" t="s">
        <v>23</v>
      </c>
      <c r="P393" s="14">
        <f>IFERROR(VLOOKUP('Opex 2021'!E:E,'Opex 2020'!E:H,3,FALSE),0)</f>
        <v>0</v>
      </c>
      <c r="Q393" s="14">
        <f>IFERROR(VLOOKUP('Opex 2021'!E:E,'Opex 2020'!E:H,4,FALSE),0)</f>
        <v>0</v>
      </c>
    </row>
    <row r="394" spans="1:17" hidden="1" x14ac:dyDescent="0.35">
      <c r="A394" s="1" t="s">
        <v>189</v>
      </c>
      <c r="B394" s="1" t="s">
        <v>190</v>
      </c>
      <c r="C394" s="1" t="s">
        <v>168</v>
      </c>
      <c r="D394" s="1" t="s">
        <v>169</v>
      </c>
      <c r="E394" s="1" t="s">
        <v>820</v>
      </c>
      <c r="L394" s="1" t="s">
        <v>20</v>
      </c>
      <c r="M394" s="1" t="s">
        <v>21</v>
      </c>
      <c r="N394" s="1" t="s">
        <v>22</v>
      </c>
      <c r="O394" s="1" t="s">
        <v>23</v>
      </c>
      <c r="P394" s="14">
        <f>IFERROR(VLOOKUP('Opex 2021'!E:E,'Opex 2020'!E:H,3,FALSE),0)</f>
        <v>0</v>
      </c>
      <c r="Q394" s="14">
        <f>IFERROR(VLOOKUP('Opex 2021'!E:E,'Opex 2020'!E:H,4,FALSE),0)</f>
        <v>0</v>
      </c>
    </row>
    <row r="395" spans="1:17" hidden="1" x14ac:dyDescent="0.35">
      <c r="A395" s="1" t="s">
        <v>189</v>
      </c>
      <c r="B395" s="1" t="s">
        <v>190</v>
      </c>
      <c r="C395" s="1" t="s">
        <v>131</v>
      </c>
      <c r="D395" s="1" t="s">
        <v>132</v>
      </c>
      <c r="E395" s="1" t="s">
        <v>819</v>
      </c>
      <c r="L395" s="1" t="s">
        <v>20</v>
      </c>
      <c r="M395" s="1" t="s">
        <v>21</v>
      </c>
      <c r="N395" s="1" t="s">
        <v>22</v>
      </c>
      <c r="O395" s="1" t="s">
        <v>23</v>
      </c>
      <c r="P395" s="14">
        <f>IFERROR(VLOOKUP('Opex 2021'!E:E,'Opex 2020'!E:H,3,FALSE),0)</f>
        <v>12269</v>
      </c>
      <c r="Q395" s="14">
        <f>IFERROR(VLOOKUP('Opex 2021'!E:E,'Opex 2020'!E:H,4,FALSE),0)</f>
        <v>12268.15</v>
      </c>
    </row>
    <row r="396" spans="1:17" hidden="1" x14ac:dyDescent="0.35">
      <c r="A396" s="1" t="s">
        <v>189</v>
      </c>
      <c r="B396" s="1" t="s">
        <v>190</v>
      </c>
      <c r="C396" s="1" t="s">
        <v>39</v>
      </c>
      <c r="D396" s="1" t="s">
        <v>40</v>
      </c>
      <c r="E396" s="1" t="s">
        <v>818</v>
      </c>
      <c r="L396" s="1" t="s">
        <v>20</v>
      </c>
      <c r="M396" s="1" t="s">
        <v>21</v>
      </c>
      <c r="N396" s="1" t="s">
        <v>22</v>
      </c>
      <c r="O396" s="1" t="s">
        <v>23</v>
      </c>
      <c r="P396" s="14">
        <f>IFERROR(VLOOKUP('Opex 2021'!E:E,'Opex 2020'!E:H,3,FALSE),0)</f>
        <v>1502</v>
      </c>
      <c r="Q396" s="14">
        <f>IFERROR(VLOOKUP('Opex 2021'!E:E,'Opex 2020'!E:H,4,FALSE),0)</f>
        <v>1502.43</v>
      </c>
    </row>
    <row r="397" spans="1:17" hidden="1" x14ac:dyDescent="0.35">
      <c r="A397" s="1" t="s">
        <v>189</v>
      </c>
      <c r="B397" s="1" t="s">
        <v>190</v>
      </c>
      <c r="C397" s="1" t="s">
        <v>51</v>
      </c>
      <c r="D397" s="1" t="s">
        <v>52</v>
      </c>
      <c r="E397" s="1" t="s">
        <v>817</v>
      </c>
      <c r="L397" s="1" t="s">
        <v>20</v>
      </c>
      <c r="M397" s="1" t="s">
        <v>21</v>
      </c>
      <c r="N397" s="1" t="s">
        <v>22</v>
      </c>
      <c r="O397" s="1" t="s">
        <v>23</v>
      </c>
      <c r="P397" s="14">
        <f>IFERROR(VLOOKUP('Opex 2021'!E:E,'Opex 2020'!E:H,3,FALSE),0)</f>
        <v>26479</v>
      </c>
      <c r="Q397" s="14">
        <f>IFERROR(VLOOKUP('Opex 2021'!E:E,'Opex 2020'!E:H,4,FALSE),0)</f>
        <v>26476.67</v>
      </c>
    </row>
    <row r="398" spans="1:17" hidden="1" x14ac:dyDescent="0.35">
      <c r="A398" s="1" t="s">
        <v>189</v>
      </c>
      <c r="B398" s="1" t="s">
        <v>190</v>
      </c>
      <c r="C398" s="1" t="s">
        <v>143</v>
      </c>
      <c r="D398" s="1" t="s">
        <v>144</v>
      </c>
      <c r="E398" s="1" t="s">
        <v>816</v>
      </c>
      <c r="L398" s="1" t="s">
        <v>20</v>
      </c>
      <c r="M398" s="1" t="s">
        <v>21</v>
      </c>
      <c r="N398" s="1" t="s">
        <v>22</v>
      </c>
      <c r="O398" s="1" t="s">
        <v>23</v>
      </c>
      <c r="P398" s="14">
        <f>IFERROR(VLOOKUP('Opex 2021'!E:E,'Opex 2020'!E:H,3,FALSE),0)</f>
        <v>0</v>
      </c>
      <c r="Q398" s="14">
        <f>IFERROR(VLOOKUP('Opex 2021'!E:E,'Opex 2020'!E:H,4,FALSE),0)</f>
        <v>0</v>
      </c>
    </row>
    <row r="399" spans="1:17" hidden="1" x14ac:dyDescent="0.35">
      <c r="A399" s="1" t="s">
        <v>189</v>
      </c>
      <c r="B399" s="1" t="s">
        <v>190</v>
      </c>
      <c r="C399" s="1" t="s">
        <v>162</v>
      </c>
      <c r="D399" s="1" t="s">
        <v>163</v>
      </c>
      <c r="E399" s="1" t="s">
        <v>815</v>
      </c>
      <c r="L399" s="1" t="s">
        <v>20</v>
      </c>
      <c r="M399" s="1" t="s">
        <v>21</v>
      </c>
      <c r="N399" s="1" t="s">
        <v>22</v>
      </c>
      <c r="O399" s="1" t="s">
        <v>23</v>
      </c>
      <c r="P399" s="14">
        <f>IFERROR(VLOOKUP('Opex 2021'!E:E,'Opex 2020'!E:H,3,FALSE),0)</f>
        <v>0</v>
      </c>
      <c r="Q399" s="14">
        <f>IFERROR(VLOOKUP('Opex 2021'!E:E,'Opex 2020'!E:H,4,FALSE),0)</f>
        <v>0</v>
      </c>
    </row>
    <row r="400" spans="1:17" hidden="1" x14ac:dyDescent="0.35">
      <c r="A400" s="1" t="s">
        <v>198</v>
      </c>
      <c r="B400" s="1" t="s">
        <v>199</v>
      </c>
      <c r="C400" s="1" t="s">
        <v>33</v>
      </c>
      <c r="D400" s="1" t="s">
        <v>34</v>
      </c>
      <c r="E400" s="1" t="s">
        <v>814</v>
      </c>
      <c r="L400" s="1" t="s">
        <v>20</v>
      </c>
      <c r="M400" s="1" t="s">
        <v>21</v>
      </c>
      <c r="N400" s="1" t="s">
        <v>22</v>
      </c>
      <c r="O400" s="1" t="s">
        <v>23</v>
      </c>
      <c r="P400" s="14">
        <f>IFERROR(VLOOKUP('Opex 2021'!E:E,'Opex 2020'!E:H,3,FALSE),0)</f>
        <v>52800</v>
      </c>
      <c r="Q400" s="14">
        <f>IFERROR(VLOOKUP('Opex 2021'!E:E,'Opex 2020'!E:H,4,FALSE),0)</f>
        <v>52799.38</v>
      </c>
    </row>
    <row r="401" spans="1:17" hidden="1" x14ac:dyDescent="0.35">
      <c r="A401" s="1" t="s">
        <v>198</v>
      </c>
      <c r="B401" s="1" t="s">
        <v>199</v>
      </c>
      <c r="C401" s="1" t="s">
        <v>36</v>
      </c>
      <c r="D401" s="1" t="s">
        <v>37</v>
      </c>
      <c r="E401" s="1" t="s">
        <v>813</v>
      </c>
      <c r="L401" s="1" t="s">
        <v>20</v>
      </c>
      <c r="M401" s="1" t="s">
        <v>21</v>
      </c>
      <c r="N401" s="1" t="s">
        <v>22</v>
      </c>
      <c r="O401" s="1" t="s">
        <v>23</v>
      </c>
      <c r="P401" s="14">
        <f>IFERROR(VLOOKUP('Opex 2021'!E:E,'Opex 2020'!E:H,3,FALSE),0)</f>
        <v>2185</v>
      </c>
      <c r="Q401" s="14">
        <f>IFERROR(VLOOKUP('Opex 2021'!E:E,'Opex 2020'!E:H,4,FALSE),0)</f>
        <v>2185</v>
      </c>
    </row>
    <row r="402" spans="1:17" hidden="1" x14ac:dyDescent="0.35">
      <c r="A402" s="1" t="s">
        <v>198</v>
      </c>
      <c r="B402" s="1" t="s">
        <v>199</v>
      </c>
      <c r="C402" s="1" t="s">
        <v>168</v>
      </c>
      <c r="D402" s="1" t="s">
        <v>169</v>
      </c>
      <c r="E402" s="1" t="s">
        <v>812</v>
      </c>
      <c r="L402" s="1" t="s">
        <v>20</v>
      </c>
      <c r="M402" s="1" t="s">
        <v>21</v>
      </c>
      <c r="N402" s="1" t="s">
        <v>22</v>
      </c>
      <c r="O402" s="1" t="s">
        <v>23</v>
      </c>
      <c r="P402" s="14">
        <f>IFERROR(VLOOKUP('Opex 2021'!E:E,'Opex 2020'!E:H,3,FALSE),0)</f>
        <v>1</v>
      </c>
      <c r="Q402" s="14">
        <f>IFERROR(VLOOKUP('Opex 2021'!E:E,'Opex 2020'!E:H,4,FALSE),0)</f>
        <v>0</v>
      </c>
    </row>
    <row r="403" spans="1:17" hidden="1" x14ac:dyDescent="0.35">
      <c r="A403" s="1" t="s">
        <v>198</v>
      </c>
      <c r="B403" s="1" t="s">
        <v>199</v>
      </c>
      <c r="C403" s="1" t="s">
        <v>287</v>
      </c>
      <c r="D403" s="1" t="s">
        <v>288</v>
      </c>
      <c r="E403" s="1" t="s">
        <v>811</v>
      </c>
      <c r="L403" s="1" t="s">
        <v>20</v>
      </c>
      <c r="M403" s="1" t="s">
        <v>21</v>
      </c>
      <c r="N403" s="1" t="s">
        <v>22</v>
      </c>
      <c r="O403" s="1" t="s">
        <v>23</v>
      </c>
      <c r="P403" s="14">
        <f>IFERROR(VLOOKUP('Opex 2021'!E:E,'Opex 2020'!E:H,3,FALSE),0)</f>
        <v>0</v>
      </c>
      <c r="Q403" s="14">
        <f>IFERROR(VLOOKUP('Opex 2021'!E:E,'Opex 2020'!E:H,4,FALSE),0)</f>
        <v>-3000</v>
      </c>
    </row>
    <row r="404" spans="1:17" hidden="1" x14ac:dyDescent="0.35">
      <c r="A404" s="1" t="s">
        <v>198</v>
      </c>
      <c r="B404" s="1" t="s">
        <v>199</v>
      </c>
      <c r="C404" s="1" t="s">
        <v>39</v>
      </c>
      <c r="D404" s="1" t="s">
        <v>40</v>
      </c>
      <c r="E404" s="1" t="s">
        <v>810</v>
      </c>
      <c r="L404" s="1" t="s">
        <v>20</v>
      </c>
      <c r="M404" s="1" t="s">
        <v>21</v>
      </c>
      <c r="N404" s="1" t="s">
        <v>22</v>
      </c>
      <c r="O404" s="1" t="s">
        <v>23</v>
      </c>
      <c r="P404" s="14">
        <f>IFERROR(VLOOKUP('Opex 2021'!E:E,'Opex 2020'!E:H,3,FALSE),0)</f>
        <v>6982</v>
      </c>
      <c r="Q404" s="14">
        <f>IFERROR(VLOOKUP('Opex 2021'!E:E,'Opex 2020'!E:H,4,FALSE),0)</f>
        <v>6982.5</v>
      </c>
    </row>
    <row r="405" spans="1:17" hidden="1" x14ac:dyDescent="0.35">
      <c r="A405" s="1" t="s">
        <v>198</v>
      </c>
      <c r="B405" s="1" t="s">
        <v>199</v>
      </c>
      <c r="C405" s="1" t="s">
        <v>51</v>
      </c>
      <c r="D405" s="1" t="s">
        <v>52</v>
      </c>
      <c r="E405" s="1" t="s">
        <v>809</v>
      </c>
      <c r="L405" s="1" t="s">
        <v>20</v>
      </c>
      <c r="M405" s="1" t="s">
        <v>21</v>
      </c>
      <c r="N405" s="1" t="s">
        <v>22</v>
      </c>
      <c r="O405" s="1" t="s">
        <v>23</v>
      </c>
      <c r="P405" s="14">
        <f>IFERROR(VLOOKUP('Opex 2021'!E:E,'Opex 2020'!E:H,3,FALSE),0)</f>
        <v>0</v>
      </c>
      <c r="Q405" s="14">
        <f>IFERROR(VLOOKUP('Opex 2021'!E:E,'Opex 2020'!E:H,4,FALSE),0)</f>
        <v>0</v>
      </c>
    </row>
    <row r="406" spans="1:17" hidden="1" x14ac:dyDescent="0.35">
      <c r="A406" s="1" t="s">
        <v>198</v>
      </c>
      <c r="B406" s="1" t="s">
        <v>199</v>
      </c>
      <c r="C406" s="1" t="s">
        <v>238</v>
      </c>
      <c r="D406" s="1" t="s">
        <v>239</v>
      </c>
      <c r="E406" s="1" t="s">
        <v>808</v>
      </c>
      <c r="L406" s="1" t="s">
        <v>20</v>
      </c>
      <c r="M406" s="1" t="s">
        <v>21</v>
      </c>
      <c r="N406" s="1" t="s">
        <v>22</v>
      </c>
      <c r="O406" s="1" t="s">
        <v>23</v>
      </c>
      <c r="P406" s="14">
        <f>IFERROR(VLOOKUP('Opex 2021'!E:E,'Opex 2020'!E:H,3,FALSE),0)</f>
        <v>1</v>
      </c>
      <c r="Q406" s="14">
        <f>IFERROR(VLOOKUP('Opex 2021'!E:E,'Opex 2020'!E:H,4,FALSE),0)</f>
        <v>0</v>
      </c>
    </row>
    <row r="407" spans="1:17" hidden="1" x14ac:dyDescent="0.35">
      <c r="A407" s="1" t="s">
        <v>198</v>
      </c>
      <c r="B407" s="1" t="s">
        <v>199</v>
      </c>
      <c r="C407" s="1" t="s">
        <v>63</v>
      </c>
      <c r="D407" s="1" t="s">
        <v>64</v>
      </c>
      <c r="E407" s="1" t="s">
        <v>807</v>
      </c>
      <c r="L407" s="1" t="s">
        <v>20</v>
      </c>
      <c r="M407" s="1" t="s">
        <v>21</v>
      </c>
      <c r="N407" s="1" t="s">
        <v>22</v>
      </c>
      <c r="O407" s="1" t="s">
        <v>23</v>
      </c>
      <c r="P407" s="14">
        <f>IFERROR(VLOOKUP('Opex 2021'!E:E,'Opex 2020'!E:H,3,FALSE),0)</f>
        <v>1</v>
      </c>
      <c r="Q407" s="14">
        <f>IFERROR(VLOOKUP('Opex 2021'!E:E,'Opex 2020'!E:H,4,FALSE),0)</f>
        <v>0</v>
      </c>
    </row>
    <row r="408" spans="1:17" hidden="1" x14ac:dyDescent="0.35">
      <c r="A408" s="1" t="s">
        <v>207</v>
      </c>
      <c r="B408" s="1" t="s">
        <v>208</v>
      </c>
      <c r="C408" s="1" t="s">
        <v>17</v>
      </c>
      <c r="D408" s="1" t="s">
        <v>18</v>
      </c>
      <c r="E408" s="1" t="s">
        <v>806</v>
      </c>
      <c r="L408" s="1" t="s">
        <v>20</v>
      </c>
      <c r="M408" s="1" t="s">
        <v>21</v>
      </c>
      <c r="N408" s="1" t="s">
        <v>22</v>
      </c>
      <c r="O408" s="1" t="s">
        <v>23</v>
      </c>
      <c r="P408" s="14">
        <f>IFERROR(VLOOKUP('Opex 2021'!E:E,'Opex 2020'!E:H,3,FALSE),0)</f>
        <v>0</v>
      </c>
      <c r="Q408" s="14">
        <f>IFERROR(VLOOKUP('Opex 2021'!E:E,'Opex 2020'!E:H,4,FALSE),0)</f>
        <v>0</v>
      </c>
    </row>
    <row r="409" spans="1:17" hidden="1" x14ac:dyDescent="0.35">
      <c r="A409" s="1" t="s">
        <v>207</v>
      </c>
      <c r="B409" s="1" t="s">
        <v>208</v>
      </c>
      <c r="C409" s="1" t="s">
        <v>36</v>
      </c>
      <c r="D409" s="1" t="s">
        <v>37</v>
      </c>
      <c r="E409" s="1" t="s">
        <v>805</v>
      </c>
      <c r="L409" s="1" t="s">
        <v>20</v>
      </c>
      <c r="M409" s="1" t="s">
        <v>21</v>
      </c>
      <c r="N409" s="1" t="s">
        <v>22</v>
      </c>
      <c r="O409" s="1" t="s">
        <v>23</v>
      </c>
      <c r="P409" s="14">
        <f>IFERROR(VLOOKUP('Opex 2021'!E:E,'Opex 2020'!E:H,3,FALSE),0)</f>
        <v>0</v>
      </c>
      <c r="Q409" s="14">
        <f>IFERROR(VLOOKUP('Opex 2021'!E:E,'Opex 2020'!E:H,4,FALSE),0)</f>
        <v>0</v>
      </c>
    </row>
    <row r="410" spans="1:17" hidden="1" x14ac:dyDescent="0.35">
      <c r="A410" s="1" t="s">
        <v>207</v>
      </c>
      <c r="B410" s="1" t="s">
        <v>208</v>
      </c>
      <c r="C410" s="1" t="s">
        <v>168</v>
      </c>
      <c r="D410" s="1" t="s">
        <v>169</v>
      </c>
      <c r="E410" s="1" t="s">
        <v>804</v>
      </c>
      <c r="L410" s="1" t="s">
        <v>20</v>
      </c>
      <c r="M410" s="1" t="s">
        <v>21</v>
      </c>
      <c r="N410" s="1" t="s">
        <v>22</v>
      </c>
      <c r="O410" s="1" t="s">
        <v>23</v>
      </c>
      <c r="P410" s="14">
        <f>IFERROR(VLOOKUP('Opex 2021'!E:E,'Opex 2020'!E:H,3,FALSE),0)</f>
        <v>2400</v>
      </c>
      <c r="Q410" s="14">
        <f>IFERROR(VLOOKUP('Opex 2021'!E:E,'Opex 2020'!E:H,4,FALSE),0)</f>
        <v>2400</v>
      </c>
    </row>
    <row r="411" spans="1:17" hidden="1" x14ac:dyDescent="0.35">
      <c r="A411" s="1" t="s">
        <v>207</v>
      </c>
      <c r="B411" s="1" t="s">
        <v>208</v>
      </c>
      <c r="C411" s="1" t="s">
        <v>39</v>
      </c>
      <c r="D411" s="1" t="s">
        <v>40</v>
      </c>
      <c r="E411" s="1" t="s">
        <v>803</v>
      </c>
      <c r="L411" s="1" t="s">
        <v>20</v>
      </c>
      <c r="M411" s="1" t="s">
        <v>21</v>
      </c>
      <c r="N411" s="1" t="s">
        <v>22</v>
      </c>
      <c r="O411" s="1" t="s">
        <v>23</v>
      </c>
      <c r="P411" s="14">
        <f>IFERROR(VLOOKUP('Opex 2021'!E:E,'Opex 2020'!E:H,3,FALSE),0)</f>
        <v>4447</v>
      </c>
      <c r="Q411" s="14">
        <f>IFERROR(VLOOKUP('Opex 2021'!E:E,'Opex 2020'!E:H,4,FALSE),0)</f>
        <v>4446.75</v>
      </c>
    </row>
    <row r="412" spans="1:17" hidden="1" x14ac:dyDescent="0.35">
      <c r="A412" s="1" t="s">
        <v>207</v>
      </c>
      <c r="B412" s="1" t="s">
        <v>208</v>
      </c>
      <c r="C412" s="1" t="s">
        <v>51</v>
      </c>
      <c r="D412" s="1" t="s">
        <v>52</v>
      </c>
      <c r="E412" s="1" t="s">
        <v>802</v>
      </c>
      <c r="L412" s="1" t="s">
        <v>20</v>
      </c>
      <c r="M412" s="1" t="s">
        <v>21</v>
      </c>
      <c r="N412" s="1" t="s">
        <v>22</v>
      </c>
      <c r="O412" s="1" t="s">
        <v>23</v>
      </c>
      <c r="P412" s="14">
        <f>IFERROR(VLOOKUP('Opex 2021'!E:E,'Opex 2020'!E:H,3,FALSE),0)</f>
        <v>0</v>
      </c>
      <c r="Q412" s="14">
        <f>IFERROR(VLOOKUP('Opex 2021'!E:E,'Opex 2020'!E:H,4,FALSE),0)</f>
        <v>0</v>
      </c>
    </row>
    <row r="413" spans="1:17" hidden="1" x14ac:dyDescent="0.35">
      <c r="A413" s="1" t="s">
        <v>216</v>
      </c>
      <c r="B413" s="1" t="s">
        <v>217</v>
      </c>
      <c r="C413" s="1" t="s">
        <v>17</v>
      </c>
      <c r="D413" s="1" t="s">
        <v>18</v>
      </c>
      <c r="E413" s="1" t="s">
        <v>801</v>
      </c>
      <c r="L413" s="1" t="s">
        <v>20</v>
      </c>
      <c r="M413" s="1" t="s">
        <v>21</v>
      </c>
      <c r="N413" s="1" t="s">
        <v>22</v>
      </c>
      <c r="O413" s="1" t="s">
        <v>23</v>
      </c>
      <c r="P413" s="14">
        <f>IFERROR(VLOOKUP('Opex 2021'!E:E,'Opex 2020'!E:H,3,FALSE),0)</f>
        <v>0</v>
      </c>
      <c r="Q413" s="14">
        <f>IFERROR(VLOOKUP('Opex 2021'!E:E,'Opex 2020'!E:H,4,FALSE),0)</f>
        <v>0</v>
      </c>
    </row>
    <row r="414" spans="1:17" hidden="1" x14ac:dyDescent="0.35">
      <c r="A414" s="1" t="s">
        <v>216</v>
      </c>
      <c r="B414" s="1" t="s">
        <v>217</v>
      </c>
      <c r="C414" s="1" t="s">
        <v>36</v>
      </c>
      <c r="D414" s="1" t="s">
        <v>37</v>
      </c>
      <c r="E414" s="1" t="s">
        <v>800</v>
      </c>
      <c r="L414" s="1" t="s">
        <v>20</v>
      </c>
      <c r="M414" s="1" t="s">
        <v>21</v>
      </c>
      <c r="N414" s="1" t="s">
        <v>22</v>
      </c>
      <c r="O414" s="1" t="s">
        <v>23</v>
      </c>
      <c r="P414" s="14">
        <f>IFERROR(VLOOKUP('Opex 2021'!E:E,'Opex 2020'!E:H,3,FALSE),0)</f>
        <v>2080</v>
      </c>
      <c r="Q414" s="14">
        <f>IFERROR(VLOOKUP('Opex 2021'!E:E,'Opex 2020'!E:H,4,FALSE),0)</f>
        <v>2080</v>
      </c>
    </row>
    <row r="415" spans="1:17" hidden="1" x14ac:dyDescent="0.35">
      <c r="A415" s="1" t="s">
        <v>216</v>
      </c>
      <c r="B415" s="1" t="s">
        <v>217</v>
      </c>
      <c r="C415" s="1" t="s">
        <v>168</v>
      </c>
      <c r="D415" s="1" t="s">
        <v>169</v>
      </c>
      <c r="E415" s="1" t="s">
        <v>799</v>
      </c>
      <c r="L415" s="1" t="s">
        <v>20</v>
      </c>
      <c r="M415" s="1" t="s">
        <v>21</v>
      </c>
      <c r="N415" s="1" t="s">
        <v>22</v>
      </c>
      <c r="O415" s="1" t="s">
        <v>23</v>
      </c>
      <c r="P415" s="14">
        <f>IFERROR(VLOOKUP('Opex 2021'!E:E,'Opex 2020'!E:H,3,FALSE),0)</f>
        <v>2750</v>
      </c>
      <c r="Q415" s="14">
        <f>IFERROR(VLOOKUP('Opex 2021'!E:E,'Opex 2020'!E:H,4,FALSE),0)</f>
        <v>2750</v>
      </c>
    </row>
    <row r="416" spans="1:17" hidden="1" x14ac:dyDescent="0.35">
      <c r="A416" s="1" t="s">
        <v>216</v>
      </c>
      <c r="B416" s="1" t="s">
        <v>217</v>
      </c>
      <c r="C416" s="1" t="s">
        <v>39</v>
      </c>
      <c r="D416" s="1" t="s">
        <v>40</v>
      </c>
      <c r="E416" s="1" t="s">
        <v>798</v>
      </c>
      <c r="L416" s="1" t="s">
        <v>20</v>
      </c>
      <c r="M416" s="1" t="s">
        <v>21</v>
      </c>
      <c r="N416" s="1" t="s">
        <v>22</v>
      </c>
      <c r="O416" s="1" t="s">
        <v>23</v>
      </c>
      <c r="P416" s="14">
        <f>IFERROR(VLOOKUP('Opex 2021'!E:E,'Opex 2020'!E:H,3,FALSE),0)</f>
        <v>7287</v>
      </c>
      <c r="Q416" s="14">
        <f>IFERROR(VLOOKUP('Opex 2021'!E:E,'Opex 2020'!E:H,4,FALSE),0)</f>
        <v>7287</v>
      </c>
    </row>
    <row r="417" spans="1:17" hidden="1" x14ac:dyDescent="0.35">
      <c r="A417" s="1" t="s">
        <v>216</v>
      </c>
      <c r="B417" s="1" t="s">
        <v>217</v>
      </c>
      <c r="C417" s="1" t="s">
        <v>51</v>
      </c>
      <c r="D417" s="1" t="s">
        <v>52</v>
      </c>
      <c r="E417" s="1" t="s">
        <v>797</v>
      </c>
      <c r="L417" s="1" t="s">
        <v>20</v>
      </c>
      <c r="M417" s="1" t="s">
        <v>21</v>
      </c>
      <c r="N417" s="1" t="s">
        <v>22</v>
      </c>
      <c r="O417" s="1" t="s">
        <v>23</v>
      </c>
      <c r="P417" s="14">
        <f>IFERROR(VLOOKUP('Opex 2021'!E:E,'Opex 2020'!E:H,3,FALSE),0)</f>
        <v>9903</v>
      </c>
      <c r="Q417" s="14">
        <f>IFERROR(VLOOKUP('Opex 2021'!E:E,'Opex 2020'!E:H,4,FALSE),0)</f>
        <v>9903</v>
      </c>
    </row>
    <row r="418" spans="1:17" hidden="1" x14ac:dyDescent="0.35">
      <c r="A418" s="1" t="s">
        <v>216</v>
      </c>
      <c r="B418" s="1" t="s">
        <v>217</v>
      </c>
      <c r="C418" s="1" t="s">
        <v>63</v>
      </c>
      <c r="D418" s="1" t="s">
        <v>64</v>
      </c>
      <c r="E418" s="1" t="s">
        <v>796</v>
      </c>
      <c r="L418" s="1" t="s">
        <v>20</v>
      </c>
      <c r="M418" s="1" t="s">
        <v>21</v>
      </c>
      <c r="N418" s="1" t="s">
        <v>22</v>
      </c>
      <c r="O418" s="1" t="s">
        <v>23</v>
      </c>
      <c r="P418" s="14">
        <f>IFERROR(VLOOKUP('Opex 2021'!E:E,'Opex 2020'!E:H,3,FALSE),0)</f>
        <v>1</v>
      </c>
      <c r="Q418" s="14">
        <f>IFERROR(VLOOKUP('Opex 2021'!E:E,'Opex 2020'!E:H,4,FALSE),0)</f>
        <v>0</v>
      </c>
    </row>
    <row r="419" spans="1:17" hidden="1" x14ac:dyDescent="0.35">
      <c r="A419" s="1" t="s">
        <v>216</v>
      </c>
      <c r="B419" s="1" t="s">
        <v>217</v>
      </c>
      <c r="C419" s="1" t="s">
        <v>162</v>
      </c>
      <c r="D419" s="1" t="s">
        <v>163</v>
      </c>
      <c r="E419" s="1" t="s">
        <v>795</v>
      </c>
      <c r="L419" s="1" t="s">
        <v>20</v>
      </c>
      <c r="M419" s="1" t="s">
        <v>21</v>
      </c>
      <c r="N419" s="1" t="s">
        <v>22</v>
      </c>
      <c r="O419" s="1" t="s">
        <v>23</v>
      </c>
      <c r="P419" s="14">
        <f>IFERROR(VLOOKUP('Opex 2021'!E:E,'Opex 2020'!E:H,3,FALSE),0)</f>
        <v>0</v>
      </c>
      <c r="Q419" s="14">
        <f>IFERROR(VLOOKUP('Opex 2021'!E:E,'Opex 2020'!E:H,4,FALSE),0)</f>
        <v>0</v>
      </c>
    </row>
    <row r="420" spans="1:17" hidden="1" x14ac:dyDescent="0.35">
      <c r="A420" s="1" t="s">
        <v>224</v>
      </c>
      <c r="B420" s="1" t="s">
        <v>225</v>
      </c>
      <c r="C420" s="1" t="s">
        <v>17</v>
      </c>
      <c r="D420" s="1" t="s">
        <v>18</v>
      </c>
      <c r="E420" s="1" t="s">
        <v>794</v>
      </c>
      <c r="L420" s="1" t="s">
        <v>20</v>
      </c>
      <c r="M420" s="1" t="s">
        <v>21</v>
      </c>
      <c r="N420" s="1" t="s">
        <v>22</v>
      </c>
      <c r="O420" s="1" t="s">
        <v>23</v>
      </c>
      <c r="P420" s="14">
        <f>IFERROR(VLOOKUP('Opex 2021'!E:E,'Opex 2020'!E:H,3,FALSE),0)</f>
        <v>41000</v>
      </c>
      <c r="Q420" s="14">
        <f>IFERROR(VLOOKUP('Opex 2021'!E:E,'Opex 2020'!E:H,4,FALSE),0)</f>
        <v>41000</v>
      </c>
    </row>
    <row r="421" spans="1:17" hidden="1" x14ac:dyDescent="0.35">
      <c r="A421" s="1" t="s">
        <v>224</v>
      </c>
      <c r="B421" s="1" t="s">
        <v>225</v>
      </c>
      <c r="C421" s="1" t="s">
        <v>36</v>
      </c>
      <c r="D421" s="1" t="s">
        <v>37</v>
      </c>
      <c r="E421" s="1" t="s">
        <v>793</v>
      </c>
      <c r="L421" s="1" t="s">
        <v>20</v>
      </c>
      <c r="M421" s="1" t="s">
        <v>21</v>
      </c>
      <c r="N421" s="1" t="s">
        <v>22</v>
      </c>
      <c r="O421" s="1" t="s">
        <v>23</v>
      </c>
      <c r="P421" s="14">
        <f>IFERROR(VLOOKUP('Opex 2021'!E:E,'Opex 2020'!E:H,3,FALSE),0)</f>
        <v>0</v>
      </c>
      <c r="Q421" s="14">
        <f>IFERROR(VLOOKUP('Opex 2021'!E:E,'Opex 2020'!E:H,4,FALSE),0)</f>
        <v>0</v>
      </c>
    </row>
    <row r="422" spans="1:17" hidden="1" x14ac:dyDescent="0.35">
      <c r="A422" s="1" t="s">
        <v>224</v>
      </c>
      <c r="B422" s="1" t="s">
        <v>225</v>
      </c>
      <c r="C422" s="1" t="s">
        <v>168</v>
      </c>
      <c r="D422" s="1" t="s">
        <v>169</v>
      </c>
      <c r="E422" s="1" t="s">
        <v>792</v>
      </c>
      <c r="L422" s="1" t="s">
        <v>20</v>
      </c>
      <c r="M422" s="1" t="s">
        <v>21</v>
      </c>
      <c r="N422" s="1" t="s">
        <v>22</v>
      </c>
      <c r="O422" s="1" t="s">
        <v>23</v>
      </c>
      <c r="P422" s="14">
        <f>IFERROR(VLOOKUP('Opex 2021'!E:E,'Opex 2020'!E:H,3,FALSE),0)</f>
        <v>0</v>
      </c>
      <c r="Q422" s="14">
        <f>IFERROR(VLOOKUP('Opex 2021'!E:E,'Opex 2020'!E:H,4,FALSE),0)</f>
        <v>0</v>
      </c>
    </row>
    <row r="423" spans="1:17" hidden="1" x14ac:dyDescent="0.35">
      <c r="A423" s="1" t="s">
        <v>224</v>
      </c>
      <c r="B423" s="1" t="s">
        <v>225</v>
      </c>
      <c r="C423" s="1" t="s">
        <v>39</v>
      </c>
      <c r="D423" s="1" t="s">
        <v>40</v>
      </c>
      <c r="E423" s="1" t="s">
        <v>791</v>
      </c>
      <c r="L423" s="1" t="s">
        <v>20</v>
      </c>
      <c r="M423" s="1" t="s">
        <v>21</v>
      </c>
      <c r="N423" s="1" t="s">
        <v>22</v>
      </c>
      <c r="O423" s="1" t="s">
        <v>23</v>
      </c>
      <c r="P423" s="14">
        <f>IFERROR(VLOOKUP('Opex 2021'!E:E,'Opex 2020'!E:H,3,FALSE),0)</f>
        <v>0</v>
      </c>
      <c r="Q423" s="14">
        <f>IFERROR(VLOOKUP('Opex 2021'!E:E,'Opex 2020'!E:H,4,FALSE),0)</f>
        <v>0</v>
      </c>
    </row>
    <row r="424" spans="1:17" hidden="1" x14ac:dyDescent="0.35">
      <c r="A424" s="1" t="s">
        <v>224</v>
      </c>
      <c r="B424" s="1" t="s">
        <v>225</v>
      </c>
      <c r="C424" s="1" t="s">
        <v>42</v>
      </c>
      <c r="D424" s="1" t="s">
        <v>43</v>
      </c>
      <c r="E424" s="1" t="s">
        <v>790</v>
      </c>
      <c r="L424" s="1" t="s">
        <v>20</v>
      </c>
      <c r="M424" s="1" t="s">
        <v>21</v>
      </c>
      <c r="N424" s="1" t="s">
        <v>22</v>
      </c>
      <c r="O424" s="1" t="s">
        <v>23</v>
      </c>
      <c r="P424" s="14">
        <f>IFERROR(VLOOKUP('Opex 2021'!E:E,'Opex 2020'!E:H,3,FALSE),0)</f>
        <v>-3290</v>
      </c>
      <c r="Q424" s="14">
        <f>IFERROR(VLOOKUP('Opex 2021'!E:E,'Opex 2020'!E:H,4,FALSE),0)</f>
        <v>-7075.56</v>
      </c>
    </row>
    <row r="425" spans="1:17" hidden="1" x14ac:dyDescent="0.35">
      <c r="A425" s="1" t="s">
        <v>224</v>
      </c>
      <c r="B425" s="1" t="s">
        <v>225</v>
      </c>
      <c r="C425" s="1" t="s">
        <v>162</v>
      </c>
      <c r="D425" s="1" t="s">
        <v>163</v>
      </c>
      <c r="E425" s="1" t="s">
        <v>789</v>
      </c>
      <c r="L425" s="1" t="s">
        <v>20</v>
      </c>
      <c r="M425" s="1" t="s">
        <v>21</v>
      </c>
      <c r="N425" s="1" t="s">
        <v>22</v>
      </c>
      <c r="O425" s="1" t="s">
        <v>23</v>
      </c>
      <c r="P425" s="14">
        <f>IFERROR(VLOOKUP('Opex 2021'!E:E,'Opex 2020'!E:H,3,FALSE),0)</f>
        <v>0</v>
      </c>
      <c r="Q425" s="14">
        <f>IFERROR(VLOOKUP('Opex 2021'!E:E,'Opex 2020'!E:H,4,FALSE),0)</f>
        <v>0</v>
      </c>
    </row>
    <row r="426" spans="1:17" hidden="1" x14ac:dyDescent="0.35">
      <c r="A426" s="1" t="s">
        <v>231</v>
      </c>
      <c r="B426" s="1" t="s">
        <v>232</v>
      </c>
      <c r="C426" s="1" t="s">
        <v>17</v>
      </c>
      <c r="D426" s="1" t="s">
        <v>18</v>
      </c>
      <c r="E426" s="1" t="s">
        <v>788</v>
      </c>
      <c r="L426" s="1" t="s">
        <v>20</v>
      </c>
      <c r="M426" s="1" t="s">
        <v>21</v>
      </c>
      <c r="N426" s="1" t="s">
        <v>22</v>
      </c>
      <c r="O426" s="1" t="s">
        <v>23</v>
      </c>
      <c r="P426" s="14">
        <f>IFERROR(VLOOKUP('Opex 2021'!E:E,'Opex 2020'!E:H,3,FALSE),0)</f>
        <v>0</v>
      </c>
      <c r="Q426" s="14">
        <f>IFERROR(VLOOKUP('Opex 2021'!E:E,'Opex 2020'!E:H,4,FALSE),0)</f>
        <v>0</v>
      </c>
    </row>
    <row r="427" spans="1:17" hidden="1" x14ac:dyDescent="0.35">
      <c r="A427" s="1" t="s">
        <v>231</v>
      </c>
      <c r="B427" s="1" t="s">
        <v>232</v>
      </c>
      <c r="C427" s="1" t="s">
        <v>168</v>
      </c>
      <c r="D427" s="1" t="s">
        <v>169</v>
      </c>
      <c r="E427" s="1" t="s">
        <v>787</v>
      </c>
      <c r="L427" s="1" t="s">
        <v>20</v>
      </c>
      <c r="M427" s="1" t="s">
        <v>21</v>
      </c>
      <c r="N427" s="1" t="s">
        <v>22</v>
      </c>
      <c r="O427" s="1" t="s">
        <v>23</v>
      </c>
      <c r="P427" s="14">
        <f>IFERROR(VLOOKUP('Opex 2021'!E:E,'Opex 2020'!E:H,3,FALSE),0)</f>
        <v>1248</v>
      </c>
      <c r="Q427" s="14">
        <f>IFERROR(VLOOKUP('Opex 2021'!E:E,'Opex 2020'!E:H,4,FALSE),0)</f>
        <v>1247.5999999999999</v>
      </c>
    </row>
    <row r="428" spans="1:17" hidden="1" x14ac:dyDescent="0.35">
      <c r="A428" s="1" t="s">
        <v>231</v>
      </c>
      <c r="B428" s="1" t="s">
        <v>232</v>
      </c>
      <c r="C428" s="1" t="s">
        <v>39</v>
      </c>
      <c r="D428" s="1" t="s">
        <v>40</v>
      </c>
      <c r="E428" s="1" t="s">
        <v>786</v>
      </c>
      <c r="L428" s="1" t="s">
        <v>20</v>
      </c>
      <c r="M428" s="1" t="s">
        <v>21</v>
      </c>
      <c r="N428" s="1" t="s">
        <v>22</v>
      </c>
      <c r="O428" s="1" t="s">
        <v>23</v>
      </c>
      <c r="P428" s="14">
        <f>IFERROR(VLOOKUP('Opex 2021'!E:E,'Opex 2020'!E:H,3,FALSE),0)</f>
        <v>9656</v>
      </c>
      <c r="Q428" s="14">
        <f>IFERROR(VLOOKUP('Opex 2021'!E:E,'Opex 2020'!E:H,4,FALSE),0)</f>
        <v>9655.5499999999993</v>
      </c>
    </row>
    <row r="429" spans="1:17" hidden="1" x14ac:dyDescent="0.35">
      <c r="A429" s="1" t="s">
        <v>231</v>
      </c>
      <c r="B429" s="1" t="s">
        <v>232</v>
      </c>
      <c r="C429" s="1" t="s">
        <v>162</v>
      </c>
      <c r="D429" s="1" t="s">
        <v>163</v>
      </c>
      <c r="E429" s="1" t="s">
        <v>785</v>
      </c>
      <c r="L429" s="1" t="s">
        <v>20</v>
      </c>
      <c r="M429" s="1" t="s">
        <v>21</v>
      </c>
      <c r="N429" s="1" t="s">
        <v>22</v>
      </c>
      <c r="O429" s="1" t="s">
        <v>23</v>
      </c>
      <c r="P429" s="14">
        <f>IFERROR(VLOOKUP('Opex 2021'!E:E,'Opex 2020'!E:H,3,FALSE),0)</f>
        <v>0</v>
      </c>
      <c r="Q429" s="14">
        <f>IFERROR(VLOOKUP('Opex 2021'!E:E,'Opex 2020'!E:H,4,FALSE),0)</f>
        <v>0</v>
      </c>
    </row>
    <row r="430" spans="1:17" hidden="1" x14ac:dyDescent="0.35">
      <c r="A430" s="1" t="s">
        <v>244</v>
      </c>
      <c r="B430" s="1" t="s">
        <v>245</v>
      </c>
      <c r="C430" s="1" t="s">
        <v>82</v>
      </c>
      <c r="D430" s="1" t="s">
        <v>83</v>
      </c>
      <c r="E430" s="1" t="s">
        <v>784</v>
      </c>
      <c r="L430" s="1" t="s">
        <v>20</v>
      </c>
      <c r="M430" s="1" t="s">
        <v>21</v>
      </c>
      <c r="N430" s="1" t="s">
        <v>22</v>
      </c>
      <c r="O430" s="1" t="s">
        <v>23</v>
      </c>
      <c r="P430" s="14">
        <f>IFERROR(VLOOKUP('Opex 2021'!E:E,'Opex 2020'!E:H,3,FALSE),0)</f>
        <v>10138</v>
      </c>
      <c r="Q430" s="14">
        <f>IFERROR(VLOOKUP('Opex 2021'!E:E,'Opex 2020'!E:H,4,FALSE),0)</f>
        <v>10137</v>
      </c>
    </row>
    <row r="431" spans="1:17" hidden="1" x14ac:dyDescent="0.35">
      <c r="A431" s="1" t="s">
        <v>244</v>
      </c>
      <c r="B431" s="1" t="s">
        <v>245</v>
      </c>
      <c r="C431" s="1" t="s">
        <v>51</v>
      </c>
      <c r="D431" s="1" t="s">
        <v>52</v>
      </c>
      <c r="E431" s="1" t="s">
        <v>783</v>
      </c>
      <c r="L431" s="1" t="s">
        <v>20</v>
      </c>
      <c r="M431" s="1" t="s">
        <v>21</v>
      </c>
      <c r="N431" s="1" t="s">
        <v>22</v>
      </c>
      <c r="O431" s="1" t="s">
        <v>23</v>
      </c>
      <c r="P431" s="14">
        <f>IFERROR(VLOOKUP('Opex 2021'!E:E,'Opex 2020'!E:H,3,FALSE),0)</f>
        <v>0</v>
      </c>
      <c r="Q431" s="14">
        <f>IFERROR(VLOOKUP('Opex 2021'!E:E,'Opex 2020'!E:H,4,FALSE),0)</f>
        <v>0</v>
      </c>
    </row>
    <row r="432" spans="1:17" hidden="1" x14ac:dyDescent="0.35">
      <c r="A432" s="1" t="s">
        <v>253</v>
      </c>
      <c r="B432" s="1" t="s">
        <v>254</v>
      </c>
      <c r="C432" s="1" t="s">
        <v>24</v>
      </c>
      <c r="D432" s="1" t="s">
        <v>25</v>
      </c>
      <c r="E432" s="1" t="s">
        <v>782</v>
      </c>
      <c r="L432" s="1" t="s">
        <v>20</v>
      </c>
      <c r="M432" s="1" t="s">
        <v>21</v>
      </c>
      <c r="N432" s="1" t="s">
        <v>22</v>
      </c>
      <c r="O432" s="1" t="s">
        <v>23</v>
      </c>
      <c r="P432" s="14">
        <f>IFERROR(VLOOKUP('Opex 2021'!E:E,'Opex 2020'!E:H,3,FALSE),0)</f>
        <v>0</v>
      </c>
      <c r="Q432" s="14">
        <f>IFERROR(VLOOKUP('Opex 2021'!E:E,'Opex 2020'!E:H,4,FALSE),0)</f>
        <v>0</v>
      </c>
    </row>
    <row r="433" spans="1:17" hidden="1" x14ac:dyDescent="0.35">
      <c r="A433" s="1" t="s">
        <v>253</v>
      </c>
      <c r="B433" s="1" t="s">
        <v>254</v>
      </c>
      <c r="C433" s="1" t="s">
        <v>78</v>
      </c>
      <c r="D433" s="1" t="s">
        <v>79</v>
      </c>
      <c r="E433" s="1" t="s">
        <v>781</v>
      </c>
      <c r="L433" s="1" t="s">
        <v>20</v>
      </c>
      <c r="M433" s="1" t="s">
        <v>21</v>
      </c>
      <c r="N433" s="1" t="s">
        <v>22</v>
      </c>
      <c r="O433" s="1" t="s">
        <v>23</v>
      </c>
      <c r="P433" s="14">
        <f>IFERROR(VLOOKUP('Opex 2021'!E:E,'Opex 2020'!E:H,3,FALSE),0)</f>
        <v>0</v>
      </c>
      <c r="Q433" s="14">
        <f>IFERROR(VLOOKUP('Opex 2021'!E:E,'Opex 2020'!E:H,4,FALSE),0)</f>
        <v>0</v>
      </c>
    </row>
    <row r="434" spans="1:17" hidden="1" x14ac:dyDescent="0.35">
      <c r="A434" s="1" t="s">
        <v>253</v>
      </c>
      <c r="B434" s="1" t="s">
        <v>254</v>
      </c>
      <c r="C434" s="1" t="s">
        <v>287</v>
      </c>
      <c r="D434" s="1" t="s">
        <v>288</v>
      </c>
      <c r="E434" s="1" t="s">
        <v>780</v>
      </c>
      <c r="L434" s="1" t="s">
        <v>20</v>
      </c>
      <c r="M434" s="1" t="s">
        <v>21</v>
      </c>
      <c r="N434" s="1" t="s">
        <v>22</v>
      </c>
      <c r="O434" s="1" t="s">
        <v>23</v>
      </c>
      <c r="P434" s="14">
        <f>IFERROR(VLOOKUP('Opex 2021'!E:E,'Opex 2020'!E:H,3,FALSE),0)</f>
        <v>0</v>
      </c>
      <c r="Q434" s="14">
        <f>IFERROR(VLOOKUP('Opex 2021'!E:E,'Opex 2020'!E:H,4,FALSE),0)</f>
        <v>0</v>
      </c>
    </row>
    <row r="435" spans="1:17" hidden="1" x14ac:dyDescent="0.35">
      <c r="A435" s="1" t="s">
        <v>253</v>
      </c>
      <c r="B435" s="1" t="s">
        <v>254</v>
      </c>
      <c r="C435" s="1" t="s">
        <v>51</v>
      </c>
      <c r="D435" s="1" t="s">
        <v>52</v>
      </c>
      <c r="E435" s="1" t="s">
        <v>779</v>
      </c>
      <c r="L435" s="1" t="s">
        <v>20</v>
      </c>
      <c r="M435" s="1" t="s">
        <v>21</v>
      </c>
      <c r="N435" s="1" t="s">
        <v>22</v>
      </c>
      <c r="O435" s="1" t="s">
        <v>23</v>
      </c>
      <c r="P435" s="14">
        <f>IFERROR(VLOOKUP('Opex 2021'!E:E,'Opex 2020'!E:H,3,FALSE),0)</f>
        <v>0</v>
      </c>
      <c r="Q435" s="14">
        <f>IFERROR(VLOOKUP('Opex 2021'!E:E,'Opex 2020'!E:H,4,FALSE),0)</f>
        <v>0</v>
      </c>
    </row>
    <row r="436" spans="1:17" hidden="1" x14ac:dyDescent="0.35">
      <c r="A436" s="1" t="s">
        <v>253</v>
      </c>
      <c r="B436" s="1" t="s">
        <v>254</v>
      </c>
      <c r="C436" s="1" t="s">
        <v>54</v>
      </c>
      <c r="D436" s="1" t="s">
        <v>55</v>
      </c>
      <c r="E436" s="1" t="s">
        <v>778</v>
      </c>
      <c r="L436" s="1" t="s">
        <v>20</v>
      </c>
      <c r="M436" s="1" t="s">
        <v>21</v>
      </c>
      <c r="N436" s="1" t="s">
        <v>22</v>
      </c>
      <c r="O436" s="1" t="s">
        <v>23</v>
      </c>
      <c r="P436" s="14">
        <f>IFERROR(VLOOKUP('Opex 2021'!E:E,'Opex 2020'!E:H,3,FALSE),0)</f>
        <v>0</v>
      </c>
      <c r="Q436" s="14">
        <f>IFERROR(VLOOKUP('Opex 2021'!E:E,'Opex 2020'!E:H,4,FALSE),0)</f>
        <v>0</v>
      </c>
    </row>
    <row r="437" spans="1:17" hidden="1" x14ac:dyDescent="0.35">
      <c r="A437" s="1" t="s">
        <v>258</v>
      </c>
      <c r="B437" s="1" t="s">
        <v>259</v>
      </c>
      <c r="C437" s="1" t="s">
        <v>36</v>
      </c>
      <c r="D437" s="1" t="s">
        <v>37</v>
      </c>
      <c r="E437" s="1" t="s">
        <v>777</v>
      </c>
      <c r="L437" s="1" t="s">
        <v>20</v>
      </c>
      <c r="M437" s="1" t="s">
        <v>21</v>
      </c>
      <c r="N437" s="1" t="s">
        <v>22</v>
      </c>
      <c r="O437" s="1" t="s">
        <v>23</v>
      </c>
      <c r="P437" s="14">
        <f>IFERROR(VLOOKUP('Opex 2021'!E:E,'Opex 2020'!E:H,3,FALSE),0)</f>
        <v>0</v>
      </c>
      <c r="Q437" s="14">
        <f>IFERROR(VLOOKUP('Opex 2021'!E:E,'Opex 2020'!E:H,4,FALSE),0)</f>
        <v>0</v>
      </c>
    </row>
    <row r="438" spans="1:17" hidden="1" x14ac:dyDescent="0.35">
      <c r="A438" s="1" t="s">
        <v>258</v>
      </c>
      <c r="B438" s="1" t="s">
        <v>259</v>
      </c>
      <c r="C438" s="1" t="s">
        <v>82</v>
      </c>
      <c r="D438" s="1" t="s">
        <v>83</v>
      </c>
      <c r="E438" s="1" t="s">
        <v>776</v>
      </c>
      <c r="L438" s="1" t="s">
        <v>20</v>
      </c>
      <c r="M438" s="1" t="s">
        <v>21</v>
      </c>
      <c r="N438" s="1" t="s">
        <v>22</v>
      </c>
      <c r="O438" s="1" t="s">
        <v>23</v>
      </c>
      <c r="P438" s="14">
        <f>IFERROR(VLOOKUP('Opex 2021'!E:E,'Opex 2020'!E:H,3,FALSE),0)</f>
        <v>0</v>
      </c>
      <c r="Q438" s="14">
        <f>IFERROR(VLOOKUP('Opex 2021'!E:E,'Opex 2020'!E:H,4,FALSE),0)</f>
        <v>0</v>
      </c>
    </row>
    <row r="439" spans="1:17" hidden="1" x14ac:dyDescent="0.35">
      <c r="A439" s="1" t="s">
        <v>258</v>
      </c>
      <c r="B439" s="1" t="s">
        <v>259</v>
      </c>
      <c r="C439" s="1" t="s">
        <v>168</v>
      </c>
      <c r="D439" s="1" t="s">
        <v>169</v>
      </c>
      <c r="E439" s="1" t="s">
        <v>775</v>
      </c>
      <c r="L439" s="1" t="s">
        <v>20</v>
      </c>
      <c r="M439" s="1" t="s">
        <v>21</v>
      </c>
      <c r="N439" s="1" t="s">
        <v>22</v>
      </c>
      <c r="O439" s="1" t="s">
        <v>23</v>
      </c>
      <c r="P439" s="14">
        <f>IFERROR(VLOOKUP('Opex 2021'!E:E,'Opex 2020'!E:H,3,FALSE),0)</f>
        <v>0</v>
      </c>
      <c r="Q439" s="14">
        <f>IFERROR(VLOOKUP('Opex 2021'!E:E,'Opex 2020'!E:H,4,FALSE),0)</f>
        <v>0</v>
      </c>
    </row>
    <row r="440" spans="1:17" hidden="1" x14ac:dyDescent="0.35">
      <c r="A440" s="1" t="s">
        <v>258</v>
      </c>
      <c r="B440" s="1" t="s">
        <v>259</v>
      </c>
      <c r="C440" s="1" t="s">
        <v>51</v>
      </c>
      <c r="D440" s="1" t="s">
        <v>52</v>
      </c>
      <c r="E440" s="1" t="s">
        <v>774</v>
      </c>
      <c r="L440" s="1" t="s">
        <v>20</v>
      </c>
      <c r="M440" s="1" t="s">
        <v>21</v>
      </c>
      <c r="N440" s="1" t="s">
        <v>22</v>
      </c>
      <c r="O440" s="1" t="s">
        <v>23</v>
      </c>
      <c r="P440" s="14">
        <f>IFERROR(VLOOKUP('Opex 2021'!E:E,'Opex 2020'!E:H,3,FALSE),0)</f>
        <v>0</v>
      </c>
      <c r="Q440" s="14">
        <f>IFERROR(VLOOKUP('Opex 2021'!E:E,'Opex 2020'!E:H,4,FALSE),0)</f>
        <v>0</v>
      </c>
    </row>
    <row r="441" spans="1:17" hidden="1" x14ac:dyDescent="0.35">
      <c r="A441" s="1" t="s">
        <v>258</v>
      </c>
      <c r="B441" s="1" t="s">
        <v>259</v>
      </c>
      <c r="C441" s="1" t="s">
        <v>54</v>
      </c>
      <c r="D441" s="1" t="s">
        <v>55</v>
      </c>
      <c r="E441" s="1" t="s">
        <v>773</v>
      </c>
      <c r="L441" s="1" t="s">
        <v>20</v>
      </c>
      <c r="M441" s="1" t="s">
        <v>21</v>
      </c>
      <c r="N441" s="1" t="s">
        <v>22</v>
      </c>
      <c r="O441" s="1" t="s">
        <v>23</v>
      </c>
      <c r="P441" s="14">
        <f>IFERROR(VLOOKUP('Opex 2021'!E:E,'Opex 2020'!E:H,3,FALSE),0)</f>
        <v>0</v>
      </c>
      <c r="Q441" s="14">
        <f>IFERROR(VLOOKUP('Opex 2021'!E:E,'Opex 2020'!E:H,4,FALSE),0)</f>
        <v>0</v>
      </c>
    </row>
    <row r="442" spans="1:17" hidden="1" x14ac:dyDescent="0.35">
      <c r="A442" s="1" t="s">
        <v>258</v>
      </c>
      <c r="B442" s="1" t="s">
        <v>259</v>
      </c>
      <c r="C442" s="1" t="s">
        <v>60</v>
      </c>
      <c r="D442" s="1" t="s">
        <v>61</v>
      </c>
      <c r="E442" s="1" t="s">
        <v>772</v>
      </c>
      <c r="L442" s="1" t="s">
        <v>20</v>
      </c>
      <c r="M442" s="1" t="s">
        <v>21</v>
      </c>
      <c r="N442" s="1" t="s">
        <v>22</v>
      </c>
      <c r="O442" s="1" t="s">
        <v>23</v>
      </c>
      <c r="P442" s="14">
        <f>IFERROR(VLOOKUP('Opex 2021'!E:E,'Opex 2020'!E:H,3,FALSE),0)</f>
        <v>1</v>
      </c>
      <c r="Q442" s="14">
        <f>IFERROR(VLOOKUP('Opex 2021'!E:E,'Opex 2020'!E:H,4,FALSE),0)</f>
        <v>0</v>
      </c>
    </row>
    <row r="443" spans="1:17" hidden="1" x14ac:dyDescent="0.35">
      <c r="A443" s="1" t="s">
        <v>258</v>
      </c>
      <c r="B443" s="1" t="s">
        <v>259</v>
      </c>
      <c r="C443" s="1" t="s">
        <v>63</v>
      </c>
      <c r="D443" s="1" t="s">
        <v>64</v>
      </c>
      <c r="E443" s="1" t="s">
        <v>771</v>
      </c>
      <c r="L443" s="1" t="s">
        <v>20</v>
      </c>
      <c r="M443" s="1" t="s">
        <v>21</v>
      </c>
      <c r="N443" s="1" t="s">
        <v>22</v>
      </c>
      <c r="O443" s="1" t="s">
        <v>23</v>
      </c>
      <c r="P443" s="14">
        <f>IFERROR(VLOOKUP('Opex 2021'!E:E,'Opex 2020'!E:H,3,FALSE),0)</f>
        <v>1</v>
      </c>
      <c r="Q443" s="14">
        <f>IFERROR(VLOOKUP('Opex 2021'!E:E,'Opex 2020'!E:H,4,FALSE),0)</f>
        <v>0</v>
      </c>
    </row>
    <row r="444" spans="1:17" hidden="1" x14ac:dyDescent="0.35">
      <c r="A444" s="1" t="s">
        <v>266</v>
      </c>
      <c r="B444" s="1" t="s">
        <v>267</v>
      </c>
      <c r="C444" s="1" t="s">
        <v>17</v>
      </c>
      <c r="D444" s="1" t="s">
        <v>18</v>
      </c>
      <c r="E444" s="1" t="s">
        <v>770</v>
      </c>
      <c r="L444" s="1" t="s">
        <v>20</v>
      </c>
      <c r="M444" s="1" t="s">
        <v>21</v>
      </c>
      <c r="N444" s="1" t="s">
        <v>22</v>
      </c>
      <c r="O444" s="1" t="s">
        <v>23</v>
      </c>
      <c r="P444" s="14">
        <f>IFERROR(VLOOKUP('Opex 2021'!E:E,'Opex 2020'!E:H,3,FALSE),0)</f>
        <v>5.0000000002910397E-2</v>
      </c>
      <c r="Q444" s="14">
        <f>IFERROR(VLOOKUP('Opex 2021'!E:E,'Opex 2020'!E:H,4,FALSE),0)</f>
        <v>0</v>
      </c>
    </row>
    <row r="445" spans="1:17" hidden="1" x14ac:dyDescent="0.35">
      <c r="A445" s="1" t="s">
        <v>266</v>
      </c>
      <c r="B445" s="1" t="s">
        <v>267</v>
      </c>
      <c r="C445" s="1" t="s">
        <v>33</v>
      </c>
      <c r="D445" s="1" t="s">
        <v>34</v>
      </c>
      <c r="E445" s="1" t="s">
        <v>769</v>
      </c>
      <c r="L445" s="1" t="s">
        <v>20</v>
      </c>
      <c r="M445" s="1" t="s">
        <v>21</v>
      </c>
      <c r="N445" s="1" t="s">
        <v>22</v>
      </c>
      <c r="O445" s="1" t="s">
        <v>23</v>
      </c>
      <c r="P445" s="14">
        <f>IFERROR(VLOOKUP('Opex 2021'!E:E,'Opex 2020'!E:H,3,FALSE),0)</f>
        <v>0.84000000000378305</v>
      </c>
      <c r="Q445" s="14">
        <f>IFERROR(VLOOKUP('Opex 2021'!E:E,'Opex 2020'!E:H,4,FALSE),0)</f>
        <v>0</v>
      </c>
    </row>
    <row r="446" spans="1:17" hidden="1" x14ac:dyDescent="0.35">
      <c r="A446" s="1" t="s">
        <v>266</v>
      </c>
      <c r="B446" s="1" t="s">
        <v>267</v>
      </c>
      <c r="C446" s="1" t="s">
        <v>39</v>
      </c>
      <c r="D446" s="1" t="s">
        <v>40</v>
      </c>
      <c r="E446" s="1" t="s">
        <v>768</v>
      </c>
      <c r="L446" s="1" t="s">
        <v>20</v>
      </c>
      <c r="M446" s="1" t="s">
        <v>21</v>
      </c>
      <c r="N446" s="1" t="s">
        <v>22</v>
      </c>
      <c r="O446" s="1" t="s">
        <v>23</v>
      </c>
      <c r="P446" s="14">
        <f>IFERROR(VLOOKUP('Opex 2021'!E:E,'Opex 2020'!E:H,3,FALSE),0)</f>
        <v>5057.5</v>
      </c>
      <c r="Q446" s="14">
        <f>IFERROR(VLOOKUP('Opex 2021'!E:E,'Opex 2020'!E:H,4,FALSE),0)</f>
        <v>5058</v>
      </c>
    </row>
    <row r="447" spans="1:17" hidden="1" x14ac:dyDescent="0.35">
      <c r="A447" s="1" t="s">
        <v>266</v>
      </c>
      <c r="B447" s="1" t="s">
        <v>267</v>
      </c>
      <c r="C447" s="1" t="s">
        <v>51</v>
      </c>
      <c r="D447" s="1" t="s">
        <v>52</v>
      </c>
      <c r="E447" s="1" t="s">
        <v>767</v>
      </c>
      <c r="L447" s="1" t="s">
        <v>20</v>
      </c>
      <c r="M447" s="1" t="s">
        <v>21</v>
      </c>
      <c r="N447" s="1" t="s">
        <v>22</v>
      </c>
      <c r="O447" s="1" t="s">
        <v>23</v>
      </c>
      <c r="P447" s="14">
        <f>IFERROR(VLOOKUP('Opex 2021'!E:E,'Opex 2020'!E:H,3,FALSE),0)</f>
        <v>0.18000000000029101</v>
      </c>
      <c r="Q447" s="14">
        <f>IFERROR(VLOOKUP('Opex 2021'!E:E,'Opex 2020'!E:H,4,FALSE),0)</f>
        <v>0</v>
      </c>
    </row>
    <row r="448" spans="1:17" hidden="1" x14ac:dyDescent="0.35">
      <c r="A448" s="1" t="s">
        <v>273</v>
      </c>
      <c r="B448" s="1" t="s">
        <v>274</v>
      </c>
      <c r="C448" s="1" t="s">
        <v>547</v>
      </c>
      <c r="D448" s="1" t="s">
        <v>548</v>
      </c>
      <c r="E448" s="1" t="s">
        <v>766</v>
      </c>
      <c r="L448" s="1" t="s">
        <v>20</v>
      </c>
      <c r="M448" s="1" t="s">
        <v>21</v>
      </c>
      <c r="N448" s="1" t="s">
        <v>22</v>
      </c>
      <c r="O448" s="1" t="s">
        <v>23</v>
      </c>
      <c r="P448" s="14">
        <f>IFERROR(VLOOKUP('Opex 2021'!E:E,'Opex 2020'!E:H,3,FALSE),0)</f>
        <v>1.1700000000000701</v>
      </c>
      <c r="Q448" s="14">
        <f>IFERROR(VLOOKUP('Opex 2021'!E:E,'Opex 2020'!E:H,4,FALSE),0)</f>
        <v>0</v>
      </c>
    </row>
    <row r="449" spans="1:17" hidden="1" x14ac:dyDescent="0.35">
      <c r="A449" s="1" t="s">
        <v>273</v>
      </c>
      <c r="B449" s="1" t="s">
        <v>274</v>
      </c>
      <c r="C449" s="1" t="s">
        <v>287</v>
      </c>
      <c r="D449" s="1" t="s">
        <v>288</v>
      </c>
      <c r="E449" s="1" t="s">
        <v>765</v>
      </c>
      <c r="L449" s="1" t="s">
        <v>20</v>
      </c>
      <c r="M449" s="1" t="s">
        <v>21</v>
      </c>
      <c r="N449" s="1" t="s">
        <v>22</v>
      </c>
      <c r="O449" s="1" t="s">
        <v>23</v>
      </c>
      <c r="P449" s="14">
        <f>IFERROR(VLOOKUP('Opex 2021'!E:E,'Opex 2020'!E:H,3,FALSE),0)</f>
        <v>0.34000000000014602</v>
      </c>
      <c r="Q449" s="14">
        <f>IFERROR(VLOOKUP('Opex 2021'!E:E,'Opex 2020'!E:H,4,FALSE),0)</f>
        <v>0</v>
      </c>
    </row>
    <row r="450" spans="1:17" hidden="1" x14ac:dyDescent="0.35">
      <c r="A450" s="1" t="s">
        <v>273</v>
      </c>
      <c r="B450" s="1" t="s">
        <v>274</v>
      </c>
      <c r="C450" s="1" t="s">
        <v>39</v>
      </c>
      <c r="D450" s="1" t="s">
        <v>40</v>
      </c>
      <c r="E450" s="1" t="s">
        <v>764</v>
      </c>
      <c r="L450" s="1" t="s">
        <v>20</v>
      </c>
      <c r="M450" s="1" t="s">
        <v>21</v>
      </c>
      <c r="N450" s="1" t="s">
        <v>22</v>
      </c>
      <c r="O450" s="1" t="s">
        <v>23</v>
      </c>
      <c r="P450" s="14">
        <f>IFERROR(VLOOKUP('Opex 2021'!E:E,'Opex 2020'!E:H,3,FALSE),0)</f>
        <v>6195</v>
      </c>
      <c r="Q450" s="14">
        <f>IFERROR(VLOOKUP('Opex 2021'!E:E,'Opex 2020'!E:H,4,FALSE),0)</f>
        <v>6195</v>
      </c>
    </row>
    <row r="451" spans="1:17" hidden="1" x14ac:dyDescent="0.35">
      <c r="A451" s="1" t="s">
        <v>273</v>
      </c>
      <c r="B451" s="1" t="s">
        <v>274</v>
      </c>
      <c r="C451" s="1" t="s">
        <v>54</v>
      </c>
      <c r="D451" s="1" t="s">
        <v>55</v>
      </c>
      <c r="E451" s="1" t="s">
        <v>763</v>
      </c>
      <c r="L451" s="1" t="s">
        <v>20</v>
      </c>
      <c r="M451" s="1" t="s">
        <v>21</v>
      </c>
      <c r="N451" s="1" t="s">
        <v>22</v>
      </c>
      <c r="O451" s="1" t="s">
        <v>23</v>
      </c>
      <c r="P451" s="14">
        <f>IFERROR(VLOOKUP('Opex 2021'!E:E,'Opex 2020'!E:H,3,FALSE),0)</f>
        <v>0.68000000000029104</v>
      </c>
      <c r="Q451" s="14">
        <f>IFERROR(VLOOKUP('Opex 2021'!E:E,'Opex 2020'!E:H,4,FALSE),0)</f>
        <v>0</v>
      </c>
    </row>
    <row r="452" spans="1:17" hidden="1" x14ac:dyDescent="0.35">
      <c r="A452" s="1" t="s">
        <v>278</v>
      </c>
      <c r="B452" s="1" t="s">
        <v>279</v>
      </c>
      <c r="C452" s="1" t="s">
        <v>36</v>
      </c>
      <c r="D452" s="1" t="s">
        <v>37</v>
      </c>
      <c r="E452" s="1" t="s">
        <v>762</v>
      </c>
      <c r="L452" s="1" t="s">
        <v>20</v>
      </c>
      <c r="M452" s="1" t="s">
        <v>21</v>
      </c>
      <c r="N452" s="1" t="s">
        <v>22</v>
      </c>
      <c r="O452" s="1" t="s">
        <v>23</v>
      </c>
      <c r="P452" s="14">
        <f>IFERROR(VLOOKUP('Opex 2021'!E:E,'Opex 2020'!E:H,3,FALSE),0)</f>
        <v>0.760000000009313</v>
      </c>
      <c r="Q452" s="14">
        <f>IFERROR(VLOOKUP('Opex 2021'!E:E,'Opex 2020'!E:H,4,FALSE),0)</f>
        <v>0</v>
      </c>
    </row>
    <row r="453" spans="1:17" hidden="1" x14ac:dyDescent="0.35">
      <c r="A453" s="1" t="s">
        <v>278</v>
      </c>
      <c r="B453" s="1" t="s">
        <v>279</v>
      </c>
      <c r="C453" s="1" t="s">
        <v>82</v>
      </c>
      <c r="D453" s="1" t="s">
        <v>83</v>
      </c>
      <c r="E453" s="1" t="s">
        <v>761</v>
      </c>
      <c r="L453" s="1" t="s">
        <v>20</v>
      </c>
      <c r="M453" s="1" t="s">
        <v>21</v>
      </c>
      <c r="N453" s="1" t="s">
        <v>22</v>
      </c>
      <c r="O453" s="1" t="s">
        <v>23</v>
      </c>
      <c r="P453" s="14">
        <f>IFERROR(VLOOKUP('Opex 2021'!E:E,'Opex 2020'!E:H,3,FALSE),0)</f>
        <v>5501</v>
      </c>
      <c r="Q453" s="14">
        <f>IFERROR(VLOOKUP('Opex 2021'!E:E,'Opex 2020'!E:H,4,FALSE),0)</f>
        <v>5500</v>
      </c>
    </row>
    <row r="454" spans="1:17" hidden="1" x14ac:dyDescent="0.35">
      <c r="A454" s="1" t="s">
        <v>278</v>
      </c>
      <c r="B454" s="1" t="s">
        <v>279</v>
      </c>
      <c r="C454" s="1" t="s">
        <v>287</v>
      </c>
      <c r="D454" s="1" t="s">
        <v>288</v>
      </c>
      <c r="E454" s="1" t="s">
        <v>760</v>
      </c>
      <c r="L454" s="1" t="s">
        <v>20</v>
      </c>
      <c r="M454" s="1" t="s">
        <v>21</v>
      </c>
      <c r="N454" s="1" t="s">
        <v>22</v>
      </c>
      <c r="O454" s="1" t="s">
        <v>23</v>
      </c>
      <c r="P454" s="14">
        <f>IFERROR(VLOOKUP('Opex 2021'!E:E,'Opex 2020'!E:H,3,FALSE),0)</f>
        <v>0.91000000000349202</v>
      </c>
      <c r="Q454" s="14">
        <f>IFERROR(VLOOKUP('Opex 2021'!E:E,'Opex 2020'!E:H,4,FALSE),0)</f>
        <v>0</v>
      </c>
    </row>
    <row r="455" spans="1:17" hidden="1" x14ac:dyDescent="0.35">
      <c r="A455" s="1" t="s">
        <v>278</v>
      </c>
      <c r="B455" s="1" t="s">
        <v>279</v>
      </c>
      <c r="C455" s="1" t="s">
        <v>39</v>
      </c>
      <c r="D455" s="1" t="s">
        <v>40</v>
      </c>
      <c r="E455" s="1" t="s">
        <v>759</v>
      </c>
      <c r="L455" s="1" t="s">
        <v>20</v>
      </c>
      <c r="M455" s="1" t="s">
        <v>21</v>
      </c>
      <c r="N455" s="1" t="s">
        <v>22</v>
      </c>
      <c r="O455" s="1" t="s">
        <v>23</v>
      </c>
      <c r="P455" s="14">
        <f>IFERROR(VLOOKUP('Opex 2021'!E:E,'Opex 2020'!E:H,3,FALSE),0)</f>
        <v>0.58000000000174601</v>
      </c>
      <c r="Q455" s="14">
        <f>IFERROR(VLOOKUP('Opex 2021'!E:E,'Opex 2020'!E:H,4,FALSE),0)</f>
        <v>0</v>
      </c>
    </row>
    <row r="456" spans="1:17" hidden="1" x14ac:dyDescent="0.35">
      <c r="A456" s="1" t="s">
        <v>278</v>
      </c>
      <c r="B456" s="1" t="s">
        <v>279</v>
      </c>
      <c r="C456" s="1" t="s">
        <v>51</v>
      </c>
      <c r="D456" s="1" t="s">
        <v>52</v>
      </c>
      <c r="E456" s="1" t="s">
        <v>758</v>
      </c>
      <c r="L456" s="1" t="s">
        <v>20</v>
      </c>
      <c r="M456" s="1" t="s">
        <v>21</v>
      </c>
      <c r="N456" s="1" t="s">
        <v>22</v>
      </c>
      <c r="O456" s="1" t="s">
        <v>23</v>
      </c>
      <c r="P456" s="14">
        <f>IFERROR(VLOOKUP('Opex 2021'!E:E,'Opex 2020'!E:H,3,FALSE),0)</f>
        <v>0.88000000000465695</v>
      </c>
      <c r="Q456" s="14">
        <f>IFERROR(VLOOKUP('Opex 2021'!E:E,'Opex 2020'!E:H,4,FALSE),0)</f>
        <v>0</v>
      </c>
    </row>
    <row r="457" spans="1:17" hidden="1" x14ac:dyDescent="0.35">
      <c r="A457" s="1" t="s">
        <v>285</v>
      </c>
      <c r="B457" s="1" t="s">
        <v>286</v>
      </c>
      <c r="C457" s="1" t="s">
        <v>24</v>
      </c>
      <c r="D457" s="1" t="s">
        <v>25</v>
      </c>
      <c r="E457" s="1" t="s">
        <v>757</v>
      </c>
      <c r="L457" s="1" t="s">
        <v>20</v>
      </c>
      <c r="M457" s="1" t="s">
        <v>21</v>
      </c>
      <c r="N457" s="1" t="s">
        <v>22</v>
      </c>
      <c r="O457" s="1" t="s">
        <v>23</v>
      </c>
      <c r="P457" s="14">
        <f>IFERROR(VLOOKUP('Opex 2021'!E:E,'Opex 2020'!E:H,3,FALSE),0)</f>
        <v>0</v>
      </c>
      <c r="Q457" s="14">
        <f>IFERROR(VLOOKUP('Opex 2021'!E:E,'Opex 2020'!E:H,4,FALSE),0)</f>
        <v>0</v>
      </c>
    </row>
    <row r="458" spans="1:17" hidden="1" x14ac:dyDescent="0.35">
      <c r="A458" s="1" t="s">
        <v>285</v>
      </c>
      <c r="B458" s="1" t="s">
        <v>286</v>
      </c>
      <c r="C458" s="1" t="s">
        <v>51</v>
      </c>
      <c r="D458" s="1" t="s">
        <v>52</v>
      </c>
      <c r="E458" s="1" t="s">
        <v>756</v>
      </c>
      <c r="L458" s="1" t="s">
        <v>20</v>
      </c>
      <c r="M458" s="1" t="s">
        <v>21</v>
      </c>
      <c r="N458" s="1" t="s">
        <v>22</v>
      </c>
      <c r="O458" s="1" t="s">
        <v>23</v>
      </c>
      <c r="P458" s="14">
        <f>IFERROR(VLOOKUP('Opex 2021'!E:E,'Opex 2020'!E:H,3,FALSE),0)</f>
        <v>0</v>
      </c>
      <c r="Q458" s="14">
        <f>IFERROR(VLOOKUP('Opex 2021'!E:E,'Opex 2020'!E:H,4,FALSE),0)</f>
        <v>0</v>
      </c>
    </row>
    <row r="459" spans="1:17" hidden="1" x14ac:dyDescent="0.35">
      <c r="A459" s="1" t="s">
        <v>285</v>
      </c>
      <c r="B459" s="1" t="s">
        <v>286</v>
      </c>
      <c r="C459" s="1" t="s">
        <v>54</v>
      </c>
      <c r="D459" s="1" t="s">
        <v>55</v>
      </c>
      <c r="E459" s="1" t="s">
        <v>755</v>
      </c>
      <c r="L459" s="1" t="s">
        <v>20</v>
      </c>
      <c r="M459" s="1" t="s">
        <v>21</v>
      </c>
      <c r="N459" s="1" t="s">
        <v>22</v>
      </c>
      <c r="O459" s="1" t="s">
        <v>23</v>
      </c>
      <c r="P459" s="14">
        <f>IFERROR(VLOOKUP('Opex 2021'!E:E,'Opex 2020'!E:H,3,FALSE),0)</f>
        <v>0</v>
      </c>
      <c r="Q459" s="14">
        <f>IFERROR(VLOOKUP('Opex 2021'!E:E,'Opex 2020'!E:H,4,FALSE),0)</f>
        <v>0</v>
      </c>
    </row>
    <row r="460" spans="1:17" hidden="1" x14ac:dyDescent="0.35">
      <c r="A460" s="1" t="s">
        <v>295</v>
      </c>
      <c r="B460" s="1" t="s">
        <v>296</v>
      </c>
      <c r="C460" s="1" t="s">
        <v>168</v>
      </c>
      <c r="D460" s="1" t="s">
        <v>169</v>
      </c>
      <c r="E460" s="1" t="s">
        <v>754</v>
      </c>
      <c r="L460" s="1" t="s">
        <v>20</v>
      </c>
      <c r="M460" s="1" t="s">
        <v>21</v>
      </c>
      <c r="N460" s="1" t="s">
        <v>22</v>
      </c>
      <c r="O460" s="1" t="s">
        <v>23</v>
      </c>
      <c r="P460" s="14">
        <f>IFERROR(VLOOKUP('Opex 2021'!E:E,'Opex 2020'!E:H,3,FALSE),0)</f>
        <v>0</v>
      </c>
      <c r="Q460" s="14">
        <f>IFERROR(VLOOKUP('Opex 2021'!E:E,'Opex 2020'!E:H,4,FALSE),0)</f>
        <v>0</v>
      </c>
    </row>
    <row r="461" spans="1:17" hidden="1" x14ac:dyDescent="0.35">
      <c r="A461" s="1" t="s">
        <v>299</v>
      </c>
      <c r="B461" s="1" t="s">
        <v>300</v>
      </c>
      <c r="C461" s="1" t="s">
        <v>42</v>
      </c>
      <c r="D461" s="1" t="s">
        <v>43</v>
      </c>
      <c r="E461" s="1" t="s">
        <v>753</v>
      </c>
      <c r="L461" s="1" t="s">
        <v>20</v>
      </c>
      <c r="M461" s="1" t="s">
        <v>21</v>
      </c>
      <c r="N461" s="1" t="s">
        <v>22</v>
      </c>
      <c r="O461" s="1" t="s">
        <v>23</v>
      </c>
      <c r="P461" s="14">
        <f>IFERROR(VLOOKUP('Opex 2021'!E:E,'Opex 2020'!E:H,3,FALSE),0)</f>
        <v>-4357</v>
      </c>
      <c r="Q461" s="14">
        <f>IFERROR(VLOOKUP('Opex 2021'!E:E,'Opex 2020'!E:H,4,FALSE),0)</f>
        <v>-4357.79</v>
      </c>
    </row>
    <row r="462" spans="1:17" hidden="1" x14ac:dyDescent="0.35">
      <c r="A462" s="1" t="s">
        <v>306</v>
      </c>
      <c r="B462" s="1" t="s">
        <v>307</v>
      </c>
      <c r="C462" s="1" t="s">
        <v>308</v>
      </c>
      <c r="D462" s="1" t="s">
        <v>309</v>
      </c>
      <c r="E462" s="1" t="s">
        <v>752</v>
      </c>
      <c r="L462" s="1" t="s">
        <v>329</v>
      </c>
      <c r="M462" s="1" t="s">
        <v>330</v>
      </c>
      <c r="N462" s="1" t="s">
        <v>22</v>
      </c>
      <c r="O462" s="1" t="s">
        <v>23</v>
      </c>
      <c r="P462" s="14">
        <f>IFERROR(VLOOKUP('Opex 2021'!E:E,'Opex 2020'!E:H,3,FALSE),0)</f>
        <v>330005</v>
      </c>
      <c r="Q462" s="14">
        <f>IFERROR(VLOOKUP('Opex 2021'!E:E,'Opex 2020'!E:H,4,FALSE),0)</f>
        <v>330003.52</v>
      </c>
    </row>
    <row r="463" spans="1:17" hidden="1" x14ac:dyDescent="0.35">
      <c r="A463" s="1" t="s">
        <v>324</v>
      </c>
      <c r="B463" s="1" t="s">
        <v>325</v>
      </c>
      <c r="C463" s="1" t="s">
        <v>39</v>
      </c>
      <c r="D463" s="1" t="s">
        <v>40</v>
      </c>
      <c r="E463" s="1" t="s">
        <v>751</v>
      </c>
      <c r="L463" s="1" t="s">
        <v>329</v>
      </c>
      <c r="M463" s="1" t="s">
        <v>330</v>
      </c>
      <c r="N463" s="1" t="s">
        <v>22</v>
      </c>
      <c r="O463" s="1" t="s">
        <v>23</v>
      </c>
      <c r="P463" s="14">
        <f>IFERROR(VLOOKUP('Opex 2021'!E:E,'Opex 2020'!E:H,3,FALSE),0)</f>
        <v>0</v>
      </c>
      <c r="Q463" s="14">
        <f>IFERROR(VLOOKUP('Opex 2021'!E:E,'Opex 2020'!E:H,4,FALSE),0)</f>
        <v>0</v>
      </c>
    </row>
    <row r="464" spans="1:17" hidden="1" x14ac:dyDescent="0.35">
      <c r="A464" s="1" t="s">
        <v>324</v>
      </c>
      <c r="B464" s="1" t="s">
        <v>325</v>
      </c>
      <c r="C464" s="1" t="s">
        <v>51</v>
      </c>
      <c r="D464" s="1" t="s">
        <v>52</v>
      </c>
      <c r="E464" s="1" t="s">
        <v>750</v>
      </c>
      <c r="L464" s="1" t="s">
        <v>329</v>
      </c>
      <c r="M464" s="1" t="s">
        <v>330</v>
      </c>
      <c r="N464" s="1" t="s">
        <v>22</v>
      </c>
      <c r="O464" s="1" t="s">
        <v>23</v>
      </c>
      <c r="P464" s="14">
        <f>IFERROR(VLOOKUP('Opex 2021'!E:E,'Opex 2020'!E:H,3,FALSE),0)</f>
        <v>0</v>
      </c>
      <c r="Q464" s="14">
        <f>IFERROR(VLOOKUP('Opex 2021'!E:E,'Opex 2020'!E:H,4,FALSE),0)</f>
        <v>0</v>
      </c>
    </row>
    <row r="465" spans="1:17" hidden="1" x14ac:dyDescent="0.35">
      <c r="A465" s="1" t="s">
        <v>324</v>
      </c>
      <c r="B465" s="1" t="s">
        <v>325</v>
      </c>
      <c r="C465" s="1" t="s">
        <v>57</v>
      </c>
      <c r="D465" s="1" t="s">
        <v>58</v>
      </c>
      <c r="E465" s="1" t="s">
        <v>749</v>
      </c>
      <c r="L465" s="1" t="s">
        <v>335</v>
      </c>
      <c r="M465" s="1" t="s">
        <v>336</v>
      </c>
      <c r="N465" s="1" t="s">
        <v>22</v>
      </c>
      <c r="O465" s="1" t="s">
        <v>23</v>
      </c>
      <c r="P465" s="14">
        <f>IFERROR(VLOOKUP('Opex 2021'!E:E,'Opex 2020'!E:H,3,FALSE),0)</f>
        <v>0</v>
      </c>
      <c r="Q465" s="14">
        <f>IFERROR(VLOOKUP('Opex 2021'!E:E,'Opex 2020'!E:H,4,FALSE),0)</f>
        <v>0</v>
      </c>
    </row>
    <row r="466" spans="1:17" hidden="1" x14ac:dyDescent="0.35">
      <c r="A466" s="1" t="s">
        <v>324</v>
      </c>
      <c r="B466" s="1" t="s">
        <v>325</v>
      </c>
      <c r="C466" s="1" t="s">
        <v>146</v>
      </c>
      <c r="D466" s="1" t="s">
        <v>147</v>
      </c>
      <c r="E466" s="1" t="s">
        <v>748</v>
      </c>
      <c r="L466" s="1" t="s">
        <v>335</v>
      </c>
      <c r="M466" s="1" t="s">
        <v>336</v>
      </c>
      <c r="N466" s="1" t="s">
        <v>22</v>
      </c>
      <c r="O466" s="1" t="s">
        <v>23</v>
      </c>
      <c r="P466" s="14">
        <f>IFERROR(VLOOKUP('Opex 2021'!E:E,'Opex 2020'!E:H,3,FALSE),0)</f>
        <v>2999</v>
      </c>
      <c r="Q466" s="14">
        <f>IFERROR(VLOOKUP('Opex 2021'!E:E,'Opex 2020'!E:H,4,FALSE),0)</f>
        <v>-114763.75</v>
      </c>
    </row>
    <row r="467" spans="1:17" hidden="1" x14ac:dyDescent="0.35">
      <c r="A467" s="1" t="s">
        <v>324</v>
      </c>
      <c r="B467" s="1" t="s">
        <v>325</v>
      </c>
      <c r="C467" s="1" t="s">
        <v>399</v>
      </c>
      <c r="D467" s="1" t="s">
        <v>400</v>
      </c>
      <c r="E467" s="1" t="s">
        <v>747</v>
      </c>
      <c r="L467" s="1" t="s">
        <v>335</v>
      </c>
      <c r="M467" s="1" t="s">
        <v>336</v>
      </c>
      <c r="N467" s="1" t="s">
        <v>22</v>
      </c>
      <c r="O467" s="1" t="s">
        <v>23</v>
      </c>
      <c r="P467" s="14">
        <f>IFERROR(VLOOKUP('Opex 2021'!E:E,'Opex 2020'!E:H,3,FALSE),0)</f>
        <v>-14077</v>
      </c>
      <c r="Q467" s="14">
        <f>IFERROR(VLOOKUP('Opex 2021'!E:E,'Opex 2020'!E:H,4,FALSE),0)</f>
        <v>-14078</v>
      </c>
    </row>
    <row r="468" spans="1:17" hidden="1" x14ac:dyDescent="0.35">
      <c r="A468" s="1" t="s">
        <v>324</v>
      </c>
      <c r="B468" s="1" t="s">
        <v>325</v>
      </c>
      <c r="C468" s="1" t="s">
        <v>430</v>
      </c>
      <c r="D468" s="1" t="s">
        <v>431</v>
      </c>
      <c r="E468" s="1" t="s">
        <v>746</v>
      </c>
      <c r="L468" s="1" t="s">
        <v>335</v>
      </c>
      <c r="M468" s="1" t="s">
        <v>336</v>
      </c>
      <c r="N468" s="1" t="s">
        <v>22</v>
      </c>
      <c r="O468" s="1" t="s">
        <v>23</v>
      </c>
      <c r="P468" s="14">
        <f>IFERROR(VLOOKUP('Opex 2021'!E:E,'Opex 2020'!E:H,3,FALSE),0)</f>
        <v>475</v>
      </c>
      <c r="Q468" s="14">
        <f>IFERROR(VLOOKUP('Opex 2021'!E:E,'Opex 2020'!E:H,4,FALSE),0)</f>
        <v>0</v>
      </c>
    </row>
    <row r="469" spans="1:17" hidden="1" x14ac:dyDescent="0.35">
      <c r="A469" s="1" t="s">
        <v>415</v>
      </c>
      <c r="B469" s="1" t="s">
        <v>416</v>
      </c>
      <c r="C469" s="1" t="s">
        <v>36</v>
      </c>
      <c r="D469" s="1" t="s">
        <v>37</v>
      </c>
      <c r="E469" s="1" t="s">
        <v>745</v>
      </c>
      <c r="L469" s="1" t="s">
        <v>20</v>
      </c>
      <c r="M469" s="1" t="s">
        <v>21</v>
      </c>
      <c r="N469" s="1" t="s">
        <v>22</v>
      </c>
      <c r="O469" s="1" t="s">
        <v>23</v>
      </c>
      <c r="P469" s="14">
        <f>IFERROR(VLOOKUP('Opex 2021'!E:E,'Opex 2020'!E:H,3,FALSE),0)</f>
        <v>0</v>
      </c>
      <c r="Q469" s="14">
        <f>IFERROR(VLOOKUP('Opex 2021'!E:E,'Opex 2020'!E:H,4,FALSE),0)</f>
        <v>0</v>
      </c>
    </row>
    <row r="470" spans="1:17" hidden="1" x14ac:dyDescent="0.35">
      <c r="A470" s="1" t="s">
        <v>415</v>
      </c>
      <c r="B470" s="1" t="s">
        <v>416</v>
      </c>
      <c r="C470" s="1" t="s">
        <v>39</v>
      </c>
      <c r="D470" s="1" t="s">
        <v>40</v>
      </c>
      <c r="E470" s="1" t="s">
        <v>744</v>
      </c>
      <c r="L470" s="1" t="s">
        <v>20</v>
      </c>
      <c r="M470" s="1" t="s">
        <v>21</v>
      </c>
      <c r="N470" s="1" t="s">
        <v>22</v>
      </c>
      <c r="O470" s="1" t="s">
        <v>23</v>
      </c>
      <c r="P470" s="14">
        <f>IFERROR(VLOOKUP('Opex 2021'!E:E,'Opex 2020'!E:H,3,FALSE),0)</f>
        <v>500</v>
      </c>
      <c r="Q470" s="14">
        <f>IFERROR(VLOOKUP('Opex 2021'!E:E,'Opex 2020'!E:H,4,FALSE),0)</f>
        <v>500</v>
      </c>
    </row>
    <row r="471" spans="1:17" hidden="1" x14ac:dyDescent="0.35">
      <c r="A471" s="1" t="s">
        <v>415</v>
      </c>
      <c r="B471" s="1" t="s">
        <v>416</v>
      </c>
      <c r="C471" s="1" t="s">
        <v>346</v>
      </c>
      <c r="D471" s="1" t="s">
        <v>347</v>
      </c>
      <c r="E471" s="1" t="s">
        <v>743</v>
      </c>
      <c r="L471" s="1" t="s">
        <v>20</v>
      </c>
      <c r="M471" s="1" t="s">
        <v>21</v>
      </c>
      <c r="N471" s="1" t="s">
        <v>22</v>
      </c>
      <c r="O471" s="1" t="s">
        <v>23</v>
      </c>
      <c r="P471" s="14">
        <f>IFERROR(VLOOKUP('Opex 2021'!E:E,'Opex 2020'!E:H,3,FALSE),0)</f>
        <v>0</v>
      </c>
      <c r="Q471" s="14">
        <f>IFERROR(VLOOKUP('Opex 2021'!E:E,'Opex 2020'!E:H,4,FALSE),0)</f>
        <v>0</v>
      </c>
    </row>
    <row r="472" spans="1:17" hidden="1" x14ac:dyDescent="0.35">
      <c r="A472" s="1" t="s">
        <v>415</v>
      </c>
      <c r="B472" s="1" t="s">
        <v>416</v>
      </c>
      <c r="C472" s="1" t="s">
        <v>349</v>
      </c>
      <c r="D472" s="1" t="s">
        <v>350</v>
      </c>
      <c r="E472" s="1" t="s">
        <v>742</v>
      </c>
      <c r="L472" s="1" t="s">
        <v>20</v>
      </c>
      <c r="M472" s="1" t="s">
        <v>21</v>
      </c>
      <c r="N472" s="1" t="s">
        <v>22</v>
      </c>
      <c r="O472" s="1" t="s">
        <v>23</v>
      </c>
      <c r="P472" s="14">
        <f>IFERROR(VLOOKUP('Opex 2021'!E:E,'Opex 2020'!E:H,3,FALSE),0)</f>
        <v>0</v>
      </c>
      <c r="Q472" s="14">
        <f>IFERROR(VLOOKUP('Opex 2021'!E:E,'Opex 2020'!E:H,4,FALSE),0)</f>
        <v>0</v>
      </c>
    </row>
    <row r="473" spans="1:17" hidden="1" x14ac:dyDescent="0.35">
      <c r="A473" s="1" t="s">
        <v>415</v>
      </c>
      <c r="B473" s="1" t="s">
        <v>416</v>
      </c>
      <c r="C473" s="1" t="s">
        <v>353</v>
      </c>
      <c r="D473" s="1" t="s">
        <v>354</v>
      </c>
      <c r="E473" s="1" t="s">
        <v>741</v>
      </c>
      <c r="L473" s="1" t="s">
        <v>20</v>
      </c>
      <c r="M473" s="1" t="s">
        <v>21</v>
      </c>
      <c r="N473" s="1" t="s">
        <v>22</v>
      </c>
      <c r="O473" s="1" t="s">
        <v>23</v>
      </c>
      <c r="P473" s="14">
        <f>IFERROR(VLOOKUP('Opex 2021'!E:E,'Opex 2020'!E:H,3,FALSE),0)</f>
        <v>0</v>
      </c>
      <c r="Q473" s="14">
        <f>IFERROR(VLOOKUP('Opex 2021'!E:E,'Opex 2020'!E:H,4,FALSE),0)</f>
        <v>0</v>
      </c>
    </row>
    <row r="474" spans="1:17" hidden="1" x14ac:dyDescent="0.35">
      <c r="A474" s="1" t="s">
        <v>415</v>
      </c>
      <c r="B474" s="1" t="s">
        <v>416</v>
      </c>
      <c r="C474" s="1" t="s">
        <v>48</v>
      </c>
      <c r="D474" s="1" t="s">
        <v>49</v>
      </c>
      <c r="E474" s="1" t="s">
        <v>740</v>
      </c>
      <c r="L474" s="1" t="s">
        <v>20</v>
      </c>
      <c r="M474" s="1" t="s">
        <v>21</v>
      </c>
      <c r="N474" s="1" t="s">
        <v>22</v>
      </c>
      <c r="O474" s="1" t="s">
        <v>23</v>
      </c>
      <c r="P474" s="14">
        <f>IFERROR(VLOOKUP('Opex 2021'!E:E,'Opex 2020'!E:H,3,FALSE),0)</f>
        <v>0</v>
      </c>
      <c r="Q474" s="14">
        <f>IFERROR(VLOOKUP('Opex 2021'!E:E,'Opex 2020'!E:H,4,FALSE),0)</f>
        <v>0</v>
      </c>
    </row>
    <row r="475" spans="1:17" hidden="1" x14ac:dyDescent="0.35">
      <c r="A475" s="1" t="s">
        <v>415</v>
      </c>
      <c r="B475" s="1" t="s">
        <v>416</v>
      </c>
      <c r="C475" s="1" t="s">
        <v>51</v>
      </c>
      <c r="D475" s="1" t="s">
        <v>52</v>
      </c>
      <c r="E475" s="1" t="s">
        <v>739</v>
      </c>
      <c r="L475" s="1" t="s">
        <v>20</v>
      </c>
      <c r="M475" s="1" t="s">
        <v>21</v>
      </c>
      <c r="N475" s="1" t="s">
        <v>22</v>
      </c>
      <c r="O475" s="1" t="s">
        <v>23</v>
      </c>
      <c r="P475" s="14">
        <f>IFERROR(VLOOKUP('Opex 2021'!E:E,'Opex 2020'!E:H,3,FALSE),0)</f>
        <v>0</v>
      </c>
      <c r="Q475" s="14">
        <f>IFERROR(VLOOKUP('Opex 2021'!E:E,'Opex 2020'!E:H,4,FALSE),0)</f>
        <v>0</v>
      </c>
    </row>
    <row r="476" spans="1:17" hidden="1" x14ac:dyDescent="0.35">
      <c r="A476" s="1" t="s">
        <v>415</v>
      </c>
      <c r="B476" s="1" t="s">
        <v>416</v>
      </c>
      <c r="C476" s="1" t="s">
        <v>377</v>
      </c>
      <c r="D476" s="1" t="s">
        <v>378</v>
      </c>
      <c r="E476" s="1" t="s">
        <v>738</v>
      </c>
      <c r="L476" s="1" t="s">
        <v>20</v>
      </c>
      <c r="M476" s="1" t="s">
        <v>21</v>
      </c>
      <c r="N476" s="1" t="s">
        <v>22</v>
      </c>
      <c r="O476" s="1" t="s">
        <v>23</v>
      </c>
      <c r="P476" s="14">
        <f>IFERROR(VLOOKUP('Opex 2021'!E:E,'Opex 2020'!E:H,3,FALSE),0)</f>
        <v>0</v>
      </c>
      <c r="Q476" s="14">
        <f>IFERROR(VLOOKUP('Opex 2021'!E:E,'Opex 2020'!E:H,4,FALSE),0)</f>
        <v>0</v>
      </c>
    </row>
    <row r="477" spans="1:17" hidden="1" x14ac:dyDescent="0.35">
      <c r="A477" s="1" t="s">
        <v>736</v>
      </c>
      <c r="B477" s="1" t="s">
        <v>735</v>
      </c>
      <c r="C477" s="1" t="s">
        <v>51</v>
      </c>
      <c r="D477" s="1" t="s">
        <v>52</v>
      </c>
      <c r="E477" s="1" t="s">
        <v>737</v>
      </c>
      <c r="L477" s="1" t="s">
        <v>20</v>
      </c>
      <c r="M477" s="1" t="s">
        <v>21</v>
      </c>
      <c r="N477" s="1" t="s">
        <v>22</v>
      </c>
      <c r="O477" s="1" t="s">
        <v>23</v>
      </c>
      <c r="P477" s="14">
        <f>IFERROR(VLOOKUP('Opex 2021'!E:E,'Opex 2020'!E:H,3,FALSE),0)</f>
        <v>0</v>
      </c>
      <c r="Q477" s="14">
        <f>IFERROR(VLOOKUP('Opex 2021'!E:E,'Opex 2020'!E:H,4,FALSE),0)</f>
        <v>0</v>
      </c>
    </row>
    <row r="478" spans="1:17" hidden="1" x14ac:dyDescent="0.35">
      <c r="A478" s="1" t="s">
        <v>736</v>
      </c>
      <c r="B478" s="1" t="s">
        <v>735</v>
      </c>
      <c r="C478" s="1" t="s">
        <v>374</v>
      </c>
      <c r="D478" s="1" t="s">
        <v>375</v>
      </c>
      <c r="E478" s="1" t="s">
        <v>734</v>
      </c>
      <c r="L478" s="1" t="s">
        <v>20</v>
      </c>
      <c r="M478" s="1" t="s">
        <v>21</v>
      </c>
      <c r="N478" s="1" t="s">
        <v>22</v>
      </c>
      <c r="O478" s="1" t="s">
        <v>23</v>
      </c>
      <c r="P478" s="14">
        <f>IFERROR(VLOOKUP('Opex 2021'!E:E,'Opex 2020'!E:H,3,FALSE),0)</f>
        <v>1</v>
      </c>
      <c r="Q478" s="14">
        <f>IFERROR(VLOOKUP('Opex 2021'!E:E,'Opex 2020'!E:H,4,FALSE),0)</f>
        <v>0</v>
      </c>
    </row>
    <row r="479" spans="1:17" hidden="1" x14ac:dyDescent="0.35">
      <c r="A479" s="1" t="s">
        <v>433</v>
      </c>
      <c r="B479" s="1" t="s">
        <v>434</v>
      </c>
      <c r="C479" s="1" t="s">
        <v>63</v>
      </c>
      <c r="D479" s="1" t="s">
        <v>64</v>
      </c>
      <c r="E479" s="1" t="s">
        <v>733</v>
      </c>
      <c r="L479" s="1" t="s">
        <v>20</v>
      </c>
      <c r="M479" s="1" t="s">
        <v>21</v>
      </c>
      <c r="N479" s="1" t="s">
        <v>22</v>
      </c>
      <c r="O479" s="1" t="s">
        <v>23</v>
      </c>
      <c r="P479" s="14">
        <f>IFERROR(VLOOKUP('Opex 2021'!E:E,'Opex 2020'!E:H,3,FALSE),0)</f>
        <v>66</v>
      </c>
      <c r="Q479" s="14">
        <f>IFERROR(VLOOKUP('Opex 2021'!E:E,'Opex 2020'!E:H,4,FALSE),0)</f>
        <v>65</v>
      </c>
    </row>
    <row r="480" spans="1:17" hidden="1" x14ac:dyDescent="0.35">
      <c r="A480" s="1" t="s">
        <v>441</v>
      </c>
      <c r="B480" s="1" t="s">
        <v>442</v>
      </c>
      <c r="C480" s="1" t="s">
        <v>338</v>
      </c>
      <c r="D480" s="1" t="s">
        <v>339</v>
      </c>
      <c r="E480" s="1" t="s">
        <v>732</v>
      </c>
      <c r="L480" s="1" t="s">
        <v>20</v>
      </c>
      <c r="M480" s="1" t="s">
        <v>21</v>
      </c>
      <c r="N480" s="1" t="s">
        <v>22</v>
      </c>
      <c r="O480" s="1" t="s">
        <v>23</v>
      </c>
      <c r="P480" s="14">
        <f>IFERROR(VLOOKUP('Opex 2021'!E:E,'Opex 2020'!E:H,3,FALSE),0)</f>
        <v>0</v>
      </c>
      <c r="Q480" s="14">
        <f>IFERROR(VLOOKUP('Opex 2021'!E:E,'Opex 2020'!E:H,4,FALSE),0)</f>
        <v>0</v>
      </c>
    </row>
    <row r="481" spans="1:17" hidden="1" x14ac:dyDescent="0.35">
      <c r="A481" s="1" t="s">
        <v>441</v>
      </c>
      <c r="B481" s="1" t="s">
        <v>442</v>
      </c>
      <c r="C481" s="1" t="s">
        <v>45</v>
      </c>
      <c r="D481" s="1" t="s">
        <v>46</v>
      </c>
      <c r="E481" s="1" t="s">
        <v>731</v>
      </c>
      <c r="L481" s="1" t="s">
        <v>20</v>
      </c>
      <c r="M481" s="1" t="s">
        <v>21</v>
      </c>
      <c r="N481" s="1" t="s">
        <v>22</v>
      </c>
      <c r="O481" s="1" t="s">
        <v>23</v>
      </c>
      <c r="P481" s="14">
        <f>IFERROR(VLOOKUP('Opex 2021'!E:E,'Opex 2020'!E:H,3,FALSE),0)</f>
        <v>33</v>
      </c>
      <c r="Q481" s="14">
        <f>IFERROR(VLOOKUP('Opex 2021'!E:E,'Opex 2020'!E:H,4,FALSE),0)</f>
        <v>32</v>
      </c>
    </row>
    <row r="482" spans="1:17" hidden="1" x14ac:dyDescent="0.35">
      <c r="A482" s="1" t="s">
        <v>441</v>
      </c>
      <c r="B482" s="1" t="s">
        <v>442</v>
      </c>
      <c r="C482" s="1" t="s">
        <v>51</v>
      </c>
      <c r="D482" s="1" t="s">
        <v>52</v>
      </c>
      <c r="E482" s="1" t="s">
        <v>730</v>
      </c>
      <c r="L482" s="1" t="s">
        <v>20</v>
      </c>
      <c r="M482" s="1" t="s">
        <v>21</v>
      </c>
      <c r="N482" s="1" t="s">
        <v>22</v>
      </c>
      <c r="O482" s="1" t="s">
        <v>23</v>
      </c>
      <c r="P482" s="14">
        <f>IFERROR(VLOOKUP('Opex 2021'!E:E,'Opex 2020'!E:H,3,FALSE),0)</f>
        <v>1</v>
      </c>
      <c r="Q482" s="14">
        <f>IFERROR(VLOOKUP('Opex 2021'!E:E,'Opex 2020'!E:H,4,FALSE),0)</f>
        <v>0</v>
      </c>
    </row>
    <row r="483" spans="1:17" hidden="1" x14ac:dyDescent="0.35">
      <c r="A483" s="1" t="s">
        <v>441</v>
      </c>
      <c r="B483" s="1" t="s">
        <v>442</v>
      </c>
      <c r="C483" s="1" t="s">
        <v>469</v>
      </c>
      <c r="D483" s="1" t="s">
        <v>470</v>
      </c>
      <c r="E483" s="1" t="s">
        <v>729</v>
      </c>
      <c r="L483" s="1" t="s">
        <v>20</v>
      </c>
      <c r="M483" s="1" t="s">
        <v>21</v>
      </c>
      <c r="N483" s="1" t="s">
        <v>22</v>
      </c>
      <c r="O483" s="1" t="s">
        <v>23</v>
      </c>
      <c r="P483" s="14">
        <f>IFERROR(VLOOKUP('Opex 2021'!E:E,'Opex 2020'!E:H,3,FALSE),0)</f>
        <v>1</v>
      </c>
      <c r="Q483" s="14">
        <f>IFERROR(VLOOKUP('Opex 2021'!E:E,'Opex 2020'!E:H,4,FALSE),0)</f>
        <v>0</v>
      </c>
    </row>
    <row r="484" spans="1:17" hidden="1" x14ac:dyDescent="0.35">
      <c r="A484" s="1" t="s">
        <v>451</v>
      </c>
      <c r="B484" s="1" t="s">
        <v>452</v>
      </c>
      <c r="C484" s="1" t="s">
        <v>30</v>
      </c>
      <c r="D484" s="1" t="s">
        <v>31</v>
      </c>
      <c r="E484" s="1" t="s">
        <v>728</v>
      </c>
      <c r="L484" s="1" t="s">
        <v>20</v>
      </c>
      <c r="M484" s="1" t="s">
        <v>21</v>
      </c>
      <c r="N484" s="1" t="s">
        <v>22</v>
      </c>
      <c r="O484" s="1" t="s">
        <v>23</v>
      </c>
      <c r="P484" s="14">
        <f>IFERROR(VLOOKUP('Opex 2021'!E:E,'Opex 2020'!E:H,3,FALSE),0)</f>
        <v>83751.28</v>
      </c>
      <c r="Q484" s="14">
        <f>IFERROR(VLOOKUP('Opex 2021'!E:E,'Opex 2020'!E:H,4,FALSE),0)</f>
        <v>83750.509999999995</v>
      </c>
    </row>
    <row r="485" spans="1:17" hidden="1" x14ac:dyDescent="0.35">
      <c r="A485" s="1" t="s">
        <v>451</v>
      </c>
      <c r="B485" s="1" t="s">
        <v>452</v>
      </c>
      <c r="C485" s="1" t="s">
        <v>39</v>
      </c>
      <c r="D485" s="1" t="s">
        <v>40</v>
      </c>
      <c r="E485" s="1" t="s">
        <v>727</v>
      </c>
      <c r="L485" s="1" t="s">
        <v>20</v>
      </c>
      <c r="M485" s="1" t="s">
        <v>21</v>
      </c>
      <c r="N485" s="1" t="s">
        <v>22</v>
      </c>
      <c r="O485" s="1" t="s">
        <v>23</v>
      </c>
      <c r="P485" s="14">
        <f>IFERROR(VLOOKUP('Opex 2021'!E:E,'Opex 2020'!E:H,3,FALSE),0)</f>
        <v>0.99000000000160104</v>
      </c>
      <c r="Q485" s="14">
        <f>IFERROR(VLOOKUP('Opex 2021'!E:E,'Opex 2020'!E:H,4,FALSE),0)</f>
        <v>0</v>
      </c>
    </row>
    <row r="486" spans="1:17" hidden="1" x14ac:dyDescent="0.35">
      <c r="A486" s="1" t="s">
        <v>451</v>
      </c>
      <c r="B486" s="1" t="s">
        <v>452</v>
      </c>
      <c r="C486" s="1" t="s">
        <v>430</v>
      </c>
      <c r="D486" s="1" t="s">
        <v>431</v>
      </c>
      <c r="E486" s="1" t="s">
        <v>726</v>
      </c>
      <c r="L486" s="1" t="s">
        <v>20</v>
      </c>
      <c r="M486" s="1" t="s">
        <v>21</v>
      </c>
      <c r="N486" s="1" t="s">
        <v>22</v>
      </c>
      <c r="O486" s="1" t="s">
        <v>23</v>
      </c>
      <c r="P486" s="14">
        <f>IFERROR(VLOOKUP('Opex 2021'!E:E,'Opex 2020'!E:H,3,FALSE),0)</f>
        <v>1</v>
      </c>
      <c r="Q486" s="14">
        <f>IFERROR(VLOOKUP('Opex 2021'!E:E,'Opex 2020'!E:H,4,FALSE),0)</f>
        <v>0</v>
      </c>
    </row>
    <row r="487" spans="1:17" hidden="1" x14ac:dyDescent="0.35">
      <c r="A487" s="1" t="s">
        <v>725</v>
      </c>
      <c r="B487" s="1" t="s">
        <v>724</v>
      </c>
      <c r="C487" s="1" t="s">
        <v>469</v>
      </c>
      <c r="D487" s="1" t="s">
        <v>470</v>
      </c>
      <c r="E487" s="1" t="s">
        <v>723</v>
      </c>
      <c r="L487" s="1" t="s">
        <v>20</v>
      </c>
      <c r="M487" s="1" t="s">
        <v>21</v>
      </c>
      <c r="N487" s="1" t="s">
        <v>22</v>
      </c>
      <c r="O487" s="1" t="s">
        <v>23</v>
      </c>
      <c r="P487" s="14">
        <f>IFERROR(VLOOKUP('Opex 2021'!E:E,'Opex 2020'!E:H,3,FALSE),0)</f>
        <v>0</v>
      </c>
      <c r="Q487" s="14">
        <f>IFERROR(VLOOKUP('Opex 2021'!E:E,'Opex 2020'!E:H,4,FALSE),0)</f>
        <v>0</v>
      </c>
    </row>
    <row r="488" spans="1:17" hidden="1" x14ac:dyDescent="0.35">
      <c r="A488" s="1" t="s">
        <v>720</v>
      </c>
      <c r="B488" s="1" t="s">
        <v>719</v>
      </c>
      <c r="C488" s="1" t="s">
        <v>39</v>
      </c>
      <c r="D488" s="1" t="s">
        <v>40</v>
      </c>
      <c r="E488" s="1" t="s">
        <v>722</v>
      </c>
      <c r="L488" s="1" t="s">
        <v>20</v>
      </c>
      <c r="M488" s="1" t="s">
        <v>21</v>
      </c>
      <c r="N488" s="1" t="s">
        <v>22</v>
      </c>
      <c r="O488" s="1" t="s">
        <v>23</v>
      </c>
      <c r="P488" s="14">
        <f>IFERROR(VLOOKUP('Opex 2021'!E:E,'Opex 2020'!E:H,3,FALSE),0)</f>
        <v>12495</v>
      </c>
      <c r="Q488" s="14">
        <f>IFERROR(VLOOKUP('Opex 2021'!E:E,'Opex 2020'!E:H,4,FALSE),0)</f>
        <v>12495</v>
      </c>
    </row>
    <row r="489" spans="1:17" hidden="1" x14ac:dyDescent="0.35">
      <c r="A489" s="1" t="s">
        <v>720</v>
      </c>
      <c r="B489" s="1" t="s">
        <v>719</v>
      </c>
      <c r="C489" s="1" t="s">
        <v>45</v>
      </c>
      <c r="D489" s="1" t="s">
        <v>46</v>
      </c>
      <c r="E489" s="1" t="s">
        <v>721</v>
      </c>
      <c r="L489" s="1" t="s">
        <v>20</v>
      </c>
      <c r="M489" s="1" t="s">
        <v>21</v>
      </c>
      <c r="N489" s="1" t="s">
        <v>22</v>
      </c>
      <c r="O489" s="1" t="s">
        <v>23</v>
      </c>
      <c r="P489" s="14">
        <f>IFERROR(VLOOKUP('Opex 2021'!E:E,'Opex 2020'!E:H,3,FALSE),0)</f>
        <v>52892</v>
      </c>
      <c r="Q489" s="14">
        <f>IFERROR(VLOOKUP('Opex 2021'!E:E,'Opex 2020'!E:H,4,FALSE),0)</f>
        <v>52891.199999999997</v>
      </c>
    </row>
    <row r="490" spans="1:17" hidden="1" x14ac:dyDescent="0.35">
      <c r="A490" s="1" t="s">
        <v>720</v>
      </c>
      <c r="B490" s="1" t="s">
        <v>719</v>
      </c>
      <c r="C490" s="1" t="s">
        <v>51</v>
      </c>
      <c r="D490" s="1" t="s">
        <v>52</v>
      </c>
      <c r="E490" s="1" t="s">
        <v>718</v>
      </c>
      <c r="L490" s="1" t="s">
        <v>20</v>
      </c>
      <c r="M490" s="1" t="s">
        <v>21</v>
      </c>
      <c r="N490" s="1" t="s">
        <v>22</v>
      </c>
      <c r="O490" s="1" t="s">
        <v>23</v>
      </c>
      <c r="P490" s="14">
        <f>IFERROR(VLOOKUP('Opex 2021'!E:E,'Opex 2020'!E:H,3,FALSE),0)</f>
        <v>30379</v>
      </c>
      <c r="Q490" s="14">
        <f>IFERROR(VLOOKUP('Opex 2021'!E:E,'Opex 2020'!E:H,4,FALSE),0)</f>
        <v>30378.55</v>
      </c>
    </row>
    <row r="491" spans="1:17" hidden="1" x14ac:dyDescent="0.35">
      <c r="A491" s="1" t="s">
        <v>715</v>
      </c>
      <c r="B491" s="1" t="s">
        <v>714</v>
      </c>
      <c r="C491" s="1" t="s">
        <v>39</v>
      </c>
      <c r="D491" s="1" t="s">
        <v>40</v>
      </c>
      <c r="E491" s="1" t="s">
        <v>717</v>
      </c>
      <c r="L491" s="1" t="s">
        <v>20</v>
      </c>
      <c r="M491" s="1" t="s">
        <v>21</v>
      </c>
      <c r="N491" s="1" t="s">
        <v>22</v>
      </c>
      <c r="O491" s="1" t="s">
        <v>23</v>
      </c>
      <c r="P491" s="14">
        <f>IFERROR(VLOOKUP('Opex 2021'!E:E,'Opex 2020'!E:H,3,FALSE),0)</f>
        <v>0</v>
      </c>
      <c r="Q491" s="14">
        <f>IFERROR(VLOOKUP('Opex 2021'!E:E,'Opex 2020'!E:H,4,FALSE),0)</f>
        <v>0</v>
      </c>
    </row>
    <row r="492" spans="1:17" hidden="1" x14ac:dyDescent="0.35">
      <c r="A492" s="1" t="s">
        <v>715</v>
      </c>
      <c r="B492" s="1" t="s">
        <v>714</v>
      </c>
      <c r="C492" s="1" t="s">
        <v>51</v>
      </c>
      <c r="D492" s="1" t="s">
        <v>52</v>
      </c>
      <c r="E492" s="1" t="s">
        <v>716</v>
      </c>
      <c r="L492" s="1" t="s">
        <v>20</v>
      </c>
      <c r="M492" s="1" t="s">
        <v>21</v>
      </c>
      <c r="N492" s="1" t="s">
        <v>22</v>
      </c>
      <c r="O492" s="1" t="s">
        <v>23</v>
      </c>
      <c r="P492" s="14">
        <f>IFERROR(VLOOKUP('Opex 2021'!E:E,'Opex 2020'!E:H,3,FALSE),0)</f>
        <v>3300</v>
      </c>
      <c r="Q492" s="14">
        <f>IFERROR(VLOOKUP('Opex 2021'!E:E,'Opex 2020'!E:H,4,FALSE),0)</f>
        <v>3300</v>
      </c>
    </row>
    <row r="493" spans="1:17" hidden="1" x14ac:dyDescent="0.35">
      <c r="A493" s="1" t="s">
        <v>715</v>
      </c>
      <c r="B493" s="1" t="s">
        <v>714</v>
      </c>
      <c r="C493" s="1" t="s">
        <v>374</v>
      </c>
      <c r="D493" s="1" t="s">
        <v>375</v>
      </c>
      <c r="E493" s="1" t="s">
        <v>713</v>
      </c>
      <c r="L493" s="1" t="s">
        <v>20</v>
      </c>
      <c r="M493" s="1" t="s">
        <v>21</v>
      </c>
      <c r="N493" s="1" t="s">
        <v>22</v>
      </c>
      <c r="O493" s="1" t="s">
        <v>23</v>
      </c>
      <c r="P493" s="14">
        <f>IFERROR(VLOOKUP('Opex 2021'!E:E,'Opex 2020'!E:H,3,FALSE),0)</f>
        <v>1</v>
      </c>
      <c r="Q493" s="14">
        <f>IFERROR(VLOOKUP('Opex 2021'!E:E,'Opex 2020'!E:H,4,FALSE),0)</f>
        <v>0</v>
      </c>
    </row>
    <row r="494" spans="1:17" hidden="1" x14ac:dyDescent="0.35">
      <c r="A494" s="1" t="s">
        <v>481</v>
      </c>
      <c r="B494" s="1" t="s">
        <v>482</v>
      </c>
      <c r="C494" s="1" t="s">
        <v>39</v>
      </c>
      <c r="D494" s="1" t="s">
        <v>40</v>
      </c>
      <c r="E494" s="1" t="s">
        <v>712</v>
      </c>
      <c r="L494" s="1" t="s">
        <v>20</v>
      </c>
      <c r="M494" s="1" t="s">
        <v>21</v>
      </c>
      <c r="N494" s="1" t="s">
        <v>22</v>
      </c>
      <c r="O494" s="1" t="s">
        <v>23</v>
      </c>
      <c r="P494" s="14">
        <f>IFERROR(VLOOKUP('Opex 2021'!E:E,'Opex 2020'!E:H,3,FALSE),0)</f>
        <v>0</v>
      </c>
      <c r="Q494" s="14">
        <f>IFERROR(VLOOKUP('Opex 2021'!E:E,'Opex 2020'!E:H,4,FALSE),0)</f>
        <v>0</v>
      </c>
    </row>
    <row r="495" spans="1:17" hidden="1" x14ac:dyDescent="0.35">
      <c r="A495" s="1" t="s">
        <v>481</v>
      </c>
      <c r="B495" s="1" t="s">
        <v>482</v>
      </c>
      <c r="C495" s="1" t="s">
        <v>51</v>
      </c>
      <c r="D495" s="1" t="s">
        <v>52</v>
      </c>
      <c r="E495" s="1" t="s">
        <v>711</v>
      </c>
      <c r="L495" s="1" t="s">
        <v>20</v>
      </c>
      <c r="M495" s="1" t="s">
        <v>21</v>
      </c>
      <c r="N495" s="1" t="s">
        <v>22</v>
      </c>
      <c r="O495" s="1" t="s">
        <v>23</v>
      </c>
      <c r="P495" s="14">
        <f>IFERROR(VLOOKUP('Opex 2021'!E:E,'Opex 2020'!E:H,3,FALSE),0)</f>
        <v>0</v>
      </c>
      <c r="Q495" s="14">
        <f>IFERROR(VLOOKUP('Opex 2021'!E:E,'Opex 2020'!E:H,4,FALSE),0)</f>
        <v>0</v>
      </c>
    </row>
    <row r="496" spans="1:17" hidden="1" x14ac:dyDescent="0.35">
      <c r="A496" s="1" t="s">
        <v>708</v>
      </c>
      <c r="B496" s="1" t="s">
        <v>707</v>
      </c>
      <c r="C496" s="1" t="s">
        <v>39</v>
      </c>
      <c r="D496" s="1" t="s">
        <v>40</v>
      </c>
      <c r="E496" s="1" t="s">
        <v>710</v>
      </c>
      <c r="L496" s="1" t="s">
        <v>20</v>
      </c>
      <c r="M496" s="1" t="s">
        <v>21</v>
      </c>
      <c r="N496" s="1" t="s">
        <v>22</v>
      </c>
      <c r="O496" s="1" t="s">
        <v>23</v>
      </c>
      <c r="P496" s="14">
        <f>IFERROR(VLOOKUP('Opex 2021'!E:E,'Opex 2020'!E:H,3,FALSE),0)</f>
        <v>0</v>
      </c>
      <c r="Q496" s="14">
        <f>IFERROR(VLOOKUP('Opex 2021'!E:E,'Opex 2020'!E:H,4,FALSE),0)</f>
        <v>0</v>
      </c>
    </row>
    <row r="497" spans="1:17" hidden="1" x14ac:dyDescent="0.35">
      <c r="A497" s="1" t="s">
        <v>708</v>
      </c>
      <c r="B497" s="1" t="s">
        <v>707</v>
      </c>
      <c r="C497" s="1" t="s">
        <v>51</v>
      </c>
      <c r="D497" s="1" t="s">
        <v>52</v>
      </c>
      <c r="E497" s="1" t="s">
        <v>709</v>
      </c>
      <c r="L497" s="1" t="s">
        <v>20</v>
      </c>
      <c r="M497" s="1" t="s">
        <v>21</v>
      </c>
      <c r="N497" s="1" t="s">
        <v>22</v>
      </c>
      <c r="O497" s="1" t="s">
        <v>23</v>
      </c>
      <c r="P497" s="14">
        <f>IFERROR(VLOOKUP('Opex 2021'!E:E,'Opex 2020'!E:H,3,FALSE),0)</f>
        <v>0</v>
      </c>
      <c r="Q497" s="14">
        <f>IFERROR(VLOOKUP('Opex 2021'!E:E,'Opex 2020'!E:H,4,FALSE),0)</f>
        <v>0</v>
      </c>
    </row>
    <row r="498" spans="1:17" hidden="1" x14ac:dyDescent="0.35">
      <c r="A498" s="1" t="s">
        <v>708</v>
      </c>
      <c r="B498" s="1" t="s">
        <v>707</v>
      </c>
      <c r="C498" s="1" t="s">
        <v>374</v>
      </c>
      <c r="D498" s="1" t="s">
        <v>375</v>
      </c>
      <c r="E498" s="1" t="s">
        <v>706</v>
      </c>
      <c r="L498" s="1" t="s">
        <v>20</v>
      </c>
      <c r="M498" s="1" t="s">
        <v>21</v>
      </c>
      <c r="N498" s="1" t="s">
        <v>22</v>
      </c>
      <c r="O498" s="1" t="s">
        <v>23</v>
      </c>
      <c r="P498" s="14">
        <f>IFERROR(VLOOKUP('Opex 2021'!E:E,'Opex 2020'!E:H,3,FALSE),0)</f>
        <v>1</v>
      </c>
      <c r="Q498" s="14">
        <f>IFERROR(VLOOKUP('Opex 2021'!E:E,'Opex 2020'!E:H,4,FALSE),0)</f>
        <v>0</v>
      </c>
    </row>
    <row r="499" spans="1:17" hidden="1" x14ac:dyDescent="0.35">
      <c r="A499" s="1" t="s">
        <v>487</v>
      </c>
      <c r="B499" s="1" t="s">
        <v>488</v>
      </c>
      <c r="C499" s="1" t="s">
        <v>45</v>
      </c>
      <c r="D499" s="1" t="s">
        <v>46</v>
      </c>
      <c r="E499" s="1" t="s">
        <v>705</v>
      </c>
      <c r="L499" s="1" t="s">
        <v>20</v>
      </c>
      <c r="M499" s="1" t="s">
        <v>21</v>
      </c>
      <c r="N499" s="1" t="s">
        <v>22</v>
      </c>
      <c r="O499" s="1" t="s">
        <v>23</v>
      </c>
      <c r="P499" s="14">
        <f>IFERROR(VLOOKUP('Opex 2021'!E:E,'Opex 2020'!E:H,3,FALSE),0)</f>
        <v>0</v>
      </c>
      <c r="Q499" s="14">
        <f>IFERROR(VLOOKUP('Opex 2021'!E:E,'Opex 2020'!E:H,4,FALSE),0)</f>
        <v>0</v>
      </c>
    </row>
    <row r="500" spans="1:17" hidden="1" x14ac:dyDescent="0.35">
      <c r="A500" s="1" t="s">
        <v>487</v>
      </c>
      <c r="B500" s="1" t="s">
        <v>488</v>
      </c>
      <c r="C500" s="1" t="s">
        <v>51</v>
      </c>
      <c r="D500" s="1" t="s">
        <v>52</v>
      </c>
      <c r="E500" s="1" t="s">
        <v>704</v>
      </c>
      <c r="L500" s="1" t="s">
        <v>20</v>
      </c>
      <c r="M500" s="1" t="s">
        <v>21</v>
      </c>
      <c r="N500" s="1" t="s">
        <v>22</v>
      </c>
      <c r="O500" s="1" t="s">
        <v>23</v>
      </c>
      <c r="P500" s="14">
        <f>IFERROR(VLOOKUP('Opex 2021'!E:E,'Opex 2020'!E:H,3,FALSE),0)</f>
        <v>14447</v>
      </c>
      <c r="Q500" s="14">
        <f>IFERROR(VLOOKUP('Opex 2021'!E:E,'Opex 2020'!E:H,4,FALSE),0)</f>
        <v>14447.5</v>
      </c>
    </row>
    <row r="501" spans="1:17" hidden="1" x14ac:dyDescent="0.35">
      <c r="A501" s="1" t="s">
        <v>487</v>
      </c>
      <c r="B501" s="1" t="s">
        <v>488</v>
      </c>
      <c r="C501" s="1" t="s">
        <v>362</v>
      </c>
      <c r="D501" s="1" t="s">
        <v>363</v>
      </c>
      <c r="E501" s="1" t="s">
        <v>703</v>
      </c>
      <c r="L501" s="1" t="s">
        <v>20</v>
      </c>
      <c r="M501" s="1" t="s">
        <v>21</v>
      </c>
      <c r="N501" s="1" t="s">
        <v>22</v>
      </c>
      <c r="O501" s="1" t="s">
        <v>23</v>
      </c>
      <c r="P501" s="14">
        <f>IFERROR(VLOOKUP('Opex 2021'!E:E,'Opex 2020'!E:H,3,FALSE),0)</f>
        <v>1231820</v>
      </c>
      <c r="Q501" s="14">
        <f>IFERROR(VLOOKUP('Opex 2021'!E:E,'Opex 2020'!E:H,4,FALSE),0)</f>
        <v>0</v>
      </c>
    </row>
    <row r="502" spans="1:17" hidden="1" x14ac:dyDescent="0.35">
      <c r="A502" s="1" t="s">
        <v>487</v>
      </c>
      <c r="B502" s="1" t="s">
        <v>488</v>
      </c>
      <c r="C502" s="1" t="s">
        <v>613</v>
      </c>
      <c r="D502" s="1" t="s">
        <v>614</v>
      </c>
      <c r="E502" s="1" t="s">
        <v>702</v>
      </c>
      <c r="L502" s="1" t="s">
        <v>20</v>
      </c>
      <c r="M502" s="1" t="s">
        <v>21</v>
      </c>
      <c r="N502" s="1" t="s">
        <v>22</v>
      </c>
      <c r="O502" s="1" t="s">
        <v>23</v>
      </c>
      <c r="P502" s="14">
        <f>IFERROR(VLOOKUP('Opex 2021'!E:E,'Opex 2020'!E:H,3,FALSE),0)</f>
        <v>2400000</v>
      </c>
      <c r="Q502" s="14">
        <f>IFERROR(VLOOKUP('Opex 2021'!E:E,'Opex 2020'!E:H,4,FALSE),0)</f>
        <v>2400000</v>
      </c>
    </row>
    <row r="503" spans="1:17" hidden="1" x14ac:dyDescent="0.35">
      <c r="A503" s="1" t="s">
        <v>495</v>
      </c>
      <c r="B503" s="1" t="s">
        <v>496</v>
      </c>
      <c r="C503" s="1" t="s">
        <v>36</v>
      </c>
      <c r="D503" s="1" t="s">
        <v>37</v>
      </c>
      <c r="E503" s="1" t="s">
        <v>701</v>
      </c>
      <c r="L503" s="1" t="s">
        <v>20</v>
      </c>
      <c r="M503" s="1" t="s">
        <v>21</v>
      </c>
      <c r="N503" s="1" t="s">
        <v>22</v>
      </c>
      <c r="O503" s="1" t="s">
        <v>23</v>
      </c>
      <c r="P503" s="14">
        <f>IFERROR(VLOOKUP('Opex 2021'!E:E,'Opex 2020'!E:H,3,FALSE),0)</f>
        <v>468160</v>
      </c>
      <c r="Q503" s="14">
        <f>IFERROR(VLOOKUP('Opex 2021'!E:E,'Opex 2020'!E:H,4,FALSE),0)</f>
        <v>468159.19</v>
      </c>
    </row>
    <row r="504" spans="1:17" hidden="1" x14ac:dyDescent="0.35">
      <c r="A504" s="1" t="s">
        <v>495</v>
      </c>
      <c r="B504" s="1" t="s">
        <v>496</v>
      </c>
      <c r="C504" s="1" t="s">
        <v>88</v>
      </c>
      <c r="D504" s="1" t="s">
        <v>89</v>
      </c>
      <c r="E504" s="1" t="s">
        <v>700</v>
      </c>
      <c r="L504" s="1" t="s">
        <v>20</v>
      </c>
      <c r="M504" s="1" t="s">
        <v>21</v>
      </c>
      <c r="N504" s="1" t="s">
        <v>22</v>
      </c>
      <c r="O504" s="1" t="s">
        <v>23</v>
      </c>
      <c r="P504" s="14">
        <f>IFERROR(VLOOKUP('Opex 2021'!E:E,'Opex 2020'!E:H,3,FALSE),0)</f>
        <v>28200</v>
      </c>
      <c r="Q504" s="14">
        <f>IFERROR(VLOOKUP('Opex 2021'!E:E,'Opex 2020'!E:H,4,FALSE),0)</f>
        <v>13773.75</v>
      </c>
    </row>
    <row r="505" spans="1:17" hidden="1" x14ac:dyDescent="0.35">
      <c r="A505" s="1" t="s">
        <v>495</v>
      </c>
      <c r="B505" s="1" t="s">
        <v>496</v>
      </c>
      <c r="C505" s="1" t="s">
        <v>51</v>
      </c>
      <c r="D505" s="1" t="s">
        <v>52</v>
      </c>
      <c r="E505" s="1" t="s">
        <v>699</v>
      </c>
      <c r="L505" s="1" t="s">
        <v>20</v>
      </c>
      <c r="M505" s="1" t="s">
        <v>21</v>
      </c>
      <c r="N505" s="1" t="s">
        <v>22</v>
      </c>
      <c r="O505" s="1" t="s">
        <v>23</v>
      </c>
      <c r="P505" s="14">
        <f>IFERROR(VLOOKUP('Opex 2021'!E:E,'Opex 2020'!E:H,3,FALSE),0)</f>
        <v>0</v>
      </c>
      <c r="Q505" s="14">
        <f>IFERROR(VLOOKUP('Opex 2021'!E:E,'Opex 2020'!E:H,4,FALSE),0)</f>
        <v>0</v>
      </c>
    </row>
    <row r="506" spans="1:17" hidden="1" x14ac:dyDescent="0.35">
      <c r="A506" s="1" t="s">
        <v>495</v>
      </c>
      <c r="B506" s="1" t="s">
        <v>496</v>
      </c>
      <c r="C506" s="1" t="s">
        <v>54</v>
      </c>
      <c r="D506" s="1" t="s">
        <v>55</v>
      </c>
      <c r="E506" s="1" t="s">
        <v>698</v>
      </c>
      <c r="L506" s="1" t="s">
        <v>20</v>
      </c>
      <c r="M506" s="1" t="s">
        <v>21</v>
      </c>
      <c r="N506" s="1" t="s">
        <v>22</v>
      </c>
      <c r="O506" s="1" t="s">
        <v>23</v>
      </c>
      <c r="P506" s="14">
        <f>IFERROR(VLOOKUP('Opex 2021'!E:E,'Opex 2020'!E:H,3,FALSE),0)</f>
        <v>0</v>
      </c>
      <c r="Q506" s="14">
        <f>IFERROR(VLOOKUP('Opex 2021'!E:E,'Opex 2020'!E:H,4,FALSE),0)</f>
        <v>0</v>
      </c>
    </row>
    <row r="507" spans="1:17" hidden="1" x14ac:dyDescent="0.35">
      <c r="A507" s="1" t="s">
        <v>501</v>
      </c>
      <c r="B507" s="1" t="s">
        <v>502</v>
      </c>
      <c r="C507" s="1" t="s">
        <v>30</v>
      </c>
      <c r="D507" s="1" t="s">
        <v>31</v>
      </c>
      <c r="E507" s="1" t="s">
        <v>697</v>
      </c>
      <c r="L507" s="1" t="s">
        <v>20</v>
      </c>
      <c r="M507" s="1" t="s">
        <v>21</v>
      </c>
      <c r="N507" s="1" t="s">
        <v>22</v>
      </c>
      <c r="O507" s="1" t="s">
        <v>23</v>
      </c>
      <c r="P507" s="14">
        <f>IFERROR(VLOOKUP('Opex 2021'!E:E,'Opex 2020'!E:H,3,FALSE),0)</f>
        <v>71623</v>
      </c>
      <c r="Q507" s="14">
        <f>IFERROR(VLOOKUP('Opex 2021'!E:E,'Opex 2020'!E:H,4,FALSE),0)</f>
        <v>71623.5</v>
      </c>
    </row>
    <row r="508" spans="1:17" hidden="1" x14ac:dyDescent="0.35">
      <c r="A508" s="1" t="s">
        <v>501</v>
      </c>
      <c r="B508" s="1" t="s">
        <v>502</v>
      </c>
      <c r="C508" s="1" t="s">
        <v>36</v>
      </c>
      <c r="D508" s="1" t="s">
        <v>37</v>
      </c>
      <c r="E508" s="1" t="s">
        <v>696</v>
      </c>
      <c r="L508" s="1" t="s">
        <v>20</v>
      </c>
      <c r="M508" s="1" t="s">
        <v>21</v>
      </c>
      <c r="N508" s="1" t="s">
        <v>22</v>
      </c>
      <c r="O508" s="1" t="s">
        <v>23</v>
      </c>
      <c r="P508" s="14">
        <f>IFERROR(VLOOKUP('Opex 2021'!E:E,'Opex 2020'!E:H,3,FALSE),0)</f>
        <v>0</v>
      </c>
      <c r="Q508" s="14">
        <f>IFERROR(VLOOKUP('Opex 2021'!E:E,'Opex 2020'!E:H,4,FALSE),0)</f>
        <v>0</v>
      </c>
    </row>
    <row r="509" spans="1:17" hidden="1" x14ac:dyDescent="0.35">
      <c r="A509" s="1" t="s">
        <v>501</v>
      </c>
      <c r="B509" s="1" t="s">
        <v>502</v>
      </c>
      <c r="C509" s="1" t="s">
        <v>82</v>
      </c>
      <c r="D509" s="1" t="s">
        <v>83</v>
      </c>
      <c r="E509" s="1" t="s">
        <v>695</v>
      </c>
      <c r="L509" s="1" t="s">
        <v>20</v>
      </c>
      <c r="M509" s="1" t="s">
        <v>21</v>
      </c>
      <c r="N509" s="1" t="s">
        <v>22</v>
      </c>
      <c r="O509" s="1" t="s">
        <v>23</v>
      </c>
      <c r="P509" s="14">
        <f>IFERROR(VLOOKUP('Opex 2021'!E:E,'Opex 2020'!E:H,3,FALSE),0)</f>
        <v>0</v>
      </c>
      <c r="Q509" s="14">
        <f>IFERROR(VLOOKUP('Opex 2021'!E:E,'Opex 2020'!E:H,4,FALSE),0)</f>
        <v>0</v>
      </c>
    </row>
    <row r="510" spans="1:17" hidden="1" x14ac:dyDescent="0.35">
      <c r="A510" s="1" t="s">
        <v>501</v>
      </c>
      <c r="B510" s="1" t="s">
        <v>502</v>
      </c>
      <c r="C510" s="1" t="s">
        <v>51</v>
      </c>
      <c r="D510" s="1" t="s">
        <v>52</v>
      </c>
      <c r="E510" s="1" t="s">
        <v>694</v>
      </c>
      <c r="L510" s="1" t="s">
        <v>20</v>
      </c>
      <c r="M510" s="1" t="s">
        <v>21</v>
      </c>
      <c r="N510" s="1" t="s">
        <v>22</v>
      </c>
      <c r="O510" s="1" t="s">
        <v>23</v>
      </c>
      <c r="P510" s="14">
        <f>IFERROR(VLOOKUP('Opex 2021'!E:E,'Opex 2020'!E:H,3,FALSE),0)</f>
        <v>0</v>
      </c>
      <c r="Q510" s="14">
        <f>IFERROR(VLOOKUP('Opex 2021'!E:E,'Opex 2020'!E:H,4,FALSE),0)</f>
        <v>0</v>
      </c>
    </row>
    <row r="511" spans="1:17" hidden="1" x14ac:dyDescent="0.35">
      <c r="A511" s="1" t="s">
        <v>501</v>
      </c>
      <c r="B511" s="1" t="s">
        <v>502</v>
      </c>
      <c r="C511" s="1" t="s">
        <v>91</v>
      </c>
      <c r="D511" s="1" t="s">
        <v>92</v>
      </c>
      <c r="E511" s="1" t="s">
        <v>693</v>
      </c>
      <c r="L511" s="1" t="s">
        <v>20</v>
      </c>
      <c r="M511" s="1" t="s">
        <v>21</v>
      </c>
      <c r="N511" s="1" t="s">
        <v>22</v>
      </c>
      <c r="O511" s="1" t="s">
        <v>23</v>
      </c>
      <c r="P511" s="14">
        <f>IFERROR(VLOOKUP('Opex 2021'!E:E,'Opex 2020'!E:H,3,FALSE),0)</f>
        <v>0</v>
      </c>
      <c r="Q511" s="14">
        <f>IFERROR(VLOOKUP('Opex 2021'!E:E,'Opex 2020'!E:H,4,FALSE),0)</f>
        <v>0</v>
      </c>
    </row>
    <row r="512" spans="1:17" hidden="1" x14ac:dyDescent="0.35">
      <c r="A512" s="1" t="s">
        <v>505</v>
      </c>
      <c r="B512" s="1" t="s">
        <v>506</v>
      </c>
      <c r="C512" s="1" t="s">
        <v>33</v>
      </c>
      <c r="D512" s="1" t="s">
        <v>34</v>
      </c>
      <c r="E512" s="1" t="s">
        <v>692</v>
      </c>
      <c r="L512" s="1" t="s">
        <v>20</v>
      </c>
      <c r="M512" s="1" t="s">
        <v>21</v>
      </c>
      <c r="N512" s="1" t="s">
        <v>22</v>
      </c>
      <c r="O512" s="1" t="s">
        <v>23</v>
      </c>
      <c r="P512" s="14">
        <f>IFERROR(VLOOKUP('Opex 2021'!E:E,'Opex 2020'!E:H,3,FALSE),0)</f>
        <v>6301</v>
      </c>
      <c r="Q512" s="14">
        <f>IFERROR(VLOOKUP('Opex 2021'!E:E,'Opex 2020'!E:H,4,FALSE),0)</f>
        <v>6300.22</v>
      </c>
    </row>
    <row r="513" spans="1:17" hidden="1" x14ac:dyDescent="0.35">
      <c r="A513" s="1" t="s">
        <v>505</v>
      </c>
      <c r="B513" s="1" t="s">
        <v>506</v>
      </c>
      <c r="C513" s="1" t="s">
        <v>377</v>
      </c>
      <c r="D513" s="1" t="s">
        <v>378</v>
      </c>
      <c r="E513" s="1" t="s">
        <v>691</v>
      </c>
      <c r="L513" s="1" t="s">
        <v>20</v>
      </c>
      <c r="M513" s="1" t="s">
        <v>21</v>
      </c>
      <c r="N513" s="1" t="s">
        <v>22</v>
      </c>
      <c r="O513" s="1" t="s">
        <v>23</v>
      </c>
      <c r="P513" s="14">
        <f>IFERROR(VLOOKUP('Opex 2021'!E:E,'Opex 2020'!E:H,3,FALSE),0)</f>
        <v>-76404</v>
      </c>
      <c r="Q513" s="14">
        <f>IFERROR(VLOOKUP('Opex 2021'!E:E,'Opex 2020'!E:H,4,FALSE),0)</f>
        <v>-86771.67</v>
      </c>
    </row>
    <row r="514" spans="1:17" hidden="1" x14ac:dyDescent="0.35">
      <c r="A514" s="1" t="s">
        <v>505</v>
      </c>
      <c r="B514" s="1" t="s">
        <v>506</v>
      </c>
      <c r="C514" s="1" t="s">
        <v>381</v>
      </c>
      <c r="D514" s="1" t="s">
        <v>382</v>
      </c>
      <c r="E514" s="1" t="s">
        <v>690</v>
      </c>
      <c r="L514" s="1" t="s">
        <v>20</v>
      </c>
      <c r="M514" s="1" t="s">
        <v>21</v>
      </c>
      <c r="N514" s="1" t="s">
        <v>22</v>
      </c>
      <c r="O514" s="1" t="s">
        <v>23</v>
      </c>
      <c r="P514" s="14">
        <f>IFERROR(VLOOKUP('Opex 2021'!E:E,'Opex 2020'!E:H,3,FALSE),0)</f>
        <v>-76499</v>
      </c>
      <c r="Q514" s="14">
        <f>IFERROR(VLOOKUP('Opex 2021'!E:E,'Opex 2020'!E:H,4,FALSE),0)</f>
        <v>0</v>
      </c>
    </row>
    <row r="515" spans="1:17" hidden="1" x14ac:dyDescent="0.35">
      <c r="A515" s="1" t="s">
        <v>513</v>
      </c>
      <c r="B515" s="1" t="s">
        <v>514</v>
      </c>
      <c r="C515" s="1" t="s">
        <v>338</v>
      </c>
      <c r="D515" s="1" t="s">
        <v>339</v>
      </c>
      <c r="E515" s="1" t="s">
        <v>689</v>
      </c>
      <c r="L515" s="1" t="s">
        <v>20</v>
      </c>
      <c r="M515" s="1" t="s">
        <v>21</v>
      </c>
      <c r="N515" s="1" t="s">
        <v>22</v>
      </c>
      <c r="O515" s="1" t="s">
        <v>23</v>
      </c>
      <c r="P515" s="14">
        <f>IFERROR(VLOOKUP('Opex 2021'!E:E,'Opex 2020'!E:H,3,FALSE),0)</f>
        <v>-865</v>
      </c>
      <c r="Q515" s="14">
        <f>IFERROR(VLOOKUP('Opex 2021'!E:E,'Opex 2020'!E:H,4,FALSE),0)</f>
        <v>-866</v>
      </c>
    </row>
    <row r="516" spans="1:17" hidden="1" x14ac:dyDescent="0.35">
      <c r="A516" s="1" t="s">
        <v>513</v>
      </c>
      <c r="B516" s="1" t="s">
        <v>514</v>
      </c>
      <c r="C516" s="1" t="s">
        <v>39</v>
      </c>
      <c r="D516" s="1" t="s">
        <v>40</v>
      </c>
      <c r="E516" s="1" t="s">
        <v>688</v>
      </c>
      <c r="L516" s="1" t="s">
        <v>20</v>
      </c>
      <c r="M516" s="1" t="s">
        <v>21</v>
      </c>
      <c r="N516" s="1" t="s">
        <v>22</v>
      </c>
      <c r="O516" s="1" t="s">
        <v>23</v>
      </c>
      <c r="P516" s="14">
        <f>IFERROR(VLOOKUP('Opex 2021'!E:E,'Opex 2020'!E:H,3,FALSE),0)</f>
        <v>0</v>
      </c>
      <c r="Q516" s="14">
        <f>IFERROR(VLOOKUP('Opex 2021'!E:E,'Opex 2020'!E:H,4,FALSE),0)</f>
        <v>0</v>
      </c>
    </row>
    <row r="517" spans="1:17" hidden="1" x14ac:dyDescent="0.35">
      <c r="A517" s="1" t="s">
        <v>513</v>
      </c>
      <c r="B517" s="1" t="s">
        <v>514</v>
      </c>
      <c r="C517" s="1" t="s">
        <v>51</v>
      </c>
      <c r="D517" s="1" t="s">
        <v>52</v>
      </c>
      <c r="E517" s="1" t="s">
        <v>687</v>
      </c>
      <c r="L517" s="1" t="s">
        <v>20</v>
      </c>
      <c r="M517" s="1" t="s">
        <v>21</v>
      </c>
      <c r="N517" s="1" t="s">
        <v>22</v>
      </c>
      <c r="O517" s="1" t="s">
        <v>23</v>
      </c>
      <c r="P517" s="14">
        <f>IFERROR(VLOOKUP('Opex 2021'!E:E,'Opex 2020'!E:H,3,FALSE),0)</f>
        <v>0</v>
      </c>
      <c r="Q517" s="14">
        <f>IFERROR(VLOOKUP('Opex 2021'!E:E,'Opex 2020'!E:H,4,FALSE),0)</f>
        <v>0</v>
      </c>
    </row>
    <row r="518" spans="1:17" hidden="1" x14ac:dyDescent="0.35">
      <c r="A518" s="1" t="s">
        <v>680</v>
      </c>
      <c r="B518" s="1" t="s">
        <v>679</v>
      </c>
      <c r="C518" s="1" t="s">
        <v>78</v>
      </c>
      <c r="D518" s="1" t="s">
        <v>79</v>
      </c>
      <c r="E518" s="1" t="s">
        <v>686</v>
      </c>
      <c r="L518" s="1" t="s">
        <v>20</v>
      </c>
      <c r="M518" s="1" t="s">
        <v>21</v>
      </c>
      <c r="N518" s="1" t="s">
        <v>22</v>
      </c>
      <c r="O518" s="1" t="s">
        <v>23</v>
      </c>
      <c r="P518" s="14">
        <f>IFERROR(VLOOKUP('Opex 2021'!E:E,'Opex 2020'!E:H,3,FALSE),0)</f>
        <v>0</v>
      </c>
      <c r="Q518" s="14">
        <f>IFERROR(VLOOKUP('Opex 2021'!E:E,'Opex 2020'!E:H,4,FALSE),0)</f>
        <v>0</v>
      </c>
    </row>
    <row r="519" spans="1:17" hidden="1" x14ac:dyDescent="0.35">
      <c r="A519" s="1" t="s">
        <v>680</v>
      </c>
      <c r="B519" s="1" t="s">
        <v>679</v>
      </c>
      <c r="C519" s="1" t="s">
        <v>634</v>
      </c>
      <c r="D519" s="1" t="s">
        <v>633</v>
      </c>
      <c r="E519" s="1" t="s">
        <v>685</v>
      </c>
      <c r="L519" s="1" t="s">
        <v>20</v>
      </c>
      <c r="M519" s="1" t="s">
        <v>21</v>
      </c>
      <c r="N519" s="1" t="s">
        <v>22</v>
      </c>
      <c r="O519" s="1" t="s">
        <v>23</v>
      </c>
      <c r="P519" s="14">
        <f>IFERROR(VLOOKUP('Opex 2021'!E:E,'Opex 2020'!E:H,3,FALSE),0)</f>
        <v>0</v>
      </c>
      <c r="Q519" s="14">
        <f>IFERROR(VLOOKUP('Opex 2021'!E:E,'Opex 2020'!E:H,4,FALSE),0)</f>
        <v>0</v>
      </c>
    </row>
    <row r="520" spans="1:17" hidden="1" x14ac:dyDescent="0.35">
      <c r="A520" s="1" t="s">
        <v>680</v>
      </c>
      <c r="B520" s="1" t="s">
        <v>679</v>
      </c>
      <c r="C520" s="1" t="s">
        <v>39</v>
      </c>
      <c r="D520" s="1" t="s">
        <v>40</v>
      </c>
      <c r="E520" s="1" t="s">
        <v>684</v>
      </c>
      <c r="L520" s="1" t="s">
        <v>20</v>
      </c>
      <c r="M520" s="1" t="s">
        <v>21</v>
      </c>
      <c r="N520" s="1" t="s">
        <v>22</v>
      </c>
      <c r="O520" s="1" t="s">
        <v>23</v>
      </c>
      <c r="P520" s="14">
        <f>IFERROR(VLOOKUP('Opex 2021'!E:E,'Opex 2020'!E:H,3,FALSE),0)</f>
        <v>0</v>
      </c>
      <c r="Q520" s="14">
        <f>IFERROR(VLOOKUP('Opex 2021'!E:E,'Opex 2020'!E:H,4,FALSE),0)</f>
        <v>0</v>
      </c>
    </row>
    <row r="521" spans="1:17" hidden="1" x14ac:dyDescent="0.35">
      <c r="A521" s="1" t="s">
        <v>680</v>
      </c>
      <c r="B521" s="1" t="s">
        <v>679</v>
      </c>
      <c r="C521" s="1" t="s">
        <v>85</v>
      </c>
      <c r="D521" s="1" t="s">
        <v>86</v>
      </c>
      <c r="E521" s="1" t="s">
        <v>683</v>
      </c>
      <c r="L521" s="1" t="s">
        <v>20</v>
      </c>
      <c r="M521" s="1" t="s">
        <v>21</v>
      </c>
      <c r="N521" s="1" t="s">
        <v>22</v>
      </c>
      <c r="O521" s="1" t="s">
        <v>23</v>
      </c>
      <c r="P521" s="14">
        <f>IFERROR(VLOOKUP('Opex 2021'!E:E,'Opex 2020'!E:H,3,FALSE),0)</f>
        <v>0</v>
      </c>
      <c r="Q521" s="14">
        <f>IFERROR(VLOOKUP('Opex 2021'!E:E,'Opex 2020'!E:H,4,FALSE),0)</f>
        <v>0</v>
      </c>
    </row>
    <row r="522" spans="1:17" hidden="1" x14ac:dyDescent="0.35">
      <c r="A522" s="1" t="s">
        <v>680</v>
      </c>
      <c r="B522" s="1" t="s">
        <v>679</v>
      </c>
      <c r="C522" s="1" t="s">
        <v>51</v>
      </c>
      <c r="D522" s="1" t="s">
        <v>52</v>
      </c>
      <c r="E522" s="1" t="s">
        <v>682</v>
      </c>
      <c r="L522" s="1" t="s">
        <v>20</v>
      </c>
      <c r="M522" s="1" t="s">
        <v>21</v>
      </c>
      <c r="N522" s="1" t="s">
        <v>22</v>
      </c>
      <c r="O522" s="1" t="s">
        <v>23</v>
      </c>
      <c r="P522" s="14">
        <f>IFERROR(VLOOKUP('Opex 2021'!E:E,'Opex 2020'!E:H,3,FALSE),0)</f>
        <v>9000</v>
      </c>
      <c r="Q522" s="14">
        <f>IFERROR(VLOOKUP('Opex 2021'!E:E,'Opex 2020'!E:H,4,FALSE),0)</f>
        <v>9000</v>
      </c>
    </row>
    <row r="523" spans="1:17" hidden="1" x14ac:dyDescent="0.35">
      <c r="A523" s="1" t="s">
        <v>680</v>
      </c>
      <c r="B523" s="1" t="s">
        <v>679</v>
      </c>
      <c r="C523" s="1" t="s">
        <v>54</v>
      </c>
      <c r="D523" s="1" t="s">
        <v>55</v>
      </c>
      <c r="E523" s="1" t="s">
        <v>681</v>
      </c>
      <c r="L523" s="1" t="s">
        <v>20</v>
      </c>
      <c r="M523" s="1" t="s">
        <v>21</v>
      </c>
      <c r="N523" s="1" t="s">
        <v>22</v>
      </c>
      <c r="O523" s="1" t="s">
        <v>23</v>
      </c>
      <c r="P523" s="14">
        <f>IFERROR(VLOOKUP('Opex 2021'!E:E,'Opex 2020'!E:H,3,FALSE),0)</f>
        <v>0</v>
      </c>
      <c r="Q523" s="14">
        <f>IFERROR(VLOOKUP('Opex 2021'!E:E,'Opex 2020'!E:H,4,FALSE),0)</f>
        <v>0</v>
      </c>
    </row>
    <row r="524" spans="1:17" hidden="1" x14ac:dyDescent="0.35">
      <c r="A524" s="1" t="s">
        <v>680</v>
      </c>
      <c r="B524" s="1" t="s">
        <v>679</v>
      </c>
      <c r="C524" s="1" t="s">
        <v>149</v>
      </c>
      <c r="D524" s="1" t="s">
        <v>150</v>
      </c>
      <c r="E524" s="1" t="s">
        <v>678</v>
      </c>
      <c r="L524" s="1" t="s">
        <v>20</v>
      </c>
      <c r="M524" s="1" t="s">
        <v>21</v>
      </c>
      <c r="N524" s="1" t="s">
        <v>22</v>
      </c>
      <c r="O524" s="1" t="s">
        <v>23</v>
      </c>
      <c r="P524" s="14">
        <f>IFERROR(VLOOKUP('Opex 2021'!E:E,'Opex 2020'!E:H,3,FALSE),0)</f>
        <v>1</v>
      </c>
      <c r="Q524" s="14">
        <f>IFERROR(VLOOKUP('Opex 2021'!E:E,'Opex 2020'!E:H,4,FALSE),0)</f>
        <v>0</v>
      </c>
    </row>
    <row r="525" spans="1:17" hidden="1" x14ac:dyDescent="0.35">
      <c r="A525" s="1" t="s">
        <v>517</v>
      </c>
      <c r="B525" s="1" t="s">
        <v>518</v>
      </c>
      <c r="C525" s="1" t="s">
        <v>634</v>
      </c>
      <c r="D525" s="1" t="s">
        <v>633</v>
      </c>
      <c r="E525" s="1" t="s">
        <v>677</v>
      </c>
      <c r="L525" s="1" t="s">
        <v>20</v>
      </c>
      <c r="M525" s="1" t="s">
        <v>21</v>
      </c>
      <c r="N525" s="1" t="s">
        <v>22</v>
      </c>
      <c r="O525" s="1" t="s">
        <v>23</v>
      </c>
      <c r="P525" s="14">
        <f>IFERROR(VLOOKUP('Opex 2021'!E:E,'Opex 2020'!E:H,3,FALSE),0)</f>
        <v>27462172</v>
      </c>
      <c r="Q525" s="14">
        <f>IFERROR(VLOOKUP('Opex 2021'!E:E,'Opex 2020'!E:H,4,FALSE),0)</f>
        <v>27445103.300000001</v>
      </c>
    </row>
    <row r="526" spans="1:17" hidden="1" x14ac:dyDescent="0.35">
      <c r="A526" s="1" t="s">
        <v>517</v>
      </c>
      <c r="B526" s="1" t="s">
        <v>518</v>
      </c>
      <c r="C526" s="1" t="s">
        <v>39</v>
      </c>
      <c r="D526" s="1" t="s">
        <v>40</v>
      </c>
      <c r="E526" s="1" t="s">
        <v>676</v>
      </c>
      <c r="L526" s="1" t="s">
        <v>20</v>
      </c>
      <c r="M526" s="1" t="s">
        <v>21</v>
      </c>
      <c r="N526" s="1" t="s">
        <v>22</v>
      </c>
      <c r="O526" s="1" t="s">
        <v>23</v>
      </c>
      <c r="P526" s="14">
        <f>IFERROR(VLOOKUP('Opex 2021'!E:E,'Opex 2020'!E:H,3,FALSE),0)</f>
        <v>0.140000000000327</v>
      </c>
      <c r="Q526" s="14">
        <f>IFERROR(VLOOKUP('Opex 2021'!E:E,'Opex 2020'!E:H,4,FALSE),0)</f>
        <v>0</v>
      </c>
    </row>
    <row r="527" spans="1:17" hidden="1" x14ac:dyDescent="0.35">
      <c r="A527" s="1" t="s">
        <v>531</v>
      </c>
      <c r="B527" s="1" t="s">
        <v>532</v>
      </c>
      <c r="C527" s="1" t="s">
        <v>553</v>
      </c>
      <c r="D527" s="1" t="s">
        <v>554</v>
      </c>
      <c r="E527" s="1" t="s">
        <v>675</v>
      </c>
      <c r="L527" s="1" t="s">
        <v>20</v>
      </c>
      <c r="M527" s="1" t="s">
        <v>21</v>
      </c>
      <c r="N527" s="1" t="s">
        <v>22</v>
      </c>
      <c r="O527" s="1" t="s">
        <v>23</v>
      </c>
      <c r="P527" s="14">
        <f>IFERROR(VLOOKUP('Opex 2021'!E:E,'Opex 2020'!E:H,3,FALSE),0)</f>
        <v>-16199</v>
      </c>
      <c r="Q527" s="14">
        <f>IFERROR(VLOOKUP('Opex 2021'!E:E,'Opex 2020'!E:H,4,FALSE),0)</f>
        <v>-16200</v>
      </c>
    </row>
    <row r="528" spans="1:17" hidden="1" x14ac:dyDescent="0.35">
      <c r="A528" s="1" t="s">
        <v>531</v>
      </c>
      <c r="B528" s="1" t="s">
        <v>532</v>
      </c>
      <c r="C528" s="1" t="s">
        <v>39</v>
      </c>
      <c r="D528" s="1" t="s">
        <v>40</v>
      </c>
      <c r="E528" s="1" t="s">
        <v>674</v>
      </c>
      <c r="L528" s="1" t="s">
        <v>20</v>
      </c>
      <c r="M528" s="1" t="s">
        <v>21</v>
      </c>
      <c r="N528" s="1" t="s">
        <v>22</v>
      </c>
      <c r="O528" s="1" t="s">
        <v>23</v>
      </c>
      <c r="P528" s="14">
        <f>IFERROR(VLOOKUP('Opex 2021'!E:E,'Opex 2020'!E:H,3,FALSE),0)</f>
        <v>0</v>
      </c>
      <c r="Q528" s="14">
        <f>IFERROR(VLOOKUP('Opex 2021'!E:E,'Opex 2020'!E:H,4,FALSE),0)</f>
        <v>0</v>
      </c>
    </row>
    <row r="529" spans="1:17" hidden="1" x14ac:dyDescent="0.35">
      <c r="A529" s="1" t="s">
        <v>531</v>
      </c>
      <c r="B529" s="1" t="s">
        <v>532</v>
      </c>
      <c r="C529" s="1" t="s">
        <v>51</v>
      </c>
      <c r="D529" s="1" t="s">
        <v>52</v>
      </c>
      <c r="E529" s="1" t="s">
        <v>673</v>
      </c>
      <c r="L529" s="1" t="s">
        <v>20</v>
      </c>
      <c r="M529" s="1" t="s">
        <v>21</v>
      </c>
      <c r="N529" s="1" t="s">
        <v>22</v>
      </c>
      <c r="O529" s="1" t="s">
        <v>23</v>
      </c>
      <c r="P529" s="14">
        <f>IFERROR(VLOOKUP('Opex 2021'!E:E,'Opex 2020'!E:H,3,FALSE),0)</f>
        <v>0</v>
      </c>
      <c r="Q529" s="14">
        <f>IFERROR(VLOOKUP('Opex 2021'!E:E,'Opex 2020'!E:H,4,FALSE),0)</f>
        <v>0</v>
      </c>
    </row>
    <row r="530" spans="1:17" hidden="1" x14ac:dyDescent="0.35">
      <c r="A530" s="1" t="s">
        <v>531</v>
      </c>
      <c r="B530" s="1" t="s">
        <v>532</v>
      </c>
      <c r="C530" s="1" t="s">
        <v>54</v>
      </c>
      <c r="D530" s="1" t="s">
        <v>55</v>
      </c>
      <c r="E530" s="1" t="s">
        <v>672</v>
      </c>
      <c r="L530" s="1" t="s">
        <v>20</v>
      </c>
      <c r="M530" s="1" t="s">
        <v>21</v>
      </c>
      <c r="N530" s="1" t="s">
        <v>22</v>
      </c>
      <c r="O530" s="1" t="s">
        <v>23</v>
      </c>
      <c r="P530" s="14">
        <f>IFERROR(VLOOKUP('Opex 2021'!E:E,'Opex 2020'!E:H,3,FALSE),0)</f>
        <v>4192</v>
      </c>
      <c r="Q530" s="14">
        <f>IFERROR(VLOOKUP('Opex 2021'!E:E,'Opex 2020'!E:H,4,FALSE),0)</f>
        <v>4191.6000000000004</v>
      </c>
    </row>
    <row r="531" spans="1:17" hidden="1" x14ac:dyDescent="0.35">
      <c r="A531" s="1" t="s">
        <v>531</v>
      </c>
      <c r="B531" s="1" t="s">
        <v>532</v>
      </c>
      <c r="C531" s="1" t="s">
        <v>567</v>
      </c>
      <c r="D531" s="1" t="s">
        <v>568</v>
      </c>
      <c r="E531" s="1" t="s">
        <v>671</v>
      </c>
      <c r="L531" s="1" t="s">
        <v>20</v>
      </c>
      <c r="M531" s="1" t="s">
        <v>21</v>
      </c>
      <c r="N531" s="1" t="s">
        <v>22</v>
      </c>
      <c r="O531" s="1" t="s">
        <v>23</v>
      </c>
      <c r="P531" s="14">
        <f>IFERROR(VLOOKUP('Opex 2021'!E:E,'Opex 2020'!E:H,3,FALSE),0)</f>
        <v>0</v>
      </c>
      <c r="Q531" s="14">
        <f>IFERROR(VLOOKUP('Opex 2021'!E:E,'Opex 2020'!E:H,4,FALSE),0)</f>
        <v>0</v>
      </c>
    </row>
    <row r="532" spans="1:17" hidden="1" x14ac:dyDescent="0.35">
      <c r="A532" s="1" t="s">
        <v>531</v>
      </c>
      <c r="B532" s="1" t="s">
        <v>532</v>
      </c>
      <c r="C532" s="1" t="s">
        <v>63</v>
      </c>
      <c r="D532" s="1" t="s">
        <v>64</v>
      </c>
      <c r="E532" s="1" t="s">
        <v>670</v>
      </c>
      <c r="L532" s="1" t="s">
        <v>20</v>
      </c>
      <c r="M532" s="1" t="s">
        <v>21</v>
      </c>
      <c r="N532" s="1" t="s">
        <v>22</v>
      </c>
      <c r="O532" s="1" t="s">
        <v>23</v>
      </c>
      <c r="P532" s="14">
        <f>IFERROR(VLOOKUP('Opex 2021'!E:E,'Opex 2020'!E:H,3,FALSE),0)</f>
        <v>0</v>
      </c>
      <c r="Q532" s="14">
        <f>IFERROR(VLOOKUP('Opex 2021'!E:E,'Opex 2020'!E:H,4,FALSE),0)</f>
        <v>0</v>
      </c>
    </row>
    <row r="533" spans="1:17" hidden="1" x14ac:dyDescent="0.35">
      <c r="A533" s="1" t="s">
        <v>531</v>
      </c>
      <c r="B533" s="1" t="s">
        <v>532</v>
      </c>
      <c r="C533" s="1" t="s">
        <v>430</v>
      </c>
      <c r="D533" s="1" t="s">
        <v>431</v>
      </c>
      <c r="E533" s="1" t="s">
        <v>669</v>
      </c>
      <c r="L533" s="1" t="s">
        <v>20</v>
      </c>
      <c r="M533" s="1" t="s">
        <v>21</v>
      </c>
      <c r="N533" s="1" t="s">
        <v>22</v>
      </c>
      <c r="O533" s="1" t="s">
        <v>23</v>
      </c>
      <c r="P533" s="14">
        <f>IFERROR(VLOOKUP('Opex 2021'!E:E,'Opex 2020'!E:H,3,FALSE),0)</f>
        <v>0</v>
      </c>
      <c r="Q533" s="14">
        <f>IFERROR(VLOOKUP('Opex 2021'!E:E,'Opex 2020'!E:H,4,FALSE),0)</f>
        <v>0</v>
      </c>
    </row>
    <row r="534" spans="1:17" hidden="1" x14ac:dyDescent="0.35">
      <c r="A534" s="1" t="s">
        <v>537</v>
      </c>
      <c r="B534" s="1" t="s">
        <v>538</v>
      </c>
      <c r="C534" s="1" t="s">
        <v>634</v>
      </c>
      <c r="D534" s="1" t="s">
        <v>633</v>
      </c>
      <c r="E534" s="1" t="s">
        <v>668</v>
      </c>
      <c r="L534" s="1" t="s">
        <v>20</v>
      </c>
      <c r="M534" s="1" t="s">
        <v>21</v>
      </c>
      <c r="N534" s="1" t="s">
        <v>22</v>
      </c>
      <c r="O534" s="1" t="s">
        <v>23</v>
      </c>
      <c r="P534" s="14">
        <f>IFERROR(VLOOKUP('Opex 2021'!E:E,'Opex 2020'!E:H,3,FALSE),0)</f>
        <v>1</v>
      </c>
      <c r="Q534" s="14">
        <f>IFERROR(VLOOKUP('Opex 2021'!E:E,'Opex 2020'!E:H,4,FALSE),0)</f>
        <v>0</v>
      </c>
    </row>
    <row r="535" spans="1:17" hidden="1" x14ac:dyDescent="0.35">
      <c r="A535" s="1" t="s">
        <v>537</v>
      </c>
      <c r="B535" s="1" t="s">
        <v>538</v>
      </c>
      <c r="C535" s="1" t="s">
        <v>553</v>
      </c>
      <c r="D535" s="1" t="s">
        <v>554</v>
      </c>
      <c r="E535" s="1" t="s">
        <v>667</v>
      </c>
      <c r="L535" s="1" t="s">
        <v>20</v>
      </c>
      <c r="M535" s="1" t="s">
        <v>21</v>
      </c>
      <c r="N535" s="1" t="s">
        <v>22</v>
      </c>
      <c r="O535" s="1" t="s">
        <v>23</v>
      </c>
      <c r="P535" s="14">
        <f>IFERROR(VLOOKUP('Opex 2021'!E:E,'Opex 2020'!E:H,3,FALSE),0)</f>
        <v>0.58000000000174601</v>
      </c>
      <c r="Q535" s="14">
        <f>IFERROR(VLOOKUP('Opex 2021'!E:E,'Opex 2020'!E:H,4,FALSE),0)</f>
        <v>0</v>
      </c>
    </row>
    <row r="536" spans="1:17" hidden="1" x14ac:dyDescent="0.35">
      <c r="A536" s="1" t="s">
        <v>537</v>
      </c>
      <c r="B536" s="1" t="s">
        <v>538</v>
      </c>
      <c r="C536" s="1" t="s">
        <v>287</v>
      </c>
      <c r="D536" s="1" t="s">
        <v>288</v>
      </c>
      <c r="E536" s="1" t="s">
        <v>666</v>
      </c>
      <c r="L536" s="1" t="s">
        <v>20</v>
      </c>
      <c r="M536" s="1" t="s">
        <v>21</v>
      </c>
      <c r="N536" s="1" t="s">
        <v>22</v>
      </c>
      <c r="O536" s="1" t="s">
        <v>23</v>
      </c>
      <c r="P536" s="14">
        <f>IFERROR(VLOOKUP('Opex 2021'!E:E,'Opex 2020'!E:H,3,FALSE),0)</f>
        <v>0.45000000006984903</v>
      </c>
      <c r="Q536" s="14">
        <f>IFERROR(VLOOKUP('Opex 2021'!E:E,'Opex 2020'!E:H,4,FALSE),0)</f>
        <v>0</v>
      </c>
    </row>
    <row r="537" spans="1:17" hidden="1" x14ac:dyDescent="0.35">
      <c r="A537" s="1" t="s">
        <v>537</v>
      </c>
      <c r="B537" s="1" t="s">
        <v>538</v>
      </c>
      <c r="C537" s="1" t="s">
        <v>599</v>
      </c>
      <c r="D537" s="1" t="s">
        <v>600</v>
      </c>
      <c r="E537" s="1" t="s">
        <v>665</v>
      </c>
      <c r="L537" s="1" t="s">
        <v>20</v>
      </c>
      <c r="M537" s="1" t="s">
        <v>21</v>
      </c>
      <c r="N537" s="1" t="s">
        <v>22</v>
      </c>
      <c r="O537" s="1" t="s">
        <v>23</v>
      </c>
      <c r="P537" s="14">
        <f>IFERROR(VLOOKUP('Opex 2021'!E:E,'Opex 2020'!E:H,3,FALSE),0)</f>
        <v>243698.34</v>
      </c>
      <c r="Q537" s="14">
        <f>IFERROR(VLOOKUP('Opex 2021'!E:E,'Opex 2020'!E:H,4,FALSE),0)</f>
        <v>243697.54</v>
      </c>
    </row>
    <row r="538" spans="1:17" hidden="1" x14ac:dyDescent="0.35">
      <c r="A538" s="1" t="s">
        <v>537</v>
      </c>
      <c r="B538" s="1" t="s">
        <v>538</v>
      </c>
      <c r="C538" s="1" t="s">
        <v>39</v>
      </c>
      <c r="D538" s="1" t="s">
        <v>40</v>
      </c>
      <c r="E538" s="1" t="s">
        <v>664</v>
      </c>
      <c r="L538" s="1" t="s">
        <v>20</v>
      </c>
      <c r="M538" s="1" t="s">
        <v>21</v>
      </c>
      <c r="N538" s="1" t="s">
        <v>22</v>
      </c>
      <c r="O538" s="1" t="s">
        <v>23</v>
      </c>
      <c r="P538" s="14">
        <f>IFERROR(VLOOKUP('Opex 2021'!E:E,'Opex 2020'!E:H,3,FALSE),0)</f>
        <v>18559.810000000001</v>
      </c>
      <c r="Q538" s="14">
        <f>IFERROR(VLOOKUP('Opex 2021'!E:E,'Opex 2020'!E:H,4,FALSE),0)</f>
        <v>18560</v>
      </c>
    </row>
    <row r="539" spans="1:17" hidden="1" x14ac:dyDescent="0.35">
      <c r="A539" s="1" t="s">
        <v>537</v>
      </c>
      <c r="B539" s="1" t="s">
        <v>538</v>
      </c>
      <c r="C539" s="1" t="s">
        <v>42</v>
      </c>
      <c r="D539" s="1" t="s">
        <v>43</v>
      </c>
      <c r="E539" s="1" t="s">
        <v>663</v>
      </c>
      <c r="L539" s="1" t="s">
        <v>20</v>
      </c>
      <c r="M539" s="1" t="s">
        <v>21</v>
      </c>
      <c r="N539" s="1" t="s">
        <v>22</v>
      </c>
      <c r="O539" s="1" t="s">
        <v>23</v>
      </c>
      <c r="P539" s="14">
        <f>IFERROR(VLOOKUP('Opex 2021'!E:E,'Opex 2020'!E:H,3,FALSE),0)</f>
        <v>238681.44</v>
      </c>
      <c r="Q539" s="14">
        <f>IFERROR(VLOOKUP('Opex 2021'!E:E,'Opex 2020'!E:H,4,FALSE),0)</f>
        <v>238680.25</v>
      </c>
    </row>
    <row r="540" spans="1:17" hidden="1" x14ac:dyDescent="0.35">
      <c r="A540" s="1" t="s">
        <v>537</v>
      </c>
      <c r="B540" s="1" t="s">
        <v>538</v>
      </c>
      <c r="C540" s="1" t="s">
        <v>51</v>
      </c>
      <c r="D540" s="1" t="s">
        <v>52</v>
      </c>
      <c r="E540" s="1" t="s">
        <v>662</v>
      </c>
      <c r="L540" s="1" t="s">
        <v>20</v>
      </c>
      <c r="M540" s="1" t="s">
        <v>21</v>
      </c>
      <c r="N540" s="1" t="s">
        <v>22</v>
      </c>
      <c r="O540" s="1" t="s">
        <v>23</v>
      </c>
      <c r="P540" s="14">
        <f>IFERROR(VLOOKUP('Opex 2021'!E:E,'Opex 2020'!E:H,3,FALSE),0)</f>
        <v>0.19999999999709001</v>
      </c>
      <c r="Q540" s="14">
        <f>IFERROR(VLOOKUP('Opex 2021'!E:E,'Opex 2020'!E:H,4,FALSE),0)</f>
        <v>0</v>
      </c>
    </row>
    <row r="541" spans="1:17" hidden="1" x14ac:dyDescent="0.35">
      <c r="A541" s="1" t="s">
        <v>537</v>
      </c>
      <c r="B541" s="1" t="s">
        <v>538</v>
      </c>
      <c r="C541" s="1" t="s">
        <v>54</v>
      </c>
      <c r="D541" s="1" t="s">
        <v>55</v>
      </c>
      <c r="E541" s="1" t="s">
        <v>661</v>
      </c>
      <c r="L541" s="1" t="s">
        <v>20</v>
      </c>
      <c r="M541" s="1" t="s">
        <v>21</v>
      </c>
      <c r="N541" s="1" t="s">
        <v>22</v>
      </c>
      <c r="O541" s="1" t="s">
        <v>23</v>
      </c>
      <c r="P541" s="14">
        <f>IFERROR(VLOOKUP('Opex 2021'!E:E,'Opex 2020'!E:H,3,FALSE),0)</f>
        <v>0.53000000000065495</v>
      </c>
      <c r="Q541" s="14">
        <f>IFERROR(VLOOKUP('Opex 2021'!E:E,'Opex 2020'!E:H,4,FALSE),0)</f>
        <v>0</v>
      </c>
    </row>
    <row r="542" spans="1:17" hidden="1" x14ac:dyDescent="0.35">
      <c r="A542" s="1" t="s">
        <v>542</v>
      </c>
      <c r="B542" s="1" t="s">
        <v>543</v>
      </c>
      <c r="C542" s="1" t="s">
        <v>507</v>
      </c>
      <c r="D542" s="1" t="s">
        <v>508</v>
      </c>
      <c r="E542" s="1" t="s">
        <v>660</v>
      </c>
      <c r="L542" s="1" t="s">
        <v>20</v>
      </c>
      <c r="M542" s="1" t="s">
        <v>21</v>
      </c>
      <c r="N542" s="1" t="s">
        <v>22</v>
      </c>
      <c r="O542" s="1" t="s">
        <v>23</v>
      </c>
      <c r="P542" s="14">
        <f>IFERROR(VLOOKUP('Opex 2021'!E:E,'Opex 2020'!E:H,3,FALSE),0)</f>
        <v>0.83000000001629803</v>
      </c>
      <c r="Q542" s="14">
        <f>IFERROR(VLOOKUP('Opex 2021'!E:E,'Opex 2020'!E:H,4,FALSE),0)</f>
        <v>0</v>
      </c>
    </row>
    <row r="543" spans="1:17" hidden="1" x14ac:dyDescent="0.35">
      <c r="A543" s="1" t="s">
        <v>542</v>
      </c>
      <c r="B543" s="1" t="s">
        <v>543</v>
      </c>
      <c r="C543" s="1" t="s">
        <v>78</v>
      </c>
      <c r="D543" s="1" t="s">
        <v>79</v>
      </c>
      <c r="E543" s="1" t="s">
        <v>659</v>
      </c>
      <c r="L543" s="1" t="s">
        <v>20</v>
      </c>
      <c r="M543" s="1" t="s">
        <v>21</v>
      </c>
      <c r="N543" s="1" t="s">
        <v>22</v>
      </c>
      <c r="O543" s="1" t="s">
        <v>23</v>
      </c>
      <c r="P543" s="14">
        <f>IFERROR(VLOOKUP('Opex 2021'!E:E,'Opex 2020'!E:H,3,FALSE),0)</f>
        <v>0.95000000000072804</v>
      </c>
      <c r="Q543" s="14">
        <f>IFERROR(VLOOKUP('Opex 2021'!E:E,'Opex 2020'!E:H,4,FALSE),0)</f>
        <v>0</v>
      </c>
    </row>
    <row r="544" spans="1:17" hidden="1" x14ac:dyDescent="0.35">
      <c r="A544" s="1" t="s">
        <v>542</v>
      </c>
      <c r="B544" s="1" t="s">
        <v>543</v>
      </c>
      <c r="C544" s="1" t="s">
        <v>36</v>
      </c>
      <c r="D544" s="1" t="s">
        <v>37</v>
      </c>
      <c r="E544" s="1" t="s">
        <v>658</v>
      </c>
      <c r="L544" s="1" t="s">
        <v>20</v>
      </c>
      <c r="M544" s="1" t="s">
        <v>21</v>
      </c>
      <c r="N544" s="1" t="s">
        <v>22</v>
      </c>
      <c r="O544" s="1" t="s">
        <v>23</v>
      </c>
      <c r="P544" s="14">
        <f>IFERROR(VLOOKUP('Opex 2021'!E:E,'Opex 2020'!E:H,3,FALSE),0)</f>
        <v>20550.12</v>
      </c>
      <c r="Q544" s="14">
        <f>IFERROR(VLOOKUP('Opex 2021'!E:E,'Opex 2020'!E:H,4,FALSE),0)</f>
        <v>20549.5</v>
      </c>
    </row>
    <row r="545" spans="1:17" hidden="1" x14ac:dyDescent="0.35">
      <c r="A545" s="1" t="s">
        <v>542</v>
      </c>
      <c r="B545" s="1" t="s">
        <v>543</v>
      </c>
      <c r="C545" s="1" t="s">
        <v>125</v>
      </c>
      <c r="D545" s="1" t="s">
        <v>126</v>
      </c>
      <c r="E545" s="1" t="s">
        <v>657</v>
      </c>
      <c r="L545" s="1" t="s">
        <v>20</v>
      </c>
      <c r="M545" s="1" t="s">
        <v>21</v>
      </c>
      <c r="N545" s="1" t="s">
        <v>22</v>
      </c>
      <c r="O545" s="1" t="s">
        <v>23</v>
      </c>
      <c r="P545" s="14">
        <f>IFERROR(VLOOKUP('Opex 2021'!E:E,'Opex 2020'!E:H,3,FALSE),0)</f>
        <v>10499.7</v>
      </c>
      <c r="Q545" s="14">
        <f>IFERROR(VLOOKUP('Opex 2021'!E:E,'Opex 2020'!E:H,4,FALSE),0)</f>
        <v>10500</v>
      </c>
    </row>
    <row r="546" spans="1:17" hidden="1" x14ac:dyDescent="0.35">
      <c r="A546" s="1" t="s">
        <v>542</v>
      </c>
      <c r="B546" s="1" t="s">
        <v>543</v>
      </c>
      <c r="C546" s="1" t="s">
        <v>656</v>
      </c>
      <c r="D546" s="1" t="s">
        <v>655</v>
      </c>
      <c r="E546" s="1" t="s">
        <v>654</v>
      </c>
      <c r="L546" s="1" t="s">
        <v>20</v>
      </c>
      <c r="M546" s="1" t="s">
        <v>21</v>
      </c>
      <c r="N546" s="1" t="s">
        <v>22</v>
      </c>
      <c r="O546" s="1" t="s">
        <v>23</v>
      </c>
      <c r="P546" s="14">
        <f>IFERROR(VLOOKUP('Opex 2021'!E:E,'Opex 2020'!E:H,3,FALSE),0)</f>
        <v>0</v>
      </c>
      <c r="Q546" s="14">
        <f>IFERROR(VLOOKUP('Opex 2021'!E:E,'Opex 2020'!E:H,4,FALSE),0)</f>
        <v>0</v>
      </c>
    </row>
    <row r="547" spans="1:17" hidden="1" x14ac:dyDescent="0.35">
      <c r="A547" s="1" t="s">
        <v>542</v>
      </c>
      <c r="B547" s="1" t="s">
        <v>543</v>
      </c>
      <c r="C547" s="1" t="s">
        <v>42</v>
      </c>
      <c r="D547" s="1" t="s">
        <v>43</v>
      </c>
      <c r="E547" s="1" t="s">
        <v>653</v>
      </c>
      <c r="L547" s="1" t="s">
        <v>20</v>
      </c>
      <c r="M547" s="1" t="s">
        <v>21</v>
      </c>
      <c r="N547" s="1" t="s">
        <v>22</v>
      </c>
      <c r="O547" s="1" t="s">
        <v>23</v>
      </c>
      <c r="P547" s="14">
        <f>IFERROR(VLOOKUP('Opex 2021'!E:E,'Opex 2020'!E:H,3,FALSE),0)</f>
        <v>1.0299999999988401</v>
      </c>
      <c r="Q547" s="14">
        <f>IFERROR(VLOOKUP('Opex 2021'!E:E,'Opex 2020'!E:H,4,FALSE),0)</f>
        <v>0</v>
      </c>
    </row>
    <row r="548" spans="1:17" hidden="1" x14ac:dyDescent="0.35">
      <c r="A548" s="1" t="s">
        <v>542</v>
      </c>
      <c r="B548" s="1" t="s">
        <v>543</v>
      </c>
      <c r="C548" s="1" t="s">
        <v>85</v>
      </c>
      <c r="D548" s="1" t="s">
        <v>86</v>
      </c>
      <c r="E548" s="1" t="s">
        <v>652</v>
      </c>
      <c r="L548" s="1" t="s">
        <v>20</v>
      </c>
      <c r="M548" s="1" t="s">
        <v>21</v>
      </c>
      <c r="N548" s="1" t="s">
        <v>22</v>
      </c>
      <c r="O548" s="1" t="s">
        <v>23</v>
      </c>
      <c r="P548" s="14">
        <f>IFERROR(VLOOKUP('Opex 2021'!E:E,'Opex 2020'!E:H,3,FALSE),0)</f>
        <v>0.40999999999985398</v>
      </c>
      <c r="Q548" s="14">
        <f>IFERROR(VLOOKUP('Opex 2021'!E:E,'Opex 2020'!E:H,4,FALSE),0)</f>
        <v>0</v>
      </c>
    </row>
    <row r="549" spans="1:17" hidden="1" x14ac:dyDescent="0.35">
      <c r="A549" s="1" t="s">
        <v>542</v>
      </c>
      <c r="B549" s="1" t="s">
        <v>543</v>
      </c>
      <c r="C549" s="1" t="s">
        <v>458</v>
      </c>
      <c r="D549" s="1" t="s">
        <v>459</v>
      </c>
      <c r="E549" s="1" t="s">
        <v>651</v>
      </c>
      <c r="L549" s="1" t="s">
        <v>20</v>
      </c>
      <c r="M549" s="1" t="s">
        <v>21</v>
      </c>
      <c r="N549" s="1" t="s">
        <v>22</v>
      </c>
      <c r="O549" s="1" t="s">
        <v>23</v>
      </c>
      <c r="P549" s="14">
        <f>IFERROR(VLOOKUP('Opex 2021'!E:E,'Opex 2020'!E:H,3,FALSE),0)</f>
        <v>87520.95</v>
      </c>
      <c r="Q549" s="14">
        <f>IFERROR(VLOOKUP('Opex 2021'!E:E,'Opex 2020'!E:H,4,FALSE),0)</f>
        <v>87520.27</v>
      </c>
    </row>
    <row r="550" spans="1:17" hidden="1" x14ac:dyDescent="0.35">
      <c r="A550" s="1" t="s">
        <v>542</v>
      </c>
      <c r="B550" s="1" t="s">
        <v>543</v>
      </c>
      <c r="C550" s="1" t="s">
        <v>461</v>
      </c>
      <c r="D550" s="1" t="s">
        <v>462</v>
      </c>
      <c r="E550" s="1" t="s">
        <v>650</v>
      </c>
      <c r="L550" s="1" t="s">
        <v>20</v>
      </c>
      <c r="M550" s="1" t="s">
        <v>21</v>
      </c>
      <c r="N550" s="1" t="s">
        <v>22</v>
      </c>
      <c r="O550" s="1" t="s">
        <v>23</v>
      </c>
      <c r="P550" s="14">
        <f>IFERROR(VLOOKUP('Opex 2021'!E:E,'Opex 2020'!E:H,3,FALSE),0)</f>
        <v>522605.29</v>
      </c>
      <c r="Q550" s="14">
        <f>IFERROR(VLOOKUP('Opex 2021'!E:E,'Opex 2020'!E:H,4,FALSE),0)</f>
        <v>522604.02</v>
      </c>
    </row>
    <row r="551" spans="1:17" hidden="1" x14ac:dyDescent="0.35">
      <c r="A551" s="1" t="s">
        <v>542</v>
      </c>
      <c r="B551" s="1" t="s">
        <v>543</v>
      </c>
      <c r="C551" s="1" t="s">
        <v>51</v>
      </c>
      <c r="D551" s="1" t="s">
        <v>52</v>
      </c>
      <c r="E551" s="1" t="s">
        <v>649</v>
      </c>
      <c r="L551" s="1" t="s">
        <v>20</v>
      </c>
      <c r="M551" s="1" t="s">
        <v>21</v>
      </c>
      <c r="N551" s="1" t="s">
        <v>22</v>
      </c>
      <c r="O551" s="1" t="s">
        <v>23</v>
      </c>
      <c r="P551" s="14">
        <f>IFERROR(VLOOKUP('Opex 2021'!E:E,'Opex 2020'!E:H,3,FALSE),0)</f>
        <v>0.100000000005821</v>
      </c>
      <c r="Q551" s="14">
        <f>IFERROR(VLOOKUP('Opex 2021'!E:E,'Opex 2020'!E:H,4,FALSE),0)</f>
        <v>0</v>
      </c>
    </row>
    <row r="552" spans="1:17" hidden="1" x14ac:dyDescent="0.35">
      <c r="A552" s="1" t="s">
        <v>542</v>
      </c>
      <c r="B552" s="1" t="s">
        <v>543</v>
      </c>
      <c r="C552" s="1" t="s">
        <v>137</v>
      </c>
      <c r="D552" s="1" t="s">
        <v>138</v>
      </c>
      <c r="E552" s="1" t="s">
        <v>648</v>
      </c>
      <c r="L552" s="1" t="s">
        <v>20</v>
      </c>
      <c r="M552" s="1" t="s">
        <v>21</v>
      </c>
      <c r="N552" s="1" t="s">
        <v>22</v>
      </c>
      <c r="O552" s="1" t="s">
        <v>23</v>
      </c>
      <c r="P552" s="14">
        <f>IFERROR(VLOOKUP('Opex 2021'!E:E,'Opex 2020'!E:H,3,FALSE),0)</f>
        <v>0.70000000000072804</v>
      </c>
      <c r="Q552" s="14">
        <f>IFERROR(VLOOKUP('Opex 2021'!E:E,'Opex 2020'!E:H,4,FALSE),0)</f>
        <v>0</v>
      </c>
    </row>
    <row r="553" spans="1:17" hidden="1" x14ac:dyDescent="0.35">
      <c r="A553" s="1" t="s">
        <v>542</v>
      </c>
      <c r="B553" s="1" t="s">
        <v>543</v>
      </c>
      <c r="C553" s="1" t="s">
        <v>57</v>
      </c>
      <c r="D553" s="1" t="s">
        <v>58</v>
      </c>
      <c r="E553" s="1" t="s">
        <v>647</v>
      </c>
      <c r="L553" s="1" t="s">
        <v>20</v>
      </c>
      <c r="M553" s="1" t="s">
        <v>21</v>
      </c>
      <c r="N553" s="1" t="s">
        <v>22</v>
      </c>
      <c r="O553" s="1" t="s">
        <v>23</v>
      </c>
      <c r="P553" s="14">
        <f>IFERROR(VLOOKUP('Opex 2021'!E:E,'Opex 2020'!E:H,3,FALSE),0)</f>
        <v>0.12999999988824101</v>
      </c>
      <c r="Q553" s="14">
        <f>IFERROR(VLOOKUP('Opex 2021'!E:E,'Opex 2020'!E:H,4,FALSE),0)</f>
        <v>0</v>
      </c>
    </row>
    <row r="554" spans="1:17" hidden="1" x14ac:dyDescent="0.35">
      <c r="A554" s="1" t="s">
        <v>542</v>
      </c>
      <c r="B554" s="1" t="s">
        <v>543</v>
      </c>
      <c r="C554" s="1" t="s">
        <v>149</v>
      </c>
      <c r="D554" s="1" t="s">
        <v>150</v>
      </c>
      <c r="E554" s="1" t="s">
        <v>646</v>
      </c>
      <c r="L554" s="1" t="s">
        <v>20</v>
      </c>
      <c r="M554" s="1" t="s">
        <v>21</v>
      </c>
      <c r="N554" s="1" t="s">
        <v>22</v>
      </c>
      <c r="O554" s="1" t="s">
        <v>23</v>
      </c>
      <c r="P554" s="14">
        <f>IFERROR(VLOOKUP('Opex 2021'!E:E,'Opex 2020'!E:H,3,FALSE),0)</f>
        <v>0.84999999999990905</v>
      </c>
      <c r="Q554" s="14">
        <f>IFERROR(VLOOKUP('Opex 2021'!E:E,'Opex 2020'!E:H,4,FALSE),0)</f>
        <v>0</v>
      </c>
    </row>
    <row r="555" spans="1:17" hidden="1" x14ac:dyDescent="0.35">
      <c r="A555" s="1" t="s">
        <v>542</v>
      </c>
      <c r="B555" s="1" t="s">
        <v>543</v>
      </c>
      <c r="C555" s="1" t="s">
        <v>63</v>
      </c>
      <c r="D555" s="1" t="s">
        <v>64</v>
      </c>
      <c r="E555" s="1" t="s">
        <v>645</v>
      </c>
      <c r="L555" s="1" t="s">
        <v>20</v>
      </c>
      <c r="M555" s="1" t="s">
        <v>21</v>
      </c>
      <c r="N555" s="1" t="s">
        <v>22</v>
      </c>
      <c r="O555" s="1" t="s">
        <v>23</v>
      </c>
      <c r="P555" s="14">
        <f>IFERROR(VLOOKUP('Opex 2021'!E:E,'Opex 2020'!E:H,3,FALSE),0)</f>
        <v>0.58000000001629803</v>
      </c>
      <c r="Q555" s="14">
        <f>IFERROR(VLOOKUP('Opex 2021'!E:E,'Opex 2020'!E:H,4,FALSE),0)</f>
        <v>0</v>
      </c>
    </row>
    <row r="556" spans="1:17" hidden="1" x14ac:dyDescent="0.35">
      <c r="A556" s="1" t="s">
        <v>542</v>
      </c>
      <c r="B556" s="1" t="s">
        <v>543</v>
      </c>
      <c r="C556" s="1" t="s">
        <v>430</v>
      </c>
      <c r="D556" s="1" t="s">
        <v>431</v>
      </c>
      <c r="E556" s="1" t="s">
        <v>644</v>
      </c>
      <c r="L556" s="1" t="s">
        <v>20</v>
      </c>
      <c r="M556" s="1" t="s">
        <v>21</v>
      </c>
      <c r="N556" s="1" t="s">
        <v>22</v>
      </c>
      <c r="O556" s="1" t="s">
        <v>23</v>
      </c>
      <c r="P556" s="14">
        <f>IFERROR(VLOOKUP('Opex 2021'!E:E,'Opex 2020'!E:H,3,FALSE),0)</f>
        <v>0.77999999999883596</v>
      </c>
      <c r="Q556" s="14">
        <f>IFERROR(VLOOKUP('Opex 2021'!E:E,'Opex 2020'!E:H,4,FALSE),0)</f>
        <v>0</v>
      </c>
    </row>
    <row r="557" spans="1:17" hidden="1" x14ac:dyDescent="0.35">
      <c r="A557" s="1" t="s">
        <v>564</v>
      </c>
      <c r="B557" s="1" t="s">
        <v>565</v>
      </c>
      <c r="C557" s="1" t="s">
        <v>36</v>
      </c>
      <c r="D557" s="1" t="s">
        <v>37</v>
      </c>
      <c r="E557" s="1" t="s">
        <v>643</v>
      </c>
      <c r="L557" s="1" t="s">
        <v>20</v>
      </c>
      <c r="M557" s="1" t="s">
        <v>21</v>
      </c>
      <c r="N557" s="1" t="s">
        <v>22</v>
      </c>
      <c r="O557" s="1" t="s">
        <v>23</v>
      </c>
      <c r="P557" s="14">
        <f>IFERROR(VLOOKUP('Opex 2021'!E:E,'Opex 2020'!E:H,3,FALSE),0)</f>
        <v>20927</v>
      </c>
      <c r="Q557" s="14">
        <f>IFERROR(VLOOKUP('Opex 2021'!E:E,'Opex 2020'!E:H,4,FALSE),0)</f>
        <v>16512.95</v>
      </c>
    </row>
    <row r="558" spans="1:17" hidden="1" x14ac:dyDescent="0.35">
      <c r="A558" s="1" t="s">
        <v>564</v>
      </c>
      <c r="B558" s="1" t="s">
        <v>565</v>
      </c>
      <c r="C558" s="1" t="s">
        <v>39</v>
      </c>
      <c r="D558" s="1" t="s">
        <v>40</v>
      </c>
      <c r="E558" s="1" t="s">
        <v>642</v>
      </c>
      <c r="L558" s="1" t="s">
        <v>20</v>
      </c>
      <c r="M558" s="1" t="s">
        <v>21</v>
      </c>
      <c r="N558" s="1" t="s">
        <v>22</v>
      </c>
      <c r="O558" s="1" t="s">
        <v>23</v>
      </c>
      <c r="P558" s="14">
        <f>IFERROR(VLOOKUP('Opex 2021'!E:E,'Opex 2020'!E:H,3,FALSE),0)</f>
        <v>150</v>
      </c>
      <c r="Q558" s="14">
        <f>IFERROR(VLOOKUP('Opex 2021'!E:E,'Opex 2020'!E:H,4,FALSE),0)</f>
        <v>150</v>
      </c>
    </row>
    <row r="559" spans="1:17" hidden="1" x14ac:dyDescent="0.35">
      <c r="A559" s="1" t="s">
        <v>564</v>
      </c>
      <c r="B559" s="1" t="s">
        <v>565</v>
      </c>
      <c r="C559" s="1" t="s">
        <v>51</v>
      </c>
      <c r="D559" s="1" t="s">
        <v>52</v>
      </c>
      <c r="E559" s="1" t="s">
        <v>641</v>
      </c>
      <c r="L559" s="1" t="s">
        <v>20</v>
      </c>
      <c r="M559" s="1" t="s">
        <v>21</v>
      </c>
      <c r="N559" s="1" t="s">
        <v>22</v>
      </c>
      <c r="O559" s="1" t="s">
        <v>23</v>
      </c>
      <c r="P559" s="14">
        <f>IFERROR(VLOOKUP('Opex 2021'!E:E,'Opex 2020'!E:H,3,FALSE),0)</f>
        <v>13309</v>
      </c>
      <c r="Q559" s="14">
        <f>IFERROR(VLOOKUP('Opex 2021'!E:E,'Opex 2020'!E:H,4,FALSE),0)</f>
        <v>13308.7</v>
      </c>
    </row>
    <row r="560" spans="1:17" hidden="1" x14ac:dyDescent="0.35">
      <c r="A560" s="1" t="s">
        <v>564</v>
      </c>
      <c r="B560" s="1" t="s">
        <v>565</v>
      </c>
      <c r="C560" s="1" t="s">
        <v>63</v>
      </c>
      <c r="D560" s="1" t="s">
        <v>64</v>
      </c>
      <c r="E560" s="1" t="s">
        <v>640</v>
      </c>
      <c r="L560" s="1" t="s">
        <v>20</v>
      </c>
      <c r="M560" s="1" t="s">
        <v>21</v>
      </c>
      <c r="N560" s="1" t="s">
        <v>22</v>
      </c>
      <c r="O560" s="1" t="s">
        <v>23</v>
      </c>
      <c r="P560" s="14">
        <f>IFERROR(VLOOKUP('Opex 2021'!E:E,'Opex 2020'!E:H,3,FALSE),0)</f>
        <v>1</v>
      </c>
      <c r="Q560" s="14">
        <f>IFERROR(VLOOKUP('Opex 2021'!E:E,'Opex 2020'!E:H,4,FALSE),0)</f>
        <v>0</v>
      </c>
    </row>
    <row r="561" spans="1:17" hidden="1" x14ac:dyDescent="0.35">
      <c r="A561" s="1" t="s">
        <v>571</v>
      </c>
      <c r="B561" s="1" t="s">
        <v>572</v>
      </c>
      <c r="C561" s="1" t="s">
        <v>78</v>
      </c>
      <c r="D561" s="1" t="s">
        <v>79</v>
      </c>
      <c r="E561" s="1" t="s">
        <v>639</v>
      </c>
      <c r="L561" s="1" t="s">
        <v>20</v>
      </c>
      <c r="M561" s="1" t="s">
        <v>21</v>
      </c>
      <c r="N561" s="1" t="s">
        <v>22</v>
      </c>
      <c r="O561" s="1" t="s">
        <v>23</v>
      </c>
      <c r="P561" s="14">
        <f>IFERROR(VLOOKUP('Opex 2021'!E:E,'Opex 2020'!E:H,3,FALSE),0)</f>
        <v>0</v>
      </c>
      <c r="Q561" s="14">
        <f>IFERROR(VLOOKUP('Opex 2021'!E:E,'Opex 2020'!E:H,4,FALSE),0)</f>
        <v>0</v>
      </c>
    </row>
    <row r="562" spans="1:17" hidden="1" x14ac:dyDescent="0.35">
      <c r="A562" s="1" t="s">
        <v>571</v>
      </c>
      <c r="B562" s="1" t="s">
        <v>572</v>
      </c>
      <c r="C562" s="1" t="s">
        <v>168</v>
      </c>
      <c r="D562" s="1" t="s">
        <v>169</v>
      </c>
      <c r="E562" s="1" t="s">
        <v>638</v>
      </c>
      <c r="L562" s="1" t="s">
        <v>20</v>
      </c>
      <c r="M562" s="1" t="s">
        <v>21</v>
      </c>
      <c r="N562" s="1" t="s">
        <v>22</v>
      </c>
      <c r="O562" s="1" t="s">
        <v>23</v>
      </c>
      <c r="P562" s="14">
        <f>IFERROR(VLOOKUP('Opex 2021'!E:E,'Opex 2020'!E:H,3,FALSE),0)</f>
        <v>0</v>
      </c>
      <c r="Q562" s="14">
        <f>IFERROR(VLOOKUP('Opex 2021'!E:E,'Opex 2020'!E:H,4,FALSE),0)</f>
        <v>0</v>
      </c>
    </row>
    <row r="563" spans="1:17" hidden="1" x14ac:dyDescent="0.35">
      <c r="A563" s="1" t="s">
        <v>571</v>
      </c>
      <c r="B563" s="1" t="s">
        <v>572</v>
      </c>
      <c r="C563" s="1" t="s">
        <v>388</v>
      </c>
      <c r="D563" s="1" t="s">
        <v>389</v>
      </c>
      <c r="E563" s="1" t="s">
        <v>637</v>
      </c>
      <c r="L563" s="1" t="s">
        <v>20</v>
      </c>
      <c r="M563" s="1" t="s">
        <v>21</v>
      </c>
      <c r="N563" s="1" t="s">
        <v>22</v>
      </c>
      <c r="O563" s="1" t="s">
        <v>23</v>
      </c>
      <c r="P563" s="14">
        <f>IFERROR(VLOOKUP('Opex 2021'!E:E,'Opex 2020'!E:H,3,FALSE),0)</f>
        <v>0</v>
      </c>
      <c r="Q563" s="14">
        <f>IFERROR(VLOOKUP('Opex 2021'!E:E,'Opex 2020'!E:H,4,FALSE),0)</f>
        <v>0</v>
      </c>
    </row>
    <row r="564" spans="1:17" hidden="1" x14ac:dyDescent="0.35">
      <c r="A564" s="1" t="s">
        <v>571</v>
      </c>
      <c r="B564" s="1" t="s">
        <v>572</v>
      </c>
      <c r="C564" s="1" t="s">
        <v>238</v>
      </c>
      <c r="D564" s="1" t="s">
        <v>239</v>
      </c>
      <c r="E564" s="1" t="s">
        <v>636</v>
      </c>
      <c r="L564" s="1" t="s">
        <v>20</v>
      </c>
      <c r="M564" s="1" t="s">
        <v>21</v>
      </c>
      <c r="N564" s="1" t="s">
        <v>22</v>
      </c>
      <c r="O564" s="1" t="s">
        <v>23</v>
      </c>
      <c r="P564" s="14">
        <f>IFERROR(VLOOKUP('Opex 2021'!E:E,'Opex 2020'!E:H,3,FALSE),0)</f>
        <v>1</v>
      </c>
      <c r="Q564" s="14">
        <f>IFERROR(VLOOKUP('Opex 2021'!E:E,'Opex 2020'!E:H,4,FALSE),0)</f>
        <v>0</v>
      </c>
    </row>
    <row r="565" spans="1:17" hidden="1" x14ac:dyDescent="0.35">
      <c r="A565" s="1" t="s">
        <v>571</v>
      </c>
      <c r="B565" s="1" t="s">
        <v>572</v>
      </c>
      <c r="C565" s="1" t="s">
        <v>149</v>
      </c>
      <c r="D565" s="1" t="s">
        <v>150</v>
      </c>
      <c r="E565" s="1" t="s">
        <v>635</v>
      </c>
      <c r="L565" s="1" t="s">
        <v>20</v>
      </c>
      <c r="M565" s="1" t="s">
        <v>21</v>
      </c>
      <c r="N565" s="1" t="s">
        <v>22</v>
      </c>
      <c r="O565" s="1" t="s">
        <v>23</v>
      </c>
      <c r="P565" s="14">
        <f>IFERROR(VLOOKUP('Opex 2021'!E:E,'Opex 2020'!E:H,3,FALSE),0)</f>
        <v>895</v>
      </c>
      <c r="Q565" s="14">
        <f>IFERROR(VLOOKUP('Opex 2021'!E:E,'Opex 2020'!E:H,4,FALSE),0)</f>
        <v>894.29</v>
      </c>
    </row>
    <row r="566" spans="1:17" hidden="1" x14ac:dyDescent="0.35">
      <c r="A566" s="1" t="s">
        <v>578</v>
      </c>
      <c r="B566" s="1" t="s">
        <v>579</v>
      </c>
      <c r="C566" s="1" t="s">
        <v>634</v>
      </c>
      <c r="D566" s="1" t="s">
        <v>633</v>
      </c>
      <c r="E566" s="1" t="s">
        <v>632</v>
      </c>
      <c r="L566" s="1" t="s">
        <v>20</v>
      </c>
      <c r="M566" s="1" t="s">
        <v>21</v>
      </c>
      <c r="N566" s="1" t="s">
        <v>22</v>
      </c>
      <c r="O566" s="1" t="s">
        <v>23</v>
      </c>
      <c r="P566" s="14">
        <f>IFERROR(VLOOKUP('Opex 2021'!E:E,'Opex 2020'!E:H,3,FALSE),0)</f>
        <v>5265867.38</v>
      </c>
      <c r="Q566" s="14">
        <f>IFERROR(VLOOKUP('Opex 2021'!E:E,'Opex 2020'!E:H,4,FALSE),0)</f>
        <v>5265866.68</v>
      </c>
    </row>
    <row r="567" spans="1:17" hidden="1" x14ac:dyDescent="0.35">
      <c r="F567" s="15">
        <f t="shared" ref="F567:K567" si="0">SUM(F2:F566)</f>
        <v>418640000</v>
      </c>
      <c r="G567" s="15">
        <f t="shared" si="0"/>
        <v>398910380</v>
      </c>
      <c r="H567" s="15">
        <f t="shared" si="0"/>
        <v>129313632.87000002</v>
      </c>
      <c r="I567" s="15">
        <f t="shared" si="0"/>
        <v>53383699.160000011</v>
      </c>
      <c r="J567" s="15">
        <f t="shared" si="0"/>
        <v>31493207.430000003</v>
      </c>
      <c r="K567" s="15">
        <f t="shared" si="0"/>
        <v>184719840.54000002</v>
      </c>
      <c r="P567" s="15">
        <f>SUM(P2:P566)</f>
        <v>457007131.99999994</v>
      </c>
      <c r="Q567" s="15">
        <f>SUM(Q2:Q566)</f>
        <v>436208130.03999996</v>
      </c>
    </row>
  </sheetData>
  <autoFilter ref="A1:Q567">
    <filterColumn colId="11">
      <filters>
        <filter val="847030"/>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20"/>
  <sheetViews>
    <sheetView showGridLines="0" workbookViewId="0">
      <selection activeCell="L8" sqref="L8:O489"/>
    </sheetView>
  </sheetViews>
  <sheetFormatPr defaultColWidth="9.1796875" defaultRowHeight="14.5" x14ac:dyDescent="0.35"/>
  <cols>
    <col min="1" max="1" width="7.26953125" style="1" customWidth="1"/>
    <col min="2" max="2" width="12" style="1" customWidth="1"/>
    <col min="3" max="3" width="6.81640625" style="1" customWidth="1"/>
    <col min="4" max="4" width="19.7265625" style="1" customWidth="1"/>
    <col min="5" max="5" width="33.54296875" style="1" customWidth="1"/>
    <col min="6" max="8" width="9.7265625" style="1" customWidth="1"/>
    <col min="9" max="9" width="3.453125" style="1" customWidth="1"/>
    <col min="10" max="10" width="3.54296875" style="1" customWidth="1"/>
    <col min="11" max="11" width="8.81640625" style="1" customWidth="1"/>
    <col min="12" max="12" width="6.453125" style="1" customWidth="1"/>
    <col min="13" max="13" width="8.81640625" style="1" customWidth="1"/>
    <col min="14" max="14" width="6.453125" style="1" customWidth="1"/>
    <col min="15" max="15" width="35.81640625" style="1" customWidth="1"/>
    <col min="16" max="16" width="40.453125" style="1" bestFit="1" customWidth="1"/>
    <col min="17" max="16384" width="9.1796875" style="1"/>
  </cols>
  <sheetData>
    <row r="2" spans="1:16" x14ac:dyDescent="0.35">
      <c r="A2" s="2" t="s">
        <v>0</v>
      </c>
      <c r="B2" s="2" t="s">
        <v>1</v>
      </c>
      <c r="C2" s="2" t="s">
        <v>2</v>
      </c>
      <c r="D2" s="2" t="s">
        <v>3</v>
      </c>
      <c r="E2" s="2" t="s">
        <v>4</v>
      </c>
      <c r="F2" s="2" t="s">
        <v>5</v>
      </c>
      <c r="G2" s="2" t="s">
        <v>6</v>
      </c>
      <c r="H2" s="2" t="s">
        <v>7</v>
      </c>
      <c r="I2" s="2" t="s">
        <v>8</v>
      </c>
      <c r="J2" s="2" t="s">
        <v>9</v>
      </c>
      <c r="K2" s="2" t="s">
        <v>10</v>
      </c>
      <c r="L2" s="3" t="s">
        <v>11</v>
      </c>
      <c r="M2" s="3" t="s">
        <v>12</v>
      </c>
      <c r="N2" s="3" t="s">
        <v>13</v>
      </c>
      <c r="O2" s="4" t="s">
        <v>14</v>
      </c>
    </row>
    <row r="3" spans="1:16" x14ac:dyDescent="0.35">
      <c r="A3" s="5" t="s">
        <v>15</v>
      </c>
      <c r="B3" s="5" t="s">
        <v>16</v>
      </c>
      <c r="C3" s="5" t="s">
        <v>17</v>
      </c>
      <c r="D3" s="5" t="s">
        <v>18</v>
      </c>
      <c r="E3" s="5" t="s">
        <v>19</v>
      </c>
      <c r="F3" s="6">
        <v>838988.09</v>
      </c>
      <c r="G3" s="6">
        <v>29118.09</v>
      </c>
      <c r="H3" s="6">
        <v>29118.02</v>
      </c>
      <c r="I3" s="7"/>
      <c r="J3" s="7"/>
      <c r="K3" s="6">
        <v>6.9999999966967194E-2</v>
      </c>
      <c r="L3" s="8" t="s">
        <v>20</v>
      </c>
      <c r="M3" s="8" t="s">
        <v>21</v>
      </c>
      <c r="N3" s="8" t="s">
        <v>22</v>
      </c>
      <c r="O3" s="9" t="s">
        <v>23</v>
      </c>
      <c r="P3" s="1" t="str">
        <f>VLOOKUP(E:E,'Opex 2021'!E:E,1,FALSE)</f>
        <v>847.8470110.1.420550.000000.847001.200179</v>
      </c>
    </row>
    <row r="4" spans="1:16" x14ac:dyDescent="0.35">
      <c r="A4" s="5" t="s">
        <v>15</v>
      </c>
      <c r="B4" s="5" t="s">
        <v>16</v>
      </c>
      <c r="C4" s="5" t="s">
        <v>24</v>
      </c>
      <c r="D4" s="5" t="s">
        <v>25</v>
      </c>
      <c r="E4" s="5" t="s">
        <v>26</v>
      </c>
      <c r="F4" s="6">
        <v>3104255.94</v>
      </c>
      <c r="G4" s="6">
        <v>0.93999999994412098</v>
      </c>
      <c r="H4" s="7"/>
      <c r="I4" s="7"/>
      <c r="J4" s="7"/>
      <c r="K4" s="6">
        <v>0.93999999994412098</v>
      </c>
      <c r="L4" s="8" t="s">
        <v>20</v>
      </c>
      <c r="M4" s="8" t="s">
        <v>21</v>
      </c>
      <c r="N4" s="8" t="s">
        <v>22</v>
      </c>
      <c r="O4" s="9" t="s">
        <v>23</v>
      </c>
      <c r="P4" s="1" t="str">
        <f>VLOOKUP(E:E,'Opex 2021'!E:E,1,FALSE)</f>
        <v>847.8470110.1.420570.000000.847001.200179</v>
      </c>
    </row>
    <row r="5" spans="1:16" x14ac:dyDescent="0.35">
      <c r="A5" s="5" t="s">
        <v>15</v>
      </c>
      <c r="B5" s="5" t="s">
        <v>16</v>
      </c>
      <c r="C5" s="5" t="s">
        <v>27</v>
      </c>
      <c r="D5" s="5" t="s">
        <v>28</v>
      </c>
      <c r="E5" s="5" t="s">
        <v>29</v>
      </c>
      <c r="F5" s="6">
        <v>41949.4</v>
      </c>
      <c r="G5" s="6">
        <v>1900.4</v>
      </c>
      <c r="H5" s="6">
        <v>1845</v>
      </c>
      <c r="I5" s="7"/>
      <c r="J5" s="7"/>
      <c r="K5" s="6">
        <v>55.400000000001498</v>
      </c>
      <c r="L5" s="8" t="s">
        <v>20</v>
      </c>
      <c r="M5" s="8" t="s">
        <v>21</v>
      </c>
      <c r="N5" s="8" t="s">
        <v>22</v>
      </c>
      <c r="O5" s="9" t="s">
        <v>23</v>
      </c>
      <c r="P5" s="1" t="str">
        <f>VLOOKUP(E:E,'Opex 2021'!E:E,1,FALSE)</f>
        <v>847.8470110.1.420900.000000.847001.200179</v>
      </c>
    </row>
    <row r="6" spans="1:16" x14ac:dyDescent="0.35">
      <c r="A6" s="5" t="s">
        <v>15</v>
      </c>
      <c r="B6" s="5" t="s">
        <v>16</v>
      </c>
      <c r="C6" s="5" t="s">
        <v>30</v>
      </c>
      <c r="D6" s="5" t="s">
        <v>31</v>
      </c>
      <c r="E6" s="5" t="s">
        <v>32</v>
      </c>
      <c r="F6" s="6">
        <v>306230.65000000002</v>
      </c>
      <c r="G6" s="6">
        <v>0.65000000002328295</v>
      </c>
      <c r="H6" s="7"/>
      <c r="I6" s="7"/>
      <c r="J6" s="7"/>
      <c r="K6" s="6">
        <v>0.65000000002328295</v>
      </c>
      <c r="L6" s="8" t="s">
        <v>20</v>
      </c>
      <c r="M6" s="8" t="s">
        <v>21</v>
      </c>
      <c r="N6" s="8" t="s">
        <v>22</v>
      </c>
      <c r="O6" s="9" t="s">
        <v>23</v>
      </c>
      <c r="P6" s="1" t="str">
        <f>VLOOKUP(E:E,'Opex 2021'!E:E,1,FALSE)</f>
        <v>847.8470110.1.421000.000000.847001.200179</v>
      </c>
    </row>
    <row r="7" spans="1:16" x14ac:dyDescent="0.35">
      <c r="A7" s="5" t="s">
        <v>15</v>
      </c>
      <c r="B7" s="5" t="s">
        <v>16</v>
      </c>
      <c r="C7" s="5" t="s">
        <v>33</v>
      </c>
      <c r="D7" s="5" t="s">
        <v>34</v>
      </c>
      <c r="E7" s="5" t="s">
        <v>35</v>
      </c>
      <c r="F7" s="6">
        <v>125848.21</v>
      </c>
      <c r="G7" s="6">
        <v>1.2100000000064</v>
      </c>
      <c r="H7" s="7"/>
      <c r="I7" s="7"/>
      <c r="J7" s="7"/>
      <c r="K7" s="6">
        <v>1.2100000000064</v>
      </c>
      <c r="L7" s="8" t="s">
        <v>20</v>
      </c>
      <c r="M7" s="8" t="s">
        <v>21</v>
      </c>
      <c r="N7" s="8" t="s">
        <v>22</v>
      </c>
      <c r="O7" s="9" t="s">
        <v>23</v>
      </c>
      <c r="P7" s="1" t="str">
        <f>VLOOKUP(E:E,'Opex 2021'!E:E,1,FALSE)</f>
        <v>847.8470110.1.421700.000000.847001.200179</v>
      </c>
    </row>
    <row r="8" spans="1:16" x14ac:dyDescent="0.35">
      <c r="A8" s="5" t="s">
        <v>15</v>
      </c>
      <c r="B8" s="5" t="s">
        <v>16</v>
      </c>
      <c r="C8" s="5" t="s">
        <v>78</v>
      </c>
      <c r="D8" s="5" t="s">
        <v>79</v>
      </c>
      <c r="E8" s="5" t="s">
        <v>862</v>
      </c>
      <c r="F8" s="6">
        <v>0</v>
      </c>
      <c r="G8" s="6">
        <v>0</v>
      </c>
      <c r="H8" s="7"/>
      <c r="I8" s="7"/>
      <c r="J8" s="7"/>
      <c r="K8" s="6">
        <v>0</v>
      </c>
      <c r="L8" s="8" t="s">
        <v>20</v>
      </c>
      <c r="M8" s="8" t="s">
        <v>21</v>
      </c>
      <c r="N8" s="8" t="s">
        <v>22</v>
      </c>
      <c r="O8" s="9" t="s">
        <v>23</v>
      </c>
      <c r="P8" s="1" t="str">
        <f>VLOOKUP(E:E,'Opex 2021'!E:E,1,FALSE)</f>
        <v>847.8470110.1.425100.000000.847001.200179</v>
      </c>
    </row>
    <row r="9" spans="1:16" x14ac:dyDescent="0.35">
      <c r="A9" s="5" t="s">
        <v>15</v>
      </c>
      <c r="B9" s="5" t="s">
        <v>16</v>
      </c>
      <c r="C9" s="5" t="s">
        <v>36</v>
      </c>
      <c r="D9" s="5" t="s">
        <v>37</v>
      </c>
      <c r="E9" s="5" t="s">
        <v>38</v>
      </c>
      <c r="F9" s="6">
        <v>1006785.71</v>
      </c>
      <c r="G9" s="6">
        <v>277367.71000000002</v>
      </c>
      <c r="H9" s="6">
        <v>277368</v>
      </c>
      <c r="I9" s="7"/>
      <c r="J9" s="7"/>
      <c r="K9" s="6">
        <v>-0.29000000003725301</v>
      </c>
      <c r="L9" s="8" t="s">
        <v>20</v>
      </c>
      <c r="M9" s="8" t="s">
        <v>21</v>
      </c>
      <c r="N9" s="8" t="s">
        <v>22</v>
      </c>
      <c r="O9" s="9" t="s">
        <v>23</v>
      </c>
      <c r="P9" s="1" t="str">
        <f>VLOOKUP(E:E,'Opex 2021'!E:E,1,FALSE)</f>
        <v>847.8470110.1.425510.000000.847001.200179</v>
      </c>
    </row>
    <row r="10" spans="1:16" x14ac:dyDescent="0.35">
      <c r="A10" s="5" t="s">
        <v>15</v>
      </c>
      <c r="B10" s="5" t="s">
        <v>16</v>
      </c>
      <c r="C10" s="5" t="s">
        <v>82</v>
      </c>
      <c r="D10" s="5" t="s">
        <v>83</v>
      </c>
      <c r="E10" s="5" t="s">
        <v>861</v>
      </c>
      <c r="F10" s="6">
        <v>83898.81</v>
      </c>
      <c r="G10" s="6">
        <v>0.80999999999767203</v>
      </c>
      <c r="H10" s="7"/>
      <c r="I10" s="7"/>
      <c r="J10" s="7"/>
      <c r="K10" s="6">
        <v>0.80999999999767203</v>
      </c>
      <c r="L10" s="8" t="s">
        <v>20</v>
      </c>
      <c r="M10" s="8" t="s">
        <v>21</v>
      </c>
      <c r="N10" s="8" t="s">
        <v>22</v>
      </c>
      <c r="O10" s="9" t="s">
        <v>23</v>
      </c>
      <c r="P10" s="1" t="str">
        <f>VLOOKUP(E:E,'Opex 2021'!E:E,1,FALSE)</f>
        <v>847.8470110.1.425550.000000.847001.200179</v>
      </c>
    </row>
    <row r="11" spans="1:16" x14ac:dyDescent="0.35">
      <c r="A11" s="5" t="s">
        <v>15</v>
      </c>
      <c r="B11" s="5" t="s">
        <v>16</v>
      </c>
      <c r="C11" s="5" t="s">
        <v>131</v>
      </c>
      <c r="D11" s="5" t="s">
        <v>132</v>
      </c>
      <c r="E11" s="5" t="s">
        <v>860</v>
      </c>
      <c r="F11" s="7"/>
      <c r="G11" s="7"/>
      <c r="H11" s="6">
        <v>-13420</v>
      </c>
      <c r="I11" s="7"/>
      <c r="J11" s="7"/>
      <c r="K11" s="6">
        <v>13420</v>
      </c>
      <c r="L11" s="8" t="s">
        <v>20</v>
      </c>
      <c r="M11" s="8" t="s">
        <v>21</v>
      </c>
      <c r="N11" s="8" t="s">
        <v>22</v>
      </c>
      <c r="O11" s="9" t="s">
        <v>23</v>
      </c>
      <c r="P11" s="1" t="str">
        <f>VLOOKUP(E:E,'Opex 2021'!E:E,1,FALSE)</f>
        <v>847.8470110.1.425770.000000.847001.200179</v>
      </c>
    </row>
    <row r="12" spans="1:16" x14ac:dyDescent="0.35">
      <c r="A12" s="5" t="s">
        <v>15</v>
      </c>
      <c r="B12" s="5" t="s">
        <v>16</v>
      </c>
      <c r="C12" s="5" t="s">
        <v>39</v>
      </c>
      <c r="D12" s="5" t="s">
        <v>40</v>
      </c>
      <c r="E12" s="5" t="s">
        <v>41</v>
      </c>
      <c r="F12" s="6">
        <v>83898.81</v>
      </c>
      <c r="G12" s="6">
        <v>13356.81</v>
      </c>
      <c r="H12" s="6">
        <v>13355.7</v>
      </c>
      <c r="I12" s="7"/>
      <c r="J12" s="7"/>
      <c r="K12" s="6">
        <v>1.1099999999969401</v>
      </c>
      <c r="L12" s="8" t="s">
        <v>20</v>
      </c>
      <c r="M12" s="8" t="s">
        <v>21</v>
      </c>
      <c r="N12" s="8" t="s">
        <v>22</v>
      </c>
      <c r="O12" s="9" t="s">
        <v>23</v>
      </c>
      <c r="P12" s="1" t="str">
        <f>VLOOKUP(E:E,'Opex 2021'!E:E,1,FALSE)</f>
        <v>847.8470110.1.425900.000000.847001.200179</v>
      </c>
    </row>
    <row r="13" spans="1:16" x14ac:dyDescent="0.35">
      <c r="A13" s="5" t="s">
        <v>15</v>
      </c>
      <c r="B13" s="5" t="s">
        <v>16</v>
      </c>
      <c r="C13" s="5" t="s">
        <v>42</v>
      </c>
      <c r="D13" s="5" t="s">
        <v>43</v>
      </c>
      <c r="E13" s="5" t="s">
        <v>44</v>
      </c>
      <c r="F13" s="6">
        <v>100678.57</v>
      </c>
      <c r="G13" s="6">
        <v>42240.57</v>
      </c>
      <c r="H13" s="6">
        <v>42239.5</v>
      </c>
      <c r="I13" s="6">
        <v>0</v>
      </c>
      <c r="J13" s="6">
        <v>0</v>
      </c>
      <c r="K13" s="6">
        <v>1.07000000000698</v>
      </c>
      <c r="L13" s="8" t="s">
        <v>20</v>
      </c>
      <c r="M13" s="8" t="s">
        <v>21</v>
      </c>
      <c r="N13" s="8" t="s">
        <v>22</v>
      </c>
      <c r="O13" s="9" t="s">
        <v>23</v>
      </c>
      <c r="P13" s="1" t="str">
        <f>VLOOKUP(E:E,'Opex 2021'!E:E,1,FALSE)</f>
        <v>847.8470110.1.426610.000000.847001.200179</v>
      </c>
    </row>
    <row r="14" spans="1:16" x14ac:dyDescent="0.35">
      <c r="A14" s="5" t="s">
        <v>15</v>
      </c>
      <c r="B14" s="5" t="s">
        <v>16</v>
      </c>
      <c r="C14" s="5" t="s">
        <v>45</v>
      </c>
      <c r="D14" s="5" t="s">
        <v>46</v>
      </c>
      <c r="E14" s="5" t="s">
        <v>47</v>
      </c>
      <c r="F14" s="6">
        <v>0</v>
      </c>
      <c r="G14" s="6">
        <v>3883</v>
      </c>
      <c r="H14" s="6">
        <v>3882.17</v>
      </c>
      <c r="I14" s="7"/>
      <c r="J14" s="7"/>
      <c r="K14" s="6">
        <v>0.82999999999992702</v>
      </c>
      <c r="L14" s="8" t="s">
        <v>20</v>
      </c>
      <c r="M14" s="8" t="s">
        <v>21</v>
      </c>
      <c r="N14" s="8" t="s">
        <v>22</v>
      </c>
      <c r="O14" s="9" t="s">
        <v>23</v>
      </c>
      <c r="P14" s="1" t="str">
        <f>VLOOKUP(E:E,'Opex 2021'!E:E,1,FALSE)</f>
        <v>847.8470110.1.427710.000000.847001.200179</v>
      </c>
    </row>
    <row r="15" spans="1:16" x14ac:dyDescent="0.35">
      <c r="A15" s="5" t="s">
        <v>15</v>
      </c>
      <c r="B15" s="5" t="s">
        <v>16</v>
      </c>
      <c r="C15" s="5" t="s">
        <v>48</v>
      </c>
      <c r="D15" s="5" t="s">
        <v>49</v>
      </c>
      <c r="E15" s="5" t="s">
        <v>50</v>
      </c>
      <c r="F15" s="6">
        <v>12584.82</v>
      </c>
      <c r="G15" s="6">
        <v>0.81999999999970896</v>
      </c>
      <c r="H15" s="7"/>
      <c r="I15" s="7"/>
      <c r="J15" s="7"/>
      <c r="K15" s="6">
        <v>0.81999999999970896</v>
      </c>
      <c r="L15" s="8" t="s">
        <v>20</v>
      </c>
      <c r="M15" s="8" t="s">
        <v>21</v>
      </c>
      <c r="N15" s="8" t="s">
        <v>22</v>
      </c>
      <c r="O15" s="9" t="s">
        <v>23</v>
      </c>
      <c r="P15" s="1" t="str">
        <f>VLOOKUP(E:E,'Opex 2021'!E:E,1,FALSE)</f>
        <v>847.8470110.1.427900.000000.847001.200179</v>
      </c>
    </row>
    <row r="16" spans="1:16" x14ac:dyDescent="0.35">
      <c r="A16" s="5" t="s">
        <v>15</v>
      </c>
      <c r="B16" s="5" t="s">
        <v>16</v>
      </c>
      <c r="C16" s="5" t="s">
        <v>51</v>
      </c>
      <c r="D16" s="5" t="s">
        <v>52</v>
      </c>
      <c r="E16" s="5" t="s">
        <v>53</v>
      </c>
      <c r="F16" s="6">
        <v>838988.21</v>
      </c>
      <c r="G16" s="6">
        <v>104380.21</v>
      </c>
      <c r="H16" s="6">
        <v>64375.44</v>
      </c>
      <c r="I16" s="7"/>
      <c r="J16" s="7"/>
      <c r="K16" s="6">
        <v>40004.769999999997</v>
      </c>
      <c r="L16" s="8" t="s">
        <v>20</v>
      </c>
      <c r="M16" s="8" t="s">
        <v>21</v>
      </c>
      <c r="N16" s="8" t="s">
        <v>22</v>
      </c>
      <c r="O16" s="9" t="s">
        <v>23</v>
      </c>
      <c r="P16" s="1" t="str">
        <f>VLOOKUP(E:E,'Opex 2021'!E:E,1,FALSE)</f>
        <v>847.8470110.1.428090.000000.847001.200179</v>
      </c>
    </row>
    <row r="17" spans="1:16" x14ac:dyDescent="0.35">
      <c r="A17" s="5" t="s">
        <v>15</v>
      </c>
      <c r="B17" s="5" t="s">
        <v>16</v>
      </c>
      <c r="C17" s="5" t="s">
        <v>613</v>
      </c>
      <c r="D17" s="5" t="s">
        <v>614</v>
      </c>
      <c r="E17" s="5" t="s">
        <v>859</v>
      </c>
      <c r="F17" s="6">
        <v>209747.02</v>
      </c>
      <c r="G17" s="6">
        <v>22708751.02</v>
      </c>
      <c r="H17" s="6">
        <v>22708674.989999998</v>
      </c>
      <c r="I17" s="7"/>
      <c r="J17" s="7"/>
      <c r="K17" s="6">
        <v>76.030000001192093</v>
      </c>
      <c r="L17" s="8" t="s">
        <v>20</v>
      </c>
      <c r="M17" s="8" t="s">
        <v>21</v>
      </c>
      <c r="N17" s="8" t="s">
        <v>22</v>
      </c>
      <c r="O17" s="9" t="s">
        <v>23</v>
      </c>
      <c r="P17" s="1" t="str">
        <f>VLOOKUP(E:E,'Opex 2021'!E:E,1,FALSE)</f>
        <v>847.8470110.1.428400.000000.847001.200179</v>
      </c>
    </row>
    <row r="18" spans="1:16" x14ac:dyDescent="0.35">
      <c r="A18" s="5" t="s">
        <v>15</v>
      </c>
      <c r="B18" s="5" t="s">
        <v>16</v>
      </c>
      <c r="C18" s="5" t="s">
        <v>54</v>
      </c>
      <c r="D18" s="5" t="s">
        <v>55</v>
      </c>
      <c r="E18" s="5" t="s">
        <v>56</v>
      </c>
      <c r="F18" s="6">
        <v>167797.62</v>
      </c>
      <c r="G18" s="6">
        <v>0.61999999999534305</v>
      </c>
      <c r="H18" s="7"/>
      <c r="I18" s="7"/>
      <c r="J18" s="7"/>
      <c r="K18" s="6">
        <v>0.61999999999534305</v>
      </c>
      <c r="L18" s="8" t="s">
        <v>20</v>
      </c>
      <c r="M18" s="8" t="s">
        <v>21</v>
      </c>
      <c r="N18" s="8" t="s">
        <v>22</v>
      </c>
      <c r="O18" s="9" t="s">
        <v>23</v>
      </c>
      <c r="P18" s="1" t="str">
        <f>VLOOKUP(E:E,'Opex 2021'!E:E,1,FALSE)</f>
        <v>847.8470110.1.428640.000000.847001.200179</v>
      </c>
    </row>
    <row r="19" spans="1:16" x14ac:dyDescent="0.35">
      <c r="A19" s="5" t="s">
        <v>15</v>
      </c>
      <c r="B19" s="5" t="s">
        <v>16</v>
      </c>
      <c r="C19" s="5" t="s">
        <v>377</v>
      </c>
      <c r="D19" s="5" t="s">
        <v>378</v>
      </c>
      <c r="E19" s="5" t="s">
        <v>858</v>
      </c>
      <c r="F19" s="6">
        <v>3355.95</v>
      </c>
      <c r="G19" s="6">
        <v>0.95000000000027296</v>
      </c>
      <c r="H19" s="7"/>
      <c r="I19" s="7"/>
      <c r="J19" s="7"/>
      <c r="K19" s="6">
        <v>0.95000000000027296</v>
      </c>
      <c r="L19" s="8" t="s">
        <v>20</v>
      </c>
      <c r="M19" s="8" t="s">
        <v>21</v>
      </c>
      <c r="N19" s="8" t="s">
        <v>22</v>
      </c>
      <c r="O19" s="9" t="s">
        <v>23</v>
      </c>
      <c r="P19" s="1" t="str">
        <f>VLOOKUP(E:E,'Opex 2021'!E:E,1,FALSE)</f>
        <v>847.8470110.1.430330.000000.847001.200179</v>
      </c>
    </row>
    <row r="20" spans="1:16" x14ac:dyDescent="0.35">
      <c r="A20" s="5" t="s">
        <v>15</v>
      </c>
      <c r="B20" s="5" t="s">
        <v>16</v>
      </c>
      <c r="C20" s="5" t="s">
        <v>91</v>
      </c>
      <c r="D20" s="5" t="s">
        <v>92</v>
      </c>
      <c r="E20" s="5" t="s">
        <v>857</v>
      </c>
      <c r="F20" s="6">
        <v>5033.93</v>
      </c>
      <c r="G20" s="6">
        <v>0.93000000000029104</v>
      </c>
      <c r="H20" s="7"/>
      <c r="I20" s="7"/>
      <c r="J20" s="7"/>
      <c r="K20" s="6">
        <v>0.93000000000029104</v>
      </c>
      <c r="L20" s="8" t="s">
        <v>20</v>
      </c>
      <c r="M20" s="8" t="s">
        <v>21</v>
      </c>
      <c r="N20" s="8" t="s">
        <v>22</v>
      </c>
      <c r="O20" s="9" t="s">
        <v>23</v>
      </c>
      <c r="P20" s="1" t="str">
        <f>VLOOKUP(E:E,'Opex 2021'!E:E,1,FALSE)</f>
        <v>847.8470110.1.435310.000000.847001.200179</v>
      </c>
    </row>
    <row r="21" spans="1:16" x14ac:dyDescent="0.35">
      <c r="A21" s="5" t="s">
        <v>15</v>
      </c>
      <c r="B21" s="5" t="s">
        <v>16</v>
      </c>
      <c r="C21" s="5" t="s">
        <v>57</v>
      </c>
      <c r="D21" s="5" t="s">
        <v>58</v>
      </c>
      <c r="E21" s="5" t="s">
        <v>59</v>
      </c>
      <c r="F21" s="6">
        <v>2516.96</v>
      </c>
      <c r="G21" s="6">
        <v>0.96000000000003605</v>
      </c>
      <c r="H21" s="7"/>
      <c r="I21" s="7"/>
      <c r="J21" s="7"/>
      <c r="K21" s="6">
        <v>0.96000000000003605</v>
      </c>
      <c r="L21" s="8" t="s">
        <v>20</v>
      </c>
      <c r="M21" s="8" t="s">
        <v>21</v>
      </c>
      <c r="N21" s="8" t="s">
        <v>22</v>
      </c>
      <c r="O21" s="9" t="s">
        <v>23</v>
      </c>
      <c r="P21" s="1" t="str">
        <f>VLOOKUP(E:E,'Opex 2021'!E:E,1,FALSE)</f>
        <v>847.8470110.1.435410.000000.847001.200179</v>
      </c>
    </row>
    <row r="22" spans="1:16" x14ac:dyDescent="0.35">
      <c r="A22" s="5" t="s">
        <v>15</v>
      </c>
      <c r="B22" s="5" t="s">
        <v>16</v>
      </c>
      <c r="C22" s="5" t="s">
        <v>60</v>
      </c>
      <c r="D22" s="5" t="s">
        <v>61</v>
      </c>
      <c r="E22" s="5" t="s">
        <v>62</v>
      </c>
      <c r="F22" s="6">
        <v>4194.9399999999996</v>
      </c>
      <c r="G22" s="6">
        <v>0.94000000000050898</v>
      </c>
      <c r="H22" s="7"/>
      <c r="I22" s="7"/>
      <c r="J22" s="7"/>
      <c r="K22" s="6">
        <v>0.94000000000050898</v>
      </c>
      <c r="L22" s="8" t="s">
        <v>20</v>
      </c>
      <c r="M22" s="8" t="s">
        <v>21</v>
      </c>
      <c r="N22" s="8" t="s">
        <v>22</v>
      </c>
      <c r="O22" s="9" t="s">
        <v>23</v>
      </c>
      <c r="P22" s="1" t="str">
        <f>VLOOKUP(E:E,'Opex 2021'!E:E,1,FALSE)</f>
        <v>847.8470110.1.435519.000000.847001.200179</v>
      </c>
    </row>
    <row r="23" spans="1:16" x14ac:dyDescent="0.35">
      <c r="A23" s="5" t="s">
        <v>15</v>
      </c>
      <c r="B23" s="5" t="s">
        <v>16</v>
      </c>
      <c r="C23" s="5" t="s">
        <v>149</v>
      </c>
      <c r="D23" s="5" t="s">
        <v>150</v>
      </c>
      <c r="E23" s="5" t="s">
        <v>856</v>
      </c>
      <c r="F23" s="6">
        <v>33559.519999999997</v>
      </c>
      <c r="G23" s="6">
        <v>0.52000000000407498</v>
      </c>
      <c r="H23" s="7"/>
      <c r="I23" s="7"/>
      <c r="J23" s="7"/>
      <c r="K23" s="6">
        <v>0.52000000000407498</v>
      </c>
      <c r="L23" s="8" t="s">
        <v>20</v>
      </c>
      <c r="M23" s="8" t="s">
        <v>21</v>
      </c>
      <c r="N23" s="8" t="s">
        <v>22</v>
      </c>
      <c r="O23" s="9" t="s">
        <v>23</v>
      </c>
      <c r="P23" s="1" t="str">
        <f>VLOOKUP(E:E,'Opex 2021'!E:E,1,FALSE)</f>
        <v>847.8470110.1.435530.000000.847001.200179</v>
      </c>
    </row>
    <row r="24" spans="1:16" x14ac:dyDescent="0.35">
      <c r="A24" s="5" t="s">
        <v>15</v>
      </c>
      <c r="B24" s="5" t="s">
        <v>16</v>
      </c>
      <c r="C24" s="5" t="s">
        <v>63</v>
      </c>
      <c r="D24" s="5" t="s">
        <v>64</v>
      </c>
      <c r="E24" s="5" t="s">
        <v>65</v>
      </c>
      <c r="F24" s="6">
        <v>4194.9399999999996</v>
      </c>
      <c r="G24" s="6">
        <v>0.94000000000050898</v>
      </c>
      <c r="H24" s="7"/>
      <c r="I24" s="7"/>
      <c r="J24" s="7"/>
      <c r="K24" s="6">
        <v>0.94000000000050898</v>
      </c>
      <c r="L24" s="8" t="s">
        <v>20</v>
      </c>
      <c r="M24" s="8" t="s">
        <v>21</v>
      </c>
      <c r="N24" s="8" t="s">
        <v>22</v>
      </c>
      <c r="O24" s="9" t="s">
        <v>23</v>
      </c>
      <c r="P24" s="1" t="str">
        <f>VLOOKUP(E:E,'Opex 2021'!E:E,1,FALSE)</f>
        <v>847.8470110.1.436110.000000.847001.200179</v>
      </c>
    </row>
    <row r="25" spans="1:16" x14ac:dyDescent="0.35">
      <c r="A25" s="5" t="s">
        <v>66</v>
      </c>
      <c r="B25" s="5" t="s">
        <v>67</v>
      </c>
      <c r="C25" s="5" t="s">
        <v>68</v>
      </c>
      <c r="D25" s="5" t="s">
        <v>69</v>
      </c>
      <c r="E25" s="5" t="s">
        <v>70</v>
      </c>
      <c r="F25" s="6">
        <v>400000</v>
      </c>
      <c r="G25" s="6">
        <v>-477000</v>
      </c>
      <c r="H25" s="6">
        <v>-493500</v>
      </c>
      <c r="I25" s="6">
        <v>0</v>
      </c>
      <c r="J25" s="6">
        <v>0</v>
      </c>
      <c r="K25" s="6">
        <v>16500</v>
      </c>
      <c r="L25" s="8" t="s">
        <v>20</v>
      </c>
      <c r="M25" s="8" t="s">
        <v>21</v>
      </c>
      <c r="N25" s="8" t="s">
        <v>22</v>
      </c>
      <c r="O25" s="9" t="s">
        <v>23</v>
      </c>
      <c r="P25" s="1" t="str">
        <f>VLOOKUP(E:E,'Opex 2021'!E:E,1,FALSE)</f>
        <v>847.8470120.1.420120.000000.847001.200179</v>
      </c>
    </row>
    <row r="26" spans="1:16" x14ac:dyDescent="0.35">
      <c r="A26" s="5" t="s">
        <v>71</v>
      </c>
      <c r="B26" s="5" t="s">
        <v>72</v>
      </c>
      <c r="C26" s="5" t="s">
        <v>30</v>
      </c>
      <c r="D26" s="5" t="s">
        <v>31</v>
      </c>
      <c r="E26" s="5" t="s">
        <v>73</v>
      </c>
      <c r="F26" s="6">
        <v>0</v>
      </c>
      <c r="G26" s="6">
        <v>162970</v>
      </c>
      <c r="H26" s="6">
        <v>28465.75</v>
      </c>
      <c r="I26" s="6">
        <v>0</v>
      </c>
      <c r="J26" s="6">
        <v>0</v>
      </c>
      <c r="K26" s="6">
        <v>134504.25</v>
      </c>
      <c r="L26" s="8" t="s">
        <v>20</v>
      </c>
      <c r="M26" s="8" t="s">
        <v>21</v>
      </c>
      <c r="N26" s="8" t="s">
        <v>22</v>
      </c>
      <c r="O26" s="9" t="s">
        <v>23</v>
      </c>
      <c r="P26" s="1" t="str">
        <f>VLOOKUP(E:E,'Opex 2021'!E:E,1,FALSE)</f>
        <v>847.8470130.1.421000.000000.847001.200179</v>
      </c>
    </row>
    <row r="27" spans="1:16" x14ac:dyDescent="0.35">
      <c r="A27" s="5" t="s">
        <v>71</v>
      </c>
      <c r="B27" s="5" t="s">
        <v>72</v>
      </c>
      <c r="C27" s="5" t="s">
        <v>78</v>
      </c>
      <c r="D27" s="5" t="s">
        <v>79</v>
      </c>
      <c r="E27" s="5" t="s">
        <v>855</v>
      </c>
      <c r="F27" s="6">
        <v>687400</v>
      </c>
      <c r="G27" s="6">
        <v>0</v>
      </c>
      <c r="H27" s="7"/>
      <c r="I27" s="7"/>
      <c r="J27" s="7"/>
      <c r="K27" s="6">
        <v>0</v>
      </c>
      <c r="L27" s="8" t="s">
        <v>20</v>
      </c>
      <c r="M27" s="8" t="s">
        <v>21</v>
      </c>
      <c r="N27" s="8" t="s">
        <v>22</v>
      </c>
      <c r="O27" s="9" t="s">
        <v>23</v>
      </c>
      <c r="P27" s="1" t="str">
        <f>VLOOKUP(E:E,'Opex 2021'!E:E,1,FALSE)</f>
        <v>847.8470130.1.425100.000000.847001.200179</v>
      </c>
    </row>
    <row r="28" spans="1:16" x14ac:dyDescent="0.35">
      <c r="A28" s="5" t="s">
        <v>71</v>
      </c>
      <c r="B28" s="5" t="s">
        <v>72</v>
      </c>
      <c r="C28" s="5" t="s">
        <v>36</v>
      </c>
      <c r="D28" s="5" t="s">
        <v>37</v>
      </c>
      <c r="E28" s="5" t="s">
        <v>74</v>
      </c>
      <c r="F28" s="6">
        <v>367500</v>
      </c>
      <c r="G28" s="6">
        <v>2200</v>
      </c>
      <c r="H28" s="6">
        <v>2200</v>
      </c>
      <c r="I28" s="7"/>
      <c r="J28" s="7"/>
      <c r="K28" s="6">
        <v>0</v>
      </c>
      <c r="L28" s="8" t="s">
        <v>20</v>
      </c>
      <c r="M28" s="8" t="s">
        <v>21</v>
      </c>
      <c r="N28" s="8" t="s">
        <v>22</v>
      </c>
      <c r="O28" s="9" t="s">
        <v>23</v>
      </c>
      <c r="P28" s="1" t="str">
        <f>VLOOKUP(E:E,'Opex 2021'!E:E,1,FALSE)</f>
        <v>847.8470130.1.425510.000000.847001.200179</v>
      </c>
    </row>
    <row r="29" spans="1:16" x14ac:dyDescent="0.35">
      <c r="A29" s="5" t="s">
        <v>71</v>
      </c>
      <c r="B29" s="5" t="s">
        <v>72</v>
      </c>
      <c r="C29" s="5" t="s">
        <v>51</v>
      </c>
      <c r="D29" s="5" t="s">
        <v>52</v>
      </c>
      <c r="E29" s="5" t="s">
        <v>854</v>
      </c>
      <c r="F29" s="6">
        <v>235872</v>
      </c>
      <c r="G29" s="6">
        <v>0</v>
      </c>
      <c r="H29" s="7"/>
      <c r="I29" s="7"/>
      <c r="J29" s="7"/>
      <c r="K29" s="6">
        <v>0</v>
      </c>
      <c r="L29" s="8" t="s">
        <v>20</v>
      </c>
      <c r="M29" s="8" t="s">
        <v>21</v>
      </c>
      <c r="N29" s="8" t="s">
        <v>22</v>
      </c>
      <c r="O29" s="9" t="s">
        <v>23</v>
      </c>
      <c r="P29" s="1" t="str">
        <f>VLOOKUP(E:E,'Opex 2021'!E:E,1,FALSE)</f>
        <v>847.8470130.1.428090.000000.847001.200179</v>
      </c>
    </row>
    <row r="30" spans="1:16" x14ac:dyDescent="0.35">
      <c r="A30" s="5" t="s">
        <v>76</v>
      </c>
      <c r="B30" s="5" t="s">
        <v>77</v>
      </c>
      <c r="C30" s="5" t="s">
        <v>78</v>
      </c>
      <c r="D30" s="5" t="s">
        <v>79</v>
      </c>
      <c r="E30" s="5" t="s">
        <v>80</v>
      </c>
      <c r="F30" s="6">
        <v>5771690.5499999998</v>
      </c>
      <c r="G30" s="6">
        <v>2558303.5499999998</v>
      </c>
      <c r="H30" s="6">
        <v>2353626.8199999998</v>
      </c>
      <c r="I30" s="6">
        <v>-3.6379788070917101E-12</v>
      </c>
      <c r="J30" s="6">
        <v>7.2759576141834308E-12</v>
      </c>
      <c r="K30" s="6">
        <v>204676.73</v>
      </c>
      <c r="L30" s="8" t="s">
        <v>20</v>
      </c>
      <c r="M30" s="8" t="s">
        <v>21</v>
      </c>
      <c r="N30" s="8" t="s">
        <v>22</v>
      </c>
      <c r="O30" s="9" t="s">
        <v>23</v>
      </c>
      <c r="P30" s="1" t="str">
        <f>VLOOKUP(E:E,'Opex 2021'!E:E,1,FALSE)</f>
        <v>847.8470140.1.425100.000000.847001.200179</v>
      </c>
    </row>
    <row r="31" spans="1:16" x14ac:dyDescent="0.35">
      <c r="A31" s="5" t="s">
        <v>76</v>
      </c>
      <c r="B31" s="5" t="s">
        <v>77</v>
      </c>
      <c r="C31" s="5" t="s">
        <v>36</v>
      </c>
      <c r="D31" s="5" t="s">
        <v>37</v>
      </c>
      <c r="E31" s="5" t="s">
        <v>81</v>
      </c>
      <c r="F31" s="6">
        <v>7005265.5899999999</v>
      </c>
      <c r="G31" s="6">
        <v>2911261.59</v>
      </c>
      <c r="H31" s="6">
        <v>2727959.13</v>
      </c>
      <c r="I31" s="6">
        <v>0</v>
      </c>
      <c r="J31" s="6">
        <v>0</v>
      </c>
      <c r="K31" s="6">
        <v>183302.459999999</v>
      </c>
      <c r="L31" s="8" t="s">
        <v>20</v>
      </c>
      <c r="M31" s="8" t="s">
        <v>21</v>
      </c>
      <c r="N31" s="8" t="s">
        <v>22</v>
      </c>
      <c r="O31" s="9" t="s">
        <v>23</v>
      </c>
      <c r="P31" s="1" t="str">
        <f>VLOOKUP(E:E,'Opex 2021'!E:E,1,FALSE)</f>
        <v>847.8470140.1.425510.000000.847001.200179</v>
      </c>
    </row>
    <row r="32" spans="1:16" x14ac:dyDescent="0.35">
      <c r="A32" s="5" t="s">
        <v>76</v>
      </c>
      <c r="B32" s="5" t="s">
        <v>77</v>
      </c>
      <c r="C32" s="5" t="s">
        <v>82</v>
      </c>
      <c r="D32" s="5" t="s">
        <v>83</v>
      </c>
      <c r="E32" s="5" t="s">
        <v>84</v>
      </c>
      <c r="F32" s="6">
        <v>405188.88</v>
      </c>
      <c r="G32" s="6">
        <v>0.88000000000465695</v>
      </c>
      <c r="H32" s="7"/>
      <c r="I32" s="7"/>
      <c r="J32" s="7"/>
      <c r="K32" s="6">
        <v>0.88000000000465695</v>
      </c>
      <c r="L32" s="8" t="s">
        <v>20</v>
      </c>
      <c r="M32" s="8" t="s">
        <v>21</v>
      </c>
      <c r="N32" s="8" t="s">
        <v>22</v>
      </c>
      <c r="O32" s="9" t="s">
        <v>23</v>
      </c>
      <c r="P32" s="1" t="str">
        <f>VLOOKUP(E:E,'Opex 2021'!E:E,1,FALSE)</f>
        <v>847.8470140.1.425550.000000.847001.200179</v>
      </c>
    </row>
    <row r="33" spans="1:16" x14ac:dyDescent="0.35">
      <c r="A33" s="5" t="s">
        <v>76</v>
      </c>
      <c r="B33" s="5" t="s">
        <v>77</v>
      </c>
      <c r="C33" s="5" t="s">
        <v>85</v>
      </c>
      <c r="D33" s="5" t="s">
        <v>86</v>
      </c>
      <c r="E33" s="5" t="s">
        <v>87</v>
      </c>
      <c r="F33" s="6">
        <v>1643266.03</v>
      </c>
      <c r="G33" s="6">
        <v>135840.03</v>
      </c>
      <c r="H33" s="6">
        <v>129310</v>
      </c>
      <c r="I33" s="6">
        <v>0</v>
      </c>
      <c r="J33" s="6">
        <v>0</v>
      </c>
      <c r="K33" s="6">
        <v>6530.0300000000298</v>
      </c>
      <c r="L33" s="8" t="s">
        <v>20</v>
      </c>
      <c r="M33" s="8" t="s">
        <v>21</v>
      </c>
      <c r="N33" s="8" t="s">
        <v>22</v>
      </c>
      <c r="O33" s="9" t="s">
        <v>23</v>
      </c>
      <c r="P33" s="1" t="str">
        <f>VLOOKUP(E:E,'Opex 2021'!E:E,1,FALSE)</f>
        <v>847.8470140.1.427100.000000.847001.200179</v>
      </c>
    </row>
    <row r="34" spans="1:16" x14ac:dyDescent="0.35">
      <c r="A34" s="5" t="s">
        <v>76</v>
      </c>
      <c r="B34" s="5" t="s">
        <v>77</v>
      </c>
      <c r="C34" s="5" t="s">
        <v>88</v>
      </c>
      <c r="D34" s="5" t="s">
        <v>89</v>
      </c>
      <c r="E34" s="5" t="s">
        <v>90</v>
      </c>
      <c r="F34" s="6">
        <v>774360.98</v>
      </c>
      <c r="G34" s="6">
        <v>132195.98000000001</v>
      </c>
      <c r="H34" s="6">
        <v>125002.84</v>
      </c>
      <c r="I34" s="6">
        <v>0</v>
      </c>
      <c r="J34" s="6">
        <v>0</v>
      </c>
      <c r="K34" s="6">
        <v>7193.1399999999703</v>
      </c>
      <c r="L34" s="8" t="s">
        <v>20</v>
      </c>
      <c r="M34" s="8" t="s">
        <v>21</v>
      </c>
      <c r="N34" s="8" t="s">
        <v>22</v>
      </c>
      <c r="O34" s="9" t="s">
        <v>23</v>
      </c>
      <c r="P34" s="1" t="str">
        <f>VLOOKUP(E:E,'Opex 2021'!E:E,1,FALSE)</f>
        <v>847.8470140.1.427200.000000.847001.200179</v>
      </c>
    </row>
    <row r="35" spans="1:16" x14ac:dyDescent="0.35">
      <c r="A35" s="5" t="s">
        <v>76</v>
      </c>
      <c r="B35" s="5" t="s">
        <v>77</v>
      </c>
      <c r="C35" s="5" t="s">
        <v>54</v>
      </c>
      <c r="D35" s="5" t="s">
        <v>55</v>
      </c>
      <c r="E35" s="5" t="s">
        <v>853</v>
      </c>
      <c r="F35" s="6">
        <v>684319</v>
      </c>
      <c r="G35" s="6">
        <v>0</v>
      </c>
      <c r="H35" s="7"/>
      <c r="I35" s="7"/>
      <c r="J35" s="7"/>
      <c r="K35" s="6">
        <v>0</v>
      </c>
      <c r="L35" s="8" t="s">
        <v>20</v>
      </c>
      <c r="M35" s="8" t="s">
        <v>21</v>
      </c>
      <c r="N35" s="8" t="s">
        <v>22</v>
      </c>
      <c r="O35" s="9" t="s">
        <v>23</v>
      </c>
      <c r="P35" s="1" t="str">
        <f>VLOOKUP(E:E,'Opex 2021'!E:E,1,FALSE)</f>
        <v>847.8470140.1.428640.000000.847001.200179</v>
      </c>
    </row>
    <row r="36" spans="1:16" x14ac:dyDescent="0.35">
      <c r="A36" s="5" t="s">
        <v>76</v>
      </c>
      <c r="B36" s="5" t="s">
        <v>77</v>
      </c>
      <c r="C36" s="5" t="s">
        <v>91</v>
      </c>
      <c r="D36" s="5" t="s">
        <v>92</v>
      </c>
      <c r="E36" s="5" t="s">
        <v>93</v>
      </c>
      <c r="F36" s="6">
        <v>0</v>
      </c>
      <c r="G36" s="6">
        <v>13569</v>
      </c>
      <c r="H36" s="6">
        <v>13568.1</v>
      </c>
      <c r="I36" s="6">
        <v>0</v>
      </c>
      <c r="J36" s="7"/>
      <c r="K36" s="6">
        <v>0.89999999999963598</v>
      </c>
      <c r="L36" s="8" t="s">
        <v>20</v>
      </c>
      <c r="M36" s="8" t="s">
        <v>21</v>
      </c>
      <c r="N36" s="8" t="s">
        <v>22</v>
      </c>
      <c r="O36" s="9" t="s">
        <v>23</v>
      </c>
      <c r="P36" s="1" t="str">
        <f>VLOOKUP(E:E,'Opex 2021'!E:E,1,FALSE)</f>
        <v>847.8470140.1.435310.000000.847001.200179</v>
      </c>
    </row>
    <row r="37" spans="1:16" x14ac:dyDescent="0.35">
      <c r="A37" s="5" t="s">
        <v>76</v>
      </c>
      <c r="B37" s="5" t="s">
        <v>77</v>
      </c>
      <c r="C37" s="5" t="s">
        <v>60</v>
      </c>
      <c r="D37" s="5" t="s">
        <v>61</v>
      </c>
      <c r="E37" s="5" t="s">
        <v>94</v>
      </c>
      <c r="F37" s="6">
        <v>135062.96</v>
      </c>
      <c r="G37" s="6">
        <v>77323.960000000006</v>
      </c>
      <c r="H37" s="6">
        <v>53870</v>
      </c>
      <c r="I37" s="6">
        <v>0</v>
      </c>
      <c r="J37" s="6">
        <v>0</v>
      </c>
      <c r="K37" s="6">
        <v>23453.96</v>
      </c>
      <c r="L37" s="8" t="s">
        <v>20</v>
      </c>
      <c r="M37" s="8" t="s">
        <v>21</v>
      </c>
      <c r="N37" s="8" t="s">
        <v>22</v>
      </c>
      <c r="O37" s="9" t="s">
        <v>23</v>
      </c>
      <c r="P37" s="1" t="str">
        <f>VLOOKUP(E:E,'Opex 2021'!E:E,1,FALSE)</f>
        <v>847.8470140.1.435519.000000.847001.200179</v>
      </c>
    </row>
    <row r="38" spans="1:16" x14ac:dyDescent="0.35">
      <c r="A38" s="5" t="s">
        <v>95</v>
      </c>
      <c r="B38" s="5" t="s">
        <v>96</v>
      </c>
      <c r="C38" s="5" t="s">
        <v>27</v>
      </c>
      <c r="D38" s="5" t="s">
        <v>28</v>
      </c>
      <c r="E38" s="5" t="s">
        <v>97</v>
      </c>
      <c r="F38" s="6">
        <v>148419</v>
      </c>
      <c r="G38" s="6">
        <v>18595</v>
      </c>
      <c r="H38" s="6">
        <v>16996.14</v>
      </c>
      <c r="I38" s="7"/>
      <c r="J38" s="7"/>
      <c r="K38" s="6">
        <v>1598.86</v>
      </c>
      <c r="L38" s="8" t="s">
        <v>20</v>
      </c>
      <c r="M38" s="8" t="s">
        <v>21</v>
      </c>
      <c r="N38" s="8" t="s">
        <v>22</v>
      </c>
      <c r="O38" s="9" t="s">
        <v>23</v>
      </c>
      <c r="P38" s="1" t="str">
        <f>VLOOKUP(E:E,'Opex 2021'!E:E,1,FALSE)</f>
        <v>847.8470150.1.420900.000000.847001.200179</v>
      </c>
    </row>
    <row r="39" spans="1:16" x14ac:dyDescent="0.35">
      <c r="A39" s="5" t="s">
        <v>95</v>
      </c>
      <c r="B39" s="5" t="s">
        <v>96</v>
      </c>
      <c r="C39" s="5" t="s">
        <v>39</v>
      </c>
      <c r="D39" s="5" t="s">
        <v>40</v>
      </c>
      <c r="E39" s="5" t="s">
        <v>98</v>
      </c>
      <c r="F39" s="6">
        <v>1581.17</v>
      </c>
      <c r="G39" s="6">
        <v>0.17000000000007301</v>
      </c>
      <c r="H39" s="7"/>
      <c r="I39" s="7"/>
      <c r="J39" s="7"/>
      <c r="K39" s="6">
        <v>0.17000000000007301</v>
      </c>
      <c r="L39" s="8" t="s">
        <v>20</v>
      </c>
      <c r="M39" s="8" t="s">
        <v>21</v>
      </c>
      <c r="N39" s="8" t="s">
        <v>22</v>
      </c>
      <c r="O39" s="9" t="s">
        <v>23</v>
      </c>
      <c r="P39" s="1" t="str">
        <f>VLOOKUP(E:E,'Opex 2021'!E:E,1,FALSE)</f>
        <v>847.8470150.1.425900.000000.847001.200179</v>
      </c>
    </row>
    <row r="40" spans="1:16" x14ac:dyDescent="0.35">
      <c r="A40" s="5" t="s">
        <v>99</v>
      </c>
      <c r="B40" s="5" t="s">
        <v>100</v>
      </c>
      <c r="C40" s="5" t="s">
        <v>17</v>
      </c>
      <c r="D40" s="5" t="s">
        <v>18</v>
      </c>
      <c r="E40" s="5" t="s">
        <v>101</v>
      </c>
      <c r="F40" s="6">
        <v>996594</v>
      </c>
      <c r="G40" s="6">
        <v>79821</v>
      </c>
      <c r="H40" s="6">
        <v>79119.87</v>
      </c>
      <c r="I40" s="7"/>
      <c r="J40" s="7"/>
      <c r="K40" s="6">
        <v>701.130000000005</v>
      </c>
      <c r="L40" s="8" t="s">
        <v>20</v>
      </c>
      <c r="M40" s="8" t="s">
        <v>21</v>
      </c>
      <c r="N40" s="8" t="s">
        <v>22</v>
      </c>
      <c r="O40" s="9" t="s">
        <v>23</v>
      </c>
      <c r="P40" s="1" t="str">
        <f>VLOOKUP(E:E,'Opex 2021'!E:E,1,FALSE)</f>
        <v>847.8470230.1.420550.000000.847001.200179</v>
      </c>
    </row>
    <row r="41" spans="1:16" x14ac:dyDescent="0.35">
      <c r="A41" s="5" t="s">
        <v>99</v>
      </c>
      <c r="B41" s="5" t="s">
        <v>100</v>
      </c>
      <c r="C41" s="5" t="s">
        <v>78</v>
      </c>
      <c r="D41" s="5" t="s">
        <v>79</v>
      </c>
      <c r="E41" s="5" t="s">
        <v>102</v>
      </c>
      <c r="F41" s="6">
        <v>89590</v>
      </c>
      <c r="G41" s="6">
        <v>0</v>
      </c>
      <c r="H41" s="7"/>
      <c r="I41" s="7"/>
      <c r="J41" s="7"/>
      <c r="K41" s="6">
        <v>0</v>
      </c>
      <c r="L41" s="8" t="s">
        <v>20</v>
      </c>
      <c r="M41" s="8" t="s">
        <v>21</v>
      </c>
      <c r="N41" s="8" t="s">
        <v>22</v>
      </c>
      <c r="O41" s="9" t="s">
        <v>23</v>
      </c>
      <c r="P41" s="1" t="str">
        <f>VLOOKUP(E:E,'Opex 2021'!E:E,1,FALSE)</f>
        <v>847.8470230.1.425100.000000.847001.200179</v>
      </c>
    </row>
    <row r="42" spans="1:16" x14ac:dyDescent="0.35">
      <c r="A42" s="5" t="s">
        <v>99</v>
      </c>
      <c r="B42" s="5" t="s">
        <v>100</v>
      </c>
      <c r="C42" s="5" t="s">
        <v>36</v>
      </c>
      <c r="D42" s="5" t="s">
        <v>37</v>
      </c>
      <c r="E42" s="5" t="s">
        <v>103</v>
      </c>
      <c r="F42" s="6">
        <v>60921</v>
      </c>
      <c r="G42" s="6">
        <v>17919</v>
      </c>
      <c r="H42" s="6">
        <v>17919</v>
      </c>
      <c r="I42" s="6">
        <v>0</v>
      </c>
      <c r="J42" s="6">
        <v>0</v>
      </c>
      <c r="K42" s="6">
        <v>0</v>
      </c>
      <c r="L42" s="8" t="s">
        <v>20</v>
      </c>
      <c r="M42" s="8" t="s">
        <v>21</v>
      </c>
      <c r="N42" s="8" t="s">
        <v>22</v>
      </c>
      <c r="O42" s="9" t="s">
        <v>23</v>
      </c>
      <c r="P42" s="1" t="str">
        <f>VLOOKUP(E:E,'Opex 2021'!E:E,1,FALSE)</f>
        <v>847.8470230.1.425510.000000.847001.200179</v>
      </c>
    </row>
    <row r="43" spans="1:16" x14ac:dyDescent="0.35">
      <c r="A43" s="5" t="s">
        <v>99</v>
      </c>
      <c r="B43" s="5" t="s">
        <v>100</v>
      </c>
      <c r="C43" s="5" t="s">
        <v>82</v>
      </c>
      <c r="D43" s="5" t="s">
        <v>83</v>
      </c>
      <c r="E43" s="5" t="s">
        <v>104</v>
      </c>
      <c r="F43" s="6">
        <v>331481</v>
      </c>
      <c r="G43" s="6">
        <v>25218</v>
      </c>
      <c r="H43" s="6">
        <v>25200.26</v>
      </c>
      <c r="I43" s="7"/>
      <c r="J43" s="7"/>
      <c r="K43" s="6">
        <v>17.739999999997998</v>
      </c>
      <c r="L43" s="8" t="s">
        <v>20</v>
      </c>
      <c r="M43" s="8" t="s">
        <v>21</v>
      </c>
      <c r="N43" s="8" t="s">
        <v>22</v>
      </c>
      <c r="O43" s="9" t="s">
        <v>23</v>
      </c>
      <c r="P43" s="1" t="str">
        <f>VLOOKUP(E:E,'Opex 2021'!E:E,1,FALSE)</f>
        <v>847.8470230.1.425550.000000.847001.200179</v>
      </c>
    </row>
    <row r="44" spans="1:16" x14ac:dyDescent="0.35">
      <c r="A44" s="5" t="s">
        <v>99</v>
      </c>
      <c r="B44" s="5" t="s">
        <v>100</v>
      </c>
      <c r="C44" s="5" t="s">
        <v>634</v>
      </c>
      <c r="D44" s="5" t="s">
        <v>633</v>
      </c>
      <c r="E44" s="5" t="s">
        <v>852</v>
      </c>
      <c r="F44" s="6">
        <v>76552583</v>
      </c>
      <c r="G44" s="6">
        <v>39592428</v>
      </c>
      <c r="H44" s="6">
        <v>39497428.030000001</v>
      </c>
      <c r="I44" s="7"/>
      <c r="J44" s="7"/>
      <c r="K44" s="6">
        <v>94999.969999998793</v>
      </c>
      <c r="L44" s="8" t="s">
        <v>20</v>
      </c>
      <c r="M44" s="8" t="s">
        <v>21</v>
      </c>
      <c r="N44" s="8" t="s">
        <v>22</v>
      </c>
      <c r="O44" s="9" t="s">
        <v>23</v>
      </c>
      <c r="P44" s="1" t="str">
        <f>VLOOKUP(E:E,'Opex 2021'!E:E,1,FALSE)</f>
        <v>847.8470230.1.425741.000000.847001.200179</v>
      </c>
    </row>
    <row r="45" spans="1:16" x14ac:dyDescent="0.35">
      <c r="A45" s="5" t="s">
        <v>99</v>
      </c>
      <c r="B45" s="5" t="s">
        <v>100</v>
      </c>
      <c r="C45" s="5" t="s">
        <v>527</v>
      </c>
      <c r="D45" s="5" t="s">
        <v>528</v>
      </c>
      <c r="E45" s="5" t="s">
        <v>851</v>
      </c>
      <c r="F45" s="6">
        <v>0</v>
      </c>
      <c r="G45" s="6">
        <v>-103000</v>
      </c>
      <c r="H45" s="6">
        <v>-103009</v>
      </c>
      <c r="I45" s="7"/>
      <c r="J45" s="7"/>
      <c r="K45" s="6">
        <v>9</v>
      </c>
      <c r="L45" s="8" t="s">
        <v>20</v>
      </c>
      <c r="M45" s="8" t="s">
        <v>21</v>
      </c>
      <c r="N45" s="8" t="s">
        <v>22</v>
      </c>
      <c r="O45" s="9" t="s">
        <v>23</v>
      </c>
      <c r="P45" s="1" t="str">
        <f>VLOOKUP(E:E,'Opex 2021'!E:E,1,FALSE)</f>
        <v>847.8470230.1.425742.000000.847001.200179</v>
      </c>
    </row>
    <row r="46" spans="1:16" x14ac:dyDescent="0.35">
      <c r="A46" s="5" t="s">
        <v>99</v>
      </c>
      <c r="B46" s="5" t="s">
        <v>100</v>
      </c>
      <c r="C46" s="5" t="s">
        <v>105</v>
      </c>
      <c r="D46" s="5" t="s">
        <v>106</v>
      </c>
      <c r="E46" s="5" t="s">
        <v>107</v>
      </c>
      <c r="F46" s="6">
        <v>2956456</v>
      </c>
      <c r="G46" s="6">
        <v>2010000</v>
      </c>
      <c r="H46" s="6">
        <v>2010000</v>
      </c>
      <c r="I46" s="7"/>
      <c r="J46" s="7"/>
      <c r="K46" s="6">
        <v>0</v>
      </c>
      <c r="L46" s="8" t="s">
        <v>20</v>
      </c>
      <c r="M46" s="8" t="s">
        <v>21</v>
      </c>
      <c r="N46" s="8" t="s">
        <v>22</v>
      </c>
      <c r="O46" s="9" t="s">
        <v>23</v>
      </c>
      <c r="P46" s="1" t="str">
        <f>VLOOKUP(E:E,'Opex 2021'!E:E,1,FALSE)</f>
        <v>847.8470230.1.425743.000000.847001.200179</v>
      </c>
    </row>
    <row r="47" spans="1:16" x14ac:dyDescent="0.35">
      <c r="A47" s="5" t="s">
        <v>99</v>
      </c>
      <c r="B47" s="5" t="s">
        <v>100</v>
      </c>
      <c r="C47" s="5" t="s">
        <v>108</v>
      </c>
      <c r="D47" s="5" t="s">
        <v>109</v>
      </c>
      <c r="E47" s="5" t="s">
        <v>110</v>
      </c>
      <c r="F47" s="6">
        <v>1918971</v>
      </c>
      <c r="G47" s="6">
        <v>1</v>
      </c>
      <c r="H47" s="7"/>
      <c r="I47" s="7"/>
      <c r="J47" s="7"/>
      <c r="K47" s="6">
        <v>1</v>
      </c>
      <c r="L47" s="8" t="s">
        <v>20</v>
      </c>
      <c r="M47" s="8" t="s">
        <v>21</v>
      </c>
      <c r="N47" s="8" t="s">
        <v>22</v>
      </c>
      <c r="O47" s="9" t="s">
        <v>23</v>
      </c>
      <c r="P47" s="1" t="str">
        <f>VLOOKUP(E:E,'Opex 2021'!E:E,1,FALSE)</f>
        <v>847.8470230.1.425744.000000.847001.200179</v>
      </c>
    </row>
    <row r="48" spans="1:16" x14ac:dyDescent="0.35">
      <c r="A48" s="5" t="s">
        <v>99</v>
      </c>
      <c r="B48" s="5" t="s">
        <v>100</v>
      </c>
      <c r="C48" s="5" t="s">
        <v>111</v>
      </c>
      <c r="D48" s="5" t="s">
        <v>112</v>
      </c>
      <c r="E48" s="5" t="s">
        <v>113</v>
      </c>
      <c r="F48" s="6">
        <v>1354738</v>
      </c>
      <c r="G48" s="6">
        <v>1899907</v>
      </c>
      <c r="H48" s="6">
        <v>1706509.45</v>
      </c>
      <c r="I48" s="7"/>
      <c r="J48" s="7"/>
      <c r="K48" s="6">
        <v>193397.55</v>
      </c>
      <c r="L48" s="8" t="s">
        <v>20</v>
      </c>
      <c r="M48" s="8" t="s">
        <v>21</v>
      </c>
      <c r="N48" s="8" t="s">
        <v>22</v>
      </c>
      <c r="O48" s="9" t="s">
        <v>23</v>
      </c>
      <c r="P48" s="1" t="str">
        <f>VLOOKUP(E:E,'Opex 2021'!E:E,1,FALSE)</f>
        <v>847.8470230.1.425745.000000.847001.200179</v>
      </c>
    </row>
    <row r="49" spans="1:16" x14ac:dyDescent="0.35">
      <c r="A49" s="5" t="s">
        <v>99</v>
      </c>
      <c r="B49" s="5" t="s">
        <v>100</v>
      </c>
      <c r="C49" s="5" t="s">
        <v>114</v>
      </c>
      <c r="D49" s="5" t="s">
        <v>115</v>
      </c>
      <c r="E49" s="5" t="s">
        <v>116</v>
      </c>
      <c r="F49" s="6">
        <v>0</v>
      </c>
      <c r="G49" s="6">
        <v>22420122</v>
      </c>
      <c r="H49" s="6">
        <v>22420057.32</v>
      </c>
      <c r="I49" s="7"/>
      <c r="J49" s="7"/>
      <c r="K49" s="6">
        <v>64.679999999702005</v>
      </c>
      <c r="L49" s="8" t="s">
        <v>20</v>
      </c>
      <c r="M49" s="8" t="s">
        <v>21</v>
      </c>
      <c r="N49" s="8" t="s">
        <v>22</v>
      </c>
      <c r="O49" s="9" t="s">
        <v>23</v>
      </c>
      <c r="P49" s="1" t="str">
        <f>VLOOKUP(E:E,'Opex 2021'!E:E,1,FALSE)</f>
        <v>847.8470230.1.425749.000000.847001.200179</v>
      </c>
    </row>
    <row r="50" spans="1:16" x14ac:dyDescent="0.35">
      <c r="A50" s="5" t="s">
        <v>99</v>
      </c>
      <c r="B50" s="5" t="s">
        <v>100</v>
      </c>
      <c r="C50" s="5" t="s">
        <v>287</v>
      </c>
      <c r="D50" s="5" t="s">
        <v>288</v>
      </c>
      <c r="E50" s="5" t="s">
        <v>850</v>
      </c>
      <c r="F50" s="6">
        <v>223974</v>
      </c>
      <c r="G50" s="6">
        <v>0</v>
      </c>
      <c r="H50" s="7"/>
      <c r="I50" s="7"/>
      <c r="J50" s="7"/>
      <c r="K50" s="6">
        <v>0</v>
      </c>
      <c r="L50" s="8" t="s">
        <v>20</v>
      </c>
      <c r="M50" s="8" t="s">
        <v>21</v>
      </c>
      <c r="N50" s="8" t="s">
        <v>22</v>
      </c>
      <c r="O50" s="9" t="s">
        <v>23</v>
      </c>
      <c r="P50" s="1" t="str">
        <f>VLOOKUP(E:E,'Opex 2021'!E:E,1,FALSE)</f>
        <v>847.8470230.1.425761.000000.847001.200179</v>
      </c>
    </row>
    <row r="51" spans="1:16" x14ac:dyDescent="0.35">
      <c r="A51" s="5" t="s">
        <v>99</v>
      </c>
      <c r="B51" s="5" t="s">
        <v>100</v>
      </c>
      <c r="C51" s="5" t="s">
        <v>599</v>
      </c>
      <c r="D51" s="5" t="s">
        <v>600</v>
      </c>
      <c r="E51" s="5" t="s">
        <v>849</v>
      </c>
      <c r="F51" s="6">
        <v>134384</v>
      </c>
      <c r="G51" s="6">
        <v>1</v>
      </c>
      <c r="H51" s="7"/>
      <c r="I51" s="7"/>
      <c r="J51" s="7"/>
      <c r="K51" s="6">
        <v>1</v>
      </c>
      <c r="L51" s="8" t="s">
        <v>20</v>
      </c>
      <c r="M51" s="8" t="s">
        <v>21</v>
      </c>
      <c r="N51" s="8" t="s">
        <v>22</v>
      </c>
      <c r="O51" s="9" t="s">
        <v>23</v>
      </c>
      <c r="P51" s="1" t="str">
        <f>VLOOKUP(E:E,'Opex 2021'!E:E,1,FALSE)</f>
        <v>847.8470230.1.425762.000000.847001.200179</v>
      </c>
    </row>
    <row r="52" spans="1:16" x14ac:dyDescent="0.35">
      <c r="A52" s="5" t="s">
        <v>99</v>
      </c>
      <c r="B52" s="5" t="s">
        <v>100</v>
      </c>
      <c r="C52" s="5" t="s">
        <v>131</v>
      </c>
      <c r="D52" s="5" t="s">
        <v>132</v>
      </c>
      <c r="E52" s="5" t="s">
        <v>848</v>
      </c>
      <c r="F52" s="6">
        <v>0</v>
      </c>
      <c r="G52" s="6">
        <v>-1719</v>
      </c>
      <c r="H52" s="6">
        <v>-1720</v>
      </c>
      <c r="I52" s="7"/>
      <c r="J52" s="7"/>
      <c r="K52" s="6">
        <v>1</v>
      </c>
      <c r="L52" s="8" t="s">
        <v>20</v>
      </c>
      <c r="M52" s="8" t="s">
        <v>21</v>
      </c>
      <c r="N52" s="8" t="s">
        <v>22</v>
      </c>
      <c r="O52" s="9" t="s">
        <v>23</v>
      </c>
      <c r="P52" s="1" t="str">
        <f>VLOOKUP(E:E,'Opex 2021'!E:E,1,FALSE)</f>
        <v>847.8470230.1.425770.000000.847001.200179</v>
      </c>
    </row>
    <row r="53" spans="1:16" x14ac:dyDescent="0.35">
      <c r="A53" s="5" t="s">
        <v>99</v>
      </c>
      <c r="B53" s="5" t="s">
        <v>100</v>
      </c>
      <c r="C53" s="5" t="s">
        <v>39</v>
      </c>
      <c r="D53" s="5" t="s">
        <v>40</v>
      </c>
      <c r="E53" s="5" t="s">
        <v>847</v>
      </c>
      <c r="F53" s="6">
        <v>27325</v>
      </c>
      <c r="G53" s="6">
        <v>6993</v>
      </c>
      <c r="H53" s="6">
        <v>6993</v>
      </c>
      <c r="I53" s="7"/>
      <c r="J53" s="7"/>
      <c r="K53" s="6">
        <v>0</v>
      </c>
      <c r="L53" s="8" t="s">
        <v>20</v>
      </c>
      <c r="M53" s="8" t="s">
        <v>21</v>
      </c>
      <c r="N53" s="8" t="s">
        <v>22</v>
      </c>
      <c r="O53" s="9" t="s">
        <v>23</v>
      </c>
      <c r="P53" s="1" t="str">
        <f>VLOOKUP(E:E,'Opex 2021'!E:E,1,FALSE)</f>
        <v>847.8470230.1.425900.000000.847001.200179</v>
      </c>
    </row>
    <row r="54" spans="1:16" x14ac:dyDescent="0.35">
      <c r="A54" s="5" t="s">
        <v>99</v>
      </c>
      <c r="B54" s="5" t="s">
        <v>100</v>
      </c>
      <c r="C54" s="5" t="s">
        <v>42</v>
      </c>
      <c r="D54" s="5" t="s">
        <v>43</v>
      </c>
      <c r="E54" s="5" t="s">
        <v>117</v>
      </c>
      <c r="F54" s="6">
        <v>8959</v>
      </c>
      <c r="G54" s="6">
        <v>1</v>
      </c>
      <c r="H54" s="7"/>
      <c r="I54" s="7"/>
      <c r="J54" s="7"/>
      <c r="K54" s="6">
        <v>1</v>
      </c>
      <c r="L54" s="8" t="s">
        <v>20</v>
      </c>
      <c r="M54" s="8" t="s">
        <v>21</v>
      </c>
      <c r="N54" s="8" t="s">
        <v>22</v>
      </c>
      <c r="O54" s="9" t="s">
        <v>23</v>
      </c>
      <c r="P54" s="1" t="str">
        <f>VLOOKUP(E:E,'Opex 2021'!E:E,1,FALSE)</f>
        <v>847.8470230.1.426610.000000.847001.200179</v>
      </c>
    </row>
    <row r="55" spans="1:16" x14ac:dyDescent="0.35">
      <c r="A55" s="5" t="s">
        <v>99</v>
      </c>
      <c r="B55" s="5" t="s">
        <v>100</v>
      </c>
      <c r="C55" s="5" t="s">
        <v>51</v>
      </c>
      <c r="D55" s="5" t="s">
        <v>52</v>
      </c>
      <c r="E55" s="5" t="s">
        <v>846</v>
      </c>
      <c r="F55" s="6">
        <v>227558</v>
      </c>
      <c r="G55" s="6">
        <v>10780</v>
      </c>
      <c r="H55" s="6">
        <v>10778.55</v>
      </c>
      <c r="I55" s="7"/>
      <c r="J55" s="7"/>
      <c r="K55" s="6">
        <v>1.4499999999970901</v>
      </c>
      <c r="L55" s="8" t="s">
        <v>20</v>
      </c>
      <c r="M55" s="8" t="s">
        <v>21</v>
      </c>
      <c r="N55" s="8" t="s">
        <v>22</v>
      </c>
      <c r="O55" s="9" t="s">
        <v>23</v>
      </c>
      <c r="P55" s="1" t="str">
        <f>VLOOKUP(E:E,'Opex 2021'!E:E,1,FALSE)</f>
        <v>847.8470230.1.428090.000000.847001.200179</v>
      </c>
    </row>
    <row r="56" spans="1:16" x14ac:dyDescent="0.35">
      <c r="A56" s="5" t="s">
        <v>99</v>
      </c>
      <c r="B56" s="5" t="s">
        <v>100</v>
      </c>
      <c r="C56" s="5" t="s">
        <v>54</v>
      </c>
      <c r="D56" s="5" t="s">
        <v>55</v>
      </c>
      <c r="E56" s="5" t="s">
        <v>845</v>
      </c>
      <c r="F56" s="6">
        <v>111987</v>
      </c>
      <c r="G56" s="6">
        <v>0</v>
      </c>
      <c r="H56" s="7"/>
      <c r="I56" s="7"/>
      <c r="J56" s="7"/>
      <c r="K56" s="6">
        <v>0</v>
      </c>
      <c r="L56" s="8" t="s">
        <v>20</v>
      </c>
      <c r="M56" s="8" t="s">
        <v>21</v>
      </c>
      <c r="N56" s="8" t="s">
        <v>22</v>
      </c>
      <c r="O56" s="9" t="s">
        <v>23</v>
      </c>
      <c r="P56" s="1" t="str">
        <f>VLOOKUP(E:E,'Opex 2021'!E:E,1,FALSE)</f>
        <v>847.8470230.1.428640.000000.847001.200179</v>
      </c>
    </row>
    <row r="57" spans="1:16" x14ac:dyDescent="0.35">
      <c r="A57" s="5" t="s">
        <v>99</v>
      </c>
      <c r="B57" s="5" t="s">
        <v>100</v>
      </c>
      <c r="C57" s="5" t="s">
        <v>63</v>
      </c>
      <c r="D57" s="5" t="s">
        <v>64</v>
      </c>
      <c r="E57" s="5" t="s">
        <v>118</v>
      </c>
      <c r="F57" s="6">
        <v>4479</v>
      </c>
      <c r="G57" s="6">
        <v>42101</v>
      </c>
      <c r="H57" s="6">
        <v>42100</v>
      </c>
      <c r="I57" s="7"/>
      <c r="J57" s="6">
        <v>0</v>
      </c>
      <c r="K57" s="6">
        <v>1</v>
      </c>
      <c r="L57" s="8" t="s">
        <v>20</v>
      </c>
      <c r="M57" s="8" t="s">
        <v>21</v>
      </c>
      <c r="N57" s="8" t="s">
        <v>22</v>
      </c>
      <c r="O57" s="9" t="s">
        <v>23</v>
      </c>
      <c r="P57" s="1" t="str">
        <f>VLOOKUP(E:E,'Opex 2021'!E:E,1,FALSE)</f>
        <v>847.8470230.1.436110.000000.847001.200179</v>
      </c>
    </row>
    <row r="58" spans="1:16" x14ac:dyDescent="0.35">
      <c r="A58" s="5" t="s">
        <v>119</v>
      </c>
      <c r="B58" s="5" t="s">
        <v>120</v>
      </c>
      <c r="C58" s="5" t="s">
        <v>17</v>
      </c>
      <c r="D58" s="5" t="s">
        <v>18</v>
      </c>
      <c r="E58" s="5" t="s">
        <v>121</v>
      </c>
      <c r="F58" s="6">
        <v>13141.43</v>
      </c>
      <c r="G58" s="6">
        <v>0.43000000000029098</v>
      </c>
      <c r="H58" s="7"/>
      <c r="I58" s="7"/>
      <c r="J58" s="7"/>
      <c r="K58" s="6">
        <v>0.43000000000029098</v>
      </c>
      <c r="L58" s="8" t="s">
        <v>20</v>
      </c>
      <c r="M58" s="8" t="s">
        <v>21</v>
      </c>
      <c r="N58" s="8" t="s">
        <v>22</v>
      </c>
      <c r="O58" s="9" t="s">
        <v>23</v>
      </c>
      <c r="P58" s="1" t="str">
        <f>VLOOKUP(E:E,'Opex 2021'!E:E,1,FALSE)</f>
        <v>847.8470305.1.420550.000000.847001.200179</v>
      </c>
    </row>
    <row r="59" spans="1:16" x14ac:dyDescent="0.35">
      <c r="A59" s="5" t="s">
        <v>119</v>
      </c>
      <c r="B59" s="5" t="s">
        <v>120</v>
      </c>
      <c r="C59" s="5" t="s">
        <v>24</v>
      </c>
      <c r="D59" s="5" t="s">
        <v>25</v>
      </c>
      <c r="E59" s="5" t="s">
        <v>122</v>
      </c>
      <c r="F59" s="6">
        <v>0</v>
      </c>
      <c r="G59" s="6">
        <v>4592</v>
      </c>
      <c r="H59" s="6">
        <v>4591.25</v>
      </c>
      <c r="I59" s="7"/>
      <c r="J59" s="7"/>
      <c r="K59" s="6">
        <v>0.75</v>
      </c>
      <c r="L59" s="8" t="s">
        <v>20</v>
      </c>
      <c r="M59" s="8" t="s">
        <v>21</v>
      </c>
      <c r="N59" s="8" t="s">
        <v>22</v>
      </c>
      <c r="O59" s="9" t="s">
        <v>23</v>
      </c>
      <c r="P59" s="1" t="str">
        <f>VLOOKUP(E:E,'Opex 2021'!E:E,1,FALSE)</f>
        <v>847.8470305.1.420570.000000.847001.200179</v>
      </c>
    </row>
    <row r="60" spans="1:16" x14ac:dyDescent="0.35">
      <c r="A60" s="5" t="s">
        <v>119</v>
      </c>
      <c r="B60" s="5" t="s">
        <v>120</v>
      </c>
      <c r="C60" s="5" t="s">
        <v>33</v>
      </c>
      <c r="D60" s="5" t="s">
        <v>34</v>
      </c>
      <c r="E60" s="5" t="s">
        <v>123</v>
      </c>
      <c r="F60" s="6">
        <v>337922.4</v>
      </c>
      <c r="G60" s="6">
        <v>597851.4</v>
      </c>
      <c r="H60" s="6">
        <v>597850.89</v>
      </c>
      <c r="I60" s="7"/>
      <c r="J60" s="7"/>
      <c r="K60" s="6">
        <v>0.510000000009313</v>
      </c>
      <c r="L60" s="8" t="s">
        <v>20</v>
      </c>
      <c r="M60" s="8" t="s">
        <v>21</v>
      </c>
      <c r="N60" s="8" t="s">
        <v>22</v>
      </c>
      <c r="O60" s="9" t="s">
        <v>23</v>
      </c>
      <c r="P60" s="1" t="str">
        <f>VLOOKUP(E:E,'Opex 2021'!E:E,1,FALSE)</f>
        <v>847.8470305.1.421700.000000.847001.200179</v>
      </c>
    </row>
    <row r="61" spans="1:16" x14ac:dyDescent="0.35">
      <c r="A61" s="5" t="s">
        <v>119</v>
      </c>
      <c r="B61" s="5" t="s">
        <v>120</v>
      </c>
      <c r="C61" s="5" t="s">
        <v>36</v>
      </c>
      <c r="D61" s="5" t="s">
        <v>37</v>
      </c>
      <c r="E61" s="5" t="s">
        <v>124</v>
      </c>
      <c r="F61" s="6">
        <v>11264.08</v>
      </c>
      <c r="G61" s="6">
        <v>10444.08</v>
      </c>
      <c r="H61" s="6">
        <v>10444</v>
      </c>
      <c r="I61" s="7"/>
      <c r="J61" s="7"/>
      <c r="K61" s="6">
        <v>7.9999999999927199E-2</v>
      </c>
      <c r="L61" s="8" t="s">
        <v>20</v>
      </c>
      <c r="M61" s="8" t="s">
        <v>21</v>
      </c>
      <c r="N61" s="8" t="s">
        <v>22</v>
      </c>
      <c r="O61" s="9" t="s">
        <v>23</v>
      </c>
      <c r="P61" s="1" t="str">
        <f>VLOOKUP(E:E,'Opex 2021'!E:E,1,FALSE)</f>
        <v>847.8470305.1.425510.000000.847001.200179</v>
      </c>
    </row>
    <row r="62" spans="1:16" x14ac:dyDescent="0.35">
      <c r="A62" s="5" t="s">
        <v>119</v>
      </c>
      <c r="B62" s="5" t="s">
        <v>120</v>
      </c>
      <c r="C62" s="5" t="s">
        <v>599</v>
      </c>
      <c r="D62" s="5" t="s">
        <v>600</v>
      </c>
      <c r="E62" s="5" t="s">
        <v>844</v>
      </c>
      <c r="F62" s="6">
        <v>75093.87</v>
      </c>
      <c r="G62" s="6">
        <v>0.86999999999534305</v>
      </c>
      <c r="H62" s="7"/>
      <c r="I62" s="7"/>
      <c r="J62" s="7"/>
      <c r="K62" s="6">
        <v>0.86999999999534305</v>
      </c>
      <c r="L62" s="8" t="s">
        <v>20</v>
      </c>
      <c r="M62" s="8" t="s">
        <v>21</v>
      </c>
      <c r="N62" s="8" t="s">
        <v>22</v>
      </c>
      <c r="O62" s="9" t="s">
        <v>23</v>
      </c>
      <c r="P62" s="1" t="str">
        <f>VLOOKUP(E:E,'Opex 2021'!E:E,1,FALSE)</f>
        <v>847.8470305.1.425762.000000.847001.200179</v>
      </c>
    </row>
    <row r="63" spans="1:16" x14ac:dyDescent="0.35">
      <c r="A63" s="5" t="s">
        <v>119</v>
      </c>
      <c r="B63" s="5" t="s">
        <v>120</v>
      </c>
      <c r="C63" s="5" t="s">
        <v>128</v>
      </c>
      <c r="D63" s="5" t="s">
        <v>129</v>
      </c>
      <c r="E63" s="5" t="s">
        <v>130</v>
      </c>
      <c r="F63" s="6">
        <v>11264.08</v>
      </c>
      <c r="G63" s="6">
        <v>617772.07999999996</v>
      </c>
      <c r="H63" s="6">
        <v>617637.56000000006</v>
      </c>
      <c r="I63" s="7"/>
      <c r="J63" s="7"/>
      <c r="K63" s="6">
        <v>134.51999999990099</v>
      </c>
      <c r="L63" s="8" t="s">
        <v>20</v>
      </c>
      <c r="M63" s="8" t="s">
        <v>21</v>
      </c>
      <c r="N63" s="8" t="s">
        <v>22</v>
      </c>
      <c r="O63" s="9" t="s">
        <v>23</v>
      </c>
      <c r="P63" s="1" t="str">
        <f>VLOOKUP(E:E,'Opex 2021'!E:E,1,FALSE)</f>
        <v>847.8470305.1.425763.000000.847001.200179</v>
      </c>
    </row>
    <row r="64" spans="1:16" x14ac:dyDescent="0.35">
      <c r="A64" s="5" t="s">
        <v>119</v>
      </c>
      <c r="B64" s="5" t="s">
        <v>120</v>
      </c>
      <c r="C64" s="5" t="s">
        <v>131</v>
      </c>
      <c r="D64" s="5" t="s">
        <v>132</v>
      </c>
      <c r="E64" s="5" t="s">
        <v>133</v>
      </c>
      <c r="F64" s="6">
        <v>33792.239999999998</v>
      </c>
      <c r="G64" s="6">
        <v>7219.24</v>
      </c>
      <c r="H64" s="6">
        <v>7218.55</v>
      </c>
      <c r="I64" s="7"/>
      <c r="J64" s="7"/>
      <c r="K64" s="6">
        <v>0.68999999999778105</v>
      </c>
      <c r="L64" s="8" t="s">
        <v>20</v>
      </c>
      <c r="M64" s="8" t="s">
        <v>21</v>
      </c>
      <c r="N64" s="8" t="s">
        <v>22</v>
      </c>
      <c r="O64" s="9" t="s">
        <v>23</v>
      </c>
      <c r="P64" s="1" t="str">
        <f>VLOOKUP(E:E,'Opex 2021'!E:E,1,FALSE)</f>
        <v>847.8470305.1.425770.000000.847001.200179</v>
      </c>
    </row>
    <row r="65" spans="1:16" x14ac:dyDescent="0.35">
      <c r="A65" s="5" t="s">
        <v>119</v>
      </c>
      <c r="B65" s="5" t="s">
        <v>120</v>
      </c>
      <c r="C65" s="5" t="s">
        <v>39</v>
      </c>
      <c r="D65" s="5" t="s">
        <v>40</v>
      </c>
      <c r="E65" s="5" t="s">
        <v>134</v>
      </c>
      <c r="F65" s="6">
        <v>30037.55</v>
      </c>
      <c r="G65" s="6">
        <v>-10520.45</v>
      </c>
      <c r="H65" s="6">
        <v>-10521</v>
      </c>
      <c r="I65" s="7"/>
      <c r="J65" s="7"/>
      <c r="K65" s="6">
        <v>0.54999999999927196</v>
      </c>
      <c r="L65" s="8" t="s">
        <v>20</v>
      </c>
      <c r="M65" s="8" t="s">
        <v>21</v>
      </c>
      <c r="N65" s="8" t="s">
        <v>22</v>
      </c>
      <c r="O65" s="9" t="s">
        <v>23</v>
      </c>
      <c r="P65" s="1" t="str">
        <f>VLOOKUP(E:E,'Opex 2021'!E:E,1,FALSE)</f>
        <v>847.8470305.1.425900.000000.847001.200179</v>
      </c>
    </row>
    <row r="66" spans="1:16" x14ac:dyDescent="0.35">
      <c r="A66" s="5" t="s">
        <v>119</v>
      </c>
      <c r="B66" s="5" t="s">
        <v>120</v>
      </c>
      <c r="C66" s="5" t="s">
        <v>42</v>
      </c>
      <c r="D66" s="5" t="s">
        <v>43</v>
      </c>
      <c r="E66" s="5" t="s">
        <v>135</v>
      </c>
      <c r="F66" s="6">
        <v>356695.87</v>
      </c>
      <c r="G66" s="6">
        <v>236658.87</v>
      </c>
      <c r="H66" s="6">
        <v>236658.04</v>
      </c>
      <c r="I66" s="6">
        <v>0</v>
      </c>
      <c r="J66" s="6">
        <v>1.13686837721616E-13</v>
      </c>
      <c r="K66" s="6">
        <v>0.82999999995797702</v>
      </c>
      <c r="L66" s="8" t="s">
        <v>20</v>
      </c>
      <c r="M66" s="8" t="s">
        <v>21</v>
      </c>
      <c r="N66" s="8" t="s">
        <v>22</v>
      </c>
      <c r="O66" s="9" t="s">
        <v>23</v>
      </c>
      <c r="P66" s="1" t="str">
        <f>VLOOKUP(E:E,'Opex 2021'!E:E,1,FALSE)</f>
        <v>847.8470305.1.426610.000000.847001.200179</v>
      </c>
    </row>
    <row r="67" spans="1:16" x14ac:dyDescent="0.35">
      <c r="A67" s="5" t="s">
        <v>119</v>
      </c>
      <c r="B67" s="5" t="s">
        <v>120</v>
      </c>
      <c r="C67" s="5" t="s">
        <v>51</v>
      </c>
      <c r="D67" s="5" t="s">
        <v>52</v>
      </c>
      <c r="E67" s="5" t="s">
        <v>843</v>
      </c>
      <c r="F67" s="6">
        <v>56320.4</v>
      </c>
      <c r="G67" s="6">
        <v>0.40000000000145502</v>
      </c>
      <c r="H67" s="7"/>
      <c r="I67" s="7"/>
      <c r="J67" s="7"/>
      <c r="K67" s="6">
        <v>0.40000000000145502</v>
      </c>
      <c r="L67" s="8" t="s">
        <v>20</v>
      </c>
      <c r="M67" s="8" t="s">
        <v>21</v>
      </c>
      <c r="N67" s="8" t="s">
        <v>22</v>
      </c>
      <c r="O67" s="9" t="s">
        <v>23</v>
      </c>
      <c r="P67" s="1" t="str">
        <f>VLOOKUP(E:E,'Opex 2021'!E:E,1,FALSE)</f>
        <v>847.8470305.1.428090.000000.847001.200179</v>
      </c>
    </row>
    <row r="68" spans="1:16" x14ac:dyDescent="0.35">
      <c r="A68" s="5" t="s">
        <v>119</v>
      </c>
      <c r="B68" s="5" t="s">
        <v>120</v>
      </c>
      <c r="C68" s="5" t="s">
        <v>613</v>
      </c>
      <c r="D68" s="5" t="s">
        <v>614</v>
      </c>
      <c r="E68" s="5" t="s">
        <v>842</v>
      </c>
      <c r="F68" s="6">
        <v>112640.8</v>
      </c>
      <c r="G68" s="6">
        <v>0.80000000000291005</v>
      </c>
      <c r="H68" s="7"/>
      <c r="I68" s="7"/>
      <c r="J68" s="7"/>
      <c r="K68" s="6">
        <v>0.80000000000291005</v>
      </c>
      <c r="L68" s="8" t="s">
        <v>20</v>
      </c>
      <c r="M68" s="8" t="s">
        <v>21</v>
      </c>
      <c r="N68" s="8" t="s">
        <v>22</v>
      </c>
      <c r="O68" s="9" t="s">
        <v>23</v>
      </c>
      <c r="P68" s="1" t="str">
        <f>VLOOKUP(E:E,'Opex 2021'!E:E,1,FALSE)</f>
        <v>847.8470305.1.428400.000000.847001.200179</v>
      </c>
    </row>
    <row r="69" spans="1:16" x14ac:dyDescent="0.35">
      <c r="A69" s="5" t="s">
        <v>119</v>
      </c>
      <c r="B69" s="5" t="s">
        <v>120</v>
      </c>
      <c r="C69" s="5" t="s">
        <v>54</v>
      </c>
      <c r="D69" s="5" t="s">
        <v>55</v>
      </c>
      <c r="E69" s="5" t="s">
        <v>136</v>
      </c>
      <c r="F69" s="6">
        <v>7509.39</v>
      </c>
      <c r="G69" s="6">
        <v>-3636.61</v>
      </c>
      <c r="H69" s="6">
        <v>-3637.45</v>
      </c>
      <c r="I69" s="7"/>
      <c r="J69" s="7"/>
      <c r="K69" s="6">
        <v>0.84000000000017405</v>
      </c>
      <c r="L69" s="8" t="s">
        <v>20</v>
      </c>
      <c r="M69" s="8" t="s">
        <v>21</v>
      </c>
      <c r="N69" s="8" t="s">
        <v>22</v>
      </c>
      <c r="O69" s="9" t="s">
        <v>23</v>
      </c>
      <c r="P69" s="1" t="str">
        <f>VLOOKUP(E:E,'Opex 2021'!E:E,1,FALSE)</f>
        <v>847.8470305.1.428640.000000.847001.200179</v>
      </c>
    </row>
    <row r="70" spans="1:16" x14ac:dyDescent="0.35">
      <c r="A70" s="5" t="s">
        <v>119</v>
      </c>
      <c r="B70" s="5" t="s">
        <v>120</v>
      </c>
      <c r="C70" s="5" t="s">
        <v>377</v>
      </c>
      <c r="D70" s="5" t="s">
        <v>378</v>
      </c>
      <c r="E70" s="5" t="s">
        <v>841</v>
      </c>
      <c r="F70" s="6">
        <v>3754.69</v>
      </c>
      <c r="G70" s="6">
        <v>0.69000000000005501</v>
      </c>
      <c r="H70" s="7"/>
      <c r="I70" s="7"/>
      <c r="J70" s="7"/>
      <c r="K70" s="6">
        <v>0.69000000000005501</v>
      </c>
      <c r="L70" s="8" t="s">
        <v>20</v>
      </c>
      <c r="M70" s="8" t="s">
        <v>21</v>
      </c>
      <c r="N70" s="8" t="s">
        <v>22</v>
      </c>
      <c r="O70" s="9" t="s">
        <v>23</v>
      </c>
      <c r="P70" s="1" t="str">
        <f>VLOOKUP(E:E,'Opex 2021'!E:E,1,FALSE)</f>
        <v>847.8470305.1.430330.000000.847001.200179</v>
      </c>
    </row>
    <row r="71" spans="1:16" x14ac:dyDescent="0.35">
      <c r="A71" s="5" t="s">
        <v>119</v>
      </c>
      <c r="B71" s="5" t="s">
        <v>120</v>
      </c>
      <c r="C71" s="5" t="s">
        <v>137</v>
      </c>
      <c r="D71" s="5" t="s">
        <v>138</v>
      </c>
      <c r="E71" s="5" t="s">
        <v>139</v>
      </c>
      <c r="F71" s="6">
        <v>1839799.75</v>
      </c>
      <c r="G71" s="6">
        <v>1194799.75</v>
      </c>
      <c r="H71" s="6">
        <v>786038.6</v>
      </c>
      <c r="I71" s="6">
        <v>0</v>
      </c>
      <c r="J71" s="6">
        <v>0</v>
      </c>
      <c r="K71" s="6">
        <v>408761.15</v>
      </c>
      <c r="L71" s="8" t="s">
        <v>20</v>
      </c>
      <c r="M71" s="8" t="s">
        <v>21</v>
      </c>
      <c r="N71" s="8" t="s">
        <v>22</v>
      </c>
      <c r="O71" s="9" t="s">
        <v>23</v>
      </c>
      <c r="P71" s="1" t="str">
        <f>VLOOKUP(E:E,'Opex 2021'!E:E,1,FALSE)</f>
        <v>847.8470305.1.432209.000000.847001.200179</v>
      </c>
    </row>
    <row r="72" spans="1:16" x14ac:dyDescent="0.35">
      <c r="A72" s="5" t="s">
        <v>119</v>
      </c>
      <c r="B72" s="5" t="s">
        <v>120</v>
      </c>
      <c r="C72" s="5" t="s">
        <v>140</v>
      </c>
      <c r="D72" s="5" t="s">
        <v>141</v>
      </c>
      <c r="E72" s="5" t="s">
        <v>142</v>
      </c>
      <c r="F72" s="7"/>
      <c r="G72" s="7"/>
      <c r="H72" s="6">
        <v>-2820</v>
      </c>
      <c r="I72" s="7"/>
      <c r="J72" s="7"/>
      <c r="K72" s="6">
        <v>2820</v>
      </c>
      <c r="L72" s="8" t="s">
        <v>20</v>
      </c>
      <c r="M72" s="8" t="s">
        <v>21</v>
      </c>
      <c r="N72" s="8" t="s">
        <v>22</v>
      </c>
      <c r="O72" s="9" t="s">
        <v>23</v>
      </c>
      <c r="P72" s="1" t="str">
        <f>VLOOKUP(E:E,'Opex 2021'!E:E,1,FALSE)</f>
        <v>847.8470305.1.432690.000000.847001.200179</v>
      </c>
    </row>
    <row r="73" spans="1:16" x14ac:dyDescent="0.35">
      <c r="A73" s="5" t="s">
        <v>119</v>
      </c>
      <c r="B73" s="5" t="s">
        <v>120</v>
      </c>
      <c r="C73" s="5" t="s">
        <v>143</v>
      </c>
      <c r="D73" s="5" t="s">
        <v>144</v>
      </c>
      <c r="E73" s="5" t="s">
        <v>145</v>
      </c>
      <c r="F73" s="6">
        <v>22528.16</v>
      </c>
      <c r="G73" s="6">
        <v>2390.16</v>
      </c>
      <c r="H73" s="6">
        <v>2389</v>
      </c>
      <c r="I73" s="7"/>
      <c r="J73" s="7"/>
      <c r="K73" s="6">
        <v>1.15999999999985</v>
      </c>
      <c r="L73" s="8" t="s">
        <v>20</v>
      </c>
      <c r="M73" s="8" t="s">
        <v>21</v>
      </c>
      <c r="N73" s="8" t="s">
        <v>22</v>
      </c>
      <c r="O73" s="9" t="s">
        <v>23</v>
      </c>
      <c r="P73" s="1" t="str">
        <f>VLOOKUP(E:E,'Opex 2021'!E:E,1,FALSE)</f>
        <v>847.8470305.1.435350.000000.847001.200179</v>
      </c>
    </row>
    <row r="74" spans="1:16" x14ac:dyDescent="0.35">
      <c r="A74" s="5" t="s">
        <v>119</v>
      </c>
      <c r="B74" s="5" t="s">
        <v>120</v>
      </c>
      <c r="C74" s="5" t="s">
        <v>146</v>
      </c>
      <c r="D74" s="5" t="s">
        <v>147</v>
      </c>
      <c r="E74" s="5" t="s">
        <v>148</v>
      </c>
      <c r="F74" s="6">
        <v>65707.13</v>
      </c>
      <c r="G74" s="6">
        <v>61268.13</v>
      </c>
      <c r="H74" s="6">
        <v>22871.83</v>
      </c>
      <c r="I74" s="6">
        <v>0</v>
      </c>
      <c r="J74" s="6">
        <v>0</v>
      </c>
      <c r="K74" s="6">
        <v>38396.300000000003</v>
      </c>
      <c r="L74" s="8" t="s">
        <v>20</v>
      </c>
      <c r="M74" s="8" t="s">
        <v>21</v>
      </c>
      <c r="N74" s="8" t="s">
        <v>22</v>
      </c>
      <c r="O74" s="9" t="s">
        <v>23</v>
      </c>
      <c r="P74" s="1" t="str">
        <f>VLOOKUP(E:E,'Opex 2021'!E:E,1,FALSE)</f>
        <v>847.8470305.1.435508.000000.847001.200179</v>
      </c>
    </row>
    <row r="75" spans="1:16" x14ac:dyDescent="0.35">
      <c r="A75" s="5" t="s">
        <v>119</v>
      </c>
      <c r="B75" s="5" t="s">
        <v>120</v>
      </c>
      <c r="C75" s="5" t="s">
        <v>149</v>
      </c>
      <c r="D75" s="5" t="s">
        <v>150</v>
      </c>
      <c r="E75" s="5" t="s">
        <v>151</v>
      </c>
      <c r="F75" s="6">
        <v>7509</v>
      </c>
      <c r="G75" s="6">
        <v>1</v>
      </c>
      <c r="H75" s="7"/>
      <c r="I75" s="7"/>
      <c r="J75" s="7"/>
      <c r="K75" s="6">
        <v>1</v>
      </c>
      <c r="L75" s="8" t="s">
        <v>20</v>
      </c>
      <c r="M75" s="8" t="s">
        <v>21</v>
      </c>
      <c r="N75" s="8" t="s">
        <v>22</v>
      </c>
      <c r="O75" s="9" t="s">
        <v>23</v>
      </c>
      <c r="P75" s="1" t="str">
        <f>VLOOKUP(E:E,'Opex 2021'!E:E,1,FALSE)</f>
        <v>847.8470305.1.435530.000000.847001.200179</v>
      </c>
    </row>
    <row r="76" spans="1:16" x14ac:dyDescent="0.35">
      <c r="A76" s="5" t="s">
        <v>119</v>
      </c>
      <c r="B76" s="5" t="s">
        <v>120</v>
      </c>
      <c r="C76" s="5" t="s">
        <v>63</v>
      </c>
      <c r="D76" s="5" t="s">
        <v>64</v>
      </c>
      <c r="E76" s="5" t="s">
        <v>152</v>
      </c>
      <c r="F76" s="6">
        <v>3754.69</v>
      </c>
      <c r="G76" s="6">
        <v>0.69000000000005501</v>
      </c>
      <c r="H76" s="7"/>
      <c r="I76" s="7"/>
      <c r="J76" s="7"/>
      <c r="K76" s="6">
        <v>0.69000000000005501</v>
      </c>
      <c r="L76" s="8" t="s">
        <v>20</v>
      </c>
      <c r="M76" s="8" t="s">
        <v>21</v>
      </c>
      <c r="N76" s="8" t="s">
        <v>22</v>
      </c>
      <c r="O76" s="9" t="s">
        <v>23</v>
      </c>
      <c r="P76" s="1" t="str">
        <f>VLOOKUP(E:E,'Opex 2021'!E:E,1,FALSE)</f>
        <v>847.8470305.1.436110.000000.847001.200179</v>
      </c>
    </row>
    <row r="77" spans="1:16" x14ac:dyDescent="0.35">
      <c r="A77" s="5" t="s">
        <v>119</v>
      </c>
      <c r="B77" s="5" t="s">
        <v>120</v>
      </c>
      <c r="C77" s="5" t="s">
        <v>162</v>
      </c>
      <c r="D77" s="5" t="s">
        <v>163</v>
      </c>
      <c r="E77" s="5" t="s">
        <v>840</v>
      </c>
      <c r="F77" s="6">
        <v>11264.08</v>
      </c>
      <c r="G77" s="6">
        <v>7.9999999999927199E-2</v>
      </c>
      <c r="H77" s="7"/>
      <c r="I77" s="7"/>
      <c r="J77" s="7"/>
      <c r="K77" s="6">
        <v>7.9999999999927199E-2</v>
      </c>
      <c r="L77" s="8" t="s">
        <v>20</v>
      </c>
      <c r="M77" s="8" t="s">
        <v>21</v>
      </c>
      <c r="N77" s="8" t="s">
        <v>22</v>
      </c>
      <c r="O77" s="9" t="s">
        <v>23</v>
      </c>
      <c r="P77" s="1" t="str">
        <f>VLOOKUP(E:E,'Opex 2021'!E:E,1,FALSE)</f>
        <v>847.8470305.1.436600.000000.847001.200179</v>
      </c>
    </row>
    <row r="78" spans="1:16" x14ac:dyDescent="0.35">
      <c r="A78" s="5" t="s">
        <v>153</v>
      </c>
      <c r="B78" s="5" t="s">
        <v>154</v>
      </c>
      <c r="C78" s="5" t="s">
        <v>17</v>
      </c>
      <c r="D78" s="5" t="s">
        <v>18</v>
      </c>
      <c r="E78" s="5" t="s">
        <v>839</v>
      </c>
      <c r="F78" s="6">
        <v>20000</v>
      </c>
      <c r="G78" s="6">
        <v>0</v>
      </c>
      <c r="H78" s="7"/>
      <c r="I78" s="7"/>
      <c r="J78" s="7"/>
      <c r="K78" s="6">
        <v>0</v>
      </c>
      <c r="L78" s="8" t="s">
        <v>20</v>
      </c>
      <c r="M78" s="8" t="s">
        <v>21</v>
      </c>
      <c r="N78" s="8" t="s">
        <v>22</v>
      </c>
      <c r="O78" s="9" t="s">
        <v>23</v>
      </c>
      <c r="P78" s="1" t="str">
        <f>VLOOKUP(E:E,'Opex 2021'!E:E,1,FALSE)</f>
        <v>847.8470310.1.420550.000000.847001.200179</v>
      </c>
    </row>
    <row r="79" spans="1:16" x14ac:dyDescent="0.35">
      <c r="A79" s="5" t="s">
        <v>153</v>
      </c>
      <c r="B79" s="5" t="s">
        <v>154</v>
      </c>
      <c r="C79" s="5" t="s">
        <v>36</v>
      </c>
      <c r="D79" s="5" t="s">
        <v>37</v>
      </c>
      <c r="E79" s="5" t="s">
        <v>838</v>
      </c>
      <c r="F79" s="6">
        <v>16000</v>
      </c>
      <c r="G79" s="6">
        <v>0</v>
      </c>
      <c r="H79" s="7"/>
      <c r="I79" s="7"/>
      <c r="J79" s="7"/>
      <c r="K79" s="6">
        <v>0</v>
      </c>
      <c r="L79" s="8" t="s">
        <v>20</v>
      </c>
      <c r="M79" s="8" t="s">
        <v>21</v>
      </c>
      <c r="N79" s="8" t="s">
        <v>22</v>
      </c>
      <c r="O79" s="9" t="s">
        <v>23</v>
      </c>
      <c r="P79" s="1" t="str">
        <f>VLOOKUP(E:E,'Opex 2021'!E:E,1,FALSE)</f>
        <v>847.8470310.1.425510.000000.847001.200179</v>
      </c>
    </row>
    <row r="80" spans="1:16" x14ac:dyDescent="0.35">
      <c r="A80" s="5" t="s">
        <v>153</v>
      </c>
      <c r="B80" s="5" t="s">
        <v>154</v>
      </c>
      <c r="C80" s="5" t="s">
        <v>168</v>
      </c>
      <c r="D80" s="5" t="s">
        <v>169</v>
      </c>
      <c r="E80" s="5" t="s">
        <v>837</v>
      </c>
      <c r="F80" s="6">
        <v>70000</v>
      </c>
      <c r="G80" s="6">
        <v>0</v>
      </c>
      <c r="H80" s="7"/>
      <c r="I80" s="7"/>
      <c r="J80" s="7"/>
      <c r="K80" s="6">
        <v>0</v>
      </c>
      <c r="L80" s="8" t="s">
        <v>20</v>
      </c>
      <c r="M80" s="8" t="s">
        <v>21</v>
      </c>
      <c r="N80" s="8" t="s">
        <v>22</v>
      </c>
      <c r="O80" s="9" t="s">
        <v>23</v>
      </c>
      <c r="P80" s="1" t="str">
        <f>VLOOKUP(E:E,'Opex 2021'!E:E,1,FALSE)</f>
        <v>847.8470310.1.425760.000000.847001.200179</v>
      </c>
    </row>
    <row r="81" spans="1:16" x14ac:dyDescent="0.35">
      <c r="A81" s="5" t="s">
        <v>153</v>
      </c>
      <c r="B81" s="5" t="s">
        <v>154</v>
      </c>
      <c r="C81" s="5" t="s">
        <v>128</v>
      </c>
      <c r="D81" s="5" t="s">
        <v>129</v>
      </c>
      <c r="E81" s="5" t="s">
        <v>155</v>
      </c>
      <c r="F81" s="6">
        <v>120000</v>
      </c>
      <c r="G81" s="6">
        <v>62470</v>
      </c>
      <c r="H81" s="6">
        <v>62464.480000000003</v>
      </c>
      <c r="I81" s="7"/>
      <c r="J81" s="7"/>
      <c r="K81" s="6">
        <v>5.5200000000113496</v>
      </c>
      <c r="L81" s="8" t="s">
        <v>20</v>
      </c>
      <c r="M81" s="8" t="s">
        <v>21</v>
      </c>
      <c r="N81" s="8" t="s">
        <v>22</v>
      </c>
      <c r="O81" s="9" t="s">
        <v>23</v>
      </c>
      <c r="P81" s="1" t="str">
        <f>VLOOKUP(E:E,'Opex 2021'!E:E,1,FALSE)</f>
        <v>847.8470310.1.425763.000000.847001.200179</v>
      </c>
    </row>
    <row r="82" spans="1:16" x14ac:dyDescent="0.35">
      <c r="A82" s="5" t="s">
        <v>153</v>
      </c>
      <c r="B82" s="5" t="s">
        <v>154</v>
      </c>
      <c r="C82" s="5" t="s">
        <v>131</v>
      </c>
      <c r="D82" s="5" t="s">
        <v>132</v>
      </c>
      <c r="E82" s="5" t="s">
        <v>156</v>
      </c>
      <c r="F82" s="6">
        <v>80000</v>
      </c>
      <c r="G82" s="6">
        <v>2891</v>
      </c>
      <c r="H82" s="6">
        <v>2890</v>
      </c>
      <c r="I82" s="7"/>
      <c r="J82" s="7"/>
      <c r="K82" s="6">
        <v>1</v>
      </c>
      <c r="L82" s="8" t="s">
        <v>20</v>
      </c>
      <c r="M82" s="8" t="s">
        <v>21</v>
      </c>
      <c r="N82" s="8" t="s">
        <v>22</v>
      </c>
      <c r="O82" s="9" t="s">
        <v>23</v>
      </c>
      <c r="P82" s="1" t="str">
        <f>VLOOKUP(E:E,'Opex 2021'!E:E,1,FALSE)</f>
        <v>847.8470310.1.425770.000000.847001.200179</v>
      </c>
    </row>
    <row r="83" spans="1:16" x14ac:dyDescent="0.35">
      <c r="A83" s="5" t="s">
        <v>153</v>
      </c>
      <c r="B83" s="5" t="s">
        <v>154</v>
      </c>
      <c r="C83" s="5" t="s">
        <v>39</v>
      </c>
      <c r="D83" s="5" t="s">
        <v>40</v>
      </c>
      <c r="E83" s="5" t="s">
        <v>836</v>
      </c>
      <c r="F83" s="6">
        <v>8500</v>
      </c>
      <c r="G83" s="6">
        <v>392</v>
      </c>
      <c r="H83" s="6">
        <v>392</v>
      </c>
      <c r="I83" s="7"/>
      <c r="J83" s="7"/>
      <c r="K83" s="6">
        <v>0</v>
      </c>
      <c r="L83" s="8" t="s">
        <v>20</v>
      </c>
      <c r="M83" s="8" t="s">
        <v>21</v>
      </c>
      <c r="N83" s="8" t="s">
        <v>22</v>
      </c>
      <c r="O83" s="9" t="s">
        <v>23</v>
      </c>
      <c r="P83" s="1" t="str">
        <f>VLOOKUP(E:E,'Opex 2021'!E:E,1,FALSE)</f>
        <v>847.8470310.1.425900.000000.847001.200179</v>
      </c>
    </row>
    <row r="84" spans="1:16" x14ac:dyDescent="0.35">
      <c r="A84" s="5" t="s">
        <v>153</v>
      </c>
      <c r="B84" s="5" t="s">
        <v>154</v>
      </c>
      <c r="C84" s="5" t="s">
        <v>42</v>
      </c>
      <c r="D84" s="5" t="s">
        <v>43</v>
      </c>
      <c r="E84" s="5" t="s">
        <v>835</v>
      </c>
      <c r="F84" s="6">
        <v>0</v>
      </c>
      <c r="G84" s="6">
        <v>8350</v>
      </c>
      <c r="H84" s="6">
        <v>8348.36</v>
      </c>
      <c r="I84" s="7"/>
      <c r="J84" s="7"/>
      <c r="K84" s="6">
        <v>1.6399999999994199</v>
      </c>
      <c r="L84" s="8" t="s">
        <v>20</v>
      </c>
      <c r="M84" s="8" t="s">
        <v>21</v>
      </c>
      <c r="N84" s="8" t="s">
        <v>22</v>
      </c>
      <c r="O84" s="9" t="s">
        <v>23</v>
      </c>
      <c r="P84" s="1" t="str">
        <f>VLOOKUP(E:E,'Opex 2021'!E:E,1,FALSE)</f>
        <v>847.8470310.1.426610.000000.847001.200179</v>
      </c>
    </row>
    <row r="85" spans="1:16" x14ac:dyDescent="0.35">
      <c r="A85" s="5" t="s">
        <v>153</v>
      </c>
      <c r="B85" s="5" t="s">
        <v>154</v>
      </c>
      <c r="C85" s="5" t="s">
        <v>51</v>
      </c>
      <c r="D85" s="5" t="s">
        <v>52</v>
      </c>
      <c r="E85" s="5" t="s">
        <v>834</v>
      </c>
      <c r="F85" s="6">
        <v>25500</v>
      </c>
      <c r="G85" s="6">
        <v>0</v>
      </c>
      <c r="H85" s="7"/>
      <c r="I85" s="7"/>
      <c r="J85" s="7"/>
      <c r="K85" s="6">
        <v>0</v>
      </c>
      <c r="L85" s="8" t="s">
        <v>20</v>
      </c>
      <c r="M85" s="8" t="s">
        <v>21</v>
      </c>
      <c r="N85" s="8" t="s">
        <v>22</v>
      </c>
      <c r="O85" s="9" t="s">
        <v>23</v>
      </c>
      <c r="P85" s="1" t="str">
        <f>VLOOKUP(E:E,'Opex 2021'!E:E,1,FALSE)</f>
        <v>847.8470310.1.428090.000000.847001.200179</v>
      </c>
    </row>
    <row r="86" spans="1:16" x14ac:dyDescent="0.35">
      <c r="A86" s="5" t="s">
        <v>153</v>
      </c>
      <c r="B86" s="5" t="s">
        <v>154</v>
      </c>
      <c r="C86" s="5" t="s">
        <v>143</v>
      </c>
      <c r="D86" s="5" t="s">
        <v>144</v>
      </c>
      <c r="E86" s="5" t="s">
        <v>160</v>
      </c>
      <c r="F86" s="6">
        <v>4000</v>
      </c>
      <c r="G86" s="6">
        <v>1</v>
      </c>
      <c r="H86" s="7"/>
      <c r="I86" s="7"/>
      <c r="J86" s="7"/>
      <c r="K86" s="6">
        <v>1</v>
      </c>
      <c r="L86" s="8" t="s">
        <v>20</v>
      </c>
      <c r="M86" s="8" t="s">
        <v>21</v>
      </c>
      <c r="N86" s="8" t="s">
        <v>22</v>
      </c>
      <c r="O86" s="9" t="s">
        <v>23</v>
      </c>
      <c r="P86" s="1" t="str">
        <f>VLOOKUP(E:E,'Opex 2021'!E:E,1,FALSE)</f>
        <v>847.8470310.1.435350.000000.847001.200179</v>
      </c>
    </row>
    <row r="87" spans="1:16" x14ac:dyDescent="0.35">
      <c r="A87" s="5" t="s">
        <v>153</v>
      </c>
      <c r="B87" s="5" t="s">
        <v>154</v>
      </c>
      <c r="C87" s="5" t="s">
        <v>146</v>
      </c>
      <c r="D87" s="5" t="s">
        <v>147</v>
      </c>
      <c r="E87" s="5" t="s">
        <v>161</v>
      </c>
      <c r="F87" s="6">
        <v>150000</v>
      </c>
      <c r="G87" s="6">
        <v>119612</v>
      </c>
      <c r="H87" s="6">
        <v>119603.75</v>
      </c>
      <c r="I87" s="6">
        <v>0</v>
      </c>
      <c r="J87" s="6">
        <v>0</v>
      </c>
      <c r="K87" s="6">
        <v>8.25</v>
      </c>
      <c r="L87" s="8" t="s">
        <v>20</v>
      </c>
      <c r="M87" s="8" t="s">
        <v>21</v>
      </c>
      <c r="N87" s="8" t="s">
        <v>22</v>
      </c>
      <c r="O87" s="9" t="s">
        <v>23</v>
      </c>
      <c r="P87" s="1" t="str">
        <f>VLOOKUP(E:E,'Opex 2021'!E:E,1,FALSE)</f>
        <v>847.8470310.1.435508.000000.847001.200179</v>
      </c>
    </row>
    <row r="88" spans="1:16" x14ac:dyDescent="0.35">
      <c r="A88" s="5" t="s">
        <v>153</v>
      </c>
      <c r="B88" s="5" t="s">
        <v>154</v>
      </c>
      <c r="C88" s="5" t="s">
        <v>63</v>
      </c>
      <c r="D88" s="5" t="s">
        <v>64</v>
      </c>
      <c r="E88" s="5" t="s">
        <v>833</v>
      </c>
      <c r="F88" s="6">
        <v>4000</v>
      </c>
      <c r="G88" s="6">
        <v>1</v>
      </c>
      <c r="H88" s="7"/>
      <c r="I88" s="7"/>
      <c r="J88" s="7"/>
      <c r="K88" s="6">
        <v>1</v>
      </c>
      <c r="L88" s="8" t="s">
        <v>20</v>
      </c>
      <c r="M88" s="8" t="s">
        <v>21</v>
      </c>
      <c r="N88" s="8" t="s">
        <v>22</v>
      </c>
      <c r="O88" s="9" t="s">
        <v>23</v>
      </c>
      <c r="P88" s="1" t="str">
        <f>VLOOKUP(E:E,'Opex 2021'!E:E,1,FALSE)</f>
        <v>847.8470310.1.436110.000000.847001.200179</v>
      </c>
    </row>
    <row r="89" spans="1:16" x14ac:dyDescent="0.35">
      <c r="A89" s="5" t="s">
        <v>153</v>
      </c>
      <c r="B89" s="5" t="s">
        <v>154</v>
      </c>
      <c r="C89" s="5" t="s">
        <v>162</v>
      </c>
      <c r="D89" s="5" t="s">
        <v>163</v>
      </c>
      <c r="E89" s="5" t="s">
        <v>164</v>
      </c>
      <c r="F89" s="6">
        <v>2000</v>
      </c>
      <c r="G89" s="6">
        <v>0</v>
      </c>
      <c r="H89" s="7"/>
      <c r="I89" s="7"/>
      <c r="J89" s="7"/>
      <c r="K89" s="6">
        <v>0</v>
      </c>
      <c r="L89" s="8" t="s">
        <v>20</v>
      </c>
      <c r="M89" s="8" t="s">
        <v>21</v>
      </c>
      <c r="N89" s="8" t="s">
        <v>22</v>
      </c>
      <c r="O89" s="9" t="s">
        <v>23</v>
      </c>
      <c r="P89" s="1" t="str">
        <f>VLOOKUP(E:E,'Opex 2021'!E:E,1,FALSE)</f>
        <v>847.8470310.1.436600.000000.847001.200179</v>
      </c>
    </row>
    <row r="90" spans="1:16" x14ac:dyDescent="0.35">
      <c r="A90" s="5" t="s">
        <v>165</v>
      </c>
      <c r="B90" s="5" t="s">
        <v>166</v>
      </c>
      <c r="C90" s="5" t="s">
        <v>17</v>
      </c>
      <c r="D90" s="5" t="s">
        <v>18</v>
      </c>
      <c r="E90" s="5" t="s">
        <v>832</v>
      </c>
      <c r="F90" s="6">
        <v>10000</v>
      </c>
      <c r="G90" s="6">
        <v>0</v>
      </c>
      <c r="H90" s="7"/>
      <c r="I90" s="7"/>
      <c r="J90" s="7"/>
      <c r="K90" s="6">
        <v>0</v>
      </c>
      <c r="L90" s="8" t="s">
        <v>20</v>
      </c>
      <c r="M90" s="8" t="s">
        <v>21</v>
      </c>
      <c r="N90" s="8" t="s">
        <v>22</v>
      </c>
      <c r="O90" s="9" t="s">
        <v>23</v>
      </c>
      <c r="P90" s="1" t="str">
        <f>VLOOKUP(E:E,'Opex 2021'!E:E,1,FALSE)</f>
        <v>847.8470315.1.420550.000000.847001.200179</v>
      </c>
    </row>
    <row r="91" spans="1:16" x14ac:dyDescent="0.35">
      <c r="A91" s="5" t="s">
        <v>165</v>
      </c>
      <c r="B91" s="5" t="s">
        <v>166</v>
      </c>
      <c r="C91" s="5" t="s">
        <v>36</v>
      </c>
      <c r="D91" s="5" t="s">
        <v>37</v>
      </c>
      <c r="E91" s="5" t="s">
        <v>167</v>
      </c>
      <c r="F91" s="6">
        <v>11000</v>
      </c>
      <c r="G91" s="6">
        <v>1502</v>
      </c>
      <c r="H91" s="6">
        <v>1502</v>
      </c>
      <c r="I91" s="7"/>
      <c r="J91" s="7"/>
      <c r="K91" s="6">
        <v>0</v>
      </c>
      <c r="L91" s="8" t="s">
        <v>20</v>
      </c>
      <c r="M91" s="8" t="s">
        <v>21</v>
      </c>
      <c r="N91" s="8" t="s">
        <v>22</v>
      </c>
      <c r="O91" s="9" t="s">
        <v>23</v>
      </c>
      <c r="P91" s="1" t="str">
        <f>VLOOKUP(E:E,'Opex 2021'!E:E,1,FALSE)</f>
        <v>847.8470315.1.425510.000000.847001.200179</v>
      </c>
    </row>
    <row r="92" spans="1:16" x14ac:dyDescent="0.35">
      <c r="A92" s="5" t="s">
        <v>165</v>
      </c>
      <c r="B92" s="5" t="s">
        <v>166</v>
      </c>
      <c r="C92" s="5" t="s">
        <v>168</v>
      </c>
      <c r="D92" s="5" t="s">
        <v>169</v>
      </c>
      <c r="E92" s="5" t="s">
        <v>170</v>
      </c>
      <c r="F92" s="6">
        <v>40000</v>
      </c>
      <c r="G92" s="6">
        <v>875</v>
      </c>
      <c r="H92" s="6">
        <v>875</v>
      </c>
      <c r="I92" s="7"/>
      <c r="J92" s="7"/>
      <c r="K92" s="6">
        <v>0</v>
      </c>
      <c r="L92" s="8" t="s">
        <v>20</v>
      </c>
      <c r="M92" s="8" t="s">
        <v>21</v>
      </c>
      <c r="N92" s="8" t="s">
        <v>22</v>
      </c>
      <c r="O92" s="9" t="s">
        <v>23</v>
      </c>
      <c r="P92" s="1" t="str">
        <f>VLOOKUP(E:E,'Opex 2021'!E:E,1,FALSE)</f>
        <v>847.8470315.1.425760.000000.847001.200179</v>
      </c>
    </row>
    <row r="93" spans="1:16" x14ac:dyDescent="0.35">
      <c r="A93" s="5" t="s">
        <v>165</v>
      </c>
      <c r="B93" s="5" t="s">
        <v>166</v>
      </c>
      <c r="C93" s="5" t="s">
        <v>128</v>
      </c>
      <c r="D93" s="5" t="s">
        <v>129</v>
      </c>
      <c r="E93" s="5" t="s">
        <v>171</v>
      </c>
      <c r="F93" s="6">
        <v>56000</v>
      </c>
      <c r="G93" s="6">
        <v>56358</v>
      </c>
      <c r="H93" s="6">
        <v>54242.58</v>
      </c>
      <c r="I93" s="7"/>
      <c r="J93" s="7"/>
      <c r="K93" s="6">
        <v>2115.42</v>
      </c>
      <c r="L93" s="8" t="s">
        <v>20</v>
      </c>
      <c r="M93" s="8" t="s">
        <v>21</v>
      </c>
      <c r="N93" s="8" t="s">
        <v>22</v>
      </c>
      <c r="O93" s="9" t="s">
        <v>23</v>
      </c>
      <c r="P93" s="1" t="str">
        <f>VLOOKUP(E:E,'Opex 2021'!E:E,1,FALSE)</f>
        <v>847.8470315.1.425763.000000.847001.200179</v>
      </c>
    </row>
    <row r="94" spans="1:16" x14ac:dyDescent="0.35">
      <c r="A94" s="5" t="s">
        <v>165</v>
      </c>
      <c r="B94" s="5" t="s">
        <v>166</v>
      </c>
      <c r="C94" s="5" t="s">
        <v>131</v>
      </c>
      <c r="D94" s="5" t="s">
        <v>132</v>
      </c>
      <c r="E94" s="5" t="s">
        <v>172</v>
      </c>
      <c r="F94" s="6">
        <v>150000</v>
      </c>
      <c r="G94" s="6">
        <v>30571</v>
      </c>
      <c r="H94" s="6">
        <v>30570.03</v>
      </c>
      <c r="I94" s="7"/>
      <c r="J94" s="7"/>
      <c r="K94" s="6">
        <v>0.97000000000116404</v>
      </c>
      <c r="L94" s="8" t="s">
        <v>20</v>
      </c>
      <c r="M94" s="8" t="s">
        <v>21</v>
      </c>
      <c r="N94" s="8" t="s">
        <v>22</v>
      </c>
      <c r="O94" s="9" t="s">
        <v>23</v>
      </c>
      <c r="P94" s="1" t="str">
        <f>VLOOKUP(E:E,'Opex 2021'!E:E,1,FALSE)</f>
        <v>847.8470315.1.425770.000000.847001.200179</v>
      </c>
    </row>
    <row r="95" spans="1:16" x14ac:dyDescent="0.35">
      <c r="A95" s="5" t="s">
        <v>165</v>
      </c>
      <c r="B95" s="5" t="s">
        <v>166</v>
      </c>
      <c r="C95" s="5" t="s">
        <v>39</v>
      </c>
      <c r="D95" s="5" t="s">
        <v>40</v>
      </c>
      <c r="E95" s="5" t="s">
        <v>173</v>
      </c>
      <c r="F95" s="6">
        <v>10000</v>
      </c>
      <c r="G95" s="6">
        <v>1024</v>
      </c>
      <c r="H95" s="6">
        <v>1023.75</v>
      </c>
      <c r="I95" s="7"/>
      <c r="J95" s="7"/>
      <c r="K95" s="6">
        <v>0.25</v>
      </c>
      <c r="L95" s="8" t="s">
        <v>20</v>
      </c>
      <c r="M95" s="8" t="s">
        <v>21</v>
      </c>
      <c r="N95" s="8" t="s">
        <v>22</v>
      </c>
      <c r="O95" s="9" t="s">
        <v>23</v>
      </c>
      <c r="P95" s="1" t="str">
        <f>VLOOKUP(E:E,'Opex 2021'!E:E,1,FALSE)</f>
        <v>847.8470315.1.425900.000000.847001.200179</v>
      </c>
    </row>
    <row r="96" spans="1:16" x14ac:dyDescent="0.35">
      <c r="A96" s="5" t="s">
        <v>165</v>
      </c>
      <c r="B96" s="5" t="s">
        <v>166</v>
      </c>
      <c r="C96" s="5" t="s">
        <v>42</v>
      </c>
      <c r="D96" s="5" t="s">
        <v>43</v>
      </c>
      <c r="E96" s="5" t="s">
        <v>174</v>
      </c>
      <c r="F96" s="6">
        <v>0</v>
      </c>
      <c r="G96" s="6">
        <v>8706</v>
      </c>
      <c r="H96" s="6">
        <v>8705.01</v>
      </c>
      <c r="I96" s="7"/>
      <c r="J96" s="7"/>
      <c r="K96" s="6">
        <v>0.98999999999978205</v>
      </c>
      <c r="L96" s="8" t="s">
        <v>20</v>
      </c>
      <c r="M96" s="8" t="s">
        <v>21</v>
      </c>
      <c r="N96" s="8" t="s">
        <v>22</v>
      </c>
      <c r="O96" s="9" t="s">
        <v>23</v>
      </c>
      <c r="P96" s="1" t="str">
        <f>VLOOKUP(E:E,'Opex 2021'!E:E,1,FALSE)</f>
        <v>847.8470315.1.426610.000000.847001.200179</v>
      </c>
    </row>
    <row r="97" spans="1:16" x14ac:dyDescent="0.35">
      <c r="A97" s="5" t="s">
        <v>165</v>
      </c>
      <c r="B97" s="5" t="s">
        <v>166</v>
      </c>
      <c r="C97" s="5" t="s">
        <v>51</v>
      </c>
      <c r="D97" s="5" t="s">
        <v>52</v>
      </c>
      <c r="E97" s="5" t="s">
        <v>831</v>
      </c>
      <c r="F97" s="6">
        <v>8000</v>
      </c>
      <c r="G97" s="6">
        <v>0</v>
      </c>
      <c r="H97" s="7"/>
      <c r="I97" s="7"/>
      <c r="J97" s="7"/>
      <c r="K97" s="6">
        <v>0</v>
      </c>
      <c r="L97" s="8" t="s">
        <v>20</v>
      </c>
      <c r="M97" s="8" t="s">
        <v>21</v>
      </c>
      <c r="N97" s="8" t="s">
        <v>22</v>
      </c>
      <c r="O97" s="9" t="s">
        <v>23</v>
      </c>
      <c r="P97" s="1" t="str">
        <f>VLOOKUP(E:E,'Opex 2021'!E:E,1,FALSE)</f>
        <v>847.8470315.1.428090.000000.847001.200179</v>
      </c>
    </row>
    <row r="98" spans="1:16" x14ac:dyDescent="0.35">
      <c r="A98" s="5" t="s">
        <v>165</v>
      </c>
      <c r="B98" s="5" t="s">
        <v>166</v>
      </c>
      <c r="C98" s="5" t="s">
        <v>143</v>
      </c>
      <c r="D98" s="5" t="s">
        <v>144</v>
      </c>
      <c r="E98" s="5" t="s">
        <v>176</v>
      </c>
      <c r="F98" s="6">
        <v>16000</v>
      </c>
      <c r="G98" s="6">
        <v>1</v>
      </c>
      <c r="H98" s="7"/>
      <c r="I98" s="7"/>
      <c r="J98" s="7"/>
      <c r="K98" s="6">
        <v>1</v>
      </c>
      <c r="L98" s="8" t="s">
        <v>20</v>
      </c>
      <c r="M98" s="8" t="s">
        <v>21</v>
      </c>
      <c r="N98" s="8" t="s">
        <v>22</v>
      </c>
      <c r="O98" s="9" t="s">
        <v>23</v>
      </c>
      <c r="P98" s="1" t="str">
        <f>VLOOKUP(E:E,'Opex 2021'!E:E,1,FALSE)</f>
        <v>847.8470315.1.435350.000000.847001.200179</v>
      </c>
    </row>
    <row r="99" spans="1:16" x14ac:dyDescent="0.35">
      <c r="A99" s="5" t="s">
        <v>165</v>
      </c>
      <c r="B99" s="5" t="s">
        <v>166</v>
      </c>
      <c r="C99" s="5" t="s">
        <v>146</v>
      </c>
      <c r="D99" s="5" t="s">
        <v>147</v>
      </c>
      <c r="E99" s="5" t="s">
        <v>177</v>
      </c>
      <c r="F99" s="6">
        <v>180000</v>
      </c>
      <c r="G99" s="6">
        <v>194155</v>
      </c>
      <c r="H99" s="6">
        <v>186107.21</v>
      </c>
      <c r="I99" s="6">
        <v>0</v>
      </c>
      <c r="J99" s="6">
        <v>0</v>
      </c>
      <c r="K99" s="6">
        <v>8047.79000000001</v>
      </c>
      <c r="L99" s="8" t="s">
        <v>20</v>
      </c>
      <c r="M99" s="8" t="s">
        <v>21</v>
      </c>
      <c r="N99" s="8" t="s">
        <v>22</v>
      </c>
      <c r="O99" s="9" t="s">
        <v>23</v>
      </c>
      <c r="P99" s="1" t="str">
        <f>VLOOKUP(E:E,'Opex 2021'!E:E,1,FALSE)</f>
        <v>847.8470315.1.435508.000000.847001.200179</v>
      </c>
    </row>
    <row r="100" spans="1:16" x14ac:dyDescent="0.35">
      <c r="A100" s="5" t="s">
        <v>165</v>
      </c>
      <c r="B100" s="5" t="s">
        <v>166</v>
      </c>
      <c r="C100" s="5" t="s">
        <v>63</v>
      </c>
      <c r="D100" s="5" t="s">
        <v>64</v>
      </c>
      <c r="E100" s="5" t="s">
        <v>181</v>
      </c>
      <c r="F100" s="6">
        <v>8000</v>
      </c>
      <c r="G100" s="6">
        <v>1</v>
      </c>
      <c r="H100" s="7"/>
      <c r="I100" s="7"/>
      <c r="J100" s="7"/>
      <c r="K100" s="6">
        <v>1</v>
      </c>
      <c r="L100" s="8" t="s">
        <v>20</v>
      </c>
      <c r="M100" s="8" t="s">
        <v>21</v>
      </c>
      <c r="N100" s="8" t="s">
        <v>22</v>
      </c>
      <c r="O100" s="9" t="s">
        <v>23</v>
      </c>
      <c r="P100" s="1" t="str">
        <f>VLOOKUP(E:E,'Opex 2021'!E:E,1,FALSE)</f>
        <v>847.8470315.1.436110.000000.847001.200179</v>
      </c>
    </row>
    <row r="101" spans="1:16" x14ac:dyDescent="0.35">
      <c r="A101" s="5" t="s">
        <v>165</v>
      </c>
      <c r="B101" s="5" t="s">
        <v>166</v>
      </c>
      <c r="C101" s="5" t="s">
        <v>162</v>
      </c>
      <c r="D101" s="5" t="s">
        <v>163</v>
      </c>
      <c r="E101" s="5" t="s">
        <v>830</v>
      </c>
      <c r="F101" s="6">
        <v>1000</v>
      </c>
      <c r="G101" s="6">
        <v>0</v>
      </c>
      <c r="H101" s="7"/>
      <c r="I101" s="7"/>
      <c r="J101" s="7"/>
      <c r="K101" s="6">
        <v>0</v>
      </c>
      <c r="L101" s="8" t="s">
        <v>20</v>
      </c>
      <c r="M101" s="8" t="s">
        <v>21</v>
      </c>
      <c r="N101" s="8" t="s">
        <v>22</v>
      </c>
      <c r="O101" s="9" t="s">
        <v>23</v>
      </c>
      <c r="P101" s="1" t="str">
        <f>VLOOKUP(E:E,'Opex 2021'!E:E,1,FALSE)</f>
        <v>847.8470315.1.436600.000000.847001.200179</v>
      </c>
    </row>
    <row r="102" spans="1:16" x14ac:dyDescent="0.35">
      <c r="A102" s="5" t="s">
        <v>182</v>
      </c>
      <c r="B102" s="5" t="s">
        <v>183</v>
      </c>
      <c r="C102" s="5" t="s">
        <v>17</v>
      </c>
      <c r="D102" s="5" t="s">
        <v>18</v>
      </c>
      <c r="E102" s="5" t="s">
        <v>829</v>
      </c>
      <c r="F102" s="6">
        <v>10000</v>
      </c>
      <c r="G102" s="6">
        <v>0</v>
      </c>
      <c r="H102" s="7"/>
      <c r="I102" s="7"/>
      <c r="J102" s="7"/>
      <c r="K102" s="6">
        <v>0</v>
      </c>
      <c r="L102" s="8" t="s">
        <v>20</v>
      </c>
      <c r="M102" s="8" t="s">
        <v>21</v>
      </c>
      <c r="N102" s="8" t="s">
        <v>22</v>
      </c>
      <c r="O102" s="9" t="s">
        <v>23</v>
      </c>
      <c r="P102" s="1" t="str">
        <f>VLOOKUP(E:E,'Opex 2021'!E:E,1,FALSE)</f>
        <v>847.8470320.1.420550.000000.847001.200179</v>
      </c>
    </row>
    <row r="103" spans="1:16" x14ac:dyDescent="0.35">
      <c r="A103" s="5" t="s">
        <v>182</v>
      </c>
      <c r="B103" s="5" t="s">
        <v>183</v>
      </c>
      <c r="C103" s="5" t="s">
        <v>36</v>
      </c>
      <c r="D103" s="5" t="s">
        <v>37</v>
      </c>
      <c r="E103" s="5" t="s">
        <v>828</v>
      </c>
      <c r="F103" s="6">
        <v>20000</v>
      </c>
      <c r="G103" s="6">
        <v>0</v>
      </c>
      <c r="H103" s="7"/>
      <c r="I103" s="7"/>
      <c r="J103" s="7"/>
      <c r="K103" s="6">
        <v>0</v>
      </c>
      <c r="L103" s="8" t="s">
        <v>20</v>
      </c>
      <c r="M103" s="8" t="s">
        <v>21</v>
      </c>
      <c r="N103" s="8" t="s">
        <v>22</v>
      </c>
      <c r="O103" s="9" t="s">
        <v>23</v>
      </c>
      <c r="P103" s="1" t="str">
        <f>VLOOKUP(E:E,'Opex 2021'!E:E,1,FALSE)</f>
        <v>847.8470320.1.425510.000000.847001.200179</v>
      </c>
    </row>
    <row r="104" spans="1:16" x14ac:dyDescent="0.35">
      <c r="A104" s="5" t="s">
        <v>182</v>
      </c>
      <c r="B104" s="5" t="s">
        <v>183</v>
      </c>
      <c r="C104" s="5" t="s">
        <v>168</v>
      </c>
      <c r="D104" s="5" t="s">
        <v>169</v>
      </c>
      <c r="E104" s="5" t="s">
        <v>827</v>
      </c>
      <c r="F104" s="6">
        <v>120000</v>
      </c>
      <c r="G104" s="6">
        <v>0</v>
      </c>
      <c r="H104" s="7"/>
      <c r="I104" s="7"/>
      <c r="J104" s="7"/>
      <c r="K104" s="6">
        <v>0</v>
      </c>
      <c r="L104" s="8" t="s">
        <v>20</v>
      </c>
      <c r="M104" s="8" t="s">
        <v>21</v>
      </c>
      <c r="N104" s="8" t="s">
        <v>22</v>
      </c>
      <c r="O104" s="9" t="s">
        <v>23</v>
      </c>
      <c r="P104" s="1" t="str">
        <f>VLOOKUP(E:E,'Opex 2021'!E:E,1,FALSE)</f>
        <v>847.8470320.1.425760.000000.847001.200179</v>
      </c>
    </row>
    <row r="105" spans="1:16" x14ac:dyDescent="0.35">
      <c r="A105" s="5" t="s">
        <v>182</v>
      </c>
      <c r="B105" s="5" t="s">
        <v>183</v>
      </c>
      <c r="C105" s="5" t="s">
        <v>128</v>
      </c>
      <c r="D105" s="5" t="s">
        <v>129</v>
      </c>
      <c r="E105" s="5" t="s">
        <v>184</v>
      </c>
      <c r="F105" s="6">
        <v>180000</v>
      </c>
      <c r="G105" s="6">
        <v>95179</v>
      </c>
      <c r="H105" s="6">
        <v>95178.15</v>
      </c>
      <c r="I105" s="7"/>
      <c r="J105" s="7"/>
      <c r="K105" s="6">
        <v>0.85000000000582099</v>
      </c>
      <c r="L105" s="8" t="s">
        <v>20</v>
      </c>
      <c r="M105" s="8" t="s">
        <v>21</v>
      </c>
      <c r="N105" s="8" t="s">
        <v>22</v>
      </c>
      <c r="O105" s="9" t="s">
        <v>23</v>
      </c>
      <c r="P105" s="1" t="str">
        <f>VLOOKUP(E:E,'Opex 2021'!E:E,1,FALSE)</f>
        <v>847.8470320.1.425763.000000.847001.200179</v>
      </c>
    </row>
    <row r="106" spans="1:16" x14ac:dyDescent="0.35">
      <c r="A106" s="5" t="s">
        <v>182</v>
      </c>
      <c r="B106" s="5" t="s">
        <v>183</v>
      </c>
      <c r="C106" s="5" t="s">
        <v>131</v>
      </c>
      <c r="D106" s="5" t="s">
        <v>132</v>
      </c>
      <c r="E106" s="5" t="s">
        <v>185</v>
      </c>
      <c r="F106" s="6">
        <v>450000</v>
      </c>
      <c r="G106" s="6">
        <v>5990</v>
      </c>
      <c r="H106" s="6">
        <v>1493.55</v>
      </c>
      <c r="I106" s="7"/>
      <c r="J106" s="7"/>
      <c r="K106" s="6">
        <v>4496.45</v>
      </c>
      <c r="L106" s="8" t="s">
        <v>20</v>
      </c>
      <c r="M106" s="8" t="s">
        <v>21</v>
      </c>
      <c r="N106" s="8" t="s">
        <v>22</v>
      </c>
      <c r="O106" s="9" t="s">
        <v>23</v>
      </c>
      <c r="P106" s="1" t="str">
        <f>VLOOKUP(E:E,'Opex 2021'!E:E,1,FALSE)</f>
        <v>847.8470320.1.425770.000000.847001.200179</v>
      </c>
    </row>
    <row r="107" spans="1:16" x14ac:dyDescent="0.35">
      <c r="A107" s="5" t="s">
        <v>182</v>
      </c>
      <c r="B107" s="5" t="s">
        <v>183</v>
      </c>
      <c r="C107" s="5" t="s">
        <v>39</v>
      </c>
      <c r="D107" s="5" t="s">
        <v>40</v>
      </c>
      <c r="E107" s="5" t="s">
        <v>826</v>
      </c>
      <c r="F107" s="6">
        <v>20000</v>
      </c>
      <c r="G107" s="6">
        <v>1890</v>
      </c>
      <c r="H107" s="6">
        <v>1890</v>
      </c>
      <c r="I107" s="7"/>
      <c r="J107" s="7"/>
      <c r="K107" s="6">
        <v>0</v>
      </c>
      <c r="L107" s="8" t="s">
        <v>20</v>
      </c>
      <c r="M107" s="8" t="s">
        <v>21</v>
      </c>
      <c r="N107" s="8" t="s">
        <v>22</v>
      </c>
      <c r="O107" s="9" t="s">
        <v>23</v>
      </c>
      <c r="P107" s="1" t="str">
        <f>VLOOKUP(E:E,'Opex 2021'!E:E,1,FALSE)</f>
        <v>847.8470320.1.425900.000000.847001.200179</v>
      </c>
    </row>
    <row r="108" spans="1:16" x14ac:dyDescent="0.35">
      <c r="A108" s="5" t="s">
        <v>182</v>
      </c>
      <c r="B108" s="5" t="s">
        <v>183</v>
      </c>
      <c r="C108" s="5" t="s">
        <v>42</v>
      </c>
      <c r="D108" s="5" t="s">
        <v>43</v>
      </c>
      <c r="E108" s="5" t="s">
        <v>186</v>
      </c>
      <c r="F108" s="6">
        <v>0</v>
      </c>
      <c r="G108" s="6">
        <v>8100</v>
      </c>
      <c r="H108" s="6">
        <v>8098.97</v>
      </c>
      <c r="I108" s="7"/>
      <c r="J108" s="7"/>
      <c r="K108" s="6">
        <v>1.02999999999975</v>
      </c>
      <c r="L108" s="8" t="s">
        <v>20</v>
      </c>
      <c r="M108" s="8" t="s">
        <v>21</v>
      </c>
      <c r="N108" s="8" t="s">
        <v>22</v>
      </c>
      <c r="O108" s="9" t="s">
        <v>23</v>
      </c>
      <c r="P108" s="1" t="str">
        <f>VLOOKUP(E:E,'Opex 2021'!E:E,1,FALSE)</f>
        <v>847.8470320.1.426610.000000.847001.200179</v>
      </c>
    </row>
    <row r="109" spans="1:16" x14ac:dyDescent="0.35">
      <c r="A109" s="5" t="s">
        <v>182</v>
      </c>
      <c r="B109" s="5" t="s">
        <v>183</v>
      </c>
      <c r="C109" s="5" t="s">
        <v>51</v>
      </c>
      <c r="D109" s="5" t="s">
        <v>52</v>
      </c>
      <c r="E109" s="5" t="s">
        <v>825</v>
      </c>
      <c r="F109" s="6">
        <v>30000</v>
      </c>
      <c r="G109" s="6">
        <v>0</v>
      </c>
      <c r="H109" s="7"/>
      <c r="I109" s="7"/>
      <c r="J109" s="7"/>
      <c r="K109" s="6">
        <v>0</v>
      </c>
      <c r="L109" s="8" t="s">
        <v>20</v>
      </c>
      <c r="M109" s="8" t="s">
        <v>21</v>
      </c>
      <c r="N109" s="8" t="s">
        <v>22</v>
      </c>
      <c r="O109" s="9" t="s">
        <v>23</v>
      </c>
      <c r="P109" s="1" t="str">
        <f>VLOOKUP(E:E,'Opex 2021'!E:E,1,FALSE)</f>
        <v>847.8470320.1.428090.000000.847001.200179</v>
      </c>
    </row>
    <row r="110" spans="1:16" x14ac:dyDescent="0.35">
      <c r="A110" s="5" t="s">
        <v>182</v>
      </c>
      <c r="B110" s="5" t="s">
        <v>183</v>
      </c>
      <c r="C110" s="5" t="s">
        <v>143</v>
      </c>
      <c r="D110" s="5" t="s">
        <v>144</v>
      </c>
      <c r="E110" s="5" t="s">
        <v>187</v>
      </c>
      <c r="F110" s="6">
        <v>25000</v>
      </c>
      <c r="G110" s="6">
        <v>1</v>
      </c>
      <c r="H110" s="7"/>
      <c r="I110" s="7"/>
      <c r="J110" s="7"/>
      <c r="K110" s="6">
        <v>1</v>
      </c>
      <c r="L110" s="8" t="s">
        <v>20</v>
      </c>
      <c r="M110" s="8" t="s">
        <v>21</v>
      </c>
      <c r="N110" s="8" t="s">
        <v>22</v>
      </c>
      <c r="O110" s="9" t="s">
        <v>23</v>
      </c>
      <c r="P110" s="1" t="str">
        <f>VLOOKUP(E:E,'Opex 2021'!E:E,1,FALSE)</f>
        <v>847.8470320.1.435350.000000.847001.200179</v>
      </c>
    </row>
    <row r="111" spans="1:16" x14ac:dyDescent="0.35">
      <c r="A111" s="5" t="s">
        <v>182</v>
      </c>
      <c r="B111" s="5" t="s">
        <v>183</v>
      </c>
      <c r="C111" s="5" t="s">
        <v>146</v>
      </c>
      <c r="D111" s="5" t="s">
        <v>147</v>
      </c>
      <c r="E111" s="5" t="s">
        <v>188</v>
      </c>
      <c r="F111" s="6">
        <v>250000</v>
      </c>
      <c r="G111" s="6">
        <v>233493</v>
      </c>
      <c r="H111" s="6">
        <v>161058.6</v>
      </c>
      <c r="I111" s="6">
        <v>0</v>
      </c>
      <c r="J111" s="6">
        <v>-7.2759576141834308E-12</v>
      </c>
      <c r="K111" s="6">
        <v>72434.399999999994</v>
      </c>
      <c r="L111" s="8" t="s">
        <v>20</v>
      </c>
      <c r="M111" s="8" t="s">
        <v>21</v>
      </c>
      <c r="N111" s="8" t="s">
        <v>22</v>
      </c>
      <c r="O111" s="9" t="s">
        <v>23</v>
      </c>
      <c r="P111" s="1" t="str">
        <f>VLOOKUP(E:E,'Opex 2021'!E:E,1,FALSE)</f>
        <v>847.8470320.1.435508.000000.847001.200179</v>
      </c>
    </row>
    <row r="112" spans="1:16" x14ac:dyDescent="0.35">
      <c r="A112" s="5" t="s">
        <v>182</v>
      </c>
      <c r="B112" s="5" t="s">
        <v>183</v>
      </c>
      <c r="C112" s="5" t="s">
        <v>63</v>
      </c>
      <c r="D112" s="5" t="s">
        <v>64</v>
      </c>
      <c r="E112" s="5" t="s">
        <v>824</v>
      </c>
      <c r="F112" s="6">
        <v>2000</v>
      </c>
      <c r="G112" s="6">
        <v>1</v>
      </c>
      <c r="H112" s="7"/>
      <c r="I112" s="7"/>
      <c r="J112" s="7"/>
      <c r="K112" s="6">
        <v>1</v>
      </c>
      <c r="L112" s="8" t="s">
        <v>20</v>
      </c>
      <c r="M112" s="8" t="s">
        <v>21</v>
      </c>
      <c r="N112" s="8" t="s">
        <v>22</v>
      </c>
      <c r="O112" s="9" t="s">
        <v>23</v>
      </c>
      <c r="P112" s="1" t="str">
        <f>VLOOKUP(E:E,'Opex 2021'!E:E,1,FALSE)</f>
        <v>847.8470320.1.436110.000000.847001.200179</v>
      </c>
    </row>
    <row r="113" spans="1:16" x14ac:dyDescent="0.35">
      <c r="A113" s="5" t="s">
        <v>182</v>
      </c>
      <c r="B113" s="5" t="s">
        <v>183</v>
      </c>
      <c r="C113" s="5" t="s">
        <v>162</v>
      </c>
      <c r="D113" s="5" t="s">
        <v>163</v>
      </c>
      <c r="E113" s="5" t="s">
        <v>823</v>
      </c>
      <c r="F113" s="6">
        <v>2000</v>
      </c>
      <c r="G113" s="6">
        <v>0</v>
      </c>
      <c r="H113" s="7"/>
      <c r="I113" s="7"/>
      <c r="J113" s="7"/>
      <c r="K113" s="6">
        <v>0</v>
      </c>
      <c r="L113" s="8" t="s">
        <v>20</v>
      </c>
      <c r="M113" s="8" t="s">
        <v>21</v>
      </c>
      <c r="N113" s="8" t="s">
        <v>22</v>
      </c>
      <c r="O113" s="9" t="s">
        <v>23</v>
      </c>
      <c r="P113" s="1" t="str">
        <f>VLOOKUP(E:E,'Opex 2021'!E:E,1,FALSE)</f>
        <v>847.8470320.1.436600.000000.847001.200179</v>
      </c>
    </row>
    <row r="114" spans="1:16" x14ac:dyDescent="0.35">
      <c r="A114" s="5" t="s">
        <v>189</v>
      </c>
      <c r="B114" s="5" t="s">
        <v>190</v>
      </c>
      <c r="C114" s="5" t="s">
        <v>17</v>
      </c>
      <c r="D114" s="5" t="s">
        <v>18</v>
      </c>
      <c r="E114" s="5" t="s">
        <v>822</v>
      </c>
      <c r="F114" s="6">
        <v>30000</v>
      </c>
      <c r="G114" s="6">
        <v>0</v>
      </c>
      <c r="H114" s="7"/>
      <c r="I114" s="7"/>
      <c r="J114" s="7"/>
      <c r="K114" s="6">
        <v>0</v>
      </c>
      <c r="L114" s="8" t="s">
        <v>20</v>
      </c>
      <c r="M114" s="8" t="s">
        <v>21</v>
      </c>
      <c r="N114" s="8" t="s">
        <v>22</v>
      </c>
      <c r="O114" s="9" t="s">
        <v>23</v>
      </c>
      <c r="P114" s="1" t="str">
        <f>VLOOKUP(E:E,'Opex 2021'!E:E,1,FALSE)</f>
        <v>847.8470325.1.420550.000000.847001.200179</v>
      </c>
    </row>
    <row r="115" spans="1:16" x14ac:dyDescent="0.35">
      <c r="A115" s="5" t="s">
        <v>189</v>
      </c>
      <c r="B115" s="5" t="s">
        <v>190</v>
      </c>
      <c r="C115" s="5" t="s">
        <v>36</v>
      </c>
      <c r="D115" s="5" t="s">
        <v>37</v>
      </c>
      <c r="E115" s="5" t="s">
        <v>821</v>
      </c>
      <c r="F115" s="6">
        <v>10000</v>
      </c>
      <c r="G115" s="6">
        <v>0</v>
      </c>
      <c r="H115" s="7"/>
      <c r="I115" s="7"/>
      <c r="J115" s="7"/>
      <c r="K115" s="6">
        <v>0</v>
      </c>
      <c r="L115" s="8" t="s">
        <v>20</v>
      </c>
      <c r="M115" s="8" t="s">
        <v>21</v>
      </c>
      <c r="N115" s="8" t="s">
        <v>22</v>
      </c>
      <c r="O115" s="9" t="s">
        <v>23</v>
      </c>
      <c r="P115" s="1" t="str">
        <f>VLOOKUP(E:E,'Opex 2021'!E:E,1,FALSE)</f>
        <v>847.8470325.1.425510.000000.847001.200179</v>
      </c>
    </row>
    <row r="116" spans="1:16" x14ac:dyDescent="0.35">
      <c r="A116" s="5" t="s">
        <v>189</v>
      </c>
      <c r="B116" s="5" t="s">
        <v>190</v>
      </c>
      <c r="C116" s="5" t="s">
        <v>168</v>
      </c>
      <c r="D116" s="5" t="s">
        <v>169</v>
      </c>
      <c r="E116" s="5" t="s">
        <v>820</v>
      </c>
      <c r="F116" s="6">
        <v>18000</v>
      </c>
      <c r="G116" s="6">
        <v>0</v>
      </c>
      <c r="H116" s="7"/>
      <c r="I116" s="7"/>
      <c r="J116" s="7"/>
      <c r="K116" s="6">
        <v>0</v>
      </c>
      <c r="L116" s="8" t="s">
        <v>20</v>
      </c>
      <c r="M116" s="8" t="s">
        <v>21</v>
      </c>
      <c r="N116" s="8" t="s">
        <v>22</v>
      </c>
      <c r="O116" s="9" t="s">
        <v>23</v>
      </c>
      <c r="P116" s="1" t="str">
        <f>VLOOKUP(E:E,'Opex 2021'!E:E,1,FALSE)</f>
        <v>847.8470325.1.425760.000000.847001.200179</v>
      </c>
    </row>
    <row r="117" spans="1:16" x14ac:dyDescent="0.35">
      <c r="A117" s="5" t="s">
        <v>189</v>
      </c>
      <c r="B117" s="5" t="s">
        <v>190</v>
      </c>
      <c r="C117" s="5" t="s">
        <v>128</v>
      </c>
      <c r="D117" s="5" t="s">
        <v>129</v>
      </c>
      <c r="E117" s="5" t="s">
        <v>191</v>
      </c>
      <c r="F117" s="6">
        <v>100000</v>
      </c>
      <c r="G117" s="6">
        <v>89793</v>
      </c>
      <c r="H117" s="6">
        <v>89791.52</v>
      </c>
      <c r="I117" s="7"/>
      <c r="J117" s="7"/>
      <c r="K117" s="6">
        <v>1.48000000001048</v>
      </c>
      <c r="L117" s="8" t="s">
        <v>20</v>
      </c>
      <c r="M117" s="8" t="s">
        <v>21</v>
      </c>
      <c r="N117" s="8" t="s">
        <v>22</v>
      </c>
      <c r="O117" s="9" t="s">
        <v>23</v>
      </c>
      <c r="P117" s="1" t="str">
        <f>VLOOKUP(E:E,'Opex 2021'!E:E,1,FALSE)</f>
        <v>847.8470325.1.425763.000000.847001.200179</v>
      </c>
    </row>
    <row r="118" spans="1:16" x14ac:dyDescent="0.35">
      <c r="A118" s="5" t="s">
        <v>189</v>
      </c>
      <c r="B118" s="5" t="s">
        <v>190</v>
      </c>
      <c r="C118" s="5" t="s">
        <v>131</v>
      </c>
      <c r="D118" s="5" t="s">
        <v>132</v>
      </c>
      <c r="E118" s="5" t="s">
        <v>819</v>
      </c>
      <c r="F118" s="6">
        <v>180000</v>
      </c>
      <c r="G118" s="6">
        <v>12269</v>
      </c>
      <c r="H118" s="6">
        <v>12268.15</v>
      </c>
      <c r="I118" s="7"/>
      <c r="J118" s="7"/>
      <c r="K118" s="6">
        <v>0.85000000000036402</v>
      </c>
      <c r="L118" s="8" t="s">
        <v>20</v>
      </c>
      <c r="M118" s="8" t="s">
        <v>21</v>
      </c>
      <c r="N118" s="8" t="s">
        <v>22</v>
      </c>
      <c r="O118" s="9" t="s">
        <v>23</v>
      </c>
      <c r="P118" s="1" t="str">
        <f>VLOOKUP(E:E,'Opex 2021'!E:E,1,FALSE)</f>
        <v>847.8470325.1.425770.000000.847001.200179</v>
      </c>
    </row>
    <row r="119" spans="1:16" x14ac:dyDescent="0.35">
      <c r="A119" s="5" t="s">
        <v>189</v>
      </c>
      <c r="B119" s="5" t="s">
        <v>190</v>
      </c>
      <c r="C119" s="5" t="s">
        <v>39</v>
      </c>
      <c r="D119" s="5" t="s">
        <v>40</v>
      </c>
      <c r="E119" s="5" t="s">
        <v>818</v>
      </c>
      <c r="F119" s="6">
        <v>10000</v>
      </c>
      <c r="G119" s="6">
        <v>1502</v>
      </c>
      <c r="H119" s="6">
        <v>1502.43</v>
      </c>
      <c r="I119" s="7"/>
      <c r="J119" s="7"/>
      <c r="K119" s="6">
        <v>-0.43000000000016297</v>
      </c>
      <c r="L119" s="8" t="s">
        <v>20</v>
      </c>
      <c r="M119" s="8" t="s">
        <v>21</v>
      </c>
      <c r="N119" s="8" t="s">
        <v>22</v>
      </c>
      <c r="O119" s="9" t="s">
        <v>23</v>
      </c>
      <c r="P119" s="1" t="str">
        <f>VLOOKUP(E:E,'Opex 2021'!E:E,1,FALSE)</f>
        <v>847.8470325.1.425900.000000.847001.200179</v>
      </c>
    </row>
    <row r="120" spans="1:16" x14ac:dyDescent="0.35">
      <c r="A120" s="5" t="s">
        <v>189</v>
      </c>
      <c r="B120" s="5" t="s">
        <v>190</v>
      </c>
      <c r="C120" s="5" t="s">
        <v>42</v>
      </c>
      <c r="D120" s="5" t="s">
        <v>43</v>
      </c>
      <c r="E120" s="5" t="s">
        <v>192</v>
      </c>
      <c r="F120" s="6">
        <v>25000</v>
      </c>
      <c r="G120" s="6">
        <v>28273</v>
      </c>
      <c r="H120" s="6">
        <v>28271.54</v>
      </c>
      <c r="I120" s="6">
        <v>0</v>
      </c>
      <c r="J120" s="6">
        <v>0</v>
      </c>
      <c r="K120" s="6">
        <v>1.45999999999913</v>
      </c>
      <c r="L120" s="8" t="s">
        <v>20</v>
      </c>
      <c r="M120" s="8" t="s">
        <v>21</v>
      </c>
      <c r="N120" s="8" t="s">
        <v>22</v>
      </c>
      <c r="O120" s="9" t="s">
        <v>23</v>
      </c>
      <c r="P120" s="1" t="str">
        <f>VLOOKUP(E:E,'Opex 2021'!E:E,1,FALSE)</f>
        <v>847.8470325.1.426610.000000.847001.200179</v>
      </c>
    </row>
    <row r="121" spans="1:16" x14ac:dyDescent="0.35">
      <c r="A121" s="5" t="s">
        <v>189</v>
      </c>
      <c r="B121" s="5" t="s">
        <v>190</v>
      </c>
      <c r="C121" s="5" t="s">
        <v>51</v>
      </c>
      <c r="D121" s="5" t="s">
        <v>52</v>
      </c>
      <c r="E121" s="5" t="s">
        <v>817</v>
      </c>
      <c r="F121" s="6">
        <v>30000</v>
      </c>
      <c r="G121" s="6">
        <v>26479</v>
      </c>
      <c r="H121" s="6">
        <v>26476.67</v>
      </c>
      <c r="I121" s="7"/>
      <c r="J121" s="7"/>
      <c r="K121" s="6">
        <v>2.3300000000017498</v>
      </c>
      <c r="L121" s="8" t="s">
        <v>20</v>
      </c>
      <c r="M121" s="8" t="s">
        <v>21</v>
      </c>
      <c r="N121" s="8" t="s">
        <v>22</v>
      </c>
      <c r="O121" s="9" t="s">
        <v>23</v>
      </c>
      <c r="P121" s="1" t="str">
        <f>VLOOKUP(E:E,'Opex 2021'!E:E,1,FALSE)</f>
        <v>847.8470325.1.428090.000000.847001.200179</v>
      </c>
    </row>
    <row r="122" spans="1:16" x14ac:dyDescent="0.35">
      <c r="A122" s="5" t="s">
        <v>189</v>
      </c>
      <c r="B122" s="5" t="s">
        <v>190</v>
      </c>
      <c r="C122" s="5" t="s">
        <v>143</v>
      </c>
      <c r="D122" s="5" t="s">
        <v>144</v>
      </c>
      <c r="E122" s="5" t="s">
        <v>816</v>
      </c>
      <c r="F122" s="6">
        <v>70000</v>
      </c>
      <c r="G122" s="6">
        <v>0</v>
      </c>
      <c r="H122" s="7"/>
      <c r="I122" s="7"/>
      <c r="J122" s="7"/>
      <c r="K122" s="6">
        <v>0</v>
      </c>
      <c r="L122" s="8" t="s">
        <v>20</v>
      </c>
      <c r="M122" s="8" t="s">
        <v>21</v>
      </c>
      <c r="N122" s="8" t="s">
        <v>22</v>
      </c>
      <c r="O122" s="9" t="s">
        <v>23</v>
      </c>
      <c r="P122" s="1" t="str">
        <f>VLOOKUP(E:E,'Opex 2021'!E:E,1,FALSE)</f>
        <v>847.8470325.1.435350.000000.847001.200179</v>
      </c>
    </row>
    <row r="123" spans="1:16" x14ac:dyDescent="0.35">
      <c r="A123" s="5" t="s">
        <v>189</v>
      </c>
      <c r="B123" s="5" t="s">
        <v>190</v>
      </c>
      <c r="C123" s="5" t="s">
        <v>146</v>
      </c>
      <c r="D123" s="5" t="s">
        <v>147</v>
      </c>
      <c r="E123" s="5" t="s">
        <v>193</v>
      </c>
      <c r="F123" s="6">
        <v>0</v>
      </c>
      <c r="G123" s="6">
        <v>53916</v>
      </c>
      <c r="H123" s="6">
        <v>54573.2</v>
      </c>
      <c r="I123" s="6">
        <v>0</v>
      </c>
      <c r="J123" s="6">
        <v>0</v>
      </c>
      <c r="K123" s="6">
        <v>-657.200000000008</v>
      </c>
      <c r="L123" s="8" t="s">
        <v>20</v>
      </c>
      <c r="M123" s="8" t="s">
        <v>21</v>
      </c>
      <c r="N123" s="8" t="s">
        <v>22</v>
      </c>
      <c r="O123" s="9" t="s">
        <v>23</v>
      </c>
      <c r="P123" s="1" t="str">
        <f>VLOOKUP(E:E,'Opex 2021'!E:E,1,FALSE)</f>
        <v>847.8470325.1.435508.000000.847001.200179</v>
      </c>
    </row>
    <row r="124" spans="1:16" x14ac:dyDescent="0.35">
      <c r="A124" s="5" t="s">
        <v>189</v>
      </c>
      <c r="B124" s="5" t="s">
        <v>190</v>
      </c>
      <c r="C124" s="5" t="s">
        <v>63</v>
      </c>
      <c r="D124" s="5" t="s">
        <v>64</v>
      </c>
      <c r="E124" s="5" t="s">
        <v>197</v>
      </c>
      <c r="F124" s="6">
        <v>2000</v>
      </c>
      <c r="G124" s="6">
        <v>1</v>
      </c>
      <c r="H124" s="7"/>
      <c r="I124" s="7"/>
      <c r="J124" s="7"/>
      <c r="K124" s="6">
        <v>1</v>
      </c>
      <c r="L124" s="8" t="s">
        <v>20</v>
      </c>
      <c r="M124" s="8" t="s">
        <v>21</v>
      </c>
      <c r="N124" s="8" t="s">
        <v>22</v>
      </c>
      <c r="O124" s="9" t="s">
        <v>23</v>
      </c>
      <c r="P124" s="1" t="str">
        <f>VLOOKUP(E:E,'Opex 2021'!E:E,1,FALSE)</f>
        <v>847.8470325.1.436110.000000.847001.200179</v>
      </c>
    </row>
    <row r="125" spans="1:16" x14ac:dyDescent="0.35">
      <c r="A125" s="5" t="s">
        <v>189</v>
      </c>
      <c r="B125" s="5" t="s">
        <v>190</v>
      </c>
      <c r="C125" s="5" t="s">
        <v>162</v>
      </c>
      <c r="D125" s="5" t="s">
        <v>163</v>
      </c>
      <c r="E125" s="5" t="s">
        <v>815</v>
      </c>
      <c r="F125" s="6">
        <v>5000</v>
      </c>
      <c r="G125" s="6">
        <v>0</v>
      </c>
      <c r="H125" s="7"/>
      <c r="I125" s="7"/>
      <c r="J125" s="7"/>
      <c r="K125" s="6">
        <v>0</v>
      </c>
      <c r="L125" s="8" t="s">
        <v>20</v>
      </c>
      <c r="M125" s="8" t="s">
        <v>21</v>
      </c>
      <c r="N125" s="8" t="s">
        <v>22</v>
      </c>
      <c r="O125" s="9" t="s">
        <v>23</v>
      </c>
      <c r="P125" s="1" t="str">
        <f>VLOOKUP(E:E,'Opex 2021'!E:E,1,FALSE)</f>
        <v>847.8470325.1.436600.000000.847001.200179</v>
      </c>
    </row>
    <row r="126" spans="1:16" x14ac:dyDescent="0.35">
      <c r="A126" s="5" t="s">
        <v>198</v>
      </c>
      <c r="B126" s="5" t="s">
        <v>199</v>
      </c>
      <c r="C126" s="5" t="s">
        <v>33</v>
      </c>
      <c r="D126" s="5" t="s">
        <v>34</v>
      </c>
      <c r="E126" s="5" t="s">
        <v>814</v>
      </c>
      <c r="F126" s="6">
        <v>0</v>
      </c>
      <c r="G126" s="6">
        <v>52800</v>
      </c>
      <c r="H126" s="6">
        <v>52799.38</v>
      </c>
      <c r="I126" s="7"/>
      <c r="J126" s="7"/>
      <c r="K126" s="6">
        <v>0.61999999999534305</v>
      </c>
      <c r="L126" s="8" t="s">
        <v>20</v>
      </c>
      <c r="M126" s="8" t="s">
        <v>21</v>
      </c>
      <c r="N126" s="8" t="s">
        <v>22</v>
      </c>
      <c r="O126" s="9" t="s">
        <v>23</v>
      </c>
      <c r="P126" s="1" t="str">
        <f>VLOOKUP(E:E,'Opex 2021'!E:E,1,FALSE)</f>
        <v>847.8470330.1.421700.000000.847001.200179</v>
      </c>
    </row>
    <row r="127" spans="1:16" x14ac:dyDescent="0.35">
      <c r="A127" s="5" t="s">
        <v>198</v>
      </c>
      <c r="B127" s="5" t="s">
        <v>199</v>
      </c>
      <c r="C127" s="5" t="s">
        <v>36</v>
      </c>
      <c r="D127" s="5" t="s">
        <v>37</v>
      </c>
      <c r="E127" s="5" t="s">
        <v>813</v>
      </c>
      <c r="F127" s="6">
        <v>8000</v>
      </c>
      <c r="G127" s="6">
        <v>2185</v>
      </c>
      <c r="H127" s="6">
        <v>2185</v>
      </c>
      <c r="I127" s="7"/>
      <c r="J127" s="7"/>
      <c r="K127" s="6">
        <v>0</v>
      </c>
      <c r="L127" s="8" t="s">
        <v>20</v>
      </c>
      <c r="M127" s="8" t="s">
        <v>21</v>
      </c>
      <c r="N127" s="8" t="s">
        <v>22</v>
      </c>
      <c r="O127" s="9" t="s">
        <v>23</v>
      </c>
      <c r="P127" s="1" t="str">
        <f>VLOOKUP(E:E,'Opex 2021'!E:E,1,FALSE)</f>
        <v>847.8470330.1.425510.000000.847001.200179</v>
      </c>
    </row>
    <row r="128" spans="1:16" x14ac:dyDescent="0.35">
      <c r="A128" s="5" t="s">
        <v>198</v>
      </c>
      <c r="B128" s="5" t="s">
        <v>199</v>
      </c>
      <c r="C128" s="5" t="s">
        <v>168</v>
      </c>
      <c r="D128" s="5" t="s">
        <v>169</v>
      </c>
      <c r="E128" s="5" t="s">
        <v>812</v>
      </c>
      <c r="F128" s="6">
        <v>441400</v>
      </c>
      <c r="G128" s="6">
        <v>1</v>
      </c>
      <c r="H128" s="6">
        <v>0</v>
      </c>
      <c r="I128" s="7"/>
      <c r="J128" s="7"/>
      <c r="K128" s="6">
        <v>1</v>
      </c>
      <c r="L128" s="8" t="s">
        <v>20</v>
      </c>
      <c r="M128" s="8" t="s">
        <v>21</v>
      </c>
      <c r="N128" s="8" t="s">
        <v>22</v>
      </c>
      <c r="O128" s="9" t="s">
        <v>23</v>
      </c>
      <c r="P128" s="1" t="str">
        <f>VLOOKUP(E:E,'Opex 2021'!E:E,1,FALSE)</f>
        <v>847.8470330.1.425760.000000.847001.200179</v>
      </c>
    </row>
    <row r="129" spans="1:16" x14ac:dyDescent="0.35">
      <c r="A129" s="5" t="s">
        <v>198</v>
      </c>
      <c r="B129" s="5" t="s">
        <v>199</v>
      </c>
      <c r="C129" s="5" t="s">
        <v>287</v>
      </c>
      <c r="D129" s="5" t="s">
        <v>288</v>
      </c>
      <c r="E129" s="5" t="s">
        <v>811</v>
      </c>
      <c r="F129" s="7"/>
      <c r="G129" s="7"/>
      <c r="H129" s="6">
        <v>-3000</v>
      </c>
      <c r="I129" s="7"/>
      <c r="J129" s="7"/>
      <c r="K129" s="6">
        <v>3000</v>
      </c>
      <c r="L129" s="8" t="s">
        <v>20</v>
      </c>
      <c r="M129" s="8" t="s">
        <v>21</v>
      </c>
      <c r="N129" s="8" t="s">
        <v>22</v>
      </c>
      <c r="O129" s="9" t="s">
        <v>23</v>
      </c>
      <c r="P129" s="1" t="str">
        <f>VLOOKUP(E:E,'Opex 2021'!E:E,1,FALSE)</f>
        <v>847.8470330.1.425761.000000.847001.200179</v>
      </c>
    </row>
    <row r="130" spans="1:16" x14ac:dyDescent="0.35">
      <c r="A130" s="5" t="s">
        <v>198</v>
      </c>
      <c r="B130" s="5" t="s">
        <v>199</v>
      </c>
      <c r="C130" s="5" t="s">
        <v>128</v>
      </c>
      <c r="D130" s="5" t="s">
        <v>129</v>
      </c>
      <c r="E130" s="5" t="s">
        <v>200</v>
      </c>
      <c r="F130" s="6">
        <v>330000</v>
      </c>
      <c r="G130" s="6">
        <v>218974</v>
      </c>
      <c r="H130" s="6">
        <v>217038</v>
      </c>
      <c r="I130" s="7"/>
      <c r="J130" s="7"/>
      <c r="K130" s="6">
        <v>1935.99999999999</v>
      </c>
      <c r="L130" s="8" t="s">
        <v>20</v>
      </c>
      <c r="M130" s="8" t="s">
        <v>21</v>
      </c>
      <c r="N130" s="8" t="s">
        <v>22</v>
      </c>
      <c r="O130" s="9" t="s">
        <v>23</v>
      </c>
      <c r="P130" s="1" t="str">
        <f>VLOOKUP(E:E,'Opex 2021'!E:E,1,FALSE)</f>
        <v>847.8470330.1.425763.000000.847001.200179</v>
      </c>
    </row>
    <row r="131" spans="1:16" x14ac:dyDescent="0.35">
      <c r="A131" s="5" t="s">
        <v>198</v>
      </c>
      <c r="B131" s="5" t="s">
        <v>199</v>
      </c>
      <c r="C131" s="5" t="s">
        <v>131</v>
      </c>
      <c r="D131" s="5" t="s">
        <v>132</v>
      </c>
      <c r="E131" s="5" t="s">
        <v>201</v>
      </c>
      <c r="F131" s="6">
        <v>900000</v>
      </c>
      <c r="G131" s="6">
        <v>89907</v>
      </c>
      <c r="H131" s="6">
        <v>89564.479999999996</v>
      </c>
      <c r="I131" s="7"/>
      <c r="J131" s="7"/>
      <c r="K131" s="6">
        <v>342.52000000000402</v>
      </c>
      <c r="L131" s="8" t="s">
        <v>20</v>
      </c>
      <c r="M131" s="8" t="s">
        <v>21</v>
      </c>
      <c r="N131" s="8" t="s">
        <v>22</v>
      </c>
      <c r="O131" s="9" t="s">
        <v>23</v>
      </c>
      <c r="P131" s="1" t="str">
        <f>VLOOKUP(E:E,'Opex 2021'!E:E,1,FALSE)</f>
        <v>847.8470330.1.425770.000000.847001.200179</v>
      </c>
    </row>
    <row r="132" spans="1:16" x14ac:dyDescent="0.35">
      <c r="A132" s="5" t="s">
        <v>198</v>
      </c>
      <c r="B132" s="5" t="s">
        <v>199</v>
      </c>
      <c r="C132" s="5" t="s">
        <v>39</v>
      </c>
      <c r="D132" s="5" t="s">
        <v>40</v>
      </c>
      <c r="E132" s="5" t="s">
        <v>810</v>
      </c>
      <c r="F132" s="6">
        <v>25000</v>
      </c>
      <c r="G132" s="6">
        <v>6982</v>
      </c>
      <c r="H132" s="6">
        <v>6982.5</v>
      </c>
      <c r="I132" s="7"/>
      <c r="J132" s="7"/>
      <c r="K132" s="6">
        <v>-0.5</v>
      </c>
      <c r="L132" s="8" t="s">
        <v>20</v>
      </c>
      <c r="M132" s="8" t="s">
        <v>21</v>
      </c>
      <c r="N132" s="8" t="s">
        <v>22</v>
      </c>
      <c r="O132" s="9" t="s">
        <v>23</v>
      </c>
      <c r="P132" s="1" t="str">
        <f>VLOOKUP(E:E,'Opex 2021'!E:E,1,FALSE)</f>
        <v>847.8470330.1.425900.000000.847001.200179</v>
      </c>
    </row>
    <row r="133" spans="1:16" x14ac:dyDescent="0.35">
      <c r="A133" s="5" t="s">
        <v>198</v>
      </c>
      <c r="B133" s="5" t="s">
        <v>199</v>
      </c>
      <c r="C133" s="5" t="s">
        <v>42</v>
      </c>
      <c r="D133" s="5" t="s">
        <v>43</v>
      </c>
      <c r="E133" s="5" t="s">
        <v>202</v>
      </c>
      <c r="F133" s="6">
        <v>312530</v>
      </c>
      <c r="G133" s="6">
        <v>283205</v>
      </c>
      <c r="H133" s="6">
        <v>224906.03</v>
      </c>
      <c r="I133" s="6">
        <v>0</v>
      </c>
      <c r="J133" s="6">
        <v>0</v>
      </c>
      <c r="K133" s="6">
        <v>58298.97</v>
      </c>
      <c r="L133" s="8" t="s">
        <v>20</v>
      </c>
      <c r="M133" s="8" t="s">
        <v>21</v>
      </c>
      <c r="N133" s="8" t="s">
        <v>22</v>
      </c>
      <c r="O133" s="9" t="s">
        <v>23</v>
      </c>
      <c r="P133" s="1" t="str">
        <f>VLOOKUP(E:E,'Opex 2021'!E:E,1,FALSE)</f>
        <v>847.8470330.1.426610.000000.847001.200179</v>
      </c>
    </row>
    <row r="134" spans="1:16" x14ac:dyDescent="0.35">
      <c r="A134" s="5" t="s">
        <v>198</v>
      </c>
      <c r="B134" s="5" t="s">
        <v>199</v>
      </c>
      <c r="C134" s="5" t="s">
        <v>51</v>
      </c>
      <c r="D134" s="5" t="s">
        <v>52</v>
      </c>
      <c r="E134" s="5" t="s">
        <v>809</v>
      </c>
      <c r="F134" s="6">
        <v>15000</v>
      </c>
      <c r="G134" s="6">
        <v>0</v>
      </c>
      <c r="H134" s="7"/>
      <c r="I134" s="7"/>
      <c r="J134" s="7"/>
      <c r="K134" s="6">
        <v>0</v>
      </c>
      <c r="L134" s="8" t="s">
        <v>20</v>
      </c>
      <c r="M134" s="8" t="s">
        <v>21</v>
      </c>
      <c r="N134" s="8" t="s">
        <v>22</v>
      </c>
      <c r="O134" s="9" t="s">
        <v>23</v>
      </c>
      <c r="P134" s="1" t="str">
        <f>VLOOKUP(E:E,'Opex 2021'!E:E,1,FALSE)</f>
        <v>847.8470330.1.428090.000000.847001.200179</v>
      </c>
    </row>
    <row r="135" spans="1:16" x14ac:dyDescent="0.35">
      <c r="A135" s="5" t="s">
        <v>198</v>
      </c>
      <c r="B135" s="5" t="s">
        <v>199</v>
      </c>
      <c r="C135" s="5" t="s">
        <v>54</v>
      </c>
      <c r="D135" s="5" t="s">
        <v>55</v>
      </c>
      <c r="E135" s="5" t="s">
        <v>203</v>
      </c>
      <c r="F135" s="6">
        <v>8000</v>
      </c>
      <c r="G135" s="6">
        <v>0</v>
      </c>
      <c r="H135" s="7"/>
      <c r="I135" s="7"/>
      <c r="J135" s="7"/>
      <c r="K135" s="6">
        <v>0</v>
      </c>
      <c r="L135" s="8" t="s">
        <v>20</v>
      </c>
      <c r="M135" s="8" t="s">
        <v>21</v>
      </c>
      <c r="N135" s="8" t="s">
        <v>22</v>
      </c>
      <c r="O135" s="9" t="s">
        <v>23</v>
      </c>
      <c r="P135" s="1" t="str">
        <f>VLOOKUP(E:E,'Opex 2021'!E:E,1,FALSE)</f>
        <v>847.8470330.1.428640.000000.847001.200179</v>
      </c>
    </row>
    <row r="136" spans="1:16" x14ac:dyDescent="0.35">
      <c r="A136" s="5" t="s">
        <v>198</v>
      </c>
      <c r="B136" s="5" t="s">
        <v>199</v>
      </c>
      <c r="C136" s="5" t="s">
        <v>238</v>
      </c>
      <c r="D136" s="5" t="s">
        <v>239</v>
      </c>
      <c r="E136" s="5" t="s">
        <v>808</v>
      </c>
      <c r="F136" s="6">
        <v>0</v>
      </c>
      <c r="G136" s="6">
        <v>1</v>
      </c>
      <c r="H136" s="7"/>
      <c r="I136" s="7"/>
      <c r="J136" s="6">
        <v>0</v>
      </c>
      <c r="K136" s="6">
        <v>1</v>
      </c>
      <c r="L136" s="8" t="s">
        <v>20</v>
      </c>
      <c r="M136" s="8" t="s">
        <v>21</v>
      </c>
      <c r="N136" s="8" t="s">
        <v>22</v>
      </c>
      <c r="O136" s="9" t="s">
        <v>23</v>
      </c>
      <c r="P136" s="1" t="str">
        <f>VLOOKUP(E:E,'Opex 2021'!E:E,1,FALSE)</f>
        <v>847.8470330.1.435340.000000.847001.200179</v>
      </c>
    </row>
    <row r="137" spans="1:16" x14ac:dyDescent="0.35">
      <c r="A137" s="5" t="s">
        <v>198</v>
      </c>
      <c r="B137" s="5" t="s">
        <v>199</v>
      </c>
      <c r="C137" s="5" t="s">
        <v>143</v>
      </c>
      <c r="D137" s="5" t="s">
        <v>144</v>
      </c>
      <c r="E137" s="5" t="s">
        <v>204</v>
      </c>
      <c r="F137" s="6">
        <v>50000</v>
      </c>
      <c r="G137" s="6">
        <v>270283</v>
      </c>
      <c r="H137" s="6">
        <v>269679.27</v>
      </c>
      <c r="I137" s="7"/>
      <c r="J137" s="7"/>
      <c r="K137" s="6">
        <v>603.72999999998103</v>
      </c>
      <c r="L137" s="8" t="s">
        <v>20</v>
      </c>
      <c r="M137" s="8" t="s">
        <v>21</v>
      </c>
      <c r="N137" s="8" t="s">
        <v>22</v>
      </c>
      <c r="O137" s="9" t="s">
        <v>23</v>
      </c>
      <c r="P137" s="1" t="str">
        <f>VLOOKUP(E:E,'Opex 2021'!E:E,1,FALSE)</f>
        <v>847.8470330.1.435350.000000.847001.200179</v>
      </c>
    </row>
    <row r="138" spans="1:16" x14ac:dyDescent="0.35">
      <c r="A138" s="5" t="s">
        <v>198</v>
      </c>
      <c r="B138" s="5" t="s">
        <v>199</v>
      </c>
      <c r="C138" s="5" t="s">
        <v>146</v>
      </c>
      <c r="D138" s="5" t="s">
        <v>147</v>
      </c>
      <c r="E138" s="5" t="s">
        <v>205</v>
      </c>
      <c r="F138" s="6">
        <v>2000</v>
      </c>
      <c r="G138" s="6">
        <v>20546</v>
      </c>
      <c r="H138" s="6">
        <v>19879.82</v>
      </c>
      <c r="I138" s="6">
        <v>0</v>
      </c>
      <c r="J138" s="6">
        <v>0</v>
      </c>
      <c r="K138" s="6">
        <v>666.18</v>
      </c>
      <c r="L138" s="8" t="s">
        <v>20</v>
      </c>
      <c r="M138" s="8" t="s">
        <v>21</v>
      </c>
      <c r="N138" s="8" t="s">
        <v>22</v>
      </c>
      <c r="O138" s="9" t="s">
        <v>23</v>
      </c>
      <c r="P138" s="1" t="str">
        <f>VLOOKUP(E:E,'Opex 2021'!E:E,1,FALSE)</f>
        <v>847.8470330.1.435508.000000.847001.200179</v>
      </c>
    </row>
    <row r="139" spans="1:16" x14ac:dyDescent="0.35">
      <c r="A139" s="5" t="s">
        <v>198</v>
      </c>
      <c r="B139" s="5" t="s">
        <v>199</v>
      </c>
      <c r="C139" s="5" t="s">
        <v>63</v>
      </c>
      <c r="D139" s="5" t="s">
        <v>64</v>
      </c>
      <c r="E139" s="5" t="s">
        <v>807</v>
      </c>
      <c r="F139" s="6">
        <v>70000</v>
      </c>
      <c r="G139" s="6">
        <v>1</v>
      </c>
      <c r="H139" s="7"/>
      <c r="I139" s="7"/>
      <c r="J139" s="7"/>
      <c r="K139" s="6">
        <v>1</v>
      </c>
      <c r="L139" s="8" t="s">
        <v>20</v>
      </c>
      <c r="M139" s="8" t="s">
        <v>21</v>
      </c>
      <c r="N139" s="8" t="s">
        <v>22</v>
      </c>
      <c r="O139" s="9" t="s">
        <v>23</v>
      </c>
      <c r="P139" s="1" t="str">
        <f>VLOOKUP(E:E,'Opex 2021'!E:E,1,FALSE)</f>
        <v>847.8470330.1.436110.000000.847001.200179</v>
      </c>
    </row>
    <row r="140" spans="1:16" x14ac:dyDescent="0.35">
      <c r="A140" s="5" t="s">
        <v>198</v>
      </c>
      <c r="B140" s="5" t="s">
        <v>199</v>
      </c>
      <c r="C140" s="5" t="s">
        <v>162</v>
      </c>
      <c r="D140" s="5" t="s">
        <v>163</v>
      </c>
      <c r="E140" s="5" t="s">
        <v>206</v>
      </c>
      <c r="F140" s="6">
        <v>25000</v>
      </c>
      <c r="G140" s="6">
        <v>0</v>
      </c>
      <c r="H140" s="7"/>
      <c r="I140" s="7"/>
      <c r="J140" s="7"/>
      <c r="K140" s="6">
        <v>0</v>
      </c>
      <c r="L140" s="8" t="s">
        <v>20</v>
      </c>
      <c r="M140" s="8" t="s">
        <v>21</v>
      </c>
      <c r="N140" s="8" t="s">
        <v>22</v>
      </c>
      <c r="O140" s="9" t="s">
        <v>23</v>
      </c>
      <c r="P140" s="1" t="str">
        <f>VLOOKUP(E:E,'Opex 2021'!E:E,1,FALSE)</f>
        <v>847.8470330.1.436600.000000.847001.200179</v>
      </c>
    </row>
    <row r="141" spans="1:16" x14ac:dyDescent="0.35">
      <c r="A141" s="5" t="s">
        <v>207</v>
      </c>
      <c r="B141" s="5" t="s">
        <v>208</v>
      </c>
      <c r="C141" s="5" t="s">
        <v>17</v>
      </c>
      <c r="D141" s="5" t="s">
        <v>18</v>
      </c>
      <c r="E141" s="5" t="s">
        <v>806</v>
      </c>
      <c r="F141" s="6">
        <v>15000</v>
      </c>
      <c r="G141" s="6">
        <v>0</v>
      </c>
      <c r="H141" s="7"/>
      <c r="I141" s="7"/>
      <c r="J141" s="7"/>
      <c r="K141" s="6">
        <v>0</v>
      </c>
      <c r="L141" s="8" t="s">
        <v>20</v>
      </c>
      <c r="M141" s="8" t="s">
        <v>21</v>
      </c>
      <c r="N141" s="8" t="s">
        <v>22</v>
      </c>
      <c r="O141" s="9" t="s">
        <v>23</v>
      </c>
      <c r="P141" s="1" t="str">
        <f>VLOOKUP(E:E,'Opex 2021'!E:E,1,FALSE)</f>
        <v>847.8470335.1.420550.000000.847001.200179</v>
      </c>
    </row>
    <row r="142" spans="1:16" x14ac:dyDescent="0.35">
      <c r="A142" s="5" t="s">
        <v>207</v>
      </c>
      <c r="B142" s="5" t="s">
        <v>208</v>
      </c>
      <c r="C142" s="5" t="s">
        <v>36</v>
      </c>
      <c r="D142" s="5" t="s">
        <v>37</v>
      </c>
      <c r="E142" s="5" t="s">
        <v>805</v>
      </c>
      <c r="F142" s="6">
        <v>20000</v>
      </c>
      <c r="G142" s="6">
        <v>0</v>
      </c>
      <c r="H142" s="7"/>
      <c r="I142" s="7"/>
      <c r="J142" s="7"/>
      <c r="K142" s="6">
        <v>0</v>
      </c>
      <c r="L142" s="8" t="s">
        <v>20</v>
      </c>
      <c r="M142" s="8" t="s">
        <v>21</v>
      </c>
      <c r="N142" s="8" t="s">
        <v>22</v>
      </c>
      <c r="O142" s="9" t="s">
        <v>23</v>
      </c>
      <c r="P142" s="1" t="str">
        <f>VLOOKUP(E:E,'Opex 2021'!E:E,1,FALSE)</f>
        <v>847.8470335.1.425510.000000.847001.200179</v>
      </c>
    </row>
    <row r="143" spans="1:16" x14ac:dyDescent="0.35">
      <c r="A143" s="5" t="s">
        <v>207</v>
      </c>
      <c r="B143" s="5" t="s">
        <v>208</v>
      </c>
      <c r="C143" s="5" t="s">
        <v>168</v>
      </c>
      <c r="D143" s="5" t="s">
        <v>169</v>
      </c>
      <c r="E143" s="5" t="s">
        <v>804</v>
      </c>
      <c r="F143" s="6">
        <v>22000</v>
      </c>
      <c r="G143" s="6">
        <v>2400</v>
      </c>
      <c r="H143" s="6">
        <v>2400</v>
      </c>
      <c r="I143" s="7"/>
      <c r="J143" s="7"/>
      <c r="K143" s="6">
        <v>0</v>
      </c>
      <c r="L143" s="8" t="s">
        <v>20</v>
      </c>
      <c r="M143" s="8" t="s">
        <v>21</v>
      </c>
      <c r="N143" s="8" t="s">
        <v>22</v>
      </c>
      <c r="O143" s="9" t="s">
        <v>23</v>
      </c>
      <c r="P143" s="1" t="str">
        <f>VLOOKUP(E:E,'Opex 2021'!E:E,1,FALSE)</f>
        <v>847.8470335.1.425760.000000.847001.200179</v>
      </c>
    </row>
    <row r="144" spans="1:16" x14ac:dyDescent="0.35">
      <c r="A144" s="5" t="s">
        <v>207</v>
      </c>
      <c r="B144" s="5" t="s">
        <v>208</v>
      </c>
      <c r="C144" s="5" t="s">
        <v>128</v>
      </c>
      <c r="D144" s="5" t="s">
        <v>129</v>
      </c>
      <c r="E144" s="5" t="s">
        <v>209</v>
      </c>
      <c r="F144" s="6">
        <v>50000</v>
      </c>
      <c r="G144" s="6">
        <v>40127</v>
      </c>
      <c r="H144" s="6">
        <v>40125.89</v>
      </c>
      <c r="I144" s="6">
        <v>0</v>
      </c>
      <c r="J144" s="6">
        <v>0</v>
      </c>
      <c r="K144" s="6">
        <v>1.1100000000005801</v>
      </c>
      <c r="L144" s="8" t="s">
        <v>20</v>
      </c>
      <c r="M144" s="8" t="s">
        <v>21</v>
      </c>
      <c r="N144" s="8" t="s">
        <v>22</v>
      </c>
      <c r="O144" s="9" t="s">
        <v>23</v>
      </c>
      <c r="P144" s="1" t="str">
        <f>VLOOKUP(E:E,'Opex 2021'!E:E,1,FALSE)</f>
        <v>847.8470335.1.425763.000000.847001.200179</v>
      </c>
    </row>
    <row r="145" spans="1:16" x14ac:dyDescent="0.35">
      <c r="A145" s="5" t="s">
        <v>207</v>
      </c>
      <c r="B145" s="5" t="s">
        <v>208</v>
      </c>
      <c r="C145" s="5" t="s">
        <v>131</v>
      </c>
      <c r="D145" s="5" t="s">
        <v>132</v>
      </c>
      <c r="E145" s="5" t="s">
        <v>210</v>
      </c>
      <c r="F145" s="6">
        <v>300000</v>
      </c>
      <c r="G145" s="6">
        <v>54556</v>
      </c>
      <c r="H145" s="6">
        <v>54554.559999999998</v>
      </c>
      <c r="I145" s="7"/>
      <c r="J145" s="7"/>
      <c r="K145" s="6">
        <v>1.4400000000023301</v>
      </c>
      <c r="L145" s="8" t="s">
        <v>20</v>
      </c>
      <c r="M145" s="8" t="s">
        <v>21</v>
      </c>
      <c r="N145" s="8" t="s">
        <v>22</v>
      </c>
      <c r="O145" s="9" t="s">
        <v>23</v>
      </c>
      <c r="P145" s="1" t="str">
        <f>VLOOKUP(E:E,'Opex 2021'!E:E,1,FALSE)</f>
        <v>847.8470335.1.425770.000000.847001.200179</v>
      </c>
    </row>
    <row r="146" spans="1:16" x14ac:dyDescent="0.35">
      <c r="A146" s="5" t="s">
        <v>207</v>
      </c>
      <c r="B146" s="5" t="s">
        <v>208</v>
      </c>
      <c r="C146" s="5" t="s">
        <v>39</v>
      </c>
      <c r="D146" s="5" t="s">
        <v>40</v>
      </c>
      <c r="E146" s="5" t="s">
        <v>803</v>
      </c>
      <c r="F146" s="6">
        <v>20000</v>
      </c>
      <c r="G146" s="6">
        <v>4447</v>
      </c>
      <c r="H146" s="6">
        <v>4446.75</v>
      </c>
      <c r="I146" s="7"/>
      <c r="J146" s="7"/>
      <c r="K146" s="6">
        <v>0.24999999999988601</v>
      </c>
      <c r="L146" s="8" t="s">
        <v>20</v>
      </c>
      <c r="M146" s="8" t="s">
        <v>21</v>
      </c>
      <c r="N146" s="8" t="s">
        <v>22</v>
      </c>
      <c r="O146" s="9" t="s">
        <v>23</v>
      </c>
      <c r="P146" s="1" t="str">
        <f>VLOOKUP(E:E,'Opex 2021'!E:E,1,FALSE)</f>
        <v>847.8470335.1.425900.000000.847001.200179</v>
      </c>
    </row>
    <row r="147" spans="1:16" x14ac:dyDescent="0.35">
      <c r="A147" s="5" t="s">
        <v>207</v>
      </c>
      <c r="B147" s="5" t="s">
        <v>208</v>
      </c>
      <c r="C147" s="5" t="s">
        <v>42</v>
      </c>
      <c r="D147" s="5" t="s">
        <v>43</v>
      </c>
      <c r="E147" s="5" t="s">
        <v>211</v>
      </c>
      <c r="F147" s="6">
        <v>140000</v>
      </c>
      <c r="G147" s="6">
        <v>137795</v>
      </c>
      <c r="H147" s="6">
        <v>124805.06</v>
      </c>
      <c r="I147" s="6">
        <v>0</v>
      </c>
      <c r="J147" s="6">
        <v>0</v>
      </c>
      <c r="K147" s="6">
        <v>12989.94</v>
      </c>
      <c r="L147" s="8" t="s">
        <v>20</v>
      </c>
      <c r="M147" s="8" t="s">
        <v>21</v>
      </c>
      <c r="N147" s="8" t="s">
        <v>22</v>
      </c>
      <c r="O147" s="9" t="s">
        <v>23</v>
      </c>
      <c r="P147" s="1" t="str">
        <f>VLOOKUP(E:E,'Opex 2021'!E:E,1,FALSE)</f>
        <v>847.8470335.1.426610.000000.847001.200179</v>
      </c>
    </row>
    <row r="148" spans="1:16" x14ac:dyDescent="0.35">
      <c r="A148" s="5" t="s">
        <v>207</v>
      </c>
      <c r="B148" s="5" t="s">
        <v>208</v>
      </c>
      <c r="C148" s="5" t="s">
        <v>51</v>
      </c>
      <c r="D148" s="5" t="s">
        <v>52</v>
      </c>
      <c r="E148" s="5" t="s">
        <v>802</v>
      </c>
      <c r="F148" s="6">
        <v>45000</v>
      </c>
      <c r="G148" s="6">
        <v>0</v>
      </c>
      <c r="H148" s="7"/>
      <c r="I148" s="7"/>
      <c r="J148" s="7"/>
      <c r="K148" s="6">
        <v>0</v>
      </c>
      <c r="L148" s="8" t="s">
        <v>20</v>
      </c>
      <c r="M148" s="8" t="s">
        <v>21</v>
      </c>
      <c r="N148" s="8" t="s">
        <v>22</v>
      </c>
      <c r="O148" s="9" t="s">
        <v>23</v>
      </c>
      <c r="P148" s="1" t="str">
        <f>VLOOKUP(E:E,'Opex 2021'!E:E,1,FALSE)</f>
        <v>847.8470335.1.428090.000000.847001.200179</v>
      </c>
    </row>
    <row r="149" spans="1:16" x14ac:dyDescent="0.35">
      <c r="A149" s="5" t="s">
        <v>207</v>
      </c>
      <c r="B149" s="5" t="s">
        <v>208</v>
      </c>
      <c r="C149" s="5" t="s">
        <v>143</v>
      </c>
      <c r="D149" s="5" t="s">
        <v>144</v>
      </c>
      <c r="E149" s="5" t="s">
        <v>212</v>
      </c>
      <c r="F149" s="6">
        <v>10000</v>
      </c>
      <c r="G149" s="6">
        <v>38005</v>
      </c>
      <c r="H149" s="6">
        <v>38004.199999999997</v>
      </c>
      <c r="I149" s="7"/>
      <c r="J149" s="7"/>
      <c r="K149" s="6">
        <v>0.80000000000291005</v>
      </c>
      <c r="L149" s="8" t="s">
        <v>20</v>
      </c>
      <c r="M149" s="8" t="s">
        <v>21</v>
      </c>
      <c r="N149" s="8" t="s">
        <v>22</v>
      </c>
      <c r="O149" s="9" t="s">
        <v>23</v>
      </c>
      <c r="P149" s="1" t="str">
        <f>VLOOKUP(E:E,'Opex 2021'!E:E,1,FALSE)</f>
        <v>847.8470335.1.435350.000000.847001.200179</v>
      </c>
    </row>
    <row r="150" spans="1:16" x14ac:dyDescent="0.35">
      <c r="A150" s="5" t="s">
        <v>207</v>
      </c>
      <c r="B150" s="5" t="s">
        <v>208</v>
      </c>
      <c r="C150" s="5" t="s">
        <v>146</v>
      </c>
      <c r="D150" s="5" t="s">
        <v>147</v>
      </c>
      <c r="E150" s="5" t="s">
        <v>213</v>
      </c>
      <c r="F150" s="6">
        <v>35000</v>
      </c>
      <c r="G150" s="6">
        <v>112268</v>
      </c>
      <c r="H150" s="6">
        <v>99043.8</v>
      </c>
      <c r="I150" s="6">
        <v>4.5474735088646402E-13</v>
      </c>
      <c r="J150" s="6">
        <v>3.6379788070917101E-12</v>
      </c>
      <c r="K150" s="6">
        <v>13224.2</v>
      </c>
      <c r="L150" s="8" t="s">
        <v>20</v>
      </c>
      <c r="M150" s="8" t="s">
        <v>21</v>
      </c>
      <c r="N150" s="8" t="s">
        <v>22</v>
      </c>
      <c r="O150" s="9" t="s">
        <v>23</v>
      </c>
      <c r="P150" s="1" t="str">
        <f>VLOOKUP(E:E,'Opex 2021'!E:E,1,FALSE)</f>
        <v>847.8470335.1.435508.000000.847001.200179</v>
      </c>
    </row>
    <row r="151" spans="1:16" x14ac:dyDescent="0.35">
      <c r="A151" s="5" t="s">
        <v>207</v>
      </c>
      <c r="B151" s="5" t="s">
        <v>208</v>
      </c>
      <c r="C151" s="5" t="s">
        <v>63</v>
      </c>
      <c r="D151" s="5" t="s">
        <v>64</v>
      </c>
      <c r="E151" s="5" t="s">
        <v>214</v>
      </c>
      <c r="F151" s="6">
        <v>9000</v>
      </c>
      <c r="G151" s="6">
        <v>3779</v>
      </c>
      <c r="H151" s="6">
        <v>3777.8</v>
      </c>
      <c r="I151" s="6">
        <v>0</v>
      </c>
      <c r="J151" s="6">
        <v>0</v>
      </c>
      <c r="K151" s="6">
        <v>1.1999999999998201</v>
      </c>
      <c r="L151" s="8" t="s">
        <v>20</v>
      </c>
      <c r="M151" s="8" t="s">
        <v>21</v>
      </c>
      <c r="N151" s="8" t="s">
        <v>22</v>
      </c>
      <c r="O151" s="9" t="s">
        <v>23</v>
      </c>
      <c r="P151" s="1" t="str">
        <f>VLOOKUP(E:E,'Opex 2021'!E:E,1,FALSE)</f>
        <v>847.8470335.1.436110.000000.847001.200179</v>
      </c>
    </row>
    <row r="152" spans="1:16" x14ac:dyDescent="0.35">
      <c r="A152" s="5" t="s">
        <v>207</v>
      </c>
      <c r="B152" s="5" t="s">
        <v>208</v>
      </c>
      <c r="C152" s="5" t="s">
        <v>162</v>
      </c>
      <c r="D152" s="5" t="s">
        <v>163</v>
      </c>
      <c r="E152" s="5" t="s">
        <v>215</v>
      </c>
      <c r="F152" s="6">
        <v>20000</v>
      </c>
      <c r="G152" s="6">
        <v>12141</v>
      </c>
      <c r="H152" s="6">
        <v>12140.5</v>
      </c>
      <c r="I152" s="6">
        <v>0</v>
      </c>
      <c r="J152" s="6">
        <v>0</v>
      </c>
      <c r="K152" s="6">
        <v>0.5</v>
      </c>
      <c r="L152" s="8" t="s">
        <v>20</v>
      </c>
      <c r="M152" s="8" t="s">
        <v>21</v>
      </c>
      <c r="N152" s="8" t="s">
        <v>22</v>
      </c>
      <c r="O152" s="9" t="s">
        <v>23</v>
      </c>
      <c r="P152" s="1" t="str">
        <f>VLOOKUP(E:E,'Opex 2021'!E:E,1,FALSE)</f>
        <v>847.8470335.1.436600.000000.847001.200179</v>
      </c>
    </row>
    <row r="153" spans="1:16" x14ac:dyDescent="0.35">
      <c r="A153" s="5" t="s">
        <v>216</v>
      </c>
      <c r="B153" s="5" t="s">
        <v>217</v>
      </c>
      <c r="C153" s="5" t="s">
        <v>17</v>
      </c>
      <c r="D153" s="5" t="s">
        <v>18</v>
      </c>
      <c r="E153" s="5" t="s">
        <v>801</v>
      </c>
      <c r="F153" s="6">
        <v>25000</v>
      </c>
      <c r="G153" s="6">
        <v>0</v>
      </c>
      <c r="H153" s="7"/>
      <c r="I153" s="7"/>
      <c r="J153" s="7"/>
      <c r="K153" s="6">
        <v>0</v>
      </c>
      <c r="L153" s="8" t="s">
        <v>20</v>
      </c>
      <c r="M153" s="8" t="s">
        <v>21</v>
      </c>
      <c r="N153" s="8" t="s">
        <v>22</v>
      </c>
      <c r="O153" s="9" t="s">
        <v>23</v>
      </c>
      <c r="P153" s="1" t="str">
        <f>VLOOKUP(E:E,'Opex 2021'!E:E,1,FALSE)</f>
        <v>847.8470340.1.420550.000000.847001.200179</v>
      </c>
    </row>
    <row r="154" spans="1:16" x14ac:dyDescent="0.35">
      <c r="A154" s="5" t="s">
        <v>216</v>
      </c>
      <c r="B154" s="5" t="s">
        <v>217</v>
      </c>
      <c r="C154" s="5" t="s">
        <v>36</v>
      </c>
      <c r="D154" s="5" t="s">
        <v>37</v>
      </c>
      <c r="E154" s="5" t="s">
        <v>800</v>
      </c>
      <c r="F154" s="6">
        <v>20000</v>
      </c>
      <c r="G154" s="6">
        <v>2080</v>
      </c>
      <c r="H154" s="6">
        <v>2080</v>
      </c>
      <c r="I154" s="7"/>
      <c r="J154" s="7"/>
      <c r="K154" s="6">
        <v>0</v>
      </c>
      <c r="L154" s="8" t="s">
        <v>20</v>
      </c>
      <c r="M154" s="8" t="s">
        <v>21</v>
      </c>
      <c r="N154" s="8" t="s">
        <v>22</v>
      </c>
      <c r="O154" s="9" t="s">
        <v>23</v>
      </c>
      <c r="P154" s="1" t="str">
        <f>VLOOKUP(E:E,'Opex 2021'!E:E,1,FALSE)</f>
        <v>847.8470340.1.425510.000000.847001.200179</v>
      </c>
    </row>
    <row r="155" spans="1:16" x14ac:dyDescent="0.35">
      <c r="A155" s="5" t="s">
        <v>216</v>
      </c>
      <c r="B155" s="5" t="s">
        <v>217</v>
      </c>
      <c r="C155" s="5" t="s">
        <v>168</v>
      </c>
      <c r="D155" s="5" t="s">
        <v>169</v>
      </c>
      <c r="E155" s="5" t="s">
        <v>799</v>
      </c>
      <c r="F155" s="6">
        <v>63000</v>
      </c>
      <c r="G155" s="6">
        <v>2750</v>
      </c>
      <c r="H155" s="6">
        <v>2750</v>
      </c>
      <c r="I155" s="7"/>
      <c r="J155" s="7"/>
      <c r="K155" s="6">
        <v>0</v>
      </c>
      <c r="L155" s="8" t="s">
        <v>20</v>
      </c>
      <c r="M155" s="8" t="s">
        <v>21</v>
      </c>
      <c r="N155" s="8" t="s">
        <v>22</v>
      </c>
      <c r="O155" s="9" t="s">
        <v>23</v>
      </c>
      <c r="P155" s="1" t="str">
        <f>VLOOKUP(E:E,'Opex 2021'!E:E,1,FALSE)</f>
        <v>847.8470340.1.425760.000000.847001.200179</v>
      </c>
    </row>
    <row r="156" spans="1:16" x14ac:dyDescent="0.35">
      <c r="A156" s="5" t="s">
        <v>216</v>
      </c>
      <c r="B156" s="5" t="s">
        <v>217</v>
      </c>
      <c r="C156" s="5" t="s">
        <v>128</v>
      </c>
      <c r="D156" s="5" t="s">
        <v>129</v>
      </c>
      <c r="E156" s="5" t="s">
        <v>218</v>
      </c>
      <c r="F156" s="6">
        <v>516150</v>
      </c>
      <c r="G156" s="6">
        <v>225404</v>
      </c>
      <c r="H156" s="6">
        <v>225403.24</v>
      </c>
      <c r="I156" s="7"/>
      <c r="J156" s="7"/>
      <c r="K156" s="6">
        <v>0.75999999992654899</v>
      </c>
      <c r="L156" s="8" t="s">
        <v>20</v>
      </c>
      <c r="M156" s="8" t="s">
        <v>21</v>
      </c>
      <c r="N156" s="8" t="s">
        <v>22</v>
      </c>
      <c r="O156" s="9" t="s">
        <v>23</v>
      </c>
      <c r="P156" s="1" t="str">
        <f>VLOOKUP(E:E,'Opex 2021'!E:E,1,FALSE)</f>
        <v>847.8470340.1.425763.000000.847001.200179</v>
      </c>
    </row>
    <row r="157" spans="1:16" x14ac:dyDescent="0.35">
      <c r="A157" s="5" t="s">
        <v>216</v>
      </c>
      <c r="B157" s="5" t="s">
        <v>217</v>
      </c>
      <c r="C157" s="5" t="s">
        <v>131</v>
      </c>
      <c r="D157" s="5" t="s">
        <v>132</v>
      </c>
      <c r="E157" s="5" t="s">
        <v>219</v>
      </c>
      <c r="F157" s="6">
        <v>691200</v>
      </c>
      <c r="G157" s="6">
        <v>54308</v>
      </c>
      <c r="H157" s="6">
        <v>54007.37</v>
      </c>
      <c r="I157" s="7"/>
      <c r="J157" s="7"/>
      <c r="K157" s="6">
        <v>300.62999999999698</v>
      </c>
      <c r="L157" s="8" t="s">
        <v>20</v>
      </c>
      <c r="M157" s="8" t="s">
        <v>21</v>
      </c>
      <c r="N157" s="8" t="s">
        <v>22</v>
      </c>
      <c r="O157" s="9" t="s">
        <v>23</v>
      </c>
      <c r="P157" s="1" t="str">
        <f>VLOOKUP(E:E,'Opex 2021'!E:E,1,FALSE)</f>
        <v>847.8470340.1.425770.000000.847001.200179</v>
      </c>
    </row>
    <row r="158" spans="1:16" x14ac:dyDescent="0.35">
      <c r="A158" s="5" t="s">
        <v>216</v>
      </c>
      <c r="B158" s="5" t="s">
        <v>217</v>
      </c>
      <c r="C158" s="5" t="s">
        <v>39</v>
      </c>
      <c r="D158" s="5" t="s">
        <v>40</v>
      </c>
      <c r="E158" s="5" t="s">
        <v>798</v>
      </c>
      <c r="F158" s="6">
        <v>20000</v>
      </c>
      <c r="G158" s="6">
        <v>7287</v>
      </c>
      <c r="H158" s="6">
        <v>7287</v>
      </c>
      <c r="I158" s="7"/>
      <c r="J158" s="7"/>
      <c r="K158" s="6">
        <v>0</v>
      </c>
      <c r="L158" s="8" t="s">
        <v>20</v>
      </c>
      <c r="M158" s="8" t="s">
        <v>21</v>
      </c>
      <c r="N158" s="8" t="s">
        <v>22</v>
      </c>
      <c r="O158" s="9" t="s">
        <v>23</v>
      </c>
      <c r="P158" s="1" t="str">
        <f>VLOOKUP(E:E,'Opex 2021'!E:E,1,FALSE)</f>
        <v>847.8470340.1.425900.000000.847001.200179</v>
      </c>
    </row>
    <row r="159" spans="1:16" x14ac:dyDescent="0.35">
      <c r="A159" s="5" t="s">
        <v>216</v>
      </c>
      <c r="B159" s="5" t="s">
        <v>217</v>
      </c>
      <c r="C159" s="5" t="s">
        <v>42</v>
      </c>
      <c r="D159" s="5" t="s">
        <v>43</v>
      </c>
      <c r="E159" s="5" t="s">
        <v>220</v>
      </c>
      <c r="F159" s="6">
        <v>0</v>
      </c>
      <c r="G159" s="6">
        <v>173962</v>
      </c>
      <c r="H159" s="6">
        <v>173961.31</v>
      </c>
      <c r="I159" s="6">
        <v>0</v>
      </c>
      <c r="J159" s="6">
        <v>0</v>
      </c>
      <c r="K159" s="6">
        <v>0.69000000000232797</v>
      </c>
      <c r="L159" s="8" t="s">
        <v>20</v>
      </c>
      <c r="M159" s="8" t="s">
        <v>21</v>
      </c>
      <c r="N159" s="8" t="s">
        <v>22</v>
      </c>
      <c r="O159" s="9" t="s">
        <v>23</v>
      </c>
      <c r="P159" s="1" t="str">
        <f>VLOOKUP(E:E,'Opex 2021'!E:E,1,FALSE)</f>
        <v>847.8470340.1.426610.000000.847001.200179</v>
      </c>
    </row>
    <row r="160" spans="1:16" x14ac:dyDescent="0.35">
      <c r="A160" s="5" t="s">
        <v>216</v>
      </c>
      <c r="B160" s="5" t="s">
        <v>217</v>
      </c>
      <c r="C160" s="5" t="s">
        <v>51</v>
      </c>
      <c r="D160" s="5" t="s">
        <v>52</v>
      </c>
      <c r="E160" s="5" t="s">
        <v>797</v>
      </c>
      <c r="F160" s="6">
        <v>45000</v>
      </c>
      <c r="G160" s="6">
        <v>9903</v>
      </c>
      <c r="H160" s="6">
        <v>9903</v>
      </c>
      <c r="I160" s="7"/>
      <c r="J160" s="7"/>
      <c r="K160" s="6">
        <v>0</v>
      </c>
      <c r="L160" s="8" t="s">
        <v>20</v>
      </c>
      <c r="M160" s="8" t="s">
        <v>21</v>
      </c>
      <c r="N160" s="8" t="s">
        <v>22</v>
      </c>
      <c r="O160" s="9" t="s">
        <v>23</v>
      </c>
      <c r="P160" s="1" t="str">
        <f>VLOOKUP(E:E,'Opex 2021'!E:E,1,FALSE)</f>
        <v>847.8470340.1.428090.000000.847001.200179</v>
      </c>
    </row>
    <row r="161" spans="1:16" x14ac:dyDescent="0.35">
      <c r="A161" s="5" t="s">
        <v>216</v>
      </c>
      <c r="B161" s="5" t="s">
        <v>217</v>
      </c>
      <c r="C161" s="5" t="s">
        <v>143</v>
      </c>
      <c r="D161" s="5" t="s">
        <v>144</v>
      </c>
      <c r="E161" s="5" t="s">
        <v>222</v>
      </c>
      <c r="F161" s="6">
        <v>20000</v>
      </c>
      <c r="G161" s="6">
        <v>50304</v>
      </c>
      <c r="H161" s="6">
        <v>50303.42</v>
      </c>
      <c r="I161" s="7"/>
      <c r="J161" s="7"/>
      <c r="K161" s="6">
        <v>0.58000000000174601</v>
      </c>
      <c r="L161" s="8" t="s">
        <v>20</v>
      </c>
      <c r="M161" s="8" t="s">
        <v>21</v>
      </c>
      <c r="N161" s="8" t="s">
        <v>22</v>
      </c>
      <c r="O161" s="9" t="s">
        <v>23</v>
      </c>
      <c r="P161" s="1" t="str">
        <f>VLOOKUP(E:E,'Opex 2021'!E:E,1,FALSE)</f>
        <v>847.8470340.1.435350.000000.847001.200179</v>
      </c>
    </row>
    <row r="162" spans="1:16" x14ac:dyDescent="0.35">
      <c r="A162" s="5" t="s">
        <v>216</v>
      </c>
      <c r="B162" s="5" t="s">
        <v>217</v>
      </c>
      <c r="C162" s="5" t="s">
        <v>146</v>
      </c>
      <c r="D162" s="5" t="s">
        <v>147</v>
      </c>
      <c r="E162" s="5" t="s">
        <v>223</v>
      </c>
      <c r="F162" s="6">
        <v>251828</v>
      </c>
      <c r="G162" s="6">
        <v>252659</v>
      </c>
      <c r="H162" s="6">
        <v>252646.49</v>
      </c>
      <c r="I162" s="6">
        <v>0</v>
      </c>
      <c r="J162" s="6">
        <v>8.6401996668428199E-12</v>
      </c>
      <c r="K162" s="6">
        <v>12.5100000000007</v>
      </c>
      <c r="L162" s="8" t="s">
        <v>20</v>
      </c>
      <c r="M162" s="8" t="s">
        <v>21</v>
      </c>
      <c r="N162" s="8" t="s">
        <v>22</v>
      </c>
      <c r="O162" s="9" t="s">
        <v>23</v>
      </c>
      <c r="P162" s="1" t="str">
        <f>VLOOKUP(E:E,'Opex 2021'!E:E,1,FALSE)</f>
        <v>847.8470340.1.435508.000000.847001.200179</v>
      </c>
    </row>
    <row r="163" spans="1:16" x14ac:dyDescent="0.35">
      <c r="A163" s="5" t="s">
        <v>216</v>
      </c>
      <c r="B163" s="5" t="s">
        <v>217</v>
      </c>
      <c r="C163" s="5" t="s">
        <v>63</v>
      </c>
      <c r="D163" s="5" t="s">
        <v>64</v>
      </c>
      <c r="E163" s="5" t="s">
        <v>796</v>
      </c>
      <c r="F163" s="6">
        <v>5000</v>
      </c>
      <c r="G163" s="6">
        <v>1</v>
      </c>
      <c r="H163" s="7"/>
      <c r="I163" s="7"/>
      <c r="J163" s="7"/>
      <c r="K163" s="6">
        <v>1</v>
      </c>
      <c r="L163" s="8" t="s">
        <v>20</v>
      </c>
      <c r="M163" s="8" t="s">
        <v>21</v>
      </c>
      <c r="N163" s="8" t="s">
        <v>22</v>
      </c>
      <c r="O163" s="9" t="s">
        <v>23</v>
      </c>
      <c r="P163" s="1" t="str">
        <f>VLOOKUP(E:E,'Opex 2021'!E:E,1,FALSE)</f>
        <v>847.8470340.1.436110.000000.847001.200179</v>
      </c>
    </row>
    <row r="164" spans="1:16" x14ac:dyDescent="0.35">
      <c r="A164" s="5" t="s">
        <v>216</v>
      </c>
      <c r="B164" s="5" t="s">
        <v>217</v>
      </c>
      <c r="C164" s="5" t="s">
        <v>162</v>
      </c>
      <c r="D164" s="5" t="s">
        <v>163</v>
      </c>
      <c r="E164" s="5" t="s">
        <v>795</v>
      </c>
      <c r="F164" s="6">
        <v>2000</v>
      </c>
      <c r="G164" s="6">
        <v>0</v>
      </c>
      <c r="H164" s="7"/>
      <c r="I164" s="7"/>
      <c r="J164" s="7"/>
      <c r="K164" s="6">
        <v>0</v>
      </c>
      <c r="L164" s="8" t="s">
        <v>20</v>
      </c>
      <c r="M164" s="8" t="s">
        <v>21</v>
      </c>
      <c r="N164" s="8" t="s">
        <v>22</v>
      </c>
      <c r="O164" s="9" t="s">
        <v>23</v>
      </c>
      <c r="P164" s="1" t="str">
        <f>VLOOKUP(E:E,'Opex 2021'!E:E,1,FALSE)</f>
        <v>847.8470340.1.436600.000000.847001.200179</v>
      </c>
    </row>
    <row r="165" spans="1:16" x14ac:dyDescent="0.35">
      <c r="A165" s="5" t="s">
        <v>224</v>
      </c>
      <c r="B165" s="5" t="s">
        <v>225</v>
      </c>
      <c r="C165" s="5" t="s">
        <v>17</v>
      </c>
      <c r="D165" s="5" t="s">
        <v>18</v>
      </c>
      <c r="E165" s="5" t="s">
        <v>794</v>
      </c>
      <c r="F165" s="6">
        <v>42694</v>
      </c>
      <c r="G165" s="6">
        <v>41000</v>
      </c>
      <c r="H165" s="6">
        <v>41000</v>
      </c>
      <c r="I165" s="7"/>
      <c r="J165" s="7"/>
      <c r="K165" s="6">
        <v>0</v>
      </c>
      <c r="L165" s="8" t="s">
        <v>20</v>
      </c>
      <c r="M165" s="8" t="s">
        <v>21</v>
      </c>
      <c r="N165" s="8" t="s">
        <v>22</v>
      </c>
      <c r="O165" s="9" t="s">
        <v>23</v>
      </c>
      <c r="P165" s="1" t="str">
        <f>VLOOKUP(E:E,'Opex 2021'!E:E,1,FALSE)</f>
        <v>847.8470345.1.420550.000000.847001.200179</v>
      </c>
    </row>
    <row r="166" spans="1:16" x14ac:dyDescent="0.35">
      <c r="A166" s="5" t="s">
        <v>224</v>
      </c>
      <c r="B166" s="5" t="s">
        <v>225</v>
      </c>
      <c r="C166" s="5" t="s">
        <v>36</v>
      </c>
      <c r="D166" s="5" t="s">
        <v>37</v>
      </c>
      <c r="E166" s="5" t="s">
        <v>793</v>
      </c>
      <c r="F166" s="6">
        <v>118917</v>
      </c>
      <c r="G166" s="6">
        <v>0</v>
      </c>
      <c r="H166" s="7"/>
      <c r="I166" s="7"/>
      <c r="J166" s="7"/>
      <c r="K166" s="6">
        <v>0</v>
      </c>
      <c r="L166" s="8" t="s">
        <v>20</v>
      </c>
      <c r="M166" s="8" t="s">
        <v>21</v>
      </c>
      <c r="N166" s="8" t="s">
        <v>22</v>
      </c>
      <c r="O166" s="9" t="s">
        <v>23</v>
      </c>
      <c r="P166" s="1" t="str">
        <f>VLOOKUP(E:E,'Opex 2021'!E:E,1,FALSE)</f>
        <v>847.8470345.1.425510.000000.847001.200179</v>
      </c>
    </row>
    <row r="167" spans="1:16" x14ac:dyDescent="0.35">
      <c r="A167" s="5" t="s">
        <v>224</v>
      </c>
      <c r="B167" s="5" t="s">
        <v>225</v>
      </c>
      <c r="C167" s="5" t="s">
        <v>168</v>
      </c>
      <c r="D167" s="5" t="s">
        <v>169</v>
      </c>
      <c r="E167" s="5" t="s">
        <v>792</v>
      </c>
      <c r="F167" s="6">
        <v>21235</v>
      </c>
      <c r="G167" s="6">
        <v>0</v>
      </c>
      <c r="H167" s="7"/>
      <c r="I167" s="7"/>
      <c r="J167" s="7"/>
      <c r="K167" s="6">
        <v>0</v>
      </c>
      <c r="L167" s="8" t="s">
        <v>20</v>
      </c>
      <c r="M167" s="8" t="s">
        <v>21</v>
      </c>
      <c r="N167" s="8" t="s">
        <v>22</v>
      </c>
      <c r="O167" s="9" t="s">
        <v>23</v>
      </c>
      <c r="P167" s="1" t="str">
        <f>VLOOKUP(E:E,'Opex 2021'!E:E,1,FALSE)</f>
        <v>847.8470345.1.425760.000000.847001.200179</v>
      </c>
    </row>
    <row r="168" spans="1:16" x14ac:dyDescent="0.35">
      <c r="A168" s="5" t="s">
        <v>224</v>
      </c>
      <c r="B168" s="5" t="s">
        <v>225</v>
      </c>
      <c r="C168" s="5" t="s">
        <v>131</v>
      </c>
      <c r="D168" s="5" t="s">
        <v>132</v>
      </c>
      <c r="E168" s="5" t="s">
        <v>226</v>
      </c>
      <c r="F168" s="6">
        <v>144399</v>
      </c>
      <c r="G168" s="6">
        <v>2636</v>
      </c>
      <c r="H168" s="6">
        <v>-2805.17</v>
      </c>
      <c r="I168" s="7"/>
      <c r="J168" s="7"/>
      <c r="K168" s="6">
        <v>5441.17</v>
      </c>
      <c r="L168" s="8" t="s">
        <v>20</v>
      </c>
      <c r="M168" s="8" t="s">
        <v>21</v>
      </c>
      <c r="N168" s="8" t="s">
        <v>22</v>
      </c>
      <c r="O168" s="9" t="s">
        <v>23</v>
      </c>
      <c r="P168" s="1" t="str">
        <f>VLOOKUP(E:E,'Opex 2021'!E:E,1,FALSE)</f>
        <v>847.8470345.1.425770.000000.847001.200179</v>
      </c>
    </row>
    <row r="169" spans="1:16" x14ac:dyDescent="0.35">
      <c r="A169" s="5" t="s">
        <v>224</v>
      </c>
      <c r="B169" s="5" t="s">
        <v>225</v>
      </c>
      <c r="C169" s="5" t="s">
        <v>39</v>
      </c>
      <c r="D169" s="5" t="s">
        <v>40</v>
      </c>
      <c r="E169" s="5" t="s">
        <v>791</v>
      </c>
      <c r="F169" s="6">
        <v>1788</v>
      </c>
      <c r="G169" s="6">
        <v>0</v>
      </c>
      <c r="H169" s="7"/>
      <c r="I169" s="7"/>
      <c r="J169" s="7"/>
      <c r="K169" s="6">
        <v>0</v>
      </c>
      <c r="L169" s="8" t="s">
        <v>20</v>
      </c>
      <c r="M169" s="8" t="s">
        <v>21</v>
      </c>
      <c r="N169" s="8" t="s">
        <v>22</v>
      </c>
      <c r="O169" s="9" t="s">
        <v>23</v>
      </c>
      <c r="P169" s="1" t="str">
        <f>VLOOKUP(E:E,'Opex 2021'!E:E,1,FALSE)</f>
        <v>847.8470345.1.425900.000000.847001.200179</v>
      </c>
    </row>
    <row r="170" spans="1:16" x14ac:dyDescent="0.35">
      <c r="A170" s="5" t="s">
        <v>224</v>
      </c>
      <c r="B170" s="5" t="s">
        <v>225</v>
      </c>
      <c r="C170" s="5" t="s">
        <v>42</v>
      </c>
      <c r="D170" s="5" t="s">
        <v>43</v>
      </c>
      <c r="E170" s="5" t="s">
        <v>790</v>
      </c>
      <c r="F170" s="6">
        <v>0</v>
      </c>
      <c r="G170" s="6">
        <v>-3290</v>
      </c>
      <c r="H170" s="6">
        <v>-7075.56</v>
      </c>
      <c r="I170" s="7"/>
      <c r="J170" s="7"/>
      <c r="K170" s="6">
        <v>3785.56</v>
      </c>
      <c r="L170" s="8" t="s">
        <v>20</v>
      </c>
      <c r="M170" s="8" t="s">
        <v>21</v>
      </c>
      <c r="N170" s="8" t="s">
        <v>22</v>
      </c>
      <c r="O170" s="9" t="s">
        <v>23</v>
      </c>
      <c r="P170" s="1" t="str">
        <f>VLOOKUP(E:E,'Opex 2021'!E:E,1,FALSE)</f>
        <v>847.8470345.1.426610.000000.847001.200179</v>
      </c>
    </row>
    <row r="171" spans="1:16" x14ac:dyDescent="0.35">
      <c r="A171" s="5" t="s">
        <v>224</v>
      </c>
      <c r="B171" s="5" t="s">
        <v>225</v>
      </c>
      <c r="C171" s="5" t="s">
        <v>51</v>
      </c>
      <c r="D171" s="5" t="s">
        <v>52</v>
      </c>
      <c r="E171" s="5" t="s">
        <v>227</v>
      </c>
      <c r="F171" s="6">
        <v>42470</v>
      </c>
      <c r="G171" s="6">
        <v>5110</v>
      </c>
      <c r="H171" s="6">
        <v>5108.55</v>
      </c>
      <c r="I171" s="7"/>
      <c r="J171" s="7"/>
      <c r="K171" s="6">
        <v>1.4499999999998201</v>
      </c>
      <c r="L171" s="8" t="s">
        <v>20</v>
      </c>
      <c r="M171" s="8" t="s">
        <v>21</v>
      </c>
      <c r="N171" s="8" t="s">
        <v>22</v>
      </c>
      <c r="O171" s="9" t="s">
        <v>23</v>
      </c>
      <c r="P171" s="1" t="str">
        <f>VLOOKUP(E:E,'Opex 2021'!E:E,1,FALSE)</f>
        <v>847.8470345.1.428090.000000.847001.200179</v>
      </c>
    </row>
    <row r="172" spans="1:16" x14ac:dyDescent="0.35">
      <c r="A172" s="5" t="s">
        <v>224</v>
      </c>
      <c r="B172" s="5" t="s">
        <v>225</v>
      </c>
      <c r="C172" s="5" t="s">
        <v>143</v>
      </c>
      <c r="D172" s="5" t="s">
        <v>144</v>
      </c>
      <c r="E172" s="5" t="s">
        <v>228</v>
      </c>
      <c r="F172" s="6">
        <v>894</v>
      </c>
      <c r="G172" s="6">
        <v>1</v>
      </c>
      <c r="H172" s="7"/>
      <c r="I172" s="7"/>
      <c r="J172" s="7"/>
      <c r="K172" s="6">
        <v>1</v>
      </c>
      <c r="L172" s="8" t="s">
        <v>20</v>
      </c>
      <c r="M172" s="8" t="s">
        <v>21</v>
      </c>
      <c r="N172" s="8" t="s">
        <v>22</v>
      </c>
      <c r="O172" s="9" t="s">
        <v>23</v>
      </c>
      <c r="P172" s="1" t="str">
        <f>VLOOKUP(E:E,'Opex 2021'!E:E,1,FALSE)</f>
        <v>847.8470345.1.435350.000000.847001.200179</v>
      </c>
    </row>
    <row r="173" spans="1:16" x14ac:dyDescent="0.35">
      <c r="A173" s="5" t="s">
        <v>224</v>
      </c>
      <c r="B173" s="5" t="s">
        <v>225</v>
      </c>
      <c r="C173" s="5" t="s">
        <v>146</v>
      </c>
      <c r="D173" s="5" t="s">
        <v>147</v>
      </c>
      <c r="E173" s="5" t="s">
        <v>229</v>
      </c>
      <c r="F173" s="6">
        <v>129646</v>
      </c>
      <c r="G173" s="6">
        <v>131767</v>
      </c>
      <c r="H173" s="6">
        <v>85882.64</v>
      </c>
      <c r="I173" s="6">
        <v>0</v>
      </c>
      <c r="J173" s="6">
        <v>0</v>
      </c>
      <c r="K173" s="6">
        <v>45884.36</v>
      </c>
      <c r="L173" s="8" t="s">
        <v>20</v>
      </c>
      <c r="M173" s="8" t="s">
        <v>21</v>
      </c>
      <c r="N173" s="8" t="s">
        <v>22</v>
      </c>
      <c r="O173" s="9" t="s">
        <v>23</v>
      </c>
      <c r="P173" s="1" t="str">
        <f>VLOOKUP(E:E,'Opex 2021'!E:E,1,FALSE)</f>
        <v>847.8470345.1.435508.000000.847001.200179</v>
      </c>
    </row>
    <row r="174" spans="1:16" x14ac:dyDescent="0.35">
      <c r="A174" s="5" t="s">
        <v>224</v>
      </c>
      <c r="B174" s="5" t="s">
        <v>225</v>
      </c>
      <c r="C174" s="5" t="s">
        <v>63</v>
      </c>
      <c r="D174" s="5" t="s">
        <v>64</v>
      </c>
      <c r="E174" s="5" t="s">
        <v>230</v>
      </c>
      <c r="F174" s="6">
        <v>4471</v>
      </c>
      <c r="G174" s="6">
        <v>1</v>
      </c>
      <c r="H174" s="7"/>
      <c r="I174" s="7"/>
      <c r="J174" s="7"/>
      <c r="K174" s="6">
        <v>1</v>
      </c>
      <c r="L174" s="8" t="s">
        <v>20</v>
      </c>
      <c r="M174" s="8" t="s">
        <v>21</v>
      </c>
      <c r="N174" s="8" t="s">
        <v>22</v>
      </c>
      <c r="O174" s="9" t="s">
        <v>23</v>
      </c>
      <c r="P174" s="1" t="str">
        <f>VLOOKUP(E:E,'Opex 2021'!E:E,1,FALSE)</f>
        <v>847.8470345.1.436110.000000.847001.200179</v>
      </c>
    </row>
    <row r="175" spans="1:16" x14ac:dyDescent="0.35">
      <c r="A175" s="5" t="s">
        <v>224</v>
      </c>
      <c r="B175" s="5" t="s">
        <v>225</v>
      </c>
      <c r="C175" s="5" t="s">
        <v>162</v>
      </c>
      <c r="D175" s="5" t="s">
        <v>163</v>
      </c>
      <c r="E175" s="5" t="s">
        <v>789</v>
      </c>
      <c r="F175" s="6">
        <v>89411</v>
      </c>
      <c r="G175" s="6">
        <v>0</v>
      </c>
      <c r="H175" s="7"/>
      <c r="I175" s="7"/>
      <c r="J175" s="7"/>
      <c r="K175" s="6">
        <v>0</v>
      </c>
      <c r="L175" s="8" t="s">
        <v>20</v>
      </c>
      <c r="M175" s="8" t="s">
        <v>21</v>
      </c>
      <c r="N175" s="8" t="s">
        <v>22</v>
      </c>
      <c r="O175" s="9" t="s">
        <v>23</v>
      </c>
      <c r="P175" s="1" t="str">
        <f>VLOOKUP(E:E,'Opex 2021'!E:E,1,FALSE)</f>
        <v>847.8470345.1.436600.000000.847001.200179</v>
      </c>
    </row>
    <row r="176" spans="1:16" x14ac:dyDescent="0.35">
      <c r="A176" s="5" t="s">
        <v>231</v>
      </c>
      <c r="B176" s="5" t="s">
        <v>232</v>
      </c>
      <c r="C176" s="5" t="s">
        <v>17</v>
      </c>
      <c r="D176" s="5" t="s">
        <v>18</v>
      </c>
      <c r="E176" s="5" t="s">
        <v>788</v>
      </c>
      <c r="F176" s="6">
        <v>22000</v>
      </c>
      <c r="G176" s="6">
        <v>0</v>
      </c>
      <c r="H176" s="7"/>
      <c r="I176" s="7"/>
      <c r="J176" s="7"/>
      <c r="K176" s="6">
        <v>0</v>
      </c>
      <c r="L176" s="8" t="s">
        <v>20</v>
      </c>
      <c r="M176" s="8" t="s">
        <v>21</v>
      </c>
      <c r="N176" s="8" t="s">
        <v>22</v>
      </c>
      <c r="O176" s="9" t="s">
        <v>23</v>
      </c>
      <c r="P176" s="1" t="str">
        <f>VLOOKUP(E:E,'Opex 2021'!E:E,1,FALSE)</f>
        <v>847.8470350.1.420550.000000.847001.200179</v>
      </c>
    </row>
    <row r="177" spans="1:16" x14ac:dyDescent="0.35">
      <c r="A177" s="5" t="s">
        <v>231</v>
      </c>
      <c r="B177" s="5" t="s">
        <v>232</v>
      </c>
      <c r="C177" s="5" t="s">
        <v>36</v>
      </c>
      <c r="D177" s="5" t="s">
        <v>37</v>
      </c>
      <c r="E177" s="5" t="s">
        <v>233</v>
      </c>
      <c r="F177" s="6">
        <v>18000</v>
      </c>
      <c r="G177" s="6">
        <v>8528</v>
      </c>
      <c r="H177" s="6">
        <v>8527.7999999999993</v>
      </c>
      <c r="I177" s="7"/>
      <c r="J177" s="7"/>
      <c r="K177" s="6">
        <v>0.20000000000072801</v>
      </c>
      <c r="L177" s="8" t="s">
        <v>20</v>
      </c>
      <c r="M177" s="8" t="s">
        <v>21</v>
      </c>
      <c r="N177" s="8" t="s">
        <v>22</v>
      </c>
      <c r="O177" s="9" t="s">
        <v>23</v>
      </c>
      <c r="P177" s="1" t="str">
        <f>VLOOKUP(E:E,'Opex 2021'!E:E,1,FALSE)</f>
        <v>847.8470350.1.425510.000000.847001.200179</v>
      </c>
    </row>
    <row r="178" spans="1:16" x14ac:dyDescent="0.35">
      <c r="A178" s="5" t="s">
        <v>231</v>
      </c>
      <c r="B178" s="5" t="s">
        <v>232</v>
      </c>
      <c r="C178" s="5" t="s">
        <v>168</v>
      </c>
      <c r="D178" s="5" t="s">
        <v>169</v>
      </c>
      <c r="E178" s="5" t="s">
        <v>787</v>
      </c>
      <c r="F178" s="6">
        <v>125000</v>
      </c>
      <c r="G178" s="6">
        <v>1248</v>
      </c>
      <c r="H178" s="6">
        <v>1247.5999999999999</v>
      </c>
      <c r="I178" s="7"/>
      <c r="J178" s="7"/>
      <c r="K178" s="6">
        <v>0.39999999999986402</v>
      </c>
      <c r="L178" s="8" t="s">
        <v>20</v>
      </c>
      <c r="M178" s="8" t="s">
        <v>21</v>
      </c>
      <c r="N178" s="8" t="s">
        <v>22</v>
      </c>
      <c r="O178" s="9" t="s">
        <v>23</v>
      </c>
      <c r="P178" s="1" t="str">
        <f>VLOOKUP(E:E,'Opex 2021'!E:E,1,FALSE)</f>
        <v>847.8470350.1.425760.000000.847001.200179</v>
      </c>
    </row>
    <row r="179" spans="1:16" x14ac:dyDescent="0.35">
      <c r="A179" s="5" t="s">
        <v>231</v>
      </c>
      <c r="B179" s="5" t="s">
        <v>232</v>
      </c>
      <c r="C179" s="5" t="s">
        <v>128</v>
      </c>
      <c r="D179" s="5" t="s">
        <v>129</v>
      </c>
      <c r="E179" s="5" t="s">
        <v>234</v>
      </c>
      <c r="F179" s="6">
        <v>70875</v>
      </c>
      <c r="G179" s="6">
        <v>1</v>
      </c>
      <c r="H179" s="7"/>
      <c r="I179" s="7"/>
      <c r="J179" s="7"/>
      <c r="K179" s="6">
        <v>1</v>
      </c>
      <c r="L179" s="8" t="s">
        <v>20</v>
      </c>
      <c r="M179" s="8" t="s">
        <v>21</v>
      </c>
      <c r="N179" s="8" t="s">
        <v>22</v>
      </c>
      <c r="O179" s="9" t="s">
        <v>23</v>
      </c>
      <c r="P179" s="1" t="str">
        <f>VLOOKUP(E:E,'Opex 2021'!E:E,1,FALSE)</f>
        <v>847.8470350.1.425763.000000.847001.200179</v>
      </c>
    </row>
    <row r="180" spans="1:16" x14ac:dyDescent="0.35">
      <c r="A180" s="5" t="s">
        <v>231</v>
      </c>
      <c r="B180" s="5" t="s">
        <v>232</v>
      </c>
      <c r="C180" s="5" t="s">
        <v>131</v>
      </c>
      <c r="D180" s="5" t="s">
        <v>132</v>
      </c>
      <c r="E180" s="5" t="s">
        <v>235</v>
      </c>
      <c r="F180" s="6">
        <v>150000</v>
      </c>
      <c r="G180" s="6">
        <v>48726</v>
      </c>
      <c r="H180" s="6">
        <v>48724.67</v>
      </c>
      <c r="I180" s="7"/>
      <c r="J180" s="7"/>
      <c r="K180" s="6">
        <v>1.33000000000175</v>
      </c>
      <c r="L180" s="8" t="s">
        <v>20</v>
      </c>
      <c r="M180" s="8" t="s">
        <v>21</v>
      </c>
      <c r="N180" s="8" t="s">
        <v>22</v>
      </c>
      <c r="O180" s="9" t="s">
        <v>23</v>
      </c>
      <c r="P180" s="1" t="str">
        <f>VLOOKUP(E:E,'Opex 2021'!E:E,1,FALSE)</f>
        <v>847.8470350.1.425770.000000.847001.200179</v>
      </c>
    </row>
    <row r="181" spans="1:16" x14ac:dyDescent="0.35">
      <c r="A181" s="5" t="s">
        <v>231</v>
      </c>
      <c r="B181" s="5" t="s">
        <v>232</v>
      </c>
      <c r="C181" s="5" t="s">
        <v>39</v>
      </c>
      <c r="D181" s="5" t="s">
        <v>40</v>
      </c>
      <c r="E181" s="5" t="s">
        <v>786</v>
      </c>
      <c r="F181" s="6">
        <v>23000</v>
      </c>
      <c r="G181" s="6">
        <v>9656</v>
      </c>
      <c r="H181" s="6">
        <v>9655.5499999999993</v>
      </c>
      <c r="I181" s="7"/>
      <c r="J181" s="7"/>
      <c r="K181" s="6">
        <v>0.44999999999709001</v>
      </c>
      <c r="L181" s="8" t="s">
        <v>20</v>
      </c>
      <c r="M181" s="8" t="s">
        <v>21</v>
      </c>
      <c r="N181" s="8" t="s">
        <v>22</v>
      </c>
      <c r="O181" s="9" t="s">
        <v>23</v>
      </c>
      <c r="P181" s="1" t="str">
        <f>VLOOKUP(E:E,'Opex 2021'!E:E,1,FALSE)</f>
        <v>847.8470350.1.425900.000000.847001.200179</v>
      </c>
    </row>
    <row r="182" spans="1:16" x14ac:dyDescent="0.35">
      <c r="A182" s="5" t="s">
        <v>231</v>
      </c>
      <c r="B182" s="5" t="s">
        <v>232</v>
      </c>
      <c r="C182" s="5" t="s">
        <v>42</v>
      </c>
      <c r="D182" s="5" t="s">
        <v>43</v>
      </c>
      <c r="E182" s="5" t="s">
        <v>236</v>
      </c>
      <c r="F182" s="6">
        <v>77839</v>
      </c>
      <c r="G182" s="6">
        <v>20785</v>
      </c>
      <c r="H182" s="6">
        <v>10054.700000000001</v>
      </c>
      <c r="I182" s="6">
        <v>0</v>
      </c>
      <c r="J182" s="6">
        <v>0</v>
      </c>
      <c r="K182" s="6">
        <v>10730.3</v>
      </c>
      <c r="L182" s="8" t="s">
        <v>20</v>
      </c>
      <c r="M182" s="8" t="s">
        <v>21</v>
      </c>
      <c r="N182" s="8" t="s">
        <v>22</v>
      </c>
      <c r="O182" s="9" t="s">
        <v>23</v>
      </c>
      <c r="P182" s="1" t="str">
        <f>VLOOKUP(E:E,'Opex 2021'!E:E,1,FALSE)</f>
        <v>847.8470350.1.426610.000000.847001.200179</v>
      </c>
    </row>
    <row r="183" spans="1:16" x14ac:dyDescent="0.35">
      <c r="A183" s="5" t="s">
        <v>231</v>
      </c>
      <c r="B183" s="5" t="s">
        <v>232</v>
      </c>
      <c r="C183" s="5" t="s">
        <v>137</v>
      </c>
      <c r="D183" s="5" t="s">
        <v>138</v>
      </c>
      <c r="E183" s="5" t="s">
        <v>237</v>
      </c>
      <c r="F183" s="6">
        <v>475000</v>
      </c>
      <c r="G183" s="6">
        <v>765248</v>
      </c>
      <c r="H183" s="6">
        <v>413126</v>
      </c>
      <c r="I183" s="6">
        <v>0</v>
      </c>
      <c r="J183" s="6">
        <v>5.8207660913467401E-11</v>
      </c>
      <c r="K183" s="6">
        <v>352122</v>
      </c>
      <c r="L183" s="8" t="s">
        <v>20</v>
      </c>
      <c r="M183" s="8" t="s">
        <v>21</v>
      </c>
      <c r="N183" s="8" t="s">
        <v>22</v>
      </c>
      <c r="O183" s="9" t="s">
        <v>23</v>
      </c>
      <c r="P183" s="1" t="str">
        <f>VLOOKUP(E:E,'Opex 2021'!E:E,1,FALSE)</f>
        <v>847.8470350.1.432209.000000.847001.200179</v>
      </c>
    </row>
    <row r="184" spans="1:16" x14ac:dyDescent="0.35">
      <c r="A184" s="5" t="s">
        <v>231</v>
      </c>
      <c r="B184" s="5" t="s">
        <v>232</v>
      </c>
      <c r="C184" s="5" t="s">
        <v>238</v>
      </c>
      <c r="D184" s="5" t="s">
        <v>239</v>
      </c>
      <c r="E184" s="5" t="s">
        <v>240</v>
      </c>
      <c r="F184" s="6">
        <v>300000</v>
      </c>
      <c r="G184" s="6">
        <v>0</v>
      </c>
      <c r="H184" s="7"/>
      <c r="I184" s="7"/>
      <c r="J184" s="7"/>
      <c r="K184" s="6">
        <v>0</v>
      </c>
      <c r="L184" s="8" t="s">
        <v>20</v>
      </c>
      <c r="M184" s="8" t="s">
        <v>21</v>
      </c>
      <c r="N184" s="8" t="s">
        <v>22</v>
      </c>
      <c r="O184" s="9" t="s">
        <v>23</v>
      </c>
      <c r="P184" s="1" t="str">
        <f>VLOOKUP(E:E,'Opex 2021'!E:E,1,FALSE)</f>
        <v>847.8470350.1.435340.000000.847001.200179</v>
      </c>
    </row>
    <row r="185" spans="1:16" x14ac:dyDescent="0.35">
      <c r="A185" s="5" t="s">
        <v>231</v>
      </c>
      <c r="B185" s="5" t="s">
        <v>232</v>
      </c>
      <c r="C185" s="5" t="s">
        <v>143</v>
      </c>
      <c r="D185" s="5" t="s">
        <v>144</v>
      </c>
      <c r="E185" s="5" t="s">
        <v>241</v>
      </c>
      <c r="F185" s="6">
        <v>10000</v>
      </c>
      <c r="G185" s="6">
        <v>18572</v>
      </c>
      <c r="H185" s="6">
        <v>18571.400000000001</v>
      </c>
      <c r="I185" s="7"/>
      <c r="J185" s="7"/>
      <c r="K185" s="6">
        <v>0.59999999999854503</v>
      </c>
      <c r="L185" s="8" t="s">
        <v>20</v>
      </c>
      <c r="M185" s="8" t="s">
        <v>21</v>
      </c>
      <c r="N185" s="8" t="s">
        <v>22</v>
      </c>
      <c r="O185" s="9" t="s">
        <v>23</v>
      </c>
      <c r="P185" s="1" t="str">
        <f>VLOOKUP(E:E,'Opex 2021'!E:E,1,FALSE)</f>
        <v>847.8470350.1.435350.000000.847001.200179</v>
      </c>
    </row>
    <row r="186" spans="1:16" x14ac:dyDescent="0.35">
      <c r="A186" s="5" t="s">
        <v>231</v>
      </c>
      <c r="B186" s="5" t="s">
        <v>232</v>
      </c>
      <c r="C186" s="5" t="s">
        <v>146</v>
      </c>
      <c r="D186" s="5" t="s">
        <v>147</v>
      </c>
      <c r="E186" s="5" t="s">
        <v>242</v>
      </c>
      <c r="F186" s="6">
        <v>210000</v>
      </c>
      <c r="G186" s="6">
        <v>25050</v>
      </c>
      <c r="H186" s="6">
        <v>25049.360000000001</v>
      </c>
      <c r="I186" s="7"/>
      <c r="J186" s="7"/>
      <c r="K186" s="6">
        <v>0.63999999999941803</v>
      </c>
      <c r="L186" s="8" t="s">
        <v>20</v>
      </c>
      <c r="M186" s="8" t="s">
        <v>21</v>
      </c>
      <c r="N186" s="8" t="s">
        <v>22</v>
      </c>
      <c r="O186" s="9" t="s">
        <v>23</v>
      </c>
      <c r="P186" s="1" t="str">
        <f>VLOOKUP(E:E,'Opex 2021'!E:E,1,FALSE)</f>
        <v>847.8470350.1.435508.000000.847001.200179</v>
      </c>
    </row>
    <row r="187" spans="1:16" x14ac:dyDescent="0.35">
      <c r="A187" s="5" t="s">
        <v>231</v>
      </c>
      <c r="B187" s="5" t="s">
        <v>232</v>
      </c>
      <c r="C187" s="5" t="s">
        <v>63</v>
      </c>
      <c r="D187" s="5" t="s">
        <v>64</v>
      </c>
      <c r="E187" s="5" t="s">
        <v>243</v>
      </c>
      <c r="F187" s="6">
        <v>5000</v>
      </c>
      <c r="G187" s="6">
        <v>1</v>
      </c>
      <c r="H187" s="7"/>
      <c r="I187" s="7"/>
      <c r="J187" s="7"/>
      <c r="K187" s="6">
        <v>1</v>
      </c>
      <c r="L187" s="8" t="s">
        <v>20</v>
      </c>
      <c r="M187" s="8" t="s">
        <v>21</v>
      </c>
      <c r="N187" s="8" t="s">
        <v>22</v>
      </c>
      <c r="O187" s="9" t="s">
        <v>23</v>
      </c>
      <c r="P187" s="1" t="str">
        <f>VLOOKUP(E:E,'Opex 2021'!E:E,1,FALSE)</f>
        <v>847.8470350.1.436110.000000.847001.200179</v>
      </c>
    </row>
    <row r="188" spans="1:16" x14ac:dyDescent="0.35">
      <c r="A188" s="5" t="s">
        <v>231</v>
      </c>
      <c r="B188" s="5" t="s">
        <v>232</v>
      </c>
      <c r="C188" s="5" t="s">
        <v>162</v>
      </c>
      <c r="D188" s="5" t="s">
        <v>163</v>
      </c>
      <c r="E188" s="5" t="s">
        <v>785</v>
      </c>
      <c r="F188" s="6">
        <v>2000</v>
      </c>
      <c r="G188" s="6">
        <v>0</v>
      </c>
      <c r="H188" s="7"/>
      <c r="I188" s="7"/>
      <c r="J188" s="7"/>
      <c r="K188" s="6">
        <v>0</v>
      </c>
      <c r="L188" s="8" t="s">
        <v>20</v>
      </c>
      <c r="M188" s="8" t="s">
        <v>21</v>
      </c>
      <c r="N188" s="8" t="s">
        <v>22</v>
      </c>
      <c r="O188" s="9" t="s">
        <v>23</v>
      </c>
      <c r="P188" s="1" t="str">
        <f>VLOOKUP(E:E,'Opex 2021'!E:E,1,FALSE)</f>
        <v>847.8470350.1.436600.000000.847001.200179</v>
      </c>
    </row>
    <row r="189" spans="1:16" x14ac:dyDescent="0.35">
      <c r="A189" s="5" t="s">
        <v>244</v>
      </c>
      <c r="B189" s="5" t="s">
        <v>245</v>
      </c>
      <c r="C189" s="5" t="s">
        <v>33</v>
      </c>
      <c r="D189" s="5" t="s">
        <v>34</v>
      </c>
      <c r="E189" s="5" t="s">
        <v>246</v>
      </c>
      <c r="F189" s="6">
        <v>171754.54</v>
      </c>
      <c r="G189" s="6">
        <v>345103.54</v>
      </c>
      <c r="H189" s="6">
        <v>345102.47</v>
      </c>
      <c r="I189" s="6">
        <v>0</v>
      </c>
      <c r="J189" s="7"/>
      <c r="K189" s="6">
        <v>1.0700000000651899</v>
      </c>
      <c r="L189" s="8" t="s">
        <v>20</v>
      </c>
      <c r="M189" s="8" t="s">
        <v>21</v>
      </c>
      <c r="N189" s="8" t="s">
        <v>22</v>
      </c>
      <c r="O189" s="9" t="s">
        <v>23</v>
      </c>
      <c r="P189" s="1" t="str">
        <f>VLOOKUP(E:E,'Opex 2021'!E:E,1,FALSE)</f>
        <v>847.8470405.1.421700.000000.847001.200179</v>
      </c>
    </row>
    <row r="190" spans="1:16" x14ac:dyDescent="0.35">
      <c r="A190" s="5" t="s">
        <v>244</v>
      </c>
      <c r="B190" s="5" t="s">
        <v>245</v>
      </c>
      <c r="C190" s="5" t="s">
        <v>78</v>
      </c>
      <c r="D190" s="5" t="s">
        <v>79</v>
      </c>
      <c r="E190" s="5" t="s">
        <v>247</v>
      </c>
      <c r="F190" s="6">
        <v>39297.68</v>
      </c>
      <c r="G190" s="6">
        <v>0.68000000000029104</v>
      </c>
      <c r="H190" s="7"/>
      <c r="I190" s="6">
        <v>0</v>
      </c>
      <c r="J190" s="7"/>
      <c r="K190" s="6">
        <v>0.68000000000029104</v>
      </c>
      <c r="L190" s="8" t="s">
        <v>20</v>
      </c>
      <c r="M190" s="8" t="s">
        <v>21</v>
      </c>
      <c r="N190" s="8" t="s">
        <v>22</v>
      </c>
      <c r="O190" s="9" t="s">
        <v>23</v>
      </c>
      <c r="P190" s="1" t="str">
        <f>VLOOKUP(E:E,'Opex 2021'!E:E,1,FALSE)</f>
        <v>847.8470405.1.425100.000000.847001.200179</v>
      </c>
    </row>
    <row r="191" spans="1:16" x14ac:dyDescent="0.35">
      <c r="A191" s="5" t="s">
        <v>244</v>
      </c>
      <c r="B191" s="5" t="s">
        <v>245</v>
      </c>
      <c r="C191" s="5" t="s">
        <v>36</v>
      </c>
      <c r="D191" s="5" t="s">
        <v>37</v>
      </c>
      <c r="E191" s="5" t="s">
        <v>248</v>
      </c>
      <c r="F191" s="6">
        <v>12476.6</v>
      </c>
      <c r="G191" s="6">
        <v>5942.6</v>
      </c>
      <c r="H191" s="6">
        <v>5943</v>
      </c>
      <c r="I191" s="7"/>
      <c r="J191" s="7"/>
      <c r="K191" s="6">
        <v>-0.39999999999963598</v>
      </c>
      <c r="L191" s="8" t="s">
        <v>20</v>
      </c>
      <c r="M191" s="8" t="s">
        <v>21</v>
      </c>
      <c r="N191" s="8" t="s">
        <v>22</v>
      </c>
      <c r="O191" s="9" t="s">
        <v>23</v>
      </c>
      <c r="P191" s="1" t="str">
        <f>VLOOKUP(E:E,'Opex 2021'!E:E,1,FALSE)</f>
        <v>847.8470405.1.425510.000000.847001.200179</v>
      </c>
    </row>
    <row r="192" spans="1:16" x14ac:dyDescent="0.35">
      <c r="A192" s="5" t="s">
        <v>244</v>
      </c>
      <c r="B192" s="5" t="s">
        <v>245</v>
      </c>
      <c r="C192" s="5" t="s">
        <v>82</v>
      </c>
      <c r="D192" s="5" t="s">
        <v>83</v>
      </c>
      <c r="E192" s="5" t="s">
        <v>784</v>
      </c>
      <c r="F192" s="6">
        <v>8680</v>
      </c>
      <c r="G192" s="6">
        <v>10138</v>
      </c>
      <c r="H192" s="6">
        <v>10137</v>
      </c>
      <c r="I192" s="7"/>
      <c r="J192" s="7"/>
      <c r="K192" s="6">
        <v>1</v>
      </c>
      <c r="L192" s="8" t="s">
        <v>20</v>
      </c>
      <c r="M192" s="8" t="s">
        <v>21</v>
      </c>
      <c r="N192" s="8" t="s">
        <v>22</v>
      </c>
      <c r="O192" s="9" t="s">
        <v>23</v>
      </c>
      <c r="P192" s="1" t="str">
        <f>VLOOKUP(E:E,'Opex 2021'!E:E,1,FALSE)</f>
        <v>847.8470405.1.425550.000000.847001.200179</v>
      </c>
    </row>
    <row r="193" spans="1:16" x14ac:dyDescent="0.35">
      <c r="A193" s="5" t="s">
        <v>244</v>
      </c>
      <c r="B193" s="5" t="s">
        <v>245</v>
      </c>
      <c r="C193" s="5" t="s">
        <v>131</v>
      </c>
      <c r="D193" s="5" t="s">
        <v>132</v>
      </c>
      <c r="E193" s="5" t="s">
        <v>249</v>
      </c>
      <c r="F193" s="6">
        <v>33930.300000000003</v>
      </c>
      <c r="G193" s="6">
        <v>17239.3</v>
      </c>
      <c r="H193" s="6">
        <v>13603.26</v>
      </c>
      <c r="I193" s="7"/>
      <c r="J193" s="7"/>
      <c r="K193" s="6">
        <v>3636.04</v>
      </c>
      <c r="L193" s="8" t="s">
        <v>20</v>
      </c>
      <c r="M193" s="8" t="s">
        <v>21</v>
      </c>
      <c r="N193" s="8" t="s">
        <v>22</v>
      </c>
      <c r="O193" s="9" t="s">
        <v>23</v>
      </c>
      <c r="P193" s="1" t="str">
        <f>VLOOKUP(E:E,'Opex 2021'!E:E,1,FALSE)</f>
        <v>847.8470405.1.425770.000000.847001.200179</v>
      </c>
    </row>
    <row r="194" spans="1:16" x14ac:dyDescent="0.35">
      <c r="A194" s="5" t="s">
        <v>244</v>
      </c>
      <c r="B194" s="5" t="s">
        <v>245</v>
      </c>
      <c r="C194" s="5" t="s">
        <v>51</v>
      </c>
      <c r="D194" s="5" t="s">
        <v>52</v>
      </c>
      <c r="E194" s="5" t="s">
        <v>783</v>
      </c>
      <c r="F194" s="6">
        <v>36078</v>
      </c>
      <c r="G194" s="6">
        <v>0</v>
      </c>
      <c r="H194" s="7"/>
      <c r="I194" s="7"/>
      <c r="J194" s="7"/>
      <c r="K194" s="6">
        <v>0</v>
      </c>
      <c r="L194" s="8" t="s">
        <v>20</v>
      </c>
      <c r="M194" s="8" t="s">
        <v>21</v>
      </c>
      <c r="N194" s="8" t="s">
        <v>22</v>
      </c>
      <c r="O194" s="9" t="s">
        <v>23</v>
      </c>
      <c r="P194" s="1" t="str">
        <f>VLOOKUP(E:E,'Opex 2021'!E:E,1,FALSE)</f>
        <v>847.8470405.1.428090.000000.847001.200179</v>
      </c>
    </row>
    <row r="195" spans="1:16" x14ac:dyDescent="0.35">
      <c r="A195" s="5" t="s">
        <v>244</v>
      </c>
      <c r="B195" s="5" t="s">
        <v>245</v>
      </c>
      <c r="C195" s="5" t="s">
        <v>137</v>
      </c>
      <c r="D195" s="5" t="s">
        <v>138</v>
      </c>
      <c r="E195" s="5" t="s">
        <v>251</v>
      </c>
      <c r="F195" s="6">
        <v>231817.16</v>
      </c>
      <c r="G195" s="6">
        <v>54287.16</v>
      </c>
      <c r="H195" s="6">
        <v>54285.71</v>
      </c>
      <c r="I195" s="6">
        <v>0</v>
      </c>
      <c r="J195" s="6">
        <v>0</v>
      </c>
      <c r="K195" s="6">
        <v>1.45000000000437</v>
      </c>
      <c r="L195" s="8" t="s">
        <v>20</v>
      </c>
      <c r="M195" s="8" t="s">
        <v>21</v>
      </c>
      <c r="N195" s="8" t="s">
        <v>22</v>
      </c>
      <c r="O195" s="9" t="s">
        <v>23</v>
      </c>
      <c r="P195" s="1" t="str">
        <f>VLOOKUP(E:E,'Opex 2021'!E:E,1,FALSE)</f>
        <v>847.8470405.1.432209.000000.847001.200179</v>
      </c>
    </row>
    <row r="196" spans="1:16" x14ac:dyDescent="0.35">
      <c r="A196" s="5" t="s">
        <v>253</v>
      </c>
      <c r="B196" s="5" t="s">
        <v>254</v>
      </c>
      <c r="C196" s="5" t="s">
        <v>24</v>
      </c>
      <c r="D196" s="5" t="s">
        <v>25</v>
      </c>
      <c r="E196" s="5" t="s">
        <v>782</v>
      </c>
      <c r="F196" s="6">
        <v>80000</v>
      </c>
      <c r="G196" s="6">
        <v>0</v>
      </c>
      <c r="H196" s="7"/>
      <c r="I196" s="7"/>
      <c r="J196" s="7"/>
      <c r="K196" s="6">
        <v>0</v>
      </c>
      <c r="L196" s="8" t="s">
        <v>20</v>
      </c>
      <c r="M196" s="8" t="s">
        <v>21</v>
      </c>
      <c r="N196" s="8" t="s">
        <v>22</v>
      </c>
      <c r="O196" s="9" t="s">
        <v>23</v>
      </c>
      <c r="P196" s="1" t="str">
        <f>VLOOKUP(E:E,'Opex 2021'!E:E,1,FALSE)</f>
        <v>847.8470410.1.420570.000000.847001.200179</v>
      </c>
    </row>
    <row r="197" spans="1:16" x14ac:dyDescent="0.35">
      <c r="A197" s="5" t="s">
        <v>253</v>
      </c>
      <c r="B197" s="5" t="s">
        <v>254</v>
      </c>
      <c r="C197" s="5" t="s">
        <v>78</v>
      </c>
      <c r="D197" s="5" t="s">
        <v>79</v>
      </c>
      <c r="E197" s="5" t="s">
        <v>781</v>
      </c>
      <c r="F197" s="6">
        <v>10000</v>
      </c>
      <c r="G197" s="6">
        <v>0</v>
      </c>
      <c r="H197" s="7"/>
      <c r="I197" s="7"/>
      <c r="J197" s="7"/>
      <c r="K197" s="6">
        <v>0</v>
      </c>
      <c r="L197" s="8" t="s">
        <v>20</v>
      </c>
      <c r="M197" s="8" t="s">
        <v>21</v>
      </c>
      <c r="N197" s="8" t="s">
        <v>22</v>
      </c>
      <c r="O197" s="9" t="s">
        <v>23</v>
      </c>
      <c r="P197" s="1" t="str">
        <f>VLOOKUP(E:E,'Opex 2021'!E:E,1,FALSE)</f>
        <v>847.8470410.1.425100.000000.847001.200179</v>
      </c>
    </row>
    <row r="198" spans="1:16" x14ac:dyDescent="0.35">
      <c r="A198" s="5" t="s">
        <v>253</v>
      </c>
      <c r="B198" s="5" t="s">
        <v>254</v>
      </c>
      <c r="C198" s="5" t="s">
        <v>287</v>
      </c>
      <c r="D198" s="5" t="s">
        <v>288</v>
      </c>
      <c r="E198" s="5" t="s">
        <v>780</v>
      </c>
      <c r="F198" s="6">
        <v>100000</v>
      </c>
      <c r="G198" s="6">
        <v>0</v>
      </c>
      <c r="H198" s="7"/>
      <c r="I198" s="7"/>
      <c r="J198" s="7"/>
      <c r="K198" s="6">
        <v>0</v>
      </c>
      <c r="L198" s="8" t="s">
        <v>20</v>
      </c>
      <c r="M198" s="8" t="s">
        <v>21</v>
      </c>
      <c r="N198" s="8" t="s">
        <v>22</v>
      </c>
      <c r="O198" s="9" t="s">
        <v>23</v>
      </c>
      <c r="P198" s="1" t="str">
        <f>VLOOKUP(E:E,'Opex 2021'!E:E,1,FALSE)</f>
        <v>847.8470410.1.425761.000000.847001.200179</v>
      </c>
    </row>
    <row r="199" spans="1:16" x14ac:dyDescent="0.35">
      <c r="A199" s="5" t="s">
        <v>253</v>
      </c>
      <c r="B199" s="5" t="s">
        <v>254</v>
      </c>
      <c r="C199" s="5" t="s">
        <v>131</v>
      </c>
      <c r="D199" s="5" t="s">
        <v>132</v>
      </c>
      <c r="E199" s="5" t="s">
        <v>255</v>
      </c>
      <c r="F199" s="6">
        <v>120000</v>
      </c>
      <c r="G199" s="6">
        <v>4310</v>
      </c>
      <c r="H199" s="6">
        <v>-1861.34</v>
      </c>
      <c r="I199" s="7"/>
      <c r="J199" s="7"/>
      <c r="K199" s="6">
        <v>6171.34</v>
      </c>
      <c r="L199" s="8" t="s">
        <v>20</v>
      </c>
      <c r="M199" s="8" t="s">
        <v>21</v>
      </c>
      <c r="N199" s="8" t="s">
        <v>22</v>
      </c>
      <c r="O199" s="9" t="s">
        <v>23</v>
      </c>
      <c r="P199" s="1" t="str">
        <f>VLOOKUP(E:E,'Opex 2021'!E:E,1,FALSE)</f>
        <v>847.8470410.1.425770.000000.847001.200179</v>
      </c>
    </row>
    <row r="200" spans="1:16" x14ac:dyDescent="0.35">
      <c r="A200" s="5" t="s">
        <v>253</v>
      </c>
      <c r="B200" s="5" t="s">
        <v>254</v>
      </c>
      <c r="C200" s="5" t="s">
        <v>42</v>
      </c>
      <c r="D200" s="5" t="s">
        <v>43</v>
      </c>
      <c r="E200" s="5" t="s">
        <v>256</v>
      </c>
      <c r="F200" s="6">
        <v>5357</v>
      </c>
      <c r="G200" s="6">
        <v>1</v>
      </c>
      <c r="H200" s="7"/>
      <c r="I200" s="7"/>
      <c r="J200" s="7"/>
      <c r="K200" s="6">
        <v>1</v>
      </c>
      <c r="L200" s="8" t="s">
        <v>20</v>
      </c>
      <c r="M200" s="8" t="s">
        <v>21</v>
      </c>
      <c r="N200" s="8" t="s">
        <v>22</v>
      </c>
      <c r="O200" s="9" t="s">
        <v>23</v>
      </c>
      <c r="P200" s="1" t="str">
        <f>VLOOKUP(E:E,'Opex 2021'!E:E,1,FALSE)</f>
        <v>847.8470410.1.426610.000000.847001.200179</v>
      </c>
    </row>
    <row r="201" spans="1:16" x14ac:dyDescent="0.35">
      <c r="A201" s="5" t="s">
        <v>253</v>
      </c>
      <c r="B201" s="5" t="s">
        <v>254</v>
      </c>
      <c r="C201" s="5" t="s">
        <v>51</v>
      </c>
      <c r="D201" s="5" t="s">
        <v>52</v>
      </c>
      <c r="E201" s="5" t="s">
        <v>779</v>
      </c>
      <c r="F201" s="6">
        <v>50000</v>
      </c>
      <c r="G201" s="6">
        <v>0</v>
      </c>
      <c r="H201" s="7"/>
      <c r="I201" s="7"/>
      <c r="J201" s="7"/>
      <c r="K201" s="6">
        <v>0</v>
      </c>
      <c r="L201" s="8" t="s">
        <v>20</v>
      </c>
      <c r="M201" s="8" t="s">
        <v>21</v>
      </c>
      <c r="N201" s="8" t="s">
        <v>22</v>
      </c>
      <c r="O201" s="9" t="s">
        <v>23</v>
      </c>
      <c r="P201" s="1" t="str">
        <f>VLOOKUP(E:E,'Opex 2021'!E:E,1,FALSE)</f>
        <v>847.8470410.1.428090.000000.847001.200179</v>
      </c>
    </row>
    <row r="202" spans="1:16" x14ac:dyDescent="0.35">
      <c r="A202" s="5" t="s">
        <v>253</v>
      </c>
      <c r="B202" s="5" t="s">
        <v>254</v>
      </c>
      <c r="C202" s="5" t="s">
        <v>54</v>
      </c>
      <c r="D202" s="5" t="s">
        <v>55</v>
      </c>
      <c r="E202" s="5" t="s">
        <v>778</v>
      </c>
      <c r="F202" s="6">
        <v>30000</v>
      </c>
      <c r="G202" s="6">
        <v>0</v>
      </c>
      <c r="H202" s="7"/>
      <c r="I202" s="7"/>
      <c r="J202" s="7"/>
      <c r="K202" s="6">
        <v>0</v>
      </c>
      <c r="L202" s="8" t="s">
        <v>20</v>
      </c>
      <c r="M202" s="8" t="s">
        <v>21</v>
      </c>
      <c r="N202" s="8" t="s">
        <v>22</v>
      </c>
      <c r="O202" s="9" t="s">
        <v>23</v>
      </c>
      <c r="P202" s="1" t="str">
        <f>VLOOKUP(E:E,'Opex 2021'!E:E,1,FALSE)</f>
        <v>847.8470410.1.428640.000000.847001.200179</v>
      </c>
    </row>
    <row r="203" spans="1:16" x14ac:dyDescent="0.35">
      <c r="A203" s="5" t="s">
        <v>258</v>
      </c>
      <c r="B203" s="5" t="s">
        <v>259</v>
      </c>
      <c r="C203" s="5" t="s">
        <v>36</v>
      </c>
      <c r="D203" s="5" t="s">
        <v>37</v>
      </c>
      <c r="E203" s="5" t="s">
        <v>777</v>
      </c>
      <c r="F203" s="6">
        <v>6000</v>
      </c>
      <c r="G203" s="6">
        <v>0</v>
      </c>
      <c r="H203" s="7"/>
      <c r="I203" s="7"/>
      <c r="J203" s="7"/>
      <c r="K203" s="6">
        <v>0</v>
      </c>
      <c r="L203" s="8" t="s">
        <v>20</v>
      </c>
      <c r="M203" s="8" t="s">
        <v>21</v>
      </c>
      <c r="N203" s="8" t="s">
        <v>22</v>
      </c>
      <c r="O203" s="9" t="s">
        <v>23</v>
      </c>
      <c r="P203" s="1" t="str">
        <f>VLOOKUP(E:E,'Opex 2021'!E:E,1,FALSE)</f>
        <v>847.8470415.1.425510.000000.847001.200179</v>
      </c>
    </row>
    <row r="204" spans="1:16" x14ac:dyDescent="0.35">
      <c r="A204" s="5" t="s">
        <v>258</v>
      </c>
      <c r="B204" s="5" t="s">
        <v>259</v>
      </c>
      <c r="C204" s="5" t="s">
        <v>82</v>
      </c>
      <c r="D204" s="5" t="s">
        <v>83</v>
      </c>
      <c r="E204" s="5" t="s">
        <v>776</v>
      </c>
      <c r="F204" s="6">
        <v>14000</v>
      </c>
      <c r="G204" s="6">
        <v>0</v>
      </c>
      <c r="H204" s="7"/>
      <c r="I204" s="7"/>
      <c r="J204" s="7"/>
      <c r="K204" s="6">
        <v>0</v>
      </c>
      <c r="L204" s="8" t="s">
        <v>20</v>
      </c>
      <c r="M204" s="8" t="s">
        <v>21</v>
      </c>
      <c r="N204" s="8" t="s">
        <v>22</v>
      </c>
      <c r="O204" s="9" t="s">
        <v>23</v>
      </c>
      <c r="P204" s="1" t="str">
        <f>VLOOKUP(E:E,'Opex 2021'!E:E,1,FALSE)</f>
        <v>847.8470415.1.425550.000000.847001.200179</v>
      </c>
    </row>
    <row r="205" spans="1:16" x14ac:dyDescent="0.35">
      <c r="A205" s="5" t="s">
        <v>258</v>
      </c>
      <c r="B205" s="5" t="s">
        <v>259</v>
      </c>
      <c r="C205" s="5" t="s">
        <v>168</v>
      </c>
      <c r="D205" s="5" t="s">
        <v>169</v>
      </c>
      <c r="E205" s="5" t="s">
        <v>775</v>
      </c>
      <c r="F205" s="6">
        <v>15000</v>
      </c>
      <c r="G205" s="6">
        <v>0</v>
      </c>
      <c r="H205" s="7"/>
      <c r="I205" s="7"/>
      <c r="J205" s="7"/>
      <c r="K205" s="6">
        <v>0</v>
      </c>
      <c r="L205" s="8" t="s">
        <v>20</v>
      </c>
      <c r="M205" s="8" t="s">
        <v>21</v>
      </c>
      <c r="N205" s="8" t="s">
        <v>22</v>
      </c>
      <c r="O205" s="9" t="s">
        <v>23</v>
      </c>
      <c r="P205" s="1" t="str">
        <f>VLOOKUP(E:E,'Opex 2021'!E:E,1,FALSE)</f>
        <v>847.8470415.1.425760.000000.847001.200179</v>
      </c>
    </row>
    <row r="206" spans="1:16" x14ac:dyDescent="0.35">
      <c r="A206" s="5" t="s">
        <v>258</v>
      </c>
      <c r="B206" s="5" t="s">
        <v>259</v>
      </c>
      <c r="C206" s="5" t="s">
        <v>131</v>
      </c>
      <c r="D206" s="5" t="s">
        <v>132</v>
      </c>
      <c r="E206" s="5" t="s">
        <v>260</v>
      </c>
      <c r="F206" s="6">
        <v>304000</v>
      </c>
      <c r="G206" s="6">
        <v>8896</v>
      </c>
      <c r="H206" s="6">
        <v>8895</v>
      </c>
      <c r="I206" s="7"/>
      <c r="J206" s="7"/>
      <c r="K206" s="6">
        <v>1</v>
      </c>
      <c r="L206" s="8" t="s">
        <v>20</v>
      </c>
      <c r="M206" s="8" t="s">
        <v>21</v>
      </c>
      <c r="N206" s="8" t="s">
        <v>22</v>
      </c>
      <c r="O206" s="9" t="s">
        <v>23</v>
      </c>
      <c r="P206" s="1" t="str">
        <f>VLOOKUP(E:E,'Opex 2021'!E:E,1,FALSE)</f>
        <v>847.8470415.1.425770.000000.847001.200179</v>
      </c>
    </row>
    <row r="207" spans="1:16" x14ac:dyDescent="0.35">
      <c r="A207" s="5" t="s">
        <v>258</v>
      </c>
      <c r="B207" s="5" t="s">
        <v>259</v>
      </c>
      <c r="C207" s="5" t="s">
        <v>39</v>
      </c>
      <c r="D207" s="5" t="s">
        <v>40</v>
      </c>
      <c r="E207" s="5" t="s">
        <v>261</v>
      </c>
      <c r="F207" s="6">
        <v>15300</v>
      </c>
      <c r="G207" s="6">
        <v>2627</v>
      </c>
      <c r="H207" s="6">
        <v>794.17</v>
      </c>
      <c r="I207" s="7"/>
      <c r="J207" s="7"/>
      <c r="K207" s="6">
        <v>1832.83</v>
      </c>
      <c r="L207" s="8" t="s">
        <v>20</v>
      </c>
      <c r="M207" s="8" t="s">
        <v>21</v>
      </c>
      <c r="N207" s="8" t="s">
        <v>22</v>
      </c>
      <c r="O207" s="9" t="s">
        <v>23</v>
      </c>
      <c r="P207" s="1" t="str">
        <f>VLOOKUP(E:E,'Opex 2021'!E:E,1,FALSE)</f>
        <v>847.8470415.1.425900.000000.847001.200179</v>
      </c>
    </row>
    <row r="208" spans="1:16" x14ac:dyDescent="0.35">
      <c r="A208" s="5" t="s">
        <v>258</v>
      </c>
      <c r="B208" s="5" t="s">
        <v>259</v>
      </c>
      <c r="C208" s="5" t="s">
        <v>42</v>
      </c>
      <c r="D208" s="5" t="s">
        <v>43</v>
      </c>
      <c r="E208" s="5" t="s">
        <v>262</v>
      </c>
      <c r="F208" s="6">
        <v>22000</v>
      </c>
      <c r="G208" s="6">
        <v>42017</v>
      </c>
      <c r="H208" s="6">
        <v>42016.45</v>
      </c>
      <c r="I208" s="6">
        <v>0</v>
      </c>
      <c r="J208" s="6">
        <v>0</v>
      </c>
      <c r="K208" s="6">
        <v>0.55000000000291005</v>
      </c>
      <c r="L208" s="8" t="s">
        <v>20</v>
      </c>
      <c r="M208" s="8" t="s">
        <v>21</v>
      </c>
      <c r="N208" s="8" t="s">
        <v>22</v>
      </c>
      <c r="O208" s="9" t="s">
        <v>23</v>
      </c>
      <c r="P208" s="1" t="str">
        <f>VLOOKUP(E:E,'Opex 2021'!E:E,1,FALSE)</f>
        <v>847.8470415.1.426610.000000.847001.200179</v>
      </c>
    </row>
    <row r="209" spans="1:16" x14ac:dyDescent="0.35">
      <c r="A209" s="5" t="s">
        <v>258</v>
      </c>
      <c r="B209" s="5" t="s">
        <v>259</v>
      </c>
      <c r="C209" s="5" t="s">
        <v>51</v>
      </c>
      <c r="D209" s="5" t="s">
        <v>52</v>
      </c>
      <c r="E209" s="5" t="s">
        <v>774</v>
      </c>
      <c r="F209" s="6">
        <v>35000</v>
      </c>
      <c r="G209" s="6">
        <v>0</v>
      </c>
      <c r="H209" s="7"/>
      <c r="I209" s="7"/>
      <c r="J209" s="7"/>
      <c r="K209" s="6">
        <v>0</v>
      </c>
      <c r="L209" s="8" t="s">
        <v>20</v>
      </c>
      <c r="M209" s="8" t="s">
        <v>21</v>
      </c>
      <c r="N209" s="8" t="s">
        <v>22</v>
      </c>
      <c r="O209" s="9" t="s">
        <v>23</v>
      </c>
      <c r="P209" s="1" t="str">
        <f>VLOOKUP(E:E,'Opex 2021'!E:E,1,FALSE)</f>
        <v>847.8470415.1.428090.000000.847001.200179</v>
      </c>
    </row>
    <row r="210" spans="1:16" x14ac:dyDescent="0.35">
      <c r="A210" s="5" t="s">
        <v>258</v>
      </c>
      <c r="B210" s="5" t="s">
        <v>259</v>
      </c>
      <c r="C210" s="5" t="s">
        <v>54</v>
      </c>
      <c r="D210" s="5" t="s">
        <v>55</v>
      </c>
      <c r="E210" s="5" t="s">
        <v>773</v>
      </c>
      <c r="F210" s="6">
        <v>15000</v>
      </c>
      <c r="G210" s="6">
        <v>0</v>
      </c>
      <c r="H210" s="7"/>
      <c r="I210" s="7"/>
      <c r="J210" s="7"/>
      <c r="K210" s="6">
        <v>0</v>
      </c>
      <c r="L210" s="8" t="s">
        <v>20</v>
      </c>
      <c r="M210" s="8" t="s">
        <v>21</v>
      </c>
      <c r="N210" s="8" t="s">
        <v>22</v>
      </c>
      <c r="O210" s="9" t="s">
        <v>23</v>
      </c>
      <c r="P210" s="1" t="str">
        <f>VLOOKUP(E:E,'Opex 2021'!E:E,1,FALSE)</f>
        <v>847.8470415.1.428640.000000.847001.200179</v>
      </c>
    </row>
    <row r="211" spans="1:16" x14ac:dyDescent="0.35">
      <c r="A211" s="5" t="s">
        <v>258</v>
      </c>
      <c r="B211" s="5" t="s">
        <v>259</v>
      </c>
      <c r="C211" s="5" t="s">
        <v>137</v>
      </c>
      <c r="D211" s="5" t="s">
        <v>138</v>
      </c>
      <c r="E211" s="5" t="s">
        <v>263</v>
      </c>
      <c r="F211" s="6">
        <v>195000</v>
      </c>
      <c r="G211" s="6">
        <v>152716</v>
      </c>
      <c r="H211" s="6">
        <v>71550</v>
      </c>
      <c r="I211" s="6">
        <v>0</v>
      </c>
      <c r="J211" s="6">
        <v>0</v>
      </c>
      <c r="K211" s="6">
        <v>81166</v>
      </c>
      <c r="L211" s="8" t="s">
        <v>20</v>
      </c>
      <c r="M211" s="8" t="s">
        <v>21</v>
      </c>
      <c r="N211" s="8" t="s">
        <v>22</v>
      </c>
      <c r="O211" s="9" t="s">
        <v>23</v>
      </c>
      <c r="P211" s="1" t="str">
        <f>VLOOKUP(E:E,'Opex 2021'!E:E,1,FALSE)</f>
        <v>847.8470415.1.432209.000000.847001.200179</v>
      </c>
    </row>
    <row r="212" spans="1:16" x14ac:dyDescent="0.35">
      <c r="A212" s="5" t="s">
        <v>258</v>
      </c>
      <c r="B212" s="5" t="s">
        <v>259</v>
      </c>
      <c r="C212" s="5" t="s">
        <v>143</v>
      </c>
      <c r="D212" s="5" t="s">
        <v>144</v>
      </c>
      <c r="E212" s="5" t="s">
        <v>264</v>
      </c>
      <c r="F212" s="6">
        <v>37500</v>
      </c>
      <c r="G212" s="6">
        <v>18075</v>
      </c>
      <c r="H212" s="6">
        <v>18074.150000000001</v>
      </c>
      <c r="I212" s="7"/>
      <c r="J212" s="7"/>
      <c r="K212" s="6">
        <v>0.84999999999854503</v>
      </c>
      <c r="L212" s="8" t="s">
        <v>20</v>
      </c>
      <c r="M212" s="8" t="s">
        <v>21</v>
      </c>
      <c r="N212" s="8" t="s">
        <v>22</v>
      </c>
      <c r="O212" s="9" t="s">
        <v>23</v>
      </c>
      <c r="P212" s="1" t="str">
        <f>VLOOKUP(E:E,'Opex 2021'!E:E,1,FALSE)</f>
        <v>847.8470415.1.435350.000000.847001.200179</v>
      </c>
    </row>
    <row r="213" spans="1:16" x14ac:dyDescent="0.35">
      <c r="A213" s="5" t="s">
        <v>258</v>
      </c>
      <c r="B213" s="5" t="s">
        <v>259</v>
      </c>
      <c r="C213" s="5" t="s">
        <v>146</v>
      </c>
      <c r="D213" s="5" t="s">
        <v>147</v>
      </c>
      <c r="E213" s="5" t="s">
        <v>265</v>
      </c>
      <c r="F213" s="6">
        <v>340000</v>
      </c>
      <c r="G213" s="6">
        <v>298530</v>
      </c>
      <c r="H213" s="6">
        <v>267319.94</v>
      </c>
      <c r="I213" s="6">
        <v>-1.3642420526593899E-12</v>
      </c>
      <c r="J213" s="6">
        <v>-7.2759576141834308E-12</v>
      </c>
      <c r="K213" s="6">
        <v>31210.06</v>
      </c>
      <c r="L213" s="8" t="s">
        <v>20</v>
      </c>
      <c r="M213" s="8" t="s">
        <v>21</v>
      </c>
      <c r="N213" s="8" t="s">
        <v>22</v>
      </c>
      <c r="O213" s="9" t="s">
        <v>23</v>
      </c>
      <c r="P213" s="1" t="str">
        <f>VLOOKUP(E:E,'Opex 2021'!E:E,1,FALSE)</f>
        <v>847.8470415.1.435508.000000.847001.200179</v>
      </c>
    </row>
    <row r="214" spans="1:16" x14ac:dyDescent="0.35">
      <c r="A214" s="5" t="s">
        <v>258</v>
      </c>
      <c r="B214" s="5" t="s">
        <v>259</v>
      </c>
      <c r="C214" s="5" t="s">
        <v>60</v>
      </c>
      <c r="D214" s="5" t="s">
        <v>61</v>
      </c>
      <c r="E214" s="5" t="s">
        <v>772</v>
      </c>
      <c r="F214" s="6">
        <v>7000</v>
      </c>
      <c r="G214" s="6">
        <v>1</v>
      </c>
      <c r="H214" s="7"/>
      <c r="I214" s="7"/>
      <c r="J214" s="7"/>
      <c r="K214" s="6">
        <v>1</v>
      </c>
      <c r="L214" s="8" t="s">
        <v>20</v>
      </c>
      <c r="M214" s="8" t="s">
        <v>21</v>
      </c>
      <c r="N214" s="8" t="s">
        <v>22</v>
      </c>
      <c r="O214" s="9" t="s">
        <v>23</v>
      </c>
      <c r="P214" s="1" t="str">
        <f>VLOOKUP(E:E,'Opex 2021'!E:E,1,FALSE)</f>
        <v>847.8470415.1.435519.000000.847001.200179</v>
      </c>
    </row>
    <row r="215" spans="1:16" x14ac:dyDescent="0.35">
      <c r="A215" s="5" t="s">
        <v>258</v>
      </c>
      <c r="B215" s="5" t="s">
        <v>259</v>
      </c>
      <c r="C215" s="5" t="s">
        <v>63</v>
      </c>
      <c r="D215" s="5" t="s">
        <v>64</v>
      </c>
      <c r="E215" s="5" t="s">
        <v>771</v>
      </c>
      <c r="F215" s="6">
        <v>15000</v>
      </c>
      <c r="G215" s="6">
        <v>1</v>
      </c>
      <c r="H215" s="7"/>
      <c r="I215" s="7"/>
      <c r="J215" s="7"/>
      <c r="K215" s="6">
        <v>1</v>
      </c>
      <c r="L215" s="8" t="s">
        <v>20</v>
      </c>
      <c r="M215" s="8" t="s">
        <v>21</v>
      </c>
      <c r="N215" s="8" t="s">
        <v>22</v>
      </c>
      <c r="O215" s="9" t="s">
        <v>23</v>
      </c>
      <c r="P215" s="1" t="str">
        <f>VLOOKUP(E:E,'Opex 2021'!E:E,1,FALSE)</f>
        <v>847.8470415.1.436110.000000.847001.200179</v>
      </c>
    </row>
    <row r="216" spans="1:16" x14ac:dyDescent="0.35">
      <c r="A216" s="5" t="s">
        <v>266</v>
      </c>
      <c r="B216" s="5" t="s">
        <v>267</v>
      </c>
      <c r="C216" s="5" t="s">
        <v>17</v>
      </c>
      <c r="D216" s="5" t="s">
        <v>18</v>
      </c>
      <c r="E216" s="5" t="s">
        <v>770</v>
      </c>
      <c r="F216" s="6">
        <v>48143.05</v>
      </c>
      <c r="G216" s="6">
        <v>5.0000000002910397E-2</v>
      </c>
      <c r="H216" s="7"/>
      <c r="I216" s="7"/>
      <c r="J216" s="7"/>
      <c r="K216" s="6">
        <v>5.0000000002910397E-2</v>
      </c>
      <c r="L216" s="8" t="s">
        <v>20</v>
      </c>
      <c r="M216" s="8" t="s">
        <v>21</v>
      </c>
      <c r="N216" s="8" t="s">
        <v>22</v>
      </c>
      <c r="O216" s="9" t="s">
        <v>23</v>
      </c>
      <c r="P216" s="1" t="str">
        <f>VLOOKUP(E:E,'Opex 2021'!E:E,1,FALSE)</f>
        <v>847.8470425.1.420550.000000.847001.200179</v>
      </c>
    </row>
    <row r="217" spans="1:16" x14ac:dyDescent="0.35">
      <c r="A217" s="5" t="s">
        <v>266</v>
      </c>
      <c r="B217" s="5" t="s">
        <v>267</v>
      </c>
      <c r="C217" s="5" t="s">
        <v>33</v>
      </c>
      <c r="D217" s="5" t="s">
        <v>34</v>
      </c>
      <c r="E217" s="5" t="s">
        <v>769</v>
      </c>
      <c r="F217" s="6">
        <v>51581.84</v>
      </c>
      <c r="G217" s="6">
        <v>0.84000000000378305</v>
      </c>
      <c r="H217" s="7"/>
      <c r="I217" s="7"/>
      <c r="J217" s="7"/>
      <c r="K217" s="6">
        <v>0.84000000000378305</v>
      </c>
      <c r="L217" s="8" t="s">
        <v>20</v>
      </c>
      <c r="M217" s="8" t="s">
        <v>21</v>
      </c>
      <c r="N217" s="8" t="s">
        <v>22</v>
      </c>
      <c r="O217" s="9" t="s">
        <v>23</v>
      </c>
      <c r="P217" s="1" t="str">
        <f>VLOOKUP(E:E,'Opex 2021'!E:E,1,FALSE)</f>
        <v>847.8470425.1.421700.000000.847001.200179</v>
      </c>
    </row>
    <row r="218" spans="1:16" x14ac:dyDescent="0.35">
      <c r="A218" s="5" t="s">
        <v>266</v>
      </c>
      <c r="B218" s="5" t="s">
        <v>267</v>
      </c>
      <c r="C218" s="5" t="s">
        <v>36</v>
      </c>
      <c r="D218" s="5" t="s">
        <v>37</v>
      </c>
      <c r="E218" s="5" t="s">
        <v>268</v>
      </c>
      <c r="F218" s="6">
        <v>24071.53</v>
      </c>
      <c r="G218" s="6">
        <v>0.52999999999883596</v>
      </c>
      <c r="H218" s="7"/>
      <c r="I218" s="7"/>
      <c r="J218" s="7"/>
      <c r="K218" s="6">
        <v>0.52999999999883596</v>
      </c>
      <c r="L218" s="8" t="s">
        <v>20</v>
      </c>
      <c r="M218" s="8" t="s">
        <v>21</v>
      </c>
      <c r="N218" s="8" t="s">
        <v>22</v>
      </c>
      <c r="O218" s="9" t="s">
        <v>23</v>
      </c>
      <c r="P218" s="1" t="str">
        <f>VLOOKUP(E:E,'Opex 2021'!E:E,1,FALSE)</f>
        <v>847.8470425.1.425510.000000.847001.200179</v>
      </c>
    </row>
    <row r="219" spans="1:16" x14ac:dyDescent="0.35">
      <c r="A219" s="5" t="s">
        <v>266</v>
      </c>
      <c r="B219" s="5" t="s">
        <v>267</v>
      </c>
      <c r="C219" s="5" t="s">
        <v>131</v>
      </c>
      <c r="D219" s="5" t="s">
        <v>132</v>
      </c>
      <c r="E219" s="5" t="s">
        <v>269</v>
      </c>
      <c r="F219" s="6">
        <v>72214.58</v>
      </c>
      <c r="G219" s="6">
        <v>66413.58</v>
      </c>
      <c r="H219" s="6">
        <v>66413.240000000005</v>
      </c>
      <c r="I219" s="7"/>
      <c r="J219" s="7"/>
      <c r="K219" s="6">
        <v>0.33999999999650798</v>
      </c>
      <c r="L219" s="8" t="s">
        <v>20</v>
      </c>
      <c r="M219" s="8" t="s">
        <v>21</v>
      </c>
      <c r="N219" s="8" t="s">
        <v>22</v>
      </c>
      <c r="O219" s="9" t="s">
        <v>23</v>
      </c>
      <c r="P219" s="1" t="str">
        <f>VLOOKUP(E:E,'Opex 2021'!E:E,1,FALSE)</f>
        <v>847.8470425.1.425770.000000.847001.200179</v>
      </c>
    </row>
    <row r="220" spans="1:16" x14ac:dyDescent="0.35">
      <c r="A220" s="5" t="s">
        <v>266</v>
      </c>
      <c r="B220" s="5" t="s">
        <v>267</v>
      </c>
      <c r="C220" s="5" t="s">
        <v>39</v>
      </c>
      <c r="D220" s="5" t="s">
        <v>40</v>
      </c>
      <c r="E220" s="5" t="s">
        <v>768</v>
      </c>
      <c r="F220" s="6">
        <v>21320.5</v>
      </c>
      <c r="G220" s="6">
        <v>5057.5</v>
      </c>
      <c r="H220" s="6">
        <v>5058</v>
      </c>
      <c r="I220" s="7"/>
      <c r="J220" s="7"/>
      <c r="K220" s="6">
        <v>-0.5</v>
      </c>
      <c r="L220" s="8" t="s">
        <v>20</v>
      </c>
      <c r="M220" s="8" t="s">
        <v>21</v>
      </c>
      <c r="N220" s="8" t="s">
        <v>22</v>
      </c>
      <c r="O220" s="9" t="s">
        <v>23</v>
      </c>
      <c r="P220" s="1" t="str">
        <f>VLOOKUP(E:E,'Opex 2021'!E:E,1,FALSE)</f>
        <v>847.8470425.1.425900.000000.847001.200179</v>
      </c>
    </row>
    <row r="221" spans="1:16" x14ac:dyDescent="0.35">
      <c r="A221" s="5" t="s">
        <v>266</v>
      </c>
      <c r="B221" s="5" t="s">
        <v>267</v>
      </c>
      <c r="C221" s="5" t="s">
        <v>51</v>
      </c>
      <c r="D221" s="5" t="s">
        <v>52</v>
      </c>
      <c r="E221" s="5" t="s">
        <v>767</v>
      </c>
      <c r="F221" s="6">
        <v>5158.18</v>
      </c>
      <c r="G221" s="6">
        <v>0.18000000000029101</v>
      </c>
      <c r="H221" s="7"/>
      <c r="I221" s="7"/>
      <c r="J221" s="7"/>
      <c r="K221" s="6">
        <v>0.18000000000029101</v>
      </c>
      <c r="L221" s="8" t="s">
        <v>20</v>
      </c>
      <c r="M221" s="8" t="s">
        <v>21</v>
      </c>
      <c r="N221" s="8" t="s">
        <v>22</v>
      </c>
      <c r="O221" s="9" t="s">
        <v>23</v>
      </c>
      <c r="P221" s="1" t="str">
        <f>VLOOKUP(E:E,'Opex 2021'!E:E,1,FALSE)</f>
        <v>847.8470425.1.428090.000000.847001.200179</v>
      </c>
    </row>
    <row r="222" spans="1:16" x14ac:dyDescent="0.35">
      <c r="A222" s="5" t="s">
        <v>266</v>
      </c>
      <c r="B222" s="5" t="s">
        <v>267</v>
      </c>
      <c r="C222" s="5" t="s">
        <v>143</v>
      </c>
      <c r="D222" s="5" t="s">
        <v>144</v>
      </c>
      <c r="E222" s="5" t="s">
        <v>271</v>
      </c>
      <c r="F222" s="6">
        <v>27510.32</v>
      </c>
      <c r="G222" s="6">
        <v>39564.32</v>
      </c>
      <c r="H222" s="6">
        <v>39563.17</v>
      </c>
      <c r="I222" s="7"/>
      <c r="J222" s="7"/>
      <c r="K222" s="6">
        <v>1.1499999999941799</v>
      </c>
      <c r="L222" s="8" t="s">
        <v>20</v>
      </c>
      <c r="M222" s="8" t="s">
        <v>21</v>
      </c>
      <c r="N222" s="8" t="s">
        <v>22</v>
      </c>
      <c r="O222" s="9" t="s">
        <v>23</v>
      </c>
      <c r="P222" s="1" t="str">
        <f>VLOOKUP(E:E,'Opex 2021'!E:E,1,FALSE)</f>
        <v>847.8470425.1.435350.000000.847001.200179</v>
      </c>
    </row>
    <row r="223" spans="1:16" x14ac:dyDescent="0.35">
      <c r="A223" s="5" t="s">
        <v>266</v>
      </c>
      <c r="B223" s="5" t="s">
        <v>267</v>
      </c>
      <c r="C223" s="5" t="s">
        <v>146</v>
      </c>
      <c r="D223" s="5" t="s">
        <v>147</v>
      </c>
      <c r="E223" s="5" t="s">
        <v>272</v>
      </c>
      <c r="F223" s="6">
        <v>0</v>
      </c>
      <c r="G223" s="6">
        <v>42606</v>
      </c>
      <c r="H223" s="6">
        <v>42606</v>
      </c>
      <c r="I223" s="7"/>
      <c r="J223" s="6">
        <v>0</v>
      </c>
      <c r="K223" s="6">
        <v>0</v>
      </c>
      <c r="L223" s="8" t="s">
        <v>20</v>
      </c>
      <c r="M223" s="8" t="s">
        <v>21</v>
      </c>
      <c r="N223" s="8" t="s">
        <v>22</v>
      </c>
      <c r="O223" s="9" t="s">
        <v>23</v>
      </c>
      <c r="P223" s="1" t="str">
        <f>VLOOKUP(E:E,'Opex 2021'!E:E,1,FALSE)</f>
        <v>847.8470425.1.435508.000000.847001.200179</v>
      </c>
    </row>
    <row r="224" spans="1:16" x14ac:dyDescent="0.35">
      <c r="A224" s="5" t="s">
        <v>273</v>
      </c>
      <c r="B224" s="5" t="s">
        <v>274</v>
      </c>
      <c r="C224" s="5" t="s">
        <v>547</v>
      </c>
      <c r="D224" s="5" t="s">
        <v>548</v>
      </c>
      <c r="E224" s="5" t="s">
        <v>766</v>
      </c>
      <c r="F224" s="6">
        <v>4539.17</v>
      </c>
      <c r="G224" s="6">
        <v>1.1700000000000701</v>
      </c>
      <c r="H224" s="7"/>
      <c r="I224" s="7"/>
      <c r="J224" s="7"/>
      <c r="K224" s="6">
        <v>1.1700000000000701</v>
      </c>
      <c r="L224" s="8" t="s">
        <v>20</v>
      </c>
      <c r="M224" s="8" t="s">
        <v>21</v>
      </c>
      <c r="N224" s="8" t="s">
        <v>22</v>
      </c>
      <c r="O224" s="9" t="s">
        <v>23</v>
      </c>
      <c r="P224" s="1" t="str">
        <f>VLOOKUP(E:E,'Opex 2021'!E:E,1,FALSE)</f>
        <v>847.8470430.1.425746.000000.847001.200179</v>
      </c>
    </row>
    <row r="225" spans="1:16" x14ac:dyDescent="0.35">
      <c r="A225" s="5" t="s">
        <v>273</v>
      </c>
      <c r="B225" s="5" t="s">
        <v>274</v>
      </c>
      <c r="C225" s="5" t="s">
        <v>287</v>
      </c>
      <c r="D225" s="5" t="s">
        <v>288</v>
      </c>
      <c r="E225" s="5" t="s">
        <v>765</v>
      </c>
      <c r="F225" s="6">
        <v>9078.34</v>
      </c>
      <c r="G225" s="6">
        <v>0.34000000000014602</v>
      </c>
      <c r="H225" s="7"/>
      <c r="I225" s="7"/>
      <c r="J225" s="7"/>
      <c r="K225" s="6">
        <v>0.34000000000014602</v>
      </c>
      <c r="L225" s="8" t="s">
        <v>20</v>
      </c>
      <c r="M225" s="8" t="s">
        <v>21</v>
      </c>
      <c r="N225" s="8" t="s">
        <v>22</v>
      </c>
      <c r="O225" s="9" t="s">
        <v>23</v>
      </c>
      <c r="P225" s="1" t="str">
        <f>VLOOKUP(E:E,'Opex 2021'!E:E,1,FALSE)</f>
        <v>847.8470430.1.425761.000000.847001.200179</v>
      </c>
    </row>
    <row r="226" spans="1:16" x14ac:dyDescent="0.35">
      <c r="A226" s="5" t="s">
        <v>273</v>
      </c>
      <c r="B226" s="5" t="s">
        <v>274</v>
      </c>
      <c r="C226" s="5" t="s">
        <v>131</v>
      </c>
      <c r="D226" s="5" t="s">
        <v>132</v>
      </c>
      <c r="E226" s="5" t="s">
        <v>275</v>
      </c>
      <c r="F226" s="6">
        <v>299585.21999999997</v>
      </c>
      <c r="G226" s="6">
        <v>23535.22</v>
      </c>
      <c r="H226" s="6">
        <v>23514.52</v>
      </c>
      <c r="I226" s="7"/>
      <c r="J226" s="7"/>
      <c r="K226" s="6">
        <v>20.700000000029799</v>
      </c>
      <c r="L226" s="8" t="s">
        <v>20</v>
      </c>
      <c r="M226" s="8" t="s">
        <v>21</v>
      </c>
      <c r="N226" s="8" t="s">
        <v>22</v>
      </c>
      <c r="O226" s="9" t="s">
        <v>23</v>
      </c>
      <c r="P226" s="1" t="str">
        <f>VLOOKUP(E:E,'Opex 2021'!E:E,1,FALSE)</f>
        <v>847.8470430.1.425770.000000.847001.200179</v>
      </c>
    </row>
    <row r="227" spans="1:16" x14ac:dyDescent="0.35">
      <c r="A227" s="5" t="s">
        <v>273</v>
      </c>
      <c r="B227" s="5" t="s">
        <v>274</v>
      </c>
      <c r="C227" s="5" t="s">
        <v>39</v>
      </c>
      <c r="D227" s="5" t="s">
        <v>40</v>
      </c>
      <c r="E227" s="5" t="s">
        <v>764</v>
      </c>
      <c r="F227" s="6">
        <v>0</v>
      </c>
      <c r="G227" s="6">
        <v>6195</v>
      </c>
      <c r="H227" s="6">
        <v>6195</v>
      </c>
      <c r="I227" s="7"/>
      <c r="J227" s="7"/>
      <c r="K227" s="6">
        <v>0</v>
      </c>
      <c r="L227" s="8" t="s">
        <v>20</v>
      </c>
      <c r="M227" s="8" t="s">
        <v>21</v>
      </c>
      <c r="N227" s="8" t="s">
        <v>22</v>
      </c>
      <c r="O227" s="9" t="s">
        <v>23</v>
      </c>
      <c r="P227" s="1" t="str">
        <f>VLOOKUP(E:E,'Opex 2021'!E:E,1,FALSE)</f>
        <v>847.8470430.1.425900.000000.847001.200179</v>
      </c>
    </row>
    <row r="228" spans="1:16" x14ac:dyDescent="0.35">
      <c r="A228" s="5" t="s">
        <v>273</v>
      </c>
      <c r="B228" s="5" t="s">
        <v>274</v>
      </c>
      <c r="C228" s="5" t="s">
        <v>42</v>
      </c>
      <c r="D228" s="5" t="s">
        <v>43</v>
      </c>
      <c r="E228" s="5" t="s">
        <v>276</v>
      </c>
      <c r="F228" s="6">
        <v>31774.19</v>
      </c>
      <c r="G228" s="6">
        <v>7461.19</v>
      </c>
      <c r="H228" s="6">
        <v>7460.85</v>
      </c>
      <c r="I228" s="7"/>
      <c r="J228" s="7"/>
      <c r="K228" s="6">
        <v>0.34000000000196501</v>
      </c>
      <c r="L228" s="8" t="s">
        <v>20</v>
      </c>
      <c r="M228" s="8" t="s">
        <v>21</v>
      </c>
      <c r="N228" s="8" t="s">
        <v>22</v>
      </c>
      <c r="O228" s="9" t="s">
        <v>23</v>
      </c>
      <c r="P228" s="1" t="str">
        <f>VLOOKUP(E:E,'Opex 2021'!E:E,1,FALSE)</f>
        <v>847.8470430.1.426610.000000.847001.200179</v>
      </c>
    </row>
    <row r="229" spans="1:16" x14ac:dyDescent="0.35">
      <c r="A229" s="5" t="s">
        <v>273</v>
      </c>
      <c r="B229" s="5" t="s">
        <v>274</v>
      </c>
      <c r="C229" s="5" t="s">
        <v>54</v>
      </c>
      <c r="D229" s="5" t="s">
        <v>55</v>
      </c>
      <c r="E229" s="5" t="s">
        <v>763</v>
      </c>
      <c r="F229" s="6">
        <v>18156.68</v>
      </c>
      <c r="G229" s="6">
        <v>0.68000000000029104</v>
      </c>
      <c r="H229" s="7"/>
      <c r="I229" s="7"/>
      <c r="J229" s="7"/>
      <c r="K229" s="6">
        <v>0.68000000000029104</v>
      </c>
      <c r="L229" s="8" t="s">
        <v>20</v>
      </c>
      <c r="M229" s="8" t="s">
        <v>21</v>
      </c>
      <c r="N229" s="8" t="s">
        <v>22</v>
      </c>
      <c r="O229" s="9" t="s">
        <v>23</v>
      </c>
      <c r="P229" s="1" t="str">
        <f>VLOOKUP(E:E,'Opex 2021'!E:E,1,FALSE)</f>
        <v>847.8470430.1.428640.000000.847001.200179</v>
      </c>
    </row>
    <row r="230" spans="1:16" x14ac:dyDescent="0.35">
      <c r="A230" s="5" t="s">
        <v>273</v>
      </c>
      <c r="B230" s="5" t="s">
        <v>274</v>
      </c>
      <c r="C230" s="5" t="s">
        <v>146</v>
      </c>
      <c r="D230" s="5" t="s">
        <v>147</v>
      </c>
      <c r="E230" s="5" t="s">
        <v>277</v>
      </c>
      <c r="F230" s="6">
        <v>90783.4</v>
      </c>
      <c r="G230" s="6">
        <v>1.40000000000873</v>
      </c>
      <c r="H230" s="6">
        <v>-1184</v>
      </c>
      <c r="I230" s="7"/>
      <c r="J230" s="7"/>
      <c r="K230" s="6">
        <v>1185.4000000000101</v>
      </c>
      <c r="L230" s="8" t="s">
        <v>20</v>
      </c>
      <c r="M230" s="8" t="s">
        <v>21</v>
      </c>
      <c r="N230" s="8" t="s">
        <v>22</v>
      </c>
      <c r="O230" s="9" t="s">
        <v>23</v>
      </c>
      <c r="P230" s="1" t="str">
        <f>VLOOKUP(E:E,'Opex 2021'!E:E,1,FALSE)</f>
        <v>847.8470430.1.435508.000000.847001.200179</v>
      </c>
    </row>
    <row r="231" spans="1:16" x14ac:dyDescent="0.35">
      <c r="A231" s="5" t="s">
        <v>278</v>
      </c>
      <c r="B231" s="5" t="s">
        <v>279</v>
      </c>
      <c r="C231" s="5" t="s">
        <v>36</v>
      </c>
      <c r="D231" s="5" t="s">
        <v>37</v>
      </c>
      <c r="E231" s="5" t="s">
        <v>762</v>
      </c>
      <c r="F231" s="6">
        <v>321055.76</v>
      </c>
      <c r="G231" s="6">
        <v>0.760000000009313</v>
      </c>
      <c r="H231" s="7"/>
      <c r="I231" s="7"/>
      <c r="J231" s="7"/>
      <c r="K231" s="6">
        <v>0.760000000009313</v>
      </c>
      <c r="L231" s="8" t="s">
        <v>20</v>
      </c>
      <c r="M231" s="8" t="s">
        <v>21</v>
      </c>
      <c r="N231" s="8" t="s">
        <v>22</v>
      </c>
      <c r="O231" s="9" t="s">
        <v>23</v>
      </c>
      <c r="P231" s="1" t="str">
        <f>VLOOKUP(E:E,'Opex 2021'!E:E,1,FALSE)</f>
        <v>847.8470435.1.425510.000000.847001.200179</v>
      </c>
    </row>
    <row r="232" spans="1:16" x14ac:dyDescent="0.35">
      <c r="A232" s="5" t="s">
        <v>278</v>
      </c>
      <c r="B232" s="5" t="s">
        <v>279</v>
      </c>
      <c r="C232" s="5" t="s">
        <v>82</v>
      </c>
      <c r="D232" s="5" t="s">
        <v>83</v>
      </c>
      <c r="E232" s="5" t="s">
        <v>761</v>
      </c>
      <c r="F232" s="6">
        <v>363167</v>
      </c>
      <c r="G232" s="6">
        <v>5501</v>
      </c>
      <c r="H232" s="6">
        <v>5500</v>
      </c>
      <c r="I232" s="7"/>
      <c r="J232" s="7"/>
      <c r="K232" s="6">
        <v>1</v>
      </c>
      <c r="L232" s="8" t="s">
        <v>20</v>
      </c>
      <c r="M232" s="8" t="s">
        <v>21</v>
      </c>
      <c r="N232" s="8" t="s">
        <v>22</v>
      </c>
      <c r="O232" s="9" t="s">
        <v>23</v>
      </c>
      <c r="P232" s="1" t="str">
        <f>VLOOKUP(E:E,'Opex 2021'!E:E,1,FALSE)</f>
        <v>847.8470435.1.425550.000000.847001.200179</v>
      </c>
    </row>
    <row r="233" spans="1:16" x14ac:dyDescent="0.35">
      <c r="A233" s="5" t="s">
        <v>278</v>
      </c>
      <c r="B233" s="5" t="s">
        <v>279</v>
      </c>
      <c r="C233" s="5" t="s">
        <v>287</v>
      </c>
      <c r="D233" s="5" t="s">
        <v>288</v>
      </c>
      <c r="E233" s="5" t="s">
        <v>760</v>
      </c>
      <c r="F233" s="6">
        <v>120395.91</v>
      </c>
      <c r="G233" s="6">
        <v>0.91000000000349202</v>
      </c>
      <c r="H233" s="7"/>
      <c r="I233" s="7"/>
      <c r="J233" s="7"/>
      <c r="K233" s="6">
        <v>0.91000000000349202</v>
      </c>
      <c r="L233" s="8" t="s">
        <v>20</v>
      </c>
      <c r="M233" s="8" t="s">
        <v>21</v>
      </c>
      <c r="N233" s="8" t="s">
        <v>22</v>
      </c>
      <c r="O233" s="9" t="s">
        <v>23</v>
      </c>
      <c r="P233" s="1" t="str">
        <f>VLOOKUP(E:E,'Opex 2021'!E:E,1,FALSE)</f>
        <v>847.8470435.1.425761.000000.847001.200179</v>
      </c>
    </row>
    <row r="234" spans="1:16" x14ac:dyDescent="0.35">
      <c r="A234" s="5" t="s">
        <v>278</v>
      </c>
      <c r="B234" s="5" t="s">
        <v>279</v>
      </c>
      <c r="C234" s="5" t="s">
        <v>131</v>
      </c>
      <c r="D234" s="5" t="s">
        <v>132</v>
      </c>
      <c r="E234" s="5" t="s">
        <v>280</v>
      </c>
      <c r="F234" s="6">
        <v>238207</v>
      </c>
      <c r="G234" s="6">
        <v>73950</v>
      </c>
      <c r="H234" s="6">
        <v>73918.67</v>
      </c>
      <c r="I234" s="7"/>
      <c r="J234" s="7"/>
      <c r="K234" s="6">
        <v>31.3300000000017</v>
      </c>
      <c r="L234" s="8" t="s">
        <v>20</v>
      </c>
      <c r="M234" s="8" t="s">
        <v>21</v>
      </c>
      <c r="N234" s="8" t="s">
        <v>22</v>
      </c>
      <c r="O234" s="9" t="s">
        <v>23</v>
      </c>
      <c r="P234" s="1" t="str">
        <f>VLOOKUP(E:E,'Opex 2021'!E:E,1,FALSE)</f>
        <v>847.8470435.1.425770.000000.847001.200179</v>
      </c>
    </row>
    <row r="235" spans="1:16" x14ac:dyDescent="0.35">
      <c r="A235" s="5" t="s">
        <v>278</v>
      </c>
      <c r="B235" s="5" t="s">
        <v>279</v>
      </c>
      <c r="C235" s="5" t="s">
        <v>39</v>
      </c>
      <c r="D235" s="5" t="s">
        <v>40</v>
      </c>
      <c r="E235" s="5" t="s">
        <v>759</v>
      </c>
      <c r="F235" s="6">
        <v>32105.58</v>
      </c>
      <c r="G235" s="6">
        <v>0.58000000000174601</v>
      </c>
      <c r="H235" s="7"/>
      <c r="I235" s="7"/>
      <c r="J235" s="7"/>
      <c r="K235" s="6">
        <v>0.58000000000174601</v>
      </c>
      <c r="L235" s="8" t="s">
        <v>20</v>
      </c>
      <c r="M235" s="8" t="s">
        <v>21</v>
      </c>
      <c r="N235" s="8" t="s">
        <v>22</v>
      </c>
      <c r="O235" s="9" t="s">
        <v>23</v>
      </c>
      <c r="P235" s="1" t="str">
        <f>VLOOKUP(E:E,'Opex 2021'!E:E,1,FALSE)</f>
        <v>847.8470435.1.425900.000000.847001.200179</v>
      </c>
    </row>
    <row r="236" spans="1:16" x14ac:dyDescent="0.35">
      <c r="A236" s="5" t="s">
        <v>278</v>
      </c>
      <c r="B236" s="5" t="s">
        <v>279</v>
      </c>
      <c r="C236" s="5" t="s">
        <v>42</v>
      </c>
      <c r="D236" s="5" t="s">
        <v>43</v>
      </c>
      <c r="E236" s="5" t="s">
        <v>281</v>
      </c>
      <c r="F236" s="6">
        <v>64211.15</v>
      </c>
      <c r="G236" s="6">
        <v>1.1500000000014601</v>
      </c>
      <c r="H236" s="7"/>
      <c r="I236" s="7"/>
      <c r="J236" s="7"/>
      <c r="K236" s="6">
        <v>1.1500000000014601</v>
      </c>
      <c r="L236" s="8" t="s">
        <v>20</v>
      </c>
      <c r="M236" s="8" t="s">
        <v>21</v>
      </c>
      <c r="N236" s="8" t="s">
        <v>22</v>
      </c>
      <c r="O236" s="9" t="s">
        <v>23</v>
      </c>
      <c r="P236" s="1" t="str">
        <f>VLOOKUP(E:E,'Opex 2021'!E:E,1,FALSE)</f>
        <v>847.8470435.1.426610.000000.847001.200179</v>
      </c>
    </row>
    <row r="237" spans="1:16" x14ac:dyDescent="0.35">
      <c r="A237" s="5" t="s">
        <v>278</v>
      </c>
      <c r="B237" s="5" t="s">
        <v>279</v>
      </c>
      <c r="C237" s="5" t="s">
        <v>45</v>
      </c>
      <c r="D237" s="5" t="s">
        <v>46</v>
      </c>
      <c r="E237" s="5" t="s">
        <v>282</v>
      </c>
      <c r="F237" s="6">
        <v>24079.18</v>
      </c>
      <c r="G237" s="6">
        <v>0.18000000000029101</v>
      </c>
      <c r="H237" s="7"/>
      <c r="I237" s="7"/>
      <c r="J237" s="7"/>
      <c r="K237" s="6">
        <v>0.18000000000029101</v>
      </c>
      <c r="L237" s="8" t="s">
        <v>20</v>
      </c>
      <c r="M237" s="8" t="s">
        <v>21</v>
      </c>
      <c r="N237" s="8" t="s">
        <v>22</v>
      </c>
      <c r="O237" s="9" t="s">
        <v>23</v>
      </c>
      <c r="P237" s="1" t="str">
        <f>VLOOKUP(E:E,'Opex 2021'!E:E,1,FALSE)</f>
        <v>847.8470435.1.427710.000000.847001.200179</v>
      </c>
    </row>
    <row r="238" spans="1:16" x14ac:dyDescent="0.35">
      <c r="A238" s="5" t="s">
        <v>278</v>
      </c>
      <c r="B238" s="5" t="s">
        <v>279</v>
      </c>
      <c r="C238" s="5" t="s">
        <v>51</v>
      </c>
      <c r="D238" s="5" t="s">
        <v>52</v>
      </c>
      <c r="E238" s="5" t="s">
        <v>758</v>
      </c>
      <c r="F238" s="6">
        <v>160527.88</v>
      </c>
      <c r="G238" s="6">
        <v>0.88000000000465695</v>
      </c>
      <c r="H238" s="7"/>
      <c r="I238" s="7"/>
      <c r="J238" s="7"/>
      <c r="K238" s="6">
        <v>0.88000000000465695</v>
      </c>
      <c r="L238" s="8" t="s">
        <v>20</v>
      </c>
      <c r="M238" s="8" t="s">
        <v>21</v>
      </c>
      <c r="N238" s="8" t="s">
        <v>22</v>
      </c>
      <c r="O238" s="9" t="s">
        <v>23</v>
      </c>
      <c r="P238" s="1" t="str">
        <f>VLOOKUP(E:E,'Opex 2021'!E:E,1,FALSE)</f>
        <v>847.8470435.1.428090.000000.847001.200179</v>
      </c>
    </row>
    <row r="239" spans="1:16" x14ac:dyDescent="0.35">
      <c r="A239" s="5" t="s">
        <v>278</v>
      </c>
      <c r="B239" s="5" t="s">
        <v>279</v>
      </c>
      <c r="C239" s="5" t="s">
        <v>238</v>
      </c>
      <c r="D239" s="5" t="s">
        <v>239</v>
      </c>
      <c r="E239" s="5" t="s">
        <v>283</v>
      </c>
      <c r="F239" s="6">
        <v>36118.769999999997</v>
      </c>
      <c r="G239" s="6">
        <v>0.77000000000407498</v>
      </c>
      <c r="H239" s="7"/>
      <c r="I239" s="7"/>
      <c r="J239" s="7"/>
      <c r="K239" s="6">
        <v>0.77000000000407498</v>
      </c>
      <c r="L239" s="8" t="s">
        <v>20</v>
      </c>
      <c r="M239" s="8" t="s">
        <v>21</v>
      </c>
      <c r="N239" s="8" t="s">
        <v>22</v>
      </c>
      <c r="O239" s="9" t="s">
        <v>23</v>
      </c>
      <c r="P239" s="1" t="str">
        <f>VLOOKUP(E:E,'Opex 2021'!E:E,1,FALSE)</f>
        <v>847.8470435.1.435340.000000.847001.200179</v>
      </c>
    </row>
    <row r="240" spans="1:16" x14ac:dyDescent="0.35">
      <c r="A240" s="5" t="s">
        <v>278</v>
      </c>
      <c r="B240" s="5" t="s">
        <v>279</v>
      </c>
      <c r="C240" s="5" t="s">
        <v>162</v>
      </c>
      <c r="D240" s="5" t="s">
        <v>163</v>
      </c>
      <c r="E240" s="5" t="s">
        <v>284</v>
      </c>
      <c r="F240" s="6">
        <v>40131.97</v>
      </c>
      <c r="G240" s="6">
        <v>0.97000000000116404</v>
      </c>
      <c r="H240" s="7"/>
      <c r="I240" s="7"/>
      <c r="J240" s="7"/>
      <c r="K240" s="6">
        <v>0.97000000000116404</v>
      </c>
      <c r="L240" s="8" t="s">
        <v>20</v>
      </c>
      <c r="M240" s="8" t="s">
        <v>21</v>
      </c>
      <c r="N240" s="8" t="s">
        <v>22</v>
      </c>
      <c r="O240" s="9" t="s">
        <v>23</v>
      </c>
      <c r="P240" s="1" t="str">
        <f>VLOOKUP(E:E,'Opex 2021'!E:E,1,FALSE)</f>
        <v>847.8470435.1.436600.000000.847001.200179</v>
      </c>
    </row>
    <row r="241" spans="1:16" x14ac:dyDescent="0.35">
      <c r="A241" s="5" t="s">
        <v>285</v>
      </c>
      <c r="B241" s="5" t="s">
        <v>286</v>
      </c>
      <c r="C241" s="5" t="s">
        <v>24</v>
      </c>
      <c r="D241" s="5" t="s">
        <v>25</v>
      </c>
      <c r="E241" s="5" t="s">
        <v>757</v>
      </c>
      <c r="F241" s="6">
        <v>107495</v>
      </c>
      <c r="G241" s="6">
        <v>0</v>
      </c>
      <c r="H241" s="7"/>
      <c r="I241" s="7"/>
      <c r="J241" s="7"/>
      <c r="K241" s="6">
        <v>0</v>
      </c>
      <c r="L241" s="8" t="s">
        <v>20</v>
      </c>
      <c r="M241" s="8" t="s">
        <v>21</v>
      </c>
      <c r="N241" s="8" t="s">
        <v>22</v>
      </c>
      <c r="O241" s="9" t="s">
        <v>23</v>
      </c>
      <c r="P241" s="1" t="str">
        <f>VLOOKUP(E:E,'Opex 2021'!E:E,1,FALSE)</f>
        <v>847.8470440.1.420570.000000.847001.200179</v>
      </c>
    </row>
    <row r="242" spans="1:16" x14ac:dyDescent="0.35">
      <c r="A242" s="5" t="s">
        <v>285</v>
      </c>
      <c r="B242" s="5" t="s">
        <v>286</v>
      </c>
      <c r="C242" s="5" t="s">
        <v>287</v>
      </c>
      <c r="D242" s="5" t="s">
        <v>288</v>
      </c>
      <c r="E242" s="5" t="s">
        <v>289</v>
      </c>
      <c r="F242" s="6">
        <v>107494</v>
      </c>
      <c r="G242" s="6">
        <v>4400</v>
      </c>
      <c r="H242" s="6">
        <v>4400</v>
      </c>
      <c r="I242" s="7"/>
      <c r="J242" s="7"/>
      <c r="K242" s="6">
        <v>0</v>
      </c>
      <c r="L242" s="8" t="s">
        <v>20</v>
      </c>
      <c r="M242" s="8" t="s">
        <v>21</v>
      </c>
      <c r="N242" s="8" t="s">
        <v>22</v>
      </c>
      <c r="O242" s="9" t="s">
        <v>23</v>
      </c>
      <c r="P242" s="1" t="str">
        <f>VLOOKUP(E:E,'Opex 2021'!E:E,1,FALSE)</f>
        <v>847.8470440.1.425761.000000.847001.200179</v>
      </c>
    </row>
    <row r="243" spans="1:16" x14ac:dyDescent="0.35">
      <c r="A243" s="5" t="s">
        <v>285</v>
      </c>
      <c r="B243" s="5" t="s">
        <v>286</v>
      </c>
      <c r="C243" s="5" t="s">
        <v>131</v>
      </c>
      <c r="D243" s="5" t="s">
        <v>132</v>
      </c>
      <c r="E243" s="5" t="s">
        <v>290</v>
      </c>
      <c r="F243" s="6">
        <v>272481</v>
      </c>
      <c r="G243" s="6">
        <v>173863</v>
      </c>
      <c r="H243" s="6">
        <v>173861.51</v>
      </c>
      <c r="I243" s="7"/>
      <c r="J243" s="7"/>
      <c r="K243" s="6">
        <v>1.4899999999906901</v>
      </c>
      <c r="L243" s="8" t="s">
        <v>20</v>
      </c>
      <c r="M243" s="8" t="s">
        <v>21</v>
      </c>
      <c r="N243" s="8" t="s">
        <v>22</v>
      </c>
      <c r="O243" s="9" t="s">
        <v>23</v>
      </c>
      <c r="P243" s="1" t="str">
        <f>VLOOKUP(E:E,'Opex 2021'!E:E,1,FALSE)</f>
        <v>847.8470440.1.425770.000000.847001.200179</v>
      </c>
    </row>
    <row r="244" spans="1:16" x14ac:dyDescent="0.35">
      <c r="A244" s="5" t="s">
        <v>285</v>
      </c>
      <c r="B244" s="5" t="s">
        <v>286</v>
      </c>
      <c r="C244" s="5" t="s">
        <v>42</v>
      </c>
      <c r="D244" s="5" t="s">
        <v>43</v>
      </c>
      <c r="E244" s="5" t="s">
        <v>291</v>
      </c>
      <c r="F244" s="6">
        <v>64373.45</v>
      </c>
      <c r="G244" s="6">
        <v>1.45000000000437</v>
      </c>
      <c r="H244" s="7"/>
      <c r="I244" s="7"/>
      <c r="J244" s="7"/>
      <c r="K244" s="6">
        <v>1.45000000000437</v>
      </c>
      <c r="L244" s="8" t="s">
        <v>20</v>
      </c>
      <c r="M244" s="8" t="s">
        <v>21</v>
      </c>
      <c r="N244" s="8" t="s">
        <v>22</v>
      </c>
      <c r="O244" s="9" t="s">
        <v>23</v>
      </c>
      <c r="P244" s="1" t="str">
        <f>VLOOKUP(E:E,'Opex 2021'!E:E,1,FALSE)</f>
        <v>847.8470440.1.426610.000000.847001.200179</v>
      </c>
    </row>
    <row r="245" spans="1:16" x14ac:dyDescent="0.35">
      <c r="A245" s="5" t="s">
        <v>285</v>
      </c>
      <c r="B245" s="5" t="s">
        <v>286</v>
      </c>
      <c r="C245" s="5" t="s">
        <v>51</v>
      </c>
      <c r="D245" s="5" t="s">
        <v>52</v>
      </c>
      <c r="E245" s="5" t="s">
        <v>756</v>
      </c>
      <c r="F245" s="7"/>
      <c r="G245" s="7"/>
      <c r="H245" s="6">
        <v>0</v>
      </c>
      <c r="I245" s="7"/>
      <c r="J245" s="7"/>
      <c r="K245" s="6">
        <v>0</v>
      </c>
      <c r="L245" s="8" t="s">
        <v>20</v>
      </c>
      <c r="M245" s="8" t="s">
        <v>21</v>
      </c>
      <c r="N245" s="8" t="s">
        <v>22</v>
      </c>
      <c r="O245" s="9" t="s">
        <v>23</v>
      </c>
      <c r="P245" s="1" t="str">
        <f>VLOOKUP(E:E,'Opex 2021'!E:E,1,FALSE)</f>
        <v>847.8470440.1.428090.000000.847001.200179</v>
      </c>
    </row>
    <row r="246" spans="1:16" x14ac:dyDescent="0.35">
      <c r="A246" s="5" t="s">
        <v>285</v>
      </c>
      <c r="B246" s="5" t="s">
        <v>286</v>
      </c>
      <c r="C246" s="5" t="s">
        <v>54</v>
      </c>
      <c r="D246" s="5" t="s">
        <v>55</v>
      </c>
      <c r="E246" s="5" t="s">
        <v>755</v>
      </c>
      <c r="F246" s="6">
        <v>131480</v>
      </c>
      <c r="G246" s="6">
        <v>0</v>
      </c>
      <c r="H246" s="7"/>
      <c r="I246" s="7"/>
      <c r="J246" s="7"/>
      <c r="K246" s="6">
        <v>0</v>
      </c>
      <c r="L246" s="8" t="s">
        <v>20</v>
      </c>
      <c r="M246" s="8" t="s">
        <v>21</v>
      </c>
      <c r="N246" s="8" t="s">
        <v>22</v>
      </c>
      <c r="O246" s="9" t="s">
        <v>23</v>
      </c>
      <c r="P246" s="1" t="str">
        <f>VLOOKUP(E:E,'Opex 2021'!E:E,1,FALSE)</f>
        <v>847.8470440.1.428640.000000.847001.200179</v>
      </c>
    </row>
    <row r="247" spans="1:16" x14ac:dyDescent="0.35">
      <c r="A247" s="5" t="s">
        <v>285</v>
      </c>
      <c r="B247" s="5" t="s">
        <v>286</v>
      </c>
      <c r="C247" s="5" t="s">
        <v>238</v>
      </c>
      <c r="D247" s="5" t="s">
        <v>239</v>
      </c>
      <c r="E247" s="5" t="s">
        <v>292</v>
      </c>
      <c r="F247" s="6">
        <v>60350.11</v>
      </c>
      <c r="G247" s="6">
        <v>1.1100000000005801</v>
      </c>
      <c r="H247" s="7"/>
      <c r="I247" s="7"/>
      <c r="J247" s="7"/>
      <c r="K247" s="6">
        <v>1.1100000000005801</v>
      </c>
      <c r="L247" s="8" t="s">
        <v>20</v>
      </c>
      <c r="M247" s="8" t="s">
        <v>21</v>
      </c>
      <c r="N247" s="8" t="s">
        <v>22</v>
      </c>
      <c r="O247" s="9" t="s">
        <v>23</v>
      </c>
      <c r="P247" s="1" t="str">
        <f>VLOOKUP(E:E,'Opex 2021'!E:E,1,FALSE)</f>
        <v>847.8470440.1.435340.000000.847001.200179</v>
      </c>
    </row>
    <row r="248" spans="1:16" x14ac:dyDescent="0.35">
      <c r="A248" s="5" t="s">
        <v>285</v>
      </c>
      <c r="B248" s="5" t="s">
        <v>286</v>
      </c>
      <c r="C248" s="5" t="s">
        <v>143</v>
      </c>
      <c r="D248" s="5" t="s">
        <v>144</v>
      </c>
      <c r="E248" s="5" t="s">
        <v>293</v>
      </c>
      <c r="F248" s="6">
        <v>16093.36</v>
      </c>
      <c r="G248" s="6">
        <v>1.3600000000005801</v>
      </c>
      <c r="H248" s="7"/>
      <c r="I248" s="7"/>
      <c r="J248" s="7"/>
      <c r="K248" s="6">
        <v>1.3600000000005801</v>
      </c>
      <c r="L248" s="8" t="s">
        <v>20</v>
      </c>
      <c r="M248" s="8" t="s">
        <v>21</v>
      </c>
      <c r="N248" s="8" t="s">
        <v>22</v>
      </c>
      <c r="O248" s="9" t="s">
        <v>23</v>
      </c>
      <c r="P248" s="1" t="str">
        <f>VLOOKUP(E:E,'Opex 2021'!E:E,1,FALSE)</f>
        <v>847.8470440.1.435350.000000.847001.200179</v>
      </c>
    </row>
    <row r="249" spans="1:16" x14ac:dyDescent="0.35">
      <c r="A249" s="5" t="s">
        <v>285</v>
      </c>
      <c r="B249" s="5" t="s">
        <v>286</v>
      </c>
      <c r="C249" s="5" t="s">
        <v>162</v>
      </c>
      <c r="D249" s="5" t="s">
        <v>163</v>
      </c>
      <c r="E249" s="5" t="s">
        <v>294</v>
      </c>
      <c r="F249" s="6">
        <v>40233.410000000003</v>
      </c>
      <c r="G249" s="6">
        <v>226.41000000000301</v>
      </c>
      <c r="H249" s="6">
        <v>226.53</v>
      </c>
      <c r="I249" s="7"/>
      <c r="J249" s="7"/>
      <c r="K249" s="6">
        <v>-0.119999999996509</v>
      </c>
      <c r="L249" s="8" t="s">
        <v>20</v>
      </c>
      <c r="M249" s="8" t="s">
        <v>21</v>
      </c>
      <c r="N249" s="8" t="s">
        <v>22</v>
      </c>
      <c r="O249" s="9" t="s">
        <v>23</v>
      </c>
      <c r="P249" s="1" t="str">
        <f>VLOOKUP(E:E,'Opex 2021'!E:E,1,FALSE)</f>
        <v>847.8470440.1.436600.000000.847001.200179</v>
      </c>
    </row>
    <row r="250" spans="1:16" x14ac:dyDescent="0.35">
      <c r="A250" s="5" t="s">
        <v>295</v>
      </c>
      <c r="B250" s="5" t="s">
        <v>296</v>
      </c>
      <c r="C250" s="5" t="s">
        <v>168</v>
      </c>
      <c r="D250" s="5" t="s">
        <v>169</v>
      </c>
      <c r="E250" s="5" t="s">
        <v>754</v>
      </c>
      <c r="F250" s="6">
        <v>5000</v>
      </c>
      <c r="G250" s="6">
        <v>0</v>
      </c>
      <c r="H250" s="7"/>
      <c r="I250" s="7"/>
      <c r="J250" s="7"/>
      <c r="K250" s="6">
        <v>0</v>
      </c>
      <c r="L250" s="8" t="s">
        <v>20</v>
      </c>
      <c r="M250" s="8" t="s">
        <v>21</v>
      </c>
      <c r="N250" s="8" t="s">
        <v>22</v>
      </c>
      <c r="O250" s="9" t="s">
        <v>23</v>
      </c>
      <c r="P250" s="1" t="str">
        <f>VLOOKUP(E:E,'Opex 2021'!E:E,1,FALSE)</f>
        <v>847.8470445.1.425760.000000.847001.200179</v>
      </c>
    </row>
    <row r="251" spans="1:16" x14ac:dyDescent="0.35">
      <c r="A251" s="5" t="s">
        <v>295</v>
      </c>
      <c r="B251" s="5" t="s">
        <v>296</v>
      </c>
      <c r="C251" s="5" t="s">
        <v>131</v>
      </c>
      <c r="D251" s="5" t="s">
        <v>132</v>
      </c>
      <c r="E251" s="5" t="s">
        <v>297</v>
      </c>
      <c r="F251" s="6">
        <v>405000</v>
      </c>
      <c r="G251" s="6">
        <v>96455</v>
      </c>
      <c r="H251" s="6">
        <v>92813.56</v>
      </c>
      <c r="I251" s="7"/>
      <c r="J251" s="7"/>
      <c r="K251" s="6">
        <v>3641.44</v>
      </c>
      <c r="L251" s="8" t="s">
        <v>20</v>
      </c>
      <c r="M251" s="8" t="s">
        <v>21</v>
      </c>
      <c r="N251" s="8" t="s">
        <v>22</v>
      </c>
      <c r="O251" s="9" t="s">
        <v>23</v>
      </c>
      <c r="P251" s="1" t="str">
        <f>VLOOKUP(E:E,'Opex 2021'!E:E,1,FALSE)</f>
        <v>847.8470445.1.425770.000000.847001.200179</v>
      </c>
    </row>
    <row r="252" spans="1:16" x14ac:dyDescent="0.35">
      <c r="A252" s="5" t="s">
        <v>295</v>
      </c>
      <c r="B252" s="5" t="s">
        <v>296</v>
      </c>
      <c r="C252" s="5" t="s">
        <v>42</v>
      </c>
      <c r="D252" s="5" t="s">
        <v>43</v>
      </c>
      <c r="E252" s="5" t="s">
        <v>298</v>
      </c>
      <c r="F252" s="6">
        <v>5357</v>
      </c>
      <c r="G252" s="6">
        <v>1</v>
      </c>
      <c r="H252" s="7"/>
      <c r="I252" s="7"/>
      <c r="J252" s="7"/>
      <c r="K252" s="6">
        <v>1</v>
      </c>
      <c r="L252" s="8" t="s">
        <v>20</v>
      </c>
      <c r="M252" s="8" t="s">
        <v>21</v>
      </c>
      <c r="N252" s="8" t="s">
        <v>22</v>
      </c>
      <c r="O252" s="9" t="s">
        <v>23</v>
      </c>
      <c r="P252" s="1" t="str">
        <f>VLOOKUP(E:E,'Opex 2021'!E:E,1,FALSE)</f>
        <v>847.8470445.1.426610.000000.847001.200179</v>
      </c>
    </row>
    <row r="253" spans="1:16" x14ac:dyDescent="0.35">
      <c r="A253" s="5" t="s">
        <v>299</v>
      </c>
      <c r="B253" s="5" t="s">
        <v>300</v>
      </c>
      <c r="C253" s="5" t="s">
        <v>287</v>
      </c>
      <c r="D253" s="5" t="s">
        <v>288</v>
      </c>
      <c r="E253" s="5" t="s">
        <v>301</v>
      </c>
      <c r="F253" s="6">
        <v>700200</v>
      </c>
      <c r="G253" s="6">
        <v>69323</v>
      </c>
      <c r="H253" s="6">
        <v>69321.820000000007</v>
      </c>
      <c r="I253" s="7"/>
      <c r="J253" s="7"/>
      <c r="K253" s="6">
        <v>1.1800000000075701</v>
      </c>
      <c r="L253" s="8" t="s">
        <v>20</v>
      </c>
      <c r="M253" s="8" t="s">
        <v>21</v>
      </c>
      <c r="N253" s="8" t="s">
        <v>22</v>
      </c>
      <c r="O253" s="9" t="s">
        <v>23</v>
      </c>
      <c r="P253" s="1" t="str">
        <f>VLOOKUP(E:E,'Opex 2021'!E:E,1,FALSE)</f>
        <v>847.8470450.1.425761.000000.847001.200179</v>
      </c>
    </row>
    <row r="254" spans="1:16" x14ac:dyDescent="0.35">
      <c r="A254" s="5" t="s">
        <v>299</v>
      </c>
      <c r="B254" s="5" t="s">
        <v>300</v>
      </c>
      <c r="C254" s="5" t="s">
        <v>131</v>
      </c>
      <c r="D254" s="5" t="s">
        <v>132</v>
      </c>
      <c r="E254" s="5" t="s">
        <v>302</v>
      </c>
      <c r="F254" s="6">
        <v>60000</v>
      </c>
      <c r="G254" s="6">
        <v>1</v>
      </c>
      <c r="H254" s="6">
        <v>-5700</v>
      </c>
      <c r="I254" s="7"/>
      <c r="J254" s="6">
        <v>0</v>
      </c>
      <c r="K254" s="6">
        <v>5701</v>
      </c>
      <c r="L254" s="8" t="s">
        <v>20</v>
      </c>
      <c r="M254" s="8" t="s">
        <v>21</v>
      </c>
      <c r="N254" s="8" t="s">
        <v>22</v>
      </c>
      <c r="O254" s="9" t="s">
        <v>23</v>
      </c>
      <c r="P254" s="1" t="str">
        <f>VLOOKUP(E:E,'Opex 2021'!E:E,1,FALSE)</f>
        <v>847.8470450.1.425770.000000.847001.200179</v>
      </c>
    </row>
    <row r="255" spans="1:16" x14ac:dyDescent="0.35">
      <c r="A255" s="5" t="s">
        <v>299</v>
      </c>
      <c r="B255" s="5" t="s">
        <v>300</v>
      </c>
      <c r="C255" s="5" t="s">
        <v>42</v>
      </c>
      <c r="D255" s="5" t="s">
        <v>43</v>
      </c>
      <c r="E255" s="5" t="s">
        <v>753</v>
      </c>
      <c r="F255" s="6">
        <v>0</v>
      </c>
      <c r="G255" s="6">
        <v>-4357</v>
      </c>
      <c r="H255" s="6">
        <v>-4357.79</v>
      </c>
      <c r="I255" s="7"/>
      <c r="J255" s="7"/>
      <c r="K255" s="6">
        <v>0.78999999999996395</v>
      </c>
      <c r="L255" s="8" t="s">
        <v>20</v>
      </c>
      <c r="M255" s="8" t="s">
        <v>21</v>
      </c>
      <c r="N255" s="8" t="s">
        <v>22</v>
      </c>
      <c r="O255" s="9" t="s">
        <v>23</v>
      </c>
      <c r="P255" s="1" t="str">
        <f>VLOOKUP(E:E,'Opex 2021'!E:E,1,FALSE)</f>
        <v>847.8470450.1.426610.000000.847001.200179</v>
      </c>
    </row>
    <row r="256" spans="1:16" x14ac:dyDescent="0.35">
      <c r="A256" s="5" t="s">
        <v>299</v>
      </c>
      <c r="B256" s="5" t="s">
        <v>300</v>
      </c>
      <c r="C256" s="5" t="s">
        <v>137</v>
      </c>
      <c r="D256" s="5" t="s">
        <v>138</v>
      </c>
      <c r="E256" s="5" t="s">
        <v>303</v>
      </c>
      <c r="F256" s="6">
        <v>65000</v>
      </c>
      <c r="G256" s="6">
        <v>230009</v>
      </c>
      <c r="H256" s="6">
        <v>228007.62</v>
      </c>
      <c r="I256" s="6">
        <v>0</v>
      </c>
      <c r="J256" s="6">
        <v>0</v>
      </c>
      <c r="K256" s="6">
        <v>2001.38</v>
      </c>
      <c r="L256" s="8" t="s">
        <v>20</v>
      </c>
      <c r="M256" s="8" t="s">
        <v>21</v>
      </c>
      <c r="N256" s="8" t="s">
        <v>22</v>
      </c>
      <c r="O256" s="9" t="s">
        <v>23</v>
      </c>
      <c r="P256" s="1" t="str">
        <f>VLOOKUP(E:E,'Opex 2021'!E:E,1,FALSE)</f>
        <v>847.8470450.1.432209.000000.847001.200179</v>
      </c>
    </row>
    <row r="257" spans="1:16" x14ac:dyDescent="0.35">
      <c r="A257" s="5" t="s">
        <v>299</v>
      </c>
      <c r="B257" s="5" t="s">
        <v>300</v>
      </c>
      <c r="C257" s="5" t="s">
        <v>143</v>
      </c>
      <c r="D257" s="5" t="s">
        <v>144</v>
      </c>
      <c r="E257" s="5" t="s">
        <v>304</v>
      </c>
      <c r="F257" s="6">
        <v>20000</v>
      </c>
      <c r="G257" s="6">
        <v>1</v>
      </c>
      <c r="H257" s="7"/>
      <c r="I257" s="7"/>
      <c r="J257" s="7"/>
      <c r="K257" s="6">
        <v>1</v>
      </c>
      <c r="L257" s="8" t="s">
        <v>20</v>
      </c>
      <c r="M257" s="8" t="s">
        <v>21</v>
      </c>
      <c r="N257" s="8" t="s">
        <v>22</v>
      </c>
      <c r="O257" s="9" t="s">
        <v>23</v>
      </c>
      <c r="P257" s="1" t="str">
        <f>VLOOKUP(E:E,'Opex 2021'!E:E,1,FALSE)</f>
        <v>847.8470450.1.435350.000000.847001.200179</v>
      </c>
    </row>
    <row r="258" spans="1:16" x14ac:dyDescent="0.35">
      <c r="A258" s="5" t="s">
        <v>299</v>
      </c>
      <c r="B258" s="5" t="s">
        <v>300</v>
      </c>
      <c r="C258" s="5" t="s">
        <v>146</v>
      </c>
      <c r="D258" s="5" t="s">
        <v>147</v>
      </c>
      <c r="E258" s="5" t="s">
        <v>305</v>
      </c>
      <c r="F258" s="6">
        <v>7875</v>
      </c>
      <c r="G258" s="6">
        <v>1196</v>
      </c>
      <c r="H258" s="6">
        <v>-6793</v>
      </c>
      <c r="I258" s="7"/>
      <c r="J258" s="6">
        <v>0</v>
      </c>
      <c r="K258" s="6">
        <v>7989</v>
      </c>
      <c r="L258" s="8" t="s">
        <v>20</v>
      </c>
      <c r="M258" s="8" t="s">
        <v>21</v>
      </c>
      <c r="N258" s="8" t="s">
        <v>22</v>
      </c>
      <c r="O258" s="9" t="s">
        <v>23</v>
      </c>
      <c r="P258" s="1" t="str">
        <f>VLOOKUP(E:E,'Opex 2021'!E:E,1,FALSE)</f>
        <v>847.8470450.1.435508.000000.847001.200179</v>
      </c>
    </row>
    <row r="259" spans="1:16" x14ac:dyDescent="0.35">
      <c r="A259" s="5" t="s">
        <v>306</v>
      </c>
      <c r="B259" s="5" t="s">
        <v>307</v>
      </c>
      <c r="C259" s="5" t="s">
        <v>308</v>
      </c>
      <c r="D259" s="5" t="s">
        <v>309</v>
      </c>
      <c r="E259" s="5" t="s">
        <v>752</v>
      </c>
      <c r="F259" s="6">
        <v>0</v>
      </c>
      <c r="G259" s="6">
        <v>330005</v>
      </c>
      <c r="H259" s="6">
        <v>330003.52</v>
      </c>
      <c r="I259" s="7"/>
      <c r="J259" s="6">
        <v>0</v>
      </c>
      <c r="K259" s="6">
        <v>1.47999999998137</v>
      </c>
      <c r="L259" s="8" t="s">
        <v>329</v>
      </c>
      <c r="M259" s="8" t="s">
        <v>330</v>
      </c>
      <c r="N259" s="8" t="s">
        <v>22</v>
      </c>
      <c r="O259" s="9" t="s">
        <v>23</v>
      </c>
      <c r="P259" s="1" t="str">
        <f>VLOOKUP(E:E,'Opex 2021'!E:E,1,FALSE)</f>
        <v>847.8470520.1.421600.000000.847010.200179</v>
      </c>
    </row>
    <row r="260" spans="1:16" x14ac:dyDescent="0.35">
      <c r="A260" s="5" t="s">
        <v>306</v>
      </c>
      <c r="B260" s="5" t="s">
        <v>307</v>
      </c>
      <c r="C260" s="5" t="s">
        <v>308</v>
      </c>
      <c r="D260" s="5" t="s">
        <v>309</v>
      </c>
      <c r="E260" s="5" t="s">
        <v>310</v>
      </c>
      <c r="F260" s="6">
        <v>0</v>
      </c>
      <c r="G260" s="6">
        <v>1671577</v>
      </c>
      <c r="H260" s="6">
        <v>1796400.86</v>
      </c>
      <c r="I260" s="7"/>
      <c r="J260" s="6">
        <v>0</v>
      </c>
      <c r="K260" s="6">
        <v>-124823.86</v>
      </c>
      <c r="L260" s="8" t="s">
        <v>311</v>
      </c>
      <c r="M260" s="8" t="s">
        <v>312</v>
      </c>
      <c r="N260" s="8" t="s">
        <v>22</v>
      </c>
      <c r="O260" s="9" t="s">
        <v>23</v>
      </c>
      <c r="P260" s="1" t="str">
        <f>VLOOKUP(E:E,'Opex 2021'!E:E,1,FALSE)</f>
        <v>847.8470520.1.421600.000000.847030.200179</v>
      </c>
    </row>
    <row r="261" spans="1:16" x14ac:dyDescent="0.35">
      <c r="A261" s="5" t="s">
        <v>306</v>
      </c>
      <c r="B261" s="5" t="s">
        <v>307</v>
      </c>
      <c r="C261" s="5" t="s">
        <v>36</v>
      </c>
      <c r="D261" s="5" t="s">
        <v>37</v>
      </c>
      <c r="E261" s="5" t="s">
        <v>313</v>
      </c>
      <c r="F261" s="6">
        <v>126000</v>
      </c>
      <c r="G261" s="6">
        <v>21497</v>
      </c>
      <c r="H261" s="6">
        <v>21495.9</v>
      </c>
      <c r="I261" s="7"/>
      <c r="J261" s="7"/>
      <c r="K261" s="6">
        <v>1.0999999999985399</v>
      </c>
      <c r="L261" s="8" t="s">
        <v>20</v>
      </c>
      <c r="M261" s="8" t="s">
        <v>21</v>
      </c>
      <c r="N261" s="8" t="s">
        <v>22</v>
      </c>
      <c r="O261" s="9" t="s">
        <v>23</v>
      </c>
      <c r="P261" s="1" t="str">
        <f>VLOOKUP(E:E,'Opex 2021'!E:E,1,FALSE)</f>
        <v>847.8470520.1.425510.000000.847001.200179</v>
      </c>
    </row>
    <row r="262" spans="1:16" x14ac:dyDescent="0.35">
      <c r="A262" s="5" t="s">
        <v>306</v>
      </c>
      <c r="B262" s="5" t="s">
        <v>307</v>
      </c>
      <c r="C262" s="5" t="s">
        <v>315</v>
      </c>
      <c r="D262" s="5" t="s">
        <v>316</v>
      </c>
      <c r="E262" s="5" t="s">
        <v>317</v>
      </c>
      <c r="F262" s="6">
        <v>20000</v>
      </c>
      <c r="G262" s="6">
        <v>1</v>
      </c>
      <c r="H262" s="7"/>
      <c r="I262" s="7"/>
      <c r="J262" s="7"/>
      <c r="K262" s="6">
        <v>1</v>
      </c>
      <c r="L262" s="8" t="s">
        <v>20</v>
      </c>
      <c r="M262" s="8" t="s">
        <v>21</v>
      </c>
      <c r="N262" s="8" t="s">
        <v>22</v>
      </c>
      <c r="O262" s="9" t="s">
        <v>23</v>
      </c>
      <c r="P262" s="1" t="str">
        <f>VLOOKUP(E:E,'Opex 2021'!E:E,1,FALSE)</f>
        <v>847.8470520.1.426100.000000.847001.200179</v>
      </c>
    </row>
    <row r="263" spans="1:16" x14ac:dyDescent="0.35">
      <c r="A263" s="5" t="s">
        <v>306</v>
      </c>
      <c r="B263" s="5" t="s">
        <v>307</v>
      </c>
      <c r="C263" s="5" t="s">
        <v>42</v>
      </c>
      <c r="D263" s="5" t="s">
        <v>43</v>
      </c>
      <c r="E263" s="5" t="s">
        <v>318</v>
      </c>
      <c r="F263" s="6">
        <v>290000</v>
      </c>
      <c r="G263" s="6">
        <v>-917</v>
      </c>
      <c r="H263" s="6">
        <v>-918.25</v>
      </c>
      <c r="I263" s="6">
        <v>0</v>
      </c>
      <c r="J263" s="7"/>
      <c r="K263" s="6">
        <v>1.25</v>
      </c>
      <c r="L263" s="8" t="s">
        <v>20</v>
      </c>
      <c r="M263" s="8" t="s">
        <v>21</v>
      </c>
      <c r="N263" s="8" t="s">
        <v>22</v>
      </c>
      <c r="O263" s="9" t="s">
        <v>23</v>
      </c>
      <c r="P263" s="1" t="str">
        <f>VLOOKUP(E:E,'Opex 2021'!E:E,1,FALSE)</f>
        <v>847.8470520.1.426610.000000.847001.200179</v>
      </c>
    </row>
    <row r="264" spans="1:16" x14ac:dyDescent="0.35">
      <c r="A264" s="5" t="s">
        <v>306</v>
      </c>
      <c r="B264" s="5" t="s">
        <v>307</v>
      </c>
      <c r="C264" s="5" t="s">
        <v>45</v>
      </c>
      <c r="D264" s="5" t="s">
        <v>46</v>
      </c>
      <c r="E264" s="5" t="s">
        <v>319</v>
      </c>
      <c r="F264" s="6">
        <v>750000</v>
      </c>
      <c r="G264" s="6">
        <v>42000</v>
      </c>
      <c r="H264" s="6">
        <v>42000</v>
      </c>
      <c r="I264" s="6">
        <v>0</v>
      </c>
      <c r="J264" s="6">
        <v>0</v>
      </c>
      <c r="K264" s="6">
        <v>0</v>
      </c>
      <c r="L264" s="8" t="s">
        <v>20</v>
      </c>
      <c r="M264" s="8" t="s">
        <v>21</v>
      </c>
      <c r="N264" s="8" t="s">
        <v>22</v>
      </c>
      <c r="O264" s="9" t="s">
        <v>23</v>
      </c>
      <c r="P264" s="1" t="str">
        <f>VLOOKUP(E:E,'Opex 2021'!E:E,1,FALSE)</f>
        <v>847.8470520.1.427710.000000.847001.200179</v>
      </c>
    </row>
    <row r="265" spans="1:16" x14ac:dyDescent="0.35">
      <c r="A265" s="5" t="s">
        <v>306</v>
      </c>
      <c r="B265" s="5" t="s">
        <v>307</v>
      </c>
      <c r="C265" s="5" t="s">
        <v>320</v>
      </c>
      <c r="D265" s="5" t="s">
        <v>321</v>
      </c>
      <c r="E265" s="5" t="s">
        <v>322</v>
      </c>
      <c r="F265" s="6">
        <v>204000</v>
      </c>
      <c r="G265" s="6">
        <v>618278</v>
      </c>
      <c r="H265" s="6">
        <v>509371.8</v>
      </c>
      <c r="I265" s="6">
        <v>-7.2759576141834308E-12</v>
      </c>
      <c r="J265" s="6">
        <v>-7.2759576141834308E-12</v>
      </c>
      <c r="K265" s="6">
        <v>108906.2</v>
      </c>
      <c r="L265" s="8" t="s">
        <v>20</v>
      </c>
      <c r="M265" s="8" t="s">
        <v>21</v>
      </c>
      <c r="N265" s="8" t="s">
        <v>22</v>
      </c>
      <c r="O265" s="9" t="s">
        <v>23</v>
      </c>
      <c r="P265" s="1" t="str">
        <f>VLOOKUP(E:E,'Opex 2021'!E:E,1,FALSE)</f>
        <v>847.8470520.1.428200.000000.847001.200179</v>
      </c>
    </row>
    <row r="266" spans="1:16" x14ac:dyDescent="0.35">
      <c r="A266" s="5" t="s">
        <v>324</v>
      </c>
      <c r="B266" s="5" t="s">
        <v>325</v>
      </c>
      <c r="C266" s="5" t="s">
        <v>326</v>
      </c>
      <c r="D266" s="5" t="s">
        <v>327</v>
      </c>
      <c r="E266" s="5" t="s">
        <v>328</v>
      </c>
      <c r="F266" s="6">
        <v>4156438.64</v>
      </c>
      <c r="G266" s="6">
        <v>4071186.64</v>
      </c>
      <c r="H266" s="6">
        <v>3622169.15</v>
      </c>
      <c r="I266" s="6">
        <v>0</v>
      </c>
      <c r="J266" s="6">
        <v>4.65661287307739E-10</v>
      </c>
      <c r="K266" s="6">
        <v>449017.49</v>
      </c>
      <c r="L266" s="8" t="s">
        <v>329</v>
      </c>
      <c r="M266" s="8" t="s">
        <v>330</v>
      </c>
      <c r="N266" s="8" t="s">
        <v>22</v>
      </c>
      <c r="O266" s="9" t="s">
        <v>23</v>
      </c>
      <c r="P266" s="1" t="str">
        <f>VLOOKUP(E:E,'Opex 2021'!E:E,1,FALSE)</f>
        <v>847.8470530.1.420310.000000.847010.200179</v>
      </c>
    </row>
    <row r="267" spans="1:16" x14ac:dyDescent="0.35">
      <c r="A267" s="5" t="s">
        <v>324</v>
      </c>
      <c r="B267" s="5" t="s">
        <v>325</v>
      </c>
      <c r="C267" s="5" t="s">
        <v>326</v>
      </c>
      <c r="D267" s="5" t="s">
        <v>327</v>
      </c>
      <c r="E267" s="5" t="s">
        <v>334</v>
      </c>
      <c r="F267" s="6">
        <v>3685348.71</v>
      </c>
      <c r="G267" s="6">
        <v>3667169.71</v>
      </c>
      <c r="H267" s="6">
        <v>2915953.25</v>
      </c>
      <c r="I267" s="6">
        <v>0</v>
      </c>
      <c r="J267" s="6">
        <v>-2.3283064365386999E-10</v>
      </c>
      <c r="K267" s="6">
        <v>751216.46</v>
      </c>
      <c r="L267" s="8" t="s">
        <v>335</v>
      </c>
      <c r="M267" s="8" t="s">
        <v>336</v>
      </c>
      <c r="N267" s="8" t="s">
        <v>22</v>
      </c>
      <c r="O267" s="9" t="s">
        <v>23</v>
      </c>
      <c r="P267" s="1" t="str">
        <f>VLOOKUP(E:E,'Opex 2021'!E:E,1,FALSE)</f>
        <v>847.8470530.1.420310.000000.847020.200179</v>
      </c>
    </row>
    <row r="268" spans="1:16" x14ac:dyDescent="0.35">
      <c r="A268" s="5" t="s">
        <v>324</v>
      </c>
      <c r="B268" s="5" t="s">
        <v>325</v>
      </c>
      <c r="C268" s="5" t="s">
        <v>326</v>
      </c>
      <c r="D268" s="5" t="s">
        <v>327</v>
      </c>
      <c r="E268" s="5" t="s">
        <v>337</v>
      </c>
      <c r="F268" s="6">
        <v>0</v>
      </c>
      <c r="G268" s="6">
        <v>2457316</v>
      </c>
      <c r="H268" s="6">
        <v>2457310.02</v>
      </c>
      <c r="I268" s="7"/>
      <c r="J268" s="7"/>
      <c r="K268" s="6">
        <v>5.9800000009126997</v>
      </c>
      <c r="L268" s="8" t="s">
        <v>311</v>
      </c>
      <c r="M268" s="8" t="s">
        <v>312</v>
      </c>
      <c r="N268" s="8" t="s">
        <v>22</v>
      </c>
      <c r="O268" s="9" t="s">
        <v>23</v>
      </c>
      <c r="P268" s="1" t="str">
        <f>VLOOKUP(E:E,'Opex 2021'!E:E,1,FALSE)</f>
        <v>847.8470530.1.420310.000000.847030.200179</v>
      </c>
    </row>
    <row r="269" spans="1:16" x14ac:dyDescent="0.35">
      <c r="A269" s="5" t="s">
        <v>324</v>
      </c>
      <c r="B269" s="5" t="s">
        <v>325</v>
      </c>
      <c r="C269" s="5" t="s">
        <v>338</v>
      </c>
      <c r="D269" s="5" t="s">
        <v>339</v>
      </c>
      <c r="E269" s="5" t="s">
        <v>340</v>
      </c>
      <c r="F269" s="6">
        <v>2526695.04</v>
      </c>
      <c r="G269" s="6">
        <v>3860250.04</v>
      </c>
      <c r="H269" s="6">
        <v>2941194.9</v>
      </c>
      <c r="I269" s="6">
        <v>0</v>
      </c>
      <c r="J269" s="6">
        <v>4.1676685193226003E-10</v>
      </c>
      <c r="K269" s="6">
        <v>919055.13999999897</v>
      </c>
      <c r="L269" s="8" t="s">
        <v>329</v>
      </c>
      <c r="M269" s="8" t="s">
        <v>330</v>
      </c>
      <c r="N269" s="8" t="s">
        <v>22</v>
      </c>
      <c r="O269" s="9" t="s">
        <v>23</v>
      </c>
      <c r="P269" s="1" t="str">
        <f>VLOOKUP(E:E,'Opex 2021'!E:E,1,FALSE)</f>
        <v>847.8470530.1.421100.000000.847010.200179</v>
      </c>
    </row>
    <row r="270" spans="1:16" x14ac:dyDescent="0.35">
      <c r="A270" s="5" t="s">
        <v>324</v>
      </c>
      <c r="B270" s="5" t="s">
        <v>325</v>
      </c>
      <c r="C270" s="5" t="s">
        <v>308</v>
      </c>
      <c r="D270" s="5" t="s">
        <v>309</v>
      </c>
      <c r="E270" s="5" t="s">
        <v>341</v>
      </c>
      <c r="F270" s="6">
        <v>4143630</v>
      </c>
      <c r="G270" s="6">
        <v>2677275</v>
      </c>
      <c r="H270" s="6">
        <v>2677273.62</v>
      </c>
      <c r="I270" s="6">
        <v>0</v>
      </c>
      <c r="J270" s="6">
        <v>0</v>
      </c>
      <c r="K270" s="6">
        <v>1.3799999998300301</v>
      </c>
      <c r="L270" s="8" t="s">
        <v>329</v>
      </c>
      <c r="M270" s="8" t="s">
        <v>330</v>
      </c>
      <c r="N270" s="8" t="s">
        <v>22</v>
      </c>
      <c r="O270" s="9" t="s">
        <v>23</v>
      </c>
      <c r="P270" s="1" t="str">
        <f>VLOOKUP(E:E,'Opex 2021'!E:E,1,FALSE)</f>
        <v>847.8470530.1.421600.000000.847010.200179</v>
      </c>
    </row>
    <row r="271" spans="1:16" x14ac:dyDescent="0.35">
      <c r="A271" s="5" t="s">
        <v>324</v>
      </c>
      <c r="B271" s="5" t="s">
        <v>325</v>
      </c>
      <c r="C271" s="5" t="s">
        <v>308</v>
      </c>
      <c r="D271" s="5" t="s">
        <v>309</v>
      </c>
      <c r="E271" s="5" t="s">
        <v>343</v>
      </c>
      <c r="F271" s="6">
        <v>4102500</v>
      </c>
      <c r="G271" s="6">
        <v>3915740</v>
      </c>
      <c r="H271" s="6">
        <v>3533661.37</v>
      </c>
      <c r="I271" s="6">
        <v>0</v>
      </c>
      <c r="J271" s="6">
        <v>0</v>
      </c>
      <c r="K271" s="6">
        <v>382078.63</v>
      </c>
      <c r="L271" s="8" t="s">
        <v>335</v>
      </c>
      <c r="M271" s="8" t="s">
        <v>336</v>
      </c>
      <c r="N271" s="8" t="s">
        <v>22</v>
      </c>
      <c r="O271" s="9" t="s">
        <v>23</v>
      </c>
      <c r="P271" s="1" t="str">
        <f>VLOOKUP(E:E,'Opex 2021'!E:E,1,FALSE)</f>
        <v>847.8470530.1.421600.000000.847020.200179</v>
      </c>
    </row>
    <row r="272" spans="1:16" x14ac:dyDescent="0.35">
      <c r="A272" s="5" t="s">
        <v>324</v>
      </c>
      <c r="B272" s="5" t="s">
        <v>325</v>
      </c>
      <c r="C272" s="5" t="s">
        <v>308</v>
      </c>
      <c r="D272" s="5" t="s">
        <v>309</v>
      </c>
      <c r="E272" s="5" t="s">
        <v>344</v>
      </c>
      <c r="F272" s="6">
        <v>0</v>
      </c>
      <c r="G272" s="6">
        <v>108608</v>
      </c>
      <c r="H272" s="6">
        <v>76207.12</v>
      </c>
      <c r="I272" s="7"/>
      <c r="J272" s="6">
        <v>0</v>
      </c>
      <c r="K272" s="6">
        <v>32400.880000000001</v>
      </c>
      <c r="L272" s="8" t="s">
        <v>311</v>
      </c>
      <c r="M272" s="8" t="s">
        <v>312</v>
      </c>
      <c r="N272" s="8" t="s">
        <v>22</v>
      </c>
      <c r="O272" s="9" t="s">
        <v>23</v>
      </c>
      <c r="P272" s="1" t="str">
        <f>VLOOKUP(E:E,'Opex 2021'!E:E,1,FALSE)</f>
        <v>847.8470530.1.421600.000000.847030.200179</v>
      </c>
    </row>
    <row r="273" spans="1:16" x14ac:dyDescent="0.35">
      <c r="A273" s="5" t="s">
        <v>324</v>
      </c>
      <c r="B273" s="5" t="s">
        <v>325</v>
      </c>
      <c r="C273" s="5" t="s">
        <v>36</v>
      </c>
      <c r="D273" s="5" t="s">
        <v>37</v>
      </c>
      <c r="E273" s="5" t="s">
        <v>345</v>
      </c>
      <c r="F273" s="6">
        <v>50000</v>
      </c>
      <c r="G273" s="6">
        <v>78</v>
      </c>
      <c r="H273" s="6">
        <v>78</v>
      </c>
      <c r="I273" s="7"/>
      <c r="J273" s="7"/>
      <c r="K273" s="6">
        <v>0</v>
      </c>
      <c r="L273" s="8" t="s">
        <v>329</v>
      </c>
      <c r="M273" s="8" t="s">
        <v>330</v>
      </c>
      <c r="N273" s="8" t="s">
        <v>22</v>
      </c>
      <c r="O273" s="9" t="s">
        <v>23</v>
      </c>
      <c r="P273" s="1" t="str">
        <f>VLOOKUP(E:E,'Opex 2021'!E:E,1,FALSE)</f>
        <v>847.8470530.1.425510.000000.847010.200179</v>
      </c>
    </row>
    <row r="274" spans="1:16" x14ac:dyDescent="0.35">
      <c r="A274" s="5" t="s">
        <v>324</v>
      </c>
      <c r="B274" s="5" t="s">
        <v>325</v>
      </c>
      <c r="C274" s="5" t="s">
        <v>39</v>
      </c>
      <c r="D274" s="5" t="s">
        <v>40</v>
      </c>
      <c r="E274" s="5" t="s">
        <v>751</v>
      </c>
      <c r="F274" s="6">
        <v>10000</v>
      </c>
      <c r="G274" s="6">
        <v>0</v>
      </c>
      <c r="H274" s="7"/>
      <c r="I274" s="7"/>
      <c r="J274" s="7"/>
      <c r="K274" s="6">
        <v>0</v>
      </c>
      <c r="L274" s="8" t="s">
        <v>329</v>
      </c>
      <c r="M274" s="8" t="s">
        <v>330</v>
      </c>
      <c r="N274" s="8" t="s">
        <v>22</v>
      </c>
      <c r="O274" s="9" t="s">
        <v>23</v>
      </c>
      <c r="P274" s="1" t="str">
        <f>VLOOKUP(E:E,'Opex 2021'!E:E,1,FALSE)</f>
        <v>847.8470530.1.425900.000000.847010.200179</v>
      </c>
    </row>
    <row r="275" spans="1:16" x14ac:dyDescent="0.35">
      <c r="A275" s="5" t="s">
        <v>324</v>
      </c>
      <c r="B275" s="5" t="s">
        <v>325</v>
      </c>
      <c r="C275" s="5" t="s">
        <v>346</v>
      </c>
      <c r="D275" s="5" t="s">
        <v>347</v>
      </c>
      <c r="E275" s="5" t="s">
        <v>348</v>
      </c>
      <c r="F275" s="6">
        <v>3000</v>
      </c>
      <c r="G275" s="6">
        <v>6221</v>
      </c>
      <c r="H275" s="6">
        <v>3156.73</v>
      </c>
      <c r="I275" s="7"/>
      <c r="J275" s="7"/>
      <c r="K275" s="6">
        <v>3064.27</v>
      </c>
      <c r="L275" s="8" t="s">
        <v>329</v>
      </c>
      <c r="M275" s="8" t="s">
        <v>330</v>
      </c>
      <c r="N275" s="8" t="s">
        <v>22</v>
      </c>
      <c r="O275" s="9" t="s">
        <v>23</v>
      </c>
      <c r="P275" s="1" t="str">
        <f>VLOOKUP(E:E,'Opex 2021'!E:E,1,FALSE)</f>
        <v>847.8470530.1.426210.000000.847010.200179</v>
      </c>
    </row>
    <row r="276" spans="1:16" x14ac:dyDescent="0.35">
      <c r="A276" s="5" t="s">
        <v>324</v>
      </c>
      <c r="B276" s="5" t="s">
        <v>325</v>
      </c>
      <c r="C276" s="5" t="s">
        <v>349</v>
      </c>
      <c r="D276" s="5" t="s">
        <v>350</v>
      </c>
      <c r="E276" s="5" t="s">
        <v>351</v>
      </c>
      <c r="F276" s="6">
        <v>0</v>
      </c>
      <c r="G276" s="6">
        <v>1316583</v>
      </c>
      <c r="H276" s="6">
        <v>1013669.66</v>
      </c>
      <c r="I276" s="7"/>
      <c r="J276" s="7"/>
      <c r="K276" s="6">
        <v>302913.34000000003</v>
      </c>
      <c r="L276" s="8" t="s">
        <v>329</v>
      </c>
      <c r="M276" s="8" t="s">
        <v>330</v>
      </c>
      <c r="N276" s="8" t="s">
        <v>22</v>
      </c>
      <c r="O276" s="9" t="s">
        <v>23</v>
      </c>
      <c r="P276" s="1" t="str">
        <f>VLOOKUP(E:E,'Opex 2021'!E:E,1,FALSE)</f>
        <v>847.8470530.1.426220.000000.847010.200179</v>
      </c>
    </row>
    <row r="277" spans="1:16" x14ac:dyDescent="0.35">
      <c r="A277" s="5" t="s">
        <v>324</v>
      </c>
      <c r="B277" s="5" t="s">
        <v>325</v>
      </c>
      <c r="C277" s="5" t="s">
        <v>349</v>
      </c>
      <c r="D277" s="5" t="s">
        <v>350</v>
      </c>
      <c r="E277" s="5" t="s">
        <v>352</v>
      </c>
      <c r="F277" s="6">
        <v>0</v>
      </c>
      <c r="G277" s="6">
        <v>344131</v>
      </c>
      <c r="H277" s="6">
        <v>344130.56</v>
      </c>
      <c r="I277" s="7"/>
      <c r="J277" s="7"/>
      <c r="K277" s="6">
        <v>0.44000000000232797</v>
      </c>
      <c r="L277" s="8" t="s">
        <v>311</v>
      </c>
      <c r="M277" s="8" t="s">
        <v>312</v>
      </c>
      <c r="N277" s="8" t="s">
        <v>22</v>
      </c>
      <c r="O277" s="9" t="s">
        <v>23</v>
      </c>
      <c r="P277" s="1" t="str">
        <f>VLOOKUP(E:E,'Opex 2021'!E:E,1,FALSE)</f>
        <v>847.8470530.1.426220.000000.847030.200179</v>
      </c>
    </row>
    <row r="278" spans="1:16" x14ac:dyDescent="0.35">
      <c r="A278" s="5" t="s">
        <v>324</v>
      </c>
      <c r="B278" s="5" t="s">
        <v>325</v>
      </c>
      <c r="C278" s="5" t="s">
        <v>353</v>
      </c>
      <c r="D278" s="5" t="s">
        <v>354</v>
      </c>
      <c r="E278" s="5" t="s">
        <v>355</v>
      </c>
      <c r="F278" s="6">
        <v>50000</v>
      </c>
      <c r="G278" s="6">
        <v>17754</v>
      </c>
      <c r="H278" s="6">
        <v>17753.169999999998</v>
      </c>
      <c r="I278" s="7"/>
      <c r="J278" s="7"/>
      <c r="K278" s="6">
        <v>0.82999999999810803</v>
      </c>
      <c r="L278" s="8" t="s">
        <v>329</v>
      </c>
      <c r="M278" s="8" t="s">
        <v>330</v>
      </c>
      <c r="N278" s="8" t="s">
        <v>22</v>
      </c>
      <c r="O278" s="9" t="s">
        <v>23</v>
      </c>
      <c r="P278" s="1" t="str">
        <f>VLOOKUP(E:E,'Opex 2021'!E:E,1,FALSE)</f>
        <v>847.8470530.1.426250.000000.847010.200179</v>
      </c>
    </row>
    <row r="279" spans="1:16" x14ac:dyDescent="0.35">
      <c r="A279" s="5" t="s">
        <v>324</v>
      </c>
      <c r="B279" s="5" t="s">
        <v>325</v>
      </c>
      <c r="C279" s="5" t="s">
        <v>356</v>
      </c>
      <c r="D279" s="5" t="s">
        <v>357</v>
      </c>
      <c r="E279" s="5" t="s">
        <v>358</v>
      </c>
      <c r="F279" s="6">
        <v>20000</v>
      </c>
      <c r="G279" s="6">
        <v>6772</v>
      </c>
      <c r="H279" s="6">
        <v>6771.21</v>
      </c>
      <c r="I279" s="7"/>
      <c r="J279" s="7"/>
      <c r="K279" s="6">
        <v>0.78999999999996395</v>
      </c>
      <c r="L279" s="8" t="s">
        <v>329</v>
      </c>
      <c r="M279" s="8" t="s">
        <v>330</v>
      </c>
      <c r="N279" s="8" t="s">
        <v>22</v>
      </c>
      <c r="O279" s="9" t="s">
        <v>23</v>
      </c>
      <c r="P279" s="1" t="str">
        <f>VLOOKUP(E:E,'Opex 2021'!E:E,1,FALSE)</f>
        <v>847.8470530.1.426800.000000.847010.200179</v>
      </c>
    </row>
    <row r="280" spans="1:16" x14ac:dyDescent="0.35">
      <c r="A280" s="5" t="s">
        <v>324</v>
      </c>
      <c r="B280" s="5" t="s">
        <v>325</v>
      </c>
      <c r="C280" s="5" t="s">
        <v>359</v>
      </c>
      <c r="D280" s="5" t="s">
        <v>360</v>
      </c>
      <c r="E280" s="5" t="s">
        <v>361</v>
      </c>
      <c r="F280" s="6">
        <v>30000</v>
      </c>
      <c r="G280" s="6">
        <v>30000</v>
      </c>
      <c r="H280" s="6">
        <v>26537.360000000001</v>
      </c>
      <c r="I280" s="7"/>
      <c r="J280" s="7"/>
      <c r="K280" s="6">
        <v>3462.64</v>
      </c>
      <c r="L280" s="8" t="s">
        <v>329</v>
      </c>
      <c r="M280" s="8" t="s">
        <v>330</v>
      </c>
      <c r="N280" s="8" t="s">
        <v>22</v>
      </c>
      <c r="O280" s="9" t="s">
        <v>23</v>
      </c>
      <c r="P280" s="1" t="str">
        <f>VLOOKUP(E:E,'Opex 2021'!E:E,1,FALSE)</f>
        <v>847.8470530.1.426900.000000.847010.200179</v>
      </c>
    </row>
    <row r="281" spans="1:16" x14ac:dyDescent="0.35">
      <c r="A281" s="5" t="s">
        <v>324</v>
      </c>
      <c r="B281" s="5" t="s">
        <v>325</v>
      </c>
      <c r="C281" s="5" t="s">
        <v>51</v>
      </c>
      <c r="D281" s="5" t="s">
        <v>52</v>
      </c>
      <c r="E281" s="5" t="s">
        <v>750</v>
      </c>
      <c r="F281" s="6">
        <v>130000</v>
      </c>
      <c r="G281" s="6">
        <v>0</v>
      </c>
      <c r="H281" s="7"/>
      <c r="I281" s="7"/>
      <c r="J281" s="7"/>
      <c r="K281" s="6">
        <v>0</v>
      </c>
      <c r="L281" s="8" t="s">
        <v>329</v>
      </c>
      <c r="M281" s="8" t="s">
        <v>330</v>
      </c>
      <c r="N281" s="8" t="s">
        <v>22</v>
      </c>
      <c r="O281" s="9" t="s">
        <v>23</v>
      </c>
      <c r="P281" s="1" t="str">
        <f>VLOOKUP(E:E,'Opex 2021'!E:E,1,FALSE)</f>
        <v>847.8470530.1.428090.000000.847010.200179</v>
      </c>
    </row>
    <row r="282" spans="1:16" x14ac:dyDescent="0.35">
      <c r="A282" s="5" t="s">
        <v>324</v>
      </c>
      <c r="B282" s="5" t="s">
        <v>325</v>
      </c>
      <c r="C282" s="5" t="s">
        <v>362</v>
      </c>
      <c r="D282" s="5" t="s">
        <v>363</v>
      </c>
      <c r="E282" s="5" t="s">
        <v>364</v>
      </c>
      <c r="F282" s="6">
        <v>9350000</v>
      </c>
      <c r="G282" s="6">
        <v>10580050</v>
      </c>
      <c r="H282" s="6">
        <v>10580049.42</v>
      </c>
      <c r="I282" s="7"/>
      <c r="J282" s="7"/>
      <c r="K282" s="6">
        <v>0.58000000010360997</v>
      </c>
      <c r="L282" s="8" t="s">
        <v>329</v>
      </c>
      <c r="M282" s="8" t="s">
        <v>330</v>
      </c>
      <c r="N282" s="8" t="s">
        <v>22</v>
      </c>
      <c r="O282" s="9" t="s">
        <v>23</v>
      </c>
      <c r="P282" s="1" t="str">
        <f>VLOOKUP(E:E,'Opex 2021'!E:E,1,FALSE)</f>
        <v>847.8470530.1.428111.000000.847010.200179</v>
      </c>
    </row>
    <row r="283" spans="1:16" x14ac:dyDescent="0.35">
      <c r="A283" s="5" t="s">
        <v>324</v>
      </c>
      <c r="B283" s="5" t="s">
        <v>325</v>
      </c>
      <c r="C283" s="5" t="s">
        <v>362</v>
      </c>
      <c r="D283" s="5" t="s">
        <v>363</v>
      </c>
      <c r="E283" s="5" t="s">
        <v>366</v>
      </c>
      <c r="F283" s="6">
        <v>4149000</v>
      </c>
      <c r="G283" s="6">
        <v>4261863</v>
      </c>
      <c r="H283" s="6">
        <v>4217862.25</v>
      </c>
      <c r="I283" s="7"/>
      <c r="J283" s="7"/>
      <c r="K283" s="6">
        <v>44000.749999999003</v>
      </c>
      <c r="L283" s="8" t="s">
        <v>335</v>
      </c>
      <c r="M283" s="8" t="s">
        <v>336</v>
      </c>
      <c r="N283" s="8" t="s">
        <v>22</v>
      </c>
      <c r="O283" s="9" t="s">
        <v>23</v>
      </c>
      <c r="P283" s="1" t="str">
        <f>VLOOKUP(E:E,'Opex 2021'!E:E,1,FALSE)</f>
        <v>847.8470530.1.428111.000000.847020.200179</v>
      </c>
    </row>
    <row r="284" spans="1:16" x14ac:dyDescent="0.35">
      <c r="A284" s="5" t="s">
        <v>324</v>
      </c>
      <c r="B284" s="5" t="s">
        <v>325</v>
      </c>
      <c r="C284" s="5" t="s">
        <v>362</v>
      </c>
      <c r="D284" s="5" t="s">
        <v>363</v>
      </c>
      <c r="E284" s="5" t="s">
        <v>367</v>
      </c>
      <c r="F284" s="6">
        <v>0</v>
      </c>
      <c r="G284" s="6">
        <v>3121319</v>
      </c>
      <c r="H284" s="6">
        <v>3121318.11</v>
      </c>
      <c r="I284" s="7"/>
      <c r="J284" s="7"/>
      <c r="K284" s="6">
        <v>0.89000000013038505</v>
      </c>
      <c r="L284" s="8" t="s">
        <v>311</v>
      </c>
      <c r="M284" s="8" t="s">
        <v>312</v>
      </c>
      <c r="N284" s="8" t="s">
        <v>22</v>
      </c>
      <c r="O284" s="9" t="s">
        <v>23</v>
      </c>
      <c r="P284" s="1" t="str">
        <f>VLOOKUP(E:E,'Opex 2021'!E:E,1,FALSE)</f>
        <v>847.8470530.1.428111.000000.847030.200179</v>
      </c>
    </row>
    <row r="285" spans="1:16" x14ac:dyDescent="0.35">
      <c r="A285" s="5" t="s">
        <v>324</v>
      </c>
      <c r="B285" s="5" t="s">
        <v>325</v>
      </c>
      <c r="C285" s="5" t="s">
        <v>368</v>
      </c>
      <c r="D285" s="5" t="s">
        <v>369</v>
      </c>
      <c r="E285" s="5" t="s">
        <v>370</v>
      </c>
      <c r="F285" s="6">
        <v>749000</v>
      </c>
      <c r="G285" s="6">
        <v>1416632</v>
      </c>
      <c r="H285" s="6">
        <v>1416629.75</v>
      </c>
      <c r="I285" s="7"/>
      <c r="J285" s="7"/>
      <c r="K285" s="6">
        <v>2.24999999999272</v>
      </c>
      <c r="L285" s="8" t="s">
        <v>329</v>
      </c>
      <c r="M285" s="8" t="s">
        <v>330</v>
      </c>
      <c r="N285" s="8" t="s">
        <v>22</v>
      </c>
      <c r="O285" s="9" t="s">
        <v>23</v>
      </c>
      <c r="P285" s="1" t="str">
        <f>VLOOKUP(E:E,'Opex 2021'!E:E,1,FALSE)</f>
        <v>847.8470530.1.428112.000000.847010.200179</v>
      </c>
    </row>
    <row r="286" spans="1:16" x14ac:dyDescent="0.35">
      <c r="A286" s="5" t="s">
        <v>324</v>
      </c>
      <c r="B286" s="5" t="s">
        <v>325</v>
      </c>
      <c r="C286" s="5" t="s">
        <v>368</v>
      </c>
      <c r="D286" s="5" t="s">
        <v>369</v>
      </c>
      <c r="E286" s="5" t="s">
        <v>372</v>
      </c>
      <c r="F286" s="6">
        <v>1680000</v>
      </c>
      <c r="G286" s="6">
        <v>2075964</v>
      </c>
      <c r="H286" s="6">
        <v>2075962.74</v>
      </c>
      <c r="I286" s="7"/>
      <c r="J286" s="7"/>
      <c r="K286" s="6">
        <v>1.2600000002421401</v>
      </c>
      <c r="L286" s="8" t="s">
        <v>335</v>
      </c>
      <c r="M286" s="8" t="s">
        <v>336</v>
      </c>
      <c r="N286" s="8" t="s">
        <v>22</v>
      </c>
      <c r="O286" s="9" t="s">
        <v>23</v>
      </c>
      <c r="P286" s="1" t="str">
        <f>VLOOKUP(E:E,'Opex 2021'!E:E,1,FALSE)</f>
        <v>847.8470530.1.428112.000000.847020.200179</v>
      </c>
    </row>
    <row r="287" spans="1:16" x14ac:dyDescent="0.35">
      <c r="A287" s="5" t="s">
        <v>324</v>
      </c>
      <c r="B287" s="5" t="s">
        <v>325</v>
      </c>
      <c r="C287" s="5" t="s">
        <v>374</v>
      </c>
      <c r="D287" s="5" t="s">
        <v>375</v>
      </c>
      <c r="E287" s="5" t="s">
        <v>376</v>
      </c>
      <c r="F287" s="6">
        <v>0</v>
      </c>
      <c r="G287" s="6">
        <v>154000</v>
      </c>
      <c r="H287" s="6">
        <v>13750</v>
      </c>
      <c r="I287" s="6">
        <v>0</v>
      </c>
      <c r="J287" s="6">
        <v>0</v>
      </c>
      <c r="K287" s="6">
        <v>140250</v>
      </c>
      <c r="L287" s="8" t="s">
        <v>329</v>
      </c>
      <c r="M287" s="8" t="s">
        <v>330</v>
      </c>
      <c r="N287" s="8" t="s">
        <v>22</v>
      </c>
      <c r="O287" s="9" t="s">
        <v>23</v>
      </c>
      <c r="P287" s="1" t="str">
        <f>VLOOKUP(E:E,'Opex 2021'!E:E,1,FALSE)</f>
        <v>847.8470530.1.429900.000000.847010.200179</v>
      </c>
    </row>
    <row r="288" spans="1:16" x14ac:dyDescent="0.35">
      <c r="A288" s="5" t="s">
        <v>324</v>
      </c>
      <c r="B288" s="5" t="s">
        <v>325</v>
      </c>
      <c r="C288" s="5" t="s">
        <v>377</v>
      </c>
      <c r="D288" s="5" t="s">
        <v>378</v>
      </c>
      <c r="E288" s="5" t="s">
        <v>379</v>
      </c>
      <c r="F288" s="6">
        <v>725760</v>
      </c>
      <c r="G288" s="6">
        <v>762118</v>
      </c>
      <c r="H288" s="6">
        <v>486391.42</v>
      </c>
      <c r="I288" s="7"/>
      <c r="J288" s="7"/>
      <c r="K288" s="6">
        <v>275726.58</v>
      </c>
      <c r="L288" s="8" t="s">
        <v>329</v>
      </c>
      <c r="M288" s="8" t="s">
        <v>330</v>
      </c>
      <c r="N288" s="8" t="s">
        <v>22</v>
      </c>
      <c r="O288" s="9" t="s">
        <v>23</v>
      </c>
      <c r="P288" s="1" t="str">
        <f>VLOOKUP(E:E,'Opex 2021'!E:E,1,FALSE)</f>
        <v>847.8470530.1.430330.000000.847010.200179</v>
      </c>
    </row>
    <row r="289" spans="1:16" x14ac:dyDescent="0.35">
      <c r="A289" s="5" t="s">
        <v>324</v>
      </c>
      <c r="B289" s="5" t="s">
        <v>325</v>
      </c>
      <c r="C289" s="5" t="s">
        <v>381</v>
      </c>
      <c r="D289" s="5" t="s">
        <v>382</v>
      </c>
      <c r="E289" s="5" t="s">
        <v>383</v>
      </c>
      <c r="F289" s="6">
        <v>7646960</v>
      </c>
      <c r="G289" s="6">
        <v>8776530</v>
      </c>
      <c r="H289" s="6">
        <v>9225181.3699999992</v>
      </c>
      <c r="I289" s="6">
        <v>0</v>
      </c>
      <c r="J289" s="6">
        <v>-1.16415321826935E-10</v>
      </c>
      <c r="K289" s="6">
        <v>-448651.36999999901</v>
      </c>
      <c r="L289" s="8" t="s">
        <v>329</v>
      </c>
      <c r="M289" s="8" t="s">
        <v>330</v>
      </c>
      <c r="N289" s="8" t="s">
        <v>22</v>
      </c>
      <c r="O289" s="9" t="s">
        <v>23</v>
      </c>
      <c r="P289" s="1" t="str">
        <f>VLOOKUP(E:E,'Opex 2021'!E:E,1,FALSE)</f>
        <v>847.8470530.1.432120.000000.847010.200179</v>
      </c>
    </row>
    <row r="290" spans="1:16" x14ac:dyDescent="0.35">
      <c r="A290" s="5" t="s">
        <v>324</v>
      </c>
      <c r="B290" s="5" t="s">
        <v>325</v>
      </c>
      <c r="C290" s="5" t="s">
        <v>381</v>
      </c>
      <c r="D290" s="5" t="s">
        <v>382</v>
      </c>
      <c r="E290" s="5" t="s">
        <v>385</v>
      </c>
      <c r="F290" s="6">
        <v>4460753</v>
      </c>
      <c r="G290" s="6">
        <v>5577345</v>
      </c>
      <c r="H290" s="6">
        <v>4446803.51</v>
      </c>
      <c r="I290" s="6">
        <v>0</v>
      </c>
      <c r="J290" s="6">
        <v>0</v>
      </c>
      <c r="K290" s="6">
        <v>1130541.49</v>
      </c>
      <c r="L290" s="8" t="s">
        <v>335</v>
      </c>
      <c r="M290" s="8" t="s">
        <v>336</v>
      </c>
      <c r="N290" s="8" t="s">
        <v>22</v>
      </c>
      <c r="O290" s="9" t="s">
        <v>23</v>
      </c>
      <c r="P290" s="1" t="str">
        <f>VLOOKUP(E:E,'Opex 2021'!E:E,1,FALSE)</f>
        <v>847.8470530.1.432120.000000.847020.200179</v>
      </c>
    </row>
    <row r="291" spans="1:16" x14ac:dyDescent="0.35">
      <c r="A291" s="5" t="s">
        <v>324</v>
      </c>
      <c r="B291" s="5" t="s">
        <v>325</v>
      </c>
      <c r="C291" s="5" t="s">
        <v>381</v>
      </c>
      <c r="D291" s="5" t="s">
        <v>382</v>
      </c>
      <c r="E291" s="5" t="s">
        <v>386</v>
      </c>
      <c r="F291" s="6">
        <v>6000778</v>
      </c>
      <c r="G291" s="6">
        <v>8971304</v>
      </c>
      <c r="H291" s="6">
        <v>8870348.9000000004</v>
      </c>
      <c r="I291" s="6">
        <v>0</v>
      </c>
      <c r="J291" s="6">
        <v>0</v>
      </c>
      <c r="K291" s="6">
        <v>100955.100000001</v>
      </c>
      <c r="L291" s="8" t="s">
        <v>311</v>
      </c>
      <c r="M291" s="8" t="s">
        <v>312</v>
      </c>
      <c r="N291" s="8" t="s">
        <v>22</v>
      </c>
      <c r="O291" s="9" t="s">
        <v>23</v>
      </c>
      <c r="P291" s="1" t="str">
        <f>VLOOKUP(E:E,'Opex 2021'!E:E,1,FALSE)</f>
        <v>847.8470530.1.432120.000000.847030.200179</v>
      </c>
    </row>
    <row r="292" spans="1:16" x14ac:dyDescent="0.35">
      <c r="A292" s="5" t="s">
        <v>324</v>
      </c>
      <c r="B292" s="5" t="s">
        <v>325</v>
      </c>
      <c r="C292" s="5" t="s">
        <v>388</v>
      </c>
      <c r="D292" s="5" t="s">
        <v>389</v>
      </c>
      <c r="E292" s="5" t="s">
        <v>390</v>
      </c>
      <c r="F292" s="6">
        <v>80000</v>
      </c>
      <c r="G292" s="6">
        <v>105900</v>
      </c>
      <c r="H292" s="6">
        <v>83624.490000000005</v>
      </c>
      <c r="I292" s="6">
        <v>0</v>
      </c>
      <c r="J292" s="6">
        <v>9.0949470177292804E-13</v>
      </c>
      <c r="K292" s="6">
        <v>22275.51</v>
      </c>
      <c r="L292" s="8" t="s">
        <v>329</v>
      </c>
      <c r="M292" s="8" t="s">
        <v>330</v>
      </c>
      <c r="N292" s="8" t="s">
        <v>22</v>
      </c>
      <c r="O292" s="9" t="s">
        <v>23</v>
      </c>
      <c r="P292" s="1" t="str">
        <f>VLOOKUP(E:E,'Opex 2021'!E:E,1,FALSE)</f>
        <v>847.8470530.1.432170.000000.847010.200179</v>
      </c>
    </row>
    <row r="293" spans="1:16" x14ac:dyDescent="0.35">
      <c r="A293" s="5" t="s">
        <v>324</v>
      </c>
      <c r="B293" s="5" t="s">
        <v>325</v>
      </c>
      <c r="C293" s="5" t="s">
        <v>391</v>
      </c>
      <c r="D293" s="5" t="s">
        <v>392</v>
      </c>
      <c r="E293" s="5" t="s">
        <v>393</v>
      </c>
      <c r="F293" s="6">
        <v>50000</v>
      </c>
      <c r="G293" s="6">
        <v>50000</v>
      </c>
      <c r="H293" s="6">
        <v>19422</v>
      </c>
      <c r="I293" s="6">
        <v>0</v>
      </c>
      <c r="J293" s="6">
        <v>0</v>
      </c>
      <c r="K293" s="6">
        <v>30578</v>
      </c>
      <c r="L293" s="8" t="s">
        <v>329</v>
      </c>
      <c r="M293" s="8" t="s">
        <v>330</v>
      </c>
      <c r="N293" s="8" t="s">
        <v>22</v>
      </c>
      <c r="O293" s="9" t="s">
        <v>23</v>
      </c>
      <c r="P293" s="1" t="str">
        <f>VLOOKUP(E:E,'Opex 2021'!E:E,1,FALSE)</f>
        <v>847.8470530.1.432320.000000.847010.200179</v>
      </c>
    </row>
    <row r="294" spans="1:16" x14ac:dyDescent="0.35">
      <c r="A294" s="5" t="s">
        <v>324</v>
      </c>
      <c r="B294" s="5" t="s">
        <v>325</v>
      </c>
      <c r="C294" s="5" t="s">
        <v>394</v>
      </c>
      <c r="D294" s="5" t="s">
        <v>395</v>
      </c>
      <c r="E294" s="5" t="s">
        <v>397</v>
      </c>
      <c r="F294" s="6">
        <v>150000</v>
      </c>
      <c r="G294" s="6">
        <v>106190</v>
      </c>
      <c r="H294" s="6">
        <v>43876.11</v>
      </c>
      <c r="I294" s="6">
        <v>0</v>
      </c>
      <c r="J294" s="7"/>
      <c r="K294" s="6">
        <v>62313.89</v>
      </c>
      <c r="L294" s="8" t="s">
        <v>329</v>
      </c>
      <c r="M294" s="8" t="s">
        <v>330</v>
      </c>
      <c r="N294" s="8" t="s">
        <v>22</v>
      </c>
      <c r="O294" s="9" t="s">
        <v>23</v>
      </c>
      <c r="P294" s="1" t="str">
        <f>VLOOKUP(E:E,'Opex 2021'!E:E,1,FALSE)</f>
        <v>847.8470530.1.432540.000000.847010.200179</v>
      </c>
    </row>
    <row r="295" spans="1:16" x14ac:dyDescent="0.35">
      <c r="A295" s="5" t="s">
        <v>324</v>
      </c>
      <c r="B295" s="5" t="s">
        <v>325</v>
      </c>
      <c r="C295" s="5" t="s">
        <v>57</v>
      </c>
      <c r="D295" s="5" t="s">
        <v>58</v>
      </c>
      <c r="E295" s="5" t="s">
        <v>749</v>
      </c>
      <c r="F295" s="6">
        <v>1550000</v>
      </c>
      <c r="G295" s="6">
        <v>0</v>
      </c>
      <c r="H295" s="7"/>
      <c r="I295" s="7"/>
      <c r="J295" s="7"/>
      <c r="K295" s="6">
        <v>0</v>
      </c>
      <c r="L295" s="8" t="s">
        <v>335</v>
      </c>
      <c r="M295" s="8" t="s">
        <v>336</v>
      </c>
      <c r="N295" s="8" t="s">
        <v>22</v>
      </c>
      <c r="O295" s="9" t="s">
        <v>23</v>
      </c>
      <c r="P295" s="1" t="str">
        <f>VLOOKUP(E:E,'Opex 2021'!E:E,1,FALSE)</f>
        <v>847.8470530.1.435410.000000.847020.200179</v>
      </c>
    </row>
    <row r="296" spans="1:16" x14ac:dyDescent="0.35">
      <c r="A296" s="5" t="s">
        <v>324</v>
      </c>
      <c r="B296" s="5" t="s">
        <v>325</v>
      </c>
      <c r="C296" s="5" t="s">
        <v>146</v>
      </c>
      <c r="D296" s="5" t="s">
        <v>147</v>
      </c>
      <c r="E296" s="5" t="s">
        <v>748</v>
      </c>
      <c r="F296" s="6">
        <v>0</v>
      </c>
      <c r="G296" s="6">
        <v>2999</v>
      </c>
      <c r="H296" s="6">
        <v>-114763.75</v>
      </c>
      <c r="I296" s="7"/>
      <c r="J296" s="6">
        <v>0</v>
      </c>
      <c r="K296" s="6">
        <v>117762.75</v>
      </c>
      <c r="L296" s="8" t="s">
        <v>335</v>
      </c>
      <c r="M296" s="8" t="s">
        <v>336</v>
      </c>
      <c r="N296" s="8" t="s">
        <v>22</v>
      </c>
      <c r="O296" s="9" t="s">
        <v>23</v>
      </c>
      <c r="P296" s="1" t="str">
        <f>VLOOKUP(E:E,'Opex 2021'!E:E,1,FALSE)</f>
        <v>847.8470530.1.435508.000000.847020.200179</v>
      </c>
    </row>
    <row r="297" spans="1:16" x14ac:dyDescent="0.35">
      <c r="A297" s="5" t="s">
        <v>324</v>
      </c>
      <c r="B297" s="5" t="s">
        <v>325</v>
      </c>
      <c r="C297" s="5" t="s">
        <v>399</v>
      </c>
      <c r="D297" s="5" t="s">
        <v>400</v>
      </c>
      <c r="E297" s="5" t="s">
        <v>401</v>
      </c>
      <c r="F297" s="6">
        <v>360000</v>
      </c>
      <c r="G297" s="6">
        <v>160000</v>
      </c>
      <c r="H297" s="6">
        <v>3162.37</v>
      </c>
      <c r="I297" s="7"/>
      <c r="J297" s="6">
        <v>0</v>
      </c>
      <c r="K297" s="6">
        <v>156837.63</v>
      </c>
      <c r="L297" s="8" t="s">
        <v>329</v>
      </c>
      <c r="M297" s="8" t="s">
        <v>330</v>
      </c>
      <c r="N297" s="8" t="s">
        <v>22</v>
      </c>
      <c r="O297" s="9" t="s">
        <v>23</v>
      </c>
      <c r="P297" s="1" t="str">
        <f>VLOOKUP(E:E,'Opex 2021'!E:E,1,FALSE)</f>
        <v>847.8470530.1.435740.000000.847010.200179</v>
      </c>
    </row>
    <row r="298" spans="1:16" x14ac:dyDescent="0.35">
      <c r="A298" s="5" t="s">
        <v>324</v>
      </c>
      <c r="B298" s="5" t="s">
        <v>325</v>
      </c>
      <c r="C298" s="5" t="s">
        <v>399</v>
      </c>
      <c r="D298" s="5" t="s">
        <v>400</v>
      </c>
      <c r="E298" s="5" t="s">
        <v>747</v>
      </c>
      <c r="F298" s="6">
        <v>0</v>
      </c>
      <c r="G298" s="6">
        <v>-14077</v>
      </c>
      <c r="H298" s="6">
        <v>-14078</v>
      </c>
      <c r="I298" s="7"/>
      <c r="J298" s="7"/>
      <c r="K298" s="6">
        <v>1</v>
      </c>
      <c r="L298" s="8" t="s">
        <v>335</v>
      </c>
      <c r="M298" s="8" t="s">
        <v>336</v>
      </c>
      <c r="N298" s="8" t="s">
        <v>22</v>
      </c>
      <c r="O298" s="9" t="s">
        <v>23</v>
      </c>
      <c r="P298" s="1" t="str">
        <f>VLOOKUP(E:E,'Opex 2021'!E:E,1,FALSE)</f>
        <v>847.8470530.1.435740.000000.847020.200179</v>
      </c>
    </row>
    <row r="299" spans="1:16" x14ac:dyDescent="0.35">
      <c r="A299" s="5" t="s">
        <v>324</v>
      </c>
      <c r="B299" s="5" t="s">
        <v>325</v>
      </c>
      <c r="C299" s="5" t="s">
        <v>63</v>
      </c>
      <c r="D299" s="5" t="s">
        <v>64</v>
      </c>
      <c r="E299" s="5" t="s">
        <v>403</v>
      </c>
      <c r="F299" s="6">
        <v>1200000</v>
      </c>
      <c r="G299" s="6">
        <v>244400</v>
      </c>
      <c r="H299" s="6">
        <v>205404.91</v>
      </c>
      <c r="I299" s="6">
        <v>0</v>
      </c>
      <c r="J299" s="6">
        <v>0</v>
      </c>
      <c r="K299" s="6">
        <v>38995.089999999997</v>
      </c>
      <c r="L299" s="8" t="s">
        <v>329</v>
      </c>
      <c r="M299" s="8" t="s">
        <v>330</v>
      </c>
      <c r="N299" s="8" t="s">
        <v>22</v>
      </c>
      <c r="O299" s="9" t="s">
        <v>23</v>
      </c>
      <c r="P299" s="1" t="str">
        <f>VLOOKUP(E:E,'Opex 2021'!E:E,1,FALSE)</f>
        <v>847.8470530.1.436110.000000.847010.200179</v>
      </c>
    </row>
    <row r="300" spans="1:16" x14ac:dyDescent="0.35">
      <c r="A300" s="5" t="s">
        <v>324</v>
      </c>
      <c r="B300" s="5" t="s">
        <v>325</v>
      </c>
      <c r="C300" s="5" t="s">
        <v>63</v>
      </c>
      <c r="D300" s="5" t="s">
        <v>64</v>
      </c>
      <c r="E300" s="5" t="s">
        <v>404</v>
      </c>
      <c r="F300" s="6">
        <v>0</v>
      </c>
      <c r="G300" s="6">
        <v>98064</v>
      </c>
      <c r="H300" s="6">
        <v>98062.67</v>
      </c>
      <c r="I300" s="7"/>
      <c r="J300" s="7"/>
      <c r="K300" s="6">
        <v>1.33000000000175</v>
      </c>
      <c r="L300" s="8" t="s">
        <v>335</v>
      </c>
      <c r="M300" s="8" t="s">
        <v>336</v>
      </c>
      <c r="N300" s="8" t="s">
        <v>22</v>
      </c>
      <c r="O300" s="9" t="s">
        <v>23</v>
      </c>
      <c r="P300" s="1" t="str">
        <f>VLOOKUP(E:E,'Opex 2021'!E:E,1,FALSE)</f>
        <v>847.8470530.1.436110.000000.847020.200179</v>
      </c>
    </row>
    <row r="301" spans="1:16" x14ac:dyDescent="0.35">
      <c r="A301" s="5" t="s">
        <v>324</v>
      </c>
      <c r="B301" s="5" t="s">
        <v>325</v>
      </c>
      <c r="C301" s="5" t="s">
        <v>430</v>
      </c>
      <c r="D301" s="5" t="s">
        <v>431</v>
      </c>
      <c r="E301" s="5" t="s">
        <v>746</v>
      </c>
      <c r="F301" s="6">
        <v>0</v>
      </c>
      <c r="G301" s="6">
        <v>475</v>
      </c>
      <c r="H301" s="7"/>
      <c r="I301" s="7"/>
      <c r="J301" s="7"/>
      <c r="K301" s="6">
        <v>475</v>
      </c>
      <c r="L301" s="8" t="s">
        <v>335</v>
      </c>
      <c r="M301" s="8" t="s">
        <v>336</v>
      </c>
      <c r="N301" s="8" t="s">
        <v>22</v>
      </c>
      <c r="O301" s="9" t="s">
        <v>23</v>
      </c>
      <c r="P301" s="1" t="str">
        <f>VLOOKUP(E:E,'Opex 2021'!E:E,1,FALSE)</f>
        <v>847.8470530.1.436120.000000.847020.200179</v>
      </c>
    </row>
    <row r="302" spans="1:16" x14ac:dyDescent="0.35">
      <c r="A302" s="5" t="s">
        <v>415</v>
      </c>
      <c r="B302" s="5" t="s">
        <v>416</v>
      </c>
      <c r="C302" s="5" t="s">
        <v>417</v>
      </c>
      <c r="D302" s="5" t="s">
        <v>418</v>
      </c>
      <c r="E302" s="5" t="s">
        <v>419</v>
      </c>
      <c r="F302" s="6">
        <v>369854</v>
      </c>
      <c r="G302" s="6">
        <v>543512</v>
      </c>
      <c r="H302" s="6">
        <v>543500</v>
      </c>
      <c r="I302" s="6">
        <v>0</v>
      </c>
      <c r="J302" s="7"/>
      <c r="K302" s="6">
        <v>12</v>
      </c>
      <c r="L302" s="8" t="s">
        <v>20</v>
      </c>
      <c r="M302" s="8" t="s">
        <v>21</v>
      </c>
      <c r="N302" s="8" t="s">
        <v>22</v>
      </c>
      <c r="O302" s="9" t="s">
        <v>23</v>
      </c>
      <c r="P302" s="1" t="str">
        <f>VLOOKUP(E:E,'Opex 2021'!E:E,1,FALSE)</f>
        <v>847.8470620.1.420130.000000.847001.200179</v>
      </c>
    </row>
    <row r="303" spans="1:16" x14ac:dyDescent="0.35">
      <c r="A303" s="5" t="s">
        <v>415</v>
      </c>
      <c r="B303" s="5" t="s">
        <v>416</v>
      </c>
      <c r="C303" s="5" t="s">
        <v>30</v>
      </c>
      <c r="D303" s="5" t="s">
        <v>31</v>
      </c>
      <c r="E303" s="5" t="s">
        <v>420</v>
      </c>
      <c r="F303" s="6">
        <v>213693</v>
      </c>
      <c r="G303" s="6">
        <v>10000</v>
      </c>
      <c r="H303" s="6">
        <v>10000</v>
      </c>
      <c r="I303" s="7"/>
      <c r="J303" s="7"/>
      <c r="K303" s="6">
        <v>0</v>
      </c>
      <c r="L303" s="8" t="s">
        <v>20</v>
      </c>
      <c r="M303" s="8" t="s">
        <v>21</v>
      </c>
      <c r="N303" s="8" t="s">
        <v>22</v>
      </c>
      <c r="O303" s="9" t="s">
        <v>23</v>
      </c>
      <c r="P303" s="1" t="str">
        <f>VLOOKUP(E:E,'Opex 2021'!E:E,1,FALSE)</f>
        <v>847.8470620.1.421000.000000.847001.200179</v>
      </c>
    </row>
    <row r="304" spans="1:16" x14ac:dyDescent="0.35">
      <c r="A304" s="5" t="s">
        <v>415</v>
      </c>
      <c r="B304" s="5" t="s">
        <v>416</v>
      </c>
      <c r="C304" s="5" t="s">
        <v>338</v>
      </c>
      <c r="D304" s="5" t="s">
        <v>339</v>
      </c>
      <c r="E304" s="5" t="s">
        <v>421</v>
      </c>
      <c r="F304" s="6">
        <v>458619</v>
      </c>
      <c r="G304" s="6">
        <v>502725</v>
      </c>
      <c r="H304" s="6">
        <v>502724.25</v>
      </c>
      <c r="I304" s="7"/>
      <c r="J304" s="7"/>
      <c r="K304" s="6">
        <v>0.75</v>
      </c>
      <c r="L304" s="8" t="s">
        <v>20</v>
      </c>
      <c r="M304" s="8" t="s">
        <v>21</v>
      </c>
      <c r="N304" s="8" t="s">
        <v>22</v>
      </c>
      <c r="O304" s="9" t="s">
        <v>23</v>
      </c>
      <c r="P304" s="1" t="str">
        <f>VLOOKUP(E:E,'Opex 2021'!E:E,1,FALSE)</f>
        <v>847.8470620.1.421100.000000.847001.200179</v>
      </c>
    </row>
    <row r="305" spans="1:16" x14ac:dyDescent="0.35">
      <c r="A305" s="5" t="s">
        <v>415</v>
      </c>
      <c r="B305" s="5" t="s">
        <v>416</v>
      </c>
      <c r="C305" s="5" t="s">
        <v>422</v>
      </c>
      <c r="D305" s="5" t="s">
        <v>423</v>
      </c>
      <c r="E305" s="5" t="s">
        <v>424</v>
      </c>
      <c r="F305" s="6">
        <v>82190</v>
      </c>
      <c r="G305" s="6">
        <v>2915</v>
      </c>
      <c r="H305" s="6">
        <v>2000.5</v>
      </c>
      <c r="I305" s="7"/>
      <c r="J305" s="7"/>
      <c r="K305" s="6">
        <v>914.5</v>
      </c>
      <c r="L305" s="8" t="s">
        <v>20</v>
      </c>
      <c r="M305" s="8" t="s">
        <v>21</v>
      </c>
      <c r="N305" s="8" t="s">
        <v>22</v>
      </c>
      <c r="O305" s="9" t="s">
        <v>23</v>
      </c>
      <c r="P305" s="1" t="str">
        <f>VLOOKUP(E:E,'Opex 2021'!E:E,1,FALSE)</f>
        <v>847.8470620.1.425300.000000.847001.200179</v>
      </c>
    </row>
    <row r="306" spans="1:16" x14ac:dyDescent="0.35">
      <c r="A306" s="5" t="s">
        <v>415</v>
      </c>
      <c r="B306" s="5" t="s">
        <v>416</v>
      </c>
      <c r="C306" s="5" t="s">
        <v>425</v>
      </c>
      <c r="D306" s="5" t="s">
        <v>426</v>
      </c>
      <c r="E306" s="5" t="s">
        <v>427</v>
      </c>
      <c r="F306" s="6">
        <v>82190</v>
      </c>
      <c r="G306" s="6">
        <v>80772</v>
      </c>
      <c r="H306" s="6">
        <v>71796.92</v>
      </c>
      <c r="I306" s="7"/>
      <c r="J306" s="7"/>
      <c r="K306" s="6">
        <v>8975.0799999999708</v>
      </c>
      <c r="L306" s="8" t="s">
        <v>20</v>
      </c>
      <c r="M306" s="8" t="s">
        <v>21</v>
      </c>
      <c r="N306" s="8" t="s">
        <v>22</v>
      </c>
      <c r="O306" s="9" t="s">
        <v>23</v>
      </c>
      <c r="P306" s="1" t="str">
        <f>VLOOKUP(E:E,'Opex 2021'!E:E,1,FALSE)</f>
        <v>847.8470620.1.425350.000000.847001.200179</v>
      </c>
    </row>
    <row r="307" spans="1:16" x14ac:dyDescent="0.35">
      <c r="A307" s="5" t="s">
        <v>415</v>
      </c>
      <c r="B307" s="5" t="s">
        <v>416</v>
      </c>
      <c r="C307" s="5" t="s">
        <v>36</v>
      </c>
      <c r="D307" s="5" t="s">
        <v>37</v>
      </c>
      <c r="E307" s="5" t="s">
        <v>745</v>
      </c>
      <c r="F307" s="6">
        <v>16438</v>
      </c>
      <c r="G307" s="6">
        <v>0</v>
      </c>
      <c r="H307" s="7"/>
      <c r="I307" s="7"/>
      <c r="J307" s="7"/>
      <c r="K307" s="6">
        <v>0</v>
      </c>
      <c r="L307" s="8" t="s">
        <v>20</v>
      </c>
      <c r="M307" s="8" t="s">
        <v>21</v>
      </c>
      <c r="N307" s="8" t="s">
        <v>22</v>
      </c>
      <c r="O307" s="9" t="s">
        <v>23</v>
      </c>
      <c r="P307" s="1" t="str">
        <f>VLOOKUP(E:E,'Opex 2021'!E:E,1,FALSE)</f>
        <v>847.8470620.1.425510.000000.847001.200179</v>
      </c>
    </row>
    <row r="308" spans="1:16" x14ac:dyDescent="0.35">
      <c r="A308" s="5" t="s">
        <v>415</v>
      </c>
      <c r="B308" s="5" t="s">
        <v>416</v>
      </c>
      <c r="C308" s="5" t="s">
        <v>39</v>
      </c>
      <c r="D308" s="5" t="s">
        <v>40</v>
      </c>
      <c r="E308" s="5" t="s">
        <v>744</v>
      </c>
      <c r="F308" s="6">
        <v>0</v>
      </c>
      <c r="G308" s="6">
        <v>500</v>
      </c>
      <c r="H308" s="6">
        <v>500</v>
      </c>
      <c r="I308" s="7"/>
      <c r="J308" s="7"/>
      <c r="K308" s="6">
        <v>0</v>
      </c>
      <c r="L308" s="8" t="s">
        <v>20</v>
      </c>
      <c r="M308" s="8" t="s">
        <v>21</v>
      </c>
      <c r="N308" s="8" t="s">
        <v>22</v>
      </c>
      <c r="O308" s="9" t="s">
        <v>23</v>
      </c>
      <c r="P308" s="1" t="str">
        <f>VLOOKUP(E:E,'Opex 2021'!E:E,1,FALSE)</f>
        <v>847.8470620.1.425900.000000.847001.200179</v>
      </c>
    </row>
    <row r="309" spans="1:16" x14ac:dyDescent="0.35">
      <c r="A309" s="5" t="s">
        <v>415</v>
      </c>
      <c r="B309" s="5" t="s">
        <v>416</v>
      </c>
      <c r="C309" s="5" t="s">
        <v>346</v>
      </c>
      <c r="D309" s="5" t="s">
        <v>347</v>
      </c>
      <c r="E309" s="5" t="s">
        <v>743</v>
      </c>
      <c r="F309" s="6">
        <v>3221</v>
      </c>
      <c r="G309" s="6">
        <v>0</v>
      </c>
      <c r="H309" s="7"/>
      <c r="I309" s="7"/>
      <c r="J309" s="7"/>
      <c r="K309" s="6">
        <v>0</v>
      </c>
      <c r="L309" s="8" t="s">
        <v>20</v>
      </c>
      <c r="M309" s="8" t="s">
        <v>21</v>
      </c>
      <c r="N309" s="8" t="s">
        <v>22</v>
      </c>
      <c r="O309" s="9" t="s">
        <v>23</v>
      </c>
      <c r="P309" s="1" t="str">
        <f>VLOOKUP(E:E,'Opex 2021'!E:E,1,FALSE)</f>
        <v>847.8470620.1.426210.000000.847001.200179</v>
      </c>
    </row>
    <row r="310" spans="1:16" x14ac:dyDescent="0.35">
      <c r="A310" s="5" t="s">
        <v>415</v>
      </c>
      <c r="B310" s="5" t="s">
        <v>416</v>
      </c>
      <c r="C310" s="5" t="s">
        <v>349</v>
      </c>
      <c r="D310" s="5" t="s">
        <v>350</v>
      </c>
      <c r="E310" s="5" t="s">
        <v>742</v>
      </c>
      <c r="F310" s="6">
        <v>755463</v>
      </c>
      <c r="G310" s="6">
        <v>0</v>
      </c>
      <c r="H310" s="7"/>
      <c r="I310" s="7"/>
      <c r="J310" s="7"/>
      <c r="K310" s="6">
        <v>0</v>
      </c>
      <c r="L310" s="8" t="s">
        <v>20</v>
      </c>
      <c r="M310" s="8" t="s">
        <v>21</v>
      </c>
      <c r="N310" s="8" t="s">
        <v>22</v>
      </c>
      <c r="O310" s="9" t="s">
        <v>23</v>
      </c>
      <c r="P310" s="1" t="str">
        <f>VLOOKUP(E:E,'Opex 2021'!E:E,1,FALSE)</f>
        <v>847.8470620.1.426220.000000.847001.200179</v>
      </c>
    </row>
    <row r="311" spans="1:16" x14ac:dyDescent="0.35">
      <c r="A311" s="5" t="s">
        <v>415</v>
      </c>
      <c r="B311" s="5" t="s">
        <v>416</v>
      </c>
      <c r="C311" s="5" t="s">
        <v>353</v>
      </c>
      <c r="D311" s="5" t="s">
        <v>354</v>
      </c>
      <c r="E311" s="5" t="s">
        <v>741</v>
      </c>
      <c r="F311" s="6">
        <v>20001</v>
      </c>
      <c r="G311" s="6">
        <v>0</v>
      </c>
      <c r="H311" s="7"/>
      <c r="I311" s="7"/>
      <c r="J311" s="7"/>
      <c r="K311" s="6">
        <v>0</v>
      </c>
      <c r="L311" s="8" t="s">
        <v>20</v>
      </c>
      <c r="M311" s="8" t="s">
        <v>21</v>
      </c>
      <c r="N311" s="8" t="s">
        <v>22</v>
      </c>
      <c r="O311" s="9" t="s">
        <v>23</v>
      </c>
      <c r="P311" s="1" t="str">
        <f>VLOOKUP(E:E,'Opex 2021'!E:E,1,FALSE)</f>
        <v>847.8470620.1.426250.000000.847001.200179</v>
      </c>
    </row>
    <row r="312" spans="1:16" x14ac:dyDescent="0.35">
      <c r="A312" s="5" t="s">
        <v>415</v>
      </c>
      <c r="B312" s="5" t="s">
        <v>416</v>
      </c>
      <c r="C312" s="5" t="s">
        <v>42</v>
      </c>
      <c r="D312" s="5" t="s">
        <v>43</v>
      </c>
      <c r="E312" s="5" t="s">
        <v>428</v>
      </c>
      <c r="F312" s="6">
        <v>27451</v>
      </c>
      <c r="G312" s="6">
        <v>31680</v>
      </c>
      <c r="H312" s="6">
        <v>31680</v>
      </c>
      <c r="I312" s="7"/>
      <c r="J312" s="7"/>
      <c r="K312" s="6">
        <v>0</v>
      </c>
      <c r="L312" s="8" t="s">
        <v>20</v>
      </c>
      <c r="M312" s="8" t="s">
        <v>21</v>
      </c>
      <c r="N312" s="8" t="s">
        <v>22</v>
      </c>
      <c r="O312" s="9" t="s">
        <v>23</v>
      </c>
      <c r="P312" s="1" t="str">
        <f>VLOOKUP(E:E,'Opex 2021'!E:E,1,FALSE)</f>
        <v>847.8470620.1.426610.000000.847001.200179</v>
      </c>
    </row>
    <row r="313" spans="1:16" x14ac:dyDescent="0.35">
      <c r="A313" s="5" t="s">
        <v>415</v>
      </c>
      <c r="B313" s="5" t="s">
        <v>416</v>
      </c>
      <c r="C313" s="5" t="s">
        <v>48</v>
      </c>
      <c r="D313" s="5" t="s">
        <v>49</v>
      </c>
      <c r="E313" s="5" t="s">
        <v>740</v>
      </c>
      <c r="F313" s="6">
        <v>4109</v>
      </c>
      <c r="G313" s="6">
        <v>0</v>
      </c>
      <c r="H313" s="7"/>
      <c r="I313" s="7"/>
      <c r="J313" s="7"/>
      <c r="K313" s="6">
        <v>0</v>
      </c>
      <c r="L313" s="8" t="s">
        <v>20</v>
      </c>
      <c r="M313" s="8" t="s">
        <v>21</v>
      </c>
      <c r="N313" s="8" t="s">
        <v>22</v>
      </c>
      <c r="O313" s="9" t="s">
        <v>23</v>
      </c>
      <c r="P313" s="1" t="str">
        <f>VLOOKUP(E:E,'Opex 2021'!E:E,1,FALSE)</f>
        <v>847.8470620.1.427900.000000.847001.200179</v>
      </c>
    </row>
    <row r="314" spans="1:16" x14ac:dyDescent="0.35">
      <c r="A314" s="5" t="s">
        <v>415</v>
      </c>
      <c r="B314" s="5" t="s">
        <v>416</v>
      </c>
      <c r="C314" s="5" t="s">
        <v>51</v>
      </c>
      <c r="D314" s="5" t="s">
        <v>52</v>
      </c>
      <c r="E314" s="5" t="s">
        <v>739</v>
      </c>
      <c r="F314" s="6">
        <v>71505</v>
      </c>
      <c r="G314" s="6">
        <v>0</v>
      </c>
      <c r="H314" s="7"/>
      <c r="I314" s="7"/>
      <c r="J314" s="7"/>
      <c r="K314" s="6">
        <v>0</v>
      </c>
      <c r="L314" s="8" t="s">
        <v>20</v>
      </c>
      <c r="M314" s="8" t="s">
        <v>21</v>
      </c>
      <c r="N314" s="8" t="s">
        <v>22</v>
      </c>
      <c r="O314" s="9" t="s">
        <v>23</v>
      </c>
      <c r="P314" s="1" t="str">
        <f>VLOOKUP(E:E,'Opex 2021'!E:E,1,FALSE)</f>
        <v>847.8470620.1.428090.000000.847001.200179</v>
      </c>
    </row>
    <row r="315" spans="1:16" x14ac:dyDescent="0.35">
      <c r="A315" s="5" t="s">
        <v>415</v>
      </c>
      <c r="B315" s="5" t="s">
        <v>416</v>
      </c>
      <c r="C315" s="5" t="s">
        <v>377</v>
      </c>
      <c r="D315" s="5" t="s">
        <v>378</v>
      </c>
      <c r="E315" s="5" t="s">
        <v>738</v>
      </c>
      <c r="F315" s="6">
        <v>1644</v>
      </c>
      <c r="G315" s="6">
        <v>0</v>
      </c>
      <c r="H315" s="7"/>
      <c r="I315" s="7"/>
      <c r="J315" s="7"/>
      <c r="K315" s="6">
        <v>0</v>
      </c>
      <c r="L315" s="8" t="s">
        <v>20</v>
      </c>
      <c r="M315" s="8" t="s">
        <v>21</v>
      </c>
      <c r="N315" s="8" t="s">
        <v>22</v>
      </c>
      <c r="O315" s="9" t="s">
        <v>23</v>
      </c>
      <c r="P315" s="1" t="str">
        <f>VLOOKUP(E:E,'Opex 2021'!E:E,1,FALSE)</f>
        <v>847.8470620.1.430330.000000.847001.200179</v>
      </c>
    </row>
    <row r="316" spans="1:16" x14ac:dyDescent="0.35">
      <c r="A316" s="5" t="s">
        <v>415</v>
      </c>
      <c r="B316" s="5" t="s">
        <v>416</v>
      </c>
      <c r="C316" s="5" t="s">
        <v>63</v>
      </c>
      <c r="D316" s="5" t="s">
        <v>64</v>
      </c>
      <c r="E316" s="5" t="s">
        <v>429</v>
      </c>
      <c r="F316" s="6">
        <v>24657</v>
      </c>
      <c r="G316" s="6">
        <v>11378</v>
      </c>
      <c r="H316" s="6">
        <v>36</v>
      </c>
      <c r="I316" s="7"/>
      <c r="J316" s="7"/>
      <c r="K316" s="6">
        <v>11342</v>
      </c>
      <c r="L316" s="8" t="s">
        <v>20</v>
      </c>
      <c r="M316" s="8" t="s">
        <v>21</v>
      </c>
      <c r="N316" s="8" t="s">
        <v>22</v>
      </c>
      <c r="O316" s="9" t="s">
        <v>23</v>
      </c>
      <c r="P316" s="1" t="str">
        <f>VLOOKUP(E:E,'Opex 2021'!E:E,1,FALSE)</f>
        <v>847.8470620.1.436110.000000.847001.200179</v>
      </c>
    </row>
    <row r="317" spans="1:16" x14ac:dyDescent="0.35">
      <c r="A317" s="5" t="s">
        <v>415</v>
      </c>
      <c r="B317" s="5" t="s">
        <v>416</v>
      </c>
      <c r="C317" s="5" t="s">
        <v>430</v>
      </c>
      <c r="D317" s="5" t="s">
        <v>431</v>
      </c>
      <c r="E317" s="5" t="s">
        <v>432</v>
      </c>
      <c r="F317" s="6">
        <v>3288</v>
      </c>
      <c r="G317" s="6">
        <v>0</v>
      </c>
      <c r="H317" s="6">
        <v>0</v>
      </c>
      <c r="I317" s="7"/>
      <c r="J317" s="7"/>
      <c r="K317" s="6">
        <v>0</v>
      </c>
      <c r="L317" s="8" t="s">
        <v>20</v>
      </c>
      <c r="M317" s="8" t="s">
        <v>21</v>
      </c>
      <c r="N317" s="8" t="s">
        <v>22</v>
      </c>
      <c r="O317" s="9" t="s">
        <v>23</v>
      </c>
      <c r="P317" s="1" t="str">
        <f>VLOOKUP(E:E,'Opex 2021'!E:E,1,FALSE)</f>
        <v>847.8470620.1.436120.000000.847001.200179</v>
      </c>
    </row>
    <row r="318" spans="1:16" x14ac:dyDescent="0.35">
      <c r="A318" s="5" t="s">
        <v>736</v>
      </c>
      <c r="B318" s="5" t="s">
        <v>735</v>
      </c>
      <c r="C318" s="5" t="s">
        <v>51</v>
      </c>
      <c r="D318" s="5" t="s">
        <v>52</v>
      </c>
      <c r="E318" s="5" t="s">
        <v>737</v>
      </c>
      <c r="F318" s="6">
        <v>63438</v>
      </c>
      <c r="G318" s="6">
        <v>0</v>
      </c>
      <c r="H318" s="7"/>
      <c r="I318" s="7"/>
      <c r="J318" s="7"/>
      <c r="K318" s="6">
        <v>0</v>
      </c>
      <c r="L318" s="8" t="s">
        <v>20</v>
      </c>
      <c r="M318" s="8" t="s">
        <v>21</v>
      </c>
      <c r="N318" s="8" t="s">
        <v>22</v>
      </c>
      <c r="O318" s="9" t="s">
        <v>23</v>
      </c>
      <c r="P318" s="1" t="str">
        <f>VLOOKUP(E:E,'Opex 2021'!E:E,1,FALSE)</f>
        <v>847.8470630.1.428090.000000.847001.200179</v>
      </c>
    </row>
    <row r="319" spans="1:16" x14ac:dyDescent="0.35">
      <c r="A319" s="5" t="s">
        <v>736</v>
      </c>
      <c r="B319" s="5" t="s">
        <v>735</v>
      </c>
      <c r="C319" s="5" t="s">
        <v>374</v>
      </c>
      <c r="D319" s="5" t="s">
        <v>375</v>
      </c>
      <c r="E319" s="5" t="s">
        <v>734</v>
      </c>
      <c r="F319" s="6">
        <v>20</v>
      </c>
      <c r="G319" s="6">
        <v>1</v>
      </c>
      <c r="H319" s="7"/>
      <c r="I319" s="7"/>
      <c r="J319" s="7"/>
      <c r="K319" s="6">
        <v>1</v>
      </c>
      <c r="L319" s="8" t="s">
        <v>20</v>
      </c>
      <c r="M319" s="8" t="s">
        <v>21</v>
      </c>
      <c r="N319" s="8" t="s">
        <v>22</v>
      </c>
      <c r="O319" s="9" t="s">
        <v>23</v>
      </c>
      <c r="P319" s="1" t="str">
        <f>VLOOKUP(E:E,'Opex 2021'!E:E,1,FALSE)</f>
        <v>847.8470630.1.429900.000000.847001.200179</v>
      </c>
    </row>
    <row r="320" spans="1:16" x14ac:dyDescent="0.35">
      <c r="A320" s="5" t="s">
        <v>433</v>
      </c>
      <c r="B320" s="5" t="s">
        <v>434</v>
      </c>
      <c r="C320" s="5" t="s">
        <v>30</v>
      </c>
      <c r="D320" s="5" t="s">
        <v>31</v>
      </c>
      <c r="E320" s="5" t="s">
        <v>435</v>
      </c>
      <c r="F320" s="6">
        <v>0</v>
      </c>
      <c r="G320" s="6">
        <v>-76947</v>
      </c>
      <c r="H320" s="6">
        <v>-60832.89</v>
      </c>
      <c r="I320" s="7"/>
      <c r="J320" s="6">
        <v>0</v>
      </c>
      <c r="K320" s="6">
        <v>-16114.11</v>
      </c>
      <c r="L320" s="8" t="s">
        <v>20</v>
      </c>
      <c r="M320" s="8" t="s">
        <v>21</v>
      </c>
      <c r="N320" s="8" t="s">
        <v>22</v>
      </c>
      <c r="O320" s="9" t="s">
        <v>23</v>
      </c>
      <c r="P320" s="1" t="str">
        <f>VLOOKUP(E:E,'Opex 2021'!E:E,1,FALSE)</f>
        <v>847.8470720.1.421000.000000.847001.200179</v>
      </c>
    </row>
    <row r="321" spans="1:16" x14ac:dyDescent="0.35">
      <c r="A321" s="5" t="s">
        <v>433</v>
      </c>
      <c r="B321" s="5" t="s">
        <v>434</v>
      </c>
      <c r="C321" s="5" t="s">
        <v>359</v>
      </c>
      <c r="D321" s="5" t="s">
        <v>360</v>
      </c>
      <c r="E321" s="5" t="s">
        <v>437</v>
      </c>
      <c r="F321" s="6">
        <v>71669</v>
      </c>
      <c r="G321" s="6">
        <v>-5802</v>
      </c>
      <c r="H321" s="6">
        <v>-5803.32</v>
      </c>
      <c r="I321" s="6">
        <v>0</v>
      </c>
      <c r="J321" s="7"/>
      <c r="K321" s="6">
        <v>1.3200000000015299</v>
      </c>
      <c r="L321" s="8" t="s">
        <v>20</v>
      </c>
      <c r="M321" s="8" t="s">
        <v>21</v>
      </c>
      <c r="N321" s="8" t="s">
        <v>22</v>
      </c>
      <c r="O321" s="9" t="s">
        <v>23</v>
      </c>
      <c r="P321" s="1" t="str">
        <f>VLOOKUP(E:E,'Opex 2021'!E:E,1,FALSE)</f>
        <v>847.8470720.1.426900.000000.847001.200179</v>
      </c>
    </row>
    <row r="322" spans="1:16" x14ac:dyDescent="0.35">
      <c r="A322" s="5" t="s">
        <v>433</v>
      </c>
      <c r="B322" s="5" t="s">
        <v>434</v>
      </c>
      <c r="C322" s="5" t="s">
        <v>320</v>
      </c>
      <c r="D322" s="5" t="s">
        <v>321</v>
      </c>
      <c r="E322" s="5" t="s">
        <v>438</v>
      </c>
      <c r="F322" s="6">
        <v>0</v>
      </c>
      <c r="G322" s="6">
        <v>166690</v>
      </c>
      <c r="H322" s="6">
        <v>166689</v>
      </c>
      <c r="I322" s="6">
        <v>0</v>
      </c>
      <c r="J322" s="6">
        <v>0</v>
      </c>
      <c r="K322" s="6">
        <v>1</v>
      </c>
      <c r="L322" s="8" t="s">
        <v>20</v>
      </c>
      <c r="M322" s="8" t="s">
        <v>21</v>
      </c>
      <c r="N322" s="8" t="s">
        <v>22</v>
      </c>
      <c r="O322" s="9" t="s">
        <v>23</v>
      </c>
      <c r="P322" s="1" t="str">
        <f>VLOOKUP(E:E,'Opex 2021'!E:E,1,FALSE)</f>
        <v>847.8470720.1.428200.000000.847001.200179</v>
      </c>
    </row>
    <row r="323" spans="1:16" x14ac:dyDescent="0.35">
      <c r="A323" s="5" t="s">
        <v>433</v>
      </c>
      <c r="B323" s="5" t="s">
        <v>434</v>
      </c>
      <c r="C323" s="5" t="s">
        <v>57</v>
      </c>
      <c r="D323" s="5" t="s">
        <v>58</v>
      </c>
      <c r="E323" s="5" t="s">
        <v>439</v>
      </c>
      <c r="F323" s="6">
        <v>1692091</v>
      </c>
      <c r="G323" s="6">
        <v>591681</v>
      </c>
      <c r="H323" s="6">
        <v>538849.67000000004</v>
      </c>
      <c r="I323" s="6">
        <v>0</v>
      </c>
      <c r="J323" s="6">
        <v>2.91038304567337E-11</v>
      </c>
      <c r="K323" s="6">
        <v>52831.33</v>
      </c>
      <c r="L323" s="8" t="s">
        <v>20</v>
      </c>
      <c r="M323" s="8" t="s">
        <v>21</v>
      </c>
      <c r="N323" s="8" t="s">
        <v>22</v>
      </c>
      <c r="O323" s="9" t="s">
        <v>23</v>
      </c>
      <c r="P323" s="1" t="str">
        <f>VLOOKUP(E:E,'Opex 2021'!E:E,1,FALSE)</f>
        <v>847.8470720.1.435410.000000.847001.200179</v>
      </c>
    </row>
    <row r="324" spans="1:16" x14ac:dyDescent="0.35">
      <c r="A324" s="5" t="s">
        <v>433</v>
      </c>
      <c r="B324" s="5" t="s">
        <v>434</v>
      </c>
      <c r="C324" s="5" t="s">
        <v>63</v>
      </c>
      <c r="D324" s="5" t="s">
        <v>64</v>
      </c>
      <c r="E324" s="5" t="s">
        <v>733</v>
      </c>
      <c r="F324" s="6">
        <v>234220</v>
      </c>
      <c r="G324" s="6">
        <v>66</v>
      </c>
      <c r="H324" s="6">
        <v>65</v>
      </c>
      <c r="I324" s="7"/>
      <c r="J324" s="7"/>
      <c r="K324" s="6">
        <v>1</v>
      </c>
      <c r="L324" s="8" t="s">
        <v>20</v>
      </c>
      <c r="M324" s="8" t="s">
        <v>21</v>
      </c>
      <c r="N324" s="8" t="s">
        <v>22</v>
      </c>
      <c r="O324" s="9" t="s">
        <v>23</v>
      </c>
      <c r="P324" s="1" t="str">
        <f>VLOOKUP(E:E,'Opex 2021'!E:E,1,FALSE)</f>
        <v>847.8470720.1.436110.000000.847001.200179</v>
      </c>
    </row>
    <row r="325" spans="1:16" x14ac:dyDescent="0.35">
      <c r="A325" s="5" t="s">
        <v>433</v>
      </c>
      <c r="B325" s="5" t="s">
        <v>434</v>
      </c>
      <c r="C325" s="5" t="s">
        <v>430</v>
      </c>
      <c r="D325" s="5" t="s">
        <v>431</v>
      </c>
      <c r="E325" s="5" t="s">
        <v>440</v>
      </c>
      <c r="F325" s="6">
        <v>345276</v>
      </c>
      <c r="G325" s="6">
        <v>121326</v>
      </c>
      <c r="H325" s="6">
        <v>115059.58</v>
      </c>
      <c r="I325" s="6">
        <v>-9.0949470177292804E-13</v>
      </c>
      <c r="J325" s="6">
        <v>-1.11413100967184E-11</v>
      </c>
      <c r="K325" s="6">
        <v>6266.4200000000101</v>
      </c>
      <c r="L325" s="8" t="s">
        <v>20</v>
      </c>
      <c r="M325" s="8" t="s">
        <v>21</v>
      </c>
      <c r="N325" s="8" t="s">
        <v>22</v>
      </c>
      <c r="O325" s="9" t="s">
        <v>23</v>
      </c>
      <c r="P325" s="1" t="str">
        <f>VLOOKUP(E:E,'Opex 2021'!E:E,1,FALSE)</f>
        <v>847.8470720.1.436120.000000.847001.200179</v>
      </c>
    </row>
    <row r="326" spans="1:16" x14ac:dyDescent="0.35">
      <c r="A326" s="5" t="s">
        <v>441</v>
      </c>
      <c r="B326" s="5" t="s">
        <v>442</v>
      </c>
      <c r="C326" s="5" t="s">
        <v>30</v>
      </c>
      <c r="D326" s="5" t="s">
        <v>31</v>
      </c>
      <c r="E326" s="5" t="s">
        <v>443</v>
      </c>
      <c r="F326" s="7"/>
      <c r="G326" s="7"/>
      <c r="H326" s="6">
        <v>-5100</v>
      </c>
      <c r="I326" s="7"/>
      <c r="J326" s="7"/>
      <c r="K326" s="6">
        <v>5100</v>
      </c>
      <c r="L326" s="8" t="s">
        <v>20</v>
      </c>
      <c r="M326" s="8" t="s">
        <v>21</v>
      </c>
      <c r="N326" s="8" t="s">
        <v>22</v>
      </c>
      <c r="O326" s="9" t="s">
        <v>23</v>
      </c>
      <c r="P326" s="1" t="str">
        <f>VLOOKUP(E:E,'Opex 2021'!E:E,1,FALSE)</f>
        <v>847.8470730.1.421000.000000.847001.200179</v>
      </c>
    </row>
    <row r="327" spans="1:16" x14ac:dyDescent="0.35">
      <c r="A327" s="5" t="s">
        <v>441</v>
      </c>
      <c r="B327" s="5" t="s">
        <v>442</v>
      </c>
      <c r="C327" s="5" t="s">
        <v>338</v>
      </c>
      <c r="D327" s="5" t="s">
        <v>339</v>
      </c>
      <c r="E327" s="5" t="s">
        <v>732</v>
      </c>
      <c r="F327" s="7"/>
      <c r="G327" s="7"/>
      <c r="H327" s="6">
        <v>0</v>
      </c>
      <c r="I327" s="7"/>
      <c r="J327" s="7"/>
      <c r="K327" s="6">
        <v>0</v>
      </c>
      <c r="L327" s="8" t="s">
        <v>20</v>
      </c>
      <c r="M327" s="8" t="s">
        <v>21</v>
      </c>
      <c r="N327" s="8" t="s">
        <v>22</v>
      </c>
      <c r="O327" s="9" t="s">
        <v>23</v>
      </c>
      <c r="P327" s="1" t="str">
        <f>VLOOKUP(E:E,'Opex 2021'!E:E,1,FALSE)</f>
        <v>847.8470730.1.421100.000000.847001.200179</v>
      </c>
    </row>
    <row r="328" spans="1:16" x14ac:dyDescent="0.35">
      <c r="A328" s="5" t="s">
        <v>441</v>
      </c>
      <c r="B328" s="5" t="s">
        <v>442</v>
      </c>
      <c r="C328" s="5" t="s">
        <v>36</v>
      </c>
      <c r="D328" s="5" t="s">
        <v>37</v>
      </c>
      <c r="E328" s="5" t="s">
        <v>444</v>
      </c>
      <c r="F328" s="6">
        <v>280600</v>
      </c>
      <c r="G328" s="6">
        <v>-59185</v>
      </c>
      <c r="H328" s="6">
        <v>34863.550000000003</v>
      </c>
      <c r="I328" s="6">
        <v>0</v>
      </c>
      <c r="J328" s="6">
        <v>0</v>
      </c>
      <c r="K328" s="6">
        <v>-94048.55</v>
      </c>
      <c r="L328" s="8" t="s">
        <v>20</v>
      </c>
      <c r="M328" s="8" t="s">
        <v>21</v>
      </c>
      <c r="N328" s="8" t="s">
        <v>22</v>
      </c>
      <c r="O328" s="9" t="s">
        <v>23</v>
      </c>
      <c r="P328" s="1" t="str">
        <f>VLOOKUP(E:E,'Opex 2021'!E:E,1,FALSE)</f>
        <v>847.8470730.1.425510.000000.847001.200179</v>
      </c>
    </row>
    <row r="329" spans="1:16" x14ac:dyDescent="0.35">
      <c r="A329" s="5" t="s">
        <v>441</v>
      </c>
      <c r="B329" s="5" t="s">
        <v>442</v>
      </c>
      <c r="C329" s="5" t="s">
        <v>39</v>
      </c>
      <c r="D329" s="5" t="s">
        <v>40</v>
      </c>
      <c r="E329" s="5" t="s">
        <v>445</v>
      </c>
      <c r="F329" s="6">
        <v>22331</v>
      </c>
      <c r="G329" s="6">
        <v>6363</v>
      </c>
      <c r="H329" s="6">
        <v>6363</v>
      </c>
      <c r="I329" s="7"/>
      <c r="J329" s="7"/>
      <c r="K329" s="6">
        <v>0</v>
      </c>
      <c r="L329" s="8" t="s">
        <v>20</v>
      </c>
      <c r="M329" s="8" t="s">
        <v>21</v>
      </c>
      <c r="N329" s="8" t="s">
        <v>22</v>
      </c>
      <c r="O329" s="9" t="s">
        <v>23</v>
      </c>
      <c r="P329" s="1" t="str">
        <f>VLOOKUP(E:E,'Opex 2021'!E:E,1,FALSE)</f>
        <v>847.8470730.1.425900.000000.847001.200179</v>
      </c>
    </row>
    <row r="330" spans="1:16" x14ac:dyDescent="0.35">
      <c r="A330" s="5" t="s">
        <v>441</v>
      </c>
      <c r="B330" s="5" t="s">
        <v>442</v>
      </c>
      <c r="C330" s="5" t="s">
        <v>42</v>
      </c>
      <c r="D330" s="5" t="s">
        <v>43</v>
      </c>
      <c r="E330" s="5" t="s">
        <v>446</v>
      </c>
      <c r="F330" s="6">
        <v>26991</v>
      </c>
      <c r="G330" s="6">
        <v>710396</v>
      </c>
      <c r="H330" s="6">
        <v>710394.93</v>
      </c>
      <c r="I330" s="6">
        <v>0</v>
      </c>
      <c r="J330" s="6">
        <v>0</v>
      </c>
      <c r="K330" s="6">
        <v>1.0699999999487799</v>
      </c>
      <c r="L330" s="8" t="s">
        <v>20</v>
      </c>
      <c r="M330" s="8" t="s">
        <v>21</v>
      </c>
      <c r="N330" s="8" t="s">
        <v>22</v>
      </c>
      <c r="O330" s="9" t="s">
        <v>23</v>
      </c>
      <c r="P330" s="1" t="str">
        <f>VLOOKUP(E:E,'Opex 2021'!E:E,1,FALSE)</f>
        <v>847.8470730.1.426610.000000.847001.200179</v>
      </c>
    </row>
    <row r="331" spans="1:16" x14ac:dyDescent="0.35">
      <c r="A331" s="5" t="s">
        <v>441</v>
      </c>
      <c r="B331" s="5" t="s">
        <v>442</v>
      </c>
      <c r="C331" s="5" t="s">
        <v>45</v>
      </c>
      <c r="D331" s="5" t="s">
        <v>46</v>
      </c>
      <c r="E331" s="5" t="s">
        <v>731</v>
      </c>
      <c r="F331" s="6">
        <v>0</v>
      </c>
      <c r="G331" s="6">
        <v>33</v>
      </c>
      <c r="H331" s="6">
        <v>32</v>
      </c>
      <c r="I331" s="7"/>
      <c r="J331" s="7"/>
      <c r="K331" s="6">
        <v>1</v>
      </c>
      <c r="L331" s="8" t="s">
        <v>20</v>
      </c>
      <c r="M331" s="8" t="s">
        <v>21</v>
      </c>
      <c r="N331" s="8" t="s">
        <v>22</v>
      </c>
      <c r="O331" s="9" t="s">
        <v>23</v>
      </c>
      <c r="P331" s="1" t="str">
        <f>VLOOKUP(E:E,'Opex 2021'!E:E,1,FALSE)</f>
        <v>847.8470730.1.427710.000000.847001.200179</v>
      </c>
    </row>
    <row r="332" spans="1:16" x14ac:dyDescent="0.35">
      <c r="A332" s="5" t="s">
        <v>441</v>
      </c>
      <c r="B332" s="5" t="s">
        <v>442</v>
      </c>
      <c r="C332" s="5" t="s">
        <v>51</v>
      </c>
      <c r="D332" s="5" t="s">
        <v>52</v>
      </c>
      <c r="E332" s="5" t="s">
        <v>730</v>
      </c>
      <c r="F332" s="6">
        <v>27066</v>
      </c>
      <c r="G332" s="6">
        <v>1</v>
      </c>
      <c r="H332" s="7"/>
      <c r="I332" s="6">
        <v>0</v>
      </c>
      <c r="J332" s="7"/>
      <c r="K332" s="6">
        <v>1</v>
      </c>
      <c r="L332" s="8" t="s">
        <v>20</v>
      </c>
      <c r="M332" s="8" t="s">
        <v>21</v>
      </c>
      <c r="N332" s="8" t="s">
        <v>22</v>
      </c>
      <c r="O332" s="9" t="s">
        <v>23</v>
      </c>
      <c r="P332" s="1" t="str">
        <f>VLOOKUP(E:E,'Opex 2021'!E:E,1,FALSE)</f>
        <v>847.8470730.1.428090.000000.847001.200179</v>
      </c>
    </row>
    <row r="333" spans="1:16" x14ac:dyDescent="0.35">
      <c r="A333" s="5" t="s">
        <v>441</v>
      </c>
      <c r="B333" s="5" t="s">
        <v>442</v>
      </c>
      <c r="C333" s="5" t="s">
        <v>469</v>
      </c>
      <c r="D333" s="5" t="s">
        <v>470</v>
      </c>
      <c r="E333" s="5" t="s">
        <v>729</v>
      </c>
      <c r="F333" s="6">
        <v>50400</v>
      </c>
      <c r="G333" s="6">
        <v>1</v>
      </c>
      <c r="H333" s="7"/>
      <c r="I333" s="7"/>
      <c r="J333" s="7"/>
      <c r="K333" s="6">
        <v>1</v>
      </c>
      <c r="L333" s="8" t="s">
        <v>20</v>
      </c>
      <c r="M333" s="8" t="s">
        <v>21</v>
      </c>
      <c r="N333" s="8" t="s">
        <v>22</v>
      </c>
      <c r="O333" s="9" t="s">
        <v>23</v>
      </c>
      <c r="P333" s="1" t="str">
        <f>VLOOKUP(E:E,'Opex 2021'!E:E,1,FALSE)</f>
        <v>847.8470730.1.432205.000000.847001.200179</v>
      </c>
    </row>
    <row r="334" spans="1:16" x14ac:dyDescent="0.35">
      <c r="A334" s="5" t="s">
        <v>441</v>
      </c>
      <c r="B334" s="5" t="s">
        <v>442</v>
      </c>
      <c r="C334" s="5" t="s">
        <v>63</v>
      </c>
      <c r="D334" s="5" t="s">
        <v>64</v>
      </c>
      <c r="E334" s="5" t="s">
        <v>450</v>
      </c>
      <c r="F334" s="6">
        <v>29900</v>
      </c>
      <c r="G334" s="6">
        <v>29326</v>
      </c>
      <c r="H334" s="6">
        <v>29325</v>
      </c>
      <c r="I334" s="7"/>
      <c r="J334" s="7"/>
      <c r="K334" s="6">
        <v>1</v>
      </c>
      <c r="L334" s="8" t="s">
        <v>20</v>
      </c>
      <c r="M334" s="8" t="s">
        <v>21</v>
      </c>
      <c r="N334" s="8" t="s">
        <v>22</v>
      </c>
      <c r="O334" s="9" t="s">
        <v>23</v>
      </c>
      <c r="P334" s="1" t="str">
        <f>VLOOKUP(E:E,'Opex 2021'!E:E,1,FALSE)</f>
        <v>847.8470730.1.436110.000000.847001.200179</v>
      </c>
    </row>
    <row r="335" spans="1:16" x14ac:dyDescent="0.35">
      <c r="A335" s="5" t="s">
        <v>451</v>
      </c>
      <c r="B335" s="5" t="s">
        <v>452</v>
      </c>
      <c r="C335" s="5" t="s">
        <v>453</v>
      </c>
      <c r="D335" s="5" t="s">
        <v>454</v>
      </c>
      <c r="E335" s="5" t="s">
        <v>455</v>
      </c>
      <c r="F335" s="6">
        <v>408387.69</v>
      </c>
      <c r="G335" s="6">
        <v>424707.69</v>
      </c>
      <c r="H335" s="6">
        <v>424706.5</v>
      </c>
      <c r="I335" s="6">
        <v>0</v>
      </c>
      <c r="J335" s="7"/>
      <c r="K335" s="6">
        <v>1.1900000000023301</v>
      </c>
      <c r="L335" s="8" t="s">
        <v>20</v>
      </c>
      <c r="M335" s="8" t="s">
        <v>21</v>
      </c>
      <c r="N335" s="8" t="s">
        <v>22</v>
      </c>
      <c r="O335" s="9" t="s">
        <v>23</v>
      </c>
      <c r="P335" s="1" t="str">
        <f>VLOOKUP(E:E,'Opex 2021'!E:E,1,FALSE)</f>
        <v>847.8470810.1.420810.000000.847001.200179</v>
      </c>
    </row>
    <row r="336" spans="1:16" x14ac:dyDescent="0.35">
      <c r="A336" s="5" t="s">
        <v>451</v>
      </c>
      <c r="B336" s="5" t="s">
        <v>452</v>
      </c>
      <c r="C336" s="5" t="s">
        <v>30</v>
      </c>
      <c r="D336" s="5" t="s">
        <v>31</v>
      </c>
      <c r="E336" s="5" t="s">
        <v>728</v>
      </c>
      <c r="F336" s="6">
        <v>367712.28</v>
      </c>
      <c r="G336" s="6">
        <v>83751.28</v>
      </c>
      <c r="H336" s="6">
        <v>83750.509999999995</v>
      </c>
      <c r="I336" s="7"/>
      <c r="J336" s="6">
        <v>0</v>
      </c>
      <c r="K336" s="6">
        <v>0.77000000001862601</v>
      </c>
      <c r="L336" s="8" t="s">
        <v>20</v>
      </c>
      <c r="M336" s="8" t="s">
        <v>21</v>
      </c>
      <c r="N336" s="8" t="s">
        <v>22</v>
      </c>
      <c r="O336" s="9" t="s">
        <v>23</v>
      </c>
      <c r="P336" s="1" t="str">
        <f>VLOOKUP(E:E,'Opex 2021'!E:E,1,FALSE)</f>
        <v>847.8470810.1.421000.000000.847001.200179</v>
      </c>
    </row>
    <row r="337" spans="1:16" x14ac:dyDescent="0.35">
      <c r="A337" s="5" t="s">
        <v>451</v>
      </c>
      <c r="B337" s="5" t="s">
        <v>452</v>
      </c>
      <c r="C337" s="5" t="s">
        <v>338</v>
      </c>
      <c r="D337" s="5" t="s">
        <v>339</v>
      </c>
      <c r="E337" s="5" t="s">
        <v>456</v>
      </c>
      <c r="F337" s="6">
        <v>22791785.100000001</v>
      </c>
      <c r="G337" s="6">
        <v>22726412.100000001</v>
      </c>
      <c r="H337" s="6">
        <v>22649527.91</v>
      </c>
      <c r="I337" s="7"/>
      <c r="J337" s="6">
        <v>0</v>
      </c>
      <c r="K337" s="6">
        <v>76884.190000001297</v>
      </c>
      <c r="L337" s="8" t="s">
        <v>20</v>
      </c>
      <c r="M337" s="8" t="s">
        <v>21</v>
      </c>
      <c r="N337" s="8" t="s">
        <v>22</v>
      </c>
      <c r="O337" s="9" t="s">
        <v>23</v>
      </c>
      <c r="P337" s="1" t="str">
        <f>VLOOKUP(E:E,'Opex 2021'!E:E,1,FALSE)</f>
        <v>847.8470810.1.421100.000000.847001.200179</v>
      </c>
    </row>
    <row r="338" spans="1:16" x14ac:dyDescent="0.35">
      <c r="A338" s="5" t="s">
        <v>451</v>
      </c>
      <c r="B338" s="5" t="s">
        <v>452</v>
      </c>
      <c r="C338" s="5" t="s">
        <v>39</v>
      </c>
      <c r="D338" s="5" t="s">
        <v>40</v>
      </c>
      <c r="E338" s="5" t="s">
        <v>727</v>
      </c>
      <c r="F338" s="6">
        <v>17755.990000000002</v>
      </c>
      <c r="G338" s="6">
        <v>0.99000000000160104</v>
      </c>
      <c r="H338" s="7"/>
      <c r="I338" s="7"/>
      <c r="J338" s="7"/>
      <c r="K338" s="6">
        <v>0.99000000000160104</v>
      </c>
      <c r="L338" s="8" t="s">
        <v>20</v>
      </c>
      <c r="M338" s="8" t="s">
        <v>21</v>
      </c>
      <c r="N338" s="8" t="s">
        <v>22</v>
      </c>
      <c r="O338" s="9" t="s">
        <v>23</v>
      </c>
      <c r="P338" s="1" t="str">
        <f>VLOOKUP(E:E,'Opex 2021'!E:E,1,FALSE)</f>
        <v>847.8470810.1.425900.000000.847001.200179</v>
      </c>
    </row>
    <row r="339" spans="1:16" x14ac:dyDescent="0.35">
      <c r="A339" s="5" t="s">
        <v>451</v>
      </c>
      <c r="B339" s="5" t="s">
        <v>452</v>
      </c>
      <c r="C339" s="5" t="s">
        <v>42</v>
      </c>
      <c r="D339" s="5" t="s">
        <v>43</v>
      </c>
      <c r="E339" s="5" t="s">
        <v>457</v>
      </c>
      <c r="F339" s="6">
        <v>9450595.4700000007</v>
      </c>
      <c r="G339" s="6">
        <v>7539606.4699999997</v>
      </c>
      <c r="H339" s="6">
        <v>7385942.2800000003</v>
      </c>
      <c r="I339" s="6">
        <v>0</v>
      </c>
      <c r="J339" s="6">
        <v>-1.7462298274040199E-10</v>
      </c>
      <c r="K339" s="6">
        <v>153664.18999999901</v>
      </c>
      <c r="L339" s="8" t="s">
        <v>20</v>
      </c>
      <c r="M339" s="8" t="s">
        <v>21</v>
      </c>
      <c r="N339" s="8" t="s">
        <v>22</v>
      </c>
      <c r="O339" s="9" t="s">
        <v>23</v>
      </c>
      <c r="P339" s="1" t="str">
        <f>VLOOKUP(E:E,'Opex 2021'!E:E,1,FALSE)</f>
        <v>847.8470810.1.426610.000000.847001.200179</v>
      </c>
    </row>
    <row r="340" spans="1:16" x14ac:dyDescent="0.35">
      <c r="A340" s="5" t="s">
        <v>451</v>
      </c>
      <c r="B340" s="5" t="s">
        <v>452</v>
      </c>
      <c r="C340" s="5" t="s">
        <v>458</v>
      </c>
      <c r="D340" s="5" t="s">
        <v>459</v>
      </c>
      <c r="E340" s="5" t="s">
        <v>460</v>
      </c>
      <c r="F340" s="6">
        <v>1393844.95</v>
      </c>
      <c r="G340" s="6">
        <v>2582187.9500000002</v>
      </c>
      <c r="H340" s="6">
        <v>2582184.9500000002</v>
      </c>
      <c r="I340" s="7"/>
      <c r="J340" s="7"/>
      <c r="K340" s="6">
        <v>2.99999999953434</v>
      </c>
      <c r="L340" s="8" t="s">
        <v>20</v>
      </c>
      <c r="M340" s="8" t="s">
        <v>21</v>
      </c>
      <c r="N340" s="8" t="s">
        <v>22</v>
      </c>
      <c r="O340" s="9" t="s">
        <v>23</v>
      </c>
      <c r="P340" s="1" t="str">
        <f>VLOOKUP(E:E,'Opex 2021'!E:E,1,FALSE)</f>
        <v>847.8470810.1.427810.000000.847001.200179</v>
      </c>
    </row>
    <row r="341" spans="1:16" x14ac:dyDescent="0.35">
      <c r="A341" s="5" t="s">
        <v>451</v>
      </c>
      <c r="B341" s="5" t="s">
        <v>452</v>
      </c>
      <c r="C341" s="5" t="s">
        <v>461</v>
      </c>
      <c r="D341" s="5" t="s">
        <v>462</v>
      </c>
      <c r="E341" s="5" t="s">
        <v>463</v>
      </c>
      <c r="F341" s="6">
        <v>3141744.27</v>
      </c>
      <c r="G341" s="6">
        <v>6146327.2699999996</v>
      </c>
      <c r="H341" s="6">
        <v>6146326.8899999997</v>
      </c>
      <c r="I341" s="7"/>
      <c r="J341" s="7"/>
      <c r="K341" s="6">
        <v>0.37999999988824101</v>
      </c>
      <c r="L341" s="8" t="s">
        <v>20</v>
      </c>
      <c r="M341" s="8" t="s">
        <v>21</v>
      </c>
      <c r="N341" s="8" t="s">
        <v>22</v>
      </c>
      <c r="O341" s="9" t="s">
        <v>23</v>
      </c>
      <c r="P341" s="1" t="str">
        <f>VLOOKUP(E:E,'Opex 2021'!E:E,1,FALSE)</f>
        <v>847.8470810.1.427850.000000.847001.200179</v>
      </c>
    </row>
    <row r="342" spans="1:16" x14ac:dyDescent="0.35">
      <c r="A342" s="5" t="s">
        <v>451</v>
      </c>
      <c r="B342" s="5" t="s">
        <v>452</v>
      </c>
      <c r="C342" s="5" t="s">
        <v>51</v>
      </c>
      <c r="D342" s="5" t="s">
        <v>52</v>
      </c>
      <c r="E342" s="5" t="s">
        <v>465</v>
      </c>
      <c r="F342" s="6">
        <v>266339.8</v>
      </c>
      <c r="G342" s="6">
        <v>11500.8</v>
      </c>
      <c r="H342" s="6">
        <v>11500</v>
      </c>
      <c r="I342" s="7"/>
      <c r="J342" s="7"/>
      <c r="K342" s="6">
        <v>0.79999999998835802</v>
      </c>
      <c r="L342" s="8" t="s">
        <v>20</v>
      </c>
      <c r="M342" s="8" t="s">
        <v>21</v>
      </c>
      <c r="N342" s="8" t="s">
        <v>22</v>
      </c>
      <c r="O342" s="9" t="s">
        <v>23</v>
      </c>
      <c r="P342" s="1" t="str">
        <f>VLOOKUP(E:E,'Opex 2021'!E:E,1,FALSE)</f>
        <v>847.8470810.1.428090.000000.847001.200179</v>
      </c>
    </row>
    <row r="343" spans="1:16" x14ac:dyDescent="0.35">
      <c r="A343" s="5" t="s">
        <v>451</v>
      </c>
      <c r="B343" s="5" t="s">
        <v>452</v>
      </c>
      <c r="C343" s="5" t="s">
        <v>466</v>
      </c>
      <c r="D343" s="5" t="s">
        <v>467</v>
      </c>
      <c r="E343" s="5" t="s">
        <v>468</v>
      </c>
      <c r="F343" s="6">
        <v>1658047.82</v>
      </c>
      <c r="G343" s="6">
        <v>1840284.82</v>
      </c>
      <c r="H343" s="6">
        <v>1425417.5</v>
      </c>
      <c r="I343" s="6">
        <v>0</v>
      </c>
      <c r="J343" s="6">
        <v>0</v>
      </c>
      <c r="K343" s="6">
        <v>414867.32</v>
      </c>
      <c r="L343" s="8" t="s">
        <v>20</v>
      </c>
      <c r="M343" s="8" t="s">
        <v>21</v>
      </c>
      <c r="N343" s="8" t="s">
        <v>22</v>
      </c>
      <c r="O343" s="9" t="s">
        <v>23</v>
      </c>
      <c r="P343" s="1" t="str">
        <f>VLOOKUP(E:E,'Opex 2021'!E:E,1,FALSE)</f>
        <v>847.8470810.1.430230.000000.847001.200179</v>
      </c>
    </row>
    <row r="344" spans="1:16" x14ac:dyDescent="0.35">
      <c r="A344" s="5" t="s">
        <v>451</v>
      </c>
      <c r="B344" s="5" t="s">
        <v>452</v>
      </c>
      <c r="C344" s="5" t="s">
        <v>469</v>
      </c>
      <c r="D344" s="5" t="s">
        <v>470</v>
      </c>
      <c r="E344" s="5" t="s">
        <v>471</v>
      </c>
      <c r="F344" s="6">
        <v>25982243.789999999</v>
      </c>
      <c r="G344" s="6">
        <v>17426486.789999999</v>
      </c>
      <c r="H344" s="6">
        <v>16771028.85</v>
      </c>
      <c r="I344" s="6">
        <v>0</v>
      </c>
      <c r="J344" s="6">
        <v>9.3132255379879697E-12</v>
      </c>
      <c r="K344" s="6">
        <v>655457.93999999797</v>
      </c>
      <c r="L344" s="8" t="s">
        <v>20</v>
      </c>
      <c r="M344" s="8" t="s">
        <v>21</v>
      </c>
      <c r="N344" s="8" t="s">
        <v>22</v>
      </c>
      <c r="O344" s="9" t="s">
        <v>23</v>
      </c>
      <c r="P344" s="1" t="str">
        <f>VLOOKUP(E:E,'Opex 2021'!E:E,1,FALSE)</f>
        <v>847.8470810.1.432205.000000.847001.200179</v>
      </c>
    </row>
    <row r="345" spans="1:16" x14ac:dyDescent="0.35">
      <c r="A345" s="5" t="s">
        <v>451</v>
      </c>
      <c r="B345" s="5" t="s">
        <v>452</v>
      </c>
      <c r="C345" s="5" t="s">
        <v>430</v>
      </c>
      <c r="D345" s="5" t="s">
        <v>431</v>
      </c>
      <c r="E345" s="5" t="s">
        <v>726</v>
      </c>
      <c r="F345" s="6">
        <v>0</v>
      </c>
      <c r="G345" s="6">
        <v>1</v>
      </c>
      <c r="H345" s="7"/>
      <c r="I345" s="7"/>
      <c r="J345" s="6">
        <v>0</v>
      </c>
      <c r="K345" s="6">
        <v>1</v>
      </c>
      <c r="L345" s="8" t="s">
        <v>20</v>
      </c>
      <c r="M345" s="8" t="s">
        <v>21</v>
      </c>
      <c r="N345" s="8" t="s">
        <v>22</v>
      </c>
      <c r="O345" s="9" t="s">
        <v>23</v>
      </c>
      <c r="P345" s="1" t="str">
        <f>VLOOKUP(E:E,'Opex 2021'!E:E,1,FALSE)</f>
        <v>847.8470810.1.436120.000000.847001.200179</v>
      </c>
    </row>
    <row r="346" spans="1:16" x14ac:dyDescent="0.35">
      <c r="A346" s="5" t="s">
        <v>725</v>
      </c>
      <c r="B346" s="5" t="s">
        <v>724</v>
      </c>
      <c r="C346" s="5" t="s">
        <v>469</v>
      </c>
      <c r="D346" s="5" t="s">
        <v>470</v>
      </c>
      <c r="E346" s="5" t="s">
        <v>723</v>
      </c>
      <c r="F346" s="6">
        <v>0</v>
      </c>
      <c r="G346" s="6">
        <v>0</v>
      </c>
      <c r="H346" s="7"/>
      <c r="I346" s="7"/>
      <c r="J346" s="7"/>
      <c r="K346" s="6">
        <v>0</v>
      </c>
      <c r="L346" s="8" t="s">
        <v>20</v>
      </c>
      <c r="M346" s="8" t="s">
        <v>21</v>
      </c>
      <c r="N346" s="8" t="s">
        <v>22</v>
      </c>
      <c r="O346" s="9" t="s">
        <v>23</v>
      </c>
      <c r="P346" s="1" t="str">
        <f>VLOOKUP(E:E,'Opex 2021'!E:E,1,FALSE)</f>
        <v>847.8470910.1.432205.000000.847001.200179</v>
      </c>
    </row>
    <row r="347" spans="1:16" x14ac:dyDescent="0.35">
      <c r="A347" s="5" t="s">
        <v>720</v>
      </c>
      <c r="B347" s="5" t="s">
        <v>719</v>
      </c>
      <c r="C347" s="5" t="s">
        <v>39</v>
      </c>
      <c r="D347" s="5" t="s">
        <v>40</v>
      </c>
      <c r="E347" s="5" t="s">
        <v>722</v>
      </c>
      <c r="F347" s="6">
        <v>30000</v>
      </c>
      <c r="G347" s="6">
        <v>12495</v>
      </c>
      <c r="H347" s="6">
        <v>12495</v>
      </c>
      <c r="I347" s="7"/>
      <c r="J347" s="7"/>
      <c r="K347" s="6">
        <v>0</v>
      </c>
      <c r="L347" s="8" t="s">
        <v>20</v>
      </c>
      <c r="M347" s="8" t="s">
        <v>21</v>
      </c>
      <c r="N347" s="8" t="s">
        <v>22</v>
      </c>
      <c r="O347" s="9" t="s">
        <v>23</v>
      </c>
      <c r="P347" s="1" t="str">
        <f>VLOOKUP(E:E,'Opex 2021'!E:E,1,FALSE)</f>
        <v>847.8471110.1.425900.000000.847001.200179</v>
      </c>
    </row>
    <row r="348" spans="1:16" x14ac:dyDescent="0.35">
      <c r="A348" s="5" t="s">
        <v>720</v>
      </c>
      <c r="B348" s="5" t="s">
        <v>719</v>
      </c>
      <c r="C348" s="5" t="s">
        <v>45</v>
      </c>
      <c r="D348" s="5" t="s">
        <v>46</v>
      </c>
      <c r="E348" s="5" t="s">
        <v>721</v>
      </c>
      <c r="F348" s="6">
        <v>20000</v>
      </c>
      <c r="G348" s="6">
        <v>52892</v>
      </c>
      <c r="H348" s="6">
        <v>52891.199999999997</v>
      </c>
      <c r="I348" s="6">
        <v>0</v>
      </c>
      <c r="J348" s="6">
        <v>0</v>
      </c>
      <c r="K348" s="6">
        <v>0.79999999999563398</v>
      </c>
      <c r="L348" s="8" t="s">
        <v>20</v>
      </c>
      <c r="M348" s="8" t="s">
        <v>21</v>
      </c>
      <c r="N348" s="8" t="s">
        <v>22</v>
      </c>
      <c r="O348" s="9" t="s">
        <v>23</v>
      </c>
      <c r="P348" s="1" t="str">
        <f>VLOOKUP(E:E,'Opex 2021'!E:E,1,FALSE)</f>
        <v>847.8471110.1.427710.000000.847001.200179</v>
      </c>
    </row>
    <row r="349" spans="1:16" x14ac:dyDescent="0.35">
      <c r="A349" s="5" t="s">
        <v>720</v>
      </c>
      <c r="B349" s="5" t="s">
        <v>719</v>
      </c>
      <c r="C349" s="5" t="s">
        <v>51</v>
      </c>
      <c r="D349" s="5" t="s">
        <v>52</v>
      </c>
      <c r="E349" s="5" t="s">
        <v>718</v>
      </c>
      <c r="F349" s="6">
        <v>200000</v>
      </c>
      <c r="G349" s="6">
        <v>30379</v>
      </c>
      <c r="H349" s="6">
        <v>30378.55</v>
      </c>
      <c r="I349" s="7"/>
      <c r="J349" s="7"/>
      <c r="K349" s="6">
        <v>0.45000000000072798</v>
      </c>
      <c r="L349" s="8" t="s">
        <v>20</v>
      </c>
      <c r="M349" s="8" t="s">
        <v>21</v>
      </c>
      <c r="N349" s="8" t="s">
        <v>22</v>
      </c>
      <c r="O349" s="9" t="s">
        <v>23</v>
      </c>
      <c r="P349" s="1" t="str">
        <f>VLOOKUP(E:E,'Opex 2021'!E:E,1,FALSE)</f>
        <v>847.8471110.1.428090.000000.847001.200179</v>
      </c>
    </row>
    <row r="350" spans="1:16" x14ac:dyDescent="0.35">
      <c r="A350" s="5" t="s">
        <v>715</v>
      </c>
      <c r="B350" s="5" t="s">
        <v>714</v>
      </c>
      <c r="C350" s="5" t="s">
        <v>39</v>
      </c>
      <c r="D350" s="5" t="s">
        <v>40</v>
      </c>
      <c r="E350" s="5" t="s">
        <v>717</v>
      </c>
      <c r="F350" s="6">
        <v>71387</v>
      </c>
      <c r="G350" s="6">
        <v>0</v>
      </c>
      <c r="H350" s="7"/>
      <c r="I350" s="7"/>
      <c r="J350" s="7"/>
      <c r="K350" s="6">
        <v>0</v>
      </c>
      <c r="L350" s="8" t="s">
        <v>20</v>
      </c>
      <c r="M350" s="8" t="s">
        <v>21</v>
      </c>
      <c r="N350" s="8" t="s">
        <v>22</v>
      </c>
      <c r="O350" s="9" t="s">
        <v>23</v>
      </c>
      <c r="P350" s="1" t="str">
        <f>VLOOKUP(E:E,'Opex 2021'!E:E,1,FALSE)</f>
        <v>847.8471120.1.425900.000000.847001.200179</v>
      </c>
    </row>
    <row r="351" spans="1:16" x14ac:dyDescent="0.35">
      <c r="A351" s="5" t="s">
        <v>715</v>
      </c>
      <c r="B351" s="5" t="s">
        <v>714</v>
      </c>
      <c r="C351" s="5" t="s">
        <v>51</v>
      </c>
      <c r="D351" s="5" t="s">
        <v>52</v>
      </c>
      <c r="E351" s="5" t="s">
        <v>716</v>
      </c>
      <c r="F351" s="6">
        <v>118979</v>
      </c>
      <c r="G351" s="6">
        <v>3300</v>
      </c>
      <c r="H351" s="6">
        <v>3300</v>
      </c>
      <c r="I351" s="7"/>
      <c r="J351" s="7"/>
      <c r="K351" s="6">
        <v>0</v>
      </c>
      <c r="L351" s="8" t="s">
        <v>20</v>
      </c>
      <c r="M351" s="8" t="s">
        <v>21</v>
      </c>
      <c r="N351" s="8" t="s">
        <v>22</v>
      </c>
      <c r="O351" s="9" t="s">
        <v>23</v>
      </c>
      <c r="P351" s="1" t="str">
        <f>VLOOKUP(E:E,'Opex 2021'!E:E,1,FALSE)</f>
        <v>847.8471120.1.428090.000000.847001.200179</v>
      </c>
    </row>
    <row r="352" spans="1:16" x14ac:dyDescent="0.35">
      <c r="A352" s="5" t="s">
        <v>715</v>
      </c>
      <c r="B352" s="5" t="s">
        <v>714</v>
      </c>
      <c r="C352" s="5" t="s">
        <v>374</v>
      </c>
      <c r="D352" s="5" t="s">
        <v>375</v>
      </c>
      <c r="E352" s="5" t="s">
        <v>713</v>
      </c>
      <c r="F352" s="6">
        <v>23796</v>
      </c>
      <c r="G352" s="6">
        <v>1</v>
      </c>
      <c r="H352" s="7"/>
      <c r="I352" s="7"/>
      <c r="J352" s="7"/>
      <c r="K352" s="6">
        <v>1</v>
      </c>
      <c r="L352" s="8" t="s">
        <v>20</v>
      </c>
      <c r="M352" s="8" t="s">
        <v>21</v>
      </c>
      <c r="N352" s="8" t="s">
        <v>22</v>
      </c>
      <c r="O352" s="9" t="s">
        <v>23</v>
      </c>
      <c r="P352" s="1" t="str">
        <f>VLOOKUP(E:E,'Opex 2021'!E:E,1,FALSE)</f>
        <v>847.8471120.1.429900.000000.847001.200179</v>
      </c>
    </row>
    <row r="353" spans="1:16" x14ac:dyDescent="0.35">
      <c r="A353" s="5" t="s">
        <v>481</v>
      </c>
      <c r="B353" s="5" t="s">
        <v>482</v>
      </c>
      <c r="C353" s="5" t="s">
        <v>39</v>
      </c>
      <c r="D353" s="5" t="s">
        <v>40</v>
      </c>
      <c r="E353" s="5" t="s">
        <v>712</v>
      </c>
      <c r="F353" s="6">
        <v>0</v>
      </c>
      <c r="G353" s="6">
        <v>0</v>
      </c>
      <c r="H353" s="7"/>
      <c r="I353" s="7"/>
      <c r="J353" s="7"/>
      <c r="K353" s="6">
        <v>0</v>
      </c>
      <c r="L353" s="8" t="s">
        <v>20</v>
      </c>
      <c r="M353" s="8" t="s">
        <v>21</v>
      </c>
      <c r="N353" s="8" t="s">
        <v>22</v>
      </c>
      <c r="O353" s="9" t="s">
        <v>23</v>
      </c>
      <c r="P353" s="1" t="str">
        <f>VLOOKUP(E:E,'Opex 2021'!E:E,1,FALSE)</f>
        <v>847.8471121.1.425900.000000.847001.200179</v>
      </c>
    </row>
    <row r="354" spans="1:16" x14ac:dyDescent="0.35">
      <c r="A354" s="5" t="s">
        <v>481</v>
      </c>
      <c r="B354" s="5" t="s">
        <v>482</v>
      </c>
      <c r="C354" s="5" t="s">
        <v>51</v>
      </c>
      <c r="D354" s="5" t="s">
        <v>52</v>
      </c>
      <c r="E354" s="5" t="s">
        <v>711</v>
      </c>
      <c r="F354" s="6">
        <v>0</v>
      </c>
      <c r="G354" s="6">
        <v>0</v>
      </c>
      <c r="H354" s="7"/>
      <c r="I354" s="7"/>
      <c r="J354" s="7"/>
      <c r="K354" s="6">
        <v>0</v>
      </c>
      <c r="L354" s="8" t="s">
        <v>20</v>
      </c>
      <c r="M354" s="8" t="s">
        <v>21</v>
      </c>
      <c r="N354" s="8" t="s">
        <v>22</v>
      </c>
      <c r="O354" s="9" t="s">
        <v>23</v>
      </c>
      <c r="P354" s="1" t="str">
        <f>VLOOKUP(E:E,'Opex 2021'!E:E,1,FALSE)</f>
        <v>847.8471121.1.428090.000000.847001.200179</v>
      </c>
    </row>
    <row r="355" spans="1:16" x14ac:dyDescent="0.35">
      <c r="A355" s="5" t="s">
        <v>481</v>
      </c>
      <c r="B355" s="5" t="s">
        <v>482</v>
      </c>
      <c r="C355" s="5" t="s">
        <v>374</v>
      </c>
      <c r="D355" s="5" t="s">
        <v>375</v>
      </c>
      <c r="E355" s="5" t="s">
        <v>483</v>
      </c>
      <c r="F355" s="6">
        <v>0</v>
      </c>
      <c r="G355" s="6">
        <v>1</v>
      </c>
      <c r="H355" s="7"/>
      <c r="I355" s="7"/>
      <c r="J355" s="7"/>
      <c r="K355" s="6">
        <v>1</v>
      </c>
      <c r="L355" s="8" t="s">
        <v>20</v>
      </c>
      <c r="M355" s="8" t="s">
        <v>21</v>
      </c>
      <c r="N355" s="8" t="s">
        <v>22</v>
      </c>
      <c r="O355" s="9" t="s">
        <v>23</v>
      </c>
      <c r="P355" s="1" t="str">
        <f>VLOOKUP(E:E,'Opex 2021'!E:E,1,FALSE)</f>
        <v>847.8471121.1.429900.000000.847001.200179</v>
      </c>
    </row>
    <row r="356" spans="1:16" x14ac:dyDescent="0.35">
      <c r="A356" s="5" t="s">
        <v>708</v>
      </c>
      <c r="B356" s="5" t="s">
        <v>707</v>
      </c>
      <c r="C356" s="5" t="s">
        <v>39</v>
      </c>
      <c r="D356" s="5" t="s">
        <v>40</v>
      </c>
      <c r="E356" s="5" t="s">
        <v>710</v>
      </c>
      <c r="F356" s="6">
        <v>0</v>
      </c>
      <c r="G356" s="6">
        <v>0</v>
      </c>
      <c r="H356" s="7"/>
      <c r="I356" s="7"/>
      <c r="J356" s="7"/>
      <c r="K356" s="6">
        <v>0</v>
      </c>
      <c r="L356" s="8" t="s">
        <v>20</v>
      </c>
      <c r="M356" s="8" t="s">
        <v>21</v>
      </c>
      <c r="N356" s="8" t="s">
        <v>22</v>
      </c>
      <c r="O356" s="9" t="s">
        <v>23</v>
      </c>
      <c r="P356" s="1" t="str">
        <f>VLOOKUP(E:E,'Opex 2021'!E:E,1,FALSE)</f>
        <v>847.8471122.1.425900.000000.847001.200179</v>
      </c>
    </row>
    <row r="357" spans="1:16" x14ac:dyDescent="0.35">
      <c r="A357" s="5" t="s">
        <v>708</v>
      </c>
      <c r="B357" s="5" t="s">
        <v>707</v>
      </c>
      <c r="C357" s="5" t="s">
        <v>51</v>
      </c>
      <c r="D357" s="5" t="s">
        <v>52</v>
      </c>
      <c r="E357" s="5" t="s">
        <v>709</v>
      </c>
      <c r="F357" s="6">
        <v>0</v>
      </c>
      <c r="G357" s="6">
        <v>0</v>
      </c>
      <c r="H357" s="7"/>
      <c r="I357" s="7"/>
      <c r="J357" s="7"/>
      <c r="K357" s="6">
        <v>0</v>
      </c>
      <c r="L357" s="8" t="s">
        <v>20</v>
      </c>
      <c r="M357" s="8" t="s">
        <v>21</v>
      </c>
      <c r="N357" s="8" t="s">
        <v>22</v>
      </c>
      <c r="O357" s="9" t="s">
        <v>23</v>
      </c>
      <c r="P357" s="1" t="str">
        <f>VLOOKUP(E:E,'Opex 2021'!E:E,1,FALSE)</f>
        <v>847.8471122.1.428090.000000.847001.200179</v>
      </c>
    </row>
    <row r="358" spans="1:16" x14ac:dyDescent="0.35">
      <c r="A358" s="5" t="s">
        <v>708</v>
      </c>
      <c r="B358" s="5" t="s">
        <v>707</v>
      </c>
      <c r="C358" s="5" t="s">
        <v>374</v>
      </c>
      <c r="D358" s="5" t="s">
        <v>375</v>
      </c>
      <c r="E358" s="5" t="s">
        <v>706</v>
      </c>
      <c r="F358" s="6">
        <v>0</v>
      </c>
      <c r="G358" s="6">
        <v>1</v>
      </c>
      <c r="H358" s="7"/>
      <c r="I358" s="7"/>
      <c r="J358" s="7"/>
      <c r="K358" s="6">
        <v>1</v>
      </c>
      <c r="L358" s="8" t="s">
        <v>20</v>
      </c>
      <c r="M358" s="8" t="s">
        <v>21</v>
      </c>
      <c r="N358" s="8" t="s">
        <v>22</v>
      </c>
      <c r="O358" s="9" t="s">
        <v>23</v>
      </c>
      <c r="P358" s="1" t="str">
        <f>VLOOKUP(E:E,'Opex 2021'!E:E,1,FALSE)</f>
        <v>847.8471122.1.429900.000000.847001.200179</v>
      </c>
    </row>
    <row r="359" spans="1:16" x14ac:dyDescent="0.35">
      <c r="A359" s="5" t="s">
        <v>487</v>
      </c>
      <c r="B359" s="5" t="s">
        <v>488</v>
      </c>
      <c r="C359" s="5" t="s">
        <v>24</v>
      </c>
      <c r="D359" s="5" t="s">
        <v>25</v>
      </c>
      <c r="E359" s="5" t="s">
        <v>489</v>
      </c>
      <c r="F359" s="6">
        <v>184000</v>
      </c>
      <c r="G359" s="6">
        <v>101376</v>
      </c>
      <c r="H359" s="6">
        <v>100823.89</v>
      </c>
      <c r="I359" s="7"/>
      <c r="J359" s="7"/>
      <c r="K359" s="6">
        <v>552.11000000000104</v>
      </c>
      <c r="L359" s="8" t="s">
        <v>20</v>
      </c>
      <c r="M359" s="8" t="s">
        <v>21</v>
      </c>
      <c r="N359" s="8" t="s">
        <v>22</v>
      </c>
      <c r="O359" s="9" t="s">
        <v>23</v>
      </c>
      <c r="P359" s="1" t="str">
        <f>VLOOKUP(E:E,'Opex 2021'!E:E,1,FALSE)</f>
        <v>847.8471130.1.420570.000000.847001.200179</v>
      </c>
    </row>
    <row r="360" spans="1:16" x14ac:dyDescent="0.35">
      <c r="A360" s="5" t="s">
        <v>487</v>
      </c>
      <c r="B360" s="5" t="s">
        <v>488</v>
      </c>
      <c r="C360" s="5" t="s">
        <v>42</v>
      </c>
      <c r="D360" s="5" t="s">
        <v>43</v>
      </c>
      <c r="E360" s="5" t="s">
        <v>490</v>
      </c>
      <c r="F360" s="6">
        <v>156081</v>
      </c>
      <c r="G360" s="6">
        <v>15223</v>
      </c>
      <c r="H360" s="6">
        <v>-2889.93</v>
      </c>
      <c r="I360" s="7"/>
      <c r="J360" s="7"/>
      <c r="K360" s="6">
        <v>18112.93</v>
      </c>
      <c r="L360" s="8" t="s">
        <v>20</v>
      </c>
      <c r="M360" s="8" t="s">
        <v>21</v>
      </c>
      <c r="N360" s="8" t="s">
        <v>22</v>
      </c>
      <c r="O360" s="9" t="s">
        <v>23</v>
      </c>
      <c r="P360" s="1" t="str">
        <f>VLOOKUP(E:E,'Opex 2021'!E:E,1,FALSE)</f>
        <v>847.8471130.1.426610.000000.847001.200179</v>
      </c>
    </row>
    <row r="361" spans="1:16" x14ac:dyDescent="0.35">
      <c r="A361" s="5" t="s">
        <v>487</v>
      </c>
      <c r="B361" s="5" t="s">
        <v>488</v>
      </c>
      <c r="C361" s="5" t="s">
        <v>359</v>
      </c>
      <c r="D361" s="5" t="s">
        <v>360</v>
      </c>
      <c r="E361" s="5" t="s">
        <v>491</v>
      </c>
      <c r="F361" s="6">
        <v>25000</v>
      </c>
      <c r="G361" s="6">
        <v>1</v>
      </c>
      <c r="H361" s="7"/>
      <c r="I361" s="7"/>
      <c r="J361" s="7"/>
      <c r="K361" s="6">
        <v>1</v>
      </c>
      <c r="L361" s="8" t="s">
        <v>20</v>
      </c>
      <c r="M361" s="8" t="s">
        <v>21</v>
      </c>
      <c r="N361" s="8" t="s">
        <v>22</v>
      </c>
      <c r="O361" s="9" t="s">
        <v>23</v>
      </c>
      <c r="P361" s="1" t="str">
        <f>VLOOKUP(E:E,'Opex 2021'!E:E,1,FALSE)</f>
        <v>847.8471130.1.426900.000000.847001.200179</v>
      </c>
    </row>
    <row r="362" spans="1:16" x14ac:dyDescent="0.35">
      <c r="A362" s="5" t="s">
        <v>487</v>
      </c>
      <c r="B362" s="5" t="s">
        <v>488</v>
      </c>
      <c r="C362" s="5" t="s">
        <v>45</v>
      </c>
      <c r="D362" s="5" t="s">
        <v>46</v>
      </c>
      <c r="E362" s="5" t="s">
        <v>705</v>
      </c>
      <c r="F362" s="6">
        <v>0</v>
      </c>
      <c r="G362" s="6">
        <v>0</v>
      </c>
      <c r="H362" s="7"/>
      <c r="I362" s="7"/>
      <c r="J362" s="7"/>
      <c r="K362" s="6">
        <v>0</v>
      </c>
      <c r="L362" s="8" t="s">
        <v>20</v>
      </c>
      <c r="M362" s="8" t="s">
        <v>21</v>
      </c>
      <c r="N362" s="8" t="s">
        <v>22</v>
      </c>
      <c r="O362" s="9" t="s">
        <v>23</v>
      </c>
      <c r="P362" s="1" t="str">
        <f>VLOOKUP(E:E,'Opex 2021'!E:E,1,FALSE)</f>
        <v>847.8471130.1.427710.000000.847001.200179</v>
      </c>
    </row>
    <row r="363" spans="1:16" x14ac:dyDescent="0.35">
      <c r="A363" s="5" t="s">
        <v>487</v>
      </c>
      <c r="B363" s="5" t="s">
        <v>488</v>
      </c>
      <c r="C363" s="5" t="s">
        <v>48</v>
      </c>
      <c r="D363" s="5" t="s">
        <v>49</v>
      </c>
      <c r="E363" s="5" t="s">
        <v>492</v>
      </c>
      <c r="F363" s="6">
        <v>35000</v>
      </c>
      <c r="G363" s="6">
        <v>1</v>
      </c>
      <c r="H363" s="7"/>
      <c r="I363" s="7"/>
      <c r="J363" s="7"/>
      <c r="K363" s="6">
        <v>1</v>
      </c>
      <c r="L363" s="8" t="s">
        <v>20</v>
      </c>
      <c r="M363" s="8" t="s">
        <v>21</v>
      </c>
      <c r="N363" s="8" t="s">
        <v>22</v>
      </c>
      <c r="O363" s="9" t="s">
        <v>23</v>
      </c>
      <c r="P363" s="1" t="str">
        <f>VLOOKUP(E:E,'Opex 2021'!E:E,1,FALSE)</f>
        <v>847.8471130.1.427900.000000.847001.200179</v>
      </c>
    </row>
    <row r="364" spans="1:16" x14ac:dyDescent="0.35">
      <c r="A364" s="5" t="s">
        <v>487</v>
      </c>
      <c r="B364" s="5" t="s">
        <v>488</v>
      </c>
      <c r="C364" s="5" t="s">
        <v>51</v>
      </c>
      <c r="D364" s="5" t="s">
        <v>52</v>
      </c>
      <c r="E364" s="5" t="s">
        <v>704</v>
      </c>
      <c r="F364" s="6">
        <v>150000</v>
      </c>
      <c r="G364" s="6">
        <v>14447</v>
      </c>
      <c r="H364" s="6">
        <v>14447.5</v>
      </c>
      <c r="I364" s="7"/>
      <c r="J364" s="7"/>
      <c r="K364" s="6">
        <v>-0.5</v>
      </c>
      <c r="L364" s="8" t="s">
        <v>20</v>
      </c>
      <c r="M364" s="8" t="s">
        <v>21</v>
      </c>
      <c r="N364" s="8" t="s">
        <v>22</v>
      </c>
      <c r="O364" s="9" t="s">
        <v>23</v>
      </c>
      <c r="P364" s="1" t="str">
        <f>VLOOKUP(E:E,'Opex 2021'!E:E,1,FALSE)</f>
        <v>847.8471130.1.428090.000000.847001.200179</v>
      </c>
    </row>
    <row r="365" spans="1:16" x14ac:dyDescent="0.35">
      <c r="A365" s="5" t="s">
        <v>487</v>
      </c>
      <c r="B365" s="5" t="s">
        <v>488</v>
      </c>
      <c r="C365" s="5" t="s">
        <v>362</v>
      </c>
      <c r="D365" s="5" t="s">
        <v>363</v>
      </c>
      <c r="E365" s="5" t="s">
        <v>703</v>
      </c>
      <c r="F365" s="6">
        <v>0</v>
      </c>
      <c r="G365" s="6">
        <v>1231820</v>
      </c>
      <c r="H365" s="7"/>
      <c r="I365" s="7"/>
      <c r="J365" s="7"/>
      <c r="K365" s="6">
        <v>1231820</v>
      </c>
      <c r="L365" s="8" t="s">
        <v>20</v>
      </c>
      <c r="M365" s="8" t="s">
        <v>21</v>
      </c>
      <c r="N365" s="8" t="s">
        <v>22</v>
      </c>
      <c r="O365" s="9" t="s">
        <v>23</v>
      </c>
      <c r="P365" s="1" t="str">
        <f>VLOOKUP(E:E,'Opex 2021'!E:E,1,FALSE)</f>
        <v>847.8471130.1.428111.000000.847001.200179</v>
      </c>
    </row>
    <row r="366" spans="1:16" x14ac:dyDescent="0.35">
      <c r="A366" s="5" t="s">
        <v>487</v>
      </c>
      <c r="B366" s="5" t="s">
        <v>488</v>
      </c>
      <c r="C366" s="5" t="s">
        <v>613</v>
      </c>
      <c r="D366" s="5" t="s">
        <v>614</v>
      </c>
      <c r="E366" s="5" t="s">
        <v>702</v>
      </c>
      <c r="F366" s="6">
        <v>0</v>
      </c>
      <c r="G366" s="6">
        <v>2400000</v>
      </c>
      <c r="H366" s="6">
        <v>2400000</v>
      </c>
      <c r="I366" s="7"/>
      <c r="J366" s="7"/>
      <c r="K366" s="6">
        <v>0</v>
      </c>
      <c r="L366" s="8" t="s">
        <v>20</v>
      </c>
      <c r="M366" s="8" t="s">
        <v>21</v>
      </c>
      <c r="N366" s="8" t="s">
        <v>22</v>
      </c>
      <c r="O366" s="9" t="s">
        <v>23</v>
      </c>
      <c r="P366" s="1" t="str">
        <f>VLOOKUP(E:E,'Opex 2021'!E:E,1,FALSE)</f>
        <v>847.8471130.1.428400.000000.847001.200179</v>
      </c>
    </row>
    <row r="367" spans="1:16" x14ac:dyDescent="0.35">
      <c r="A367" s="5" t="s">
        <v>487</v>
      </c>
      <c r="B367" s="5" t="s">
        <v>488</v>
      </c>
      <c r="C367" s="5" t="s">
        <v>484</v>
      </c>
      <c r="D367" s="5" t="s">
        <v>485</v>
      </c>
      <c r="E367" s="5" t="s">
        <v>493</v>
      </c>
      <c r="F367" s="6">
        <v>80000004</v>
      </c>
      <c r="G367" s="6">
        <v>95934145</v>
      </c>
      <c r="H367" s="6">
        <v>93594271.429999903</v>
      </c>
      <c r="I367" s="6">
        <v>-1.67347025126219E-10</v>
      </c>
      <c r="J367" s="6">
        <v>-3.5652192309498802E-10</v>
      </c>
      <c r="K367" s="6">
        <v>2339873.57000016</v>
      </c>
      <c r="L367" s="8" t="s">
        <v>20</v>
      </c>
      <c r="M367" s="8" t="s">
        <v>21</v>
      </c>
      <c r="N367" s="8" t="s">
        <v>22</v>
      </c>
      <c r="O367" s="9" t="s">
        <v>23</v>
      </c>
      <c r="P367" s="1" t="str">
        <f>VLOOKUP(E:E,'Opex 2021'!E:E,1,FALSE)</f>
        <v>847.8471130.1.435523.000000.847001.200179</v>
      </c>
    </row>
    <row r="368" spans="1:16" x14ac:dyDescent="0.35">
      <c r="A368" s="5" t="s">
        <v>487</v>
      </c>
      <c r="B368" s="5" t="s">
        <v>488</v>
      </c>
      <c r="C368" s="5" t="s">
        <v>430</v>
      </c>
      <c r="D368" s="5" t="s">
        <v>431</v>
      </c>
      <c r="E368" s="5" t="s">
        <v>494</v>
      </c>
      <c r="F368" s="6">
        <v>25000</v>
      </c>
      <c r="G368" s="6">
        <v>1</v>
      </c>
      <c r="H368" s="7"/>
      <c r="I368" s="7"/>
      <c r="J368" s="7"/>
      <c r="K368" s="6">
        <v>1</v>
      </c>
      <c r="L368" s="8" t="s">
        <v>20</v>
      </c>
      <c r="M368" s="8" t="s">
        <v>21</v>
      </c>
      <c r="N368" s="8" t="s">
        <v>22</v>
      </c>
      <c r="O368" s="9" t="s">
        <v>23</v>
      </c>
      <c r="P368" s="1" t="str">
        <f>VLOOKUP(E:E,'Opex 2021'!E:E,1,FALSE)</f>
        <v>847.8471130.1.436120.000000.847001.200179</v>
      </c>
    </row>
    <row r="369" spans="1:16" x14ac:dyDescent="0.35">
      <c r="A369" s="5" t="s">
        <v>495</v>
      </c>
      <c r="B369" s="5" t="s">
        <v>496</v>
      </c>
      <c r="C369" s="5" t="s">
        <v>36</v>
      </c>
      <c r="D369" s="5" t="s">
        <v>37</v>
      </c>
      <c r="E369" s="5" t="s">
        <v>701</v>
      </c>
      <c r="F369" s="6">
        <v>900000</v>
      </c>
      <c r="G369" s="6">
        <v>468160</v>
      </c>
      <c r="H369" s="6">
        <v>468159.19</v>
      </c>
      <c r="I369" s="6">
        <v>0</v>
      </c>
      <c r="J369" s="6">
        <v>0</v>
      </c>
      <c r="K369" s="6">
        <v>0.80999999999767203</v>
      </c>
      <c r="L369" s="8" t="s">
        <v>20</v>
      </c>
      <c r="M369" s="8" t="s">
        <v>21</v>
      </c>
      <c r="N369" s="8" t="s">
        <v>22</v>
      </c>
      <c r="O369" s="9" t="s">
        <v>23</v>
      </c>
      <c r="P369" s="1" t="str">
        <f>VLOOKUP(E:E,'Opex 2021'!E:E,1,FALSE)</f>
        <v>847.8471140.1.425510.000000.847001.200179</v>
      </c>
    </row>
    <row r="370" spans="1:16" x14ac:dyDescent="0.35">
      <c r="A370" s="5" t="s">
        <v>495</v>
      </c>
      <c r="B370" s="5" t="s">
        <v>496</v>
      </c>
      <c r="C370" s="5" t="s">
        <v>359</v>
      </c>
      <c r="D370" s="5" t="s">
        <v>360</v>
      </c>
      <c r="E370" s="5" t="s">
        <v>499</v>
      </c>
      <c r="F370" s="6">
        <v>2800</v>
      </c>
      <c r="G370" s="6">
        <v>1</v>
      </c>
      <c r="H370" s="7"/>
      <c r="I370" s="7"/>
      <c r="J370" s="7"/>
      <c r="K370" s="6">
        <v>1</v>
      </c>
      <c r="L370" s="8" t="s">
        <v>20</v>
      </c>
      <c r="M370" s="8" t="s">
        <v>21</v>
      </c>
      <c r="N370" s="8" t="s">
        <v>22</v>
      </c>
      <c r="O370" s="9" t="s">
        <v>23</v>
      </c>
      <c r="P370" s="1" t="str">
        <f>VLOOKUP(E:E,'Opex 2021'!E:E,1,FALSE)</f>
        <v>847.8471140.1.426900.000000.847001.200179</v>
      </c>
    </row>
    <row r="371" spans="1:16" x14ac:dyDescent="0.35">
      <c r="A371" s="5" t="s">
        <v>495</v>
      </c>
      <c r="B371" s="5" t="s">
        <v>496</v>
      </c>
      <c r="C371" s="5" t="s">
        <v>88</v>
      </c>
      <c r="D371" s="5" t="s">
        <v>89</v>
      </c>
      <c r="E371" s="5" t="s">
        <v>700</v>
      </c>
      <c r="F371" s="6">
        <v>48000</v>
      </c>
      <c r="G371" s="6">
        <v>28200</v>
      </c>
      <c r="H371" s="6">
        <v>13773.75</v>
      </c>
      <c r="I371" s="6">
        <v>0</v>
      </c>
      <c r="J371" s="7"/>
      <c r="K371" s="6">
        <v>14426.25</v>
      </c>
      <c r="L371" s="8" t="s">
        <v>20</v>
      </c>
      <c r="M371" s="8" t="s">
        <v>21</v>
      </c>
      <c r="N371" s="8" t="s">
        <v>22</v>
      </c>
      <c r="O371" s="9" t="s">
        <v>23</v>
      </c>
      <c r="P371" s="1" t="str">
        <f>VLOOKUP(E:E,'Opex 2021'!E:E,1,FALSE)</f>
        <v>847.8471140.1.427200.000000.847001.200179</v>
      </c>
    </row>
    <row r="372" spans="1:16" x14ac:dyDescent="0.35">
      <c r="A372" s="5" t="s">
        <v>495</v>
      </c>
      <c r="B372" s="5" t="s">
        <v>496</v>
      </c>
      <c r="C372" s="5" t="s">
        <v>51</v>
      </c>
      <c r="D372" s="5" t="s">
        <v>52</v>
      </c>
      <c r="E372" s="5" t="s">
        <v>699</v>
      </c>
      <c r="F372" s="6">
        <v>25000</v>
      </c>
      <c r="G372" s="6">
        <v>0</v>
      </c>
      <c r="H372" s="7"/>
      <c r="I372" s="7"/>
      <c r="J372" s="7"/>
      <c r="K372" s="6">
        <v>0</v>
      </c>
      <c r="L372" s="8" t="s">
        <v>20</v>
      </c>
      <c r="M372" s="8" t="s">
        <v>21</v>
      </c>
      <c r="N372" s="8" t="s">
        <v>22</v>
      </c>
      <c r="O372" s="9" t="s">
        <v>23</v>
      </c>
      <c r="P372" s="1" t="str">
        <f>VLOOKUP(E:E,'Opex 2021'!E:E,1,FALSE)</f>
        <v>847.8471140.1.428090.000000.847001.200179</v>
      </c>
    </row>
    <row r="373" spans="1:16" x14ac:dyDescent="0.35">
      <c r="A373" s="5" t="s">
        <v>495</v>
      </c>
      <c r="B373" s="5" t="s">
        <v>496</v>
      </c>
      <c r="C373" s="5" t="s">
        <v>54</v>
      </c>
      <c r="D373" s="5" t="s">
        <v>55</v>
      </c>
      <c r="E373" s="5" t="s">
        <v>698</v>
      </c>
      <c r="F373" s="6">
        <v>305000</v>
      </c>
      <c r="G373" s="6">
        <v>0</v>
      </c>
      <c r="H373" s="7"/>
      <c r="I373" s="7"/>
      <c r="J373" s="7"/>
      <c r="K373" s="6">
        <v>0</v>
      </c>
      <c r="L373" s="8" t="s">
        <v>20</v>
      </c>
      <c r="M373" s="8" t="s">
        <v>21</v>
      </c>
      <c r="N373" s="8" t="s">
        <v>22</v>
      </c>
      <c r="O373" s="9" t="s">
        <v>23</v>
      </c>
      <c r="P373" s="1" t="str">
        <f>VLOOKUP(E:E,'Opex 2021'!E:E,1,FALSE)</f>
        <v>847.8471140.1.428640.000000.847001.200179</v>
      </c>
    </row>
    <row r="374" spans="1:16" x14ac:dyDescent="0.35">
      <c r="A374" s="5" t="s">
        <v>501</v>
      </c>
      <c r="B374" s="5" t="s">
        <v>502</v>
      </c>
      <c r="C374" s="5" t="s">
        <v>27</v>
      </c>
      <c r="D374" s="5" t="s">
        <v>28</v>
      </c>
      <c r="E374" s="5" t="s">
        <v>503</v>
      </c>
      <c r="F374" s="6">
        <v>2213171</v>
      </c>
      <c r="G374" s="6">
        <v>3117193</v>
      </c>
      <c r="H374" s="6">
        <v>2676268.31</v>
      </c>
      <c r="I374" s="6">
        <v>0</v>
      </c>
      <c r="J374" s="6">
        <v>0</v>
      </c>
      <c r="K374" s="6">
        <v>440924.68999999901</v>
      </c>
      <c r="L374" s="8" t="s">
        <v>20</v>
      </c>
      <c r="M374" s="8" t="s">
        <v>21</v>
      </c>
      <c r="N374" s="8" t="s">
        <v>22</v>
      </c>
      <c r="O374" s="9" t="s">
        <v>23</v>
      </c>
      <c r="P374" s="1" t="str">
        <f>VLOOKUP(E:E,'Opex 2021'!E:E,1,FALSE)</f>
        <v>847.8471150.1.420900.000000.847001.200179</v>
      </c>
    </row>
    <row r="375" spans="1:16" x14ac:dyDescent="0.35">
      <c r="A375" s="5" t="s">
        <v>501</v>
      </c>
      <c r="B375" s="5" t="s">
        <v>502</v>
      </c>
      <c r="C375" s="5" t="s">
        <v>30</v>
      </c>
      <c r="D375" s="5" t="s">
        <v>31</v>
      </c>
      <c r="E375" s="5" t="s">
        <v>697</v>
      </c>
      <c r="F375" s="6">
        <v>698590</v>
      </c>
      <c r="G375" s="6">
        <v>71623</v>
      </c>
      <c r="H375" s="6">
        <v>71623.5</v>
      </c>
      <c r="I375" s="6">
        <v>0</v>
      </c>
      <c r="J375" s="7"/>
      <c r="K375" s="6">
        <v>-0.5</v>
      </c>
      <c r="L375" s="8" t="s">
        <v>20</v>
      </c>
      <c r="M375" s="8" t="s">
        <v>21</v>
      </c>
      <c r="N375" s="8" t="s">
        <v>22</v>
      </c>
      <c r="O375" s="9" t="s">
        <v>23</v>
      </c>
      <c r="P375" s="1" t="str">
        <f>VLOOKUP(E:E,'Opex 2021'!E:E,1,FALSE)</f>
        <v>847.8471150.1.421000.000000.847001.200179</v>
      </c>
    </row>
    <row r="376" spans="1:16" x14ac:dyDescent="0.35">
      <c r="A376" s="5" t="s">
        <v>501</v>
      </c>
      <c r="B376" s="5" t="s">
        <v>502</v>
      </c>
      <c r="C376" s="5" t="s">
        <v>36</v>
      </c>
      <c r="D376" s="5" t="s">
        <v>37</v>
      </c>
      <c r="E376" s="5" t="s">
        <v>696</v>
      </c>
      <c r="F376" s="6">
        <v>149912</v>
      </c>
      <c r="G376" s="6">
        <v>0</v>
      </c>
      <c r="H376" s="7"/>
      <c r="I376" s="7"/>
      <c r="J376" s="7"/>
      <c r="K376" s="6">
        <v>0</v>
      </c>
      <c r="L376" s="8" t="s">
        <v>20</v>
      </c>
      <c r="M376" s="8" t="s">
        <v>21</v>
      </c>
      <c r="N376" s="8" t="s">
        <v>22</v>
      </c>
      <c r="O376" s="9" t="s">
        <v>23</v>
      </c>
      <c r="P376" s="1" t="str">
        <f>VLOOKUP(E:E,'Opex 2021'!E:E,1,FALSE)</f>
        <v>847.8471150.1.425510.000000.847001.200179</v>
      </c>
    </row>
    <row r="377" spans="1:16" x14ac:dyDescent="0.35">
      <c r="A377" s="5" t="s">
        <v>501</v>
      </c>
      <c r="B377" s="5" t="s">
        <v>502</v>
      </c>
      <c r="C377" s="5" t="s">
        <v>82</v>
      </c>
      <c r="D377" s="5" t="s">
        <v>83</v>
      </c>
      <c r="E377" s="5" t="s">
        <v>695</v>
      </c>
      <c r="F377" s="6">
        <v>241443</v>
      </c>
      <c r="G377" s="6">
        <v>0</v>
      </c>
      <c r="H377" s="7"/>
      <c r="I377" s="7"/>
      <c r="J377" s="7"/>
      <c r="K377" s="6">
        <v>0</v>
      </c>
      <c r="L377" s="8" t="s">
        <v>20</v>
      </c>
      <c r="M377" s="8" t="s">
        <v>21</v>
      </c>
      <c r="N377" s="8" t="s">
        <v>22</v>
      </c>
      <c r="O377" s="9" t="s">
        <v>23</v>
      </c>
      <c r="P377" s="1" t="str">
        <f>VLOOKUP(E:E,'Opex 2021'!E:E,1,FALSE)</f>
        <v>847.8471150.1.425550.000000.847001.200179</v>
      </c>
    </row>
    <row r="378" spans="1:16" x14ac:dyDescent="0.35">
      <c r="A378" s="5" t="s">
        <v>501</v>
      </c>
      <c r="B378" s="5" t="s">
        <v>502</v>
      </c>
      <c r="C378" s="5" t="s">
        <v>42</v>
      </c>
      <c r="D378" s="5" t="s">
        <v>43</v>
      </c>
      <c r="E378" s="5" t="s">
        <v>504</v>
      </c>
      <c r="F378" s="6">
        <v>79953</v>
      </c>
      <c r="G378" s="6">
        <v>26953</v>
      </c>
      <c r="H378" s="6">
        <v>26783.52</v>
      </c>
      <c r="I378" s="6">
        <v>0</v>
      </c>
      <c r="J378" s="6">
        <v>0</v>
      </c>
      <c r="K378" s="6">
        <v>169.48</v>
      </c>
      <c r="L378" s="8" t="s">
        <v>20</v>
      </c>
      <c r="M378" s="8" t="s">
        <v>21</v>
      </c>
      <c r="N378" s="8" t="s">
        <v>22</v>
      </c>
      <c r="O378" s="9" t="s">
        <v>23</v>
      </c>
      <c r="P378" s="1" t="str">
        <f>VLOOKUP(E:E,'Opex 2021'!E:E,1,FALSE)</f>
        <v>847.8471150.1.426610.000000.847001.200179</v>
      </c>
    </row>
    <row r="379" spans="1:16" x14ac:dyDescent="0.35">
      <c r="A379" s="5" t="s">
        <v>501</v>
      </c>
      <c r="B379" s="5" t="s">
        <v>502</v>
      </c>
      <c r="C379" s="5" t="s">
        <v>51</v>
      </c>
      <c r="D379" s="5" t="s">
        <v>52</v>
      </c>
      <c r="E379" s="5" t="s">
        <v>694</v>
      </c>
      <c r="F379" s="6">
        <v>99941</v>
      </c>
      <c r="G379" s="6">
        <v>0</v>
      </c>
      <c r="H379" s="7"/>
      <c r="I379" s="7"/>
      <c r="J379" s="7"/>
      <c r="K379" s="6">
        <v>0</v>
      </c>
      <c r="L379" s="8" t="s">
        <v>20</v>
      </c>
      <c r="M379" s="8" t="s">
        <v>21</v>
      </c>
      <c r="N379" s="8" t="s">
        <v>22</v>
      </c>
      <c r="O379" s="9" t="s">
        <v>23</v>
      </c>
      <c r="P379" s="1" t="str">
        <f>VLOOKUP(E:E,'Opex 2021'!E:E,1,FALSE)</f>
        <v>847.8471150.1.428090.000000.847001.200179</v>
      </c>
    </row>
    <row r="380" spans="1:16" x14ac:dyDescent="0.35">
      <c r="A380" s="5" t="s">
        <v>501</v>
      </c>
      <c r="B380" s="5" t="s">
        <v>502</v>
      </c>
      <c r="C380" s="5" t="s">
        <v>91</v>
      </c>
      <c r="D380" s="5" t="s">
        <v>92</v>
      </c>
      <c r="E380" s="5" t="s">
        <v>693</v>
      </c>
      <c r="F380" s="6">
        <v>16990</v>
      </c>
      <c r="G380" s="6">
        <v>0</v>
      </c>
      <c r="H380" s="7"/>
      <c r="I380" s="7"/>
      <c r="J380" s="7"/>
      <c r="K380" s="6">
        <v>0</v>
      </c>
      <c r="L380" s="8" t="s">
        <v>20</v>
      </c>
      <c r="M380" s="8" t="s">
        <v>21</v>
      </c>
      <c r="N380" s="8" t="s">
        <v>22</v>
      </c>
      <c r="O380" s="9" t="s">
        <v>23</v>
      </c>
      <c r="P380" s="1" t="str">
        <f>VLOOKUP(E:E,'Opex 2021'!E:E,1,FALSE)</f>
        <v>847.8471150.1.435310.000000.847001.200179</v>
      </c>
    </row>
    <row r="381" spans="1:16" x14ac:dyDescent="0.35">
      <c r="A381" s="5" t="s">
        <v>505</v>
      </c>
      <c r="B381" s="5" t="s">
        <v>506</v>
      </c>
      <c r="C381" s="5" t="s">
        <v>33</v>
      </c>
      <c r="D381" s="5" t="s">
        <v>34</v>
      </c>
      <c r="E381" s="5" t="s">
        <v>692</v>
      </c>
      <c r="F381" s="6">
        <v>0</v>
      </c>
      <c r="G381" s="6">
        <v>6301</v>
      </c>
      <c r="H381" s="6">
        <v>6300.22</v>
      </c>
      <c r="I381" s="7"/>
      <c r="J381" s="7"/>
      <c r="K381" s="6">
        <v>0.77999999999974501</v>
      </c>
      <c r="L381" s="8" t="s">
        <v>20</v>
      </c>
      <c r="M381" s="8" t="s">
        <v>21</v>
      </c>
      <c r="N381" s="8" t="s">
        <v>22</v>
      </c>
      <c r="O381" s="9" t="s">
        <v>23</v>
      </c>
      <c r="P381" s="1" t="str">
        <f>VLOOKUP(E:E,'Opex 2021'!E:E,1,FALSE)</f>
        <v>847.8471160.1.421700.000000.847001.200179</v>
      </c>
    </row>
    <row r="382" spans="1:16" x14ac:dyDescent="0.35">
      <c r="A382" s="5" t="s">
        <v>505</v>
      </c>
      <c r="B382" s="5" t="s">
        <v>506</v>
      </c>
      <c r="C382" s="5" t="s">
        <v>507</v>
      </c>
      <c r="D382" s="5" t="s">
        <v>508</v>
      </c>
      <c r="E382" s="5" t="s">
        <v>509</v>
      </c>
      <c r="F382" s="6">
        <v>69392</v>
      </c>
      <c r="G382" s="6">
        <v>124788</v>
      </c>
      <c r="H382" s="6">
        <v>3122.05</v>
      </c>
      <c r="I382" s="6">
        <v>0</v>
      </c>
      <c r="J382" s="6">
        <v>0</v>
      </c>
      <c r="K382" s="6">
        <v>121665.95</v>
      </c>
      <c r="L382" s="8" t="s">
        <v>20</v>
      </c>
      <c r="M382" s="8" t="s">
        <v>21</v>
      </c>
      <c r="N382" s="8" t="s">
        <v>22</v>
      </c>
      <c r="O382" s="9" t="s">
        <v>23</v>
      </c>
      <c r="P382" s="1" t="str">
        <f>VLOOKUP(E:E,'Opex 2021'!E:E,1,FALSE)</f>
        <v>847.8471160.1.422100.000000.847001.200179</v>
      </c>
    </row>
    <row r="383" spans="1:16" x14ac:dyDescent="0.35">
      <c r="A383" s="5" t="s">
        <v>505</v>
      </c>
      <c r="B383" s="5" t="s">
        <v>506</v>
      </c>
      <c r="C383" s="5" t="s">
        <v>42</v>
      </c>
      <c r="D383" s="5" t="s">
        <v>43</v>
      </c>
      <c r="E383" s="5" t="s">
        <v>510</v>
      </c>
      <c r="F383" s="6">
        <v>0</v>
      </c>
      <c r="G383" s="6">
        <v>1</v>
      </c>
      <c r="H383" s="7"/>
      <c r="I383" s="7"/>
      <c r="J383" s="7"/>
      <c r="K383" s="6">
        <v>1</v>
      </c>
      <c r="L383" s="8" t="s">
        <v>20</v>
      </c>
      <c r="M383" s="8" t="s">
        <v>21</v>
      </c>
      <c r="N383" s="8" t="s">
        <v>22</v>
      </c>
      <c r="O383" s="9" t="s">
        <v>23</v>
      </c>
      <c r="P383" s="1" t="str">
        <f>VLOOKUP(E:E,'Opex 2021'!E:E,1,FALSE)</f>
        <v>847.8471160.1.426610.000000.847001.200179</v>
      </c>
    </row>
    <row r="384" spans="1:16" x14ac:dyDescent="0.35">
      <c r="A384" s="5" t="s">
        <v>505</v>
      </c>
      <c r="B384" s="5" t="s">
        <v>506</v>
      </c>
      <c r="C384" s="5" t="s">
        <v>377</v>
      </c>
      <c r="D384" s="5" t="s">
        <v>378</v>
      </c>
      <c r="E384" s="5" t="s">
        <v>691</v>
      </c>
      <c r="F384" s="6">
        <v>0</v>
      </c>
      <c r="G384" s="6">
        <v>-76404</v>
      </c>
      <c r="H384" s="6">
        <v>-86771.67</v>
      </c>
      <c r="I384" s="7"/>
      <c r="J384" s="6">
        <v>0</v>
      </c>
      <c r="K384" s="6">
        <v>10367.67</v>
      </c>
      <c r="L384" s="8" t="s">
        <v>20</v>
      </c>
      <c r="M384" s="8" t="s">
        <v>21</v>
      </c>
      <c r="N384" s="8" t="s">
        <v>22</v>
      </c>
      <c r="O384" s="9" t="s">
        <v>23</v>
      </c>
      <c r="P384" s="1" t="str">
        <f>VLOOKUP(E:E,'Opex 2021'!E:E,1,FALSE)</f>
        <v>847.8471160.1.430330.000000.847001.200179</v>
      </c>
    </row>
    <row r="385" spans="1:16" x14ac:dyDescent="0.35">
      <c r="A385" s="5" t="s">
        <v>505</v>
      </c>
      <c r="B385" s="5" t="s">
        <v>506</v>
      </c>
      <c r="C385" s="5" t="s">
        <v>381</v>
      </c>
      <c r="D385" s="5" t="s">
        <v>382</v>
      </c>
      <c r="E385" s="5" t="s">
        <v>690</v>
      </c>
      <c r="F385" s="6">
        <v>0</v>
      </c>
      <c r="G385" s="6">
        <v>-76499</v>
      </c>
      <c r="H385" s="6">
        <v>0</v>
      </c>
      <c r="I385" s="7"/>
      <c r="J385" s="6">
        <v>0</v>
      </c>
      <c r="K385" s="6">
        <v>-76499</v>
      </c>
      <c r="L385" s="8" t="s">
        <v>20</v>
      </c>
      <c r="M385" s="8" t="s">
        <v>21</v>
      </c>
      <c r="N385" s="8" t="s">
        <v>22</v>
      </c>
      <c r="O385" s="9" t="s">
        <v>23</v>
      </c>
      <c r="P385" s="1" t="str">
        <f>VLOOKUP(E:E,'Opex 2021'!E:E,1,FALSE)</f>
        <v>847.8471160.1.432120.000000.847001.200179</v>
      </c>
    </row>
    <row r="386" spans="1:16" x14ac:dyDescent="0.35">
      <c r="A386" s="5" t="s">
        <v>505</v>
      </c>
      <c r="B386" s="5" t="s">
        <v>506</v>
      </c>
      <c r="C386" s="5" t="s">
        <v>137</v>
      </c>
      <c r="D386" s="5" t="s">
        <v>138</v>
      </c>
      <c r="E386" s="5" t="s">
        <v>511</v>
      </c>
      <c r="F386" s="6">
        <v>18332867</v>
      </c>
      <c r="G386" s="6">
        <v>16192358</v>
      </c>
      <c r="H386" s="6">
        <v>12105813.25</v>
      </c>
      <c r="I386" s="6">
        <v>6.98463509252178E-12</v>
      </c>
      <c r="J386" s="6">
        <v>3.20142135024071E-10</v>
      </c>
      <c r="K386" s="6">
        <v>4086544.7500000098</v>
      </c>
      <c r="L386" s="8" t="s">
        <v>20</v>
      </c>
      <c r="M386" s="8" t="s">
        <v>21</v>
      </c>
      <c r="N386" s="8" t="s">
        <v>22</v>
      </c>
      <c r="O386" s="9" t="s">
        <v>23</v>
      </c>
      <c r="P386" s="1" t="str">
        <f>VLOOKUP(E:E,'Opex 2021'!E:E,1,FALSE)</f>
        <v>847.8471160.1.432209.000000.847001.200179</v>
      </c>
    </row>
    <row r="387" spans="1:16" x14ac:dyDescent="0.35">
      <c r="A387" s="5" t="s">
        <v>505</v>
      </c>
      <c r="B387" s="5" t="s">
        <v>506</v>
      </c>
      <c r="C387" s="5" t="s">
        <v>146</v>
      </c>
      <c r="D387" s="5" t="s">
        <v>147</v>
      </c>
      <c r="E387" s="5" t="s">
        <v>512</v>
      </c>
      <c r="F387" s="6">
        <v>8159633</v>
      </c>
      <c r="G387" s="6">
        <v>1606681</v>
      </c>
      <c r="H387" s="6">
        <v>361649.55000000098</v>
      </c>
      <c r="I387" s="6">
        <v>6.3664629124105001E-12</v>
      </c>
      <c r="J387" s="6">
        <v>-1.6871126717887801E-10</v>
      </c>
      <c r="K387" s="6">
        <v>1245031.45</v>
      </c>
      <c r="L387" s="8" t="s">
        <v>20</v>
      </c>
      <c r="M387" s="8" t="s">
        <v>21</v>
      </c>
      <c r="N387" s="8" t="s">
        <v>22</v>
      </c>
      <c r="O387" s="9" t="s">
        <v>23</v>
      </c>
      <c r="P387" s="1" t="str">
        <f>VLOOKUP(E:E,'Opex 2021'!E:E,1,FALSE)</f>
        <v>847.8471160.1.435508.000000.847001.200179</v>
      </c>
    </row>
    <row r="388" spans="1:16" x14ac:dyDescent="0.35">
      <c r="A388" s="5" t="s">
        <v>513</v>
      </c>
      <c r="B388" s="5" t="s">
        <v>514</v>
      </c>
      <c r="C388" s="5" t="s">
        <v>453</v>
      </c>
      <c r="D388" s="5" t="s">
        <v>454</v>
      </c>
      <c r="E388" s="5" t="s">
        <v>515</v>
      </c>
      <c r="F388" s="6">
        <v>2142692</v>
      </c>
      <c r="G388" s="6">
        <v>1023910</v>
      </c>
      <c r="H388" s="6">
        <v>1018910</v>
      </c>
      <c r="I388" s="6">
        <v>0</v>
      </c>
      <c r="J388" s="6">
        <v>0</v>
      </c>
      <c r="K388" s="6">
        <v>5000</v>
      </c>
      <c r="L388" s="8" t="s">
        <v>20</v>
      </c>
      <c r="M388" s="8" t="s">
        <v>21</v>
      </c>
      <c r="N388" s="8" t="s">
        <v>22</v>
      </c>
      <c r="O388" s="9" t="s">
        <v>23</v>
      </c>
      <c r="P388" s="1" t="str">
        <f>VLOOKUP(E:E,'Opex 2021'!E:E,1,FALSE)</f>
        <v>847.8471170.1.420810.000000.847001.200179</v>
      </c>
    </row>
    <row r="389" spans="1:16" x14ac:dyDescent="0.35">
      <c r="A389" s="5" t="s">
        <v>513</v>
      </c>
      <c r="B389" s="5" t="s">
        <v>514</v>
      </c>
      <c r="C389" s="5" t="s">
        <v>338</v>
      </c>
      <c r="D389" s="5" t="s">
        <v>339</v>
      </c>
      <c r="E389" s="5" t="s">
        <v>689</v>
      </c>
      <c r="F389" s="6">
        <v>0</v>
      </c>
      <c r="G389" s="6">
        <v>-865</v>
      </c>
      <c r="H389" s="6">
        <v>-866</v>
      </c>
      <c r="I389" s="7"/>
      <c r="J389" s="7"/>
      <c r="K389" s="6">
        <v>1</v>
      </c>
      <c r="L389" s="8" t="s">
        <v>20</v>
      </c>
      <c r="M389" s="8" t="s">
        <v>21</v>
      </c>
      <c r="N389" s="8" t="s">
        <v>22</v>
      </c>
      <c r="O389" s="9" t="s">
        <v>23</v>
      </c>
      <c r="P389" s="1" t="str">
        <f>VLOOKUP(E:E,'Opex 2021'!E:E,1,FALSE)</f>
        <v>847.8471170.1.421100.000000.847001.200179</v>
      </c>
    </row>
    <row r="390" spans="1:16" x14ac:dyDescent="0.35">
      <c r="A390" s="5" t="s">
        <v>513</v>
      </c>
      <c r="B390" s="5" t="s">
        <v>514</v>
      </c>
      <c r="C390" s="5" t="s">
        <v>39</v>
      </c>
      <c r="D390" s="5" t="s">
        <v>40</v>
      </c>
      <c r="E390" s="5" t="s">
        <v>688</v>
      </c>
      <c r="F390" s="6">
        <v>8583</v>
      </c>
      <c r="G390" s="6">
        <v>0</v>
      </c>
      <c r="H390" s="7"/>
      <c r="I390" s="7"/>
      <c r="J390" s="7"/>
      <c r="K390" s="6">
        <v>0</v>
      </c>
      <c r="L390" s="8" t="s">
        <v>20</v>
      </c>
      <c r="M390" s="8" t="s">
        <v>21</v>
      </c>
      <c r="N390" s="8" t="s">
        <v>22</v>
      </c>
      <c r="O390" s="9" t="s">
        <v>23</v>
      </c>
      <c r="P390" s="1" t="str">
        <f>VLOOKUP(E:E,'Opex 2021'!E:E,1,FALSE)</f>
        <v>847.8471170.1.425900.000000.847001.200179</v>
      </c>
    </row>
    <row r="391" spans="1:16" x14ac:dyDescent="0.35">
      <c r="A391" s="5" t="s">
        <v>513</v>
      </c>
      <c r="B391" s="5" t="s">
        <v>514</v>
      </c>
      <c r="C391" s="5" t="s">
        <v>42</v>
      </c>
      <c r="D391" s="5" t="s">
        <v>43</v>
      </c>
      <c r="E391" s="5" t="s">
        <v>516</v>
      </c>
      <c r="F391" s="6">
        <v>1305809</v>
      </c>
      <c r="G391" s="6">
        <v>886059</v>
      </c>
      <c r="H391" s="6">
        <v>866023.55</v>
      </c>
      <c r="I391" s="6">
        <v>0</v>
      </c>
      <c r="J391" s="6">
        <v>0</v>
      </c>
      <c r="K391" s="6">
        <v>20035.45</v>
      </c>
      <c r="L391" s="8" t="s">
        <v>20</v>
      </c>
      <c r="M391" s="8" t="s">
        <v>21</v>
      </c>
      <c r="N391" s="8" t="s">
        <v>22</v>
      </c>
      <c r="O391" s="9" t="s">
        <v>23</v>
      </c>
      <c r="P391" s="1" t="str">
        <f>VLOOKUP(E:E,'Opex 2021'!E:E,1,FALSE)</f>
        <v>847.8471170.1.426610.000000.847001.200179</v>
      </c>
    </row>
    <row r="392" spans="1:16" x14ac:dyDescent="0.35">
      <c r="A392" s="5" t="s">
        <v>513</v>
      </c>
      <c r="B392" s="5" t="s">
        <v>514</v>
      </c>
      <c r="C392" s="5" t="s">
        <v>51</v>
      </c>
      <c r="D392" s="5" t="s">
        <v>52</v>
      </c>
      <c r="E392" s="5" t="s">
        <v>687</v>
      </c>
      <c r="F392" s="6">
        <v>42916</v>
      </c>
      <c r="G392" s="6">
        <v>0</v>
      </c>
      <c r="H392" s="7"/>
      <c r="I392" s="7"/>
      <c r="J392" s="7"/>
      <c r="K392" s="6">
        <v>0</v>
      </c>
      <c r="L392" s="8" t="s">
        <v>20</v>
      </c>
      <c r="M392" s="8" t="s">
        <v>21</v>
      </c>
      <c r="N392" s="8" t="s">
        <v>22</v>
      </c>
      <c r="O392" s="9" t="s">
        <v>23</v>
      </c>
      <c r="P392" s="1" t="str">
        <f>VLOOKUP(E:E,'Opex 2021'!E:E,1,FALSE)</f>
        <v>847.8471170.1.428090.000000.847001.200179</v>
      </c>
    </row>
    <row r="393" spans="1:16" x14ac:dyDescent="0.35">
      <c r="A393" s="5" t="s">
        <v>680</v>
      </c>
      <c r="B393" s="5" t="s">
        <v>679</v>
      </c>
      <c r="C393" s="5" t="s">
        <v>78</v>
      </c>
      <c r="D393" s="5" t="s">
        <v>79</v>
      </c>
      <c r="E393" s="5" t="s">
        <v>686</v>
      </c>
      <c r="F393" s="6">
        <v>2000</v>
      </c>
      <c r="G393" s="6">
        <v>0</v>
      </c>
      <c r="H393" s="7"/>
      <c r="I393" s="7"/>
      <c r="J393" s="7"/>
      <c r="K393" s="6">
        <v>0</v>
      </c>
      <c r="L393" s="8" t="s">
        <v>20</v>
      </c>
      <c r="M393" s="8" t="s">
        <v>21</v>
      </c>
      <c r="N393" s="8" t="s">
        <v>22</v>
      </c>
      <c r="O393" s="9" t="s">
        <v>23</v>
      </c>
      <c r="P393" s="1" t="str">
        <f>VLOOKUP(E:E,'Opex 2021'!E:E,1,FALSE)</f>
        <v>847.8471210.1.425100.000000.847001.200179</v>
      </c>
    </row>
    <row r="394" spans="1:16" x14ac:dyDescent="0.35">
      <c r="A394" s="5" t="s">
        <v>680</v>
      </c>
      <c r="B394" s="5" t="s">
        <v>679</v>
      </c>
      <c r="C394" s="5" t="s">
        <v>634</v>
      </c>
      <c r="D394" s="5" t="s">
        <v>633</v>
      </c>
      <c r="E394" s="5" t="s">
        <v>685</v>
      </c>
      <c r="F394" s="7"/>
      <c r="G394" s="7"/>
      <c r="H394" s="6">
        <v>0</v>
      </c>
      <c r="I394" s="7"/>
      <c r="J394" s="7"/>
      <c r="K394" s="6">
        <v>0</v>
      </c>
      <c r="L394" s="8" t="s">
        <v>20</v>
      </c>
      <c r="M394" s="8" t="s">
        <v>21</v>
      </c>
      <c r="N394" s="8" t="s">
        <v>22</v>
      </c>
      <c r="O394" s="9" t="s">
        <v>23</v>
      </c>
      <c r="P394" s="1" t="str">
        <f>VLOOKUP(E:E,'Opex 2021'!E:E,1,FALSE)</f>
        <v>847.8471210.1.425741.000000.847001.200179</v>
      </c>
    </row>
    <row r="395" spans="1:16" x14ac:dyDescent="0.35">
      <c r="A395" s="5" t="s">
        <v>680</v>
      </c>
      <c r="B395" s="5" t="s">
        <v>679</v>
      </c>
      <c r="C395" s="5" t="s">
        <v>39</v>
      </c>
      <c r="D395" s="5" t="s">
        <v>40</v>
      </c>
      <c r="E395" s="5" t="s">
        <v>684</v>
      </c>
      <c r="F395" s="6">
        <v>2486</v>
      </c>
      <c r="G395" s="6">
        <v>0</v>
      </c>
      <c r="H395" s="7"/>
      <c r="I395" s="7"/>
      <c r="J395" s="7"/>
      <c r="K395" s="6">
        <v>0</v>
      </c>
      <c r="L395" s="8" t="s">
        <v>20</v>
      </c>
      <c r="M395" s="8" t="s">
        <v>21</v>
      </c>
      <c r="N395" s="8" t="s">
        <v>22</v>
      </c>
      <c r="O395" s="9" t="s">
        <v>23</v>
      </c>
      <c r="P395" s="1" t="str">
        <f>VLOOKUP(E:E,'Opex 2021'!E:E,1,FALSE)</f>
        <v>847.8471210.1.425900.000000.847001.200179</v>
      </c>
    </row>
    <row r="396" spans="1:16" x14ac:dyDescent="0.35">
      <c r="A396" s="5" t="s">
        <v>680</v>
      </c>
      <c r="B396" s="5" t="s">
        <v>679</v>
      </c>
      <c r="C396" s="5" t="s">
        <v>85</v>
      </c>
      <c r="D396" s="5" t="s">
        <v>86</v>
      </c>
      <c r="E396" s="5" t="s">
        <v>683</v>
      </c>
      <c r="F396" s="6">
        <v>2000</v>
      </c>
      <c r="G396" s="6">
        <v>0</v>
      </c>
      <c r="H396" s="7"/>
      <c r="I396" s="7"/>
      <c r="J396" s="7"/>
      <c r="K396" s="6">
        <v>0</v>
      </c>
      <c r="L396" s="8" t="s">
        <v>20</v>
      </c>
      <c r="M396" s="8" t="s">
        <v>21</v>
      </c>
      <c r="N396" s="8" t="s">
        <v>22</v>
      </c>
      <c r="O396" s="9" t="s">
        <v>23</v>
      </c>
      <c r="P396" s="1" t="str">
        <f>VLOOKUP(E:E,'Opex 2021'!E:E,1,FALSE)</f>
        <v>847.8471210.1.427100.000000.847001.200179</v>
      </c>
    </row>
    <row r="397" spans="1:16" x14ac:dyDescent="0.35">
      <c r="A397" s="5" t="s">
        <v>680</v>
      </c>
      <c r="B397" s="5" t="s">
        <v>679</v>
      </c>
      <c r="C397" s="5" t="s">
        <v>51</v>
      </c>
      <c r="D397" s="5" t="s">
        <v>52</v>
      </c>
      <c r="E397" s="5" t="s">
        <v>682</v>
      </c>
      <c r="F397" s="6">
        <v>15340</v>
      </c>
      <c r="G397" s="6">
        <v>9000</v>
      </c>
      <c r="H397" s="6">
        <v>9000</v>
      </c>
      <c r="I397" s="7"/>
      <c r="J397" s="7"/>
      <c r="K397" s="6">
        <v>0</v>
      </c>
      <c r="L397" s="8" t="s">
        <v>20</v>
      </c>
      <c r="M397" s="8" t="s">
        <v>21</v>
      </c>
      <c r="N397" s="8" t="s">
        <v>22</v>
      </c>
      <c r="O397" s="9" t="s">
        <v>23</v>
      </c>
      <c r="P397" s="1" t="str">
        <f>VLOOKUP(E:E,'Opex 2021'!E:E,1,FALSE)</f>
        <v>847.8471210.1.428090.000000.847001.200179</v>
      </c>
    </row>
    <row r="398" spans="1:16" x14ac:dyDescent="0.35">
      <c r="A398" s="5" t="s">
        <v>680</v>
      </c>
      <c r="B398" s="5" t="s">
        <v>679</v>
      </c>
      <c r="C398" s="5" t="s">
        <v>54</v>
      </c>
      <c r="D398" s="5" t="s">
        <v>55</v>
      </c>
      <c r="E398" s="5" t="s">
        <v>681</v>
      </c>
      <c r="F398" s="6">
        <v>1000</v>
      </c>
      <c r="G398" s="6">
        <v>0</v>
      </c>
      <c r="H398" s="7"/>
      <c r="I398" s="7"/>
      <c r="J398" s="7"/>
      <c r="K398" s="6">
        <v>0</v>
      </c>
      <c r="L398" s="8" t="s">
        <v>20</v>
      </c>
      <c r="M398" s="8" t="s">
        <v>21</v>
      </c>
      <c r="N398" s="8" t="s">
        <v>22</v>
      </c>
      <c r="O398" s="9" t="s">
        <v>23</v>
      </c>
      <c r="P398" s="1" t="str">
        <f>VLOOKUP(E:E,'Opex 2021'!E:E,1,FALSE)</f>
        <v>847.8471210.1.428640.000000.847001.200179</v>
      </c>
    </row>
    <row r="399" spans="1:16" x14ac:dyDescent="0.35">
      <c r="A399" s="5" t="s">
        <v>680</v>
      </c>
      <c r="B399" s="5" t="s">
        <v>679</v>
      </c>
      <c r="C399" s="5" t="s">
        <v>149</v>
      </c>
      <c r="D399" s="5" t="s">
        <v>150</v>
      </c>
      <c r="E399" s="5" t="s">
        <v>678</v>
      </c>
      <c r="F399" s="6">
        <v>1000</v>
      </c>
      <c r="G399" s="6">
        <v>1</v>
      </c>
      <c r="H399" s="7"/>
      <c r="I399" s="7"/>
      <c r="J399" s="7"/>
      <c r="K399" s="6">
        <v>1</v>
      </c>
      <c r="L399" s="8" t="s">
        <v>20</v>
      </c>
      <c r="M399" s="8" t="s">
        <v>21</v>
      </c>
      <c r="N399" s="8" t="s">
        <v>22</v>
      </c>
      <c r="O399" s="9" t="s">
        <v>23</v>
      </c>
      <c r="P399" s="1" t="str">
        <f>VLOOKUP(E:E,'Opex 2021'!E:E,1,FALSE)</f>
        <v>847.8471210.1.435530.000000.847001.200179</v>
      </c>
    </row>
    <row r="400" spans="1:16" x14ac:dyDescent="0.35">
      <c r="A400" s="5" t="s">
        <v>517</v>
      </c>
      <c r="B400" s="5" t="s">
        <v>518</v>
      </c>
      <c r="C400" s="5" t="s">
        <v>36</v>
      </c>
      <c r="D400" s="5" t="s">
        <v>37</v>
      </c>
      <c r="E400" s="5" t="s">
        <v>519</v>
      </c>
      <c r="F400" s="6">
        <v>7400.69</v>
      </c>
      <c r="G400" s="6">
        <v>2199.69</v>
      </c>
      <c r="H400" s="6">
        <v>2200</v>
      </c>
      <c r="I400" s="7"/>
      <c r="J400" s="7"/>
      <c r="K400" s="6">
        <v>-0.30999999999949102</v>
      </c>
      <c r="L400" s="8" t="s">
        <v>20</v>
      </c>
      <c r="M400" s="8" t="s">
        <v>21</v>
      </c>
      <c r="N400" s="8" t="s">
        <v>22</v>
      </c>
      <c r="O400" s="9" t="s">
        <v>23</v>
      </c>
      <c r="P400" s="1" t="str">
        <f>VLOOKUP(E:E,'Opex 2021'!E:E,1,FALSE)</f>
        <v>847.8471220.1.425510.000000.847001.200179</v>
      </c>
    </row>
    <row r="401" spans="1:16" x14ac:dyDescent="0.35">
      <c r="A401" s="5" t="s">
        <v>517</v>
      </c>
      <c r="B401" s="5" t="s">
        <v>518</v>
      </c>
      <c r="C401" s="5" t="s">
        <v>82</v>
      </c>
      <c r="D401" s="5" t="s">
        <v>83</v>
      </c>
      <c r="E401" s="5" t="s">
        <v>520</v>
      </c>
      <c r="F401" s="6">
        <v>41376.61</v>
      </c>
      <c r="G401" s="6">
        <v>0.61000000000058197</v>
      </c>
      <c r="H401" s="7"/>
      <c r="I401" s="7"/>
      <c r="J401" s="7"/>
      <c r="K401" s="6">
        <v>0.61000000000058197</v>
      </c>
      <c r="L401" s="8" t="s">
        <v>20</v>
      </c>
      <c r="M401" s="8" t="s">
        <v>21</v>
      </c>
      <c r="N401" s="8" t="s">
        <v>22</v>
      </c>
      <c r="O401" s="9" t="s">
        <v>23</v>
      </c>
      <c r="P401" s="1" t="str">
        <f>VLOOKUP(E:E,'Opex 2021'!E:E,1,FALSE)</f>
        <v>847.8471220.1.425550.000000.847001.200179</v>
      </c>
    </row>
    <row r="402" spans="1:16" x14ac:dyDescent="0.35">
      <c r="A402" s="5" t="s">
        <v>517</v>
      </c>
      <c r="B402" s="5" t="s">
        <v>518</v>
      </c>
      <c r="C402" s="5" t="s">
        <v>634</v>
      </c>
      <c r="D402" s="5" t="s">
        <v>633</v>
      </c>
      <c r="E402" s="5" t="s">
        <v>677</v>
      </c>
      <c r="F402" s="6">
        <v>60549378</v>
      </c>
      <c r="G402" s="6">
        <v>27462172</v>
      </c>
      <c r="H402" s="6">
        <v>27445103.300000001</v>
      </c>
      <c r="I402" s="7"/>
      <c r="J402" s="7"/>
      <c r="K402" s="6">
        <v>17068.699999999299</v>
      </c>
      <c r="L402" s="8" t="s">
        <v>20</v>
      </c>
      <c r="M402" s="8" t="s">
        <v>21</v>
      </c>
      <c r="N402" s="8" t="s">
        <v>22</v>
      </c>
      <c r="O402" s="9" t="s">
        <v>23</v>
      </c>
      <c r="P402" s="1" t="str">
        <f>VLOOKUP(E:E,'Opex 2021'!E:E,1,FALSE)</f>
        <v>847.8471220.1.425741.000000.847001.200179</v>
      </c>
    </row>
    <row r="403" spans="1:16" x14ac:dyDescent="0.35">
      <c r="A403" s="5" t="s">
        <v>517</v>
      </c>
      <c r="B403" s="5" t="s">
        <v>518</v>
      </c>
      <c r="C403" s="5" t="s">
        <v>39</v>
      </c>
      <c r="D403" s="5" t="s">
        <v>40</v>
      </c>
      <c r="E403" s="5" t="s">
        <v>676</v>
      </c>
      <c r="F403" s="6">
        <v>6633.14</v>
      </c>
      <c r="G403" s="6">
        <v>0.140000000000327</v>
      </c>
      <c r="H403" s="7"/>
      <c r="I403" s="7"/>
      <c r="J403" s="7"/>
      <c r="K403" s="6">
        <v>0.140000000000327</v>
      </c>
      <c r="L403" s="8" t="s">
        <v>20</v>
      </c>
      <c r="M403" s="8" t="s">
        <v>21</v>
      </c>
      <c r="N403" s="8" t="s">
        <v>22</v>
      </c>
      <c r="O403" s="9" t="s">
        <v>23</v>
      </c>
      <c r="P403" s="1" t="str">
        <f>VLOOKUP(E:E,'Opex 2021'!E:E,1,FALSE)</f>
        <v>847.8471220.1.425900.000000.847001.200179</v>
      </c>
    </row>
    <row r="404" spans="1:16" x14ac:dyDescent="0.35">
      <c r="A404" s="5" t="s">
        <v>517</v>
      </c>
      <c r="B404" s="5" t="s">
        <v>518</v>
      </c>
      <c r="C404" s="5" t="s">
        <v>359</v>
      </c>
      <c r="D404" s="5" t="s">
        <v>360</v>
      </c>
      <c r="E404" s="5" t="s">
        <v>521</v>
      </c>
      <c r="F404" s="6">
        <v>0</v>
      </c>
      <c r="G404" s="6">
        <v>10808</v>
      </c>
      <c r="H404" s="6">
        <v>10806.93</v>
      </c>
      <c r="I404" s="7"/>
      <c r="J404" s="7"/>
      <c r="K404" s="6">
        <v>1.0699999999997101</v>
      </c>
      <c r="L404" s="8" t="s">
        <v>20</v>
      </c>
      <c r="M404" s="8" t="s">
        <v>21</v>
      </c>
      <c r="N404" s="8" t="s">
        <v>22</v>
      </c>
      <c r="O404" s="9" t="s">
        <v>23</v>
      </c>
      <c r="P404" s="1" t="str">
        <f>VLOOKUP(E:E,'Opex 2021'!E:E,1,FALSE)</f>
        <v>847.8471220.1.426900.000000.847001.200179</v>
      </c>
    </row>
    <row r="405" spans="1:16" x14ac:dyDescent="0.35">
      <c r="A405" s="5" t="s">
        <v>517</v>
      </c>
      <c r="B405" s="5" t="s">
        <v>518</v>
      </c>
      <c r="C405" s="5" t="s">
        <v>238</v>
      </c>
      <c r="D405" s="5" t="s">
        <v>239</v>
      </c>
      <c r="E405" s="5" t="s">
        <v>522</v>
      </c>
      <c r="F405" s="6">
        <v>8105248.4199999999</v>
      </c>
      <c r="G405" s="6">
        <v>11133824.42</v>
      </c>
      <c r="H405" s="6">
        <v>11132826.970000001</v>
      </c>
      <c r="I405" s="6">
        <v>-4.65661287307739E-10</v>
      </c>
      <c r="J405" s="6">
        <v>2.0489096530518199E-10</v>
      </c>
      <c r="K405" s="6">
        <v>997.45000000204902</v>
      </c>
      <c r="L405" s="8" t="s">
        <v>20</v>
      </c>
      <c r="M405" s="8" t="s">
        <v>21</v>
      </c>
      <c r="N405" s="8" t="s">
        <v>22</v>
      </c>
      <c r="O405" s="9" t="s">
        <v>23</v>
      </c>
      <c r="P405" s="1" t="str">
        <f>VLOOKUP(E:E,'Opex 2021'!E:E,1,FALSE)</f>
        <v>847.8471220.1.435340.000000.847001.200179</v>
      </c>
    </row>
    <row r="406" spans="1:16" x14ac:dyDescent="0.35">
      <c r="A406" s="5" t="s">
        <v>517</v>
      </c>
      <c r="B406" s="5" t="s">
        <v>518</v>
      </c>
      <c r="C406" s="5" t="s">
        <v>63</v>
      </c>
      <c r="D406" s="5" t="s">
        <v>64</v>
      </c>
      <c r="E406" s="5" t="s">
        <v>523</v>
      </c>
      <c r="F406" s="6">
        <v>284277.62</v>
      </c>
      <c r="G406" s="6">
        <v>0.61999999999534305</v>
      </c>
      <c r="H406" s="7"/>
      <c r="I406" s="7"/>
      <c r="J406" s="7"/>
      <c r="K406" s="6">
        <v>0.61999999999534305</v>
      </c>
      <c r="L406" s="8" t="s">
        <v>20</v>
      </c>
      <c r="M406" s="8" t="s">
        <v>21</v>
      </c>
      <c r="N406" s="8" t="s">
        <v>22</v>
      </c>
      <c r="O406" s="9" t="s">
        <v>23</v>
      </c>
      <c r="P406" s="1" t="str">
        <f>VLOOKUP(E:E,'Opex 2021'!E:E,1,FALSE)</f>
        <v>847.8471220.1.436110.000000.847001.200179</v>
      </c>
    </row>
    <row r="407" spans="1:16" x14ac:dyDescent="0.35">
      <c r="A407" s="5" t="s">
        <v>517</v>
      </c>
      <c r="B407" s="5" t="s">
        <v>518</v>
      </c>
      <c r="C407" s="5" t="s">
        <v>430</v>
      </c>
      <c r="D407" s="5" t="s">
        <v>431</v>
      </c>
      <c r="E407" s="5" t="s">
        <v>524</v>
      </c>
      <c r="F407" s="6">
        <v>5685.55</v>
      </c>
      <c r="G407" s="6">
        <v>0.55000000000018201</v>
      </c>
      <c r="H407" s="7"/>
      <c r="I407" s="7"/>
      <c r="J407" s="7"/>
      <c r="K407" s="6">
        <v>0.55000000000018201</v>
      </c>
      <c r="L407" s="8" t="s">
        <v>20</v>
      </c>
      <c r="M407" s="8" t="s">
        <v>21</v>
      </c>
      <c r="N407" s="8" t="s">
        <v>22</v>
      </c>
      <c r="O407" s="9" t="s">
        <v>23</v>
      </c>
      <c r="P407" s="1" t="str">
        <f>VLOOKUP(E:E,'Opex 2021'!E:E,1,FALSE)</f>
        <v>847.8471220.1.436120.000000.847001.200179</v>
      </c>
    </row>
    <row r="408" spans="1:16" x14ac:dyDescent="0.35">
      <c r="A408" s="5" t="s">
        <v>525</v>
      </c>
      <c r="B408" s="5" t="s">
        <v>526</v>
      </c>
      <c r="C408" s="5" t="s">
        <v>527</v>
      </c>
      <c r="D408" s="5" t="s">
        <v>528</v>
      </c>
      <c r="E408" s="5" t="s">
        <v>529</v>
      </c>
      <c r="F408" s="6">
        <v>6488000</v>
      </c>
      <c r="G408" s="6">
        <v>1957266</v>
      </c>
      <c r="H408" s="6">
        <v>1691072.24</v>
      </c>
      <c r="I408" s="6">
        <v>0</v>
      </c>
      <c r="J408" s="6">
        <v>5.2386896903788797E-12</v>
      </c>
      <c r="K408" s="6">
        <v>266193.76</v>
      </c>
      <c r="L408" s="8" t="s">
        <v>20</v>
      </c>
      <c r="M408" s="8" t="s">
        <v>21</v>
      </c>
      <c r="N408" s="8" t="s">
        <v>22</v>
      </c>
      <c r="O408" s="9" t="s">
        <v>23</v>
      </c>
      <c r="P408" s="1" t="str">
        <f>VLOOKUP(E:E,'Opex 2021'!E:E,1,FALSE)</f>
        <v>847.8471230.1.425742.000000.847001.200179</v>
      </c>
    </row>
    <row r="409" spans="1:16" x14ac:dyDescent="0.35">
      <c r="A409" s="5" t="s">
        <v>525</v>
      </c>
      <c r="B409" s="5" t="s">
        <v>526</v>
      </c>
      <c r="C409" s="5" t="s">
        <v>42</v>
      </c>
      <c r="D409" s="5" t="s">
        <v>43</v>
      </c>
      <c r="E409" s="5" t="s">
        <v>530</v>
      </c>
      <c r="F409" s="6">
        <v>133919</v>
      </c>
      <c r="G409" s="6">
        <v>1</v>
      </c>
      <c r="H409" s="7"/>
      <c r="I409" s="7"/>
      <c r="J409" s="7"/>
      <c r="K409" s="6">
        <v>1</v>
      </c>
      <c r="L409" s="8" t="s">
        <v>20</v>
      </c>
      <c r="M409" s="8" t="s">
        <v>21</v>
      </c>
      <c r="N409" s="8" t="s">
        <v>22</v>
      </c>
      <c r="O409" s="9" t="s">
        <v>23</v>
      </c>
      <c r="P409" s="1" t="str">
        <f>VLOOKUP(E:E,'Opex 2021'!E:E,1,FALSE)</f>
        <v>847.8471230.1.426610.000000.847001.200179</v>
      </c>
    </row>
    <row r="410" spans="1:16" x14ac:dyDescent="0.35">
      <c r="A410" s="5" t="s">
        <v>531</v>
      </c>
      <c r="B410" s="5" t="s">
        <v>532</v>
      </c>
      <c r="C410" s="5" t="s">
        <v>36</v>
      </c>
      <c r="D410" s="5" t="s">
        <v>37</v>
      </c>
      <c r="E410" s="5" t="s">
        <v>533</v>
      </c>
      <c r="F410" s="6">
        <v>84939</v>
      </c>
      <c r="G410" s="6">
        <v>42053</v>
      </c>
      <c r="H410" s="6">
        <v>42053.5</v>
      </c>
      <c r="I410" s="7"/>
      <c r="J410" s="7"/>
      <c r="K410" s="6">
        <v>-0.5</v>
      </c>
      <c r="L410" s="8" t="s">
        <v>20</v>
      </c>
      <c r="M410" s="8" t="s">
        <v>21</v>
      </c>
      <c r="N410" s="8" t="s">
        <v>22</v>
      </c>
      <c r="O410" s="9" t="s">
        <v>23</v>
      </c>
      <c r="P410" s="1" t="str">
        <f>VLOOKUP(E:E,'Opex 2021'!E:E,1,FALSE)</f>
        <v>847.8471240.1.425510.000000.847001.200179</v>
      </c>
    </row>
    <row r="411" spans="1:16" x14ac:dyDescent="0.35">
      <c r="A411" s="5" t="s">
        <v>531</v>
      </c>
      <c r="B411" s="5" t="s">
        <v>532</v>
      </c>
      <c r="C411" s="5" t="s">
        <v>125</v>
      </c>
      <c r="D411" s="5" t="s">
        <v>126</v>
      </c>
      <c r="E411" s="5" t="s">
        <v>534</v>
      </c>
      <c r="F411" s="6">
        <v>148644</v>
      </c>
      <c r="G411" s="6">
        <v>107195</v>
      </c>
      <c r="H411" s="6">
        <v>107864.58</v>
      </c>
      <c r="I411" s="6">
        <v>0</v>
      </c>
      <c r="J411" s="6">
        <v>0</v>
      </c>
      <c r="K411" s="6">
        <v>-669.58000000000197</v>
      </c>
      <c r="L411" s="8" t="s">
        <v>20</v>
      </c>
      <c r="M411" s="8" t="s">
        <v>21</v>
      </c>
      <c r="N411" s="8" t="s">
        <v>22</v>
      </c>
      <c r="O411" s="9" t="s">
        <v>23</v>
      </c>
      <c r="P411" s="1" t="str">
        <f>VLOOKUP(E:E,'Opex 2021'!E:E,1,FALSE)</f>
        <v>847.8471240.1.425720.000000.847001.200179</v>
      </c>
    </row>
    <row r="412" spans="1:16" x14ac:dyDescent="0.35">
      <c r="A412" s="5" t="s">
        <v>531</v>
      </c>
      <c r="B412" s="5" t="s">
        <v>532</v>
      </c>
      <c r="C412" s="5" t="s">
        <v>553</v>
      </c>
      <c r="D412" s="5" t="s">
        <v>554</v>
      </c>
      <c r="E412" s="5" t="s">
        <v>675</v>
      </c>
      <c r="F412" s="6">
        <v>19536</v>
      </c>
      <c r="G412" s="6">
        <v>-16199</v>
      </c>
      <c r="H412" s="6">
        <v>-16200</v>
      </c>
      <c r="I412" s="7"/>
      <c r="J412" s="7"/>
      <c r="K412" s="6">
        <v>1</v>
      </c>
      <c r="L412" s="8" t="s">
        <v>20</v>
      </c>
      <c r="M412" s="8" t="s">
        <v>21</v>
      </c>
      <c r="N412" s="8" t="s">
        <v>22</v>
      </c>
      <c r="O412" s="9" t="s">
        <v>23</v>
      </c>
      <c r="P412" s="1" t="str">
        <f>VLOOKUP(E:E,'Opex 2021'!E:E,1,FALSE)</f>
        <v>847.8471240.1.425750.000000.847001.200179</v>
      </c>
    </row>
    <row r="413" spans="1:16" x14ac:dyDescent="0.35">
      <c r="A413" s="5" t="s">
        <v>531</v>
      </c>
      <c r="B413" s="5" t="s">
        <v>532</v>
      </c>
      <c r="C413" s="5" t="s">
        <v>287</v>
      </c>
      <c r="D413" s="5" t="s">
        <v>288</v>
      </c>
      <c r="E413" s="5" t="s">
        <v>535</v>
      </c>
      <c r="F413" s="6">
        <v>509636</v>
      </c>
      <c r="G413" s="6">
        <v>466666</v>
      </c>
      <c r="H413" s="6">
        <v>466665.07</v>
      </c>
      <c r="I413" s="7"/>
      <c r="J413" s="7"/>
      <c r="K413" s="6">
        <v>0.93000000011124895</v>
      </c>
      <c r="L413" s="8" t="s">
        <v>20</v>
      </c>
      <c r="M413" s="8" t="s">
        <v>21</v>
      </c>
      <c r="N413" s="8" t="s">
        <v>22</v>
      </c>
      <c r="O413" s="9" t="s">
        <v>23</v>
      </c>
      <c r="P413" s="1" t="str">
        <f>VLOOKUP(E:E,'Opex 2021'!E:E,1,FALSE)</f>
        <v>847.8471240.1.425761.000000.847001.200179</v>
      </c>
    </row>
    <row r="414" spans="1:16" x14ac:dyDescent="0.35">
      <c r="A414" s="5" t="s">
        <v>531</v>
      </c>
      <c r="B414" s="5" t="s">
        <v>532</v>
      </c>
      <c r="C414" s="5" t="s">
        <v>39</v>
      </c>
      <c r="D414" s="5" t="s">
        <v>40</v>
      </c>
      <c r="E414" s="5" t="s">
        <v>674</v>
      </c>
      <c r="F414" s="6">
        <v>20385</v>
      </c>
      <c r="G414" s="6">
        <v>0</v>
      </c>
      <c r="H414" s="7"/>
      <c r="I414" s="7"/>
      <c r="J414" s="7"/>
      <c r="K414" s="6">
        <v>0</v>
      </c>
      <c r="L414" s="8" t="s">
        <v>20</v>
      </c>
      <c r="M414" s="8" t="s">
        <v>21</v>
      </c>
      <c r="N414" s="8" t="s">
        <v>22</v>
      </c>
      <c r="O414" s="9" t="s">
        <v>23</v>
      </c>
      <c r="P414" s="1" t="str">
        <f>VLOOKUP(E:E,'Opex 2021'!E:E,1,FALSE)</f>
        <v>847.8471240.1.425900.000000.847001.200179</v>
      </c>
    </row>
    <row r="415" spans="1:16" x14ac:dyDescent="0.35">
      <c r="A415" s="5" t="s">
        <v>531</v>
      </c>
      <c r="B415" s="5" t="s">
        <v>532</v>
      </c>
      <c r="C415" s="5" t="s">
        <v>42</v>
      </c>
      <c r="D415" s="5" t="s">
        <v>43</v>
      </c>
      <c r="E415" s="5" t="s">
        <v>536</v>
      </c>
      <c r="F415" s="6">
        <v>0</v>
      </c>
      <c r="G415" s="6">
        <v>143248</v>
      </c>
      <c r="H415" s="7"/>
      <c r="I415" s="6">
        <v>0</v>
      </c>
      <c r="J415" s="6">
        <v>0</v>
      </c>
      <c r="K415" s="6">
        <v>143248</v>
      </c>
      <c r="L415" s="8" t="s">
        <v>20</v>
      </c>
      <c r="M415" s="8" t="s">
        <v>21</v>
      </c>
      <c r="N415" s="8" t="s">
        <v>22</v>
      </c>
      <c r="O415" s="9" t="s">
        <v>23</v>
      </c>
      <c r="P415" s="1" t="str">
        <f>VLOOKUP(E:E,'Opex 2021'!E:E,1,FALSE)</f>
        <v>847.8471240.1.426610.000000.847001.200179</v>
      </c>
    </row>
    <row r="416" spans="1:16" x14ac:dyDescent="0.35">
      <c r="A416" s="5" t="s">
        <v>531</v>
      </c>
      <c r="B416" s="5" t="s">
        <v>532</v>
      </c>
      <c r="C416" s="5" t="s">
        <v>51</v>
      </c>
      <c r="D416" s="5" t="s">
        <v>52</v>
      </c>
      <c r="E416" s="5" t="s">
        <v>673</v>
      </c>
      <c r="F416" s="6">
        <v>50964</v>
      </c>
      <c r="G416" s="6">
        <v>0</v>
      </c>
      <c r="H416" s="7"/>
      <c r="I416" s="7"/>
      <c r="J416" s="7"/>
      <c r="K416" s="6">
        <v>0</v>
      </c>
      <c r="L416" s="8" t="s">
        <v>20</v>
      </c>
      <c r="M416" s="8" t="s">
        <v>21</v>
      </c>
      <c r="N416" s="8" t="s">
        <v>22</v>
      </c>
      <c r="O416" s="9" t="s">
        <v>23</v>
      </c>
      <c r="P416" s="1" t="str">
        <f>VLOOKUP(E:E,'Opex 2021'!E:E,1,FALSE)</f>
        <v>847.8471240.1.428090.000000.847001.200179</v>
      </c>
    </row>
    <row r="417" spans="1:16" x14ac:dyDescent="0.35">
      <c r="A417" s="5" t="s">
        <v>531</v>
      </c>
      <c r="B417" s="5" t="s">
        <v>532</v>
      </c>
      <c r="C417" s="5" t="s">
        <v>54</v>
      </c>
      <c r="D417" s="5" t="s">
        <v>55</v>
      </c>
      <c r="E417" s="5" t="s">
        <v>672</v>
      </c>
      <c r="F417" s="6">
        <v>11891</v>
      </c>
      <c r="G417" s="6">
        <v>4192</v>
      </c>
      <c r="H417" s="6">
        <v>4191.6000000000004</v>
      </c>
      <c r="I417" s="7"/>
      <c r="J417" s="7"/>
      <c r="K417" s="6">
        <v>0.39999999999963598</v>
      </c>
      <c r="L417" s="8" t="s">
        <v>20</v>
      </c>
      <c r="M417" s="8" t="s">
        <v>21</v>
      </c>
      <c r="N417" s="8" t="s">
        <v>22</v>
      </c>
      <c r="O417" s="9" t="s">
        <v>23</v>
      </c>
      <c r="P417" s="1" t="str">
        <f>VLOOKUP(E:E,'Opex 2021'!E:E,1,FALSE)</f>
        <v>847.8471240.1.428640.000000.847001.200179</v>
      </c>
    </row>
    <row r="418" spans="1:16" x14ac:dyDescent="0.35">
      <c r="A418" s="5" t="s">
        <v>531</v>
      </c>
      <c r="B418" s="5" t="s">
        <v>532</v>
      </c>
      <c r="C418" s="5" t="s">
        <v>567</v>
      </c>
      <c r="D418" s="5" t="s">
        <v>568</v>
      </c>
      <c r="E418" s="5" t="s">
        <v>671</v>
      </c>
      <c r="F418" s="6">
        <v>4035</v>
      </c>
      <c r="G418" s="6">
        <v>0</v>
      </c>
      <c r="H418" s="7"/>
      <c r="I418" s="7"/>
      <c r="J418" s="7"/>
      <c r="K418" s="6">
        <v>0</v>
      </c>
      <c r="L418" s="8" t="s">
        <v>20</v>
      </c>
      <c r="M418" s="8" t="s">
        <v>21</v>
      </c>
      <c r="N418" s="8" t="s">
        <v>22</v>
      </c>
      <c r="O418" s="9" t="s">
        <v>23</v>
      </c>
      <c r="P418" s="1" t="str">
        <f>VLOOKUP(E:E,'Opex 2021'!E:E,1,FALSE)</f>
        <v>847.8471240.1.435330.000000.847001.200179</v>
      </c>
    </row>
    <row r="419" spans="1:16" x14ac:dyDescent="0.35">
      <c r="A419" s="5" t="s">
        <v>531</v>
      </c>
      <c r="B419" s="5" t="s">
        <v>532</v>
      </c>
      <c r="C419" s="5" t="s">
        <v>63</v>
      </c>
      <c r="D419" s="5" t="s">
        <v>64</v>
      </c>
      <c r="E419" s="5" t="s">
        <v>670</v>
      </c>
      <c r="F419" s="6">
        <v>35674</v>
      </c>
      <c r="G419" s="6">
        <v>0</v>
      </c>
      <c r="H419" s="7"/>
      <c r="I419" s="7"/>
      <c r="J419" s="7"/>
      <c r="K419" s="6">
        <v>0</v>
      </c>
      <c r="L419" s="8" t="s">
        <v>20</v>
      </c>
      <c r="M419" s="8" t="s">
        <v>21</v>
      </c>
      <c r="N419" s="8" t="s">
        <v>22</v>
      </c>
      <c r="O419" s="9" t="s">
        <v>23</v>
      </c>
      <c r="P419" s="1" t="str">
        <f>VLOOKUP(E:E,'Opex 2021'!E:E,1,FALSE)</f>
        <v>847.8471240.1.436110.000000.847001.200179</v>
      </c>
    </row>
    <row r="420" spans="1:16" x14ac:dyDescent="0.35">
      <c r="A420" s="5" t="s">
        <v>531</v>
      </c>
      <c r="B420" s="5" t="s">
        <v>532</v>
      </c>
      <c r="C420" s="5" t="s">
        <v>430</v>
      </c>
      <c r="D420" s="5" t="s">
        <v>431</v>
      </c>
      <c r="E420" s="5" t="s">
        <v>669</v>
      </c>
      <c r="F420" s="6">
        <v>29729</v>
      </c>
      <c r="G420" s="6">
        <v>0</v>
      </c>
      <c r="H420" s="7"/>
      <c r="I420" s="7"/>
      <c r="J420" s="7"/>
      <c r="K420" s="6">
        <v>0</v>
      </c>
      <c r="L420" s="8" t="s">
        <v>20</v>
      </c>
      <c r="M420" s="8" t="s">
        <v>21</v>
      </c>
      <c r="N420" s="8" t="s">
        <v>22</v>
      </c>
      <c r="O420" s="9" t="s">
        <v>23</v>
      </c>
      <c r="P420" s="1" t="str">
        <f>VLOOKUP(E:E,'Opex 2021'!E:E,1,FALSE)</f>
        <v>847.8471240.1.436120.000000.847001.200179</v>
      </c>
    </row>
    <row r="421" spans="1:16" x14ac:dyDescent="0.35">
      <c r="A421" s="5" t="s">
        <v>537</v>
      </c>
      <c r="B421" s="5" t="s">
        <v>538</v>
      </c>
      <c r="C421" s="5" t="s">
        <v>36</v>
      </c>
      <c r="D421" s="5" t="s">
        <v>37</v>
      </c>
      <c r="E421" s="5" t="s">
        <v>539</v>
      </c>
      <c r="F421" s="6">
        <v>404978.67</v>
      </c>
      <c r="G421" s="6">
        <v>391730.67</v>
      </c>
      <c r="H421" s="6">
        <v>391731</v>
      </c>
      <c r="I421" s="6">
        <v>0</v>
      </c>
      <c r="J421" s="6">
        <v>0</v>
      </c>
      <c r="K421" s="6">
        <v>-0.33000000001629798</v>
      </c>
      <c r="L421" s="8" t="s">
        <v>20</v>
      </c>
      <c r="M421" s="8" t="s">
        <v>21</v>
      </c>
      <c r="N421" s="8" t="s">
        <v>22</v>
      </c>
      <c r="O421" s="9" t="s">
        <v>23</v>
      </c>
      <c r="P421" s="1" t="str">
        <f>VLOOKUP(E:E,'Opex 2021'!E:E,1,FALSE)</f>
        <v>847.8471250.1.425510.000000.847001.200179</v>
      </c>
    </row>
    <row r="422" spans="1:16" x14ac:dyDescent="0.35">
      <c r="A422" s="5" t="s">
        <v>537</v>
      </c>
      <c r="B422" s="5" t="s">
        <v>538</v>
      </c>
      <c r="C422" s="5" t="s">
        <v>125</v>
      </c>
      <c r="D422" s="5" t="s">
        <v>126</v>
      </c>
      <c r="E422" s="5" t="s">
        <v>540</v>
      </c>
      <c r="F422" s="6">
        <v>224988</v>
      </c>
      <c r="G422" s="6">
        <v>211401</v>
      </c>
      <c r="H422" s="6">
        <v>207900</v>
      </c>
      <c r="I422" s="6">
        <v>0</v>
      </c>
      <c r="J422" s="6">
        <v>0</v>
      </c>
      <c r="K422" s="6">
        <v>3501</v>
      </c>
      <c r="L422" s="8" t="s">
        <v>20</v>
      </c>
      <c r="M422" s="8" t="s">
        <v>21</v>
      </c>
      <c r="N422" s="8" t="s">
        <v>22</v>
      </c>
      <c r="O422" s="9" t="s">
        <v>23</v>
      </c>
      <c r="P422" s="1" t="str">
        <f>VLOOKUP(E:E,'Opex 2021'!E:E,1,FALSE)</f>
        <v>847.8471250.1.425720.000000.847001.200179</v>
      </c>
    </row>
    <row r="423" spans="1:16" x14ac:dyDescent="0.35">
      <c r="A423" s="5" t="s">
        <v>537</v>
      </c>
      <c r="B423" s="5" t="s">
        <v>538</v>
      </c>
      <c r="C423" s="5" t="s">
        <v>634</v>
      </c>
      <c r="D423" s="5" t="s">
        <v>633</v>
      </c>
      <c r="E423" s="5" t="s">
        <v>668</v>
      </c>
      <c r="F423" s="6">
        <v>71996</v>
      </c>
      <c r="G423" s="6">
        <v>1</v>
      </c>
      <c r="H423" s="7"/>
      <c r="I423" s="7"/>
      <c r="J423" s="7"/>
      <c r="K423" s="6">
        <v>1</v>
      </c>
      <c r="L423" s="8" t="s">
        <v>20</v>
      </c>
      <c r="M423" s="8" t="s">
        <v>21</v>
      </c>
      <c r="N423" s="8" t="s">
        <v>22</v>
      </c>
      <c r="O423" s="9" t="s">
        <v>23</v>
      </c>
      <c r="P423" s="1" t="str">
        <f>VLOOKUP(E:E,'Opex 2021'!E:E,1,FALSE)</f>
        <v>847.8471250.1.425741.000000.847001.200179</v>
      </c>
    </row>
    <row r="424" spans="1:16" x14ac:dyDescent="0.35">
      <c r="A424" s="5" t="s">
        <v>537</v>
      </c>
      <c r="B424" s="5" t="s">
        <v>538</v>
      </c>
      <c r="C424" s="5" t="s">
        <v>553</v>
      </c>
      <c r="D424" s="5" t="s">
        <v>554</v>
      </c>
      <c r="E424" s="5" t="s">
        <v>667</v>
      </c>
      <c r="F424" s="6">
        <v>26998.58</v>
      </c>
      <c r="G424" s="6">
        <v>0.58000000000174601</v>
      </c>
      <c r="H424" s="7"/>
      <c r="I424" s="7"/>
      <c r="J424" s="7"/>
      <c r="K424" s="6">
        <v>0.58000000000174601</v>
      </c>
      <c r="L424" s="8" t="s">
        <v>20</v>
      </c>
      <c r="M424" s="8" t="s">
        <v>21</v>
      </c>
      <c r="N424" s="8" t="s">
        <v>22</v>
      </c>
      <c r="O424" s="9" t="s">
        <v>23</v>
      </c>
      <c r="P424" s="1" t="str">
        <f>VLOOKUP(E:E,'Opex 2021'!E:E,1,FALSE)</f>
        <v>847.8471250.1.425750.000000.847001.200179</v>
      </c>
    </row>
    <row r="425" spans="1:16" x14ac:dyDescent="0.35">
      <c r="A425" s="5" t="s">
        <v>537</v>
      </c>
      <c r="B425" s="5" t="s">
        <v>538</v>
      </c>
      <c r="C425" s="5" t="s">
        <v>287</v>
      </c>
      <c r="D425" s="5" t="s">
        <v>288</v>
      </c>
      <c r="E425" s="5" t="s">
        <v>666</v>
      </c>
      <c r="F425" s="6">
        <v>674964.45</v>
      </c>
      <c r="G425" s="6">
        <v>0.45000000006984903</v>
      </c>
      <c r="H425" s="7"/>
      <c r="I425" s="6">
        <v>0</v>
      </c>
      <c r="J425" s="7"/>
      <c r="K425" s="6">
        <v>0.45000000006984903</v>
      </c>
      <c r="L425" s="8" t="s">
        <v>20</v>
      </c>
      <c r="M425" s="8" t="s">
        <v>21</v>
      </c>
      <c r="N425" s="8" t="s">
        <v>22</v>
      </c>
      <c r="O425" s="9" t="s">
        <v>23</v>
      </c>
      <c r="P425" s="1" t="str">
        <f>VLOOKUP(E:E,'Opex 2021'!E:E,1,FALSE)</f>
        <v>847.8471250.1.425761.000000.847001.200179</v>
      </c>
    </row>
    <row r="426" spans="1:16" x14ac:dyDescent="0.35">
      <c r="A426" s="5" t="s">
        <v>537</v>
      </c>
      <c r="B426" s="5" t="s">
        <v>538</v>
      </c>
      <c r="C426" s="5" t="s">
        <v>599</v>
      </c>
      <c r="D426" s="5" t="s">
        <v>600</v>
      </c>
      <c r="E426" s="5" t="s">
        <v>665</v>
      </c>
      <c r="F426" s="6">
        <v>809957.34</v>
      </c>
      <c r="G426" s="6">
        <v>243698.34</v>
      </c>
      <c r="H426" s="6">
        <v>243697.54</v>
      </c>
      <c r="I426" s="6">
        <v>0</v>
      </c>
      <c r="J426" s="6">
        <v>0</v>
      </c>
      <c r="K426" s="6">
        <v>0.79999999995925497</v>
      </c>
      <c r="L426" s="8" t="s">
        <v>20</v>
      </c>
      <c r="M426" s="8" t="s">
        <v>21</v>
      </c>
      <c r="N426" s="8" t="s">
        <v>22</v>
      </c>
      <c r="O426" s="9" t="s">
        <v>23</v>
      </c>
      <c r="P426" s="1" t="str">
        <f>VLOOKUP(E:E,'Opex 2021'!E:E,1,FALSE)</f>
        <v>847.8471250.1.425762.000000.847001.200179</v>
      </c>
    </row>
    <row r="427" spans="1:16" x14ac:dyDescent="0.35">
      <c r="A427" s="5" t="s">
        <v>537</v>
      </c>
      <c r="B427" s="5" t="s">
        <v>538</v>
      </c>
      <c r="C427" s="5" t="s">
        <v>39</v>
      </c>
      <c r="D427" s="5" t="s">
        <v>40</v>
      </c>
      <c r="E427" s="5" t="s">
        <v>664</v>
      </c>
      <c r="F427" s="6">
        <v>22498.81</v>
      </c>
      <c r="G427" s="6">
        <v>18559.810000000001</v>
      </c>
      <c r="H427" s="6">
        <v>18560</v>
      </c>
      <c r="I427" s="6">
        <v>0</v>
      </c>
      <c r="J427" s="6">
        <v>0</v>
      </c>
      <c r="K427" s="6">
        <v>-0.18999999999868999</v>
      </c>
      <c r="L427" s="8" t="s">
        <v>20</v>
      </c>
      <c r="M427" s="8" t="s">
        <v>21</v>
      </c>
      <c r="N427" s="8" t="s">
        <v>22</v>
      </c>
      <c r="O427" s="9" t="s">
        <v>23</v>
      </c>
      <c r="P427" s="1" t="str">
        <f>VLOOKUP(E:E,'Opex 2021'!E:E,1,FALSE)</f>
        <v>847.8471250.1.425900.000000.847001.200179</v>
      </c>
    </row>
    <row r="428" spans="1:16" x14ac:dyDescent="0.35">
      <c r="A428" s="5" t="s">
        <v>537</v>
      </c>
      <c r="B428" s="5" t="s">
        <v>538</v>
      </c>
      <c r="C428" s="5" t="s">
        <v>42</v>
      </c>
      <c r="D428" s="5" t="s">
        <v>43</v>
      </c>
      <c r="E428" s="5" t="s">
        <v>663</v>
      </c>
      <c r="F428" s="6">
        <v>67496.44</v>
      </c>
      <c r="G428" s="6">
        <v>238681.44</v>
      </c>
      <c r="H428" s="6">
        <v>238680.25</v>
      </c>
      <c r="I428" s="6">
        <v>0</v>
      </c>
      <c r="J428" s="6">
        <v>0</v>
      </c>
      <c r="K428" s="6">
        <v>1.1900000000023301</v>
      </c>
      <c r="L428" s="8" t="s">
        <v>20</v>
      </c>
      <c r="M428" s="8" t="s">
        <v>21</v>
      </c>
      <c r="N428" s="8" t="s">
        <v>22</v>
      </c>
      <c r="O428" s="9" t="s">
        <v>23</v>
      </c>
      <c r="P428" s="1" t="str">
        <f>VLOOKUP(E:E,'Opex 2021'!E:E,1,FALSE)</f>
        <v>847.8471250.1.426610.000000.847001.200179</v>
      </c>
    </row>
    <row r="429" spans="1:16" x14ac:dyDescent="0.35">
      <c r="A429" s="5" t="s">
        <v>537</v>
      </c>
      <c r="B429" s="5" t="s">
        <v>538</v>
      </c>
      <c r="C429" s="5" t="s">
        <v>51</v>
      </c>
      <c r="D429" s="5" t="s">
        <v>52</v>
      </c>
      <c r="E429" s="5" t="s">
        <v>662</v>
      </c>
      <c r="F429" s="6">
        <v>34198.199999999997</v>
      </c>
      <c r="G429" s="6">
        <v>0.19999999999709001</v>
      </c>
      <c r="H429" s="7"/>
      <c r="I429" s="7"/>
      <c r="J429" s="7"/>
      <c r="K429" s="6">
        <v>0.19999999999709001</v>
      </c>
      <c r="L429" s="8" t="s">
        <v>20</v>
      </c>
      <c r="M429" s="8" t="s">
        <v>21</v>
      </c>
      <c r="N429" s="8" t="s">
        <v>22</v>
      </c>
      <c r="O429" s="9" t="s">
        <v>23</v>
      </c>
      <c r="P429" s="1" t="str">
        <f>VLOOKUP(E:E,'Opex 2021'!E:E,1,FALSE)</f>
        <v>847.8471250.1.428090.000000.847001.200179</v>
      </c>
    </row>
    <row r="430" spans="1:16" x14ac:dyDescent="0.35">
      <c r="A430" s="5" t="s">
        <v>537</v>
      </c>
      <c r="B430" s="5" t="s">
        <v>538</v>
      </c>
      <c r="C430" s="5" t="s">
        <v>54</v>
      </c>
      <c r="D430" s="5" t="s">
        <v>55</v>
      </c>
      <c r="E430" s="5" t="s">
        <v>661</v>
      </c>
      <c r="F430" s="6">
        <v>8999.5300000000007</v>
      </c>
      <c r="G430" s="6">
        <v>0.53000000000065495</v>
      </c>
      <c r="H430" s="7"/>
      <c r="I430" s="7"/>
      <c r="J430" s="7"/>
      <c r="K430" s="6">
        <v>0.53000000000065495</v>
      </c>
      <c r="L430" s="8" t="s">
        <v>20</v>
      </c>
      <c r="M430" s="8" t="s">
        <v>21</v>
      </c>
      <c r="N430" s="8" t="s">
        <v>22</v>
      </c>
      <c r="O430" s="9" t="s">
        <v>23</v>
      </c>
      <c r="P430" s="1" t="str">
        <f>VLOOKUP(E:E,'Opex 2021'!E:E,1,FALSE)</f>
        <v>847.8471250.1.428640.000000.847001.200179</v>
      </c>
    </row>
    <row r="431" spans="1:16" x14ac:dyDescent="0.35">
      <c r="A431" s="5" t="s">
        <v>537</v>
      </c>
      <c r="B431" s="5" t="s">
        <v>538</v>
      </c>
      <c r="C431" s="5" t="s">
        <v>63</v>
      </c>
      <c r="D431" s="5" t="s">
        <v>64</v>
      </c>
      <c r="E431" s="5" t="s">
        <v>541</v>
      </c>
      <c r="F431" s="6">
        <v>44997.63</v>
      </c>
      <c r="G431" s="6">
        <v>0.62999999999738099</v>
      </c>
      <c r="H431" s="7"/>
      <c r="I431" s="7"/>
      <c r="J431" s="7"/>
      <c r="K431" s="6">
        <v>0.62999999999738099</v>
      </c>
      <c r="L431" s="8" t="s">
        <v>20</v>
      </c>
      <c r="M431" s="8" t="s">
        <v>21</v>
      </c>
      <c r="N431" s="8" t="s">
        <v>22</v>
      </c>
      <c r="O431" s="9" t="s">
        <v>23</v>
      </c>
      <c r="P431" s="1" t="str">
        <f>VLOOKUP(E:E,'Opex 2021'!E:E,1,FALSE)</f>
        <v>847.8471250.1.436110.000000.847001.200179</v>
      </c>
    </row>
    <row r="432" spans="1:16" x14ac:dyDescent="0.35">
      <c r="A432" s="5" t="s">
        <v>542</v>
      </c>
      <c r="B432" s="5" t="s">
        <v>543</v>
      </c>
      <c r="C432" s="5" t="s">
        <v>326</v>
      </c>
      <c r="D432" s="5" t="s">
        <v>327</v>
      </c>
      <c r="E432" s="5" t="s">
        <v>544</v>
      </c>
      <c r="F432" s="6">
        <v>2244624.67</v>
      </c>
      <c r="G432" s="6">
        <v>2408947.67</v>
      </c>
      <c r="H432" s="6">
        <v>2150684.1800000002</v>
      </c>
      <c r="I432" s="6">
        <v>1.16415321826935E-10</v>
      </c>
      <c r="J432" s="6">
        <v>1.16415321826935E-10</v>
      </c>
      <c r="K432" s="6">
        <v>258263.489999999</v>
      </c>
      <c r="L432" s="8" t="s">
        <v>20</v>
      </c>
      <c r="M432" s="8" t="s">
        <v>21</v>
      </c>
      <c r="N432" s="8" t="s">
        <v>22</v>
      </c>
      <c r="O432" s="9" t="s">
        <v>23</v>
      </c>
      <c r="P432" s="1" t="str">
        <f>VLOOKUP(E:E,'Opex 2021'!E:E,1,FALSE)</f>
        <v>847.8471260.1.420310.000000.847001.200179</v>
      </c>
    </row>
    <row r="433" spans="1:16" x14ac:dyDescent="0.35">
      <c r="A433" s="5" t="s">
        <v>542</v>
      </c>
      <c r="B433" s="5" t="s">
        <v>543</v>
      </c>
      <c r="C433" s="5" t="s">
        <v>338</v>
      </c>
      <c r="D433" s="5" t="s">
        <v>339</v>
      </c>
      <c r="E433" s="5" t="s">
        <v>545</v>
      </c>
      <c r="F433" s="6">
        <v>2564135.63</v>
      </c>
      <c r="G433" s="6">
        <v>1795141.63</v>
      </c>
      <c r="H433" s="6">
        <v>1749140.4</v>
      </c>
      <c r="I433" s="6">
        <v>0</v>
      </c>
      <c r="J433" s="6">
        <v>5.8207660913467401E-11</v>
      </c>
      <c r="K433" s="6">
        <v>46001.23</v>
      </c>
      <c r="L433" s="8" t="s">
        <v>20</v>
      </c>
      <c r="M433" s="8" t="s">
        <v>21</v>
      </c>
      <c r="N433" s="8" t="s">
        <v>22</v>
      </c>
      <c r="O433" s="9" t="s">
        <v>23</v>
      </c>
      <c r="P433" s="1" t="str">
        <f>VLOOKUP(E:E,'Opex 2021'!E:E,1,FALSE)</f>
        <v>847.8471260.1.421100.000000.847001.200179</v>
      </c>
    </row>
    <row r="434" spans="1:16" x14ac:dyDescent="0.35">
      <c r="A434" s="5" t="s">
        <v>542</v>
      </c>
      <c r="B434" s="5" t="s">
        <v>543</v>
      </c>
      <c r="C434" s="5" t="s">
        <v>308</v>
      </c>
      <c r="D434" s="5" t="s">
        <v>309</v>
      </c>
      <c r="E434" s="5" t="s">
        <v>546</v>
      </c>
      <c r="F434" s="6">
        <v>2966730</v>
      </c>
      <c r="G434" s="6">
        <v>1729945</v>
      </c>
      <c r="H434" s="6">
        <v>1337823.52</v>
      </c>
      <c r="I434" s="6">
        <v>0</v>
      </c>
      <c r="J434" s="6">
        <v>0</v>
      </c>
      <c r="K434" s="6">
        <v>392121.48</v>
      </c>
      <c r="L434" s="8" t="s">
        <v>20</v>
      </c>
      <c r="M434" s="8" t="s">
        <v>21</v>
      </c>
      <c r="N434" s="8" t="s">
        <v>22</v>
      </c>
      <c r="O434" s="9" t="s">
        <v>23</v>
      </c>
      <c r="P434" s="1" t="str">
        <f>VLOOKUP(E:E,'Opex 2021'!E:E,1,FALSE)</f>
        <v>847.8471260.1.421600.000000.847001.200179</v>
      </c>
    </row>
    <row r="435" spans="1:16" x14ac:dyDescent="0.35">
      <c r="A435" s="5" t="s">
        <v>542</v>
      </c>
      <c r="B435" s="5" t="s">
        <v>543</v>
      </c>
      <c r="C435" s="5" t="s">
        <v>507</v>
      </c>
      <c r="D435" s="5" t="s">
        <v>508</v>
      </c>
      <c r="E435" s="5" t="s">
        <v>660</v>
      </c>
      <c r="F435" s="6">
        <v>160685.82999999999</v>
      </c>
      <c r="G435" s="6">
        <v>0.83000000001629803</v>
      </c>
      <c r="H435" s="7"/>
      <c r="I435" s="7"/>
      <c r="J435" s="7"/>
      <c r="K435" s="6">
        <v>0.83000000001629803</v>
      </c>
      <c r="L435" s="8" t="s">
        <v>20</v>
      </c>
      <c r="M435" s="8" t="s">
        <v>21</v>
      </c>
      <c r="N435" s="8" t="s">
        <v>22</v>
      </c>
      <c r="O435" s="9" t="s">
        <v>23</v>
      </c>
      <c r="P435" s="1" t="str">
        <f>VLOOKUP(E:E,'Opex 2021'!E:E,1,FALSE)</f>
        <v>847.8471260.1.422100.000000.847001.200179</v>
      </c>
    </row>
    <row r="436" spans="1:16" x14ac:dyDescent="0.35">
      <c r="A436" s="5" t="s">
        <v>542</v>
      </c>
      <c r="B436" s="5" t="s">
        <v>543</v>
      </c>
      <c r="C436" s="5" t="s">
        <v>78</v>
      </c>
      <c r="D436" s="5" t="s">
        <v>79</v>
      </c>
      <c r="E436" s="5" t="s">
        <v>659</v>
      </c>
      <c r="F436" s="6">
        <v>17948.95</v>
      </c>
      <c r="G436" s="6">
        <v>0.95000000000072804</v>
      </c>
      <c r="H436" s="7"/>
      <c r="I436" s="7"/>
      <c r="J436" s="7"/>
      <c r="K436" s="6">
        <v>0.95000000000072804</v>
      </c>
      <c r="L436" s="8" t="s">
        <v>20</v>
      </c>
      <c r="M436" s="8" t="s">
        <v>21</v>
      </c>
      <c r="N436" s="8" t="s">
        <v>22</v>
      </c>
      <c r="O436" s="9" t="s">
        <v>23</v>
      </c>
      <c r="P436" s="1" t="str">
        <f>VLOOKUP(E:E,'Opex 2021'!E:E,1,FALSE)</f>
        <v>847.8471260.1.425100.000000.847001.200179</v>
      </c>
    </row>
    <row r="437" spans="1:16" x14ac:dyDescent="0.35">
      <c r="A437" s="5" t="s">
        <v>542</v>
      </c>
      <c r="B437" s="5" t="s">
        <v>543</v>
      </c>
      <c r="C437" s="5" t="s">
        <v>36</v>
      </c>
      <c r="D437" s="5" t="s">
        <v>37</v>
      </c>
      <c r="E437" s="5" t="s">
        <v>658</v>
      </c>
      <c r="F437" s="6">
        <v>260687.12</v>
      </c>
      <c r="G437" s="6">
        <v>20550.12</v>
      </c>
      <c r="H437" s="6">
        <v>20549.5</v>
      </c>
      <c r="I437" s="6">
        <v>0</v>
      </c>
      <c r="J437" s="6">
        <v>0</v>
      </c>
      <c r="K437" s="6">
        <v>0.61999999999534305</v>
      </c>
      <c r="L437" s="8" t="s">
        <v>20</v>
      </c>
      <c r="M437" s="8" t="s">
        <v>21</v>
      </c>
      <c r="N437" s="8" t="s">
        <v>22</v>
      </c>
      <c r="O437" s="9" t="s">
        <v>23</v>
      </c>
      <c r="P437" s="1" t="str">
        <f>VLOOKUP(E:E,'Opex 2021'!E:E,1,FALSE)</f>
        <v>847.8471260.1.425510.000000.847001.200179</v>
      </c>
    </row>
    <row r="438" spans="1:16" x14ac:dyDescent="0.35">
      <c r="A438" s="5" t="s">
        <v>542</v>
      </c>
      <c r="B438" s="5" t="s">
        <v>543</v>
      </c>
      <c r="C438" s="5" t="s">
        <v>125</v>
      </c>
      <c r="D438" s="5" t="s">
        <v>126</v>
      </c>
      <c r="E438" s="5" t="s">
        <v>657</v>
      </c>
      <c r="F438" s="6">
        <v>107693.7</v>
      </c>
      <c r="G438" s="6">
        <v>10499.7</v>
      </c>
      <c r="H438" s="6">
        <v>10500</v>
      </c>
      <c r="I438" s="7"/>
      <c r="J438" s="7"/>
      <c r="K438" s="6">
        <v>-0.30000000000290999</v>
      </c>
      <c r="L438" s="8" t="s">
        <v>20</v>
      </c>
      <c r="M438" s="8" t="s">
        <v>21</v>
      </c>
      <c r="N438" s="8" t="s">
        <v>22</v>
      </c>
      <c r="O438" s="9" t="s">
        <v>23</v>
      </c>
      <c r="P438" s="1" t="str">
        <f>VLOOKUP(E:E,'Opex 2021'!E:E,1,FALSE)</f>
        <v>847.8471260.1.425720.000000.847001.200179</v>
      </c>
    </row>
    <row r="439" spans="1:16" x14ac:dyDescent="0.35">
      <c r="A439" s="5" t="s">
        <v>542</v>
      </c>
      <c r="B439" s="5" t="s">
        <v>543</v>
      </c>
      <c r="C439" s="5" t="s">
        <v>656</v>
      </c>
      <c r="D439" s="5" t="s">
        <v>655</v>
      </c>
      <c r="E439" s="5" t="s">
        <v>654</v>
      </c>
      <c r="F439" s="6">
        <v>0</v>
      </c>
      <c r="G439" s="6">
        <v>0</v>
      </c>
      <c r="H439" s="7"/>
      <c r="I439" s="7"/>
      <c r="J439" s="7"/>
      <c r="K439" s="6">
        <v>0</v>
      </c>
      <c r="L439" s="8" t="s">
        <v>20</v>
      </c>
      <c r="M439" s="8" t="s">
        <v>21</v>
      </c>
      <c r="N439" s="8" t="s">
        <v>22</v>
      </c>
      <c r="O439" s="9" t="s">
        <v>23</v>
      </c>
      <c r="P439" s="1" t="str">
        <f>VLOOKUP(E:E,'Opex 2021'!E:E,1,FALSE)</f>
        <v>847.8471260.1.425740.000000.847001.200179</v>
      </c>
    </row>
    <row r="440" spans="1:16" x14ac:dyDescent="0.35">
      <c r="A440" s="5" t="s">
        <v>542</v>
      </c>
      <c r="B440" s="5" t="s">
        <v>543</v>
      </c>
      <c r="C440" s="5" t="s">
        <v>547</v>
      </c>
      <c r="D440" s="5" t="s">
        <v>548</v>
      </c>
      <c r="E440" s="5" t="s">
        <v>549</v>
      </c>
      <c r="F440" s="6">
        <v>6914644.8600000003</v>
      </c>
      <c r="G440" s="6">
        <v>3500682.86</v>
      </c>
      <c r="H440" s="6">
        <v>3208631.86</v>
      </c>
      <c r="I440" s="6">
        <v>0</v>
      </c>
      <c r="J440" s="6">
        <v>0</v>
      </c>
      <c r="K440" s="6">
        <v>292051.00000000099</v>
      </c>
      <c r="L440" s="8" t="s">
        <v>20</v>
      </c>
      <c r="M440" s="8" t="s">
        <v>21</v>
      </c>
      <c r="N440" s="8" t="s">
        <v>22</v>
      </c>
      <c r="O440" s="9" t="s">
        <v>23</v>
      </c>
      <c r="P440" s="1" t="str">
        <f>VLOOKUP(E:E,'Opex 2021'!E:E,1,FALSE)</f>
        <v>847.8471260.1.425746.000000.847001.200179</v>
      </c>
    </row>
    <row r="441" spans="1:16" x14ac:dyDescent="0.35">
      <c r="A441" s="5" t="s">
        <v>542</v>
      </c>
      <c r="B441" s="5" t="s">
        <v>543</v>
      </c>
      <c r="C441" s="5" t="s">
        <v>550</v>
      </c>
      <c r="D441" s="5" t="s">
        <v>551</v>
      </c>
      <c r="E441" s="5" t="s">
        <v>552</v>
      </c>
      <c r="F441" s="6">
        <v>0</v>
      </c>
      <c r="G441" s="6">
        <v>667537</v>
      </c>
      <c r="H441" s="6">
        <v>667536.03</v>
      </c>
      <c r="I441" s="7"/>
      <c r="J441" s="7"/>
      <c r="K441" s="6">
        <v>0.96999999997205999</v>
      </c>
      <c r="L441" s="8" t="s">
        <v>20</v>
      </c>
      <c r="M441" s="8" t="s">
        <v>21</v>
      </c>
      <c r="N441" s="8" t="s">
        <v>22</v>
      </c>
      <c r="O441" s="9" t="s">
        <v>23</v>
      </c>
      <c r="P441" s="1" t="str">
        <f>VLOOKUP(E:E,'Opex 2021'!E:E,1,FALSE)</f>
        <v>847.8471260.1.425747.000000.847001.200179</v>
      </c>
    </row>
    <row r="442" spans="1:16" x14ac:dyDescent="0.35">
      <c r="A442" s="5" t="s">
        <v>542</v>
      </c>
      <c r="B442" s="5" t="s">
        <v>543</v>
      </c>
      <c r="C442" s="5" t="s">
        <v>553</v>
      </c>
      <c r="D442" s="5" t="s">
        <v>554</v>
      </c>
      <c r="E442" s="5" t="s">
        <v>555</v>
      </c>
      <c r="F442" s="6">
        <v>25641.360000000001</v>
      </c>
      <c r="G442" s="6">
        <v>25001.360000000001</v>
      </c>
      <c r="H442" s="7"/>
      <c r="I442" s="6">
        <v>0</v>
      </c>
      <c r="J442" s="6">
        <v>0</v>
      </c>
      <c r="K442" s="6">
        <v>25001.360000000001</v>
      </c>
      <c r="L442" s="8" t="s">
        <v>20</v>
      </c>
      <c r="M442" s="8" t="s">
        <v>21</v>
      </c>
      <c r="N442" s="8" t="s">
        <v>22</v>
      </c>
      <c r="O442" s="9" t="s">
        <v>23</v>
      </c>
      <c r="P442" s="1" t="str">
        <f>VLOOKUP(E:E,'Opex 2021'!E:E,1,FALSE)</f>
        <v>847.8471260.1.425750.000000.847001.200179</v>
      </c>
    </row>
    <row r="443" spans="1:16" x14ac:dyDescent="0.35">
      <c r="A443" s="5" t="s">
        <v>542</v>
      </c>
      <c r="B443" s="5" t="s">
        <v>543</v>
      </c>
      <c r="C443" s="5" t="s">
        <v>168</v>
      </c>
      <c r="D443" s="5" t="s">
        <v>169</v>
      </c>
      <c r="E443" s="5" t="s">
        <v>556</v>
      </c>
      <c r="F443" s="6">
        <v>1282067.81</v>
      </c>
      <c r="G443" s="6">
        <v>16013.8100000001</v>
      </c>
      <c r="H443" s="6">
        <v>16013</v>
      </c>
      <c r="I443" s="7"/>
      <c r="J443" s="7"/>
      <c r="K443" s="6">
        <v>0.81000000005587902</v>
      </c>
      <c r="L443" s="8" t="s">
        <v>20</v>
      </c>
      <c r="M443" s="8" t="s">
        <v>21</v>
      </c>
      <c r="N443" s="8" t="s">
        <v>22</v>
      </c>
      <c r="O443" s="9" t="s">
        <v>23</v>
      </c>
      <c r="P443" s="1" t="str">
        <f>VLOOKUP(E:E,'Opex 2021'!E:E,1,FALSE)</f>
        <v>847.8471260.1.425760.000000.847001.200179</v>
      </c>
    </row>
    <row r="444" spans="1:16" x14ac:dyDescent="0.35">
      <c r="A444" s="5" t="s">
        <v>542</v>
      </c>
      <c r="B444" s="5" t="s">
        <v>543</v>
      </c>
      <c r="C444" s="5" t="s">
        <v>39</v>
      </c>
      <c r="D444" s="5" t="s">
        <v>40</v>
      </c>
      <c r="E444" s="5" t="s">
        <v>557</v>
      </c>
      <c r="F444" s="6">
        <v>70941.09</v>
      </c>
      <c r="G444" s="6">
        <v>2200.09</v>
      </c>
      <c r="H444" s="7"/>
      <c r="I444" s="7"/>
      <c r="J444" s="7"/>
      <c r="K444" s="6">
        <v>2200.09</v>
      </c>
      <c r="L444" s="8" t="s">
        <v>20</v>
      </c>
      <c r="M444" s="8" t="s">
        <v>21</v>
      </c>
      <c r="N444" s="8" t="s">
        <v>22</v>
      </c>
      <c r="O444" s="9" t="s">
        <v>23</v>
      </c>
      <c r="P444" s="1" t="str">
        <f>VLOOKUP(E:E,'Opex 2021'!E:E,1,FALSE)</f>
        <v>847.8471260.1.425900.000000.847001.200179</v>
      </c>
    </row>
    <row r="445" spans="1:16" x14ac:dyDescent="0.35">
      <c r="A445" s="5" t="s">
        <v>542</v>
      </c>
      <c r="B445" s="5" t="s">
        <v>543</v>
      </c>
      <c r="C445" s="5" t="s">
        <v>349</v>
      </c>
      <c r="D445" s="5" t="s">
        <v>350</v>
      </c>
      <c r="E445" s="5" t="s">
        <v>558</v>
      </c>
      <c r="F445" s="6">
        <v>785625.51</v>
      </c>
      <c r="G445" s="6">
        <v>335083.51</v>
      </c>
      <c r="H445" s="6">
        <v>335082.25</v>
      </c>
      <c r="I445" s="7"/>
      <c r="J445" s="7"/>
      <c r="K445" s="6">
        <v>1.2600000000093099</v>
      </c>
      <c r="L445" s="8" t="s">
        <v>20</v>
      </c>
      <c r="M445" s="8" t="s">
        <v>21</v>
      </c>
      <c r="N445" s="8" t="s">
        <v>22</v>
      </c>
      <c r="O445" s="9" t="s">
        <v>23</v>
      </c>
      <c r="P445" s="1" t="str">
        <f>VLOOKUP(E:E,'Opex 2021'!E:E,1,FALSE)</f>
        <v>847.8471260.1.426220.000000.847001.200179</v>
      </c>
    </row>
    <row r="446" spans="1:16" x14ac:dyDescent="0.35">
      <c r="A446" s="5" t="s">
        <v>542</v>
      </c>
      <c r="B446" s="5" t="s">
        <v>543</v>
      </c>
      <c r="C446" s="5" t="s">
        <v>42</v>
      </c>
      <c r="D446" s="5" t="s">
        <v>43</v>
      </c>
      <c r="E446" s="5" t="s">
        <v>653</v>
      </c>
      <c r="F446" s="6">
        <v>20031.03</v>
      </c>
      <c r="G446" s="6">
        <v>1.0299999999988401</v>
      </c>
      <c r="H446" s="7"/>
      <c r="I446" s="7"/>
      <c r="J446" s="7"/>
      <c r="K446" s="6">
        <v>1.0299999999988401</v>
      </c>
      <c r="L446" s="8" t="s">
        <v>20</v>
      </c>
      <c r="M446" s="8" t="s">
        <v>21</v>
      </c>
      <c r="N446" s="8" t="s">
        <v>22</v>
      </c>
      <c r="O446" s="9" t="s">
        <v>23</v>
      </c>
      <c r="P446" s="1" t="str">
        <f>VLOOKUP(E:E,'Opex 2021'!E:E,1,FALSE)</f>
        <v>847.8471260.1.426610.000000.847001.200179</v>
      </c>
    </row>
    <row r="447" spans="1:16" x14ac:dyDescent="0.35">
      <c r="A447" s="5" t="s">
        <v>542</v>
      </c>
      <c r="B447" s="5" t="s">
        <v>543</v>
      </c>
      <c r="C447" s="5" t="s">
        <v>85</v>
      </c>
      <c r="D447" s="5" t="s">
        <v>86</v>
      </c>
      <c r="E447" s="5" t="s">
        <v>652</v>
      </c>
      <c r="F447" s="6">
        <v>7692.41</v>
      </c>
      <c r="G447" s="6">
        <v>0.40999999999985398</v>
      </c>
      <c r="H447" s="7"/>
      <c r="I447" s="7"/>
      <c r="J447" s="7"/>
      <c r="K447" s="6">
        <v>0.40999999999985398</v>
      </c>
      <c r="L447" s="8" t="s">
        <v>20</v>
      </c>
      <c r="M447" s="8" t="s">
        <v>21</v>
      </c>
      <c r="N447" s="8" t="s">
        <v>22</v>
      </c>
      <c r="O447" s="9" t="s">
        <v>23</v>
      </c>
      <c r="P447" s="1" t="str">
        <f>VLOOKUP(E:E,'Opex 2021'!E:E,1,FALSE)</f>
        <v>847.8471260.1.427100.000000.847001.200179</v>
      </c>
    </row>
    <row r="448" spans="1:16" x14ac:dyDescent="0.35">
      <c r="A448" s="5" t="s">
        <v>542</v>
      </c>
      <c r="B448" s="5" t="s">
        <v>543</v>
      </c>
      <c r="C448" s="5" t="s">
        <v>458</v>
      </c>
      <c r="D448" s="5" t="s">
        <v>459</v>
      </c>
      <c r="E448" s="5" t="s">
        <v>651</v>
      </c>
      <c r="F448" s="6">
        <v>17948.95</v>
      </c>
      <c r="G448" s="6">
        <v>87520.95</v>
      </c>
      <c r="H448" s="6">
        <v>87520.27</v>
      </c>
      <c r="I448" s="7"/>
      <c r="J448" s="7"/>
      <c r="K448" s="6">
        <v>0.67999999999406702</v>
      </c>
      <c r="L448" s="8" t="s">
        <v>20</v>
      </c>
      <c r="M448" s="8" t="s">
        <v>21</v>
      </c>
      <c r="N448" s="8" t="s">
        <v>22</v>
      </c>
      <c r="O448" s="9" t="s">
        <v>23</v>
      </c>
      <c r="P448" s="1" t="str">
        <f>VLOOKUP(E:E,'Opex 2021'!E:E,1,FALSE)</f>
        <v>847.8471260.1.427810.000000.847001.200179</v>
      </c>
    </row>
    <row r="449" spans="1:16" x14ac:dyDescent="0.35">
      <c r="A449" s="5" t="s">
        <v>542</v>
      </c>
      <c r="B449" s="5" t="s">
        <v>543</v>
      </c>
      <c r="C449" s="5" t="s">
        <v>461</v>
      </c>
      <c r="D449" s="5" t="s">
        <v>462</v>
      </c>
      <c r="E449" s="5" t="s">
        <v>650</v>
      </c>
      <c r="F449" s="6">
        <v>301713.28999999998</v>
      </c>
      <c r="G449" s="6">
        <v>522605.29</v>
      </c>
      <c r="H449" s="6">
        <v>522604.02</v>
      </c>
      <c r="I449" s="7"/>
      <c r="J449" s="7"/>
      <c r="K449" s="6">
        <v>1.2699999999604199</v>
      </c>
      <c r="L449" s="8" t="s">
        <v>20</v>
      </c>
      <c r="M449" s="8" t="s">
        <v>21</v>
      </c>
      <c r="N449" s="8" t="s">
        <v>22</v>
      </c>
      <c r="O449" s="9" t="s">
        <v>23</v>
      </c>
      <c r="P449" s="1" t="str">
        <f>VLOOKUP(E:E,'Opex 2021'!E:E,1,FALSE)</f>
        <v>847.8471260.1.427850.000000.847001.200179</v>
      </c>
    </row>
    <row r="450" spans="1:16" x14ac:dyDescent="0.35">
      <c r="A450" s="5" t="s">
        <v>542</v>
      </c>
      <c r="B450" s="5" t="s">
        <v>543</v>
      </c>
      <c r="C450" s="5" t="s">
        <v>51</v>
      </c>
      <c r="D450" s="5" t="s">
        <v>52</v>
      </c>
      <c r="E450" s="5" t="s">
        <v>649</v>
      </c>
      <c r="F450" s="6">
        <v>115386.1</v>
      </c>
      <c r="G450" s="6">
        <v>0.100000000005821</v>
      </c>
      <c r="H450" s="7"/>
      <c r="I450" s="7"/>
      <c r="J450" s="7"/>
      <c r="K450" s="6">
        <v>0.100000000005821</v>
      </c>
      <c r="L450" s="8" t="s">
        <v>20</v>
      </c>
      <c r="M450" s="8" t="s">
        <v>21</v>
      </c>
      <c r="N450" s="8" t="s">
        <v>22</v>
      </c>
      <c r="O450" s="9" t="s">
        <v>23</v>
      </c>
      <c r="P450" s="1" t="str">
        <f>VLOOKUP(E:E,'Opex 2021'!E:E,1,FALSE)</f>
        <v>847.8471260.1.428090.000000.847001.200179</v>
      </c>
    </row>
    <row r="451" spans="1:16" x14ac:dyDescent="0.35">
      <c r="A451" s="5" t="s">
        <v>542</v>
      </c>
      <c r="B451" s="5" t="s">
        <v>543</v>
      </c>
      <c r="C451" s="5" t="s">
        <v>362</v>
      </c>
      <c r="D451" s="5" t="s">
        <v>363</v>
      </c>
      <c r="E451" s="5" t="s">
        <v>559</v>
      </c>
      <c r="F451" s="6">
        <v>5163353</v>
      </c>
      <c r="G451" s="6">
        <v>6825016</v>
      </c>
      <c r="H451" s="6">
        <v>6823014.7400000002</v>
      </c>
      <c r="I451" s="7"/>
      <c r="J451" s="7"/>
      <c r="K451" s="6">
        <v>2001.25999999788</v>
      </c>
      <c r="L451" s="8" t="s">
        <v>20</v>
      </c>
      <c r="M451" s="8" t="s">
        <v>21</v>
      </c>
      <c r="N451" s="8" t="s">
        <v>22</v>
      </c>
      <c r="O451" s="9" t="s">
        <v>23</v>
      </c>
      <c r="P451" s="1" t="str">
        <f>VLOOKUP(E:E,'Opex 2021'!E:E,1,FALSE)</f>
        <v>847.8471260.1.428111.000000.847001.200179</v>
      </c>
    </row>
    <row r="452" spans="1:16" x14ac:dyDescent="0.35">
      <c r="A452" s="5" t="s">
        <v>542</v>
      </c>
      <c r="B452" s="5" t="s">
        <v>543</v>
      </c>
      <c r="C452" s="5" t="s">
        <v>368</v>
      </c>
      <c r="D452" s="5" t="s">
        <v>369</v>
      </c>
      <c r="E452" s="5" t="s">
        <v>560</v>
      </c>
      <c r="F452" s="6">
        <v>1000012.89</v>
      </c>
      <c r="G452" s="6">
        <v>1913752.89</v>
      </c>
      <c r="H452" s="6">
        <v>1875749.06</v>
      </c>
      <c r="I452" s="7"/>
      <c r="J452" s="7"/>
      <c r="K452" s="6">
        <v>38003.830000000104</v>
      </c>
      <c r="L452" s="8" t="s">
        <v>20</v>
      </c>
      <c r="M452" s="8" t="s">
        <v>21</v>
      </c>
      <c r="N452" s="8" t="s">
        <v>22</v>
      </c>
      <c r="O452" s="9" t="s">
        <v>23</v>
      </c>
      <c r="P452" s="1" t="str">
        <f>VLOOKUP(E:E,'Opex 2021'!E:E,1,FALSE)</f>
        <v>847.8471260.1.428112.000000.847001.200179</v>
      </c>
    </row>
    <row r="453" spans="1:16" x14ac:dyDescent="0.35">
      <c r="A453" s="5" t="s">
        <v>542</v>
      </c>
      <c r="B453" s="5" t="s">
        <v>543</v>
      </c>
      <c r="C453" s="5" t="s">
        <v>54</v>
      </c>
      <c r="D453" s="5" t="s">
        <v>55</v>
      </c>
      <c r="E453" s="5" t="s">
        <v>561</v>
      </c>
      <c r="F453" s="6">
        <v>68376.95</v>
      </c>
      <c r="G453" s="6">
        <v>0.94999999999708995</v>
      </c>
      <c r="H453" s="7"/>
      <c r="I453" s="7"/>
      <c r="J453" s="7"/>
      <c r="K453" s="6">
        <v>0.94999999999708995</v>
      </c>
      <c r="L453" s="8" t="s">
        <v>20</v>
      </c>
      <c r="M453" s="8" t="s">
        <v>21</v>
      </c>
      <c r="N453" s="8" t="s">
        <v>22</v>
      </c>
      <c r="O453" s="9" t="s">
        <v>23</v>
      </c>
      <c r="P453" s="1" t="str">
        <f>VLOOKUP(E:E,'Opex 2021'!E:E,1,FALSE)</f>
        <v>847.8471260.1.428640.000000.847001.200179</v>
      </c>
    </row>
    <row r="454" spans="1:16" x14ac:dyDescent="0.35">
      <c r="A454" s="5" t="s">
        <v>542</v>
      </c>
      <c r="B454" s="5" t="s">
        <v>543</v>
      </c>
      <c r="C454" s="5" t="s">
        <v>466</v>
      </c>
      <c r="D454" s="5" t="s">
        <v>467</v>
      </c>
      <c r="E454" s="5" t="s">
        <v>562</v>
      </c>
      <c r="F454" s="6">
        <v>12820.68</v>
      </c>
      <c r="G454" s="6">
        <v>0.68000000000029104</v>
      </c>
      <c r="H454" s="7"/>
      <c r="I454" s="7"/>
      <c r="J454" s="7"/>
      <c r="K454" s="6">
        <v>0.68000000000029104</v>
      </c>
      <c r="L454" s="8" t="s">
        <v>20</v>
      </c>
      <c r="M454" s="8" t="s">
        <v>21</v>
      </c>
      <c r="N454" s="8" t="s">
        <v>22</v>
      </c>
      <c r="O454" s="9" t="s">
        <v>23</v>
      </c>
      <c r="P454" s="1" t="str">
        <f>VLOOKUP(E:E,'Opex 2021'!E:E,1,FALSE)</f>
        <v>847.8471260.1.430230.000000.847001.200179</v>
      </c>
    </row>
    <row r="455" spans="1:16" x14ac:dyDescent="0.35">
      <c r="A455" s="5" t="s">
        <v>542</v>
      </c>
      <c r="B455" s="5" t="s">
        <v>543</v>
      </c>
      <c r="C455" s="5" t="s">
        <v>381</v>
      </c>
      <c r="D455" s="5" t="s">
        <v>382</v>
      </c>
      <c r="E455" s="5" t="s">
        <v>563</v>
      </c>
      <c r="F455" s="6">
        <v>6952110.2999999998</v>
      </c>
      <c r="G455" s="6">
        <v>8624206.3000000007</v>
      </c>
      <c r="H455" s="6">
        <v>8001536.4400000004</v>
      </c>
      <c r="I455" s="6">
        <v>0</v>
      </c>
      <c r="J455" s="6">
        <v>-2.3283064365386999E-10</v>
      </c>
      <c r="K455" s="6">
        <v>622669.85999999905</v>
      </c>
      <c r="L455" s="8" t="s">
        <v>20</v>
      </c>
      <c r="M455" s="8" t="s">
        <v>21</v>
      </c>
      <c r="N455" s="8" t="s">
        <v>22</v>
      </c>
      <c r="O455" s="9" t="s">
        <v>23</v>
      </c>
      <c r="P455" s="1" t="str">
        <f>VLOOKUP(E:E,'Opex 2021'!E:E,1,FALSE)</f>
        <v>847.8471260.1.432120.000000.847001.200179</v>
      </c>
    </row>
    <row r="456" spans="1:16" x14ac:dyDescent="0.35">
      <c r="A456" s="5" t="s">
        <v>542</v>
      </c>
      <c r="B456" s="5" t="s">
        <v>543</v>
      </c>
      <c r="C456" s="5" t="s">
        <v>137</v>
      </c>
      <c r="D456" s="5" t="s">
        <v>138</v>
      </c>
      <c r="E456" s="5" t="s">
        <v>648</v>
      </c>
      <c r="F456" s="6">
        <v>14320.7</v>
      </c>
      <c r="G456" s="6">
        <v>0.70000000000072804</v>
      </c>
      <c r="H456" s="7"/>
      <c r="I456" s="7"/>
      <c r="J456" s="7"/>
      <c r="K456" s="6">
        <v>0.70000000000072804</v>
      </c>
      <c r="L456" s="8" t="s">
        <v>20</v>
      </c>
      <c r="M456" s="8" t="s">
        <v>21</v>
      </c>
      <c r="N456" s="8" t="s">
        <v>22</v>
      </c>
      <c r="O456" s="9" t="s">
        <v>23</v>
      </c>
      <c r="P456" s="1" t="str">
        <f>VLOOKUP(E:E,'Opex 2021'!E:E,1,FALSE)</f>
        <v>847.8471260.1.432209.000000.847001.200179</v>
      </c>
    </row>
    <row r="457" spans="1:16" x14ac:dyDescent="0.35">
      <c r="A457" s="5" t="s">
        <v>542</v>
      </c>
      <c r="B457" s="5" t="s">
        <v>543</v>
      </c>
      <c r="C457" s="5" t="s">
        <v>57</v>
      </c>
      <c r="D457" s="5" t="s">
        <v>58</v>
      </c>
      <c r="E457" s="5" t="s">
        <v>647</v>
      </c>
      <c r="F457" s="6">
        <v>3247905.13</v>
      </c>
      <c r="G457" s="6">
        <v>0.12999999988824101</v>
      </c>
      <c r="H457" s="7"/>
      <c r="I457" s="7"/>
      <c r="J457" s="7"/>
      <c r="K457" s="6">
        <v>0.12999999988824101</v>
      </c>
      <c r="L457" s="8" t="s">
        <v>20</v>
      </c>
      <c r="M457" s="8" t="s">
        <v>21</v>
      </c>
      <c r="N457" s="8" t="s">
        <v>22</v>
      </c>
      <c r="O457" s="9" t="s">
        <v>23</v>
      </c>
      <c r="P457" s="1" t="str">
        <f>VLOOKUP(E:E,'Opex 2021'!E:E,1,FALSE)</f>
        <v>847.8471260.1.435410.000000.847001.200179</v>
      </c>
    </row>
    <row r="458" spans="1:16" x14ac:dyDescent="0.35">
      <c r="A458" s="5" t="s">
        <v>542</v>
      </c>
      <c r="B458" s="5" t="s">
        <v>543</v>
      </c>
      <c r="C458" s="5" t="s">
        <v>149</v>
      </c>
      <c r="D458" s="5" t="s">
        <v>150</v>
      </c>
      <c r="E458" s="5" t="s">
        <v>646</v>
      </c>
      <c r="F458" s="6">
        <v>3418.85</v>
      </c>
      <c r="G458" s="6">
        <v>0.84999999999990905</v>
      </c>
      <c r="H458" s="7"/>
      <c r="I458" s="7"/>
      <c r="J458" s="7"/>
      <c r="K458" s="6">
        <v>0.84999999999990905</v>
      </c>
      <c r="L458" s="8" t="s">
        <v>20</v>
      </c>
      <c r="M458" s="8" t="s">
        <v>21</v>
      </c>
      <c r="N458" s="8" t="s">
        <v>22</v>
      </c>
      <c r="O458" s="9" t="s">
        <v>23</v>
      </c>
      <c r="P458" s="1" t="str">
        <f>VLOOKUP(E:E,'Opex 2021'!E:E,1,FALSE)</f>
        <v>847.8471260.1.435530.000000.847001.200179</v>
      </c>
    </row>
    <row r="459" spans="1:16" x14ac:dyDescent="0.35">
      <c r="A459" s="5" t="s">
        <v>542</v>
      </c>
      <c r="B459" s="5" t="s">
        <v>543</v>
      </c>
      <c r="C459" s="5" t="s">
        <v>63</v>
      </c>
      <c r="D459" s="5" t="s">
        <v>64</v>
      </c>
      <c r="E459" s="5" t="s">
        <v>645</v>
      </c>
      <c r="F459" s="6">
        <v>300858.58</v>
      </c>
      <c r="G459" s="6">
        <v>0.58000000001629803</v>
      </c>
      <c r="H459" s="7"/>
      <c r="I459" s="7"/>
      <c r="J459" s="7"/>
      <c r="K459" s="6">
        <v>0.58000000001629803</v>
      </c>
      <c r="L459" s="8" t="s">
        <v>20</v>
      </c>
      <c r="M459" s="8" t="s">
        <v>21</v>
      </c>
      <c r="N459" s="8" t="s">
        <v>22</v>
      </c>
      <c r="O459" s="9" t="s">
        <v>23</v>
      </c>
      <c r="P459" s="1" t="str">
        <f>VLOOKUP(E:E,'Opex 2021'!E:E,1,FALSE)</f>
        <v>847.8471260.1.436110.000000.847001.200179</v>
      </c>
    </row>
    <row r="460" spans="1:16" x14ac:dyDescent="0.35">
      <c r="A460" s="5" t="s">
        <v>542</v>
      </c>
      <c r="B460" s="5" t="s">
        <v>543</v>
      </c>
      <c r="C460" s="5" t="s">
        <v>430</v>
      </c>
      <c r="D460" s="5" t="s">
        <v>431</v>
      </c>
      <c r="E460" s="5" t="s">
        <v>644</v>
      </c>
      <c r="F460" s="6">
        <v>128206.78</v>
      </c>
      <c r="G460" s="6">
        <v>0.77999999999883596</v>
      </c>
      <c r="H460" s="7"/>
      <c r="I460" s="7"/>
      <c r="J460" s="7"/>
      <c r="K460" s="6">
        <v>0.77999999999883596</v>
      </c>
      <c r="L460" s="8" t="s">
        <v>20</v>
      </c>
      <c r="M460" s="8" t="s">
        <v>21</v>
      </c>
      <c r="N460" s="8" t="s">
        <v>22</v>
      </c>
      <c r="O460" s="9" t="s">
        <v>23</v>
      </c>
      <c r="P460" s="1" t="str">
        <f>VLOOKUP(E:E,'Opex 2021'!E:E,1,FALSE)</f>
        <v>847.8471260.1.436120.000000.847001.200179</v>
      </c>
    </row>
    <row r="461" spans="1:16" x14ac:dyDescent="0.35">
      <c r="A461" s="5" t="s">
        <v>564</v>
      </c>
      <c r="B461" s="5" t="s">
        <v>565</v>
      </c>
      <c r="C461" s="5" t="s">
        <v>36</v>
      </c>
      <c r="D461" s="5" t="s">
        <v>37</v>
      </c>
      <c r="E461" s="5" t="s">
        <v>643</v>
      </c>
      <c r="F461" s="6">
        <v>50000</v>
      </c>
      <c r="G461" s="6">
        <v>20927</v>
      </c>
      <c r="H461" s="6">
        <v>16512.95</v>
      </c>
      <c r="I461" s="7"/>
      <c r="J461" s="7"/>
      <c r="K461" s="6">
        <v>4414.05</v>
      </c>
      <c r="L461" s="8" t="s">
        <v>20</v>
      </c>
      <c r="M461" s="8" t="s">
        <v>21</v>
      </c>
      <c r="N461" s="8" t="s">
        <v>22</v>
      </c>
      <c r="O461" s="9" t="s">
        <v>23</v>
      </c>
      <c r="P461" s="1" t="str">
        <f>VLOOKUP(E:E,'Opex 2021'!E:E,1,FALSE)</f>
        <v>847.8471270.1.425510.000000.847001.200179</v>
      </c>
    </row>
    <row r="462" spans="1:16" x14ac:dyDescent="0.35">
      <c r="A462" s="5" t="s">
        <v>564</v>
      </c>
      <c r="B462" s="5" t="s">
        <v>565</v>
      </c>
      <c r="C462" s="5" t="s">
        <v>39</v>
      </c>
      <c r="D462" s="5" t="s">
        <v>40</v>
      </c>
      <c r="E462" s="5" t="s">
        <v>642</v>
      </c>
      <c r="F462" s="6">
        <v>50000</v>
      </c>
      <c r="G462" s="6">
        <v>150</v>
      </c>
      <c r="H462" s="6">
        <v>150</v>
      </c>
      <c r="I462" s="7"/>
      <c r="J462" s="7"/>
      <c r="K462" s="6">
        <v>0</v>
      </c>
      <c r="L462" s="8" t="s">
        <v>20</v>
      </c>
      <c r="M462" s="8" t="s">
        <v>21</v>
      </c>
      <c r="N462" s="8" t="s">
        <v>22</v>
      </c>
      <c r="O462" s="9" t="s">
        <v>23</v>
      </c>
      <c r="P462" s="1" t="str">
        <f>VLOOKUP(E:E,'Opex 2021'!E:E,1,FALSE)</f>
        <v>847.8471270.1.425900.000000.847001.200179</v>
      </c>
    </row>
    <row r="463" spans="1:16" x14ac:dyDescent="0.35">
      <c r="A463" s="5" t="s">
        <v>564</v>
      </c>
      <c r="B463" s="5" t="s">
        <v>565</v>
      </c>
      <c r="C463" s="5" t="s">
        <v>51</v>
      </c>
      <c r="D463" s="5" t="s">
        <v>52</v>
      </c>
      <c r="E463" s="5" t="s">
        <v>641</v>
      </c>
      <c r="F463" s="6">
        <v>250000</v>
      </c>
      <c r="G463" s="6">
        <v>13309</v>
      </c>
      <c r="H463" s="6">
        <v>13308.7</v>
      </c>
      <c r="I463" s="7"/>
      <c r="J463" s="7"/>
      <c r="K463" s="6">
        <v>0.29999999999927202</v>
      </c>
      <c r="L463" s="8" t="s">
        <v>20</v>
      </c>
      <c r="M463" s="8" t="s">
        <v>21</v>
      </c>
      <c r="N463" s="8" t="s">
        <v>22</v>
      </c>
      <c r="O463" s="9" t="s">
        <v>23</v>
      </c>
      <c r="P463" s="1" t="str">
        <f>VLOOKUP(E:E,'Opex 2021'!E:E,1,FALSE)</f>
        <v>847.8471270.1.428090.000000.847001.200179</v>
      </c>
    </row>
    <row r="464" spans="1:16" x14ac:dyDescent="0.35">
      <c r="A464" s="5" t="s">
        <v>564</v>
      </c>
      <c r="B464" s="5" t="s">
        <v>565</v>
      </c>
      <c r="C464" s="5" t="s">
        <v>91</v>
      </c>
      <c r="D464" s="5" t="s">
        <v>92</v>
      </c>
      <c r="E464" s="5" t="s">
        <v>566</v>
      </c>
      <c r="F464" s="6">
        <v>0</v>
      </c>
      <c r="G464" s="6">
        <v>-120998</v>
      </c>
      <c r="H464" s="6">
        <v>-120998.52</v>
      </c>
      <c r="I464" s="7"/>
      <c r="J464" s="7"/>
      <c r="K464" s="6">
        <v>0.52000000001862601</v>
      </c>
      <c r="L464" s="8" t="s">
        <v>20</v>
      </c>
      <c r="M464" s="8" t="s">
        <v>21</v>
      </c>
      <c r="N464" s="8" t="s">
        <v>22</v>
      </c>
      <c r="O464" s="9" t="s">
        <v>23</v>
      </c>
      <c r="P464" s="1" t="str">
        <f>VLOOKUP(E:E,'Opex 2021'!E:E,1,FALSE)</f>
        <v>847.8471270.1.435310.000000.847001.200179</v>
      </c>
    </row>
    <row r="465" spans="1:16" x14ac:dyDescent="0.35">
      <c r="A465" s="5" t="s">
        <v>564</v>
      </c>
      <c r="B465" s="5" t="s">
        <v>565</v>
      </c>
      <c r="C465" s="5" t="s">
        <v>567</v>
      </c>
      <c r="D465" s="5" t="s">
        <v>568</v>
      </c>
      <c r="E465" s="5" t="s">
        <v>569</v>
      </c>
      <c r="F465" s="6">
        <v>13581613.93</v>
      </c>
      <c r="G465" s="6">
        <v>12886131.93</v>
      </c>
      <c r="H465" s="6">
        <v>11619785.23</v>
      </c>
      <c r="I465" s="6">
        <v>0</v>
      </c>
      <c r="J465" s="6">
        <v>0</v>
      </c>
      <c r="K465" s="6">
        <v>1266346.7</v>
      </c>
      <c r="L465" s="8" t="s">
        <v>20</v>
      </c>
      <c r="M465" s="8" t="s">
        <v>21</v>
      </c>
      <c r="N465" s="8" t="s">
        <v>22</v>
      </c>
      <c r="O465" s="9" t="s">
        <v>23</v>
      </c>
      <c r="P465" s="1" t="str">
        <f>VLOOKUP(E:E,'Opex 2021'!E:E,1,FALSE)</f>
        <v>847.8471270.1.435330.000000.847001.200179</v>
      </c>
    </row>
    <row r="466" spans="1:16" x14ac:dyDescent="0.35">
      <c r="A466" s="5" t="s">
        <v>564</v>
      </c>
      <c r="B466" s="5" t="s">
        <v>565</v>
      </c>
      <c r="C466" s="5" t="s">
        <v>63</v>
      </c>
      <c r="D466" s="5" t="s">
        <v>64</v>
      </c>
      <c r="E466" s="5" t="s">
        <v>640</v>
      </c>
      <c r="F466" s="6">
        <v>50000</v>
      </c>
      <c r="G466" s="6">
        <v>1</v>
      </c>
      <c r="H466" s="7"/>
      <c r="I466" s="7"/>
      <c r="J466" s="7"/>
      <c r="K466" s="6">
        <v>1</v>
      </c>
      <c r="L466" s="8" t="s">
        <v>20</v>
      </c>
      <c r="M466" s="8" t="s">
        <v>21</v>
      </c>
      <c r="N466" s="8" t="s">
        <v>22</v>
      </c>
      <c r="O466" s="9" t="s">
        <v>23</v>
      </c>
      <c r="P466" s="1" t="str">
        <f>VLOOKUP(E:E,'Opex 2021'!E:E,1,FALSE)</f>
        <v>847.8471270.1.436110.000000.847001.200179</v>
      </c>
    </row>
    <row r="467" spans="1:16" x14ac:dyDescent="0.35">
      <c r="A467" s="5" t="s">
        <v>564</v>
      </c>
      <c r="B467" s="5" t="s">
        <v>565</v>
      </c>
      <c r="C467" s="5" t="s">
        <v>430</v>
      </c>
      <c r="D467" s="5" t="s">
        <v>431</v>
      </c>
      <c r="E467" s="5" t="s">
        <v>570</v>
      </c>
      <c r="F467" s="6">
        <v>50000</v>
      </c>
      <c r="G467" s="6">
        <v>0</v>
      </c>
      <c r="H467" s="7"/>
      <c r="I467" s="7"/>
      <c r="J467" s="7"/>
      <c r="K467" s="6">
        <v>0</v>
      </c>
      <c r="L467" s="8" t="s">
        <v>20</v>
      </c>
      <c r="M467" s="8" t="s">
        <v>21</v>
      </c>
      <c r="N467" s="8" t="s">
        <v>22</v>
      </c>
      <c r="O467" s="9" t="s">
        <v>23</v>
      </c>
      <c r="P467" s="1" t="str">
        <f>VLOOKUP(E:E,'Opex 2021'!E:E,1,FALSE)</f>
        <v>847.8471270.1.436120.000000.847001.200179</v>
      </c>
    </row>
    <row r="468" spans="1:16" x14ac:dyDescent="0.35">
      <c r="A468" s="5" t="s">
        <v>571</v>
      </c>
      <c r="B468" s="5" t="s">
        <v>572</v>
      </c>
      <c r="C468" s="5" t="s">
        <v>78</v>
      </c>
      <c r="D468" s="5" t="s">
        <v>79</v>
      </c>
      <c r="E468" s="5" t="s">
        <v>639</v>
      </c>
      <c r="F468" s="6">
        <v>5949</v>
      </c>
      <c r="G468" s="6">
        <v>0</v>
      </c>
      <c r="H468" s="7"/>
      <c r="I468" s="7"/>
      <c r="J468" s="7"/>
      <c r="K468" s="6">
        <v>0</v>
      </c>
      <c r="L468" s="8" t="s">
        <v>20</v>
      </c>
      <c r="M468" s="8" t="s">
        <v>21</v>
      </c>
      <c r="N468" s="8" t="s">
        <v>22</v>
      </c>
      <c r="O468" s="9" t="s">
        <v>23</v>
      </c>
      <c r="P468" s="1" t="str">
        <f>VLOOKUP(E:E,'Opex 2021'!E:E,1,FALSE)</f>
        <v>847.8471280.1.425100.000000.847001.200179</v>
      </c>
    </row>
    <row r="469" spans="1:16" x14ac:dyDescent="0.35">
      <c r="A469" s="5" t="s">
        <v>571</v>
      </c>
      <c r="B469" s="5" t="s">
        <v>572</v>
      </c>
      <c r="C469" s="5" t="s">
        <v>36</v>
      </c>
      <c r="D469" s="5" t="s">
        <v>37</v>
      </c>
      <c r="E469" s="5" t="s">
        <v>573</v>
      </c>
      <c r="F469" s="6">
        <v>39662</v>
      </c>
      <c r="G469" s="6">
        <v>32792</v>
      </c>
      <c r="H469" s="6">
        <v>32792.42</v>
      </c>
      <c r="I469" s="7"/>
      <c r="J469" s="7"/>
      <c r="K469" s="6">
        <v>-0.41999999999825399</v>
      </c>
      <c r="L469" s="8" t="s">
        <v>20</v>
      </c>
      <c r="M469" s="8" t="s">
        <v>21</v>
      </c>
      <c r="N469" s="8" t="s">
        <v>22</v>
      </c>
      <c r="O469" s="9" t="s">
        <v>23</v>
      </c>
      <c r="P469" s="1" t="str">
        <f>VLOOKUP(E:E,'Opex 2021'!E:E,1,FALSE)</f>
        <v>847.8471280.1.425510.000000.847001.200179</v>
      </c>
    </row>
    <row r="470" spans="1:16" x14ac:dyDescent="0.35">
      <c r="A470" s="5" t="s">
        <v>571</v>
      </c>
      <c r="B470" s="5" t="s">
        <v>572</v>
      </c>
      <c r="C470" s="5" t="s">
        <v>82</v>
      </c>
      <c r="D470" s="5" t="s">
        <v>83</v>
      </c>
      <c r="E470" s="5" t="s">
        <v>574</v>
      </c>
      <c r="F470" s="6">
        <v>47595</v>
      </c>
      <c r="G470" s="6">
        <v>0</v>
      </c>
      <c r="H470" s="7"/>
      <c r="I470" s="7"/>
      <c r="J470" s="7"/>
      <c r="K470" s="6">
        <v>0</v>
      </c>
      <c r="L470" s="8" t="s">
        <v>20</v>
      </c>
      <c r="M470" s="8" t="s">
        <v>21</v>
      </c>
      <c r="N470" s="8" t="s">
        <v>22</v>
      </c>
      <c r="O470" s="9" t="s">
        <v>23</v>
      </c>
      <c r="P470" s="1" t="str">
        <f>VLOOKUP(E:E,'Opex 2021'!E:E,1,FALSE)</f>
        <v>847.8471280.1.425550.000000.847001.200179</v>
      </c>
    </row>
    <row r="471" spans="1:16" x14ac:dyDescent="0.35">
      <c r="A471" s="5" t="s">
        <v>571</v>
      </c>
      <c r="B471" s="5" t="s">
        <v>572</v>
      </c>
      <c r="C471" s="5" t="s">
        <v>168</v>
      </c>
      <c r="D471" s="5" t="s">
        <v>169</v>
      </c>
      <c r="E471" s="5" t="s">
        <v>638</v>
      </c>
      <c r="F471" s="6">
        <v>10709</v>
      </c>
      <c r="G471" s="6">
        <v>0</v>
      </c>
      <c r="H471" s="7"/>
      <c r="I471" s="7"/>
      <c r="J471" s="7"/>
      <c r="K471" s="6">
        <v>0</v>
      </c>
      <c r="L471" s="8" t="s">
        <v>20</v>
      </c>
      <c r="M471" s="8" t="s">
        <v>21</v>
      </c>
      <c r="N471" s="8" t="s">
        <v>22</v>
      </c>
      <c r="O471" s="9" t="s">
        <v>23</v>
      </c>
      <c r="P471" s="1" t="str">
        <f>VLOOKUP(E:E,'Opex 2021'!E:E,1,FALSE)</f>
        <v>847.8471280.1.425760.000000.847001.200179</v>
      </c>
    </row>
    <row r="472" spans="1:16" x14ac:dyDescent="0.35">
      <c r="A472" s="5" t="s">
        <v>571</v>
      </c>
      <c r="B472" s="5" t="s">
        <v>572</v>
      </c>
      <c r="C472" s="5" t="s">
        <v>131</v>
      </c>
      <c r="D472" s="5" t="s">
        <v>132</v>
      </c>
      <c r="E472" s="5" t="s">
        <v>575</v>
      </c>
      <c r="F472" s="6">
        <v>267721</v>
      </c>
      <c r="G472" s="6">
        <v>73609</v>
      </c>
      <c r="H472" s="6">
        <v>73607.539999999994</v>
      </c>
      <c r="I472" s="7"/>
      <c r="J472" s="7"/>
      <c r="K472" s="6">
        <v>1.45999999999185</v>
      </c>
      <c r="L472" s="8" t="s">
        <v>20</v>
      </c>
      <c r="M472" s="8" t="s">
        <v>21</v>
      </c>
      <c r="N472" s="8" t="s">
        <v>22</v>
      </c>
      <c r="O472" s="9" t="s">
        <v>23</v>
      </c>
      <c r="P472" s="1" t="str">
        <f>VLOOKUP(E:E,'Opex 2021'!E:E,1,FALSE)</f>
        <v>847.8471280.1.425770.000000.847001.200179</v>
      </c>
    </row>
    <row r="473" spans="1:16" x14ac:dyDescent="0.35">
      <c r="A473" s="5" t="s">
        <v>571</v>
      </c>
      <c r="B473" s="5" t="s">
        <v>572</v>
      </c>
      <c r="C473" s="5" t="s">
        <v>42</v>
      </c>
      <c r="D473" s="5" t="s">
        <v>43</v>
      </c>
      <c r="E473" s="5" t="s">
        <v>576</v>
      </c>
      <c r="F473" s="6">
        <v>62429</v>
      </c>
      <c r="G473" s="6">
        <v>154275</v>
      </c>
      <c r="H473" s="6">
        <v>154274.60999999999</v>
      </c>
      <c r="I473" s="6">
        <v>0</v>
      </c>
      <c r="J473" s="6">
        <v>0</v>
      </c>
      <c r="K473" s="6">
        <v>0.38999999998486601</v>
      </c>
      <c r="L473" s="8" t="s">
        <v>20</v>
      </c>
      <c r="M473" s="8" t="s">
        <v>21</v>
      </c>
      <c r="N473" s="8" t="s">
        <v>22</v>
      </c>
      <c r="O473" s="9" t="s">
        <v>23</v>
      </c>
      <c r="P473" s="1" t="str">
        <f>VLOOKUP(E:E,'Opex 2021'!E:E,1,FALSE)</f>
        <v>847.8471280.1.426610.000000.847001.200179</v>
      </c>
    </row>
    <row r="474" spans="1:16" x14ac:dyDescent="0.35">
      <c r="A474" s="5" t="s">
        <v>571</v>
      </c>
      <c r="B474" s="5" t="s">
        <v>572</v>
      </c>
      <c r="C474" s="5" t="s">
        <v>54</v>
      </c>
      <c r="D474" s="5" t="s">
        <v>55</v>
      </c>
      <c r="E474" s="5" t="s">
        <v>577</v>
      </c>
      <c r="F474" s="6">
        <v>14873</v>
      </c>
      <c r="G474" s="6">
        <v>0</v>
      </c>
      <c r="H474" s="7"/>
      <c r="I474" s="7"/>
      <c r="J474" s="7"/>
      <c r="K474" s="6">
        <v>0</v>
      </c>
      <c r="L474" s="8" t="s">
        <v>20</v>
      </c>
      <c r="M474" s="8" t="s">
        <v>21</v>
      </c>
      <c r="N474" s="8" t="s">
        <v>22</v>
      </c>
      <c r="O474" s="9" t="s">
        <v>23</v>
      </c>
      <c r="P474" s="1" t="str">
        <f>VLOOKUP(E:E,'Opex 2021'!E:E,1,FALSE)</f>
        <v>847.8471280.1.428640.000000.847001.200179</v>
      </c>
    </row>
    <row r="475" spans="1:16" x14ac:dyDescent="0.35">
      <c r="A475" s="5" t="s">
        <v>571</v>
      </c>
      <c r="B475" s="5" t="s">
        <v>572</v>
      </c>
      <c r="C475" s="5" t="s">
        <v>388</v>
      </c>
      <c r="D475" s="5" t="s">
        <v>389</v>
      </c>
      <c r="E475" s="5" t="s">
        <v>637</v>
      </c>
      <c r="F475" s="6">
        <v>257996</v>
      </c>
      <c r="G475" s="6">
        <v>0</v>
      </c>
      <c r="H475" s="7"/>
      <c r="I475" s="7"/>
      <c r="J475" s="7"/>
      <c r="K475" s="6">
        <v>0</v>
      </c>
      <c r="L475" s="8" t="s">
        <v>20</v>
      </c>
      <c r="M475" s="8" t="s">
        <v>21</v>
      </c>
      <c r="N475" s="8" t="s">
        <v>22</v>
      </c>
      <c r="O475" s="9" t="s">
        <v>23</v>
      </c>
      <c r="P475" s="1" t="str">
        <f>VLOOKUP(E:E,'Opex 2021'!E:E,1,FALSE)</f>
        <v>847.8471280.1.432170.000000.847001.200179</v>
      </c>
    </row>
    <row r="476" spans="1:16" x14ac:dyDescent="0.35">
      <c r="A476" s="5" t="s">
        <v>571</v>
      </c>
      <c r="B476" s="5" t="s">
        <v>572</v>
      </c>
      <c r="C476" s="5" t="s">
        <v>238</v>
      </c>
      <c r="D476" s="5" t="s">
        <v>239</v>
      </c>
      <c r="E476" s="5" t="s">
        <v>636</v>
      </c>
      <c r="F476" s="6">
        <v>5949</v>
      </c>
      <c r="G476" s="6">
        <v>1</v>
      </c>
      <c r="H476" s="7"/>
      <c r="I476" s="7"/>
      <c r="J476" s="7"/>
      <c r="K476" s="6">
        <v>1</v>
      </c>
      <c r="L476" s="8" t="s">
        <v>20</v>
      </c>
      <c r="M476" s="8" t="s">
        <v>21</v>
      </c>
      <c r="N476" s="8" t="s">
        <v>22</v>
      </c>
      <c r="O476" s="9" t="s">
        <v>23</v>
      </c>
      <c r="P476" s="1" t="str">
        <f>VLOOKUP(E:E,'Opex 2021'!E:E,1,FALSE)</f>
        <v>847.8471280.1.435340.000000.847001.200179</v>
      </c>
    </row>
    <row r="477" spans="1:16" x14ac:dyDescent="0.35">
      <c r="A477" s="5" t="s">
        <v>571</v>
      </c>
      <c r="B477" s="5" t="s">
        <v>572</v>
      </c>
      <c r="C477" s="5" t="s">
        <v>149</v>
      </c>
      <c r="D477" s="5" t="s">
        <v>150</v>
      </c>
      <c r="E477" s="5" t="s">
        <v>635</v>
      </c>
      <c r="F477" s="6">
        <v>4363</v>
      </c>
      <c r="G477" s="6">
        <v>895</v>
      </c>
      <c r="H477" s="6">
        <v>894.29</v>
      </c>
      <c r="I477" s="7"/>
      <c r="J477" s="7"/>
      <c r="K477" s="6">
        <v>0.71000000000003605</v>
      </c>
      <c r="L477" s="8" t="s">
        <v>20</v>
      </c>
      <c r="M477" s="8" t="s">
        <v>21</v>
      </c>
      <c r="N477" s="8" t="s">
        <v>22</v>
      </c>
      <c r="O477" s="9" t="s">
        <v>23</v>
      </c>
      <c r="P477" s="1" t="str">
        <f>VLOOKUP(E:E,'Opex 2021'!E:E,1,FALSE)</f>
        <v>847.8471280.1.435530.000000.847001.200179</v>
      </c>
    </row>
    <row r="478" spans="1:16" x14ac:dyDescent="0.35">
      <c r="A478" s="5" t="s">
        <v>578</v>
      </c>
      <c r="B478" s="5" t="s">
        <v>579</v>
      </c>
      <c r="C478" s="5" t="s">
        <v>17</v>
      </c>
      <c r="D478" s="5" t="s">
        <v>18</v>
      </c>
      <c r="E478" s="5" t="s">
        <v>580</v>
      </c>
      <c r="F478" s="6">
        <v>98443.22</v>
      </c>
      <c r="G478" s="6">
        <v>0.22000000000116399</v>
      </c>
      <c r="H478" s="7"/>
      <c r="I478" s="7"/>
      <c r="J478" s="7"/>
      <c r="K478" s="6">
        <v>0.22000000000116399</v>
      </c>
      <c r="L478" s="8" t="s">
        <v>20</v>
      </c>
      <c r="M478" s="8" t="s">
        <v>21</v>
      </c>
      <c r="N478" s="8" t="s">
        <v>22</v>
      </c>
      <c r="O478" s="9" t="s">
        <v>23</v>
      </c>
      <c r="P478" s="1" t="str">
        <f>VLOOKUP(E:E,'Opex 2021'!E:E,1,FALSE)</f>
        <v>847.8471305.1.420550.000000.847001.200179</v>
      </c>
    </row>
    <row r="479" spans="1:16" x14ac:dyDescent="0.35">
      <c r="A479" s="5" t="s">
        <v>578</v>
      </c>
      <c r="B479" s="5" t="s">
        <v>579</v>
      </c>
      <c r="C479" s="5" t="s">
        <v>24</v>
      </c>
      <c r="D479" s="5" t="s">
        <v>25</v>
      </c>
      <c r="E479" s="5" t="s">
        <v>581</v>
      </c>
      <c r="F479" s="6">
        <v>5742521.3700000001</v>
      </c>
      <c r="G479" s="6">
        <v>0.37000000011175899</v>
      </c>
      <c r="H479" s="7"/>
      <c r="I479" s="7"/>
      <c r="J479" s="7"/>
      <c r="K479" s="6">
        <v>0.37000000011175899</v>
      </c>
      <c r="L479" s="8" t="s">
        <v>20</v>
      </c>
      <c r="M479" s="8" t="s">
        <v>21</v>
      </c>
      <c r="N479" s="8" t="s">
        <v>22</v>
      </c>
      <c r="O479" s="9" t="s">
        <v>23</v>
      </c>
      <c r="P479" s="1" t="str">
        <f>VLOOKUP(E:E,'Opex 2021'!E:E,1,FALSE)</f>
        <v>847.8471305.1.420570.000000.847001.200179</v>
      </c>
    </row>
    <row r="480" spans="1:16" x14ac:dyDescent="0.35">
      <c r="A480" s="5" t="s">
        <v>578</v>
      </c>
      <c r="B480" s="5" t="s">
        <v>579</v>
      </c>
      <c r="C480" s="5" t="s">
        <v>453</v>
      </c>
      <c r="D480" s="5" t="s">
        <v>454</v>
      </c>
      <c r="E480" s="5" t="s">
        <v>582</v>
      </c>
      <c r="F480" s="6">
        <v>1886828.45</v>
      </c>
      <c r="G480" s="6">
        <v>596.45000000018604</v>
      </c>
      <c r="H480" s="6">
        <v>595.15</v>
      </c>
      <c r="I480" s="6">
        <v>0</v>
      </c>
      <c r="J480" s="6">
        <v>0</v>
      </c>
      <c r="K480" s="6">
        <v>1.3000000001862899</v>
      </c>
      <c r="L480" s="8" t="s">
        <v>20</v>
      </c>
      <c r="M480" s="8" t="s">
        <v>21</v>
      </c>
      <c r="N480" s="8" t="s">
        <v>22</v>
      </c>
      <c r="O480" s="9" t="s">
        <v>23</v>
      </c>
      <c r="P480" s="1" t="str">
        <f>VLOOKUP(E:E,'Opex 2021'!E:E,1,FALSE)</f>
        <v>847.8471305.1.420810.000000.847001.200179</v>
      </c>
    </row>
    <row r="481" spans="1:16" x14ac:dyDescent="0.35">
      <c r="A481" s="5" t="s">
        <v>578</v>
      </c>
      <c r="B481" s="5" t="s">
        <v>579</v>
      </c>
      <c r="C481" s="5" t="s">
        <v>30</v>
      </c>
      <c r="D481" s="5" t="s">
        <v>31</v>
      </c>
      <c r="E481" s="5" t="s">
        <v>583</v>
      </c>
      <c r="F481" s="6">
        <v>82036.02</v>
      </c>
      <c r="G481" s="6">
        <v>332159.02</v>
      </c>
      <c r="H481" s="6">
        <v>332158.7</v>
      </c>
      <c r="I481" s="7"/>
      <c r="J481" s="6">
        <v>0</v>
      </c>
      <c r="K481" s="6">
        <v>0.32000000000698497</v>
      </c>
      <c r="L481" s="8" t="s">
        <v>20</v>
      </c>
      <c r="M481" s="8" t="s">
        <v>21</v>
      </c>
      <c r="N481" s="8" t="s">
        <v>22</v>
      </c>
      <c r="O481" s="9" t="s">
        <v>23</v>
      </c>
      <c r="P481" s="1" t="str">
        <f>VLOOKUP(E:E,'Opex 2021'!E:E,1,FALSE)</f>
        <v>847.8471305.1.421000.000000.847001.200179</v>
      </c>
    </row>
    <row r="482" spans="1:16" x14ac:dyDescent="0.35">
      <c r="A482" s="5" t="s">
        <v>578</v>
      </c>
      <c r="B482" s="5" t="s">
        <v>579</v>
      </c>
      <c r="C482" s="5" t="s">
        <v>33</v>
      </c>
      <c r="D482" s="5" t="s">
        <v>34</v>
      </c>
      <c r="E482" s="5" t="s">
        <v>584</v>
      </c>
      <c r="F482" s="6">
        <v>131257.63</v>
      </c>
      <c r="G482" s="6">
        <v>196900.63</v>
      </c>
      <c r="H482" s="6">
        <v>196900</v>
      </c>
      <c r="I482" s="7"/>
      <c r="J482" s="7"/>
      <c r="K482" s="6">
        <v>0.63000000000465695</v>
      </c>
      <c r="L482" s="8" t="s">
        <v>20</v>
      </c>
      <c r="M482" s="8" t="s">
        <v>21</v>
      </c>
      <c r="N482" s="8" t="s">
        <v>22</v>
      </c>
      <c r="O482" s="9" t="s">
        <v>23</v>
      </c>
      <c r="P482" s="1" t="str">
        <f>VLOOKUP(E:E,'Opex 2021'!E:E,1,FALSE)</f>
        <v>847.8471305.1.421700.000000.847001.200179</v>
      </c>
    </row>
    <row r="483" spans="1:16" x14ac:dyDescent="0.35">
      <c r="A483" s="5" t="s">
        <v>578</v>
      </c>
      <c r="B483" s="5" t="s">
        <v>579</v>
      </c>
      <c r="C483" s="5" t="s">
        <v>507</v>
      </c>
      <c r="D483" s="5" t="s">
        <v>508</v>
      </c>
      <c r="E483" s="5" t="s">
        <v>585</v>
      </c>
      <c r="F483" s="6">
        <v>59065.93</v>
      </c>
      <c r="G483" s="6">
        <v>0.93000000000029104</v>
      </c>
      <c r="H483" s="7"/>
      <c r="I483" s="7"/>
      <c r="J483" s="7"/>
      <c r="K483" s="6">
        <v>0.93000000000029104</v>
      </c>
      <c r="L483" s="8" t="s">
        <v>20</v>
      </c>
      <c r="M483" s="8" t="s">
        <v>21</v>
      </c>
      <c r="N483" s="8" t="s">
        <v>22</v>
      </c>
      <c r="O483" s="9" t="s">
        <v>23</v>
      </c>
      <c r="P483" s="1" t="str">
        <f>VLOOKUP(E:E,'Opex 2021'!E:E,1,FALSE)</f>
        <v>847.8471305.1.422100.000000.847001.200179</v>
      </c>
    </row>
    <row r="484" spans="1:16" x14ac:dyDescent="0.35">
      <c r="A484" s="5" t="s">
        <v>578</v>
      </c>
      <c r="B484" s="5" t="s">
        <v>579</v>
      </c>
      <c r="C484" s="5" t="s">
        <v>586</v>
      </c>
      <c r="D484" s="5" t="s">
        <v>587</v>
      </c>
      <c r="E484" s="5" t="s">
        <v>588</v>
      </c>
      <c r="F484" s="6">
        <v>0</v>
      </c>
      <c r="G484" s="6">
        <v>27289</v>
      </c>
      <c r="H484" s="6">
        <v>15988.5</v>
      </c>
      <c r="I484" s="7"/>
      <c r="J484" s="7"/>
      <c r="K484" s="6">
        <v>11300.5</v>
      </c>
      <c r="L484" s="8" t="s">
        <v>20</v>
      </c>
      <c r="M484" s="8" t="s">
        <v>21</v>
      </c>
      <c r="N484" s="8" t="s">
        <v>22</v>
      </c>
      <c r="O484" s="9" t="s">
        <v>23</v>
      </c>
      <c r="P484" s="1" t="str">
        <f>VLOOKUP(E:E,'Opex 2021'!E:E,1,FALSE)</f>
        <v>847.8471305.1.422900.000000.847001.200179</v>
      </c>
    </row>
    <row r="485" spans="1:16" x14ac:dyDescent="0.35">
      <c r="A485" s="5" t="s">
        <v>578</v>
      </c>
      <c r="B485" s="5" t="s">
        <v>579</v>
      </c>
      <c r="C485" s="5" t="s">
        <v>78</v>
      </c>
      <c r="D485" s="5" t="s">
        <v>79</v>
      </c>
      <c r="E485" s="5" t="s">
        <v>589</v>
      </c>
      <c r="F485" s="6">
        <v>285485.34999999998</v>
      </c>
      <c r="G485" s="6">
        <v>129219.35</v>
      </c>
      <c r="H485" s="6">
        <v>129219.05</v>
      </c>
      <c r="I485" s="6">
        <v>0</v>
      </c>
      <c r="J485" s="6">
        <v>0</v>
      </c>
      <c r="K485" s="6">
        <v>0.30000000003201399</v>
      </c>
      <c r="L485" s="8" t="s">
        <v>20</v>
      </c>
      <c r="M485" s="8" t="s">
        <v>21</v>
      </c>
      <c r="N485" s="8" t="s">
        <v>22</v>
      </c>
      <c r="O485" s="9" t="s">
        <v>23</v>
      </c>
      <c r="P485" s="1" t="str">
        <f>VLOOKUP(E:E,'Opex 2021'!E:E,1,FALSE)</f>
        <v>847.8471305.1.425100.000000.847001.200179</v>
      </c>
    </row>
    <row r="486" spans="1:16" x14ac:dyDescent="0.35">
      <c r="A486" s="5" t="s">
        <v>578</v>
      </c>
      <c r="B486" s="5" t="s">
        <v>579</v>
      </c>
      <c r="C486" s="5" t="s">
        <v>36</v>
      </c>
      <c r="D486" s="5" t="s">
        <v>37</v>
      </c>
      <c r="E486" s="5" t="s">
        <v>590</v>
      </c>
      <c r="F486" s="6">
        <v>885989.01</v>
      </c>
      <c r="G486" s="6">
        <v>114960.01</v>
      </c>
      <c r="H486" s="6">
        <v>114960</v>
      </c>
      <c r="I486" s="6">
        <v>0</v>
      </c>
      <c r="J486" s="6">
        <v>0</v>
      </c>
      <c r="K486" s="6">
        <v>1.00000000093132E-2</v>
      </c>
      <c r="L486" s="8" t="s">
        <v>20</v>
      </c>
      <c r="M486" s="8" t="s">
        <v>21</v>
      </c>
      <c r="N486" s="8" t="s">
        <v>22</v>
      </c>
      <c r="O486" s="9" t="s">
        <v>23</v>
      </c>
      <c r="P486" s="1" t="str">
        <f>VLOOKUP(E:E,'Opex 2021'!E:E,1,FALSE)</f>
        <v>847.8471305.1.425510.000000.847001.200179</v>
      </c>
    </row>
    <row r="487" spans="1:16" x14ac:dyDescent="0.35">
      <c r="A487" s="5" t="s">
        <v>578</v>
      </c>
      <c r="B487" s="5" t="s">
        <v>579</v>
      </c>
      <c r="C487" s="5" t="s">
        <v>82</v>
      </c>
      <c r="D487" s="5" t="s">
        <v>83</v>
      </c>
      <c r="E487" s="5" t="s">
        <v>591</v>
      </c>
      <c r="F487" s="6">
        <v>418383.7</v>
      </c>
      <c r="G487" s="6">
        <v>38257.699999999997</v>
      </c>
      <c r="H487" s="6">
        <v>38256.44</v>
      </c>
      <c r="I487" s="7"/>
      <c r="J487" s="7"/>
      <c r="K487" s="6">
        <v>1.2600000000093099</v>
      </c>
      <c r="L487" s="8" t="s">
        <v>20</v>
      </c>
      <c r="M487" s="8" t="s">
        <v>21</v>
      </c>
      <c r="N487" s="8" t="s">
        <v>22</v>
      </c>
      <c r="O487" s="9" t="s">
        <v>23</v>
      </c>
      <c r="P487" s="1" t="str">
        <f>VLOOKUP(E:E,'Opex 2021'!E:E,1,FALSE)</f>
        <v>847.8471305.1.425550.000000.847001.200179</v>
      </c>
    </row>
    <row r="488" spans="1:16" x14ac:dyDescent="0.35">
      <c r="A488" s="5" t="s">
        <v>578</v>
      </c>
      <c r="B488" s="5" t="s">
        <v>579</v>
      </c>
      <c r="C488" s="5" t="s">
        <v>125</v>
      </c>
      <c r="D488" s="5" t="s">
        <v>126</v>
      </c>
      <c r="E488" s="5" t="s">
        <v>592</v>
      </c>
      <c r="F488" s="6">
        <v>1050061.05</v>
      </c>
      <c r="G488" s="6">
        <v>1211534.05</v>
      </c>
      <c r="H488" s="6">
        <v>1194435.0900000001</v>
      </c>
      <c r="I488" s="7"/>
      <c r="J488" s="7"/>
      <c r="K488" s="6">
        <v>17098.960000000199</v>
      </c>
      <c r="L488" s="8" t="s">
        <v>20</v>
      </c>
      <c r="M488" s="8" t="s">
        <v>21</v>
      </c>
      <c r="N488" s="8" t="s">
        <v>22</v>
      </c>
      <c r="O488" s="9" t="s">
        <v>23</v>
      </c>
      <c r="P488" s="1" t="str">
        <f>VLOOKUP(E:E,'Opex 2021'!E:E,1,FALSE)</f>
        <v>847.8471305.1.425720.000000.847001.200179</v>
      </c>
    </row>
    <row r="489" spans="1:16" x14ac:dyDescent="0.35">
      <c r="A489" s="5" t="s">
        <v>578</v>
      </c>
      <c r="B489" s="5" t="s">
        <v>579</v>
      </c>
      <c r="C489" s="5" t="s">
        <v>634</v>
      </c>
      <c r="D489" s="5" t="s">
        <v>633</v>
      </c>
      <c r="E489" s="5" t="s">
        <v>632</v>
      </c>
      <c r="F489" s="6">
        <v>4134615.38</v>
      </c>
      <c r="G489" s="6">
        <v>5265867.38</v>
      </c>
      <c r="H489" s="6">
        <v>5265866.68</v>
      </c>
      <c r="I489" s="7"/>
      <c r="J489" s="7"/>
      <c r="K489" s="6">
        <v>0.70000000018626496</v>
      </c>
      <c r="L489" s="8" t="s">
        <v>20</v>
      </c>
      <c r="M489" s="8" t="s">
        <v>21</v>
      </c>
      <c r="N489" s="8" t="s">
        <v>22</v>
      </c>
      <c r="O489" s="9" t="s">
        <v>23</v>
      </c>
      <c r="P489" s="1" t="str">
        <f>VLOOKUP(E:E,'Opex 2021'!E:E,1,FALSE)</f>
        <v>847.8471305.1.425741.000000.847001.200179</v>
      </c>
    </row>
    <row r="490" spans="1:16" x14ac:dyDescent="0.35">
      <c r="A490" s="5" t="s">
        <v>578</v>
      </c>
      <c r="B490" s="5" t="s">
        <v>579</v>
      </c>
      <c r="C490" s="5" t="s">
        <v>111</v>
      </c>
      <c r="D490" s="5" t="s">
        <v>112</v>
      </c>
      <c r="E490" s="5" t="s">
        <v>594</v>
      </c>
      <c r="F490" s="6">
        <v>0</v>
      </c>
      <c r="G490" s="6">
        <v>23763</v>
      </c>
      <c r="H490" s="6">
        <v>23762.14</v>
      </c>
      <c r="I490" s="7"/>
      <c r="J490" s="7"/>
      <c r="K490" s="6">
        <v>0.86000000000058197</v>
      </c>
      <c r="L490" s="8" t="s">
        <v>20</v>
      </c>
      <c r="M490" s="8" t="s">
        <v>21</v>
      </c>
      <c r="N490" s="8" t="s">
        <v>22</v>
      </c>
      <c r="O490" s="9" t="s">
        <v>23</v>
      </c>
      <c r="P490" s="1" t="str">
        <f>VLOOKUP(E:E,'Opex 2021'!E:E,1,FALSE)</f>
        <v>847.8471305.1.425745.000000.847001.200179</v>
      </c>
    </row>
    <row r="491" spans="1:16" x14ac:dyDescent="0.35">
      <c r="A491" s="5" t="s">
        <v>578</v>
      </c>
      <c r="B491" s="5" t="s">
        <v>579</v>
      </c>
      <c r="C491" s="5" t="s">
        <v>547</v>
      </c>
      <c r="D491" s="5" t="s">
        <v>548</v>
      </c>
      <c r="E491" s="5" t="s">
        <v>595</v>
      </c>
      <c r="F491" s="6">
        <v>147664.84</v>
      </c>
      <c r="G491" s="6">
        <v>0.83999999999650798</v>
      </c>
      <c r="H491" s="7"/>
      <c r="I491" s="7"/>
      <c r="J491" s="7"/>
      <c r="K491" s="6">
        <v>0.83999999999650798</v>
      </c>
      <c r="L491" s="8" t="s">
        <v>20</v>
      </c>
      <c r="M491" s="8" t="s">
        <v>21</v>
      </c>
      <c r="N491" s="8" t="s">
        <v>22</v>
      </c>
      <c r="O491" s="9" t="s">
        <v>23</v>
      </c>
      <c r="P491" s="1" t="str">
        <f>VLOOKUP(E:E,'Opex 2021'!E:E,1,FALSE)</f>
        <v>847.8471305.1.425746.000000.847001.200179</v>
      </c>
    </row>
    <row r="492" spans="1:16" x14ac:dyDescent="0.35">
      <c r="A492" s="5" t="s">
        <v>578</v>
      </c>
      <c r="B492" s="5" t="s">
        <v>579</v>
      </c>
      <c r="C492" s="5" t="s">
        <v>114</v>
      </c>
      <c r="D492" s="5" t="s">
        <v>115</v>
      </c>
      <c r="E492" s="5" t="s">
        <v>596</v>
      </c>
      <c r="F492" s="6">
        <v>0</v>
      </c>
      <c r="G492" s="6">
        <v>3826668</v>
      </c>
      <c r="H492" s="6">
        <v>3826666.6</v>
      </c>
      <c r="I492" s="7"/>
      <c r="J492" s="7"/>
      <c r="K492" s="6">
        <v>1.39999999990687</v>
      </c>
      <c r="L492" s="8" t="s">
        <v>20</v>
      </c>
      <c r="M492" s="8" t="s">
        <v>21</v>
      </c>
      <c r="N492" s="8" t="s">
        <v>22</v>
      </c>
      <c r="O492" s="9" t="s">
        <v>23</v>
      </c>
      <c r="P492" s="1" t="str">
        <f>VLOOKUP(E:E,'Opex 2021'!E:E,1,FALSE)</f>
        <v>847.8471305.1.425749.000000.847001.200179</v>
      </c>
    </row>
    <row r="493" spans="1:16" x14ac:dyDescent="0.35">
      <c r="A493" s="5" t="s">
        <v>578</v>
      </c>
      <c r="B493" s="5" t="s">
        <v>579</v>
      </c>
      <c r="C493" s="5" t="s">
        <v>168</v>
      </c>
      <c r="D493" s="5" t="s">
        <v>169</v>
      </c>
      <c r="E493" s="5" t="s">
        <v>598</v>
      </c>
      <c r="F493" s="6">
        <v>229700.85</v>
      </c>
      <c r="G493" s="6">
        <v>4145.8500000000104</v>
      </c>
      <c r="H493" s="6">
        <v>4145.38</v>
      </c>
      <c r="I493" s="7"/>
      <c r="J493" s="7"/>
      <c r="K493" s="6">
        <v>0.47000000000571202</v>
      </c>
      <c r="L493" s="8" t="s">
        <v>20</v>
      </c>
      <c r="M493" s="8" t="s">
        <v>21</v>
      </c>
      <c r="N493" s="8" t="s">
        <v>22</v>
      </c>
      <c r="O493" s="9" t="s">
        <v>23</v>
      </c>
      <c r="P493" s="1" t="str">
        <f>VLOOKUP(E:E,'Opex 2021'!E:E,1,FALSE)</f>
        <v>847.8471305.1.425760.000000.847001.200179</v>
      </c>
    </row>
    <row r="494" spans="1:16" x14ac:dyDescent="0.35">
      <c r="A494" s="5" t="s">
        <v>578</v>
      </c>
      <c r="B494" s="5" t="s">
        <v>579</v>
      </c>
      <c r="C494" s="5" t="s">
        <v>599</v>
      </c>
      <c r="D494" s="5" t="s">
        <v>600</v>
      </c>
      <c r="E494" s="5" t="s">
        <v>601</v>
      </c>
      <c r="F494" s="6">
        <v>59065.93</v>
      </c>
      <c r="G494" s="6">
        <v>19800.93</v>
      </c>
      <c r="H494" s="6">
        <v>19800</v>
      </c>
      <c r="I494" s="7"/>
      <c r="J494" s="7"/>
      <c r="K494" s="6">
        <v>0.93000000000029104</v>
      </c>
      <c r="L494" s="8" t="s">
        <v>20</v>
      </c>
      <c r="M494" s="8" t="s">
        <v>21</v>
      </c>
      <c r="N494" s="8" t="s">
        <v>22</v>
      </c>
      <c r="O494" s="9" t="s">
        <v>23</v>
      </c>
      <c r="P494" s="1" t="str">
        <f>VLOOKUP(E:E,'Opex 2021'!E:E,1,FALSE)</f>
        <v>847.8471305.1.425762.000000.847001.200179</v>
      </c>
    </row>
    <row r="495" spans="1:16" x14ac:dyDescent="0.35">
      <c r="A495" s="5" t="s">
        <v>578</v>
      </c>
      <c r="B495" s="5" t="s">
        <v>579</v>
      </c>
      <c r="C495" s="5" t="s">
        <v>128</v>
      </c>
      <c r="D495" s="5" t="s">
        <v>129</v>
      </c>
      <c r="E495" s="5" t="s">
        <v>602</v>
      </c>
      <c r="F495" s="6">
        <v>118131.87</v>
      </c>
      <c r="G495" s="6">
        <v>38882.870000000003</v>
      </c>
      <c r="H495" s="6">
        <v>38873.449999999997</v>
      </c>
      <c r="I495" s="6">
        <v>0</v>
      </c>
      <c r="J495" s="6">
        <v>0</v>
      </c>
      <c r="K495" s="6">
        <v>9.4199999999982502</v>
      </c>
      <c r="L495" s="8" t="s">
        <v>20</v>
      </c>
      <c r="M495" s="8" t="s">
        <v>21</v>
      </c>
      <c r="N495" s="8" t="s">
        <v>22</v>
      </c>
      <c r="O495" s="9" t="s">
        <v>23</v>
      </c>
      <c r="P495" s="1" t="str">
        <f>VLOOKUP(E:E,'Opex 2021'!E:E,1,FALSE)</f>
        <v>847.8471305.1.425763.000000.847001.200179</v>
      </c>
    </row>
    <row r="496" spans="1:16" x14ac:dyDescent="0.35">
      <c r="A496" s="5" t="s">
        <v>578</v>
      </c>
      <c r="B496" s="5" t="s">
        <v>579</v>
      </c>
      <c r="C496" s="5" t="s">
        <v>131</v>
      </c>
      <c r="D496" s="5" t="s">
        <v>132</v>
      </c>
      <c r="E496" s="5" t="s">
        <v>603</v>
      </c>
      <c r="F496" s="6">
        <v>459401.71</v>
      </c>
      <c r="G496" s="6">
        <v>13000.71</v>
      </c>
      <c r="H496" s="6">
        <v>13000</v>
      </c>
      <c r="I496" s="7"/>
      <c r="J496" s="7"/>
      <c r="K496" s="6">
        <v>0.71000000002095498</v>
      </c>
      <c r="L496" s="8" t="s">
        <v>20</v>
      </c>
      <c r="M496" s="8" t="s">
        <v>21</v>
      </c>
      <c r="N496" s="8" t="s">
        <v>22</v>
      </c>
      <c r="O496" s="9" t="s">
        <v>23</v>
      </c>
      <c r="P496" s="1" t="str">
        <f>VLOOKUP(E:E,'Opex 2021'!E:E,1,FALSE)</f>
        <v>847.8471305.1.425770.000000.847001.200179</v>
      </c>
    </row>
    <row r="497" spans="1:16" x14ac:dyDescent="0.35">
      <c r="A497" s="5" t="s">
        <v>578</v>
      </c>
      <c r="B497" s="5" t="s">
        <v>579</v>
      </c>
      <c r="C497" s="5" t="s">
        <v>39</v>
      </c>
      <c r="D497" s="5" t="s">
        <v>40</v>
      </c>
      <c r="E497" s="5" t="s">
        <v>604</v>
      </c>
      <c r="F497" s="6">
        <v>65628.820000000007</v>
      </c>
      <c r="G497" s="6">
        <v>14964.82</v>
      </c>
      <c r="H497" s="6">
        <v>14963.76</v>
      </c>
      <c r="I497" s="7"/>
      <c r="J497" s="7"/>
      <c r="K497" s="6">
        <v>1.06000000000677</v>
      </c>
      <c r="L497" s="8" t="s">
        <v>20</v>
      </c>
      <c r="M497" s="8" t="s">
        <v>21</v>
      </c>
      <c r="N497" s="8" t="s">
        <v>22</v>
      </c>
      <c r="O497" s="9" t="s">
        <v>23</v>
      </c>
      <c r="P497" s="1" t="str">
        <f>VLOOKUP(E:E,'Opex 2021'!E:E,1,FALSE)</f>
        <v>847.8471305.1.425900.000000.847001.200179</v>
      </c>
    </row>
    <row r="498" spans="1:16" x14ac:dyDescent="0.35">
      <c r="A498" s="5" t="s">
        <v>578</v>
      </c>
      <c r="B498" s="5" t="s">
        <v>579</v>
      </c>
      <c r="C498" s="5" t="s">
        <v>315</v>
      </c>
      <c r="D498" s="5" t="s">
        <v>316</v>
      </c>
      <c r="E498" s="5" t="s">
        <v>605</v>
      </c>
      <c r="F498" s="6">
        <v>32814.410000000003</v>
      </c>
      <c r="G498" s="6">
        <v>63.4100000000035</v>
      </c>
      <c r="H498" s="6">
        <v>62.59</v>
      </c>
      <c r="I498" s="7"/>
      <c r="J498" s="7"/>
      <c r="K498" s="6">
        <v>0.82000000000348905</v>
      </c>
      <c r="L498" s="8" t="s">
        <v>20</v>
      </c>
      <c r="M498" s="8" t="s">
        <v>21</v>
      </c>
      <c r="N498" s="8" t="s">
        <v>22</v>
      </c>
      <c r="O498" s="9" t="s">
        <v>23</v>
      </c>
      <c r="P498" s="1" t="str">
        <f>VLOOKUP(E:E,'Opex 2021'!E:E,1,FALSE)</f>
        <v>847.8471305.1.426100.000000.847001.200179</v>
      </c>
    </row>
    <row r="499" spans="1:16" x14ac:dyDescent="0.35">
      <c r="A499" s="5" t="s">
        <v>578</v>
      </c>
      <c r="B499" s="5" t="s">
        <v>579</v>
      </c>
      <c r="C499" s="5" t="s">
        <v>42</v>
      </c>
      <c r="D499" s="5" t="s">
        <v>43</v>
      </c>
      <c r="E499" s="5" t="s">
        <v>606</v>
      </c>
      <c r="F499" s="6">
        <v>918803.42</v>
      </c>
      <c r="G499" s="6">
        <v>499960.42</v>
      </c>
      <c r="H499" s="6">
        <v>499958.98</v>
      </c>
      <c r="I499" s="6">
        <v>0</v>
      </c>
      <c r="J499" s="6">
        <v>0</v>
      </c>
      <c r="K499" s="6">
        <v>1.4400000001187401</v>
      </c>
      <c r="L499" s="8" t="s">
        <v>20</v>
      </c>
      <c r="M499" s="8" t="s">
        <v>21</v>
      </c>
      <c r="N499" s="8" t="s">
        <v>22</v>
      </c>
      <c r="O499" s="9" t="s">
        <v>23</v>
      </c>
      <c r="P499" s="1" t="str">
        <f>VLOOKUP(E:E,'Opex 2021'!E:E,1,FALSE)</f>
        <v>847.8471305.1.426610.000000.847001.200179</v>
      </c>
    </row>
    <row r="500" spans="1:16" x14ac:dyDescent="0.35">
      <c r="A500" s="5" t="s">
        <v>578</v>
      </c>
      <c r="B500" s="5" t="s">
        <v>579</v>
      </c>
      <c r="C500" s="5" t="s">
        <v>359</v>
      </c>
      <c r="D500" s="5" t="s">
        <v>360</v>
      </c>
      <c r="E500" s="5" t="s">
        <v>607</v>
      </c>
      <c r="F500" s="6">
        <v>16407.2</v>
      </c>
      <c r="G500" s="6">
        <v>1.20000000000073</v>
      </c>
      <c r="H500" s="7"/>
      <c r="I500" s="7"/>
      <c r="J500" s="7"/>
      <c r="K500" s="6">
        <v>1.20000000000073</v>
      </c>
      <c r="L500" s="8" t="s">
        <v>20</v>
      </c>
      <c r="M500" s="8" t="s">
        <v>21</v>
      </c>
      <c r="N500" s="8" t="s">
        <v>22</v>
      </c>
      <c r="O500" s="9" t="s">
        <v>23</v>
      </c>
      <c r="P500" s="1" t="str">
        <f>VLOOKUP(E:E,'Opex 2021'!E:E,1,FALSE)</f>
        <v>847.8471305.1.426900.000000.847001.200179</v>
      </c>
    </row>
    <row r="501" spans="1:16" x14ac:dyDescent="0.35">
      <c r="A501" s="5" t="s">
        <v>578</v>
      </c>
      <c r="B501" s="5" t="s">
        <v>579</v>
      </c>
      <c r="C501" s="5" t="s">
        <v>85</v>
      </c>
      <c r="D501" s="5" t="s">
        <v>86</v>
      </c>
      <c r="E501" s="5" t="s">
        <v>608</v>
      </c>
      <c r="F501" s="6">
        <v>32814.410000000003</v>
      </c>
      <c r="G501" s="6">
        <v>0.41000000000349202</v>
      </c>
      <c r="H501" s="7"/>
      <c r="I501" s="7"/>
      <c r="J501" s="7"/>
      <c r="K501" s="6">
        <v>0.41000000000349202</v>
      </c>
      <c r="L501" s="8" t="s">
        <v>20</v>
      </c>
      <c r="M501" s="8" t="s">
        <v>21</v>
      </c>
      <c r="N501" s="8" t="s">
        <v>22</v>
      </c>
      <c r="O501" s="9" t="s">
        <v>23</v>
      </c>
      <c r="P501" s="1" t="str">
        <f>VLOOKUP(E:E,'Opex 2021'!E:E,1,FALSE)</f>
        <v>847.8471305.1.427100.000000.847001.200179</v>
      </c>
    </row>
    <row r="502" spans="1:16" x14ac:dyDescent="0.35">
      <c r="A502" s="5" t="s">
        <v>578</v>
      </c>
      <c r="B502" s="5" t="s">
        <v>579</v>
      </c>
      <c r="C502" s="5" t="s">
        <v>88</v>
      </c>
      <c r="D502" s="5" t="s">
        <v>89</v>
      </c>
      <c r="E502" s="5" t="s">
        <v>609</v>
      </c>
      <c r="F502" s="6">
        <v>164072.04</v>
      </c>
      <c r="G502" s="6">
        <v>81667.039999999994</v>
      </c>
      <c r="H502" s="6">
        <v>81656.2</v>
      </c>
      <c r="I502" s="7"/>
      <c r="J502" s="7"/>
      <c r="K502" s="6">
        <v>10.8399999999965</v>
      </c>
      <c r="L502" s="8" t="s">
        <v>20</v>
      </c>
      <c r="M502" s="8" t="s">
        <v>21</v>
      </c>
      <c r="N502" s="8" t="s">
        <v>22</v>
      </c>
      <c r="O502" s="9" t="s">
        <v>23</v>
      </c>
      <c r="P502" s="1" t="str">
        <f>VLOOKUP(E:E,'Opex 2021'!E:E,1,FALSE)</f>
        <v>847.8471305.1.427200.000000.847001.200179</v>
      </c>
    </row>
    <row r="503" spans="1:16" x14ac:dyDescent="0.35">
      <c r="A503" s="5" t="s">
        <v>578</v>
      </c>
      <c r="B503" s="5" t="s">
        <v>579</v>
      </c>
      <c r="C503" s="5" t="s">
        <v>45</v>
      </c>
      <c r="D503" s="5" t="s">
        <v>46</v>
      </c>
      <c r="E503" s="5" t="s">
        <v>610</v>
      </c>
      <c r="F503" s="6">
        <v>57425.21</v>
      </c>
      <c r="G503" s="6">
        <v>47806.21</v>
      </c>
      <c r="H503" s="6">
        <v>47805.47</v>
      </c>
      <c r="I503" s="7"/>
      <c r="J503" s="7"/>
      <c r="K503" s="6">
        <v>0.73999999999796295</v>
      </c>
      <c r="L503" s="8" t="s">
        <v>20</v>
      </c>
      <c r="M503" s="8" t="s">
        <v>21</v>
      </c>
      <c r="N503" s="8" t="s">
        <v>22</v>
      </c>
      <c r="O503" s="9" t="s">
        <v>23</v>
      </c>
      <c r="P503" s="1" t="str">
        <f>VLOOKUP(E:E,'Opex 2021'!E:E,1,FALSE)</f>
        <v>847.8471305.1.427710.000000.847001.200179</v>
      </c>
    </row>
    <row r="504" spans="1:16" x14ac:dyDescent="0.35">
      <c r="A504" s="5" t="s">
        <v>578</v>
      </c>
      <c r="B504" s="5" t="s">
        <v>579</v>
      </c>
      <c r="C504" s="5" t="s">
        <v>458</v>
      </c>
      <c r="D504" s="5" t="s">
        <v>459</v>
      </c>
      <c r="E504" s="5" t="s">
        <v>611</v>
      </c>
      <c r="F504" s="6">
        <v>18047.919999999998</v>
      </c>
      <c r="G504" s="6">
        <v>0.92000000000189197</v>
      </c>
      <c r="H504" s="7"/>
      <c r="I504" s="7"/>
      <c r="J504" s="7"/>
      <c r="K504" s="6">
        <v>0.92000000000189197</v>
      </c>
      <c r="L504" s="8" t="s">
        <v>20</v>
      </c>
      <c r="M504" s="8" t="s">
        <v>21</v>
      </c>
      <c r="N504" s="8" t="s">
        <v>22</v>
      </c>
      <c r="O504" s="9" t="s">
        <v>23</v>
      </c>
      <c r="P504" s="1" t="str">
        <f>VLOOKUP(E:E,'Opex 2021'!E:E,1,FALSE)</f>
        <v>847.8471305.1.427810.000000.847001.200179</v>
      </c>
    </row>
    <row r="505" spans="1:16" x14ac:dyDescent="0.35">
      <c r="A505" s="5" t="s">
        <v>578</v>
      </c>
      <c r="B505" s="5" t="s">
        <v>579</v>
      </c>
      <c r="C505" s="5" t="s">
        <v>51</v>
      </c>
      <c r="D505" s="5" t="s">
        <v>52</v>
      </c>
      <c r="E505" s="5" t="s">
        <v>612</v>
      </c>
      <c r="F505" s="6">
        <v>1205929.49</v>
      </c>
      <c r="G505" s="6">
        <v>17600.490000000002</v>
      </c>
      <c r="H505" s="6">
        <v>17600</v>
      </c>
      <c r="I505" s="7"/>
      <c r="J505" s="7"/>
      <c r="K505" s="6">
        <v>0.489999999990687</v>
      </c>
      <c r="L505" s="8" t="s">
        <v>20</v>
      </c>
      <c r="M505" s="8" t="s">
        <v>21</v>
      </c>
      <c r="N505" s="8" t="s">
        <v>22</v>
      </c>
      <c r="O505" s="9" t="s">
        <v>23</v>
      </c>
      <c r="P505" s="1" t="str">
        <f>VLOOKUP(E:E,'Opex 2021'!E:E,1,FALSE)</f>
        <v>847.8471305.1.428090.000000.847001.200179</v>
      </c>
    </row>
    <row r="506" spans="1:16" x14ac:dyDescent="0.35">
      <c r="A506" s="5" t="s">
        <v>578</v>
      </c>
      <c r="B506" s="5" t="s">
        <v>579</v>
      </c>
      <c r="C506" s="5" t="s">
        <v>613</v>
      </c>
      <c r="D506" s="5" t="s">
        <v>614</v>
      </c>
      <c r="E506" s="5" t="s">
        <v>615</v>
      </c>
      <c r="F506" s="6">
        <v>65628.820000000007</v>
      </c>
      <c r="G506" s="6">
        <v>0.82000000000698503</v>
      </c>
      <c r="H506" s="7"/>
      <c r="I506" s="7"/>
      <c r="J506" s="7"/>
      <c r="K506" s="6">
        <v>0.82000000000698503</v>
      </c>
      <c r="L506" s="8" t="s">
        <v>20</v>
      </c>
      <c r="M506" s="8" t="s">
        <v>21</v>
      </c>
      <c r="N506" s="8" t="s">
        <v>22</v>
      </c>
      <c r="O506" s="9" t="s">
        <v>23</v>
      </c>
      <c r="P506" s="1" t="str">
        <f>VLOOKUP(E:E,'Opex 2021'!E:E,1,FALSE)</f>
        <v>847.8471305.1.428400.000000.847001.200179</v>
      </c>
    </row>
    <row r="507" spans="1:16" x14ac:dyDescent="0.35">
      <c r="A507" s="5" t="s">
        <v>578</v>
      </c>
      <c r="B507" s="5" t="s">
        <v>579</v>
      </c>
      <c r="C507" s="5" t="s">
        <v>54</v>
      </c>
      <c r="D507" s="5" t="s">
        <v>55</v>
      </c>
      <c r="E507" s="5" t="s">
        <v>616</v>
      </c>
      <c r="F507" s="6">
        <v>16407.2</v>
      </c>
      <c r="G507" s="6">
        <v>1935.2</v>
      </c>
      <c r="H507" s="6">
        <v>1935</v>
      </c>
      <c r="I507" s="7"/>
      <c r="J507" s="7"/>
      <c r="K507" s="6">
        <v>0.2000000000005</v>
      </c>
      <c r="L507" s="8" t="s">
        <v>20</v>
      </c>
      <c r="M507" s="8" t="s">
        <v>21</v>
      </c>
      <c r="N507" s="8" t="s">
        <v>22</v>
      </c>
      <c r="O507" s="9" t="s">
        <v>23</v>
      </c>
      <c r="P507" s="1" t="str">
        <f>VLOOKUP(E:E,'Opex 2021'!E:E,1,FALSE)</f>
        <v>847.8471305.1.428640.000000.847001.200179</v>
      </c>
    </row>
    <row r="508" spans="1:16" x14ac:dyDescent="0.35">
      <c r="A508" s="5" t="s">
        <v>578</v>
      </c>
      <c r="B508" s="5" t="s">
        <v>579</v>
      </c>
      <c r="C508" s="5" t="s">
        <v>469</v>
      </c>
      <c r="D508" s="5" t="s">
        <v>470</v>
      </c>
      <c r="E508" s="5" t="s">
        <v>617</v>
      </c>
      <c r="F508" s="6">
        <v>114850.43</v>
      </c>
      <c r="G508" s="6">
        <v>37227.43</v>
      </c>
      <c r="H508" s="6">
        <v>37226</v>
      </c>
      <c r="I508" s="6">
        <v>0</v>
      </c>
      <c r="J508" s="7"/>
      <c r="K508" s="6">
        <v>1.4300000000075701</v>
      </c>
      <c r="L508" s="8" t="s">
        <v>20</v>
      </c>
      <c r="M508" s="8" t="s">
        <v>21</v>
      </c>
      <c r="N508" s="8" t="s">
        <v>22</v>
      </c>
      <c r="O508" s="9" t="s">
        <v>23</v>
      </c>
      <c r="P508" s="1" t="str">
        <f>VLOOKUP(E:E,'Opex 2021'!E:E,1,FALSE)</f>
        <v>847.8471305.1.432205.000000.847001.200179</v>
      </c>
    </row>
    <row r="509" spans="1:16" x14ac:dyDescent="0.35">
      <c r="A509" s="5" t="s">
        <v>578</v>
      </c>
      <c r="B509" s="5" t="s">
        <v>579</v>
      </c>
      <c r="C509" s="5" t="s">
        <v>137</v>
      </c>
      <c r="D509" s="5" t="s">
        <v>138</v>
      </c>
      <c r="E509" s="5" t="s">
        <v>618</v>
      </c>
      <c r="F509" s="6">
        <v>328144.08</v>
      </c>
      <c r="G509" s="6">
        <v>1.0800000000162999</v>
      </c>
      <c r="H509" s="7"/>
      <c r="I509" s="7"/>
      <c r="J509" s="7"/>
      <c r="K509" s="6">
        <v>1.0800000000162999</v>
      </c>
      <c r="L509" s="8" t="s">
        <v>20</v>
      </c>
      <c r="M509" s="8" t="s">
        <v>21</v>
      </c>
      <c r="N509" s="8" t="s">
        <v>22</v>
      </c>
      <c r="O509" s="9" t="s">
        <v>23</v>
      </c>
      <c r="P509" s="1" t="str">
        <f>VLOOKUP(E:E,'Opex 2021'!E:E,1,FALSE)</f>
        <v>847.8471305.1.432209.000000.847001.200179</v>
      </c>
    </row>
    <row r="510" spans="1:16" x14ac:dyDescent="0.35">
      <c r="A510" s="5" t="s">
        <v>578</v>
      </c>
      <c r="B510" s="5" t="s">
        <v>579</v>
      </c>
      <c r="C510" s="5" t="s">
        <v>91</v>
      </c>
      <c r="D510" s="5" t="s">
        <v>92</v>
      </c>
      <c r="E510" s="5" t="s">
        <v>622</v>
      </c>
      <c r="F510" s="6">
        <v>984432.23</v>
      </c>
      <c r="G510" s="6">
        <v>1.22999999998137</v>
      </c>
      <c r="H510" s="7"/>
      <c r="I510" s="7"/>
      <c r="J510" s="7"/>
      <c r="K510" s="6">
        <v>1.22999999998137</v>
      </c>
      <c r="L510" s="8" t="s">
        <v>20</v>
      </c>
      <c r="M510" s="8" t="s">
        <v>21</v>
      </c>
      <c r="N510" s="8" t="s">
        <v>22</v>
      </c>
      <c r="O510" s="9" t="s">
        <v>23</v>
      </c>
      <c r="P510" s="1" t="str">
        <f>VLOOKUP(E:E,'Opex 2021'!E:E,1,FALSE)</f>
        <v>847.8471305.1.435310.000000.847001.200179</v>
      </c>
    </row>
    <row r="511" spans="1:16" x14ac:dyDescent="0.35">
      <c r="A511" s="5" t="s">
        <v>578</v>
      </c>
      <c r="B511" s="5" t="s">
        <v>579</v>
      </c>
      <c r="C511" s="5" t="s">
        <v>567</v>
      </c>
      <c r="D511" s="5" t="s">
        <v>568</v>
      </c>
      <c r="E511" s="5" t="s">
        <v>623</v>
      </c>
      <c r="F511" s="6">
        <v>270718.86</v>
      </c>
      <c r="G511" s="6">
        <v>0.85999999998603005</v>
      </c>
      <c r="H511" s="6">
        <v>-22448</v>
      </c>
      <c r="I511" s="6">
        <v>0</v>
      </c>
      <c r="J511" s="7"/>
      <c r="K511" s="6">
        <v>22448.86</v>
      </c>
      <c r="L511" s="8" t="s">
        <v>20</v>
      </c>
      <c r="M511" s="8" t="s">
        <v>21</v>
      </c>
      <c r="N511" s="8" t="s">
        <v>22</v>
      </c>
      <c r="O511" s="9" t="s">
        <v>23</v>
      </c>
      <c r="P511" s="1" t="str">
        <f>VLOOKUP(E:E,'Opex 2021'!E:E,1,FALSE)</f>
        <v>847.8471305.1.435330.000000.847001.200179</v>
      </c>
    </row>
    <row r="512" spans="1:16" x14ac:dyDescent="0.35">
      <c r="A512" s="5" t="s">
        <v>578</v>
      </c>
      <c r="B512" s="5" t="s">
        <v>579</v>
      </c>
      <c r="C512" s="5" t="s">
        <v>238</v>
      </c>
      <c r="D512" s="5" t="s">
        <v>239</v>
      </c>
      <c r="E512" s="5" t="s">
        <v>624</v>
      </c>
      <c r="F512" s="6">
        <v>779342.19</v>
      </c>
      <c r="G512" s="6">
        <v>418003.19</v>
      </c>
      <c r="H512" s="6">
        <v>418002.16</v>
      </c>
      <c r="I512" s="6">
        <v>0</v>
      </c>
      <c r="J512" s="6">
        <v>0</v>
      </c>
      <c r="K512" s="6">
        <v>1.03000000008615</v>
      </c>
      <c r="L512" s="8" t="s">
        <v>20</v>
      </c>
      <c r="M512" s="8" t="s">
        <v>21</v>
      </c>
      <c r="N512" s="8" t="s">
        <v>22</v>
      </c>
      <c r="O512" s="9" t="s">
        <v>23</v>
      </c>
      <c r="P512" s="1" t="str">
        <f>VLOOKUP(E:E,'Opex 2021'!E:E,1,FALSE)</f>
        <v>847.8471305.1.435340.000000.847001.200179</v>
      </c>
    </row>
    <row r="513" spans="1:16" x14ac:dyDescent="0.35">
      <c r="A513" s="5" t="s">
        <v>578</v>
      </c>
      <c r="B513" s="5" t="s">
        <v>579</v>
      </c>
      <c r="C513" s="5" t="s">
        <v>57</v>
      </c>
      <c r="D513" s="5" t="s">
        <v>58</v>
      </c>
      <c r="E513" s="5" t="s">
        <v>625</v>
      </c>
      <c r="F513" s="6">
        <v>16407.2</v>
      </c>
      <c r="G513" s="6">
        <v>0.20000000000072801</v>
      </c>
      <c r="H513" s="7"/>
      <c r="I513" s="7"/>
      <c r="J513" s="7"/>
      <c r="K513" s="6">
        <v>0.20000000000072801</v>
      </c>
      <c r="L513" s="8" t="s">
        <v>20</v>
      </c>
      <c r="M513" s="8" t="s">
        <v>21</v>
      </c>
      <c r="N513" s="8" t="s">
        <v>22</v>
      </c>
      <c r="O513" s="9" t="s">
        <v>23</v>
      </c>
      <c r="P513" s="1" t="str">
        <f>VLOOKUP(E:E,'Opex 2021'!E:E,1,FALSE)</f>
        <v>847.8471305.1.435410.000000.847001.200179</v>
      </c>
    </row>
    <row r="514" spans="1:16" x14ac:dyDescent="0.35">
      <c r="A514" s="5" t="s">
        <v>578</v>
      </c>
      <c r="B514" s="5" t="s">
        <v>579</v>
      </c>
      <c r="C514" s="5" t="s">
        <v>146</v>
      </c>
      <c r="D514" s="5" t="s">
        <v>147</v>
      </c>
      <c r="E514" s="5" t="s">
        <v>626</v>
      </c>
      <c r="F514" s="6">
        <v>41018.01</v>
      </c>
      <c r="G514" s="6">
        <v>921975.01</v>
      </c>
      <c r="H514" s="6">
        <v>897988.57</v>
      </c>
      <c r="I514" s="6">
        <v>0</v>
      </c>
      <c r="J514" s="6">
        <v>0</v>
      </c>
      <c r="K514" s="6">
        <v>23986.4399999999</v>
      </c>
      <c r="L514" s="8" t="s">
        <v>20</v>
      </c>
      <c r="M514" s="8" t="s">
        <v>21</v>
      </c>
      <c r="N514" s="8" t="s">
        <v>22</v>
      </c>
      <c r="O514" s="9" t="s">
        <v>23</v>
      </c>
      <c r="P514" s="1" t="str">
        <f>VLOOKUP(E:E,'Opex 2021'!E:E,1,FALSE)</f>
        <v>847.8471305.1.435508.000000.847001.200179</v>
      </c>
    </row>
    <row r="515" spans="1:16" x14ac:dyDescent="0.35">
      <c r="A515" s="5" t="s">
        <v>578</v>
      </c>
      <c r="B515" s="5" t="s">
        <v>579</v>
      </c>
      <c r="C515" s="5" t="s">
        <v>60</v>
      </c>
      <c r="D515" s="5" t="s">
        <v>61</v>
      </c>
      <c r="E515" s="5" t="s">
        <v>627</v>
      </c>
      <c r="F515" s="6">
        <v>32814.410000000003</v>
      </c>
      <c r="G515" s="6">
        <v>2313.41</v>
      </c>
      <c r="H515" s="6">
        <v>2312.5</v>
      </c>
      <c r="I515" s="7"/>
      <c r="J515" s="7"/>
      <c r="K515" s="6">
        <v>0.91000000000349202</v>
      </c>
      <c r="L515" s="8" t="s">
        <v>20</v>
      </c>
      <c r="M515" s="8" t="s">
        <v>21</v>
      </c>
      <c r="N515" s="8" t="s">
        <v>22</v>
      </c>
      <c r="O515" s="9" t="s">
        <v>23</v>
      </c>
      <c r="P515" s="1" t="str">
        <f>VLOOKUP(E:E,'Opex 2021'!E:E,1,FALSE)</f>
        <v>847.8471305.1.435519.000000.847001.200179</v>
      </c>
    </row>
    <row r="516" spans="1:16" x14ac:dyDescent="0.35">
      <c r="A516" s="5" t="s">
        <v>578</v>
      </c>
      <c r="B516" s="5" t="s">
        <v>579</v>
      </c>
      <c r="C516" s="5" t="s">
        <v>149</v>
      </c>
      <c r="D516" s="5" t="s">
        <v>150</v>
      </c>
      <c r="E516" s="5" t="s">
        <v>628</v>
      </c>
      <c r="F516" s="6">
        <v>410180.1</v>
      </c>
      <c r="G516" s="6">
        <v>852.10000000003504</v>
      </c>
      <c r="H516" s="6">
        <v>851.23</v>
      </c>
      <c r="I516" s="7"/>
      <c r="J516" s="7"/>
      <c r="K516" s="6">
        <v>0.87000000003490596</v>
      </c>
      <c r="L516" s="8" t="s">
        <v>20</v>
      </c>
      <c r="M516" s="8" t="s">
        <v>21</v>
      </c>
      <c r="N516" s="8" t="s">
        <v>22</v>
      </c>
      <c r="O516" s="9" t="s">
        <v>23</v>
      </c>
      <c r="P516" s="1" t="str">
        <f>VLOOKUP(E:E,'Opex 2021'!E:E,1,FALSE)</f>
        <v>847.8471305.1.435530.000000.847001.200179</v>
      </c>
    </row>
    <row r="517" spans="1:16" x14ac:dyDescent="0.35">
      <c r="A517" s="5" t="s">
        <v>578</v>
      </c>
      <c r="B517" s="5" t="s">
        <v>579</v>
      </c>
      <c r="C517" s="5" t="s">
        <v>63</v>
      </c>
      <c r="D517" s="5" t="s">
        <v>64</v>
      </c>
      <c r="E517" s="5" t="s">
        <v>629</v>
      </c>
      <c r="F517" s="6">
        <v>77113.86</v>
      </c>
      <c r="G517" s="6">
        <v>0.86000000000058197</v>
      </c>
      <c r="H517" s="7"/>
      <c r="I517" s="7"/>
      <c r="J517" s="7"/>
      <c r="K517" s="6">
        <v>0.86000000000058197</v>
      </c>
      <c r="L517" s="8" t="s">
        <v>20</v>
      </c>
      <c r="M517" s="8" t="s">
        <v>21</v>
      </c>
      <c r="N517" s="8" t="s">
        <v>22</v>
      </c>
      <c r="O517" s="9" t="s">
        <v>23</v>
      </c>
      <c r="P517" s="1" t="str">
        <f>VLOOKUP(E:E,'Opex 2021'!E:E,1,FALSE)</f>
        <v>847.8471305.1.436110.000000.847001.200179</v>
      </c>
    </row>
    <row r="518" spans="1:16" x14ac:dyDescent="0.35">
      <c r="A518" s="5" t="s">
        <v>578</v>
      </c>
      <c r="B518" s="5" t="s">
        <v>579</v>
      </c>
      <c r="C518" s="5" t="s">
        <v>430</v>
      </c>
      <c r="D518" s="5" t="s">
        <v>431</v>
      </c>
      <c r="E518" s="5" t="s">
        <v>630</v>
      </c>
      <c r="F518" s="6">
        <v>62347.37</v>
      </c>
      <c r="G518" s="6">
        <v>6670.37</v>
      </c>
      <c r="H518" s="6">
        <v>6669.05</v>
      </c>
      <c r="I518" s="7"/>
      <c r="J518" s="7"/>
      <c r="K518" s="6">
        <v>1.3200000000024401</v>
      </c>
      <c r="L518" s="8" t="s">
        <v>20</v>
      </c>
      <c r="M518" s="8" t="s">
        <v>21</v>
      </c>
      <c r="N518" s="8" t="s">
        <v>22</v>
      </c>
      <c r="O518" s="9" t="s">
        <v>23</v>
      </c>
      <c r="P518" s="1" t="str">
        <f>VLOOKUP(E:E,'Opex 2021'!E:E,1,FALSE)</f>
        <v>847.8471305.1.436120.000000.847001.200179</v>
      </c>
    </row>
    <row r="519" spans="1:16" x14ac:dyDescent="0.35">
      <c r="A519" s="10"/>
      <c r="B519" s="10"/>
      <c r="C519" s="10"/>
      <c r="D519" s="10"/>
      <c r="E519" s="10"/>
      <c r="F519" s="11">
        <v>523299000</v>
      </c>
      <c r="G519" s="11">
        <v>457007132</v>
      </c>
      <c r="H519" s="11">
        <v>436208130.04000002</v>
      </c>
      <c r="I519" s="11">
        <v>-6.3391780713573098E-10</v>
      </c>
      <c r="J519" s="11">
        <v>-3.6015990190208E-10</v>
      </c>
      <c r="K519" s="11">
        <v>20799001.9600005</v>
      </c>
      <c r="L519" s="10"/>
      <c r="M519" s="10"/>
      <c r="N519" s="10"/>
      <c r="O519" s="12"/>
      <c r="P519" s="1" t="e">
        <f>VLOOKUP(E:E,'Opex 2021'!E:E,1,FALSE)</f>
        <v>#N/A</v>
      </c>
    </row>
    <row r="520" spans="1:16" x14ac:dyDescent="0.35">
      <c r="A520" s="13"/>
      <c r="B520" s="13"/>
      <c r="C520" s="13"/>
      <c r="D520" s="13"/>
      <c r="E520" s="13"/>
      <c r="F520" s="13"/>
      <c r="G520" s="13"/>
      <c r="H520" s="13"/>
      <c r="I520" s="13"/>
      <c r="J520" s="13"/>
      <c r="K520" s="13"/>
      <c r="L520" s="13"/>
      <c r="M520" s="13"/>
      <c r="N520" s="13"/>
      <c r="O520" s="13"/>
    </row>
  </sheetData>
  <autoFilter ref="A2:P51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P49"/>
  <sheetViews>
    <sheetView showGridLines="0" workbookViewId="0">
      <selection activeCell="H4" sqref="H4"/>
    </sheetView>
  </sheetViews>
  <sheetFormatPr defaultColWidth="9.1796875" defaultRowHeight="14.5" x14ac:dyDescent="0.35"/>
  <cols>
    <col min="1" max="1" width="7.26953125" style="1" customWidth="1"/>
    <col min="2" max="2" width="10.26953125" style="1" customWidth="1"/>
    <col min="3" max="3" width="6.81640625" style="1" customWidth="1"/>
    <col min="4" max="4" width="9.1796875" style="1" customWidth="1"/>
    <col min="5" max="5" width="33.54296875" style="1" customWidth="1"/>
    <col min="6" max="6" width="9.7265625" style="1" customWidth="1"/>
    <col min="7" max="8" width="9" style="1" customWidth="1"/>
    <col min="9" max="9" width="3.453125" style="1" customWidth="1"/>
    <col min="10" max="10" width="3.54296875" style="1" customWidth="1"/>
    <col min="11" max="11" width="8.1796875" style="1" customWidth="1"/>
    <col min="12" max="12" width="6.453125" style="1" customWidth="1"/>
    <col min="13" max="13" width="8.81640625" style="1" customWidth="1"/>
    <col min="14" max="14" width="6.453125" style="1" customWidth="1"/>
    <col min="15" max="15" width="27" style="1" customWidth="1"/>
    <col min="16" max="16" width="32.453125" style="1" customWidth="1"/>
    <col min="17" max="16384" width="9.1796875" style="1"/>
  </cols>
  <sheetData>
    <row r="2" spans="1:16" x14ac:dyDescent="0.35">
      <c r="A2" s="2" t="s">
        <v>0</v>
      </c>
      <c r="B2" s="2" t="s">
        <v>1</v>
      </c>
      <c r="C2" s="2" t="s">
        <v>2</v>
      </c>
      <c r="D2" s="2" t="s">
        <v>3</v>
      </c>
      <c r="E2" s="2" t="s">
        <v>4</v>
      </c>
      <c r="F2" s="2" t="s">
        <v>5</v>
      </c>
      <c r="G2" s="2" t="s">
        <v>6</v>
      </c>
      <c r="H2" s="2" t="s">
        <v>7</v>
      </c>
      <c r="I2" s="2" t="s">
        <v>8</v>
      </c>
      <c r="J2" s="2" t="s">
        <v>9</v>
      </c>
      <c r="K2" s="2" t="s">
        <v>10</v>
      </c>
      <c r="L2" s="3" t="s">
        <v>11</v>
      </c>
      <c r="M2" s="3" t="s">
        <v>12</v>
      </c>
      <c r="N2" s="3" t="s">
        <v>13</v>
      </c>
      <c r="O2" s="4" t="s">
        <v>14</v>
      </c>
    </row>
    <row r="3" spans="1:16" hidden="1" x14ac:dyDescent="0.35">
      <c r="A3" s="5" t="s">
        <v>15</v>
      </c>
      <c r="B3" s="5" t="s">
        <v>16</v>
      </c>
      <c r="C3" s="5" t="s">
        <v>869</v>
      </c>
      <c r="D3" s="5" t="s">
        <v>138</v>
      </c>
      <c r="E3" s="5" t="s">
        <v>922</v>
      </c>
      <c r="F3" s="6">
        <v>100000</v>
      </c>
      <c r="G3" s="6">
        <v>2981521</v>
      </c>
      <c r="H3" s="6">
        <v>39940.11</v>
      </c>
      <c r="I3" s="7"/>
      <c r="J3" s="6">
        <v>2.3283064365386999E-10</v>
      </c>
      <c r="K3" s="6">
        <v>2941580.89</v>
      </c>
      <c r="L3" s="8" t="s">
        <v>20</v>
      </c>
      <c r="M3" s="8" t="s">
        <v>21</v>
      </c>
      <c r="N3" s="8" t="s">
        <v>864</v>
      </c>
      <c r="O3" s="9" t="s">
        <v>863</v>
      </c>
      <c r="P3" s="1" t="str">
        <f>VLOOKUP(E:E,'Capex 2021'!E:E,1,FALSE)</f>
        <v>847.8470110.1.492316.000000.847001.300180</v>
      </c>
    </row>
    <row r="4" spans="1:16" x14ac:dyDescent="0.35">
      <c r="A4" s="5" t="s">
        <v>921</v>
      </c>
      <c r="B4" s="5" t="s">
        <v>920</v>
      </c>
      <c r="C4" s="5" t="s">
        <v>869</v>
      </c>
      <c r="D4" s="5" t="s">
        <v>138</v>
      </c>
      <c r="E4" s="5" t="s">
        <v>919</v>
      </c>
      <c r="F4" s="6">
        <v>1510000</v>
      </c>
      <c r="G4" s="6">
        <v>1641944</v>
      </c>
      <c r="H4" s="6">
        <v>1481224.01</v>
      </c>
      <c r="I4" s="6">
        <v>0</v>
      </c>
      <c r="J4" s="6">
        <v>0</v>
      </c>
      <c r="K4" s="6">
        <v>160719.99</v>
      </c>
      <c r="L4" s="8" t="s">
        <v>20</v>
      </c>
      <c r="M4" s="8" t="s">
        <v>21</v>
      </c>
      <c r="N4" s="8" t="s">
        <v>864</v>
      </c>
      <c r="O4" s="9" t="s">
        <v>863</v>
      </c>
      <c r="P4" s="1" t="str">
        <f>VLOOKUP(E:E,'Capex 2021'!E:E,1,FALSE)</f>
        <v>847.8470220.1.492316.000000.847001.300180</v>
      </c>
    </row>
    <row r="5" spans="1:16" hidden="1" x14ac:dyDescent="0.35">
      <c r="A5" s="5" t="s">
        <v>119</v>
      </c>
      <c r="B5" s="5" t="s">
        <v>120</v>
      </c>
      <c r="C5" s="5" t="s">
        <v>869</v>
      </c>
      <c r="D5" s="5" t="s">
        <v>138</v>
      </c>
      <c r="E5" s="5" t="s">
        <v>918</v>
      </c>
      <c r="F5" s="6">
        <v>22000</v>
      </c>
      <c r="G5" s="6">
        <v>2550</v>
      </c>
      <c r="H5" s="6">
        <v>2550.18999999994</v>
      </c>
      <c r="I5" s="7"/>
      <c r="J5" s="7"/>
      <c r="K5" s="6">
        <v>-0.18999999994412101</v>
      </c>
      <c r="L5" s="8" t="s">
        <v>20</v>
      </c>
      <c r="M5" s="8" t="s">
        <v>21</v>
      </c>
      <c r="N5" s="8" t="s">
        <v>864</v>
      </c>
      <c r="O5" s="9" t="s">
        <v>863</v>
      </c>
      <c r="P5" s="1" t="str">
        <f>VLOOKUP(E:E,'Capex 2021'!E:E,1,FALSE)</f>
        <v>847.8470305.1.492316.000000.847001.300180</v>
      </c>
    </row>
    <row r="6" spans="1:16" hidden="1" x14ac:dyDescent="0.35">
      <c r="A6" s="5" t="s">
        <v>153</v>
      </c>
      <c r="B6" s="5" t="s">
        <v>154</v>
      </c>
      <c r="C6" s="5" t="s">
        <v>869</v>
      </c>
      <c r="D6" s="5" t="s">
        <v>138</v>
      </c>
      <c r="E6" s="5" t="s">
        <v>917</v>
      </c>
      <c r="F6" s="6">
        <v>434000</v>
      </c>
      <c r="G6" s="6">
        <v>434000</v>
      </c>
      <c r="H6" s="6">
        <v>433999</v>
      </c>
      <c r="I6" s="6">
        <v>0</v>
      </c>
      <c r="J6" s="6">
        <v>0</v>
      </c>
      <c r="K6" s="6">
        <v>1</v>
      </c>
      <c r="L6" s="8" t="s">
        <v>20</v>
      </c>
      <c r="M6" s="8" t="s">
        <v>21</v>
      </c>
      <c r="N6" s="8" t="s">
        <v>864</v>
      </c>
      <c r="O6" s="9" t="s">
        <v>863</v>
      </c>
      <c r="P6" s="1" t="str">
        <f>VLOOKUP(E:E,'Capex 2021'!E:E,1,FALSE)</f>
        <v>847.8470310.1.492316.000000.847001.300180</v>
      </c>
    </row>
    <row r="7" spans="1:16" hidden="1" x14ac:dyDescent="0.35">
      <c r="A7" s="5" t="s">
        <v>165</v>
      </c>
      <c r="B7" s="5" t="s">
        <v>166</v>
      </c>
      <c r="C7" s="5" t="s">
        <v>869</v>
      </c>
      <c r="D7" s="5" t="s">
        <v>138</v>
      </c>
      <c r="E7" s="5" t="s">
        <v>916</v>
      </c>
      <c r="F7" s="6">
        <v>191000</v>
      </c>
      <c r="G7" s="6">
        <v>187000</v>
      </c>
      <c r="H7" s="6">
        <v>187000</v>
      </c>
      <c r="I7" s="6">
        <v>0</v>
      </c>
      <c r="J7" s="6">
        <v>0</v>
      </c>
      <c r="K7" s="6">
        <v>0</v>
      </c>
      <c r="L7" s="8" t="s">
        <v>20</v>
      </c>
      <c r="M7" s="8" t="s">
        <v>21</v>
      </c>
      <c r="N7" s="8" t="s">
        <v>864</v>
      </c>
      <c r="O7" s="9" t="s">
        <v>863</v>
      </c>
      <c r="P7" s="1" t="str">
        <f>VLOOKUP(E:E,'Capex 2021'!E:E,1,FALSE)</f>
        <v>847.8470315.1.492316.000000.847001.300180</v>
      </c>
    </row>
    <row r="8" spans="1:16" hidden="1" x14ac:dyDescent="0.35">
      <c r="A8" s="5" t="s">
        <v>182</v>
      </c>
      <c r="B8" s="5" t="s">
        <v>183</v>
      </c>
      <c r="C8" s="5" t="s">
        <v>869</v>
      </c>
      <c r="D8" s="5" t="s">
        <v>138</v>
      </c>
      <c r="E8" s="5" t="s">
        <v>915</v>
      </c>
      <c r="F8" s="6">
        <v>202000</v>
      </c>
      <c r="G8" s="6">
        <v>0</v>
      </c>
      <c r="H8" s="7"/>
      <c r="I8" s="7"/>
      <c r="J8" s="7"/>
      <c r="K8" s="6">
        <v>0</v>
      </c>
      <c r="L8" s="8" t="s">
        <v>20</v>
      </c>
      <c r="M8" s="8" t="s">
        <v>21</v>
      </c>
      <c r="N8" s="8" t="s">
        <v>864</v>
      </c>
      <c r="O8" s="9" t="s">
        <v>863</v>
      </c>
      <c r="P8" s="1" t="str">
        <f>VLOOKUP(E:E,'Capex 2021'!E:E,1,FALSE)</f>
        <v>847.8470320.1.492316.000000.847001.300180</v>
      </c>
    </row>
    <row r="9" spans="1:16" hidden="1" x14ac:dyDescent="0.35">
      <c r="A9" s="5" t="s">
        <v>189</v>
      </c>
      <c r="B9" s="5" t="s">
        <v>190</v>
      </c>
      <c r="C9" s="5" t="s">
        <v>875</v>
      </c>
      <c r="D9" s="5" t="s">
        <v>874</v>
      </c>
      <c r="E9" s="5" t="s">
        <v>914</v>
      </c>
      <c r="F9" s="6">
        <v>0</v>
      </c>
      <c r="G9" s="6">
        <v>817890</v>
      </c>
      <c r="H9" s="6">
        <v>817887</v>
      </c>
      <c r="I9" s="7"/>
      <c r="J9" s="7"/>
      <c r="K9" s="6">
        <v>3</v>
      </c>
      <c r="L9" s="8" t="s">
        <v>20</v>
      </c>
      <c r="M9" s="8" t="s">
        <v>21</v>
      </c>
      <c r="N9" s="8" t="s">
        <v>864</v>
      </c>
      <c r="O9" s="9" t="s">
        <v>863</v>
      </c>
      <c r="P9" s="1" t="str">
        <f>VLOOKUP(E:E,'Capex 2021'!E:E,1,FALSE)</f>
        <v>847.8470325.1.492200.000000.847001.300180</v>
      </c>
    </row>
    <row r="10" spans="1:16" hidden="1" x14ac:dyDescent="0.35">
      <c r="A10" s="5" t="s">
        <v>189</v>
      </c>
      <c r="B10" s="5" t="s">
        <v>190</v>
      </c>
      <c r="C10" s="5" t="s">
        <v>869</v>
      </c>
      <c r="D10" s="5" t="s">
        <v>138</v>
      </c>
      <c r="E10" s="5" t="s">
        <v>913</v>
      </c>
      <c r="F10" s="6">
        <v>1093000</v>
      </c>
      <c r="G10" s="6">
        <v>767182</v>
      </c>
      <c r="H10" s="6">
        <v>707801.04</v>
      </c>
      <c r="I10" s="6">
        <v>0</v>
      </c>
      <c r="J10" s="6">
        <v>0</v>
      </c>
      <c r="K10" s="6">
        <v>59380.959999999999</v>
      </c>
      <c r="L10" s="8" t="s">
        <v>20</v>
      </c>
      <c r="M10" s="8" t="s">
        <v>21</v>
      </c>
      <c r="N10" s="8" t="s">
        <v>864</v>
      </c>
      <c r="O10" s="9" t="s">
        <v>863</v>
      </c>
      <c r="P10" s="1" t="str">
        <f>VLOOKUP(E:E,'Capex 2021'!E:E,1,FALSE)</f>
        <v>847.8470325.1.492316.000000.847001.300180</v>
      </c>
    </row>
    <row r="11" spans="1:16" hidden="1" x14ac:dyDescent="0.35">
      <c r="A11" s="5" t="s">
        <v>198</v>
      </c>
      <c r="B11" s="5" t="s">
        <v>199</v>
      </c>
      <c r="C11" s="5" t="s">
        <v>869</v>
      </c>
      <c r="D11" s="5" t="s">
        <v>138</v>
      </c>
      <c r="E11" s="5" t="s">
        <v>912</v>
      </c>
      <c r="F11" s="6">
        <v>300000</v>
      </c>
      <c r="G11" s="6">
        <v>585250</v>
      </c>
      <c r="H11" s="6">
        <v>585058.63</v>
      </c>
      <c r="I11" s="6">
        <v>0</v>
      </c>
      <c r="J11" s="6">
        <v>0</v>
      </c>
      <c r="K11" s="6">
        <v>191.369999999995</v>
      </c>
      <c r="L11" s="8" t="s">
        <v>20</v>
      </c>
      <c r="M11" s="8" t="s">
        <v>21</v>
      </c>
      <c r="N11" s="8" t="s">
        <v>864</v>
      </c>
      <c r="O11" s="9" t="s">
        <v>863</v>
      </c>
      <c r="P11" s="1" t="str">
        <f>VLOOKUP(E:E,'Capex 2021'!E:E,1,FALSE)</f>
        <v>847.8470330.1.492316.000000.847001.300180</v>
      </c>
    </row>
    <row r="12" spans="1:16" hidden="1" x14ac:dyDescent="0.35">
      <c r="A12" s="5" t="s">
        <v>207</v>
      </c>
      <c r="B12" s="5" t="s">
        <v>208</v>
      </c>
      <c r="C12" s="5" t="s">
        <v>869</v>
      </c>
      <c r="D12" s="5" t="s">
        <v>138</v>
      </c>
      <c r="E12" s="5" t="s">
        <v>911</v>
      </c>
      <c r="F12" s="6">
        <v>317000</v>
      </c>
      <c r="G12" s="6">
        <v>283271</v>
      </c>
      <c r="H12" s="6">
        <v>283271</v>
      </c>
      <c r="I12" s="6">
        <v>0</v>
      </c>
      <c r="J12" s="6">
        <v>0</v>
      </c>
      <c r="K12" s="6">
        <v>0</v>
      </c>
      <c r="L12" s="8" t="s">
        <v>20</v>
      </c>
      <c r="M12" s="8" t="s">
        <v>21</v>
      </c>
      <c r="N12" s="8" t="s">
        <v>864</v>
      </c>
      <c r="O12" s="9" t="s">
        <v>863</v>
      </c>
      <c r="P12" s="1" t="str">
        <f>VLOOKUP(E:E,'Capex 2021'!E:E,1,FALSE)</f>
        <v>847.8470335.1.492316.000000.847001.300180</v>
      </c>
    </row>
    <row r="13" spans="1:16" hidden="1" x14ac:dyDescent="0.35">
      <c r="A13" s="5" t="s">
        <v>216</v>
      </c>
      <c r="B13" s="5" t="s">
        <v>217</v>
      </c>
      <c r="C13" s="5" t="s">
        <v>869</v>
      </c>
      <c r="D13" s="5" t="s">
        <v>138</v>
      </c>
      <c r="E13" s="5" t="s">
        <v>910</v>
      </c>
      <c r="F13" s="6">
        <v>865000</v>
      </c>
      <c r="G13" s="6">
        <v>822429</v>
      </c>
      <c r="H13" s="6">
        <v>815545.69</v>
      </c>
      <c r="I13" s="6">
        <v>0</v>
      </c>
      <c r="J13" s="6">
        <v>-4.3655745685100601E-11</v>
      </c>
      <c r="K13" s="6">
        <v>6883.3100000001004</v>
      </c>
      <c r="L13" s="8" t="s">
        <v>20</v>
      </c>
      <c r="M13" s="8" t="s">
        <v>21</v>
      </c>
      <c r="N13" s="8" t="s">
        <v>864</v>
      </c>
      <c r="O13" s="9" t="s">
        <v>863</v>
      </c>
      <c r="P13" s="1" t="str">
        <f>VLOOKUP(E:E,'Capex 2021'!E:E,1,FALSE)</f>
        <v>847.8470340.1.492316.000000.847001.300180</v>
      </c>
    </row>
    <row r="14" spans="1:16" hidden="1" x14ac:dyDescent="0.35">
      <c r="A14" s="5" t="s">
        <v>216</v>
      </c>
      <c r="B14" s="5" t="s">
        <v>217</v>
      </c>
      <c r="C14" s="5" t="s">
        <v>883</v>
      </c>
      <c r="D14" s="5" t="s">
        <v>882</v>
      </c>
      <c r="E14" s="5" t="s">
        <v>909</v>
      </c>
      <c r="F14" s="6">
        <v>0</v>
      </c>
      <c r="G14" s="6">
        <v>7388</v>
      </c>
      <c r="H14" s="6">
        <v>7322.22</v>
      </c>
      <c r="I14" s="7"/>
      <c r="J14" s="7"/>
      <c r="K14" s="6">
        <v>65.779999999999703</v>
      </c>
      <c r="L14" s="8" t="s">
        <v>20</v>
      </c>
      <c r="M14" s="8" t="s">
        <v>21</v>
      </c>
      <c r="N14" s="8" t="s">
        <v>864</v>
      </c>
      <c r="O14" s="9" t="s">
        <v>863</v>
      </c>
      <c r="P14" s="1" t="str">
        <f>VLOOKUP(E:E,'Capex 2021'!E:E,1,FALSE)</f>
        <v>847.8470340.1.495140.000000.847001.300180</v>
      </c>
    </row>
    <row r="15" spans="1:16" hidden="1" x14ac:dyDescent="0.35">
      <c r="A15" s="5" t="s">
        <v>224</v>
      </c>
      <c r="B15" s="5" t="s">
        <v>225</v>
      </c>
      <c r="C15" s="5" t="s">
        <v>869</v>
      </c>
      <c r="D15" s="5" t="s">
        <v>138</v>
      </c>
      <c r="E15" s="5" t="s">
        <v>908</v>
      </c>
      <c r="F15" s="6">
        <v>131000</v>
      </c>
      <c r="G15" s="6">
        <v>86000</v>
      </c>
      <c r="H15" s="7"/>
      <c r="I15" s="6">
        <v>0</v>
      </c>
      <c r="J15" s="6">
        <v>0</v>
      </c>
      <c r="K15" s="6">
        <v>86000</v>
      </c>
      <c r="L15" s="8" t="s">
        <v>20</v>
      </c>
      <c r="M15" s="8" t="s">
        <v>21</v>
      </c>
      <c r="N15" s="8" t="s">
        <v>864</v>
      </c>
      <c r="O15" s="9" t="s">
        <v>863</v>
      </c>
      <c r="P15" s="1" t="str">
        <f>VLOOKUP(E:E,'Capex 2021'!E:E,1,FALSE)</f>
        <v>847.8470345.1.492316.000000.847001.300180</v>
      </c>
    </row>
    <row r="16" spans="1:16" hidden="1" x14ac:dyDescent="0.35">
      <c r="A16" s="5" t="s">
        <v>231</v>
      </c>
      <c r="B16" s="5" t="s">
        <v>232</v>
      </c>
      <c r="C16" s="5" t="s">
        <v>869</v>
      </c>
      <c r="D16" s="5" t="s">
        <v>138</v>
      </c>
      <c r="E16" s="5" t="s">
        <v>907</v>
      </c>
      <c r="F16" s="6">
        <v>1328000</v>
      </c>
      <c r="G16" s="6">
        <v>585128</v>
      </c>
      <c r="H16" s="6">
        <v>584893</v>
      </c>
      <c r="I16" s="6">
        <v>0</v>
      </c>
      <c r="J16" s="6">
        <v>0</v>
      </c>
      <c r="K16" s="6">
        <v>235</v>
      </c>
      <c r="L16" s="8" t="s">
        <v>20</v>
      </c>
      <c r="M16" s="8" t="s">
        <v>21</v>
      </c>
      <c r="N16" s="8" t="s">
        <v>864</v>
      </c>
      <c r="O16" s="9" t="s">
        <v>863</v>
      </c>
      <c r="P16" s="1" t="str">
        <f>VLOOKUP(E:E,'Capex 2021'!E:E,1,FALSE)</f>
        <v>847.8470350.1.492316.000000.847001.300180</v>
      </c>
    </row>
    <row r="17" spans="1:16" hidden="1" x14ac:dyDescent="0.35">
      <c r="A17" s="5" t="s">
        <v>258</v>
      </c>
      <c r="B17" s="5" t="s">
        <v>259</v>
      </c>
      <c r="C17" s="5" t="s">
        <v>869</v>
      </c>
      <c r="D17" s="5" t="s">
        <v>138</v>
      </c>
      <c r="E17" s="5" t="s">
        <v>906</v>
      </c>
      <c r="F17" s="6">
        <v>591800</v>
      </c>
      <c r="G17" s="6">
        <v>0</v>
      </c>
      <c r="H17" s="7"/>
      <c r="I17" s="7"/>
      <c r="J17" s="7"/>
      <c r="K17" s="6">
        <v>0</v>
      </c>
      <c r="L17" s="8" t="s">
        <v>20</v>
      </c>
      <c r="M17" s="8" t="s">
        <v>21</v>
      </c>
      <c r="N17" s="8" t="s">
        <v>864</v>
      </c>
      <c r="O17" s="9" t="s">
        <v>863</v>
      </c>
      <c r="P17" s="1" t="str">
        <f>VLOOKUP(E:E,'Capex 2021'!E:E,1,FALSE)</f>
        <v>847.8470415.1.492316.000000.847001.300180</v>
      </c>
    </row>
    <row r="18" spans="1:16" hidden="1" x14ac:dyDescent="0.35">
      <c r="A18" s="5" t="s">
        <v>258</v>
      </c>
      <c r="B18" s="5" t="s">
        <v>259</v>
      </c>
      <c r="C18" s="5" t="s">
        <v>883</v>
      </c>
      <c r="D18" s="5" t="s">
        <v>882</v>
      </c>
      <c r="E18" s="5" t="s">
        <v>905</v>
      </c>
      <c r="F18" s="6">
        <v>18200</v>
      </c>
      <c r="G18" s="6">
        <v>0</v>
      </c>
      <c r="H18" s="7"/>
      <c r="I18" s="7"/>
      <c r="J18" s="7"/>
      <c r="K18" s="6">
        <v>0</v>
      </c>
      <c r="L18" s="8" t="s">
        <v>20</v>
      </c>
      <c r="M18" s="8" t="s">
        <v>21</v>
      </c>
      <c r="N18" s="8" t="s">
        <v>864</v>
      </c>
      <c r="O18" s="9" t="s">
        <v>863</v>
      </c>
      <c r="P18" s="1" t="str">
        <f>VLOOKUP(E:E,'Capex 2021'!E:E,1,FALSE)</f>
        <v>847.8470415.1.495140.000000.847001.300180</v>
      </c>
    </row>
    <row r="19" spans="1:16" hidden="1" x14ac:dyDescent="0.35">
      <c r="A19" s="5" t="s">
        <v>266</v>
      </c>
      <c r="B19" s="5" t="s">
        <v>267</v>
      </c>
      <c r="C19" s="5" t="s">
        <v>869</v>
      </c>
      <c r="D19" s="5" t="s">
        <v>138</v>
      </c>
      <c r="E19" s="5" t="s">
        <v>904</v>
      </c>
      <c r="F19" s="6">
        <v>1145000</v>
      </c>
      <c r="G19" s="6">
        <v>0</v>
      </c>
      <c r="H19" s="7"/>
      <c r="I19" s="6">
        <v>0</v>
      </c>
      <c r="J19" s="7"/>
      <c r="K19" s="6">
        <v>0</v>
      </c>
      <c r="L19" s="8" t="s">
        <v>20</v>
      </c>
      <c r="M19" s="8" t="s">
        <v>21</v>
      </c>
      <c r="N19" s="8" t="s">
        <v>864</v>
      </c>
      <c r="O19" s="9" t="s">
        <v>863</v>
      </c>
      <c r="P19" s="1" t="str">
        <f>VLOOKUP(E:E,'Capex 2021'!E:E,1,FALSE)</f>
        <v>847.8470425.1.492316.000000.847001.300180</v>
      </c>
    </row>
    <row r="20" spans="1:16" hidden="1" x14ac:dyDescent="0.35">
      <c r="A20" s="5" t="s">
        <v>273</v>
      </c>
      <c r="B20" s="5" t="s">
        <v>274</v>
      </c>
      <c r="C20" s="5" t="s">
        <v>869</v>
      </c>
      <c r="D20" s="5" t="s">
        <v>138</v>
      </c>
      <c r="E20" s="5" t="s">
        <v>903</v>
      </c>
      <c r="F20" s="6">
        <v>41000</v>
      </c>
      <c r="G20" s="6">
        <v>0</v>
      </c>
      <c r="H20" s="7"/>
      <c r="I20" s="7"/>
      <c r="J20" s="7"/>
      <c r="K20" s="6">
        <v>0</v>
      </c>
      <c r="L20" s="8" t="s">
        <v>20</v>
      </c>
      <c r="M20" s="8" t="s">
        <v>21</v>
      </c>
      <c r="N20" s="8" t="s">
        <v>864</v>
      </c>
      <c r="O20" s="9" t="s">
        <v>863</v>
      </c>
      <c r="P20" s="1" t="str">
        <f>VLOOKUP(E:E,'Capex 2021'!E:E,1,FALSE)</f>
        <v>847.8470430.1.492316.000000.847001.300180</v>
      </c>
    </row>
    <row r="21" spans="1:16" hidden="1" x14ac:dyDescent="0.35">
      <c r="A21" s="5" t="s">
        <v>278</v>
      </c>
      <c r="B21" s="5" t="s">
        <v>279</v>
      </c>
      <c r="C21" s="5" t="s">
        <v>869</v>
      </c>
      <c r="D21" s="5" t="s">
        <v>138</v>
      </c>
      <c r="E21" s="5" t="s">
        <v>902</v>
      </c>
      <c r="F21" s="6">
        <v>51000</v>
      </c>
      <c r="G21" s="6">
        <v>0</v>
      </c>
      <c r="H21" s="7"/>
      <c r="I21" s="7"/>
      <c r="J21" s="7"/>
      <c r="K21" s="6">
        <v>0</v>
      </c>
      <c r="L21" s="8" t="s">
        <v>20</v>
      </c>
      <c r="M21" s="8" t="s">
        <v>21</v>
      </c>
      <c r="N21" s="8" t="s">
        <v>864</v>
      </c>
      <c r="O21" s="9" t="s">
        <v>863</v>
      </c>
      <c r="P21" s="1" t="str">
        <f>VLOOKUP(E:E,'Capex 2021'!E:E,1,FALSE)</f>
        <v>847.8470435.1.492316.000000.847001.300180</v>
      </c>
    </row>
    <row r="22" spans="1:16" hidden="1" x14ac:dyDescent="0.35">
      <c r="A22" s="5" t="s">
        <v>299</v>
      </c>
      <c r="B22" s="5" t="s">
        <v>300</v>
      </c>
      <c r="C22" s="5" t="s">
        <v>869</v>
      </c>
      <c r="D22" s="5" t="s">
        <v>138</v>
      </c>
      <c r="E22" s="5" t="s">
        <v>901</v>
      </c>
      <c r="F22" s="6">
        <v>113000</v>
      </c>
      <c r="G22" s="6">
        <v>0</v>
      </c>
      <c r="H22" s="7"/>
      <c r="I22" s="7"/>
      <c r="J22" s="7"/>
      <c r="K22" s="6">
        <v>0</v>
      </c>
      <c r="L22" s="8" t="s">
        <v>20</v>
      </c>
      <c r="M22" s="8" t="s">
        <v>21</v>
      </c>
      <c r="N22" s="8" t="s">
        <v>864</v>
      </c>
      <c r="O22" s="9" t="s">
        <v>863</v>
      </c>
      <c r="P22" s="1" t="str">
        <f>VLOOKUP(E:E,'Capex 2021'!E:E,1,FALSE)</f>
        <v>847.8470450.1.492316.000000.847001.300180</v>
      </c>
    </row>
    <row r="23" spans="1:16" hidden="1" x14ac:dyDescent="0.35">
      <c r="A23" s="5" t="s">
        <v>306</v>
      </c>
      <c r="B23" s="5" t="s">
        <v>307</v>
      </c>
      <c r="C23" s="5" t="s">
        <v>869</v>
      </c>
      <c r="D23" s="5" t="s">
        <v>138</v>
      </c>
      <c r="E23" s="5" t="s">
        <v>900</v>
      </c>
      <c r="F23" s="6">
        <v>1228000</v>
      </c>
      <c r="G23" s="6">
        <v>502000</v>
      </c>
      <c r="H23" s="6">
        <v>501601.43</v>
      </c>
      <c r="I23" s="6">
        <v>0</v>
      </c>
      <c r="J23" s="6">
        <v>0</v>
      </c>
      <c r="K23" s="6">
        <v>398.57000000000698</v>
      </c>
      <c r="L23" s="8" t="s">
        <v>20</v>
      </c>
      <c r="M23" s="8" t="s">
        <v>21</v>
      </c>
      <c r="N23" s="8" t="s">
        <v>864</v>
      </c>
      <c r="O23" s="9" t="s">
        <v>863</v>
      </c>
      <c r="P23" s="1" t="str">
        <f>VLOOKUP(E:E,'Capex 2021'!E:E,1,FALSE)</f>
        <v>847.8470520.1.492316.000000.847001.300180</v>
      </c>
    </row>
    <row r="24" spans="1:16" hidden="1" x14ac:dyDescent="0.35">
      <c r="A24" s="5" t="s">
        <v>324</v>
      </c>
      <c r="B24" s="5" t="s">
        <v>325</v>
      </c>
      <c r="C24" s="5" t="s">
        <v>875</v>
      </c>
      <c r="D24" s="5" t="s">
        <v>874</v>
      </c>
      <c r="E24" s="5" t="s">
        <v>899</v>
      </c>
      <c r="F24" s="6">
        <v>19606441</v>
      </c>
      <c r="G24" s="6">
        <v>26369102</v>
      </c>
      <c r="H24" s="6">
        <v>25209027.039999999</v>
      </c>
      <c r="I24" s="6">
        <v>0</v>
      </c>
      <c r="J24" s="6">
        <v>0</v>
      </c>
      <c r="K24" s="6">
        <v>1160074.96</v>
      </c>
      <c r="L24" s="8" t="s">
        <v>329</v>
      </c>
      <c r="M24" s="8" t="s">
        <v>330</v>
      </c>
      <c r="N24" s="8" t="s">
        <v>864</v>
      </c>
      <c r="O24" s="9" t="s">
        <v>863</v>
      </c>
      <c r="P24" s="1" t="str">
        <f>VLOOKUP(E:E,'Capex 2021'!E:E,1,FALSE)</f>
        <v>847.8470530.1.492200.000000.847010.300180</v>
      </c>
    </row>
    <row r="25" spans="1:16" hidden="1" x14ac:dyDescent="0.35">
      <c r="A25" s="5" t="s">
        <v>324</v>
      </c>
      <c r="B25" s="5" t="s">
        <v>325</v>
      </c>
      <c r="C25" s="5" t="s">
        <v>875</v>
      </c>
      <c r="D25" s="5" t="s">
        <v>874</v>
      </c>
      <c r="E25" s="5" t="s">
        <v>898</v>
      </c>
      <c r="F25" s="6">
        <v>3766775</v>
      </c>
      <c r="G25" s="6">
        <v>2473827</v>
      </c>
      <c r="H25" s="6">
        <v>2473826.6</v>
      </c>
      <c r="I25" s="6">
        <v>0</v>
      </c>
      <c r="J25" s="6">
        <v>0</v>
      </c>
      <c r="K25" s="6">
        <v>0.39999999990686802</v>
      </c>
      <c r="L25" s="8" t="s">
        <v>335</v>
      </c>
      <c r="M25" s="8" t="s">
        <v>336</v>
      </c>
      <c r="N25" s="8" t="s">
        <v>864</v>
      </c>
      <c r="O25" s="9" t="s">
        <v>863</v>
      </c>
      <c r="P25" s="1" t="str">
        <f>VLOOKUP(E:E,'Capex 2021'!E:E,1,FALSE)</f>
        <v>847.8470530.1.492200.000000.847020.300180</v>
      </c>
    </row>
    <row r="26" spans="1:16" hidden="1" x14ac:dyDescent="0.35">
      <c r="A26" s="5" t="s">
        <v>324</v>
      </c>
      <c r="B26" s="5" t="s">
        <v>325</v>
      </c>
      <c r="C26" s="5" t="s">
        <v>867</v>
      </c>
      <c r="D26" s="5" t="s">
        <v>866</v>
      </c>
      <c r="E26" s="5" t="s">
        <v>897</v>
      </c>
      <c r="F26" s="6">
        <v>11759312</v>
      </c>
      <c r="G26" s="6">
        <v>5295981</v>
      </c>
      <c r="H26" s="6">
        <v>6216230.0700000003</v>
      </c>
      <c r="I26" s="6">
        <v>0</v>
      </c>
      <c r="J26" s="6">
        <v>0</v>
      </c>
      <c r="K26" s="6">
        <v>-920249.07</v>
      </c>
      <c r="L26" s="8" t="s">
        <v>329</v>
      </c>
      <c r="M26" s="8" t="s">
        <v>330</v>
      </c>
      <c r="N26" s="8" t="s">
        <v>864</v>
      </c>
      <c r="O26" s="9" t="s">
        <v>863</v>
      </c>
      <c r="P26" s="1" t="str">
        <f>VLOOKUP(E:E,'Capex 2021'!E:E,1,FALSE)</f>
        <v>847.8470530.1.492610.000000.847010.300180</v>
      </c>
    </row>
    <row r="27" spans="1:16" hidden="1" x14ac:dyDescent="0.35">
      <c r="A27" s="5" t="s">
        <v>324</v>
      </c>
      <c r="B27" s="5" t="s">
        <v>325</v>
      </c>
      <c r="C27" s="5" t="s">
        <v>867</v>
      </c>
      <c r="D27" s="5" t="s">
        <v>866</v>
      </c>
      <c r="E27" s="5" t="s">
        <v>896</v>
      </c>
      <c r="F27" s="6">
        <v>100000</v>
      </c>
      <c r="G27" s="6">
        <v>0</v>
      </c>
      <c r="H27" s="7"/>
      <c r="I27" s="7"/>
      <c r="J27" s="7"/>
      <c r="K27" s="6">
        <v>0</v>
      </c>
      <c r="L27" s="8" t="s">
        <v>335</v>
      </c>
      <c r="M27" s="8" t="s">
        <v>336</v>
      </c>
      <c r="N27" s="8" t="s">
        <v>864</v>
      </c>
      <c r="O27" s="9" t="s">
        <v>863</v>
      </c>
      <c r="P27" s="1" t="str">
        <f>VLOOKUP(E:E,'Capex 2021'!E:E,1,FALSE)</f>
        <v>847.8470530.1.492610.000000.847020.300180</v>
      </c>
    </row>
    <row r="28" spans="1:16" hidden="1" x14ac:dyDescent="0.35">
      <c r="A28" s="5" t="s">
        <v>324</v>
      </c>
      <c r="B28" s="5" t="s">
        <v>325</v>
      </c>
      <c r="C28" s="5" t="s">
        <v>867</v>
      </c>
      <c r="D28" s="5" t="s">
        <v>866</v>
      </c>
      <c r="E28" s="5" t="s">
        <v>895</v>
      </c>
      <c r="F28" s="6">
        <v>0</v>
      </c>
      <c r="G28" s="6">
        <v>31760</v>
      </c>
      <c r="H28" s="6">
        <v>81760</v>
      </c>
      <c r="I28" s="6">
        <v>0</v>
      </c>
      <c r="J28" s="6">
        <v>0</v>
      </c>
      <c r="K28" s="6">
        <v>-50000</v>
      </c>
      <c r="L28" s="8" t="s">
        <v>311</v>
      </c>
      <c r="M28" s="8" t="s">
        <v>312</v>
      </c>
      <c r="N28" s="8" t="s">
        <v>864</v>
      </c>
      <c r="O28" s="9" t="s">
        <v>863</v>
      </c>
      <c r="P28" s="1" t="str">
        <f>VLOOKUP(E:E,'Capex 2021'!E:E,1,FALSE)</f>
        <v>847.8470530.1.492610.000000.847030.300180</v>
      </c>
    </row>
    <row r="29" spans="1:16" hidden="1" x14ac:dyDescent="0.35">
      <c r="A29" s="5" t="s">
        <v>324</v>
      </c>
      <c r="B29" s="5" t="s">
        <v>325</v>
      </c>
      <c r="C29" s="5" t="s">
        <v>883</v>
      </c>
      <c r="D29" s="5" t="s">
        <v>882</v>
      </c>
      <c r="E29" s="5" t="s">
        <v>894</v>
      </c>
      <c r="F29" s="6">
        <v>0</v>
      </c>
      <c r="G29" s="6">
        <v>70000</v>
      </c>
      <c r="H29" s="6">
        <v>267131.06</v>
      </c>
      <c r="I29" s="6">
        <v>0</v>
      </c>
      <c r="J29" s="6">
        <v>0</v>
      </c>
      <c r="K29" s="6">
        <v>-197131.06</v>
      </c>
      <c r="L29" s="8" t="s">
        <v>329</v>
      </c>
      <c r="M29" s="8" t="s">
        <v>330</v>
      </c>
      <c r="N29" s="8" t="s">
        <v>864</v>
      </c>
      <c r="O29" s="9" t="s">
        <v>863</v>
      </c>
      <c r="P29" s="1" t="str">
        <f>VLOOKUP(E:E,'Capex 2021'!E:E,1,FALSE)</f>
        <v>847.8470530.1.495140.000000.847010.300180</v>
      </c>
    </row>
    <row r="30" spans="1:16" hidden="1" x14ac:dyDescent="0.35">
      <c r="A30" s="5" t="s">
        <v>441</v>
      </c>
      <c r="B30" s="5" t="s">
        <v>442</v>
      </c>
      <c r="C30" s="5" t="s">
        <v>883</v>
      </c>
      <c r="D30" s="5" t="s">
        <v>882</v>
      </c>
      <c r="E30" s="5" t="s">
        <v>893</v>
      </c>
      <c r="F30" s="6">
        <v>0</v>
      </c>
      <c r="G30" s="6">
        <v>29334</v>
      </c>
      <c r="H30" s="6">
        <v>29334.5</v>
      </c>
      <c r="I30" s="6">
        <v>0</v>
      </c>
      <c r="J30" s="6">
        <v>0</v>
      </c>
      <c r="K30" s="6">
        <v>-0.5</v>
      </c>
      <c r="L30" s="8" t="s">
        <v>20</v>
      </c>
      <c r="M30" s="8" t="s">
        <v>21</v>
      </c>
      <c r="N30" s="8" t="s">
        <v>864</v>
      </c>
      <c r="O30" s="9" t="s">
        <v>863</v>
      </c>
      <c r="P30" s="1" t="str">
        <f>VLOOKUP(E:E,'Capex 2021'!E:E,1,FALSE)</f>
        <v>847.8470730.1.495140.000000.847001.300180</v>
      </c>
    </row>
    <row r="31" spans="1:16" hidden="1" x14ac:dyDescent="0.35">
      <c r="A31" s="5" t="s">
        <v>451</v>
      </c>
      <c r="B31" s="5" t="s">
        <v>452</v>
      </c>
      <c r="C31" s="5" t="s">
        <v>872</v>
      </c>
      <c r="D31" s="5" t="s">
        <v>871</v>
      </c>
      <c r="E31" s="5" t="s">
        <v>892</v>
      </c>
      <c r="F31" s="6">
        <v>5349499</v>
      </c>
      <c r="G31" s="6">
        <v>6329149</v>
      </c>
      <c r="H31" s="6">
        <v>6308293.3799999999</v>
      </c>
      <c r="I31" s="6">
        <v>0</v>
      </c>
      <c r="J31" s="6">
        <v>0</v>
      </c>
      <c r="K31" s="6">
        <v>20855.619999999199</v>
      </c>
      <c r="L31" s="8" t="s">
        <v>20</v>
      </c>
      <c r="M31" s="8" t="s">
        <v>21</v>
      </c>
      <c r="N31" s="8" t="s">
        <v>864</v>
      </c>
      <c r="O31" s="9" t="s">
        <v>863</v>
      </c>
      <c r="P31" s="1" t="str">
        <f>VLOOKUP(E:E,'Capex 2021'!E:E,1,FALSE)</f>
        <v>847.8470810.1.492310.000000.847001.300180</v>
      </c>
    </row>
    <row r="32" spans="1:16" hidden="1" x14ac:dyDescent="0.35">
      <c r="A32" s="5" t="s">
        <v>451</v>
      </c>
      <c r="B32" s="5" t="s">
        <v>452</v>
      </c>
      <c r="C32" s="5" t="s">
        <v>869</v>
      </c>
      <c r="D32" s="5" t="s">
        <v>138</v>
      </c>
      <c r="E32" s="5" t="s">
        <v>891</v>
      </c>
      <c r="F32" s="6">
        <v>0</v>
      </c>
      <c r="G32" s="6">
        <v>-380000</v>
      </c>
      <c r="H32" s="6">
        <v>-380451</v>
      </c>
      <c r="I32" s="7"/>
      <c r="J32" s="7"/>
      <c r="K32" s="6">
        <v>451</v>
      </c>
      <c r="L32" s="8" t="s">
        <v>20</v>
      </c>
      <c r="M32" s="8" t="s">
        <v>21</v>
      </c>
      <c r="N32" s="8" t="s">
        <v>864</v>
      </c>
      <c r="O32" s="9" t="s">
        <v>863</v>
      </c>
      <c r="P32" s="1" t="str">
        <f>VLOOKUP(E:E,'Capex 2021'!E:E,1,FALSE)</f>
        <v>847.8470810.1.492316.000000.847001.300180</v>
      </c>
    </row>
    <row r="33" spans="1:16" hidden="1" x14ac:dyDescent="0.35">
      <c r="A33" s="5" t="s">
        <v>451</v>
      </c>
      <c r="B33" s="5" t="s">
        <v>452</v>
      </c>
      <c r="C33" s="5" t="s">
        <v>890</v>
      </c>
      <c r="D33" s="5" t="s">
        <v>889</v>
      </c>
      <c r="E33" s="5" t="s">
        <v>888</v>
      </c>
      <c r="F33" s="6">
        <v>1000000</v>
      </c>
      <c r="G33" s="6">
        <v>0</v>
      </c>
      <c r="H33" s="7"/>
      <c r="I33" s="7"/>
      <c r="J33" s="7"/>
      <c r="K33" s="6">
        <v>0</v>
      </c>
      <c r="L33" s="8" t="s">
        <v>20</v>
      </c>
      <c r="M33" s="8" t="s">
        <v>21</v>
      </c>
      <c r="N33" s="8" t="s">
        <v>864</v>
      </c>
      <c r="O33" s="9" t="s">
        <v>863</v>
      </c>
      <c r="P33" s="1" t="str">
        <f>VLOOKUP(E:E,'Capex 2021'!E:E,1,FALSE)</f>
        <v>847.8470810.1.495110.000000.847001.300180</v>
      </c>
    </row>
    <row r="34" spans="1:16" hidden="1" x14ac:dyDescent="0.35">
      <c r="A34" s="5" t="s">
        <v>725</v>
      </c>
      <c r="B34" s="5" t="s">
        <v>724</v>
      </c>
      <c r="C34" s="5" t="s">
        <v>869</v>
      </c>
      <c r="D34" s="5" t="s">
        <v>138</v>
      </c>
      <c r="E34" s="5" t="s">
        <v>887</v>
      </c>
      <c r="F34" s="6">
        <v>27685273</v>
      </c>
      <c r="G34" s="6">
        <v>0</v>
      </c>
      <c r="H34" s="7"/>
      <c r="I34" s="7"/>
      <c r="J34" s="7"/>
      <c r="K34" s="6">
        <v>0</v>
      </c>
      <c r="L34" s="8" t="s">
        <v>20</v>
      </c>
      <c r="M34" s="8" t="s">
        <v>21</v>
      </c>
      <c r="N34" s="8" t="s">
        <v>864</v>
      </c>
      <c r="O34" s="9" t="s">
        <v>863</v>
      </c>
      <c r="P34" s="1" t="str">
        <f>VLOOKUP(E:E,'Capex 2021'!E:E,1,FALSE)</f>
        <v>847.8470910.1.492316.000000.847001.300180</v>
      </c>
    </row>
    <row r="35" spans="1:16" hidden="1" x14ac:dyDescent="0.35">
      <c r="A35" s="5" t="s">
        <v>720</v>
      </c>
      <c r="B35" s="5" t="s">
        <v>719</v>
      </c>
      <c r="C35" s="5" t="s">
        <v>869</v>
      </c>
      <c r="D35" s="5" t="s">
        <v>138</v>
      </c>
      <c r="E35" s="5" t="s">
        <v>886</v>
      </c>
      <c r="F35" s="6">
        <v>1700</v>
      </c>
      <c r="G35" s="6">
        <v>2998678</v>
      </c>
      <c r="H35" s="7"/>
      <c r="I35" s="7"/>
      <c r="J35" s="6">
        <v>2.3283064365386999E-10</v>
      </c>
      <c r="K35" s="6">
        <v>2998678</v>
      </c>
      <c r="L35" s="8" t="s">
        <v>20</v>
      </c>
      <c r="M35" s="8" t="s">
        <v>21</v>
      </c>
      <c r="N35" s="8" t="s">
        <v>864</v>
      </c>
      <c r="O35" s="9" t="s">
        <v>863</v>
      </c>
      <c r="P35" s="1" t="str">
        <f>VLOOKUP(E:E,'Capex 2021'!E:E,1,FALSE)</f>
        <v>847.8471110.1.492316.000000.847001.300180</v>
      </c>
    </row>
    <row r="36" spans="1:16" hidden="1" x14ac:dyDescent="0.35">
      <c r="A36" s="5" t="s">
        <v>487</v>
      </c>
      <c r="B36" s="5" t="s">
        <v>488</v>
      </c>
      <c r="C36" s="5" t="s">
        <v>875</v>
      </c>
      <c r="D36" s="5" t="s">
        <v>874</v>
      </c>
      <c r="E36" s="5" t="s">
        <v>885</v>
      </c>
      <c r="F36" s="6">
        <v>0</v>
      </c>
      <c r="G36" s="6">
        <v>0</v>
      </c>
      <c r="H36" s="7"/>
      <c r="I36" s="7"/>
      <c r="J36" s="7"/>
      <c r="K36" s="6">
        <v>0</v>
      </c>
      <c r="L36" s="8" t="s">
        <v>20</v>
      </c>
      <c r="M36" s="8" t="s">
        <v>21</v>
      </c>
      <c r="N36" s="8" t="s">
        <v>864</v>
      </c>
      <c r="O36" s="9" t="s">
        <v>863</v>
      </c>
      <c r="P36" s="1" t="str">
        <f>VLOOKUP(E:E,'Capex 2021'!E:E,1,FALSE)</f>
        <v>847.8471130.1.492200.000000.847001.300180</v>
      </c>
    </row>
    <row r="37" spans="1:16" hidden="1" x14ac:dyDescent="0.35">
      <c r="A37" s="5" t="s">
        <v>487</v>
      </c>
      <c r="B37" s="5" t="s">
        <v>488</v>
      </c>
      <c r="C37" s="5" t="s">
        <v>869</v>
      </c>
      <c r="D37" s="5" t="s">
        <v>138</v>
      </c>
      <c r="E37" s="5" t="s">
        <v>884</v>
      </c>
      <c r="F37" s="6">
        <v>0</v>
      </c>
      <c r="G37" s="6">
        <v>3057668</v>
      </c>
      <c r="H37" s="6">
        <v>3032178.84</v>
      </c>
      <c r="I37" s="6">
        <v>3.2628122426103801E-11</v>
      </c>
      <c r="J37" s="6">
        <v>0</v>
      </c>
      <c r="K37" s="6">
        <v>25489.1600000002</v>
      </c>
      <c r="L37" s="8" t="s">
        <v>20</v>
      </c>
      <c r="M37" s="8" t="s">
        <v>21</v>
      </c>
      <c r="N37" s="8" t="s">
        <v>864</v>
      </c>
      <c r="O37" s="9" t="s">
        <v>863</v>
      </c>
      <c r="P37" s="1" t="str">
        <f>VLOOKUP(E:E,'Capex 2021'!E:E,1,FALSE)</f>
        <v>847.8471130.1.492316.000000.847001.300180</v>
      </c>
    </row>
    <row r="38" spans="1:16" hidden="1" x14ac:dyDescent="0.35">
      <c r="A38" s="5" t="s">
        <v>487</v>
      </c>
      <c r="B38" s="5" t="s">
        <v>488</v>
      </c>
      <c r="C38" s="5" t="s">
        <v>883</v>
      </c>
      <c r="D38" s="5" t="s">
        <v>882</v>
      </c>
      <c r="E38" s="5" t="s">
        <v>881</v>
      </c>
      <c r="F38" s="6">
        <v>300000</v>
      </c>
      <c r="G38" s="6">
        <v>280485</v>
      </c>
      <c r="H38" s="6">
        <v>280484.96999999997</v>
      </c>
      <c r="I38" s="7"/>
      <c r="J38" s="6">
        <v>0</v>
      </c>
      <c r="K38" s="6">
        <v>2.9999999853316701E-2</v>
      </c>
      <c r="L38" s="8" t="s">
        <v>20</v>
      </c>
      <c r="M38" s="8" t="s">
        <v>21</v>
      </c>
      <c r="N38" s="8" t="s">
        <v>864</v>
      </c>
      <c r="O38" s="9" t="s">
        <v>863</v>
      </c>
      <c r="P38" s="1" t="str">
        <f>VLOOKUP(E:E,'Capex 2021'!E:E,1,FALSE)</f>
        <v>847.8471130.1.495140.000000.847001.300180</v>
      </c>
    </row>
    <row r="39" spans="1:16" hidden="1" x14ac:dyDescent="0.35">
      <c r="A39" s="5" t="s">
        <v>505</v>
      </c>
      <c r="B39" s="5" t="s">
        <v>506</v>
      </c>
      <c r="C39" s="5" t="s">
        <v>869</v>
      </c>
      <c r="D39" s="5" t="s">
        <v>138</v>
      </c>
      <c r="E39" s="5" t="s">
        <v>880</v>
      </c>
      <c r="F39" s="6">
        <v>19935000</v>
      </c>
      <c r="G39" s="6">
        <v>10813606</v>
      </c>
      <c r="H39" s="6">
        <v>9475691.3800000008</v>
      </c>
      <c r="I39" s="6">
        <v>1.16415321826935E-10</v>
      </c>
      <c r="J39" s="6">
        <v>-4.0745362639427201E-10</v>
      </c>
      <c r="K39" s="6">
        <v>1337914.6200000001</v>
      </c>
      <c r="L39" s="8" t="s">
        <v>20</v>
      </c>
      <c r="M39" s="8" t="s">
        <v>21</v>
      </c>
      <c r="N39" s="8" t="s">
        <v>864</v>
      </c>
      <c r="O39" s="9" t="s">
        <v>863</v>
      </c>
      <c r="P39" s="1" t="str">
        <f>VLOOKUP(E:E,'Capex 2021'!E:E,1,FALSE)</f>
        <v>847.8471160.1.492316.000000.847001.300180</v>
      </c>
    </row>
    <row r="40" spans="1:16" hidden="1" x14ac:dyDescent="0.35">
      <c r="A40" s="5" t="s">
        <v>513</v>
      </c>
      <c r="B40" s="5" t="s">
        <v>514</v>
      </c>
      <c r="C40" s="5" t="s">
        <v>869</v>
      </c>
      <c r="D40" s="5" t="s">
        <v>138</v>
      </c>
      <c r="E40" s="5" t="s">
        <v>879</v>
      </c>
      <c r="F40" s="6">
        <v>1950000</v>
      </c>
      <c r="G40" s="6">
        <v>5546000</v>
      </c>
      <c r="H40" s="6">
        <v>5545455</v>
      </c>
      <c r="I40" s="6">
        <v>0</v>
      </c>
      <c r="J40" s="6">
        <v>0</v>
      </c>
      <c r="K40" s="6">
        <v>545</v>
      </c>
      <c r="L40" s="8" t="s">
        <v>20</v>
      </c>
      <c r="M40" s="8" t="s">
        <v>21</v>
      </c>
      <c r="N40" s="8" t="s">
        <v>864</v>
      </c>
      <c r="O40" s="9" t="s">
        <v>863</v>
      </c>
      <c r="P40" s="1" t="str">
        <f>VLOOKUP(E:E,'Capex 2021'!E:E,1,FALSE)</f>
        <v>847.8471170.1.492316.000000.847001.300180</v>
      </c>
    </row>
    <row r="41" spans="1:16" hidden="1" x14ac:dyDescent="0.35">
      <c r="A41" s="5" t="s">
        <v>542</v>
      </c>
      <c r="B41" s="5" t="s">
        <v>543</v>
      </c>
      <c r="C41" s="5" t="s">
        <v>875</v>
      </c>
      <c r="D41" s="5" t="s">
        <v>874</v>
      </c>
      <c r="E41" s="5" t="s">
        <v>878</v>
      </c>
      <c r="F41" s="6">
        <v>0</v>
      </c>
      <c r="G41" s="6">
        <v>995000</v>
      </c>
      <c r="H41" s="6">
        <v>995000</v>
      </c>
      <c r="I41" s="6">
        <v>0</v>
      </c>
      <c r="J41" s="6">
        <v>0</v>
      </c>
      <c r="K41" s="6">
        <v>0</v>
      </c>
      <c r="L41" s="8" t="s">
        <v>20</v>
      </c>
      <c r="M41" s="8" t="s">
        <v>21</v>
      </c>
      <c r="N41" s="8" t="s">
        <v>864</v>
      </c>
      <c r="O41" s="9" t="s">
        <v>863</v>
      </c>
      <c r="P41" s="1" t="str">
        <f>VLOOKUP(E:E,'Capex 2021'!E:E,1,FALSE)</f>
        <v>847.8471260.1.492200.000000.847001.300180</v>
      </c>
    </row>
    <row r="42" spans="1:16" hidden="1" x14ac:dyDescent="0.35">
      <c r="A42" s="5" t="s">
        <v>542</v>
      </c>
      <c r="B42" s="5" t="s">
        <v>543</v>
      </c>
      <c r="C42" s="5" t="s">
        <v>867</v>
      </c>
      <c r="D42" s="5" t="s">
        <v>866</v>
      </c>
      <c r="E42" s="5" t="s">
        <v>877</v>
      </c>
      <c r="F42" s="6">
        <v>0</v>
      </c>
      <c r="G42" s="6">
        <v>969000</v>
      </c>
      <c r="H42" s="6">
        <v>968930</v>
      </c>
      <c r="I42" s="7"/>
      <c r="J42" s="7"/>
      <c r="K42" s="6">
        <v>70</v>
      </c>
      <c r="L42" s="8" t="s">
        <v>20</v>
      </c>
      <c r="M42" s="8" t="s">
        <v>21</v>
      </c>
      <c r="N42" s="8" t="s">
        <v>864</v>
      </c>
      <c r="O42" s="9" t="s">
        <v>863</v>
      </c>
      <c r="P42" s="1" t="str">
        <f>VLOOKUP(E:E,'Capex 2021'!E:E,1,FALSE)</f>
        <v>847.8471260.1.492610.000000.847001.300180</v>
      </c>
    </row>
    <row r="43" spans="1:16" hidden="1" x14ac:dyDescent="0.35">
      <c r="A43" s="5" t="s">
        <v>571</v>
      </c>
      <c r="B43" s="5" t="s">
        <v>572</v>
      </c>
      <c r="C43" s="5" t="s">
        <v>869</v>
      </c>
      <c r="D43" s="5" t="s">
        <v>138</v>
      </c>
      <c r="E43" s="5" t="s">
        <v>876</v>
      </c>
      <c r="F43" s="6">
        <v>34000</v>
      </c>
      <c r="G43" s="6">
        <v>0</v>
      </c>
      <c r="H43" s="7"/>
      <c r="I43" s="7"/>
      <c r="J43" s="7"/>
      <c r="K43" s="6">
        <v>0</v>
      </c>
      <c r="L43" s="8" t="s">
        <v>20</v>
      </c>
      <c r="M43" s="8" t="s">
        <v>21</v>
      </c>
      <c r="N43" s="8" t="s">
        <v>864</v>
      </c>
      <c r="O43" s="9" t="s">
        <v>863</v>
      </c>
      <c r="P43" s="1" t="str">
        <f>VLOOKUP(E:E,'Capex 2021'!E:E,1,FALSE)</f>
        <v>847.8471280.1.492316.000000.847001.300180</v>
      </c>
    </row>
    <row r="44" spans="1:16" hidden="1" x14ac:dyDescent="0.35">
      <c r="A44" s="5" t="s">
        <v>578</v>
      </c>
      <c r="B44" s="5" t="s">
        <v>579</v>
      </c>
      <c r="C44" s="5" t="s">
        <v>875</v>
      </c>
      <c r="D44" s="5" t="s">
        <v>874</v>
      </c>
      <c r="E44" s="5" t="s">
        <v>873</v>
      </c>
      <c r="F44" s="6">
        <v>0</v>
      </c>
      <c r="G44" s="6">
        <v>1143389</v>
      </c>
      <c r="H44" s="6">
        <v>1143379</v>
      </c>
      <c r="I44" s="6">
        <v>0</v>
      </c>
      <c r="J44" s="6">
        <v>9.3132255379879697E-12</v>
      </c>
      <c r="K44" s="6">
        <v>9.9999999999906901</v>
      </c>
      <c r="L44" s="8" t="s">
        <v>20</v>
      </c>
      <c r="M44" s="8" t="s">
        <v>21</v>
      </c>
      <c r="N44" s="8" t="s">
        <v>864</v>
      </c>
      <c r="O44" s="9" t="s">
        <v>863</v>
      </c>
      <c r="P44" s="1" t="str">
        <f>VLOOKUP(E:E,'Capex 2021'!E:E,1,FALSE)</f>
        <v>847.8471305.1.492200.000000.847001.300180</v>
      </c>
    </row>
    <row r="45" spans="1:16" hidden="1" x14ac:dyDescent="0.35">
      <c r="A45" s="5" t="s">
        <v>578</v>
      </c>
      <c r="B45" s="5" t="s">
        <v>579</v>
      </c>
      <c r="C45" s="5" t="s">
        <v>872</v>
      </c>
      <c r="D45" s="5" t="s">
        <v>871</v>
      </c>
      <c r="E45" s="5" t="s">
        <v>870</v>
      </c>
      <c r="F45" s="6">
        <v>0</v>
      </c>
      <c r="G45" s="6">
        <v>334480</v>
      </c>
      <c r="H45" s="6">
        <v>334480</v>
      </c>
      <c r="I45" s="6">
        <v>0</v>
      </c>
      <c r="J45" s="6">
        <v>0</v>
      </c>
      <c r="K45" s="6">
        <v>0</v>
      </c>
      <c r="L45" s="8" t="s">
        <v>20</v>
      </c>
      <c r="M45" s="8" t="s">
        <v>21</v>
      </c>
      <c r="N45" s="8" t="s">
        <v>864</v>
      </c>
      <c r="O45" s="9" t="s">
        <v>863</v>
      </c>
      <c r="P45" s="1" t="str">
        <f>VLOOKUP(E:E,'Capex 2021'!E:E,1,FALSE)</f>
        <v>847.8471305.1.492310.000000.847001.300180</v>
      </c>
    </row>
    <row r="46" spans="1:16" hidden="1" x14ac:dyDescent="0.35">
      <c r="A46" s="5" t="s">
        <v>578</v>
      </c>
      <c r="B46" s="5" t="s">
        <v>579</v>
      </c>
      <c r="C46" s="5" t="s">
        <v>869</v>
      </c>
      <c r="D46" s="5" t="s">
        <v>138</v>
      </c>
      <c r="E46" s="5" t="s">
        <v>868</v>
      </c>
      <c r="F46" s="6">
        <v>23413000</v>
      </c>
      <c r="G46" s="6">
        <v>17597590</v>
      </c>
      <c r="H46" s="6">
        <v>15725665.710000001</v>
      </c>
      <c r="I46" s="6">
        <v>0</v>
      </c>
      <c r="J46" s="6">
        <v>0</v>
      </c>
      <c r="K46" s="6">
        <v>1871924.29</v>
      </c>
      <c r="L46" s="8" t="s">
        <v>20</v>
      </c>
      <c r="M46" s="8" t="s">
        <v>21</v>
      </c>
      <c r="N46" s="8" t="s">
        <v>864</v>
      </c>
      <c r="O46" s="9" t="s">
        <v>863</v>
      </c>
      <c r="P46" s="1" t="str">
        <f>VLOOKUP(E:E,'Capex 2021'!E:E,1,FALSE)</f>
        <v>847.8471305.1.492316.000000.847001.300180</v>
      </c>
    </row>
    <row r="47" spans="1:16" hidden="1" x14ac:dyDescent="0.35">
      <c r="A47" s="5" t="s">
        <v>578</v>
      </c>
      <c r="B47" s="5" t="s">
        <v>579</v>
      </c>
      <c r="C47" s="5" t="s">
        <v>867</v>
      </c>
      <c r="D47" s="5" t="s">
        <v>866</v>
      </c>
      <c r="E47" s="5" t="s">
        <v>865</v>
      </c>
      <c r="F47" s="6">
        <v>0</v>
      </c>
      <c r="G47" s="6">
        <v>391932</v>
      </c>
      <c r="H47" s="6">
        <v>391932</v>
      </c>
      <c r="I47" s="6">
        <v>0</v>
      </c>
      <c r="J47" s="6">
        <v>0</v>
      </c>
      <c r="K47" s="6">
        <v>0</v>
      </c>
      <c r="L47" s="8" t="s">
        <v>20</v>
      </c>
      <c r="M47" s="8" t="s">
        <v>21</v>
      </c>
      <c r="N47" s="8" t="s">
        <v>864</v>
      </c>
      <c r="O47" s="9" t="s">
        <v>863</v>
      </c>
      <c r="P47" s="1" t="str">
        <f>VLOOKUP(E:E,'Capex 2021'!E:E,1,FALSE)</f>
        <v>847.8471305.1.492610.000000.847001.300180</v>
      </c>
    </row>
    <row r="48" spans="1:16" hidden="1" x14ac:dyDescent="0.35">
      <c r="A48" s="10"/>
      <c r="B48" s="10"/>
      <c r="C48" s="10"/>
      <c r="D48" s="10"/>
      <c r="E48" s="10"/>
      <c r="F48" s="11">
        <v>124582000</v>
      </c>
      <c r="G48" s="11">
        <v>94050534</v>
      </c>
      <c r="H48" s="11">
        <v>84546441.870000005</v>
      </c>
      <c r="I48" s="11">
        <v>0</v>
      </c>
      <c r="J48" s="11">
        <v>0</v>
      </c>
      <c r="K48" s="11">
        <v>9504092.1300000306</v>
      </c>
      <c r="L48" s="10"/>
      <c r="M48" s="10"/>
      <c r="N48" s="10"/>
      <c r="O48" s="12"/>
      <c r="P48" s="1" t="e">
        <f>VLOOKUP(E:E,'Capex 2021'!E:E,1,FALSE)</f>
        <v>#N/A</v>
      </c>
    </row>
    <row r="49" spans="1:15" x14ac:dyDescent="0.35">
      <c r="A49" s="13"/>
      <c r="B49" s="13"/>
      <c r="C49" s="13"/>
      <c r="D49" s="13"/>
      <c r="E49" s="13"/>
      <c r="F49" s="13"/>
      <c r="G49" s="13"/>
      <c r="H49" s="13"/>
      <c r="I49" s="13"/>
      <c r="J49" s="13"/>
      <c r="K49" s="13"/>
      <c r="L49" s="13"/>
      <c r="M49" s="13"/>
      <c r="N49" s="13"/>
      <c r="O49" s="13"/>
    </row>
  </sheetData>
  <autoFilter ref="A2:P48">
    <filterColumn colId="0">
      <filters>
        <filter val="8470220"/>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59"/>
  <sheetViews>
    <sheetView showGridLines="0" topLeftCell="A23" workbookViewId="0">
      <selection activeCell="A3" sqref="A3:Q58"/>
    </sheetView>
  </sheetViews>
  <sheetFormatPr defaultColWidth="9.1796875" defaultRowHeight="14.5" x14ac:dyDescent="0.35"/>
  <cols>
    <col min="1" max="1" width="7.26953125" style="1" customWidth="1"/>
    <col min="2" max="2" width="12" style="1" customWidth="1"/>
    <col min="3" max="3" width="6.81640625" style="1" customWidth="1"/>
    <col min="4" max="4" width="9.1796875" style="1" customWidth="1"/>
    <col min="5" max="5" width="40.453125" style="1" bestFit="1" customWidth="1"/>
    <col min="6" max="7" width="14.26953125" style="1" bestFit="1" customWidth="1"/>
    <col min="8" max="8" width="13.26953125" style="1" bestFit="1" customWidth="1"/>
    <col min="9" max="11" width="14.26953125" style="1" bestFit="1" customWidth="1"/>
    <col min="12" max="12" width="6.453125" style="1" customWidth="1"/>
    <col min="13" max="13" width="8.81640625" style="1" customWidth="1"/>
    <col min="14" max="14" width="6.453125" style="1" customWidth="1"/>
    <col min="15" max="15" width="20.54296875" style="1" bestFit="1" customWidth="1"/>
    <col min="16" max="16" width="15.54296875" style="1" bestFit="1" customWidth="1"/>
    <col min="17" max="17" width="14.7265625" style="1" bestFit="1" customWidth="1"/>
    <col min="18" max="16384" width="9.1796875" style="1"/>
  </cols>
  <sheetData>
    <row r="2" spans="1:17" x14ac:dyDescent="0.35">
      <c r="A2" s="2" t="s">
        <v>0</v>
      </c>
      <c r="B2" s="2" t="s">
        <v>1</v>
      </c>
      <c r="C2" s="2" t="s">
        <v>2</v>
      </c>
      <c r="D2" s="2" t="s">
        <v>3</v>
      </c>
      <c r="E2" s="2" t="s">
        <v>4</v>
      </c>
      <c r="F2" s="2" t="s">
        <v>5</v>
      </c>
      <c r="G2" s="2" t="s">
        <v>6</v>
      </c>
      <c r="H2" s="2" t="s">
        <v>7</v>
      </c>
      <c r="I2" s="2" t="s">
        <v>8</v>
      </c>
      <c r="J2" s="2" t="s">
        <v>9</v>
      </c>
      <c r="K2" s="2" t="s">
        <v>10</v>
      </c>
      <c r="L2" s="3" t="s">
        <v>11</v>
      </c>
      <c r="M2" s="3" t="s">
        <v>12</v>
      </c>
      <c r="N2" s="3" t="s">
        <v>13</v>
      </c>
      <c r="O2" s="4" t="s">
        <v>14</v>
      </c>
      <c r="P2" s="2" t="s">
        <v>934</v>
      </c>
      <c r="Q2" s="2" t="s">
        <v>935</v>
      </c>
    </row>
    <row r="3" spans="1:17" x14ac:dyDescent="0.35">
      <c r="A3" s="5" t="s">
        <v>76</v>
      </c>
      <c r="B3" s="5" t="s">
        <v>77</v>
      </c>
      <c r="C3" s="5" t="s">
        <v>872</v>
      </c>
      <c r="D3" s="5" t="s">
        <v>871</v>
      </c>
      <c r="E3" s="5" t="s">
        <v>933</v>
      </c>
      <c r="F3" s="6">
        <v>200000</v>
      </c>
      <c r="G3" s="6">
        <v>200000</v>
      </c>
      <c r="H3" s="6">
        <v>192455</v>
      </c>
      <c r="I3" s="6">
        <v>0</v>
      </c>
      <c r="J3" s="6">
        <v>0</v>
      </c>
      <c r="K3" s="6">
        <v>7545</v>
      </c>
      <c r="L3" s="8" t="s">
        <v>20</v>
      </c>
      <c r="M3" s="8" t="s">
        <v>21</v>
      </c>
      <c r="N3" s="8" t="s">
        <v>864</v>
      </c>
      <c r="O3" s="9" t="s">
        <v>863</v>
      </c>
      <c r="P3" s="14">
        <f>IFERROR(VLOOKUP('Capex 2021'!E:E,'Capex 2020'!E:H,3,FALSE),0)</f>
        <v>0</v>
      </c>
      <c r="Q3" s="14">
        <f>IFERROR(VLOOKUP('Capex 2021'!E:E,'Capex 2020'!E:H,4,FALSE),0)</f>
        <v>0</v>
      </c>
    </row>
    <row r="4" spans="1:17" x14ac:dyDescent="0.35">
      <c r="A4" s="5" t="s">
        <v>921</v>
      </c>
      <c r="B4" s="5" t="s">
        <v>920</v>
      </c>
      <c r="C4" s="5" t="s">
        <v>869</v>
      </c>
      <c r="D4" s="5" t="s">
        <v>138</v>
      </c>
      <c r="E4" s="5" t="s">
        <v>919</v>
      </c>
      <c r="F4" s="6">
        <v>160720</v>
      </c>
      <c r="G4" s="6">
        <v>160720</v>
      </c>
      <c r="H4" s="6">
        <v>10720</v>
      </c>
      <c r="I4" s="7"/>
      <c r="J4" s="6">
        <v>150000</v>
      </c>
      <c r="K4" s="6">
        <v>0</v>
      </c>
      <c r="L4" s="8" t="s">
        <v>20</v>
      </c>
      <c r="M4" s="8" t="s">
        <v>21</v>
      </c>
      <c r="N4" s="8" t="s">
        <v>864</v>
      </c>
      <c r="O4" s="9" t="s">
        <v>863</v>
      </c>
      <c r="P4" s="14">
        <f>IFERROR(VLOOKUP('Capex 2021'!E:E,'Capex 2020'!E:H,3,FALSE),0)</f>
        <v>1641944</v>
      </c>
      <c r="Q4" s="14">
        <f>IFERROR(VLOOKUP('Capex 2021'!E:E,'Capex 2020'!E:H,4,FALSE),0)</f>
        <v>1481224.01</v>
      </c>
    </row>
    <row r="5" spans="1:17" x14ac:dyDescent="0.35">
      <c r="A5" s="5" t="s">
        <v>153</v>
      </c>
      <c r="B5" s="5" t="s">
        <v>154</v>
      </c>
      <c r="C5" s="5" t="s">
        <v>869</v>
      </c>
      <c r="D5" s="5" t="s">
        <v>138</v>
      </c>
      <c r="E5" s="5" t="s">
        <v>917</v>
      </c>
      <c r="F5" s="6">
        <v>759151</v>
      </c>
      <c r="G5" s="6">
        <v>759151</v>
      </c>
      <c r="H5" s="6">
        <v>4619</v>
      </c>
      <c r="I5" s="6">
        <v>637243.48</v>
      </c>
      <c r="J5" s="6">
        <v>98213</v>
      </c>
      <c r="K5" s="6">
        <v>19075.52</v>
      </c>
      <c r="L5" s="8" t="s">
        <v>20</v>
      </c>
      <c r="M5" s="8" t="s">
        <v>21</v>
      </c>
      <c r="N5" s="8" t="s">
        <v>864</v>
      </c>
      <c r="O5" s="9" t="s">
        <v>863</v>
      </c>
      <c r="P5" s="14">
        <f>IFERROR(VLOOKUP('Capex 2021'!E:E,'Capex 2020'!E:H,3,FALSE),0)</f>
        <v>434000</v>
      </c>
      <c r="Q5" s="14">
        <f>IFERROR(VLOOKUP('Capex 2021'!E:E,'Capex 2020'!E:H,4,FALSE),0)</f>
        <v>433999</v>
      </c>
    </row>
    <row r="6" spans="1:17" x14ac:dyDescent="0.35">
      <c r="A6" s="5" t="s">
        <v>165</v>
      </c>
      <c r="B6" s="5" t="s">
        <v>166</v>
      </c>
      <c r="C6" s="5" t="s">
        <v>869</v>
      </c>
      <c r="D6" s="5" t="s">
        <v>138</v>
      </c>
      <c r="E6" s="5" t="s">
        <v>916</v>
      </c>
      <c r="F6" s="6">
        <v>109201</v>
      </c>
      <c r="G6" s="6">
        <v>109201</v>
      </c>
      <c r="H6" s="7"/>
      <c r="I6" s="6">
        <v>0</v>
      </c>
      <c r="J6" s="6">
        <v>108878.38</v>
      </c>
      <c r="K6" s="6">
        <v>322.619999999995</v>
      </c>
      <c r="L6" s="8" t="s">
        <v>20</v>
      </c>
      <c r="M6" s="8" t="s">
        <v>21</v>
      </c>
      <c r="N6" s="8" t="s">
        <v>864</v>
      </c>
      <c r="O6" s="9" t="s">
        <v>863</v>
      </c>
      <c r="P6" s="14">
        <f>IFERROR(VLOOKUP('Capex 2021'!E:E,'Capex 2020'!E:H,3,FALSE),0)</f>
        <v>187000</v>
      </c>
      <c r="Q6" s="14">
        <f>IFERROR(VLOOKUP('Capex 2021'!E:E,'Capex 2020'!E:H,4,FALSE),0)</f>
        <v>187000</v>
      </c>
    </row>
    <row r="7" spans="1:17" x14ac:dyDescent="0.35">
      <c r="A7" s="5" t="s">
        <v>189</v>
      </c>
      <c r="B7" s="5" t="s">
        <v>190</v>
      </c>
      <c r="C7" s="5" t="s">
        <v>869</v>
      </c>
      <c r="D7" s="5" t="s">
        <v>138</v>
      </c>
      <c r="E7" s="5" t="s">
        <v>913</v>
      </c>
      <c r="F7" s="6">
        <v>224144</v>
      </c>
      <c r="G7" s="6">
        <v>224144</v>
      </c>
      <c r="H7" s="6">
        <v>125060</v>
      </c>
      <c r="I7" s="6">
        <v>46550</v>
      </c>
      <c r="J7" s="6">
        <v>39743</v>
      </c>
      <c r="K7" s="6">
        <v>12791</v>
      </c>
      <c r="L7" s="8" t="s">
        <v>20</v>
      </c>
      <c r="M7" s="8" t="s">
        <v>21</v>
      </c>
      <c r="N7" s="8" t="s">
        <v>864</v>
      </c>
      <c r="O7" s="9" t="s">
        <v>863</v>
      </c>
      <c r="P7" s="14">
        <f>IFERROR(VLOOKUP('Capex 2021'!E:E,'Capex 2020'!E:H,3,FALSE),0)</f>
        <v>767182</v>
      </c>
      <c r="Q7" s="14">
        <f>IFERROR(VLOOKUP('Capex 2021'!E:E,'Capex 2020'!E:H,4,FALSE),0)</f>
        <v>707801.04</v>
      </c>
    </row>
    <row r="8" spans="1:17" x14ac:dyDescent="0.35">
      <c r="A8" s="5" t="s">
        <v>198</v>
      </c>
      <c r="B8" s="5" t="s">
        <v>199</v>
      </c>
      <c r="C8" s="5" t="s">
        <v>869</v>
      </c>
      <c r="D8" s="5" t="s">
        <v>138</v>
      </c>
      <c r="E8" s="5" t="s">
        <v>912</v>
      </c>
      <c r="F8" s="6">
        <v>233948</v>
      </c>
      <c r="G8" s="6">
        <v>233948</v>
      </c>
      <c r="H8" s="7"/>
      <c r="I8" s="6">
        <v>232000</v>
      </c>
      <c r="J8" s="7"/>
      <c r="K8" s="6">
        <v>1948</v>
      </c>
      <c r="L8" s="8" t="s">
        <v>20</v>
      </c>
      <c r="M8" s="8" t="s">
        <v>21</v>
      </c>
      <c r="N8" s="8" t="s">
        <v>864</v>
      </c>
      <c r="O8" s="9" t="s">
        <v>863</v>
      </c>
      <c r="P8" s="14">
        <f>IFERROR(VLOOKUP('Capex 2021'!E:E,'Capex 2020'!E:H,3,FALSE),0)</f>
        <v>585250</v>
      </c>
      <c r="Q8" s="14">
        <f>IFERROR(VLOOKUP('Capex 2021'!E:E,'Capex 2020'!E:H,4,FALSE),0)</f>
        <v>585058.63</v>
      </c>
    </row>
    <row r="9" spans="1:17" x14ac:dyDescent="0.35">
      <c r="A9" s="5" t="s">
        <v>207</v>
      </c>
      <c r="B9" s="5" t="s">
        <v>208</v>
      </c>
      <c r="C9" s="5" t="s">
        <v>869</v>
      </c>
      <c r="D9" s="5" t="s">
        <v>138</v>
      </c>
      <c r="E9" s="5" t="s">
        <v>911</v>
      </c>
      <c r="F9" s="6">
        <v>80120</v>
      </c>
      <c r="G9" s="6">
        <v>80120</v>
      </c>
      <c r="H9" s="7"/>
      <c r="I9" s="6">
        <v>49000</v>
      </c>
      <c r="J9" s="7"/>
      <c r="K9" s="6">
        <v>31120</v>
      </c>
      <c r="L9" s="8" t="s">
        <v>20</v>
      </c>
      <c r="M9" s="8" t="s">
        <v>21</v>
      </c>
      <c r="N9" s="8" t="s">
        <v>864</v>
      </c>
      <c r="O9" s="9" t="s">
        <v>863</v>
      </c>
      <c r="P9" s="14">
        <f>IFERROR(VLOOKUP('Capex 2021'!E:E,'Capex 2020'!E:H,3,FALSE),0)</f>
        <v>283271</v>
      </c>
      <c r="Q9" s="14">
        <f>IFERROR(VLOOKUP('Capex 2021'!E:E,'Capex 2020'!E:H,4,FALSE),0)</f>
        <v>283271</v>
      </c>
    </row>
    <row r="10" spans="1:17" x14ac:dyDescent="0.35">
      <c r="A10" s="5" t="s">
        <v>216</v>
      </c>
      <c r="B10" s="5" t="s">
        <v>217</v>
      </c>
      <c r="C10" s="5" t="s">
        <v>869</v>
      </c>
      <c r="D10" s="5" t="s">
        <v>138</v>
      </c>
      <c r="E10" s="5" t="s">
        <v>910</v>
      </c>
      <c r="F10" s="6">
        <v>269248</v>
      </c>
      <c r="G10" s="6">
        <v>269248</v>
      </c>
      <c r="H10" s="7"/>
      <c r="I10" s="6">
        <v>193435</v>
      </c>
      <c r="J10" s="6">
        <v>69443</v>
      </c>
      <c r="K10" s="6">
        <v>6370</v>
      </c>
      <c r="L10" s="8" t="s">
        <v>20</v>
      </c>
      <c r="M10" s="8" t="s">
        <v>21</v>
      </c>
      <c r="N10" s="8" t="s">
        <v>864</v>
      </c>
      <c r="O10" s="9" t="s">
        <v>863</v>
      </c>
      <c r="P10" s="14">
        <f>IFERROR(VLOOKUP('Capex 2021'!E:E,'Capex 2020'!E:H,3,FALSE),0)</f>
        <v>822429</v>
      </c>
      <c r="Q10" s="14">
        <f>IFERROR(VLOOKUP('Capex 2021'!E:E,'Capex 2020'!E:H,4,FALSE),0)</f>
        <v>815545.69</v>
      </c>
    </row>
    <row r="11" spans="1:17" x14ac:dyDescent="0.35">
      <c r="A11" s="5" t="s">
        <v>224</v>
      </c>
      <c r="B11" s="5" t="s">
        <v>225</v>
      </c>
      <c r="C11" s="5" t="s">
        <v>869</v>
      </c>
      <c r="D11" s="5" t="s">
        <v>138</v>
      </c>
      <c r="E11" s="5" t="s">
        <v>908</v>
      </c>
      <c r="F11" s="6">
        <v>139983</v>
      </c>
      <c r="G11" s="6">
        <v>139983</v>
      </c>
      <c r="H11" s="7"/>
      <c r="I11" s="6">
        <v>62441</v>
      </c>
      <c r="J11" s="6">
        <v>77504.460000000006</v>
      </c>
      <c r="K11" s="6">
        <v>37.540000000008099</v>
      </c>
      <c r="L11" s="8" t="s">
        <v>20</v>
      </c>
      <c r="M11" s="8" t="s">
        <v>21</v>
      </c>
      <c r="N11" s="8" t="s">
        <v>864</v>
      </c>
      <c r="O11" s="9" t="s">
        <v>863</v>
      </c>
      <c r="P11" s="14">
        <f>IFERROR(VLOOKUP('Capex 2021'!E:E,'Capex 2020'!E:H,3,FALSE),0)</f>
        <v>86000</v>
      </c>
      <c r="Q11" s="14">
        <f>IFERROR(VLOOKUP('Capex 2021'!E:E,'Capex 2020'!E:H,4,FALSE),0)</f>
        <v>0</v>
      </c>
    </row>
    <row r="12" spans="1:17" x14ac:dyDescent="0.35">
      <c r="A12" s="5" t="s">
        <v>231</v>
      </c>
      <c r="B12" s="5" t="s">
        <v>232</v>
      </c>
      <c r="C12" s="5" t="s">
        <v>869</v>
      </c>
      <c r="D12" s="5" t="s">
        <v>138</v>
      </c>
      <c r="E12" s="5" t="s">
        <v>907</v>
      </c>
      <c r="F12" s="6">
        <v>772173</v>
      </c>
      <c r="G12" s="6">
        <v>772173</v>
      </c>
      <c r="H12" s="7"/>
      <c r="I12" s="6">
        <v>763616.7</v>
      </c>
      <c r="J12" s="7"/>
      <c r="K12" s="6">
        <v>8556.3000000000502</v>
      </c>
      <c r="L12" s="8" t="s">
        <v>20</v>
      </c>
      <c r="M12" s="8" t="s">
        <v>21</v>
      </c>
      <c r="N12" s="8" t="s">
        <v>864</v>
      </c>
      <c r="O12" s="9" t="s">
        <v>863</v>
      </c>
      <c r="P12" s="14">
        <f>IFERROR(VLOOKUP('Capex 2021'!E:E,'Capex 2020'!E:H,3,FALSE),0)</f>
        <v>585128</v>
      </c>
      <c r="Q12" s="14">
        <f>IFERROR(VLOOKUP('Capex 2021'!E:E,'Capex 2020'!E:H,4,FALSE),0)</f>
        <v>584893</v>
      </c>
    </row>
    <row r="13" spans="1:17" x14ac:dyDescent="0.35">
      <c r="A13" s="5" t="s">
        <v>258</v>
      </c>
      <c r="B13" s="5" t="s">
        <v>259</v>
      </c>
      <c r="C13" s="5" t="s">
        <v>869</v>
      </c>
      <c r="D13" s="5" t="s">
        <v>138</v>
      </c>
      <c r="E13" s="5" t="s">
        <v>906</v>
      </c>
      <c r="F13" s="6">
        <v>781895</v>
      </c>
      <c r="G13" s="6">
        <v>781895</v>
      </c>
      <c r="H13" s="6">
        <v>13000</v>
      </c>
      <c r="I13" s="6">
        <v>760900</v>
      </c>
      <c r="J13" s="6">
        <v>0</v>
      </c>
      <c r="K13" s="6">
        <v>7995</v>
      </c>
      <c r="L13" s="8" t="s">
        <v>20</v>
      </c>
      <c r="M13" s="8" t="s">
        <v>21</v>
      </c>
      <c r="N13" s="8" t="s">
        <v>864</v>
      </c>
      <c r="O13" s="9" t="s">
        <v>863</v>
      </c>
      <c r="P13" s="14">
        <f>IFERROR(VLOOKUP('Capex 2021'!E:E,'Capex 2020'!E:H,3,FALSE),0)</f>
        <v>0</v>
      </c>
      <c r="Q13" s="14">
        <f>IFERROR(VLOOKUP('Capex 2021'!E:E,'Capex 2020'!E:H,4,FALSE),0)</f>
        <v>0</v>
      </c>
    </row>
    <row r="14" spans="1:17" x14ac:dyDescent="0.35">
      <c r="A14" s="5" t="s">
        <v>266</v>
      </c>
      <c r="B14" s="5" t="s">
        <v>267</v>
      </c>
      <c r="C14" s="5" t="s">
        <v>869</v>
      </c>
      <c r="D14" s="5" t="s">
        <v>138</v>
      </c>
      <c r="E14" s="5" t="s">
        <v>904</v>
      </c>
      <c r="F14" s="6">
        <v>2912920</v>
      </c>
      <c r="G14" s="6">
        <v>2912920</v>
      </c>
      <c r="H14" s="6">
        <v>26928</v>
      </c>
      <c r="I14" s="6">
        <v>1990500</v>
      </c>
      <c r="J14" s="6">
        <v>868629.7</v>
      </c>
      <c r="K14" s="6">
        <v>26862.299999999799</v>
      </c>
      <c r="L14" s="8" t="s">
        <v>20</v>
      </c>
      <c r="M14" s="8" t="s">
        <v>21</v>
      </c>
      <c r="N14" s="8" t="s">
        <v>864</v>
      </c>
      <c r="O14" s="9" t="s">
        <v>863</v>
      </c>
      <c r="P14" s="14">
        <f>IFERROR(VLOOKUP('Capex 2021'!E:E,'Capex 2020'!E:H,3,FALSE),0)</f>
        <v>0</v>
      </c>
      <c r="Q14" s="14">
        <f>IFERROR(VLOOKUP('Capex 2021'!E:E,'Capex 2020'!E:H,4,FALSE),0)</f>
        <v>0</v>
      </c>
    </row>
    <row r="15" spans="1:17" x14ac:dyDescent="0.35">
      <c r="A15" s="5" t="s">
        <v>324</v>
      </c>
      <c r="B15" s="5" t="s">
        <v>325</v>
      </c>
      <c r="C15" s="5" t="s">
        <v>875</v>
      </c>
      <c r="D15" s="5" t="s">
        <v>874</v>
      </c>
      <c r="E15" s="5" t="s">
        <v>932</v>
      </c>
      <c r="F15" s="6">
        <v>7523465</v>
      </c>
      <c r="G15" s="6">
        <v>0</v>
      </c>
      <c r="H15" s="7"/>
      <c r="I15" s="6">
        <v>0</v>
      </c>
      <c r="J15" s="7"/>
      <c r="K15" s="6">
        <v>0</v>
      </c>
      <c r="L15" s="8" t="s">
        <v>20</v>
      </c>
      <c r="M15" s="8" t="s">
        <v>21</v>
      </c>
      <c r="N15" s="8" t="s">
        <v>864</v>
      </c>
      <c r="O15" s="9" t="s">
        <v>863</v>
      </c>
      <c r="P15" s="14">
        <f>IFERROR(VLOOKUP('Capex 2021'!E:E,'Capex 2020'!E:H,3,FALSE),0)</f>
        <v>0</v>
      </c>
      <c r="Q15" s="14">
        <f>IFERROR(VLOOKUP('Capex 2021'!E:E,'Capex 2020'!E:H,4,FALSE),0)</f>
        <v>0</v>
      </c>
    </row>
    <row r="16" spans="1:17" x14ac:dyDescent="0.35">
      <c r="A16" s="5" t="s">
        <v>324</v>
      </c>
      <c r="B16" s="5" t="s">
        <v>325</v>
      </c>
      <c r="C16" s="5" t="s">
        <v>875</v>
      </c>
      <c r="D16" s="5" t="s">
        <v>874</v>
      </c>
      <c r="E16" s="5" t="s">
        <v>899</v>
      </c>
      <c r="F16" s="6">
        <v>6090150</v>
      </c>
      <c r="G16" s="6">
        <v>8816900</v>
      </c>
      <c r="H16" s="6">
        <v>1910376.75</v>
      </c>
      <c r="I16" s="6">
        <v>6353134.5</v>
      </c>
      <c r="J16" s="6">
        <v>542626</v>
      </c>
      <c r="K16" s="6">
        <v>10762.7499999991</v>
      </c>
      <c r="L16" s="8" t="s">
        <v>329</v>
      </c>
      <c r="M16" s="8" t="s">
        <v>330</v>
      </c>
      <c r="N16" s="8" t="s">
        <v>864</v>
      </c>
      <c r="O16" s="9" t="s">
        <v>863</v>
      </c>
      <c r="P16" s="14">
        <f>IFERROR(VLOOKUP('Capex 2021'!E:E,'Capex 2020'!E:H,3,FALSE),0)</f>
        <v>26369102</v>
      </c>
      <c r="Q16" s="14">
        <f>IFERROR(VLOOKUP('Capex 2021'!E:E,'Capex 2020'!E:H,4,FALSE),0)</f>
        <v>25209027.039999999</v>
      </c>
    </row>
    <row r="17" spans="1:17" x14ac:dyDescent="0.35">
      <c r="A17" s="5" t="s">
        <v>324</v>
      </c>
      <c r="B17" s="5" t="s">
        <v>325</v>
      </c>
      <c r="C17" s="5" t="s">
        <v>875</v>
      </c>
      <c r="D17" s="5" t="s">
        <v>874</v>
      </c>
      <c r="E17" s="5" t="s">
        <v>931</v>
      </c>
      <c r="F17" s="6">
        <v>0</v>
      </c>
      <c r="G17" s="6">
        <v>6713896</v>
      </c>
      <c r="H17" s="7"/>
      <c r="I17" s="6">
        <v>6713895</v>
      </c>
      <c r="J17" s="7"/>
      <c r="K17" s="6">
        <v>1</v>
      </c>
      <c r="L17" s="8" t="s">
        <v>332</v>
      </c>
      <c r="M17" s="8" t="s">
        <v>333</v>
      </c>
      <c r="N17" s="8" t="s">
        <v>864</v>
      </c>
      <c r="O17" s="9" t="s">
        <v>863</v>
      </c>
      <c r="P17" s="14">
        <f>IFERROR(VLOOKUP('Capex 2021'!E:E,'Capex 2020'!E:H,3,FALSE),0)</f>
        <v>0</v>
      </c>
      <c r="Q17" s="14">
        <f>IFERROR(VLOOKUP('Capex 2021'!E:E,'Capex 2020'!E:H,4,FALSE),0)</f>
        <v>0</v>
      </c>
    </row>
    <row r="18" spans="1:17" x14ac:dyDescent="0.35">
      <c r="A18" s="5" t="s">
        <v>324</v>
      </c>
      <c r="B18" s="5" t="s">
        <v>325</v>
      </c>
      <c r="C18" s="5" t="s">
        <v>875</v>
      </c>
      <c r="D18" s="5" t="s">
        <v>874</v>
      </c>
      <c r="E18" s="5" t="s">
        <v>898</v>
      </c>
      <c r="F18" s="6">
        <v>6910200</v>
      </c>
      <c r="G18" s="6">
        <v>6819769</v>
      </c>
      <c r="H18" s="7"/>
      <c r="I18" s="6">
        <v>6709889</v>
      </c>
      <c r="J18" s="6">
        <v>109880</v>
      </c>
      <c r="K18" s="6">
        <v>0</v>
      </c>
      <c r="L18" s="8" t="s">
        <v>335</v>
      </c>
      <c r="M18" s="8" t="s">
        <v>336</v>
      </c>
      <c r="N18" s="8" t="s">
        <v>864</v>
      </c>
      <c r="O18" s="9" t="s">
        <v>863</v>
      </c>
      <c r="P18" s="14">
        <f>IFERROR(VLOOKUP('Capex 2021'!E:E,'Capex 2020'!E:H,3,FALSE),0)</f>
        <v>2473827</v>
      </c>
      <c r="Q18" s="14">
        <f>IFERROR(VLOOKUP('Capex 2021'!E:E,'Capex 2020'!E:H,4,FALSE),0)</f>
        <v>2473826.6</v>
      </c>
    </row>
    <row r="19" spans="1:17" x14ac:dyDescent="0.35">
      <c r="A19" s="5" t="s">
        <v>324</v>
      </c>
      <c r="B19" s="5" t="s">
        <v>325</v>
      </c>
      <c r="C19" s="5" t="s">
        <v>875</v>
      </c>
      <c r="D19" s="5" t="s">
        <v>874</v>
      </c>
      <c r="E19" s="5" t="s">
        <v>930</v>
      </c>
      <c r="F19" s="6">
        <v>38000</v>
      </c>
      <c r="G19" s="6">
        <v>38000</v>
      </c>
      <c r="H19" s="7"/>
      <c r="I19" s="7"/>
      <c r="J19" s="7"/>
      <c r="K19" s="6">
        <v>38000</v>
      </c>
      <c r="L19" s="8" t="s">
        <v>179</v>
      </c>
      <c r="M19" s="8" t="s">
        <v>180</v>
      </c>
      <c r="N19" s="8" t="s">
        <v>864</v>
      </c>
      <c r="O19" s="9" t="s">
        <v>863</v>
      </c>
      <c r="P19" s="14">
        <f>IFERROR(VLOOKUP('Capex 2021'!E:E,'Capex 2020'!E:H,3,FALSE),0)</f>
        <v>0</v>
      </c>
      <c r="Q19" s="14">
        <f>IFERROR(VLOOKUP('Capex 2021'!E:E,'Capex 2020'!E:H,4,FALSE),0)</f>
        <v>0</v>
      </c>
    </row>
    <row r="20" spans="1:17" x14ac:dyDescent="0.35">
      <c r="A20" s="5" t="s">
        <v>324</v>
      </c>
      <c r="B20" s="5" t="s">
        <v>325</v>
      </c>
      <c r="C20" s="5" t="s">
        <v>869</v>
      </c>
      <c r="D20" s="5" t="s">
        <v>138</v>
      </c>
      <c r="E20" s="5" t="s">
        <v>929</v>
      </c>
      <c r="F20" s="6">
        <v>245879</v>
      </c>
      <c r="G20" s="6">
        <v>245879</v>
      </c>
      <c r="H20" s="7"/>
      <c r="I20" s="6">
        <v>140700</v>
      </c>
      <c r="J20" s="7"/>
      <c r="K20" s="6">
        <v>105179</v>
      </c>
      <c r="L20" s="8" t="s">
        <v>329</v>
      </c>
      <c r="M20" s="8" t="s">
        <v>330</v>
      </c>
      <c r="N20" s="8" t="s">
        <v>864</v>
      </c>
      <c r="O20" s="9" t="s">
        <v>863</v>
      </c>
      <c r="P20" s="14">
        <f>IFERROR(VLOOKUP('Capex 2021'!E:E,'Capex 2020'!E:H,3,FALSE),0)</f>
        <v>0</v>
      </c>
      <c r="Q20" s="14">
        <f>IFERROR(VLOOKUP('Capex 2021'!E:E,'Capex 2020'!E:H,4,FALSE),0)</f>
        <v>0</v>
      </c>
    </row>
    <row r="21" spans="1:17" x14ac:dyDescent="0.35">
      <c r="A21" s="5" t="s">
        <v>324</v>
      </c>
      <c r="B21" s="5" t="s">
        <v>325</v>
      </c>
      <c r="C21" s="5" t="s">
        <v>867</v>
      </c>
      <c r="D21" s="5" t="s">
        <v>866</v>
      </c>
      <c r="E21" s="5" t="s">
        <v>897</v>
      </c>
      <c r="F21" s="6">
        <v>4202925</v>
      </c>
      <c r="G21" s="6">
        <v>2376175</v>
      </c>
      <c r="H21" s="6">
        <v>139000</v>
      </c>
      <c r="I21" s="6">
        <v>2237175</v>
      </c>
      <c r="J21" s="6">
        <v>0</v>
      </c>
      <c r="K21" s="6">
        <v>0</v>
      </c>
      <c r="L21" s="8" t="s">
        <v>329</v>
      </c>
      <c r="M21" s="8" t="s">
        <v>330</v>
      </c>
      <c r="N21" s="8" t="s">
        <v>864</v>
      </c>
      <c r="O21" s="9" t="s">
        <v>863</v>
      </c>
      <c r="P21" s="14">
        <f>IFERROR(VLOOKUP('Capex 2021'!E:E,'Capex 2020'!E:H,3,FALSE),0)</f>
        <v>5295981</v>
      </c>
      <c r="Q21" s="14">
        <f>IFERROR(VLOOKUP('Capex 2021'!E:E,'Capex 2020'!E:H,4,FALSE),0)</f>
        <v>6216230.0700000003</v>
      </c>
    </row>
    <row r="22" spans="1:17" x14ac:dyDescent="0.35">
      <c r="A22" s="5" t="s">
        <v>324</v>
      </c>
      <c r="B22" s="5" t="s">
        <v>325</v>
      </c>
      <c r="C22" s="5" t="s">
        <v>867</v>
      </c>
      <c r="D22" s="5" t="s">
        <v>866</v>
      </c>
      <c r="E22" s="5" t="s">
        <v>928</v>
      </c>
      <c r="F22" s="6">
        <v>0</v>
      </c>
      <c r="G22" s="6">
        <v>0</v>
      </c>
      <c r="H22" s="7"/>
      <c r="I22" s="7"/>
      <c r="J22" s="7"/>
      <c r="K22" s="6">
        <v>0</v>
      </c>
      <c r="L22" s="8" t="s">
        <v>332</v>
      </c>
      <c r="M22" s="8" t="s">
        <v>333</v>
      </c>
      <c r="N22" s="8" t="s">
        <v>864</v>
      </c>
      <c r="O22" s="9" t="s">
        <v>863</v>
      </c>
      <c r="P22" s="14">
        <f>IFERROR(VLOOKUP('Capex 2021'!E:E,'Capex 2020'!E:H,3,FALSE),0)</f>
        <v>0</v>
      </c>
      <c r="Q22" s="14">
        <f>IFERROR(VLOOKUP('Capex 2021'!E:E,'Capex 2020'!E:H,4,FALSE),0)</f>
        <v>0</v>
      </c>
    </row>
    <row r="23" spans="1:17" x14ac:dyDescent="0.35">
      <c r="A23" s="5" t="s">
        <v>324</v>
      </c>
      <c r="B23" s="5" t="s">
        <v>325</v>
      </c>
      <c r="C23" s="5" t="s">
        <v>883</v>
      </c>
      <c r="D23" s="5" t="s">
        <v>882</v>
      </c>
      <c r="E23" s="5" t="s">
        <v>894</v>
      </c>
      <c r="F23" s="6">
        <v>51057</v>
      </c>
      <c r="G23" s="6">
        <v>51057</v>
      </c>
      <c r="H23" s="6">
        <v>18149.5</v>
      </c>
      <c r="I23" s="6">
        <v>31000</v>
      </c>
      <c r="J23" s="6">
        <v>0</v>
      </c>
      <c r="K23" s="6">
        <v>1907.5</v>
      </c>
      <c r="L23" s="8" t="s">
        <v>329</v>
      </c>
      <c r="M23" s="8" t="s">
        <v>330</v>
      </c>
      <c r="N23" s="8" t="s">
        <v>864</v>
      </c>
      <c r="O23" s="9" t="s">
        <v>863</v>
      </c>
      <c r="P23" s="14">
        <f>IFERROR(VLOOKUP('Capex 2021'!E:E,'Capex 2020'!E:H,3,FALSE),0)</f>
        <v>70000</v>
      </c>
      <c r="Q23" s="14">
        <f>IFERROR(VLOOKUP('Capex 2021'!E:E,'Capex 2020'!E:H,4,FALSE),0)</f>
        <v>267131.06</v>
      </c>
    </row>
    <row r="24" spans="1:17" x14ac:dyDescent="0.35">
      <c r="A24" s="5" t="s">
        <v>441</v>
      </c>
      <c r="B24" s="5" t="s">
        <v>442</v>
      </c>
      <c r="C24" s="5" t="s">
        <v>883</v>
      </c>
      <c r="D24" s="5" t="s">
        <v>882</v>
      </c>
      <c r="E24" s="5" t="s">
        <v>893</v>
      </c>
      <c r="F24" s="6">
        <v>110494</v>
      </c>
      <c r="G24" s="6">
        <v>110494</v>
      </c>
      <c r="H24" s="6">
        <v>18149.5</v>
      </c>
      <c r="I24" s="6">
        <v>0</v>
      </c>
      <c r="J24" s="6">
        <v>0</v>
      </c>
      <c r="K24" s="6">
        <v>92344.5</v>
      </c>
      <c r="L24" s="8" t="s">
        <v>20</v>
      </c>
      <c r="M24" s="8" t="s">
        <v>21</v>
      </c>
      <c r="N24" s="8" t="s">
        <v>864</v>
      </c>
      <c r="O24" s="9" t="s">
        <v>863</v>
      </c>
      <c r="P24" s="14">
        <f>IFERROR(VLOOKUP('Capex 2021'!E:E,'Capex 2020'!E:H,3,FALSE),0)</f>
        <v>29334</v>
      </c>
      <c r="Q24" s="14">
        <f>IFERROR(VLOOKUP('Capex 2021'!E:E,'Capex 2020'!E:H,4,FALSE),0)</f>
        <v>29334.5</v>
      </c>
    </row>
    <row r="25" spans="1:17" x14ac:dyDescent="0.35">
      <c r="A25" s="5" t="s">
        <v>451</v>
      </c>
      <c r="B25" s="5" t="s">
        <v>452</v>
      </c>
      <c r="C25" s="5" t="s">
        <v>872</v>
      </c>
      <c r="D25" s="5" t="s">
        <v>871</v>
      </c>
      <c r="E25" s="5" t="s">
        <v>892</v>
      </c>
      <c r="F25" s="6">
        <v>3472296</v>
      </c>
      <c r="G25" s="6">
        <v>3472296</v>
      </c>
      <c r="H25" s="6">
        <v>9450</v>
      </c>
      <c r="I25" s="6">
        <v>3148989</v>
      </c>
      <c r="J25" s="6">
        <v>94598</v>
      </c>
      <c r="K25" s="6">
        <v>219259</v>
      </c>
      <c r="L25" s="8" t="s">
        <v>20</v>
      </c>
      <c r="M25" s="8" t="s">
        <v>21</v>
      </c>
      <c r="N25" s="8" t="s">
        <v>864</v>
      </c>
      <c r="O25" s="9" t="s">
        <v>863</v>
      </c>
      <c r="P25" s="14">
        <f>IFERROR(VLOOKUP('Capex 2021'!E:E,'Capex 2020'!E:H,3,FALSE),0)</f>
        <v>6329149</v>
      </c>
      <c r="Q25" s="14">
        <f>IFERROR(VLOOKUP('Capex 2021'!E:E,'Capex 2020'!E:H,4,FALSE),0)</f>
        <v>6308293.3799999999</v>
      </c>
    </row>
    <row r="26" spans="1:17" x14ac:dyDescent="0.35">
      <c r="A26" s="5" t="s">
        <v>451</v>
      </c>
      <c r="B26" s="5" t="s">
        <v>452</v>
      </c>
      <c r="C26" s="5" t="s">
        <v>869</v>
      </c>
      <c r="D26" s="5" t="s">
        <v>138</v>
      </c>
      <c r="E26" s="5" t="s">
        <v>891</v>
      </c>
      <c r="F26" s="7"/>
      <c r="G26" s="7"/>
      <c r="H26" s="6">
        <v>-388859</v>
      </c>
      <c r="I26" s="7"/>
      <c r="J26" s="7"/>
      <c r="K26" s="6">
        <v>388859</v>
      </c>
      <c r="L26" s="8" t="s">
        <v>20</v>
      </c>
      <c r="M26" s="8" t="s">
        <v>21</v>
      </c>
      <c r="N26" s="8" t="s">
        <v>864</v>
      </c>
      <c r="O26" s="9" t="s">
        <v>863</v>
      </c>
      <c r="P26" s="14">
        <f>IFERROR(VLOOKUP('Capex 2021'!E:E,'Capex 2020'!E:H,3,FALSE),0)</f>
        <v>-380000</v>
      </c>
      <c r="Q26" s="14">
        <f>IFERROR(VLOOKUP('Capex 2021'!E:E,'Capex 2020'!E:H,4,FALSE),0)</f>
        <v>-380451</v>
      </c>
    </row>
    <row r="27" spans="1:17" x14ac:dyDescent="0.35">
      <c r="A27" s="5" t="s">
        <v>451</v>
      </c>
      <c r="B27" s="5" t="s">
        <v>452</v>
      </c>
      <c r="C27" s="5" t="s">
        <v>890</v>
      </c>
      <c r="D27" s="5" t="s">
        <v>889</v>
      </c>
      <c r="E27" s="5" t="s">
        <v>888</v>
      </c>
      <c r="F27" s="6">
        <v>800000</v>
      </c>
      <c r="G27" s="6">
        <v>800000</v>
      </c>
      <c r="H27" s="7"/>
      <c r="I27" s="6">
        <v>799868</v>
      </c>
      <c r="J27" s="7"/>
      <c r="K27" s="6">
        <v>132</v>
      </c>
      <c r="L27" s="8" t="s">
        <v>20</v>
      </c>
      <c r="M27" s="8" t="s">
        <v>21</v>
      </c>
      <c r="N27" s="8" t="s">
        <v>864</v>
      </c>
      <c r="O27" s="9" t="s">
        <v>863</v>
      </c>
      <c r="P27" s="14">
        <f>IFERROR(VLOOKUP('Capex 2021'!E:E,'Capex 2020'!E:H,3,FALSE),0)</f>
        <v>0</v>
      </c>
      <c r="Q27" s="14">
        <f>IFERROR(VLOOKUP('Capex 2021'!E:E,'Capex 2020'!E:H,4,FALSE),0)</f>
        <v>0</v>
      </c>
    </row>
    <row r="28" spans="1:17" x14ac:dyDescent="0.35">
      <c r="A28" s="5" t="s">
        <v>487</v>
      </c>
      <c r="B28" s="5" t="s">
        <v>488</v>
      </c>
      <c r="C28" s="5" t="s">
        <v>869</v>
      </c>
      <c r="D28" s="5" t="s">
        <v>138</v>
      </c>
      <c r="E28" s="5" t="s">
        <v>884</v>
      </c>
      <c r="F28" s="6">
        <v>0</v>
      </c>
      <c r="G28" s="6">
        <v>0</v>
      </c>
      <c r="H28" s="7"/>
      <c r="I28" s="7"/>
      <c r="J28" s="7"/>
      <c r="K28" s="6">
        <v>0</v>
      </c>
      <c r="L28" s="8" t="s">
        <v>20</v>
      </c>
      <c r="M28" s="8" t="s">
        <v>21</v>
      </c>
      <c r="N28" s="8" t="s">
        <v>864</v>
      </c>
      <c r="O28" s="9" t="s">
        <v>863</v>
      </c>
      <c r="P28" s="14">
        <f>IFERROR(VLOOKUP('Capex 2021'!E:E,'Capex 2020'!E:H,3,FALSE),0)</f>
        <v>3057668</v>
      </c>
      <c r="Q28" s="14">
        <f>IFERROR(VLOOKUP('Capex 2021'!E:E,'Capex 2020'!E:H,4,FALSE),0)</f>
        <v>3032178.84</v>
      </c>
    </row>
    <row r="29" spans="1:17" x14ac:dyDescent="0.35">
      <c r="A29" s="5" t="s">
        <v>495</v>
      </c>
      <c r="B29" s="5" t="s">
        <v>496</v>
      </c>
      <c r="C29" s="5" t="s">
        <v>869</v>
      </c>
      <c r="D29" s="5" t="s">
        <v>138</v>
      </c>
      <c r="E29" s="5" t="s">
        <v>927</v>
      </c>
      <c r="F29" s="6">
        <v>1248535</v>
      </c>
      <c r="G29" s="6">
        <v>1606304</v>
      </c>
      <c r="H29" s="6">
        <v>593236.71</v>
      </c>
      <c r="I29" s="6">
        <v>456508.59</v>
      </c>
      <c r="J29" s="6">
        <v>0</v>
      </c>
      <c r="K29" s="6">
        <v>556558.69999999995</v>
      </c>
      <c r="L29" s="8" t="s">
        <v>20</v>
      </c>
      <c r="M29" s="8" t="s">
        <v>21</v>
      </c>
      <c r="N29" s="8" t="s">
        <v>864</v>
      </c>
      <c r="O29" s="9" t="s">
        <v>863</v>
      </c>
      <c r="P29" s="14">
        <f>IFERROR(VLOOKUP('Capex 2021'!E:E,'Capex 2020'!E:H,3,FALSE),0)</f>
        <v>0</v>
      </c>
      <c r="Q29" s="14">
        <f>IFERROR(VLOOKUP('Capex 2021'!E:E,'Capex 2020'!E:H,4,FALSE),0)</f>
        <v>0</v>
      </c>
    </row>
    <row r="30" spans="1:17" x14ac:dyDescent="0.35">
      <c r="A30" s="5" t="s">
        <v>505</v>
      </c>
      <c r="B30" s="5" t="s">
        <v>506</v>
      </c>
      <c r="C30" s="5" t="s">
        <v>875</v>
      </c>
      <c r="D30" s="5" t="s">
        <v>874</v>
      </c>
      <c r="E30" s="5" t="s">
        <v>926</v>
      </c>
      <c r="F30" s="6">
        <v>6000000</v>
      </c>
      <c r="G30" s="6">
        <v>5600000</v>
      </c>
      <c r="H30" s="7"/>
      <c r="I30" s="6">
        <v>5600000</v>
      </c>
      <c r="J30" s="7"/>
      <c r="K30" s="6">
        <v>0</v>
      </c>
      <c r="L30" s="8" t="s">
        <v>20</v>
      </c>
      <c r="M30" s="8" t="s">
        <v>21</v>
      </c>
      <c r="N30" s="8" t="s">
        <v>864</v>
      </c>
      <c r="O30" s="9" t="s">
        <v>863</v>
      </c>
      <c r="P30" s="14">
        <f>IFERROR(VLOOKUP('Capex 2021'!E:E,'Capex 2020'!E:H,3,FALSE),0)</f>
        <v>0</v>
      </c>
      <c r="Q30" s="14">
        <f>IFERROR(VLOOKUP('Capex 2021'!E:E,'Capex 2020'!E:H,4,FALSE),0)</f>
        <v>0</v>
      </c>
    </row>
    <row r="31" spans="1:17" x14ac:dyDescent="0.35">
      <c r="A31" s="5" t="s">
        <v>505</v>
      </c>
      <c r="B31" s="5" t="s">
        <v>506</v>
      </c>
      <c r="C31" s="5" t="s">
        <v>869</v>
      </c>
      <c r="D31" s="5" t="s">
        <v>138</v>
      </c>
      <c r="E31" s="5" t="s">
        <v>880</v>
      </c>
      <c r="F31" s="6">
        <v>9652373</v>
      </c>
      <c r="G31" s="6">
        <v>10282373</v>
      </c>
      <c r="H31" s="6">
        <v>402222.34</v>
      </c>
      <c r="I31" s="6">
        <v>8714208.6899999995</v>
      </c>
      <c r="J31" s="6">
        <v>764750.27</v>
      </c>
      <c r="K31" s="6">
        <v>401191.700000001</v>
      </c>
      <c r="L31" s="8" t="s">
        <v>20</v>
      </c>
      <c r="M31" s="8" t="s">
        <v>21</v>
      </c>
      <c r="N31" s="8" t="s">
        <v>864</v>
      </c>
      <c r="O31" s="9" t="s">
        <v>863</v>
      </c>
      <c r="P31" s="14">
        <f>IFERROR(VLOOKUP('Capex 2021'!E:E,'Capex 2020'!E:H,3,FALSE),0)</f>
        <v>10813606</v>
      </c>
      <c r="Q31" s="14">
        <f>IFERROR(VLOOKUP('Capex 2021'!E:E,'Capex 2020'!E:H,4,FALSE),0)</f>
        <v>9475691.3800000008</v>
      </c>
    </row>
    <row r="32" spans="1:17" x14ac:dyDescent="0.35">
      <c r="A32" s="5" t="s">
        <v>513</v>
      </c>
      <c r="B32" s="5" t="s">
        <v>514</v>
      </c>
      <c r="C32" s="5" t="s">
        <v>872</v>
      </c>
      <c r="D32" s="5" t="s">
        <v>871</v>
      </c>
      <c r="E32" s="5" t="s">
        <v>925</v>
      </c>
      <c r="F32" s="6">
        <v>10000</v>
      </c>
      <c r="G32" s="6">
        <v>10000</v>
      </c>
      <c r="H32" s="6">
        <v>9510</v>
      </c>
      <c r="I32" s="6">
        <v>0</v>
      </c>
      <c r="J32" s="6">
        <v>0</v>
      </c>
      <c r="K32" s="6">
        <v>490</v>
      </c>
      <c r="L32" s="8" t="s">
        <v>20</v>
      </c>
      <c r="M32" s="8" t="s">
        <v>21</v>
      </c>
      <c r="N32" s="8" t="s">
        <v>864</v>
      </c>
      <c r="O32" s="9" t="s">
        <v>863</v>
      </c>
      <c r="P32" s="14">
        <f>IFERROR(VLOOKUP('Capex 2021'!E:E,'Capex 2020'!E:H,3,FALSE),0)</f>
        <v>0</v>
      </c>
      <c r="Q32" s="14">
        <f>IFERROR(VLOOKUP('Capex 2021'!E:E,'Capex 2020'!E:H,4,FALSE),0)</f>
        <v>0</v>
      </c>
    </row>
    <row r="33" spans="1:17" x14ac:dyDescent="0.35">
      <c r="A33" s="5" t="s">
        <v>513</v>
      </c>
      <c r="B33" s="5" t="s">
        <v>514</v>
      </c>
      <c r="C33" s="5" t="s">
        <v>869</v>
      </c>
      <c r="D33" s="5" t="s">
        <v>138</v>
      </c>
      <c r="E33" s="5" t="s">
        <v>879</v>
      </c>
      <c r="F33" s="6">
        <v>6595858</v>
      </c>
      <c r="G33" s="6">
        <v>6595858</v>
      </c>
      <c r="H33" s="7"/>
      <c r="I33" s="6">
        <v>6593486</v>
      </c>
      <c r="J33" s="7"/>
      <c r="K33" s="6">
        <v>2372</v>
      </c>
      <c r="L33" s="8" t="s">
        <v>20</v>
      </c>
      <c r="M33" s="8" t="s">
        <v>21</v>
      </c>
      <c r="N33" s="8" t="s">
        <v>864</v>
      </c>
      <c r="O33" s="9" t="s">
        <v>863</v>
      </c>
      <c r="P33" s="14">
        <f>IFERROR(VLOOKUP('Capex 2021'!E:E,'Capex 2020'!E:H,3,FALSE),0)</f>
        <v>5546000</v>
      </c>
      <c r="Q33" s="14">
        <f>IFERROR(VLOOKUP('Capex 2021'!E:E,'Capex 2020'!E:H,4,FALSE),0)</f>
        <v>5545455</v>
      </c>
    </row>
    <row r="34" spans="1:17" x14ac:dyDescent="0.35">
      <c r="A34" s="5" t="s">
        <v>513</v>
      </c>
      <c r="B34" s="5" t="s">
        <v>514</v>
      </c>
      <c r="C34" s="5" t="s">
        <v>890</v>
      </c>
      <c r="D34" s="5" t="s">
        <v>889</v>
      </c>
      <c r="E34" s="5" t="s">
        <v>924</v>
      </c>
      <c r="F34" s="6">
        <v>190000</v>
      </c>
      <c r="G34" s="6">
        <v>190000</v>
      </c>
      <c r="H34" s="7"/>
      <c r="I34" s="6">
        <v>35326.199999999997</v>
      </c>
      <c r="J34" s="7"/>
      <c r="K34" s="6">
        <v>154673.79999999999</v>
      </c>
      <c r="L34" s="8" t="s">
        <v>20</v>
      </c>
      <c r="M34" s="8" t="s">
        <v>21</v>
      </c>
      <c r="N34" s="8" t="s">
        <v>864</v>
      </c>
      <c r="O34" s="9" t="s">
        <v>863</v>
      </c>
      <c r="P34" s="14">
        <f>IFERROR(VLOOKUP('Capex 2021'!E:E,'Capex 2020'!E:H,3,FALSE),0)</f>
        <v>0</v>
      </c>
      <c r="Q34" s="14">
        <f>IFERROR(VLOOKUP('Capex 2021'!E:E,'Capex 2020'!E:H,4,FALSE),0)</f>
        <v>0</v>
      </c>
    </row>
    <row r="35" spans="1:17" x14ac:dyDescent="0.35">
      <c r="A35" s="5" t="s">
        <v>578</v>
      </c>
      <c r="B35" s="5" t="s">
        <v>579</v>
      </c>
      <c r="C35" s="5" t="s">
        <v>872</v>
      </c>
      <c r="D35" s="5" t="s">
        <v>871</v>
      </c>
      <c r="E35" s="5" t="s">
        <v>870</v>
      </c>
      <c r="F35" s="6">
        <v>2697637</v>
      </c>
      <c r="G35" s="6">
        <v>4910637</v>
      </c>
      <c r="H35" s="6">
        <v>149370</v>
      </c>
      <c r="I35" s="6">
        <v>2717340</v>
      </c>
      <c r="J35" s="6">
        <v>1682129.47</v>
      </c>
      <c r="K35" s="6">
        <v>361797.53</v>
      </c>
      <c r="L35" s="8" t="s">
        <v>20</v>
      </c>
      <c r="M35" s="8" t="s">
        <v>21</v>
      </c>
      <c r="N35" s="8" t="s">
        <v>864</v>
      </c>
      <c r="O35" s="9" t="s">
        <v>863</v>
      </c>
      <c r="P35" s="14">
        <f>IFERROR(VLOOKUP('Capex 2021'!E:E,'Capex 2020'!E:H,3,FALSE),0)</f>
        <v>334480</v>
      </c>
      <c r="Q35" s="14">
        <f>IFERROR(VLOOKUP('Capex 2021'!E:E,'Capex 2020'!E:H,4,FALSE),0)</f>
        <v>334480</v>
      </c>
    </row>
    <row r="36" spans="1:17" x14ac:dyDescent="0.35">
      <c r="A36" s="5" t="s">
        <v>578</v>
      </c>
      <c r="B36" s="5" t="s">
        <v>579</v>
      </c>
      <c r="C36" s="5" t="s">
        <v>869</v>
      </c>
      <c r="D36" s="5" t="s">
        <v>138</v>
      </c>
      <c r="E36" s="5" t="s">
        <v>868</v>
      </c>
      <c r="F36" s="6">
        <v>18440891</v>
      </c>
      <c r="G36" s="6">
        <v>21361628</v>
      </c>
      <c r="H36" s="6">
        <v>4313893.7</v>
      </c>
      <c r="I36" s="6">
        <v>704656.02</v>
      </c>
      <c r="J36" s="6">
        <v>7405657.1399999997</v>
      </c>
      <c r="K36" s="6">
        <v>8937421.1400000006</v>
      </c>
      <c r="L36" s="8" t="s">
        <v>20</v>
      </c>
      <c r="M36" s="8" t="s">
        <v>21</v>
      </c>
      <c r="N36" s="8" t="s">
        <v>864</v>
      </c>
      <c r="O36" s="9" t="s">
        <v>863</v>
      </c>
      <c r="P36" s="14">
        <f>IFERROR(VLOOKUP('Capex 2021'!E:E,'Capex 2020'!E:H,3,FALSE),0)</f>
        <v>17597590</v>
      </c>
      <c r="Q36" s="14">
        <f>IFERROR(VLOOKUP('Capex 2021'!E:E,'Capex 2020'!E:H,4,FALSE),0)</f>
        <v>15725665.710000001</v>
      </c>
    </row>
    <row r="37" spans="1:17" x14ac:dyDescent="0.35">
      <c r="A37" s="5" t="s">
        <v>578</v>
      </c>
      <c r="B37" s="5" t="s">
        <v>579</v>
      </c>
      <c r="C37" s="5" t="s">
        <v>867</v>
      </c>
      <c r="D37" s="5" t="s">
        <v>866</v>
      </c>
      <c r="E37" s="5" t="s">
        <v>865</v>
      </c>
      <c r="F37" s="6">
        <v>1630483</v>
      </c>
      <c r="G37" s="6">
        <v>650000</v>
      </c>
      <c r="H37" s="6">
        <v>10900</v>
      </c>
      <c r="I37" s="6">
        <v>5900</v>
      </c>
      <c r="J37" s="6">
        <v>322685</v>
      </c>
      <c r="K37" s="6">
        <v>310515</v>
      </c>
      <c r="L37" s="8" t="s">
        <v>20</v>
      </c>
      <c r="M37" s="8" t="s">
        <v>21</v>
      </c>
      <c r="N37" s="8" t="s">
        <v>864</v>
      </c>
      <c r="O37" s="9" t="s">
        <v>863</v>
      </c>
      <c r="P37" s="14">
        <f>IFERROR(VLOOKUP('Capex 2021'!E:E,'Capex 2020'!E:H,3,FALSE),0)</f>
        <v>391932</v>
      </c>
      <c r="Q37" s="14">
        <f>IFERROR(VLOOKUP('Capex 2021'!E:E,'Capex 2020'!E:H,4,FALSE),0)</f>
        <v>391932</v>
      </c>
    </row>
    <row r="38" spans="1:17" x14ac:dyDescent="0.35">
      <c r="A38" s="5" t="s">
        <v>578</v>
      </c>
      <c r="B38" s="5" t="s">
        <v>579</v>
      </c>
      <c r="C38" s="5" t="s">
        <v>883</v>
      </c>
      <c r="D38" s="5" t="s">
        <v>882</v>
      </c>
      <c r="E38" s="5" t="s">
        <v>923</v>
      </c>
      <c r="F38" s="6">
        <v>4653254</v>
      </c>
      <c r="G38" s="6">
        <v>500000</v>
      </c>
      <c r="H38" s="7"/>
      <c r="I38" s="7"/>
      <c r="J38" s="7"/>
      <c r="K38" s="6">
        <v>500000</v>
      </c>
      <c r="L38" s="8" t="s">
        <v>20</v>
      </c>
      <c r="M38" s="8" t="s">
        <v>21</v>
      </c>
      <c r="N38" s="8" t="s">
        <v>864</v>
      </c>
      <c r="O38" s="9" t="s">
        <v>863</v>
      </c>
      <c r="P38" s="14">
        <f>IFERROR(VLOOKUP('Capex 2021'!E:E,'Capex 2020'!E:H,3,FALSE),0)</f>
        <v>0</v>
      </c>
      <c r="Q38" s="14">
        <f>IFERROR(VLOOKUP('Capex 2021'!E:E,'Capex 2020'!E:H,4,FALSE),0)</f>
        <v>0</v>
      </c>
    </row>
    <row r="39" spans="1:17" x14ac:dyDescent="0.35">
      <c r="A39" s="1" t="s">
        <v>15</v>
      </c>
      <c r="B39" s="1" t="s">
        <v>16</v>
      </c>
      <c r="C39" s="1" t="s">
        <v>869</v>
      </c>
      <c r="D39" s="1" t="s">
        <v>138</v>
      </c>
      <c r="E39" s="1" t="s">
        <v>922</v>
      </c>
      <c r="F39" s="13"/>
      <c r="G39" s="13"/>
      <c r="H39" s="13"/>
      <c r="I39" s="13"/>
      <c r="J39" s="13"/>
      <c r="K39" s="13"/>
      <c r="L39" s="1" t="s">
        <v>20</v>
      </c>
      <c r="M39" s="1" t="s">
        <v>21</v>
      </c>
      <c r="N39" s="1" t="s">
        <v>864</v>
      </c>
      <c r="O39" s="1" t="s">
        <v>863</v>
      </c>
      <c r="P39" s="14">
        <f>IFERROR(VLOOKUP('Capex 2021'!E:E,'Capex 2020'!E:H,3,FALSE),0)</f>
        <v>2981521</v>
      </c>
      <c r="Q39" s="14">
        <f>IFERROR(VLOOKUP('Capex 2021'!E:E,'Capex 2020'!E:H,4,FALSE),0)</f>
        <v>39940.11</v>
      </c>
    </row>
    <row r="40" spans="1:17" x14ac:dyDescent="0.35">
      <c r="A40" s="1" t="s">
        <v>119</v>
      </c>
      <c r="B40" s="1" t="s">
        <v>120</v>
      </c>
      <c r="C40" s="1" t="s">
        <v>869</v>
      </c>
      <c r="D40" s="1" t="s">
        <v>138</v>
      </c>
      <c r="E40" s="1" t="s">
        <v>918</v>
      </c>
      <c r="L40" s="1" t="s">
        <v>20</v>
      </c>
      <c r="M40" s="1" t="s">
        <v>21</v>
      </c>
      <c r="N40" s="1" t="s">
        <v>864</v>
      </c>
      <c r="O40" s="1" t="s">
        <v>863</v>
      </c>
      <c r="P40" s="14">
        <f>IFERROR(VLOOKUP('Capex 2021'!E:E,'Capex 2020'!E:H,3,FALSE),0)</f>
        <v>2550</v>
      </c>
      <c r="Q40" s="14">
        <f>IFERROR(VLOOKUP('Capex 2021'!E:E,'Capex 2020'!E:H,4,FALSE),0)</f>
        <v>2550.18999999994</v>
      </c>
    </row>
    <row r="41" spans="1:17" x14ac:dyDescent="0.35">
      <c r="A41" s="1" t="s">
        <v>182</v>
      </c>
      <c r="B41" s="1" t="s">
        <v>183</v>
      </c>
      <c r="C41" s="1" t="s">
        <v>869</v>
      </c>
      <c r="D41" s="1" t="s">
        <v>138</v>
      </c>
      <c r="E41" s="1" t="s">
        <v>915</v>
      </c>
      <c r="L41" s="1" t="s">
        <v>20</v>
      </c>
      <c r="M41" s="1" t="s">
        <v>21</v>
      </c>
      <c r="N41" s="1" t="s">
        <v>864</v>
      </c>
      <c r="O41" s="1" t="s">
        <v>863</v>
      </c>
      <c r="P41" s="14">
        <f>IFERROR(VLOOKUP('Capex 2021'!E:E,'Capex 2020'!E:H,3,FALSE),0)</f>
        <v>0</v>
      </c>
      <c r="Q41" s="14">
        <f>IFERROR(VLOOKUP('Capex 2021'!E:E,'Capex 2020'!E:H,4,FALSE),0)</f>
        <v>0</v>
      </c>
    </row>
    <row r="42" spans="1:17" x14ac:dyDescent="0.35">
      <c r="A42" s="1" t="s">
        <v>189</v>
      </c>
      <c r="B42" s="1" t="s">
        <v>190</v>
      </c>
      <c r="C42" s="1" t="s">
        <v>875</v>
      </c>
      <c r="D42" s="1" t="s">
        <v>874</v>
      </c>
      <c r="E42" s="1" t="s">
        <v>914</v>
      </c>
      <c r="L42" s="1" t="s">
        <v>20</v>
      </c>
      <c r="M42" s="1" t="s">
        <v>21</v>
      </c>
      <c r="N42" s="1" t="s">
        <v>864</v>
      </c>
      <c r="O42" s="1" t="s">
        <v>863</v>
      </c>
      <c r="P42" s="14">
        <f>IFERROR(VLOOKUP('Capex 2021'!E:E,'Capex 2020'!E:H,3,FALSE),0)</f>
        <v>817890</v>
      </c>
      <c r="Q42" s="14">
        <f>IFERROR(VLOOKUP('Capex 2021'!E:E,'Capex 2020'!E:H,4,FALSE),0)</f>
        <v>817887</v>
      </c>
    </row>
    <row r="43" spans="1:17" x14ac:dyDescent="0.35">
      <c r="A43" s="1" t="s">
        <v>216</v>
      </c>
      <c r="B43" s="1" t="s">
        <v>217</v>
      </c>
      <c r="C43" s="1" t="s">
        <v>883</v>
      </c>
      <c r="D43" s="1" t="s">
        <v>882</v>
      </c>
      <c r="E43" s="1" t="s">
        <v>909</v>
      </c>
      <c r="L43" s="1" t="s">
        <v>20</v>
      </c>
      <c r="M43" s="1" t="s">
        <v>21</v>
      </c>
      <c r="N43" s="1" t="s">
        <v>864</v>
      </c>
      <c r="O43" s="1" t="s">
        <v>863</v>
      </c>
      <c r="P43" s="14">
        <f>IFERROR(VLOOKUP('Capex 2021'!E:E,'Capex 2020'!E:H,3,FALSE),0)</f>
        <v>7388</v>
      </c>
      <c r="Q43" s="14">
        <f>IFERROR(VLOOKUP('Capex 2021'!E:E,'Capex 2020'!E:H,4,FALSE),0)</f>
        <v>7322.22</v>
      </c>
    </row>
    <row r="44" spans="1:17" x14ac:dyDescent="0.35">
      <c r="A44" s="1" t="s">
        <v>258</v>
      </c>
      <c r="B44" s="1" t="s">
        <v>259</v>
      </c>
      <c r="C44" s="1" t="s">
        <v>883</v>
      </c>
      <c r="D44" s="1" t="s">
        <v>882</v>
      </c>
      <c r="E44" s="1" t="s">
        <v>905</v>
      </c>
      <c r="L44" s="1" t="s">
        <v>20</v>
      </c>
      <c r="M44" s="1" t="s">
        <v>21</v>
      </c>
      <c r="N44" s="1" t="s">
        <v>864</v>
      </c>
      <c r="O44" s="1" t="s">
        <v>863</v>
      </c>
      <c r="P44" s="14">
        <f>IFERROR(VLOOKUP('Capex 2021'!E:E,'Capex 2020'!E:H,3,FALSE),0)</f>
        <v>0</v>
      </c>
      <c r="Q44" s="14">
        <f>IFERROR(VLOOKUP('Capex 2021'!E:E,'Capex 2020'!E:H,4,FALSE),0)</f>
        <v>0</v>
      </c>
    </row>
    <row r="45" spans="1:17" x14ac:dyDescent="0.35">
      <c r="A45" s="1" t="s">
        <v>273</v>
      </c>
      <c r="B45" s="1" t="s">
        <v>274</v>
      </c>
      <c r="C45" s="1" t="s">
        <v>869</v>
      </c>
      <c r="D45" s="1" t="s">
        <v>138</v>
      </c>
      <c r="E45" s="1" t="s">
        <v>903</v>
      </c>
      <c r="L45" s="1" t="s">
        <v>20</v>
      </c>
      <c r="M45" s="1" t="s">
        <v>21</v>
      </c>
      <c r="N45" s="1" t="s">
        <v>864</v>
      </c>
      <c r="O45" s="1" t="s">
        <v>863</v>
      </c>
      <c r="P45" s="14">
        <f>IFERROR(VLOOKUP('Capex 2021'!E:E,'Capex 2020'!E:H,3,FALSE),0)</f>
        <v>0</v>
      </c>
      <c r="Q45" s="14">
        <f>IFERROR(VLOOKUP('Capex 2021'!E:E,'Capex 2020'!E:H,4,FALSE),0)</f>
        <v>0</v>
      </c>
    </row>
    <row r="46" spans="1:17" x14ac:dyDescent="0.35">
      <c r="A46" s="1" t="s">
        <v>278</v>
      </c>
      <c r="B46" s="1" t="s">
        <v>279</v>
      </c>
      <c r="C46" s="1" t="s">
        <v>869</v>
      </c>
      <c r="D46" s="1" t="s">
        <v>138</v>
      </c>
      <c r="E46" s="1" t="s">
        <v>902</v>
      </c>
      <c r="L46" s="1" t="s">
        <v>20</v>
      </c>
      <c r="M46" s="1" t="s">
        <v>21</v>
      </c>
      <c r="N46" s="1" t="s">
        <v>864</v>
      </c>
      <c r="O46" s="1" t="s">
        <v>863</v>
      </c>
      <c r="P46" s="14">
        <f>IFERROR(VLOOKUP('Capex 2021'!E:E,'Capex 2020'!E:H,3,FALSE),0)</f>
        <v>0</v>
      </c>
      <c r="Q46" s="14">
        <f>IFERROR(VLOOKUP('Capex 2021'!E:E,'Capex 2020'!E:H,4,FALSE),0)</f>
        <v>0</v>
      </c>
    </row>
    <row r="47" spans="1:17" x14ac:dyDescent="0.35">
      <c r="A47" s="1" t="s">
        <v>299</v>
      </c>
      <c r="B47" s="1" t="s">
        <v>300</v>
      </c>
      <c r="C47" s="1" t="s">
        <v>869</v>
      </c>
      <c r="D47" s="1" t="s">
        <v>138</v>
      </c>
      <c r="E47" s="1" t="s">
        <v>901</v>
      </c>
      <c r="L47" s="1" t="s">
        <v>20</v>
      </c>
      <c r="M47" s="1" t="s">
        <v>21</v>
      </c>
      <c r="N47" s="1" t="s">
        <v>864</v>
      </c>
      <c r="O47" s="1" t="s">
        <v>863</v>
      </c>
      <c r="P47" s="14">
        <f>IFERROR(VLOOKUP('Capex 2021'!E:E,'Capex 2020'!E:H,3,FALSE),0)</f>
        <v>0</v>
      </c>
      <c r="Q47" s="14">
        <f>IFERROR(VLOOKUP('Capex 2021'!E:E,'Capex 2020'!E:H,4,FALSE),0)</f>
        <v>0</v>
      </c>
    </row>
    <row r="48" spans="1:17" x14ac:dyDescent="0.35">
      <c r="A48" s="1" t="s">
        <v>306</v>
      </c>
      <c r="B48" s="1" t="s">
        <v>307</v>
      </c>
      <c r="C48" s="1" t="s">
        <v>869</v>
      </c>
      <c r="D48" s="1" t="s">
        <v>138</v>
      </c>
      <c r="E48" s="1" t="s">
        <v>900</v>
      </c>
      <c r="L48" s="1" t="s">
        <v>20</v>
      </c>
      <c r="M48" s="1" t="s">
        <v>21</v>
      </c>
      <c r="N48" s="1" t="s">
        <v>864</v>
      </c>
      <c r="O48" s="1" t="s">
        <v>863</v>
      </c>
      <c r="P48" s="14">
        <f>IFERROR(VLOOKUP('Capex 2021'!E:E,'Capex 2020'!E:H,3,FALSE),0)</f>
        <v>502000</v>
      </c>
      <c r="Q48" s="14">
        <f>IFERROR(VLOOKUP('Capex 2021'!E:E,'Capex 2020'!E:H,4,FALSE),0)</f>
        <v>501601.43</v>
      </c>
    </row>
    <row r="49" spans="1:17" x14ac:dyDescent="0.35">
      <c r="A49" s="1" t="s">
        <v>324</v>
      </c>
      <c r="B49" s="1" t="s">
        <v>325</v>
      </c>
      <c r="C49" s="1" t="s">
        <v>867</v>
      </c>
      <c r="D49" s="1" t="s">
        <v>866</v>
      </c>
      <c r="E49" s="1" t="s">
        <v>896</v>
      </c>
      <c r="L49" s="1" t="s">
        <v>335</v>
      </c>
      <c r="M49" s="1" t="s">
        <v>336</v>
      </c>
      <c r="N49" s="1" t="s">
        <v>864</v>
      </c>
      <c r="O49" s="1" t="s">
        <v>863</v>
      </c>
      <c r="P49" s="14">
        <f>IFERROR(VLOOKUP('Capex 2021'!E:E,'Capex 2020'!E:H,3,FALSE),0)</f>
        <v>0</v>
      </c>
      <c r="Q49" s="14">
        <f>IFERROR(VLOOKUP('Capex 2021'!E:E,'Capex 2020'!E:H,4,FALSE),0)</f>
        <v>0</v>
      </c>
    </row>
    <row r="50" spans="1:17" x14ac:dyDescent="0.35">
      <c r="A50" s="1" t="s">
        <v>324</v>
      </c>
      <c r="B50" s="1" t="s">
        <v>325</v>
      </c>
      <c r="C50" s="1" t="s">
        <v>867</v>
      </c>
      <c r="D50" s="1" t="s">
        <v>866</v>
      </c>
      <c r="E50" s="1" t="s">
        <v>895</v>
      </c>
      <c r="L50" s="1" t="s">
        <v>311</v>
      </c>
      <c r="M50" s="1" t="s">
        <v>312</v>
      </c>
      <c r="N50" s="1" t="s">
        <v>864</v>
      </c>
      <c r="O50" s="1" t="s">
        <v>863</v>
      </c>
      <c r="P50" s="14">
        <f>IFERROR(VLOOKUP('Capex 2021'!E:E,'Capex 2020'!E:H,3,FALSE),0)</f>
        <v>31760</v>
      </c>
      <c r="Q50" s="14">
        <f>IFERROR(VLOOKUP('Capex 2021'!E:E,'Capex 2020'!E:H,4,FALSE),0)</f>
        <v>81760</v>
      </c>
    </row>
    <row r="51" spans="1:17" x14ac:dyDescent="0.35">
      <c r="A51" s="1" t="s">
        <v>725</v>
      </c>
      <c r="B51" s="1" t="s">
        <v>724</v>
      </c>
      <c r="C51" s="1" t="s">
        <v>869</v>
      </c>
      <c r="D51" s="1" t="s">
        <v>138</v>
      </c>
      <c r="E51" s="1" t="s">
        <v>887</v>
      </c>
      <c r="L51" s="1" t="s">
        <v>20</v>
      </c>
      <c r="M51" s="1" t="s">
        <v>21</v>
      </c>
      <c r="N51" s="1" t="s">
        <v>864</v>
      </c>
      <c r="O51" s="1" t="s">
        <v>863</v>
      </c>
      <c r="P51" s="14">
        <f>IFERROR(VLOOKUP('Capex 2021'!E:E,'Capex 2020'!E:H,3,FALSE),0)</f>
        <v>0</v>
      </c>
      <c r="Q51" s="14">
        <f>IFERROR(VLOOKUP('Capex 2021'!E:E,'Capex 2020'!E:H,4,FALSE),0)</f>
        <v>0</v>
      </c>
    </row>
    <row r="52" spans="1:17" x14ac:dyDescent="0.35">
      <c r="A52" s="1" t="s">
        <v>720</v>
      </c>
      <c r="B52" s="1" t="s">
        <v>719</v>
      </c>
      <c r="C52" s="1" t="s">
        <v>869</v>
      </c>
      <c r="D52" s="1" t="s">
        <v>138</v>
      </c>
      <c r="E52" s="1" t="s">
        <v>886</v>
      </c>
      <c r="L52" s="1" t="s">
        <v>20</v>
      </c>
      <c r="M52" s="1" t="s">
        <v>21</v>
      </c>
      <c r="N52" s="1" t="s">
        <v>864</v>
      </c>
      <c r="O52" s="1" t="s">
        <v>863</v>
      </c>
      <c r="P52" s="14">
        <f>IFERROR(VLOOKUP('Capex 2021'!E:E,'Capex 2020'!E:H,3,FALSE),0)</f>
        <v>2998678</v>
      </c>
      <c r="Q52" s="14">
        <f>IFERROR(VLOOKUP('Capex 2021'!E:E,'Capex 2020'!E:H,4,FALSE),0)</f>
        <v>0</v>
      </c>
    </row>
    <row r="53" spans="1:17" x14ac:dyDescent="0.35">
      <c r="A53" s="1" t="s">
        <v>487</v>
      </c>
      <c r="B53" s="1" t="s">
        <v>488</v>
      </c>
      <c r="C53" s="1" t="s">
        <v>875</v>
      </c>
      <c r="D53" s="1" t="s">
        <v>874</v>
      </c>
      <c r="E53" s="1" t="s">
        <v>885</v>
      </c>
      <c r="L53" s="1" t="s">
        <v>20</v>
      </c>
      <c r="M53" s="1" t="s">
        <v>21</v>
      </c>
      <c r="N53" s="1" t="s">
        <v>864</v>
      </c>
      <c r="O53" s="1" t="s">
        <v>863</v>
      </c>
      <c r="P53" s="14">
        <f>IFERROR(VLOOKUP('Capex 2021'!E:E,'Capex 2020'!E:H,3,FALSE),0)</f>
        <v>0</v>
      </c>
      <c r="Q53" s="14">
        <f>IFERROR(VLOOKUP('Capex 2021'!E:E,'Capex 2020'!E:H,4,FALSE),0)</f>
        <v>0</v>
      </c>
    </row>
    <row r="54" spans="1:17" x14ac:dyDescent="0.35">
      <c r="A54" s="1" t="s">
        <v>487</v>
      </c>
      <c r="B54" s="1" t="s">
        <v>488</v>
      </c>
      <c r="C54" s="1" t="s">
        <v>883</v>
      </c>
      <c r="D54" s="1" t="s">
        <v>882</v>
      </c>
      <c r="E54" s="1" t="s">
        <v>881</v>
      </c>
      <c r="L54" s="1" t="s">
        <v>20</v>
      </c>
      <c r="M54" s="1" t="s">
        <v>21</v>
      </c>
      <c r="N54" s="1" t="s">
        <v>864</v>
      </c>
      <c r="O54" s="1" t="s">
        <v>863</v>
      </c>
      <c r="P54" s="14">
        <f>IFERROR(VLOOKUP('Capex 2021'!E:E,'Capex 2020'!E:H,3,FALSE),0)</f>
        <v>280485</v>
      </c>
      <c r="Q54" s="14">
        <f>IFERROR(VLOOKUP('Capex 2021'!E:E,'Capex 2020'!E:H,4,FALSE),0)</f>
        <v>280484.96999999997</v>
      </c>
    </row>
    <row r="55" spans="1:17" x14ac:dyDescent="0.35">
      <c r="A55" s="1" t="s">
        <v>542</v>
      </c>
      <c r="B55" s="1" t="s">
        <v>543</v>
      </c>
      <c r="C55" s="1" t="s">
        <v>875</v>
      </c>
      <c r="D55" s="1" t="s">
        <v>874</v>
      </c>
      <c r="E55" s="1" t="s">
        <v>878</v>
      </c>
      <c r="L55" s="1" t="s">
        <v>20</v>
      </c>
      <c r="M55" s="1" t="s">
        <v>21</v>
      </c>
      <c r="N55" s="1" t="s">
        <v>864</v>
      </c>
      <c r="O55" s="1" t="s">
        <v>863</v>
      </c>
      <c r="P55" s="14">
        <f>IFERROR(VLOOKUP('Capex 2021'!E:E,'Capex 2020'!E:H,3,FALSE),0)</f>
        <v>995000</v>
      </c>
      <c r="Q55" s="14">
        <f>IFERROR(VLOOKUP('Capex 2021'!E:E,'Capex 2020'!E:H,4,FALSE),0)</f>
        <v>995000</v>
      </c>
    </row>
    <row r="56" spans="1:17" x14ac:dyDescent="0.35">
      <c r="A56" s="1" t="s">
        <v>542</v>
      </c>
      <c r="B56" s="1" t="s">
        <v>543</v>
      </c>
      <c r="C56" s="1" t="s">
        <v>867</v>
      </c>
      <c r="D56" s="1" t="s">
        <v>866</v>
      </c>
      <c r="E56" s="1" t="s">
        <v>877</v>
      </c>
      <c r="L56" s="1" t="s">
        <v>20</v>
      </c>
      <c r="M56" s="1" t="s">
        <v>21</v>
      </c>
      <c r="N56" s="1" t="s">
        <v>864</v>
      </c>
      <c r="O56" s="1" t="s">
        <v>863</v>
      </c>
      <c r="P56" s="14">
        <f>IFERROR(VLOOKUP('Capex 2021'!E:E,'Capex 2020'!E:H,3,FALSE),0)</f>
        <v>969000</v>
      </c>
      <c r="Q56" s="14">
        <f>IFERROR(VLOOKUP('Capex 2021'!E:E,'Capex 2020'!E:H,4,FALSE),0)</f>
        <v>968930</v>
      </c>
    </row>
    <row r="57" spans="1:17" x14ac:dyDescent="0.35">
      <c r="A57" s="1" t="s">
        <v>571</v>
      </c>
      <c r="B57" s="1" t="s">
        <v>572</v>
      </c>
      <c r="C57" s="1" t="s">
        <v>869</v>
      </c>
      <c r="D57" s="1" t="s">
        <v>138</v>
      </c>
      <c r="E57" s="1" t="s">
        <v>876</v>
      </c>
      <c r="L57" s="1" t="s">
        <v>20</v>
      </c>
      <c r="M57" s="1" t="s">
        <v>21</v>
      </c>
      <c r="N57" s="1" t="s">
        <v>864</v>
      </c>
      <c r="O57" s="1" t="s">
        <v>863</v>
      </c>
      <c r="P57" s="14">
        <f>IFERROR(VLOOKUP('Capex 2021'!E:E,'Capex 2020'!E:H,3,FALSE),0)</f>
        <v>0</v>
      </c>
      <c r="Q57" s="14">
        <f>IFERROR(VLOOKUP('Capex 2021'!E:E,'Capex 2020'!E:H,4,FALSE),0)</f>
        <v>0</v>
      </c>
    </row>
    <row r="58" spans="1:17" x14ac:dyDescent="0.35">
      <c r="A58" s="1" t="s">
        <v>578</v>
      </c>
      <c r="B58" s="1" t="s">
        <v>579</v>
      </c>
      <c r="C58" s="1" t="s">
        <v>875</v>
      </c>
      <c r="D58" s="1" t="s">
        <v>874</v>
      </c>
      <c r="E58" s="1" t="s">
        <v>873</v>
      </c>
      <c r="L58" s="1" t="s">
        <v>20</v>
      </c>
      <c r="M58" s="1" t="s">
        <v>21</v>
      </c>
      <c r="N58" s="1" t="s">
        <v>864</v>
      </c>
      <c r="O58" s="1" t="s">
        <v>863</v>
      </c>
      <c r="P58" s="14">
        <f>IFERROR(VLOOKUP('Capex 2021'!E:E,'Capex 2020'!E:H,3,FALSE),0)</f>
        <v>1143389</v>
      </c>
      <c r="Q58" s="14">
        <f>IFERROR(VLOOKUP('Capex 2021'!E:E,'Capex 2020'!E:H,4,FALSE),0)</f>
        <v>1143379</v>
      </c>
    </row>
    <row r="59" spans="1:17" x14ac:dyDescent="0.35">
      <c r="F59" s="15">
        <f t="shared" ref="F59:K59" si="0">SUM(F3:F58)</f>
        <v>87207000</v>
      </c>
      <c r="G59" s="15">
        <f t="shared" si="0"/>
        <v>87794769</v>
      </c>
      <c r="H59" s="15">
        <f t="shared" si="0"/>
        <v>7558181.5</v>
      </c>
      <c r="I59" s="15">
        <f t="shared" si="0"/>
        <v>55697762.18</v>
      </c>
      <c r="J59" s="15">
        <f t="shared" si="0"/>
        <v>12334737.42</v>
      </c>
      <c r="K59" s="15">
        <f t="shared" si="0"/>
        <v>12204087.9</v>
      </c>
      <c r="P59" s="15">
        <f>SUM(P3:P58)</f>
        <v>94050534</v>
      </c>
      <c r="Q59" s="15">
        <f>SUM(Q3:Q58)</f>
        <v>84546441.870000005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96"/>
  <sheetViews>
    <sheetView workbookViewId="0">
      <selection activeCell="U17" sqref="U17"/>
    </sheetView>
  </sheetViews>
  <sheetFormatPr defaultRowHeight="14.5" x14ac:dyDescent="0.35"/>
  <cols>
    <col min="2" max="2" width="16.453125" bestFit="1" customWidth="1"/>
    <col min="3" max="3" width="37.26953125" bestFit="1" customWidth="1"/>
    <col min="17" max="17" width="34.7265625" customWidth="1"/>
    <col min="21" max="21" width="25.1796875" bestFit="1" customWidth="1"/>
  </cols>
  <sheetData>
    <row r="1" spans="2:21" x14ac:dyDescent="0.35">
      <c r="B1" t="s">
        <v>0</v>
      </c>
      <c r="C1" t="s">
        <v>949</v>
      </c>
      <c r="H1" t="s">
        <v>2</v>
      </c>
      <c r="I1" t="s">
        <v>3</v>
      </c>
      <c r="P1" s="2" t="s">
        <v>0</v>
      </c>
      <c r="Q1" s="2" t="s">
        <v>1</v>
      </c>
      <c r="T1" t="s">
        <v>11</v>
      </c>
      <c r="U1" t="s">
        <v>12</v>
      </c>
    </row>
    <row r="2" spans="2:21" x14ac:dyDescent="0.35">
      <c r="B2">
        <v>8470305</v>
      </c>
      <c r="C2" t="s">
        <v>950</v>
      </c>
      <c r="H2">
        <v>420550</v>
      </c>
      <c r="I2" t="s">
        <v>18</v>
      </c>
      <c r="P2" s="26">
        <v>8470110</v>
      </c>
      <c r="Q2" s="5" t="s">
        <v>16</v>
      </c>
      <c r="T2" t="s">
        <v>20</v>
      </c>
      <c r="U2" t="s">
        <v>21</v>
      </c>
    </row>
    <row r="3" spans="2:21" x14ac:dyDescent="0.35">
      <c r="B3">
        <v>8470310</v>
      </c>
      <c r="C3" t="s">
        <v>950</v>
      </c>
      <c r="H3">
        <v>420570</v>
      </c>
      <c r="I3" t="s">
        <v>25</v>
      </c>
      <c r="P3" s="26">
        <v>8470120</v>
      </c>
      <c r="Q3" s="5" t="s">
        <v>67</v>
      </c>
      <c r="T3" t="s">
        <v>179</v>
      </c>
      <c r="U3" t="s">
        <v>180</v>
      </c>
    </row>
    <row r="4" spans="2:21" x14ac:dyDescent="0.35">
      <c r="B4">
        <v>8470315</v>
      </c>
      <c r="C4" t="s">
        <v>950</v>
      </c>
      <c r="H4">
        <v>421700</v>
      </c>
      <c r="I4" t="s">
        <v>956</v>
      </c>
      <c r="P4" s="26">
        <v>8470130</v>
      </c>
      <c r="Q4" s="5" t="s">
        <v>72</v>
      </c>
      <c r="T4" t="s">
        <v>311</v>
      </c>
      <c r="U4" t="s">
        <v>312</v>
      </c>
    </row>
    <row r="5" spans="2:21" x14ac:dyDescent="0.35">
      <c r="B5">
        <v>8470320</v>
      </c>
      <c r="C5" t="s">
        <v>950</v>
      </c>
      <c r="H5">
        <v>425510</v>
      </c>
      <c r="I5" t="s">
        <v>37</v>
      </c>
      <c r="P5" s="26">
        <v>8470140</v>
      </c>
      <c r="Q5" s="5" t="s">
        <v>77</v>
      </c>
      <c r="T5" t="s">
        <v>329</v>
      </c>
      <c r="U5" t="s">
        <v>330</v>
      </c>
    </row>
    <row r="6" spans="2:21" x14ac:dyDescent="0.35">
      <c r="B6">
        <v>8470325</v>
      </c>
      <c r="C6" t="s">
        <v>950</v>
      </c>
      <c r="H6">
        <v>425762</v>
      </c>
      <c r="I6" t="s">
        <v>600</v>
      </c>
      <c r="P6" s="26">
        <v>8470150</v>
      </c>
      <c r="Q6" s="5" t="s">
        <v>96</v>
      </c>
      <c r="T6" t="s">
        <v>332</v>
      </c>
      <c r="U6" t="s">
        <v>333</v>
      </c>
    </row>
    <row r="7" spans="2:21" x14ac:dyDescent="0.35">
      <c r="B7">
        <v>8470330</v>
      </c>
      <c r="C7" t="s">
        <v>950</v>
      </c>
      <c r="H7">
        <v>425763</v>
      </c>
      <c r="I7" t="s">
        <v>129</v>
      </c>
      <c r="P7" s="26">
        <v>8470230</v>
      </c>
      <c r="Q7" s="5" t="s">
        <v>100</v>
      </c>
      <c r="T7" t="s">
        <v>335</v>
      </c>
      <c r="U7" t="s">
        <v>336</v>
      </c>
    </row>
    <row r="8" spans="2:21" x14ac:dyDescent="0.35">
      <c r="B8">
        <v>8470335</v>
      </c>
      <c r="C8" t="s">
        <v>950</v>
      </c>
      <c r="H8">
        <v>425770</v>
      </c>
      <c r="I8" t="s">
        <v>132</v>
      </c>
      <c r="P8" s="26">
        <v>8470305</v>
      </c>
      <c r="Q8" s="5" t="s">
        <v>120</v>
      </c>
    </row>
    <row r="9" spans="2:21" x14ac:dyDescent="0.35">
      <c r="B9">
        <v>8470340</v>
      </c>
      <c r="C9" t="s">
        <v>950</v>
      </c>
      <c r="H9">
        <v>425900</v>
      </c>
      <c r="I9" t="s">
        <v>40</v>
      </c>
      <c r="P9" s="26">
        <v>8470310</v>
      </c>
      <c r="Q9" s="5" t="s">
        <v>154</v>
      </c>
    </row>
    <row r="10" spans="2:21" x14ac:dyDescent="0.35">
      <c r="B10">
        <v>8470345</v>
      </c>
      <c r="C10" t="s">
        <v>950</v>
      </c>
      <c r="H10">
        <v>426610</v>
      </c>
      <c r="I10" t="s">
        <v>43</v>
      </c>
      <c r="P10" s="26">
        <v>8470315</v>
      </c>
      <c r="Q10" s="5" t="s">
        <v>166</v>
      </c>
    </row>
    <row r="11" spans="2:21" x14ac:dyDescent="0.35">
      <c r="B11">
        <v>8470350</v>
      </c>
      <c r="C11" t="s">
        <v>950</v>
      </c>
      <c r="H11">
        <v>428090</v>
      </c>
      <c r="I11" t="s">
        <v>52</v>
      </c>
      <c r="P11" s="26">
        <v>8470320</v>
      </c>
      <c r="Q11" s="5" t="s">
        <v>183</v>
      </c>
    </row>
    <row r="12" spans="2:21" x14ac:dyDescent="0.35">
      <c r="B12">
        <v>8470620</v>
      </c>
      <c r="C12" t="s">
        <v>951</v>
      </c>
      <c r="H12">
        <v>428400</v>
      </c>
      <c r="I12" t="s">
        <v>614</v>
      </c>
      <c r="P12" s="26">
        <v>8470325</v>
      </c>
      <c r="Q12" s="5" t="s">
        <v>190</v>
      </c>
    </row>
    <row r="13" spans="2:21" x14ac:dyDescent="0.35">
      <c r="B13" s="27">
        <v>8470630</v>
      </c>
      <c r="C13" t="s">
        <v>951</v>
      </c>
      <c r="P13" s="26">
        <v>8470330</v>
      </c>
      <c r="Q13" s="5" t="s">
        <v>199</v>
      </c>
    </row>
    <row r="14" spans="2:21" x14ac:dyDescent="0.35">
      <c r="B14">
        <v>8470810</v>
      </c>
      <c r="C14" t="s">
        <v>952</v>
      </c>
      <c r="H14">
        <v>428640</v>
      </c>
      <c r="I14" t="s">
        <v>55</v>
      </c>
      <c r="P14" s="26">
        <v>8470335</v>
      </c>
      <c r="Q14" s="5" t="s">
        <v>208</v>
      </c>
    </row>
    <row r="15" spans="2:21" x14ac:dyDescent="0.35">
      <c r="B15">
        <v>8470110</v>
      </c>
      <c r="C15" t="s">
        <v>953</v>
      </c>
      <c r="H15">
        <v>430330</v>
      </c>
      <c r="I15" t="s">
        <v>378</v>
      </c>
      <c r="P15" s="26">
        <v>8470340</v>
      </c>
      <c r="Q15" s="5" t="s">
        <v>217</v>
      </c>
    </row>
    <row r="16" spans="2:21" x14ac:dyDescent="0.35">
      <c r="B16">
        <v>8470120</v>
      </c>
      <c r="C16" t="s">
        <v>953</v>
      </c>
      <c r="H16">
        <v>432209</v>
      </c>
      <c r="I16" t="s">
        <v>138</v>
      </c>
      <c r="P16" s="26">
        <v>8470345</v>
      </c>
      <c r="Q16" s="5" t="s">
        <v>225</v>
      </c>
    </row>
    <row r="17" spans="2:17" x14ac:dyDescent="0.35">
      <c r="B17">
        <v>8470130</v>
      </c>
      <c r="C17" t="s">
        <v>953</v>
      </c>
      <c r="H17">
        <v>432690</v>
      </c>
      <c r="I17" t="s">
        <v>141</v>
      </c>
      <c r="P17" s="26">
        <v>8470350</v>
      </c>
      <c r="Q17" s="5" t="s">
        <v>232</v>
      </c>
    </row>
    <row r="18" spans="2:17" x14ac:dyDescent="0.35">
      <c r="B18">
        <v>8470140</v>
      </c>
      <c r="C18" t="s">
        <v>953</v>
      </c>
      <c r="H18">
        <v>435350</v>
      </c>
      <c r="I18" t="s">
        <v>144</v>
      </c>
      <c r="P18" s="26">
        <v>8470405</v>
      </c>
      <c r="Q18" s="5" t="s">
        <v>245</v>
      </c>
    </row>
    <row r="19" spans="2:17" x14ac:dyDescent="0.35">
      <c r="B19">
        <v>8470150</v>
      </c>
      <c r="C19" t="s">
        <v>953</v>
      </c>
      <c r="H19">
        <v>435508</v>
      </c>
      <c r="I19" t="s">
        <v>147</v>
      </c>
      <c r="P19" s="26">
        <v>8470410</v>
      </c>
      <c r="Q19" s="5" t="s">
        <v>254</v>
      </c>
    </row>
    <row r="20" spans="2:17" x14ac:dyDescent="0.35">
      <c r="B20">
        <v>8470405</v>
      </c>
      <c r="C20" t="s">
        <v>954</v>
      </c>
      <c r="H20">
        <v>435530</v>
      </c>
      <c r="I20" t="s">
        <v>150</v>
      </c>
      <c r="P20" s="26">
        <v>8470415</v>
      </c>
      <c r="Q20" s="5" t="s">
        <v>259</v>
      </c>
    </row>
    <row r="21" spans="2:17" x14ac:dyDescent="0.35">
      <c r="B21">
        <v>8470410</v>
      </c>
      <c r="C21" t="s">
        <v>954</v>
      </c>
      <c r="H21">
        <v>436110</v>
      </c>
      <c r="I21" t="s">
        <v>64</v>
      </c>
      <c r="P21" s="26">
        <v>8470425</v>
      </c>
      <c r="Q21" s="5" t="s">
        <v>267</v>
      </c>
    </row>
    <row r="22" spans="2:17" x14ac:dyDescent="0.35">
      <c r="B22">
        <v>8470415</v>
      </c>
      <c r="C22" t="s">
        <v>954</v>
      </c>
      <c r="H22">
        <v>436600</v>
      </c>
      <c r="I22" t="s">
        <v>163</v>
      </c>
      <c r="P22" s="26">
        <v>8470430</v>
      </c>
      <c r="Q22" s="5" t="s">
        <v>274</v>
      </c>
    </row>
    <row r="23" spans="2:17" x14ac:dyDescent="0.35">
      <c r="B23">
        <v>8470425</v>
      </c>
      <c r="C23" t="s">
        <v>954</v>
      </c>
      <c r="H23">
        <v>492316</v>
      </c>
      <c r="I23" t="s">
        <v>138</v>
      </c>
      <c r="P23" s="26">
        <v>8470435</v>
      </c>
      <c r="Q23" s="5" t="s">
        <v>279</v>
      </c>
    </row>
    <row r="24" spans="2:17" x14ac:dyDescent="0.35">
      <c r="B24">
        <v>8470430</v>
      </c>
      <c r="C24" t="s">
        <v>954</v>
      </c>
      <c r="H24">
        <v>425760</v>
      </c>
      <c r="I24" t="s">
        <v>169</v>
      </c>
      <c r="P24" s="26">
        <v>8470440</v>
      </c>
      <c r="Q24" s="5" t="s">
        <v>286</v>
      </c>
    </row>
    <row r="25" spans="2:17" x14ac:dyDescent="0.35">
      <c r="B25">
        <v>8470435</v>
      </c>
      <c r="C25" t="s">
        <v>954</v>
      </c>
      <c r="H25">
        <v>430120</v>
      </c>
      <c r="I25" t="s">
        <v>158</v>
      </c>
      <c r="P25" s="26">
        <v>8470445</v>
      </c>
      <c r="Q25" s="5" t="s">
        <v>296</v>
      </c>
    </row>
    <row r="26" spans="2:17" x14ac:dyDescent="0.35">
      <c r="B26">
        <v>8470440</v>
      </c>
      <c r="C26" t="s">
        <v>954</v>
      </c>
      <c r="H26">
        <v>495140</v>
      </c>
      <c r="I26" t="s">
        <v>882</v>
      </c>
      <c r="P26" s="26">
        <v>8470450</v>
      </c>
      <c r="Q26" s="5" t="s">
        <v>300</v>
      </c>
    </row>
    <row r="27" spans="2:17" x14ac:dyDescent="0.35">
      <c r="B27">
        <v>8470445</v>
      </c>
      <c r="C27" t="s">
        <v>954</v>
      </c>
      <c r="H27">
        <v>492200</v>
      </c>
      <c r="I27" t="s">
        <v>874</v>
      </c>
      <c r="P27" s="26">
        <v>8470520</v>
      </c>
      <c r="Q27" s="5" t="s">
        <v>307</v>
      </c>
    </row>
    <row r="28" spans="2:17" x14ac:dyDescent="0.35">
      <c r="B28">
        <v>8470450</v>
      </c>
      <c r="C28" t="s">
        <v>954</v>
      </c>
      <c r="H28">
        <v>425761</v>
      </c>
      <c r="I28" t="s">
        <v>288</v>
      </c>
      <c r="P28" s="26">
        <v>8470530</v>
      </c>
      <c r="Q28" s="5" t="s">
        <v>325</v>
      </c>
    </row>
    <row r="29" spans="2:17" x14ac:dyDescent="0.35">
      <c r="B29">
        <v>8470520</v>
      </c>
      <c r="C29" t="s">
        <v>955</v>
      </c>
      <c r="H29">
        <v>435340</v>
      </c>
      <c r="I29" t="s">
        <v>239</v>
      </c>
      <c r="P29" s="26">
        <v>8470540</v>
      </c>
      <c r="Q29" s="5" t="s">
        <v>409</v>
      </c>
    </row>
    <row r="30" spans="2:17" x14ac:dyDescent="0.35">
      <c r="B30">
        <v>8470530</v>
      </c>
      <c r="C30" t="s">
        <v>955</v>
      </c>
      <c r="H30">
        <v>425720</v>
      </c>
      <c r="I30" t="s">
        <v>957</v>
      </c>
      <c r="P30" s="26">
        <v>8470620</v>
      </c>
      <c r="Q30" s="5" t="s">
        <v>416</v>
      </c>
    </row>
    <row r="31" spans="2:17" x14ac:dyDescent="0.35">
      <c r="B31">
        <v>8470540</v>
      </c>
      <c r="C31" t="s">
        <v>955</v>
      </c>
      <c r="H31">
        <v>420130</v>
      </c>
      <c r="I31" t="s">
        <v>418</v>
      </c>
      <c r="P31" s="26">
        <v>8470720</v>
      </c>
      <c r="Q31" s="5" t="s">
        <v>434</v>
      </c>
    </row>
    <row r="32" spans="2:17" x14ac:dyDescent="0.35">
      <c r="B32">
        <v>8470230</v>
      </c>
      <c r="C32" t="s">
        <v>958</v>
      </c>
      <c r="H32">
        <v>421000</v>
      </c>
      <c r="I32" t="s">
        <v>31</v>
      </c>
      <c r="P32" s="26">
        <v>8470730</v>
      </c>
      <c r="Q32" s="5" t="s">
        <v>442</v>
      </c>
    </row>
    <row r="33" spans="2:17" x14ac:dyDescent="0.35">
      <c r="B33">
        <v>8471010</v>
      </c>
      <c r="C33" t="s">
        <v>959</v>
      </c>
      <c r="H33">
        <v>421100</v>
      </c>
      <c r="I33" t="s">
        <v>339</v>
      </c>
      <c r="P33" s="26">
        <v>8470810</v>
      </c>
      <c r="Q33" s="5" t="s">
        <v>452</v>
      </c>
    </row>
    <row r="34" spans="2:17" x14ac:dyDescent="0.35">
      <c r="B34">
        <v>8471210</v>
      </c>
      <c r="C34" t="s">
        <v>960</v>
      </c>
      <c r="H34">
        <v>422900</v>
      </c>
      <c r="I34" t="s">
        <v>587</v>
      </c>
      <c r="P34" s="26">
        <v>8471010</v>
      </c>
      <c r="Q34" s="5" t="s">
        <v>473</v>
      </c>
    </row>
    <row r="35" spans="2:17" x14ac:dyDescent="0.35">
      <c r="B35">
        <v>8471220</v>
      </c>
      <c r="C35" t="s">
        <v>960</v>
      </c>
      <c r="H35">
        <v>425300</v>
      </c>
      <c r="I35" t="s">
        <v>423</v>
      </c>
      <c r="P35" s="26">
        <v>8471121</v>
      </c>
      <c r="Q35" s="5" t="s">
        <v>482</v>
      </c>
    </row>
    <row r="36" spans="2:17" x14ac:dyDescent="0.35">
      <c r="B36">
        <v>8471230</v>
      </c>
      <c r="C36" t="s">
        <v>960</v>
      </c>
      <c r="H36">
        <v>425350</v>
      </c>
      <c r="I36" t="s">
        <v>426</v>
      </c>
      <c r="P36" s="26">
        <v>8471130</v>
      </c>
      <c r="Q36" s="5" t="s">
        <v>488</v>
      </c>
    </row>
    <row r="37" spans="2:17" x14ac:dyDescent="0.35">
      <c r="B37">
        <v>8471240</v>
      </c>
      <c r="C37" t="s">
        <v>960</v>
      </c>
      <c r="H37">
        <v>427900</v>
      </c>
      <c r="I37" t="s">
        <v>49</v>
      </c>
      <c r="P37" s="26">
        <v>8471140</v>
      </c>
      <c r="Q37" s="5" t="s">
        <v>496</v>
      </c>
    </row>
    <row r="38" spans="2:17" x14ac:dyDescent="0.35">
      <c r="B38">
        <v>8471250</v>
      </c>
      <c r="C38" t="s">
        <v>960</v>
      </c>
      <c r="H38">
        <v>436120</v>
      </c>
      <c r="I38" t="s">
        <v>431</v>
      </c>
      <c r="P38" s="26">
        <v>8471150</v>
      </c>
      <c r="Q38" s="5" t="s">
        <v>502</v>
      </c>
    </row>
    <row r="39" spans="2:17" x14ac:dyDescent="0.35">
      <c r="B39">
        <v>8471260</v>
      </c>
      <c r="C39" t="s">
        <v>960</v>
      </c>
      <c r="H39">
        <v>413310</v>
      </c>
      <c r="I39" t="s">
        <v>961</v>
      </c>
      <c r="P39" s="26">
        <v>8471160</v>
      </c>
      <c r="Q39" s="5" t="s">
        <v>506</v>
      </c>
    </row>
    <row r="40" spans="2:17" x14ac:dyDescent="0.35">
      <c r="B40">
        <v>8471270</v>
      </c>
      <c r="C40" t="s">
        <v>960</v>
      </c>
      <c r="H40">
        <v>420810</v>
      </c>
      <c r="I40" t="s">
        <v>454</v>
      </c>
      <c r="P40" s="26">
        <v>8471170</v>
      </c>
      <c r="Q40" s="5" t="s">
        <v>514</v>
      </c>
    </row>
    <row r="41" spans="2:17" x14ac:dyDescent="0.35">
      <c r="B41">
        <v>8471280</v>
      </c>
      <c r="C41" t="s">
        <v>960</v>
      </c>
      <c r="H41">
        <v>427810</v>
      </c>
      <c r="I41" t="s">
        <v>459</v>
      </c>
      <c r="P41" s="26">
        <v>8471220</v>
      </c>
      <c r="Q41" s="5" t="s">
        <v>518</v>
      </c>
    </row>
    <row r="42" spans="2:17" x14ac:dyDescent="0.35">
      <c r="B42">
        <v>8471305</v>
      </c>
      <c r="C42" t="s">
        <v>962</v>
      </c>
      <c r="H42">
        <v>427850</v>
      </c>
      <c r="I42" t="s">
        <v>462</v>
      </c>
      <c r="P42" s="26">
        <v>8471230</v>
      </c>
      <c r="Q42" s="5" t="s">
        <v>526</v>
      </c>
    </row>
    <row r="43" spans="2:17" x14ac:dyDescent="0.35">
      <c r="B43">
        <v>8471170</v>
      </c>
      <c r="C43" t="s">
        <v>963</v>
      </c>
      <c r="H43">
        <v>430230</v>
      </c>
      <c r="I43" t="s">
        <v>467</v>
      </c>
      <c r="P43" s="26">
        <v>8471240</v>
      </c>
      <c r="Q43" s="5" t="s">
        <v>532</v>
      </c>
    </row>
    <row r="44" spans="2:17" x14ac:dyDescent="0.35">
      <c r="B44">
        <v>8471160</v>
      </c>
      <c r="C44" t="s">
        <v>963</v>
      </c>
      <c r="H44">
        <v>432205</v>
      </c>
      <c r="I44" t="s">
        <v>470</v>
      </c>
      <c r="P44" s="26">
        <v>8471250</v>
      </c>
      <c r="Q44" s="5" t="s">
        <v>538</v>
      </c>
    </row>
    <row r="45" spans="2:17" x14ac:dyDescent="0.35">
      <c r="B45">
        <v>8471150</v>
      </c>
      <c r="C45" t="s">
        <v>963</v>
      </c>
      <c r="H45">
        <v>492310</v>
      </c>
      <c r="I45" t="s">
        <v>871</v>
      </c>
      <c r="P45" s="26">
        <v>8471260</v>
      </c>
      <c r="Q45" s="5" t="s">
        <v>543</v>
      </c>
    </row>
    <row r="46" spans="2:17" x14ac:dyDescent="0.35">
      <c r="B46">
        <v>8471140</v>
      </c>
      <c r="C46" t="s">
        <v>963</v>
      </c>
      <c r="H46">
        <v>495110</v>
      </c>
      <c r="I46" t="s">
        <v>889</v>
      </c>
      <c r="P46" s="26">
        <v>8471270</v>
      </c>
      <c r="Q46" s="5" t="s">
        <v>565</v>
      </c>
    </row>
    <row r="47" spans="2:17" x14ac:dyDescent="0.35">
      <c r="B47">
        <v>8471130</v>
      </c>
      <c r="C47" t="s">
        <v>963</v>
      </c>
      <c r="H47">
        <v>420900</v>
      </c>
      <c r="I47" t="s">
        <v>28</v>
      </c>
      <c r="P47" s="26">
        <v>8471280</v>
      </c>
      <c r="Q47" s="5" t="s">
        <v>572</v>
      </c>
    </row>
    <row r="48" spans="2:17" x14ac:dyDescent="0.35">
      <c r="B48">
        <v>8471121</v>
      </c>
      <c r="C48" t="s">
        <v>963</v>
      </c>
      <c r="H48">
        <v>425100</v>
      </c>
      <c r="I48" t="s">
        <v>964</v>
      </c>
      <c r="P48" s="26">
        <v>8471305</v>
      </c>
      <c r="Q48" s="5" t="s">
        <v>579</v>
      </c>
    </row>
    <row r="49" spans="2:17" x14ac:dyDescent="0.35">
      <c r="B49">
        <v>8471120</v>
      </c>
      <c r="C49" t="s">
        <v>963</v>
      </c>
      <c r="H49">
        <v>425550</v>
      </c>
      <c r="I49" t="s">
        <v>83</v>
      </c>
      <c r="P49" s="32">
        <v>8470630</v>
      </c>
      <c r="Q49" s="34" t="s">
        <v>735</v>
      </c>
    </row>
    <row r="50" spans="2:17" x14ac:dyDescent="0.35">
      <c r="B50">
        <v>8471110</v>
      </c>
      <c r="C50" t="s">
        <v>963</v>
      </c>
      <c r="H50">
        <v>427710</v>
      </c>
      <c r="I50" t="s">
        <v>46</v>
      </c>
      <c r="P50" s="32">
        <v>8470910</v>
      </c>
      <c r="Q50" s="34" t="s">
        <v>724</v>
      </c>
    </row>
    <row r="51" spans="2:17" x14ac:dyDescent="0.35">
      <c r="B51">
        <v>8470730</v>
      </c>
      <c r="C51" t="s">
        <v>965</v>
      </c>
      <c r="H51">
        <v>435310</v>
      </c>
      <c r="I51" t="s">
        <v>92</v>
      </c>
      <c r="P51" s="32">
        <v>8471110</v>
      </c>
      <c r="Q51" s="34" t="s">
        <v>719</v>
      </c>
    </row>
    <row r="52" spans="2:17" x14ac:dyDescent="0.35">
      <c r="B52">
        <v>8470720</v>
      </c>
      <c r="C52" t="s">
        <v>965</v>
      </c>
      <c r="H52">
        <v>435410</v>
      </c>
      <c r="I52" t="s">
        <v>58</v>
      </c>
      <c r="P52" s="32">
        <v>8471120</v>
      </c>
      <c r="Q52" s="34" t="s">
        <v>714</v>
      </c>
    </row>
    <row r="53" spans="2:17" x14ac:dyDescent="0.35">
      <c r="B53" s="27">
        <v>8470910</v>
      </c>
      <c r="C53" t="s">
        <v>953</v>
      </c>
      <c r="H53">
        <v>435519</v>
      </c>
      <c r="I53" t="s">
        <v>61</v>
      </c>
      <c r="P53" s="32">
        <v>8471122</v>
      </c>
      <c r="Q53" s="34" t="s">
        <v>707</v>
      </c>
    </row>
    <row r="54" spans="2:17" x14ac:dyDescent="0.35">
      <c r="B54" s="27">
        <v>8471122</v>
      </c>
      <c r="C54" t="s">
        <v>963</v>
      </c>
      <c r="H54">
        <v>420120</v>
      </c>
      <c r="I54" t="s">
        <v>69</v>
      </c>
      <c r="P54" s="32">
        <v>8471210</v>
      </c>
      <c r="Q54" s="34" t="s">
        <v>679</v>
      </c>
    </row>
    <row r="55" spans="2:17" x14ac:dyDescent="0.35">
      <c r="B55" s="23">
        <v>8470220</v>
      </c>
      <c r="C55" t="s">
        <v>920</v>
      </c>
      <c r="H55">
        <v>427100</v>
      </c>
      <c r="I55" t="s">
        <v>86</v>
      </c>
      <c r="P55" s="33">
        <v>8470220</v>
      </c>
      <c r="Q55" s="31" t="s">
        <v>920</v>
      </c>
    </row>
    <row r="56" spans="2:17" x14ac:dyDescent="0.35">
      <c r="B56" s="23">
        <v>8470455</v>
      </c>
      <c r="C56" t="s">
        <v>954</v>
      </c>
      <c r="H56">
        <v>427200</v>
      </c>
      <c r="I56" t="s">
        <v>89</v>
      </c>
      <c r="P56" s="23">
        <v>8470455</v>
      </c>
      <c r="Q56" t="s">
        <v>1086</v>
      </c>
    </row>
    <row r="57" spans="2:17" x14ac:dyDescent="0.35">
      <c r="B57">
        <v>8470420</v>
      </c>
      <c r="C57" t="s">
        <v>954</v>
      </c>
      <c r="H57">
        <v>421700</v>
      </c>
      <c r="I57" t="s">
        <v>966</v>
      </c>
      <c r="P57" s="23">
        <v>8470420</v>
      </c>
      <c r="Q57" s="31" t="s">
        <v>1951</v>
      </c>
    </row>
    <row r="58" spans="2:17" x14ac:dyDescent="0.35">
      <c r="B58" s="23">
        <v>8470510</v>
      </c>
      <c r="C58" t="s">
        <v>955</v>
      </c>
      <c r="H58">
        <v>492310</v>
      </c>
      <c r="I58" t="s">
        <v>967</v>
      </c>
      <c r="P58" s="23">
        <v>8470510</v>
      </c>
      <c r="Q58" s="31" t="s">
        <v>1952</v>
      </c>
    </row>
    <row r="59" spans="2:17" x14ac:dyDescent="0.35">
      <c r="H59">
        <v>425746</v>
      </c>
      <c r="I59" t="s">
        <v>548</v>
      </c>
      <c r="P59" s="31"/>
      <c r="Q59" s="31"/>
    </row>
    <row r="60" spans="2:17" x14ac:dyDescent="0.35">
      <c r="H60">
        <v>425720</v>
      </c>
      <c r="I60" t="s">
        <v>126</v>
      </c>
      <c r="P60" s="31"/>
      <c r="Q60" s="31"/>
    </row>
    <row r="61" spans="2:17" x14ac:dyDescent="0.35">
      <c r="H61">
        <v>426610</v>
      </c>
      <c r="I61" t="s">
        <v>968</v>
      </c>
      <c r="P61" s="31"/>
      <c r="Q61" s="31"/>
    </row>
    <row r="62" spans="2:17" x14ac:dyDescent="0.35">
      <c r="H62">
        <v>421600</v>
      </c>
      <c r="I62" t="s">
        <v>309</v>
      </c>
      <c r="P62" s="31"/>
      <c r="Q62" s="31"/>
    </row>
    <row r="63" spans="2:17" x14ac:dyDescent="0.35">
      <c r="H63">
        <v>426100</v>
      </c>
      <c r="I63" t="s">
        <v>316</v>
      </c>
      <c r="P63" s="31"/>
      <c r="Q63" s="31"/>
    </row>
    <row r="64" spans="2:17" x14ac:dyDescent="0.35">
      <c r="H64">
        <v>428200</v>
      </c>
      <c r="I64" t="s">
        <v>321</v>
      </c>
      <c r="P64" s="31"/>
      <c r="Q64" s="31"/>
    </row>
    <row r="65" spans="8:17" x14ac:dyDescent="0.35">
      <c r="H65">
        <v>432120</v>
      </c>
      <c r="I65" t="s">
        <v>382</v>
      </c>
      <c r="P65" s="31"/>
      <c r="Q65" s="31"/>
    </row>
    <row r="66" spans="8:17" x14ac:dyDescent="0.35">
      <c r="H66">
        <v>420310</v>
      </c>
      <c r="I66" t="s">
        <v>969</v>
      </c>
      <c r="P66" s="31"/>
      <c r="Q66" s="31"/>
    </row>
    <row r="67" spans="8:17" x14ac:dyDescent="0.35">
      <c r="H67">
        <v>426220</v>
      </c>
      <c r="I67" t="s">
        <v>350</v>
      </c>
      <c r="P67" s="31"/>
      <c r="Q67" s="31"/>
    </row>
    <row r="68" spans="8:17" x14ac:dyDescent="0.35">
      <c r="H68">
        <v>436220</v>
      </c>
      <c r="I68" t="s">
        <v>406</v>
      </c>
      <c r="P68" s="31"/>
      <c r="Q68" s="31"/>
    </row>
    <row r="69" spans="8:17" x14ac:dyDescent="0.35">
      <c r="H69">
        <v>432170</v>
      </c>
      <c r="I69" t="s">
        <v>389</v>
      </c>
      <c r="P69" s="31"/>
      <c r="Q69" s="31"/>
    </row>
    <row r="70" spans="8:17" x14ac:dyDescent="0.35">
      <c r="H70">
        <v>426210</v>
      </c>
      <c r="I70" t="s">
        <v>347</v>
      </c>
      <c r="P70" s="31"/>
      <c r="Q70" s="31"/>
    </row>
    <row r="71" spans="8:17" x14ac:dyDescent="0.35">
      <c r="H71">
        <v>432320</v>
      </c>
      <c r="I71" t="s">
        <v>392</v>
      </c>
      <c r="P71" s="31"/>
      <c r="Q71" s="31"/>
    </row>
    <row r="72" spans="8:17" x14ac:dyDescent="0.35">
      <c r="H72">
        <v>432540</v>
      </c>
      <c r="I72" t="s">
        <v>395</v>
      </c>
      <c r="P72" s="31"/>
      <c r="Q72" s="31"/>
    </row>
    <row r="73" spans="8:17" x14ac:dyDescent="0.35">
      <c r="H73">
        <v>435740</v>
      </c>
      <c r="I73" t="s">
        <v>400</v>
      </c>
      <c r="P73" s="31"/>
      <c r="Q73" s="31"/>
    </row>
    <row r="74" spans="8:17" x14ac:dyDescent="0.35">
      <c r="H74">
        <v>492610</v>
      </c>
      <c r="I74" t="s">
        <v>866</v>
      </c>
      <c r="P74" s="31"/>
      <c r="Q74" s="31"/>
    </row>
    <row r="75" spans="8:17" x14ac:dyDescent="0.35">
      <c r="H75">
        <v>428111</v>
      </c>
      <c r="I75" t="s">
        <v>363</v>
      </c>
      <c r="P75" s="31"/>
      <c r="Q75" s="31"/>
    </row>
    <row r="76" spans="8:17" x14ac:dyDescent="0.35">
      <c r="H76">
        <v>428112</v>
      </c>
      <c r="I76" t="s">
        <v>369</v>
      </c>
      <c r="P76" s="31"/>
      <c r="Q76" s="31"/>
    </row>
    <row r="77" spans="8:17" x14ac:dyDescent="0.35">
      <c r="H77">
        <v>429900</v>
      </c>
      <c r="I77" t="s">
        <v>375</v>
      </c>
      <c r="P77" s="31"/>
      <c r="Q77" s="31"/>
    </row>
    <row r="78" spans="8:17" x14ac:dyDescent="0.35">
      <c r="H78">
        <v>426250</v>
      </c>
      <c r="I78" t="s">
        <v>354</v>
      </c>
      <c r="P78" s="31"/>
      <c r="Q78" s="31"/>
    </row>
    <row r="79" spans="8:17" x14ac:dyDescent="0.35">
      <c r="H79">
        <v>426900</v>
      </c>
      <c r="I79" t="s">
        <v>360</v>
      </c>
      <c r="P79" s="31"/>
      <c r="Q79" s="31"/>
    </row>
    <row r="80" spans="8:17" x14ac:dyDescent="0.35">
      <c r="H80">
        <v>426800</v>
      </c>
      <c r="I80" t="s">
        <v>357</v>
      </c>
      <c r="P80" s="31"/>
      <c r="Q80" s="31"/>
    </row>
    <row r="81" spans="8:9" x14ac:dyDescent="0.35">
      <c r="H81">
        <v>425741</v>
      </c>
      <c r="I81" t="s">
        <v>633</v>
      </c>
    </row>
    <row r="82" spans="8:9" x14ac:dyDescent="0.35">
      <c r="H82">
        <v>425742</v>
      </c>
      <c r="I82" t="s">
        <v>528</v>
      </c>
    </row>
    <row r="83" spans="8:9" x14ac:dyDescent="0.35">
      <c r="H83">
        <v>425743</v>
      </c>
      <c r="I83" t="s">
        <v>106</v>
      </c>
    </row>
    <row r="84" spans="8:9" x14ac:dyDescent="0.35">
      <c r="H84">
        <v>425744</v>
      </c>
      <c r="I84" t="s">
        <v>109</v>
      </c>
    </row>
    <row r="85" spans="8:9" x14ac:dyDescent="0.35">
      <c r="H85">
        <v>425745</v>
      </c>
      <c r="I85" t="s">
        <v>112</v>
      </c>
    </row>
    <row r="86" spans="8:9" x14ac:dyDescent="0.35">
      <c r="H86">
        <v>425749</v>
      </c>
      <c r="I86" t="s">
        <v>115</v>
      </c>
    </row>
    <row r="87" spans="8:9" x14ac:dyDescent="0.35">
      <c r="H87">
        <v>425750</v>
      </c>
      <c r="I87" t="s">
        <v>554</v>
      </c>
    </row>
    <row r="88" spans="8:9" x14ac:dyDescent="0.35">
      <c r="H88">
        <v>435330</v>
      </c>
      <c r="I88" t="s">
        <v>568</v>
      </c>
    </row>
    <row r="89" spans="8:9" x14ac:dyDescent="0.35">
      <c r="H89">
        <v>425747</v>
      </c>
      <c r="I89" t="s">
        <v>551</v>
      </c>
    </row>
    <row r="90" spans="8:9" x14ac:dyDescent="0.35">
      <c r="H90">
        <v>422100</v>
      </c>
      <c r="I90" t="s">
        <v>508</v>
      </c>
    </row>
    <row r="91" spans="8:9" x14ac:dyDescent="0.35">
      <c r="H91">
        <v>432210</v>
      </c>
      <c r="I91" t="s">
        <v>620</v>
      </c>
    </row>
    <row r="92" spans="8:9" x14ac:dyDescent="0.35">
      <c r="H92">
        <v>435523</v>
      </c>
      <c r="I92" t="s">
        <v>485</v>
      </c>
    </row>
    <row r="93" spans="8:9" x14ac:dyDescent="0.35">
      <c r="H93" s="23">
        <v>425740</v>
      </c>
      <c r="I93" t="s">
        <v>1947</v>
      </c>
    </row>
    <row r="94" spans="8:9" x14ac:dyDescent="0.35">
      <c r="H94" s="23">
        <v>426290</v>
      </c>
      <c r="I94" t="s">
        <v>1948</v>
      </c>
    </row>
    <row r="95" spans="8:9" x14ac:dyDescent="0.35">
      <c r="H95" s="23">
        <v>435510</v>
      </c>
      <c r="I95" t="s">
        <v>1949</v>
      </c>
    </row>
    <row r="96" spans="8:9" x14ac:dyDescent="0.35">
      <c r="H96" s="23">
        <v>426751</v>
      </c>
      <c r="I96" t="s">
        <v>1950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1"/>
  <sheetViews>
    <sheetView workbookViewId="0">
      <selection activeCell="A6" sqref="A6"/>
    </sheetView>
  </sheetViews>
  <sheetFormatPr defaultColWidth="9.1796875" defaultRowHeight="14.5" x14ac:dyDescent="0.35"/>
  <cols>
    <col min="1" max="2" width="40.453125" style="56" bestFit="1" customWidth="1"/>
    <col min="3" max="3" width="29.1796875" style="56" bestFit="1" customWidth="1"/>
    <col min="4" max="4" width="35" style="56" bestFit="1" customWidth="1"/>
    <col min="5" max="5" width="28.453125" style="57" bestFit="1" customWidth="1"/>
    <col min="6" max="6" width="37.1796875" style="57" bestFit="1" customWidth="1"/>
    <col min="7" max="16384" width="9.1796875" style="56"/>
  </cols>
  <sheetData>
    <row r="1" spans="1:7" x14ac:dyDescent="0.35">
      <c r="A1" s="56" t="s">
        <v>1788</v>
      </c>
      <c r="B1" s="56" t="s">
        <v>1788</v>
      </c>
      <c r="C1" s="56" t="s">
        <v>1787</v>
      </c>
      <c r="D1" s="56" t="s">
        <v>1786</v>
      </c>
      <c r="E1" s="57" t="s">
        <v>1785</v>
      </c>
      <c r="F1" s="57" t="s">
        <v>1784</v>
      </c>
    </row>
    <row r="2" spans="1:7" x14ac:dyDescent="0.35">
      <c r="A2" s="56" t="s">
        <v>1783</v>
      </c>
      <c r="B2" s="56" t="s">
        <v>19</v>
      </c>
      <c r="C2" s="56">
        <v>154440</v>
      </c>
      <c r="D2" s="56">
        <v>0</v>
      </c>
      <c r="E2" s="57">
        <v>2811.43</v>
      </c>
      <c r="F2" s="56">
        <v>151628.57</v>
      </c>
      <c r="G2" s="56" t="str">
        <f>VLOOKUP(B:B,'Cons. Ch2 &amp; Ch3'!F:F,1,FALSE)</f>
        <v>847.8470110.1.420550.000000.847001.200179</v>
      </c>
    </row>
    <row r="3" spans="1:7" x14ac:dyDescent="0.35">
      <c r="A3" s="56" t="s">
        <v>1782</v>
      </c>
      <c r="B3" s="56" t="s">
        <v>26</v>
      </c>
      <c r="C3" s="56">
        <v>273000</v>
      </c>
      <c r="D3" s="56">
        <v>0</v>
      </c>
      <c r="E3" s="57">
        <v>0</v>
      </c>
      <c r="F3" s="57">
        <v>273000</v>
      </c>
      <c r="G3" s="56" t="str">
        <f>VLOOKUP(B:B,'Cons. Ch2 &amp; Ch3'!F:F,1,FALSE)</f>
        <v>847.8470110.1.420570.000000.847001.200179</v>
      </c>
    </row>
    <row r="4" spans="1:7" x14ac:dyDescent="0.35">
      <c r="A4" s="56" t="s">
        <v>1781</v>
      </c>
      <c r="B4" s="56" t="s">
        <v>29</v>
      </c>
      <c r="C4" s="56">
        <v>15000</v>
      </c>
      <c r="D4" s="56">
        <v>0</v>
      </c>
      <c r="E4" s="57">
        <v>12303.86</v>
      </c>
      <c r="F4" s="56">
        <v>2696.14</v>
      </c>
      <c r="G4" s="56" t="str">
        <f>VLOOKUP(B:B,'Cons. Ch2 &amp; Ch3'!F:F,1,FALSE)</f>
        <v>847.8470110.1.420900.000000.847001.200179</v>
      </c>
    </row>
    <row r="5" spans="1:7" x14ac:dyDescent="0.35">
      <c r="A5" s="56" t="s">
        <v>1780</v>
      </c>
      <c r="B5" s="56" t="s">
        <v>32</v>
      </c>
      <c r="C5" s="56">
        <v>303038</v>
      </c>
      <c r="D5" s="56">
        <v>0</v>
      </c>
      <c r="E5" s="57">
        <v>229317.15</v>
      </c>
      <c r="F5" s="56">
        <v>73720.850000000006</v>
      </c>
      <c r="G5" s="56" t="str">
        <f>VLOOKUP(B:B,'Cons. Ch2 &amp; Ch3'!F:F,1,FALSE)</f>
        <v>847.8470110.1.421000.000000.847001.200179</v>
      </c>
    </row>
    <row r="6" spans="1:7" x14ac:dyDescent="0.35">
      <c r="A6" s="56" t="s">
        <v>1779</v>
      </c>
      <c r="B6" s="56" t="s">
        <v>1804</v>
      </c>
      <c r="C6" s="56">
        <v>200000</v>
      </c>
      <c r="D6" s="56">
        <v>0</v>
      </c>
      <c r="E6" s="57">
        <v>0</v>
      </c>
      <c r="F6" s="57">
        <v>200000</v>
      </c>
      <c r="G6" s="56" t="e">
        <f>VLOOKUP(B:B,'Cons. Ch2 &amp; Ch3'!F:F,1,FALSE)</f>
        <v>#N/A</v>
      </c>
    </row>
    <row r="7" spans="1:7" x14ac:dyDescent="0.35">
      <c r="A7" s="56" t="s">
        <v>1778</v>
      </c>
      <c r="B7" s="56" t="s">
        <v>35</v>
      </c>
      <c r="C7" s="56">
        <v>209000</v>
      </c>
      <c r="D7" s="56">
        <v>0</v>
      </c>
      <c r="E7" s="57">
        <v>0</v>
      </c>
      <c r="F7" s="57">
        <v>209000</v>
      </c>
      <c r="G7" s="56" t="str">
        <f>VLOOKUP(B:B,'Cons. Ch2 &amp; Ch3'!F:F,1,FALSE)</f>
        <v>847.8470110.1.421700.000000.847001.200179</v>
      </c>
    </row>
    <row r="8" spans="1:7" x14ac:dyDescent="0.35">
      <c r="A8" s="56" t="s">
        <v>1777</v>
      </c>
      <c r="B8" s="56" t="s">
        <v>862</v>
      </c>
      <c r="C8" s="56">
        <v>250000</v>
      </c>
      <c r="D8" s="56">
        <v>0</v>
      </c>
      <c r="E8" s="57">
        <v>0</v>
      </c>
      <c r="F8" s="57">
        <v>250000</v>
      </c>
      <c r="G8" s="56" t="str">
        <f>VLOOKUP(B:B,'Cons. Ch2 &amp; Ch3'!F:F,1,FALSE)</f>
        <v>847.8470110.1.425100.000000.847001.200179</v>
      </c>
    </row>
    <row r="9" spans="1:7" x14ac:dyDescent="0.35">
      <c r="A9" s="56" t="s">
        <v>1776</v>
      </c>
      <c r="B9" s="56" t="s">
        <v>38</v>
      </c>
      <c r="C9" s="56">
        <v>259000</v>
      </c>
      <c r="D9" s="56">
        <v>0</v>
      </c>
      <c r="E9" s="57">
        <v>96210.44</v>
      </c>
      <c r="F9" s="56">
        <v>162789.56</v>
      </c>
      <c r="G9" s="56" t="str">
        <f>VLOOKUP(B:B,'Cons. Ch2 &amp; Ch3'!F:F,1,FALSE)</f>
        <v>847.8470110.1.425510.000000.847001.200179</v>
      </c>
    </row>
    <row r="10" spans="1:7" x14ac:dyDescent="0.35">
      <c r="A10" s="56" t="s">
        <v>1775</v>
      </c>
      <c r="B10" s="56" t="s">
        <v>861</v>
      </c>
      <c r="C10" s="56">
        <v>42000</v>
      </c>
      <c r="D10" s="56">
        <v>0</v>
      </c>
      <c r="E10" s="57">
        <v>0</v>
      </c>
      <c r="F10" s="57">
        <v>42000</v>
      </c>
      <c r="G10" s="56" t="str">
        <f>VLOOKUP(B:B,'Cons. Ch2 &amp; Ch3'!F:F,1,FALSE)</f>
        <v>847.8470110.1.425550.000000.847001.200179</v>
      </c>
    </row>
    <row r="11" spans="1:7" x14ac:dyDescent="0.35">
      <c r="A11" s="56" t="s">
        <v>1774</v>
      </c>
      <c r="B11" s="56" t="s">
        <v>1773</v>
      </c>
      <c r="C11" s="56">
        <v>0</v>
      </c>
      <c r="D11" s="56">
        <v>0</v>
      </c>
      <c r="E11" s="57">
        <v>0</v>
      </c>
      <c r="F11" s="57">
        <v>0</v>
      </c>
      <c r="G11" s="56" t="e">
        <f>VLOOKUP(B:B,'Cons. Ch2 &amp; Ch3'!F:F,1,FALSE)</f>
        <v>#N/A</v>
      </c>
    </row>
    <row r="12" spans="1:7" x14ac:dyDescent="0.35">
      <c r="A12" s="56" t="s">
        <v>1772</v>
      </c>
      <c r="B12" s="56" t="s">
        <v>860</v>
      </c>
      <c r="C12" s="56">
        <v>190320</v>
      </c>
      <c r="D12" s="56">
        <v>0</v>
      </c>
      <c r="E12" s="57">
        <v>15700</v>
      </c>
      <c r="F12" s="56">
        <v>174620</v>
      </c>
      <c r="G12" s="56" t="str">
        <f>VLOOKUP(B:B,'Cons. Ch2 &amp; Ch3'!F:F,1,FALSE)</f>
        <v>847.8470110.1.425770.000000.847001.200179</v>
      </c>
    </row>
    <row r="13" spans="1:7" x14ac:dyDescent="0.35">
      <c r="A13" s="56" t="s">
        <v>1771</v>
      </c>
      <c r="B13" s="56" t="s">
        <v>41</v>
      </c>
      <c r="C13" s="56">
        <v>100000</v>
      </c>
      <c r="D13" s="56">
        <v>0</v>
      </c>
      <c r="E13" s="57">
        <v>57571.93</v>
      </c>
      <c r="F13" s="56">
        <v>42428.07</v>
      </c>
      <c r="G13" s="56" t="str">
        <f>VLOOKUP(B:B,'Cons. Ch2 &amp; Ch3'!F:F,1,FALSE)</f>
        <v>847.8470110.1.425900.000000.847001.200179</v>
      </c>
    </row>
    <row r="14" spans="1:7" x14ac:dyDescent="0.35">
      <c r="A14" s="56" t="s">
        <v>1770</v>
      </c>
      <c r="B14" s="56" t="s">
        <v>44</v>
      </c>
      <c r="C14" s="56">
        <v>224391</v>
      </c>
      <c r="D14" s="56">
        <v>0</v>
      </c>
      <c r="E14" s="57">
        <v>29255.45</v>
      </c>
      <c r="F14" s="56">
        <v>195135.55</v>
      </c>
      <c r="G14" s="56" t="str">
        <f>VLOOKUP(B:B,'Cons. Ch2 &amp; Ch3'!F:F,1,FALSE)</f>
        <v>847.8470110.1.426610.000000.847001.200179</v>
      </c>
    </row>
    <row r="15" spans="1:7" x14ac:dyDescent="0.35">
      <c r="A15" s="56" t="s">
        <v>1769</v>
      </c>
      <c r="B15" s="56" t="s">
        <v>1805</v>
      </c>
      <c r="C15" s="56">
        <v>5000</v>
      </c>
      <c r="D15" s="56">
        <v>0</v>
      </c>
      <c r="E15" s="57">
        <v>0</v>
      </c>
      <c r="F15" s="57">
        <v>5000</v>
      </c>
      <c r="G15" s="56" t="e">
        <f>VLOOKUP(B:B,'Cons. Ch2 &amp; Ch3'!F:F,1,FALSE)</f>
        <v>#N/A</v>
      </c>
    </row>
    <row r="16" spans="1:7" x14ac:dyDescent="0.35">
      <c r="A16" s="56" t="s">
        <v>1768</v>
      </c>
      <c r="B16" s="56" t="s">
        <v>50</v>
      </c>
      <c r="C16" s="56">
        <v>20000</v>
      </c>
      <c r="D16" s="56">
        <v>0</v>
      </c>
      <c r="E16" s="57">
        <v>310</v>
      </c>
      <c r="F16" s="56">
        <v>19690</v>
      </c>
      <c r="G16" s="56" t="str">
        <f>VLOOKUP(B:B,'Cons. Ch2 &amp; Ch3'!F:F,1,FALSE)</f>
        <v>847.8470110.1.427900.000000.847001.200179</v>
      </c>
    </row>
    <row r="17" spans="1:7" x14ac:dyDescent="0.35">
      <c r="A17" s="56" t="s">
        <v>1767</v>
      </c>
      <c r="B17" s="56" t="s">
        <v>53</v>
      </c>
      <c r="C17" s="56">
        <v>935911</v>
      </c>
      <c r="D17" s="56">
        <v>0</v>
      </c>
      <c r="E17" s="57">
        <v>918073.73</v>
      </c>
      <c r="F17" s="56">
        <v>17837.27</v>
      </c>
      <c r="G17" s="56" t="str">
        <f>VLOOKUP(B:B,'Cons. Ch2 &amp; Ch3'!F:F,1,FALSE)</f>
        <v>847.8470110.1.428090.000000.847001.200179</v>
      </c>
    </row>
    <row r="18" spans="1:7" x14ac:dyDescent="0.35">
      <c r="A18" s="56" t="s">
        <v>1766</v>
      </c>
      <c r="B18" s="56" t="s">
        <v>859</v>
      </c>
      <c r="C18" s="56">
        <v>1800000</v>
      </c>
      <c r="D18" s="56">
        <v>0</v>
      </c>
      <c r="E18" s="57">
        <v>1800000</v>
      </c>
      <c r="F18" s="56">
        <v>0</v>
      </c>
      <c r="G18" s="56" t="str">
        <f>VLOOKUP(B:B,'Cons. Ch2 &amp; Ch3'!F:F,1,FALSE)</f>
        <v>847.8470110.1.428400.000000.847001.200179</v>
      </c>
    </row>
    <row r="19" spans="1:7" x14ac:dyDescent="0.35">
      <c r="A19" s="56" t="s">
        <v>1765</v>
      </c>
      <c r="B19" s="56" t="s">
        <v>857</v>
      </c>
      <c r="C19" s="56">
        <v>6000</v>
      </c>
      <c r="D19" s="56">
        <v>0</v>
      </c>
      <c r="E19" s="57">
        <v>5406</v>
      </c>
      <c r="F19" s="56">
        <v>594</v>
      </c>
      <c r="G19" s="56" t="str">
        <f>VLOOKUP(B:B,'Cons. Ch2 &amp; Ch3'!F:F,1,FALSE)</f>
        <v>847.8470110.1.435310.000000.847001.200179</v>
      </c>
    </row>
    <row r="20" spans="1:7" x14ac:dyDescent="0.35">
      <c r="A20" s="56" t="s">
        <v>1764</v>
      </c>
      <c r="B20" s="56" t="s">
        <v>59</v>
      </c>
      <c r="C20" s="56">
        <v>10000</v>
      </c>
      <c r="D20" s="56">
        <v>0</v>
      </c>
      <c r="E20" s="57">
        <v>1242.04</v>
      </c>
      <c r="F20" s="56">
        <v>8757.9599999999991</v>
      </c>
      <c r="G20" s="56" t="str">
        <f>VLOOKUP(B:B,'Cons. Ch2 &amp; Ch3'!F:F,1,FALSE)</f>
        <v>847.8470110.1.435410.000000.847001.200179</v>
      </c>
    </row>
    <row r="21" spans="1:7" x14ac:dyDescent="0.35">
      <c r="A21" s="56" t="s">
        <v>1763</v>
      </c>
      <c r="B21" s="56" t="s">
        <v>1762</v>
      </c>
      <c r="C21" s="56">
        <v>9000</v>
      </c>
      <c r="D21" s="56">
        <v>0</v>
      </c>
      <c r="E21" s="57">
        <v>0</v>
      </c>
      <c r="F21" s="57">
        <v>9000</v>
      </c>
      <c r="G21" s="56" t="e">
        <f>VLOOKUP(B:B,'Cons. Ch2 &amp; Ch3'!F:F,1,FALSE)</f>
        <v>#N/A</v>
      </c>
    </row>
    <row r="22" spans="1:7" x14ac:dyDescent="0.35">
      <c r="A22" s="56" t="s">
        <v>1761</v>
      </c>
      <c r="B22" s="56" t="s">
        <v>856</v>
      </c>
      <c r="C22" s="56">
        <v>48000</v>
      </c>
      <c r="D22" s="56">
        <v>0</v>
      </c>
      <c r="E22" s="57">
        <v>0</v>
      </c>
      <c r="F22" s="57">
        <v>48000</v>
      </c>
      <c r="G22" s="56" t="str">
        <f>VLOOKUP(B:B,'Cons. Ch2 &amp; Ch3'!F:F,1,FALSE)</f>
        <v>847.8470110.1.435530.000000.847001.200179</v>
      </c>
    </row>
    <row r="23" spans="1:7" x14ac:dyDescent="0.35">
      <c r="A23" s="56" t="s">
        <v>1760</v>
      </c>
      <c r="B23" s="56" t="s">
        <v>1806</v>
      </c>
      <c r="C23" s="56">
        <v>6000</v>
      </c>
      <c r="D23" s="56">
        <v>0</v>
      </c>
      <c r="E23" s="57">
        <v>0</v>
      </c>
      <c r="F23" s="57">
        <v>6000</v>
      </c>
      <c r="G23" s="56" t="e">
        <f>VLOOKUP(B:B,'Cons. Ch2 &amp; Ch3'!F:F,1,FALSE)</f>
        <v>#N/A</v>
      </c>
    </row>
    <row r="24" spans="1:7" x14ac:dyDescent="0.35">
      <c r="A24" s="56" t="s">
        <v>1759</v>
      </c>
      <c r="B24" s="56" t="s">
        <v>1758</v>
      </c>
      <c r="C24" s="56">
        <v>6000</v>
      </c>
      <c r="D24" s="56">
        <v>0</v>
      </c>
      <c r="E24" s="57">
        <v>6000</v>
      </c>
      <c r="F24" s="56">
        <v>0</v>
      </c>
      <c r="G24" s="56" t="str">
        <f>VLOOKUP(B:B,'Cons. Ch2 &amp; Ch3'!F:F,1,FALSE)</f>
        <v>847.8470110.1.436600.000000.847001.200179</v>
      </c>
    </row>
    <row r="25" spans="1:7" x14ac:dyDescent="0.35">
      <c r="A25" s="56" t="s">
        <v>1757</v>
      </c>
      <c r="B25" s="56" t="s">
        <v>922</v>
      </c>
      <c r="C25" s="56">
        <v>12393273</v>
      </c>
      <c r="D25" s="56">
        <v>0</v>
      </c>
      <c r="E25" s="57">
        <v>1408395.35</v>
      </c>
      <c r="F25" s="56">
        <v>10984877.65</v>
      </c>
      <c r="G25" s="56" t="str">
        <f>VLOOKUP(B:B,'Cons. Ch2 &amp; Ch3'!F:F,1,FALSE)</f>
        <v>847.8470110.1.492316.000000.847001.300180</v>
      </c>
    </row>
    <row r="26" spans="1:7" x14ac:dyDescent="0.35">
      <c r="A26" s="56" t="s">
        <v>1756</v>
      </c>
      <c r="B26" s="56" t="s">
        <v>70</v>
      </c>
      <c r="C26" s="56">
        <v>921315</v>
      </c>
      <c r="D26" s="56">
        <v>0</v>
      </c>
      <c r="E26" s="57">
        <v>787666.24</v>
      </c>
      <c r="F26" s="56">
        <v>133648.76</v>
      </c>
      <c r="G26" s="56" t="str">
        <f>VLOOKUP(B:B,'Cons. Ch2 &amp; Ch3'!F:F,1,FALSE)</f>
        <v>847.8470120.1.420120.000000.847001.200179</v>
      </c>
    </row>
    <row r="27" spans="1:7" x14ac:dyDescent="0.35">
      <c r="A27" s="56" t="s">
        <v>1755</v>
      </c>
      <c r="B27" s="56" t="s">
        <v>1754</v>
      </c>
      <c r="C27" s="56">
        <v>21370</v>
      </c>
      <c r="D27" s="56">
        <v>0</v>
      </c>
      <c r="E27" s="57">
        <v>6600</v>
      </c>
      <c r="F27" s="56">
        <v>14770</v>
      </c>
      <c r="G27" s="56" t="str">
        <f>VLOOKUP(B:B,'Cons. Ch2 &amp; Ch3'!F:F,1,FALSE)</f>
        <v>847.8470120.1.428090.000000.847001.200179</v>
      </c>
    </row>
    <row r="28" spans="1:7" x14ac:dyDescent="0.35">
      <c r="A28" s="56" t="s">
        <v>1753</v>
      </c>
      <c r="B28" s="56" t="s">
        <v>1807</v>
      </c>
      <c r="C28" s="56">
        <v>194027</v>
      </c>
      <c r="D28" s="56">
        <v>0</v>
      </c>
      <c r="E28" s="57">
        <v>14958.81</v>
      </c>
      <c r="F28" s="56">
        <v>179068.19</v>
      </c>
      <c r="G28" s="56" t="str">
        <f>VLOOKUP(B:B,'Cons. Ch2 &amp; Ch3'!F:F,1,FALSE)</f>
        <v>847.8470140.1.421100.000000.847001.200179</v>
      </c>
    </row>
    <row r="29" spans="1:7" x14ac:dyDescent="0.35">
      <c r="A29" s="56" t="s">
        <v>1752</v>
      </c>
      <c r="B29" s="56" t="s">
        <v>80</v>
      </c>
      <c r="C29" s="56">
        <v>2410255</v>
      </c>
      <c r="D29" s="56">
        <v>0</v>
      </c>
      <c r="E29" s="57">
        <v>559823.4</v>
      </c>
      <c r="F29" s="56">
        <v>1850431.6</v>
      </c>
      <c r="G29" s="56" t="str">
        <f>VLOOKUP(B:B,'Cons. Ch2 &amp; Ch3'!F:F,1,FALSE)</f>
        <v>847.8470140.1.425100.000000.847001.200179</v>
      </c>
    </row>
    <row r="30" spans="1:7" x14ac:dyDescent="0.35">
      <c r="A30" s="56" t="s">
        <v>1751</v>
      </c>
      <c r="B30" s="56" t="s">
        <v>81</v>
      </c>
      <c r="C30" s="56">
        <v>8960546</v>
      </c>
      <c r="D30" s="56">
        <v>0</v>
      </c>
      <c r="E30" s="57">
        <v>8248780.0199999996</v>
      </c>
      <c r="F30" s="56">
        <v>711765.98</v>
      </c>
      <c r="G30" s="56" t="str">
        <f>VLOOKUP(B:B,'Cons. Ch2 &amp; Ch3'!F:F,1,FALSE)</f>
        <v>847.8470140.1.425510.000000.847001.200179</v>
      </c>
    </row>
    <row r="31" spans="1:7" x14ac:dyDescent="0.35">
      <c r="A31" s="56" t="s">
        <v>1750</v>
      </c>
      <c r="B31" s="56" t="s">
        <v>1808</v>
      </c>
      <c r="C31" s="56">
        <v>47000</v>
      </c>
      <c r="D31" s="56">
        <v>0</v>
      </c>
      <c r="E31" s="57">
        <v>0</v>
      </c>
      <c r="F31" s="57">
        <v>47000</v>
      </c>
      <c r="G31" s="56" t="e">
        <f>VLOOKUP(B:B,'Cons. Ch2 &amp; Ch3'!F:F,1,FALSE)</f>
        <v>#N/A</v>
      </c>
    </row>
    <row r="32" spans="1:7" x14ac:dyDescent="0.35">
      <c r="A32" s="56" t="s">
        <v>1749</v>
      </c>
      <c r="B32" s="56" t="s">
        <v>1809</v>
      </c>
      <c r="C32" s="56">
        <v>18500</v>
      </c>
      <c r="D32" s="56">
        <v>0</v>
      </c>
      <c r="E32" s="57">
        <v>-21800</v>
      </c>
      <c r="F32" s="56">
        <v>40300</v>
      </c>
      <c r="G32" s="56" t="str">
        <f>VLOOKUP(B:B,'Cons. Ch2 &amp; Ch3'!F:F,1,FALSE)</f>
        <v>847.8470140.1.425900.000000.847001.200179</v>
      </c>
    </row>
    <row r="33" spans="1:7" x14ac:dyDescent="0.35">
      <c r="A33" s="56" t="s">
        <v>1748</v>
      </c>
      <c r="B33" s="56" t="s">
        <v>1810</v>
      </c>
      <c r="C33" s="56">
        <v>3600</v>
      </c>
      <c r="D33" s="56">
        <v>0</v>
      </c>
      <c r="E33" s="57">
        <v>3584</v>
      </c>
      <c r="F33" s="56">
        <v>16</v>
      </c>
      <c r="G33" s="56" t="str">
        <f>VLOOKUP(B:B,'Cons. Ch2 &amp; Ch3'!F:F,1,FALSE)</f>
        <v>847.8470140.1.426610.000000.847001.200179</v>
      </c>
    </row>
    <row r="34" spans="1:7" x14ac:dyDescent="0.35">
      <c r="A34" s="56" t="s">
        <v>1747</v>
      </c>
      <c r="B34" s="56" t="s">
        <v>87</v>
      </c>
      <c r="C34" s="56">
        <v>2169949</v>
      </c>
      <c r="D34" s="56">
        <v>0</v>
      </c>
      <c r="E34" s="57">
        <v>934828.56</v>
      </c>
      <c r="F34" s="56">
        <v>1235120.44</v>
      </c>
      <c r="G34" s="56" t="str">
        <f>VLOOKUP(B:B,'Cons. Ch2 &amp; Ch3'!F:F,1,FALSE)</f>
        <v>847.8470140.1.427100.000000.847001.200179</v>
      </c>
    </row>
    <row r="35" spans="1:7" x14ac:dyDescent="0.35">
      <c r="A35" s="56" t="s">
        <v>1746</v>
      </c>
      <c r="B35" s="56" t="s">
        <v>1811</v>
      </c>
      <c r="C35" s="56">
        <v>64238</v>
      </c>
      <c r="D35" s="56">
        <v>0</v>
      </c>
      <c r="E35" s="57">
        <v>31480.78</v>
      </c>
      <c r="F35" s="56">
        <v>32757.22</v>
      </c>
      <c r="G35" s="56" t="str">
        <f>VLOOKUP(B:B,'Cons. Ch2 &amp; Ch3'!F:F,1,FALSE)</f>
        <v>847.8470140.1.428090.000000.847001.200179</v>
      </c>
    </row>
    <row r="36" spans="1:7" x14ac:dyDescent="0.35">
      <c r="A36" s="56" t="s">
        <v>1745</v>
      </c>
      <c r="B36" s="56" t="s">
        <v>853</v>
      </c>
      <c r="C36" s="56">
        <v>239973</v>
      </c>
      <c r="D36" s="56">
        <v>0</v>
      </c>
      <c r="E36" s="57">
        <v>3850</v>
      </c>
      <c r="F36" s="56">
        <v>236123</v>
      </c>
      <c r="G36" s="56" t="str">
        <f>VLOOKUP(B:B,'Cons. Ch2 &amp; Ch3'!F:F,1,FALSE)</f>
        <v>847.8470140.1.428640.000000.847001.200179</v>
      </c>
    </row>
    <row r="37" spans="1:7" x14ac:dyDescent="0.35">
      <c r="A37" s="56" t="s">
        <v>1744</v>
      </c>
      <c r="B37" s="56" t="s">
        <v>93</v>
      </c>
      <c r="C37" s="56">
        <v>3000</v>
      </c>
      <c r="D37" s="56">
        <v>0</v>
      </c>
      <c r="E37" s="57">
        <v>2158</v>
      </c>
      <c r="F37" s="56">
        <v>842</v>
      </c>
      <c r="G37" s="56" t="str">
        <f>VLOOKUP(B:B,'Cons. Ch2 &amp; Ch3'!F:F,1,FALSE)</f>
        <v>847.8470140.1.435310.000000.847001.200179</v>
      </c>
    </row>
    <row r="38" spans="1:7" x14ac:dyDescent="0.35">
      <c r="A38" s="56" t="s">
        <v>1743</v>
      </c>
      <c r="B38" s="56" t="s">
        <v>1812</v>
      </c>
      <c r="C38" s="56">
        <v>53121</v>
      </c>
      <c r="D38" s="56">
        <v>0</v>
      </c>
      <c r="E38" s="57">
        <v>-32975</v>
      </c>
      <c r="F38" s="56">
        <v>86096</v>
      </c>
      <c r="G38" s="56" t="str">
        <f>VLOOKUP(B:B,'Cons. Ch2 &amp; Ch3'!F:F,1,FALSE)</f>
        <v>847.8470140.1.436110.000000.847001.200179</v>
      </c>
    </row>
    <row r="39" spans="1:7" x14ac:dyDescent="0.35">
      <c r="A39" s="56" t="s">
        <v>1742</v>
      </c>
      <c r="B39" s="56" t="s">
        <v>1941</v>
      </c>
      <c r="C39" s="56">
        <v>0</v>
      </c>
      <c r="D39" s="56">
        <v>0</v>
      </c>
      <c r="E39" s="57">
        <v>0</v>
      </c>
      <c r="F39" s="57">
        <v>0</v>
      </c>
      <c r="G39" s="56" t="e">
        <f>VLOOKUP(B:B,'Cons. Ch2 &amp; Ch3'!F:F,1,FALSE)</f>
        <v>#N/A</v>
      </c>
    </row>
    <row r="40" spans="1:7" s="58" customFormat="1" x14ac:dyDescent="0.35">
      <c r="A40" s="58" t="s">
        <v>1741</v>
      </c>
      <c r="B40" s="58" t="s">
        <v>1942</v>
      </c>
      <c r="C40" s="58">
        <v>67362000</v>
      </c>
      <c r="D40" s="58">
        <v>0</v>
      </c>
      <c r="E40" s="59"/>
      <c r="F40" s="58">
        <v>-10392128.359999999</v>
      </c>
      <c r="G40" s="56" t="e">
        <f>VLOOKUP(B:B,'Cons. Ch2 &amp; Ch3'!F:F,1,FALSE)</f>
        <v>#N/A</v>
      </c>
    </row>
    <row r="41" spans="1:7" x14ac:dyDescent="0.35">
      <c r="A41" s="56" t="s">
        <v>1740</v>
      </c>
      <c r="B41" s="56" t="s">
        <v>1943</v>
      </c>
      <c r="C41" s="56">
        <v>0</v>
      </c>
      <c r="D41" s="56">
        <v>0</v>
      </c>
      <c r="E41" s="57">
        <v>0</v>
      </c>
      <c r="F41" s="57">
        <v>0</v>
      </c>
      <c r="G41" s="56" t="e">
        <f>VLOOKUP(B:B,'Cons. Ch2 &amp; Ch3'!F:F,1,FALSE)</f>
        <v>#N/A</v>
      </c>
    </row>
    <row r="42" spans="1:7" x14ac:dyDescent="0.35">
      <c r="A42" s="56" t="s">
        <v>1739</v>
      </c>
      <c r="B42" s="56" t="s">
        <v>1944</v>
      </c>
      <c r="C42" s="56">
        <v>0</v>
      </c>
      <c r="D42" s="56">
        <v>0</v>
      </c>
      <c r="E42" s="57">
        <v>0</v>
      </c>
      <c r="F42" s="57">
        <v>0</v>
      </c>
      <c r="G42" s="56" t="e">
        <f>VLOOKUP(B:B,'Cons. Ch2 &amp; Ch3'!F:F,1,FALSE)</f>
        <v>#N/A</v>
      </c>
    </row>
    <row r="43" spans="1:7" x14ac:dyDescent="0.35">
      <c r="A43" s="56" t="s">
        <v>1738</v>
      </c>
      <c r="B43" s="56" t="s">
        <v>1945</v>
      </c>
      <c r="C43" s="56">
        <v>0</v>
      </c>
      <c r="D43" s="56">
        <v>0</v>
      </c>
      <c r="E43" s="57">
        <v>0</v>
      </c>
      <c r="F43" s="57">
        <v>0</v>
      </c>
      <c r="G43" s="56" t="e">
        <f>VLOOKUP(B:B,'Cons. Ch2 &amp; Ch3'!F:F,1,FALSE)</f>
        <v>#N/A</v>
      </c>
    </row>
    <row r="44" spans="1:7" x14ac:dyDescent="0.35">
      <c r="A44" s="56" t="s">
        <v>1737</v>
      </c>
      <c r="B44" s="56" t="s">
        <v>101</v>
      </c>
      <c r="C44" s="56">
        <v>321299</v>
      </c>
      <c r="D44" s="56">
        <v>0</v>
      </c>
      <c r="E44" s="57">
        <v>154511.25</v>
      </c>
      <c r="F44" s="56">
        <v>166787.75</v>
      </c>
      <c r="G44" s="56" t="str">
        <f>VLOOKUP(B:B,'Cons. Ch2 &amp; Ch3'!F:F,1,FALSE)</f>
        <v>847.8470230.1.420550.000000.847001.200179</v>
      </c>
    </row>
    <row r="45" spans="1:7" x14ac:dyDescent="0.35">
      <c r="A45" s="56" t="s">
        <v>1736</v>
      </c>
      <c r="B45" s="56" t="s">
        <v>102</v>
      </c>
      <c r="C45" s="56">
        <v>145000</v>
      </c>
      <c r="D45" s="56">
        <v>0</v>
      </c>
      <c r="E45" s="57">
        <v>0</v>
      </c>
      <c r="F45" s="57">
        <v>145000</v>
      </c>
      <c r="G45" s="56" t="str">
        <f>VLOOKUP(B:B,'Cons. Ch2 &amp; Ch3'!F:F,1,FALSE)</f>
        <v>847.8470230.1.425100.000000.847001.200179</v>
      </c>
    </row>
    <row r="46" spans="1:7" x14ac:dyDescent="0.35">
      <c r="A46" s="56" t="s">
        <v>1735</v>
      </c>
      <c r="B46" s="56" t="s">
        <v>103</v>
      </c>
      <c r="C46" s="56">
        <v>136500</v>
      </c>
      <c r="D46" s="56">
        <v>0</v>
      </c>
      <c r="E46" s="57">
        <v>0</v>
      </c>
      <c r="F46" s="57">
        <v>136500</v>
      </c>
      <c r="G46" s="56" t="str">
        <f>VLOOKUP(B:B,'Cons. Ch2 &amp; Ch3'!F:F,1,FALSE)</f>
        <v>847.8470230.1.425510.000000.847001.200179</v>
      </c>
    </row>
    <row r="47" spans="1:7" x14ac:dyDescent="0.35">
      <c r="A47" s="56" t="s">
        <v>1734</v>
      </c>
      <c r="B47" s="56" t="s">
        <v>104</v>
      </c>
      <c r="C47" s="56">
        <v>28000</v>
      </c>
      <c r="D47" s="56">
        <v>0</v>
      </c>
      <c r="E47" s="57">
        <v>6178.69</v>
      </c>
      <c r="F47" s="56">
        <v>21821.31</v>
      </c>
      <c r="G47" s="56" t="str">
        <f>VLOOKUP(B:B,'Cons. Ch2 &amp; Ch3'!F:F,1,FALSE)</f>
        <v>847.8470230.1.425550.000000.847001.200179</v>
      </c>
    </row>
    <row r="48" spans="1:7" x14ac:dyDescent="0.35">
      <c r="A48" s="56" t="s">
        <v>1733</v>
      </c>
      <c r="B48" s="56" t="s">
        <v>1813</v>
      </c>
      <c r="C48" s="56">
        <v>181200</v>
      </c>
      <c r="D48" s="56">
        <v>0</v>
      </c>
      <c r="E48" s="57">
        <v>180843.83</v>
      </c>
      <c r="F48" s="56">
        <v>356.17</v>
      </c>
      <c r="G48" s="56" t="str">
        <f>VLOOKUP(B:B,'Cons. Ch2 &amp; Ch3'!F:F,1,FALSE)</f>
        <v>847.8470230.1.425740.000000.847001.200179</v>
      </c>
    </row>
    <row r="49" spans="1:7" x14ac:dyDescent="0.35">
      <c r="A49" s="56" t="s">
        <v>1732</v>
      </c>
      <c r="B49" s="56" t="s">
        <v>852</v>
      </c>
      <c r="C49" s="56">
        <v>57828500</v>
      </c>
      <c r="D49" s="56">
        <v>0</v>
      </c>
      <c r="E49" s="57">
        <v>55248362.789999999</v>
      </c>
      <c r="F49" s="56">
        <v>2580137.21</v>
      </c>
      <c r="G49" s="56" t="str">
        <f>VLOOKUP(B:B,'Cons. Ch2 &amp; Ch3'!F:F,1,FALSE)</f>
        <v>847.8470230.1.425741.000000.847001.200179</v>
      </c>
    </row>
    <row r="50" spans="1:7" x14ac:dyDescent="0.35">
      <c r="A50" s="56" t="s">
        <v>1731</v>
      </c>
      <c r="B50" s="56" t="s">
        <v>851</v>
      </c>
      <c r="C50" s="56">
        <v>226000</v>
      </c>
      <c r="D50" s="56">
        <v>0</v>
      </c>
      <c r="E50" s="57">
        <v>17550</v>
      </c>
      <c r="F50" s="56">
        <v>208450</v>
      </c>
      <c r="G50" s="56" t="str">
        <f>VLOOKUP(B:B,'Cons. Ch2 &amp; Ch3'!F:F,1,FALSE)</f>
        <v>847.8470230.1.425742.000000.847001.200179</v>
      </c>
    </row>
    <row r="51" spans="1:7" x14ac:dyDescent="0.35">
      <c r="A51" s="56" t="s">
        <v>1730</v>
      </c>
      <c r="B51" s="56" t="s">
        <v>107</v>
      </c>
      <c r="C51" s="56">
        <v>3599500</v>
      </c>
      <c r="D51" s="56">
        <v>0</v>
      </c>
      <c r="E51" s="57">
        <v>3500875</v>
      </c>
      <c r="F51" s="56">
        <v>98625</v>
      </c>
      <c r="G51" s="56" t="str">
        <f>VLOOKUP(B:B,'Cons. Ch2 &amp; Ch3'!F:F,1,FALSE)</f>
        <v>847.8470230.1.425743.000000.847001.200179</v>
      </c>
    </row>
    <row r="52" spans="1:7" x14ac:dyDescent="0.35">
      <c r="A52" s="56" t="s">
        <v>1729</v>
      </c>
      <c r="B52" s="56" t="s">
        <v>110</v>
      </c>
      <c r="C52" s="56">
        <v>200000</v>
      </c>
      <c r="D52" s="56">
        <v>0</v>
      </c>
      <c r="E52" s="57">
        <v>4336.82</v>
      </c>
      <c r="F52" s="56">
        <v>195663.18</v>
      </c>
      <c r="G52" s="56" t="str">
        <f>VLOOKUP(B:B,'Cons. Ch2 &amp; Ch3'!F:F,1,FALSE)</f>
        <v>847.8470230.1.425744.000000.847001.200179</v>
      </c>
    </row>
    <row r="53" spans="1:7" x14ac:dyDescent="0.35">
      <c r="A53" s="56" t="s">
        <v>1728</v>
      </c>
      <c r="B53" s="56" t="s">
        <v>113</v>
      </c>
      <c r="C53" s="56">
        <v>758830</v>
      </c>
      <c r="D53" s="56">
        <v>0</v>
      </c>
      <c r="E53" s="57">
        <v>561661.9</v>
      </c>
      <c r="F53" s="56">
        <v>197168.1</v>
      </c>
      <c r="G53" s="56" t="str">
        <f>VLOOKUP(B:B,'Cons. Ch2 &amp; Ch3'!F:F,1,FALSE)</f>
        <v>847.8470230.1.425745.000000.847001.200179</v>
      </c>
    </row>
    <row r="54" spans="1:7" x14ac:dyDescent="0.35">
      <c r="A54" s="56" t="s">
        <v>1727</v>
      </c>
      <c r="B54" s="56" t="s">
        <v>850</v>
      </c>
      <c r="C54" s="56">
        <v>200000</v>
      </c>
      <c r="D54" s="56">
        <v>0</v>
      </c>
      <c r="E54" s="57">
        <v>351.73</v>
      </c>
      <c r="F54" s="56">
        <v>199648.27</v>
      </c>
      <c r="G54" s="56" t="str">
        <f>VLOOKUP(B:B,'Cons. Ch2 &amp; Ch3'!F:F,1,FALSE)</f>
        <v>847.8470230.1.425761.000000.847001.200179</v>
      </c>
    </row>
    <row r="55" spans="1:7" x14ac:dyDescent="0.35">
      <c r="A55" s="56" t="s">
        <v>1726</v>
      </c>
      <c r="B55" s="56" t="s">
        <v>849</v>
      </c>
      <c r="C55" s="56">
        <v>200000</v>
      </c>
      <c r="D55" s="56">
        <v>0</v>
      </c>
      <c r="E55" s="57">
        <v>0</v>
      </c>
      <c r="F55" s="57">
        <v>200000</v>
      </c>
      <c r="G55" s="56" t="str">
        <f>VLOOKUP(B:B,'Cons. Ch2 &amp; Ch3'!F:F,1,FALSE)</f>
        <v>847.8470230.1.425762.000000.847001.200179</v>
      </c>
    </row>
    <row r="56" spans="1:7" x14ac:dyDescent="0.35">
      <c r="A56" s="56" t="s">
        <v>1725</v>
      </c>
      <c r="B56" s="56" t="s">
        <v>848</v>
      </c>
      <c r="C56" s="56">
        <v>372000</v>
      </c>
      <c r="D56" s="56">
        <v>0</v>
      </c>
      <c r="E56" s="57">
        <v>171772.22</v>
      </c>
      <c r="F56" s="56">
        <v>200227.78</v>
      </c>
      <c r="G56" s="56" t="str">
        <f>VLOOKUP(B:B,'Cons. Ch2 &amp; Ch3'!F:F,1,FALSE)</f>
        <v>847.8470230.1.425770.000000.847001.200179</v>
      </c>
    </row>
    <row r="57" spans="1:7" x14ac:dyDescent="0.35">
      <c r="A57" s="56" t="s">
        <v>1724</v>
      </c>
      <c r="B57" s="56" t="s">
        <v>847</v>
      </c>
      <c r="C57" s="56">
        <v>45000</v>
      </c>
      <c r="D57" s="56">
        <v>0</v>
      </c>
      <c r="E57" s="57">
        <v>17375</v>
      </c>
      <c r="F57" s="56">
        <v>27625</v>
      </c>
      <c r="G57" s="56" t="str">
        <f>VLOOKUP(B:B,'Cons. Ch2 &amp; Ch3'!F:F,1,FALSE)</f>
        <v>847.8470230.1.425900.000000.847001.200179</v>
      </c>
    </row>
    <row r="58" spans="1:7" x14ac:dyDescent="0.35">
      <c r="A58" s="56" t="s">
        <v>1723</v>
      </c>
      <c r="B58" s="56" t="s">
        <v>117</v>
      </c>
      <c r="C58" s="56">
        <v>50287</v>
      </c>
      <c r="D58" s="56">
        <v>0</v>
      </c>
      <c r="E58" s="57">
        <v>31437.25</v>
      </c>
      <c r="F58" s="56">
        <v>18849.75</v>
      </c>
      <c r="G58" s="56" t="str">
        <f>VLOOKUP(B:B,'Cons. Ch2 &amp; Ch3'!F:F,1,FALSE)</f>
        <v>847.8470230.1.426610.000000.847001.200179</v>
      </c>
    </row>
    <row r="59" spans="1:7" x14ac:dyDescent="0.35">
      <c r="A59" s="56" t="s">
        <v>1722</v>
      </c>
      <c r="B59" s="56" t="s">
        <v>846</v>
      </c>
      <c r="C59" s="56">
        <v>180000</v>
      </c>
      <c r="D59" s="56">
        <v>0</v>
      </c>
      <c r="E59" s="57">
        <v>38118.81</v>
      </c>
      <c r="F59" s="56">
        <v>141881.19</v>
      </c>
      <c r="G59" s="56" t="str">
        <f>VLOOKUP(B:B,'Cons. Ch2 &amp; Ch3'!F:F,1,FALSE)</f>
        <v>847.8470230.1.428090.000000.847001.200179</v>
      </c>
    </row>
    <row r="60" spans="1:7" x14ac:dyDescent="0.35">
      <c r="A60" s="56" t="s">
        <v>1721</v>
      </c>
      <c r="B60" s="56" t="s">
        <v>845</v>
      </c>
      <c r="C60" s="56">
        <v>250000</v>
      </c>
      <c r="D60" s="56">
        <v>0</v>
      </c>
      <c r="E60" s="57">
        <v>12660</v>
      </c>
      <c r="F60" s="56">
        <v>237340</v>
      </c>
      <c r="G60" s="56" t="str">
        <f>VLOOKUP(B:B,'Cons. Ch2 &amp; Ch3'!F:F,1,FALSE)</f>
        <v>847.8470230.1.428640.000000.847001.200179</v>
      </c>
    </row>
    <row r="61" spans="1:7" x14ac:dyDescent="0.35">
      <c r="A61" s="56" t="s">
        <v>1720</v>
      </c>
      <c r="B61" s="56" t="s">
        <v>1814</v>
      </c>
      <c r="C61" s="56">
        <v>3832</v>
      </c>
      <c r="D61" s="56">
        <v>0</v>
      </c>
      <c r="E61" s="57">
        <v>0</v>
      </c>
      <c r="F61" s="57">
        <v>3832</v>
      </c>
      <c r="G61" s="56" t="e">
        <f>VLOOKUP(B:B,'Cons. Ch2 &amp; Ch3'!F:F,1,FALSE)</f>
        <v>#N/A</v>
      </c>
    </row>
    <row r="62" spans="1:7" x14ac:dyDescent="0.35">
      <c r="A62" s="56" t="s">
        <v>1719</v>
      </c>
      <c r="B62" s="56" t="s">
        <v>1718</v>
      </c>
      <c r="C62" s="56">
        <v>120000</v>
      </c>
      <c r="D62" s="56">
        <v>0</v>
      </c>
      <c r="E62" s="57">
        <v>-43035.34</v>
      </c>
      <c r="F62" s="56">
        <v>163035.34</v>
      </c>
      <c r="G62" s="56" t="str">
        <f>VLOOKUP(B:B,'Cons. Ch2 &amp; Ch3'!F:F,1,FALSE)</f>
        <v>847.8470230.1.435340.000000.847001.200179</v>
      </c>
    </row>
    <row r="63" spans="1:7" x14ac:dyDescent="0.35">
      <c r="A63" s="56" t="s">
        <v>1717</v>
      </c>
      <c r="B63" s="56" t="s">
        <v>118</v>
      </c>
      <c r="C63" s="56">
        <v>201601</v>
      </c>
      <c r="D63" s="56">
        <v>0</v>
      </c>
      <c r="E63" s="57">
        <v>1650</v>
      </c>
      <c r="F63" s="56">
        <v>199951</v>
      </c>
      <c r="G63" s="56" t="str">
        <f>VLOOKUP(B:B,'Cons. Ch2 &amp; Ch3'!F:F,1,FALSE)</f>
        <v>847.8470230.1.436110.000000.847001.200179</v>
      </c>
    </row>
    <row r="64" spans="1:7" x14ac:dyDescent="0.35">
      <c r="A64" s="56" t="s">
        <v>1716</v>
      </c>
      <c r="B64" s="56" t="s">
        <v>121</v>
      </c>
      <c r="C64" s="56">
        <v>75000</v>
      </c>
      <c r="D64" s="56">
        <v>0</v>
      </c>
      <c r="E64" s="57">
        <v>0</v>
      </c>
      <c r="F64" s="57">
        <v>75000</v>
      </c>
      <c r="G64" s="56" t="str">
        <f>VLOOKUP(B:B,'Cons. Ch2 &amp; Ch3'!F:F,1,FALSE)</f>
        <v>847.8470305.1.420550.000000.847001.200179</v>
      </c>
    </row>
    <row r="65" spans="1:7" x14ac:dyDescent="0.35">
      <c r="A65" s="56" t="s">
        <v>1715</v>
      </c>
      <c r="B65" s="56" t="s">
        <v>122</v>
      </c>
      <c r="C65" s="56">
        <v>20000</v>
      </c>
      <c r="D65" s="56">
        <v>0</v>
      </c>
      <c r="E65" s="57">
        <v>4591.25</v>
      </c>
      <c r="F65" s="56">
        <v>15408.75</v>
      </c>
      <c r="G65" s="56" t="str">
        <f>VLOOKUP(B:B,'Cons. Ch2 &amp; Ch3'!F:F,1,FALSE)</f>
        <v>847.8470305.1.420570.000000.847001.200179</v>
      </c>
    </row>
    <row r="66" spans="1:7" x14ac:dyDescent="0.35">
      <c r="A66" s="56" t="s">
        <v>1714</v>
      </c>
      <c r="B66" s="56" t="s">
        <v>123</v>
      </c>
      <c r="C66" s="56">
        <v>576000</v>
      </c>
      <c r="D66" s="56">
        <v>0</v>
      </c>
      <c r="E66" s="57">
        <v>375778.65</v>
      </c>
      <c r="F66" s="56">
        <v>200221.35</v>
      </c>
      <c r="G66" s="56" t="str">
        <f>VLOOKUP(B:B,'Cons. Ch2 &amp; Ch3'!F:F,1,FALSE)</f>
        <v>847.8470305.1.421700.000000.847001.200179</v>
      </c>
    </row>
    <row r="67" spans="1:7" x14ac:dyDescent="0.35">
      <c r="A67" s="56" t="s">
        <v>1713</v>
      </c>
      <c r="B67" s="56" t="s">
        <v>124</v>
      </c>
      <c r="C67" s="56">
        <v>26030</v>
      </c>
      <c r="D67" s="56">
        <v>0</v>
      </c>
      <c r="E67" s="57">
        <v>26029.52</v>
      </c>
      <c r="F67" s="56">
        <v>0.48</v>
      </c>
      <c r="G67" s="56" t="str">
        <f>VLOOKUP(B:B,'Cons. Ch2 &amp; Ch3'!F:F,1,FALSE)</f>
        <v>847.8470305.1.425510.000000.847001.200179</v>
      </c>
    </row>
    <row r="68" spans="1:7" x14ac:dyDescent="0.35">
      <c r="A68" s="56" t="s">
        <v>1712</v>
      </c>
      <c r="B68" s="56" t="s">
        <v>127</v>
      </c>
      <c r="C68" s="56">
        <v>47970</v>
      </c>
      <c r="D68" s="56">
        <v>0</v>
      </c>
      <c r="E68" s="57">
        <v>0</v>
      </c>
      <c r="F68" s="57">
        <v>47970</v>
      </c>
      <c r="G68" s="56" t="str">
        <f>VLOOKUP(B:B,'Cons. Ch2 &amp; Ch3'!F:F,1,FALSE)</f>
        <v>847.8470305.1.425720.000000.847001.200179</v>
      </c>
    </row>
    <row r="69" spans="1:7" x14ac:dyDescent="0.35">
      <c r="A69" s="56" t="s">
        <v>1711</v>
      </c>
      <c r="B69" s="56" t="s">
        <v>844</v>
      </c>
      <c r="C69" s="56">
        <v>200000</v>
      </c>
      <c r="D69" s="56">
        <v>0</v>
      </c>
      <c r="E69" s="57">
        <v>0</v>
      </c>
      <c r="F69" s="57">
        <v>200000</v>
      </c>
      <c r="G69" s="56" t="str">
        <f>VLOOKUP(B:B,'Cons. Ch2 &amp; Ch3'!F:F,1,FALSE)</f>
        <v>847.8470305.1.425762.000000.847001.200179</v>
      </c>
    </row>
    <row r="70" spans="1:7" x14ac:dyDescent="0.35">
      <c r="A70" s="56" t="s">
        <v>1710</v>
      </c>
      <c r="B70" s="56" t="s">
        <v>130</v>
      </c>
      <c r="C70" s="56">
        <v>50000</v>
      </c>
      <c r="D70" s="56">
        <v>0</v>
      </c>
      <c r="E70" s="57">
        <v>23850</v>
      </c>
      <c r="F70" s="56">
        <v>26150</v>
      </c>
      <c r="G70" s="56" t="str">
        <f>VLOOKUP(B:B,'Cons. Ch2 &amp; Ch3'!F:F,1,FALSE)</f>
        <v>847.8470305.1.425763.000000.847001.200179</v>
      </c>
    </row>
    <row r="71" spans="1:7" x14ac:dyDescent="0.35">
      <c r="A71" s="56" t="s">
        <v>1709</v>
      </c>
      <c r="B71" s="56" t="s">
        <v>133</v>
      </c>
      <c r="C71" s="56">
        <v>56250</v>
      </c>
      <c r="D71" s="56">
        <v>0</v>
      </c>
      <c r="E71" s="57">
        <v>956.54</v>
      </c>
      <c r="F71" s="56">
        <v>55293.46</v>
      </c>
      <c r="G71" s="56" t="str">
        <f>VLOOKUP(B:B,'Cons. Ch2 &amp; Ch3'!F:F,1,FALSE)</f>
        <v>847.8470305.1.425770.000000.847001.200179</v>
      </c>
    </row>
    <row r="72" spans="1:7" x14ac:dyDescent="0.35">
      <c r="A72" s="56" t="s">
        <v>1708</v>
      </c>
      <c r="B72" s="56" t="s">
        <v>134</v>
      </c>
      <c r="C72" s="56">
        <v>20364</v>
      </c>
      <c r="D72" s="56">
        <v>0</v>
      </c>
      <c r="E72" s="57">
        <v>6238</v>
      </c>
      <c r="F72" s="56">
        <v>14126</v>
      </c>
      <c r="G72" s="56" t="str">
        <f>VLOOKUP(B:B,'Cons. Ch2 &amp; Ch3'!F:F,1,FALSE)</f>
        <v>847.8470305.1.425900.000000.847001.200179</v>
      </c>
    </row>
    <row r="73" spans="1:7" x14ac:dyDescent="0.35">
      <c r="A73" s="56" t="s">
        <v>1707</v>
      </c>
      <c r="B73" s="56" t="s">
        <v>1815</v>
      </c>
      <c r="C73" s="56">
        <v>6400</v>
      </c>
      <c r="D73" s="56">
        <v>0</v>
      </c>
      <c r="E73" s="57">
        <v>6399.94</v>
      </c>
      <c r="F73" s="56">
        <v>0.06</v>
      </c>
      <c r="G73" s="56" t="str">
        <f>VLOOKUP(B:B,'Cons. Ch2 &amp; Ch3'!F:F,1,FALSE)</f>
        <v>847.8470305.1.426220.000000.847001.200179</v>
      </c>
    </row>
    <row r="74" spans="1:7" x14ac:dyDescent="0.35">
      <c r="A74" s="56" t="s">
        <v>1706</v>
      </c>
      <c r="B74" s="56" t="s">
        <v>135</v>
      </c>
      <c r="C74" s="56">
        <v>390261</v>
      </c>
      <c r="D74" s="56">
        <v>0</v>
      </c>
      <c r="E74" s="57">
        <v>161847.46</v>
      </c>
      <c r="F74" s="56">
        <v>228413.54</v>
      </c>
      <c r="G74" s="56" t="str">
        <f>VLOOKUP(B:B,'Cons. Ch2 &amp; Ch3'!F:F,1,FALSE)</f>
        <v>847.8470305.1.426610.000000.847001.200179</v>
      </c>
    </row>
    <row r="75" spans="1:7" x14ac:dyDescent="0.35">
      <c r="A75" s="56" t="s">
        <v>1705</v>
      </c>
      <c r="B75" s="56" t="s">
        <v>1816</v>
      </c>
      <c r="C75" s="56">
        <v>5000</v>
      </c>
      <c r="D75" s="56">
        <v>0</v>
      </c>
      <c r="E75" s="57">
        <v>0</v>
      </c>
      <c r="F75" s="57">
        <v>5000</v>
      </c>
      <c r="G75" s="56" t="e">
        <f>VLOOKUP(B:B,'Cons. Ch2 &amp; Ch3'!F:F,1,FALSE)</f>
        <v>#N/A</v>
      </c>
    </row>
    <row r="76" spans="1:7" x14ac:dyDescent="0.35">
      <c r="A76" s="56" t="s">
        <v>1704</v>
      </c>
      <c r="B76" s="56" t="s">
        <v>843</v>
      </c>
      <c r="C76" s="56">
        <v>142320</v>
      </c>
      <c r="D76" s="56">
        <v>0</v>
      </c>
      <c r="E76" s="57">
        <v>38545.49</v>
      </c>
      <c r="F76" s="56">
        <v>103774.51</v>
      </c>
      <c r="G76" s="56" t="str">
        <f>VLOOKUP(B:B,'Cons. Ch2 &amp; Ch3'!F:F,1,FALSE)</f>
        <v>847.8470305.1.428090.000000.847001.200179</v>
      </c>
    </row>
    <row r="77" spans="1:7" x14ac:dyDescent="0.35">
      <c r="A77" s="56" t="s">
        <v>1703</v>
      </c>
      <c r="B77" s="56" t="s">
        <v>139</v>
      </c>
      <c r="C77" s="56">
        <v>496243</v>
      </c>
      <c r="D77" s="56">
        <v>0</v>
      </c>
      <c r="E77" s="57">
        <v>107597.52</v>
      </c>
      <c r="F77" s="56">
        <v>388645.48</v>
      </c>
      <c r="G77" s="56" t="str">
        <f>VLOOKUP(B:B,'Cons. Ch2 &amp; Ch3'!F:F,1,FALSE)</f>
        <v>847.8470305.1.432209.000000.847001.200179</v>
      </c>
    </row>
    <row r="78" spans="1:7" x14ac:dyDescent="0.35">
      <c r="A78" s="56" t="s">
        <v>1702</v>
      </c>
      <c r="B78" s="56" t="s">
        <v>142</v>
      </c>
      <c r="C78" s="56">
        <v>152008</v>
      </c>
      <c r="D78" s="56">
        <v>0</v>
      </c>
      <c r="E78" s="57">
        <v>139268.43</v>
      </c>
      <c r="F78" s="56">
        <v>12739.57</v>
      </c>
      <c r="G78" s="56" t="str">
        <f>VLOOKUP(B:B,'Cons. Ch2 &amp; Ch3'!F:F,1,FALSE)</f>
        <v>847.8470305.1.432690.000000.847001.200179</v>
      </c>
    </row>
    <row r="79" spans="1:7" x14ac:dyDescent="0.35">
      <c r="A79" s="56" t="s">
        <v>1701</v>
      </c>
      <c r="B79" s="56" t="s">
        <v>1700</v>
      </c>
      <c r="C79" s="56">
        <v>2093917</v>
      </c>
      <c r="D79" s="56">
        <v>0</v>
      </c>
      <c r="E79" s="57">
        <v>1838177.17</v>
      </c>
      <c r="F79" s="56">
        <v>255739.83</v>
      </c>
      <c r="G79" s="56" t="str">
        <f>VLOOKUP(B:B,'Cons. Ch2 &amp; Ch3'!F:F,1,FALSE)</f>
        <v>847.8470305.1.435340.000000.847001.200179</v>
      </c>
    </row>
    <row r="80" spans="1:7" x14ac:dyDescent="0.35">
      <c r="A80" s="56" t="s">
        <v>1699</v>
      </c>
      <c r="B80" s="56" t="s">
        <v>1817</v>
      </c>
      <c r="C80" s="56">
        <v>200000</v>
      </c>
      <c r="D80" s="56">
        <v>0</v>
      </c>
      <c r="E80" s="57">
        <v>0</v>
      </c>
      <c r="F80" s="57">
        <v>200000</v>
      </c>
      <c r="G80" s="56" t="e">
        <f>VLOOKUP(B:B,'Cons. Ch2 &amp; Ch3'!F:F,1,FALSE)</f>
        <v>#N/A</v>
      </c>
    </row>
    <row r="81" spans="1:7" x14ac:dyDescent="0.35">
      <c r="A81" s="56" t="s">
        <v>1698</v>
      </c>
      <c r="B81" s="56" t="s">
        <v>151</v>
      </c>
      <c r="C81" s="56">
        <v>20000</v>
      </c>
      <c r="D81" s="56">
        <v>0</v>
      </c>
      <c r="E81" s="57">
        <v>0</v>
      </c>
      <c r="F81" s="57">
        <v>20000</v>
      </c>
      <c r="G81" s="56" t="str">
        <f>VLOOKUP(B:B,'Cons. Ch2 &amp; Ch3'!F:F,1,FALSE)</f>
        <v>847.8470305.1.435530.000000.847001.200179</v>
      </c>
    </row>
    <row r="82" spans="1:7" x14ac:dyDescent="0.35">
      <c r="A82" s="56" t="s">
        <v>1697</v>
      </c>
      <c r="B82" s="56" t="s">
        <v>152</v>
      </c>
      <c r="C82" s="56">
        <v>10000</v>
      </c>
      <c r="D82" s="56">
        <v>0</v>
      </c>
      <c r="E82" s="57">
        <v>0</v>
      </c>
      <c r="F82" s="57">
        <v>10000</v>
      </c>
      <c r="G82" s="56" t="str">
        <f>VLOOKUP(B:B,'Cons. Ch2 &amp; Ch3'!F:F,1,FALSE)</f>
        <v>847.8470305.1.436110.000000.847001.200179</v>
      </c>
    </row>
    <row r="83" spans="1:7" x14ac:dyDescent="0.35">
      <c r="A83" s="56" t="s">
        <v>1696</v>
      </c>
      <c r="B83" s="56" t="s">
        <v>918</v>
      </c>
      <c r="C83" s="56">
        <v>12076805</v>
      </c>
      <c r="D83" s="56">
        <v>0</v>
      </c>
      <c r="E83" s="57">
        <v>3502756.75</v>
      </c>
      <c r="F83" s="56">
        <v>8574048.25</v>
      </c>
      <c r="G83" s="56" t="str">
        <f>VLOOKUP(B:B,'Cons. Ch2 &amp; Ch3'!F:F,1,FALSE)</f>
        <v>847.8470305.1.492316.000000.847001.300180</v>
      </c>
    </row>
    <row r="84" spans="1:7" x14ac:dyDescent="0.35">
      <c r="A84" s="56" t="s">
        <v>1695</v>
      </c>
      <c r="B84" s="56" t="s">
        <v>1790</v>
      </c>
      <c r="C84" s="56">
        <v>0</v>
      </c>
      <c r="D84" s="56">
        <v>0</v>
      </c>
      <c r="E84" s="57">
        <v>0</v>
      </c>
      <c r="F84" s="57">
        <v>0</v>
      </c>
      <c r="G84" s="56" t="e">
        <f>VLOOKUP(B:B,'Cons. Ch2 &amp; Ch3'!F:F,1,FALSE)</f>
        <v>#N/A</v>
      </c>
    </row>
    <row r="85" spans="1:7" x14ac:dyDescent="0.35">
      <c r="A85" s="56" t="s">
        <v>1694</v>
      </c>
      <c r="B85" s="56" t="s">
        <v>839</v>
      </c>
      <c r="C85" s="56">
        <v>25000</v>
      </c>
      <c r="D85" s="56">
        <v>0</v>
      </c>
      <c r="E85" s="57">
        <v>0</v>
      </c>
      <c r="F85" s="57">
        <v>25000</v>
      </c>
      <c r="G85" s="56" t="str">
        <f>VLOOKUP(B:B,'Cons. Ch2 &amp; Ch3'!F:F,1,FALSE)</f>
        <v>847.8470310.1.420550.000000.847001.200179</v>
      </c>
    </row>
    <row r="86" spans="1:7" x14ac:dyDescent="0.35">
      <c r="A86" s="56" t="s">
        <v>1693</v>
      </c>
      <c r="B86" s="56" t="s">
        <v>838</v>
      </c>
      <c r="C86" s="56">
        <v>24000</v>
      </c>
      <c r="D86" s="56">
        <v>0</v>
      </c>
      <c r="E86" s="57">
        <v>0</v>
      </c>
      <c r="F86" s="57">
        <v>24000</v>
      </c>
      <c r="G86" s="56" t="str">
        <f>VLOOKUP(B:B,'Cons. Ch2 &amp; Ch3'!F:F,1,FALSE)</f>
        <v>847.8470310.1.425510.000000.847001.200179</v>
      </c>
    </row>
    <row r="87" spans="1:7" x14ac:dyDescent="0.35">
      <c r="A87" s="56" t="s">
        <v>1692</v>
      </c>
      <c r="B87" s="56" t="s">
        <v>1818</v>
      </c>
      <c r="C87" s="56">
        <v>84000</v>
      </c>
      <c r="D87" s="56">
        <v>0</v>
      </c>
      <c r="E87" s="57">
        <v>47496.07</v>
      </c>
      <c r="F87" s="56">
        <v>36503.93</v>
      </c>
      <c r="G87" s="56" t="str">
        <f>VLOOKUP(B:B,'Cons. Ch2 &amp; Ch3'!F:F,1,FALSE)</f>
        <v>847.8470310.1.425761.000000.847001.200179</v>
      </c>
    </row>
    <row r="88" spans="1:7" x14ac:dyDescent="0.35">
      <c r="A88" s="56" t="s">
        <v>1691</v>
      </c>
      <c r="B88" s="56" t="s">
        <v>155</v>
      </c>
      <c r="C88" s="56">
        <v>136616</v>
      </c>
      <c r="D88" s="56">
        <v>0</v>
      </c>
      <c r="E88" s="57">
        <v>86062</v>
      </c>
      <c r="F88" s="56">
        <v>50554</v>
      </c>
      <c r="G88" s="56" t="str">
        <f>VLOOKUP(B:B,'Cons. Ch2 &amp; Ch3'!F:F,1,FALSE)</f>
        <v>847.8470310.1.425763.000000.847001.200179</v>
      </c>
    </row>
    <row r="89" spans="1:7" x14ac:dyDescent="0.35">
      <c r="A89" s="56" t="s">
        <v>1690</v>
      </c>
      <c r="B89" s="56" t="s">
        <v>156</v>
      </c>
      <c r="C89" s="56">
        <v>206250</v>
      </c>
      <c r="D89" s="56">
        <v>0</v>
      </c>
      <c r="E89" s="57">
        <v>64495.38</v>
      </c>
      <c r="F89" s="56">
        <v>141754.62</v>
      </c>
      <c r="G89" s="56" t="str">
        <f>VLOOKUP(B:B,'Cons. Ch2 &amp; Ch3'!F:F,1,FALSE)</f>
        <v>847.8470310.1.425770.000000.847001.200179</v>
      </c>
    </row>
    <row r="90" spans="1:7" x14ac:dyDescent="0.35">
      <c r="A90" s="56" t="s">
        <v>1689</v>
      </c>
      <c r="B90" s="56" t="s">
        <v>836</v>
      </c>
      <c r="C90" s="56">
        <v>6000</v>
      </c>
      <c r="D90" s="56">
        <v>0</v>
      </c>
      <c r="E90" s="57">
        <v>0</v>
      </c>
      <c r="F90" s="57">
        <v>6000</v>
      </c>
      <c r="G90" s="56" t="str">
        <f>VLOOKUP(B:B,'Cons. Ch2 &amp; Ch3'!F:F,1,FALSE)</f>
        <v>847.8470310.1.425900.000000.847001.200179</v>
      </c>
    </row>
    <row r="91" spans="1:7" x14ac:dyDescent="0.35">
      <c r="A91" s="56" t="s">
        <v>1688</v>
      </c>
      <c r="B91" s="56" t="s">
        <v>835</v>
      </c>
      <c r="C91" s="56">
        <v>8908</v>
      </c>
      <c r="D91" s="56">
        <v>0</v>
      </c>
      <c r="E91" s="57">
        <v>8771.1200000000008</v>
      </c>
      <c r="F91" s="56">
        <v>136.88</v>
      </c>
      <c r="G91" s="56" t="str">
        <f>VLOOKUP(B:B,'Cons. Ch2 &amp; Ch3'!F:F,1,FALSE)</f>
        <v>847.8470310.1.426610.000000.847001.200179</v>
      </c>
    </row>
    <row r="92" spans="1:7" x14ac:dyDescent="0.35">
      <c r="A92" s="56" t="s">
        <v>1687</v>
      </c>
      <c r="B92" s="56" t="s">
        <v>834</v>
      </c>
      <c r="C92" s="56">
        <v>45000</v>
      </c>
      <c r="D92" s="56">
        <v>0</v>
      </c>
      <c r="E92" s="57">
        <v>0</v>
      </c>
      <c r="F92" s="57">
        <v>45000</v>
      </c>
      <c r="G92" s="56" t="str">
        <f>VLOOKUP(B:B,'Cons. Ch2 &amp; Ch3'!F:F,1,FALSE)</f>
        <v>847.8470310.1.428090.000000.847001.200179</v>
      </c>
    </row>
    <row r="93" spans="1:7" x14ac:dyDescent="0.35">
      <c r="A93" s="56" t="s">
        <v>1686</v>
      </c>
      <c r="B93" s="56" t="s">
        <v>160</v>
      </c>
      <c r="C93" s="56">
        <v>4000</v>
      </c>
      <c r="D93" s="56">
        <v>0</v>
      </c>
      <c r="E93" s="57">
        <v>0</v>
      </c>
      <c r="F93" s="57">
        <v>4000</v>
      </c>
      <c r="G93" s="56" t="str">
        <f>VLOOKUP(B:B,'Cons. Ch2 &amp; Ch3'!F:F,1,FALSE)</f>
        <v>847.8470310.1.435350.000000.847001.200179</v>
      </c>
    </row>
    <row r="94" spans="1:7" x14ac:dyDescent="0.35">
      <c r="A94" s="56" t="s">
        <v>1685</v>
      </c>
      <c r="B94" s="56" t="s">
        <v>161</v>
      </c>
      <c r="C94" s="56">
        <v>35703</v>
      </c>
      <c r="D94" s="56">
        <v>0</v>
      </c>
      <c r="E94" s="57">
        <v>6751.4</v>
      </c>
      <c r="F94" s="56">
        <v>28951.599999999999</v>
      </c>
      <c r="G94" s="56" t="str">
        <f>VLOOKUP(B:B,'Cons. Ch2 &amp; Ch3'!F:F,1,FALSE)</f>
        <v>847.8470310.1.435508.000000.847001.200179</v>
      </c>
    </row>
    <row r="95" spans="1:7" x14ac:dyDescent="0.35">
      <c r="A95" s="56" t="s">
        <v>1684</v>
      </c>
      <c r="B95" s="56" t="s">
        <v>833</v>
      </c>
      <c r="C95" s="56">
        <v>4000</v>
      </c>
      <c r="D95" s="56">
        <v>0</v>
      </c>
      <c r="E95" s="57">
        <v>300</v>
      </c>
      <c r="F95" s="56">
        <v>3700</v>
      </c>
      <c r="G95" s="56" t="str">
        <f>VLOOKUP(B:B,'Cons. Ch2 &amp; Ch3'!F:F,1,FALSE)</f>
        <v>847.8470310.1.436110.000000.847001.200179</v>
      </c>
    </row>
    <row r="96" spans="1:7" x14ac:dyDescent="0.35">
      <c r="A96" s="56" t="s">
        <v>1683</v>
      </c>
      <c r="B96" s="56" t="s">
        <v>164</v>
      </c>
      <c r="C96" s="56">
        <v>2000</v>
      </c>
      <c r="D96" s="56">
        <v>0</v>
      </c>
      <c r="E96" s="57">
        <v>2000</v>
      </c>
      <c r="F96" s="56">
        <v>0</v>
      </c>
      <c r="G96" s="56" t="str">
        <f>VLOOKUP(B:B,'Cons. Ch2 &amp; Ch3'!F:F,1,FALSE)</f>
        <v>847.8470310.1.436600.000000.847001.200179</v>
      </c>
    </row>
    <row r="97" spans="1:7" x14ac:dyDescent="0.35">
      <c r="A97" s="56" t="s">
        <v>1682</v>
      </c>
      <c r="B97" s="56" t="s">
        <v>917</v>
      </c>
      <c r="C97" s="56">
        <v>148832</v>
      </c>
      <c r="D97" s="56">
        <v>0</v>
      </c>
      <c r="E97" s="57">
        <v>148831.26</v>
      </c>
      <c r="F97" s="56">
        <v>0.74</v>
      </c>
      <c r="G97" s="56" t="str">
        <f>VLOOKUP(B:B,'Cons. Ch2 &amp; Ch3'!F:F,1,FALSE)</f>
        <v>847.8470310.1.492316.000000.847001.300180</v>
      </c>
    </row>
    <row r="98" spans="1:7" x14ac:dyDescent="0.35">
      <c r="A98" s="56" t="s">
        <v>1681</v>
      </c>
      <c r="B98" s="56" t="s">
        <v>832</v>
      </c>
      <c r="C98" s="56">
        <v>25000</v>
      </c>
      <c r="D98" s="56">
        <v>0</v>
      </c>
      <c r="E98" s="57">
        <v>0</v>
      </c>
      <c r="F98" s="57">
        <v>25000</v>
      </c>
      <c r="G98" s="56" t="str">
        <f>VLOOKUP(B:B,'Cons. Ch2 &amp; Ch3'!F:F,1,FALSE)</f>
        <v>847.8470315.1.420550.000000.847001.200179</v>
      </c>
    </row>
    <row r="99" spans="1:7" x14ac:dyDescent="0.35">
      <c r="A99" s="56" t="s">
        <v>1680</v>
      </c>
      <c r="B99" s="56" t="s">
        <v>167</v>
      </c>
      <c r="C99" s="56">
        <v>21500</v>
      </c>
      <c r="D99" s="56">
        <v>0</v>
      </c>
      <c r="E99" s="57">
        <v>0</v>
      </c>
      <c r="F99" s="57">
        <v>21500</v>
      </c>
      <c r="G99" s="56" t="str">
        <f>VLOOKUP(B:B,'Cons. Ch2 &amp; Ch3'!F:F,1,FALSE)</f>
        <v>847.8470315.1.425510.000000.847001.200179</v>
      </c>
    </row>
    <row r="100" spans="1:7" x14ac:dyDescent="0.35">
      <c r="A100" s="56" t="s">
        <v>1679</v>
      </c>
      <c r="B100" s="56" t="s">
        <v>1819</v>
      </c>
      <c r="C100" s="56">
        <v>3000</v>
      </c>
      <c r="D100" s="56">
        <v>0</v>
      </c>
      <c r="E100" s="57">
        <v>0</v>
      </c>
      <c r="F100" s="57">
        <v>3000</v>
      </c>
      <c r="G100" s="56" t="e">
        <f>VLOOKUP(B:B,'Cons. Ch2 &amp; Ch3'!F:F,1,FALSE)</f>
        <v>#N/A</v>
      </c>
    </row>
    <row r="101" spans="1:7" x14ac:dyDescent="0.35">
      <c r="A101" s="56" t="s">
        <v>1678</v>
      </c>
      <c r="B101" s="56" t="s">
        <v>1820</v>
      </c>
      <c r="C101" s="56">
        <v>0</v>
      </c>
      <c r="D101" s="56">
        <v>0</v>
      </c>
      <c r="E101" s="57">
        <v>0</v>
      </c>
      <c r="F101" s="57">
        <v>0</v>
      </c>
      <c r="G101" s="56" t="e">
        <f>VLOOKUP(B:B,'Cons. Ch2 &amp; Ch3'!F:F,1,FALSE)</f>
        <v>#N/A</v>
      </c>
    </row>
    <row r="102" spans="1:7" x14ac:dyDescent="0.35">
      <c r="A102" s="56" t="s">
        <v>1677</v>
      </c>
      <c r="B102" s="56" t="s">
        <v>171</v>
      </c>
      <c r="C102" s="56">
        <v>36771</v>
      </c>
      <c r="D102" s="56">
        <v>0</v>
      </c>
      <c r="E102" s="57">
        <v>35370.65</v>
      </c>
      <c r="F102" s="56">
        <v>1400.35</v>
      </c>
      <c r="G102" s="56" t="str">
        <f>VLOOKUP(B:B,'Cons. Ch2 &amp; Ch3'!F:F,1,FALSE)</f>
        <v>847.8470315.1.425763.000000.847001.200179</v>
      </c>
    </row>
    <row r="103" spans="1:7" x14ac:dyDescent="0.35">
      <c r="A103" s="56" t="s">
        <v>1676</v>
      </c>
      <c r="B103" s="56" t="s">
        <v>172</v>
      </c>
      <c r="C103" s="56">
        <v>96070</v>
      </c>
      <c r="D103" s="56">
        <v>0</v>
      </c>
      <c r="E103" s="57">
        <v>94481.76</v>
      </c>
      <c r="F103" s="56">
        <v>1588.24</v>
      </c>
      <c r="G103" s="56" t="str">
        <f>VLOOKUP(B:B,'Cons. Ch2 &amp; Ch3'!F:F,1,FALSE)</f>
        <v>847.8470315.1.425770.000000.847001.200179</v>
      </c>
    </row>
    <row r="104" spans="1:7" x14ac:dyDescent="0.35">
      <c r="A104" s="56" t="s">
        <v>1675</v>
      </c>
      <c r="B104" s="56" t="s">
        <v>173</v>
      </c>
      <c r="C104" s="56">
        <v>7837</v>
      </c>
      <c r="D104" s="56">
        <v>0</v>
      </c>
      <c r="E104" s="57">
        <v>420</v>
      </c>
      <c r="F104" s="56">
        <v>7417</v>
      </c>
      <c r="G104" s="56" t="str">
        <f>VLOOKUP(B:B,'Cons. Ch2 &amp; Ch3'!F:F,1,FALSE)</f>
        <v>847.8470315.1.425900.000000.847001.200179</v>
      </c>
    </row>
    <row r="105" spans="1:7" x14ac:dyDescent="0.35">
      <c r="A105" s="56" t="s">
        <v>1674</v>
      </c>
      <c r="B105" s="56" t="s">
        <v>831</v>
      </c>
      <c r="C105" s="56">
        <v>15000</v>
      </c>
      <c r="D105" s="56">
        <v>0</v>
      </c>
      <c r="E105" s="57">
        <v>0</v>
      </c>
      <c r="F105" s="57">
        <v>15000</v>
      </c>
      <c r="G105" s="56" t="str">
        <f>VLOOKUP(B:B,'Cons. Ch2 &amp; Ch3'!F:F,1,FALSE)</f>
        <v>847.8470315.1.428090.000000.847001.200179</v>
      </c>
    </row>
    <row r="106" spans="1:7" x14ac:dyDescent="0.35">
      <c r="A106" s="56" t="s">
        <v>1673</v>
      </c>
      <c r="B106" s="56" t="s">
        <v>176</v>
      </c>
      <c r="C106" s="56">
        <v>10000</v>
      </c>
      <c r="D106" s="56">
        <v>0</v>
      </c>
      <c r="E106" s="57">
        <v>5967.8</v>
      </c>
      <c r="F106" s="56">
        <v>4032.2</v>
      </c>
      <c r="G106" s="56" t="str">
        <f>VLOOKUP(B:B,'Cons. Ch2 &amp; Ch3'!F:F,1,FALSE)</f>
        <v>847.8470315.1.435350.000000.847001.200179</v>
      </c>
    </row>
    <row r="107" spans="1:7" x14ac:dyDescent="0.35">
      <c r="A107" s="56" t="s">
        <v>1672</v>
      </c>
      <c r="B107" s="56" t="s">
        <v>177</v>
      </c>
      <c r="C107" s="56">
        <v>192179</v>
      </c>
      <c r="D107" s="56">
        <v>0</v>
      </c>
      <c r="E107" s="57">
        <v>182675.47</v>
      </c>
      <c r="F107" s="56">
        <v>9503.5300000000007</v>
      </c>
      <c r="G107" s="56" t="str">
        <f>VLOOKUP(B:B,'Cons. Ch2 &amp; Ch3'!F:F,1,FALSE)</f>
        <v>847.8470315.1.435508.000000.847001.200179</v>
      </c>
    </row>
    <row r="108" spans="1:7" x14ac:dyDescent="0.35">
      <c r="A108" s="56" t="s">
        <v>1671</v>
      </c>
      <c r="B108" s="56" t="s">
        <v>181</v>
      </c>
      <c r="C108" s="56">
        <v>7837</v>
      </c>
      <c r="D108" s="56">
        <v>0</v>
      </c>
      <c r="E108" s="57">
        <v>0</v>
      </c>
      <c r="F108" s="57">
        <v>7837</v>
      </c>
      <c r="G108" s="56" t="str">
        <f>VLOOKUP(B:B,'Cons. Ch2 &amp; Ch3'!F:F,1,FALSE)</f>
        <v>847.8470315.1.436110.000000.847001.200179</v>
      </c>
    </row>
    <row r="109" spans="1:7" x14ac:dyDescent="0.35">
      <c r="A109" s="56" t="s">
        <v>1670</v>
      </c>
      <c r="B109" s="56" t="s">
        <v>830</v>
      </c>
      <c r="C109" s="56">
        <v>2000</v>
      </c>
      <c r="D109" s="56">
        <v>0</v>
      </c>
      <c r="E109" s="57">
        <v>2000</v>
      </c>
      <c r="F109" s="56">
        <v>0</v>
      </c>
      <c r="G109" s="56" t="str">
        <f>VLOOKUP(B:B,'Cons. Ch2 &amp; Ch3'!F:F,1,FALSE)</f>
        <v>847.8470315.1.436600.000000.847001.200179</v>
      </c>
    </row>
    <row r="110" spans="1:7" x14ac:dyDescent="0.35">
      <c r="A110" s="56" t="s">
        <v>1669</v>
      </c>
      <c r="B110" s="56" t="s">
        <v>916</v>
      </c>
      <c r="C110" s="56">
        <v>7059000</v>
      </c>
      <c r="D110" s="56">
        <v>0</v>
      </c>
      <c r="E110" s="57">
        <v>6903766.7400000002</v>
      </c>
      <c r="F110" s="56">
        <v>155233.26</v>
      </c>
      <c r="G110" s="56" t="str">
        <f>VLOOKUP(B:B,'Cons. Ch2 &amp; Ch3'!F:F,1,FALSE)</f>
        <v>847.8470315.1.492316.000000.847001.300180</v>
      </c>
    </row>
    <row r="111" spans="1:7" x14ac:dyDescent="0.35">
      <c r="A111" s="56" t="s">
        <v>1668</v>
      </c>
      <c r="B111" s="56" t="s">
        <v>829</v>
      </c>
      <c r="C111" s="56">
        <v>25000</v>
      </c>
      <c r="D111" s="56">
        <v>0</v>
      </c>
      <c r="E111" s="57">
        <v>0</v>
      </c>
      <c r="F111" s="57">
        <v>25000</v>
      </c>
      <c r="G111" s="56" t="str">
        <f>VLOOKUP(B:B,'Cons. Ch2 &amp; Ch3'!F:F,1,FALSE)</f>
        <v>847.8470320.1.420550.000000.847001.200179</v>
      </c>
    </row>
    <row r="112" spans="1:7" x14ac:dyDescent="0.35">
      <c r="A112" s="56" t="s">
        <v>1667</v>
      </c>
      <c r="B112" s="56" t="s">
        <v>828</v>
      </c>
      <c r="C112" s="56">
        <v>24000</v>
      </c>
      <c r="D112" s="56">
        <v>0</v>
      </c>
      <c r="E112" s="57">
        <v>0</v>
      </c>
      <c r="F112" s="57">
        <v>24000</v>
      </c>
      <c r="G112" s="56" t="str">
        <f>VLOOKUP(B:B,'Cons. Ch2 &amp; Ch3'!F:F,1,FALSE)</f>
        <v>847.8470320.1.425510.000000.847001.200179</v>
      </c>
    </row>
    <row r="113" spans="1:7" x14ac:dyDescent="0.35">
      <c r="A113" s="56" t="s">
        <v>1666</v>
      </c>
      <c r="B113" s="56" t="s">
        <v>1821</v>
      </c>
      <c r="C113" s="56">
        <v>130000</v>
      </c>
      <c r="D113" s="56">
        <v>0</v>
      </c>
      <c r="E113" s="57">
        <v>0</v>
      </c>
      <c r="F113" s="57">
        <v>130000</v>
      </c>
      <c r="G113" s="56" t="e">
        <f>VLOOKUP(B:B,'Cons. Ch2 &amp; Ch3'!F:F,1,FALSE)</f>
        <v>#N/A</v>
      </c>
    </row>
    <row r="114" spans="1:7" x14ac:dyDescent="0.35">
      <c r="A114" s="56" t="s">
        <v>1665</v>
      </c>
      <c r="B114" s="56" t="s">
        <v>184</v>
      </c>
      <c r="C114" s="56">
        <v>222932</v>
      </c>
      <c r="D114" s="56">
        <v>0</v>
      </c>
      <c r="E114" s="57">
        <v>0</v>
      </c>
      <c r="F114" s="57">
        <v>222932</v>
      </c>
      <c r="G114" s="56" t="str">
        <f>VLOOKUP(B:B,'Cons. Ch2 &amp; Ch3'!F:F,1,FALSE)</f>
        <v>847.8470320.1.425763.000000.847001.200179</v>
      </c>
    </row>
    <row r="115" spans="1:7" x14ac:dyDescent="0.35">
      <c r="A115" s="56" t="s">
        <v>1664</v>
      </c>
      <c r="B115" s="56" t="s">
        <v>185</v>
      </c>
      <c r="C115" s="56">
        <v>369634</v>
      </c>
      <c r="D115" s="56">
        <v>0</v>
      </c>
      <c r="E115" s="57">
        <v>181371.74</v>
      </c>
      <c r="F115" s="56">
        <v>188262.26</v>
      </c>
      <c r="G115" s="56" t="str">
        <f>VLOOKUP(B:B,'Cons. Ch2 &amp; Ch3'!F:F,1,FALSE)</f>
        <v>847.8470320.1.425770.000000.847001.200179</v>
      </c>
    </row>
    <row r="116" spans="1:7" x14ac:dyDescent="0.35">
      <c r="A116" s="56" t="s">
        <v>1663</v>
      </c>
      <c r="B116" s="56" t="s">
        <v>826</v>
      </c>
      <c r="C116" s="56">
        <v>20000</v>
      </c>
      <c r="D116" s="56">
        <v>0</v>
      </c>
      <c r="E116" s="57">
        <v>3305</v>
      </c>
      <c r="F116" s="56">
        <v>16695</v>
      </c>
      <c r="G116" s="56" t="str">
        <f>VLOOKUP(B:B,'Cons. Ch2 &amp; Ch3'!F:F,1,FALSE)</f>
        <v>847.8470320.1.425900.000000.847001.200179</v>
      </c>
    </row>
    <row r="117" spans="1:7" x14ac:dyDescent="0.35">
      <c r="A117" s="56" t="s">
        <v>1662</v>
      </c>
      <c r="B117" s="56" t="s">
        <v>825</v>
      </c>
      <c r="C117" s="56">
        <v>45000</v>
      </c>
      <c r="D117" s="56">
        <v>0</v>
      </c>
      <c r="E117" s="57">
        <v>43833.5</v>
      </c>
      <c r="F117" s="56">
        <v>1166.5</v>
      </c>
      <c r="G117" s="56" t="str">
        <f>VLOOKUP(B:B,'Cons. Ch2 &amp; Ch3'!F:F,1,FALSE)</f>
        <v>847.8470320.1.428090.000000.847001.200179</v>
      </c>
    </row>
    <row r="118" spans="1:7" x14ac:dyDescent="0.35">
      <c r="A118" s="56" t="s">
        <v>1661</v>
      </c>
      <c r="B118" s="56" t="s">
        <v>187</v>
      </c>
      <c r="C118" s="56">
        <v>15000</v>
      </c>
      <c r="D118" s="56">
        <v>0</v>
      </c>
      <c r="E118" s="57">
        <v>2420.25</v>
      </c>
      <c r="F118" s="56">
        <v>12579.75</v>
      </c>
      <c r="G118" s="56" t="str">
        <f>VLOOKUP(B:B,'Cons. Ch2 &amp; Ch3'!F:F,1,FALSE)</f>
        <v>847.8470320.1.435350.000000.847001.200179</v>
      </c>
    </row>
    <row r="119" spans="1:7" x14ac:dyDescent="0.35">
      <c r="A119" s="56" t="s">
        <v>1660</v>
      </c>
      <c r="B119" s="56" t="s">
        <v>188</v>
      </c>
      <c r="C119" s="56">
        <v>148256</v>
      </c>
      <c r="D119" s="56">
        <v>0</v>
      </c>
      <c r="E119" s="57">
        <v>477.22</v>
      </c>
      <c r="F119" s="56">
        <v>147778.78</v>
      </c>
      <c r="G119" s="56" t="str">
        <f>VLOOKUP(B:B,'Cons. Ch2 &amp; Ch3'!F:F,1,FALSE)</f>
        <v>847.8470320.1.435508.000000.847001.200179</v>
      </c>
    </row>
    <row r="120" spans="1:7" x14ac:dyDescent="0.35">
      <c r="A120" s="56" t="s">
        <v>1659</v>
      </c>
      <c r="B120" s="56" t="s">
        <v>824</v>
      </c>
      <c r="C120" s="56">
        <v>5000</v>
      </c>
      <c r="D120" s="56">
        <v>0</v>
      </c>
      <c r="E120" s="57">
        <v>0</v>
      </c>
      <c r="F120" s="57">
        <v>5000</v>
      </c>
      <c r="G120" s="56" t="str">
        <f>VLOOKUP(B:B,'Cons. Ch2 &amp; Ch3'!F:F,1,FALSE)</f>
        <v>847.8470320.1.436110.000000.847001.200179</v>
      </c>
    </row>
    <row r="121" spans="1:7" x14ac:dyDescent="0.35">
      <c r="A121" s="56" t="s">
        <v>1658</v>
      </c>
      <c r="B121" s="56" t="s">
        <v>823</v>
      </c>
      <c r="C121" s="56">
        <v>21750</v>
      </c>
      <c r="D121" s="56">
        <v>0</v>
      </c>
      <c r="E121" s="57">
        <v>21750</v>
      </c>
      <c r="F121" s="56">
        <v>0</v>
      </c>
      <c r="G121" s="56" t="str">
        <f>VLOOKUP(B:B,'Cons. Ch2 &amp; Ch3'!F:F,1,FALSE)</f>
        <v>847.8470320.1.436600.000000.847001.200179</v>
      </c>
    </row>
    <row r="122" spans="1:7" x14ac:dyDescent="0.35">
      <c r="A122" s="56" t="s">
        <v>1657</v>
      </c>
      <c r="B122" s="56" t="s">
        <v>915</v>
      </c>
      <c r="C122" s="56">
        <v>1415050</v>
      </c>
      <c r="D122" s="56">
        <v>0</v>
      </c>
      <c r="E122" s="57">
        <v>368642</v>
      </c>
      <c r="F122" s="56">
        <v>1046408</v>
      </c>
      <c r="G122" s="56" t="str">
        <f>VLOOKUP(B:B,'Cons. Ch2 &amp; Ch3'!F:F,1,FALSE)</f>
        <v>847.8470320.1.492316.000000.847001.300180</v>
      </c>
    </row>
    <row r="123" spans="1:7" x14ac:dyDescent="0.35">
      <c r="A123" s="56" t="s">
        <v>1656</v>
      </c>
      <c r="B123" s="56" t="s">
        <v>822</v>
      </c>
      <c r="C123" s="56">
        <v>25000</v>
      </c>
      <c r="D123" s="56">
        <v>0</v>
      </c>
      <c r="E123" s="57">
        <v>0</v>
      </c>
      <c r="F123" s="57">
        <v>25000</v>
      </c>
      <c r="G123" s="56" t="str">
        <f>VLOOKUP(B:B,'Cons. Ch2 &amp; Ch3'!F:F,1,FALSE)</f>
        <v>847.8470325.1.420550.000000.847001.200179</v>
      </c>
    </row>
    <row r="124" spans="1:7" x14ac:dyDescent="0.35">
      <c r="A124" s="56" t="s">
        <v>1655</v>
      </c>
      <c r="B124" s="56" t="s">
        <v>821</v>
      </c>
      <c r="C124" s="56">
        <v>24000</v>
      </c>
      <c r="D124" s="56">
        <v>0</v>
      </c>
      <c r="E124" s="57">
        <v>3234.45</v>
      </c>
      <c r="F124" s="56">
        <v>20765.55</v>
      </c>
      <c r="G124" s="56" t="str">
        <f>VLOOKUP(B:B,'Cons. Ch2 &amp; Ch3'!F:F,1,FALSE)</f>
        <v>847.8470325.1.425510.000000.847001.200179</v>
      </c>
    </row>
    <row r="125" spans="1:7" x14ac:dyDescent="0.35">
      <c r="A125" s="56" t="s">
        <v>1654</v>
      </c>
      <c r="B125" s="56" t="s">
        <v>1822</v>
      </c>
      <c r="C125" s="56">
        <v>15000</v>
      </c>
      <c r="D125" s="56">
        <v>0</v>
      </c>
      <c r="E125" s="57">
        <v>0</v>
      </c>
      <c r="F125" s="57">
        <v>15000</v>
      </c>
      <c r="G125" s="56" t="e">
        <f>VLOOKUP(B:B,'Cons. Ch2 &amp; Ch3'!F:F,1,FALSE)</f>
        <v>#N/A</v>
      </c>
    </row>
    <row r="126" spans="1:7" x14ac:dyDescent="0.35">
      <c r="A126" s="56" t="s">
        <v>1653</v>
      </c>
      <c r="B126" s="56" t="s">
        <v>191</v>
      </c>
      <c r="C126" s="56">
        <v>252010</v>
      </c>
      <c r="D126" s="56">
        <v>0</v>
      </c>
      <c r="E126" s="57">
        <v>56435.68</v>
      </c>
      <c r="F126" s="56">
        <v>195574.32</v>
      </c>
      <c r="G126" s="56" t="str">
        <f>VLOOKUP(B:B,'Cons. Ch2 &amp; Ch3'!F:F,1,FALSE)</f>
        <v>847.8470325.1.425763.000000.847001.200179</v>
      </c>
    </row>
    <row r="127" spans="1:7" x14ac:dyDescent="0.35">
      <c r="A127" s="56" t="s">
        <v>1652</v>
      </c>
      <c r="B127" s="56" t="s">
        <v>819</v>
      </c>
      <c r="C127" s="56">
        <v>248000</v>
      </c>
      <c r="D127" s="56">
        <v>0</v>
      </c>
      <c r="E127" s="57">
        <v>48187</v>
      </c>
      <c r="F127" s="56">
        <v>199813</v>
      </c>
      <c r="G127" s="56" t="str">
        <f>VLOOKUP(B:B,'Cons. Ch2 &amp; Ch3'!F:F,1,FALSE)</f>
        <v>847.8470325.1.425770.000000.847001.200179</v>
      </c>
    </row>
    <row r="128" spans="1:7" x14ac:dyDescent="0.35">
      <c r="A128" s="56" t="s">
        <v>1651</v>
      </c>
      <c r="B128" s="56" t="s">
        <v>818</v>
      </c>
      <c r="C128" s="56">
        <v>20000</v>
      </c>
      <c r="D128" s="56">
        <v>0</v>
      </c>
      <c r="E128" s="57">
        <v>6276.65</v>
      </c>
      <c r="F128" s="56">
        <v>13723.35</v>
      </c>
      <c r="G128" s="56" t="str">
        <f>VLOOKUP(B:B,'Cons. Ch2 &amp; Ch3'!F:F,1,FALSE)</f>
        <v>847.8470325.1.425900.000000.847001.200179</v>
      </c>
    </row>
    <row r="129" spans="1:7" x14ac:dyDescent="0.35">
      <c r="A129" s="56" t="s">
        <v>1650</v>
      </c>
      <c r="B129" s="56" t="s">
        <v>817</v>
      </c>
      <c r="C129" s="56">
        <v>45000</v>
      </c>
      <c r="D129" s="56">
        <v>0</v>
      </c>
      <c r="E129" s="57">
        <v>17659.5</v>
      </c>
      <c r="F129" s="56">
        <v>27340.5</v>
      </c>
      <c r="G129" s="56" t="str">
        <f>VLOOKUP(B:B,'Cons. Ch2 &amp; Ch3'!F:F,1,FALSE)</f>
        <v>847.8470325.1.428090.000000.847001.200179</v>
      </c>
    </row>
    <row r="130" spans="1:7" x14ac:dyDescent="0.35">
      <c r="A130" s="56" t="s">
        <v>1649</v>
      </c>
      <c r="B130" s="56" t="s">
        <v>816</v>
      </c>
      <c r="C130" s="56">
        <v>9000</v>
      </c>
      <c r="D130" s="56">
        <v>0</v>
      </c>
      <c r="E130" s="57">
        <v>0</v>
      </c>
      <c r="F130" s="57">
        <v>9000</v>
      </c>
      <c r="G130" s="56" t="str">
        <f>VLOOKUP(B:B,'Cons. Ch2 &amp; Ch3'!F:F,1,FALSE)</f>
        <v>847.8470325.1.435350.000000.847001.200179</v>
      </c>
    </row>
    <row r="131" spans="1:7" x14ac:dyDescent="0.35">
      <c r="A131" s="56" t="s">
        <v>1648</v>
      </c>
      <c r="B131" s="56" t="s">
        <v>193</v>
      </c>
      <c r="C131" s="56">
        <v>136767</v>
      </c>
      <c r="D131" s="56">
        <v>0</v>
      </c>
      <c r="E131" s="57">
        <v>4631.8999999999996</v>
      </c>
      <c r="F131" s="56">
        <v>132135.1</v>
      </c>
      <c r="G131" s="56" t="str">
        <f>VLOOKUP(B:B,'Cons. Ch2 &amp; Ch3'!F:F,1,FALSE)</f>
        <v>847.8470325.1.435508.000000.847001.200179</v>
      </c>
    </row>
    <row r="132" spans="1:7" x14ac:dyDescent="0.35">
      <c r="A132" s="56" t="s">
        <v>1647</v>
      </c>
      <c r="B132" s="56" t="s">
        <v>197</v>
      </c>
      <c r="C132" s="56">
        <v>18000</v>
      </c>
      <c r="D132" s="56">
        <v>0</v>
      </c>
      <c r="E132" s="57">
        <v>0</v>
      </c>
      <c r="F132" s="57">
        <v>18000</v>
      </c>
      <c r="G132" s="56" t="str">
        <f>VLOOKUP(B:B,'Cons. Ch2 &amp; Ch3'!F:F,1,FALSE)</f>
        <v>847.8470325.1.436110.000000.847001.200179</v>
      </c>
    </row>
    <row r="133" spans="1:7" x14ac:dyDescent="0.35">
      <c r="A133" s="56" t="s">
        <v>1646</v>
      </c>
      <c r="B133" s="56" t="s">
        <v>815</v>
      </c>
      <c r="C133" s="56">
        <v>2000</v>
      </c>
      <c r="D133" s="56">
        <v>0</v>
      </c>
      <c r="E133" s="57">
        <v>2000</v>
      </c>
      <c r="F133" s="56">
        <v>0</v>
      </c>
      <c r="G133" s="56" t="str">
        <f>VLOOKUP(B:B,'Cons. Ch2 &amp; Ch3'!F:F,1,FALSE)</f>
        <v>847.8470325.1.436600.000000.847001.200179</v>
      </c>
    </row>
    <row r="134" spans="1:7" x14ac:dyDescent="0.35">
      <c r="A134" s="56" t="s">
        <v>1645</v>
      </c>
      <c r="B134" s="56" t="s">
        <v>913</v>
      </c>
      <c r="C134" s="56">
        <v>335096</v>
      </c>
      <c r="D134" s="56">
        <v>0</v>
      </c>
      <c r="E134" s="57">
        <v>322371</v>
      </c>
      <c r="F134" s="56">
        <v>12725</v>
      </c>
      <c r="G134" s="56" t="str">
        <f>VLOOKUP(B:B,'Cons. Ch2 &amp; Ch3'!F:F,1,FALSE)</f>
        <v>847.8470325.1.492316.000000.847001.300180</v>
      </c>
    </row>
    <row r="135" spans="1:7" x14ac:dyDescent="0.35">
      <c r="A135" s="56" t="s">
        <v>1644</v>
      </c>
      <c r="B135" s="56" t="s">
        <v>1791</v>
      </c>
      <c r="C135" s="56">
        <v>45100</v>
      </c>
      <c r="D135" s="56">
        <v>0</v>
      </c>
      <c r="E135" s="57">
        <v>43264.95</v>
      </c>
      <c r="F135" s="56">
        <v>1835.05</v>
      </c>
      <c r="G135" s="56" t="str">
        <f>VLOOKUP(B:B,'Cons. Ch2 &amp; Ch3'!F:F,1,FALSE)</f>
        <v>847.8470325.1.495140.000000.847001.300180</v>
      </c>
    </row>
    <row r="136" spans="1:7" x14ac:dyDescent="0.35">
      <c r="A136" s="56" t="s">
        <v>1643</v>
      </c>
      <c r="B136" s="56" t="s">
        <v>981</v>
      </c>
      <c r="C136" s="56">
        <v>25000</v>
      </c>
      <c r="D136" s="56">
        <v>0</v>
      </c>
      <c r="E136" s="57">
        <v>0</v>
      </c>
      <c r="F136" s="57">
        <v>25000</v>
      </c>
      <c r="G136" s="56" t="str">
        <f>VLOOKUP(B:B,'Cons. Ch2 &amp; Ch3'!F:F,1,FALSE)</f>
        <v>847.8470330.1.420550.000000.847001.200179</v>
      </c>
    </row>
    <row r="137" spans="1:7" x14ac:dyDescent="0.35">
      <c r="A137" s="56" t="s">
        <v>1642</v>
      </c>
      <c r="B137" s="56" t="s">
        <v>813</v>
      </c>
      <c r="C137" s="56">
        <v>69000</v>
      </c>
      <c r="D137" s="56">
        <v>0</v>
      </c>
      <c r="E137" s="57">
        <v>56293.09</v>
      </c>
      <c r="F137" s="56">
        <v>12706.91</v>
      </c>
      <c r="G137" s="56" t="str">
        <f>VLOOKUP(B:B,'Cons. Ch2 &amp; Ch3'!F:F,1,FALSE)</f>
        <v>847.8470330.1.425510.000000.847001.200179</v>
      </c>
    </row>
    <row r="138" spans="1:7" x14ac:dyDescent="0.35">
      <c r="A138" s="56" t="s">
        <v>1641</v>
      </c>
      <c r="B138" s="56" t="s">
        <v>811</v>
      </c>
      <c r="C138" s="56">
        <v>100000</v>
      </c>
      <c r="D138" s="56">
        <v>0</v>
      </c>
      <c r="E138" s="57">
        <v>43211.32</v>
      </c>
      <c r="F138" s="56">
        <v>56788.68</v>
      </c>
      <c r="G138" s="56" t="str">
        <f>VLOOKUP(B:B,'Cons. Ch2 &amp; Ch3'!F:F,1,FALSE)</f>
        <v>847.8470330.1.425761.000000.847001.200179</v>
      </c>
    </row>
    <row r="139" spans="1:7" x14ac:dyDescent="0.35">
      <c r="A139" s="56" t="s">
        <v>1640</v>
      </c>
      <c r="B139" s="56" t="s">
        <v>200</v>
      </c>
      <c r="C139" s="56">
        <v>261703</v>
      </c>
      <c r="D139" s="56">
        <v>0</v>
      </c>
      <c r="E139" s="57">
        <v>172977.87</v>
      </c>
      <c r="F139" s="56">
        <v>88725.13</v>
      </c>
      <c r="G139" s="56" t="str">
        <f>VLOOKUP(B:B,'Cons. Ch2 &amp; Ch3'!F:F,1,FALSE)</f>
        <v>847.8470330.1.425763.000000.847001.200179</v>
      </c>
    </row>
    <row r="140" spans="1:7" x14ac:dyDescent="0.35">
      <c r="A140" s="56" t="s">
        <v>1639</v>
      </c>
      <c r="B140" s="56" t="s">
        <v>201</v>
      </c>
      <c r="C140" s="56">
        <v>466229</v>
      </c>
      <c r="D140" s="56">
        <v>0</v>
      </c>
      <c r="E140" s="57">
        <v>314018.65999999997</v>
      </c>
      <c r="F140" s="56">
        <v>152210.34</v>
      </c>
      <c r="G140" s="56" t="str">
        <f>VLOOKUP(B:B,'Cons. Ch2 &amp; Ch3'!F:F,1,FALSE)</f>
        <v>847.8470330.1.425770.000000.847001.200179</v>
      </c>
    </row>
    <row r="141" spans="1:7" x14ac:dyDescent="0.35">
      <c r="A141" s="56" t="s">
        <v>1638</v>
      </c>
      <c r="B141" s="56" t="s">
        <v>810</v>
      </c>
      <c r="C141" s="56">
        <v>25000</v>
      </c>
      <c r="D141" s="56">
        <v>0</v>
      </c>
      <c r="E141" s="57">
        <v>4760</v>
      </c>
      <c r="F141" s="56">
        <v>20240</v>
      </c>
      <c r="G141" s="56" t="str">
        <f>VLOOKUP(B:B,'Cons. Ch2 &amp; Ch3'!F:F,1,FALSE)</f>
        <v>847.8470330.1.425900.000000.847001.200179</v>
      </c>
    </row>
    <row r="142" spans="1:7" x14ac:dyDescent="0.35">
      <c r="A142" s="56" t="s">
        <v>1637</v>
      </c>
      <c r="B142" s="56" t="s">
        <v>809</v>
      </c>
      <c r="C142" s="56">
        <v>80050</v>
      </c>
      <c r="D142" s="56">
        <v>0</v>
      </c>
      <c r="E142" s="57">
        <v>80047.69</v>
      </c>
      <c r="F142" s="56">
        <v>2.31</v>
      </c>
      <c r="G142" s="56" t="str">
        <f>VLOOKUP(B:B,'Cons. Ch2 &amp; Ch3'!F:F,1,FALSE)</f>
        <v>847.8470330.1.428090.000000.847001.200179</v>
      </c>
    </row>
    <row r="143" spans="1:7" x14ac:dyDescent="0.35">
      <c r="A143" s="56" t="s">
        <v>1636</v>
      </c>
      <c r="B143" s="56" t="s">
        <v>808</v>
      </c>
      <c r="C143" s="56">
        <v>78374</v>
      </c>
      <c r="D143" s="56">
        <v>0</v>
      </c>
      <c r="E143" s="57">
        <v>0</v>
      </c>
      <c r="F143" s="57">
        <v>78374</v>
      </c>
      <c r="G143" s="56" t="str">
        <f>VLOOKUP(B:B,'Cons. Ch2 &amp; Ch3'!F:F,1,FALSE)</f>
        <v>847.8470330.1.435340.000000.847001.200179</v>
      </c>
    </row>
    <row r="144" spans="1:7" x14ac:dyDescent="0.35">
      <c r="A144" s="56" t="s">
        <v>1635</v>
      </c>
      <c r="B144" s="56" t="s">
        <v>204</v>
      </c>
      <c r="C144" s="56">
        <v>35000</v>
      </c>
      <c r="D144" s="56">
        <v>0</v>
      </c>
      <c r="E144" s="57">
        <v>30231.99</v>
      </c>
      <c r="F144" s="56">
        <v>4768.01</v>
      </c>
      <c r="G144" s="56" t="str">
        <f>VLOOKUP(B:B,'Cons. Ch2 &amp; Ch3'!F:F,1,FALSE)</f>
        <v>847.8470330.1.435350.000000.847001.200179</v>
      </c>
    </row>
    <row r="145" spans="1:7" x14ac:dyDescent="0.35">
      <c r="A145" s="56" t="s">
        <v>1634</v>
      </c>
      <c r="B145" s="56" t="s">
        <v>205</v>
      </c>
      <c r="C145" s="56">
        <v>106182</v>
      </c>
      <c r="D145" s="56">
        <v>0</v>
      </c>
      <c r="E145" s="57">
        <v>21905.39</v>
      </c>
      <c r="F145" s="56">
        <v>84276.61</v>
      </c>
      <c r="G145" s="56" t="str">
        <f>VLOOKUP(B:B,'Cons. Ch2 &amp; Ch3'!F:F,1,FALSE)</f>
        <v>847.8470330.1.435508.000000.847001.200179</v>
      </c>
    </row>
    <row r="146" spans="1:7" x14ac:dyDescent="0.35">
      <c r="A146" s="56" t="s">
        <v>1633</v>
      </c>
      <c r="B146" s="56" t="s">
        <v>807</v>
      </c>
      <c r="C146" s="56">
        <v>25000</v>
      </c>
      <c r="D146" s="56">
        <v>0</v>
      </c>
      <c r="E146" s="57">
        <v>0</v>
      </c>
      <c r="F146" s="57">
        <v>25000</v>
      </c>
      <c r="G146" s="56" t="str">
        <f>VLOOKUP(B:B,'Cons. Ch2 &amp; Ch3'!F:F,1,FALSE)</f>
        <v>847.8470330.1.436110.000000.847001.200179</v>
      </c>
    </row>
    <row r="147" spans="1:7" x14ac:dyDescent="0.35">
      <c r="A147" s="56" t="s">
        <v>1632</v>
      </c>
      <c r="B147" s="56" t="s">
        <v>206</v>
      </c>
      <c r="C147" s="56">
        <v>13480</v>
      </c>
      <c r="D147" s="56">
        <v>0</v>
      </c>
      <c r="E147" s="57">
        <v>7910.22</v>
      </c>
      <c r="F147" s="56">
        <v>5569.78</v>
      </c>
      <c r="G147" s="56" t="str">
        <f>VLOOKUP(B:B,'Cons. Ch2 &amp; Ch3'!F:F,1,FALSE)</f>
        <v>847.8470330.1.436600.000000.847001.200179</v>
      </c>
    </row>
    <row r="148" spans="1:7" x14ac:dyDescent="0.35">
      <c r="A148" s="56" t="s">
        <v>1631</v>
      </c>
      <c r="B148" s="56" t="s">
        <v>912</v>
      </c>
      <c r="C148" s="56">
        <v>1129200</v>
      </c>
      <c r="D148" s="56">
        <v>0</v>
      </c>
      <c r="E148" s="57">
        <v>402014.4</v>
      </c>
      <c r="F148" s="56">
        <v>727185.6</v>
      </c>
      <c r="G148" s="56" t="str">
        <f>VLOOKUP(B:B,'Cons. Ch2 &amp; Ch3'!F:F,1,FALSE)</f>
        <v>847.8470330.1.492316.000000.847001.300180</v>
      </c>
    </row>
    <row r="149" spans="1:7" x14ac:dyDescent="0.35">
      <c r="A149" s="56" t="s">
        <v>1630</v>
      </c>
      <c r="B149" s="56" t="s">
        <v>806</v>
      </c>
      <c r="C149" s="56">
        <v>25000</v>
      </c>
      <c r="D149" s="56">
        <v>0</v>
      </c>
      <c r="E149" s="57">
        <v>0</v>
      </c>
      <c r="F149" s="57">
        <v>25000</v>
      </c>
      <c r="G149" s="56" t="str">
        <f>VLOOKUP(B:B,'Cons. Ch2 &amp; Ch3'!F:F,1,FALSE)</f>
        <v>847.8470335.1.420550.000000.847001.200179</v>
      </c>
    </row>
    <row r="150" spans="1:7" x14ac:dyDescent="0.35">
      <c r="A150" s="56" t="s">
        <v>1629</v>
      </c>
      <c r="B150" s="56" t="s">
        <v>805</v>
      </c>
      <c r="C150" s="56">
        <v>24000</v>
      </c>
      <c r="D150" s="56">
        <v>0</v>
      </c>
      <c r="E150" s="57">
        <v>2968.93</v>
      </c>
      <c r="F150" s="56">
        <v>21031.07</v>
      </c>
      <c r="G150" s="56" t="str">
        <f>VLOOKUP(B:B,'Cons. Ch2 &amp; Ch3'!F:F,1,FALSE)</f>
        <v>847.8470335.1.425510.000000.847001.200179</v>
      </c>
    </row>
    <row r="151" spans="1:7" x14ac:dyDescent="0.35">
      <c r="A151" s="56" t="s">
        <v>1628</v>
      </c>
      <c r="B151" s="56" t="s">
        <v>1823</v>
      </c>
      <c r="C151" s="56">
        <v>22000</v>
      </c>
      <c r="D151" s="56">
        <v>0</v>
      </c>
      <c r="E151" s="57">
        <v>0</v>
      </c>
      <c r="F151" s="57">
        <v>22000</v>
      </c>
      <c r="G151" s="56" t="e">
        <f>VLOOKUP(B:B,'Cons. Ch2 &amp; Ch3'!F:F,1,FALSE)</f>
        <v>#N/A</v>
      </c>
    </row>
    <row r="152" spans="1:7" x14ac:dyDescent="0.35">
      <c r="A152" s="56" t="s">
        <v>1627</v>
      </c>
      <c r="B152" s="56" t="s">
        <v>1824</v>
      </c>
      <c r="C152" s="56">
        <v>0</v>
      </c>
      <c r="D152" s="56">
        <v>0</v>
      </c>
      <c r="E152" s="57">
        <v>0</v>
      </c>
      <c r="F152" s="57">
        <v>0</v>
      </c>
      <c r="G152" s="56" t="e">
        <f>VLOOKUP(B:B,'Cons. Ch2 &amp; Ch3'!F:F,1,FALSE)</f>
        <v>#N/A</v>
      </c>
    </row>
    <row r="153" spans="1:7" x14ac:dyDescent="0.35">
      <c r="A153" s="56" t="s">
        <v>1626</v>
      </c>
      <c r="B153" s="56" t="s">
        <v>209</v>
      </c>
      <c r="C153" s="56">
        <v>29079</v>
      </c>
      <c r="D153" s="56">
        <v>0</v>
      </c>
      <c r="E153" s="57">
        <v>0</v>
      </c>
      <c r="F153" s="57">
        <v>29079</v>
      </c>
      <c r="G153" s="56" t="str">
        <f>VLOOKUP(B:B,'Cons. Ch2 &amp; Ch3'!F:F,1,FALSE)</f>
        <v>847.8470335.1.425763.000000.847001.200179</v>
      </c>
    </row>
    <row r="154" spans="1:7" x14ac:dyDescent="0.35">
      <c r="A154" s="56" t="s">
        <v>1625</v>
      </c>
      <c r="B154" s="56" t="s">
        <v>210</v>
      </c>
      <c r="C154" s="56">
        <v>309103</v>
      </c>
      <c r="D154" s="56">
        <v>0</v>
      </c>
      <c r="E154" s="57">
        <v>115188.88</v>
      </c>
      <c r="F154" s="56">
        <v>193914.12</v>
      </c>
      <c r="G154" s="56" t="str">
        <f>VLOOKUP(B:B,'Cons. Ch2 &amp; Ch3'!F:F,1,FALSE)</f>
        <v>847.8470335.1.425770.000000.847001.200179</v>
      </c>
    </row>
    <row r="155" spans="1:7" x14ac:dyDescent="0.35">
      <c r="A155" s="56" t="s">
        <v>1624</v>
      </c>
      <c r="B155" s="56" t="s">
        <v>803</v>
      </c>
      <c r="C155" s="56">
        <v>20000</v>
      </c>
      <c r="D155" s="56">
        <v>0</v>
      </c>
      <c r="E155" s="57">
        <v>5297.49</v>
      </c>
      <c r="F155" s="56">
        <v>14702.51</v>
      </c>
      <c r="G155" s="56" t="str">
        <f>VLOOKUP(B:B,'Cons. Ch2 &amp; Ch3'!F:F,1,FALSE)</f>
        <v>847.8470335.1.425900.000000.847001.200179</v>
      </c>
    </row>
    <row r="156" spans="1:7" x14ac:dyDescent="0.35">
      <c r="A156" s="56" t="s">
        <v>1623</v>
      </c>
      <c r="B156" s="56" t="s">
        <v>211</v>
      </c>
      <c r="C156" s="56">
        <v>169041</v>
      </c>
      <c r="D156" s="56">
        <v>0</v>
      </c>
      <c r="E156" s="57">
        <v>31519.03</v>
      </c>
      <c r="F156" s="56">
        <v>137521.97</v>
      </c>
      <c r="G156" s="56" t="str">
        <f>VLOOKUP(B:B,'Cons. Ch2 &amp; Ch3'!F:F,1,FALSE)</f>
        <v>847.8470335.1.426610.000000.847001.200179</v>
      </c>
    </row>
    <row r="157" spans="1:7" x14ac:dyDescent="0.35">
      <c r="A157" s="56" t="s">
        <v>1622</v>
      </c>
      <c r="B157" s="56" t="s">
        <v>802</v>
      </c>
      <c r="C157" s="56">
        <v>45000</v>
      </c>
      <c r="D157" s="56">
        <v>0</v>
      </c>
      <c r="E157" s="57">
        <v>36164.53</v>
      </c>
      <c r="F157" s="56">
        <v>8835.4699999999993</v>
      </c>
      <c r="G157" s="56" t="str">
        <f>VLOOKUP(B:B,'Cons. Ch2 &amp; Ch3'!F:F,1,FALSE)</f>
        <v>847.8470335.1.428090.000000.847001.200179</v>
      </c>
    </row>
    <row r="158" spans="1:7" x14ac:dyDescent="0.35">
      <c r="A158" s="56" t="s">
        <v>1621</v>
      </c>
      <c r="B158" s="56" t="s">
        <v>212</v>
      </c>
      <c r="C158" s="56">
        <v>10000</v>
      </c>
      <c r="D158" s="56">
        <v>0</v>
      </c>
      <c r="E158" s="57">
        <v>0</v>
      </c>
      <c r="F158" s="57">
        <v>10000</v>
      </c>
      <c r="G158" s="56" t="str">
        <f>VLOOKUP(B:B,'Cons. Ch2 &amp; Ch3'!F:F,1,FALSE)</f>
        <v>847.8470335.1.435350.000000.847001.200179</v>
      </c>
    </row>
    <row r="159" spans="1:7" x14ac:dyDescent="0.35">
      <c r="A159" s="56" t="s">
        <v>1620</v>
      </c>
      <c r="B159" s="56" t="s">
        <v>213</v>
      </c>
      <c r="C159" s="56">
        <v>12000</v>
      </c>
      <c r="D159" s="56">
        <v>0</v>
      </c>
      <c r="E159" s="57">
        <v>2430.08</v>
      </c>
      <c r="F159" s="56">
        <v>9569.92</v>
      </c>
      <c r="G159" s="56" t="str">
        <f>VLOOKUP(B:B,'Cons. Ch2 &amp; Ch3'!F:F,1,FALSE)</f>
        <v>847.8470335.1.435508.000000.847001.200179</v>
      </c>
    </row>
    <row r="160" spans="1:7" x14ac:dyDescent="0.35">
      <c r="A160" s="56" t="s">
        <v>1619</v>
      </c>
      <c r="B160" s="56" t="s">
        <v>214</v>
      </c>
      <c r="C160" s="56">
        <v>8000</v>
      </c>
      <c r="D160" s="56">
        <v>0</v>
      </c>
      <c r="E160" s="57">
        <v>0</v>
      </c>
      <c r="F160" s="57">
        <v>8000</v>
      </c>
      <c r="G160" s="56" t="str">
        <f>VLOOKUP(B:B,'Cons. Ch2 &amp; Ch3'!F:F,1,FALSE)</f>
        <v>847.8470335.1.436110.000000.847001.200179</v>
      </c>
    </row>
    <row r="161" spans="1:7" x14ac:dyDescent="0.35">
      <c r="A161" s="56" t="s">
        <v>1618</v>
      </c>
      <c r="B161" s="56" t="s">
        <v>215</v>
      </c>
      <c r="C161" s="56">
        <v>2000</v>
      </c>
      <c r="D161" s="56">
        <v>0</v>
      </c>
      <c r="E161" s="57">
        <v>2000</v>
      </c>
      <c r="F161" s="56">
        <v>0</v>
      </c>
      <c r="G161" s="56" t="str">
        <f>VLOOKUP(B:B,'Cons. Ch2 &amp; Ch3'!F:F,1,FALSE)</f>
        <v>847.8470335.1.436600.000000.847001.200179</v>
      </c>
    </row>
    <row r="162" spans="1:7" x14ac:dyDescent="0.35">
      <c r="A162" s="56" t="s">
        <v>1617</v>
      </c>
      <c r="B162" s="56" t="s">
        <v>911</v>
      </c>
      <c r="C162" s="56">
        <v>596458</v>
      </c>
      <c r="D162" s="56">
        <v>0</v>
      </c>
      <c r="E162" s="57">
        <v>132587.32999999999</v>
      </c>
      <c r="F162" s="56">
        <v>463870.67</v>
      </c>
      <c r="G162" s="56" t="str">
        <f>VLOOKUP(B:B,'Cons. Ch2 &amp; Ch3'!F:F,1,FALSE)</f>
        <v>847.8470335.1.492316.000000.847001.300180</v>
      </c>
    </row>
    <row r="163" spans="1:7" x14ac:dyDescent="0.35">
      <c r="A163" s="56" t="s">
        <v>1616</v>
      </c>
      <c r="B163" s="56" t="s">
        <v>801</v>
      </c>
      <c r="C163" s="56">
        <v>0</v>
      </c>
      <c r="D163" s="56">
        <v>0</v>
      </c>
      <c r="E163" s="57">
        <v>0</v>
      </c>
      <c r="F163" s="57">
        <v>0</v>
      </c>
      <c r="G163" s="56" t="str">
        <f>VLOOKUP(B:B,'Cons. Ch2 &amp; Ch3'!F:F,1,FALSE)</f>
        <v>847.8470340.1.420550.000000.847001.200179</v>
      </c>
    </row>
    <row r="164" spans="1:7" x14ac:dyDescent="0.35">
      <c r="A164" s="56" t="s">
        <v>1615</v>
      </c>
      <c r="B164" s="56" t="s">
        <v>1825</v>
      </c>
      <c r="C164" s="56">
        <v>32130</v>
      </c>
      <c r="D164" s="56">
        <v>0</v>
      </c>
      <c r="E164" s="57">
        <v>-12504.78</v>
      </c>
      <c r="F164" s="56">
        <v>44634.78</v>
      </c>
      <c r="G164" s="56" t="str">
        <f>VLOOKUP(B:B,'Cons. Ch2 &amp; Ch3'!F:F,1,FALSE)</f>
        <v>847.8470340.1.421100.000000.847001.200179</v>
      </c>
    </row>
    <row r="165" spans="1:7" x14ac:dyDescent="0.35">
      <c r="A165" s="56" t="s">
        <v>1614</v>
      </c>
      <c r="B165" s="56" t="s">
        <v>800</v>
      </c>
      <c r="C165" s="56">
        <v>0</v>
      </c>
      <c r="D165" s="56">
        <v>0</v>
      </c>
      <c r="E165" s="57">
        <v>0</v>
      </c>
      <c r="F165" s="57">
        <v>0</v>
      </c>
      <c r="G165" s="56" t="str">
        <f>VLOOKUP(B:B,'Cons. Ch2 &amp; Ch3'!F:F,1,FALSE)</f>
        <v>847.8470340.1.425510.000000.847001.200179</v>
      </c>
    </row>
    <row r="166" spans="1:7" x14ac:dyDescent="0.35">
      <c r="A166" s="56" t="s">
        <v>1613</v>
      </c>
      <c r="B166" s="56" t="s">
        <v>1826</v>
      </c>
      <c r="C166" s="56">
        <v>0</v>
      </c>
      <c r="D166" s="56">
        <v>0</v>
      </c>
      <c r="E166" s="57">
        <v>0</v>
      </c>
      <c r="F166" s="57">
        <v>0</v>
      </c>
      <c r="G166" s="56" t="e">
        <f>VLOOKUP(B:B,'Cons. Ch2 &amp; Ch3'!F:F,1,FALSE)</f>
        <v>#N/A</v>
      </c>
    </row>
    <row r="167" spans="1:7" x14ac:dyDescent="0.35">
      <c r="A167" s="56" t="s">
        <v>1612</v>
      </c>
      <c r="B167" s="56" t="s">
        <v>1827</v>
      </c>
      <c r="C167" s="56">
        <v>0</v>
      </c>
      <c r="D167" s="56">
        <v>0</v>
      </c>
      <c r="E167" s="57">
        <v>0</v>
      </c>
      <c r="F167" s="57">
        <v>0</v>
      </c>
      <c r="G167" s="56" t="e">
        <f>VLOOKUP(B:B,'Cons. Ch2 &amp; Ch3'!F:F,1,FALSE)</f>
        <v>#N/A</v>
      </c>
    </row>
    <row r="168" spans="1:7" x14ac:dyDescent="0.35">
      <c r="A168" s="56" t="s">
        <v>1611</v>
      </c>
      <c r="B168" s="56" t="s">
        <v>218</v>
      </c>
      <c r="C168" s="56">
        <v>517866</v>
      </c>
      <c r="D168" s="56">
        <v>0</v>
      </c>
      <c r="E168" s="57">
        <v>317803.44</v>
      </c>
      <c r="F168" s="56">
        <v>200062.56</v>
      </c>
      <c r="G168" s="56" t="str">
        <f>VLOOKUP(B:B,'Cons. Ch2 &amp; Ch3'!F:F,1,FALSE)</f>
        <v>847.8470340.1.425763.000000.847001.200179</v>
      </c>
    </row>
    <row r="169" spans="1:7" x14ac:dyDescent="0.35">
      <c r="A169" s="56" t="s">
        <v>1610</v>
      </c>
      <c r="B169" s="56" t="s">
        <v>219</v>
      </c>
      <c r="C169" s="56">
        <v>493507</v>
      </c>
      <c r="D169" s="56">
        <v>0</v>
      </c>
      <c r="E169" s="57">
        <v>315890.03000000003</v>
      </c>
      <c r="F169" s="56">
        <v>177616.97</v>
      </c>
      <c r="G169" s="56" t="str">
        <f>VLOOKUP(B:B,'Cons. Ch2 &amp; Ch3'!F:F,1,FALSE)</f>
        <v>847.8470340.1.425770.000000.847001.200179</v>
      </c>
    </row>
    <row r="170" spans="1:7" x14ac:dyDescent="0.35">
      <c r="A170" s="56" t="s">
        <v>1609</v>
      </c>
      <c r="B170" s="56" t="s">
        <v>798</v>
      </c>
      <c r="C170" s="56">
        <v>20000</v>
      </c>
      <c r="D170" s="56">
        <v>0</v>
      </c>
      <c r="E170" s="57">
        <v>0</v>
      </c>
      <c r="F170" s="57">
        <v>20000</v>
      </c>
      <c r="G170" s="56" t="str">
        <f>VLOOKUP(B:B,'Cons. Ch2 &amp; Ch3'!F:F,1,FALSE)</f>
        <v>847.8470340.1.425900.000000.847001.200179</v>
      </c>
    </row>
    <row r="171" spans="1:7" x14ac:dyDescent="0.35">
      <c r="A171" s="56" t="s">
        <v>1608</v>
      </c>
      <c r="B171" s="56" t="s">
        <v>220</v>
      </c>
      <c r="C171" s="56">
        <v>130635</v>
      </c>
      <c r="D171" s="56">
        <v>0</v>
      </c>
      <c r="E171" s="57">
        <v>126016.66</v>
      </c>
      <c r="F171" s="56">
        <v>4618.34</v>
      </c>
      <c r="G171" s="56" t="str">
        <f>VLOOKUP(B:B,'Cons. Ch2 &amp; Ch3'!F:F,1,FALSE)</f>
        <v>847.8470340.1.426610.000000.847001.200179</v>
      </c>
    </row>
    <row r="172" spans="1:7" x14ac:dyDescent="0.35">
      <c r="A172" s="56" t="s">
        <v>1607</v>
      </c>
      <c r="B172" s="56" t="s">
        <v>797</v>
      </c>
      <c r="C172" s="56">
        <v>104282</v>
      </c>
      <c r="D172" s="56">
        <v>0</v>
      </c>
      <c r="E172" s="57">
        <v>104272.29</v>
      </c>
      <c r="F172" s="56">
        <v>9.7100000000000009</v>
      </c>
      <c r="G172" s="56" t="str">
        <f>VLOOKUP(B:B,'Cons. Ch2 &amp; Ch3'!F:F,1,FALSE)</f>
        <v>847.8470340.1.428090.000000.847001.200179</v>
      </c>
    </row>
    <row r="173" spans="1:7" x14ac:dyDescent="0.35">
      <c r="A173" s="56" t="s">
        <v>1606</v>
      </c>
      <c r="B173" s="56" t="s">
        <v>1828</v>
      </c>
      <c r="C173" s="56">
        <v>0</v>
      </c>
      <c r="D173" s="56">
        <v>0</v>
      </c>
      <c r="E173" s="57">
        <v>0</v>
      </c>
      <c r="F173" s="57">
        <v>0</v>
      </c>
      <c r="G173" s="56" t="e">
        <f>VLOOKUP(B:B,'Cons. Ch2 &amp; Ch3'!F:F,1,FALSE)</f>
        <v>#N/A</v>
      </c>
    </row>
    <row r="174" spans="1:7" x14ac:dyDescent="0.35">
      <c r="A174" s="56" t="s">
        <v>1605</v>
      </c>
      <c r="B174" s="56" t="s">
        <v>222</v>
      </c>
      <c r="C174" s="56">
        <v>0</v>
      </c>
      <c r="D174" s="56">
        <v>0</v>
      </c>
      <c r="E174" s="57">
        <v>0</v>
      </c>
      <c r="F174" s="57">
        <v>0</v>
      </c>
      <c r="G174" s="56" t="str">
        <f>VLOOKUP(B:B,'Cons. Ch2 &amp; Ch3'!F:F,1,FALSE)</f>
        <v>847.8470340.1.435350.000000.847001.200179</v>
      </c>
    </row>
    <row r="175" spans="1:7" x14ac:dyDescent="0.35">
      <c r="A175" s="56" t="s">
        <v>1604</v>
      </c>
      <c r="B175" s="56" t="s">
        <v>223</v>
      </c>
      <c r="C175" s="56">
        <v>171103</v>
      </c>
      <c r="D175" s="56">
        <v>0</v>
      </c>
      <c r="E175" s="57">
        <v>112568.8</v>
      </c>
      <c r="F175" s="56">
        <v>58534.2</v>
      </c>
      <c r="G175" s="56" t="str">
        <f>VLOOKUP(B:B,'Cons. Ch2 &amp; Ch3'!F:F,1,FALSE)</f>
        <v>847.8470340.1.435508.000000.847001.200179</v>
      </c>
    </row>
    <row r="176" spans="1:7" x14ac:dyDescent="0.35">
      <c r="A176" s="56" t="s">
        <v>1603</v>
      </c>
      <c r="B176" s="56" t="s">
        <v>796</v>
      </c>
      <c r="C176" s="56">
        <v>0</v>
      </c>
      <c r="D176" s="56">
        <v>0</v>
      </c>
      <c r="E176" s="57">
        <v>0</v>
      </c>
      <c r="F176" s="57">
        <v>0</v>
      </c>
      <c r="G176" s="56" t="str">
        <f>VLOOKUP(B:B,'Cons. Ch2 &amp; Ch3'!F:F,1,FALSE)</f>
        <v>847.8470340.1.436110.000000.847001.200179</v>
      </c>
    </row>
    <row r="177" spans="1:7" x14ac:dyDescent="0.35">
      <c r="A177" s="56" t="s">
        <v>1602</v>
      </c>
      <c r="B177" s="56" t="s">
        <v>795</v>
      </c>
      <c r="C177" s="56">
        <v>6842</v>
      </c>
      <c r="D177" s="56">
        <v>0</v>
      </c>
      <c r="E177" s="57">
        <v>6842</v>
      </c>
      <c r="F177" s="56">
        <v>0</v>
      </c>
      <c r="G177" s="56" t="str">
        <f>VLOOKUP(B:B,'Cons. Ch2 &amp; Ch3'!F:F,1,FALSE)</f>
        <v>847.8470340.1.436600.000000.847001.200179</v>
      </c>
    </row>
    <row r="178" spans="1:7" x14ac:dyDescent="0.35">
      <c r="A178" s="56" t="s">
        <v>1601</v>
      </c>
      <c r="B178" s="56" t="s">
        <v>910</v>
      </c>
      <c r="C178" s="56">
        <v>916078</v>
      </c>
      <c r="D178" s="56">
        <v>0</v>
      </c>
      <c r="E178" s="57">
        <v>393106</v>
      </c>
      <c r="F178" s="56">
        <v>522972</v>
      </c>
      <c r="G178" s="56" t="str">
        <f>VLOOKUP(B:B,'Cons. Ch2 &amp; Ch3'!F:F,1,FALSE)</f>
        <v>847.8470340.1.492316.000000.847001.300180</v>
      </c>
    </row>
    <row r="179" spans="1:7" x14ac:dyDescent="0.35">
      <c r="A179" s="56" t="s">
        <v>1600</v>
      </c>
      <c r="B179" s="56" t="s">
        <v>909</v>
      </c>
      <c r="C179" s="56">
        <v>99145</v>
      </c>
      <c r="D179" s="56">
        <v>0</v>
      </c>
      <c r="E179" s="57">
        <v>78620.570000000007</v>
      </c>
      <c r="F179" s="56">
        <v>20524.43</v>
      </c>
      <c r="G179" s="56" t="str">
        <f>VLOOKUP(B:B,'Cons. Ch2 &amp; Ch3'!F:F,1,FALSE)</f>
        <v>847.8470340.1.495140.000000.847001.300180</v>
      </c>
    </row>
    <row r="180" spans="1:7" x14ac:dyDescent="0.35">
      <c r="A180" s="56" t="s">
        <v>1599</v>
      </c>
      <c r="B180" s="56" t="s">
        <v>794</v>
      </c>
      <c r="C180" s="56">
        <v>74000</v>
      </c>
      <c r="D180" s="56">
        <v>0</v>
      </c>
      <c r="E180" s="57">
        <v>23247.94</v>
      </c>
      <c r="F180" s="56">
        <v>50752.06</v>
      </c>
      <c r="G180" s="56" t="str">
        <f>VLOOKUP(B:B,'Cons. Ch2 &amp; Ch3'!F:F,1,FALSE)</f>
        <v>847.8470345.1.420550.000000.847001.200179</v>
      </c>
    </row>
    <row r="181" spans="1:7" x14ac:dyDescent="0.35">
      <c r="A181" s="56" t="s">
        <v>1598</v>
      </c>
      <c r="B181" s="56" t="s">
        <v>793</v>
      </c>
      <c r="C181" s="56">
        <v>24000</v>
      </c>
      <c r="D181" s="56">
        <v>0</v>
      </c>
      <c r="E181" s="57">
        <v>100</v>
      </c>
      <c r="F181" s="56">
        <v>23900</v>
      </c>
      <c r="G181" s="56" t="str">
        <f>VLOOKUP(B:B,'Cons. Ch2 &amp; Ch3'!F:F,1,FALSE)</f>
        <v>847.8470345.1.425510.000000.847001.200179</v>
      </c>
    </row>
    <row r="182" spans="1:7" x14ac:dyDescent="0.35">
      <c r="A182" s="56" t="s">
        <v>1597</v>
      </c>
      <c r="B182" s="56" t="s">
        <v>1829</v>
      </c>
      <c r="C182" s="56">
        <v>4000</v>
      </c>
      <c r="D182" s="56">
        <v>0</v>
      </c>
      <c r="E182" s="57">
        <v>0</v>
      </c>
      <c r="F182" s="57">
        <v>4000</v>
      </c>
      <c r="G182" s="56" t="e">
        <f>VLOOKUP(B:B,'Cons. Ch2 &amp; Ch3'!F:F,1,FALSE)</f>
        <v>#N/A</v>
      </c>
    </row>
    <row r="183" spans="1:7" x14ac:dyDescent="0.35">
      <c r="A183" s="56" t="s">
        <v>1596</v>
      </c>
      <c r="B183" s="56" t="s">
        <v>1830</v>
      </c>
      <c r="C183" s="56">
        <v>4847</v>
      </c>
      <c r="D183" s="56">
        <v>0</v>
      </c>
      <c r="E183" s="57">
        <v>0</v>
      </c>
      <c r="F183" s="57">
        <v>4847</v>
      </c>
      <c r="G183" s="56" t="e">
        <f>VLOOKUP(B:B,'Cons. Ch2 &amp; Ch3'!F:F,1,FALSE)</f>
        <v>#N/A</v>
      </c>
    </row>
    <row r="184" spans="1:7" x14ac:dyDescent="0.35">
      <c r="A184" s="56" t="s">
        <v>1595</v>
      </c>
      <c r="B184" s="56" t="s">
        <v>226</v>
      </c>
      <c r="C184" s="56">
        <v>140000</v>
      </c>
      <c r="D184" s="56">
        <v>0</v>
      </c>
      <c r="E184" s="57">
        <v>127217.62</v>
      </c>
      <c r="F184" s="56">
        <v>12782.38</v>
      </c>
      <c r="G184" s="56" t="str">
        <f>VLOOKUP(B:B,'Cons. Ch2 &amp; Ch3'!F:F,1,FALSE)</f>
        <v>847.8470345.1.425770.000000.847001.200179</v>
      </c>
    </row>
    <row r="185" spans="1:7" x14ac:dyDescent="0.35">
      <c r="A185" s="56" t="s">
        <v>1594</v>
      </c>
      <c r="B185" s="56" t="s">
        <v>791</v>
      </c>
      <c r="C185" s="56">
        <v>3000</v>
      </c>
      <c r="D185" s="56">
        <v>0</v>
      </c>
      <c r="E185" s="57">
        <v>380.95</v>
      </c>
      <c r="F185" s="56">
        <v>2619.0500000000002</v>
      </c>
      <c r="G185" s="56" t="str">
        <f>VLOOKUP(B:B,'Cons. Ch2 &amp; Ch3'!F:F,1,FALSE)</f>
        <v>847.8470345.1.425900.000000.847001.200179</v>
      </c>
    </row>
    <row r="186" spans="1:7" x14ac:dyDescent="0.35">
      <c r="A186" s="56" t="s">
        <v>1593</v>
      </c>
      <c r="B186" s="56" t="s">
        <v>790</v>
      </c>
      <c r="C186" s="56">
        <v>13903</v>
      </c>
      <c r="D186" s="56">
        <v>0</v>
      </c>
      <c r="E186" s="57">
        <v>3784.96</v>
      </c>
      <c r="F186" s="56">
        <v>10118.040000000001</v>
      </c>
      <c r="G186" s="56" t="str">
        <f>VLOOKUP(B:B,'Cons. Ch2 &amp; Ch3'!F:F,1,FALSE)</f>
        <v>847.8470345.1.426610.000000.847001.200179</v>
      </c>
    </row>
    <row r="187" spans="1:7" x14ac:dyDescent="0.35">
      <c r="A187" s="56" t="s">
        <v>1592</v>
      </c>
      <c r="B187" s="56" t="s">
        <v>1831</v>
      </c>
      <c r="C187" s="56">
        <v>0</v>
      </c>
      <c r="D187" s="56">
        <v>0</v>
      </c>
      <c r="E187" s="57">
        <v>0</v>
      </c>
      <c r="F187" s="57">
        <v>0</v>
      </c>
      <c r="G187" s="56" t="e">
        <f>VLOOKUP(B:B,'Cons. Ch2 &amp; Ch3'!F:F,1,FALSE)</f>
        <v>#N/A</v>
      </c>
    </row>
    <row r="188" spans="1:7" x14ac:dyDescent="0.35">
      <c r="A188" s="56" t="s">
        <v>1591</v>
      </c>
      <c r="B188" s="56" t="s">
        <v>227</v>
      </c>
      <c r="C188" s="56">
        <v>45000</v>
      </c>
      <c r="D188" s="56">
        <v>0</v>
      </c>
      <c r="E188" s="57">
        <v>24115</v>
      </c>
      <c r="F188" s="56">
        <v>20885</v>
      </c>
      <c r="G188" s="56" t="str">
        <f>VLOOKUP(B:B,'Cons. Ch2 &amp; Ch3'!F:F,1,FALSE)</f>
        <v>847.8470345.1.428090.000000.847001.200179</v>
      </c>
    </row>
    <row r="189" spans="1:7" x14ac:dyDescent="0.35">
      <c r="A189" s="56" t="s">
        <v>1590</v>
      </c>
      <c r="B189" s="56" t="s">
        <v>228</v>
      </c>
      <c r="C189" s="56">
        <v>5000</v>
      </c>
      <c r="D189" s="56">
        <v>0</v>
      </c>
      <c r="E189" s="57">
        <v>0</v>
      </c>
      <c r="F189" s="57">
        <v>5000</v>
      </c>
      <c r="G189" s="56" t="str">
        <f>VLOOKUP(B:B,'Cons. Ch2 &amp; Ch3'!F:F,1,FALSE)</f>
        <v>847.8470345.1.435350.000000.847001.200179</v>
      </c>
    </row>
    <row r="190" spans="1:7" x14ac:dyDescent="0.35">
      <c r="A190" s="56" t="s">
        <v>1589</v>
      </c>
      <c r="B190" s="56" t="s">
        <v>229</v>
      </c>
      <c r="C190" s="56">
        <v>39193</v>
      </c>
      <c r="D190" s="56">
        <v>0</v>
      </c>
      <c r="E190" s="57">
        <v>2730.48</v>
      </c>
      <c r="F190" s="56">
        <v>36462.519999999997</v>
      </c>
      <c r="G190" s="56" t="str">
        <f>VLOOKUP(B:B,'Cons. Ch2 &amp; Ch3'!F:F,1,FALSE)</f>
        <v>847.8470345.1.435508.000000.847001.200179</v>
      </c>
    </row>
    <row r="191" spans="1:7" x14ac:dyDescent="0.35">
      <c r="A191" s="56" t="s">
        <v>1588</v>
      </c>
      <c r="B191" s="56" t="s">
        <v>230</v>
      </c>
      <c r="C191" s="56">
        <v>5000</v>
      </c>
      <c r="D191" s="56">
        <v>0</v>
      </c>
      <c r="E191" s="57">
        <v>0</v>
      </c>
      <c r="F191" s="57">
        <v>5000</v>
      </c>
      <c r="G191" s="56" t="str">
        <f>VLOOKUP(B:B,'Cons. Ch2 &amp; Ch3'!F:F,1,FALSE)</f>
        <v>847.8470345.1.436110.000000.847001.200179</v>
      </c>
    </row>
    <row r="192" spans="1:7" x14ac:dyDescent="0.35">
      <c r="A192" s="56" t="s">
        <v>1587</v>
      </c>
      <c r="B192" s="56" t="s">
        <v>789</v>
      </c>
      <c r="C192" s="56">
        <v>2000</v>
      </c>
      <c r="D192" s="56">
        <v>0</v>
      </c>
      <c r="E192" s="57">
        <v>2000</v>
      </c>
      <c r="F192" s="56">
        <v>0</v>
      </c>
      <c r="G192" s="56" t="str">
        <f>VLOOKUP(B:B,'Cons. Ch2 &amp; Ch3'!F:F,1,FALSE)</f>
        <v>847.8470345.1.436600.000000.847001.200179</v>
      </c>
    </row>
    <row r="193" spans="1:7" x14ac:dyDescent="0.35">
      <c r="A193" s="56" t="s">
        <v>1586</v>
      </c>
      <c r="B193" s="56" t="s">
        <v>908</v>
      </c>
      <c r="C193" s="56">
        <v>513394</v>
      </c>
      <c r="D193" s="56">
        <v>0</v>
      </c>
      <c r="E193" s="57">
        <v>47882.04</v>
      </c>
      <c r="F193" s="56">
        <v>465511.96</v>
      </c>
      <c r="G193" s="56" t="str">
        <f>VLOOKUP(B:B,'Cons. Ch2 &amp; Ch3'!F:F,1,FALSE)</f>
        <v>847.8470345.1.492316.000000.847001.300180</v>
      </c>
    </row>
    <row r="194" spans="1:7" x14ac:dyDescent="0.35">
      <c r="A194" s="56" t="s">
        <v>1585</v>
      </c>
      <c r="B194" s="56" t="s">
        <v>788</v>
      </c>
      <c r="C194" s="56">
        <v>25000</v>
      </c>
      <c r="D194" s="56">
        <v>0</v>
      </c>
      <c r="E194" s="57">
        <v>4060</v>
      </c>
      <c r="F194" s="56">
        <v>20940</v>
      </c>
      <c r="G194" s="56" t="str">
        <f>VLOOKUP(B:B,'Cons. Ch2 &amp; Ch3'!F:F,1,FALSE)</f>
        <v>847.8470350.1.420550.000000.847001.200179</v>
      </c>
    </row>
    <row r="195" spans="1:7" x14ac:dyDescent="0.35">
      <c r="A195" s="56" t="s">
        <v>1584</v>
      </c>
      <c r="B195" s="56" t="s">
        <v>233</v>
      </c>
      <c r="C195" s="56">
        <v>24000</v>
      </c>
      <c r="D195" s="56">
        <v>0</v>
      </c>
      <c r="E195" s="57">
        <v>3810.93</v>
      </c>
      <c r="F195" s="56">
        <v>20189.07</v>
      </c>
      <c r="G195" s="56" t="str">
        <f>VLOOKUP(B:B,'Cons. Ch2 &amp; Ch3'!F:F,1,FALSE)</f>
        <v>847.8470350.1.425510.000000.847001.200179</v>
      </c>
    </row>
    <row r="196" spans="1:7" x14ac:dyDescent="0.35">
      <c r="A196" s="56" t="s">
        <v>1583</v>
      </c>
      <c r="B196" s="56" t="s">
        <v>1832</v>
      </c>
      <c r="C196" s="56">
        <v>61000</v>
      </c>
      <c r="D196" s="56">
        <v>0</v>
      </c>
      <c r="E196" s="57">
        <v>0</v>
      </c>
      <c r="F196" s="57">
        <v>61000</v>
      </c>
      <c r="G196" s="56" t="e">
        <f>VLOOKUP(B:B,'Cons. Ch2 &amp; Ch3'!F:F,1,FALSE)</f>
        <v>#N/A</v>
      </c>
    </row>
    <row r="197" spans="1:7" x14ac:dyDescent="0.35">
      <c r="A197" s="56" t="s">
        <v>1582</v>
      </c>
      <c r="B197" s="56" t="s">
        <v>234</v>
      </c>
      <c r="C197" s="56">
        <v>126005</v>
      </c>
      <c r="D197" s="56">
        <v>0</v>
      </c>
      <c r="E197" s="57">
        <v>0</v>
      </c>
      <c r="F197" s="57">
        <v>126005</v>
      </c>
      <c r="G197" s="56" t="str">
        <f>VLOOKUP(B:B,'Cons. Ch2 &amp; Ch3'!F:F,1,FALSE)</f>
        <v>847.8470350.1.425763.000000.847001.200179</v>
      </c>
    </row>
    <row r="198" spans="1:7" x14ac:dyDescent="0.35">
      <c r="A198" s="56" t="s">
        <v>1581</v>
      </c>
      <c r="B198" s="56" t="s">
        <v>235</v>
      </c>
      <c r="C198" s="56">
        <v>111237</v>
      </c>
      <c r="D198" s="56">
        <v>0</v>
      </c>
      <c r="E198" s="57">
        <v>27993.86</v>
      </c>
      <c r="F198" s="56">
        <v>83243.14</v>
      </c>
      <c r="G198" s="56" t="str">
        <f>VLOOKUP(B:B,'Cons. Ch2 &amp; Ch3'!F:F,1,FALSE)</f>
        <v>847.8470350.1.425770.000000.847001.200179</v>
      </c>
    </row>
    <row r="199" spans="1:7" x14ac:dyDescent="0.35">
      <c r="A199" s="56" t="s">
        <v>1580</v>
      </c>
      <c r="B199" s="56" t="s">
        <v>786</v>
      </c>
      <c r="C199" s="56">
        <v>15000</v>
      </c>
      <c r="D199" s="56">
        <v>0</v>
      </c>
      <c r="E199" s="57">
        <v>3779</v>
      </c>
      <c r="F199" s="56">
        <v>11221</v>
      </c>
      <c r="G199" s="56" t="str">
        <f>VLOOKUP(B:B,'Cons. Ch2 &amp; Ch3'!F:F,1,FALSE)</f>
        <v>847.8470350.1.425900.000000.847001.200179</v>
      </c>
    </row>
    <row r="200" spans="1:7" x14ac:dyDescent="0.35">
      <c r="A200" s="56" t="s">
        <v>1579</v>
      </c>
      <c r="B200" s="56" t="s">
        <v>236</v>
      </c>
      <c r="C200" s="56">
        <v>235000</v>
      </c>
      <c r="D200" s="56">
        <v>0</v>
      </c>
      <c r="E200" s="57">
        <v>8365.4</v>
      </c>
      <c r="F200" s="56">
        <v>226634.6</v>
      </c>
      <c r="G200" s="56" t="str">
        <f>VLOOKUP(B:B,'Cons. Ch2 &amp; Ch3'!F:F,1,FALSE)</f>
        <v>847.8470350.1.426610.000000.847001.200179</v>
      </c>
    </row>
    <row r="201" spans="1:7" x14ac:dyDescent="0.35">
      <c r="A201" s="56" t="s">
        <v>1578</v>
      </c>
      <c r="B201" s="56" t="s">
        <v>1577</v>
      </c>
      <c r="C201" s="56">
        <v>45000</v>
      </c>
      <c r="D201" s="56">
        <v>0</v>
      </c>
      <c r="E201" s="57">
        <v>27715.439999999999</v>
      </c>
      <c r="F201" s="56">
        <v>17284.560000000001</v>
      </c>
      <c r="G201" s="56" t="str">
        <f>VLOOKUP(B:B,'Cons. Ch2 &amp; Ch3'!F:F,1,FALSE)</f>
        <v>847.8470350.1.428090.000000.847001.200179</v>
      </c>
    </row>
    <row r="202" spans="1:7" x14ac:dyDescent="0.35">
      <c r="A202" s="56" t="s">
        <v>1576</v>
      </c>
      <c r="B202" s="56" t="s">
        <v>1833</v>
      </c>
      <c r="C202" s="56">
        <v>4564</v>
      </c>
      <c r="D202" s="56">
        <v>0</v>
      </c>
      <c r="E202" s="57">
        <v>4564</v>
      </c>
      <c r="F202" s="56">
        <v>0</v>
      </c>
      <c r="G202" s="56" t="str">
        <f>VLOOKUP(B:B,'Cons. Ch2 &amp; Ch3'!F:F,1,FALSE)</f>
        <v>847.8470350.1.432120.000000.847001.200179</v>
      </c>
    </row>
    <row r="203" spans="1:7" x14ac:dyDescent="0.35">
      <c r="A203" s="56" t="s">
        <v>1575</v>
      </c>
      <c r="B203" s="56" t="s">
        <v>237</v>
      </c>
      <c r="C203" s="56">
        <v>350000</v>
      </c>
      <c r="D203" s="56">
        <v>0</v>
      </c>
      <c r="E203" s="57">
        <v>215733.46</v>
      </c>
      <c r="F203" s="56">
        <v>134266.54</v>
      </c>
      <c r="G203" s="56" t="str">
        <f>VLOOKUP(B:B,'Cons. Ch2 &amp; Ch3'!F:F,1,FALSE)</f>
        <v>847.8470350.1.432209.000000.847001.200179</v>
      </c>
    </row>
    <row r="204" spans="1:7" x14ac:dyDescent="0.35">
      <c r="A204" s="56" t="s">
        <v>1574</v>
      </c>
      <c r="B204" s="56" t="s">
        <v>240</v>
      </c>
      <c r="C204" s="56">
        <v>203356</v>
      </c>
      <c r="D204" s="56">
        <v>0</v>
      </c>
      <c r="E204" s="57">
        <v>203356</v>
      </c>
      <c r="F204" s="56">
        <v>0</v>
      </c>
      <c r="G204" s="56" t="str">
        <f>VLOOKUP(B:B,'Cons. Ch2 &amp; Ch3'!F:F,1,FALSE)</f>
        <v>847.8470350.1.435340.000000.847001.200179</v>
      </c>
    </row>
    <row r="205" spans="1:7" x14ac:dyDescent="0.35">
      <c r="A205" s="56" t="s">
        <v>1573</v>
      </c>
      <c r="B205" s="56" t="s">
        <v>241</v>
      </c>
      <c r="C205" s="56">
        <v>10000</v>
      </c>
      <c r="D205" s="56">
        <v>0</v>
      </c>
      <c r="E205" s="57">
        <v>0</v>
      </c>
      <c r="F205" s="57">
        <v>10000</v>
      </c>
      <c r="G205" s="56" t="str">
        <f>VLOOKUP(B:B,'Cons. Ch2 &amp; Ch3'!F:F,1,FALSE)</f>
        <v>847.8470350.1.435350.000000.847001.200179</v>
      </c>
    </row>
    <row r="206" spans="1:7" x14ac:dyDescent="0.35">
      <c r="A206" s="56" t="s">
        <v>1572</v>
      </c>
      <c r="B206" s="56" t="s">
        <v>242</v>
      </c>
      <c r="C206" s="56">
        <v>55706</v>
      </c>
      <c r="D206" s="56">
        <v>0</v>
      </c>
      <c r="E206" s="57">
        <v>1665</v>
      </c>
      <c r="F206" s="56">
        <v>54041</v>
      </c>
      <c r="G206" s="56" t="str">
        <f>VLOOKUP(B:B,'Cons. Ch2 &amp; Ch3'!F:F,1,FALSE)</f>
        <v>847.8470350.1.435508.000000.847001.200179</v>
      </c>
    </row>
    <row r="207" spans="1:7" x14ac:dyDescent="0.35">
      <c r="A207" s="56" t="s">
        <v>1571</v>
      </c>
      <c r="B207" s="56" t="s">
        <v>243</v>
      </c>
      <c r="C207" s="56">
        <v>5000</v>
      </c>
      <c r="D207" s="56">
        <v>0</v>
      </c>
      <c r="E207" s="57">
        <v>0</v>
      </c>
      <c r="F207" s="57">
        <v>5000</v>
      </c>
      <c r="G207" s="56" t="str">
        <f>VLOOKUP(B:B,'Cons. Ch2 &amp; Ch3'!F:F,1,FALSE)</f>
        <v>847.8470350.1.436110.000000.847001.200179</v>
      </c>
    </row>
    <row r="208" spans="1:7" x14ac:dyDescent="0.35">
      <c r="A208" s="56" t="s">
        <v>1570</v>
      </c>
      <c r="B208" s="56" t="s">
        <v>785</v>
      </c>
      <c r="C208" s="56">
        <v>2000</v>
      </c>
      <c r="D208" s="56">
        <v>0</v>
      </c>
      <c r="E208" s="57">
        <v>2000</v>
      </c>
      <c r="F208" s="56">
        <v>0</v>
      </c>
      <c r="G208" s="56" t="str">
        <f>VLOOKUP(B:B,'Cons. Ch2 &amp; Ch3'!F:F,1,FALSE)</f>
        <v>847.8470350.1.436600.000000.847001.200179</v>
      </c>
    </row>
    <row r="209" spans="1:7" x14ac:dyDescent="0.35">
      <c r="A209" s="56" t="s">
        <v>1569</v>
      </c>
      <c r="B209" s="56" t="s">
        <v>907</v>
      </c>
      <c r="C209" s="56">
        <v>540820</v>
      </c>
      <c r="D209" s="56">
        <v>0</v>
      </c>
      <c r="E209" s="57">
        <v>122540</v>
      </c>
      <c r="F209" s="56">
        <v>418280</v>
      </c>
      <c r="G209" s="56" t="str">
        <f>VLOOKUP(B:B,'Cons. Ch2 &amp; Ch3'!F:F,1,FALSE)</f>
        <v>847.8470350.1.492316.000000.847001.300180</v>
      </c>
    </row>
    <row r="210" spans="1:7" x14ac:dyDescent="0.35">
      <c r="A210" s="56" t="s">
        <v>1568</v>
      </c>
      <c r="B210" s="56" t="s">
        <v>1567</v>
      </c>
      <c r="C210" s="56">
        <v>96000</v>
      </c>
      <c r="D210" s="56">
        <v>0</v>
      </c>
      <c r="E210" s="57">
        <v>0</v>
      </c>
      <c r="F210" s="57">
        <v>96000</v>
      </c>
      <c r="G210" s="56" t="e">
        <f>VLOOKUP(B:B,'Cons. Ch2 &amp; Ch3'!F:F,1,FALSE)</f>
        <v>#N/A</v>
      </c>
    </row>
    <row r="211" spans="1:7" x14ac:dyDescent="0.35">
      <c r="A211" s="56" t="s">
        <v>1566</v>
      </c>
      <c r="B211" s="56" t="s">
        <v>247</v>
      </c>
      <c r="C211" s="56">
        <v>60000</v>
      </c>
      <c r="D211" s="56">
        <v>0</v>
      </c>
      <c r="E211" s="57">
        <v>17858.439999999999</v>
      </c>
      <c r="F211" s="56">
        <v>42141.56</v>
      </c>
      <c r="G211" s="56" t="str">
        <f>VLOOKUP(B:B,'Cons. Ch2 &amp; Ch3'!F:F,1,FALSE)</f>
        <v>847.8470405.1.425100.000000.847001.200179</v>
      </c>
    </row>
    <row r="212" spans="1:7" x14ac:dyDescent="0.35">
      <c r="A212" s="56" t="s">
        <v>1565</v>
      </c>
      <c r="B212" s="56" t="s">
        <v>248</v>
      </c>
      <c r="C212" s="56">
        <v>12000</v>
      </c>
      <c r="D212" s="56">
        <v>0</v>
      </c>
      <c r="E212" s="57">
        <v>7205</v>
      </c>
      <c r="F212" s="56">
        <v>4795</v>
      </c>
      <c r="G212" s="56" t="str">
        <f>VLOOKUP(B:B,'Cons. Ch2 &amp; Ch3'!F:F,1,FALSE)</f>
        <v>847.8470405.1.425510.000000.847001.200179</v>
      </c>
    </row>
    <row r="213" spans="1:7" x14ac:dyDescent="0.35">
      <c r="A213" s="56" t="s">
        <v>1564</v>
      </c>
      <c r="B213" s="56" t="s">
        <v>784</v>
      </c>
      <c r="C213" s="56">
        <v>148700</v>
      </c>
      <c r="D213" s="56">
        <v>0</v>
      </c>
      <c r="E213" s="57">
        <v>0</v>
      </c>
      <c r="F213" s="57">
        <v>148700</v>
      </c>
      <c r="G213" s="56" t="str">
        <f>VLOOKUP(B:B,'Cons. Ch2 &amp; Ch3'!F:F,1,FALSE)</f>
        <v>847.8470405.1.425550.000000.847001.200179</v>
      </c>
    </row>
    <row r="214" spans="1:7" x14ac:dyDescent="0.35">
      <c r="A214" s="56" t="s">
        <v>1563</v>
      </c>
      <c r="B214" s="56" t="s">
        <v>249</v>
      </c>
      <c r="C214" s="56">
        <v>112586</v>
      </c>
      <c r="D214" s="56">
        <v>0</v>
      </c>
      <c r="E214" s="57">
        <v>33980.14</v>
      </c>
      <c r="F214" s="56">
        <v>78605.86</v>
      </c>
      <c r="G214" s="56" t="str">
        <f>VLOOKUP(B:B,'Cons. Ch2 &amp; Ch3'!F:F,1,FALSE)</f>
        <v>847.8470405.1.425770.000000.847001.200179</v>
      </c>
    </row>
    <row r="215" spans="1:7" x14ac:dyDescent="0.35">
      <c r="A215" s="56" t="s">
        <v>1562</v>
      </c>
      <c r="B215" s="56" t="s">
        <v>1561</v>
      </c>
      <c r="C215" s="56">
        <v>9671</v>
      </c>
      <c r="D215" s="56">
        <v>0</v>
      </c>
      <c r="E215" s="57">
        <v>0</v>
      </c>
      <c r="F215" s="57">
        <v>9671</v>
      </c>
      <c r="G215" s="56" t="e">
        <f>VLOOKUP(B:B,'Cons. Ch2 &amp; Ch3'!F:F,1,FALSE)</f>
        <v>#N/A</v>
      </c>
    </row>
    <row r="216" spans="1:7" x14ac:dyDescent="0.35">
      <c r="A216" s="56" t="s">
        <v>1560</v>
      </c>
      <c r="B216" s="56" t="s">
        <v>1559</v>
      </c>
      <c r="C216" s="56">
        <v>40000</v>
      </c>
      <c r="D216" s="56">
        <v>0</v>
      </c>
      <c r="E216" s="57">
        <v>0</v>
      </c>
      <c r="F216" s="57">
        <v>40000</v>
      </c>
      <c r="G216" s="56" t="e">
        <f>VLOOKUP(B:B,'Cons. Ch2 &amp; Ch3'!F:F,1,FALSE)</f>
        <v>#N/A</v>
      </c>
    </row>
    <row r="217" spans="1:7" x14ac:dyDescent="0.35">
      <c r="A217" s="56" t="s">
        <v>1558</v>
      </c>
      <c r="B217" s="56" t="s">
        <v>250</v>
      </c>
      <c r="C217" s="56">
        <v>10000</v>
      </c>
      <c r="D217" s="56">
        <v>0</v>
      </c>
      <c r="E217" s="57">
        <v>0</v>
      </c>
      <c r="F217" s="57">
        <v>10000</v>
      </c>
      <c r="G217" s="56" t="str">
        <f>VLOOKUP(B:B,'Cons. Ch2 &amp; Ch3'!F:F,1,FALSE)</f>
        <v>847.8470405.1.427710.000000.847001.200179</v>
      </c>
    </row>
    <row r="218" spans="1:7" x14ac:dyDescent="0.35">
      <c r="A218" s="56" t="s">
        <v>1557</v>
      </c>
      <c r="B218" s="56" t="s">
        <v>783</v>
      </c>
      <c r="C218" s="56">
        <v>28600</v>
      </c>
      <c r="D218" s="56">
        <v>0</v>
      </c>
      <c r="E218" s="57">
        <v>28600</v>
      </c>
      <c r="F218" s="56">
        <v>0</v>
      </c>
      <c r="G218" s="56" t="str">
        <f>VLOOKUP(B:B,'Cons. Ch2 &amp; Ch3'!F:F,1,FALSE)</f>
        <v>847.8470405.1.428090.000000.847001.200179</v>
      </c>
    </row>
    <row r="219" spans="1:7" x14ac:dyDescent="0.35">
      <c r="A219" s="56" t="s">
        <v>1556</v>
      </c>
      <c r="B219" s="56" t="s">
        <v>251</v>
      </c>
      <c r="C219" s="56">
        <v>221034</v>
      </c>
      <c r="D219" s="56">
        <v>0</v>
      </c>
      <c r="E219" s="57">
        <v>-31096.34</v>
      </c>
      <c r="F219" s="56">
        <v>252130.34</v>
      </c>
      <c r="G219" s="56" t="str">
        <f>VLOOKUP(B:B,'Cons. Ch2 &amp; Ch3'!F:F,1,FALSE)</f>
        <v>847.8470405.1.432209.000000.847001.200179</v>
      </c>
    </row>
    <row r="220" spans="1:7" x14ac:dyDescent="0.35">
      <c r="A220" s="56" t="s">
        <v>1555</v>
      </c>
      <c r="B220" s="56" t="s">
        <v>252</v>
      </c>
      <c r="C220" s="56">
        <v>10000</v>
      </c>
      <c r="D220" s="56">
        <v>0</v>
      </c>
      <c r="E220" s="57">
        <v>7046.4</v>
      </c>
      <c r="F220" s="56">
        <v>2953.6</v>
      </c>
      <c r="G220" s="56" t="str">
        <f>VLOOKUP(B:B,'Cons. Ch2 &amp; Ch3'!F:F,1,FALSE)</f>
        <v>847.8470405.1.435350.000000.847001.200179</v>
      </c>
    </row>
    <row r="221" spans="1:7" x14ac:dyDescent="0.35">
      <c r="A221" s="56" t="s">
        <v>1554</v>
      </c>
      <c r="B221" s="56" t="s">
        <v>1553</v>
      </c>
      <c r="C221" s="56">
        <v>3665</v>
      </c>
      <c r="D221" s="56">
        <v>0</v>
      </c>
      <c r="E221" s="57">
        <v>2867.5</v>
      </c>
      <c r="F221" s="56">
        <v>797.5</v>
      </c>
      <c r="G221" s="56" t="str">
        <f>VLOOKUP(B:B,'Cons. Ch2 &amp; Ch3'!F:F,1,FALSE)</f>
        <v>847.8470405.1.435508.000000.847001.200179</v>
      </c>
    </row>
    <row r="222" spans="1:7" x14ac:dyDescent="0.35">
      <c r="A222" s="56" t="s">
        <v>1552</v>
      </c>
      <c r="B222" s="56" t="s">
        <v>1551</v>
      </c>
      <c r="C222" s="56">
        <v>108254</v>
      </c>
      <c r="D222" s="56">
        <v>0</v>
      </c>
      <c r="E222" s="57">
        <v>108254</v>
      </c>
      <c r="F222" s="56">
        <v>0</v>
      </c>
      <c r="G222" s="56" t="str">
        <f>VLOOKUP(B:B,'Cons. Ch2 &amp; Ch3'!F:F,1,FALSE)</f>
        <v>847.8470405.1.436600.000000.847001.200179</v>
      </c>
    </row>
    <row r="223" spans="1:7" x14ac:dyDescent="0.35">
      <c r="A223" s="56" t="s">
        <v>1550</v>
      </c>
      <c r="B223" s="56" t="s">
        <v>1549</v>
      </c>
      <c r="C223" s="56">
        <v>0</v>
      </c>
      <c r="D223" s="56">
        <v>0</v>
      </c>
      <c r="E223" s="57">
        <v>0</v>
      </c>
      <c r="F223" s="57">
        <v>0</v>
      </c>
      <c r="G223" s="56" t="str">
        <f>VLOOKUP(B:B,'Cons. Ch2 &amp; Ch3'!F:F,1,FALSE)</f>
        <v>847.8470405.1.492316.000000.847001.300180</v>
      </c>
    </row>
    <row r="224" spans="1:7" x14ac:dyDescent="0.35">
      <c r="A224" s="56" t="s">
        <v>1548</v>
      </c>
      <c r="B224" s="56" t="s">
        <v>782</v>
      </c>
      <c r="C224" s="56">
        <v>45000</v>
      </c>
      <c r="D224" s="56">
        <v>0</v>
      </c>
      <c r="E224" s="57">
        <v>0</v>
      </c>
      <c r="F224" s="57">
        <v>45000</v>
      </c>
      <c r="G224" s="56" t="str">
        <f>VLOOKUP(B:B,'Cons. Ch2 &amp; Ch3'!F:F,1,FALSE)</f>
        <v>847.8470410.1.420570.000000.847001.200179</v>
      </c>
    </row>
    <row r="225" spans="1:7" x14ac:dyDescent="0.35">
      <c r="A225" s="56" t="s">
        <v>1547</v>
      </c>
      <c r="B225" s="56" t="s">
        <v>780</v>
      </c>
      <c r="C225" s="56">
        <v>80000</v>
      </c>
      <c r="D225" s="56">
        <v>0</v>
      </c>
      <c r="E225" s="57">
        <v>0</v>
      </c>
      <c r="F225" s="57">
        <v>80000</v>
      </c>
      <c r="G225" s="56" t="str">
        <f>VLOOKUP(B:B,'Cons. Ch2 &amp; Ch3'!F:F,1,FALSE)</f>
        <v>847.8470410.1.425761.000000.847001.200179</v>
      </c>
    </row>
    <row r="226" spans="1:7" x14ac:dyDescent="0.35">
      <c r="A226" s="56" t="s">
        <v>1546</v>
      </c>
      <c r="B226" s="56" t="s">
        <v>255</v>
      </c>
      <c r="C226" s="56">
        <v>123750</v>
      </c>
      <c r="D226" s="56">
        <v>0</v>
      </c>
      <c r="E226" s="57">
        <v>59731.59</v>
      </c>
      <c r="F226" s="56">
        <v>64018.41</v>
      </c>
      <c r="G226" s="56" t="str">
        <f>VLOOKUP(B:B,'Cons. Ch2 &amp; Ch3'!F:F,1,FALSE)</f>
        <v>847.8470410.1.425770.000000.847001.200179</v>
      </c>
    </row>
    <row r="227" spans="1:7" x14ac:dyDescent="0.35">
      <c r="A227" s="56" t="s">
        <v>1545</v>
      </c>
      <c r="B227" s="56" t="s">
        <v>256</v>
      </c>
      <c r="C227" s="56">
        <v>5000</v>
      </c>
      <c r="D227" s="56">
        <v>0</v>
      </c>
      <c r="E227" s="57">
        <v>0</v>
      </c>
      <c r="F227" s="57">
        <v>5000</v>
      </c>
      <c r="G227" s="56" t="str">
        <f>VLOOKUP(B:B,'Cons. Ch2 &amp; Ch3'!F:F,1,FALSE)</f>
        <v>847.8470410.1.426610.000000.847001.200179</v>
      </c>
    </row>
    <row r="228" spans="1:7" x14ac:dyDescent="0.35">
      <c r="A228" s="56" t="s">
        <v>1544</v>
      </c>
      <c r="B228" s="56" t="s">
        <v>1834</v>
      </c>
      <c r="C228" s="56">
        <v>7000</v>
      </c>
      <c r="D228" s="56">
        <v>0</v>
      </c>
      <c r="E228" s="57">
        <v>385.06</v>
      </c>
      <c r="F228" s="56">
        <v>6614.94</v>
      </c>
      <c r="G228" s="56" t="str">
        <f>VLOOKUP(B:B,'Cons. Ch2 &amp; Ch3'!F:F,1,FALSE)</f>
        <v>847.8470410.1.427710.000000.847001.200179</v>
      </c>
    </row>
    <row r="229" spans="1:7" x14ac:dyDescent="0.35">
      <c r="A229" s="56" t="s">
        <v>1543</v>
      </c>
      <c r="B229" s="56" t="s">
        <v>778</v>
      </c>
      <c r="C229" s="56">
        <v>18000</v>
      </c>
      <c r="D229" s="56">
        <v>0</v>
      </c>
      <c r="E229" s="57">
        <v>0</v>
      </c>
      <c r="F229" s="57">
        <v>18000</v>
      </c>
      <c r="G229" s="56" t="str">
        <f>VLOOKUP(B:B,'Cons. Ch2 &amp; Ch3'!F:F,1,FALSE)</f>
        <v>847.8470410.1.428640.000000.847001.200179</v>
      </c>
    </row>
    <row r="230" spans="1:7" x14ac:dyDescent="0.35">
      <c r="A230" s="56" t="s">
        <v>1542</v>
      </c>
      <c r="B230" s="56" t="s">
        <v>1835</v>
      </c>
      <c r="C230" s="56">
        <v>140000</v>
      </c>
      <c r="D230" s="56">
        <v>0</v>
      </c>
      <c r="E230" s="57">
        <v>0</v>
      </c>
      <c r="F230" s="57">
        <v>140000</v>
      </c>
      <c r="G230" s="56" t="e">
        <f>VLOOKUP(B:B,'Cons. Ch2 &amp; Ch3'!F:F,1,FALSE)</f>
        <v>#N/A</v>
      </c>
    </row>
    <row r="231" spans="1:7" x14ac:dyDescent="0.35">
      <c r="A231" s="56" t="s">
        <v>1541</v>
      </c>
      <c r="B231" s="56" t="s">
        <v>985</v>
      </c>
      <c r="C231" s="56">
        <v>100300</v>
      </c>
      <c r="D231" s="56">
        <v>0</v>
      </c>
      <c r="E231" s="57">
        <v>0</v>
      </c>
      <c r="F231" s="57">
        <v>100300</v>
      </c>
      <c r="G231" s="56" t="str">
        <f>VLOOKUP(B:B,'Cons. Ch2 &amp; Ch3'!F:F,1,FALSE)</f>
        <v>847.8470415.1.421700.000000.847001.200179</v>
      </c>
    </row>
    <row r="232" spans="1:7" x14ac:dyDescent="0.35">
      <c r="A232" s="56" t="s">
        <v>1540</v>
      </c>
      <c r="B232" s="56" t="s">
        <v>1836</v>
      </c>
      <c r="C232" s="56">
        <v>10000</v>
      </c>
      <c r="D232" s="56">
        <v>0</v>
      </c>
      <c r="E232" s="57">
        <v>0</v>
      </c>
      <c r="F232" s="57">
        <v>10000</v>
      </c>
      <c r="G232" s="56" t="e">
        <f>VLOOKUP(B:B,'Cons. Ch2 &amp; Ch3'!F:F,1,FALSE)</f>
        <v>#N/A</v>
      </c>
    </row>
    <row r="233" spans="1:7" x14ac:dyDescent="0.35">
      <c r="A233" s="56" t="s">
        <v>1539</v>
      </c>
      <c r="B233" s="56" t="s">
        <v>260</v>
      </c>
      <c r="C233" s="56">
        <v>219750</v>
      </c>
      <c r="D233" s="56">
        <v>0</v>
      </c>
      <c r="E233" s="57">
        <v>27016.799999999999</v>
      </c>
      <c r="F233" s="56">
        <v>192733.2</v>
      </c>
      <c r="G233" s="56" t="str">
        <f>VLOOKUP(B:B,'Cons. Ch2 &amp; Ch3'!F:F,1,FALSE)</f>
        <v>847.8470415.1.425770.000000.847001.200179</v>
      </c>
    </row>
    <row r="234" spans="1:7" x14ac:dyDescent="0.35">
      <c r="A234" s="56" t="s">
        <v>1538</v>
      </c>
      <c r="B234" s="56" t="s">
        <v>261</v>
      </c>
      <c r="C234" s="56">
        <v>43000</v>
      </c>
      <c r="D234" s="56">
        <v>0</v>
      </c>
      <c r="E234" s="57">
        <v>15466.42</v>
      </c>
      <c r="F234" s="56">
        <v>27533.58</v>
      </c>
      <c r="G234" s="56" t="str">
        <f>VLOOKUP(B:B,'Cons. Ch2 &amp; Ch3'!F:F,1,FALSE)</f>
        <v>847.8470415.1.425900.000000.847001.200179</v>
      </c>
    </row>
    <row r="235" spans="1:7" x14ac:dyDescent="0.35">
      <c r="A235" s="56" t="s">
        <v>1537</v>
      </c>
      <c r="B235" s="56" t="s">
        <v>774</v>
      </c>
      <c r="C235" s="56">
        <v>75000</v>
      </c>
      <c r="D235" s="56">
        <v>0</v>
      </c>
      <c r="E235" s="57">
        <v>0</v>
      </c>
      <c r="F235" s="57">
        <v>75000</v>
      </c>
      <c r="G235" s="56" t="str">
        <f>VLOOKUP(B:B,'Cons. Ch2 &amp; Ch3'!F:F,1,FALSE)</f>
        <v>847.8470415.1.428090.000000.847001.200179</v>
      </c>
    </row>
    <row r="236" spans="1:7" x14ac:dyDescent="0.35">
      <c r="A236" s="56" t="s">
        <v>1536</v>
      </c>
      <c r="B236" s="56" t="s">
        <v>1837</v>
      </c>
      <c r="C236" s="56">
        <v>20000</v>
      </c>
      <c r="D236" s="56">
        <v>0</v>
      </c>
      <c r="E236" s="57">
        <v>0</v>
      </c>
      <c r="F236" s="57">
        <v>20000</v>
      </c>
      <c r="G236" s="56" t="e">
        <f>VLOOKUP(B:B,'Cons. Ch2 &amp; Ch3'!F:F,1,FALSE)</f>
        <v>#N/A</v>
      </c>
    </row>
    <row r="237" spans="1:7" x14ac:dyDescent="0.35">
      <c r="A237" s="56" t="s">
        <v>1535</v>
      </c>
      <c r="B237" s="56" t="s">
        <v>264</v>
      </c>
      <c r="C237" s="56">
        <v>25000</v>
      </c>
      <c r="D237" s="56">
        <v>0</v>
      </c>
      <c r="E237" s="57">
        <v>2752.5</v>
      </c>
      <c r="F237" s="56">
        <v>22247.5</v>
      </c>
      <c r="G237" s="56" t="str">
        <f>VLOOKUP(B:B,'Cons. Ch2 &amp; Ch3'!F:F,1,FALSE)</f>
        <v>847.8470415.1.435350.000000.847001.200179</v>
      </c>
    </row>
    <row r="238" spans="1:7" x14ac:dyDescent="0.35">
      <c r="A238" s="56" t="s">
        <v>1534</v>
      </c>
      <c r="B238" s="56" t="s">
        <v>265</v>
      </c>
      <c r="C238" s="56">
        <v>472500</v>
      </c>
      <c r="D238" s="56">
        <v>0</v>
      </c>
      <c r="E238" s="57">
        <v>349592.01</v>
      </c>
      <c r="F238" s="56">
        <v>122907.99</v>
      </c>
      <c r="G238" s="56" t="str">
        <f>VLOOKUP(B:B,'Cons. Ch2 &amp; Ch3'!F:F,1,FALSE)</f>
        <v>847.8470415.1.435508.000000.847001.200179</v>
      </c>
    </row>
    <row r="239" spans="1:7" x14ac:dyDescent="0.35">
      <c r="A239" s="56" t="s">
        <v>1533</v>
      </c>
      <c r="B239" s="56" t="s">
        <v>771</v>
      </c>
      <c r="C239" s="56">
        <v>15000</v>
      </c>
      <c r="D239" s="56">
        <v>0</v>
      </c>
      <c r="E239" s="57">
        <v>1820</v>
      </c>
      <c r="F239" s="56">
        <v>13180</v>
      </c>
      <c r="G239" s="56" t="str">
        <f>VLOOKUP(B:B,'Cons. Ch2 &amp; Ch3'!F:F,1,FALSE)</f>
        <v>847.8470415.1.436110.000000.847001.200179</v>
      </c>
    </row>
    <row r="240" spans="1:7" x14ac:dyDescent="0.35">
      <c r="A240" s="56" t="s">
        <v>1532</v>
      </c>
      <c r="B240" s="56" t="s">
        <v>1838</v>
      </c>
      <c r="C240" s="56">
        <v>5000</v>
      </c>
      <c r="D240" s="56">
        <v>0</v>
      </c>
      <c r="E240" s="57">
        <v>5000</v>
      </c>
      <c r="F240" s="56">
        <v>0</v>
      </c>
      <c r="G240" s="56" t="str">
        <f>VLOOKUP(B:B,'Cons. Ch2 &amp; Ch3'!F:F,1,FALSE)</f>
        <v>847.8470415.1.436600.000000.847001.200179</v>
      </c>
    </row>
    <row r="241" spans="1:7" x14ac:dyDescent="0.35">
      <c r="A241" s="56" t="s">
        <v>1531</v>
      </c>
      <c r="B241" s="56" t="s">
        <v>906</v>
      </c>
      <c r="C241" s="56">
        <v>927714</v>
      </c>
      <c r="D241" s="56">
        <v>0</v>
      </c>
      <c r="E241" s="57">
        <v>795610.92</v>
      </c>
      <c r="F241" s="56">
        <v>132103.07999999999</v>
      </c>
      <c r="G241" s="56" t="str">
        <f>VLOOKUP(B:B,'Cons. Ch2 &amp; Ch3'!F:F,1,FALSE)</f>
        <v>847.8470415.1.492316.000000.847001.300180</v>
      </c>
    </row>
    <row r="242" spans="1:7" x14ac:dyDescent="0.35">
      <c r="A242" s="56" t="s">
        <v>1530</v>
      </c>
      <c r="B242" s="56" t="s">
        <v>1792</v>
      </c>
      <c r="C242" s="56">
        <v>0</v>
      </c>
      <c r="D242" s="56">
        <v>0</v>
      </c>
      <c r="E242" s="57">
        <v>0</v>
      </c>
      <c r="F242" s="57">
        <v>0</v>
      </c>
      <c r="G242" s="56" t="e">
        <f>VLOOKUP(B:B,'Cons. Ch2 &amp; Ch3'!F:F,1,FALSE)</f>
        <v>#N/A</v>
      </c>
    </row>
    <row r="243" spans="1:7" x14ac:dyDescent="0.35">
      <c r="A243" s="56" t="s">
        <v>1529</v>
      </c>
      <c r="B243" s="56" t="s">
        <v>905</v>
      </c>
      <c r="C243" s="56">
        <v>5900</v>
      </c>
      <c r="D243" s="56">
        <v>0</v>
      </c>
      <c r="E243" s="57">
        <v>0</v>
      </c>
      <c r="F243" s="57">
        <v>5900</v>
      </c>
      <c r="G243" s="56" t="str">
        <f>VLOOKUP(B:B,'Cons. Ch2 &amp; Ch3'!F:F,1,FALSE)</f>
        <v>847.8470415.1.495140.000000.847001.300180</v>
      </c>
    </row>
    <row r="244" spans="1:7" x14ac:dyDescent="0.35">
      <c r="A244" s="56" t="s">
        <v>1528</v>
      </c>
      <c r="B244" s="56" t="s">
        <v>1527</v>
      </c>
      <c r="C244" s="56">
        <v>68000</v>
      </c>
      <c r="D244" s="56">
        <v>0</v>
      </c>
      <c r="E244" s="57">
        <v>1904.76</v>
      </c>
      <c r="F244" s="56">
        <v>66095.240000000005</v>
      </c>
      <c r="G244" s="56" t="str">
        <f>VLOOKUP(B:B,'Cons. Ch2 &amp; Ch3'!F:F,1,FALSE)</f>
        <v>847.8470420.1.425510.000000.847001.200179</v>
      </c>
    </row>
    <row r="245" spans="1:7" x14ac:dyDescent="0.35">
      <c r="A245" s="56" t="s">
        <v>1526</v>
      </c>
      <c r="B245" s="56" t="s">
        <v>1525</v>
      </c>
      <c r="C245" s="56">
        <v>10000</v>
      </c>
      <c r="D245" s="56">
        <v>0</v>
      </c>
      <c r="E245" s="57">
        <v>0</v>
      </c>
      <c r="F245" s="57">
        <v>10000</v>
      </c>
      <c r="G245" s="56" t="e">
        <f>VLOOKUP(B:B,'Cons. Ch2 &amp; Ch3'!F:F,1,FALSE)</f>
        <v>#N/A</v>
      </c>
    </row>
    <row r="246" spans="1:7" x14ac:dyDescent="0.35">
      <c r="A246" s="56" t="s">
        <v>1524</v>
      </c>
      <c r="B246" s="56" t="s">
        <v>1523</v>
      </c>
      <c r="C246" s="56">
        <v>187500</v>
      </c>
      <c r="D246" s="56">
        <v>0</v>
      </c>
      <c r="E246" s="57">
        <v>43478.81</v>
      </c>
      <c r="F246" s="56">
        <v>144021.19</v>
      </c>
      <c r="G246" s="56" t="str">
        <f>VLOOKUP(B:B,'Cons. Ch2 &amp; Ch3'!F:F,1,FALSE)</f>
        <v>847.8470420.1.425770.000000.847001.200179</v>
      </c>
    </row>
    <row r="247" spans="1:7" x14ac:dyDescent="0.35">
      <c r="A247" s="56" t="s">
        <v>1522</v>
      </c>
      <c r="B247" s="56" t="s">
        <v>1521</v>
      </c>
      <c r="C247" s="56">
        <v>14000</v>
      </c>
      <c r="D247" s="56">
        <v>0</v>
      </c>
      <c r="E247" s="57">
        <v>0</v>
      </c>
      <c r="F247" s="57">
        <v>14000</v>
      </c>
      <c r="G247" s="56" t="e">
        <f>VLOOKUP(B:B,'Cons. Ch2 &amp; Ch3'!F:F,1,FALSE)</f>
        <v>#N/A</v>
      </c>
    </row>
    <row r="248" spans="1:7" x14ac:dyDescent="0.35">
      <c r="A248" s="56" t="s">
        <v>1520</v>
      </c>
      <c r="B248" s="56" t="s">
        <v>1839</v>
      </c>
      <c r="C248" s="56">
        <v>10000</v>
      </c>
      <c r="D248" s="56">
        <v>0</v>
      </c>
      <c r="E248" s="57">
        <v>0</v>
      </c>
      <c r="F248" s="57">
        <v>10000</v>
      </c>
      <c r="G248" s="56" t="e">
        <f>VLOOKUP(B:B,'Cons. Ch2 &amp; Ch3'!F:F,1,FALSE)</f>
        <v>#N/A</v>
      </c>
    </row>
    <row r="249" spans="1:7" x14ac:dyDescent="0.35">
      <c r="A249" s="56" t="s">
        <v>1519</v>
      </c>
      <c r="B249" s="56" t="s">
        <v>1518</v>
      </c>
      <c r="C249" s="56">
        <v>52000</v>
      </c>
      <c r="D249" s="56">
        <v>0</v>
      </c>
      <c r="E249" s="57">
        <v>13500.56</v>
      </c>
      <c r="F249" s="56">
        <v>38499.440000000002</v>
      </c>
      <c r="G249" s="56" t="str">
        <f>VLOOKUP(B:B,'Cons. Ch2 &amp; Ch3'!F:F,1,FALSE)</f>
        <v>847.8470420.1.428090.000000.847001.200179</v>
      </c>
    </row>
    <row r="250" spans="1:7" x14ac:dyDescent="0.35">
      <c r="A250" s="56" t="s">
        <v>1517</v>
      </c>
      <c r="B250" s="56" t="s">
        <v>1516</v>
      </c>
      <c r="C250" s="56">
        <v>40000</v>
      </c>
      <c r="D250" s="56">
        <v>0</v>
      </c>
      <c r="E250" s="57">
        <v>1932</v>
      </c>
      <c r="F250" s="56">
        <v>38068</v>
      </c>
      <c r="G250" s="56" t="str">
        <f>VLOOKUP(B:B,'Cons. Ch2 &amp; Ch3'!F:F,1,FALSE)</f>
        <v>847.8470420.1.435350.000000.847001.200179</v>
      </c>
    </row>
    <row r="251" spans="1:7" x14ac:dyDescent="0.35">
      <c r="A251" s="56" t="s">
        <v>1515</v>
      </c>
      <c r="B251" s="56" t="s">
        <v>1514</v>
      </c>
      <c r="C251" s="56">
        <v>45000</v>
      </c>
      <c r="D251" s="56">
        <v>0</v>
      </c>
      <c r="E251" s="57">
        <v>0</v>
      </c>
      <c r="F251" s="57">
        <v>45000</v>
      </c>
      <c r="G251" s="56" t="e">
        <f>VLOOKUP(B:B,'Cons. Ch2 &amp; Ch3'!F:F,1,FALSE)</f>
        <v>#N/A</v>
      </c>
    </row>
    <row r="252" spans="1:7" x14ac:dyDescent="0.35">
      <c r="A252" s="56" t="s">
        <v>1513</v>
      </c>
      <c r="B252" s="56" t="s">
        <v>1512</v>
      </c>
      <c r="C252" s="56">
        <v>1926116</v>
      </c>
      <c r="D252" s="56">
        <v>0</v>
      </c>
      <c r="E252" s="57">
        <v>90640</v>
      </c>
      <c r="F252" s="56">
        <v>1835476</v>
      </c>
      <c r="G252" s="56" t="str">
        <f>VLOOKUP(B:B,'Cons. Ch2 &amp; Ch3'!F:F,1,FALSE)</f>
        <v>847.8470420.1.492316.000000.847001.300180</v>
      </c>
    </row>
    <row r="253" spans="1:7" x14ac:dyDescent="0.35">
      <c r="A253" s="56" t="s">
        <v>1511</v>
      </c>
      <c r="B253" s="56" t="s">
        <v>1793</v>
      </c>
      <c r="C253" s="56">
        <v>0</v>
      </c>
      <c r="D253" s="56">
        <v>0</v>
      </c>
      <c r="E253" s="57">
        <v>0</v>
      </c>
      <c r="F253" s="57">
        <v>0</v>
      </c>
      <c r="G253" s="56" t="e">
        <f>VLOOKUP(B:B,'Cons. Ch2 &amp; Ch3'!F:F,1,FALSE)</f>
        <v>#N/A</v>
      </c>
    </row>
    <row r="254" spans="1:7" x14ac:dyDescent="0.35">
      <c r="A254" s="56" t="s">
        <v>1510</v>
      </c>
      <c r="B254" s="56" t="s">
        <v>770</v>
      </c>
      <c r="C254" s="56">
        <v>140000</v>
      </c>
      <c r="D254" s="56">
        <v>0</v>
      </c>
      <c r="E254" s="57">
        <v>0</v>
      </c>
      <c r="F254" s="57">
        <v>140000</v>
      </c>
      <c r="G254" s="56" t="str">
        <f>VLOOKUP(B:B,'Cons. Ch2 &amp; Ch3'!F:F,1,FALSE)</f>
        <v>847.8470425.1.420550.000000.847001.200179</v>
      </c>
    </row>
    <row r="255" spans="1:7" x14ac:dyDescent="0.35">
      <c r="A255" s="56" t="s">
        <v>1509</v>
      </c>
      <c r="B255" s="56" t="s">
        <v>769</v>
      </c>
      <c r="C255" s="56">
        <v>138300</v>
      </c>
      <c r="D255" s="56">
        <v>0</v>
      </c>
      <c r="E255" s="57">
        <v>138000</v>
      </c>
      <c r="F255" s="56">
        <v>300</v>
      </c>
      <c r="G255" s="56" t="str">
        <f>VLOOKUP(B:B,'Cons. Ch2 &amp; Ch3'!F:F,1,FALSE)</f>
        <v>847.8470425.1.421700.000000.847001.200179</v>
      </c>
    </row>
    <row r="256" spans="1:7" x14ac:dyDescent="0.35">
      <c r="A256" s="56" t="s">
        <v>1508</v>
      </c>
      <c r="B256" s="56" t="s">
        <v>268</v>
      </c>
      <c r="C256" s="56">
        <v>16000</v>
      </c>
      <c r="D256" s="56">
        <v>0</v>
      </c>
      <c r="E256" s="57">
        <v>0</v>
      </c>
      <c r="F256" s="57">
        <v>16000</v>
      </c>
      <c r="G256" s="56" t="str">
        <f>VLOOKUP(B:B,'Cons. Ch2 &amp; Ch3'!F:F,1,FALSE)</f>
        <v>847.8470425.1.425510.000000.847001.200179</v>
      </c>
    </row>
    <row r="257" spans="1:7" x14ac:dyDescent="0.35">
      <c r="A257" s="56" t="s">
        <v>1506</v>
      </c>
      <c r="B257" s="56" t="s">
        <v>269</v>
      </c>
      <c r="C257" s="56">
        <v>164500</v>
      </c>
      <c r="D257" s="56">
        <v>0</v>
      </c>
      <c r="E257" s="57">
        <v>67976.73</v>
      </c>
      <c r="F257" s="56">
        <v>96523.27</v>
      </c>
      <c r="G257" s="56" t="str">
        <f>VLOOKUP(B:B,'Cons. Ch2 &amp; Ch3'!F:F,1,FALSE)</f>
        <v>847.8470425.1.425770.000000.847001.200179</v>
      </c>
    </row>
    <row r="258" spans="1:7" x14ac:dyDescent="0.35">
      <c r="A258" s="56" t="s">
        <v>1505</v>
      </c>
      <c r="B258" s="56" t="s">
        <v>768</v>
      </c>
      <c r="C258" s="56">
        <v>30000</v>
      </c>
      <c r="D258" s="56">
        <v>0</v>
      </c>
      <c r="E258" s="57">
        <v>0</v>
      </c>
      <c r="F258" s="57">
        <v>30000</v>
      </c>
      <c r="G258" s="56" t="str">
        <f>VLOOKUP(B:B,'Cons. Ch2 &amp; Ch3'!F:F,1,FALSE)</f>
        <v>847.8470425.1.425900.000000.847001.200179</v>
      </c>
    </row>
    <row r="259" spans="1:7" x14ac:dyDescent="0.35">
      <c r="A259" s="56" t="s">
        <v>1504</v>
      </c>
      <c r="B259" s="56" t="s">
        <v>767</v>
      </c>
      <c r="C259" s="56">
        <v>25000</v>
      </c>
      <c r="D259" s="56">
        <v>0</v>
      </c>
      <c r="E259" s="57">
        <v>0</v>
      </c>
      <c r="F259" s="57">
        <v>25000</v>
      </c>
      <c r="G259" s="56" t="str">
        <f>VLOOKUP(B:B,'Cons. Ch2 &amp; Ch3'!F:F,1,FALSE)</f>
        <v>847.8470425.1.428090.000000.847001.200179</v>
      </c>
    </row>
    <row r="260" spans="1:7" x14ac:dyDescent="0.35">
      <c r="A260" s="56" t="s">
        <v>1503</v>
      </c>
      <c r="B260" s="56" t="s">
        <v>904</v>
      </c>
      <c r="C260" s="56">
        <v>4442</v>
      </c>
      <c r="D260" s="56">
        <v>0</v>
      </c>
      <c r="E260" s="57">
        <v>241.5</v>
      </c>
      <c r="F260" s="56">
        <v>4200.5</v>
      </c>
      <c r="G260" s="56" t="str">
        <f>VLOOKUP(B:B,'Cons. Ch2 &amp; Ch3'!F:F,1,FALSE)</f>
        <v>847.8470425.1.492316.000000.847001.300180</v>
      </c>
    </row>
    <row r="261" spans="1:7" x14ac:dyDescent="0.35">
      <c r="A261" s="56" t="s">
        <v>1502</v>
      </c>
      <c r="B261" s="56" t="s">
        <v>765</v>
      </c>
      <c r="C261" s="56">
        <v>10000</v>
      </c>
      <c r="D261" s="56">
        <v>0</v>
      </c>
      <c r="E261" s="57">
        <v>8722.26</v>
      </c>
      <c r="F261" s="56">
        <v>1277.74</v>
      </c>
      <c r="G261" s="56" t="str">
        <f>VLOOKUP(B:B,'Cons. Ch2 &amp; Ch3'!F:F,1,FALSE)</f>
        <v>847.8470430.1.425761.000000.847001.200179</v>
      </c>
    </row>
    <row r="262" spans="1:7" x14ac:dyDescent="0.35">
      <c r="A262" s="56" t="s">
        <v>1501</v>
      </c>
      <c r="B262" s="56" t="s">
        <v>275</v>
      </c>
      <c r="C262" s="56">
        <v>167412</v>
      </c>
      <c r="D262" s="56">
        <v>0</v>
      </c>
      <c r="E262" s="57">
        <v>106301.16</v>
      </c>
      <c r="F262" s="56">
        <v>61110.84</v>
      </c>
      <c r="G262" s="56" t="str">
        <f>VLOOKUP(B:B,'Cons. Ch2 &amp; Ch3'!F:F,1,FALSE)</f>
        <v>847.8470430.1.425770.000000.847001.200179</v>
      </c>
    </row>
    <row r="263" spans="1:7" x14ac:dyDescent="0.35">
      <c r="A263" s="56" t="s">
        <v>1500</v>
      </c>
      <c r="B263" s="56" t="s">
        <v>764</v>
      </c>
      <c r="C263" s="56">
        <v>6000</v>
      </c>
      <c r="D263" s="56">
        <v>0</v>
      </c>
      <c r="E263" s="57">
        <v>2380.9499999999998</v>
      </c>
      <c r="F263" s="56">
        <v>3619.05</v>
      </c>
      <c r="G263" s="56" t="str">
        <f>VLOOKUP(B:B,'Cons. Ch2 &amp; Ch3'!F:F,1,FALSE)</f>
        <v>847.8470430.1.425900.000000.847001.200179</v>
      </c>
    </row>
    <row r="264" spans="1:7" x14ac:dyDescent="0.35">
      <c r="A264" s="56" t="s">
        <v>1499</v>
      </c>
      <c r="B264" s="56" t="s">
        <v>276</v>
      </c>
      <c r="C264" s="56">
        <v>132000</v>
      </c>
      <c r="D264" s="56">
        <v>0</v>
      </c>
      <c r="E264" s="57">
        <v>0</v>
      </c>
      <c r="F264" s="57">
        <v>132000</v>
      </c>
      <c r="G264" s="56" t="str">
        <f>VLOOKUP(B:B,'Cons. Ch2 &amp; Ch3'!F:F,1,FALSE)</f>
        <v>847.8470430.1.426610.000000.847001.200179</v>
      </c>
    </row>
    <row r="265" spans="1:7" x14ac:dyDescent="0.35">
      <c r="A265" s="56" t="s">
        <v>1498</v>
      </c>
      <c r="B265" s="56" t="s">
        <v>277</v>
      </c>
      <c r="C265" s="56">
        <v>275640</v>
      </c>
      <c r="D265" s="56">
        <v>0</v>
      </c>
      <c r="E265" s="57">
        <v>97113</v>
      </c>
      <c r="F265" s="56">
        <v>178527</v>
      </c>
      <c r="G265" s="56" t="str">
        <f>VLOOKUP(B:B,'Cons. Ch2 &amp; Ch3'!F:F,1,FALSE)</f>
        <v>847.8470430.1.435508.000000.847001.200179</v>
      </c>
    </row>
    <row r="266" spans="1:7" x14ac:dyDescent="0.35">
      <c r="A266" s="56" t="s">
        <v>1497</v>
      </c>
      <c r="B266" s="56" t="s">
        <v>1496</v>
      </c>
      <c r="C266" s="56">
        <v>5000</v>
      </c>
      <c r="D266" s="56">
        <v>0</v>
      </c>
      <c r="E266" s="57">
        <v>5000</v>
      </c>
      <c r="F266" s="56">
        <v>0</v>
      </c>
      <c r="G266" s="56" t="str">
        <f>VLOOKUP(B:B,'Cons. Ch2 &amp; Ch3'!F:F,1,FALSE)</f>
        <v>847.8470430.1.436600.000000.847001.200179</v>
      </c>
    </row>
    <row r="267" spans="1:7" x14ac:dyDescent="0.35">
      <c r="A267" s="56" t="s">
        <v>1495</v>
      </c>
      <c r="B267" s="56" t="s">
        <v>903</v>
      </c>
      <c r="C267" s="56">
        <v>62100</v>
      </c>
      <c r="D267" s="56">
        <v>0</v>
      </c>
      <c r="E267" s="57">
        <v>47984</v>
      </c>
      <c r="F267" s="56">
        <v>14116</v>
      </c>
      <c r="G267" s="56" t="str">
        <f>VLOOKUP(B:B,'Cons. Ch2 &amp; Ch3'!F:F,1,FALSE)</f>
        <v>847.8470430.1.492316.000000.847001.300180</v>
      </c>
    </row>
    <row r="268" spans="1:7" x14ac:dyDescent="0.35">
      <c r="A268" s="56" t="s">
        <v>1494</v>
      </c>
      <c r="B268" s="56" t="s">
        <v>280</v>
      </c>
      <c r="C268" s="56">
        <v>300000</v>
      </c>
      <c r="D268" s="56">
        <v>0</v>
      </c>
      <c r="E268" s="57">
        <v>123905.15</v>
      </c>
      <c r="F268" s="56">
        <v>176094.85</v>
      </c>
      <c r="G268" s="56" t="str">
        <f>VLOOKUP(B:B,'Cons. Ch2 &amp; Ch3'!F:F,1,FALSE)</f>
        <v>847.8470435.1.425770.000000.847001.200179</v>
      </c>
    </row>
    <row r="269" spans="1:7" x14ac:dyDescent="0.35">
      <c r="A269" s="56" t="s">
        <v>1493</v>
      </c>
      <c r="B269" s="56" t="s">
        <v>759</v>
      </c>
      <c r="C269" s="56">
        <v>8000</v>
      </c>
      <c r="D269" s="56">
        <v>0</v>
      </c>
      <c r="E269" s="57">
        <v>1020</v>
      </c>
      <c r="F269" s="56">
        <v>6980</v>
      </c>
      <c r="G269" s="56" t="str">
        <f>VLOOKUP(B:B,'Cons. Ch2 &amp; Ch3'!F:F,1,FALSE)</f>
        <v>847.8470435.1.425900.000000.847001.200179</v>
      </c>
    </row>
    <row r="270" spans="1:7" x14ac:dyDescent="0.35">
      <c r="A270" s="56" t="s">
        <v>1492</v>
      </c>
      <c r="B270" s="56" t="s">
        <v>281</v>
      </c>
      <c r="C270" s="56">
        <v>7000</v>
      </c>
      <c r="D270" s="56">
        <v>0</v>
      </c>
      <c r="E270" s="57">
        <v>0</v>
      </c>
      <c r="F270" s="57">
        <v>7000</v>
      </c>
      <c r="G270" s="56" t="str">
        <f>VLOOKUP(B:B,'Cons. Ch2 &amp; Ch3'!F:F,1,FALSE)</f>
        <v>847.8470435.1.426610.000000.847001.200179</v>
      </c>
    </row>
    <row r="271" spans="1:7" x14ac:dyDescent="0.35">
      <c r="A271" s="56" t="s">
        <v>1491</v>
      </c>
      <c r="B271" s="56" t="s">
        <v>758</v>
      </c>
      <c r="C271" s="56">
        <v>65000</v>
      </c>
      <c r="D271" s="56">
        <v>0</v>
      </c>
      <c r="E271" s="57">
        <v>12205.16</v>
      </c>
      <c r="F271" s="56">
        <v>52794.84</v>
      </c>
      <c r="G271" s="56" t="str">
        <f>VLOOKUP(B:B,'Cons. Ch2 &amp; Ch3'!F:F,1,FALSE)</f>
        <v>847.8470435.1.428090.000000.847001.200179</v>
      </c>
    </row>
    <row r="272" spans="1:7" x14ac:dyDescent="0.35">
      <c r="A272" s="56" t="s">
        <v>1490</v>
      </c>
      <c r="B272" s="56" t="s">
        <v>1840</v>
      </c>
      <c r="C272" s="56">
        <v>9000</v>
      </c>
      <c r="D272" s="56">
        <v>0</v>
      </c>
      <c r="E272" s="57">
        <v>0</v>
      </c>
      <c r="F272" s="57">
        <v>9000</v>
      </c>
      <c r="G272" s="56" t="e">
        <f>VLOOKUP(B:B,'Cons. Ch2 &amp; Ch3'!F:F,1,FALSE)</f>
        <v>#N/A</v>
      </c>
    </row>
    <row r="273" spans="1:7" x14ac:dyDescent="0.35">
      <c r="A273" s="56" t="s">
        <v>1489</v>
      </c>
      <c r="B273" s="56" t="s">
        <v>284</v>
      </c>
      <c r="C273" s="56">
        <v>3000</v>
      </c>
      <c r="D273" s="56">
        <v>0</v>
      </c>
      <c r="E273" s="57">
        <v>3000</v>
      </c>
      <c r="F273" s="56">
        <v>0</v>
      </c>
      <c r="G273" s="56" t="str">
        <f>VLOOKUP(B:B,'Cons. Ch2 &amp; Ch3'!F:F,1,FALSE)</f>
        <v>847.8470435.1.436600.000000.847001.200179</v>
      </c>
    </row>
    <row r="274" spans="1:7" x14ac:dyDescent="0.35">
      <c r="A274" s="56" t="s">
        <v>1488</v>
      </c>
      <c r="B274" s="56" t="s">
        <v>757</v>
      </c>
      <c r="C274" s="56">
        <v>50000</v>
      </c>
      <c r="D274" s="56">
        <v>0</v>
      </c>
      <c r="E274" s="57">
        <v>0</v>
      </c>
      <c r="F274" s="57">
        <v>50000</v>
      </c>
      <c r="G274" s="56" t="str">
        <f>VLOOKUP(B:B,'Cons. Ch2 &amp; Ch3'!F:F,1,FALSE)</f>
        <v>847.8470440.1.420570.000000.847001.200179</v>
      </c>
    </row>
    <row r="275" spans="1:7" x14ac:dyDescent="0.35">
      <c r="A275" s="56" t="s">
        <v>1487</v>
      </c>
      <c r="B275" s="56" t="s">
        <v>994</v>
      </c>
      <c r="C275" s="56">
        <v>20000</v>
      </c>
      <c r="D275" s="56">
        <v>0</v>
      </c>
      <c r="E275" s="57">
        <v>0</v>
      </c>
      <c r="F275" s="57">
        <v>20000</v>
      </c>
      <c r="G275" s="56" t="str">
        <f>VLOOKUP(B:B,'Cons. Ch2 &amp; Ch3'!F:F,1,FALSE)</f>
        <v>847.8470440.1.425510.000000.847001.200179</v>
      </c>
    </row>
    <row r="276" spans="1:7" x14ac:dyDescent="0.35">
      <c r="A276" s="56" t="s">
        <v>1486</v>
      </c>
      <c r="B276" s="56" t="s">
        <v>289</v>
      </c>
      <c r="C276" s="56">
        <v>10000</v>
      </c>
      <c r="D276" s="56">
        <v>0</v>
      </c>
      <c r="E276" s="57">
        <v>0</v>
      </c>
      <c r="F276" s="57">
        <v>10000</v>
      </c>
      <c r="G276" s="56" t="str">
        <f>VLOOKUP(B:B,'Cons. Ch2 &amp; Ch3'!F:F,1,FALSE)</f>
        <v>847.8470440.1.425761.000000.847001.200179</v>
      </c>
    </row>
    <row r="277" spans="1:7" x14ac:dyDescent="0.35">
      <c r="A277" s="56" t="s">
        <v>1485</v>
      </c>
      <c r="B277" s="56" t="s">
        <v>290</v>
      </c>
      <c r="C277" s="56">
        <v>185000</v>
      </c>
      <c r="D277" s="56">
        <v>0</v>
      </c>
      <c r="E277" s="57">
        <v>52852.59</v>
      </c>
      <c r="F277" s="56">
        <v>132147.41</v>
      </c>
      <c r="G277" s="56" t="str">
        <f>VLOOKUP(B:B,'Cons. Ch2 &amp; Ch3'!F:F,1,FALSE)</f>
        <v>847.8470440.1.425770.000000.847001.200179</v>
      </c>
    </row>
    <row r="278" spans="1:7" x14ac:dyDescent="0.35">
      <c r="A278" s="56" t="s">
        <v>1484</v>
      </c>
      <c r="B278" s="56" t="s">
        <v>291</v>
      </c>
      <c r="C278" s="56">
        <v>10000</v>
      </c>
      <c r="D278" s="56">
        <v>0</v>
      </c>
      <c r="E278" s="57">
        <v>0</v>
      </c>
      <c r="F278" s="57">
        <v>10000</v>
      </c>
      <c r="G278" s="56" t="str">
        <f>VLOOKUP(B:B,'Cons. Ch2 &amp; Ch3'!F:F,1,FALSE)</f>
        <v>847.8470440.1.426610.000000.847001.200179</v>
      </c>
    </row>
    <row r="279" spans="1:7" x14ac:dyDescent="0.35">
      <c r="A279" s="56" t="s">
        <v>1483</v>
      </c>
      <c r="B279" s="56" t="s">
        <v>293</v>
      </c>
      <c r="C279" s="56">
        <v>1000</v>
      </c>
      <c r="D279" s="56">
        <v>0</v>
      </c>
      <c r="E279" s="57">
        <v>190.32</v>
      </c>
      <c r="F279" s="56">
        <v>809.68</v>
      </c>
      <c r="G279" s="56" t="str">
        <f>VLOOKUP(B:B,'Cons. Ch2 &amp; Ch3'!F:F,1,FALSE)</f>
        <v>847.8470440.1.435350.000000.847001.200179</v>
      </c>
    </row>
    <row r="280" spans="1:7" x14ac:dyDescent="0.35">
      <c r="A280" s="56" t="s">
        <v>1481</v>
      </c>
      <c r="B280" s="56" t="s">
        <v>1841</v>
      </c>
      <c r="C280" s="56">
        <v>140000</v>
      </c>
      <c r="D280" s="56">
        <v>0</v>
      </c>
      <c r="E280" s="57">
        <v>0</v>
      </c>
      <c r="F280" s="57">
        <v>140000</v>
      </c>
      <c r="G280" s="56" t="e">
        <f>VLOOKUP(B:B,'Cons. Ch2 &amp; Ch3'!F:F,1,FALSE)</f>
        <v>#N/A</v>
      </c>
    </row>
    <row r="281" spans="1:7" x14ac:dyDescent="0.35">
      <c r="A281" s="56" t="s">
        <v>1480</v>
      </c>
      <c r="B281" s="56" t="s">
        <v>1000</v>
      </c>
      <c r="C281" s="56">
        <v>10000</v>
      </c>
      <c r="D281" s="56">
        <v>0</v>
      </c>
      <c r="E281" s="57">
        <v>0</v>
      </c>
      <c r="F281" s="57">
        <v>10000</v>
      </c>
      <c r="G281" s="56" t="str">
        <f>VLOOKUP(B:B,'Cons. Ch2 &amp; Ch3'!F:F,1,FALSE)</f>
        <v>847.8470445.1.425100.000000.847001.200179</v>
      </c>
    </row>
    <row r="282" spans="1:7" x14ac:dyDescent="0.35">
      <c r="A282" s="56" t="s">
        <v>1479</v>
      </c>
      <c r="B282" s="56" t="s">
        <v>1842</v>
      </c>
      <c r="C282" s="56">
        <v>10000</v>
      </c>
      <c r="D282" s="56">
        <v>0</v>
      </c>
      <c r="E282" s="57">
        <v>0</v>
      </c>
      <c r="F282" s="57">
        <v>10000</v>
      </c>
      <c r="G282" s="56" t="e">
        <f>VLOOKUP(B:B,'Cons. Ch2 &amp; Ch3'!F:F,1,FALSE)</f>
        <v>#N/A</v>
      </c>
    </row>
    <row r="283" spans="1:7" x14ac:dyDescent="0.35">
      <c r="A283" s="56" t="s">
        <v>1478</v>
      </c>
      <c r="B283" s="56" t="s">
        <v>297</v>
      </c>
      <c r="C283" s="56">
        <v>260076</v>
      </c>
      <c r="D283" s="56">
        <v>0</v>
      </c>
      <c r="E283" s="57">
        <v>146212.62</v>
      </c>
      <c r="F283" s="56">
        <v>113863.38</v>
      </c>
      <c r="G283" s="56" t="str">
        <f>VLOOKUP(B:B,'Cons. Ch2 &amp; Ch3'!F:F,1,FALSE)</f>
        <v>847.8470445.1.425770.000000.847001.200179</v>
      </c>
    </row>
    <row r="284" spans="1:7" x14ac:dyDescent="0.35">
      <c r="A284" s="56" t="s">
        <v>1477</v>
      </c>
      <c r="B284" s="56" t="s">
        <v>298</v>
      </c>
      <c r="C284" s="56">
        <v>5947</v>
      </c>
      <c r="D284" s="56">
        <v>0</v>
      </c>
      <c r="E284" s="57">
        <v>5817.2</v>
      </c>
      <c r="F284" s="56">
        <v>129.80000000000001</v>
      </c>
      <c r="G284" s="56" t="str">
        <f>VLOOKUP(B:B,'Cons. Ch2 &amp; Ch3'!F:F,1,FALSE)</f>
        <v>847.8470445.1.426610.000000.847001.200179</v>
      </c>
    </row>
    <row r="285" spans="1:7" x14ac:dyDescent="0.35">
      <c r="A285" s="56" t="s">
        <v>1476</v>
      </c>
      <c r="B285" s="56" t="s">
        <v>1013</v>
      </c>
      <c r="C285" s="56">
        <v>16393</v>
      </c>
      <c r="D285" s="56">
        <v>0</v>
      </c>
      <c r="E285" s="57">
        <v>14823.14</v>
      </c>
      <c r="F285" s="56">
        <v>1569.86</v>
      </c>
      <c r="G285" s="56" t="str">
        <f>VLOOKUP(B:B,'Cons. Ch2 &amp; Ch3'!F:F,1,FALSE)</f>
        <v>847.8470445.1.492316.000000.847001.300180</v>
      </c>
    </row>
    <row r="286" spans="1:7" x14ac:dyDescent="0.35">
      <c r="A286" s="56" t="s">
        <v>1475</v>
      </c>
      <c r="B286" s="56" t="s">
        <v>1843</v>
      </c>
      <c r="C286" s="56">
        <v>99400</v>
      </c>
      <c r="D286" s="56">
        <v>0</v>
      </c>
      <c r="E286" s="57">
        <v>99337.07</v>
      </c>
      <c r="F286" s="56">
        <v>62.93</v>
      </c>
      <c r="G286" s="56" t="str">
        <f>VLOOKUP(B:B,'Cons. Ch2 &amp; Ch3'!F:F,1,FALSE)</f>
        <v>847.8470450.1.421700.000000.847001.200179</v>
      </c>
    </row>
    <row r="287" spans="1:7" x14ac:dyDescent="0.35">
      <c r="A287" s="56" t="s">
        <v>1474</v>
      </c>
      <c r="B287" s="56" t="s">
        <v>301</v>
      </c>
      <c r="C287" s="56">
        <v>503762</v>
      </c>
      <c r="D287" s="56">
        <v>0</v>
      </c>
      <c r="E287" s="57">
        <v>315706.25</v>
      </c>
      <c r="F287" s="56">
        <v>188055.75</v>
      </c>
      <c r="G287" s="56" t="str">
        <f>VLOOKUP(B:B,'Cons. Ch2 &amp; Ch3'!F:F,1,FALSE)</f>
        <v>847.8470450.1.425761.000000.847001.200179</v>
      </c>
    </row>
    <row r="288" spans="1:7" x14ac:dyDescent="0.35">
      <c r="A288" s="56" t="s">
        <v>1473</v>
      </c>
      <c r="B288" s="56" t="s">
        <v>302</v>
      </c>
      <c r="C288" s="56">
        <v>279736</v>
      </c>
      <c r="D288" s="56">
        <v>0</v>
      </c>
      <c r="E288" s="57">
        <v>108911.85</v>
      </c>
      <c r="F288" s="56">
        <v>170824.15</v>
      </c>
      <c r="G288" s="56" t="str">
        <f>VLOOKUP(B:B,'Cons. Ch2 &amp; Ch3'!F:F,1,FALSE)</f>
        <v>847.8470450.1.425770.000000.847001.200179</v>
      </c>
    </row>
    <row r="289" spans="1:7" x14ac:dyDescent="0.35">
      <c r="A289" s="56" t="s">
        <v>1472</v>
      </c>
      <c r="B289" s="56" t="s">
        <v>753</v>
      </c>
      <c r="C289" s="56">
        <v>0</v>
      </c>
      <c r="D289" s="56">
        <v>0</v>
      </c>
      <c r="E289" s="57">
        <v>0</v>
      </c>
      <c r="F289" s="57">
        <v>0</v>
      </c>
      <c r="G289" s="56" t="str">
        <f>VLOOKUP(B:B,'Cons. Ch2 &amp; Ch3'!F:F,1,FALSE)</f>
        <v>847.8470450.1.426610.000000.847001.200179</v>
      </c>
    </row>
    <row r="290" spans="1:7" x14ac:dyDescent="0.35">
      <c r="A290" s="56" t="s">
        <v>1471</v>
      </c>
      <c r="B290" s="56" t="s">
        <v>1014</v>
      </c>
      <c r="C290" s="56">
        <v>164238</v>
      </c>
      <c r="D290" s="56">
        <v>0</v>
      </c>
      <c r="E290" s="57">
        <v>158637.5</v>
      </c>
      <c r="F290" s="56">
        <v>5600.5</v>
      </c>
      <c r="G290" s="56" t="str">
        <f>VLOOKUP(B:B,'Cons. Ch2 &amp; Ch3'!F:F,1,FALSE)</f>
        <v>847.8470450.1.428090.000000.847001.200179</v>
      </c>
    </row>
    <row r="291" spans="1:7" x14ac:dyDescent="0.35">
      <c r="A291" s="56" t="s">
        <v>1470</v>
      </c>
      <c r="B291" s="56" t="s">
        <v>1844</v>
      </c>
      <c r="C291" s="56">
        <v>5954</v>
      </c>
      <c r="D291" s="56">
        <v>0</v>
      </c>
      <c r="E291" s="57">
        <v>-20005</v>
      </c>
      <c r="F291" s="56">
        <v>25959</v>
      </c>
      <c r="G291" s="56" t="str">
        <f>VLOOKUP(B:B,'Cons. Ch2 &amp; Ch3'!F:F,1,FALSE)</f>
        <v>847.8470450.1.432120.000000.847001.200179</v>
      </c>
    </row>
    <row r="292" spans="1:7" x14ac:dyDescent="0.35">
      <c r="A292" s="56" t="s">
        <v>1469</v>
      </c>
      <c r="B292" s="56" t="s">
        <v>303</v>
      </c>
      <c r="C292" s="56">
        <v>390000</v>
      </c>
      <c r="D292" s="56">
        <v>0</v>
      </c>
      <c r="E292" s="57">
        <v>26059.96</v>
      </c>
      <c r="F292" s="56">
        <v>363940.04</v>
      </c>
      <c r="G292" s="56" t="str">
        <f>VLOOKUP(B:B,'Cons. Ch2 &amp; Ch3'!F:F,1,FALSE)</f>
        <v>847.8470450.1.432209.000000.847001.200179</v>
      </c>
    </row>
    <row r="293" spans="1:7" x14ac:dyDescent="0.35">
      <c r="A293" s="56" t="s">
        <v>1468</v>
      </c>
      <c r="B293" s="56" t="s">
        <v>304</v>
      </c>
      <c r="C293" s="56">
        <v>20000</v>
      </c>
      <c r="D293" s="56">
        <v>0</v>
      </c>
      <c r="E293" s="57">
        <v>17756.5</v>
      </c>
      <c r="F293" s="56">
        <v>2243.5</v>
      </c>
      <c r="G293" s="56" t="str">
        <f>VLOOKUP(B:B,'Cons. Ch2 &amp; Ch3'!F:F,1,FALSE)</f>
        <v>847.8470450.1.435350.000000.847001.200179</v>
      </c>
    </row>
    <row r="294" spans="1:7" x14ac:dyDescent="0.35">
      <c r="A294" s="56" t="s">
        <v>1467</v>
      </c>
      <c r="B294" s="56" t="s">
        <v>305</v>
      </c>
      <c r="C294" s="56">
        <v>294815</v>
      </c>
      <c r="D294" s="56">
        <v>0</v>
      </c>
      <c r="E294" s="57">
        <v>133672.88</v>
      </c>
      <c r="F294" s="56">
        <v>161142.12</v>
      </c>
      <c r="G294" s="56" t="str">
        <f>VLOOKUP(B:B,'Cons. Ch2 &amp; Ch3'!F:F,1,FALSE)</f>
        <v>847.8470450.1.435508.000000.847001.200179</v>
      </c>
    </row>
    <row r="295" spans="1:7" x14ac:dyDescent="0.35">
      <c r="A295" s="56" t="s">
        <v>1466</v>
      </c>
      <c r="B295" s="56" t="s">
        <v>1465</v>
      </c>
      <c r="C295" s="56">
        <v>12501</v>
      </c>
      <c r="D295" s="56">
        <v>0</v>
      </c>
      <c r="E295" s="57">
        <v>12501</v>
      </c>
      <c r="F295" s="56">
        <v>0</v>
      </c>
      <c r="G295" s="56" t="str">
        <f>VLOOKUP(B:B,'Cons. Ch2 &amp; Ch3'!F:F,1,FALSE)</f>
        <v>847.8470450.1.436600.000000.847001.200179</v>
      </c>
    </row>
    <row r="296" spans="1:7" x14ac:dyDescent="0.35">
      <c r="A296" s="56" t="s">
        <v>1464</v>
      </c>
      <c r="B296" s="56" t="s">
        <v>901</v>
      </c>
      <c r="C296" s="56">
        <v>550900</v>
      </c>
      <c r="D296" s="56">
        <v>0</v>
      </c>
      <c r="E296" s="57">
        <v>550725</v>
      </c>
      <c r="F296" s="56">
        <v>175</v>
      </c>
      <c r="G296" s="56" t="str">
        <f>VLOOKUP(B:B,'Cons. Ch2 &amp; Ch3'!F:F,1,FALSE)</f>
        <v>847.8470450.1.492316.000000.847001.300180</v>
      </c>
    </row>
    <row r="297" spans="1:7" x14ac:dyDescent="0.35">
      <c r="A297" s="56" t="s">
        <v>1463</v>
      </c>
      <c r="B297" s="56" t="s">
        <v>1845</v>
      </c>
      <c r="C297" s="56">
        <v>60000</v>
      </c>
      <c r="D297" s="56">
        <v>0</v>
      </c>
      <c r="E297" s="57">
        <v>0</v>
      </c>
      <c r="F297" s="57">
        <v>60000</v>
      </c>
      <c r="G297" s="56" t="e">
        <f>VLOOKUP(B:B,'Cons. Ch2 &amp; Ch3'!F:F,1,FALSE)</f>
        <v>#N/A</v>
      </c>
    </row>
    <row r="298" spans="1:7" x14ac:dyDescent="0.35">
      <c r="A298" s="56" t="s">
        <v>1462</v>
      </c>
      <c r="B298" s="56" t="s">
        <v>1846</v>
      </c>
      <c r="C298" s="56">
        <v>10000</v>
      </c>
      <c r="D298" s="56">
        <v>0</v>
      </c>
      <c r="E298" s="57">
        <v>0</v>
      </c>
      <c r="F298" s="57">
        <v>10000</v>
      </c>
      <c r="G298" s="56" t="e">
        <f>VLOOKUP(B:B,'Cons. Ch2 &amp; Ch3'!F:F,1,FALSE)</f>
        <v>#N/A</v>
      </c>
    </row>
    <row r="299" spans="1:7" x14ac:dyDescent="0.35">
      <c r="A299" s="56" t="s">
        <v>1461</v>
      </c>
      <c r="B299" s="56" t="s">
        <v>1847</v>
      </c>
      <c r="C299" s="56">
        <v>130000</v>
      </c>
      <c r="D299" s="56">
        <v>0</v>
      </c>
      <c r="E299" s="57">
        <v>37600</v>
      </c>
      <c r="F299" s="56">
        <v>92400</v>
      </c>
      <c r="G299" s="56" t="str">
        <f>VLOOKUP(B:B,'Cons. Ch2 &amp; Ch3'!F:F,1,FALSE)</f>
        <v>847.8470510.1.428090.000000.847001.200179</v>
      </c>
    </row>
    <row r="300" spans="1:7" x14ac:dyDescent="0.35">
      <c r="A300" s="56" t="s">
        <v>1460</v>
      </c>
      <c r="B300" s="56" t="s">
        <v>1930</v>
      </c>
      <c r="C300" s="56">
        <v>0</v>
      </c>
      <c r="D300" s="56">
        <v>0</v>
      </c>
      <c r="E300" s="57">
        <v>0</v>
      </c>
      <c r="F300" s="57">
        <v>0</v>
      </c>
      <c r="G300" s="56" t="e">
        <f>VLOOKUP(B:B,'Cons. Ch2 &amp; Ch3'!F:F,1,FALSE)</f>
        <v>#N/A</v>
      </c>
    </row>
    <row r="301" spans="1:7" x14ac:dyDescent="0.35">
      <c r="A301" s="56" t="s">
        <v>1459</v>
      </c>
      <c r="B301" s="56" t="s">
        <v>752</v>
      </c>
      <c r="C301" s="56">
        <v>0</v>
      </c>
      <c r="D301" s="56">
        <v>0</v>
      </c>
      <c r="E301" s="57">
        <v>0</v>
      </c>
      <c r="F301" s="57">
        <v>0</v>
      </c>
      <c r="G301" s="56" t="str">
        <f>VLOOKUP(B:B,'Cons. Ch2 &amp; Ch3'!F:F,1,FALSE)</f>
        <v>847.8470520.1.421600.000000.847010.200179</v>
      </c>
    </row>
    <row r="302" spans="1:7" x14ac:dyDescent="0.35">
      <c r="A302" s="56" t="s">
        <v>1458</v>
      </c>
      <c r="B302" s="56" t="s">
        <v>1457</v>
      </c>
      <c r="C302" s="56">
        <v>0</v>
      </c>
      <c r="D302" s="56">
        <v>0</v>
      </c>
      <c r="E302" s="57">
        <v>0</v>
      </c>
      <c r="F302" s="57">
        <v>0</v>
      </c>
      <c r="G302" s="56" t="str">
        <f>VLOOKUP(B:B,'Cons. Ch2 &amp; Ch3'!F:F,1,FALSE)</f>
        <v>847.8470520.1.421600.000000.847020.200179</v>
      </c>
    </row>
    <row r="303" spans="1:7" x14ac:dyDescent="0.35">
      <c r="A303" s="56" t="s">
        <v>1456</v>
      </c>
      <c r="B303" s="56" t="s">
        <v>310</v>
      </c>
      <c r="C303" s="56">
        <v>0</v>
      </c>
      <c r="D303" s="56">
        <v>0</v>
      </c>
      <c r="E303" s="57">
        <v>0</v>
      </c>
      <c r="F303" s="57">
        <v>0</v>
      </c>
      <c r="G303" s="56" t="str">
        <f>VLOOKUP(B:B,'Cons. Ch2 &amp; Ch3'!F:F,1,FALSE)</f>
        <v>847.8470520.1.421600.000000.847030.200179</v>
      </c>
    </row>
    <row r="304" spans="1:7" x14ac:dyDescent="0.35">
      <c r="A304" s="56" t="s">
        <v>1455</v>
      </c>
      <c r="B304" s="56" t="s">
        <v>1454</v>
      </c>
      <c r="C304" s="56">
        <v>105000</v>
      </c>
      <c r="D304" s="56">
        <v>0</v>
      </c>
      <c r="E304" s="57">
        <v>42900</v>
      </c>
      <c r="F304" s="56">
        <v>62100</v>
      </c>
      <c r="G304" s="56" t="str">
        <f>VLOOKUP(B:B,'Cons. Ch2 &amp; Ch3'!F:F,1,FALSE)</f>
        <v>847.8470520.1.421700.000000.847001.200179</v>
      </c>
    </row>
    <row r="305" spans="1:7" x14ac:dyDescent="0.35">
      <c r="A305" s="56" t="s">
        <v>1453</v>
      </c>
      <c r="B305" s="56" t="s">
        <v>1848</v>
      </c>
      <c r="C305" s="56">
        <v>0</v>
      </c>
      <c r="D305" s="56">
        <v>0</v>
      </c>
      <c r="E305" s="57">
        <v>0</v>
      </c>
      <c r="F305" s="57">
        <v>0</v>
      </c>
      <c r="G305" s="56" t="e">
        <f>VLOOKUP(B:B,'Cons. Ch2 &amp; Ch3'!F:F,1,FALSE)</f>
        <v>#N/A</v>
      </c>
    </row>
    <row r="306" spans="1:7" x14ac:dyDescent="0.35">
      <c r="A306" s="56" t="s">
        <v>1452</v>
      </c>
      <c r="B306" s="56" t="s">
        <v>313</v>
      </c>
      <c r="C306" s="56">
        <v>70000</v>
      </c>
      <c r="D306" s="56">
        <v>0</v>
      </c>
      <c r="E306" s="57">
        <v>565.59</v>
      </c>
      <c r="F306" s="56">
        <v>69434.41</v>
      </c>
      <c r="G306" s="56" t="str">
        <f>VLOOKUP(B:B,'Cons. Ch2 &amp; Ch3'!F:F,1,FALSE)</f>
        <v>847.8470520.1.425510.000000.847001.200179</v>
      </c>
    </row>
    <row r="307" spans="1:7" x14ac:dyDescent="0.35">
      <c r="A307" s="56" t="s">
        <v>1451</v>
      </c>
      <c r="B307" s="56" t="s">
        <v>317</v>
      </c>
      <c r="C307" s="56">
        <v>20000</v>
      </c>
      <c r="D307" s="56">
        <v>0</v>
      </c>
      <c r="E307" s="57">
        <v>0</v>
      </c>
      <c r="F307" s="57">
        <v>20000</v>
      </c>
      <c r="G307" s="56" t="str">
        <f>VLOOKUP(B:B,'Cons. Ch2 &amp; Ch3'!F:F,1,FALSE)</f>
        <v>847.8470520.1.426100.000000.847001.200179</v>
      </c>
    </row>
    <row r="308" spans="1:7" x14ac:dyDescent="0.35">
      <c r="A308" s="56" t="s">
        <v>1450</v>
      </c>
      <c r="B308" s="56" t="s">
        <v>318</v>
      </c>
      <c r="C308" s="56">
        <v>315000</v>
      </c>
      <c r="D308" s="56">
        <v>0</v>
      </c>
      <c r="E308" s="57">
        <v>16250</v>
      </c>
      <c r="F308" s="56">
        <v>298750</v>
      </c>
      <c r="G308" s="56" t="str">
        <f>VLOOKUP(B:B,'Cons. Ch2 &amp; Ch3'!F:F,1,FALSE)</f>
        <v>847.8470520.1.426610.000000.847001.200179</v>
      </c>
    </row>
    <row r="309" spans="1:7" x14ac:dyDescent="0.35">
      <c r="A309" s="56" t="s">
        <v>1449</v>
      </c>
      <c r="B309" s="56" t="s">
        <v>319</v>
      </c>
      <c r="C309" s="56">
        <v>56000</v>
      </c>
      <c r="D309" s="56">
        <v>0</v>
      </c>
      <c r="E309" s="57">
        <v>0</v>
      </c>
      <c r="F309" s="57">
        <v>56000</v>
      </c>
      <c r="G309" s="56" t="str">
        <f>VLOOKUP(B:B,'Cons. Ch2 &amp; Ch3'!F:F,1,FALSE)</f>
        <v>847.8470520.1.427710.000000.847001.200179</v>
      </c>
    </row>
    <row r="310" spans="1:7" x14ac:dyDescent="0.35">
      <c r="A310" s="56" t="s">
        <v>1448</v>
      </c>
      <c r="B310" s="56" t="s">
        <v>322</v>
      </c>
      <c r="C310" s="56">
        <v>1413245</v>
      </c>
      <c r="D310" s="56">
        <v>0</v>
      </c>
      <c r="E310" s="57">
        <v>722022.88</v>
      </c>
      <c r="F310" s="56">
        <v>691222.12</v>
      </c>
      <c r="G310" s="56" t="str">
        <f>VLOOKUP(B:B,'Cons. Ch2 &amp; Ch3'!F:F,1,FALSE)</f>
        <v>847.8470520.1.428200.000000.847001.200179</v>
      </c>
    </row>
    <row r="311" spans="1:7" x14ac:dyDescent="0.35">
      <c r="A311" s="56" t="s">
        <v>1447</v>
      </c>
      <c r="B311" s="56" t="s">
        <v>1849</v>
      </c>
      <c r="C311" s="56">
        <v>2470</v>
      </c>
      <c r="D311" s="56">
        <v>0</v>
      </c>
      <c r="E311" s="57">
        <v>2352.38</v>
      </c>
      <c r="F311" s="56">
        <v>117.62</v>
      </c>
      <c r="G311" s="56" t="str">
        <f>VLOOKUP(B:B,'Cons. Ch2 &amp; Ch3'!F:F,1,FALSE)</f>
        <v>847.8470520.1.432120.000000.847001.200179</v>
      </c>
    </row>
    <row r="312" spans="1:7" x14ac:dyDescent="0.35">
      <c r="A312" s="56" t="s">
        <v>1446</v>
      </c>
      <c r="B312" s="56" t="s">
        <v>900</v>
      </c>
      <c r="C312" s="56">
        <v>525000</v>
      </c>
      <c r="D312" s="56">
        <v>0</v>
      </c>
      <c r="E312" s="57">
        <v>0</v>
      </c>
      <c r="F312" s="57">
        <v>525000</v>
      </c>
      <c r="G312" s="56" t="str">
        <f>VLOOKUP(B:B,'Cons. Ch2 &amp; Ch3'!F:F,1,FALSE)</f>
        <v>847.8470520.1.492316.000000.847001.300180</v>
      </c>
    </row>
    <row r="313" spans="1:7" x14ac:dyDescent="0.35">
      <c r="A313" s="56" t="s">
        <v>1445</v>
      </c>
      <c r="B313" s="56" t="s">
        <v>1794</v>
      </c>
      <c r="C313" s="56">
        <v>0</v>
      </c>
      <c r="D313" s="56">
        <v>0</v>
      </c>
      <c r="E313" s="57">
        <v>0</v>
      </c>
      <c r="F313" s="57">
        <v>0</v>
      </c>
      <c r="G313" s="56" t="e">
        <f>VLOOKUP(B:B,'Cons. Ch2 &amp; Ch3'!F:F,1,FALSE)</f>
        <v>#N/A</v>
      </c>
    </row>
    <row r="314" spans="1:7" x14ac:dyDescent="0.35">
      <c r="A314" s="56" t="s">
        <v>1444</v>
      </c>
      <c r="B314" s="56" t="s">
        <v>328</v>
      </c>
      <c r="C314" s="56">
        <v>5335651</v>
      </c>
      <c r="D314" s="56">
        <v>0</v>
      </c>
      <c r="E314" s="57">
        <v>2745140.5</v>
      </c>
      <c r="F314" s="56">
        <v>2590510.5</v>
      </c>
      <c r="G314" s="56" t="str">
        <f>VLOOKUP(B:B,'Cons. Ch2 &amp; Ch3'!F:F,1,FALSE)</f>
        <v>847.8470530.1.420310.000000.847010.200179</v>
      </c>
    </row>
    <row r="315" spans="1:7" x14ac:dyDescent="0.35">
      <c r="A315" s="56" t="s">
        <v>1443</v>
      </c>
      <c r="B315" s="56" t="s">
        <v>334</v>
      </c>
      <c r="C315" s="56">
        <v>3118933</v>
      </c>
      <c r="D315" s="56">
        <v>0</v>
      </c>
      <c r="E315" s="57">
        <v>2194242.7599999998</v>
      </c>
      <c r="F315" s="56">
        <v>924690.24</v>
      </c>
      <c r="G315" s="56" t="str">
        <f>VLOOKUP(B:B,'Cons. Ch2 &amp; Ch3'!F:F,1,FALSE)</f>
        <v>847.8470530.1.420310.000000.847020.200179</v>
      </c>
    </row>
    <row r="316" spans="1:7" x14ac:dyDescent="0.35">
      <c r="A316" s="56" t="s">
        <v>1442</v>
      </c>
      <c r="B316" s="56" t="s">
        <v>337</v>
      </c>
      <c r="C316" s="56">
        <v>2697336</v>
      </c>
      <c r="D316" s="56">
        <v>0</v>
      </c>
      <c r="E316" s="57">
        <v>2311993.64</v>
      </c>
      <c r="F316" s="56">
        <v>385342.36</v>
      </c>
      <c r="G316" s="56" t="str">
        <f>VLOOKUP(B:B,'Cons. Ch2 &amp; Ch3'!F:F,1,FALSE)</f>
        <v>847.8470530.1.420310.000000.847030.200179</v>
      </c>
    </row>
    <row r="317" spans="1:7" x14ac:dyDescent="0.35">
      <c r="A317" s="56" t="s">
        <v>1441</v>
      </c>
      <c r="B317" s="56" t="s">
        <v>1923</v>
      </c>
      <c r="C317" s="56">
        <v>30000</v>
      </c>
      <c r="D317" s="56">
        <v>0</v>
      </c>
      <c r="E317" s="57">
        <v>0</v>
      </c>
      <c r="F317" s="57">
        <v>30000</v>
      </c>
      <c r="G317" s="56" t="e">
        <f>VLOOKUP(B:B,'Cons. Ch2 &amp; Ch3'!F:F,1,FALSE)</f>
        <v>#N/A</v>
      </c>
    </row>
    <row r="318" spans="1:7" x14ac:dyDescent="0.35">
      <c r="A318" s="56" t="s">
        <v>1440</v>
      </c>
      <c r="B318" s="56" t="s">
        <v>340</v>
      </c>
      <c r="C318" s="56">
        <v>120000</v>
      </c>
      <c r="D318" s="56">
        <v>0</v>
      </c>
      <c r="E318" s="57">
        <v>49200</v>
      </c>
      <c r="F318" s="56">
        <v>70800</v>
      </c>
      <c r="G318" s="56" t="str">
        <f>VLOOKUP(B:B,'Cons. Ch2 &amp; Ch3'!F:F,1,FALSE)</f>
        <v>847.8470530.1.421100.000000.847010.200179</v>
      </c>
    </row>
    <row r="319" spans="1:7" x14ac:dyDescent="0.35">
      <c r="A319" s="56" t="s">
        <v>1439</v>
      </c>
      <c r="B319" s="56" t="s">
        <v>1438</v>
      </c>
      <c r="C319" s="56">
        <v>664967</v>
      </c>
      <c r="D319" s="56">
        <v>0</v>
      </c>
      <c r="E319" s="57">
        <v>317992.34000000003</v>
      </c>
      <c r="F319" s="56">
        <v>346974.66</v>
      </c>
      <c r="G319" s="56" t="str">
        <f>VLOOKUP(B:B,'Cons. Ch2 &amp; Ch3'!F:F,1,FALSE)</f>
        <v>847.8470530.1.421100.000000.847020.200179</v>
      </c>
    </row>
    <row r="320" spans="1:7" x14ac:dyDescent="0.35">
      <c r="A320" s="56" t="s">
        <v>1437</v>
      </c>
      <c r="B320" s="56" t="s">
        <v>1436</v>
      </c>
      <c r="C320" s="56">
        <v>1117882</v>
      </c>
      <c r="D320" s="56">
        <v>0</v>
      </c>
      <c r="E320" s="57">
        <v>986057.67</v>
      </c>
      <c r="F320" s="56">
        <v>131824.32999999999</v>
      </c>
      <c r="G320" s="56" t="str">
        <f>VLOOKUP(B:B,'Cons. Ch2 &amp; Ch3'!F:F,1,FALSE)</f>
        <v>847.8470530.1.421100.000000.847030.200179</v>
      </c>
    </row>
    <row r="321" spans="1:7" x14ac:dyDescent="0.35">
      <c r="A321" s="56" t="s">
        <v>1435</v>
      </c>
      <c r="B321" s="56" t="s">
        <v>341</v>
      </c>
      <c r="C321" s="56">
        <v>4042819</v>
      </c>
      <c r="D321" s="56">
        <v>0</v>
      </c>
      <c r="E321" s="57">
        <v>2857870</v>
      </c>
      <c r="F321" s="56">
        <v>1184949</v>
      </c>
      <c r="G321" s="56" t="str">
        <f>VLOOKUP(B:B,'Cons. Ch2 &amp; Ch3'!F:F,1,FALSE)</f>
        <v>847.8470530.1.421600.000000.847010.200179</v>
      </c>
    </row>
    <row r="322" spans="1:7" x14ac:dyDescent="0.35">
      <c r="A322" s="56" t="s">
        <v>1434</v>
      </c>
      <c r="B322" s="56" t="s">
        <v>343</v>
      </c>
      <c r="C322" s="56">
        <v>2738505</v>
      </c>
      <c r="D322" s="56">
        <v>0</v>
      </c>
      <c r="E322" s="57">
        <v>1078494.1599999999</v>
      </c>
      <c r="F322" s="56">
        <v>1660010.84</v>
      </c>
      <c r="G322" s="56" t="str">
        <f>VLOOKUP(B:B,'Cons. Ch2 &amp; Ch3'!F:F,1,FALSE)</f>
        <v>847.8470530.1.421600.000000.847020.200179</v>
      </c>
    </row>
    <row r="323" spans="1:7" x14ac:dyDescent="0.35">
      <c r="A323" s="56" t="s">
        <v>1433</v>
      </c>
      <c r="B323" s="56" t="s">
        <v>344</v>
      </c>
      <c r="C323" s="56">
        <v>2938501</v>
      </c>
      <c r="D323" s="56">
        <v>0</v>
      </c>
      <c r="E323" s="57">
        <v>2695818.32</v>
      </c>
      <c r="F323" s="56">
        <v>242682.68</v>
      </c>
      <c r="G323" s="56" t="str">
        <f>VLOOKUP(B:B,'Cons. Ch2 &amp; Ch3'!F:F,1,FALSE)</f>
        <v>847.8470530.1.421600.000000.847030.200179</v>
      </c>
    </row>
    <row r="324" spans="1:7" x14ac:dyDescent="0.35">
      <c r="A324" s="56" t="s">
        <v>1432</v>
      </c>
      <c r="B324" s="56" t="s">
        <v>1924</v>
      </c>
      <c r="C324" s="56">
        <v>56496</v>
      </c>
      <c r="D324" s="56">
        <v>0</v>
      </c>
      <c r="E324" s="57">
        <v>2525</v>
      </c>
      <c r="F324" s="56">
        <v>53971</v>
      </c>
      <c r="G324" s="56" t="str">
        <f>VLOOKUP(B:B,'Cons. Ch2 &amp; Ch3'!F:F,1,FALSE)</f>
        <v>847.8470530.1.421700.000000.847010.200179</v>
      </c>
    </row>
    <row r="325" spans="1:7" x14ac:dyDescent="0.35">
      <c r="A325" s="56" t="s">
        <v>1431</v>
      </c>
      <c r="B325" s="56" t="s">
        <v>1931</v>
      </c>
      <c r="C325" s="56">
        <v>0</v>
      </c>
      <c r="D325" s="56">
        <v>0</v>
      </c>
      <c r="E325" s="57">
        <v>0</v>
      </c>
      <c r="F325" s="57">
        <v>0</v>
      </c>
      <c r="G325" s="56" t="e">
        <f>VLOOKUP(B:B,'Cons. Ch2 &amp; Ch3'!F:F,1,FALSE)</f>
        <v>#N/A</v>
      </c>
    </row>
    <row r="326" spans="1:7" x14ac:dyDescent="0.35">
      <c r="A326" s="56" t="s">
        <v>1430</v>
      </c>
      <c r="B326" s="56" t="s">
        <v>1429</v>
      </c>
      <c r="C326" s="56">
        <v>563000</v>
      </c>
      <c r="D326" s="56">
        <v>0</v>
      </c>
      <c r="E326" s="57">
        <v>0</v>
      </c>
      <c r="F326" s="57">
        <v>563000</v>
      </c>
      <c r="G326" s="56" t="str">
        <f>VLOOKUP(B:B,'Cons. Ch2 &amp; Ch3'!F:F,1,FALSE)</f>
        <v>847.8470530.1.422100.000000.847030.200179</v>
      </c>
    </row>
    <row r="327" spans="1:7" x14ac:dyDescent="0.35">
      <c r="A327" s="56" t="s">
        <v>1428</v>
      </c>
      <c r="B327" s="56" t="s">
        <v>345</v>
      </c>
      <c r="C327" s="56">
        <v>27880</v>
      </c>
      <c r="D327" s="56">
        <v>0</v>
      </c>
      <c r="E327" s="57">
        <v>3871.35</v>
      </c>
      <c r="F327" s="56">
        <v>24008.65</v>
      </c>
      <c r="G327" s="56" t="str">
        <f>VLOOKUP(B:B,'Cons. Ch2 &amp; Ch3'!F:F,1,FALSE)</f>
        <v>847.8470530.1.425510.000000.847010.200179</v>
      </c>
    </row>
    <row r="328" spans="1:7" x14ac:dyDescent="0.35">
      <c r="A328" s="56" t="s">
        <v>1427</v>
      </c>
      <c r="B328" s="56" t="s">
        <v>1946</v>
      </c>
      <c r="C328" s="56">
        <v>0</v>
      </c>
      <c r="D328" s="56">
        <v>0</v>
      </c>
      <c r="E328" s="57">
        <v>0</v>
      </c>
      <c r="F328" s="57">
        <v>0</v>
      </c>
      <c r="G328" s="56" t="e">
        <f>VLOOKUP(B:B,'Cons. Ch2 &amp; Ch3'!F:F,1,FALSE)</f>
        <v>#N/A</v>
      </c>
    </row>
    <row r="329" spans="1:7" x14ac:dyDescent="0.35">
      <c r="A329" s="56" t="s">
        <v>1426</v>
      </c>
      <c r="B329" s="56" t="s">
        <v>351</v>
      </c>
      <c r="C329" s="56">
        <v>630115</v>
      </c>
      <c r="D329" s="56">
        <v>0</v>
      </c>
      <c r="E329" s="57">
        <v>630115</v>
      </c>
      <c r="F329" s="56">
        <v>0</v>
      </c>
      <c r="G329" s="56" t="str">
        <f>VLOOKUP(B:B,'Cons. Ch2 &amp; Ch3'!F:F,1,FALSE)</f>
        <v>847.8470530.1.426220.000000.847010.200179</v>
      </c>
    </row>
    <row r="330" spans="1:7" x14ac:dyDescent="0.35">
      <c r="A330" s="56" t="s">
        <v>1425</v>
      </c>
      <c r="B330" s="56" t="s">
        <v>352</v>
      </c>
      <c r="C330" s="56">
        <v>1101000</v>
      </c>
      <c r="D330" s="56">
        <v>0</v>
      </c>
      <c r="E330" s="57">
        <v>1100732.28</v>
      </c>
      <c r="F330" s="56">
        <v>267.72000000000003</v>
      </c>
      <c r="G330" s="56" t="str">
        <f>VLOOKUP(B:B,'Cons. Ch2 &amp; Ch3'!F:F,1,FALSE)</f>
        <v>847.8470530.1.426220.000000.847030.200179</v>
      </c>
    </row>
    <row r="331" spans="1:7" x14ac:dyDescent="0.35">
      <c r="A331" s="56" t="s">
        <v>1424</v>
      </c>
      <c r="B331" s="56" t="s">
        <v>1932</v>
      </c>
      <c r="C331" s="56">
        <v>28000</v>
      </c>
      <c r="D331" s="56">
        <v>0</v>
      </c>
      <c r="E331" s="57">
        <v>15003</v>
      </c>
      <c r="F331" s="56">
        <v>12997</v>
      </c>
      <c r="G331" s="56" t="str">
        <f>VLOOKUP(B:B,'Cons. Ch2 &amp; Ch3'!F:F,1,FALSE)</f>
        <v>847.8470530.1.426250.000000.847020.200179</v>
      </c>
    </row>
    <row r="332" spans="1:7" x14ac:dyDescent="0.35">
      <c r="A332" s="56" t="s">
        <v>1423</v>
      </c>
      <c r="B332" s="56" t="s">
        <v>1936</v>
      </c>
      <c r="C332" s="56">
        <v>10000</v>
      </c>
      <c r="D332" s="56">
        <v>0</v>
      </c>
      <c r="E332" s="57">
        <v>7120</v>
      </c>
      <c r="F332" s="56">
        <v>2880</v>
      </c>
      <c r="G332" s="56" t="str">
        <f>VLOOKUP(B:B,'Cons. Ch2 &amp; Ch3'!F:F,1,FALSE)</f>
        <v>847.8470530.1.426250.000000.847030.200179</v>
      </c>
    </row>
    <row r="333" spans="1:7" x14ac:dyDescent="0.35">
      <c r="A333" s="56" t="s">
        <v>1422</v>
      </c>
      <c r="B333" s="56" t="s">
        <v>1925</v>
      </c>
      <c r="C333" s="56">
        <v>28000</v>
      </c>
      <c r="D333" s="56">
        <v>0</v>
      </c>
      <c r="E333" s="57">
        <v>28000</v>
      </c>
      <c r="F333" s="56">
        <v>0</v>
      </c>
      <c r="G333" s="56" t="str">
        <f>VLOOKUP(B:B,'Cons. Ch2 &amp; Ch3'!F:F,1,FALSE)</f>
        <v>847.8470530.1.426290.000000.847010.200179</v>
      </c>
    </row>
    <row r="334" spans="1:7" x14ac:dyDescent="0.35">
      <c r="A334" s="56" t="s">
        <v>1421</v>
      </c>
      <c r="B334" s="56" t="s">
        <v>1420</v>
      </c>
      <c r="C334" s="56">
        <v>10000</v>
      </c>
      <c r="D334" s="56">
        <v>0</v>
      </c>
      <c r="E334" s="57">
        <v>0</v>
      </c>
      <c r="F334" s="57">
        <v>10000</v>
      </c>
      <c r="G334" s="56" t="e">
        <f>VLOOKUP(B:B,'Cons. Ch2 &amp; Ch3'!F:F,1,FALSE)</f>
        <v>#N/A</v>
      </c>
    </row>
    <row r="335" spans="1:7" x14ac:dyDescent="0.35">
      <c r="A335" s="56" t="s">
        <v>1419</v>
      </c>
      <c r="B335" s="56" t="s">
        <v>358</v>
      </c>
      <c r="C335" s="56">
        <v>4000</v>
      </c>
      <c r="D335" s="56">
        <v>0</v>
      </c>
      <c r="E335" s="57">
        <v>2860</v>
      </c>
      <c r="F335" s="56">
        <v>1140</v>
      </c>
      <c r="G335" s="56" t="str">
        <f>VLOOKUP(B:B,'Cons. Ch2 &amp; Ch3'!F:F,1,FALSE)</f>
        <v>847.8470530.1.426800.000000.847010.200179</v>
      </c>
    </row>
    <row r="336" spans="1:7" x14ac:dyDescent="0.35">
      <c r="A336" s="56" t="s">
        <v>1418</v>
      </c>
      <c r="B336" s="56" t="s">
        <v>1417</v>
      </c>
      <c r="C336" s="56">
        <v>9000</v>
      </c>
      <c r="D336" s="56">
        <v>0</v>
      </c>
      <c r="E336" s="57">
        <v>7987.7</v>
      </c>
      <c r="F336" s="56">
        <v>1012.3</v>
      </c>
      <c r="G336" s="56" t="str">
        <f>VLOOKUP(B:B,'Cons. Ch2 &amp; Ch3'!F:F,1,FALSE)</f>
        <v>847.8470530.1.426800.000000.847020.200179</v>
      </c>
    </row>
    <row r="337" spans="1:7" x14ac:dyDescent="0.35">
      <c r="A337" s="56" t="s">
        <v>1416</v>
      </c>
      <c r="B337" s="56" t="s">
        <v>1933</v>
      </c>
      <c r="C337" s="56">
        <v>67258</v>
      </c>
      <c r="D337" s="56">
        <v>0</v>
      </c>
      <c r="E337" s="57">
        <v>12170</v>
      </c>
      <c r="F337" s="56">
        <v>55088</v>
      </c>
      <c r="G337" s="56" t="str">
        <f>VLOOKUP(B:B,'Cons. Ch2 &amp; Ch3'!F:F,1,FALSE)</f>
        <v>847.8470530.1.426900.000000.847020.200179</v>
      </c>
    </row>
    <row r="338" spans="1:7" x14ac:dyDescent="0.35">
      <c r="A338" s="56" t="s">
        <v>1415</v>
      </c>
      <c r="B338" s="56" t="s">
        <v>1926</v>
      </c>
      <c r="C338" s="56">
        <v>40000</v>
      </c>
      <c r="D338" s="56">
        <v>0</v>
      </c>
      <c r="E338" s="57">
        <v>0</v>
      </c>
      <c r="F338" s="57">
        <v>40000</v>
      </c>
      <c r="G338" s="56" t="e">
        <f>VLOOKUP(B:B,'Cons. Ch2 &amp; Ch3'!F:F,1,FALSE)</f>
        <v>#N/A</v>
      </c>
    </row>
    <row r="339" spans="1:7" x14ac:dyDescent="0.35">
      <c r="A339" s="56" t="s">
        <v>1414</v>
      </c>
      <c r="B339" s="56" t="s">
        <v>364</v>
      </c>
      <c r="C339" s="56">
        <v>10243000</v>
      </c>
      <c r="D339" s="56">
        <v>0</v>
      </c>
      <c r="E339" s="57">
        <v>5784611.5800000001</v>
      </c>
      <c r="F339" s="56">
        <v>4458388.42</v>
      </c>
      <c r="G339" s="56" t="str">
        <f>VLOOKUP(B:B,'Cons. Ch2 &amp; Ch3'!F:F,1,FALSE)</f>
        <v>847.8470530.1.428111.000000.847010.200179</v>
      </c>
    </row>
    <row r="340" spans="1:7" x14ac:dyDescent="0.35">
      <c r="A340" s="56" t="s">
        <v>1413</v>
      </c>
      <c r="B340" s="56" t="s">
        <v>366</v>
      </c>
      <c r="C340" s="56">
        <v>9702000</v>
      </c>
      <c r="D340" s="56">
        <v>0</v>
      </c>
      <c r="E340" s="57">
        <v>8698629.4700000007</v>
      </c>
      <c r="F340" s="56">
        <v>1003370.53</v>
      </c>
      <c r="G340" s="56" t="str">
        <f>VLOOKUP(B:B,'Cons. Ch2 &amp; Ch3'!F:F,1,FALSE)</f>
        <v>847.8470530.1.428111.000000.847020.200179</v>
      </c>
    </row>
    <row r="341" spans="1:7" x14ac:dyDescent="0.35">
      <c r="A341" s="56" t="s">
        <v>1412</v>
      </c>
      <c r="B341" s="56" t="s">
        <v>367</v>
      </c>
      <c r="C341" s="56">
        <v>9983816</v>
      </c>
      <c r="D341" s="56">
        <v>0</v>
      </c>
      <c r="E341" s="57">
        <v>9983814.2400000002</v>
      </c>
      <c r="F341" s="56">
        <v>1.76</v>
      </c>
      <c r="G341" s="56" t="str">
        <f>VLOOKUP(B:B,'Cons. Ch2 &amp; Ch3'!F:F,1,FALSE)</f>
        <v>847.8470530.1.428111.000000.847030.200179</v>
      </c>
    </row>
    <row r="342" spans="1:7" x14ac:dyDescent="0.35">
      <c r="A342" s="56" t="s">
        <v>1411</v>
      </c>
      <c r="B342" s="56" t="s">
        <v>370</v>
      </c>
      <c r="C342" s="56">
        <v>799000</v>
      </c>
      <c r="D342" s="56">
        <v>0</v>
      </c>
      <c r="E342" s="57">
        <v>0</v>
      </c>
      <c r="F342" s="57">
        <v>799000</v>
      </c>
      <c r="G342" s="56" t="str">
        <f>VLOOKUP(B:B,'Cons. Ch2 &amp; Ch3'!F:F,1,FALSE)</f>
        <v>847.8470530.1.428112.000000.847010.200179</v>
      </c>
    </row>
    <row r="343" spans="1:7" x14ac:dyDescent="0.35">
      <c r="A343" s="56" t="s">
        <v>1410</v>
      </c>
      <c r="B343" s="56" t="s">
        <v>372</v>
      </c>
      <c r="C343" s="56">
        <v>208000</v>
      </c>
      <c r="D343" s="56">
        <v>0</v>
      </c>
      <c r="E343" s="57">
        <v>0</v>
      </c>
      <c r="F343" s="57">
        <v>208000</v>
      </c>
      <c r="G343" s="56" t="str">
        <f>VLOOKUP(B:B,'Cons. Ch2 &amp; Ch3'!F:F,1,FALSE)</f>
        <v>847.8470530.1.428112.000000.847020.200179</v>
      </c>
    </row>
    <row r="344" spans="1:7" x14ac:dyDescent="0.35">
      <c r="A344" s="56" t="s">
        <v>1409</v>
      </c>
      <c r="B344" s="56" t="s">
        <v>1408</v>
      </c>
      <c r="C344" s="56">
        <v>336671</v>
      </c>
      <c r="D344" s="56">
        <v>0</v>
      </c>
      <c r="E344" s="57">
        <v>121896</v>
      </c>
      <c r="F344" s="56">
        <v>214775</v>
      </c>
      <c r="G344" s="56" t="str">
        <f>VLOOKUP(B:B,'Cons. Ch2 &amp; Ch3'!F:F,1,FALSE)</f>
        <v>847.8470530.1.428200.000000.847010.200179</v>
      </c>
    </row>
    <row r="345" spans="1:7" x14ac:dyDescent="0.35">
      <c r="A345" s="56" t="s">
        <v>1407</v>
      </c>
      <c r="B345" s="56" t="s">
        <v>379</v>
      </c>
      <c r="C345" s="56">
        <v>95000</v>
      </c>
      <c r="D345" s="56">
        <v>0</v>
      </c>
      <c r="E345" s="57">
        <v>1274.29</v>
      </c>
      <c r="F345" s="56">
        <v>93725.71</v>
      </c>
      <c r="G345" s="56" t="str">
        <f>VLOOKUP(B:B,'Cons. Ch2 &amp; Ch3'!F:F,1,FALSE)</f>
        <v>847.8470530.1.430330.000000.847010.200179</v>
      </c>
    </row>
    <row r="346" spans="1:7" x14ac:dyDescent="0.35">
      <c r="A346" s="56" t="s">
        <v>1406</v>
      </c>
      <c r="B346" s="56" t="s">
        <v>1937</v>
      </c>
      <c r="C346" s="56">
        <v>429195</v>
      </c>
      <c r="D346" s="56">
        <v>0</v>
      </c>
      <c r="E346" s="57">
        <v>164187.5</v>
      </c>
      <c r="F346" s="56">
        <v>265007.5</v>
      </c>
      <c r="G346" s="56" t="str">
        <f>VLOOKUP(B:B,'Cons. Ch2 &amp; Ch3'!F:F,1,FALSE)</f>
        <v>847.8470530.1.430330.000000.847030.200179</v>
      </c>
    </row>
    <row r="347" spans="1:7" x14ac:dyDescent="0.35">
      <c r="A347" s="56" t="s">
        <v>1405</v>
      </c>
      <c r="B347" s="56" t="s">
        <v>383</v>
      </c>
      <c r="C347" s="56">
        <v>6277175</v>
      </c>
      <c r="D347" s="56">
        <v>0</v>
      </c>
      <c r="E347" s="57">
        <v>3226196.1</v>
      </c>
      <c r="F347" s="56">
        <v>3050978.9</v>
      </c>
      <c r="G347" s="56" t="str">
        <f>VLOOKUP(B:B,'Cons. Ch2 &amp; Ch3'!F:F,1,FALSE)</f>
        <v>847.8470530.1.432120.000000.847010.200179</v>
      </c>
    </row>
    <row r="348" spans="1:7" x14ac:dyDescent="0.35">
      <c r="A348" s="56" t="s">
        <v>1404</v>
      </c>
      <c r="B348" s="56" t="s">
        <v>385</v>
      </c>
      <c r="C348" s="56">
        <v>14174145</v>
      </c>
      <c r="D348" s="56">
        <v>0</v>
      </c>
      <c r="E348" s="57">
        <v>5266733</v>
      </c>
      <c r="F348" s="56">
        <v>8907412</v>
      </c>
      <c r="G348" s="56" t="str">
        <f>VLOOKUP(B:B,'Cons. Ch2 &amp; Ch3'!F:F,1,FALSE)</f>
        <v>847.8470530.1.432120.000000.847020.200179</v>
      </c>
    </row>
    <row r="349" spans="1:7" x14ac:dyDescent="0.35">
      <c r="A349" s="56" t="s">
        <v>1403</v>
      </c>
      <c r="B349" s="56" t="s">
        <v>386</v>
      </c>
      <c r="C349" s="56">
        <v>18320810</v>
      </c>
      <c r="D349" s="56">
        <v>0</v>
      </c>
      <c r="E349" s="57">
        <v>13831343.789999999</v>
      </c>
      <c r="F349" s="56">
        <v>4489466.21</v>
      </c>
      <c r="G349" s="56" t="str">
        <f>VLOOKUP(B:B,'Cons. Ch2 &amp; Ch3'!F:F,1,FALSE)</f>
        <v>847.8470530.1.432120.000000.847030.200179</v>
      </c>
    </row>
    <row r="350" spans="1:7" x14ac:dyDescent="0.35">
      <c r="A350" s="56" t="s">
        <v>1402</v>
      </c>
      <c r="B350" s="56" t="s">
        <v>390</v>
      </c>
      <c r="C350" s="56">
        <v>127348</v>
      </c>
      <c r="D350" s="56">
        <v>0</v>
      </c>
      <c r="E350" s="57">
        <v>31526.01</v>
      </c>
      <c r="F350" s="56">
        <v>95821.99</v>
      </c>
      <c r="G350" s="56" t="str">
        <f>VLOOKUP(B:B,'Cons. Ch2 &amp; Ch3'!F:F,1,FALSE)</f>
        <v>847.8470530.1.432170.000000.847010.200179</v>
      </c>
    </row>
    <row r="351" spans="1:7" x14ac:dyDescent="0.35">
      <c r="A351" s="56" t="s">
        <v>1401</v>
      </c>
      <c r="B351" s="56" t="s">
        <v>1934</v>
      </c>
      <c r="C351" s="56">
        <v>62882</v>
      </c>
      <c r="D351" s="56">
        <v>0</v>
      </c>
      <c r="E351" s="57">
        <v>19230</v>
      </c>
      <c r="F351" s="56">
        <v>43652</v>
      </c>
      <c r="G351" s="56" t="str">
        <f>VLOOKUP(B:B,'Cons. Ch2 &amp; Ch3'!F:F,1,FALSE)</f>
        <v>847.8470530.1.432170.000000.847020.200179</v>
      </c>
    </row>
    <row r="352" spans="1:7" x14ac:dyDescent="0.35">
      <c r="A352" s="56" t="s">
        <v>1400</v>
      </c>
      <c r="B352" s="56" t="s">
        <v>1399</v>
      </c>
      <c r="C352" s="56">
        <v>296631</v>
      </c>
      <c r="D352" s="56">
        <v>0</v>
      </c>
      <c r="E352" s="57">
        <v>130002.78</v>
      </c>
      <c r="F352" s="56">
        <v>166628.22</v>
      </c>
      <c r="G352" s="56" t="str">
        <f>VLOOKUP(B:B,'Cons. Ch2 &amp; Ch3'!F:F,1,FALSE)</f>
        <v>847.8470530.1.432170.000000.847030.200179</v>
      </c>
    </row>
    <row r="353" spans="1:7" x14ac:dyDescent="0.35">
      <c r="A353" s="56" t="s">
        <v>1398</v>
      </c>
      <c r="B353" s="56" t="s">
        <v>1938</v>
      </c>
      <c r="C353" s="56">
        <v>49470</v>
      </c>
      <c r="D353" s="56">
        <v>0</v>
      </c>
      <c r="E353" s="57">
        <v>0</v>
      </c>
      <c r="F353" s="57">
        <v>49470</v>
      </c>
      <c r="G353" s="56" t="e">
        <f>VLOOKUP(B:B,'Cons. Ch2 &amp; Ch3'!F:F,1,FALSE)</f>
        <v>#N/A</v>
      </c>
    </row>
    <row r="354" spans="1:7" x14ac:dyDescent="0.35">
      <c r="A354" s="56" t="s">
        <v>1397</v>
      </c>
      <c r="B354" s="56" t="s">
        <v>397</v>
      </c>
      <c r="C354" s="56">
        <v>22000</v>
      </c>
      <c r="D354" s="56">
        <v>0</v>
      </c>
      <c r="E354" s="57">
        <v>17433.07</v>
      </c>
      <c r="F354" s="56">
        <v>4566.93</v>
      </c>
      <c r="G354" s="56" t="str">
        <f>VLOOKUP(B:B,'Cons. Ch2 &amp; Ch3'!F:F,1,FALSE)</f>
        <v>847.8470530.1.432540.000000.847010.200179</v>
      </c>
    </row>
    <row r="355" spans="1:7" x14ac:dyDescent="0.35">
      <c r="A355" s="56" t="s">
        <v>1396</v>
      </c>
      <c r="B355" s="56" t="s">
        <v>398</v>
      </c>
      <c r="C355" s="56">
        <v>78000</v>
      </c>
      <c r="D355" s="56">
        <v>0</v>
      </c>
      <c r="E355" s="57">
        <v>21313.29</v>
      </c>
      <c r="F355" s="56">
        <v>56686.71</v>
      </c>
      <c r="G355" s="56" t="str">
        <f>VLOOKUP(B:B,'Cons. Ch2 &amp; Ch3'!F:F,1,FALSE)</f>
        <v>847.8470530.1.432540.000000.847020.200179</v>
      </c>
    </row>
    <row r="356" spans="1:7" x14ac:dyDescent="0.35">
      <c r="A356" s="56" t="s">
        <v>1395</v>
      </c>
      <c r="B356" s="56" t="s">
        <v>1927</v>
      </c>
      <c r="C356" s="56">
        <v>600</v>
      </c>
      <c r="D356" s="56">
        <v>0</v>
      </c>
      <c r="E356" s="57">
        <v>600</v>
      </c>
      <c r="F356" s="56">
        <v>0</v>
      </c>
      <c r="G356" s="56" t="str">
        <f>VLOOKUP(B:B,'Cons. Ch2 &amp; Ch3'!F:F,1,FALSE)</f>
        <v>847.8470530.1.432690.000000.847010.200179</v>
      </c>
    </row>
    <row r="357" spans="1:7" x14ac:dyDescent="0.35">
      <c r="A357" s="56" t="s">
        <v>1394</v>
      </c>
      <c r="B357" s="56" t="s">
        <v>1928</v>
      </c>
      <c r="C357" s="56">
        <v>24867</v>
      </c>
      <c r="D357" s="56">
        <v>0</v>
      </c>
      <c r="E357" s="57">
        <v>19106.099999999999</v>
      </c>
      <c r="F357" s="56">
        <v>5760.9</v>
      </c>
      <c r="G357" s="56" t="str">
        <f>VLOOKUP(B:B,'Cons. Ch2 &amp; Ch3'!F:F,1,FALSE)</f>
        <v>847.8470530.1.435310.000000.847010.200179</v>
      </c>
    </row>
    <row r="358" spans="1:7" x14ac:dyDescent="0.35">
      <c r="A358" s="56" t="s">
        <v>1393</v>
      </c>
      <c r="B358" s="56" t="s">
        <v>1935</v>
      </c>
      <c r="C358" s="56">
        <v>7144</v>
      </c>
      <c r="D358" s="56">
        <v>0</v>
      </c>
      <c r="E358" s="57">
        <v>5635.6</v>
      </c>
      <c r="F358" s="56">
        <v>1508.4</v>
      </c>
      <c r="G358" s="56" t="str">
        <f>VLOOKUP(B:B,'Cons. Ch2 &amp; Ch3'!F:F,1,FALSE)</f>
        <v>847.8470530.1.435310.000000.847020.200179</v>
      </c>
    </row>
    <row r="359" spans="1:7" x14ac:dyDescent="0.35">
      <c r="A359" s="56" t="s">
        <v>1392</v>
      </c>
      <c r="B359" s="56" t="s">
        <v>1939</v>
      </c>
      <c r="C359" s="56">
        <v>731</v>
      </c>
      <c r="D359" s="56">
        <v>0</v>
      </c>
      <c r="E359" s="57">
        <v>581</v>
      </c>
      <c r="F359" s="56">
        <v>150</v>
      </c>
      <c r="G359" s="56" t="str">
        <f>VLOOKUP(B:B,'Cons. Ch2 &amp; Ch3'!F:F,1,FALSE)</f>
        <v>847.8470530.1.435310.000000.847030.200179</v>
      </c>
    </row>
    <row r="360" spans="1:7" x14ac:dyDescent="0.35">
      <c r="A360" s="56" t="s">
        <v>1391</v>
      </c>
      <c r="B360" s="56" t="s">
        <v>749</v>
      </c>
      <c r="C360" s="56">
        <v>86986</v>
      </c>
      <c r="D360" s="56">
        <v>0</v>
      </c>
      <c r="E360" s="57">
        <v>1831</v>
      </c>
      <c r="F360" s="56">
        <v>85155</v>
      </c>
      <c r="G360" s="56" t="str">
        <f>VLOOKUP(B:B,'Cons. Ch2 &amp; Ch3'!F:F,1,FALSE)</f>
        <v>847.8470530.1.435410.000000.847020.200179</v>
      </c>
    </row>
    <row r="361" spans="1:7" x14ac:dyDescent="0.35">
      <c r="A361" s="56" t="s">
        <v>1390</v>
      </c>
      <c r="B361" s="56" t="s">
        <v>1929</v>
      </c>
      <c r="C361" s="56">
        <v>1542422</v>
      </c>
      <c r="D361" s="56">
        <v>0</v>
      </c>
      <c r="E361" s="57">
        <v>1022481.3</v>
      </c>
      <c r="F361" s="56">
        <v>519940.7</v>
      </c>
      <c r="G361" s="56" t="str">
        <f>VLOOKUP(B:B,'Cons. Ch2 &amp; Ch3'!F:F,1,FALSE)</f>
        <v>847.8470530.1.435508.000000.847010.200179</v>
      </c>
    </row>
    <row r="362" spans="1:7" x14ac:dyDescent="0.35">
      <c r="A362" s="56" t="s">
        <v>1389</v>
      </c>
      <c r="B362" s="56" t="s">
        <v>748</v>
      </c>
      <c r="C362" s="56">
        <v>257507</v>
      </c>
      <c r="D362" s="56">
        <v>0</v>
      </c>
      <c r="E362" s="57">
        <v>0</v>
      </c>
      <c r="F362" s="57">
        <v>257507</v>
      </c>
      <c r="G362" s="56" t="str">
        <f>VLOOKUP(B:B,'Cons. Ch2 &amp; Ch3'!F:F,1,FALSE)</f>
        <v>847.8470530.1.435508.000000.847020.200179</v>
      </c>
    </row>
    <row r="363" spans="1:7" x14ac:dyDescent="0.35">
      <c r="A363" s="56" t="s">
        <v>1388</v>
      </c>
      <c r="B363" s="56" t="s">
        <v>1387</v>
      </c>
      <c r="C363" s="56">
        <v>5000</v>
      </c>
      <c r="D363" s="56">
        <v>0</v>
      </c>
      <c r="E363" s="57">
        <v>0</v>
      </c>
      <c r="F363" s="57">
        <v>5000</v>
      </c>
      <c r="G363" s="56" t="str">
        <f>VLOOKUP(B:B,'Cons. Ch2 &amp; Ch3'!F:F,1,FALSE)</f>
        <v>847.8470530.1.435508.000000.847030.200179</v>
      </c>
    </row>
    <row r="364" spans="1:7" x14ac:dyDescent="0.35">
      <c r="A364" s="56" t="s">
        <v>1386</v>
      </c>
      <c r="B364" s="56" t="s">
        <v>1385</v>
      </c>
      <c r="C364" s="56">
        <v>107460</v>
      </c>
      <c r="D364" s="56">
        <v>0</v>
      </c>
      <c r="E364" s="57">
        <v>94849.15</v>
      </c>
      <c r="F364" s="56">
        <v>12610.85</v>
      </c>
      <c r="G364" s="56" t="str">
        <f>VLOOKUP(B:B,'Cons. Ch2 &amp; Ch3'!F:F,1,FALSE)</f>
        <v>847.8470530.1.435510.000000.847010.200179</v>
      </c>
    </row>
    <row r="365" spans="1:7" x14ac:dyDescent="0.35">
      <c r="A365" s="56" t="s">
        <v>1384</v>
      </c>
      <c r="B365" s="56" t="s">
        <v>1383</v>
      </c>
      <c r="C365" s="56">
        <v>1309416</v>
      </c>
      <c r="D365" s="56">
        <v>0</v>
      </c>
      <c r="E365" s="57">
        <v>718223.91</v>
      </c>
      <c r="F365" s="56">
        <v>591192.09</v>
      </c>
      <c r="G365" s="56" t="str">
        <f>VLOOKUP(B:B,'Cons. Ch2 &amp; Ch3'!F:F,1,FALSE)</f>
        <v>847.8470530.1.435510.000000.847020.200179</v>
      </c>
    </row>
    <row r="366" spans="1:7" x14ac:dyDescent="0.35">
      <c r="A366" s="56" t="s">
        <v>1382</v>
      </c>
      <c r="B366" s="56" t="s">
        <v>1381</v>
      </c>
      <c r="C366" s="56">
        <v>50000</v>
      </c>
      <c r="D366" s="56">
        <v>0</v>
      </c>
      <c r="E366" s="57">
        <v>0</v>
      </c>
      <c r="F366" s="57">
        <v>50000</v>
      </c>
      <c r="G366" s="56" t="str">
        <f>VLOOKUP(B:B,'Cons. Ch2 &amp; Ch3'!F:F,1,FALSE)</f>
        <v>847.8470530.1.435510.000000.847030.200179</v>
      </c>
    </row>
    <row r="367" spans="1:7" x14ac:dyDescent="0.35">
      <c r="A367" s="56" t="s">
        <v>1380</v>
      </c>
      <c r="B367" s="56" t="s">
        <v>401</v>
      </c>
      <c r="C367" s="56">
        <v>30000</v>
      </c>
      <c r="D367" s="56">
        <v>0</v>
      </c>
      <c r="E367" s="57">
        <v>24673.25</v>
      </c>
      <c r="F367" s="56">
        <v>5326.75</v>
      </c>
      <c r="G367" s="56" t="str">
        <f>VLOOKUP(B:B,'Cons. Ch2 &amp; Ch3'!F:F,1,FALSE)</f>
        <v>847.8470530.1.435740.000000.847010.200179</v>
      </c>
    </row>
    <row r="368" spans="1:7" x14ac:dyDescent="0.35">
      <c r="A368" s="56" t="s">
        <v>1379</v>
      </c>
      <c r="B368" s="56" t="s">
        <v>747</v>
      </c>
      <c r="C368" s="56">
        <v>211929</v>
      </c>
      <c r="D368" s="56">
        <v>0</v>
      </c>
      <c r="E368" s="57">
        <v>51712.86</v>
      </c>
      <c r="F368" s="56">
        <v>160216.14000000001</v>
      </c>
      <c r="G368" s="56" t="str">
        <f>VLOOKUP(B:B,'Cons. Ch2 &amp; Ch3'!F:F,1,FALSE)</f>
        <v>847.8470530.1.435740.000000.847020.200179</v>
      </c>
    </row>
    <row r="369" spans="1:7" x14ac:dyDescent="0.35">
      <c r="A369" s="56" t="s">
        <v>1378</v>
      </c>
      <c r="B369" s="56" t="s">
        <v>1940</v>
      </c>
      <c r="C369" s="56">
        <v>18000</v>
      </c>
      <c r="D369" s="56">
        <v>0</v>
      </c>
      <c r="E369" s="57">
        <v>1732.58</v>
      </c>
      <c r="F369" s="56">
        <v>16267.42</v>
      </c>
      <c r="G369" s="56" t="str">
        <f>VLOOKUP(B:B,'Cons. Ch2 &amp; Ch3'!F:F,1,FALSE)</f>
        <v>847.8470530.1.435740.000000.847030.200179</v>
      </c>
    </row>
    <row r="370" spans="1:7" x14ac:dyDescent="0.35">
      <c r="A370" s="56" t="s">
        <v>1377</v>
      </c>
      <c r="B370" s="56" t="s">
        <v>746</v>
      </c>
      <c r="C370" s="56">
        <v>29059</v>
      </c>
      <c r="D370" s="56">
        <v>0</v>
      </c>
      <c r="E370" s="57">
        <v>28590.34</v>
      </c>
      <c r="F370" s="56">
        <v>468.66</v>
      </c>
      <c r="G370" s="56" t="str">
        <f>VLOOKUP(B:B,'Cons. Ch2 &amp; Ch3'!F:F,1,FALSE)</f>
        <v>847.8470530.1.436120.000000.847020.200179</v>
      </c>
    </row>
    <row r="371" spans="1:7" x14ac:dyDescent="0.35">
      <c r="A371" s="56" t="s">
        <v>1375</v>
      </c>
      <c r="B371" s="56" t="s">
        <v>899</v>
      </c>
      <c r="C371" s="56">
        <v>15080203</v>
      </c>
      <c r="D371" s="56">
        <v>0</v>
      </c>
      <c r="E371" s="57">
        <v>13170287.75</v>
      </c>
      <c r="F371" s="56">
        <v>1909915.25</v>
      </c>
      <c r="G371" s="56" t="str">
        <f>VLOOKUP(B:B,'Cons. Ch2 &amp; Ch3'!F:F,1,FALSE)</f>
        <v>847.8470530.1.492200.000000.847010.300180</v>
      </c>
    </row>
    <row r="372" spans="1:7" x14ac:dyDescent="0.35">
      <c r="A372" s="56" t="s">
        <v>1374</v>
      </c>
      <c r="B372" s="56" t="s">
        <v>898</v>
      </c>
      <c r="C372" s="56">
        <v>2964487</v>
      </c>
      <c r="D372" s="56">
        <v>0</v>
      </c>
      <c r="E372" s="57">
        <v>8900</v>
      </c>
      <c r="F372" s="56">
        <v>2955587</v>
      </c>
      <c r="G372" s="56" t="str">
        <f>VLOOKUP(B:B,'Cons. Ch2 &amp; Ch3'!F:F,1,FALSE)</f>
        <v>847.8470530.1.492200.000000.847020.300180</v>
      </c>
    </row>
    <row r="373" spans="1:7" x14ac:dyDescent="0.35">
      <c r="A373" s="56" t="s">
        <v>1373</v>
      </c>
      <c r="B373" s="56" t="s">
        <v>1372</v>
      </c>
      <c r="C373" s="56">
        <v>2266082</v>
      </c>
      <c r="D373" s="56">
        <v>0</v>
      </c>
      <c r="E373" s="57">
        <v>292948.15000000002</v>
      </c>
      <c r="F373" s="56">
        <v>1973133.85</v>
      </c>
      <c r="G373" s="56" t="str">
        <f>VLOOKUP(B:B,'Cons. Ch2 &amp; Ch3'!F:F,1,FALSE)</f>
        <v>847.8470530.1.492200.000000.847030.300180</v>
      </c>
    </row>
    <row r="374" spans="1:7" x14ac:dyDescent="0.35">
      <c r="A374" s="56" t="s">
        <v>1371</v>
      </c>
      <c r="B374" s="56" t="s">
        <v>929</v>
      </c>
      <c r="C374" s="56">
        <v>609760</v>
      </c>
      <c r="D374" s="56">
        <v>0</v>
      </c>
      <c r="E374" s="57">
        <v>573060</v>
      </c>
      <c r="F374" s="56">
        <v>36700</v>
      </c>
      <c r="G374" s="56" t="str">
        <f>VLOOKUP(B:B,'Cons. Ch2 &amp; Ch3'!F:F,1,FALSE)</f>
        <v>847.8470530.1.492316.000000.847010.300180</v>
      </c>
    </row>
    <row r="375" spans="1:7" x14ac:dyDescent="0.35">
      <c r="A375" s="56" t="s">
        <v>1370</v>
      </c>
      <c r="B375" s="56" t="s">
        <v>1803</v>
      </c>
      <c r="C375" s="56">
        <v>207996</v>
      </c>
      <c r="D375" s="56">
        <v>0</v>
      </c>
      <c r="E375" s="57">
        <v>6400</v>
      </c>
      <c r="F375" s="56">
        <v>201596</v>
      </c>
      <c r="G375" s="56" t="str">
        <f>VLOOKUP(B:B,'Cons. Ch2 &amp; Ch3'!F:F,1,FALSE)</f>
        <v>847.8470530.1.492316.000000.847020.300180</v>
      </c>
    </row>
    <row r="376" spans="1:7" x14ac:dyDescent="0.35">
      <c r="A376" s="56" t="s">
        <v>1369</v>
      </c>
      <c r="B376" s="56" t="s">
        <v>1368</v>
      </c>
      <c r="C376" s="56">
        <v>85500</v>
      </c>
      <c r="D376" s="56">
        <v>0</v>
      </c>
      <c r="E376" s="57">
        <v>0</v>
      </c>
      <c r="F376" s="57">
        <v>85500</v>
      </c>
      <c r="G376" s="56" t="str">
        <f>VLOOKUP(B:B,'Cons. Ch2 &amp; Ch3'!F:F,1,FALSE)</f>
        <v>847.8470530.1.492316.000000.847030.300180</v>
      </c>
    </row>
    <row r="377" spans="1:7" x14ac:dyDescent="0.35">
      <c r="A377" s="56" t="s">
        <v>1367</v>
      </c>
      <c r="B377" s="56" t="s">
        <v>897</v>
      </c>
      <c r="C377" s="56">
        <v>2465337</v>
      </c>
      <c r="D377" s="56">
        <v>0</v>
      </c>
      <c r="E377" s="57">
        <v>0</v>
      </c>
      <c r="F377" s="57">
        <v>2465337</v>
      </c>
      <c r="G377" s="56" t="str">
        <f>VLOOKUP(B:B,'Cons. Ch2 &amp; Ch3'!F:F,1,FALSE)</f>
        <v>847.8470530.1.492610.000000.847010.300180</v>
      </c>
    </row>
    <row r="378" spans="1:7" x14ac:dyDescent="0.35">
      <c r="A378" s="56" t="s">
        <v>1366</v>
      </c>
      <c r="B378" s="56" t="s">
        <v>896</v>
      </c>
      <c r="C378" s="56">
        <v>2082689</v>
      </c>
      <c r="D378" s="56">
        <v>0</v>
      </c>
      <c r="E378" s="57">
        <v>216471</v>
      </c>
      <c r="F378" s="56">
        <v>1866218</v>
      </c>
      <c r="G378" s="56" t="str">
        <f>VLOOKUP(B:B,'Cons. Ch2 &amp; Ch3'!F:F,1,FALSE)</f>
        <v>847.8470530.1.492610.000000.847020.300180</v>
      </c>
    </row>
    <row r="379" spans="1:7" x14ac:dyDescent="0.35">
      <c r="A379" s="56" t="s">
        <v>1365</v>
      </c>
      <c r="B379" s="56" t="s">
        <v>895</v>
      </c>
      <c r="C379" s="56">
        <v>6800</v>
      </c>
      <c r="D379" s="56">
        <v>0</v>
      </c>
      <c r="E379" s="57">
        <v>310</v>
      </c>
      <c r="F379" s="56">
        <v>6490</v>
      </c>
      <c r="G379" s="56" t="str">
        <f>VLOOKUP(B:B,'Cons. Ch2 &amp; Ch3'!F:F,1,FALSE)</f>
        <v>847.8470530.1.492610.000000.847030.300180</v>
      </c>
    </row>
    <row r="380" spans="1:7" x14ac:dyDescent="0.35">
      <c r="A380" s="56" t="s">
        <v>1364</v>
      </c>
      <c r="B380" s="56" t="s">
        <v>1850</v>
      </c>
      <c r="C380" s="56">
        <v>0</v>
      </c>
      <c r="D380" s="56">
        <v>0</v>
      </c>
      <c r="E380" s="57">
        <v>0</v>
      </c>
      <c r="F380" s="57">
        <v>0</v>
      </c>
      <c r="G380" s="56" t="e">
        <f>VLOOKUP(B:B,'Cons. Ch2 &amp; Ch3'!F:F,1,FALSE)</f>
        <v>#N/A</v>
      </c>
    </row>
    <row r="381" spans="1:7" x14ac:dyDescent="0.35">
      <c r="A381" s="56" t="s">
        <v>1363</v>
      </c>
      <c r="B381" s="56" t="s">
        <v>1795</v>
      </c>
      <c r="C381" s="56">
        <v>2341</v>
      </c>
      <c r="D381" s="56">
        <v>0</v>
      </c>
      <c r="E381" s="57">
        <v>0</v>
      </c>
      <c r="F381" s="57">
        <v>2341</v>
      </c>
      <c r="G381" s="56" t="e">
        <f>VLOOKUP(B:B,'Cons. Ch2 &amp; Ch3'!F:F,1,FALSE)</f>
        <v>#N/A</v>
      </c>
    </row>
    <row r="382" spans="1:7" x14ac:dyDescent="0.35">
      <c r="A382" s="56" t="s">
        <v>1362</v>
      </c>
      <c r="B382" s="56" t="s">
        <v>419</v>
      </c>
      <c r="C382" s="56">
        <v>336597</v>
      </c>
      <c r="D382" s="56">
        <v>0</v>
      </c>
      <c r="E382" s="57">
        <v>109500</v>
      </c>
      <c r="F382" s="56">
        <v>227097</v>
      </c>
      <c r="G382" s="56" t="str">
        <f>VLOOKUP(B:B,'Cons. Ch2 &amp; Ch3'!F:F,1,FALSE)</f>
        <v>847.8470620.1.420130.000000.847001.200179</v>
      </c>
    </row>
    <row r="383" spans="1:7" x14ac:dyDescent="0.35">
      <c r="A383" s="56" t="s">
        <v>1361</v>
      </c>
      <c r="B383" s="56" t="s">
        <v>420</v>
      </c>
      <c r="C383" s="56">
        <v>613155</v>
      </c>
      <c r="D383" s="56">
        <v>0</v>
      </c>
      <c r="E383" s="57">
        <v>466000</v>
      </c>
      <c r="F383" s="56">
        <v>147155</v>
      </c>
      <c r="G383" s="56" t="str">
        <f>VLOOKUP(B:B,'Cons. Ch2 &amp; Ch3'!F:F,1,FALSE)</f>
        <v>847.8470620.1.421000.000000.847001.200179</v>
      </c>
    </row>
    <row r="384" spans="1:7" x14ac:dyDescent="0.35">
      <c r="A384" s="56" t="s">
        <v>1360</v>
      </c>
      <c r="B384" s="56" t="s">
        <v>421</v>
      </c>
      <c r="C384" s="56">
        <v>281630</v>
      </c>
      <c r="D384" s="56">
        <v>0</v>
      </c>
      <c r="E384" s="57">
        <v>230493</v>
      </c>
      <c r="F384" s="56">
        <v>51137</v>
      </c>
      <c r="G384" s="56" t="str">
        <f>VLOOKUP(B:B,'Cons. Ch2 &amp; Ch3'!F:F,1,FALSE)</f>
        <v>847.8470620.1.421100.000000.847001.200179</v>
      </c>
    </row>
    <row r="385" spans="1:7" x14ac:dyDescent="0.35">
      <c r="A385" s="56" t="s">
        <v>1359</v>
      </c>
      <c r="B385" s="56" t="s">
        <v>424</v>
      </c>
      <c r="C385" s="56">
        <v>300000</v>
      </c>
      <c r="D385" s="56">
        <v>0</v>
      </c>
      <c r="E385" s="57">
        <v>41098.230000000003</v>
      </c>
      <c r="F385" s="56">
        <v>258901.77</v>
      </c>
      <c r="G385" s="56" t="str">
        <f>VLOOKUP(B:B,'Cons. Ch2 &amp; Ch3'!F:F,1,FALSE)</f>
        <v>847.8470620.1.425300.000000.847001.200179</v>
      </c>
    </row>
    <row r="386" spans="1:7" x14ac:dyDescent="0.35">
      <c r="A386" s="56" t="s">
        <v>1358</v>
      </c>
      <c r="B386" s="56" t="s">
        <v>427</v>
      </c>
      <c r="C386" s="56">
        <v>300000</v>
      </c>
      <c r="D386" s="56">
        <v>0</v>
      </c>
      <c r="E386" s="57">
        <v>53105.47</v>
      </c>
      <c r="F386" s="56">
        <v>246894.53</v>
      </c>
      <c r="G386" s="56" t="str">
        <f>VLOOKUP(B:B,'Cons. Ch2 &amp; Ch3'!F:F,1,FALSE)</f>
        <v>847.8470620.1.425350.000000.847001.200179</v>
      </c>
    </row>
    <row r="387" spans="1:7" x14ac:dyDescent="0.35">
      <c r="A387" s="56" t="s">
        <v>1357</v>
      </c>
      <c r="B387" s="56" t="s">
        <v>745</v>
      </c>
      <c r="C387" s="56">
        <v>126056</v>
      </c>
      <c r="D387" s="56">
        <v>0</v>
      </c>
      <c r="E387" s="57">
        <v>0</v>
      </c>
      <c r="F387" s="57">
        <v>126056</v>
      </c>
      <c r="G387" s="56" t="str">
        <f>VLOOKUP(B:B,'Cons. Ch2 &amp; Ch3'!F:F,1,FALSE)</f>
        <v>847.8470620.1.425510.000000.847001.200179</v>
      </c>
    </row>
    <row r="388" spans="1:7" x14ac:dyDescent="0.35">
      <c r="A388" s="56" t="s">
        <v>1356</v>
      </c>
      <c r="B388" s="56" t="s">
        <v>744</v>
      </c>
      <c r="C388" s="56">
        <v>500</v>
      </c>
      <c r="D388" s="56">
        <v>0</v>
      </c>
      <c r="E388" s="57">
        <v>475</v>
      </c>
      <c r="F388" s="56">
        <v>25</v>
      </c>
      <c r="G388" s="56" t="str">
        <f>VLOOKUP(B:B,'Cons. Ch2 &amp; Ch3'!F:F,1,FALSE)</f>
        <v>847.8470620.1.425900.000000.847001.200179</v>
      </c>
    </row>
    <row r="389" spans="1:7" x14ac:dyDescent="0.35">
      <c r="A389" s="56" t="s">
        <v>1355</v>
      </c>
      <c r="B389" s="56" t="s">
        <v>743</v>
      </c>
      <c r="C389" s="56">
        <v>3423</v>
      </c>
      <c r="D389" s="56">
        <v>0</v>
      </c>
      <c r="E389" s="57">
        <v>3422.15</v>
      </c>
      <c r="F389" s="56">
        <v>0.85</v>
      </c>
      <c r="G389" s="56" t="str">
        <f>VLOOKUP(B:B,'Cons. Ch2 &amp; Ch3'!F:F,1,FALSE)</f>
        <v>847.8470620.1.426210.000000.847001.200179</v>
      </c>
    </row>
    <row r="390" spans="1:7" x14ac:dyDescent="0.35">
      <c r="A390" s="56" t="s">
        <v>1354</v>
      </c>
      <c r="B390" s="56" t="s">
        <v>428</v>
      </c>
      <c r="C390" s="56">
        <v>30000</v>
      </c>
      <c r="D390" s="56">
        <v>0</v>
      </c>
      <c r="E390" s="57">
        <v>0</v>
      </c>
      <c r="F390" s="57">
        <v>30000</v>
      </c>
      <c r="G390" s="56" t="str">
        <f>VLOOKUP(B:B,'Cons. Ch2 &amp; Ch3'!F:F,1,FALSE)</f>
        <v>847.8470620.1.426610.000000.847001.200179</v>
      </c>
    </row>
    <row r="391" spans="1:7" x14ac:dyDescent="0.35">
      <c r="A391" s="56" t="s">
        <v>1353</v>
      </c>
      <c r="B391" s="56" t="s">
        <v>740</v>
      </c>
      <c r="C391" s="56">
        <v>5000</v>
      </c>
      <c r="D391" s="56">
        <v>0</v>
      </c>
      <c r="E391" s="57">
        <v>0</v>
      </c>
      <c r="F391" s="57">
        <v>5000</v>
      </c>
      <c r="G391" s="56" t="str">
        <f>VLOOKUP(B:B,'Cons. Ch2 &amp; Ch3'!F:F,1,FALSE)</f>
        <v>847.8470620.1.427900.000000.847001.200179</v>
      </c>
    </row>
    <row r="392" spans="1:7" x14ac:dyDescent="0.35">
      <c r="A392" s="56" t="s">
        <v>1352</v>
      </c>
      <c r="B392" s="56" t="s">
        <v>739</v>
      </c>
      <c r="C392" s="56">
        <v>32836</v>
      </c>
      <c r="D392" s="56">
        <v>0</v>
      </c>
      <c r="E392" s="57">
        <v>7495.13</v>
      </c>
      <c r="F392" s="56">
        <v>25340.87</v>
      </c>
      <c r="G392" s="56" t="str">
        <f>VLOOKUP(B:B,'Cons. Ch2 &amp; Ch3'!F:F,1,FALSE)</f>
        <v>847.8470620.1.428090.000000.847001.200179</v>
      </c>
    </row>
    <row r="393" spans="1:7" x14ac:dyDescent="0.35">
      <c r="A393" s="56" t="s">
        <v>1351</v>
      </c>
      <c r="B393" s="56" t="s">
        <v>738</v>
      </c>
      <c r="C393" s="56">
        <v>2000</v>
      </c>
      <c r="D393" s="56">
        <v>0</v>
      </c>
      <c r="E393" s="57">
        <v>268.25</v>
      </c>
      <c r="F393" s="56">
        <v>1731.75</v>
      </c>
      <c r="G393" s="56" t="str">
        <f>VLOOKUP(B:B,'Cons. Ch2 &amp; Ch3'!F:F,1,FALSE)</f>
        <v>847.8470620.1.430330.000000.847001.200179</v>
      </c>
    </row>
    <row r="394" spans="1:7" x14ac:dyDescent="0.35">
      <c r="A394" s="56" t="s">
        <v>1350</v>
      </c>
      <c r="B394" s="56" t="s">
        <v>1851</v>
      </c>
      <c r="C394" s="56">
        <v>1000</v>
      </c>
      <c r="D394" s="56">
        <v>0</v>
      </c>
      <c r="E394" s="57">
        <v>-91.83</v>
      </c>
      <c r="F394" s="56">
        <v>1091.83</v>
      </c>
      <c r="G394" s="56" t="str">
        <f>VLOOKUP(B:B,'Cons. Ch2 &amp; Ch3'!F:F,1,FALSE)</f>
        <v>847.8470620.1.435310.000000.847001.200179</v>
      </c>
    </row>
    <row r="395" spans="1:7" x14ac:dyDescent="0.35">
      <c r="A395" s="56" t="s">
        <v>1349</v>
      </c>
      <c r="B395" s="56" t="s">
        <v>429</v>
      </c>
      <c r="C395" s="56">
        <v>5000</v>
      </c>
      <c r="D395" s="56">
        <v>0</v>
      </c>
      <c r="E395" s="57">
        <v>0</v>
      </c>
      <c r="F395" s="57">
        <v>5000</v>
      </c>
      <c r="G395" s="56" t="str">
        <f>VLOOKUP(B:B,'Cons. Ch2 &amp; Ch3'!F:F,1,FALSE)</f>
        <v>847.8470620.1.436110.000000.847001.200179</v>
      </c>
    </row>
    <row r="396" spans="1:7" x14ac:dyDescent="0.35">
      <c r="A396" s="56" t="s">
        <v>1348</v>
      </c>
      <c r="B396" s="56" t="s">
        <v>432</v>
      </c>
      <c r="C396" s="56">
        <v>54100</v>
      </c>
      <c r="D396" s="56">
        <v>0</v>
      </c>
      <c r="E396" s="57">
        <v>53500</v>
      </c>
      <c r="F396" s="56">
        <v>600</v>
      </c>
      <c r="G396" s="56" t="str">
        <f>VLOOKUP(B:B,'Cons. Ch2 &amp; Ch3'!F:F,1,FALSE)</f>
        <v>847.8470620.1.436120.000000.847001.200179</v>
      </c>
    </row>
    <row r="397" spans="1:7" x14ac:dyDescent="0.35">
      <c r="A397" s="56" t="s">
        <v>1347</v>
      </c>
      <c r="B397" s="56" t="s">
        <v>1796</v>
      </c>
      <c r="C397" s="56">
        <v>78000</v>
      </c>
      <c r="D397" s="56">
        <v>0</v>
      </c>
      <c r="E397" s="57">
        <v>78000</v>
      </c>
      <c r="F397" s="56">
        <v>0</v>
      </c>
      <c r="G397" s="56" t="str">
        <f>VLOOKUP(B:B,'Cons. Ch2 &amp; Ch3'!F:F,1,FALSE)</f>
        <v>847.8470620.1.492316.000000.847001.300180</v>
      </c>
    </row>
    <row r="398" spans="1:7" x14ac:dyDescent="0.35">
      <c r="A398" s="56" t="s">
        <v>1346</v>
      </c>
      <c r="B398" s="56" t="s">
        <v>1797</v>
      </c>
      <c r="C398" s="56">
        <v>46200</v>
      </c>
      <c r="D398" s="56">
        <v>0</v>
      </c>
      <c r="E398" s="57">
        <v>46200</v>
      </c>
      <c r="F398" s="56">
        <v>0</v>
      </c>
      <c r="G398" s="56" t="str">
        <f>VLOOKUP(B:B,'Cons. Ch2 &amp; Ch3'!F:F,1,FALSE)</f>
        <v>847.8470620.1.495140.000000.847001.300180</v>
      </c>
    </row>
    <row r="399" spans="1:7" x14ac:dyDescent="0.35">
      <c r="A399" s="56" t="s">
        <v>1345</v>
      </c>
      <c r="B399" s="56" t="s">
        <v>1852</v>
      </c>
      <c r="C399" s="56">
        <v>457000</v>
      </c>
      <c r="D399" s="56">
        <v>0</v>
      </c>
      <c r="E399" s="57">
        <v>20805.490000000002</v>
      </c>
      <c r="F399" s="56">
        <v>436194.51</v>
      </c>
      <c r="G399" s="56" t="str">
        <f>VLOOKUP(B:B,'Cons. Ch2 &amp; Ch3'!F:F,1,FALSE)</f>
        <v>847.8470720.1.421100.000000.847001.200179</v>
      </c>
    </row>
    <row r="400" spans="1:7" x14ac:dyDescent="0.35">
      <c r="A400" s="56" t="s">
        <v>1344</v>
      </c>
      <c r="B400" s="56" t="s">
        <v>437</v>
      </c>
      <c r="C400" s="56">
        <v>125000</v>
      </c>
      <c r="D400" s="56">
        <v>0</v>
      </c>
      <c r="E400" s="57">
        <v>40616.89</v>
      </c>
      <c r="F400" s="56">
        <v>84383.11</v>
      </c>
      <c r="G400" s="56" t="str">
        <f>VLOOKUP(B:B,'Cons. Ch2 &amp; Ch3'!F:F,1,FALSE)</f>
        <v>847.8470720.1.426900.000000.847001.200179</v>
      </c>
    </row>
    <row r="401" spans="1:7" x14ac:dyDescent="0.35">
      <c r="A401" s="56" t="s">
        <v>1343</v>
      </c>
      <c r="B401" s="56" t="s">
        <v>439</v>
      </c>
      <c r="C401" s="56">
        <v>1388447</v>
      </c>
      <c r="D401" s="56">
        <v>0</v>
      </c>
      <c r="E401" s="57">
        <v>1236255.19</v>
      </c>
      <c r="F401" s="56">
        <v>152191.81</v>
      </c>
      <c r="G401" s="56" t="str">
        <f>VLOOKUP(B:B,'Cons. Ch2 &amp; Ch3'!F:F,1,FALSE)</f>
        <v>847.8470720.1.435410.000000.847001.200179</v>
      </c>
    </row>
    <row r="402" spans="1:7" x14ac:dyDescent="0.35">
      <c r="A402" s="56" t="s">
        <v>1342</v>
      </c>
      <c r="B402" s="56" t="s">
        <v>733</v>
      </c>
      <c r="C402" s="56">
        <v>120000</v>
      </c>
      <c r="D402" s="56">
        <v>0</v>
      </c>
      <c r="E402" s="57">
        <v>35075</v>
      </c>
      <c r="F402" s="56">
        <v>84925</v>
      </c>
      <c r="G402" s="56" t="str">
        <f>VLOOKUP(B:B,'Cons. Ch2 &amp; Ch3'!F:F,1,FALSE)</f>
        <v>847.8470720.1.436110.000000.847001.200179</v>
      </c>
    </row>
    <row r="403" spans="1:7" x14ac:dyDescent="0.35">
      <c r="A403" s="56" t="s">
        <v>1341</v>
      </c>
      <c r="B403" s="56" t="s">
        <v>440</v>
      </c>
      <c r="C403" s="56">
        <v>556000</v>
      </c>
      <c r="D403" s="56">
        <v>0</v>
      </c>
      <c r="E403" s="57">
        <v>349352.43</v>
      </c>
      <c r="F403" s="56">
        <v>206647.57</v>
      </c>
      <c r="G403" s="56" t="str">
        <f>VLOOKUP(B:B,'Cons. Ch2 &amp; Ch3'!F:F,1,FALSE)</f>
        <v>847.8470720.1.436120.000000.847001.200179</v>
      </c>
    </row>
    <row r="404" spans="1:7" x14ac:dyDescent="0.35">
      <c r="A404" s="56" t="s">
        <v>1340</v>
      </c>
      <c r="B404" s="56" t="s">
        <v>443</v>
      </c>
      <c r="C404" s="56">
        <v>95578</v>
      </c>
      <c r="D404" s="56">
        <v>0</v>
      </c>
      <c r="E404" s="57">
        <v>0</v>
      </c>
      <c r="F404" s="57">
        <v>95578</v>
      </c>
      <c r="G404" s="56" t="str">
        <f>VLOOKUP(B:B,'Cons. Ch2 &amp; Ch3'!F:F,1,FALSE)</f>
        <v>847.8470730.1.421000.000000.847001.200179</v>
      </c>
    </row>
    <row r="405" spans="1:7" x14ac:dyDescent="0.35">
      <c r="A405" s="56" t="s">
        <v>1339</v>
      </c>
      <c r="B405" s="56" t="s">
        <v>732</v>
      </c>
      <c r="C405" s="56">
        <v>309894</v>
      </c>
      <c r="D405" s="56">
        <v>0</v>
      </c>
      <c r="E405" s="57">
        <v>48745.38</v>
      </c>
      <c r="F405" s="56">
        <v>261148.62</v>
      </c>
      <c r="G405" s="56" t="str">
        <f>VLOOKUP(B:B,'Cons. Ch2 &amp; Ch3'!F:F,1,FALSE)</f>
        <v>847.8470730.1.421100.000000.847001.200179</v>
      </c>
    </row>
    <row r="406" spans="1:7" x14ac:dyDescent="0.35">
      <c r="A406" s="56" t="s">
        <v>1338</v>
      </c>
      <c r="B406" s="56" t="s">
        <v>1853</v>
      </c>
      <c r="C406" s="56">
        <v>3364</v>
      </c>
      <c r="D406" s="56">
        <v>0</v>
      </c>
      <c r="E406" s="57">
        <v>3363.4</v>
      </c>
      <c r="F406" s="56">
        <v>0.6</v>
      </c>
      <c r="G406" s="56" t="str">
        <f>VLOOKUP(B:B,'Cons. Ch2 &amp; Ch3'!F:F,1,FALSE)</f>
        <v>847.8470730.1.425100.000000.847001.200179</v>
      </c>
    </row>
    <row r="407" spans="1:7" x14ac:dyDescent="0.35">
      <c r="A407" s="56" t="s">
        <v>1337</v>
      </c>
      <c r="B407" s="56" t="s">
        <v>444</v>
      </c>
      <c r="C407" s="56">
        <v>630900</v>
      </c>
      <c r="D407" s="56">
        <v>0</v>
      </c>
      <c r="E407" s="57">
        <v>462130</v>
      </c>
      <c r="F407" s="56">
        <v>168770</v>
      </c>
      <c r="G407" s="56" t="str">
        <f>VLOOKUP(B:B,'Cons. Ch2 &amp; Ch3'!F:F,1,FALSE)</f>
        <v>847.8470730.1.425510.000000.847001.200179</v>
      </c>
    </row>
    <row r="408" spans="1:7" x14ac:dyDescent="0.35">
      <c r="A408" s="56" t="s">
        <v>1336</v>
      </c>
      <c r="B408" s="56" t="s">
        <v>1854</v>
      </c>
      <c r="C408" s="56">
        <v>0</v>
      </c>
      <c r="D408" s="56">
        <v>0</v>
      </c>
      <c r="E408" s="57">
        <v>0</v>
      </c>
      <c r="F408" s="57">
        <v>0</v>
      </c>
      <c r="G408" s="56" t="e">
        <f>VLOOKUP(B:B,'Cons. Ch2 &amp; Ch3'!F:F,1,FALSE)</f>
        <v>#N/A</v>
      </c>
    </row>
    <row r="409" spans="1:7" x14ac:dyDescent="0.35">
      <c r="A409" s="56" t="s">
        <v>1335</v>
      </c>
      <c r="B409" s="56" t="s">
        <v>445</v>
      </c>
      <c r="C409" s="56">
        <v>15000</v>
      </c>
      <c r="D409" s="56">
        <v>0</v>
      </c>
      <c r="E409" s="57">
        <v>11500</v>
      </c>
      <c r="F409" s="56">
        <v>3500</v>
      </c>
      <c r="G409" s="56" t="str">
        <f>VLOOKUP(B:B,'Cons. Ch2 &amp; Ch3'!F:F,1,FALSE)</f>
        <v>847.8470730.1.425900.000000.847001.200179</v>
      </c>
    </row>
    <row r="410" spans="1:7" x14ac:dyDescent="0.35">
      <c r="A410" s="56" t="s">
        <v>1333</v>
      </c>
      <c r="B410" s="56" t="s">
        <v>446</v>
      </c>
      <c r="C410" s="56">
        <v>50000</v>
      </c>
      <c r="D410" s="56">
        <v>0</v>
      </c>
      <c r="E410" s="57">
        <v>0</v>
      </c>
      <c r="F410" s="57">
        <v>50000</v>
      </c>
      <c r="G410" s="56" t="str">
        <f>VLOOKUP(B:B,'Cons. Ch2 &amp; Ch3'!F:F,1,FALSE)</f>
        <v>847.8470730.1.426610.000000.847001.200179</v>
      </c>
    </row>
    <row r="411" spans="1:7" x14ac:dyDescent="0.35">
      <c r="A411" s="56" t="s">
        <v>1332</v>
      </c>
      <c r="B411" s="56" t="s">
        <v>1855</v>
      </c>
      <c r="C411" s="56">
        <v>12489</v>
      </c>
      <c r="D411" s="56">
        <v>0</v>
      </c>
      <c r="E411" s="57">
        <v>12488.34</v>
      </c>
      <c r="F411" s="56">
        <v>0.66</v>
      </c>
      <c r="G411" s="56" t="str">
        <f>VLOOKUP(B:B,'Cons. Ch2 &amp; Ch3'!F:F,1,FALSE)</f>
        <v>847.8470730.1.427100.000000.847001.200179</v>
      </c>
    </row>
    <row r="412" spans="1:7" x14ac:dyDescent="0.35">
      <c r="A412" s="56" t="s">
        <v>1331</v>
      </c>
      <c r="B412" s="56" t="s">
        <v>448</v>
      </c>
      <c r="C412" s="56">
        <v>15000</v>
      </c>
      <c r="D412" s="56">
        <v>0</v>
      </c>
      <c r="E412" s="57">
        <v>14135</v>
      </c>
      <c r="F412" s="56">
        <v>865</v>
      </c>
      <c r="G412" s="56" t="str">
        <f>VLOOKUP(B:B,'Cons. Ch2 &amp; Ch3'!F:F,1,FALSE)</f>
        <v>847.8470730.1.427900.000000.847001.200179</v>
      </c>
    </row>
    <row r="413" spans="1:7" x14ac:dyDescent="0.35">
      <c r="A413" s="56" t="s">
        <v>1330</v>
      </c>
      <c r="B413" s="56" t="s">
        <v>730</v>
      </c>
      <c r="C413" s="56">
        <v>100000</v>
      </c>
      <c r="D413" s="56">
        <v>0</v>
      </c>
      <c r="E413" s="57">
        <v>89563.31</v>
      </c>
      <c r="F413" s="56">
        <v>10436.69</v>
      </c>
      <c r="G413" s="56" t="str">
        <f>VLOOKUP(B:B,'Cons. Ch2 &amp; Ch3'!F:F,1,FALSE)</f>
        <v>847.8470730.1.428090.000000.847001.200179</v>
      </c>
    </row>
    <row r="414" spans="1:7" x14ac:dyDescent="0.35">
      <c r="A414" s="56" t="s">
        <v>1329</v>
      </c>
      <c r="B414" s="56" t="s">
        <v>449</v>
      </c>
      <c r="C414" s="56">
        <v>40000</v>
      </c>
      <c r="D414" s="56">
        <v>0</v>
      </c>
      <c r="E414" s="57">
        <v>0</v>
      </c>
      <c r="F414" s="57">
        <v>40000</v>
      </c>
      <c r="G414" s="56" t="str">
        <f>VLOOKUP(B:B,'Cons. Ch2 &amp; Ch3'!F:F,1,FALSE)</f>
        <v>847.8470730.1.428640.000000.847001.200179</v>
      </c>
    </row>
    <row r="415" spans="1:7" x14ac:dyDescent="0.35">
      <c r="A415" s="56" t="s">
        <v>1328</v>
      </c>
      <c r="B415" s="56" t="s">
        <v>1327</v>
      </c>
      <c r="C415" s="56">
        <v>2000</v>
      </c>
      <c r="D415" s="56">
        <v>0</v>
      </c>
      <c r="E415" s="57">
        <v>0</v>
      </c>
      <c r="F415" s="57">
        <v>2000</v>
      </c>
      <c r="G415" s="56" t="e">
        <f>VLOOKUP(B:B,'Cons. Ch2 &amp; Ch3'!F:F,1,FALSE)</f>
        <v>#N/A</v>
      </c>
    </row>
    <row r="416" spans="1:7" x14ac:dyDescent="0.35">
      <c r="A416" s="56" t="s">
        <v>1326</v>
      </c>
      <c r="B416" s="56" t="s">
        <v>1856</v>
      </c>
      <c r="C416" s="56">
        <v>50000</v>
      </c>
      <c r="D416" s="56">
        <v>0</v>
      </c>
      <c r="E416" s="57">
        <v>0</v>
      </c>
      <c r="F416" s="57">
        <v>50000</v>
      </c>
      <c r="G416" s="56" t="e">
        <f>VLOOKUP(B:B,'Cons. Ch2 &amp; Ch3'!F:F,1,FALSE)</f>
        <v>#N/A</v>
      </c>
    </row>
    <row r="417" spans="1:7" x14ac:dyDescent="0.35">
      <c r="A417" s="56" t="s">
        <v>1325</v>
      </c>
      <c r="B417" s="56" t="s">
        <v>1324</v>
      </c>
      <c r="C417" s="56">
        <v>50000</v>
      </c>
      <c r="D417" s="56">
        <v>0</v>
      </c>
      <c r="E417" s="57">
        <v>0</v>
      </c>
      <c r="F417" s="57">
        <v>50000</v>
      </c>
      <c r="G417" s="56" t="e">
        <f>VLOOKUP(B:B,'Cons. Ch2 &amp; Ch3'!F:F,1,FALSE)</f>
        <v>#N/A</v>
      </c>
    </row>
    <row r="418" spans="1:7" x14ac:dyDescent="0.35">
      <c r="A418" s="56" t="s">
        <v>1323</v>
      </c>
      <c r="B418" s="56" t="s">
        <v>450</v>
      </c>
      <c r="C418" s="56">
        <v>130000</v>
      </c>
      <c r="D418" s="56">
        <v>0</v>
      </c>
      <c r="E418" s="57">
        <v>780</v>
      </c>
      <c r="F418" s="56">
        <v>129220</v>
      </c>
      <c r="G418" s="56" t="str">
        <f>VLOOKUP(B:B,'Cons. Ch2 &amp; Ch3'!F:F,1,FALSE)</f>
        <v>847.8470730.1.436110.000000.847001.200179</v>
      </c>
    </row>
    <row r="419" spans="1:7" x14ac:dyDescent="0.35">
      <c r="A419" s="56" t="s">
        <v>1322</v>
      </c>
      <c r="B419" s="56" t="s">
        <v>455</v>
      </c>
      <c r="C419" s="56">
        <v>5749600</v>
      </c>
      <c r="D419" s="56">
        <v>0</v>
      </c>
      <c r="E419" s="57">
        <v>5695281.6399999997</v>
      </c>
      <c r="F419" s="56">
        <v>54318.36</v>
      </c>
      <c r="G419" s="56" t="str">
        <f>VLOOKUP(B:B,'Cons. Ch2 &amp; Ch3'!F:F,1,FALSE)</f>
        <v>847.8470810.1.420810.000000.847001.200179</v>
      </c>
    </row>
    <row r="420" spans="1:7" x14ac:dyDescent="0.35">
      <c r="A420" s="56" t="s">
        <v>1321</v>
      </c>
      <c r="B420" s="56" t="s">
        <v>728</v>
      </c>
      <c r="C420" s="56">
        <v>1520205</v>
      </c>
      <c r="D420" s="56">
        <v>0</v>
      </c>
      <c r="E420" s="57">
        <v>184289.1</v>
      </c>
      <c r="F420" s="56">
        <v>1335915.8999999999</v>
      </c>
      <c r="G420" s="56" t="str">
        <f>VLOOKUP(B:B,'Cons. Ch2 &amp; Ch3'!F:F,1,FALSE)</f>
        <v>847.8470810.1.421000.000000.847001.200179</v>
      </c>
    </row>
    <row r="421" spans="1:7" x14ac:dyDescent="0.35">
      <c r="A421" s="56" t="s">
        <v>1320</v>
      </c>
      <c r="B421" s="56" t="s">
        <v>456</v>
      </c>
      <c r="C421" s="56">
        <v>5232455</v>
      </c>
      <c r="D421" s="56">
        <v>0</v>
      </c>
      <c r="E421" s="57">
        <v>3935398.89</v>
      </c>
      <c r="F421" s="56">
        <v>1297056.1100000001</v>
      </c>
      <c r="G421" s="56" t="str">
        <f>VLOOKUP(B:B,'Cons. Ch2 &amp; Ch3'!F:F,1,FALSE)</f>
        <v>847.8470810.1.421100.000000.847001.200179</v>
      </c>
    </row>
    <row r="422" spans="1:7" x14ac:dyDescent="0.35">
      <c r="A422" s="56" t="s">
        <v>1319</v>
      </c>
      <c r="B422" s="56" t="s">
        <v>727</v>
      </c>
      <c r="C422" s="56">
        <v>2000</v>
      </c>
      <c r="D422" s="56">
        <v>0</v>
      </c>
      <c r="E422" s="57">
        <v>2000</v>
      </c>
      <c r="F422" s="56">
        <v>0</v>
      </c>
      <c r="G422" s="56" t="str">
        <f>VLOOKUP(B:B,'Cons. Ch2 &amp; Ch3'!F:F,1,FALSE)</f>
        <v>847.8470810.1.425900.000000.847001.200179</v>
      </c>
    </row>
    <row r="423" spans="1:7" x14ac:dyDescent="0.35">
      <c r="A423" s="56" t="s">
        <v>1318</v>
      </c>
      <c r="B423" s="56" t="s">
        <v>1857</v>
      </c>
      <c r="C423" s="56">
        <v>51200</v>
      </c>
      <c r="D423" s="56">
        <v>0</v>
      </c>
      <c r="E423" s="57">
        <v>51199.54</v>
      </c>
      <c r="F423" s="56">
        <v>0.46</v>
      </c>
      <c r="G423" s="56" t="str">
        <f>VLOOKUP(B:B,'Cons. Ch2 &amp; Ch3'!F:F,1,FALSE)</f>
        <v>847.8470810.1.426220.000000.847001.200179</v>
      </c>
    </row>
    <row r="424" spans="1:7" x14ac:dyDescent="0.35">
      <c r="A424" s="56" t="s">
        <v>1317</v>
      </c>
      <c r="B424" s="56" t="s">
        <v>457</v>
      </c>
      <c r="C424" s="56">
        <v>11195955</v>
      </c>
      <c r="D424" s="56">
        <v>0</v>
      </c>
      <c r="E424" s="57">
        <v>7006716.75</v>
      </c>
      <c r="F424" s="56">
        <v>4189238.25</v>
      </c>
      <c r="G424" s="56" t="str">
        <f>VLOOKUP(B:B,'Cons. Ch2 &amp; Ch3'!F:F,1,FALSE)</f>
        <v>847.8470810.1.426610.000000.847001.200179</v>
      </c>
    </row>
    <row r="425" spans="1:7" x14ac:dyDescent="0.35">
      <c r="A425" s="56" t="s">
        <v>1316</v>
      </c>
      <c r="B425" s="56" t="s">
        <v>460</v>
      </c>
      <c r="C425" s="56">
        <v>1448000</v>
      </c>
      <c r="D425" s="56">
        <v>0</v>
      </c>
      <c r="E425" s="57">
        <v>1005942.16</v>
      </c>
      <c r="F425" s="56">
        <v>442057.84</v>
      </c>
      <c r="G425" s="56" t="str">
        <f>VLOOKUP(B:B,'Cons. Ch2 &amp; Ch3'!F:F,1,FALSE)</f>
        <v>847.8470810.1.427810.000000.847001.200179</v>
      </c>
    </row>
    <row r="426" spans="1:7" x14ac:dyDescent="0.35">
      <c r="A426" s="56" t="s">
        <v>1315</v>
      </c>
      <c r="B426" s="56" t="s">
        <v>463</v>
      </c>
      <c r="C426" s="56">
        <v>2325000</v>
      </c>
      <c r="D426" s="56">
        <v>0</v>
      </c>
      <c r="E426" s="57">
        <v>2083979.38</v>
      </c>
      <c r="F426" s="56">
        <v>241020.62</v>
      </c>
      <c r="G426" s="56" t="str">
        <f>VLOOKUP(B:B,'Cons. Ch2 &amp; Ch3'!F:F,1,FALSE)</f>
        <v>847.8470810.1.427850.000000.847001.200179</v>
      </c>
    </row>
    <row r="427" spans="1:7" x14ac:dyDescent="0.35">
      <c r="A427" s="56" t="s">
        <v>1314</v>
      </c>
      <c r="B427" s="56" t="s">
        <v>465</v>
      </c>
      <c r="C427" s="56">
        <v>201000</v>
      </c>
      <c r="D427" s="56">
        <v>0</v>
      </c>
      <c r="E427" s="57">
        <v>2750</v>
      </c>
      <c r="F427" s="56">
        <v>198250</v>
      </c>
      <c r="G427" s="56" t="str">
        <f>VLOOKUP(B:B,'Cons. Ch2 &amp; Ch3'!F:F,1,FALSE)</f>
        <v>847.8470810.1.428090.000000.847001.200179</v>
      </c>
    </row>
    <row r="428" spans="1:7" x14ac:dyDescent="0.35">
      <c r="A428" s="56" t="s">
        <v>1313</v>
      </c>
      <c r="B428" s="56" t="s">
        <v>468</v>
      </c>
      <c r="C428" s="56">
        <v>1510758</v>
      </c>
      <c r="D428" s="56">
        <v>0</v>
      </c>
      <c r="E428" s="57">
        <v>277617.5</v>
      </c>
      <c r="F428" s="56">
        <v>1233140.5</v>
      </c>
      <c r="G428" s="56" t="str">
        <f>VLOOKUP(B:B,'Cons. Ch2 &amp; Ch3'!F:F,1,FALSE)</f>
        <v>847.8470810.1.430230.000000.847001.200179</v>
      </c>
    </row>
    <row r="429" spans="1:7" x14ac:dyDescent="0.35">
      <c r="A429" s="56" t="s">
        <v>1312</v>
      </c>
      <c r="B429" s="56" t="s">
        <v>1858</v>
      </c>
      <c r="C429" s="56">
        <v>180941</v>
      </c>
      <c r="D429" s="56">
        <v>0</v>
      </c>
      <c r="E429" s="57">
        <v>161848</v>
      </c>
      <c r="F429" s="56">
        <v>19093</v>
      </c>
      <c r="G429" s="56" t="str">
        <f>VLOOKUP(B:B,'Cons. Ch2 &amp; Ch3'!F:F,1,FALSE)</f>
        <v>847.8470810.1.432120.000000.847001.200179</v>
      </c>
    </row>
    <row r="430" spans="1:7" x14ac:dyDescent="0.35">
      <c r="A430" s="56" t="s">
        <v>1311</v>
      </c>
      <c r="B430" s="56" t="s">
        <v>471</v>
      </c>
      <c r="C430" s="56">
        <v>11077980</v>
      </c>
      <c r="D430" s="56">
        <v>0</v>
      </c>
      <c r="E430" s="57">
        <v>4511639.08</v>
      </c>
      <c r="F430" s="56">
        <v>6566340.9199999999</v>
      </c>
      <c r="G430" s="56" t="str">
        <f>VLOOKUP(B:B,'Cons. Ch2 &amp; Ch3'!F:F,1,FALSE)</f>
        <v>847.8470810.1.432205.000000.847001.200179</v>
      </c>
    </row>
    <row r="431" spans="1:7" x14ac:dyDescent="0.35">
      <c r="A431" s="56" t="s">
        <v>1310</v>
      </c>
      <c r="B431" s="56" t="s">
        <v>726</v>
      </c>
      <c r="C431" s="56">
        <v>415000</v>
      </c>
      <c r="D431" s="56">
        <v>0</v>
      </c>
      <c r="E431" s="57">
        <v>171764.81</v>
      </c>
      <c r="F431" s="56">
        <v>243235.19</v>
      </c>
      <c r="G431" s="56" t="str">
        <f>VLOOKUP(B:B,'Cons. Ch2 &amp; Ch3'!F:F,1,FALSE)</f>
        <v>847.8470810.1.436120.000000.847001.200179</v>
      </c>
    </row>
    <row r="432" spans="1:7" x14ac:dyDescent="0.35">
      <c r="A432" s="56" t="s">
        <v>1309</v>
      </c>
      <c r="B432" s="56" t="s">
        <v>892</v>
      </c>
      <c r="C432" s="56">
        <v>1872042</v>
      </c>
      <c r="D432" s="56">
        <v>0</v>
      </c>
      <c r="E432" s="57">
        <v>630336.13</v>
      </c>
      <c r="F432" s="56">
        <v>1241705.8700000001</v>
      </c>
      <c r="G432" s="56" t="str">
        <f>VLOOKUP(B:B,'Cons. Ch2 &amp; Ch3'!F:F,1,FALSE)</f>
        <v>847.8470810.1.492310.000000.847001.300180</v>
      </c>
    </row>
    <row r="433" spans="1:7" x14ac:dyDescent="0.35">
      <c r="A433" s="56" t="s">
        <v>1308</v>
      </c>
      <c r="B433" s="56" t="s">
        <v>891</v>
      </c>
      <c r="C433" s="56">
        <v>977778</v>
      </c>
      <c r="D433" s="56">
        <v>0</v>
      </c>
      <c r="E433" s="57">
        <v>733356</v>
      </c>
      <c r="F433" s="56">
        <v>244422</v>
      </c>
      <c r="G433" s="56" t="str">
        <f>VLOOKUP(B:B,'Cons. Ch2 &amp; Ch3'!F:F,1,FALSE)</f>
        <v>847.8470810.1.492316.000000.847001.300180</v>
      </c>
    </row>
    <row r="434" spans="1:7" x14ac:dyDescent="0.35">
      <c r="A434" s="56" t="s">
        <v>1307</v>
      </c>
      <c r="B434" s="56" t="s">
        <v>1798</v>
      </c>
      <c r="C434" s="56">
        <v>989595</v>
      </c>
      <c r="D434" s="56">
        <v>0</v>
      </c>
      <c r="E434" s="57">
        <v>484467.62</v>
      </c>
      <c r="F434" s="56">
        <v>505127.38</v>
      </c>
      <c r="G434" s="56" t="str">
        <f>VLOOKUP(B:B,'Cons. Ch2 &amp; Ch3'!F:F,1,FALSE)</f>
        <v>847.8470810.1.495140.000000.847001.300180</v>
      </c>
    </row>
    <row r="435" spans="1:7" x14ac:dyDescent="0.35">
      <c r="A435" s="56" t="s">
        <v>1306</v>
      </c>
      <c r="B435" s="56" t="s">
        <v>1859</v>
      </c>
      <c r="C435" s="56">
        <v>199750</v>
      </c>
      <c r="D435" s="56">
        <v>0</v>
      </c>
      <c r="E435" s="57">
        <v>10203.06</v>
      </c>
      <c r="F435" s="56">
        <v>189546.94</v>
      </c>
      <c r="G435" s="56" t="str">
        <f>VLOOKUP(B:B,'Cons. Ch2 &amp; Ch3'!F:F,1,FALSE)</f>
        <v>847.8470910.1.420900.000000.847001.200179</v>
      </c>
    </row>
    <row r="436" spans="1:7" x14ac:dyDescent="0.35">
      <c r="A436" s="56" t="s">
        <v>1305</v>
      </c>
      <c r="B436" s="56" t="s">
        <v>1860</v>
      </c>
      <c r="C436" s="56">
        <v>0</v>
      </c>
      <c r="D436" s="56">
        <v>0</v>
      </c>
      <c r="E436" s="57">
        <v>0</v>
      </c>
      <c r="F436" s="57">
        <v>0</v>
      </c>
      <c r="G436" s="56" t="e">
        <f>VLOOKUP(B:B,'Cons. Ch2 &amp; Ch3'!F:F,1,FALSE)</f>
        <v>#N/A</v>
      </c>
    </row>
    <row r="437" spans="1:7" x14ac:dyDescent="0.35">
      <c r="A437" s="56" t="s">
        <v>1304</v>
      </c>
      <c r="B437" s="56" t="s">
        <v>1861</v>
      </c>
      <c r="C437" s="56">
        <v>0</v>
      </c>
      <c r="D437" s="56">
        <v>0</v>
      </c>
      <c r="E437" s="57">
        <v>0</v>
      </c>
      <c r="F437" s="57">
        <v>0</v>
      </c>
      <c r="G437" s="56" t="e">
        <f>VLOOKUP(B:B,'Cons. Ch2 &amp; Ch3'!F:F,1,FALSE)</f>
        <v>#N/A</v>
      </c>
    </row>
    <row r="438" spans="1:7" x14ac:dyDescent="0.35">
      <c r="A438" s="56" t="s">
        <v>1303</v>
      </c>
      <c r="B438" s="56" t="s">
        <v>1862</v>
      </c>
      <c r="C438" s="56">
        <v>0</v>
      </c>
      <c r="D438" s="56">
        <v>0</v>
      </c>
      <c r="E438" s="57">
        <v>0</v>
      </c>
      <c r="F438" s="57">
        <v>0</v>
      </c>
      <c r="G438" s="56" t="e">
        <f>VLOOKUP(B:B,'Cons. Ch2 &amp; Ch3'!F:F,1,FALSE)</f>
        <v>#N/A</v>
      </c>
    </row>
    <row r="439" spans="1:7" x14ac:dyDescent="0.35">
      <c r="A439" s="56" t="s">
        <v>1302</v>
      </c>
      <c r="B439" s="56" t="s">
        <v>1301</v>
      </c>
      <c r="C439" s="56">
        <v>38576</v>
      </c>
      <c r="D439" s="56">
        <v>0</v>
      </c>
      <c r="E439" s="57">
        <v>0</v>
      </c>
      <c r="F439" s="57">
        <v>38576</v>
      </c>
      <c r="G439" s="56" t="e">
        <f>VLOOKUP(B:B,'Cons. Ch2 &amp; Ch3'!F:F,1,FALSE)</f>
        <v>#N/A</v>
      </c>
    </row>
    <row r="440" spans="1:7" x14ac:dyDescent="0.35">
      <c r="A440" s="56" t="s">
        <v>1300</v>
      </c>
      <c r="B440" s="56" t="s">
        <v>1863</v>
      </c>
      <c r="C440" s="56">
        <v>199500</v>
      </c>
      <c r="D440" s="56">
        <v>0</v>
      </c>
      <c r="E440" s="57">
        <v>0</v>
      </c>
      <c r="F440" s="57">
        <v>199500</v>
      </c>
      <c r="G440" s="56" t="e">
        <f>VLOOKUP(B:B,'Cons. Ch2 &amp; Ch3'!F:F,1,FALSE)</f>
        <v>#N/A</v>
      </c>
    </row>
    <row r="441" spans="1:7" x14ac:dyDescent="0.35">
      <c r="A441" s="56" t="s">
        <v>1299</v>
      </c>
      <c r="B441" s="56" t="s">
        <v>1864</v>
      </c>
      <c r="C441" s="56">
        <v>200000</v>
      </c>
      <c r="D441" s="56">
        <v>0</v>
      </c>
      <c r="E441" s="57">
        <v>0</v>
      </c>
      <c r="F441" s="57">
        <v>200000</v>
      </c>
      <c r="G441" s="56" t="e">
        <f>VLOOKUP(B:B,'Cons. Ch2 &amp; Ch3'!F:F,1,FALSE)</f>
        <v>#N/A</v>
      </c>
    </row>
    <row r="442" spans="1:7" x14ac:dyDescent="0.35">
      <c r="A442" s="56" t="s">
        <v>1298</v>
      </c>
      <c r="B442" s="56" t="s">
        <v>1865</v>
      </c>
      <c r="C442" s="56">
        <v>414000</v>
      </c>
      <c r="D442" s="56">
        <v>0</v>
      </c>
      <c r="E442" s="57">
        <v>0</v>
      </c>
      <c r="F442" s="57">
        <v>414000</v>
      </c>
      <c r="G442" s="56" t="e">
        <f>VLOOKUP(B:B,'Cons. Ch2 &amp; Ch3'!F:F,1,FALSE)</f>
        <v>#N/A</v>
      </c>
    </row>
    <row r="443" spans="1:7" x14ac:dyDescent="0.35">
      <c r="A443" s="56" t="s">
        <v>1297</v>
      </c>
      <c r="B443" s="56" t="s">
        <v>1866</v>
      </c>
      <c r="C443" s="56">
        <v>500</v>
      </c>
      <c r="D443" s="56">
        <v>0</v>
      </c>
      <c r="E443" s="57">
        <v>0</v>
      </c>
      <c r="F443" s="57">
        <v>500</v>
      </c>
      <c r="G443" s="56" t="e">
        <f>VLOOKUP(B:B,'Cons. Ch2 &amp; Ch3'!F:F,1,FALSE)</f>
        <v>#N/A</v>
      </c>
    </row>
    <row r="444" spans="1:7" x14ac:dyDescent="0.35">
      <c r="A444" s="56" t="s">
        <v>1296</v>
      </c>
      <c r="B444" s="56" t="s">
        <v>1867</v>
      </c>
      <c r="C444" s="56">
        <v>0</v>
      </c>
      <c r="D444" s="56">
        <v>0</v>
      </c>
      <c r="E444" s="57">
        <v>0</v>
      </c>
      <c r="F444" s="57">
        <v>0</v>
      </c>
      <c r="G444" s="56" t="e">
        <f>VLOOKUP(B:B,'Cons. Ch2 &amp; Ch3'!F:F,1,FALSE)</f>
        <v>#N/A</v>
      </c>
    </row>
    <row r="445" spans="1:7" x14ac:dyDescent="0.35">
      <c r="A445" s="56" t="s">
        <v>1295</v>
      </c>
      <c r="B445" s="56" t="s">
        <v>1294</v>
      </c>
      <c r="C445" s="56">
        <v>200000</v>
      </c>
      <c r="D445" s="56">
        <v>0</v>
      </c>
      <c r="E445" s="57">
        <v>0</v>
      </c>
      <c r="F445" s="57">
        <v>200000</v>
      </c>
      <c r="G445" s="56" t="e">
        <f>VLOOKUP(B:B,'Cons. Ch2 &amp; Ch3'!F:F,1,FALSE)</f>
        <v>#N/A</v>
      </c>
    </row>
    <row r="446" spans="1:7" x14ac:dyDescent="0.35">
      <c r="A446" s="56" t="s">
        <v>1293</v>
      </c>
      <c r="B446" s="56" t="s">
        <v>1868</v>
      </c>
      <c r="C446" s="56">
        <v>199900</v>
      </c>
      <c r="D446" s="56">
        <v>0</v>
      </c>
      <c r="E446" s="57">
        <v>0</v>
      </c>
      <c r="F446" s="57">
        <v>199900</v>
      </c>
      <c r="G446" s="56" t="e">
        <f>VLOOKUP(B:B,'Cons. Ch2 &amp; Ch3'!F:F,1,FALSE)</f>
        <v>#N/A</v>
      </c>
    </row>
    <row r="447" spans="1:7" x14ac:dyDescent="0.35">
      <c r="A447" s="56" t="s">
        <v>1292</v>
      </c>
      <c r="B447" s="56" t="s">
        <v>1869</v>
      </c>
      <c r="C447" s="56">
        <v>0</v>
      </c>
      <c r="D447" s="56">
        <v>0</v>
      </c>
      <c r="E447" s="57">
        <v>0</v>
      </c>
      <c r="F447" s="57">
        <v>0</v>
      </c>
      <c r="G447" s="56" t="e">
        <f>VLOOKUP(B:B,'Cons. Ch2 &amp; Ch3'!F:F,1,FALSE)</f>
        <v>#N/A</v>
      </c>
    </row>
    <row r="448" spans="1:7" x14ac:dyDescent="0.35">
      <c r="A448" s="56" t="s">
        <v>1291</v>
      </c>
      <c r="B448" s="56" t="s">
        <v>1870</v>
      </c>
      <c r="C448" s="56">
        <v>100000</v>
      </c>
      <c r="D448" s="56">
        <v>0</v>
      </c>
      <c r="E448" s="57">
        <v>0</v>
      </c>
      <c r="F448" s="57">
        <v>100000</v>
      </c>
      <c r="G448" s="56" t="e">
        <f>VLOOKUP(B:B,'Cons. Ch2 &amp; Ch3'!F:F,1,FALSE)</f>
        <v>#N/A</v>
      </c>
    </row>
    <row r="449" spans="1:7" x14ac:dyDescent="0.35">
      <c r="A449" s="56" t="s">
        <v>1290</v>
      </c>
      <c r="B449" s="56" t="s">
        <v>1289</v>
      </c>
      <c r="C449" s="56">
        <v>200200</v>
      </c>
      <c r="D449" s="56">
        <v>0</v>
      </c>
      <c r="E449" s="57">
        <v>0</v>
      </c>
      <c r="F449" s="57">
        <v>200200</v>
      </c>
      <c r="G449" s="56" t="e">
        <f>VLOOKUP(B:B,'Cons. Ch2 &amp; Ch3'!F:F,1,FALSE)</f>
        <v>#N/A</v>
      </c>
    </row>
    <row r="450" spans="1:7" x14ac:dyDescent="0.35">
      <c r="A450" s="56" t="s">
        <v>1288</v>
      </c>
      <c r="B450" s="56" t="s">
        <v>1871</v>
      </c>
      <c r="C450" s="56">
        <v>3000</v>
      </c>
      <c r="D450" s="56">
        <v>0</v>
      </c>
      <c r="E450" s="57">
        <v>0</v>
      </c>
      <c r="F450" s="57">
        <v>3000</v>
      </c>
      <c r="G450" s="56" t="e">
        <f>VLOOKUP(B:B,'Cons. Ch2 &amp; Ch3'!F:F,1,FALSE)</f>
        <v>#N/A</v>
      </c>
    </row>
    <row r="451" spans="1:7" x14ac:dyDescent="0.35">
      <c r="A451" s="56" t="s">
        <v>1287</v>
      </c>
      <c r="B451" s="56" t="s">
        <v>1286</v>
      </c>
      <c r="C451" s="56">
        <v>0</v>
      </c>
      <c r="D451" s="56">
        <v>0</v>
      </c>
      <c r="E451" s="57">
        <v>0</v>
      </c>
      <c r="F451" s="57">
        <v>0</v>
      </c>
      <c r="G451" s="56" t="e">
        <f>VLOOKUP(B:B,'Cons. Ch2 &amp; Ch3'!F:F,1,FALSE)</f>
        <v>#N/A</v>
      </c>
    </row>
    <row r="452" spans="1:7" x14ac:dyDescent="0.35">
      <c r="A452" s="56" t="s">
        <v>1285</v>
      </c>
      <c r="B452" s="56" t="s">
        <v>1284</v>
      </c>
      <c r="C452" s="56">
        <v>359250</v>
      </c>
      <c r="D452" s="56">
        <v>0</v>
      </c>
      <c r="E452" s="57">
        <v>0</v>
      </c>
      <c r="F452" s="57">
        <v>359250</v>
      </c>
      <c r="G452" s="56" t="e">
        <f>VLOOKUP(B:B,'Cons. Ch2 &amp; Ch3'!F:F,1,FALSE)</f>
        <v>#N/A</v>
      </c>
    </row>
    <row r="453" spans="1:7" x14ac:dyDescent="0.35">
      <c r="A453" s="56" t="s">
        <v>1283</v>
      </c>
      <c r="B453" s="56" t="s">
        <v>1282</v>
      </c>
      <c r="C453" s="56">
        <v>0</v>
      </c>
      <c r="D453" s="56">
        <v>0</v>
      </c>
      <c r="E453" s="57">
        <v>0</v>
      </c>
      <c r="F453" s="57">
        <v>0</v>
      </c>
      <c r="G453" s="56" t="e">
        <f>VLOOKUP(B:B,'Cons. Ch2 &amp; Ch3'!F:F,1,FALSE)</f>
        <v>#N/A</v>
      </c>
    </row>
    <row r="454" spans="1:7" x14ac:dyDescent="0.35">
      <c r="A454" s="56" t="s">
        <v>1281</v>
      </c>
      <c r="B454" s="56" t="s">
        <v>887</v>
      </c>
      <c r="C454" s="56">
        <v>0</v>
      </c>
      <c r="D454" s="56">
        <v>0</v>
      </c>
      <c r="E454" s="57">
        <v>0</v>
      </c>
      <c r="F454" s="57">
        <v>0</v>
      </c>
      <c r="G454" s="56" t="str">
        <f>VLOOKUP(B:B,'Cons. Ch2 &amp; Ch3'!F:F,1,FALSE)</f>
        <v>847.8470910.1.492316.000000.847001.300180</v>
      </c>
    </row>
    <row r="455" spans="1:7" x14ac:dyDescent="0.35">
      <c r="A455" s="56" t="s">
        <v>1280</v>
      </c>
      <c r="B455" s="56" t="s">
        <v>1279</v>
      </c>
      <c r="C455" s="56">
        <v>0</v>
      </c>
      <c r="D455" s="56">
        <v>0</v>
      </c>
      <c r="E455" s="57">
        <v>0</v>
      </c>
      <c r="F455" s="57">
        <v>0</v>
      </c>
      <c r="G455" s="56" t="e">
        <f>VLOOKUP(B:B,'Cons. Ch2 &amp; Ch3'!F:F,1,FALSE)</f>
        <v>#N/A</v>
      </c>
    </row>
    <row r="456" spans="1:7" x14ac:dyDescent="0.35">
      <c r="A456" s="56" t="s">
        <v>1278</v>
      </c>
      <c r="B456" s="56" t="s">
        <v>1277</v>
      </c>
      <c r="C456" s="56">
        <v>0</v>
      </c>
      <c r="D456" s="56">
        <v>0</v>
      </c>
      <c r="E456" s="57">
        <v>0</v>
      </c>
      <c r="F456" s="57">
        <v>0</v>
      </c>
      <c r="G456" s="56" t="e">
        <f>VLOOKUP(B:B,'Cons. Ch2 &amp; Ch3'!F:F,1,FALSE)</f>
        <v>#N/A</v>
      </c>
    </row>
    <row r="457" spans="1:7" x14ac:dyDescent="0.35">
      <c r="A457" s="56" t="s">
        <v>1276</v>
      </c>
      <c r="B457" s="56" t="s">
        <v>1275</v>
      </c>
      <c r="C457" s="56">
        <v>590800</v>
      </c>
      <c r="D457" s="56">
        <v>0</v>
      </c>
      <c r="E457" s="57">
        <v>8270</v>
      </c>
      <c r="F457" s="56">
        <v>582530</v>
      </c>
      <c r="G457" s="56" t="str">
        <f>VLOOKUP(B:B,'Cons. Ch2 &amp; Ch3'!F:F,1,FALSE)</f>
        <v>847.8471110.1.421000.000000.847001.200179</v>
      </c>
    </row>
    <row r="458" spans="1:7" x14ac:dyDescent="0.35">
      <c r="A458" s="56" t="s">
        <v>1274</v>
      </c>
      <c r="B458" s="56" t="s">
        <v>1872</v>
      </c>
      <c r="C458" s="56">
        <v>3500</v>
      </c>
      <c r="D458" s="56">
        <v>0</v>
      </c>
      <c r="E458" s="57">
        <v>2050</v>
      </c>
      <c r="F458" s="56">
        <v>1450</v>
      </c>
      <c r="G458" s="56" t="str">
        <f>VLOOKUP(B:B,'Cons. Ch2 &amp; Ch3'!F:F,1,FALSE)</f>
        <v>847.8471110.1.425510.000000.847001.200179</v>
      </c>
    </row>
    <row r="459" spans="1:7" x14ac:dyDescent="0.35">
      <c r="A459" s="56" t="s">
        <v>1273</v>
      </c>
      <c r="B459" s="56" t="s">
        <v>1873</v>
      </c>
      <c r="C459" s="56">
        <v>33000</v>
      </c>
      <c r="D459" s="56">
        <v>0</v>
      </c>
      <c r="E459" s="57">
        <v>32435</v>
      </c>
      <c r="F459" s="56">
        <v>565</v>
      </c>
      <c r="G459" s="56" t="str">
        <f>VLOOKUP(B:B,'Cons. Ch2 &amp; Ch3'!F:F,1,FALSE)</f>
        <v>847.8471110.1.425770.000000.847001.200179</v>
      </c>
    </row>
    <row r="460" spans="1:7" x14ac:dyDescent="0.35">
      <c r="A460" s="56" t="s">
        <v>1272</v>
      </c>
      <c r="B460" s="56" t="s">
        <v>722</v>
      </c>
      <c r="C460" s="56">
        <v>10000</v>
      </c>
      <c r="D460" s="56">
        <v>0</v>
      </c>
      <c r="E460" s="57">
        <v>6639.16</v>
      </c>
      <c r="F460" s="56">
        <v>3360.84</v>
      </c>
      <c r="G460" s="56" t="str">
        <f>VLOOKUP(B:B,'Cons. Ch2 &amp; Ch3'!F:F,1,FALSE)</f>
        <v>847.8471110.1.425900.000000.847001.200179</v>
      </c>
    </row>
    <row r="461" spans="1:7" x14ac:dyDescent="0.35">
      <c r="A461" s="56" t="s">
        <v>1271</v>
      </c>
      <c r="B461" s="56" t="s">
        <v>1874</v>
      </c>
      <c r="C461" s="56">
        <v>57668</v>
      </c>
      <c r="D461" s="56">
        <v>0</v>
      </c>
      <c r="E461" s="57">
        <v>20131.72</v>
      </c>
      <c r="F461" s="56">
        <v>37536.28</v>
      </c>
      <c r="G461" s="56" t="str">
        <f>VLOOKUP(B:B,'Cons. Ch2 &amp; Ch3'!F:F,1,FALSE)</f>
        <v>847.8471110.1.426610.000000.847001.200179</v>
      </c>
    </row>
    <row r="462" spans="1:7" x14ac:dyDescent="0.35">
      <c r="A462" s="56" t="s">
        <v>1270</v>
      </c>
      <c r="B462" s="56" t="s">
        <v>721</v>
      </c>
      <c r="C462" s="56">
        <v>45000</v>
      </c>
      <c r="D462" s="56">
        <v>0</v>
      </c>
      <c r="E462" s="57">
        <v>24607.85</v>
      </c>
      <c r="F462" s="56">
        <v>20392.150000000001</v>
      </c>
      <c r="G462" s="56" t="str">
        <f>VLOOKUP(B:B,'Cons. Ch2 &amp; Ch3'!F:F,1,FALSE)</f>
        <v>847.8471110.1.427710.000000.847001.200179</v>
      </c>
    </row>
    <row r="463" spans="1:7" x14ac:dyDescent="0.35">
      <c r="A463" s="56" t="s">
        <v>1269</v>
      </c>
      <c r="B463" s="56" t="s">
        <v>718</v>
      </c>
      <c r="C463" s="56">
        <v>200000</v>
      </c>
      <c r="D463" s="56">
        <v>0</v>
      </c>
      <c r="E463" s="57">
        <v>89523.04</v>
      </c>
      <c r="F463" s="56">
        <v>110476.96</v>
      </c>
      <c r="G463" s="56" t="str">
        <f>VLOOKUP(B:B,'Cons. Ch2 &amp; Ch3'!F:F,1,FALSE)</f>
        <v>847.8471110.1.428090.000000.847001.200179</v>
      </c>
    </row>
    <row r="464" spans="1:7" x14ac:dyDescent="0.35">
      <c r="A464" s="56" t="s">
        <v>1268</v>
      </c>
      <c r="B464" s="56" t="s">
        <v>1267</v>
      </c>
      <c r="C464" s="56">
        <v>10000</v>
      </c>
      <c r="D464" s="56">
        <v>0</v>
      </c>
      <c r="E464" s="57">
        <v>0</v>
      </c>
      <c r="F464" s="57">
        <v>10000</v>
      </c>
      <c r="G464" s="56" t="e">
        <f>VLOOKUP(B:B,'Cons. Ch2 &amp; Ch3'!F:F,1,FALSE)</f>
        <v>#N/A</v>
      </c>
    </row>
    <row r="465" spans="1:7" x14ac:dyDescent="0.35">
      <c r="A465" s="56" t="s">
        <v>1266</v>
      </c>
      <c r="B465" s="56" t="s">
        <v>1265</v>
      </c>
      <c r="C465" s="56">
        <v>17000</v>
      </c>
      <c r="D465" s="56">
        <v>0</v>
      </c>
      <c r="E465" s="57">
        <v>520.54</v>
      </c>
      <c r="F465" s="56">
        <v>16479.46</v>
      </c>
      <c r="G465" s="56" t="str">
        <f>VLOOKUP(B:B,'Cons. Ch2 &amp; Ch3'!F:F,1,FALSE)</f>
        <v>847.8471110.1.435310.000000.847001.200179</v>
      </c>
    </row>
    <row r="466" spans="1:7" x14ac:dyDescent="0.35">
      <c r="A466" s="56" t="s">
        <v>1264</v>
      </c>
      <c r="B466" s="56" t="s">
        <v>1875</v>
      </c>
      <c r="C466" s="56">
        <v>20000</v>
      </c>
      <c r="D466" s="56">
        <v>0</v>
      </c>
      <c r="E466" s="57">
        <v>0</v>
      </c>
      <c r="F466" s="57">
        <v>20000</v>
      </c>
      <c r="G466" s="56" t="e">
        <f>VLOOKUP(B:B,'Cons. Ch2 &amp; Ch3'!F:F,1,FALSE)</f>
        <v>#N/A</v>
      </c>
    </row>
    <row r="467" spans="1:7" x14ac:dyDescent="0.35">
      <c r="A467" s="56" t="s">
        <v>1263</v>
      </c>
      <c r="B467" s="56" t="s">
        <v>1876</v>
      </c>
      <c r="C467" s="56">
        <v>289499</v>
      </c>
      <c r="D467" s="56">
        <v>0</v>
      </c>
      <c r="E467" s="57">
        <v>89110.75</v>
      </c>
      <c r="F467" s="56">
        <v>200388.25</v>
      </c>
      <c r="G467" s="56" t="str">
        <f>VLOOKUP(B:B,'Cons. Ch2 &amp; Ch3'!F:F,1,FALSE)</f>
        <v>847.8471110.1.435508.000000.847001.200179</v>
      </c>
    </row>
    <row r="468" spans="1:7" x14ac:dyDescent="0.35">
      <c r="A468" s="56" t="s">
        <v>1262</v>
      </c>
      <c r="B468" s="56" t="s">
        <v>1877</v>
      </c>
      <c r="C468" s="56">
        <v>8552</v>
      </c>
      <c r="D468" s="56">
        <v>0</v>
      </c>
      <c r="E468" s="57">
        <v>0</v>
      </c>
      <c r="F468" s="57">
        <v>8552</v>
      </c>
      <c r="G468" s="56" t="e">
        <f>VLOOKUP(B:B,'Cons. Ch2 &amp; Ch3'!F:F,1,FALSE)</f>
        <v>#N/A</v>
      </c>
    </row>
    <row r="469" spans="1:7" x14ac:dyDescent="0.35">
      <c r="A469" s="56" t="s">
        <v>1261</v>
      </c>
      <c r="B469" s="56" t="s">
        <v>886</v>
      </c>
      <c r="C469" s="56">
        <v>28454875</v>
      </c>
      <c r="D469" s="56">
        <v>0</v>
      </c>
      <c r="E469" s="57">
        <v>5134490.7699999996</v>
      </c>
      <c r="F469" s="56">
        <v>23320384.23</v>
      </c>
      <c r="G469" s="56" t="str">
        <f>VLOOKUP(B:B,'Cons. Ch2 &amp; Ch3'!F:F,1,FALSE)</f>
        <v>847.8471110.1.492316.000000.847001.300180</v>
      </c>
    </row>
    <row r="470" spans="1:7" x14ac:dyDescent="0.35">
      <c r="A470" s="56" t="s">
        <v>1260</v>
      </c>
      <c r="B470" s="56" t="s">
        <v>717</v>
      </c>
      <c r="C470" s="56">
        <v>30000</v>
      </c>
      <c r="D470" s="56">
        <v>0</v>
      </c>
      <c r="E470" s="57">
        <v>4209.9799999999996</v>
      </c>
      <c r="F470" s="56">
        <v>25790.02</v>
      </c>
      <c r="G470" s="56" t="str">
        <f>VLOOKUP(B:B,'Cons. Ch2 &amp; Ch3'!F:F,1,FALSE)</f>
        <v>847.8471120.1.425900.000000.847001.200179</v>
      </c>
    </row>
    <row r="471" spans="1:7" x14ac:dyDescent="0.35">
      <c r="A471" s="56" t="s">
        <v>1259</v>
      </c>
      <c r="B471" s="56" t="s">
        <v>716</v>
      </c>
      <c r="C471" s="56">
        <v>150000</v>
      </c>
      <c r="D471" s="56">
        <v>0</v>
      </c>
      <c r="E471" s="57">
        <v>54270.04</v>
      </c>
      <c r="F471" s="56">
        <v>95729.96</v>
      </c>
      <c r="G471" s="56" t="str">
        <f>VLOOKUP(B:B,'Cons. Ch2 &amp; Ch3'!F:F,1,FALSE)</f>
        <v>847.8471120.1.428090.000000.847001.200179</v>
      </c>
    </row>
    <row r="472" spans="1:7" x14ac:dyDescent="0.35">
      <c r="A472" s="56" t="s">
        <v>1258</v>
      </c>
      <c r="B472" s="56" t="s">
        <v>713</v>
      </c>
      <c r="C472" s="56">
        <v>30000</v>
      </c>
      <c r="D472" s="56">
        <v>0</v>
      </c>
      <c r="E472" s="57">
        <v>0</v>
      </c>
      <c r="F472" s="57">
        <v>30000</v>
      </c>
      <c r="G472" s="56" t="str">
        <f>VLOOKUP(B:B,'Cons. Ch2 &amp; Ch3'!F:F,1,FALSE)</f>
        <v>847.8471120.1.429900.000000.847001.200179</v>
      </c>
    </row>
    <row r="473" spans="1:7" x14ac:dyDescent="0.35">
      <c r="A473" s="56" t="s">
        <v>1257</v>
      </c>
      <c r="B473" s="56" t="s">
        <v>1878</v>
      </c>
      <c r="C473" s="56">
        <v>60000</v>
      </c>
      <c r="D473" s="56">
        <v>0</v>
      </c>
      <c r="E473" s="57">
        <v>0</v>
      </c>
      <c r="F473" s="57">
        <v>60000</v>
      </c>
      <c r="G473" s="56" t="e">
        <f>VLOOKUP(B:B,'Cons. Ch2 &amp; Ch3'!F:F,1,FALSE)</f>
        <v>#N/A</v>
      </c>
    </row>
    <row r="474" spans="1:7" x14ac:dyDescent="0.35">
      <c r="A474" s="56" t="s">
        <v>1256</v>
      </c>
      <c r="B474" s="56" t="s">
        <v>489</v>
      </c>
      <c r="C474" s="56">
        <v>184000</v>
      </c>
      <c r="D474" s="56">
        <v>0</v>
      </c>
      <c r="E474" s="57">
        <v>162530.25</v>
      </c>
      <c r="F474" s="56">
        <v>21469.75</v>
      </c>
      <c r="G474" s="56" t="str">
        <f>VLOOKUP(B:B,'Cons. Ch2 &amp; Ch3'!F:F,1,FALSE)</f>
        <v>847.8471130.1.420570.000000.847001.200179</v>
      </c>
    </row>
    <row r="475" spans="1:7" x14ac:dyDescent="0.35">
      <c r="A475" s="56" t="s">
        <v>1255</v>
      </c>
      <c r="B475" s="56" t="s">
        <v>1879</v>
      </c>
      <c r="C475" s="56">
        <v>0</v>
      </c>
      <c r="D475" s="56">
        <v>0</v>
      </c>
      <c r="E475" s="57">
        <v>-1019</v>
      </c>
      <c r="F475" s="56">
        <v>1019</v>
      </c>
      <c r="G475" s="56" t="str">
        <f>VLOOKUP(B:B,'Cons. Ch2 &amp; Ch3'!F:F,1,FALSE)</f>
        <v>847.8471130.1.425900.000000.847001.200179</v>
      </c>
    </row>
    <row r="476" spans="1:7" x14ac:dyDescent="0.35">
      <c r="A476" s="56" t="s">
        <v>1254</v>
      </c>
      <c r="B476" s="56" t="s">
        <v>490</v>
      </c>
      <c r="C476" s="56">
        <v>80492</v>
      </c>
      <c r="D476" s="56">
        <v>0</v>
      </c>
      <c r="E476" s="57">
        <v>17814.05</v>
      </c>
      <c r="F476" s="56">
        <v>62677.95</v>
      </c>
      <c r="G476" s="56" t="str">
        <f>VLOOKUP(B:B,'Cons. Ch2 &amp; Ch3'!F:F,1,FALSE)</f>
        <v>847.8471130.1.426610.000000.847001.200179</v>
      </c>
    </row>
    <row r="477" spans="1:7" x14ac:dyDescent="0.35">
      <c r="A477" s="56" t="s">
        <v>1253</v>
      </c>
      <c r="B477" s="56" t="s">
        <v>491</v>
      </c>
      <c r="C477" s="56">
        <v>25000</v>
      </c>
      <c r="D477" s="56">
        <v>0</v>
      </c>
      <c r="E477" s="57">
        <v>251</v>
      </c>
      <c r="F477" s="56">
        <v>24749</v>
      </c>
      <c r="G477" s="56" t="str">
        <f>VLOOKUP(B:B,'Cons. Ch2 &amp; Ch3'!F:F,1,FALSE)</f>
        <v>847.8471130.1.426900.000000.847001.200179</v>
      </c>
    </row>
    <row r="478" spans="1:7" x14ac:dyDescent="0.35">
      <c r="A478" s="56" t="s">
        <v>1252</v>
      </c>
      <c r="B478" s="56" t="s">
        <v>492</v>
      </c>
      <c r="C478" s="56">
        <v>30000</v>
      </c>
      <c r="D478" s="56">
        <v>0</v>
      </c>
      <c r="E478" s="57">
        <v>850</v>
      </c>
      <c r="F478" s="56">
        <v>29150</v>
      </c>
      <c r="G478" s="56" t="str">
        <f>VLOOKUP(B:B,'Cons. Ch2 &amp; Ch3'!F:F,1,FALSE)</f>
        <v>847.8471130.1.427900.000000.847001.200179</v>
      </c>
    </row>
    <row r="479" spans="1:7" x14ac:dyDescent="0.35">
      <c r="A479" s="56" t="s">
        <v>1251</v>
      </c>
      <c r="B479" s="56" t="s">
        <v>704</v>
      </c>
      <c r="C479" s="56">
        <v>100000</v>
      </c>
      <c r="D479" s="56">
        <v>0</v>
      </c>
      <c r="E479" s="57">
        <v>64266.65</v>
      </c>
      <c r="F479" s="56">
        <v>35733.35</v>
      </c>
      <c r="G479" s="56" t="str">
        <f>VLOOKUP(B:B,'Cons. Ch2 &amp; Ch3'!F:F,1,FALSE)</f>
        <v>847.8471130.1.428090.000000.847001.200179</v>
      </c>
    </row>
    <row r="480" spans="1:7" x14ac:dyDescent="0.35">
      <c r="A480" s="56" t="s">
        <v>1250</v>
      </c>
      <c r="B480" s="56" t="s">
        <v>1880</v>
      </c>
      <c r="C480" s="56">
        <v>19062</v>
      </c>
      <c r="D480" s="56">
        <v>0</v>
      </c>
      <c r="E480" s="57">
        <v>18302.900000000001</v>
      </c>
      <c r="F480" s="56">
        <v>759.1</v>
      </c>
      <c r="G480" s="56" t="str">
        <f>VLOOKUP(B:B,'Cons. Ch2 &amp; Ch3'!F:F,1,FALSE)</f>
        <v>847.8471130.1.435508.000000.847001.200179</v>
      </c>
    </row>
    <row r="481" spans="1:7" x14ac:dyDescent="0.35">
      <c r="A481" s="56" t="s">
        <v>1249</v>
      </c>
      <c r="B481" s="56" t="s">
        <v>493</v>
      </c>
      <c r="C481" s="56">
        <v>45166417</v>
      </c>
      <c r="D481" s="56">
        <v>267162.56</v>
      </c>
      <c r="E481" s="57">
        <v>39989702.960000001</v>
      </c>
      <c r="F481" s="56">
        <v>4909551.4800000004</v>
      </c>
      <c r="G481" s="56" t="str">
        <f>VLOOKUP(B:B,'Cons. Ch2 &amp; Ch3'!F:F,1,FALSE)</f>
        <v>847.8471130.1.435523.000000.847001.200179</v>
      </c>
    </row>
    <row r="482" spans="1:7" x14ac:dyDescent="0.35">
      <c r="A482" s="56" t="s">
        <v>1248</v>
      </c>
      <c r="B482" s="56" t="s">
        <v>494</v>
      </c>
      <c r="C482" s="56">
        <v>25000</v>
      </c>
      <c r="D482" s="56">
        <v>0</v>
      </c>
      <c r="E482" s="57">
        <v>340</v>
      </c>
      <c r="F482" s="56">
        <v>24660</v>
      </c>
      <c r="G482" s="56" t="str">
        <f>VLOOKUP(B:B,'Cons. Ch2 &amp; Ch3'!F:F,1,FALSE)</f>
        <v>847.8471130.1.436120.000000.847001.200179</v>
      </c>
    </row>
    <row r="483" spans="1:7" x14ac:dyDescent="0.35">
      <c r="A483" s="56" t="s">
        <v>1247</v>
      </c>
      <c r="B483" s="56" t="s">
        <v>884</v>
      </c>
      <c r="C483" s="56">
        <v>63710</v>
      </c>
      <c r="D483" s="56">
        <v>0</v>
      </c>
      <c r="E483" s="57">
        <v>47702.22</v>
      </c>
      <c r="F483" s="56">
        <v>16007.78</v>
      </c>
      <c r="G483" s="56" t="str">
        <f>VLOOKUP(B:B,'Cons. Ch2 &amp; Ch3'!F:F,1,FALSE)</f>
        <v>847.8471130.1.492316.000000.847001.300180</v>
      </c>
    </row>
    <row r="484" spans="1:7" x14ac:dyDescent="0.35">
      <c r="A484" s="56" t="s">
        <v>1246</v>
      </c>
      <c r="B484" s="56" t="s">
        <v>881</v>
      </c>
      <c r="C484" s="56">
        <v>900000</v>
      </c>
      <c r="D484" s="56">
        <v>0</v>
      </c>
      <c r="E484" s="57">
        <v>0</v>
      </c>
      <c r="F484" s="57">
        <v>900000</v>
      </c>
      <c r="G484" s="56" t="str">
        <f>VLOOKUP(B:B,'Cons. Ch2 &amp; Ch3'!F:F,1,FALSE)</f>
        <v>847.8471130.1.495140.000000.847001.300180</v>
      </c>
    </row>
    <row r="485" spans="1:7" x14ac:dyDescent="0.35">
      <c r="A485" s="56" t="s">
        <v>1245</v>
      </c>
      <c r="B485" s="56" t="s">
        <v>1881</v>
      </c>
      <c r="C485" s="56">
        <v>80000</v>
      </c>
      <c r="D485" s="56">
        <v>0</v>
      </c>
      <c r="E485" s="57">
        <v>0</v>
      </c>
      <c r="F485" s="57">
        <v>80000</v>
      </c>
      <c r="G485" s="56" t="e">
        <f>VLOOKUP(B:B,'Cons. Ch2 &amp; Ch3'!F:F,1,FALSE)</f>
        <v>#N/A</v>
      </c>
    </row>
    <row r="486" spans="1:7" x14ac:dyDescent="0.35">
      <c r="A486" s="56" t="s">
        <v>1244</v>
      </c>
      <c r="B486" s="56" t="s">
        <v>701</v>
      </c>
      <c r="C486" s="56">
        <v>234000</v>
      </c>
      <c r="D486" s="56">
        <v>0</v>
      </c>
      <c r="E486" s="57">
        <v>19400</v>
      </c>
      <c r="F486" s="56">
        <v>214600</v>
      </c>
      <c r="G486" s="56" t="str">
        <f>VLOOKUP(B:B,'Cons. Ch2 &amp; Ch3'!F:F,1,FALSE)</f>
        <v>847.8471140.1.425510.000000.847001.200179</v>
      </c>
    </row>
    <row r="487" spans="1:7" x14ac:dyDescent="0.35">
      <c r="A487" s="56" t="s">
        <v>1242</v>
      </c>
      <c r="B487" s="56" t="s">
        <v>499</v>
      </c>
      <c r="C487" s="56">
        <v>1000</v>
      </c>
      <c r="D487" s="56">
        <v>0</v>
      </c>
      <c r="E487" s="57">
        <v>0</v>
      </c>
      <c r="F487" s="57">
        <v>1000</v>
      </c>
      <c r="G487" s="56" t="str">
        <f>VLOOKUP(B:B,'Cons. Ch2 &amp; Ch3'!F:F,1,FALSE)</f>
        <v>847.8471140.1.426900.000000.847001.200179</v>
      </c>
    </row>
    <row r="488" spans="1:7" x14ac:dyDescent="0.35">
      <c r="A488" s="56" t="s">
        <v>1241</v>
      </c>
      <c r="B488" s="56" t="s">
        <v>699</v>
      </c>
      <c r="C488" s="56">
        <v>112000</v>
      </c>
      <c r="D488" s="56">
        <v>0</v>
      </c>
      <c r="E488" s="57">
        <v>30130</v>
      </c>
      <c r="F488" s="56">
        <v>81870</v>
      </c>
      <c r="G488" s="56" t="str">
        <f>VLOOKUP(B:B,'Cons. Ch2 &amp; Ch3'!F:F,1,FALSE)</f>
        <v>847.8471140.1.428090.000000.847001.200179</v>
      </c>
    </row>
    <row r="489" spans="1:7" x14ac:dyDescent="0.35">
      <c r="A489" s="56" t="s">
        <v>1240</v>
      </c>
      <c r="B489" s="56" t="s">
        <v>1239</v>
      </c>
      <c r="C489" s="56">
        <v>5000</v>
      </c>
      <c r="D489" s="56">
        <v>0</v>
      </c>
      <c r="E489" s="57">
        <v>0</v>
      </c>
      <c r="F489" s="57">
        <v>5000</v>
      </c>
      <c r="G489" s="56" t="e">
        <f>VLOOKUP(B:B,'Cons. Ch2 &amp; Ch3'!F:F,1,FALSE)</f>
        <v>#N/A</v>
      </c>
    </row>
    <row r="490" spans="1:7" x14ac:dyDescent="0.35">
      <c r="A490" s="56" t="s">
        <v>1238</v>
      </c>
      <c r="B490" s="56" t="s">
        <v>503</v>
      </c>
      <c r="C490" s="56">
        <v>2209427</v>
      </c>
      <c r="D490" s="56">
        <v>0</v>
      </c>
      <c r="E490" s="57">
        <v>1407490.38</v>
      </c>
      <c r="F490" s="56">
        <v>801936.62</v>
      </c>
      <c r="G490" s="56" t="str">
        <f>VLOOKUP(B:B,'Cons. Ch2 &amp; Ch3'!F:F,1,FALSE)</f>
        <v>847.8471150.1.420900.000000.847001.200179</v>
      </c>
    </row>
    <row r="491" spans="1:7" x14ac:dyDescent="0.35">
      <c r="A491" s="56" t="s">
        <v>1237</v>
      </c>
      <c r="B491" s="56" t="s">
        <v>697</v>
      </c>
      <c r="C491" s="56">
        <v>200000</v>
      </c>
      <c r="D491" s="56">
        <v>0</v>
      </c>
      <c r="E491" s="57">
        <v>0</v>
      </c>
      <c r="F491" s="57">
        <v>200000</v>
      </c>
      <c r="G491" s="56" t="str">
        <f>VLOOKUP(B:B,'Cons. Ch2 &amp; Ch3'!F:F,1,FALSE)</f>
        <v>847.8471150.1.421000.000000.847001.200179</v>
      </c>
    </row>
    <row r="492" spans="1:7" x14ac:dyDescent="0.35">
      <c r="A492" s="56" t="s">
        <v>1236</v>
      </c>
      <c r="B492" s="56" t="s">
        <v>696</v>
      </c>
      <c r="C492" s="56">
        <v>204000</v>
      </c>
      <c r="D492" s="56">
        <v>0</v>
      </c>
      <c r="E492" s="57">
        <v>4500</v>
      </c>
      <c r="F492" s="56">
        <v>199500</v>
      </c>
      <c r="G492" s="56" t="str">
        <f>VLOOKUP(B:B,'Cons. Ch2 &amp; Ch3'!F:F,1,FALSE)</f>
        <v>847.8471150.1.425510.000000.847001.200179</v>
      </c>
    </row>
    <row r="493" spans="1:7" x14ac:dyDescent="0.35">
      <c r="A493" s="56" t="s">
        <v>1235</v>
      </c>
      <c r="B493" s="56" t="s">
        <v>504</v>
      </c>
      <c r="C493" s="56">
        <v>79250</v>
      </c>
      <c r="D493" s="56">
        <v>0</v>
      </c>
      <c r="E493" s="57">
        <v>0</v>
      </c>
      <c r="F493" s="57">
        <v>79250</v>
      </c>
      <c r="G493" s="56" t="str">
        <f>VLOOKUP(B:B,'Cons. Ch2 &amp; Ch3'!F:F,1,FALSE)</f>
        <v>847.8471150.1.426610.000000.847001.200179</v>
      </c>
    </row>
    <row r="494" spans="1:7" x14ac:dyDescent="0.35">
      <c r="A494" s="56" t="s">
        <v>1234</v>
      </c>
      <c r="B494" s="56" t="s">
        <v>694</v>
      </c>
      <c r="C494" s="56">
        <v>100000</v>
      </c>
      <c r="D494" s="56">
        <v>0</v>
      </c>
      <c r="E494" s="57">
        <v>12710</v>
      </c>
      <c r="F494" s="56">
        <v>87290</v>
      </c>
      <c r="G494" s="56" t="str">
        <f>VLOOKUP(B:B,'Cons. Ch2 &amp; Ch3'!F:F,1,FALSE)</f>
        <v>847.8471150.1.428090.000000.847001.200179</v>
      </c>
    </row>
    <row r="495" spans="1:7" x14ac:dyDescent="0.35">
      <c r="A495" s="56" t="s">
        <v>1233</v>
      </c>
      <c r="B495" s="56" t="s">
        <v>693</v>
      </c>
      <c r="C495" s="56">
        <v>18000</v>
      </c>
      <c r="D495" s="56">
        <v>0</v>
      </c>
      <c r="E495" s="57">
        <v>11489.49</v>
      </c>
      <c r="F495" s="56">
        <v>6510.51</v>
      </c>
      <c r="G495" s="56" t="str">
        <f>VLOOKUP(B:B,'Cons. Ch2 &amp; Ch3'!F:F,1,FALSE)</f>
        <v>847.8471150.1.435310.000000.847001.200179</v>
      </c>
    </row>
    <row r="496" spans="1:7" x14ac:dyDescent="0.35">
      <c r="A496" s="56" t="s">
        <v>1232</v>
      </c>
      <c r="B496" s="56" t="s">
        <v>509</v>
      </c>
      <c r="C496" s="56">
        <v>260577</v>
      </c>
      <c r="D496" s="56">
        <v>0</v>
      </c>
      <c r="E496" s="57">
        <v>144093.95000000001</v>
      </c>
      <c r="F496" s="56">
        <v>116483.05</v>
      </c>
      <c r="G496" s="56" t="str">
        <f>VLOOKUP(B:B,'Cons. Ch2 &amp; Ch3'!F:F,1,FALSE)</f>
        <v>847.8471160.1.422100.000000.847001.200179</v>
      </c>
    </row>
    <row r="497" spans="1:7" x14ac:dyDescent="0.35">
      <c r="A497" s="56" t="s">
        <v>1231</v>
      </c>
      <c r="B497" s="56" t="s">
        <v>1882</v>
      </c>
      <c r="C497" s="56">
        <v>25600</v>
      </c>
      <c r="D497" s="56">
        <v>0</v>
      </c>
      <c r="E497" s="57">
        <v>25599.77</v>
      </c>
      <c r="F497" s="56">
        <v>0.23</v>
      </c>
      <c r="G497" s="56" t="str">
        <f>VLOOKUP(B:B,'Cons. Ch2 &amp; Ch3'!F:F,1,FALSE)</f>
        <v>847.8471160.1.426220.000000.847001.200179</v>
      </c>
    </row>
    <row r="498" spans="1:7" x14ac:dyDescent="0.35">
      <c r="A498" s="56" t="s">
        <v>1230</v>
      </c>
      <c r="B498" s="56" t="s">
        <v>1883</v>
      </c>
      <c r="C498" s="56">
        <v>20</v>
      </c>
      <c r="D498" s="56">
        <v>0</v>
      </c>
      <c r="E498" s="57">
        <v>0</v>
      </c>
      <c r="F498" s="57">
        <v>20</v>
      </c>
      <c r="G498" s="56" t="e">
        <f>VLOOKUP(B:B,'Cons. Ch2 &amp; Ch3'!F:F,1,FALSE)</f>
        <v>#N/A</v>
      </c>
    </row>
    <row r="499" spans="1:7" x14ac:dyDescent="0.35">
      <c r="A499" s="56" t="s">
        <v>1229</v>
      </c>
      <c r="B499" s="56" t="s">
        <v>691</v>
      </c>
      <c r="C499" s="56">
        <v>289269</v>
      </c>
      <c r="D499" s="56">
        <v>0</v>
      </c>
      <c r="E499" s="57">
        <v>146930</v>
      </c>
      <c r="F499" s="56">
        <v>142339</v>
      </c>
      <c r="G499" s="56" t="str">
        <f>VLOOKUP(B:B,'Cons. Ch2 &amp; Ch3'!F:F,1,FALSE)</f>
        <v>847.8471160.1.430330.000000.847001.200179</v>
      </c>
    </row>
    <row r="500" spans="1:7" x14ac:dyDescent="0.35">
      <c r="A500" s="56" t="s">
        <v>1228</v>
      </c>
      <c r="B500" s="56" t="s">
        <v>690</v>
      </c>
      <c r="C500" s="56">
        <v>800615</v>
      </c>
      <c r="D500" s="56">
        <v>0</v>
      </c>
      <c r="E500" s="57">
        <v>254825.75</v>
      </c>
      <c r="F500" s="56">
        <v>545789.25</v>
      </c>
      <c r="G500" s="56" t="str">
        <f>VLOOKUP(B:B,'Cons. Ch2 &amp; Ch3'!F:F,1,FALSE)</f>
        <v>847.8471160.1.432120.000000.847001.200179</v>
      </c>
    </row>
    <row r="501" spans="1:7" x14ac:dyDescent="0.35">
      <c r="A501" s="56" t="s">
        <v>1227</v>
      </c>
      <c r="B501" s="56" t="s">
        <v>511</v>
      </c>
      <c r="C501" s="56">
        <v>11815220</v>
      </c>
      <c r="D501" s="56">
        <v>0</v>
      </c>
      <c r="E501" s="57">
        <v>5164398.95</v>
      </c>
      <c r="F501" s="56">
        <v>6650821.0499999998</v>
      </c>
      <c r="G501" s="56" t="str">
        <f>VLOOKUP(B:B,'Cons. Ch2 &amp; Ch3'!F:F,1,FALSE)</f>
        <v>847.8471160.1.432209.000000.847001.200179</v>
      </c>
    </row>
    <row r="502" spans="1:7" x14ac:dyDescent="0.35">
      <c r="A502" s="56" t="s">
        <v>1226</v>
      </c>
      <c r="B502" s="56" t="s">
        <v>512</v>
      </c>
      <c r="C502" s="56">
        <v>2499731</v>
      </c>
      <c r="D502" s="56">
        <v>0</v>
      </c>
      <c r="E502" s="57">
        <v>1442355.3</v>
      </c>
      <c r="F502" s="56">
        <v>1057375.7</v>
      </c>
      <c r="G502" s="56" t="str">
        <f>VLOOKUP(B:B,'Cons. Ch2 &amp; Ch3'!F:F,1,FALSE)</f>
        <v>847.8471160.1.435508.000000.847001.200179</v>
      </c>
    </row>
    <row r="503" spans="1:7" x14ac:dyDescent="0.35">
      <c r="A503" s="56" t="s">
        <v>1225</v>
      </c>
      <c r="B503" s="56" t="s">
        <v>880</v>
      </c>
      <c r="C503" s="56">
        <v>23297101</v>
      </c>
      <c r="D503" s="56">
        <v>0</v>
      </c>
      <c r="E503" s="57">
        <v>10905818.380000001</v>
      </c>
      <c r="F503" s="56">
        <v>12391282.619999999</v>
      </c>
      <c r="G503" s="56" t="str">
        <f>VLOOKUP(B:B,'Cons. Ch2 &amp; Ch3'!F:F,1,FALSE)</f>
        <v>847.8471160.1.492316.000000.847001.300180</v>
      </c>
    </row>
    <row r="504" spans="1:7" x14ac:dyDescent="0.35">
      <c r="A504" s="56" t="s">
        <v>1224</v>
      </c>
      <c r="B504" s="56" t="s">
        <v>515</v>
      </c>
      <c r="C504" s="56">
        <v>436000</v>
      </c>
      <c r="D504" s="56">
        <v>0</v>
      </c>
      <c r="E504" s="57">
        <v>0</v>
      </c>
      <c r="F504" s="57">
        <v>436000</v>
      </c>
      <c r="G504" s="56" t="str">
        <f>VLOOKUP(B:B,'Cons. Ch2 &amp; Ch3'!F:F,1,FALSE)</f>
        <v>847.8471170.1.420810.000000.847001.200179</v>
      </c>
    </row>
    <row r="505" spans="1:7" x14ac:dyDescent="0.35">
      <c r="A505" s="56" t="s">
        <v>1223</v>
      </c>
      <c r="B505" s="56" t="s">
        <v>689</v>
      </c>
      <c r="C505" s="56">
        <v>997000</v>
      </c>
      <c r="D505" s="56">
        <v>0</v>
      </c>
      <c r="E505" s="57">
        <v>572630</v>
      </c>
      <c r="F505" s="56">
        <v>424370</v>
      </c>
      <c r="G505" s="56" t="str">
        <f>VLOOKUP(B:B,'Cons. Ch2 &amp; Ch3'!F:F,1,FALSE)</f>
        <v>847.8471170.1.421100.000000.847001.200179</v>
      </c>
    </row>
    <row r="506" spans="1:7" x14ac:dyDescent="0.35">
      <c r="A506" s="56" t="s">
        <v>1222</v>
      </c>
      <c r="B506" s="56" t="s">
        <v>688</v>
      </c>
      <c r="C506" s="56">
        <v>10000</v>
      </c>
      <c r="D506" s="56">
        <v>0</v>
      </c>
      <c r="E506" s="57">
        <v>0</v>
      </c>
      <c r="F506" s="57">
        <v>10000</v>
      </c>
      <c r="G506" s="56" t="str">
        <f>VLOOKUP(B:B,'Cons. Ch2 &amp; Ch3'!F:F,1,FALSE)</f>
        <v>847.8471170.1.425900.000000.847001.200179</v>
      </c>
    </row>
    <row r="507" spans="1:7" x14ac:dyDescent="0.35">
      <c r="A507" s="56" t="s">
        <v>1221</v>
      </c>
      <c r="B507" s="56" t="s">
        <v>516</v>
      </c>
      <c r="C507" s="56">
        <v>1499750</v>
      </c>
      <c r="D507" s="56">
        <v>0</v>
      </c>
      <c r="E507" s="57">
        <v>518212.15</v>
      </c>
      <c r="F507" s="56">
        <v>981537.85</v>
      </c>
      <c r="G507" s="56" t="str">
        <f>VLOOKUP(B:B,'Cons. Ch2 &amp; Ch3'!F:F,1,FALSE)</f>
        <v>847.8471170.1.426610.000000.847001.200179</v>
      </c>
    </row>
    <row r="508" spans="1:7" x14ac:dyDescent="0.35">
      <c r="A508" s="56" t="s">
        <v>1220</v>
      </c>
      <c r="B508" s="56" t="s">
        <v>687</v>
      </c>
      <c r="C508" s="56">
        <v>50000</v>
      </c>
      <c r="D508" s="56">
        <v>0</v>
      </c>
      <c r="E508" s="57">
        <v>15841.69</v>
      </c>
      <c r="F508" s="56">
        <v>34158.31</v>
      </c>
      <c r="G508" s="56" t="str">
        <f>VLOOKUP(B:B,'Cons. Ch2 &amp; Ch3'!F:F,1,FALSE)</f>
        <v>847.8471170.1.428090.000000.847001.200179</v>
      </c>
    </row>
    <row r="509" spans="1:7" x14ac:dyDescent="0.35">
      <c r="A509" s="56" t="s">
        <v>1219</v>
      </c>
      <c r="B509" s="56" t="s">
        <v>879</v>
      </c>
      <c r="C509" s="56">
        <v>40000</v>
      </c>
      <c r="D509" s="56">
        <v>0</v>
      </c>
      <c r="E509" s="57">
        <v>0</v>
      </c>
      <c r="F509" s="57">
        <v>40000</v>
      </c>
      <c r="G509" s="56" t="str">
        <f>VLOOKUP(B:B,'Cons. Ch2 &amp; Ch3'!F:F,1,FALSE)</f>
        <v>847.8471170.1.492316.000000.847001.300180</v>
      </c>
    </row>
    <row r="510" spans="1:7" x14ac:dyDescent="0.35">
      <c r="A510" s="56" t="s">
        <v>1218</v>
      </c>
      <c r="B510" s="56" t="s">
        <v>1884</v>
      </c>
      <c r="C510" s="56">
        <v>4686778</v>
      </c>
      <c r="D510" s="56">
        <v>0</v>
      </c>
      <c r="E510" s="57">
        <v>3833839.77</v>
      </c>
      <c r="F510" s="56">
        <v>852938.23</v>
      </c>
      <c r="G510" s="56" t="str">
        <f>VLOOKUP(B:B,'Cons. Ch2 &amp; Ch3'!F:F,1,FALSE)</f>
        <v>847.8471210.1.420310.000000.847001.200179</v>
      </c>
    </row>
    <row r="511" spans="1:7" x14ac:dyDescent="0.35">
      <c r="A511" s="56" t="s">
        <v>1217</v>
      </c>
      <c r="B511" s="56" t="s">
        <v>1885</v>
      </c>
      <c r="C511" s="56">
        <v>3099311</v>
      </c>
      <c r="D511" s="56">
        <v>0</v>
      </c>
      <c r="E511" s="57">
        <v>2238547.5499999998</v>
      </c>
      <c r="F511" s="56">
        <v>860763.45</v>
      </c>
      <c r="G511" s="56" t="str">
        <f>VLOOKUP(B:B,'Cons. Ch2 &amp; Ch3'!F:F,1,FALSE)</f>
        <v>847.8471210.1.421100.000000.847001.200179</v>
      </c>
    </row>
    <row r="512" spans="1:7" x14ac:dyDescent="0.35">
      <c r="A512" s="56" t="s">
        <v>1216</v>
      </c>
      <c r="B512" s="56" t="s">
        <v>1886</v>
      </c>
      <c r="C512" s="56">
        <v>2287584</v>
      </c>
      <c r="D512" s="56">
        <v>0</v>
      </c>
      <c r="E512" s="57">
        <v>1227482.3999999999</v>
      </c>
      <c r="F512" s="56">
        <v>1060101.6000000001</v>
      </c>
      <c r="G512" s="56" t="str">
        <f>VLOOKUP(B:B,'Cons. Ch2 &amp; Ch3'!F:F,1,FALSE)</f>
        <v>847.8471210.1.421600.000000.847001.200179</v>
      </c>
    </row>
    <row r="513" spans="1:7" x14ac:dyDescent="0.35">
      <c r="A513" s="56" t="s">
        <v>1215</v>
      </c>
      <c r="B513" s="56" t="s">
        <v>1887</v>
      </c>
      <c r="C513" s="56">
        <v>188000</v>
      </c>
      <c r="D513" s="56">
        <v>0</v>
      </c>
      <c r="E513" s="57">
        <v>0</v>
      </c>
      <c r="F513" s="57">
        <v>188000</v>
      </c>
      <c r="G513" s="56" t="e">
        <f>VLOOKUP(B:B,'Cons. Ch2 &amp; Ch3'!F:F,1,FALSE)</f>
        <v>#N/A</v>
      </c>
    </row>
    <row r="514" spans="1:7" x14ac:dyDescent="0.35">
      <c r="A514" s="56" t="s">
        <v>1214</v>
      </c>
      <c r="B514" s="56" t="s">
        <v>686</v>
      </c>
      <c r="C514" s="56">
        <v>20000</v>
      </c>
      <c r="D514" s="56">
        <v>0</v>
      </c>
      <c r="E514" s="57">
        <v>0</v>
      </c>
      <c r="F514" s="57">
        <v>20000</v>
      </c>
      <c r="G514" s="56" t="str">
        <f>VLOOKUP(B:B,'Cons. Ch2 &amp; Ch3'!F:F,1,FALSE)</f>
        <v>847.8471210.1.425100.000000.847001.200179</v>
      </c>
    </row>
    <row r="515" spans="1:7" x14ac:dyDescent="0.35">
      <c r="A515" s="56" t="s">
        <v>1213</v>
      </c>
      <c r="B515" s="56" t="s">
        <v>1888</v>
      </c>
      <c r="C515" s="56">
        <v>319981</v>
      </c>
      <c r="D515" s="56">
        <v>0</v>
      </c>
      <c r="E515" s="57">
        <v>74427.62</v>
      </c>
      <c r="F515" s="56">
        <v>245553.38</v>
      </c>
      <c r="G515" s="56" t="str">
        <f>VLOOKUP(B:B,'Cons. Ch2 &amp; Ch3'!F:F,1,FALSE)</f>
        <v>847.8471210.1.425510.000000.847001.200179</v>
      </c>
    </row>
    <row r="516" spans="1:7" x14ac:dyDescent="0.35">
      <c r="A516" s="56" t="s">
        <v>1212</v>
      </c>
      <c r="B516" s="56" t="s">
        <v>1889</v>
      </c>
      <c r="C516" s="56">
        <v>135000</v>
      </c>
      <c r="D516" s="56">
        <v>0</v>
      </c>
      <c r="E516" s="57">
        <v>0</v>
      </c>
      <c r="F516" s="57">
        <v>135000</v>
      </c>
      <c r="G516" s="56" t="e">
        <f>VLOOKUP(B:B,'Cons. Ch2 &amp; Ch3'!F:F,1,FALSE)</f>
        <v>#N/A</v>
      </c>
    </row>
    <row r="517" spans="1:7" x14ac:dyDescent="0.35">
      <c r="A517" s="56" t="s">
        <v>1211</v>
      </c>
      <c r="B517" s="56" t="s">
        <v>1890</v>
      </c>
      <c r="C517" s="56">
        <v>191826</v>
      </c>
      <c r="D517" s="56">
        <v>0</v>
      </c>
      <c r="E517" s="57">
        <v>191721.42</v>
      </c>
      <c r="F517" s="56">
        <v>104.58</v>
      </c>
      <c r="G517" s="56" t="str">
        <f>VLOOKUP(B:B,'Cons. Ch2 &amp; Ch3'!F:F,1,FALSE)</f>
        <v>847.8471210.1.425745.000000.847001.200179</v>
      </c>
    </row>
    <row r="518" spans="1:7" x14ac:dyDescent="0.35">
      <c r="A518" s="56" t="s">
        <v>1210</v>
      </c>
      <c r="B518" s="56" t="s">
        <v>1891</v>
      </c>
      <c r="C518" s="56">
        <v>11530000</v>
      </c>
      <c r="D518" s="56">
        <v>0</v>
      </c>
      <c r="E518" s="57">
        <v>7066550.8099999996</v>
      </c>
      <c r="F518" s="56">
        <v>4463449.1900000004</v>
      </c>
      <c r="G518" s="56" t="str">
        <f>VLOOKUP(B:B,'Cons. Ch2 &amp; Ch3'!F:F,1,FALSE)</f>
        <v>847.8471210.1.425746.000000.847001.200179</v>
      </c>
    </row>
    <row r="519" spans="1:7" x14ac:dyDescent="0.35">
      <c r="A519" s="56" t="s">
        <v>1209</v>
      </c>
      <c r="B519" s="56" t="s">
        <v>1208</v>
      </c>
      <c r="C519" s="56">
        <v>96272000</v>
      </c>
      <c r="D519" s="56">
        <v>0</v>
      </c>
      <c r="E519" s="57">
        <v>95364264.25</v>
      </c>
      <c r="F519" s="56">
        <v>907735.75</v>
      </c>
      <c r="G519" s="56" t="str">
        <f>VLOOKUP(B:B,'Cons. Ch2 &amp; Ch3'!F:F,1,FALSE)</f>
        <v>847.8471210.1.425747.000000.847001.200179</v>
      </c>
    </row>
    <row r="520" spans="1:7" x14ac:dyDescent="0.35">
      <c r="A520" s="56" t="s">
        <v>1207</v>
      </c>
      <c r="B520" s="56" t="s">
        <v>1892</v>
      </c>
      <c r="C520" s="56">
        <v>32000</v>
      </c>
      <c r="D520" s="56">
        <v>0</v>
      </c>
      <c r="E520" s="57">
        <v>0</v>
      </c>
      <c r="F520" s="57">
        <v>32000</v>
      </c>
      <c r="G520" s="56" t="e">
        <f>VLOOKUP(B:B,'Cons. Ch2 &amp; Ch3'!F:F,1,FALSE)</f>
        <v>#N/A</v>
      </c>
    </row>
    <row r="521" spans="1:7" x14ac:dyDescent="0.35">
      <c r="A521" s="56" t="s">
        <v>1206</v>
      </c>
      <c r="B521" s="56" t="s">
        <v>1893</v>
      </c>
      <c r="C521" s="56">
        <v>125610</v>
      </c>
      <c r="D521" s="56">
        <v>0</v>
      </c>
      <c r="E521" s="57">
        <v>79226.8</v>
      </c>
      <c r="F521" s="56">
        <v>46383.199999999997</v>
      </c>
      <c r="G521" s="56" t="str">
        <f>VLOOKUP(B:B,'Cons. Ch2 &amp; Ch3'!F:F,1,FALSE)</f>
        <v>847.8471210.1.425760.000000.847001.200179</v>
      </c>
    </row>
    <row r="522" spans="1:7" x14ac:dyDescent="0.35">
      <c r="A522" s="56" t="s">
        <v>1205</v>
      </c>
      <c r="B522" s="56" t="s">
        <v>1894</v>
      </c>
      <c r="C522" s="56">
        <v>405900</v>
      </c>
      <c r="D522" s="56">
        <v>0</v>
      </c>
      <c r="E522" s="57">
        <v>118148.66</v>
      </c>
      <c r="F522" s="56">
        <v>287751.34000000003</v>
      </c>
      <c r="G522" s="56" t="str">
        <f>VLOOKUP(B:B,'Cons. Ch2 &amp; Ch3'!F:F,1,FALSE)</f>
        <v>847.8471210.1.425761.000000.847001.200179</v>
      </c>
    </row>
    <row r="523" spans="1:7" x14ac:dyDescent="0.35">
      <c r="A523" s="56" t="s">
        <v>1204</v>
      </c>
      <c r="B523" s="56" t="s">
        <v>684</v>
      </c>
      <c r="C523" s="56">
        <v>87000</v>
      </c>
      <c r="D523" s="56">
        <v>0</v>
      </c>
      <c r="E523" s="57">
        <v>48610</v>
      </c>
      <c r="F523" s="56">
        <v>38390</v>
      </c>
      <c r="G523" s="56" t="str">
        <f>VLOOKUP(B:B,'Cons. Ch2 &amp; Ch3'!F:F,1,FALSE)</f>
        <v>847.8471210.1.425900.000000.847001.200179</v>
      </c>
    </row>
    <row r="524" spans="1:7" x14ac:dyDescent="0.35">
      <c r="A524" s="56" t="s">
        <v>1203</v>
      </c>
      <c r="B524" s="56" t="s">
        <v>1895</v>
      </c>
      <c r="C524" s="56">
        <v>465329</v>
      </c>
      <c r="D524" s="56">
        <v>0</v>
      </c>
      <c r="E524" s="57">
        <v>465240.65</v>
      </c>
      <c r="F524" s="56">
        <v>88.35</v>
      </c>
      <c r="G524" s="56" t="str">
        <f>VLOOKUP(B:B,'Cons. Ch2 &amp; Ch3'!F:F,1,FALSE)</f>
        <v>847.8471210.1.426220.000000.847001.200179</v>
      </c>
    </row>
    <row r="525" spans="1:7" x14ac:dyDescent="0.35">
      <c r="A525" s="56" t="s">
        <v>1202</v>
      </c>
      <c r="B525" s="56" t="s">
        <v>1201</v>
      </c>
      <c r="C525" s="56">
        <v>35000</v>
      </c>
      <c r="D525" s="56">
        <v>0</v>
      </c>
      <c r="E525" s="57">
        <v>27966.22</v>
      </c>
      <c r="F525" s="56">
        <v>7033.78</v>
      </c>
      <c r="G525" s="56" t="str">
        <f>VLOOKUP(B:B,'Cons. Ch2 &amp; Ch3'!F:F,1,FALSE)</f>
        <v>847.8471210.1.426610.000000.847001.200179</v>
      </c>
    </row>
    <row r="526" spans="1:7" x14ac:dyDescent="0.35">
      <c r="A526" s="56" t="s">
        <v>1200</v>
      </c>
      <c r="B526" s="56" t="s">
        <v>1896</v>
      </c>
      <c r="C526" s="56">
        <v>138000</v>
      </c>
      <c r="D526" s="56">
        <v>0</v>
      </c>
      <c r="E526" s="57">
        <v>115000</v>
      </c>
      <c r="F526" s="56">
        <v>23000</v>
      </c>
      <c r="G526" s="56" t="str">
        <f>VLOOKUP(B:B,'Cons. Ch2 &amp; Ch3'!F:F,1,FALSE)</f>
        <v>847.8471210.1.426751.000000.847001.200179</v>
      </c>
    </row>
    <row r="527" spans="1:7" x14ac:dyDescent="0.35">
      <c r="A527" s="56" t="s">
        <v>1199</v>
      </c>
      <c r="B527" s="56" t="s">
        <v>683</v>
      </c>
      <c r="C527" s="56">
        <v>8844</v>
      </c>
      <c r="D527" s="56">
        <v>0</v>
      </c>
      <c r="E527" s="57">
        <v>0</v>
      </c>
      <c r="F527" s="57">
        <v>8844</v>
      </c>
      <c r="G527" s="56" t="str">
        <f>VLOOKUP(B:B,'Cons. Ch2 &amp; Ch3'!F:F,1,FALSE)</f>
        <v>847.8471210.1.427100.000000.847001.200179</v>
      </c>
    </row>
    <row r="528" spans="1:7" x14ac:dyDescent="0.35">
      <c r="A528" s="56" t="s">
        <v>1198</v>
      </c>
      <c r="B528" s="56" t="s">
        <v>1897</v>
      </c>
      <c r="C528" s="56">
        <v>2535</v>
      </c>
      <c r="D528" s="56">
        <v>0</v>
      </c>
      <c r="E528" s="57">
        <v>2535</v>
      </c>
      <c r="F528" s="56">
        <v>0</v>
      </c>
      <c r="G528" s="56" t="str">
        <f>VLOOKUP(B:B,'Cons. Ch2 &amp; Ch3'!F:F,1,FALSE)</f>
        <v>847.8471210.1.427200.000000.847001.200179</v>
      </c>
    </row>
    <row r="529" spans="1:7" x14ac:dyDescent="0.35">
      <c r="A529" s="56" t="s">
        <v>1197</v>
      </c>
      <c r="B529" s="56" t="s">
        <v>1898</v>
      </c>
      <c r="C529" s="56">
        <v>21000</v>
      </c>
      <c r="D529" s="56">
        <v>0</v>
      </c>
      <c r="E529" s="57">
        <v>3658.52</v>
      </c>
      <c r="F529" s="56">
        <v>17341.48</v>
      </c>
      <c r="G529" s="56" t="str">
        <f>VLOOKUP(B:B,'Cons. Ch2 &amp; Ch3'!F:F,1,FALSE)</f>
        <v>847.8471210.1.427810.000000.847001.200179</v>
      </c>
    </row>
    <row r="530" spans="1:7" x14ac:dyDescent="0.35">
      <c r="A530" s="56" t="s">
        <v>1196</v>
      </c>
      <c r="B530" s="56" t="s">
        <v>1899</v>
      </c>
      <c r="C530" s="56">
        <v>353000</v>
      </c>
      <c r="D530" s="56">
        <v>0</v>
      </c>
      <c r="E530" s="57">
        <v>237035.35</v>
      </c>
      <c r="F530" s="56">
        <v>115964.65</v>
      </c>
      <c r="G530" s="56" t="str">
        <f>VLOOKUP(B:B,'Cons. Ch2 &amp; Ch3'!F:F,1,FALSE)</f>
        <v>847.8471210.1.427850.000000.847001.200179</v>
      </c>
    </row>
    <row r="531" spans="1:7" x14ac:dyDescent="0.35">
      <c r="A531" s="56" t="s">
        <v>1195</v>
      </c>
      <c r="B531" s="56" t="s">
        <v>682</v>
      </c>
      <c r="C531" s="56">
        <v>135000</v>
      </c>
      <c r="D531" s="56">
        <v>0</v>
      </c>
      <c r="E531" s="57">
        <v>0</v>
      </c>
      <c r="F531" s="57">
        <v>135000</v>
      </c>
      <c r="G531" s="56" t="str">
        <f>VLOOKUP(B:B,'Cons. Ch2 &amp; Ch3'!F:F,1,FALSE)</f>
        <v>847.8471210.1.428090.000000.847001.200179</v>
      </c>
    </row>
    <row r="532" spans="1:7" x14ac:dyDescent="0.35">
      <c r="A532" s="56" t="s">
        <v>1194</v>
      </c>
      <c r="B532" s="56" t="s">
        <v>1900</v>
      </c>
      <c r="C532" s="56">
        <v>7814000</v>
      </c>
      <c r="D532" s="56">
        <v>0</v>
      </c>
      <c r="E532" s="57">
        <v>7766209.0899999999</v>
      </c>
      <c r="F532" s="56">
        <v>47790.91</v>
      </c>
      <c r="G532" s="56" t="str">
        <f>VLOOKUP(B:B,'Cons. Ch2 &amp; Ch3'!F:F,1,FALSE)</f>
        <v>847.8471210.1.428111.000000.847001.200179</v>
      </c>
    </row>
    <row r="533" spans="1:7" x14ac:dyDescent="0.35">
      <c r="A533" s="56" t="s">
        <v>1193</v>
      </c>
      <c r="B533" s="56" t="s">
        <v>1901</v>
      </c>
      <c r="C533" s="56">
        <v>801000</v>
      </c>
      <c r="D533" s="56">
        <v>0</v>
      </c>
      <c r="E533" s="57">
        <v>0</v>
      </c>
      <c r="F533" s="57">
        <v>801000</v>
      </c>
      <c r="G533" s="56" t="e">
        <f>VLOOKUP(B:B,'Cons. Ch2 &amp; Ch3'!F:F,1,FALSE)</f>
        <v>#N/A</v>
      </c>
    </row>
    <row r="534" spans="1:7" x14ac:dyDescent="0.35">
      <c r="A534" s="56" t="s">
        <v>1192</v>
      </c>
      <c r="B534" s="56" t="s">
        <v>681</v>
      </c>
      <c r="C534" s="56">
        <v>80000</v>
      </c>
      <c r="D534" s="56">
        <v>0</v>
      </c>
      <c r="E534" s="57">
        <v>0</v>
      </c>
      <c r="F534" s="57">
        <v>80000</v>
      </c>
      <c r="G534" s="56" t="str">
        <f>VLOOKUP(B:B,'Cons. Ch2 &amp; Ch3'!F:F,1,FALSE)</f>
        <v>847.8471210.1.428640.000000.847001.200179</v>
      </c>
    </row>
    <row r="535" spans="1:7" x14ac:dyDescent="0.35">
      <c r="A535" s="56" t="s">
        <v>1191</v>
      </c>
      <c r="B535" s="56" t="s">
        <v>1902</v>
      </c>
      <c r="C535" s="56">
        <v>15000</v>
      </c>
      <c r="D535" s="56">
        <v>0</v>
      </c>
      <c r="E535" s="57">
        <v>4971.1899999999996</v>
      </c>
      <c r="F535" s="56">
        <v>10028.81</v>
      </c>
      <c r="G535" s="56" t="str">
        <f>VLOOKUP(B:B,'Cons. Ch2 &amp; Ch3'!F:F,1,FALSE)</f>
        <v>847.8471210.1.430230.000000.847001.200179</v>
      </c>
    </row>
    <row r="536" spans="1:7" x14ac:dyDescent="0.35">
      <c r="A536" s="56" t="s">
        <v>1190</v>
      </c>
      <c r="B536" s="56" t="s">
        <v>1903</v>
      </c>
      <c r="C536" s="56">
        <v>4834037</v>
      </c>
      <c r="D536" s="56">
        <v>0</v>
      </c>
      <c r="E536" s="57">
        <v>3335957.15</v>
      </c>
      <c r="F536" s="56">
        <v>1498079.85</v>
      </c>
      <c r="G536" s="56" t="str">
        <f>VLOOKUP(B:B,'Cons. Ch2 &amp; Ch3'!F:F,1,FALSE)</f>
        <v>847.8471210.1.432120.000000.847001.200179</v>
      </c>
    </row>
    <row r="537" spans="1:7" x14ac:dyDescent="0.35">
      <c r="A537" s="56" t="s">
        <v>1189</v>
      </c>
      <c r="B537" s="56" t="s">
        <v>1904</v>
      </c>
      <c r="C537" s="56">
        <v>30000</v>
      </c>
      <c r="D537" s="56">
        <v>0</v>
      </c>
      <c r="E537" s="57">
        <v>0</v>
      </c>
      <c r="F537" s="57">
        <v>30000</v>
      </c>
      <c r="G537" s="56" t="e">
        <f>VLOOKUP(B:B,'Cons. Ch2 &amp; Ch3'!F:F,1,FALSE)</f>
        <v>#N/A</v>
      </c>
    </row>
    <row r="538" spans="1:7" x14ac:dyDescent="0.35">
      <c r="A538" s="56" t="s">
        <v>1188</v>
      </c>
      <c r="B538" s="56" t="s">
        <v>1905</v>
      </c>
      <c r="C538" s="56">
        <v>25000</v>
      </c>
      <c r="D538" s="56">
        <v>0</v>
      </c>
      <c r="E538" s="57">
        <v>0</v>
      </c>
      <c r="F538" s="57">
        <v>25000</v>
      </c>
      <c r="G538" s="56" t="e">
        <f>VLOOKUP(B:B,'Cons. Ch2 &amp; Ch3'!F:F,1,FALSE)</f>
        <v>#N/A</v>
      </c>
    </row>
    <row r="539" spans="1:7" x14ac:dyDescent="0.35">
      <c r="A539" s="56" t="s">
        <v>1187</v>
      </c>
      <c r="B539" s="56" t="s">
        <v>1906</v>
      </c>
      <c r="C539" s="56">
        <v>140000</v>
      </c>
      <c r="D539" s="56">
        <v>0</v>
      </c>
      <c r="E539" s="57">
        <v>0</v>
      </c>
      <c r="F539" s="57">
        <v>140000</v>
      </c>
      <c r="G539" s="56" t="e">
        <f>VLOOKUP(B:B,'Cons. Ch2 &amp; Ch3'!F:F,1,FALSE)</f>
        <v>#N/A</v>
      </c>
    </row>
    <row r="540" spans="1:7" x14ac:dyDescent="0.35">
      <c r="A540" s="56" t="s">
        <v>1186</v>
      </c>
      <c r="B540" s="56" t="s">
        <v>1907</v>
      </c>
      <c r="C540" s="56">
        <v>1436000</v>
      </c>
      <c r="D540" s="56">
        <v>0</v>
      </c>
      <c r="E540" s="57">
        <v>1192073</v>
      </c>
      <c r="F540" s="56">
        <v>243927</v>
      </c>
      <c r="G540" s="56" t="str">
        <f>VLOOKUP(B:B,'Cons. Ch2 &amp; Ch3'!F:F,1,FALSE)</f>
        <v>847.8471210.1.435410.000000.847001.200179</v>
      </c>
    </row>
    <row r="541" spans="1:7" x14ac:dyDescent="0.35">
      <c r="A541" s="56" t="s">
        <v>1185</v>
      </c>
      <c r="B541" s="56" t="s">
        <v>678</v>
      </c>
      <c r="C541" s="56">
        <v>4000</v>
      </c>
      <c r="D541" s="56">
        <v>0</v>
      </c>
      <c r="E541" s="57">
        <v>0</v>
      </c>
      <c r="F541" s="57">
        <v>4000</v>
      </c>
      <c r="G541" s="56" t="str">
        <f>VLOOKUP(B:B,'Cons. Ch2 &amp; Ch3'!F:F,1,FALSE)</f>
        <v>847.8471210.1.435530.000000.847001.200179</v>
      </c>
    </row>
    <row r="542" spans="1:7" x14ac:dyDescent="0.35">
      <c r="A542" s="56" t="s">
        <v>1184</v>
      </c>
      <c r="B542" s="56" t="s">
        <v>1908</v>
      </c>
      <c r="C542" s="56">
        <v>233000</v>
      </c>
      <c r="D542" s="56">
        <v>0</v>
      </c>
      <c r="E542" s="57">
        <v>33385</v>
      </c>
      <c r="F542" s="56">
        <v>199615</v>
      </c>
      <c r="G542" s="56" t="str">
        <f>VLOOKUP(B:B,'Cons. Ch2 &amp; Ch3'!F:F,1,FALSE)</f>
        <v>847.8471210.1.436110.000000.847001.200179</v>
      </c>
    </row>
    <row r="543" spans="1:7" x14ac:dyDescent="0.35">
      <c r="A543" s="56" t="s">
        <v>1183</v>
      </c>
      <c r="B543" s="56" t="s">
        <v>1909</v>
      </c>
      <c r="C543" s="56">
        <v>200000</v>
      </c>
      <c r="D543" s="56">
        <v>0</v>
      </c>
      <c r="E543" s="57">
        <v>0</v>
      </c>
      <c r="F543" s="57">
        <v>200000</v>
      </c>
      <c r="G543" s="56" t="e">
        <f>VLOOKUP(B:B,'Cons. Ch2 &amp; Ch3'!F:F,1,FALSE)</f>
        <v>#N/A</v>
      </c>
    </row>
    <row r="544" spans="1:7" x14ac:dyDescent="0.35">
      <c r="A544" s="56" t="s">
        <v>1182</v>
      </c>
      <c r="B544" s="56" t="s">
        <v>1799</v>
      </c>
      <c r="C544" s="56">
        <v>328325</v>
      </c>
      <c r="D544" s="56">
        <v>0</v>
      </c>
      <c r="E544" s="57">
        <v>328083.82</v>
      </c>
      <c r="F544" s="56">
        <v>241.18</v>
      </c>
      <c r="G544" s="56" t="str">
        <f>VLOOKUP(B:B,'Cons. Ch2 &amp; Ch3'!F:F,1,FALSE)</f>
        <v>847.8471210.1.492316.000000.847001.300180</v>
      </c>
    </row>
    <row r="545" spans="1:7" x14ac:dyDescent="0.35">
      <c r="A545" s="56" t="s">
        <v>1181</v>
      </c>
      <c r="B545" s="56" t="s">
        <v>1910</v>
      </c>
      <c r="C545" s="56">
        <v>200000</v>
      </c>
      <c r="D545" s="56">
        <v>0</v>
      </c>
      <c r="E545" s="57">
        <v>0</v>
      </c>
      <c r="F545" s="57">
        <v>200000</v>
      </c>
      <c r="G545" s="56" t="e">
        <f>VLOOKUP(B:B,'Cons. Ch2 &amp; Ch3'!F:F,1,FALSE)</f>
        <v>#N/A</v>
      </c>
    </row>
    <row r="546" spans="1:7" x14ac:dyDescent="0.35">
      <c r="A546" s="56" t="s">
        <v>1180</v>
      </c>
      <c r="B546" s="56" t="s">
        <v>677</v>
      </c>
      <c r="C546" s="56">
        <v>47685000</v>
      </c>
      <c r="D546" s="56">
        <v>0</v>
      </c>
      <c r="E546" s="57">
        <v>38886712.450000003</v>
      </c>
      <c r="F546" s="56">
        <v>8798287.5500000007</v>
      </c>
      <c r="G546" s="56" t="str">
        <f>VLOOKUP(B:B,'Cons. Ch2 &amp; Ch3'!F:F,1,FALSE)</f>
        <v>847.8471220.1.425741.000000.847001.200179</v>
      </c>
    </row>
    <row r="547" spans="1:7" x14ac:dyDescent="0.35">
      <c r="A547" s="56" t="s">
        <v>1179</v>
      </c>
      <c r="B547" s="56" t="s">
        <v>676</v>
      </c>
      <c r="C547" s="56">
        <v>7000</v>
      </c>
      <c r="D547" s="56">
        <v>0</v>
      </c>
      <c r="E547" s="57">
        <v>0</v>
      </c>
      <c r="F547" s="57">
        <v>7000</v>
      </c>
      <c r="G547" s="56" t="str">
        <f>VLOOKUP(B:B,'Cons. Ch2 &amp; Ch3'!F:F,1,FALSE)</f>
        <v>847.8471220.1.425900.000000.847001.200179</v>
      </c>
    </row>
    <row r="548" spans="1:7" x14ac:dyDescent="0.35">
      <c r="A548" s="56" t="s">
        <v>1178</v>
      </c>
      <c r="B548" s="56" t="s">
        <v>521</v>
      </c>
      <c r="C548" s="56">
        <v>3000</v>
      </c>
      <c r="D548" s="56">
        <v>0</v>
      </c>
      <c r="E548" s="57">
        <v>0</v>
      </c>
      <c r="F548" s="57">
        <v>3000</v>
      </c>
      <c r="G548" s="56" t="str">
        <f>VLOOKUP(B:B,'Cons. Ch2 &amp; Ch3'!F:F,1,FALSE)</f>
        <v>847.8471220.1.426900.000000.847001.200179</v>
      </c>
    </row>
    <row r="549" spans="1:7" x14ac:dyDescent="0.35">
      <c r="A549" s="56" t="s">
        <v>1177</v>
      </c>
      <c r="B549" s="56" t="s">
        <v>522</v>
      </c>
      <c r="C549" s="56">
        <v>4709000</v>
      </c>
      <c r="D549" s="56">
        <v>0</v>
      </c>
      <c r="E549" s="57">
        <v>4080039.22</v>
      </c>
      <c r="F549" s="56">
        <v>628960.78</v>
      </c>
      <c r="G549" s="56" t="str">
        <f>VLOOKUP(B:B,'Cons. Ch2 &amp; Ch3'!F:F,1,FALSE)</f>
        <v>847.8471220.1.435340.000000.847001.200179</v>
      </c>
    </row>
    <row r="550" spans="1:7" x14ac:dyDescent="0.35">
      <c r="A550" s="56" t="s">
        <v>1176</v>
      </c>
      <c r="B550" s="56" t="s">
        <v>523</v>
      </c>
      <c r="C550" s="56">
        <v>200000</v>
      </c>
      <c r="D550" s="56">
        <v>0</v>
      </c>
      <c r="E550" s="57">
        <v>0</v>
      </c>
      <c r="F550" s="57">
        <v>200000</v>
      </c>
      <c r="G550" s="56" t="str">
        <f>VLOOKUP(B:B,'Cons. Ch2 &amp; Ch3'!F:F,1,FALSE)</f>
        <v>847.8471220.1.436110.000000.847001.200179</v>
      </c>
    </row>
    <row r="551" spans="1:7" x14ac:dyDescent="0.35">
      <c r="A551" s="56" t="s">
        <v>1175</v>
      </c>
      <c r="B551" s="56" t="s">
        <v>524</v>
      </c>
      <c r="C551" s="56">
        <v>5000</v>
      </c>
      <c r="D551" s="56">
        <v>0</v>
      </c>
      <c r="E551" s="57">
        <v>0</v>
      </c>
      <c r="F551" s="57">
        <v>5000</v>
      </c>
      <c r="G551" s="56" t="str">
        <f>VLOOKUP(B:B,'Cons. Ch2 &amp; Ch3'!F:F,1,FALSE)</f>
        <v>847.8471220.1.436120.000000.847001.200179</v>
      </c>
    </row>
    <row r="552" spans="1:7" x14ac:dyDescent="0.35">
      <c r="A552" s="56" t="s">
        <v>1174</v>
      </c>
      <c r="B552" s="56" t="s">
        <v>1800</v>
      </c>
      <c r="C552" s="56">
        <v>9900</v>
      </c>
      <c r="D552" s="56">
        <v>0</v>
      </c>
      <c r="E552" s="57">
        <v>0</v>
      </c>
      <c r="F552" s="57">
        <v>9900</v>
      </c>
      <c r="G552" s="56" t="e">
        <f>VLOOKUP(B:B,'Cons. Ch2 &amp; Ch3'!F:F,1,FALSE)</f>
        <v>#N/A</v>
      </c>
    </row>
    <row r="553" spans="1:7" x14ac:dyDescent="0.35">
      <c r="A553" s="56" t="s">
        <v>1173</v>
      </c>
      <c r="B553" s="56" t="s">
        <v>529</v>
      </c>
      <c r="C553" s="56">
        <v>1144145</v>
      </c>
      <c r="D553" s="56">
        <v>0</v>
      </c>
      <c r="E553" s="57">
        <v>723262.13</v>
      </c>
      <c r="F553" s="56">
        <v>420882.87</v>
      </c>
      <c r="G553" s="56" t="str">
        <f>VLOOKUP(B:B,'Cons. Ch2 &amp; Ch3'!F:F,1,FALSE)</f>
        <v>847.8471230.1.425742.000000.847001.200179</v>
      </c>
    </row>
    <row r="554" spans="1:7" x14ac:dyDescent="0.35">
      <c r="A554" s="56" t="s">
        <v>1172</v>
      </c>
      <c r="B554" s="56" t="s">
        <v>1911</v>
      </c>
      <c r="C554" s="56">
        <v>100000</v>
      </c>
      <c r="D554" s="56">
        <v>0</v>
      </c>
      <c r="E554" s="57">
        <v>0</v>
      </c>
      <c r="F554" s="57">
        <v>100000</v>
      </c>
      <c r="G554" s="56" t="e">
        <f>VLOOKUP(B:B,'Cons. Ch2 &amp; Ch3'!F:F,1,FALSE)</f>
        <v>#N/A</v>
      </c>
    </row>
    <row r="555" spans="1:7" x14ac:dyDescent="0.35">
      <c r="A555" s="56" t="s">
        <v>1171</v>
      </c>
      <c r="B555" s="56" t="s">
        <v>1801</v>
      </c>
      <c r="C555" s="56">
        <v>7035</v>
      </c>
      <c r="D555" s="56">
        <v>0</v>
      </c>
      <c r="E555" s="57">
        <v>-9350.02</v>
      </c>
      <c r="F555" s="56">
        <v>16385.02</v>
      </c>
      <c r="G555" s="56" t="str">
        <f>VLOOKUP(B:B,'Cons. Ch2 &amp; Ch3'!F:F,1,FALSE)</f>
        <v>847.8471230.1.492316.000000.847001.300180</v>
      </c>
    </row>
    <row r="556" spans="1:7" x14ac:dyDescent="0.35">
      <c r="A556" s="56" t="s">
        <v>1170</v>
      </c>
      <c r="B556" s="56" t="s">
        <v>533</v>
      </c>
      <c r="C556" s="56">
        <v>120000</v>
      </c>
      <c r="D556" s="56">
        <v>0</v>
      </c>
      <c r="E556" s="57">
        <v>10950.35</v>
      </c>
      <c r="F556" s="56">
        <v>109049.65</v>
      </c>
      <c r="G556" s="56" t="str">
        <f>VLOOKUP(B:B,'Cons. Ch2 &amp; Ch3'!F:F,1,FALSE)</f>
        <v>847.8471240.1.425510.000000.847001.200179</v>
      </c>
    </row>
    <row r="557" spans="1:7" x14ac:dyDescent="0.35">
      <c r="A557" s="56" t="s">
        <v>1169</v>
      </c>
      <c r="B557" s="56" t="s">
        <v>534</v>
      </c>
      <c r="C557" s="56">
        <v>205000</v>
      </c>
      <c r="D557" s="56">
        <v>0</v>
      </c>
      <c r="E557" s="57">
        <v>0</v>
      </c>
      <c r="F557" s="57">
        <v>205000</v>
      </c>
      <c r="G557" s="56" t="str">
        <f>VLOOKUP(B:B,'Cons. Ch2 &amp; Ch3'!F:F,1,FALSE)</f>
        <v>847.8471240.1.425720.000000.847001.200179</v>
      </c>
    </row>
    <row r="558" spans="1:7" x14ac:dyDescent="0.35">
      <c r="A558" s="56" t="s">
        <v>1168</v>
      </c>
      <c r="B558" s="56" t="s">
        <v>675</v>
      </c>
      <c r="C558" s="56">
        <v>24000</v>
      </c>
      <c r="D558" s="56">
        <v>0</v>
      </c>
      <c r="E558" s="57">
        <v>0</v>
      </c>
      <c r="F558" s="57">
        <v>24000</v>
      </c>
      <c r="G558" s="56" t="str">
        <f>VLOOKUP(B:B,'Cons. Ch2 &amp; Ch3'!F:F,1,FALSE)</f>
        <v>847.8471240.1.425750.000000.847001.200179</v>
      </c>
    </row>
    <row r="559" spans="1:7" x14ac:dyDescent="0.35">
      <c r="A559" s="56" t="s">
        <v>1167</v>
      </c>
      <c r="B559" s="56" t="s">
        <v>535</v>
      </c>
      <c r="C559" s="56">
        <v>332000</v>
      </c>
      <c r="D559" s="56">
        <v>0</v>
      </c>
      <c r="E559" s="57">
        <v>81449</v>
      </c>
      <c r="F559" s="56">
        <v>250551</v>
      </c>
      <c r="G559" s="56" t="str">
        <f>VLOOKUP(B:B,'Cons. Ch2 &amp; Ch3'!F:F,1,FALSE)</f>
        <v>847.8471240.1.425761.000000.847001.200179</v>
      </c>
    </row>
    <row r="560" spans="1:7" x14ac:dyDescent="0.35">
      <c r="A560" s="56" t="s">
        <v>1166</v>
      </c>
      <c r="B560" s="56" t="s">
        <v>674</v>
      </c>
      <c r="C560" s="56">
        <v>25000</v>
      </c>
      <c r="D560" s="56">
        <v>0</v>
      </c>
      <c r="E560" s="57">
        <v>156.44999999999999</v>
      </c>
      <c r="F560" s="56">
        <v>24843.55</v>
      </c>
      <c r="G560" s="56" t="str">
        <f>VLOOKUP(B:B,'Cons. Ch2 &amp; Ch3'!F:F,1,FALSE)</f>
        <v>847.8471240.1.425900.000000.847001.200179</v>
      </c>
    </row>
    <row r="561" spans="1:7" x14ac:dyDescent="0.35">
      <c r="A561" s="56" t="s">
        <v>1165</v>
      </c>
      <c r="B561" s="56" t="s">
        <v>673</v>
      </c>
      <c r="C561" s="56">
        <v>70000</v>
      </c>
      <c r="D561" s="56">
        <v>0</v>
      </c>
      <c r="E561" s="57">
        <v>0</v>
      </c>
      <c r="F561" s="57">
        <v>70000</v>
      </c>
      <c r="G561" s="56" t="str">
        <f>VLOOKUP(B:B,'Cons. Ch2 &amp; Ch3'!F:F,1,FALSE)</f>
        <v>847.8471240.1.428090.000000.847001.200179</v>
      </c>
    </row>
    <row r="562" spans="1:7" x14ac:dyDescent="0.35">
      <c r="A562" s="56" t="s">
        <v>1164</v>
      </c>
      <c r="B562" s="56" t="s">
        <v>672</v>
      </c>
      <c r="C562" s="56">
        <v>15000</v>
      </c>
      <c r="D562" s="56">
        <v>0</v>
      </c>
      <c r="E562" s="57">
        <v>3152</v>
      </c>
      <c r="F562" s="56">
        <v>11848</v>
      </c>
      <c r="G562" s="56" t="str">
        <f>VLOOKUP(B:B,'Cons. Ch2 &amp; Ch3'!F:F,1,FALSE)</f>
        <v>847.8471240.1.428640.000000.847001.200179</v>
      </c>
    </row>
    <row r="563" spans="1:7" x14ac:dyDescent="0.35">
      <c r="A563" s="56" t="s">
        <v>1163</v>
      </c>
      <c r="B563" s="56" t="s">
        <v>671</v>
      </c>
      <c r="C563" s="56">
        <v>5000</v>
      </c>
      <c r="D563" s="56">
        <v>0</v>
      </c>
      <c r="E563" s="57">
        <v>0</v>
      </c>
      <c r="F563" s="57">
        <v>5000</v>
      </c>
      <c r="G563" s="56" t="str">
        <f>VLOOKUP(B:B,'Cons. Ch2 &amp; Ch3'!F:F,1,FALSE)</f>
        <v>847.8471240.1.435330.000000.847001.200179</v>
      </c>
    </row>
    <row r="564" spans="1:7" x14ac:dyDescent="0.35">
      <c r="A564" s="56" t="s">
        <v>1162</v>
      </c>
      <c r="B564" s="56" t="s">
        <v>1912</v>
      </c>
      <c r="C564" s="56">
        <v>9871</v>
      </c>
      <c r="D564" s="56">
        <v>0</v>
      </c>
      <c r="E564" s="57">
        <v>9871</v>
      </c>
      <c r="F564" s="56">
        <v>0</v>
      </c>
      <c r="G564" s="56" t="str">
        <f>VLOOKUP(B:B,'Cons. Ch2 &amp; Ch3'!F:F,1,FALSE)</f>
        <v>847.8471240.1.435508.000000.847001.200179</v>
      </c>
    </row>
    <row r="565" spans="1:7" x14ac:dyDescent="0.35">
      <c r="A565" s="56" t="s">
        <v>1161</v>
      </c>
      <c r="B565" s="56" t="s">
        <v>670</v>
      </c>
      <c r="C565" s="56">
        <v>48000</v>
      </c>
      <c r="D565" s="56">
        <v>0</v>
      </c>
      <c r="E565" s="57">
        <v>168</v>
      </c>
      <c r="F565" s="56">
        <v>47832</v>
      </c>
      <c r="G565" s="56" t="str">
        <f>VLOOKUP(B:B,'Cons. Ch2 &amp; Ch3'!F:F,1,FALSE)</f>
        <v>847.8471240.1.436110.000000.847001.200179</v>
      </c>
    </row>
    <row r="566" spans="1:7" x14ac:dyDescent="0.35">
      <c r="A566" s="56" t="s">
        <v>1160</v>
      </c>
      <c r="B566" s="56" t="s">
        <v>669</v>
      </c>
      <c r="C566" s="56">
        <v>41976</v>
      </c>
      <c r="D566" s="56">
        <v>0</v>
      </c>
      <c r="E566" s="57">
        <v>3570</v>
      </c>
      <c r="F566" s="56">
        <v>38406</v>
      </c>
      <c r="G566" s="56" t="str">
        <f>VLOOKUP(B:B,'Cons. Ch2 &amp; Ch3'!F:F,1,FALSE)</f>
        <v>847.8471240.1.436120.000000.847001.200179</v>
      </c>
    </row>
    <row r="567" spans="1:7" x14ac:dyDescent="0.35">
      <c r="A567" s="56" t="s">
        <v>1159</v>
      </c>
      <c r="B567" s="56" t="s">
        <v>539</v>
      </c>
      <c r="C567" s="56">
        <v>213000</v>
      </c>
      <c r="D567" s="56">
        <v>0</v>
      </c>
      <c r="E567" s="57">
        <v>121100</v>
      </c>
      <c r="F567" s="56">
        <v>91900</v>
      </c>
      <c r="G567" s="56" t="str">
        <f>VLOOKUP(B:B,'Cons. Ch2 &amp; Ch3'!F:F,1,FALSE)</f>
        <v>847.8471250.1.425510.000000.847001.200179</v>
      </c>
    </row>
    <row r="568" spans="1:7" x14ac:dyDescent="0.35">
      <c r="A568" s="56" t="s">
        <v>1158</v>
      </c>
      <c r="B568" s="56" t="s">
        <v>540</v>
      </c>
      <c r="C568" s="56">
        <v>140000</v>
      </c>
      <c r="D568" s="56">
        <v>0</v>
      </c>
      <c r="E568" s="57">
        <v>0</v>
      </c>
      <c r="F568" s="57">
        <v>140000</v>
      </c>
      <c r="G568" s="56" t="str">
        <f>VLOOKUP(B:B,'Cons. Ch2 &amp; Ch3'!F:F,1,FALSE)</f>
        <v>847.8471250.1.425720.000000.847001.200179</v>
      </c>
    </row>
    <row r="569" spans="1:7" x14ac:dyDescent="0.35">
      <c r="A569" s="56" t="s">
        <v>1157</v>
      </c>
      <c r="B569" s="56" t="s">
        <v>667</v>
      </c>
      <c r="C569" s="56">
        <v>32000</v>
      </c>
      <c r="D569" s="56">
        <v>0</v>
      </c>
      <c r="E569" s="57">
        <v>15300</v>
      </c>
      <c r="F569" s="56">
        <v>16700</v>
      </c>
      <c r="G569" s="56" t="str">
        <f>VLOOKUP(B:B,'Cons. Ch2 &amp; Ch3'!F:F,1,FALSE)</f>
        <v>847.8471250.1.425750.000000.847001.200179</v>
      </c>
    </row>
    <row r="570" spans="1:7" x14ac:dyDescent="0.35">
      <c r="A570" s="56" t="s">
        <v>1156</v>
      </c>
      <c r="B570" s="56" t="s">
        <v>666</v>
      </c>
      <c r="C570" s="56">
        <v>414000</v>
      </c>
      <c r="D570" s="56">
        <v>0</v>
      </c>
      <c r="E570" s="57">
        <v>211008.76</v>
      </c>
      <c r="F570" s="56">
        <v>202991.24</v>
      </c>
      <c r="G570" s="56" t="str">
        <f>VLOOKUP(B:B,'Cons. Ch2 &amp; Ch3'!F:F,1,FALSE)</f>
        <v>847.8471250.1.425761.000000.847001.200179</v>
      </c>
    </row>
    <row r="571" spans="1:7" x14ac:dyDescent="0.35">
      <c r="A571" s="56" t="s">
        <v>1155</v>
      </c>
      <c r="B571" s="56" t="s">
        <v>665</v>
      </c>
      <c r="C571" s="56">
        <v>451000</v>
      </c>
      <c r="D571" s="56">
        <v>0</v>
      </c>
      <c r="E571" s="57">
        <v>363847.16</v>
      </c>
      <c r="F571" s="56">
        <v>87152.84</v>
      </c>
      <c r="G571" s="56" t="str">
        <f>VLOOKUP(B:B,'Cons. Ch2 &amp; Ch3'!F:F,1,FALSE)</f>
        <v>847.8471250.1.425762.000000.847001.200179</v>
      </c>
    </row>
    <row r="572" spans="1:7" x14ac:dyDescent="0.35">
      <c r="A572" s="56" t="s">
        <v>1154</v>
      </c>
      <c r="B572" s="56" t="s">
        <v>664</v>
      </c>
      <c r="C572" s="56">
        <v>23000</v>
      </c>
      <c r="D572" s="56">
        <v>0</v>
      </c>
      <c r="E572" s="57">
        <v>18350</v>
      </c>
      <c r="F572" s="56">
        <v>4650</v>
      </c>
      <c r="G572" s="56" t="str">
        <f>VLOOKUP(B:B,'Cons. Ch2 &amp; Ch3'!F:F,1,FALSE)</f>
        <v>847.8471250.1.425900.000000.847001.200179</v>
      </c>
    </row>
    <row r="573" spans="1:7" x14ac:dyDescent="0.35">
      <c r="A573" s="56" t="s">
        <v>1153</v>
      </c>
      <c r="B573" s="56" t="s">
        <v>663</v>
      </c>
      <c r="C573" s="56">
        <v>150600</v>
      </c>
      <c r="D573" s="56">
        <v>0</v>
      </c>
      <c r="E573" s="57">
        <v>15249.2</v>
      </c>
      <c r="F573" s="56">
        <v>135350.79999999999</v>
      </c>
      <c r="G573" s="56" t="str">
        <f>VLOOKUP(B:B,'Cons. Ch2 &amp; Ch3'!F:F,1,FALSE)</f>
        <v>847.8471250.1.426610.000000.847001.200179</v>
      </c>
    </row>
    <row r="574" spans="1:7" x14ac:dyDescent="0.35">
      <c r="A574" s="56" t="s">
        <v>1152</v>
      </c>
      <c r="B574" s="56" t="s">
        <v>662</v>
      </c>
      <c r="C574" s="56">
        <v>40000</v>
      </c>
      <c r="D574" s="56">
        <v>0</v>
      </c>
      <c r="E574" s="57">
        <v>0</v>
      </c>
      <c r="F574" s="57">
        <v>40000</v>
      </c>
      <c r="G574" s="56" t="str">
        <f>VLOOKUP(B:B,'Cons. Ch2 &amp; Ch3'!F:F,1,FALSE)</f>
        <v>847.8471250.1.428090.000000.847001.200179</v>
      </c>
    </row>
    <row r="575" spans="1:7" x14ac:dyDescent="0.35">
      <c r="A575" s="56" t="s">
        <v>1151</v>
      </c>
      <c r="B575" s="56" t="s">
        <v>661</v>
      </c>
      <c r="C575" s="56">
        <v>5000</v>
      </c>
      <c r="D575" s="56">
        <v>0</v>
      </c>
      <c r="E575" s="57">
        <v>0</v>
      </c>
      <c r="F575" s="57">
        <v>5000</v>
      </c>
      <c r="G575" s="56" t="str">
        <f>VLOOKUP(B:B,'Cons. Ch2 &amp; Ch3'!F:F,1,FALSE)</f>
        <v>847.8471250.1.428640.000000.847001.200179</v>
      </c>
    </row>
    <row r="576" spans="1:7" x14ac:dyDescent="0.35">
      <c r="A576" s="56" t="s">
        <v>1150</v>
      </c>
      <c r="B576" s="56" t="s">
        <v>541</v>
      </c>
      <c r="C576" s="56">
        <v>65000</v>
      </c>
      <c r="D576" s="56">
        <v>0</v>
      </c>
      <c r="E576" s="57">
        <v>1875</v>
      </c>
      <c r="F576" s="56">
        <v>63125</v>
      </c>
      <c r="G576" s="56" t="str">
        <f>VLOOKUP(B:B,'Cons. Ch2 &amp; Ch3'!F:F,1,FALSE)</f>
        <v>847.8471250.1.436110.000000.847001.200179</v>
      </c>
    </row>
    <row r="577" spans="1:7" x14ac:dyDescent="0.35">
      <c r="A577" s="56" t="s">
        <v>1149</v>
      </c>
      <c r="B577" s="56" t="s">
        <v>643</v>
      </c>
      <c r="C577" s="56">
        <v>50000</v>
      </c>
      <c r="D577" s="56">
        <v>0</v>
      </c>
      <c r="E577" s="57">
        <v>0</v>
      </c>
      <c r="F577" s="57">
        <v>50000</v>
      </c>
      <c r="G577" s="56" t="str">
        <f>VLOOKUP(B:B,'Cons. Ch2 &amp; Ch3'!F:F,1,FALSE)</f>
        <v>847.8471270.1.425510.000000.847001.200179</v>
      </c>
    </row>
    <row r="578" spans="1:7" x14ac:dyDescent="0.35">
      <c r="A578" s="56" t="s">
        <v>1148</v>
      </c>
      <c r="B578" s="56" t="s">
        <v>642</v>
      </c>
      <c r="C578" s="56">
        <v>3000</v>
      </c>
      <c r="D578" s="56">
        <v>0</v>
      </c>
      <c r="E578" s="57">
        <v>0</v>
      </c>
      <c r="F578" s="57">
        <v>3000</v>
      </c>
      <c r="G578" s="56" t="str">
        <f>VLOOKUP(B:B,'Cons. Ch2 &amp; Ch3'!F:F,1,FALSE)</f>
        <v>847.8471270.1.425900.000000.847001.200179</v>
      </c>
    </row>
    <row r="579" spans="1:7" x14ac:dyDescent="0.35">
      <c r="A579" s="56" t="s">
        <v>1147</v>
      </c>
      <c r="B579" s="56" t="s">
        <v>1913</v>
      </c>
      <c r="C579" s="56">
        <v>658068</v>
      </c>
      <c r="D579" s="56">
        <v>0</v>
      </c>
      <c r="E579" s="57">
        <v>658058.81000000006</v>
      </c>
      <c r="F579" s="56">
        <v>9.19</v>
      </c>
      <c r="G579" s="56" t="str">
        <f>VLOOKUP(B:B,'Cons. Ch2 &amp; Ch3'!F:F,1,FALSE)</f>
        <v>847.8471270.1.427710.000000.847001.200179</v>
      </c>
    </row>
    <row r="580" spans="1:7" x14ac:dyDescent="0.35">
      <c r="A580" s="56" t="s">
        <v>1146</v>
      </c>
      <c r="B580" s="56" t="s">
        <v>641</v>
      </c>
      <c r="C580" s="56">
        <v>150000</v>
      </c>
      <c r="D580" s="56">
        <v>0</v>
      </c>
      <c r="E580" s="57">
        <v>0</v>
      </c>
      <c r="F580" s="57">
        <v>150000</v>
      </c>
      <c r="G580" s="56" t="str">
        <f>VLOOKUP(B:B,'Cons. Ch2 &amp; Ch3'!F:F,1,FALSE)</f>
        <v>847.8471270.1.428090.000000.847001.200179</v>
      </c>
    </row>
    <row r="581" spans="1:7" x14ac:dyDescent="0.35">
      <c r="A581" s="56" t="s">
        <v>1145</v>
      </c>
      <c r="B581" s="56" t="s">
        <v>566</v>
      </c>
      <c r="C581" s="56">
        <v>12579538</v>
      </c>
      <c r="D581" s="56">
        <v>0</v>
      </c>
      <c r="E581" s="57">
        <v>10923679.390000001</v>
      </c>
      <c r="F581" s="56">
        <v>1655858.61</v>
      </c>
      <c r="G581" s="56" t="str">
        <f>VLOOKUP(B:B,'Cons. Ch2 &amp; Ch3'!F:F,1,FALSE)</f>
        <v>847.8471270.1.435310.000000.847001.200179</v>
      </c>
    </row>
    <row r="582" spans="1:7" x14ac:dyDescent="0.35">
      <c r="A582" s="56" t="s">
        <v>1144</v>
      </c>
      <c r="B582" s="56" t="s">
        <v>569</v>
      </c>
      <c r="C582" s="56">
        <v>1187094</v>
      </c>
      <c r="D582" s="56">
        <v>0</v>
      </c>
      <c r="E582" s="57">
        <v>536647.68000000005</v>
      </c>
      <c r="F582" s="56">
        <v>650446.31999999995</v>
      </c>
      <c r="G582" s="56" t="str">
        <f>VLOOKUP(B:B,'Cons. Ch2 &amp; Ch3'!F:F,1,FALSE)</f>
        <v>847.8471270.1.435330.000000.847001.200179</v>
      </c>
    </row>
    <row r="583" spans="1:7" x14ac:dyDescent="0.35">
      <c r="A583" s="56" t="s">
        <v>1143</v>
      </c>
      <c r="B583" s="56" t="s">
        <v>1914</v>
      </c>
      <c r="C583" s="56">
        <v>42000</v>
      </c>
      <c r="D583" s="56">
        <v>0</v>
      </c>
      <c r="E583" s="57">
        <v>0</v>
      </c>
      <c r="F583" s="57">
        <v>42000</v>
      </c>
      <c r="G583" s="56" t="e">
        <f>VLOOKUP(B:B,'Cons. Ch2 &amp; Ch3'!F:F,1,FALSE)</f>
        <v>#N/A</v>
      </c>
    </row>
    <row r="584" spans="1:7" x14ac:dyDescent="0.35">
      <c r="A584" s="56" t="s">
        <v>1142</v>
      </c>
      <c r="B584" s="56" t="s">
        <v>640</v>
      </c>
      <c r="C584" s="56">
        <v>43199</v>
      </c>
      <c r="D584" s="56">
        <v>0</v>
      </c>
      <c r="E584" s="57">
        <v>2000</v>
      </c>
      <c r="F584" s="56">
        <v>41199</v>
      </c>
      <c r="G584" s="56" t="str">
        <f>VLOOKUP(B:B,'Cons. Ch2 &amp; Ch3'!F:F,1,FALSE)</f>
        <v>847.8471270.1.436110.000000.847001.200179</v>
      </c>
    </row>
    <row r="585" spans="1:7" x14ac:dyDescent="0.35">
      <c r="A585" s="56" t="s">
        <v>1141</v>
      </c>
      <c r="B585" s="56" t="s">
        <v>570</v>
      </c>
      <c r="C585" s="56">
        <v>16680</v>
      </c>
      <c r="D585" s="56">
        <v>0</v>
      </c>
      <c r="E585" s="57">
        <v>16680</v>
      </c>
      <c r="F585" s="56">
        <v>0</v>
      </c>
      <c r="G585" s="56" t="str">
        <f>VLOOKUP(B:B,'Cons. Ch2 &amp; Ch3'!F:F,1,FALSE)</f>
        <v>847.8471270.1.436120.000000.847001.200179</v>
      </c>
    </row>
    <row r="586" spans="1:7" x14ac:dyDescent="0.35">
      <c r="A586" s="56" t="s">
        <v>1140</v>
      </c>
      <c r="B586" s="56" t="s">
        <v>1802</v>
      </c>
      <c r="C586" s="56">
        <v>265000</v>
      </c>
      <c r="D586" s="56">
        <v>0</v>
      </c>
      <c r="E586" s="57">
        <v>265000</v>
      </c>
      <c r="F586" s="56">
        <v>0</v>
      </c>
      <c r="G586" s="56" t="str">
        <f>VLOOKUP(B:B,'Cons. Ch2 &amp; Ch3'!F:F,1,FALSE)</f>
        <v>847.8471270.1.492316.000000.847001.300180</v>
      </c>
    </row>
    <row r="587" spans="1:7" x14ac:dyDescent="0.35">
      <c r="A587" s="56" t="s">
        <v>1139</v>
      </c>
      <c r="B587" s="56" t="s">
        <v>573</v>
      </c>
      <c r="C587" s="56">
        <v>113000</v>
      </c>
      <c r="D587" s="56">
        <v>0</v>
      </c>
      <c r="E587" s="57">
        <v>651.66</v>
      </c>
      <c r="F587" s="56">
        <v>112348.34</v>
      </c>
      <c r="G587" s="56" t="str">
        <f>VLOOKUP(B:B,'Cons. Ch2 &amp; Ch3'!F:F,1,FALSE)</f>
        <v>847.8471280.1.425510.000000.847001.200179</v>
      </c>
    </row>
    <row r="588" spans="1:7" x14ac:dyDescent="0.35">
      <c r="A588" s="56" t="s">
        <v>1138</v>
      </c>
      <c r="B588" s="56" t="s">
        <v>574</v>
      </c>
      <c r="C588" s="56">
        <v>60000</v>
      </c>
      <c r="D588" s="56">
        <v>0</v>
      </c>
      <c r="E588" s="57">
        <v>0</v>
      </c>
      <c r="F588" s="57">
        <v>60000</v>
      </c>
      <c r="G588" s="56" t="str">
        <f>VLOOKUP(B:B,'Cons. Ch2 &amp; Ch3'!F:F,1,FALSE)</f>
        <v>847.8471280.1.425550.000000.847001.200179</v>
      </c>
    </row>
    <row r="589" spans="1:7" x14ac:dyDescent="0.35">
      <c r="A589" s="56" t="s">
        <v>1137</v>
      </c>
      <c r="B589" s="56" t="s">
        <v>1915</v>
      </c>
      <c r="C589" s="56">
        <v>200000</v>
      </c>
      <c r="D589" s="56">
        <v>0</v>
      </c>
      <c r="E589" s="57">
        <v>604.22</v>
      </c>
      <c r="F589" s="56">
        <v>199395.78</v>
      </c>
      <c r="G589" s="56" t="str">
        <f>VLOOKUP(B:B,'Cons. Ch2 &amp; Ch3'!F:F,1,FALSE)</f>
        <v>847.8471280.1.425763.000000.847001.200179</v>
      </c>
    </row>
    <row r="590" spans="1:7" x14ac:dyDescent="0.35">
      <c r="A590" s="56" t="s">
        <v>1136</v>
      </c>
      <c r="B590" s="56" t="s">
        <v>576</v>
      </c>
      <c r="C590" s="56">
        <v>16000</v>
      </c>
      <c r="D590" s="56">
        <v>0</v>
      </c>
      <c r="E590" s="57">
        <v>6458.49</v>
      </c>
      <c r="F590" s="56">
        <v>9541.51</v>
      </c>
      <c r="G590" s="56" t="str">
        <f>VLOOKUP(B:B,'Cons. Ch2 &amp; Ch3'!F:F,1,FALSE)</f>
        <v>847.8471280.1.426610.000000.847001.200179</v>
      </c>
    </row>
    <row r="591" spans="1:7" x14ac:dyDescent="0.35">
      <c r="A591" s="56" t="s">
        <v>1135</v>
      </c>
      <c r="B591" s="56" t="s">
        <v>1916</v>
      </c>
      <c r="C591" s="56">
        <v>50000</v>
      </c>
      <c r="D591" s="56">
        <v>0</v>
      </c>
      <c r="E591" s="57">
        <v>0</v>
      </c>
      <c r="F591" s="57">
        <v>50000</v>
      </c>
      <c r="G591" s="56" t="e">
        <f>VLOOKUP(B:B,'Cons. Ch2 &amp; Ch3'!F:F,1,FALSE)</f>
        <v>#N/A</v>
      </c>
    </row>
    <row r="592" spans="1:7" x14ac:dyDescent="0.35">
      <c r="A592" s="56" t="s">
        <v>1134</v>
      </c>
      <c r="B592" s="56" t="s">
        <v>577</v>
      </c>
      <c r="C592" s="56">
        <v>35000</v>
      </c>
      <c r="D592" s="56">
        <v>0</v>
      </c>
      <c r="E592" s="57">
        <v>0</v>
      </c>
      <c r="F592" s="57">
        <v>35000</v>
      </c>
      <c r="G592" s="56" t="str">
        <f>VLOOKUP(B:B,'Cons. Ch2 &amp; Ch3'!F:F,1,FALSE)</f>
        <v>847.8471280.1.428640.000000.847001.200179</v>
      </c>
    </row>
    <row r="593" spans="1:7" x14ac:dyDescent="0.35">
      <c r="A593" s="56" t="s">
        <v>1133</v>
      </c>
      <c r="B593" s="56" t="s">
        <v>637</v>
      </c>
      <c r="C593" s="56">
        <v>200000</v>
      </c>
      <c r="D593" s="56">
        <v>0</v>
      </c>
      <c r="E593" s="57">
        <v>0</v>
      </c>
      <c r="F593" s="57">
        <v>200000</v>
      </c>
      <c r="G593" s="56" t="str">
        <f>VLOOKUP(B:B,'Cons. Ch2 &amp; Ch3'!F:F,1,FALSE)</f>
        <v>847.8471280.1.432170.000000.847001.200179</v>
      </c>
    </row>
    <row r="594" spans="1:7" x14ac:dyDescent="0.35">
      <c r="A594" s="56" t="s">
        <v>1132</v>
      </c>
      <c r="B594" s="56" t="s">
        <v>1917</v>
      </c>
      <c r="C594" s="56">
        <v>15000</v>
      </c>
      <c r="D594" s="56">
        <v>0</v>
      </c>
      <c r="E594" s="57">
        <v>0</v>
      </c>
      <c r="F594" s="57">
        <v>15000</v>
      </c>
      <c r="G594" s="56" t="e">
        <f>VLOOKUP(B:B,'Cons. Ch2 &amp; Ch3'!F:F,1,FALSE)</f>
        <v>#N/A</v>
      </c>
    </row>
    <row r="595" spans="1:7" x14ac:dyDescent="0.35">
      <c r="A595" s="56" t="s">
        <v>1131</v>
      </c>
      <c r="B595" s="56" t="s">
        <v>635</v>
      </c>
      <c r="C595" s="56">
        <v>6000</v>
      </c>
      <c r="D595" s="56">
        <v>0</v>
      </c>
      <c r="E595" s="57">
        <v>4158.7</v>
      </c>
      <c r="F595" s="56">
        <v>1841.3</v>
      </c>
      <c r="G595" s="56" t="str">
        <f>VLOOKUP(B:B,'Cons. Ch2 &amp; Ch3'!F:F,1,FALSE)</f>
        <v>847.8471280.1.435530.000000.847001.200179</v>
      </c>
    </row>
    <row r="596" spans="1:7" x14ac:dyDescent="0.35">
      <c r="A596" s="56" t="s">
        <v>1130</v>
      </c>
      <c r="B596" s="56" t="s">
        <v>580</v>
      </c>
      <c r="C596" s="56">
        <v>100000</v>
      </c>
      <c r="D596" s="56">
        <v>0</v>
      </c>
      <c r="E596" s="57">
        <v>0</v>
      </c>
      <c r="F596" s="57">
        <v>100000</v>
      </c>
      <c r="G596" s="56" t="str">
        <f>VLOOKUP(B:B,'Cons. Ch2 &amp; Ch3'!F:F,1,FALSE)</f>
        <v>847.8471305.1.420550.000000.847001.200179</v>
      </c>
    </row>
    <row r="597" spans="1:7" x14ac:dyDescent="0.35">
      <c r="A597" s="56" t="s">
        <v>1129</v>
      </c>
      <c r="B597" s="56" t="s">
        <v>583</v>
      </c>
      <c r="C597" s="56">
        <v>250000</v>
      </c>
      <c r="D597" s="56">
        <v>0</v>
      </c>
      <c r="E597" s="57">
        <v>180609.45</v>
      </c>
      <c r="F597" s="56">
        <v>69390.55</v>
      </c>
      <c r="G597" s="56" t="str">
        <f>VLOOKUP(B:B,'Cons. Ch2 &amp; Ch3'!F:F,1,FALSE)</f>
        <v>847.8471305.1.421000.000000.847001.200179</v>
      </c>
    </row>
    <row r="598" spans="1:7" x14ac:dyDescent="0.35">
      <c r="A598" s="56" t="s">
        <v>1128</v>
      </c>
      <c r="B598" s="56" t="s">
        <v>590</v>
      </c>
      <c r="C598" s="56">
        <v>50000</v>
      </c>
      <c r="D598" s="56">
        <v>0</v>
      </c>
      <c r="E598" s="57">
        <v>3750</v>
      </c>
      <c r="F598" s="56">
        <v>46250</v>
      </c>
      <c r="G598" s="56" t="str">
        <f>VLOOKUP(B:B,'Cons. Ch2 &amp; Ch3'!F:F,1,FALSE)</f>
        <v>847.8471305.1.425510.000000.847001.200179</v>
      </c>
    </row>
    <row r="599" spans="1:7" x14ac:dyDescent="0.35">
      <c r="A599" s="56" t="s">
        <v>1127</v>
      </c>
      <c r="B599" s="56" t="s">
        <v>591</v>
      </c>
      <c r="C599" s="56">
        <v>0</v>
      </c>
      <c r="D599" s="56">
        <v>0</v>
      </c>
      <c r="E599" s="57">
        <v>0</v>
      </c>
      <c r="F599" s="57">
        <v>0</v>
      </c>
      <c r="G599" s="56" t="str">
        <f>VLOOKUP(B:B,'Cons. Ch2 &amp; Ch3'!F:F,1,FALSE)</f>
        <v>847.8471305.1.425550.000000.847001.200179</v>
      </c>
    </row>
    <row r="600" spans="1:7" x14ac:dyDescent="0.35">
      <c r="A600" s="56" t="s">
        <v>1126</v>
      </c>
      <c r="B600" s="56" t="s">
        <v>592</v>
      </c>
      <c r="C600" s="56">
        <v>551250</v>
      </c>
      <c r="D600" s="56">
        <v>0</v>
      </c>
      <c r="E600" s="57">
        <v>55955.5</v>
      </c>
      <c r="F600" s="56">
        <v>495294.5</v>
      </c>
      <c r="G600" s="56" t="str">
        <f>VLOOKUP(B:B,'Cons. Ch2 &amp; Ch3'!F:F,1,FALSE)</f>
        <v>847.8471305.1.425720.000000.847001.200179</v>
      </c>
    </row>
    <row r="601" spans="1:7" x14ac:dyDescent="0.35">
      <c r="A601" s="56" t="s">
        <v>1125</v>
      </c>
      <c r="B601" s="56" t="s">
        <v>1918</v>
      </c>
      <c r="C601" s="56">
        <v>0</v>
      </c>
      <c r="D601" s="56">
        <v>0</v>
      </c>
      <c r="E601" s="57">
        <v>0</v>
      </c>
      <c r="F601" s="57">
        <v>0</v>
      </c>
      <c r="G601" s="56" t="e">
        <f>VLOOKUP(B:B,'Cons. Ch2 &amp; Ch3'!F:F,1,FALSE)</f>
        <v>#N/A</v>
      </c>
    </row>
    <row r="602" spans="1:7" x14ac:dyDescent="0.35">
      <c r="A602" s="56" t="s">
        <v>1124</v>
      </c>
      <c r="B602" s="56" t="s">
        <v>632</v>
      </c>
      <c r="C602" s="56">
        <v>1052000</v>
      </c>
      <c r="D602" s="56">
        <v>0</v>
      </c>
      <c r="E602" s="57">
        <v>802490</v>
      </c>
      <c r="F602" s="56">
        <v>249510</v>
      </c>
      <c r="G602" s="56" t="str">
        <f>VLOOKUP(B:B,'Cons. Ch2 &amp; Ch3'!F:F,1,FALSE)</f>
        <v>847.8471305.1.425741.000000.847001.200179</v>
      </c>
    </row>
    <row r="603" spans="1:7" x14ac:dyDescent="0.35">
      <c r="A603" s="56" t="s">
        <v>1123</v>
      </c>
      <c r="B603" s="56" t="s">
        <v>595</v>
      </c>
      <c r="C603" s="56">
        <v>20000</v>
      </c>
      <c r="D603" s="56">
        <v>0</v>
      </c>
      <c r="E603" s="57">
        <v>0</v>
      </c>
      <c r="F603" s="57">
        <v>20000</v>
      </c>
      <c r="G603" s="56" t="str">
        <f>VLOOKUP(B:B,'Cons. Ch2 &amp; Ch3'!F:F,1,FALSE)</f>
        <v>847.8471305.1.425746.000000.847001.200179</v>
      </c>
    </row>
    <row r="604" spans="1:7" x14ac:dyDescent="0.35">
      <c r="A604" s="56" t="s">
        <v>1122</v>
      </c>
      <c r="B604" s="56" t="s">
        <v>1919</v>
      </c>
      <c r="C604" s="56">
        <v>0</v>
      </c>
      <c r="D604" s="56">
        <v>0</v>
      </c>
      <c r="E604" s="57">
        <v>0</v>
      </c>
      <c r="F604" s="57">
        <v>0</v>
      </c>
      <c r="G604" s="56" t="e">
        <f>VLOOKUP(B:B,'Cons. Ch2 &amp; Ch3'!F:F,1,FALSE)</f>
        <v>#N/A</v>
      </c>
    </row>
    <row r="605" spans="1:7" x14ac:dyDescent="0.35">
      <c r="A605" s="56" t="s">
        <v>1121</v>
      </c>
      <c r="B605" s="56" t="s">
        <v>1920</v>
      </c>
      <c r="C605" s="56">
        <v>0</v>
      </c>
      <c r="D605" s="56">
        <v>0</v>
      </c>
      <c r="E605" s="57">
        <v>0</v>
      </c>
      <c r="F605" s="57">
        <v>0</v>
      </c>
      <c r="G605" s="56" t="e">
        <f>VLOOKUP(B:B,'Cons. Ch2 &amp; Ch3'!F:F,1,FALSE)</f>
        <v>#N/A</v>
      </c>
    </row>
    <row r="606" spans="1:7" x14ac:dyDescent="0.35">
      <c r="A606" s="56" t="s">
        <v>1120</v>
      </c>
      <c r="B606" s="56" t="s">
        <v>601</v>
      </c>
      <c r="C606" s="56">
        <v>50000</v>
      </c>
      <c r="D606" s="56">
        <v>0</v>
      </c>
      <c r="E606" s="57">
        <v>0</v>
      </c>
      <c r="F606" s="57">
        <v>50000</v>
      </c>
      <c r="G606" s="56" t="str">
        <f>VLOOKUP(B:B,'Cons. Ch2 &amp; Ch3'!F:F,1,FALSE)</f>
        <v>847.8471305.1.425762.000000.847001.200179</v>
      </c>
    </row>
    <row r="607" spans="1:7" x14ac:dyDescent="0.35">
      <c r="A607" s="56" t="s">
        <v>1119</v>
      </c>
      <c r="B607" s="56" t="s">
        <v>602</v>
      </c>
      <c r="C607" s="56">
        <v>0</v>
      </c>
      <c r="D607" s="56">
        <v>0</v>
      </c>
      <c r="E607" s="57">
        <v>0</v>
      </c>
      <c r="F607" s="57">
        <v>0</v>
      </c>
      <c r="G607" s="56" t="str">
        <f>VLOOKUP(B:B,'Cons. Ch2 &amp; Ch3'!F:F,1,FALSE)</f>
        <v>847.8471305.1.425763.000000.847001.200179</v>
      </c>
    </row>
    <row r="608" spans="1:7" x14ac:dyDescent="0.35">
      <c r="A608" s="56" t="s">
        <v>1118</v>
      </c>
      <c r="B608" s="56" t="s">
        <v>603</v>
      </c>
      <c r="C608" s="56">
        <v>203000</v>
      </c>
      <c r="D608" s="56">
        <v>0</v>
      </c>
      <c r="E608" s="57">
        <v>16500</v>
      </c>
      <c r="F608" s="56">
        <v>186500</v>
      </c>
      <c r="G608" s="56" t="str">
        <f>VLOOKUP(B:B,'Cons. Ch2 &amp; Ch3'!F:F,1,FALSE)</f>
        <v>847.8471305.1.425770.000000.847001.200179</v>
      </c>
    </row>
    <row r="609" spans="1:7" x14ac:dyDescent="0.35">
      <c r="A609" s="56" t="s">
        <v>1117</v>
      </c>
      <c r="B609" s="56" t="s">
        <v>604</v>
      </c>
      <c r="C609" s="56">
        <v>50000</v>
      </c>
      <c r="D609" s="56">
        <v>0</v>
      </c>
      <c r="E609" s="57">
        <v>2200</v>
      </c>
      <c r="F609" s="56">
        <v>47800</v>
      </c>
      <c r="G609" s="56" t="str">
        <f>VLOOKUP(B:B,'Cons. Ch2 &amp; Ch3'!F:F,1,FALSE)</f>
        <v>847.8471305.1.425900.000000.847001.200179</v>
      </c>
    </row>
    <row r="610" spans="1:7" x14ac:dyDescent="0.35">
      <c r="A610" s="56" t="s">
        <v>1116</v>
      </c>
      <c r="B610" s="56" t="s">
        <v>606</v>
      </c>
      <c r="C610" s="56">
        <v>2800000</v>
      </c>
      <c r="D610" s="56">
        <v>0</v>
      </c>
      <c r="E610" s="57">
        <v>0</v>
      </c>
      <c r="F610" s="57">
        <v>2800000</v>
      </c>
      <c r="G610" s="56" t="str">
        <f>VLOOKUP(B:B,'Cons. Ch2 &amp; Ch3'!F:F,1,FALSE)</f>
        <v>847.8471305.1.426610.000000.847001.200179</v>
      </c>
    </row>
    <row r="611" spans="1:7" x14ac:dyDescent="0.35">
      <c r="A611" s="56" t="s">
        <v>1115</v>
      </c>
      <c r="B611" s="56" t="s">
        <v>612</v>
      </c>
      <c r="C611" s="56">
        <v>337000</v>
      </c>
      <c r="D611" s="56">
        <v>0</v>
      </c>
      <c r="E611" s="57">
        <v>164175.46</v>
      </c>
      <c r="F611" s="56">
        <v>172824.54</v>
      </c>
      <c r="G611" s="56" t="str">
        <f>VLOOKUP(B:B,'Cons. Ch2 &amp; Ch3'!F:F,1,FALSE)</f>
        <v>847.8471305.1.428090.000000.847001.200179</v>
      </c>
    </row>
    <row r="612" spans="1:7" x14ac:dyDescent="0.35">
      <c r="A612" s="56" t="s">
        <v>1114</v>
      </c>
      <c r="B612" s="56" t="s">
        <v>1921</v>
      </c>
      <c r="C612" s="56">
        <v>0</v>
      </c>
      <c r="D612" s="56">
        <v>0</v>
      </c>
      <c r="E612" s="57">
        <v>0</v>
      </c>
      <c r="F612" s="57">
        <v>0</v>
      </c>
      <c r="G612" s="56" t="e">
        <f>VLOOKUP(B:B,'Cons. Ch2 &amp; Ch3'!F:F,1,FALSE)</f>
        <v>#N/A</v>
      </c>
    </row>
    <row r="613" spans="1:7" x14ac:dyDescent="0.35">
      <c r="A613" s="56" t="s">
        <v>1113</v>
      </c>
      <c r="B613" s="56" t="s">
        <v>622</v>
      </c>
      <c r="C613" s="56">
        <v>0</v>
      </c>
      <c r="D613" s="56">
        <v>0</v>
      </c>
      <c r="E613" s="57">
        <v>0</v>
      </c>
      <c r="F613" s="57">
        <v>0</v>
      </c>
      <c r="G613" s="56" t="str">
        <f>VLOOKUP(B:B,'Cons. Ch2 &amp; Ch3'!F:F,1,FALSE)</f>
        <v>847.8471305.1.435310.000000.847001.200179</v>
      </c>
    </row>
    <row r="614" spans="1:7" x14ac:dyDescent="0.35">
      <c r="A614" s="56" t="s">
        <v>1112</v>
      </c>
      <c r="B614" s="56" t="s">
        <v>623</v>
      </c>
      <c r="C614" s="56">
        <v>50000</v>
      </c>
      <c r="D614" s="56">
        <v>0</v>
      </c>
      <c r="E614" s="57">
        <v>0</v>
      </c>
      <c r="F614" s="57">
        <v>50000</v>
      </c>
      <c r="G614" s="56" t="str">
        <f>VLOOKUP(B:B,'Cons. Ch2 &amp; Ch3'!F:F,1,FALSE)</f>
        <v>847.8471305.1.435330.000000.847001.200179</v>
      </c>
    </row>
    <row r="615" spans="1:7" x14ac:dyDescent="0.35">
      <c r="A615" s="56" t="s">
        <v>1111</v>
      </c>
      <c r="B615" s="56" t="s">
        <v>624</v>
      </c>
      <c r="C615" s="56">
        <v>200000</v>
      </c>
      <c r="D615" s="56">
        <v>0</v>
      </c>
      <c r="E615" s="57">
        <v>0</v>
      </c>
      <c r="F615" s="57">
        <v>200000</v>
      </c>
      <c r="G615" s="56" t="str">
        <f>VLOOKUP(B:B,'Cons. Ch2 &amp; Ch3'!F:F,1,FALSE)</f>
        <v>847.8471305.1.435340.000000.847001.200179</v>
      </c>
    </row>
    <row r="616" spans="1:7" x14ac:dyDescent="0.35">
      <c r="A616" s="56" t="s">
        <v>1110</v>
      </c>
      <c r="B616" s="56" t="s">
        <v>1057</v>
      </c>
      <c r="C616" s="56">
        <v>0</v>
      </c>
      <c r="D616" s="56">
        <v>0</v>
      </c>
      <c r="E616" s="57">
        <v>0</v>
      </c>
      <c r="F616" s="57">
        <v>0</v>
      </c>
      <c r="G616" s="56" t="str">
        <f>VLOOKUP(B:B,'Cons. Ch2 &amp; Ch3'!F:F,1,FALSE)</f>
        <v>847.8471305.1.435350.000000.847001.200179</v>
      </c>
    </row>
    <row r="617" spans="1:7" x14ac:dyDescent="0.35">
      <c r="A617" s="56" t="s">
        <v>1109</v>
      </c>
      <c r="B617" s="56" t="s">
        <v>626</v>
      </c>
      <c r="C617" s="56">
        <v>2542000</v>
      </c>
      <c r="D617" s="56">
        <v>0</v>
      </c>
      <c r="E617" s="57">
        <v>2166244.7400000002</v>
      </c>
      <c r="F617" s="56">
        <v>375755.26</v>
      </c>
      <c r="G617" s="56" t="str">
        <f>VLOOKUP(B:B,'Cons. Ch2 &amp; Ch3'!F:F,1,FALSE)</f>
        <v>847.8471305.1.435508.000000.847001.200179</v>
      </c>
    </row>
    <row r="618" spans="1:7" x14ac:dyDescent="0.35">
      <c r="A618" s="56" t="s">
        <v>1108</v>
      </c>
      <c r="B618" s="56" t="s">
        <v>629</v>
      </c>
      <c r="C618" s="56">
        <v>50000</v>
      </c>
      <c r="D618" s="56">
        <v>0</v>
      </c>
      <c r="E618" s="57">
        <v>0</v>
      </c>
      <c r="F618" s="57">
        <v>50000</v>
      </c>
      <c r="G618" s="56" t="str">
        <f>VLOOKUP(B:B,'Cons. Ch2 &amp; Ch3'!F:F,1,FALSE)</f>
        <v>847.8471305.1.436110.000000.847001.200179</v>
      </c>
    </row>
    <row r="619" spans="1:7" x14ac:dyDescent="0.35">
      <c r="A619" s="56" t="s">
        <v>1107</v>
      </c>
      <c r="B619" s="56" t="s">
        <v>1922</v>
      </c>
      <c r="C619" s="56">
        <v>0</v>
      </c>
      <c r="D619" s="56">
        <v>0</v>
      </c>
      <c r="E619" s="57">
        <v>0</v>
      </c>
      <c r="F619" s="57">
        <v>0</v>
      </c>
      <c r="G619" s="56" t="e">
        <f>VLOOKUP(B:B,'Cons. Ch2 &amp; Ch3'!F:F,1,FALSE)</f>
        <v>#N/A</v>
      </c>
    </row>
    <row r="620" spans="1:7" x14ac:dyDescent="0.35">
      <c r="A620" s="56" t="s">
        <v>1106</v>
      </c>
      <c r="B620" s="56" t="s">
        <v>868</v>
      </c>
      <c r="C620" s="56">
        <v>4440428</v>
      </c>
      <c r="D620" s="56">
        <v>0</v>
      </c>
      <c r="E620" s="57">
        <v>2152795</v>
      </c>
      <c r="F620" s="56">
        <v>2287633</v>
      </c>
      <c r="G620" s="56" t="str">
        <f>VLOOKUP(B:B,'Cons. Ch2 &amp; Ch3'!F:F,1,FALSE)</f>
        <v>847.8471305.1.492316.000000.847001.300180</v>
      </c>
    </row>
    <row r="621" spans="1:7" x14ac:dyDescent="0.35">
      <c r="A621" s="56" t="s">
        <v>1105</v>
      </c>
      <c r="B621" s="56" t="s">
        <v>865</v>
      </c>
      <c r="C621" s="56">
        <v>0</v>
      </c>
      <c r="D621" s="56">
        <v>0</v>
      </c>
      <c r="E621" s="57">
        <v>0</v>
      </c>
      <c r="F621" s="57">
        <v>0</v>
      </c>
      <c r="G621" s="56" t="str">
        <f>VLOOKUP(B:B,'Cons. Ch2 &amp; Ch3'!F:F,1,FALSE)</f>
        <v>847.8471305.1.492610.000000.847001.300180</v>
      </c>
    </row>
  </sheetData>
  <autoFilter ref="A1:G62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386"/>
  <sheetViews>
    <sheetView workbookViewId="0">
      <selection activeCell="D1" sqref="D1:D1048576"/>
    </sheetView>
  </sheetViews>
  <sheetFormatPr defaultRowHeight="14.5" x14ac:dyDescent="0.35"/>
  <cols>
    <col min="1" max="1" width="40.453125" style="56" bestFit="1" customWidth="1"/>
    <col min="2" max="2" width="44.54296875" style="20" customWidth="1"/>
    <col min="3" max="3" width="27.54296875" style="20" customWidth="1"/>
    <col min="4" max="4" width="32.453125" style="20" customWidth="1"/>
    <col min="5" max="5" width="41" style="20" bestFit="1" customWidth="1"/>
    <col min="6" max="6" width="9.1796875" style="20"/>
  </cols>
  <sheetData>
    <row r="1" spans="1:6" x14ac:dyDescent="0.35">
      <c r="A1" s="56" t="s">
        <v>1788</v>
      </c>
      <c r="B1" s="20" t="s">
        <v>1787</v>
      </c>
      <c r="C1" s="20" t="s">
        <v>1786</v>
      </c>
      <c r="D1" s="20" t="s">
        <v>1785</v>
      </c>
      <c r="E1" s="20" t="s">
        <v>1784</v>
      </c>
    </row>
    <row r="2" spans="1:6" hidden="1" x14ac:dyDescent="0.35">
      <c r="A2" s="56" t="s">
        <v>29</v>
      </c>
      <c r="B2" s="20">
        <v>2401</v>
      </c>
      <c r="C2" s="20">
        <v>0</v>
      </c>
      <c r="D2" s="20">
        <v>2400</v>
      </c>
      <c r="E2" s="20">
        <v>1</v>
      </c>
      <c r="F2" s="20" t="str">
        <f>VLOOKUP(A2,'Cons. Ch2 &amp; Ch3'!F:F,1,FALSE)</f>
        <v>847.8470110.1.420900.000000.847001.200179</v>
      </c>
    </row>
    <row r="3" spans="1:6" hidden="1" x14ac:dyDescent="0.35">
      <c r="A3" s="56" t="s">
        <v>32</v>
      </c>
      <c r="B3" s="20">
        <v>204014</v>
      </c>
      <c r="C3" s="20">
        <v>0</v>
      </c>
      <c r="D3" s="20">
        <v>204012.83</v>
      </c>
      <c r="E3" s="20">
        <v>1.17</v>
      </c>
      <c r="F3" s="20" t="str">
        <f>VLOOKUP(A3,'Cons. Ch2 &amp; Ch3'!F:F,1,FALSE)</f>
        <v>847.8470110.1.421000.000000.847001.200179</v>
      </c>
    </row>
    <row r="4" spans="1:6" hidden="1" x14ac:dyDescent="0.35">
      <c r="A4" s="56" t="s">
        <v>38</v>
      </c>
      <c r="B4" s="20">
        <v>10548555</v>
      </c>
      <c r="C4" s="20">
        <v>0</v>
      </c>
      <c r="D4" s="20">
        <v>10546039.390000001</v>
      </c>
      <c r="E4" s="20">
        <v>2515.61</v>
      </c>
      <c r="F4" s="20" t="str">
        <f>VLOOKUP(A4,'Cons. Ch2 &amp; Ch3'!F:F,1,FALSE)</f>
        <v>847.8470110.1.425510.000000.847001.200179</v>
      </c>
    </row>
    <row r="5" spans="1:6" hidden="1" x14ac:dyDescent="0.35">
      <c r="A5" s="56" t="s">
        <v>860</v>
      </c>
      <c r="B5" s="20">
        <v>50370</v>
      </c>
      <c r="C5" s="20">
        <v>0</v>
      </c>
      <c r="D5" s="20">
        <v>50370</v>
      </c>
      <c r="E5" s="20">
        <v>0</v>
      </c>
      <c r="F5" s="20" t="str">
        <f>VLOOKUP(A5,'Cons. Ch2 &amp; Ch3'!F:F,1,FALSE)</f>
        <v>847.8470110.1.425770.000000.847001.200179</v>
      </c>
    </row>
    <row r="6" spans="1:6" hidden="1" x14ac:dyDescent="0.35">
      <c r="A6" s="56" t="s">
        <v>41</v>
      </c>
      <c r="B6" s="20">
        <v>146142</v>
      </c>
      <c r="C6" s="20">
        <v>0</v>
      </c>
      <c r="D6" s="20">
        <v>146141.49</v>
      </c>
      <c r="E6" s="20">
        <v>0.51</v>
      </c>
      <c r="F6" s="20" t="str">
        <f>VLOOKUP(A6,'Cons. Ch2 &amp; Ch3'!F:F,1,FALSE)</f>
        <v>847.8470110.1.425900.000000.847001.200179</v>
      </c>
    </row>
    <row r="7" spans="1:6" hidden="1" x14ac:dyDescent="0.35">
      <c r="A7" s="56" t="s">
        <v>44</v>
      </c>
      <c r="B7" s="20">
        <v>42241</v>
      </c>
      <c r="C7" s="20">
        <v>0</v>
      </c>
      <c r="D7" s="20">
        <v>42239.5</v>
      </c>
      <c r="E7" s="20">
        <v>1.5</v>
      </c>
      <c r="F7" s="20" t="str">
        <f>VLOOKUP(A7,'Cons. Ch2 &amp; Ch3'!F:F,1,FALSE)</f>
        <v>847.8470110.1.426610.000000.847001.200179</v>
      </c>
    </row>
    <row r="8" spans="1:6" hidden="1" x14ac:dyDescent="0.35">
      <c r="A8" s="56" t="s">
        <v>53</v>
      </c>
      <c r="B8" s="20">
        <v>1236161</v>
      </c>
      <c r="C8" s="20">
        <v>0</v>
      </c>
      <c r="D8" s="20">
        <v>1236161</v>
      </c>
      <c r="E8" s="20">
        <v>0</v>
      </c>
      <c r="F8" s="20" t="str">
        <f>VLOOKUP(A8,'Cons. Ch2 &amp; Ch3'!F:F,1,FALSE)</f>
        <v>847.8470110.1.428090.000000.847001.200179</v>
      </c>
    </row>
    <row r="9" spans="1:6" hidden="1" x14ac:dyDescent="0.35">
      <c r="A9" s="56" t="s">
        <v>859</v>
      </c>
      <c r="B9" s="20">
        <v>11807881</v>
      </c>
      <c r="C9" s="20">
        <v>0</v>
      </c>
      <c r="D9" s="20">
        <v>11807880</v>
      </c>
      <c r="E9" s="20">
        <v>1</v>
      </c>
      <c r="F9" s="20" t="str">
        <f>VLOOKUP(A9,'Cons. Ch2 &amp; Ch3'!F:F,1,FALSE)</f>
        <v>847.8470110.1.428400.000000.847001.200179</v>
      </c>
    </row>
    <row r="10" spans="1:6" hidden="1" x14ac:dyDescent="0.35">
      <c r="A10" s="56" t="s">
        <v>857</v>
      </c>
      <c r="B10" s="20">
        <v>2032</v>
      </c>
      <c r="C10" s="20">
        <v>0</v>
      </c>
      <c r="D10" s="20">
        <v>2030.6</v>
      </c>
      <c r="E10" s="20">
        <v>1.4</v>
      </c>
      <c r="F10" s="20" t="str">
        <f>VLOOKUP(A10,'Cons. Ch2 &amp; Ch3'!F:F,1,FALSE)</f>
        <v>847.8470110.1.435310.000000.847001.200179</v>
      </c>
    </row>
    <row r="11" spans="1:6" hidden="1" x14ac:dyDescent="0.35">
      <c r="A11" s="56" t="s">
        <v>70</v>
      </c>
      <c r="B11" s="20">
        <v>489010</v>
      </c>
      <c r="C11" s="20">
        <v>0</v>
      </c>
      <c r="D11" s="20">
        <v>304115.92</v>
      </c>
      <c r="E11" s="20">
        <v>184894.07999999999</v>
      </c>
      <c r="F11" s="20" t="str">
        <f>VLOOKUP(A11,'Cons. Ch2 &amp; Ch3'!F:F,1,FALSE)</f>
        <v>847.8470120.1.420120.000000.847001.200179</v>
      </c>
    </row>
    <row r="12" spans="1:6" hidden="1" x14ac:dyDescent="0.35">
      <c r="A12" s="56" t="s">
        <v>855</v>
      </c>
      <c r="B12" s="20">
        <v>500631</v>
      </c>
      <c r="C12" s="20">
        <v>0</v>
      </c>
      <c r="D12" s="20">
        <v>500629.9</v>
      </c>
      <c r="E12" s="20">
        <v>1.1000000000000001</v>
      </c>
      <c r="F12" s="20" t="str">
        <f>VLOOKUP(A12,'Cons. Ch2 &amp; Ch3'!F:F,1,FALSE)</f>
        <v>847.8470130.1.425100.000000.847001.200179</v>
      </c>
    </row>
    <row r="13" spans="1:6" hidden="1" x14ac:dyDescent="0.35">
      <c r="A13" s="56" t="s">
        <v>74</v>
      </c>
      <c r="B13" s="20">
        <v>920161</v>
      </c>
      <c r="C13" s="20">
        <v>0</v>
      </c>
      <c r="D13" s="20">
        <v>920160</v>
      </c>
      <c r="E13" s="20">
        <v>1</v>
      </c>
      <c r="F13" s="20" t="str">
        <f>VLOOKUP(A13,'Cons. Ch2 &amp; Ch3'!F:F,1,FALSE)</f>
        <v>847.8470130.1.425510.000000.847001.200179</v>
      </c>
    </row>
    <row r="14" spans="1:6" hidden="1" x14ac:dyDescent="0.35">
      <c r="A14" s="56" t="s">
        <v>80</v>
      </c>
      <c r="B14" s="20">
        <v>5285820</v>
      </c>
      <c r="C14" s="20">
        <v>0</v>
      </c>
      <c r="D14" s="20">
        <v>5116143.75</v>
      </c>
      <c r="E14" s="20">
        <v>169676.25</v>
      </c>
      <c r="F14" s="20" t="str">
        <f>VLOOKUP(A14,'Cons. Ch2 &amp; Ch3'!F:F,1,FALSE)</f>
        <v>847.8470140.1.425100.000000.847001.200179</v>
      </c>
    </row>
    <row r="15" spans="1:6" hidden="1" x14ac:dyDescent="0.35">
      <c r="A15" s="56" t="s">
        <v>81</v>
      </c>
      <c r="B15" s="20">
        <v>9932110</v>
      </c>
      <c r="C15" s="20">
        <v>0</v>
      </c>
      <c r="D15" s="20">
        <v>9740819.5199999996</v>
      </c>
      <c r="E15" s="20">
        <v>191290.48</v>
      </c>
      <c r="F15" s="20" t="str">
        <f>VLOOKUP(A15,'Cons. Ch2 &amp; Ch3'!F:F,1,FALSE)</f>
        <v>847.8470140.1.425510.000000.847001.200179</v>
      </c>
    </row>
    <row r="16" spans="1:6" hidden="1" x14ac:dyDescent="0.35">
      <c r="A16" s="56" t="s">
        <v>84</v>
      </c>
      <c r="B16" s="20">
        <v>73822</v>
      </c>
      <c r="C16" s="20">
        <v>0</v>
      </c>
      <c r="D16" s="20">
        <v>73716.59</v>
      </c>
      <c r="E16" s="20">
        <v>105.41</v>
      </c>
      <c r="F16" s="20" t="str">
        <f>VLOOKUP(A16,'Cons. Ch2 &amp; Ch3'!F:F,1,FALSE)</f>
        <v>847.8470140.1.425550.000000.847001.200179</v>
      </c>
    </row>
    <row r="17" spans="1:6" hidden="1" x14ac:dyDescent="0.35">
      <c r="A17" s="56" t="s">
        <v>87</v>
      </c>
      <c r="B17" s="20">
        <v>1647880</v>
      </c>
      <c r="C17" s="20">
        <v>0</v>
      </c>
      <c r="D17" s="20">
        <v>1380274.25</v>
      </c>
      <c r="E17" s="20">
        <v>267605.75</v>
      </c>
      <c r="F17" s="20" t="str">
        <f>VLOOKUP(A17,'Cons. Ch2 &amp; Ch3'!F:F,1,FALSE)</f>
        <v>847.8470140.1.427100.000000.847001.200179</v>
      </c>
    </row>
    <row r="18" spans="1:6" hidden="1" x14ac:dyDescent="0.35">
      <c r="A18" s="56" t="s">
        <v>90</v>
      </c>
      <c r="B18" s="20">
        <v>333000</v>
      </c>
      <c r="C18" s="20">
        <v>0</v>
      </c>
      <c r="D18" s="20">
        <v>332618.73</v>
      </c>
      <c r="E18" s="20">
        <v>381.27</v>
      </c>
      <c r="F18" s="20" t="str">
        <f>VLOOKUP(A18,'Cons. Ch2 &amp; Ch3'!F:F,1,FALSE)</f>
        <v>847.8470140.1.427200.000000.847001.200179</v>
      </c>
    </row>
    <row r="19" spans="1:6" hidden="1" x14ac:dyDescent="0.35">
      <c r="A19" s="56" t="s">
        <v>93</v>
      </c>
      <c r="B19" s="20">
        <v>24000</v>
      </c>
      <c r="C19" s="20">
        <v>0</v>
      </c>
      <c r="D19" s="20">
        <v>17260.099999999999</v>
      </c>
      <c r="E19" s="20">
        <v>6739.9</v>
      </c>
      <c r="F19" s="20" t="str">
        <f>VLOOKUP(A19,'Cons. Ch2 &amp; Ch3'!F:F,1,FALSE)</f>
        <v>847.8470140.1.435310.000000.847001.200179</v>
      </c>
    </row>
    <row r="20" spans="1:6" hidden="1" x14ac:dyDescent="0.35">
      <c r="A20" s="58" t="s">
        <v>1741</v>
      </c>
      <c r="B20" s="61">
        <v>134724000</v>
      </c>
      <c r="C20" s="20">
        <v>0</v>
      </c>
      <c r="E20" s="20">
        <v>77199264.239999995</v>
      </c>
      <c r="F20" s="20" t="e">
        <f>VLOOKUP(A20,'Cons. Ch2 &amp; Ch3'!F:F,1,FALSE)</f>
        <v>#N/A</v>
      </c>
    </row>
    <row r="21" spans="1:6" hidden="1" x14ac:dyDescent="0.35">
      <c r="A21" s="56" t="s">
        <v>101</v>
      </c>
      <c r="B21" s="20">
        <v>346387</v>
      </c>
      <c r="C21" s="20">
        <v>0</v>
      </c>
      <c r="D21" s="20">
        <v>346385.91999999998</v>
      </c>
      <c r="E21" s="20">
        <v>1.08</v>
      </c>
      <c r="F21" s="20" t="str">
        <f>VLOOKUP(A21,'Cons. Ch2 &amp; Ch3'!F:F,1,FALSE)</f>
        <v>847.8470230.1.420550.000000.847001.200179</v>
      </c>
    </row>
    <row r="22" spans="1:6" hidden="1" x14ac:dyDescent="0.35">
      <c r="A22" s="56" t="s">
        <v>102</v>
      </c>
      <c r="B22" s="20">
        <v>251556</v>
      </c>
      <c r="C22" s="20">
        <v>0</v>
      </c>
      <c r="D22" s="20">
        <v>251555</v>
      </c>
      <c r="E22" s="20">
        <v>1</v>
      </c>
      <c r="F22" s="20" t="str">
        <f>VLOOKUP(A22,'Cons. Ch2 &amp; Ch3'!F:F,1,FALSE)</f>
        <v>847.8470230.1.425100.000000.847001.200179</v>
      </c>
    </row>
    <row r="23" spans="1:6" hidden="1" x14ac:dyDescent="0.35">
      <c r="A23" s="56" t="s">
        <v>103</v>
      </c>
      <c r="B23" s="20">
        <v>49662</v>
      </c>
      <c r="C23" s="20">
        <v>0</v>
      </c>
      <c r="D23" s="20">
        <v>46160.94</v>
      </c>
      <c r="E23" s="20">
        <v>3501.06</v>
      </c>
      <c r="F23" s="20" t="str">
        <f>VLOOKUP(A23,'Cons. Ch2 &amp; Ch3'!F:F,1,FALSE)</f>
        <v>847.8470230.1.425510.000000.847001.200179</v>
      </c>
    </row>
    <row r="24" spans="1:6" hidden="1" x14ac:dyDescent="0.35">
      <c r="A24" s="56" t="s">
        <v>104</v>
      </c>
      <c r="B24" s="20">
        <v>347029</v>
      </c>
      <c r="C24" s="20">
        <v>0</v>
      </c>
      <c r="D24" s="20">
        <v>347020.06</v>
      </c>
      <c r="E24" s="20">
        <v>8.94</v>
      </c>
      <c r="F24" s="20" t="str">
        <f>VLOOKUP(A24,'Cons. Ch2 &amp; Ch3'!F:F,1,FALSE)</f>
        <v>847.8470230.1.425550.000000.847001.200179</v>
      </c>
    </row>
    <row r="25" spans="1:6" hidden="1" x14ac:dyDescent="0.35">
      <c r="A25" s="56" t="s">
        <v>852</v>
      </c>
      <c r="B25" s="20">
        <v>58647905</v>
      </c>
      <c r="C25" s="20">
        <v>0</v>
      </c>
      <c r="D25" s="20">
        <v>58645904.219999999</v>
      </c>
      <c r="E25" s="20">
        <v>2000.78</v>
      </c>
      <c r="F25" s="20" t="str">
        <f>VLOOKUP(A25,'Cons. Ch2 &amp; Ch3'!F:F,1,FALSE)</f>
        <v>847.8470230.1.425741.000000.847001.200179</v>
      </c>
    </row>
    <row r="26" spans="1:6" hidden="1" x14ac:dyDescent="0.35">
      <c r="A26" s="56" t="s">
        <v>851</v>
      </c>
      <c r="B26" s="20">
        <v>7971</v>
      </c>
      <c r="C26" s="20">
        <v>0</v>
      </c>
      <c r="D26" s="20">
        <v>7970.41</v>
      </c>
      <c r="E26" s="20">
        <v>0.59</v>
      </c>
      <c r="F26" s="20" t="str">
        <f>VLOOKUP(A26,'Cons. Ch2 &amp; Ch3'!F:F,1,FALSE)</f>
        <v>847.8470230.1.425742.000000.847001.200179</v>
      </c>
    </row>
    <row r="27" spans="1:6" hidden="1" x14ac:dyDescent="0.35">
      <c r="A27" s="56" t="s">
        <v>107</v>
      </c>
      <c r="B27" s="20">
        <v>7341500</v>
      </c>
      <c r="C27" s="20">
        <v>0</v>
      </c>
      <c r="D27" s="20">
        <v>7340000</v>
      </c>
      <c r="E27" s="20">
        <v>1500</v>
      </c>
      <c r="F27" s="20" t="str">
        <f>VLOOKUP(A27,'Cons. Ch2 &amp; Ch3'!F:F,1,FALSE)</f>
        <v>847.8470230.1.425743.000000.847001.200179</v>
      </c>
    </row>
    <row r="28" spans="1:6" hidden="1" x14ac:dyDescent="0.35">
      <c r="A28" s="56" t="s">
        <v>113</v>
      </c>
      <c r="B28" s="20">
        <v>2585910</v>
      </c>
      <c r="C28" s="20">
        <v>0</v>
      </c>
      <c r="D28" s="20">
        <v>2585908.7999999998</v>
      </c>
      <c r="E28" s="20">
        <v>1.2</v>
      </c>
      <c r="F28" s="20" t="str">
        <f>VLOOKUP(A28,'Cons. Ch2 &amp; Ch3'!F:F,1,FALSE)</f>
        <v>847.8470230.1.425745.000000.847001.200179</v>
      </c>
    </row>
    <row r="29" spans="1:6" hidden="1" x14ac:dyDescent="0.35">
      <c r="A29" s="56" t="s">
        <v>847</v>
      </c>
      <c r="B29" s="20">
        <v>16321</v>
      </c>
      <c r="C29" s="20">
        <v>0</v>
      </c>
      <c r="D29" s="20">
        <v>16320</v>
      </c>
      <c r="E29" s="20">
        <v>1</v>
      </c>
      <c r="F29" s="20" t="str">
        <f>VLOOKUP(A29,'Cons. Ch2 &amp; Ch3'!F:F,1,FALSE)</f>
        <v>847.8470230.1.425900.000000.847001.200179</v>
      </c>
    </row>
    <row r="30" spans="1:6" hidden="1" x14ac:dyDescent="0.35">
      <c r="A30" s="56" t="s">
        <v>846</v>
      </c>
      <c r="B30" s="20">
        <v>166498</v>
      </c>
      <c r="C30" s="20">
        <v>0</v>
      </c>
      <c r="D30" s="20">
        <v>166493.18</v>
      </c>
      <c r="E30" s="20">
        <v>4.82</v>
      </c>
      <c r="F30" s="20" t="str">
        <f>VLOOKUP(A30,'Cons. Ch2 &amp; Ch3'!F:F,1,FALSE)</f>
        <v>847.8470230.1.428090.000000.847001.200179</v>
      </c>
    </row>
    <row r="31" spans="1:6" hidden="1" x14ac:dyDescent="0.35">
      <c r="A31" s="56" t="s">
        <v>845</v>
      </c>
      <c r="B31" s="20">
        <v>4501</v>
      </c>
      <c r="C31" s="20">
        <v>0</v>
      </c>
      <c r="D31" s="20">
        <v>4500</v>
      </c>
      <c r="E31" s="20">
        <v>1</v>
      </c>
      <c r="F31" s="20" t="str">
        <f>VLOOKUP(A31,'Cons. Ch2 &amp; Ch3'!F:F,1,FALSE)</f>
        <v>847.8470230.1.428640.000000.847001.200179</v>
      </c>
    </row>
    <row r="32" spans="1:6" hidden="1" x14ac:dyDescent="0.35">
      <c r="A32" s="56" t="s">
        <v>118</v>
      </c>
      <c r="B32" s="20">
        <v>37641</v>
      </c>
      <c r="C32" s="20">
        <v>0</v>
      </c>
      <c r="D32" s="20">
        <v>1400</v>
      </c>
      <c r="E32" s="20">
        <v>36241</v>
      </c>
      <c r="F32" s="20" t="str">
        <f>VLOOKUP(A32,'Cons. Ch2 &amp; Ch3'!F:F,1,FALSE)</f>
        <v>847.8470230.1.436110.000000.847001.200179</v>
      </c>
    </row>
    <row r="33" spans="1:6" hidden="1" x14ac:dyDescent="0.35">
      <c r="A33" s="56" t="s">
        <v>122</v>
      </c>
      <c r="B33" s="20">
        <v>4592</v>
      </c>
      <c r="C33" s="20">
        <v>0</v>
      </c>
      <c r="D33" s="20">
        <v>4591.25</v>
      </c>
      <c r="E33" s="20">
        <v>0.75</v>
      </c>
      <c r="F33" s="20" t="str">
        <f>VLOOKUP(A33,'Cons. Ch2 &amp; Ch3'!F:F,1,FALSE)</f>
        <v>847.8470305.1.420570.000000.847001.200179</v>
      </c>
    </row>
    <row r="34" spans="1:6" hidden="1" x14ac:dyDescent="0.35">
      <c r="A34" s="56" t="s">
        <v>123</v>
      </c>
      <c r="B34" s="20">
        <v>391362</v>
      </c>
      <c r="C34" s="20">
        <v>0</v>
      </c>
      <c r="D34" s="20">
        <v>391361.36</v>
      </c>
      <c r="E34" s="20">
        <v>0.64</v>
      </c>
      <c r="F34" s="20" t="str">
        <f>VLOOKUP(A34,'Cons. Ch2 &amp; Ch3'!F:F,1,FALSE)</f>
        <v>847.8470305.1.421700.000000.847001.200179</v>
      </c>
    </row>
    <row r="35" spans="1:6" hidden="1" x14ac:dyDescent="0.35">
      <c r="A35" s="56" t="s">
        <v>124</v>
      </c>
      <c r="B35" s="20">
        <v>38555</v>
      </c>
      <c r="C35" s="20">
        <v>0</v>
      </c>
      <c r="D35" s="20">
        <v>38554.15</v>
      </c>
      <c r="E35" s="20">
        <v>0.85</v>
      </c>
      <c r="F35" s="20" t="str">
        <f>VLOOKUP(A35,'Cons. Ch2 &amp; Ch3'!F:F,1,FALSE)</f>
        <v>847.8470305.1.425510.000000.847001.200179</v>
      </c>
    </row>
    <row r="36" spans="1:6" hidden="1" x14ac:dyDescent="0.35">
      <c r="A36" s="56" t="s">
        <v>127</v>
      </c>
      <c r="B36" s="20">
        <v>29385</v>
      </c>
      <c r="C36" s="20">
        <v>0</v>
      </c>
      <c r="D36" s="20">
        <v>29384</v>
      </c>
      <c r="E36" s="20">
        <v>1</v>
      </c>
      <c r="F36" s="20" t="str">
        <f>VLOOKUP(A36,'Cons. Ch2 &amp; Ch3'!F:F,1,FALSE)</f>
        <v>847.8470305.1.425720.000000.847001.200179</v>
      </c>
    </row>
    <row r="37" spans="1:6" hidden="1" x14ac:dyDescent="0.35">
      <c r="A37" s="56" t="s">
        <v>130</v>
      </c>
      <c r="B37" s="20">
        <v>19185</v>
      </c>
      <c r="C37" s="20">
        <v>0</v>
      </c>
      <c r="D37" s="20">
        <v>19184.07</v>
      </c>
      <c r="E37" s="20">
        <v>0.93</v>
      </c>
      <c r="F37" s="20" t="str">
        <f>VLOOKUP(A37,'Cons. Ch2 &amp; Ch3'!F:F,1,FALSE)</f>
        <v>847.8470305.1.425763.000000.847001.200179</v>
      </c>
    </row>
    <row r="38" spans="1:6" hidden="1" x14ac:dyDescent="0.35">
      <c r="A38" s="56" t="s">
        <v>133</v>
      </c>
      <c r="B38" s="20">
        <v>97524</v>
      </c>
      <c r="C38" s="20">
        <v>0</v>
      </c>
      <c r="D38" s="20">
        <v>96239.15</v>
      </c>
      <c r="E38" s="20">
        <v>1284.8499999999999</v>
      </c>
      <c r="F38" s="20" t="str">
        <f>VLOOKUP(A38,'Cons. Ch2 &amp; Ch3'!F:F,1,FALSE)</f>
        <v>847.8470305.1.425770.000000.847001.200179</v>
      </c>
    </row>
    <row r="39" spans="1:6" hidden="1" x14ac:dyDescent="0.35">
      <c r="A39" s="56" t="s">
        <v>134</v>
      </c>
      <c r="B39" s="20">
        <v>19754</v>
      </c>
      <c r="C39" s="20">
        <v>0</v>
      </c>
      <c r="D39" s="20">
        <v>19368.86</v>
      </c>
      <c r="E39" s="20">
        <v>385.14</v>
      </c>
      <c r="F39" s="20" t="str">
        <f>VLOOKUP(A39,'Cons. Ch2 &amp; Ch3'!F:F,1,FALSE)</f>
        <v>847.8470305.1.425900.000000.847001.200179</v>
      </c>
    </row>
    <row r="40" spans="1:6" hidden="1" x14ac:dyDescent="0.35">
      <c r="A40" s="56" t="s">
        <v>135</v>
      </c>
      <c r="B40" s="20">
        <v>348130</v>
      </c>
      <c r="C40" s="20">
        <v>0</v>
      </c>
      <c r="D40" s="20">
        <v>185612.89</v>
      </c>
      <c r="E40" s="20">
        <v>162517.10999999999</v>
      </c>
      <c r="F40" s="20" t="str">
        <f>VLOOKUP(A40,'Cons. Ch2 &amp; Ch3'!F:F,1,FALSE)</f>
        <v>847.8470305.1.426610.000000.847001.200179</v>
      </c>
    </row>
    <row r="41" spans="1:6" hidden="1" x14ac:dyDescent="0.35">
      <c r="A41" s="56" t="s">
        <v>136</v>
      </c>
      <c r="B41" s="20">
        <v>11201</v>
      </c>
      <c r="C41" s="20">
        <v>0</v>
      </c>
      <c r="D41" s="20">
        <v>11200</v>
      </c>
      <c r="E41" s="20">
        <v>1</v>
      </c>
      <c r="F41" s="20" t="str">
        <f>VLOOKUP(A41,'Cons. Ch2 &amp; Ch3'!F:F,1,FALSE)</f>
        <v>847.8470305.1.428640.000000.847001.200179</v>
      </c>
    </row>
    <row r="42" spans="1:6" hidden="1" x14ac:dyDescent="0.35">
      <c r="A42" s="56" t="s">
        <v>139</v>
      </c>
      <c r="B42" s="20">
        <v>1045718</v>
      </c>
      <c r="C42" s="20">
        <v>0</v>
      </c>
      <c r="D42" s="20">
        <v>979023.51</v>
      </c>
      <c r="E42" s="20">
        <v>66694.490000000005</v>
      </c>
      <c r="F42" s="20" t="str">
        <f>VLOOKUP(A42,'Cons. Ch2 &amp; Ch3'!F:F,1,FALSE)</f>
        <v>847.8470305.1.432209.000000.847001.200179</v>
      </c>
    </row>
    <row r="43" spans="1:6" hidden="1" x14ac:dyDescent="0.35">
      <c r="A43" s="56" t="s">
        <v>142</v>
      </c>
      <c r="B43" s="20">
        <v>8296</v>
      </c>
      <c r="C43" s="20">
        <v>0</v>
      </c>
      <c r="D43" s="20">
        <v>6925.2</v>
      </c>
      <c r="E43" s="20">
        <v>1370.8</v>
      </c>
      <c r="F43" s="20" t="str">
        <f>VLOOKUP(A43,'Cons. Ch2 &amp; Ch3'!F:F,1,FALSE)</f>
        <v>847.8470305.1.432690.000000.847001.200179</v>
      </c>
    </row>
    <row r="44" spans="1:6" hidden="1" x14ac:dyDescent="0.35">
      <c r="A44" s="56" t="s">
        <v>148</v>
      </c>
      <c r="B44" s="20">
        <v>188505</v>
      </c>
      <c r="C44" s="20">
        <v>0</v>
      </c>
      <c r="D44" s="20">
        <v>148738.79999999999</v>
      </c>
      <c r="E44" s="20">
        <v>39766.199999999997</v>
      </c>
      <c r="F44" s="20" t="str">
        <f>VLOOKUP(A44,'Cons. Ch2 &amp; Ch3'!F:F,1,FALSE)</f>
        <v>847.8470305.1.435508.000000.847001.200179</v>
      </c>
    </row>
    <row r="45" spans="1:6" hidden="1" x14ac:dyDescent="0.35">
      <c r="A45" s="56" t="s">
        <v>838</v>
      </c>
      <c r="B45" s="20">
        <v>2816</v>
      </c>
      <c r="C45" s="20">
        <v>0</v>
      </c>
      <c r="D45" s="20">
        <v>2815.25</v>
      </c>
      <c r="E45" s="20">
        <v>0.75</v>
      </c>
      <c r="F45" s="20" t="str">
        <f>VLOOKUP(A45,'Cons. Ch2 &amp; Ch3'!F:F,1,FALSE)</f>
        <v>847.8470310.1.425510.000000.847001.200179</v>
      </c>
    </row>
    <row r="46" spans="1:6" hidden="1" x14ac:dyDescent="0.35">
      <c r="A46" s="56" t="s">
        <v>837</v>
      </c>
      <c r="B46" s="20">
        <v>44455</v>
      </c>
      <c r="C46" s="20">
        <v>0</v>
      </c>
      <c r="D46" s="20">
        <v>44454.41</v>
      </c>
      <c r="E46" s="20">
        <v>0.59</v>
      </c>
      <c r="F46" s="20" t="str">
        <f>VLOOKUP(A46,'Cons. Ch2 &amp; Ch3'!F:F,1,FALSE)</f>
        <v>847.8470310.1.425760.000000.847001.200179</v>
      </c>
    </row>
    <row r="47" spans="1:6" hidden="1" x14ac:dyDescent="0.35">
      <c r="A47" s="56" t="s">
        <v>155</v>
      </c>
      <c r="B47" s="20">
        <v>158479</v>
      </c>
      <c r="C47" s="20">
        <v>0</v>
      </c>
      <c r="D47" s="20">
        <v>155850.68</v>
      </c>
      <c r="E47" s="20">
        <v>2628.32</v>
      </c>
      <c r="F47" s="20" t="str">
        <f>VLOOKUP(A47,'Cons. Ch2 &amp; Ch3'!F:F,1,FALSE)</f>
        <v>847.8470310.1.425763.000000.847001.200179</v>
      </c>
    </row>
    <row r="48" spans="1:6" hidden="1" x14ac:dyDescent="0.35">
      <c r="A48" s="56" t="s">
        <v>156</v>
      </c>
      <c r="B48" s="20">
        <v>50029</v>
      </c>
      <c r="C48" s="20">
        <v>0</v>
      </c>
      <c r="D48" s="20">
        <v>50028.33</v>
      </c>
      <c r="E48" s="20">
        <v>0.67</v>
      </c>
      <c r="F48" s="20" t="str">
        <f>VLOOKUP(A48,'Cons. Ch2 &amp; Ch3'!F:F,1,FALSE)</f>
        <v>847.8470310.1.425770.000000.847001.200179</v>
      </c>
    </row>
    <row r="49" spans="1:6" hidden="1" x14ac:dyDescent="0.35">
      <c r="A49" s="56" t="s">
        <v>836</v>
      </c>
      <c r="B49" s="20">
        <v>8830</v>
      </c>
      <c r="C49" s="20">
        <v>0</v>
      </c>
      <c r="D49" s="20">
        <v>8828.56</v>
      </c>
      <c r="E49" s="20">
        <v>1.44</v>
      </c>
      <c r="F49" s="20" t="str">
        <f>VLOOKUP(A49,'Cons. Ch2 &amp; Ch3'!F:F,1,FALSE)</f>
        <v>847.8470310.1.425900.000000.847001.200179</v>
      </c>
    </row>
    <row r="50" spans="1:6" hidden="1" x14ac:dyDescent="0.35">
      <c r="A50" s="56" t="s">
        <v>835</v>
      </c>
      <c r="B50" s="20">
        <v>16764</v>
      </c>
      <c r="C50" s="20">
        <v>0</v>
      </c>
      <c r="D50" s="20">
        <v>16763.310000000001</v>
      </c>
      <c r="E50" s="20">
        <v>0.69</v>
      </c>
      <c r="F50" s="20" t="str">
        <f>VLOOKUP(A50,'Cons. Ch2 &amp; Ch3'!F:F,1,FALSE)</f>
        <v>847.8470310.1.426610.000000.847001.200179</v>
      </c>
    </row>
    <row r="51" spans="1:6" hidden="1" x14ac:dyDescent="0.35">
      <c r="A51" s="56" t="s">
        <v>159</v>
      </c>
      <c r="B51" s="20">
        <v>275000</v>
      </c>
      <c r="C51" s="20">
        <v>0</v>
      </c>
      <c r="D51" s="20">
        <v>271839.82</v>
      </c>
      <c r="E51" s="20">
        <v>3160.18</v>
      </c>
      <c r="F51" s="20" t="str">
        <f>VLOOKUP(A51,'Cons. Ch2 &amp; Ch3'!F:F,1,FALSE)</f>
        <v>847.8470310.1.430120.000000.847001.200179</v>
      </c>
    </row>
    <row r="52" spans="1:6" hidden="1" x14ac:dyDescent="0.35">
      <c r="A52" s="56" t="s">
        <v>160</v>
      </c>
      <c r="B52" s="20">
        <v>3250</v>
      </c>
      <c r="C52" s="20">
        <v>0</v>
      </c>
      <c r="D52" s="20">
        <v>3242.5</v>
      </c>
      <c r="E52" s="20">
        <v>7.5</v>
      </c>
      <c r="F52" s="20" t="str">
        <f>VLOOKUP(A52,'Cons. Ch2 &amp; Ch3'!F:F,1,FALSE)</f>
        <v>847.8470310.1.435350.000000.847001.200179</v>
      </c>
    </row>
    <row r="53" spans="1:6" hidden="1" x14ac:dyDescent="0.35">
      <c r="A53" s="56" t="s">
        <v>161</v>
      </c>
      <c r="B53" s="20">
        <v>183620</v>
      </c>
      <c r="C53" s="20">
        <v>0</v>
      </c>
      <c r="D53" s="20">
        <v>61346.5</v>
      </c>
      <c r="E53" s="20">
        <v>122273.5</v>
      </c>
      <c r="F53" s="20" t="str">
        <f>VLOOKUP(A53,'Cons. Ch2 &amp; Ch3'!F:F,1,FALSE)</f>
        <v>847.8470310.1.435508.000000.847001.200179</v>
      </c>
    </row>
    <row r="54" spans="1:6" hidden="1" x14ac:dyDescent="0.35">
      <c r="A54" s="56" t="s">
        <v>167</v>
      </c>
      <c r="B54" s="20">
        <v>5001</v>
      </c>
      <c r="C54" s="20">
        <v>0</v>
      </c>
      <c r="D54" s="20">
        <v>5000</v>
      </c>
      <c r="E54" s="20">
        <v>1</v>
      </c>
      <c r="F54" s="20" t="str">
        <f>VLOOKUP(A54,'Cons. Ch2 &amp; Ch3'!F:F,1,FALSE)</f>
        <v>847.8470315.1.425510.000000.847001.200179</v>
      </c>
    </row>
    <row r="55" spans="1:6" hidden="1" x14ac:dyDescent="0.35">
      <c r="A55" s="56" t="s">
        <v>171</v>
      </c>
      <c r="B55" s="20">
        <v>18775</v>
      </c>
      <c r="C55" s="20">
        <v>0</v>
      </c>
      <c r="D55" s="20">
        <v>18774.11</v>
      </c>
      <c r="E55" s="20">
        <v>0.89</v>
      </c>
      <c r="F55" s="20" t="str">
        <f>VLOOKUP(A55,'Cons. Ch2 &amp; Ch3'!F:F,1,FALSE)</f>
        <v>847.8470315.1.425763.000000.847001.200179</v>
      </c>
    </row>
    <row r="56" spans="1:6" hidden="1" x14ac:dyDescent="0.35">
      <c r="A56" s="56" t="s">
        <v>172</v>
      </c>
      <c r="B56" s="20">
        <v>64040</v>
      </c>
      <c r="C56" s="20">
        <v>0</v>
      </c>
      <c r="D56" s="20">
        <v>64039.18</v>
      </c>
      <c r="E56" s="20">
        <v>0.82</v>
      </c>
      <c r="F56" s="20" t="str">
        <f>VLOOKUP(A56,'Cons. Ch2 &amp; Ch3'!F:F,1,FALSE)</f>
        <v>847.8470315.1.425770.000000.847001.200179</v>
      </c>
    </row>
    <row r="57" spans="1:6" hidden="1" x14ac:dyDescent="0.35">
      <c r="A57" s="56" t="s">
        <v>173</v>
      </c>
      <c r="B57" s="20">
        <v>9585</v>
      </c>
      <c r="C57" s="20">
        <v>0</v>
      </c>
      <c r="D57" s="20">
        <v>9582.35</v>
      </c>
      <c r="E57" s="20">
        <v>2.65</v>
      </c>
      <c r="F57" s="20" t="str">
        <f>VLOOKUP(A57,'Cons. Ch2 &amp; Ch3'!F:F,1,FALSE)</f>
        <v>847.8470315.1.425900.000000.847001.200179</v>
      </c>
    </row>
    <row r="58" spans="1:6" hidden="1" x14ac:dyDescent="0.35">
      <c r="A58" s="56" t="s">
        <v>831</v>
      </c>
      <c r="B58" s="20">
        <v>8000</v>
      </c>
      <c r="C58" s="20">
        <v>0</v>
      </c>
      <c r="D58" s="20">
        <v>8000</v>
      </c>
      <c r="E58" s="20">
        <v>0</v>
      </c>
      <c r="F58" s="20" t="str">
        <f>VLOOKUP(A58,'Cons. Ch2 &amp; Ch3'!F:F,1,FALSE)</f>
        <v>847.8470315.1.428090.000000.847001.200179</v>
      </c>
    </row>
    <row r="59" spans="1:6" hidden="1" x14ac:dyDescent="0.35">
      <c r="A59" s="56" t="s">
        <v>175</v>
      </c>
      <c r="B59" s="20">
        <v>69962</v>
      </c>
      <c r="C59" s="20">
        <v>0</v>
      </c>
      <c r="D59" s="20">
        <v>64961</v>
      </c>
      <c r="E59" s="20">
        <v>5001</v>
      </c>
      <c r="F59" s="20" t="str">
        <f>VLOOKUP(A59,'Cons. Ch2 &amp; Ch3'!F:F,1,FALSE)</f>
        <v>847.8470315.1.432209.000000.847001.200179</v>
      </c>
    </row>
    <row r="60" spans="1:6" hidden="1" x14ac:dyDescent="0.35">
      <c r="A60" s="56" t="s">
        <v>177</v>
      </c>
      <c r="B60" s="20">
        <v>280527</v>
      </c>
      <c r="C60" s="20">
        <v>0</v>
      </c>
      <c r="D60" s="20">
        <v>271760.63</v>
      </c>
      <c r="E60" s="20">
        <v>8766.3700000000008</v>
      </c>
      <c r="F60" s="20" t="str">
        <f>VLOOKUP(A60,'Cons. Ch2 &amp; Ch3'!F:F,1,FALSE)</f>
        <v>847.8470315.1.435508.000000.847001.200179</v>
      </c>
    </row>
    <row r="61" spans="1:6" hidden="1" x14ac:dyDescent="0.35">
      <c r="A61" s="56" t="s">
        <v>185</v>
      </c>
      <c r="B61" s="20">
        <v>198878</v>
      </c>
      <c r="C61" s="20">
        <v>0</v>
      </c>
      <c r="D61" s="20">
        <v>198877.13</v>
      </c>
      <c r="E61" s="20">
        <v>0.87</v>
      </c>
      <c r="F61" s="20" t="str">
        <f>VLOOKUP(A61,'Cons. Ch2 &amp; Ch3'!F:F,1,FALSE)</f>
        <v>847.8470320.1.425770.000000.847001.200179</v>
      </c>
    </row>
    <row r="62" spans="1:6" hidden="1" x14ac:dyDescent="0.35">
      <c r="A62" s="56" t="s">
        <v>826</v>
      </c>
      <c r="B62" s="20">
        <v>9197</v>
      </c>
      <c r="C62" s="20">
        <v>0</v>
      </c>
      <c r="D62" s="20">
        <v>8822.5</v>
      </c>
      <c r="E62" s="20">
        <v>374.5</v>
      </c>
      <c r="F62" s="20" t="str">
        <f>VLOOKUP(A62,'Cons. Ch2 &amp; Ch3'!F:F,1,FALSE)</f>
        <v>847.8470320.1.425900.000000.847001.200179</v>
      </c>
    </row>
    <row r="63" spans="1:6" hidden="1" x14ac:dyDescent="0.35">
      <c r="A63" s="56" t="s">
        <v>186</v>
      </c>
      <c r="B63" s="20">
        <v>18940</v>
      </c>
      <c r="C63" s="20">
        <v>0</v>
      </c>
      <c r="D63" s="20">
        <v>18937.990000000002</v>
      </c>
      <c r="E63" s="20">
        <v>2.0099999999999998</v>
      </c>
      <c r="F63" s="20" t="str">
        <f>VLOOKUP(A63,'Cons. Ch2 &amp; Ch3'!F:F,1,FALSE)</f>
        <v>847.8470320.1.426610.000000.847001.200179</v>
      </c>
    </row>
    <row r="64" spans="1:6" hidden="1" x14ac:dyDescent="0.35">
      <c r="A64" s="56" t="s">
        <v>825</v>
      </c>
      <c r="B64" s="20">
        <v>7263</v>
      </c>
      <c r="C64" s="20">
        <v>0</v>
      </c>
      <c r="D64" s="20">
        <v>7261.61</v>
      </c>
      <c r="E64" s="20">
        <v>1.39</v>
      </c>
      <c r="F64" s="20" t="str">
        <f>VLOOKUP(A64,'Cons. Ch2 &amp; Ch3'!F:F,1,FALSE)</f>
        <v>847.8470320.1.428090.000000.847001.200179</v>
      </c>
    </row>
    <row r="65" spans="1:6" hidden="1" x14ac:dyDescent="0.35">
      <c r="A65" s="56" t="s">
        <v>187</v>
      </c>
      <c r="B65" s="20">
        <v>6175</v>
      </c>
      <c r="C65" s="20">
        <v>0</v>
      </c>
      <c r="D65" s="20">
        <v>6173.61</v>
      </c>
      <c r="E65" s="20">
        <v>1.39</v>
      </c>
      <c r="F65" s="20" t="str">
        <f>VLOOKUP(A65,'Cons. Ch2 &amp; Ch3'!F:F,1,FALSE)</f>
        <v>847.8470320.1.435350.000000.847001.200179</v>
      </c>
    </row>
    <row r="66" spans="1:6" hidden="1" x14ac:dyDescent="0.35">
      <c r="A66" s="56" t="s">
        <v>188</v>
      </c>
      <c r="B66" s="20">
        <v>326366</v>
      </c>
      <c r="C66" s="20">
        <v>0</v>
      </c>
      <c r="D66" s="20">
        <v>191336.14</v>
      </c>
      <c r="E66" s="20">
        <v>135029.85999999999</v>
      </c>
      <c r="F66" s="20" t="str">
        <f>VLOOKUP(A66,'Cons. Ch2 &amp; Ch3'!F:F,1,FALSE)</f>
        <v>847.8470320.1.435508.000000.847001.200179</v>
      </c>
    </row>
    <row r="67" spans="1:6" hidden="1" x14ac:dyDescent="0.35">
      <c r="A67" s="56" t="s">
        <v>822</v>
      </c>
      <c r="B67" s="20">
        <v>1000</v>
      </c>
      <c r="C67" s="20">
        <v>0</v>
      </c>
      <c r="D67" s="20">
        <v>1000</v>
      </c>
      <c r="E67" s="20">
        <v>0</v>
      </c>
      <c r="F67" s="20" t="str">
        <f>VLOOKUP(A67,'Cons. Ch2 &amp; Ch3'!F:F,1,FALSE)</f>
        <v>847.8470325.1.420550.000000.847001.200179</v>
      </c>
    </row>
    <row r="68" spans="1:6" hidden="1" x14ac:dyDescent="0.35">
      <c r="A68" s="56" t="s">
        <v>821</v>
      </c>
      <c r="B68" s="20">
        <v>2056</v>
      </c>
      <c r="C68" s="20">
        <v>0</v>
      </c>
      <c r="D68" s="20">
        <v>2055.1999999999998</v>
      </c>
      <c r="E68" s="20">
        <v>0.8</v>
      </c>
      <c r="F68" s="20" t="str">
        <f>VLOOKUP(A68,'Cons. Ch2 &amp; Ch3'!F:F,1,FALSE)</f>
        <v>847.8470325.1.425510.000000.847001.200179</v>
      </c>
    </row>
    <row r="69" spans="1:6" hidden="1" x14ac:dyDescent="0.35">
      <c r="A69" s="56" t="s">
        <v>820</v>
      </c>
      <c r="B69" s="20">
        <v>2176</v>
      </c>
      <c r="C69" s="20">
        <v>0</v>
      </c>
      <c r="D69" s="20">
        <v>2175</v>
      </c>
      <c r="E69" s="20">
        <v>1</v>
      </c>
      <c r="F69" s="20" t="str">
        <f>VLOOKUP(A69,'Cons. Ch2 &amp; Ch3'!F:F,1,FALSE)</f>
        <v>847.8470325.1.425760.000000.847001.200179</v>
      </c>
    </row>
    <row r="70" spans="1:6" hidden="1" x14ac:dyDescent="0.35">
      <c r="A70" s="56" t="s">
        <v>191</v>
      </c>
      <c r="B70" s="20">
        <v>22389</v>
      </c>
      <c r="C70" s="20">
        <v>0</v>
      </c>
      <c r="D70" s="20">
        <v>15676.77</v>
      </c>
      <c r="E70" s="20">
        <v>6712.23</v>
      </c>
      <c r="F70" s="20" t="str">
        <f>VLOOKUP(A70,'Cons. Ch2 &amp; Ch3'!F:F,1,FALSE)</f>
        <v>847.8470325.1.425763.000000.847001.200179</v>
      </c>
    </row>
    <row r="71" spans="1:6" hidden="1" x14ac:dyDescent="0.35">
      <c r="A71" s="56" t="s">
        <v>819</v>
      </c>
      <c r="B71" s="20">
        <v>54383</v>
      </c>
      <c r="C71" s="20">
        <v>0</v>
      </c>
      <c r="D71" s="20">
        <v>54381.54</v>
      </c>
      <c r="E71" s="20">
        <v>1.46</v>
      </c>
      <c r="F71" s="20" t="str">
        <f>VLOOKUP(A71,'Cons. Ch2 &amp; Ch3'!F:F,1,FALSE)</f>
        <v>847.8470325.1.425770.000000.847001.200179</v>
      </c>
    </row>
    <row r="72" spans="1:6" hidden="1" x14ac:dyDescent="0.35">
      <c r="A72" s="56" t="s">
        <v>818</v>
      </c>
      <c r="B72" s="20">
        <v>7646</v>
      </c>
      <c r="C72" s="20">
        <v>0</v>
      </c>
      <c r="D72" s="20">
        <v>6245.21</v>
      </c>
      <c r="E72" s="20">
        <v>1400.79</v>
      </c>
      <c r="F72" s="20" t="str">
        <f>VLOOKUP(A72,'Cons. Ch2 &amp; Ch3'!F:F,1,FALSE)</f>
        <v>847.8470325.1.425900.000000.847001.200179</v>
      </c>
    </row>
    <row r="73" spans="1:6" hidden="1" x14ac:dyDescent="0.35">
      <c r="A73" s="56" t="s">
        <v>192</v>
      </c>
      <c r="B73" s="20">
        <v>16474</v>
      </c>
      <c r="C73" s="20">
        <v>0</v>
      </c>
      <c r="D73" s="20">
        <v>16473.41</v>
      </c>
      <c r="E73" s="20">
        <v>0.59</v>
      </c>
      <c r="F73" s="20" t="str">
        <f>VLOOKUP(A73,'Cons. Ch2 &amp; Ch3'!F:F,1,FALSE)</f>
        <v>847.8470325.1.426610.000000.847001.200179</v>
      </c>
    </row>
    <row r="74" spans="1:6" hidden="1" x14ac:dyDescent="0.35">
      <c r="A74" s="56" t="s">
        <v>817</v>
      </c>
      <c r="B74" s="20">
        <v>88613</v>
      </c>
      <c r="C74" s="20">
        <v>0</v>
      </c>
      <c r="D74" s="20">
        <v>88609.52</v>
      </c>
      <c r="E74" s="20">
        <v>3.48</v>
      </c>
      <c r="F74" s="20" t="str">
        <f>VLOOKUP(A74,'Cons. Ch2 &amp; Ch3'!F:F,1,FALSE)</f>
        <v>847.8470325.1.428090.000000.847001.200179</v>
      </c>
    </row>
    <row r="75" spans="1:6" hidden="1" x14ac:dyDescent="0.35">
      <c r="A75" s="56" t="s">
        <v>193</v>
      </c>
      <c r="B75" s="20">
        <v>168660</v>
      </c>
      <c r="C75" s="20">
        <v>0</v>
      </c>
      <c r="D75" s="20">
        <v>165658.56</v>
      </c>
      <c r="E75" s="20">
        <v>3001.44</v>
      </c>
      <c r="F75" s="20" t="str">
        <f>VLOOKUP(A75,'Cons. Ch2 &amp; Ch3'!F:F,1,FALSE)</f>
        <v>847.8470325.1.435508.000000.847001.200179</v>
      </c>
    </row>
    <row r="76" spans="1:6" hidden="1" x14ac:dyDescent="0.35">
      <c r="A76" s="56" t="s">
        <v>197</v>
      </c>
      <c r="B76" s="20">
        <v>368</v>
      </c>
      <c r="C76" s="20">
        <v>0</v>
      </c>
      <c r="D76" s="20">
        <v>367.5</v>
      </c>
      <c r="E76" s="20">
        <v>0.5</v>
      </c>
      <c r="F76" s="20" t="str">
        <f>VLOOKUP(A76,'Cons. Ch2 &amp; Ch3'!F:F,1,FALSE)</f>
        <v>847.8470325.1.436110.000000.847001.200179</v>
      </c>
    </row>
    <row r="77" spans="1:6" hidden="1" x14ac:dyDescent="0.35">
      <c r="A77" s="56" t="s">
        <v>813</v>
      </c>
      <c r="B77" s="20">
        <v>13131</v>
      </c>
      <c r="C77" s="20">
        <v>0</v>
      </c>
      <c r="D77" s="20">
        <v>8057.66</v>
      </c>
      <c r="E77" s="20">
        <v>5073.34</v>
      </c>
      <c r="F77" s="20" t="str">
        <f>VLOOKUP(A77,'Cons. Ch2 &amp; Ch3'!F:F,1,FALSE)</f>
        <v>847.8470330.1.425510.000000.847001.200179</v>
      </c>
    </row>
    <row r="78" spans="1:6" hidden="1" x14ac:dyDescent="0.35">
      <c r="A78" s="56" t="s">
        <v>812</v>
      </c>
      <c r="B78" s="20">
        <v>272485</v>
      </c>
      <c r="C78" s="20">
        <v>0</v>
      </c>
      <c r="D78" s="20">
        <v>272484.32</v>
      </c>
      <c r="E78" s="20">
        <v>0.68</v>
      </c>
      <c r="F78" s="20" t="str">
        <f>VLOOKUP(A78,'Cons. Ch2 &amp; Ch3'!F:F,1,FALSE)</f>
        <v>847.8470330.1.425760.000000.847001.200179</v>
      </c>
    </row>
    <row r="79" spans="1:6" hidden="1" x14ac:dyDescent="0.35">
      <c r="A79" s="56" t="s">
        <v>811</v>
      </c>
      <c r="B79" s="20">
        <v>0</v>
      </c>
      <c r="C79" s="20">
        <v>0</v>
      </c>
      <c r="D79" s="20">
        <v>-8500</v>
      </c>
      <c r="E79" s="20">
        <v>8500</v>
      </c>
      <c r="F79" s="20" t="str">
        <f>VLOOKUP(A79,'Cons. Ch2 &amp; Ch3'!F:F,1,FALSE)</f>
        <v>847.8470330.1.425761.000000.847001.200179</v>
      </c>
    </row>
    <row r="80" spans="1:6" hidden="1" x14ac:dyDescent="0.35">
      <c r="A80" s="56" t="s">
        <v>200</v>
      </c>
      <c r="B80" s="20">
        <v>197565</v>
      </c>
      <c r="C80" s="20">
        <v>0</v>
      </c>
      <c r="D80" s="20">
        <v>190324.35</v>
      </c>
      <c r="E80" s="20">
        <v>7240.65</v>
      </c>
      <c r="F80" s="20" t="str">
        <f>VLOOKUP(A80,'Cons. Ch2 &amp; Ch3'!F:F,1,FALSE)</f>
        <v>847.8470330.1.425763.000000.847001.200179</v>
      </c>
    </row>
    <row r="81" spans="1:6" hidden="1" x14ac:dyDescent="0.35">
      <c r="A81" s="56" t="s">
        <v>201</v>
      </c>
      <c r="B81" s="20">
        <v>338380</v>
      </c>
      <c r="C81" s="20">
        <v>0</v>
      </c>
      <c r="D81" s="20">
        <v>338379.41</v>
      </c>
      <c r="E81" s="20">
        <v>0.59</v>
      </c>
      <c r="F81" s="20" t="str">
        <f>VLOOKUP(A81,'Cons. Ch2 &amp; Ch3'!F:F,1,FALSE)</f>
        <v>847.8470330.1.425770.000000.847001.200179</v>
      </c>
    </row>
    <row r="82" spans="1:6" hidden="1" x14ac:dyDescent="0.35">
      <c r="A82" s="56" t="s">
        <v>810</v>
      </c>
      <c r="B82" s="20">
        <v>15321</v>
      </c>
      <c r="C82" s="20">
        <v>0</v>
      </c>
      <c r="D82" s="20">
        <v>15320</v>
      </c>
      <c r="E82" s="20">
        <v>1</v>
      </c>
      <c r="F82" s="20" t="str">
        <f>VLOOKUP(A82,'Cons. Ch2 &amp; Ch3'!F:F,1,FALSE)</f>
        <v>847.8470330.1.425900.000000.847001.200179</v>
      </c>
    </row>
    <row r="83" spans="1:6" hidden="1" x14ac:dyDescent="0.35">
      <c r="A83" s="56" t="s">
        <v>809</v>
      </c>
      <c r="B83" s="20">
        <v>689</v>
      </c>
      <c r="C83" s="20">
        <v>0</v>
      </c>
      <c r="D83" s="20">
        <v>687.81</v>
      </c>
      <c r="E83" s="20">
        <v>1.19</v>
      </c>
      <c r="F83" s="20" t="str">
        <f>VLOOKUP(A83,'Cons. Ch2 &amp; Ch3'!F:F,1,FALSE)</f>
        <v>847.8470330.1.428090.000000.847001.200179</v>
      </c>
    </row>
    <row r="84" spans="1:6" hidden="1" x14ac:dyDescent="0.35">
      <c r="A84" s="56" t="s">
        <v>808</v>
      </c>
      <c r="B84" s="20">
        <v>78375</v>
      </c>
      <c r="C84" s="20">
        <v>0</v>
      </c>
      <c r="D84" s="20">
        <v>70231.44</v>
      </c>
      <c r="E84" s="20">
        <v>8143.56</v>
      </c>
      <c r="F84" s="20" t="str">
        <f>VLOOKUP(A84,'Cons. Ch2 &amp; Ch3'!F:F,1,FALSE)</f>
        <v>847.8470330.1.435340.000000.847001.200179</v>
      </c>
    </row>
    <row r="85" spans="1:6" hidden="1" x14ac:dyDescent="0.35">
      <c r="A85" s="56" t="s">
        <v>204</v>
      </c>
      <c r="B85" s="20">
        <v>99511</v>
      </c>
      <c r="C85" s="20">
        <v>0</v>
      </c>
      <c r="D85" s="20">
        <v>98310.48</v>
      </c>
      <c r="E85" s="20">
        <v>1200.52</v>
      </c>
      <c r="F85" s="20" t="str">
        <f>VLOOKUP(A85,'Cons. Ch2 &amp; Ch3'!F:F,1,FALSE)</f>
        <v>847.8470330.1.435350.000000.847001.200179</v>
      </c>
    </row>
    <row r="86" spans="1:6" hidden="1" x14ac:dyDescent="0.35">
      <c r="A86" s="56" t="s">
        <v>205</v>
      </c>
      <c r="B86" s="20">
        <v>13927</v>
      </c>
      <c r="C86" s="20">
        <v>0</v>
      </c>
      <c r="D86" s="20">
        <v>13925.94</v>
      </c>
      <c r="E86" s="20">
        <v>1.06</v>
      </c>
      <c r="F86" s="20" t="str">
        <f>VLOOKUP(A86,'Cons. Ch2 &amp; Ch3'!F:F,1,FALSE)</f>
        <v>847.8470330.1.435508.000000.847001.200179</v>
      </c>
    </row>
    <row r="87" spans="1:6" hidden="1" x14ac:dyDescent="0.35">
      <c r="A87" s="56" t="s">
        <v>805</v>
      </c>
      <c r="B87" s="20">
        <v>6385</v>
      </c>
      <c r="C87" s="20">
        <v>0</v>
      </c>
      <c r="D87" s="20">
        <v>6384.5</v>
      </c>
      <c r="E87" s="20">
        <v>0.5</v>
      </c>
      <c r="F87" s="20" t="str">
        <f>VLOOKUP(A87,'Cons. Ch2 &amp; Ch3'!F:F,1,FALSE)</f>
        <v>847.8470335.1.425510.000000.847001.200179</v>
      </c>
    </row>
    <row r="88" spans="1:6" hidden="1" x14ac:dyDescent="0.35">
      <c r="A88" s="56" t="s">
        <v>804</v>
      </c>
      <c r="B88" s="20">
        <v>2521</v>
      </c>
      <c r="C88" s="20">
        <v>0</v>
      </c>
      <c r="D88" s="20">
        <v>2520</v>
      </c>
      <c r="E88" s="20">
        <v>1</v>
      </c>
      <c r="F88" s="20" t="str">
        <f>VLOOKUP(A88,'Cons. Ch2 &amp; Ch3'!F:F,1,FALSE)</f>
        <v>847.8470335.1.425760.000000.847001.200179</v>
      </c>
    </row>
    <row r="89" spans="1:6" hidden="1" x14ac:dyDescent="0.35">
      <c r="A89" s="56" t="s">
        <v>209</v>
      </c>
      <c r="B89" s="20">
        <v>23596</v>
      </c>
      <c r="C89" s="20">
        <v>0</v>
      </c>
      <c r="D89" s="20">
        <v>23595.32</v>
      </c>
      <c r="E89" s="20">
        <v>0.68</v>
      </c>
      <c r="F89" s="20" t="str">
        <f>VLOOKUP(A89,'Cons. Ch2 &amp; Ch3'!F:F,1,FALSE)</f>
        <v>847.8470335.1.425763.000000.847001.200179</v>
      </c>
    </row>
    <row r="90" spans="1:6" hidden="1" x14ac:dyDescent="0.35">
      <c r="A90" s="56" t="s">
        <v>210</v>
      </c>
      <c r="B90" s="20">
        <v>126253</v>
      </c>
      <c r="C90" s="20">
        <v>0</v>
      </c>
      <c r="D90" s="20">
        <v>124462.87</v>
      </c>
      <c r="E90" s="20">
        <v>1790.13</v>
      </c>
      <c r="F90" s="20" t="str">
        <f>VLOOKUP(A90,'Cons. Ch2 &amp; Ch3'!F:F,1,FALSE)</f>
        <v>847.8470335.1.425770.000000.847001.200179</v>
      </c>
    </row>
    <row r="91" spans="1:6" hidden="1" x14ac:dyDescent="0.35">
      <c r="A91" s="56" t="s">
        <v>803</v>
      </c>
      <c r="B91" s="20">
        <v>932</v>
      </c>
      <c r="C91" s="20">
        <v>0</v>
      </c>
      <c r="D91" s="20">
        <v>931.08</v>
      </c>
      <c r="E91" s="20">
        <v>0.92</v>
      </c>
      <c r="F91" s="20" t="str">
        <f>VLOOKUP(A91,'Cons. Ch2 &amp; Ch3'!F:F,1,FALSE)</f>
        <v>847.8470335.1.425900.000000.847001.200179</v>
      </c>
    </row>
    <row r="92" spans="1:6" hidden="1" x14ac:dyDescent="0.35">
      <c r="A92" s="56" t="s">
        <v>211</v>
      </c>
      <c r="B92" s="20">
        <v>147800</v>
      </c>
      <c r="C92" s="20">
        <v>0</v>
      </c>
      <c r="D92" s="20">
        <v>111804.23</v>
      </c>
      <c r="E92" s="20">
        <v>35995.769999999997</v>
      </c>
      <c r="F92" s="20" t="str">
        <f>VLOOKUP(A92,'Cons. Ch2 &amp; Ch3'!F:F,1,FALSE)</f>
        <v>847.8470335.1.426610.000000.847001.200179</v>
      </c>
    </row>
    <row r="93" spans="1:6" hidden="1" x14ac:dyDescent="0.35">
      <c r="A93" s="56" t="s">
        <v>802</v>
      </c>
      <c r="B93" s="20">
        <v>45000</v>
      </c>
      <c r="C93" s="20">
        <v>0</v>
      </c>
      <c r="D93" s="20">
        <v>44773.599999999999</v>
      </c>
      <c r="E93" s="20">
        <v>226.4</v>
      </c>
      <c r="F93" s="20" t="str">
        <f>VLOOKUP(A93,'Cons. Ch2 &amp; Ch3'!F:F,1,FALSE)</f>
        <v>847.8470335.1.428090.000000.847001.200179</v>
      </c>
    </row>
    <row r="94" spans="1:6" hidden="1" x14ac:dyDescent="0.35">
      <c r="A94" s="56" t="s">
        <v>212</v>
      </c>
      <c r="B94" s="20">
        <v>5627</v>
      </c>
      <c r="C94" s="20">
        <v>0</v>
      </c>
      <c r="D94" s="20">
        <v>5625.53</v>
      </c>
      <c r="E94" s="20">
        <v>1.47</v>
      </c>
      <c r="F94" s="20" t="str">
        <f>VLOOKUP(A94,'Cons. Ch2 &amp; Ch3'!F:F,1,FALSE)</f>
        <v>847.8470335.1.435350.000000.847001.200179</v>
      </c>
    </row>
    <row r="95" spans="1:6" hidden="1" x14ac:dyDescent="0.35">
      <c r="A95" s="56" t="s">
        <v>213</v>
      </c>
      <c r="B95" s="20">
        <v>169650</v>
      </c>
      <c r="C95" s="20">
        <v>0</v>
      </c>
      <c r="D95" s="20">
        <v>156426.09</v>
      </c>
      <c r="E95" s="20">
        <v>13223.91</v>
      </c>
      <c r="F95" s="20" t="str">
        <f>VLOOKUP(A95,'Cons. Ch2 &amp; Ch3'!F:F,1,FALSE)</f>
        <v>847.8470335.1.435508.000000.847001.200179</v>
      </c>
    </row>
    <row r="96" spans="1:6" hidden="1" x14ac:dyDescent="0.35">
      <c r="A96" s="56" t="s">
        <v>214</v>
      </c>
      <c r="B96" s="20">
        <v>3578</v>
      </c>
      <c r="C96" s="20">
        <v>0</v>
      </c>
      <c r="D96" s="20">
        <v>3577</v>
      </c>
      <c r="E96" s="20">
        <v>1</v>
      </c>
      <c r="F96" s="20" t="str">
        <f>VLOOKUP(A96,'Cons. Ch2 &amp; Ch3'!F:F,1,FALSE)</f>
        <v>847.8470335.1.436110.000000.847001.200179</v>
      </c>
    </row>
    <row r="97" spans="1:6" hidden="1" x14ac:dyDescent="0.35">
      <c r="A97" s="56" t="s">
        <v>800</v>
      </c>
      <c r="B97" s="20">
        <v>13951</v>
      </c>
      <c r="C97" s="20">
        <v>0</v>
      </c>
      <c r="D97" s="20">
        <v>7200</v>
      </c>
      <c r="E97" s="20">
        <v>6751</v>
      </c>
      <c r="F97" s="20" t="str">
        <f>VLOOKUP(A97,'Cons. Ch2 &amp; Ch3'!F:F,1,FALSE)</f>
        <v>847.8470340.1.425510.000000.847001.200179</v>
      </c>
    </row>
    <row r="98" spans="1:6" hidden="1" x14ac:dyDescent="0.35">
      <c r="A98" s="56" t="s">
        <v>799</v>
      </c>
      <c r="B98" s="20">
        <v>4763</v>
      </c>
      <c r="C98" s="20">
        <v>0</v>
      </c>
      <c r="D98" s="20">
        <v>4762</v>
      </c>
      <c r="E98" s="20">
        <v>1</v>
      </c>
      <c r="F98" s="20" t="str">
        <f>VLOOKUP(A98,'Cons. Ch2 &amp; Ch3'!F:F,1,FALSE)</f>
        <v>847.8470340.1.425760.000000.847001.200179</v>
      </c>
    </row>
    <row r="99" spans="1:6" hidden="1" x14ac:dyDescent="0.35">
      <c r="A99" s="56" t="s">
        <v>218</v>
      </c>
      <c r="B99" s="20">
        <v>219878</v>
      </c>
      <c r="C99" s="20">
        <v>0</v>
      </c>
      <c r="D99" s="20">
        <v>208320.92</v>
      </c>
      <c r="E99" s="20">
        <v>11557.08</v>
      </c>
      <c r="F99" s="20" t="str">
        <f>VLOOKUP(A99,'Cons. Ch2 &amp; Ch3'!F:F,1,FALSE)</f>
        <v>847.8470340.1.425763.000000.847001.200179</v>
      </c>
    </row>
    <row r="100" spans="1:6" hidden="1" x14ac:dyDescent="0.35">
      <c r="A100" s="56" t="s">
        <v>219</v>
      </c>
      <c r="B100" s="20">
        <v>278958</v>
      </c>
      <c r="C100" s="20">
        <v>0</v>
      </c>
      <c r="D100" s="20">
        <v>276102.03000000003</v>
      </c>
      <c r="E100" s="20">
        <v>2855.97</v>
      </c>
      <c r="F100" s="20" t="str">
        <f>VLOOKUP(A100,'Cons. Ch2 &amp; Ch3'!F:F,1,FALSE)</f>
        <v>847.8470340.1.425770.000000.847001.200179</v>
      </c>
    </row>
    <row r="101" spans="1:6" hidden="1" x14ac:dyDescent="0.35">
      <c r="A101" s="56" t="s">
        <v>798</v>
      </c>
      <c r="B101" s="20">
        <v>16813</v>
      </c>
      <c r="C101" s="20">
        <v>0</v>
      </c>
      <c r="D101" s="20">
        <v>16812.5</v>
      </c>
      <c r="E101" s="20">
        <v>0.5</v>
      </c>
      <c r="F101" s="20" t="str">
        <f>VLOOKUP(A101,'Cons. Ch2 &amp; Ch3'!F:F,1,FALSE)</f>
        <v>847.8470340.1.425900.000000.847001.200179</v>
      </c>
    </row>
    <row r="102" spans="1:6" hidden="1" x14ac:dyDescent="0.35">
      <c r="A102" s="56" t="s">
        <v>220</v>
      </c>
      <c r="B102" s="20">
        <v>112184</v>
      </c>
      <c r="C102" s="20">
        <v>0</v>
      </c>
      <c r="D102" s="20">
        <v>93817.55</v>
      </c>
      <c r="E102" s="20">
        <v>18366.45</v>
      </c>
      <c r="F102" s="20" t="str">
        <f>VLOOKUP(A102,'Cons. Ch2 &amp; Ch3'!F:F,1,FALSE)</f>
        <v>847.8470340.1.426610.000000.847001.200179</v>
      </c>
    </row>
    <row r="103" spans="1:6" hidden="1" x14ac:dyDescent="0.35">
      <c r="A103" s="56" t="s">
        <v>797</v>
      </c>
      <c r="B103" s="20">
        <v>94855</v>
      </c>
      <c r="C103" s="20">
        <v>0</v>
      </c>
      <c r="D103" s="20">
        <v>94830.42</v>
      </c>
      <c r="E103" s="20">
        <v>24.58</v>
      </c>
      <c r="F103" s="20" t="str">
        <f>VLOOKUP(A103,'Cons. Ch2 &amp; Ch3'!F:F,1,FALSE)</f>
        <v>847.8470340.1.428090.000000.847001.200179</v>
      </c>
    </row>
    <row r="104" spans="1:6" hidden="1" x14ac:dyDescent="0.35">
      <c r="A104" s="56" t="s">
        <v>223</v>
      </c>
      <c r="B104" s="20">
        <v>220337</v>
      </c>
      <c r="C104" s="20">
        <v>0</v>
      </c>
      <c r="D104" s="20">
        <v>177479.71</v>
      </c>
      <c r="E104" s="20">
        <v>42857.29</v>
      </c>
      <c r="F104" s="20" t="str">
        <f>VLOOKUP(A104,'Cons. Ch2 &amp; Ch3'!F:F,1,FALSE)</f>
        <v>847.8470340.1.435508.000000.847001.200179</v>
      </c>
    </row>
    <row r="105" spans="1:6" hidden="1" x14ac:dyDescent="0.35">
      <c r="A105" s="56" t="s">
        <v>795</v>
      </c>
      <c r="B105" s="20">
        <v>6842</v>
      </c>
      <c r="C105" s="20">
        <v>0</v>
      </c>
      <c r="D105" s="20">
        <v>6842</v>
      </c>
      <c r="E105" s="20">
        <v>0</v>
      </c>
      <c r="F105" s="20" t="str">
        <f>VLOOKUP(A105,'Cons. Ch2 &amp; Ch3'!F:F,1,FALSE)</f>
        <v>847.8470340.1.436600.000000.847001.200179</v>
      </c>
    </row>
    <row r="106" spans="1:6" hidden="1" x14ac:dyDescent="0.35">
      <c r="A106" s="56" t="s">
        <v>794</v>
      </c>
      <c r="B106" s="20">
        <v>71608</v>
      </c>
      <c r="C106" s="20">
        <v>0</v>
      </c>
      <c r="D106" s="20">
        <v>71606.55</v>
      </c>
      <c r="E106" s="20">
        <v>1.45</v>
      </c>
      <c r="F106" s="20" t="str">
        <f>VLOOKUP(A106,'Cons. Ch2 &amp; Ch3'!F:F,1,FALSE)</f>
        <v>847.8470345.1.420550.000000.847001.200179</v>
      </c>
    </row>
    <row r="107" spans="1:6" hidden="1" x14ac:dyDescent="0.35">
      <c r="A107" s="56" t="s">
        <v>226</v>
      </c>
      <c r="B107" s="20">
        <v>150600</v>
      </c>
      <c r="C107" s="20">
        <v>0</v>
      </c>
      <c r="D107" s="20">
        <v>149937.32</v>
      </c>
      <c r="E107" s="20">
        <v>662.68</v>
      </c>
      <c r="F107" s="20" t="str">
        <f>VLOOKUP(A107,'Cons. Ch2 &amp; Ch3'!F:F,1,FALSE)</f>
        <v>847.8470345.1.425770.000000.847001.200179</v>
      </c>
    </row>
    <row r="108" spans="1:6" hidden="1" x14ac:dyDescent="0.35">
      <c r="A108" s="56" t="s">
        <v>791</v>
      </c>
      <c r="B108" s="20">
        <v>688</v>
      </c>
      <c r="C108" s="20">
        <v>0</v>
      </c>
      <c r="D108" s="20">
        <v>685.95</v>
      </c>
      <c r="E108" s="20">
        <v>2.0499999999999998</v>
      </c>
      <c r="F108" s="20" t="str">
        <f>VLOOKUP(A108,'Cons. Ch2 &amp; Ch3'!F:F,1,FALSE)</f>
        <v>847.8470345.1.425900.000000.847001.200179</v>
      </c>
    </row>
    <row r="109" spans="1:6" hidden="1" x14ac:dyDescent="0.35">
      <c r="A109" s="56" t="s">
        <v>790</v>
      </c>
      <c r="B109" s="20">
        <v>94304</v>
      </c>
      <c r="C109" s="20">
        <v>0</v>
      </c>
      <c r="D109" s="20">
        <v>94303.07</v>
      </c>
      <c r="E109" s="20">
        <v>0.93</v>
      </c>
      <c r="F109" s="20" t="str">
        <f>VLOOKUP(A109,'Cons. Ch2 &amp; Ch3'!F:F,1,FALSE)</f>
        <v>847.8470345.1.426610.000000.847001.200179</v>
      </c>
    </row>
    <row r="110" spans="1:6" hidden="1" x14ac:dyDescent="0.35">
      <c r="A110" s="56" t="s">
        <v>227</v>
      </c>
      <c r="B110" s="20">
        <v>36000</v>
      </c>
      <c r="C110" s="20">
        <v>0</v>
      </c>
      <c r="D110" s="20">
        <v>35959.449999999997</v>
      </c>
      <c r="E110" s="20">
        <v>40.549999999999997</v>
      </c>
      <c r="F110" s="20" t="str">
        <f>VLOOKUP(A110,'Cons. Ch2 &amp; Ch3'!F:F,1,FALSE)</f>
        <v>847.8470345.1.428090.000000.847001.200179</v>
      </c>
    </row>
    <row r="111" spans="1:6" hidden="1" x14ac:dyDescent="0.35">
      <c r="A111" s="56" t="s">
        <v>228</v>
      </c>
      <c r="B111" s="20">
        <v>901</v>
      </c>
      <c r="C111" s="20">
        <v>0</v>
      </c>
      <c r="D111" s="20">
        <v>900</v>
      </c>
      <c r="E111" s="20">
        <v>1</v>
      </c>
      <c r="F111" s="20" t="str">
        <f>VLOOKUP(A111,'Cons. Ch2 &amp; Ch3'!F:F,1,FALSE)</f>
        <v>847.8470345.1.435350.000000.847001.200179</v>
      </c>
    </row>
    <row r="112" spans="1:6" hidden="1" x14ac:dyDescent="0.35">
      <c r="A112" s="56" t="s">
        <v>229</v>
      </c>
      <c r="B112" s="20">
        <v>141907</v>
      </c>
      <c r="C112" s="20">
        <v>0</v>
      </c>
      <c r="D112" s="20">
        <v>136685.84</v>
      </c>
      <c r="E112" s="20">
        <v>5221.16</v>
      </c>
      <c r="F112" s="20" t="str">
        <f>VLOOKUP(A112,'Cons. Ch2 &amp; Ch3'!F:F,1,FALSE)</f>
        <v>847.8470345.1.435508.000000.847001.200179</v>
      </c>
    </row>
    <row r="113" spans="1:6" hidden="1" x14ac:dyDescent="0.35">
      <c r="A113" s="56" t="s">
        <v>230</v>
      </c>
      <c r="B113" s="20">
        <v>121</v>
      </c>
      <c r="C113" s="20">
        <v>0</v>
      </c>
      <c r="D113" s="20">
        <v>120</v>
      </c>
      <c r="E113" s="20">
        <v>1</v>
      </c>
      <c r="F113" s="20" t="str">
        <f>VLOOKUP(A113,'Cons. Ch2 &amp; Ch3'!F:F,1,FALSE)</f>
        <v>847.8470345.1.436110.000000.847001.200179</v>
      </c>
    </row>
    <row r="114" spans="1:6" hidden="1" x14ac:dyDescent="0.35">
      <c r="A114" s="56" t="s">
        <v>233</v>
      </c>
      <c r="B114" s="20">
        <v>2895</v>
      </c>
      <c r="C114" s="20">
        <v>0</v>
      </c>
      <c r="D114" s="20">
        <v>2893.6</v>
      </c>
      <c r="E114" s="20">
        <v>1.4</v>
      </c>
      <c r="F114" s="20" t="str">
        <f>VLOOKUP(A114,'Cons. Ch2 &amp; Ch3'!F:F,1,FALSE)</f>
        <v>847.8470350.1.425510.000000.847001.200179</v>
      </c>
    </row>
    <row r="115" spans="1:6" hidden="1" x14ac:dyDescent="0.35">
      <c r="A115" s="56" t="s">
        <v>787</v>
      </c>
      <c r="B115" s="20">
        <v>118170</v>
      </c>
      <c r="C115" s="20">
        <v>0</v>
      </c>
      <c r="D115" s="20">
        <v>107425.41</v>
      </c>
      <c r="E115" s="20">
        <v>10744.59</v>
      </c>
      <c r="F115" s="20" t="str">
        <f>VLOOKUP(A115,'Cons. Ch2 &amp; Ch3'!F:F,1,FALSE)</f>
        <v>847.8470350.1.425760.000000.847001.200179</v>
      </c>
    </row>
    <row r="116" spans="1:6" hidden="1" x14ac:dyDescent="0.35">
      <c r="A116" s="56" t="s">
        <v>234</v>
      </c>
      <c r="B116" s="20">
        <v>117705</v>
      </c>
      <c r="C116" s="20">
        <v>0</v>
      </c>
      <c r="D116" s="20">
        <v>116787.5</v>
      </c>
      <c r="E116" s="20">
        <v>917.5</v>
      </c>
      <c r="F116" s="20" t="str">
        <f>VLOOKUP(A116,'Cons. Ch2 &amp; Ch3'!F:F,1,FALSE)</f>
        <v>847.8470350.1.425763.000000.847001.200179</v>
      </c>
    </row>
    <row r="117" spans="1:6" hidden="1" x14ac:dyDescent="0.35">
      <c r="A117" s="56" t="s">
        <v>235</v>
      </c>
      <c r="B117" s="20">
        <v>101153</v>
      </c>
      <c r="C117" s="20">
        <v>0</v>
      </c>
      <c r="D117" s="20">
        <v>101152.29</v>
      </c>
      <c r="E117" s="20">
        <v>0.71</v>
      </c>
      <c r="F117" s="20" t="str">
        <f>VLOOKUP(A117,'Cons. Ch2 &amp; Ch3'!F:F,1,FALSE)</f>
        <v>847.8470350.1.425770.000000.847001.200179</v>
      </c>
    </row>
    <row r="118" spans="1:6" hidden="1" x14ac:dyDescent="0.35">
      <c r="A118" s="56" t="s">
        <v>786</v>
      </c>
      <c r="B118" s="20">
        <v>14102</v>
      </c>
      <c r="C118" s="20">
        <v>0</v>
      </c>
      <c r="D118" s="20">
        <v>14100.9</v>
      </c>
      <c r="E118" s="20">
        <v>1.1000000000000001</v>
      </c>
      <c r="F118" s="20" t="str">
        <f>VLOOKUP(A118,'Cons. Ch2 &amp; Ch3'!F:F,1,FALSE)</f>
        <v>847.8470350.1.425900.000000.847001.200179</v>
      </c>
    </row>
    <row r="119" spans="1:6" hidden="1" x14ac:dyDescent="0.35">
      <c r="A119" s="56" t="s">
        <v>236</v>
      </c>
      <c r="B119" s="20">
        <v>69446</v>
      </c>
      <c r="C119" s="20">
        <v>0</v>
      </c>
      <c r="D119" s="20">
        <v>61238.09</v>
      </c>
      <c r="E119" s="20">
        <v>8207.91</v>
      </c>
      <c r="F119" s="20" t="str">
        <f>VLOOKUP(A119,'Cons. Ch2 &amp; Ch3'!F:F,1,FALSE)</f>
        <v>847.8470350.1.426610.000000.847001.200179</v>
      </c>
    </row>
    <row r="120" spans="1:6" hidden="1" x14ac:dyDescent="0.35">
      <c r="A120" s="56" t="s">
        <v>1577</v>
      </c>
      <c r="B120" s="20">
        <v>4250</v>
      </c>
      <c r="C120" s="20">
        <v>0</v>
      </c>
      <c r="D120" s="20">
        <v>4250</v>
      </c>
      <c r="E120" s="20">
        <v>0</v>
      </c>
      <c r="F120" s="20" t="str">
        <f>VLOOKUP(A120,'Cons. Ch2 &amp; Ch3'!F:F,1,FALSE)</f>
        <v>847.8470350.1.428090.000000.847001.200179</v>
      </c>
    </row>
    <row r="121" spans="1:6" hidden="1" x14ac:dyDescent="0.35">
      <c r="A121" s="56" t="s">
        <v>237</v>
      </c>
      <c r="B121" s="20">
        <v>357181</v>
      </c>
      <c r="C121" s="20">
        <v>0</v>
      </c>
      <c r="D121" s="20">
        <v>352317.75</v>
      </c>
      <c r="E121" s="20">
        <v>4863.25</v>
      </c>
      <c r="F121" s="20" t="str">
        <f>VLOOKUP(A121,'Cons. Ch2 &amp; Ch3'!F:F,1,FALSE)</f>
        <v>847.8470350.1.432209.000000.847001.200179</v>
      </c>
    </row>
    <row r="122" spans="1:6" hidden="1" x14ac:dyDescent="0.35">
      <c r="A122" s="56" t="s">
        <v>241</v>
      </c>
      <c r="B122" s="20">
        <v>8203</v>
      </c>
      <c r="C122" s="20">
        <v>0</v>
      </c>
      <c r="D122" s="20">
        <v>8202.2000000000007</v>
      </c>
      <c r="E122" s="20">
        <v>0.8</v>
      </c>
      <c r="F122" s="20" t="str">
        <f>VLOOKUP(A122,'Cons. Ch2 &amp; Ch3'!F:F,1,FALSE)</f>
        <v>847.8470350.1.435350.000000.847001.200179</v>
      </c>
    </row>
    <row r="123" spans="1:6" hidden="1" x14ac:dyDescent="0.35">
      <c r="A123" s="56" t="s">
        <v>242</v>
      </c>
      <c r="B123" s="20">
        <v>142170</v>
      </c>
      <c r="C123" s="20">
        <v>0</v>
      </c>
      <c r="D123" s="20">
        <v>142169.10999999999</v>
      </c>
      <c r="E123" s="20">
        <v>0.89</v>
      </c>
      <c r="F123" s="20" t="str">
        <f>VLOOKUP(A123,'Cons. Ch2 &amp; Ch3'!F:F,1,FALSE)</f>
        <v>847.8470350.1.435508.000000.847001.200179</v>
      </c>
    </row>
    <row r="124" spans="1:6" hidden="1" x14ac:dyDescent="0.35">
      <c r="A124" s="56" t="s">
        <v>243</v>
      </c>
      <c r="B124" s="20">
        <v>701</v>
      </c>
      <c r="C124" s="20">
        <v>0</v>
      </c>
      <c r="D124" s="20">
        <v>700</v>
      </c>
      <c r="E124" s="20">
        <v>1</v>
      </c>
      <c r="F124" s="20" t="str">
        <f>VLOOKUP(A124,'Cons. Ch2 &amp; Ch3'!F:F,1,FALSE)</f>
        <v>847.8470350.1.436110.000000.847001.200179</v>
      </c>
    </row>
    <row r="125" spans="1:6" hidden="1" x14ac:dyDescent="0.35">
      <c r="A125" s="56" t="s">
        <v>246</v>
      </c>
      <c r="B125" s="20">
        <v>85878</v>
      </c>
      <c r="C125" s="20">
        <v>0</v>
      </c>
      <c r="D125" s="20">
        <v>85877.27</v>
      </c>
      <c r="E125" s="20">
        <v>0.73</v>
      </c>
      <c r="F125" s="20" t="str">
        <f>VLOOKUP(A125,'Cons. Ch2 &amp; Ch3'!F:F,1,FALSE)</f>
        <v>847.8470405.1.421700.000000.847001.200179</v>
      </c>
    </row>
    <row r="126" spans="1:6" hidden="1" x14ac:dyDescent="0.35">
      <c r="A126" s="56" t="s">
        <v>247</v>
      </c>
      <c r="B126" s="20">
        <v>44680</v>
      </c>
      <c r="C126" s="20">
        <v>0</v>
      </c>
      <c r="D126" s="20">
        <v>44679.1</v>
      </c>
      <c r="E126" s="20">
        <v>0.9</v>
      </c>
      <c r="F126" s="20" t="str">
        <f>VLOOKUP(A126,'Cons. Ch2 &amp; Ch3'!F:F,1,FALSE)</f>
        <v>847.8470405.1.425100.000000.847001.200179</v>
      </c>
    </row>
    <row r="127" spans="1:6" hidden="1" x14ac:dyDescent="0.35">
      <c r="A127" s="56" t="s">
        <v>248</v>
      </c>
      <c r="B127" s="20">
        <v>7074</v>
      </c>
      <c r="C127" s="20">
        <v>0</v>
      </c>
      <c r="D127" s="20">
        <v>7073.05</v>
      </c>
      <c r="E127" s="20">
        <v>0.95</v>
      </c>
      <c r="F127" s="20" t="str">
        <f>VLOOKUP(A127,'Cons. Ch2 &amp; Ch3'!F:F,1,FALSE)</f>
        <v>847.8470405.1.425510.000000.847001.200179</v>
      </c>
    </row>
    <row r="128" spans="1:6" hidden="1" x14ac:dyDescent="0.35">
      <c r="A128" s="56" t="s">
        <v>784</v>
      </c>
      <c r="B128" s="20">
        <v>11600</v>
      </c>
      <c r="C128" s="20">
        <v>0</v>
      </c>
      <c r="D128" s="20">
        <v>11599.02</v>
      </c>
      <c r="E128" s="20">
        <v>0.98</v>
      </c>
      <c r="F128" s="20" t="str">
        <f>VLOOKUP(A128,'Cons. Ch2 &amp; Ch3'!F:F,1,FALSE)</f>
        <v>847.8470405.1.425550.000000.847001.200179</v>
      </c>
    </row>
    <row r="129" spans="1:6" hidden="1" x14ac:dyDescent="0.35">
      <c r="A129" s="56" t="s">
        <v>249</v>
      </c>
      <c r="B129" s="20">
        <v>80200</v>
      </c>
      <c r="C129" s="20">
        <v>0</v>
      </c>
      <c r="D129" s="20">
        <v>77976.58</v>
      </c>
      <c r="E129" s="20">
        <v>2223.42</v>
      </c>
      <c r="F129" s="20" t="str">
        <f>VLOOKUP(A129,'Cons. Ch2 &amp; Ch3'!F:F,1,FALSE)</f>
        <v>847.8470405.1.425770.000000.847001.200179</v>
      </c>
    </row>
    <row r="130" spans="1:6" hidden="1" x14ac:dyDescent="0.35">
      <c r="A130" s="56" t="s">
        <v>783</v>
      </c>
      <c r="B130" s="20">
        <v>54000</v>
      </c>
      <c r="C130" s="20">
        <v>0</v>
      </c>
      <c r="D130" s="20">
        <v>51855.360000000001</v>
      </c>
      <c r="E130" s="20">
        <v>2144.64</v>
      </c>
      <c r="F130" s="20" t="str">
        <f>VLOOKUP(A130,'Cons. Ch2 &amp; Ch3'!F:F,1,FALSE)</f>
        <v>847.8470405.1.428090.000000.847001.200179</v>
      </c>
    </row>
    <row r="131" spans="1:6" hidden="1" x14ac:dyDescent="0.35">
      <c r="A131" s="56" t="s">
        <v>251</v>
      </c>
      <c r="B131" s="20">
        <v>115910</v>
      </c>
      <c r="C131" s="20">
        <v>0</v>
      </c>
      <c r="D131" s="20">
        <v>115908.58</v>
      </c>
      <c r="E131" s="20">
        <v>1.42</v>
      </c>
      <c r="F131" s="20" t="str">
        <f>VLOOKUP(A131,'Cons. Ch2 &amp; Ch3'!F:F,1,FALSE)</f>
        <v>847.8470405.1.432209.000000.847001.200179</v>
      </c>
    </row>
    <row r="132" spans="1:6" hidden="1" x14ac:dyDescent="0.35">
      <c r="A132" s="56" t="s">
        <v>252</v>
      </c>
      <c r="B132" s="20">
        <v>5420</v>
      </c>
      <c r="C132" s="20">
        <v>0</v>
      </c>
      <c r="D132" s="20">
        <v>5419.4</v>
      </c>
      <c r="E132" s="20">
        <v>0.6</v>
      </c>
      <c r="F132" s="20" t="str">
        <f>VLOOKUP(A132,'Cons. Ch2 &amp; Ch3'!F:F,1,FALSE)</f>
        <v>847.8470405.1.435350.000000.847001.200179</v>
      </c>
    </row>
    <row r="133" spans="1:6" hidden="1" x14ac:dyDescent="0.35">
      <c r="A133" s="56" t="s">
        <v>780</v>
      </c>
      <c r="B133" s="20">
        <v>128</v>
      </c>
      <c r="C133" s="20">
        <v>0</v>
      </c>
      <c r="D133" s="20">
        <v>127</v>
      </c>
      <c r="E133" s="20">
        <v>1</v>
      </c>
      <c r="F133" s="20" t="str">
        <f>VLOOKUP(A133,'Cons. Ch2 &amp; Ch3'!F:F,1,FALSE)</f>
        <v>847.8470410.1.425761.000000.847001.200179</v>
      </c>
    </row>
    <row r="134" spans="1:6" hidden="1" x14ac:dyDescent="0.35">
      <c r="A134" s="56" t="s">
        <v>255</v>
      </c>
      <c r="B134" s="20">
        <v>227</v>
      </c>
      <c r="C134" s="20">
        <v>0</v>
      </c>
      <c r="D134" s="20">
        <v>226.45</v>
      </c>
      <c r="E134" s="20">
        <v>0.55000000000000004</v>
      </c>
      <c r="F134" s="20" t="str">
        <f>VLOOKUP(A134,'Cons. Ch2 &amp; Ch3'!F:F,1,FALSE)</f>
        <v>847.8470410.1.425770.000000.847001.200179</v>
      </c>
    </row>
    <row r="135" spans="1:6" hidden="1" x14ac:dyDescent="0.35">
      <c r="A135" s="56" t="s">
        <v>779</v>
      </c>
      <c r="B135" s="20">
        <v>11165</v>
      </c>
      <c r="C135" s="20">
        <v>0</v>
      </c>
      <c r="D135" s="20">
        <v>11163.55</v>
      </c>
      <c r="E135" s="20">
        <v>1.45</v>
      </c>
      <c r="F135" s="20" t="str">
        <f>VLOOKUP(A135,'Cons. Ch2 &amp; Ch3'!F:F,1,FALSE)</f>
        <v>847.8470410.1.428090.000000.847001.200179</v>
      </c>
    </row>
    <row r="136" spans="1:6" hidden="1" x14ac:dyDescent="0.35">
      <c r="A136" s="56" t="s">
        <v>776</v>
      </c>
      <c r="B136" s="20">
        <v>8900</v>
      </c>
      <c r="C136" s="20">
        <v>0</v>
      </c>
      <c r="D136" s="20">
        <v>8133.78</v>
      </c>
      <c r="E136" s="20">
        <v>766.22</v>
      </c>
      <c r="F136" s="20" t="str">
        <f>VLOOKUP(A136,'Cons. Ch2 &amp; Ch3'!F:F,1,FALSE)</f>
        <v>847.8470415.1.425550.000000.847001.200179</v>
      </c>
    </row>
    <row r="137" spans="1:6" hidden="1" x14ac:dyDescent="0.35">
      <c r="A137" s="56" t="s">
        <v>260</v>
      </c>
      <c r="B137" s="20">
        <v>94015</v>
      </c>
      <c r="C137" s="20">
        <v>0</v>
      </c>
      <c r="D137" s="20">
        <v>89008.49</v>
      </c>
      <c r="E137" s="20">
        <v>5006.51</v>
      </c>
      <c r="F137" s="20" t="str">
        <f>VLOOKUP(A137,'Cons. Ch2 &amp; Ch3'!F:F,1,FALSE)</f>
        <v>847.8470415.1.425770.000000.847001.200179</v>
      </c>
    </row>
    <row r="138" spans="1:6" hidden="1" x14ac:dyDescent="0.35">
      <c r="A138" s="56" t="s">
        <v>774</v>
      </c>
      <c r="B138" s="20">
        <v>20448</v>
      </c>
      <c r="C138" s="20">
        <v>0</v>
      </c>
      <c r="D138" s="20">
        <v>20447.48</v>
      </c>
      <c r="E138" s="20">
        <v>0.52</v>
      </c>
      <c r="F138" s="20" t="str">
        <f>VLOOKUP(A138,'Cons. Ch2 &amp; Ch3'!F:F,1,FALSE)</f>
        <v>847.8470415.1.428090.000000.847001.200179</v>
      </c>
    </row>
    <row r="139" spans="1:6" hidden="1" x14ac:dyDescent="0.35">
      <c r="A139" s="56" t="s">
        <v>773</v>
      </c>
      <c r="B139" s="20">
        <v>427</v>
      </c>
      <c r="C139" s="20">
        <v>0</v>
      </c>
      <c r="D139" s="20">
        <v>426.25</v>
      </c>
      <c r="E139" s="20">
        <v>0.75</v>
      </c>
      <c r="F139" s="20" t="str">
        <f>VLOOKUP(A139,'Cons. Ch2 &amp; Ch3'!F:F,1,FALSE)</f>
        <v>847.8470415.1.428640.000000.847001.200179</v>
      </c>
    </row>
    <row r="140" spans="1:6" hidden="1" x14ac:dyDescent="0.35">
      <c r="A140" s="56" t="s">
        <v>263</v>
      </c>
      <c r="B140" s="20">
        <v>200410</v>
      </c>
      <c r="C140" s="20">
        <v>0</v>
      </c>
      <c r="D140" s="20">
        <v>130434</v>
      </c>
      <c r="E140" s="20">
        <v>69976</v>
      </c>
      <c r="F140" s="20" t="str">
        <f>VLOOKUP(A140,'Cons. Ch2 &amp; Ch3'!F:F,1,FALSE)</f>
        <v>847.8470415.1.432209.000000.847001.200179</v>
      </c>
    </row>
    <row r="141" spans="1:6" hidden="1" x14ac:dyDescent="0.35">
      <c r="A141" s="56" t="s">
        <v>265</v>
      </c>
      <c r="B141" s="20">
        <v>382357</v>
      </c>
      <c r="C141" s="20">
        <v>0</v>
      </c>
      <c r="D141" s="20">
        <v>374661.11</v>
      </c>
      <c r="E141" s="20">
        <v>7695.89</v>
      </c>
      <c r="F141" s="20" t="str">
        <f>VLOOKUP(A141,'Cons. Ch2 &amp; Ch3'!F:F,1,FALSE)</f>
        <v>847.8470415.1.435508.000000.847001.200179</v>
      </c>
    </row>
    <row r="142" spans="1:6" hidden="1" x14ac:dyDescent="0.35">
      <c r="A142" s="56" t="s">
        <v>1527</v>
      </c>
      <c r="B142" s="20">
        <v>5801</v>
      </c>
      <c r="C142" s="20">
        <v>0</v>
      </c>
      <c r="D142" s="20">
        <v>5800</v>
      </c>
      <c r="E142" s="20">
        <v>1</v>
      </c>
      <c r="F142" s="20" t="str">
        <f>VLOOKUP(A142,'Cons. Ch2 &amp; Ch3'!F:F,1,FALSE)</f>
        <v>847.8470420.1.425510.000000.847001.200179</v>
      </c>
    </row>
    <row r="143" spans="1:6" hidden="1" x14ac:dyDescent="0.35">
      <c r="A143" s="56" t="s">
        <v>1523</v>
      </c>
      <c r="B143" s="20">
        <v>31826</v>
      </c>
      <c r="C143" s="20">
        <v>0</v>
      </c>
      <c r="D143" s="20">
        <v>31824.75</v>
      </c>
      <c r="E143" s="20">
        <v>1.25</v>
      </c>
      <c r="F143" s="20" t="str">
        <f>VLOOKUP(A143,'Cons. Ch2 &amp; Ch3'!F:F,1,FALSE)</f>
        <v>847.8470420.1.425770.000000.847001.200179</v>
      </c>
    </row>
    <row r="144" spans="1:6" hidden="1" x14ac:dyDescent="0.35">
      <c r="A144" s="56" t="s">
        <v>1518</v>
      </c>
      <c r="B144" s="20">
        <v>22000</v>
      </c>
      <c r="C144" s="20">
        <v>0</v>
      </c>
      <c r="D144" s="20">
        <v>21792.1</v>
      </c>
      <c r="E144" s="20">
        <v>207.9</v>
      </c>
      <c r="F144" s="20" t="str">
        <f>VLOOKUP(A144,'Cons. Ch2 &amp; Ch3'!F:F,1,FALSE)</f>
        <v>847.8470420.1.428090.000000.847001.200179</v>
      </c>
    </row>
    <row r="145" spans="1:6" hidden="1" x14ac:dyDescent="0.35">
      <c r="A145" s="56" t="s">
        <v>769</v>
      </c>
      <c r="B145" s="20">
        <v>5953</v>
      </c>
      <c r="C145" s="20">
        <v>0</v>
      </c>
      <c r="D145" s="20">
        <v>5952.38</v>
      </c>
      <c r="E145" s="20">
        <v>0.62</v>
      </c>
      <c r="F145" s="20" t="str">
        <f>VLOOKUP(A145,'Cons. Ch2 &amp; Ch3'!F:F,1,FALSE)</f>
        <v>847.8470425.1.421700.000000.847001.200179</v>
      </c>
    </row>
    <row r="146" spans="1:6" hidden="1" x14ac:dyDescent="0.35">
      <c r="A146" s="56" t="s">
        <v>1507</v>
      </c>
      <c r="B146" s="20">
        <v>1000</v>
      </c>
      <c r="C146" s="20">
        <v>0</v>
      </c>
      <c r="D146" s="20">
        <v>650</v>
      </c>
      <c r="E146" s="20">
        <v>350</v>
      </c>
      <c r="F146" s="20" t="str">
        <f>VLOOKUP(A146,'Cons. Ch2 &amp; Ch3'!F:F,1,FALSE)</f>
        <v>847.8470425.1.425761.000000.847001.200179</v>
      </c>
    </row>
    <row r="147" spans="1:6" hidden="1" x14ac:dyDescent="0.35">
      <c r="A147" s="56" t="s">
        <v>269</v>
      </c>
      <c r="B147" s="20">
        <v>126538</v>
      </c>
      <c r="C147" s="20">
        <v>0</v>
      </c>
      <c r="D147" s="20">
        <v>126527.24</v>
      </c>
      <c r="E147" s="20">
        <v>10.76</v>
      </c>
      <c r="F147" s="20" t="str">
        <f>VLOOKUP(A147,'Cons. Ch2 &amp; Ch3'!F:F,1,FALSE)</f>
        <v>847.8470425.1.425770.000000.847001.200179</v>
      </c>
    </row>
    <row r="148" spans="1:6" hidden="1" x14ac:dyDescent="0.35">
      <c r="A148" s="56" t="s">
        <v>768</v>
      </c>
      <c r="B148" s="20">
        <v>5799</v>
      </c>
      <c r="C148" s="20">
        <v>0</v>
      </c>
      <c r="D148" s="20">
        <v>5798</v>
      </c>
      <c r="E148" s="20">
        <v>1</v>
      </c>
      <c r="F148" s="20" t="str">
        <f>VLOOKUP(A148,'Cons. Ch2 &amp; Ch3'!F:F,1,FALSE)</f>
        <v>847.8470425.1.425900.000000.847001.200179</v>
      </c>
    </row>
    <row r="149" spans="1:6" hidden="1" x14ac:dyDescent="0.35">
      <c r="A149" s="56" t="s">
        <v>271</v>
      </c>
      <c r="B149" s="20">
        <v>14754</v>
      </c>
      <c r="C149" s="20">
        <v>0</v>
      </c>
      <c r="D149" s="20">
        <v>14752.93</v>
      </c>
      <c r="E149" s="20">
        <v>1.07</v>
      </c>
      <c r="F149" s="20" t="str">
        <f>VLOOKUP(A149,'Cons. Ch2 &amp; Ch3'!F:F,1,FALSE)</f>
        <v>847.8470425.1.435350.000000.847001.200179</v>
      </c>
    </row>
    <row r="150" spans="1:6" hidden="1" x14ac:dyDescent="0.35">
      <c r="A150" s="56" t="s">
        <v>272</v>
      </c>
      <c r="B150" s="20">
        <v>50000</v>
      </c>
      <c r="C150" s="20">
        <v>0</v>
      </c>
      <c r="D150" s="20">
        <v>4600</v>
      </c>
      <c r="E150" s="20">
        <v>45400</v>
      </c>
      <c r="F150" s="20" t="str">
        <f>VLOOKUP(A150,'Cons. Ch2 &amp; Ch3'!F:F,1,FALSE)</f>
        <v>847.8470425.1.435508.000000.847001.200179</v>
      </c>
    </row>
    <row r="151" spans="1:6" hidden="1" x14ac:dyDescent="0.35">
      <c r="A151" s="56" t="s">
        <v>275</v>
      </c>
      <c r="B151" s="20">
        <v>157758</v>
      </c>
      <c r="C151" s="20">
        <v>0</v>
      </c>
      <c r="D151" s="20">
        <v>157753.87</v>
      </c>
      <c r="E151" s="20">
        <v>4.13</v>
      </c>
      <c r="F151" s="20" t="str">
        <f>VLOOKUP(A151,'Cons. Ch2 &amp; Ch3'!F:F,1,FALSE)</f>
        <v>847.8470430.1.425770.000000.847001.200179</v>
      </c>
    </row>
    <row r="152" spans="1:6" hidden="1" x14ac:dyDescent="0.35">
      <c r="A152" s="56" t="s">
        <v>764</v>
      </c>
      <c r="B152" s="20">
        <v>19100</v>
      </c>
      <c r="C152" s="20">
        <v>0</v>
      </c>
      <c r="D152" s="20">
        <v>13951.04</v>
      </c>
      <c r="E152" s="20">
        <v>5148.96</v>
      </c>
      <c r="F152" s="20" t="str">
        <f>VLOOKUP(A152,'Cons. Ch2 &amp; Ch3'!F:F,1,FALSE)</f>
        <v>847.8470430.1.425900.000000.847001.200179</v>
      </c>
    </row>
    <row r="153" spans="1:6" hidden="1" x14ac:dyDescent="0.35">
      <c r="A153" s="56" t="s">
        <v>276</v>
      </c>
      <c r="B153" s="20">
        <v>35225</v>
      </c>
      <c r="C153" s="20">
        <v>0</v>
      </c>
      <c r="D153" s="20">
        <v>35196.370000000003</v>
      </c>
      <c r="E153" s="20">
        <v>28.63</v>
      </c>
      <c r="F153" s="20" t="str">
        <f>VLOOKUP(A153,'Cons. Ch2 &amp; Ch3'!F:F,1,FALSE)</f>
        <v>847.8470430.1.426610.000000.847001.200179</v>
      </c>
    </row>
    <row r="154" spans="1:6" hidden="1" x14ac:dyDescent="0.35">
      <c r="A154" s="56" t="s">
        <v>277</v>
      </c>
      <c r="B154" s="20">
        <v>46617</v>
      </c>
      <c r="C154" s="20">
        <v>0</v>
      </c>
      <c r="D154" s="20">
        <v>40357.879999999997</v>
      </c>
      <c r="E154" s="20">
        <v>6259.12</v>
      </c>
      <c r="F154" s="20" t="str">
        <f>VLOOKUP(A154,'Cons. Ch2 &amp; Ch3'!F:F,1,FALSE)</f>
        <v>847.8470430.1.435508.000000.847001.200179</v>
      </c>
    </row>
    <row r="155" spans="1:6" hidden="1" x14ac:dyDescent="0.35">
      <c r="A155" s="56" t="s">
        <v>1496</v>
      </c>
      <c r="B155" s="20">
        <v>900</v>
      </c>
      <c r="C155" s="20">
        <v>0</v>
      </c>
      <c r="D155" s="20">
        <v>895.24</v>
      </c>
      <c r="E155" s="20">
        <v>4.76</v>
      </c>
      <c r="F155" s="20" t="str">
        <f>VLOOKUP(A155,'Cons. Ch2 &amp; Ch3'!F:F,1,FALSE)</f>
        <v>847.8470430.1.436600.000000.847001.200179</v>
      </c>
    </row>
    <row r="156" spans="1:6" hidden="1" x14ac:dyDescent="0.35">
      <c r="A156" s="56" t="s">
        <v>280</v>
      </c>
      <c r="B156" s="20">
        <v>188925</v>
      </c>
      <c r="C156" s="20">
        <v>0</v>
      </c>
      <c r="D156" s="20">
        <v>188919.66</v>
      </c>
      <c r="E156" s="20">
        <v>5.34</v>
      </c>
      <c r="F156" s="20" t="str">
        <f>VLOOKUP(A156,'Cons. Ch2 &amp; Ch3'!F:F,1,FALSE)</f>
        <v>847.8470435.1.425770.000000.847001.200179</v>
      </c>
    </row>
    <row r="157" spans="1:6" hidden="1" x14ac:dyDescent="0.35">
      <c r="A157" s="56" t="s">
        <v>289</v>
      </c>
      <c r="B157" s="20">
        <v>915</v>
      </c>
      <c r="C157" s="20">
        <v>0</v>
      </c>
      <c r="D157" s="20">
        <v>914.28</v>
      </c>
      <c r="E157" s="20">
        <v>0.72</v>
      </c>
      <c r="F157" s="20" t="str">
        <f>VLOOKUP(A157,'Cons. Ch2 &amp; Ch3'!F:F,1,FALSE)</f>
        <v>847.8470440.1.425761.000000.847001.200179</v>
      </c>
    </row>
    <row r="158" spans="1:6" hidden="1" x14ac:dyDescent="0.35">
      <c r="A158" s="56" t="s">
        <v>290</v>
      </c>
      <c r="B158" s="20">
        <v>140000</v>
      </c>
      <c r="C158" s="20">
        <v>0</v>
      </c>
      <c r="D158" s="20">
        <v>137812.04</v>
      </c>
      <c r="E158" s="20">
        <v>2187.96</v>
      </c>
      <c r="F158" s="20" t="str">
        <f>VLOOKUP(A158,'Cons. Ch2 &amp; Ch3'!F:F,1,FALSE)</f>
        <v>847.8470440.1.425770.000000.847001.200179</v>
      </c>
    </row>
    <row r="159" spans="1:6" hidden="1" x14ac:dyDescent="0.35">
      <c r="A159" s="56" t="s">
        <v>291</v>
      </c>
      <c r="B159" s="20">
        <v>2166</v>
      </c>
      <c r="C159" s="20">
        <v>0</v>
      </c>
      <c r="D159" s="20">
        <v>2165</v>
      </c>
      <c r="E159" s="20">
        <v>1</v>
      </c>
      <c r="F159" s="20" t="str">
        <f>VLOOKUP(A159,'Cons. Ch2 &amp; Ch3'!F:F,1,FALSE)</f>
        <v>847.8470440.1.426610.000000.847001.200179</v>
      </c>
    </row>
    <row r="160" spans="1:6" hidden="1" x14ac:dyDescent="0.35">
      <c r="A160" s="56" t="s">
        <v>756</v>
      </c>
      <c r="B160" s="20">
        <v>119707</v>
      </c>
      <c r="C160" s="20">
        <v>0</v>
      </c>
      <c r="D160" s="20">
        <v>118542.74</v>
      </c>
      <c r="E160" s="20">
        <v>1164.26</v>
      </c>
      <c r="F160" s="20" t="str">
        <f>VLOOKUP(A160,'Cons. Ch2 &amp; Ch3'!F:F,1,FALSE)</f>
        <v>847.8470440.1.428090.000000.847001.200179</v>
      </c>
    </row>
    <row r="161" spans="1:6" hidden="1" x14ac:dyDescent="0.35">
      <c r="A161" s="56" t="s">
        <v>297</v>
      </c>
      <c r="B161" s="20">
        <v>302000</v>
      </c>
      <c r="C161" s="20">
        <v>0</v>
      </c>
      <c r="D161" s="20">
        <v>301152.45</v>
      </c>
      <c r="E161" s="20">
        <v>847.55</v>
      </c>
      <c r="F161" s="20" t="str">
        <f>VLOOKUP(A161,'Cons. Ch2 &amp; Ch3'!F:F,1,FALSE)</f>
        <v>847.8470445.1.425770.000000.847001.200179</v>
      </c>
    </row>
    <row r="162" spans="1:6" hidden="1" x14ac:dyDescent="0.35">
      <c r="A162" s="56" t="s">
        <v>301</v>
      </c>
      <c r="B162" s="20">
        <v>627376</v>
      </c>
      <c r="C162" s="20">
        <v>0</v>
      </c>
      <c r="D162" s="20">
        <v>627375.34</v>
      </c>
      <c r="E162" s="20">
        <v>0.66</v>
      </c>
      <c r="F162" s="20" t="str">
        <f>VLOOKUP(A162,'Cons. Ch2 &amp; Ch3'!F:F,1,FALSE)</f>
        <v>847.8470450.1.425761.000000.847001.200179</v>
      </c>
    </row>
    <row r="163" spans="1:6" hidden="1" x14ac:dyDescent="0.35">
      <c r="A163" s="56" t="s">
        <v>302</v>
      </c>
      <c r="B163" s="20">
        <v>96102</v>
      </c>
      <c r="C163" s="20">
        <v>0</v>
      </c>
      <c r="D163" s="20">
        <v>91583.19</v>
      </c>
      <c r="E163" s="20">
        <v>4518.8100000000004</v>
      </c>
      <c r="F163" s="20" t="str">
        <f>VLOOKUP(A163,'Cons. Ch2 &amp; Ch3'!F:F,1,FALSE)</f>
        <v>847.8470450.1.425770.000000.847001.200179</v>
      </c>
    </row>
    <row r="164" spans="1:6" hidden="1" x14ac:dyDescent="0.35">
      <c r="A164" s="56" t="s">
        <v>753</v>
      </c>
      <c r="B164" s="20">
        <v>12804</v>
      </c>
      <c r="C164" s="20">
        <v>0</v>
      </c>
      <c r="D164" s="20">
        <v>12803.03</v>
      </c>
      <c r="E164" s="20">
        <v>0.97</v>
      </c>
      <c r="F164" s="20" t="str">
        <f>VLOOKUP(A164,'Cons. Ch2 &amp; Ch3'!F:F,1,FALSE)</f>
        <v>847.8470450.1.426610.000000.847001.200179</v>
      </c>
    </row>
    <row r="165" spans="1:6" hidden="1" x14ac:dyDescent="0.35">
      <c r="A165" s="56" t="s">
        <v>303</v>
      </c>
      <c r="B165" s="20">
        <v>163844</v>
      </c>
      <c r="C165" s="20">
        <v>0</v>
      </c>
      <c r="D165" s="20">
        <v>135193.4</v>
      </c>
      <c r="E165" s="20">
        <v>28650.6</v>
      </c>
      <c r="F165" s="20" t="str">
        <f>VLOOKUP(A165,'Cons. Ch2 &amp; Ch3'!F:F,1,FALSE)</f>
        <v>847.8470450.1.432209.000000.847001.200179</v>
      </c>
    </row>
    <row r="166" spans="1:6" hidden="1" x14ac:dyDescent="0.35">
      <c r="A166" s="56" t="s">
        <v>304</v>
      </c>
      <c r="B166" s="20">
        <v>16226</v>
      </c>
      <c r="C166" s="20">
        <v>0</v>
      </c>
      <c r="D166" s="20">
        <v>16225</v>
      </c>
      <c r="E166" s="20">
        <v>1</v>
      </c>
      <c r="F166" s="20" t="str">
        <f>VLOOKUP(A166,'Cons. Ch2 &amp; Ch3'!F:F,1,FALSE)</f>
        <v>847.8470450.1.435350.000000.847001.200179</v>
      </c>
    </row>
    <row r="167" spans="1:6" hidden="1" x14ac:dyDescent="0.35">
      <c r="A167" s="56" t="s">
        <v>305</v>
      </c>
      <c r="B167" s="20">
        <v>31760</v>
      </c>
      <c r="C167" s="20">
        <v>0</v>
      </c>
      <c r="D167" s="20">
        <v>21573.8</v>
      </c>
      <c r="E167" s="20">
        <v>10186.200000000001</v>
      </c>
      <c r="F167" s="20" t="str">
        <f>VLOOKUP(A167,'Cons. Ch2 &amp; Ch3'!F:F,1,FALSE)</f>
        <v>847.8470450.1.435508.000000.847001.200179</v>
      </c>
    </row>
    <row r="168" spans="1:6" hidden="1" x14ac:dyDescent="0.35">
      <c r="A168" s="56" t="s">
        <v>1465</v>
      </c>
      <c r="B168" s="20">
        <v>10200</v>
      </c>
      <c r="C168" s="20">
        <v>0</v>
      </c>
      <c r="D168" s="20">
        <v>10200</v>
      </c>
      <c r="E168" s="20">
        <v>0</v>
      </c>
      <c r="F168" s="20" t="str">
        <f>VLOOKUP(A168,'Cons. Ch2 &amp; Ch3'!F:F,1,FALSE)</f>
        <v>847.8470450.1.436600.000000.847001.200179</v>
      </c>
    </row>
    <row r="169" spans="1:6" hidden="1" x14ac:dyDescent="0.35">
      <c r="A169" s="56" t="s">
        <v>752</v>
      </c>
      <c r="B169" s="20">
        <v>3881251</v>
      </c>
      <c r="C169" s="20">
        <v>0</v>
      </c>
      <c r="D169" s="20">
        <v>3850039</v>
      </c>
      <c r="E169" s="20">
        <v>31212</v>
      </c>
      <c r="F169" s="20" t="str">
        <f>VLOOKUP(A169,'Cons. Ch2 &amp; Ch3'!F:F,1,FALSE)</f>
        <v>847.8470520.1.421600.000000.847010.200179</v>
      </c>
    </row>
    <row r="170" spans="1:6" hidden="1" x14ac:dyDescent="0.35">
      <c r="A170" s="56" t="s">
        <v>1457</v>
      </c>
      <c r="B170" s="20">
        <v>3706863</v>
      </c>
      <c r="C170" s="20">
        <v>0</v>
      </c>
      <c r="D170" s="20">
        <v>3706861.63</v>
      </c>
      <c r="E170" s="20">
        <v>1.37</v>
      </c>
      <c r="F170" s="20" t="str">
        <f>VLOOKUP(A170,'Cons. Ch2 &amp; Ch3'!F:F,1,FALSE)</f>
        <v>847.8470520.1.421600.000000.847020.200179</v>
      </c>
    </row>
    <row r="171" spans="1:6" hidden="1" x14ac:dyDescent="0.35">
      <c r="A171" s="56" t="s">
        <v>310</v>
      </c>
      <c r="B171" s="20">
        <v>945714</v>
      </c>
      <c r="C171" s="20">
        <v>0</v>
      </c>
      <c r="D171" s="20">
        <v>820887.47</v>
      </c>
      <c r="E171" s="20">
        <v>124826.53</v>
      </c>
      <c r="F171" s="20" t="str">
        <f>VLOOKUP(A171,'Cons. Ch2 &amp; Ch3'!F:F,1,FALSE)</f>
        <v>847.8470520.1.421600.000000.847030.200179</v>
      </c>
    </row>
    <row r="172" spans="1:6" hidden="1" x14ac:dyDescent="0.35">
      <c r="A172" s="56" t="s">
        <v>1454</v>
      </c>
      <c r="B172" s="20">
        <v>86251</v>
      </c>
      <c r="C172" s="20">
        <v>0</v>
      </c>
      <c r="D172" s="20">
        <v>86250</v>
      </c>
      <c r="E172" s="20">
        <v>1</v>
      </c>
      <c r="F172" s="20" t="str">
        <f>VLOOKUP(A172,'Cons. Ch2 &amp; Ch3'!F:F,1,FALSE)</f>
        <v>847.8470520.1.421700.000000.847001.200179</v>
      </c>
    </row>
    <row r="173" spans="1:6" hidden="1" x14ac:dyDescent="0.35">
      <c r="A173" s="56" t="s">
        <v>313</v>
      </c>
      <c r="B173" s="20">
        <v>5451</v>
      </c>
      <c r="C173" s="20">
        <v>0</v>
      </c>
      <c r="D173" s="20">
        <v>5450.16</v>
      </c>
      <c r="E173" s="20">
        <v>0.84</v>
      </c>
      <c r="F173" s="20" t="str">
        <f>VLOOKUP(A173,'Cons. Ch2 &amp; Ch3'!F:F,1,FALSE)</f>
        <v>847.8470520.1.425510.000000.847001.200179</v>
      </c>
    </row>
    <row r="174" spans="1:6" hidden="1" x14ac:dyDescent="0.35">
      <c r="A174" s="56" t="s">
        <v>318</v>
      </c>
      <c r="B174" s="20">
        <v>178097</v>
      </c>
      <c r="C174" s="20">
        <v>0</v>
      </c>
      <c r="D174" s="20">
        <v>178095.75</v>
      </c>
      <c r="E174" s="20">
        <v>1.25</v>
      </c>
      <c r="F174" s="20" t="str">
        <f>VLOOKUP(A174,'Cons. Ch2 &amp; Ch3'!F:F,1,FALSE)</f>
        <v>847.8470520.1.426610.000000.847001.200179</v>
      </c>
    </row>
    <row r="175" spans="1:6" hidden="1" x14ac:dyDescent="0.35">
      <c r="A175" s="56" t="s">
        <v>319</v>
      </c>
      <c r="B175" s="20">
        <v>40813</v>
      </c>
      <c r="C175" s="20">
        <v>0</v>
      </c>
      <c r="D175" s="20">
        <v>40812.239999999998</v>
      </c>
      <c r="E175" s="20">
        <v>0.76</v>
      </c>
      <c r="F175" s="20" t="str">
        <f>VLOOKUP(A175,'Cons. Ch2 &amp; Ch3'!F:F,1,FALSE)</f>
        <v>847.8470520.1.427710.000000.847001.200179</v>
      </c>
    </row>
    <row r="176" spans="1:6" hidden="1" x14ac:dyDescent="0.35">
      <c r="A176" s="56" t="s">
        <v>322</v>
      </c>
      <c r="B176" s="20">
        <v>915693</v>
      </c>
      <c r="C176" s="20">
        <v>0</v>
      </c>
      <c r="D176" s="20">
        <v>907891.89</v>
      </c>
      <c r="E176" s="20">
        <v>7801.11</v>
      </c>
      <c r="F176" s="20" t="str">
        <f>VLOOKUP(A176,'Cons. Ch2 &amp; Ch3'!F:F,1,FALSE)</f>
        <v>847.8470520.1.428200.000000.847001.200179</v>
      </c>
    </row>
    <row r="177" spans="1:6" hidden="1" x14ac:dyDescent="0.35">
      <c r="A177" s="56" t="s">
        <v>328</v>
      </c>
      <c r="B177" s="20">
        <v>2743648</v>
      </c>
      <c r="C177" s="20">
        <v>0</v>
      </c>
      <c r="D177" s="20">
        <v>2351450.4500000002</v>
      </c>
      <c r="E177" s="20">
        <v>392197.55</v>
      </c>
      <c r="F177" s="20" t="str">
        <f>VLOOKUP(A177,'Cons. Ch2 &amp; Ch3'!F:F,1,FALSE)</f>
        <v>847.8470530.1.420310.000000.847010.200179</v>
      </c>
    </row>
    <row r="178" spans="1:6" hidden="1" x14ac:dyDescent="0.35">
      <c r="A178" s="56" t="s">
        <v>334</v>
      </c>
      <c r="B178" s="20">
        <v>3789412</v>
      </c>
      <c r="C178" s="20">
        <v>0</v>
      </c>
      <c r="D178" s="20">
        <v>4122290.02</v>
      </c>
      <c r="E178" s="20">
        <v>-332878.02</v>
      </c>
      <c r="F178" s="20" t="str">
        <f>VLOOKUP(A178,'Cons. Ch2 &amp; Ch3'!F:F,1,FALSE)</f>
        <v>847.8470530.1.420310.000000.847020.200179</v>
      </c>
    </row>
    <row r="179" spans="1:6" hidden="1" x14ac:dyDescent="0.35">
      <c r="A179" s="56" t="s">
        <v>337</v>
      </c>
      <c r="B179" s="20">
        <v>1955518</v>
      </c>
      <c r="C179" s="20">
        <v>0</v>
      </c>
      <c r="D179" s="20">
        <v>1955516.77</v>
      </c>
      <c r="E179" s="20">
        <v>1.23</v>
      </c>
      <c r="F179" s="20" t="str">
        <f>VLOOKUP(A179,'Cons. Ch2 &amp; Ch3'!F:F,1,FALSE)</f>
        <v>847.8470530.1.420310.000000.847030.200179</v>
      </c>
    </row>
    <row r="180" spans="1:6" hidden="1" x14ac:dyDescent="0.35">
      <c r="A180" s="56" t="s">
        <v>340</v>
      </c>
      <c r="B180" s="20">
        <v>1364002</v>
      </c>
      <c r="C180" s="20">
        <v>0</v>
      </c>
      <c r="D180" s="20">
        <v>1010297.84</v>
      </c>
      <c r="E180" s="20">
        <v>353704.16</v>
      </c>
      <c r="F180" s="20" t="str">
        <f>VLOOKUP(A180,'Cons. Ch2 &amp; Ch3'!F:F,1,FALSE)</f>
        <v>847.8470530.1.421100.000000.847010.200179</v>
      </c>
    </row>
    <row r="181" spans="1:6" hidden="1" x14ac:dyDescent="0.35">
      <c r="A181" s="56" t="s">
        <v>1438</v>
      </c>
      <c r="B181" s="20">
        <v>142626</v>
      </c>
      <c r="C181" s="20">
        <v>0</v>
      </c>
      <c r="D181" s="20">
        <v>140889.22</v>
      </c>
      <c r="E181" s="20">
        <v>1736.78</v>
      </c>
      <c r="F181" s="20" t="str">
        <f>VLOOKUP(A181,'Cons. Ch2 &amp; Ch3'!F:F,1,FALSE)</f>
        <v>847.8470530.1.421100.000000.847020.200179</v>
      </c>
    </row>
    <row r="182" spans="1:6" hidden="1" x14ac:dyDescent="0.35">
      <c r="A182" s="56" t="s">
        <v>1436</v>
      </c>
      <c r="B182" s="20">
        <v>318412</v>
      </c>
      <c r="C182" s="20">
        <v>0</v>
      </c>
      <c r="D182" s="20">
        <v>267837.36</v>
      </c>
      <c r="E182" s="20">
        <v>50574.64</v>
      </c>
      <c r="F182" s="20" t="str">
        <f>VLOOKUP(A182,'Cons. Ch2 &amp; Ch3'!F:F,1,FALSE)</f>
        <v>847.8470530.1.421100.000000.847030.200179</v>
      </c>
    </row>
    <row r="183" spans="1:6" hidden="1" x14ac:dyDescent="0.35">
      <c r="A183" s="56" t="s">
        <v>343</v>
      </c>
      <c r="B183" s="20">
        <v>28221</v>
      </c>
      <c r="C183" s="20">
        <v>0</v>
      </c>
      <c r="D183" s="20">
        <v>28220.37</v>
      </c>
      <c r="E183" s="20">
        <v>0.63</v>
      </c>
      <c r="F183" s="20" t="str">
        <f>VLOOKUP(A183,'Cons. Ch2 &amp; Ch3'!F:F,1,FALSE)</f>
        <v>847.8470530.1.421600.000000.847020.200179</v>
      </c>
    </row>
    <row r="184" spans="1:6" hidden="1" x14ac:dyDescent="0.35">
      <c r="A184" s="56" t="s">
        <v>344</v>
      </c>
      <c r="B184" s="20">
        <v>457640</v>
      </c>
      <c r="C184" s="20">
        <v>0</v>
      </c>
      <c r="D184" s="20">
        <v>424285.28</v>
      </c>
      <c r="E184" s="20">
        <v>33354.720000000001</v>
      </c>
      <c r="F184" s="20" t="str">
        <f>VLOOKUP(A184,'Cons. Ch2 &amp; Ch3'!F:F,1,FALSE)</f>
        <v>847.8470530.1.421600.000000.847030.200179</v>
      </c>
    </row>
    <row r="185" spans="1:6" hidden="1" x14ac:dyDescent="0.35">
      <c r="A185" s="56" t="s">
        <v>1429</v>
      </c>
      <c r="B185" s="20">
        <v>126269</v>
      </c>
      <c r="C185" s="20">
        <v>0</v>
      </c>
      <c r="D185" s="20">
        <v>126268</v>
      </c>
      <c r="E185" s="20">
        <v>1</v>
      </c>
      <c r="F185" s="20" t="str">
        <f>VLOOKUP(A185,'Cons. Ch2 &amp; Ch3'!F:F,1,FALSE)</f>
        <v>847.8470530.1.422100.000000.847030.200179</v>
      </c>
    </row>
    <row r="186" spans="1:6" hidden="1" x14ac:dyDescent="0.35">
      <c r="A186" s="56" t="s">
        <v>345</v>
      </c>
      <c r="B186" s="20">
        <v>46199</v>
      </c>
      <c r="C186" s="20">
        <v>0</v>
      </c>
      <c r="D186" s="20">
        <v>46198.09</v>
      </c>
      <c r="E186" s="20">
        <v>0.91</v>
      </c>
      <c r="F186" s="20" t="str">
        <f>VLOOKUP(A186,'Cons. Ch2 &amp; Ch3'!F:F,1,FALSE)</f>
        <v>847.8470530.1.425510.000000.847010.200179</v>
      </c>
    </row>
    <row r="187" spans="1:6" hidden="1" x14ac:dyDescent="0.35">
      <c r="A187" s="56" t="s">
        <v>751</v>
      </c>
      <c r="B187" s="20">
        <v>2980</v>
      </c>
      <c r="C187" s="20">
        <v>0</v>
      </c>
      <c r="D187" s="20">
        <v>2974.8</v>
      </c>
      <c r="E187" s="20">
        <v>5.2</v>
      </c>
      <c r="F187" s="20" t="str">
        <f>VLOOKUP(A187,'Cons. Ch2 &amp; Ch3'!F:F,1,FALSE)</f>
        <v>847.8470530.1.425900.000000.847010.200179</v>
      </c>
    </row>
    <row r="188" spans="1:6" hidden="1" x14ac:dyDescent="0.35">
      <c r="A188" s="56" t="s">
        <v>348</v>
      </c>
      <c r="B188" s="20">
        <v>5230</v>
      </c>
      <c r="C188" s="20">
        <v>0</v>
      </c>
      <c r="D188" s="20">
        <v>5078.7700000000004</v>
      </c>
      <c r="E188" s="20">
        <v>151.22999999999999</v>
      </c>
      <c r="F188" s="20" t="str">
        <f>VLOOKUP(A188,'Cons. Ch2 &amp; Ch3'!F:F,1,FALSE)</f>
        <v>847.8470530.1.426210.000000.847010.200179</v>
      </c>
    </row>
    <row r="189" spans="1:6" hidden="1" x14ac:dyDescent="0.35">
      <c r="A189" s="56" t="s">
        <v>351</v>
      </c>
      <c r="B189" s="20">
        <v>1193630</v>
      </c>
      <c r="C189" s="20">
        <v>0</v>
      </c>
      <c r="D189" s="20">
        <v>1189436.21</v>
      </c>
      <c r="E189" s="20">
        <v>4193.79</v>
      </c>
      <c r="F189" s="20" t="str">
        <f>VLOOKUP(A189,'Cons. Ch2 &amp; Ch3'!F:F,1,FALSE)</f>
        <v>847.8470530.1.426220.000000.847010.200179</v>
      </c>
    </row>
    <row r="190" spans="1:6" hidden="1" x14ac:dyDescent="0.35">
      <c r="A190" s="56" t="s">
        <v>352</v>
      </c>
      <c r="B190" s="20">
        <v>1101005</v>
      </c>
      <c r="C190" s="20">
        <v>0</v>
      </c>
      <c r="D190" s="20">
        <v>1100732.28</v>
      </c>
      <c r="E190" s="20">
        <v>272.72000000000003</v>
      </c>
      <c r="F190" s="20" t="str">
        <f>VLOOKUP(A190,'Cons. Ch2 &amp; Ch3'!F:F,1,FALSE)</f>
        <v>847.8470530.1.426220.000000.847030.200179</v>
      </c>
    </row>
    <row r="191" spans="1:6" hidden="1" x14ac:dyDescent="0.35">
      <c r="A191" s="56" t="s">
        <v>355</v>
      </c>
      <c r="B191" s="20">
        <v>31000</v>
      </c>
      <c r="C191" s="20">
        <v>0</v>
      </c>
      <c r="D191" s="20">
        <v>30109.81</v>
      </c>
      <c r="E191" s="20">
        <v>890.19</v>
      </c>
      <c r="F191" s="20" t="str">
        <f>VLOOKUP(A191,'Cons. Ch2 &amp; Ch3'!F:F,1,FALSE)</f>
        <v>847.8470530.1.426250.000000.847010.200179</v>
      </c>
    </row>
    <row r="192" spans="1:6" hidden="1" x14ac:dyDescent="0.35">
      <c r="A192" s="56" t="s">
        <v>358</v>
      </c>
      <c r="B192" s="20">
        <v>6000</v>
      </c>
      <c r="C192" s="20">
        <v>0</v>
      </c>
      <c r="D192" s="20">
        <v>5628.52</v>
      </c>
      <c r="E192" s="20">
        <v>371.48</v>
      </c>
      <c r="F192" s="20" t="str">
        <f>VLOOKUP(A192,'Cons. Ch2 &amp; Ch3'!F:F,1,FALSE)</f>
        <v>847.8470530.1.426800.000000.847010.200179</v>
      </c>
    </row>
    <row r="193" spans="1:6" hidden="1" x14ac:dyDescent="0.35">
      <c r="A193" s="56" t="s">
        <v>1417</v>
      </c>
      <c r="B193" s="20">
        <v>10000</v>
      </c>
      <c r="C193" s="20">
        <v>0</v>
      </c>
      <c r="D193" s="20">
        <v>8235</v>
      </c>
      <c r="E193" s="20">
        <v>1765</v>
      </c>
      <c r="F193" s="20" t="str">
        <f>VLOOKUP(A193,'Cons. Ch2 &amp; Ch3'!F:F,1,FALSE)</f>
        <v>847.8470530.1.426800.000000.847020.200179</v>
      </c>
    </row>
    <row r="194" spans="1:6" hidden="1" x14ac:dyDescent="0.35">
      <c r="A194" s="56" t="s">
        <v>361</v>
      </c>
      <c r="B194" s="20">
        <v>28701</v>
      </c>
      <c r="C194" s="20">
        <v>0</v>
      </c>
      <c r="D194" s="20">
        <v>24109</v>
      </c>
      <c r="E194" s="20">
        <v>4592</v>
      </c>
      <c r="F194" s="20" t="str">
        <f>VLOOKUP(A194,'Cons. Ch2 &amp; Ch3'!F:F,1,FALSE)</f>
        <v>847.8470530.1.426900.000000.847010.200179</v>
      </c>
    </row>
    <row r="195" spans="1:6" hidden="1" x14ac:dyDescent="0.35">
      <c r="A195" s="56" t="s">
        <v>750</v>
      </c>
      <c r="B195" s="20">
        <v>100000</v>
      </c>
      <c r="C195" s="20">
        <v>0</v>
      </c>
      <c r="D195" s="20">
        <v>99864.52</v>
      </c>
      <c r="E195" s="20">
        <v>135.47999999999999</v>
      </c>
      <c r="F195" s="20" t="str">
        <f>VLOOKUP(A195,'Cons. Ch2 &amp; Ch3'!F:F,1,FALSE)</f>
        <v>847.8470530.1.428090.000000.847010.200179</v>
      </c>
    </row>
    <row r="196" spans="1:6" hidden="1" x14ac:dyDescent="0.35">
      <c r="A196" s="56" t="s">
        <v>364</v>
      </c>
      <c r="B196" s="20">
        <v>8769944</v>
      </c>
      <c r="C196" s="20">
        <v>0</v>
      </c>
      <c r="D196" s="20">
        <v>8769942.6799999997</v>
      </c>
      <c r="E196" s="20">
        <v>1.32</v>
      </c>
      <c r="F196" s="20" t="str">
        <f>VLOOKUP(A196,'Cons. Ch2 &amp; Ch3'!F:F,1,FALSE)</f>
        <v>847.8470530.1.428111.000000.847010.200179</v>
      </c>
    </row>
    <row r="197" spans="1:6" hidden="1" x14ac:dyDescent="0.35">
      <c r="A197" s="56" t="s">
        <v>366</v>
      </c>
      <c r="B197" s="20">
        <v>3993877</v>
      </c>
      <c r="C197" s="20">
        <v>0</v>
      </c>
      <c r="D197" s="20">
        <v>3993875.69</v>
      </c>
      <c r="E197" s="20">
        <v>1.31</v>
      </c>
      <c r="F197" s="20" t="str">
        <f>VLOOKUP(A197,'Cons. Ch2 &amp; Ch3'!F:F,1,FALSE)</f>
        <v>847.8470530.1.428111.000000.847020.200179</v>
      </c>
    </row>
    <row r="198" spans="1:6" hidden="1" x14ac:dyDescent="0.35">
      <c r="A198" s="56" t="s">
        <v>367</v>
      </c>
      <c r="B198" s="20">
        <v>9983831</v>
      </c>
      <c r="C198" s="20">
        <v>0</v>
      </c>
      <c r="D198" s="20">
        <v>9983814.2400000002</v>
      </c>
      <c r="E198" s="20">
        <v>16.760000000000002</v>
      </c>
      <c r="F198" s="20" t="str">
        <f>VLOOKUP(A198,'Cons. Ch2 &amp; Ch3'!F:F,1,FALSE)</f>
        <v>847.8470530.1.428111.000000.847030.200179</v>
      </c>
    </row>
    <row r="199" spans="1:6" hidden="1" x14ac:dyDescent="0.35">
      <c r="A199" s="56" t="s">
        <v>370</v>
      </c>
      <c r="B199" s="20">
        <v>799000</v>
      </c>
      <c r="C199" s="20">
        <v>0</v>
      </c>
      <c r="D199" s="20">
        <v>799000</v>
      </c>
      <c r="E199" s="20">
        <v>0</v>
      </c>
      <c r="F199" s="20" t="str">
        <f>VLOOKUP(A199,'Cons. Ch2 &amp; Ch3'!F:F,1,FALSE)</f>
        <v>847.8470530.1.428112.000000.847010.200179</v>
      </c>
    </row>
    <row r="200" spans="1:6" hidden="1" x14ac:dyDescent="0.35">
      <c r="A200" s="56" t="s">
        <v>372</v>
      </c>
      <c r="B200" s="20">
        <v>550146</v>
      </c>
      <c r="C200" s="20">
        <v>0</v>
      </c>
      <c r="D200" s="20">
        <v>550144.88</v>
      </c>
      <c r="E200" s="20">
        <v>1.1200000000000001</v>
      </c>
      <c r="F200" s="20" t="str">
        <f>VLOOKUP(A200,'Cons. Ch2 &amp; Ch3'!F:F,1,FALSE)</f>
        <v>847.8470530.1.428112.000000.847020.200179</v>
      </c>
    </row>
    <row r="201" spans="1:6" hidden="1" x14ac:dyDescent="0.35">
      <c r="A201" s="56" t="s">
        <v>1408</v>
      </c>
      <c r="B201" s="20">
        <v>214620</v>
      </c>
      <c r="C201" s="20">
        <v>0</v>
      </c>
      <c r="D201" s="20">
        <v>210685.18</v>
      </c>
      <c r="E201" s="20">
        <v>3934.82</v>
      </c>
      <c r="F201" s="20" t="str">
        <f>VLOOKUP(A201,'Cons. Ch2 &amp; Ch3'!F:F,1,FALSE)</f>
        <v>847.8470530.1.428200.000000.847010.200179</v>
      </c>
    </row>
    <row r="202" spans="1:6" hidden="1" x14ac:dyDescent="0.35">
      <c r="A202" s="56" t="s">
        <v>380</v>
      </c>
      <c r="B202" s="20">
        <v>408597</v>
      </c>
      <c r="C202" s="20">
        <v>0</v>
      </c>
      <c r="D202" s="20">
        <v>408596.08</v>
      </c>
      <c r="E202" s="20">
        <v>0.92</v>
      </c>
      <c r="F202" s="20" t="str">
        <f>VLOOKUP(A202,'Cons. Ch2 &amp; Ch3'!F:F,1,FALSE)</f>
        <v>847.8470530.1.430330.000000.847020.200179</v>
      </c>
    </row>
    <row r="203" spans="1:6" hidden="1" x14ac:dyDescent="0.35">
      <c r="A203" s="56" t="s">
        <v>383</v>
      </c>
      <c r="B203" s="20">
        <v>9212249</v>
      </c>
      <c r="C203" s="20">
        <v>0</v>
      </c>
      <c r="D203" s="20">
        <v>7270346.5300000003</v>
      </c>
      <c r="E203" s="20">
        <v>1941902.47</v>
      </c>
      <c r="F203" s="20" t="str">
        <f>VLOOKUP(A203,'Cons. Ch2 &amp; Ch3'!F:F,1,FALSE)</f>
        <v>847.8470530.1.432120.000000.847010.200179</v>
      </c>
    </row>
    <row r="204" spans="1:6" hidden="1" x14ac:dyDescent="0.35">
      <c r="A204" s="56" t="s">
        <v>385</v>
      </c>
      <c r="B204" s="20">
        <v>12656521</v>
      </c>
      <c r="C204" s="20">
        <v>0</v>
      </c>
      <c r="D204" s="20">
        <v>12319515.060000001</v>
      </c>
      <c r="E204" s="20">
        <v>337005.94</v>
      </c>
      <c r="F204" s="20" t="str">
        <f>VLOOKUP(A204,'Cons. Ch2 &amp; Ch3'!F:F,1,FALSE)</f>
        <v>847.8470530.1.432120.000000.847020.200179</v>
      </c>
    </row>
    <row r="205" spans="1:6" hidden="1" x14ac:dyDescent="0.35">
      <c r="A205" s="56" t="s">
        <v>386</v>
      </c>
      <c r="B205" s="20">
        <v>10561024</v>
      </c>
      <c r="C205" s="20">
        <v>0</v>
      </c>
      <c r="D205" s="20">
        <v>9903917.6899999995</v>
      </c>
      <c r="E205" s="20">
        <v>657106.31000000006</v>
      </c>
      <c r="F205" s="20" t="str">
        <f>VLOOKUP(A205,'Cons. Ch2 &amp; Ch3'!F:F,1,FALSE)</f>
        <v>847.8470530.1.432120.000000.847030.200179</v>
      </c>
    </row>
    <row r="206" spans="1:6" hidden="1" x14ac:dyDescent="0.35">
      <c r="A206" s="56" t="s">
        <v>390</v>
      </c>
      <c r="B206" s="20">
        <v>174189</v>
      </c>
      <c r="C206" s="20">
        <v>0</v>
      </c>
      <c r="D206" s="20">
        <v>170447.78</v>
      </c>
      <c r="E206" s="20">
        <v>3741.22</v>
      </c>
      <c r="F206" s="20" t="str">
        <f>VLOOKUP(A206,'Cons. Ch2 &amp; Ch3'!F:F,1,FALSE)</f>
        <v>847.8470530.1.432170.000000.847010.200179</v>
      </c>
    </row>
    <row r="207" spans="1:6" hidden="1" x14ac:dyDescent="0.35">
      <c r="A207" s="56" t="s">
        <v>1399</v>
      </c>
      <c r="B207" s="20">
        <v>44301</v>
      </c>
      <c r="C207" s="20">
        <v>0</v>
      </c>
      <c r="D207" s="20">
        <v>44300</v>
      </c>
      <c r="E207" s="20">
        <v>1</v>
      </c>
      <c r="F207" s="20" t="str">
        <f>VLOOKUP(A207,'Cons. Ch2 &amp; Ch3'!F:F,1,FALSE)</f>
        <v>847.8470530.1.432170.000000.847030.200179</v>
      </c>
    </row>
    <row r="208" spans="1:6" hidden="1" x14ac:dyDescent="0.35">
      <c r="A208" s="56" t="s">
        <v>393</v>
      </c>
      <c r="B208" s="20">
        <v>20035</v>
      </c>
      <c r="C208" s="20">
        <v>0</v>
      </c>
      <c r="D208" s="20">
        <v>20034</v>
      </c>
      <c r="E208" s="20">
        <v>1</v>
      </c>
      <c r="F208" s="20" t="str">
        <f>VLOOKUP(A208,'Cons. Ch2 &amp; Ch3'!F:F,1,FALSE)</f>
        <v>847.8470530.1.432320.000000.847010.200179</v>
      </c>
    </row>
    <row r="209" spans="1:6" hidden="1" x14ac:dyDescent="0.35">
      <c r="A209" s="56" t="s">
        <v>397</v>
      </c>
      <c r="B209" s="20">
        <v>48101</v>
      </c>
      <c r="C209" s="20">
        <v>0</v>
      </c>
      <c r="D209" s="20">
        <v>35250.5</v>
      </c>
      <c r="E209" s="20">
        <v>12850.5</v>
      </c>
      <c r="F209" s="20" t="str">
        <f>VLOOKUP(A209,'Cons. Ch2 &amp; Ch3'!F:F,1,FALSE)</f>
        <v>847.8470530.1.432540.000000.847010.200179</v>
      </c>
    </row>
    <row r="210" spans="1:6" hidden="1" x14ac:dyDescent="0.35">
      <c r="A210" s="56" t="s">
        <v>398</v>
      </c>
      <c r="B210" s="20">
        <v>28778</v>
      </c>
      <c r="C210" s="20">
        <v>0</v>
      </c>
      <c r="D210" s="20">
        <v>28590.92</v>
      </c>
      <c r="E210" s="20">
        <v>187.08</v>
      </c>
      <c r="F210" s="20" t="str">
        <f>VLOOKUP(A210,'Cons. Ch2 &amp; Ch3'!F:F,1,FALSE)</f>
        <v>847.8470530.1.432540.000000.847020.200179</v>
      </c>
    </row>
    <row r="211" spans="1:6" hidden="1" x14ac:dyDescent="0.35">
      <c r="A211" s="56" t="s">
        <v>748</v>
      </c>
      <c r="B211" s="20">
        <v>153883</v>
      </c>
      <c r="C211" s="20">
        <v>0</v>
      </c>
      <c r="D211" s="20">
        <v>150894</v>
      </c>
      <c r="E211" s="20">
        <v>2989</v>
      </c>
      <c r="F211" s="20" t="str">
        <f>VLOOKUP(A211,'Cons. Ch2 &amp; Ch3'!F:F,1,FALSE)</f>
        <v>847.8470530.1.435508.000000.847020.200179</v>
      </c>
    </row>
    <row r="212" spans="1:6" hidden="1" x14ac:dyDescent="0.35">
      <c r="A212" s="56" t="s">
        <v>1387</v>
      </c>
      <c r="B212" s="20">
        <v>29221</v>
      </c>
      <c r="C212" s="20">
        <v>0</v>
      </c>
      <c r="D212" s="20">
        <v>29220.28</v>
      </c>
      <c r="E212" s="20">
        <v>0.72</v>
      </c>
      <c r="F212" s="20" t="str">
        <f>VLOOKUP(A212,'Cons. Ch2 &amp; Ch3'!F:F,1,FALSE)</f>
        <v>847.8470530.1.435508.000000.847030.200179</v>
      </c>
    </row>
    <row r="213" spans="1:6" hidden="1" x14ac:dyDescent="0.35">
      <c r="A213" s="56" t="s">
        <v>1385</v>
      </c>
      <c r="B213" s="20">
        <v>280605</v>
      </c>
      <c r="C213" s="20">
        <v>0</v>
      </c>
      <c r="D213" s="20">
        <v>280604.45</v>
      </c>
      <c r="E213" s="20">
        <v>0.55000000000000004</v>
      </c>
      <c r="F213" s="20" t="str">
        <f>VLOOKUP(A213,'Cons. Ch2 &amp; Ch3'!F:F,1,FALSE)</f>
        <v>847.8470530.1.435510.000000.847010.200179</v>
      </c>
    </row>
    <row r="214" spans="1:6" hidden="1" x14ac:dyDescent="0.35">
      <c r="A214" s="56" t="s">
        <v>1383</v>
      </c>
      <c r="B214" s="20">
        <v>1224390</v>
      </c>
      <c r="C214" s="20">
        <v>0</v>
      </c>
      <c r="D214" s="20">
        <v>1077934.99</v>
      </c>
      <c r="E214" s="20">
        <v>146455.01</v>
      </c>
      <c r="F214" s="20" t="str">
        <f>VLOOKUP(A214,'Cons. Ch2 &amp; Ch3'!F:F,1,FALSE)</f>
        <v>847.8470530.1.435510.000000.847020.200179</v>
      </c>
    </row>
    <row r="215" spans="1:6" hidden="1" x14ac:dyDescent="0.35">
      <c r="A215" s="56" t="s">
        <v>1381</v>
      </c>
      <c r="B215" s="20">
        <v>6841</v>
      </c>
      <c r="C215" s="20">
        <v>0</v>
      </c>
      <c r="D215" s="20">
        <v>6839.7</v>
      </c>
      <c r="E215" s="20">
        <v>1.3</v>
      </c>
      <c r="F215" s="20" t="str">
        <f>VLOOKUP(A215,'Cons. Ch2 &amp; Ch3'!F:F,1,FALSE)</f>
        <v>847.8470530.1.435510.000000.847030.200179</v>
      </c>
    </row>
    <row r="216" spans="1:6" hidden="1" x14ac:dyDescent="0.35">
      <c r="A216" s="56" t="s">
        <v>401</v>
      </c>
      <c r="B216" s="20">
        <v>25817</v>
      </c>
      <c r="C216" s="20">
        <v>0</v>
      </c>
      <c r="D216" s="20">
        <v>25816.44</v>
      </c>
      <c r="E216" s="20">
        <v>0.56000000000000005</v>
      </c>
      <c r="F216" s="20" t="str">
        <f>VLOOKUP(A216,'Cons. Ch2 &amp; Ch3'!F:F,1,FALSE)</f>
        <v>847.8470530.1.435740.000000.847010.200179</v>
      </c>
    </row>
    <row r="217" spans="1:6" hidden="1" x14ac:dyDescent="0.35">
      <c r="A217" s="56" t="s">
        <v>747</v>
      </c>
      <c r="B217" s="20">
        <v>18985</v>
      </c>
      <c r="C217" s="20">
        <v>0</v>
      </c>
      <c r="D217" s="20">
        <v>18872.88</v>
      </c>
      <c r="E217" s="20">
        <v>112.12</v>
      </c>
      <c r="F217" s="20" t="str">
        <f>VLOOKUP(A217,'Cons. Ch2 &amp; Ch3'!F:F,1,FALSE)</f>
        <v>847.8470530.1.435740.000000.847020.200179</v>
      </c>
    </row>
    <row r="218" spans="1:6" hidden="1" x14ac:dyDescent="0.35">
      <c r="A218" s="56" t="s">
        <v>403</v>
      </c>
      <c r="B218" s="20">
        <v>400786</v>
      </c>
      <c r="C218" s="20">
        <v>0</v>
      </c>
      <c r="D218" s="20">
        <v>340610.95</v>
      </c>
      <c r="E218" s="20">
        <v>60175.05</v>
      </c>
      <c r="F218" s="20" t="str">
        <f>VLOOKUP(A218,'Cons. Ch2 &amp; Ch3'!F:F,1,FALSE)</f>
        <v>847.8470530.1.436110.000000.847010.200179</v>
      </c>
    </row>
    <row r="219" spans="1:6" hidden="1" x14ac:dyDescent="0.35">
      <c r="A219" s="56" t="s">
        <v>746</v>
      </c>
      <c r="B219" s="20">
        <v>0</v>
      </c>
      <c r="C219" s="20">
        <v>0</v>
      </c>
      <c r="D219" s="20">
        <v>-361.75</v>
      </c>
      <c r="E219" s="20">
        <v>361.75</v>
      </c>
      <c r="F219" s="20" t="str">
        <f>VLOOKUP(A219,'Cons. Ch2 &amp; Ch3'!F:F,1,FALSE)</f>
        <v>847.8470530.1.436120.000000.847020.200179</v>
      </c>
    </row>
    <row r="220" spans="1:6" hidden="1" x14ac:dyDescent="0.35">
      <c r="A220" s="56" t="s">
        <v>1376</v>
      </c>
      <c r="B220" s="20">
        <v>86000</v>
      </c>
      <c r="C220" s="20">
        <v>0</v>
      </c>
      <c r="D220" s="20">
        <v>71100</v>
      </c>
      <c r="E220" s="20">
        <v>14900</v>
      </c>
      <c r="F220" s="20" t="str">
        <f>VLOOKUP(A220,'Cons. Ch2 &amp; Ch3'!F:F,1,FALSE)</f>
        <v>847.8470530.1.436220.000000.847010.200179</v>
      </c>
    </row>
    <row r="221" spans="1:6" hidden="1" x14ac:dyDescent="0.35">
      <c r="A221" s="56" t="s">
        <v>419</v>
      </c>
      <c r="B221" s="20">
        <v>135001</v>
      </c>
      <c r="C221" s="20">
        <v>0</v>
      </c>
      <c r="D221" s="20">
        <v>135000</v>
      </c>
      <c r="E221" s="20">
        <v>1</v>
      </c>
      <c r="F221" s="20" t="str">
        <f>VLOOKUP(A221,'Cons. Ch2 &amp; Ch3'!F:F,1,FALSE)</f>
        <v>847.8470620.1.420130.000000.847001.200179</v>
      </c>
    </row>
    <row r="222" spans="1:6" hidden="1" x14ac:dyDescent="0.35">
      <c r="A222" s="56" t="s">
        <v>420</v>
      </c>
      <c r="B222" s="20">
        <v>212501</v>
      </c>
      <c r="C222" s="20">
        <v>0</v>
      </c>
      <c r="D222" s="20">
        <v>212500</v>
      </c>
      <c r="E222" s="20">
        <v>1</v>
      </c>
      <c r="F222" s="20" t="str">
        <f>VLOOKUP(A222,'Cons. Ch2 &amp; Ch3'!F:F,1,FALSE)</f>
        <v>847.8470620.1.421000.000000.847001.200179</v>
      </c>
    </row>
    <row r="223" spans="1:6" hidden="1" x14ac:dyDescent="0.35">
      <c r="A223" s="56" t="s">
        <v>424</v>
      </c>
      <c r="B223" s="20">
        <v>26359</v>
      </c>
      <c r="C223" s="20">
        <v>0</v>
      </c>
      <c r="D223" s="20">
        <v>20258.04</v>
      </c>
      <c r="E223" s="20">
        <v>6100.96</v>
      </c>
      <c r="F223" s="20" t="str">
        <f>VLOOKUP(A223,'Cons. Ch2 &amp; Ch3'!F:F,1,FALSE)</f>
        <v>847.8470620.1.425300.000000.847001.200179</v>
      </c>
    </row>
    <row r="224" spans="1:6" hidden="1" x14ac:dyDescent="0.35">
      <c r="A224" s="56" t="s">
        <v>427</v>
      </c>
      <c r="B224" s="20">
        <v>80448</v>
      </c>
      <c r="C224" s="20">
        <v>0</v>
      </c>
      <c r="D224" s="20">
        <v>76670.31</v>
      </c>
      <c r="E224" s="20">
        <v>3777.69</v>
      </c>
      <c r="F224" s="20" t="str">
        <f>VLOOKUP(A224,'Cons. Ch2 &amp; Ch3'!F:F,1,FALSE)</f>
        <v>847.8470620.1.425350.000000.847001.200179</v>
      </c>
    </row>
    <row r="225" spans="1:6" hidden="1" x14ac:dyDescent="0.35">
      <c r="A225" s="56" t="s">
        <v>744</v>
      </c>
      <c r="B225" s="20">
        <v>7511</v>
      </c>
      <c r="C225" s="20">
        <v>0</v>
      </c>
      <c r="D225" s="20">
        <v>7422.22</v>
      </c>
      <c r="E225" s="20">
        <v>88.78</v>
      </c>
      <c r="F225" s="20" t="str">
        <f>VLOOKUP(A225,'Cons. Ch2 &amp; Ch3'!F:F,1,FALSE)</f>
        <v>847.8470620.1.425900.000000.847001.200179</v>
      </c>
    </row>
    <row r="226" spans="1:6" hidden="1" x14ac:dyDescent="0.35">
      <c r="A226" s="56" t="s">
        <v>428</v>
      </c>
      <c r="B226" s="20">
        <v>31681</v>
      </c>
      <c r="C226" s="20">
        <v>0</v>
      </c>
      <c r="D226" s="20">
        <v>31680</v>
      </c>
      <c r="E226" s="20">
        <v>1</v>
      </c>
      <c r="F226" s="20" t="str">
        <f>VLOOKUP(A226,'Cons. Ch2 &amp; Ch3'!F:F,1,FALSE)</f>
        <v>847.8470620.1.426610.000000.847001.200179</v>
      </c>
    </row>
    <row r="227" spans="1:6" hidden="1" x14ac:dyDescent="0.35">
      <c r="A227" s="56" t="s">
        <v>739</v>
      </c>
      <c r="B227" s="20">
        <v>3791</v>
      </c>
      <c r="C227" s="20">
        <v>0</v>
      </c>
      <c r="D227" s="20">
        <v>3790</v>
      </c>
      <c r="E227" s="20">
        <v>1</v>
      </c>
      <c r="F227" s="20" t="str">
        <f>VLOOKUP(A227,'Cons. Ch2 &amp; Ch3'!F:F,1,FALSE)</f>
        <v>847.8470620.1.428090.000000.847001.200179</v>
      </c>
    </row>
    <row r="228" spans="1:6" hidden="1" x14ac:dyDescent="0.35">
      <c r="A228" s="56" t="s">
        <v>429</v>
      </c>
      <c r="B228" s="20">
        <v>15001</v>
      </c>
      <c r="C228" s="20">
        <v>0</v>
      </c>
      <c r="D228" s="20">
        <v>12035.39</v>
      </c>
      <c r="E228" s="20">
        <v>2965.61</v>
      </c>
      <c r="F228" s="20" t="str">
        <f>VLOOKUP(A228,'Cons. Ch2 &amp; Ch3'!F:F,1,FALSE)</f>
        <v>847.8470620.1.436110.000000.847001.200179</v>
      </c>
    </row>
    <row r="229" spans="1:6" hidden="1" x14ac:dyDescent="0.35">
      <c r="A229" s="56" t="s">
        <v>432</v>
      </c>
      <c r="B229" s="20">
        <v>436</v>
      </c>
      <c r="C229" s="20">
        <v>0</v>
      </c>
      <c r="D229" s="20">
        <v>435</v>
      </c>
      <c r="E229" s="20">
        <v>1</v>
      </c>
      <c r="F229" s="20" t="str">
        <f>VLOOKUP(A229,'Cons. Ch2 &amp; Ch3'!F:F,1,FALSE)</f>
        <v>847.8470620.1.436120.000000.847001.200179</v>
      </c>
    </row>
    <row r="230" spans="1:6" hidden="1" x14ac:dyDescent="0.35">
      <c r="A230" s="56" t="s">
        <v>737</v>
      </c>
      <c r="B230" s="20">
        <v>491</v>
      </c>
      <c r="C230" s="20">
        <v>0</v>
      </c>
      <c r="D230" s="20">
        <v>490</v>
      </c>
      <c r="E230" s="20">
        <v>1</v>
      </c>
      <c r="F230" s="20" t="str">
        <f>VLOOKUP(A230,'Cons. Ch2 &amp; Ch3'!F:F,1,FALSE)</f>
        <v>847.8470630.1.428090.000000.847001.200179</v>
      </c>
    </row>
    <row r="231" spans="1:6" hidden="1" x14ac:dyDescent="0.35">
      <c r="A231" s="56" t="s">
        <v>435</v>
      </c>
      <c r="B231" s="20">
        <v>548401</v>
      </c>
      <c r="C231" s="20">
        <v>0</v>
      </c>
      <c r="D231" s="20">
        <v>548400.39</v>
      </c>
      <c r="E231" s="20">
        <v>0.61</v>
      </c>
      <c r="F231" s="20" t="str">
        <f>VLOOKUP(A231,'Cons. Ch2 &amp; Ch3'!F:F,1,FALSE)</f>
        <v>847.8470720.1.421000.000000.847001.200179</v>
      </c>
    </row>
    <row r="232" spans="1:6" hidden="1" x14ac:dyDescent="0.35">
      <c r="A232" s="56" t="s">
        <v>437</v>
      </c>
      <c r="B232" s="20">
        <v>126208</v>
      </c>
      <c r="C232" s="20">
        <v>0</v>
      </c>
      <c r="D232" s="20">
        <v>123949.47</v>
      </c>
      <c r="E232" s="20">
        <v>2258.5300000000002</v>
      </c>
      <c r="F232" s="20" t="str">
        <f>VLOOKUP(A232,'Cons. Ch2 &amp; Ch3'!F:F,1,FALSE)</f>
        <v>847.8470720.1.426900.000000.847001.200179</v>
      </c>
    </row>
    <row r="233" spans="1:6" hidden="1" x14ac:dyDescent="0.35">
      <c r="A233" s="56" t="s">
        <v>439</v>
      </c>
      <c r="B233" s="20">
        <v>1416968</v>
      </c>
      <c r="C233" s="20">
        <v>0</v>
      </c>
      <c r="D233" s="20">
        <v>1235808.3899999999</v>
      </c>
      <c r="E233" s="20">
        <v>181159.61</v>
      </c>
      <c r="F233" s="20" t="str">
        <f>VLOOKUP(A233,'Cons. Ch2 &amp; Ch3'!F:F,1,FALSE)</f>
        <v>847.8470720.1.435410.000000.847001.200179</v>
      </c>
    </row>
    <row r="234" spans="1:6" hidden="1" x14ac:dyDescent="0.35">
      <c r="A234" s="56" t="s">
        <v>733</v>
      </c>
      <c r="B234" s="20">
        <v>117151</v>
      </c>
      <c r="C234" s="20">
        <v>0</v>
      </c>
      <c r="D234" s="20">
        <v>117150</v>
      </c>
      <c r="E234" s="20">
        <v>1</v>
      </c>
      <c r="F234" s="20" t="str">
        <f>VLOOKUP(A234,'Cons. Ch2 &amp; Ch3'!F:F,1,FALSE)</f>
        <v>847.8470720.1.436110.000000.847001.200179</v>
      </c>
    </row>
    <row r="235" spans="1:6" hidden="1" x14ac:dyDescent="0.35">
      <c r="A235" s="56" t="s">
        <v>440</v>
      </c>
      <c r="B235" s="20">
        <v>319185</v>
      </c>
      <c r="C235" s="20">
        <v>0</v>
      </c>
      <c r="D235" s="20">
        <v>310492.46999999997</v>
      </c>
      <c r="E235" s="20">
        <v>8692.5300000000007</v>
      </c>
      <c r="F235" s="20" t="str">
        <f>VLOOKUP(A235,'Cons. Ch2 &amp; Ch3'!F:F,1,FALSE)</f>
        <v>847.8470720.1.436120.000000.847001.200179</v>
      </c>
    </row>
    <row r="236" spans="1:6" hidden="1" x14ac:dyDescent="0.35">
      <c r="A236" s="56" t="s">
        <v>732</v>
      </c>
      <c r="B236" s="20">
        <v>532273</v>
      </c>
      <c r="C236" s="20">
        <v>0</v>
      </c>
      <c r="D236" s="20">
        <v>532245.9</v>
      </c>
      <c r="E236" s="20">
        <v>27.1</v>
      </c>
      <c r="F236" s="20" t="str">
        <f>VLOOKUP(A236,'Cons. Ch2 &amp; Ch3'!F:F,1,FALSE)</f>
        <v>847.8470730.1.421100.000000.847001.200179</v>
      </c>
    </row>
    <row r="237" spans="1:6" hidden="1" x14ac:dyDescent="0.35">
      <c r="A237" s="56" t="s">
        <v>444</v>
      </c>
      <c r="B237" s="20">
        <v>303673</v>
      </c>
      <c r="C237" s="20">
        <v>0</v>
      </c>
      <c r="D237" s="20">
        <v>209622.5</v>
      </c>
      <c r="E237" s="20">
        <v>94050.5</v>
      </c>
      <c r="F237" s="20" t="str">
        <f>VLOOKUP(A237,'Cons. Ch2 &amp; Ch3'!F:F,1,FALSE)</f>
        <v>847.8470730.1.425510.000000.847001.200179</v>
      </c>
    </row>
    <row r="238" spans="1:6" hidden="1" x14ac:dyDescent="0.35">
      <c r="A238" s="56" t="s">
        <v>445</v>
      </c>
      <c r="B238" s="20">
        <v>17173</v>
      </c>
      <c r="C238" s="20">
        <v>0</v>
      </c>
      <c r="D238" s="20">
        <v>15459.2</v>
      </c>
      <c r="E238" s="20">
        <v>1713.8</v>
      </c>
      <c r="F238" s="20" t="str">
        <f>VLOOKUP(A238,'Cons. Ch2 &amp; Ch3'!F:F,1,FALSE)</f>
        <v>847.8470730.1.425900.000000.847001.200179</v>
      </c>
    </row>
    <row r="239" spans="1:6" hidden="1" x14ac:dyDescent="0.35">
      <c r="A239" s="56" t="s">
        <v>1334</v>
      </c>
      <c r="B239" s="20">
        <v>15610000</v>
      </c>
      <c r="C239" s="20">
        <v>0</v>
      </c>
      <c r="D239" s="20">
        <v>15608924.01</v>
      </c>
      <c r="E239" s="20">
        <v>1075.99</v>
      </c>
      <c r="F239" s="20" t="str">
        <f>VLOOKUP(A239,'Cons. Ch2 &amp; Ch3'!F:F,1,FALSE)</f>
        <v>847.8470730.1.426290.000000.847001.200179</v>
      </c>
    </row>
    <row r="240" spans="1:6" hidden="1" x14ac:dyDescent="0.35">
      <c r="A240" s="56" t="s">
        <v>446</v>
      </c>
      <c r="B240" s="20">
        <v>13497</v>
      </c>
      <c r="C240" s="20">
        <v>0</v>
      </c>
      <c r="D240" s="20">
        <v>13495.7</v>
      </c>
      <c r="E240" s="20">
        <v>1.3</v>
      </c>
      <c r="F240" s="20" t="str">
        <f>VLOOKUP(A240,'Cons. Ch2 &amp; Ch3'!F:F,1,FALSE)</f>
        <v>847.8470730.1.426610.000000.847001.200179</v>
      </c>
    </row>
    <row r="241" spans="1:6" hidden="1" x14ac:dyDescent="0.35">
      <c r="A241" s="56" t="s">
        <v>730</v>
      </c>
      <c r="B241" s="20">
        <v>13534</v>
      </c>
      <c r="C241" s="20">
        <v>0</v>
      </c>
      <c r="D241" s="20">
        <v>13533</v>
      </c>
      <c r="E241" s="20">
        <v>1</v>
      </c>
      <c r="F241" s="20" t="str">
        <f>VLOOKUP(A241,'Cons. Ch2 &amp; Ch3'!F:F,1,FALSE)</f>
        <v>847.8470730.1.428090.000000.847001.200179</v>
      </c>
    </row>
    <row r="242" spans="1:6" hidden="1" x14ac:dyDescent="0.35">
      <c r="A242" s="56" t="s">
        <v>729</v>
      </c>
      <c r="B242" s="20">
        <v>25200</v>
      </c>
      <c r="C242" s="20">
        <v>0</v>
      </c>
      <c r="D242" s="20">
        <v>24000</v>
      </c>
      <c r="E242" s="20">
        <v>1200</v>
      </c>
      <c r="F242" s="20" t="str">
        <f>VLOOKUP(A242,'Cons. Ch2 &amp; Ch3'!F:F,1,FALSE)</f>
        <v>847.8470730.1.432205.000000.847001.200179</v>
      </c>
    </row>
    <row r="243" spans="1:6" hidden="1" x14ac:dyDescent="0.35">
      <c r="A243" s="56" t="s">
        <v>450</v>
      </c>
      <c r="B243" s="20">
        <v>13911</v>
      </c>
      <c r="C243" s="20">
        <v>0</v>
      </c>
      <c r="D243" s="20">
        <v>13910</v>
      </c>
      <c r="E243" s="20">
        <v>1</v>
      </c>
      <c r="F243" s="20" t="str">
        <f>VLOOKUP(A243,'Cons. Ch2 &amp; Ch3'!F:F,1,FALSE)</f>
        <v>847.8470730.1.436110.000000.847001.200179</v>
      </c>
    </row>
    <row r="244" spans="1:6" hidden="1" x14ac:dyDescent="0.35">
      <c r="A244" s="56" t="s">
        <v>455</v>
      </c>
      <c r="B244" s="20">
        <v>459601</v>
      </c>
      <c r="C244" s="20">
        <v>0</v>
      </c>
      <c r="D244" s="20">
        <v>459600</v>
      </c>
      <c r="E244" s="20">
        <v>1</v>
      </c>
      <c r="F244" s="20" t="str">
        <f>VLOOKUP(A244,'Cons. Ch2 &amp; Ch3'!F:F,1,FALSE)</f>
        <v>847.8470810.1.420810.000000.847001.200179</v>
      </c>
    </row>
    <row r="245" spans="1:6" hidden="1" x14ac:dyDescent="0.35">
      <c r="A245" s="56" t="s">
        <v>728</v>
      </c>
      <c r="B245" s="20">
        <v>1050984</v>
      </c>
      <c r="C245" s="20">
        <v>0</v>
      </c>
      <c r="D245" s="20">
        <v>875148.84</v>
      </c>
      <c r="E245" s="20">
        <v>175835.16</v>
      </c>
      <c r="F245" s="20" t="str">
        <f>VLOOKUP(A245,'Cons. Ch2 &amp; Ch3'!F:F,1,FALSE)</f>
        <v>847.8470810.1.421000.000000.847001.200179</v>
      </c>
    </row>
    <row r="246" spans="1:6" hidden="1" x14ac:dyDescent="0.35">
      <c r="A246" s="56" t="s">
        <v>456</v>
      </c>
      <c r="B246" s="20">
        <v>1259266</v>
      </c>
      <c r="C246" s="20">
        <v>0</v>
      </c>
      <c r="D246" s="20">
        <v>1249360</v>
      </c>
      <c r="E246" s="20">
        <v>9906</v>
      </c>
      <c r="F246" s="20" t="str">
        <f>VLOOKUP(A246,'Cons. Ch2 &amp; Ch3'!F:F,1,FALSE)</f>
        <v>847.8470810.1.421100.000000.847001.200179</v>
      </c>
    </row>
    <row r="247" spans="1:6" hidden="1" x14ac:dyDescent="0.35">
      <c r="A247" s="56" t="s">
        <v>727</v>
      </c>
      <c r="B247" s="20">
        <v>1800</v>
      </c>
      <c r="C247" s="20">
        <v>0</v>
      </c>
      <c r="D247" s="20">
        <v>1703.5</v>
      </c>
      <c r="E247" s="20">
        <v>96.5</v>
      </c>
      <c r="F247" s="20" t="str">
        <f>VLOOKUP(A247,'Cons. Ch2 &amp; Ch3'!F:F,1,FALSE)</f>
        <v>847.8470810.1.425900.000000.847001.200179</v>
      </c>
    </row>
    <row r="248" spans="1:6" hidden="1" x14ac:dyDescent="0.35">
      <c r="A248" s="56" t="s">
        <v>457</v>
      </c>
      <c r="B248" s="20">
        <v>8223423</v>
      </c>
      <c r="C248" s="20">
        <v>0</v>
      </c>
      <c r="D248" s="20">
        <v>8091447.3300000001</v>
      </c>
      <c r="E248" s="20">
        <v>131975.67000000001</v>
      </c>
      <c r="F248" s="20" t="str">
        <f>VLOOKUP(A248,'Cons. Ch2 &amp; Ch3'!F:F,1,FALSE)</f>
        <v>847.8470810.1.426610.000000.847001.200179</v>
      </c>
    </row>
    <row r="249" spans="1:6" hidden="1" x14ac:dyDescent="0.35">
      <c r="A249" s="56" t="s">
        <v>460</v>
      </c>
      <c r="B249" s="20">
        <v>1706247</v>
      </c>
      <c r="C249" s="20">
        <v>0</v>
      </c>
      <c r="D249" s="20">
        <v>1706226.62</v>
      </c>
      <c r="E249" s="20">
        <v>20.38</v>
      </c>
      <c r="F249" s="20" t="str">
        <f>VLOOKUP(A249,'Cons. Ch2 &amp; Ch3'!F:F,1,FALSE)</f>
        <v>847.8470810.1.427810.000000.847001.200179</v>
      </c>
    </row>
    <row r="250" spans="1:6" hidden="1" x14ac:dyDescent="0.35">
      <c r="A250" s="56" t="s">
        <v>463</v>
      </c>
      <c r="B250" s="20">
        <v>5700851</v>
      </c>
      <c r="C250" s="20">
        <v>0</v>
      </c>
      <c r="D250" s="20">
        <v>5668930.5999999996</v>
      </c>
      <c r="E250" s="20">
        <v>31920.400000000001</v>
      </c>
      <c r="F250" s="20" t="str">
        <f>VLOOKUP(A250,'Cons. Ch2 &amp; Ch3'!F:F,1,FALSE)</f>
        <v>847.8470810.1.427850.000000.847001.200179</v>
      </c>
    </row>
    <row r="251" spans="1:6" hidden="1" x14ac:dyDescent="0.35">
      <c r="A251" s="56" t="s">
        <v>465</v>
      </c>
      <c r="B251" s="20">
        <v>41000</v>
      </c>
      <c r="C251" s="20">
        <v>0</v>
      </c>
      <c r="D251" s="20">
        <v>40500</v>
      </c>
      <c r="E251" s="20">
        <v>500</v>
      </c>
      <c r="F251" s="20" t="str">
        <f>VLOOKUP(A251,'Cons. Ch2 &amp; Ch3'!F:F,1,FALSE)</f>
        <v>847.8470810.1.428090.000000.847001.200179</v>
      </c>
    </row>
    <row r="252" spans="1:6" hidden="1" x14ac:dyDescent="0.35">
      <c r="A252" s="56" t="s">
        <v>468</v>
      </c>
      <c r="B252" s="20">
        <v>1450000</v>
      </c>
      <c r="C252" s="20">
        <v>0</v>
      </c>
      <c r="D252" s="20">
        <v>1431210.11</v>
      </c>
      <c r="E252" s="20">
        <v>18789.89</v>
      </c>
      <c r="F252" s="20" t="str">
        <f>VLOOKUP(A252,'Cons. Ch2 &amp; Ch3'!F:F,1,FALSE)</f>
        <v>847.8470810.1.430230.000000.847001.200179</v>
      </c>
    </row>
    <row r="253" spans="1:6" hidden="1" x14ac:dyDescent="0.35">
      <c r="A253" s="56" t="s">
        <v>471</v>
      </c>
      <c r="B253" s="20">
        <v>17939233</v>
      </c>
      <c r="C253" s="20">
        <v>0</v>
      </c>
      <c r="D253" s="20">
        <v>17188941.329999998</v>
      </c>
      <c r="E253" s="20">
        <v>750291.67</v>
      </c>
      <c r="F253" s="20" t="str">
        <f>VLOOKUP(A253,'Cons. Ch2 &amp; Ch3'!F:F,1,FALSE)</f>
        <v>847.8470810.1.432205.000000.847001.200179</v>
      </c>
    </row>
    <row r="254" spans="1:6" hidden="1" x14ac:dyDescent="0.35">
      <c r="A254" s="56" t="s">
        <v>726</v>
      </c>
      <c r="B254" s="20">
        <v>40706</v>
      </c>
      <c r="C254" s="20">
        <v>0</v>
      </c>
      <c r="D254" s="20">
        <v>11590.5</v>
      </c>
      <c r="E254" s="20">
        <v>29115.5</v>
      </c>
      <c r="F254" s="20" t="str">
        <f>VLOOKUP(A254,'Cons. Ch2 &amp; Ch3'!F:F,1,FALSE)</f>
        <v>847.8470810.1.436120.000000.847001.200179</v>
      </c>
    </row>
    <row r="255" spans="1:6" hidden="1" x14ac:dyDescent="0.35">
      <c r="A255" s="56" t="s">
        <v>1275</v>
      </c>
      <c r="B255" s="20">
        <v>398360</v>
      </c>
      <c r="C255" s="20">
        <v>0</v>
      </c>
      <c r="D255" s="20">
        <v>398168.96</v>
      </c>
      <c r="E255" s="20">
        <v>191.04</v>
      </c>
      <c r="F255" s="20" t="str">
        <f>VLOOKUP(A255,'Cons. Ch2 &amp; Ch3'!F:F,1,FALSE)</f>
        <v>847.8471110.1.421000.000000.847001.200179</v>
      </c>
    </row>
    <row r="256" spans="1:6" hidden="1" x14ac:dyDescent="0.35">
      <c r="A256" s="56" t="s">
        <v>722</v>
      </c>
      <c r="B256" s="20">
        <v>23072</v>
      </c>
      <c r="C256" s="20">
        <v>0</v>
      </c>
      <c r="D256" s="20">
        <v>23070.720000000001</v>
      </c>
      <c r="E256" s="20">
        <v>1.28</v>
      </c>
      <c r="F256" s="20" t="str">
        <f>VLOOKUP(A256,'Cons. Ch2 &amp; Ch3'!F:F,1,FALSE)</f>
        <v>847.8471110.1.425900.000000.847001.200179</v>
      </c>
    </row>
    <row r="257" spans="1:6" hidden="1" x14ac:dyDescent="0.35">
      <c r="A257" s="56" t="s">
        <v>721</v>
      </c>
      <c r="B257" s="20">
        <v>38843</v>
      </c>
      <c r="C257" s="20">
        <v>0</v>
      </c>
      <c r="D257" s="20">
        <v>9641.6299999999992</v>
      </c>
      <c r="E257" s="20">
        <v>29201.37</v>
      </c>
      <c r="F257" s="20" t="str">
        <f>VLOOKUP(A257,'Cons. Ch2 &amp; Ch3'!F:F,1,FALSE)</f>
        <v>847.8471110.1.427710.000000.847001.200179</v>
      </c>
    </row>
    <row r="258" spans="1:6" hidden="1" x14ac:dyDescent="0.35">
      <c r="A258" s="56" t="s">
        <v>718</v>
      </c>
      <c r="B258" s="20">
        <v>90200</v>
      </c>
      <c r="C258" s="20">
        <v>0</v>
      </c>
      <c r="D258" s="20">
        <v>90099.65</v>
      </c>
      <c r="E258" s="20">
        <v>100.35</v>
      </c>
      <c r="F258" s="20" t="str">
        <f>VLOOKUP(A258,'Cons. Ch2 &amp; Ch3'!F:F,1,FALSE)</f>
        <v>847.8471110.1.428090.000000.847001.200179</v>
      </c>
    </row>
    <row r="259" spans="1:6" hidden="1" x14ac:dyDescent="0.35">
      <c r="A259" s="56" t="s">
        <v>717</v>
      </c>
      <c r="B259" s="20">
        <v>2312</v>
      </c>
      <c r="C259" s="20">
        <v>0</v>
      </c>
      <c r="D259" s="20">
        <v>2311</v>
      </c>
      <c r="E259" s="20">
        <v>1</v>
      </c>
      <c r="F259" s="20" t="str">
        <f>VLOOKUP(A259,'Cons. Ch2 &amp; Ch3'!F:F,1,FALSE)</f>
        <v>847.8471120.1.425900.000000.847001.200179</v>
      </c>
    </row>
    <row r="260" spans="1:6" hidden="1" x14ac:dyDescent="0.35">
      <c r="A260" s="56" t="s">
        <v>489</v>
      </c>
      <c r="B260" s="20">
        <v>115885</v>
      </c>
      <c r="C260" s="20">
        <v>0</v>
      </c>
      <c r="D260" s="20">
        <v>115883.15</v>
      </c>
      <c r="E260" s="20">
        <v>1.85</v>
      </c>
      <c r="F260" s="20" t="str">
        <f>VLOOKUP(A260,'Cons. Ch2 &amp; Ch3'!F:F,1,FALSE)</f>
        <v>847.8471130.1.420570.000000.847001.200179</v>
      </c>
    </row>
    <row r="261" spans="1:6" hidden="1" x14ac:dyDescent="0.35">
      <c r="A261" s="56" t="s">
        <v>490</v>
      </c>
      <c r="B261" s="20">
        <v>15100</v>
      </c>
      <c r="C261" s="20">
        <v>0</v>
      </c>
      <c r="D261" s="20">
        <v>15098.94</v>
      </c>
      <c r="E261" s="20">
        <v>1.06</v>
      </c>
      <c r="F261" s="20" t="str">
        <f>VLOOKUP(A261,'Cons. Ch2 &amp; Ch3'!F:F,1,FALSE)</f>
        <v>847.8471130.1.426610.000000.847001.200179</v>
      </c>
    </row>
    <row r="262" spans="1:6" hidden="1" x14ac:dyDescent="0.35">
      <c r="A262" s="56" t="s">
        <v>704</v>
      </c>
      <c r="B262" s="20">
        <v>351</v>
      </c>
      <c r="C262" s="20">
        <v>0</v>
      </c>
      <c r="D262" s="20">
        <v>350</v>
      </c>
      <c r="E262" s="20">
        <v>1</v>
      </c>
      <c r="F262" s="20" t="str">
        <f>VLOOKUP(A262,'Cons. Ch2 &amp; Ch3'!F:F,1,FALSE)</f>
        <v>847.8471130.1.428090.000000.847001.200179</v>
      </c>
    </row>
    <row r="263" spans="1:6" hidden="1" x14ac:dyDescent="0.35">
      <c r="A263" s="56" t="s">
        <v>493</v>
      </c>
      <c r="B263" s="20">
        <v>70644191</v>
      </c>
      <c r="C263" s="20">
        <v>3207840</v>
      </c>
      <c r="D263" s="20">
        <v>64438058.659999996</v>
      </c>
      <c r="E263" s="20">
        <v>2998292.34</v>
      </c>
      <c r="F263" s="20" t="str">
        <f>VLOOKUP(A263,'Cons. Ch2 &amp; Ch3'!F:F,1,FALSE)</f>
        <v>847.8471130.1.435523.000000.847001.200179</v>
      </c>
    </row>
    <row r="264" spans="1:6" hidden="1" x14ac:dyDescent="0.35">
      <c r="A264" s="56" t="s">
        <v>1243</v>
      </c>
      <c r="B264" s="20">
        <v>10000</v>
      </c>
      <c r="C264" s="20">
        <v>0</v>
      </c>
      <c r="D264" s="20">
        <v>3341.55</v>
      </c>
      <c r="E264" s="20">
        <v>6658.45</v>
      </c>
      <c r="F264" s="20" t="str">
        <f>VLOOKUP(A264,'Cons. Ch2 &amp; Ch3'!F:F,1,FALSE)</f>
        <v>847.8471140.1.425900.000000.847001.200179</v>
      </c>
    </row>
    <row r="265" spans="1:6" hidden="1" x14ac:dyDescent="0.35">
      <c r="A265" s="56" t="s">
        <v>699</v>
      </c>
      <c r="B265" s="20">
        <v>55000</v>
      </c>
      <c r="C265" s="20">
        <v>0</v>
      </c>
      <c r="D265" s="20">
        <v>54648.480000000003</v>
      </c>
      <c r="E265" s="20">
        <v>351.52</v>
      </c>
      <c r="F265" s="20" t="str">
        <f>VLOOKUP(A265,'Cons. Ch2 &amp; Ch3'!F:F,1,FALSE)</f>
        <v>847.8471140.1.428090.000000.847001.200179</v>
      </c>
    </row>
    <row r="266" spans="1:6" hidden="1" x14ac:dyDescent="0.35">
      <c r="A266" s="56" t="s">
        <v>503</v>
      </c>
      <c r="B266" s="20">
        <v>2660916</v>
      </c>
      <c r="C266" s="20">
        <v>0</v>
      </c>
      <c r="D266" s="20">
        <v>2436634.08</v>
      </c>
      <c r="E266" s="20">
        <v>224281.92</v>
      </c>
      <c r="F266" s="20" t="str">
        <f>VLOOKUP(A266,'Cons. Ch2 &amp; Ch3'!F:F,1,FALSE)</f>
        <v>847.8471150.1.420900.000000.847001.200179</v>
      </c>
    </row>
    <row r="267" spans="1:6" hidden="1" x14ac:dyDescent="0.35">
      <c r="A267" s="56" t="s">
        <v>697</v>
      </c>
      <c r="B267" s="20">
        <v>91861</v>
      </c>
      <c r="C267" s="20">
        <v>0</v>
      </c>
      <c r="D267" s="20">
        <v>91825</v>
      </c>
      <c r="E267" s="20">
        <v>36</v>
      </c>
      <c r="F267" s="20" t="str">
        <f>VLOOKUP(A267,'Cons. Ch2 &amp; Ch3'!F:F,1,FALSE)</f>
        <v>847.8471150.1.421000.000000.847001.200179</v>
      </c>
    </row>
    <row r="268" spans="1:6" hidden="1" x14ac:dyDescent="0.35">
      <c r="A268" s="56" t="s">
        <v>504</v>
      </c>
      <c r="B268" s="20">
        <v>135509</v>
      </c>
      <c r="C268" s="20">
        <v>0</v>
      </c>
      <c r="D268" s="20">
        <v>135012.21</v>
      </c>
      <c r="E268" s="20">
        <v>496.79</v>
      </c>
      <c r="F268" s="20" t="str">
        <f>VLOOKUP(A268,'Cons. Ch2 &amp; Ch3'!F:F,1,FALSE)</f>
        <v>847.8471150.1.426610.000000.847001.200179</v>
      </c>
    </row>
    <row r="269" spans="1:6" hidden="1" x14ac:dyDescent="0.35">
      <c r="A269" s="56" t="s">
        <v>694</v>
      </c>
      <c r="B269" s="20">
        <v>41710</v>
      </c>
      <c r="C269" s="20">
        <v>0</v>
      </c>
      <c r="D269" s="20">
        <v>41709.050000000003</v>
      </c>
      <c r="E269" s="20">
        <v>0.95</v>
      </c>
      <c r="F269" s="20" t="str">
        <f>VLOOKUP(A269,'Cons. Ch2 &amp; Ch3'!F:F,1,FALSE)</f>
        <v>847.8471150.1.428090.000000.847001.200179</v>
      </c>
    </row>
    <row r="270" spans="1:6" hidden="1" x14ac:dyDescent="0.35">
      <c r="A270" s="56" t="s">
        <v>693</v>
      </c>
      <c r="B270" s="20">
        <v>17000</v>
      </c>
      <c r="C270" s="20">
        <v>0</v>
      </c>
      <c r="D270" s="20">
        <v>11000.64</v>
      </c>
      <c r="E270" s="20">
        <v>5999.36</v>
      </c>
      <c r="F270" s="20" t="str">
        <f>VLOOKUP(A270,'Cons. Ch2 &amp; Ch3'!F:F,1,FALSE)</f>
        <v>847.8471150.1.435310.000000.847001.200179</v>
      </c>
    </row>
    <row r="271" spans="1:6" hidden="1" x14ac:dyDescent="0.35">
      <c r="A271" s="56" t="s">
        <v>509</v>
      </c>
      <c r="B271" s="20">
        <v>142021</v>
      </c>
      <c r="C271" s="20">
        <v>0</v>
      </c>
      <c r="D271" s="20">
        <v>72233.100000000006</v>
      </c>
      <c r="E271" s="20">
        <v>69787.899999999994</v>
      </c>
      <c r="F271" s="20" t="str">
        <f>VLOOKUP(A271,'Cons. Ch2 &amp; Ch3'!F:F,1,FALSE)</f>
        <v>847.8471160.1.422100.000000.847001.200179</v>
      </c>
    </row>
    <row r="272" spans="1:6" hidden="1" x14ac:dyDescent="0.35">
      <c r="A272" s="56" t="s">
        <v>691</v>
      </c>
      <c r="B272" s="20">
        <v>142339</v>
      </c>
      <c r="C272" s="20">
        <v>0</v>
      </c>
      <c r="D272" s="20">
        <v>97138.35</v>
      </c>
      <c r="E272" s="20">
        <v>45200.65</v>
      </c>
      <c r="F272" s="20" t="str">
        <f>VLOOKUP(A272,'Cons. Ch2 &amp; Ch3'!F:F,1,FALSE)</f>
        <v>847.8471160.1.430330.000000.847001.200179</v>
      </c>
    </row>
    <row r="273" spans="1:6" hidden="1" x14ac:dyDescent="0.35">
      <c r="A273" s="56" t="s">
        <v>511</v>
      </c>
      <c r="B273" s="20">
        <v>13557473</v>
      </c>
      <c r="C273" s="20">
        <v>0</v>
      </c>
      <c r="D273" s="20">
        <v>12238566.76</v>
      </c>
      <c r="E273" s="20">
        <v>1318906.24</v>
      </c>
      <c r="F273" s="20" t="str">
        <f>VLOOKUP(A273,'Cons. Ch2 &amp; Ch3'!F:F,1,FALSE)</f>
        <v>847.8471160.1.432209.000000.847001.200179</v>
      </c>
    </row>
    <row r="274" spans="1:6" hidden="1" x14ac:dyDescent="0.35">
      <c r="A274" s="56" t="s">
        <v>512</v>
      </c>
      <c r="B274" s="20">
        <v>3422961</v>
      </c>
      <c r="C274" s="20">
        <v>0</v>
      </c>
      <c r="D274" s="20">
        <v>4347083.79</v>
      </c>
      <c r="E274" s="20">
        <v>-924122.79</v>
      </c>
      <c r="F274" s="20" t="str">
        <f>VLOOKUP(A274,'Cons. Ch2 &amp; Ch3'!F:F,1,FALSE)</f>
        <v>847.8471160.1.435508.000000.847001.200179</v>
      </c>
    </row>
    <row r="275" spans="1:6" hidden="1" x14ac:dyDescent="0.35">
      <c r="A275" s="56" t="s">
        <v>515</v>
      </c>
      <c r="B275" s="20">
        <v>391826</v>
      </c>
      <c r="C275" s="20">
        <v>0</v>
      </c>
      <c r="D275" s="20">
        <v>391824.58</v>
      </c>
      <c r="E275" s="20">
        <v>1.42</v>
      </c>
      <c r="F275" s="20" t="str">
        <f>VLOOKUP(A275,'Cons. Ch2 &amp; Ch3'!F:F,1,FALSE)</f>
        <v>847.8471170.1.420810.000000.847001.200179</v>
      </c>
    </row>
    <row r="276" spans="1:6" hidden="1" x14ac:dyDescent="0.35">
      <c r="A276" s="56" t="s">
        <v>689</v>
      </c>
      <c r="B276" s="20">
        <v>445583</v>
      </c>
      <c r="C276" s="20">
        <v>0</v>
      </c>
      <c r="D276" s="20">
        <v>444672</v>
      </c>
      <c r="E276" s="20">
        <v>911</v>
      </c>
      <c r="F276" s="20" t="str">
        <f>VLOOKUP(A276,'Cons. Ch2 &amp; Ch3'!F:F,1,FALSE)</f>
        <v>847.8471170.1.421100.000000.847001.200179</v>
      </c>
    </row>
    <row r="277" spans="1:6" hidden="1" x14ac:dyDescent="0.35">
      <c r="A277" s="56" t="s">
        <v>516</v>
      </c>
      <c r="B277" s="20">
        <v>714742</v>
      </c>
      <c r="C277" s="20">
        <v>0</v>
      </c>
      <c r="D277" s="20">
        <v>677191.38</v>
      </c>
      <c r="E277" s="20">
        <v>37550.620000000003</v>
      </c>
      <c r="F277" s="20" t="str">
        <f>VLOOKUP(A277,'Cons. Ch2 &amp; Ch3'!F:F,1,FALSE)</f>
        <v>847.8471170.1.426610.000000.847001.200179</v>
      </c>
    </row>
    <row r="278" spans="1:6" hidden="1" x14ac:dyDescent="0.35">
      <c r="A278" s="56" t="s">
        <v>687</v>
      </c>
      <c r="B278" s="20">
        <v>2751</v>
      </c>
      <c r="C278" s="20">
        <v>0</v>
      </c>
      <c r="D278" s="20">
        <v>2750</v>
      </c>
      <c r="E278" s="20">
        <v>1</v>
      </c>
      <c r="F278" s="20" t="str">
        <f>VLOOKUP(A278,'Cons. Ch2 &amp; Ch3'!F:F,1,FALSE)</f>
        <v>847.8471170.1.428090.000000.847001.200179</v>
      </c>
    </row>
    <row r="279" spans="1:6" hidden="1" x14ac:dyDescent="0.35">
      <c r="A279" s="56" t="s">
        <v>684</v>
      </c>
      <c r="B279" s="20">
        <v>4625</v>
      </c>
      <c r="C279" s="20">
        <v>0</v>
      </c>
      <c r="D279" s="20">
        <v>2217.85</v>
      </c>
      <c r="E279" s="20">
        <v>2407.15</v>
      </c>
      <c r="F279" s="20" t="str">
        <f>VLOOKUP(A279,'Cons. Ch2 &amp; Ch3'!F:F,1,FALSE)</f>
        <v>847.8471210.1.425900.000000.847001.200179</v>
      </c>
    </row>
    <row r="280" spans="1:6" hidden="1" x14ac:dyDescent="0.35">
      <c r="A280" s="56" t="s">
        <v>1201</v>
      </c>
      <c r="B280" s="20">
        <v>6601</v>
      </c>
      <c r="C280" s="20">
        <v>0</v>
      </c>
      <c r="D280" s="20">
        <v>5598.91</v>
      </c>
      <c r="E280" s="20">
        <v>1002.09</v>
      </c>
      <c r="F280" s="20" t="str">
        <f>VLOOKUP(A280,'Cons. Ch2 &amp; Ch3'!F:F,1,FALSE)</f>
        <v>847.8471210.1.426610.000000.847001.200179</v>
      </c>
    </row>
    <row r="281" spans="1:6" hidden="1" x14ac:dyDescent="0.35">
      <c r="A281" s="56" t="s">
        <v>682</v>
      </c>
      <c r="B281" s="20">
        <v>61335</v>
      </c>
      <c r="C281" s="20">
        <v>0</v>
      </c>
      <c r="D281" s="20">
        <v>61140.45</v>
      </c>
      <c r="E281" s="20">
        <v>194.55</v>
      </c>
      <c r="F281" s="20" t="str">
        <f>VLOOKUP(A281,'Cons. Ch2 &amp; Ch3'!F:F,1,FALSE)</f>
        <v>847.8471210.1.428090.000000.847001.200179</v>
      </c>
    </row>
    <row r="282" spans="1:6" hidden="1" x14ac:dyDescent="0.35">
      <c r="A282" s="56" t="s">
        <v>677</v>
      </c>
      <c r="B282" s="20">
        <v>48888181</v>
      </c>
      <c r="C282" s="20">
        <v>0</v>
      </c>
      <c r="D282" s="20">
        <v>47701099.799999997</v>
      </c>
      <c r="E282" s="20">
        <v>1187081.2</v>
      </c>
      <c r="F282" s="20" t="str">
        <f>VLOOKUP(A282,'Cons. Ch2 &amp; Ch3'!F:F,1,FALSE)</f>
        <v>847.8471220.1.425741.000000.847001.200179</v>
      </c>
    </row>
    <row r="283" spans="1:6" hidden="1" x14ac:dyDescent="0.35">
      <c r="A283" s="56" t="s">
        <v>522</v>
      </c>
      <c r="B283" s="20">
        <v>8837291</v>
      </c>
      <c r="C283" s="20">
        <v>0</v>
      </c>
      <c r="D283" s="20">
        <v>7518617.9900000002</v>
      </c>
      <c r="E283" s="20">
        <v>1318673.01</v>
      </c>
      <c r="F283" s="20" t="str">
        <f>VLOOKUP(A283,'Cons. Ch2 &amp; Ch3'!F:F,1,FALSE)</f>
        <v>847.8471220.1.435340.000000.847001.200179</v>
      </c>
    </row>
    <row r="284" spans="1:6" hidden="1" x14ac:dyDescent="0.35">
      <c r="A284" s="56" t="s">
        <v>523</v>
      </c>
      <c r="B284" s="20">
        <v>15801</v>
      </c>
      <c r="C284" s="20">
        <v>0</v>
      </c>
      <c r="D284" s="20">
        <v>15800</v>
      </c>
      <c r="E284" s="20">
        <v>1</v>
      </c>
      <c r="F284" s="20" t="str">
        <f>VLOOKUP(A284,'Cons. Ch2 &amp; Ch3'!F:F,1,FALSE)</f>
        <v>847.8471220.1.436110.000000.847001.200179</v>
      </c>
    </row>
    <row r="285" spans="1:6" hidden="1" x14ac:dyDescent="0.35">
      <c r="A285" s="56" t="s">
        <v>524</v>
      </c>
      <c r="B285" s="20">
        <v>10000</v>
      </c>
      <c r="C285" s="20">
        <v>0</v>
      </c>
      <c r="D285" s="20">
        <v>816</v>
      </c>
      <c r="E285" s="20">
        <v>9184</v>
      </c>
      <c r="F285" s="20" t="str">
        <f>VLOOKUP(A285,'Cons. Ch2 &amp; Ch3'!F:F,1,FALSE)</f>
        <v>847.8471220.1.436120.000000.847001.200179</v>
      </c>
    </row>
    <row r="286" spans="1:6" hidden="1" x14ac:dyDescent="0.35">
      <c r="A286" s="56" t="s">
        <v>529</v>
      </c>
      <c r="B286" s="20">
        <v>5730705</v>
      </c>
      <c r="C286" s="20">
        <v>0</v>
      </c>
      <c r="D286" s="20">
        <v>5721218.9900000002</v>
      </c>
      <c r="E286" s="20">
        <v>9486.01</v>
      </c>
      <c r="F286" s="20" t="str">
        <f>VLOOKUP(A286,'Cons. Ch2 &amp; Ch3'!F:F,1,FALSE)</f>
        <v>847.8471230.1.425742.000000.847001.200179</v>
      </c>
    </row>
    <row r="287" spans="1:6" hidden="1" x14ac:dyDescent="0.35">
      <c r="A287" s="56" t="s">
        <v>533</v>
      </c>
      <c r="B287" s="20">
        <v>95455</v>
      </c>
      <c r="C287" s="20">
        <v>0</v>
      </c>
      <c r="D287" s="20">
        <v>90096.81</v>
      </c>
      <c r="E287" s="20">
        <v>5358.19</v>
      </c>
      <c r="F287" s="20" t="str">
        <f>VLOOKUP(A287,'Cons. Ch2 &amp; Ch3'!F:F,1,FALSE)</f>
        <v>847.8471240.1.425510.000000.847001.200179</v>
      </c>
    </row>
    <row r="288" spans="1:6" hidden="1" x14ac:dyDescent="0.35">
      <c r="A288" s="56" t="s">
        <v>534</v>
      </c>
      <c r="B288" s="20">
        <v>51423</v>
      </c>
      <c r="C288" s="20">
        <v>0</v>
      </c>
      <c r="D288" s="20">
        <v>51422</v>
      </c>
      <c r="E288" s="20">
        <v>1</v>
      </c>
      <c r="F288" s="20" t="str">
        <f>VLOOKUP(A288,'Cons. Ch2 &amp; Ch3'!F:F,1,FALSE)</f>
        <v>847.8471240.1.425720.000000.847001.200179</v>
      </c>
    </row>
    <row r="289" spans="1:6" hidden="1" x14ac:dyDescent="0.35">
      <c r="A289" s="56" t="s">
        <v>535</v>
      </c>
      <c r="B289" s="20">
        <v>150874</v>
      </c>
      <c r="C289" s="20">
        <v>0</v>
      </c>
      <c r="D289" s="20">
        <v>144140.59</v>
      </c>
      <c r="E289" s="20">
        <v>6733.41</v>
      </c>
      <c r="F289" s="20" t="str">
        <f>VLOOKUP(A289,'Cons. Ch2 &amp; Ch3'!F:F,1,FALSE)</f>
        <v>847.8471240.1.425761.000000.847001.200179</v>
      </c>
    </row>
    <row r="290" spans="1:6" hidden="1" x14ac:dyDescent="0.35">
      <c r="A290" s="56" t="s">
        <v>674</v>
      </c>
      <c r="B290" s="20">
        <v>1209</v>
      </c>
      <c r="C290" s="20">
        <v>0</v>
      </c>
      <c r="D290" s="20">
        <v>1208.33</v>
      </c>
      <c r="E290" s="20">
        <v>0.67</v>
      </c>
      <c r="F290" s="20" t="str">
        <f>VLOOKUP(A290,'Cons. Ch2 &amp; Ch3'!F:F,1,FALSE)</f>
        <v>847.8471240.1.425900.000000.847001.200179</v>
      </c>
    </row>
    <row r="291" spans="1:6" hidden="1" x14ac:dyDescent="0.35">
      <c r="A291" s="56" t="s">
        <v>672</v>
      </c>
      <c r="B291" s="20">
        <v>0</v>
      </c>
      <c r="C291" s="20">
        <v>0</v>
      </c>
      <c r="D291" s="20">
        <v>-72</v>
      </c>
      <c r="E291" s="20">
        <v>72</v>
      </c>
      <c r="F291" s="20" t="str">
        <f>VLOOKUP(A291,'Cons. Ch2 &amp; Ch3'!F:F,1,FALSE)</f>
        <v>847.8471240.1.428640.000000.847001.200179</v>
      </c>
    </row>
    <row r="292" spans="1:6" hidden="1" x14ac:dyDescent="0.35">
      <c r="A292" s="56" t="s">
        <v>670</v>
      </c>
      <c r="B292" s="20">
        <v>321</v>
      </c>
      <c r="C292" s="20">
        <v>0</v>
      </c>
      <c r="D292" s="20">
        <v>320</v>
      </c>
      <c r="E292" s="20">
        <v>1</v>
      </c>
      <c r="F292" s="20" t="str">
        <f>VLOOKUP(A292,'Cons. Ch2 &amp; Ch3'!F:F,1,FALSE)</f>
        <v>847.8471240.1.436110.000000.847001.200179</v>
      </c>
    </row>
    <row r="293" spans="1:6" hidden="1" x14ac:dyDescent="0.35">
      <c r="A293" s="56" t="s">
        <v>669</v>
      </c>
      <c r="B293" s="20">
        <v>0</v>
      </c>
      <c r="C293" s="20">
        <v>0</v>
      </c>
      <c r="D293" s="20">
        <v>-595</v>
      </c>
      <c r="E293" s="20">
        <v>595</v>
      </c>
      <c r="F293" s="20" t="str">
        <f>VLOOKUP(A293,'Cons. Ch2 &amp; Ch3'!F:F,1,FALSE)</f>
        <v>847.8471240.1.436120.000000.847001.200179</v>
      </c>
    </row>
    <row r="294" spans="1:6" hidden="1" x14ac:dyDescent="0.35">
      <c r="A294" s="56" t="s">
        <v>539</v>
      </c>
      <c r="B294" s="20">
        <v>197233</v>
      </c>
      <c r="C294" s="20">
        <v>0</v>
      </c>
      <c r="D294" s="20">
        <v>197232</v>
      </c>
      <c r="E294" s="20">
        <v>1</v>
      </c>
      <c r="F294" s="20" t="str">
        <f>VLOOKUP(A294,'Cons. Ch2 &amp; Ch3'!F:F,1,FALSE)</f>
        <v>847.8471250.1.425510.000000.847001.200179</v>
      </c>
    </row>
    <row r="295" spans="1:6" hidden="1" x14ac:dyDescent="0.35">
      <c r="A295" s="56" t="s">
        <v>540</v>
      </c>
      <c r="B295" s="20">
        <v>117000</v>
      </c>
      <c r="C295" s="20">
        <v>0</v>
      </c>
      <c r="D295" s="20">
        <v>116885</v>
      </c>
      <c r="E295" s="20">
        <v>115</v>
      </c>
      <c r="F295" s="20" t="str">
        <f>VLOOKUP(A295,'Cons. Ch2 &amp; Ch3'!F:F,1,FALSE)</f>
        <v>847.8471250.1.425720.000000.847001.200179</v>
      </c>
    </row>
    <row r="296" spans="1:6" hidden="1" x14ac:dyDescent="0.35">
      <c r="A296" s="56" t="s">
        <v>666</v>
      </c>
      <c r="B296" s="20">
        <v>90271</v>
      </c>
      <c r="C296" s="20">
        <v>0</v>
      </c>
      <c r="D296" s="20">
        <v>18335</v>
      </c>
      <c r="E296" s="20">
        <v>71936</v>
      </c>
      <c r="F296" s="20" t="str">
        <f>VLOOKUP(A296,'Cons. Ch2 &amp; Ch3'!F:F,1,FALSE)</f>
        <v>847.8471250.1.425761.000000.847001.200179</v>
      </c>
    </row>
    <row r="297" spans="1:6" hidden="1" x14ac:dyDescent="0.35">
      <c r="A297" s="56" t="s">
        <v>665</v>
      </c>
      <c r="B297" s="20">
        <v>777950</v>
      </c>
      <c r="C297" s="20">
        <v>0</v>
      </c>
      <c r="D297" s="20">
        <v>766232.81</v>
      </c>
      <c r="E297" s="20">
        <v>11717.19</v>
      </c>
      <c r="F297" s="20" t="str">
        <f>VLOOKUP(A297,'Cons. Ch2 &amp; Ch3'!F:F,1,FALSE)</f>
        <v>847.8471250.1.425762.000000.847001.200179</v>
      </c>
    </row>
    <row r="298" spans="1:6" hidden="1" x14ac:dyDescent="0.35">
      <c r="A298" s="56" t="s">
        <v>664</v>
      </c>
      <c r="B298" s="20">
        <v>378</v>
      </c>
      <c r="C298" s="20">
        <v>0</v>
      </c>
      <c r="D298" s="20">
        <v>377.15</v>
      </c>
      <c r="E298" s="20">
        <v>0.85</v>
      </c>
      <c r="F298" s="20" t="str">
        <f>VLOOKUP(A298,'Cons. Ch2 &amp; Ch3'!F:F,1,FALSE)</f>
        <v>847.8471250.1.425900.000000.847001.200179</v>
      </c>
    </row>
    <row r="299" spans="1:6" hidden="1" x14ac:dyDescent="0.35">
      <c r="A299" s="56" t="s">
        <v>663</v>
      </c>
      <c r="B299" s="20">
        <v>134381</v>
      </c>
      <c r="C299" s="20">
        <v>0</v>
      </c>
      <c r="D299" s="20">
        <v>134380.42000000001</v>
      </c>
      <c r="E299" s="20">
        <v>0.57999999999999996</v>
      </c>
      <c r="F299" s="20" t="str">
        <f>VLOOKUP(A299,'Cons. Ch2 &amp; Ch3'!F:F,1,FALSE)</f>
        <v>847.8471250.1.426610.000000.847001.200179</v>
      </c>
    </row>
    <row r="300" spans="1:6" hidden="1" x14ac:dyDescent="0.35">
      <c r="A300" s="56" t="s">
        <v>541</v>
      </c>
      <c r="B300" s="20">
        <v>5911</v>
      </c>
      <c r="C300" s="20">
        <v>0</v>
      </c>
      <c r="D300" s="20">
        <v>-14910</v>
      </c>
      <c r="E300" s="20">
        <v>20821</v>
      </c>
      <c r="F300" s="20" t="str">
        <f>VLOOKUP(A300,'Cons. Ch2 &amp; Ch3'!F:F,1,FALSE)</f>
        <v>847.8471250.1.436110.000000.847001.200179</v>
      </c>
    </row>
    <row r="301" spans="1:6" hidden="1" x14ac:dyDescent="0.35">
      <c r="A301" s="56" t="s">
        <v>544</v>
      </c>
      <c r="B301" s="20">
        <v>2333033</v>
      </c>
      <c r="C301" s="20">
        <v>0</v>
      </c>
      <c r="D301" s="20">
        <v>2077930.68</v>
      </c>
      <c r="E301" s="20">
        <v>255102.32</v>
      </c>
      <c r="F301" s="20" t="str">
        <f>VLOOKUP(A301,'Cons. Ch2 &amp; Ch3'!F:F,1,FALSE)</f>
        <v>847.8471260.1.420310.000000.847001.200179</v>
      </c>
    </row>
    <row r="302" spans="1:6" hidden="1" x14ac:dyDescent="0.35">
      <c r="A302" s="56" t="s">
        <v>545</v>
      </c>
      <c r="B302" s="20">
        <v>1766065</v>
      </c>
      <c r="C302" s="20">
        <v>0</v>
      </c>
      <c r="D302" s="20">
        <v>1650063.26</v>
      </c>
      <c r="E302" s="20">
        <v>116001.74</v>
      </c>
      <c r="F302" s="20" t="str">
        <f>VLOOKUP(A302,'Cons. Ch2 &amp; Ch3'!F:F,1,FALSE)</f>
        <v>847.8471260.1.421100.000000.847001.200179</v>
      </c>
    </row>
    <row r="303" spans="1:6" hidden="1" x14ac:dyDescent="0.35">
      <c r="A303" s="56" t="s">
        <v>546</v>
      </c>
      <c r="B303" s="20">
        <v>920425</v>
      </c>
      <c r="C303" s="20">
        <v>0</v>
      </c>
      <c r="D303" s="20">
        <v>920423.51</v>
      </c>
      <c r="E303" s="20">
        <v>1.49</v>
      </c>
      <c r="F303" s="20" t="str">
        <f>VLOOKUP(A303,'Cons. Ch2 &amp; Ch3'!F:F,1,FALSE)</f>
        <v>847.8471260.1.421600.000000.847001.200179</v>
      </c>
    </row>
    <row r="304" spans="1:6" hidden="1" x14ac:dyDescent="0.35">
      <c r="A304" s="56" t="s">
        <v>658</v>
      </c>
      <c r="B304" s="20">
        <v>107665</v>
      </c>
      <c r="C304" s="20">
        <v>0</v>
      </c>
      <c r="D304" s="20">
        <v>89382.35</v>
      </c>
      <c r="E304" s="20">
        <v>18282.650000000001</v>
      </c>
      <c r="F304" s="20" t="str">
        <f>VLOOKUP(A304,'Cons. Ch2 &amp; Ch3'!F:F,1,FALSE)</f>
        <v>847.8471260.1.425510.000000.847001.200179</v>
      </c>
    </row>
    <row r="305" spans="1:6" hidden="1" x14ac:dyDescent="0.35">
      <c r="A305" s="56" t="s">
        <v>657</v>
      </c>
      <c r="B305" s="20">
        <v>27191</v>
      </c>
      <c r="C305" s="20">
        <v>0</v>
      </c>
      <c r="D305" s="20">
        <v>27190</v>
      </c>
      <c r="E305" s="20">
        <v>1</v>
      </c>
      <c r="F305" s="20" t="str">
        <f>VLOOKUP(A305,'Cons. Ch2 &amp; Ch3'!F:F,1,FALSE)</f>
        <v>847.8471260.1.425720.000000.847001.200179</v>
      </c>
    </row>
    <row r="306" spans="1:6" hidden="1" x14ac:dyDescent="0.35">
      <c r="A306" s="56" t="s">
        <v>549</v>
      </c>
      <c r="B306" s="20">
        <v>11620435</v>
      </c>
      <c r="C306" s="20">
        <v>0</v>
      </c>
      <c r="D306" s="20">
        <v>9622796.0299999993</v>
      </c>
      <c r="E306" s="20">
        <v>1997638.97</v>
      </c>
      <c r="F306" s="20" t="str">
        <f>VLOOKUP(A306,'Cons. Ch2 &amp; Ch3'!F:F,1,FALSE)</f>
        <v>847.8471260.1.425746.000000.847001.200179</v>
      </c>
    </row>
    <row r="307" spans="1:6" hidden="1" x14ac:dyDescent="0.35">
      <c r="A307" s="56" t="s">
        <v>552</v>
      </c>
      <c r="B307" s="20">
        <v>1058000</v>
      </c>
      <c r="C307" s="20">
        <v>0</v>
      </c>
      <c r="D307" s="20">
        <v>1057127.58</v>
      </c>
      <c r="E307" s="20">
        <v>872.42</v>
      </c>
      <c r="F307" s="20" t="str">
        <f>VLOOKUP(A307,'Cons. Ch2 &amp; Ch3'!F:F,1,FALSE)</f>
        <v>847.8471260.1.425747.000000.847001.200179</v>
      </c>
    </row>
    <row r="308" spans="1:6" hidden="1" x14ac:dyDescent="0.35">
      <c r="A308" s="56" t="s">
        <v>556</v>
      </c>
      <c r="B308" s="20">
        <v>432762</v>
      </c>
      <c r="C308" s="20">
        <v>0</v>
      </c>
      <c r="D308" s="20">
        <v>430483.23</v>
      </c>
      <c r="E308" s="20">
        <v>2278.77</v>
      </c>
      <c r="F308" s="20" t="str">
        <f>VLOOKUP(A308,'Cons. Ch2 &amp; Ch3'!F:F,1,FALSE)</f>
        <v>847.8471260.1.425760.000000.847001.200179</v>
      </c>
    </row>
    <row r="309" spans="1:6" hidden="1" x14ac:dyDescent="0.35">
      <c r="A309" s="56" t="s">
        <v>557</v>
      </c>
      <c r="B309" s="20">
        <v>60620</v>
      </c>
      <c r="C309" s="20">
        <v>0</v>
      </c>
      <c r="D309" s="20">
        <v>54299.18</v>
      </c>
      <c r="E309" s="20">
        <v>6320.82</v>
      </c>
      <c r="F309" s="20" t="str">
        <f>VLOOKUP(A309,'Cons. Ch2 &amp; Ch3'!F:F,1,FALSE)</f>
        <v>847.8471260.1.425900.000000.847001.200179</v>
      </c>
    </row>
    <row r="310" spans="1:6" hidden="1" x14ac:dyDescent="0.35">
      <c r="A310" s="56" t="s">
        <v>558</v>
      </c>
      <c r="B310" s="20">
        <v>535415</v>
      </c>
      <c r="C310" s="20">
        <v>0</v>
      </c>
      <c r="D310" s="20">
        <v>535012.85</v>
      </c>
      <c r="E310" s="20">
        <v>402.15</v>
      </c>
      <c r="F310" s="20" t="str">
        <f>VLOOKUP(A310,'Cons. Ch2 &amp; Ch3'!F:F,1,FALSE)</f>
        <v>847.8471260.1.426220.000000.847001.200179</v>
      </c>
    </row>
    <row r="311" spans="1:6" hidden="1" x14ac:dyDescent="0.35">
      <c r="A311" s="56" t="s">
        <v>651</v>
      </c>
      <c r="B311" s="20">
        <v>39753</v>
      </c>
      <c r="C311" s="20">
        <v>0</v>
      </c>
      <c r="D311" s="20">
        <v>39751.93</v>
      </c>
      <c r="E311" s="20">
        <v>1.07</v>
      </c>
      <c r="F311" s="20" t="str">
        <f>VLOOKUP(A311,'Cons. Ch2 &amp; Ch3'!F:F,1,FALSE)</f>
        <v>847.8471260.1.427810.000000.847001.200179</v>
      </c>
    </row>
    <row r="312" spans="1:6" hidden="1" x14ac:dyDescent="0.35">
      <c r="A312" s="56" t="s">
        <v>559</v>
      </c>
      <c r="B312" s="20">
        <v>5731287</v>
      </c>
      <c r="C312" s="20">
        <v>0</v>
      </c>
      <c r="D312" s="20">
        <v>5729605.6900000004</v>
      </c>
      <c r="E312" s="20">
        <v>1681.31</v>
      </c>
      <c r="F312" s="20" t="str">
        <f>VLOOKUP(A312,'Cons. Ch2 &amp; Ch3'!F:F,1,FALSE)</f>
        <v>847.8471260.1.428111.000000.847001.200179</v>
      </c>
    </row>
    <row r="313" spans="1:6" hidden="1" x14ac:dyDescent="0.35">
      <c r="A313" s="56" t="s">
        <v>560</v>
      </c>
      <c r="B313" s="20">
        <v>308075</v>
      </c>
      <c r="C313" s="20">
        <v>0</v>
      </c>
      <c r="D313" s="20">
        <v>308073.62</v>
      </c>
      <c r="E313" s="20">
        <v>1.38</v>
      </c>
      <c r="F313" s="20" t="str">
        <f>VLOOKUP(A313,'Cons. Ch2 &amp; Ch3'!F:F,1,FALSE)</f>
        <v>847.8471260.1.428112.000000.847001.200179</v>
      </c>
    </row>
    <row r="314" spans="1:6" hidden="1" x14ac:dyDescent="0.35">
      <c r="A314" s="56" t="s">
        <v>562</v>
      </c>
      <c r="B314" s="20">
        <v>3000</v>
      </c>
      <c r="C314" s="20">
        <v>0</v>
      </c>
      <c r="D314" s="20">
        <v>2144.1799999999998</v>
      </c>
      <c r="E314" s="20">
        <v>855.82</v>
      </c>
      <c r="F314" s="20" t="str">
        <f>VLOOKUP(A314,'Cons. Ch2 &amp; Ch3'!F:F,1,FALSE)</f>
        <v>847.8471260.1.430230.000000.847001.200179</v>
      </c>
    </row>
    <row r="315" spans="1:6" hidden="1" x14ac:dyDescent="0.35">
      <c r="A315" s="56" t="s">
        <v>563</v>
      </c>
      <c r="B315" s="20">
        <v>2170435</v>
      </c>
      <c r="C315" s="20">
        <v>0</v>
      </c>
      <c r="D315" s="20">
        <v>2170108.2599999998</v>
      </c>
      <c r="E315" s="20">
        <v>326.74</v>
      </c>
      <c r="F315" s="20" t="str">
        <f>VLOOKUP(A315,'Cons. Ch2 &amp; Ch3'!F:F,1,FALSE)</f>
        <v>847.8471260.1.432120.000000.847001.200179</v>
      </c>
    </row>
    <row r="316" spans="1:6" hidden="1" x14ac:dyDescent="0.35">
      <c r="A316" s="56" t="s">
        <v>647</v>
      </c>
      <c r="B316" s="20">
        <v>155665</v>
      </c>
      <c r="C316" s="20">
        <v>0</v>
      </c>
      <c r="D316" s="20">
        <v>155664.41</v>
      </c>
      <c r="E316" s="20">
        <v>0.59</v>
      </c>
      <c r="F316" s="20" t="str">
        <f>VLOOKUP(A316,'Cons. Ch2 &amp; Ch3'!F:F,1,FALSE)</f>
        <v>847.8471260.1.435410.000000.847001.200179</v>
      </c>
    </row>
    <row r="317" spans="1:6" hidden="1" x14ac:dyDescent="0.35">
      <c r="A317" s="56" t="s">
        <v>645</v>
      </c>
      <c r="B317" s="20">
        <v>21451</v>
      </c>
      <c r="C317" s="20">
        <v>0</v>
      </c>
      <c r="D317" s="20">
        <v>21450</v>
      </c>
      <c r="E317" s="20">
        <v>1</v>
      </c>
      <c r="F317" s="20" t="str">
        <f>VLOOKUP(A317,'Cons. Ch2 &amp; Ch3'!F:F,1,FALSE)</f>
        <v>847.8471260.1.436110.000000.847001.200179</v>
      </c>
    </row>
    <row r="318" spans="1:6" hidden="1" x14ac:dyDescent="0.35">
      <c r="A318" s="56" t="s">
        <v>642</v>
      </c>
      <c r="B318" s="20">
        <v>3000</v>
      </c>
      <c r="C318" s="20">
        <v>0</v>
      </c>
      <c r="D318" s="20">
        <v>1250</v>
      </c>
      <c r="E318" s="20">
        <v>1750</v>
      </c>
      <c r="F318" s="20" t="str">
        <f>VLOOKUP(A318,'Cons. Ch2 &amp; Ch3'!F:F,1,FALSE)</f>
        <v>847.8471270.1.425900.000000.847001.200179</v>
      </c>
    </row>
    <row r="319" spans="1:6" hidden="1" x14ac:dyDescent="0.35">
      <c r="A319" s="56" t="s">
        <v>641</v>
      </c>
      <c r="B319" s="20">
        <v>8899</v>
      </c>
      <c r="C319" s="20">
        <v>0</v>
      </c>
      <c r="D319" s="20">
        <v>8898.0400000000009</v>
      </c>
      <c r="E319" s="20">
        <v>0.96</v>
      </c>
      <c r="F319" s="20" t="str">
        <f>VLOOKUP(A319,'Cons. Ch2 &amp; Ch3'!F:F,1,FALSE)</f>
        <v>847.8471270.1.428090.000000.847001.200179</v>
      </c>
    </row>
    <row r="320" spans="1:6" hidden="1" x14ac:dyDescent="0.35">
      <c r="A320" s="56" t="s">
        <v>566</v>
      </c>
      <c r="B320" s="20">
        <v>1089068</v>
      </c>
      <c r="C320" s="20">
        <v>0</v>
      </c>
      <c r="D320" s="20">
        <v>959634.09</v>
      </c>
      <c r="E320" s="20">
        <v>129433.91</v>
      </c>
      <c r="F320" s="20" t="str">
        <f>VLOOKUP(A320,'Cons. Ch2 &amp; Ch3'!F:F,1,FALSE)</f>
        <v>847.8471270.1.435310.000000.847001.200179</v>
      </c>
    </row>
    <row r="321" spans="1:6" hidden="1" x14ac:dyDescent="0.35">
      <c r="A321" s="56" t="s">
        <v>569</v>
      </c>
      <c r="B321" s="20">
        <v>13515842</v>
      </c>
      <c r="C321" s="20">
        <v>0</v>
      </c>
      <c r="D321" s="20">
        <v>13899920.310000001</v>
      </c>
      <c r="E321" s="20">
        <v>-384078.31</v>
      </c>
      <c r="F321" s="20" t="str">
        <f>VLOOKUP(A321,'Cons. Ch2 &amp; Ch3'!F:F,1,FALSE)</f>
        <v>847.8471270.1.435330.000000.847001.200179</v>
      </c>
    </row>
    <row r="322" spans="1:6" hidden="1" x14ac:dyDescent="0.35">
      <c r="A322" s="56" t="s">
        <v>570</v>
      </c>
      <c r="B322" s="20">
        <v>6480</v>
      </c>
      <c r="C322" s="20">
        <v>0</v>
      </c>
      <c r="D322" s="20">
        <v>6479.19</v>
      </c>
      <c r="E322" s="20">
        <v>0.81</v>
      </c>
      <c r="F322" s="20" t="str">
        <f>VLOOKUP(A322,'Cons. Ch2 &amp; Ch3'!F:F,1,FALSE)</f>
        <v>847.8471270.1.436120.000000.847001.200179</v>
      </c>
    </row>
    <row r="323" spans="1:6" hidden="1" x14ac:dyDescent="0.35">
      <c r="A323" s="56" t="s">
        <v>573</v>
      </c>
      <c r="B323" s="20">
        <v>24979</v>
      </c>
      <c r="C323" s="20">
        <v>0</v>
      </c>
      <c r="D323" s="20">
        <v>24709.69</v>
      </c>
      <c r="E323" s="20">
        <v>269.31</v>
      </c>
      <c r="F323" s="20" t="str">
        <f>VLOOKUP(A323,'Cons. Ch2 &amp; Ch3'!F:F,1,FALSE)</f>
        <v>847.8471280.1.425510.000000.847001.200179</v>
      </c>
    </row>
    <row r="324" spans="1:6" hidden="1" x14ac:dyDescent="0.35">
      <c r="A324" s="56" t="s">
        <v>575</v>
      </c>
      <c r="B324" s="20">
        <v>33675</v>
      </c>
      <c r="C324" s="20">
        <v>0</v>
      </c>
      <c r="D324" s="20">
        <v>33673.72</v>
      </c>
      <c r="E324" s="20">
        <v>1.28</v>
      </c>
      <c r="F324" s="20" t="str">
        <f>VLOOKUP(A324,'Cons. Ch2 &amp; Ch3'!F:F,1,FALSE)</f>
        <v>847.8471280.1.425770.000000.847001.200179</v>
      </c>
    </row>
    <row r="325" spans="1:6" hidden="1" x14ac:dyDescent="0.35">
      <c r="A325" s="56" t="s">
        <v>576</v>
      </c>
      <c r="B325" s="20">
        <v>41131</v>
      </c>
      <c r="C325" s="20">
        <v>0</v>
      </c>
      <c r="D325" s="20">
        <v>11389.68</v>
      </c>
      <c r="E325" s="20">
        <v>29741.32</v>
      </c>
      <c r="F325" s="20" t="str">
        <f>VLOOKUP(A325,'Cons. Ch2 &amp; Ch3'!F:F,1,FALSE)</f>
        <v>847.8471280.1.426610.000000.847001.200179</v>
      </c>
    </row>
    <row r="326" spans="1:6" hidden="1" x14ac:dyDescent="0.35">
      <c r="A326" s="56" t="s">
        <v>577</v>
      </c>
      <c r="B326" s="20">
        <v>157</v>
      </c>
      <c r="C326" s="20">
        <v>0</v>
      </c>
      <c r="D326" s="20">
        <v>156.22999999999999</v>
      </c>
      <c r="E326" s="20">
        <v>0.77</v>
      </c>
      <c r="F326" s="20" t="str">
        <f>VLOOKUP(A326,'Cons. Ch2 &amp; Ch3'!F:F,1,FALSE)</f>
        <v>847.8471280.1.428640.000000.847001.200179</v>
      </c>
    </row>
    <row r="327" spans="1:6" hidden="1" x14ac:dyDescent="0.35">
      <c r="A327" s="56" t="s">
        <v>637</v>
      </c>
      <c r="B327" s="20">
        <v>58141</v>
      </c>
      <c r="C327" s="20">
        <v>0</v>
      </c>
      <c r="D327" s="20">
        <v>58140</v>
      </c>
      <c r="E327" s="20">
        <v>1</v>
      </c>
      <c r="F327" s="20" t="str">
        <f>VLOOKUP(A327,'Cons. Ch2 &amp; Ch3'!F:F,1,FALSE)</f>
        <v>847.8471280.1.432170.000000.847001.200179</v>
      </c>
    </row>
    <row r="328" spans="1:6" hidden="1" x14ac:dyDescent="0.35">
      <c r="A328" s="56" t="s">
        <v>635</v>
      </c>
      <c r="B328" s="20">
        <v>6000</v>
      </c>
      <c r="C328" s="20">
        <v>0</v>
      </c>
      <c r="D328" s="20">
        <v>740</v>
      </c>
      <c r="E328" s="20">
        <v>5260</v>
      </c>
      <c r="F328" s="20" t="str">
        <f>VLOOKUP(A328,'Cons. Ch2 &amp; Ch3'!F:F,1,FALSE)</f>
        <v>847.8471280.1.435530.000000.847001.200179</v>
      </c>
    </row>
    <row r="329" spans="1:6" hidden="1" x14ac:dyDescent="0.35">
      <c r="A329" s="56" t="s">
        <v>580</v>
      </c>
      <c r="B329" s="20">
        <v>72721</v>
      </c>
      <c r="C329" s="20">
        <v>0</v>
      </c>
      <c r="D329" s="20">
        <v>72720.37</v>
      </c>
      <c r="E329" s="20">
        <v>0.63</v>
      </c>
      <c r="F329" s="20" t="str">
        <f>VLOOKUP(A329,'Cons. Ch2 &amp; Ch3'!F:F,1,FALSE)</f>
        <v>847.8471305.1.420550.000000.847001.200179</v>
      </c>
    </row>
    <row r="330" spans="1:6" hidden="1" x14ac:dyDescent="0.35">
      <c r="A330" s="56" t="s">
        <v>583</v>
      </c>
      <c r="B330" s="20">
        <v>404740</v>
      </c>
      <c r="C330" s="20">
        <v>0</v>
      </c>
      <c r="D330" s="20">
        <v>74169.5</v>
      </c>
      <c r="E330" s="20">
        <v>330570.5</v>
      </c>
      <c r="F330" s="20" t="str">
        <f>VLOOKUP(A330,'Cons. Ch2 &amp; Ch3'!F:F,1,FALSE)</f>
        <v>847.8471305.1.421000.000000.847001.200179</v>
      </c>
    </row>
    <row r="331" spans="1:6" hidden="1" x14ac:dyDescent="0.35">
      <c r="A331" s="56" t="s">
        <v>584</v>
      </c>
      <c r="B331" s="20">
        <v>156501</v>
      </c>
      <c r="C331" s="20">
        <v>0</v>
      </c>
      <c r="D331" s="20">
        <v>156500</v>
      </c>
      <c r="E331" s="20">
        <v>1</v>
      </c>
      <c r="F331" s="20" t="str">
        <f>VLOOKUP(A331,'Cons. Ch2 &amp; Ch3'!F:F,1,FALSE)</f>
        <v>847.8471305.1.421700.000000.847001.200179</v>
      </c>
    </row>
    <row r="332" spans="1:6" hidden="1" x14ac:dyDescent="0.35">
      <c r="A332" s="56" t="s">
        <v>590</v>
      </c>
      <c r="B332" s="20">
        <v>4714</v>
      </c>
      <c r="C332" s="20">
        <v>0</v>
      </c>
      <c r="D332" s="20">
        <v>4712.8500000000004</v>
      </c>
      <c r="E332" s="20">
        <v>1.1499999999999999</v>
      </c>
      <c r="F332" s="20" t="str">
        <f>VLOOKUP(A332,'Cons. Ch2 &amp; Ch3'!F:F,1,FALSE)</f>
        <v>847.8471305.1.425510.000000.847001.200179</v>
      </c>
    </row>
    <row r="333" spans="1:6" hidden="1" x14ac:dyDescent="0.35">
      <c r="A333" s="56" t="s">
        <v>591</v>
      </c>
      <c r="B333" s="20">
        <v>45408</v>
      </c>
      <c r="C333" s="20">
        <v>0</v>
      </c>
      <c r="D333" s="20">
        <v>45315.51</v>
      </c>
      <c r="E333" s="20">
        <v>92.49</v>
      </c>
      <c r="F333" s="20" t="str">
        <f>VLOOKUP(A333,'Cons. Ch2 &amp; Ch3'!F:F,1,FALSE)</f>
        <v>847.8471305.1.425550.000000.847001.200179</v>
      </c>
    </row>
    <row r="334" spans="1:6" hidden="1" x14ac:dyDescent="0.35">
      <c r="A334" s="56" t="s">
        <v>592</v>
      </c>
      <c r="B334" s="20">
        <v>739145</v>
      </c>
      <c r="C334" s="20">
        <v>0</v>
      </c>
      <c r="D334" s="20">
        <v>739107.45</v>
      </c>
      <c r="E334" s="20">
        <v>37.549999999999997</v>
      </c>
      <c r="F334" s="20" t="str">
        <f>VLOOKUP(A334,'Cons. Ch2 &amp; Ch3'!F:F,1,FALSE)</f>
        <v>847.8471305.1.425720.000000.847001.200179</v>
      </c>
    </row>
    <row r="335" spans="1:6" hidden="1" x14ac:dyDescent="0.35">
      <c r="A335" s="56" t="s">
        <v>632</v>
      </c>
      <c r="B335" s="20">
        <v>3126672</v>
      </c>
      <c r="C335" s="20">
        <v>0</v>
      </c>
      <c r="D335" s="20">
        <v>3126671</v>
      </c>
      <c r="E335" s="20">
        <v>1</v>
      </c>
      <c r="F335" s="20" t="str">
        <f>VLOOKUP(A335,'Cons. Ch2 &amp; Ch3'!F:F,1,FALSE)</f>
        <v>847.8471305.1.425741.000000.847001.200179</v>
      </c>
    </row>
    <row r="336" spans="1:6" hidden="1" x14ac:dyDescent="0.35">
      <c r="A336" s="56" t="s">
        <v>594</v>
      </c>
      <c r="B336" s="20">
        <v>225791</v>
      </c>
      <c r="C336" s="20">
        <v>0</v>
      </c>
      <c r="D336" s="20">
        <v>225790</v>
      </c>
      <c r="E336" s="20">
        <v>1</v>
      </c>
      <c r="F336" s="20" t="str">
        <f>VLOOKUP(A336,'Cons. Ch2 &amp; Ch3'!F:F,1,FALSE)</f>
        <v>847.8471305.1.425745.000000.847001.200179</v>
      </c>
    </row>
    <row r="337" spans="1:6" hidden="1" x14ac:dyDescent="0.35">
      <c r="A337" s="56" t="s">
        <v>597</v>
      </c>
      <c r="B337" s="20">
        <v>-22619</v>
      </c>
      <c r="C337" s="20">
        <v>0</v>
      </c>
      <c r="D337" s="20">
        <v>4184.5</v>
      </c>
      <c r="E337" s="20">
        <v>-26803.5</v>
      </c>
      <c r="F337" s="20" t="str">
        <f>VLOOKUP(A337,'Cons. Ch2 &amp; Ch3'!F:F,1,FALSE)</f>
        <v>847.8471305.1.425750.000000.847001.200179</v>
      </c>
    </row>
    <row r="338" spans="1:6" hidden="1" x14ac:dyDescent="0.35">
      <c r="A338" s="56" t="s">
        <v>598</v>
      </c>
      <c r="B338" s="20">
        <v>1366</v>
      </c>
      <c r="C338" s="20">
        <v>0</v>
      </c>
      <c r="D338" s="20">
        <v>1365</v>
      </c>
      <c r="E338" s="20">
        <v>1</v>
      </c>
      <c r="F338" s="20" t="str">
        <f>VLOOKUP(A338,'Cons. Ch2 &amp; Ch3'!F:F,1,FALSE)</f>
        <v>847.8471305.1.425760.000000.847001.200179</v>
      </c>
    </row>
    <row r="339" spans="1:6" hidden="1" x14ac:dyDescent="0.35">
      <c r="A339" s="56" t="s">
        <v>604</v>
      </c>
      <c r="B339" s="20">
        <v>64160</v>
      </c>
      <c r="C339" s="20">
        <v>0</v>
      </c>
      <c r="D339" s="20">
        <v>61724.19</v>
      </c>
      <c r="E339" s="20">
        <v>2435.81</v>
      </c>
      <c r="F339" s="20" t="str">
        <f>VLOOKUP(A339,'Cons. Ch2 &amp; Ch3'!F:F,1,FALSE)</f>
        <v>847.8471305.1.425900.000000.847001.200179</v>
      </c>
    </row>
    <row r="340" spans="1:6" hidden="1" x14ac:dyDescent="0.35">
      <c r="A340" s="56" t="s">
        <v>606</v>
      </c>
      <c r="B340" s="20">
        <v>384508</v>
      </c>
      <c r="C340" s="20">
        <v>0</v>
      </c>
      <c r="D340" s="20">
        <v>384507.33</v>
      </c>
      <c r="E340" s="20">
        <v>0.67</v>
      </c>
      <c r="F340" s="20" t="str">
        <f>VLOOKUP(A340,'Cons. Ch2 &amp; Ch3'!F:F,1,FALSE)</f>
        <v>847.8471305.1.426610.000000.847001.200179</v>
      </c>
    </row>
    <row r="341" spans="1:6" hidden="1" x14ac:dyDescent="0.35">
      <c r="A341" s="56" t="s">
        <v>609</v>
      </c>
      <c r="B341" s="20">
        <v>1789</v>
      </c>
      <c r="C341" s="20">
        <v>0</v>
      </c>
      <c r="D341" s="20">
        <v>1788.31</v>
      </c>
      <c r="E341" s="20">
        <v>0.69</v>
      </c>
      <c r="F341" s="20" t="str">
        <f>VLOOKUP(A341,'Cons. Ch2 &amp; Ch3'!F:F,1,FALSE)</f>
        <v>847.8471305.1.427200.000000.847001.200179</v>
      </c>
    </row>
    <row r="342" spans="1:6" hidden="1" x14ac:dyDescent="0.35">
      <c r="A342" s="56" t="s">
        <v>610</v>
      </c>
      <c r="B342" s="20">
        <v>29000</v>
      </c>
      <c r="C342" s="20">
        <v>0</v>
      </c>
      <c r="D342" s="20">
        <v>28358.04</v>
      </c>
      <c r="E342" s="20">
        <v>641.96</v>
      </c>
      <c r="F342" s="20" t="str">
        <f>VLOOKUP(A342,'Cons. Ch2 &amp; Ch3'!F:F,1,FALSE)</f>
        <v>847.8471305.1.427710.000000.847001.200179</v>
      </c>
    </row>
    <row r="343" spans="1:6" hidden="1" x14ac:dyDescent="0.35">
      <c r="A343" s="56" t="s">
        <v>612</v>
      </c>
      <c r="B343" s="20">
        <v>438237</v>
      </c>
      <c r="C343" s="20">
        <v>0</v>
      </c>
      <c r="D343" s="20">
        <v>438236.1</v>
      </c>
      <c r="E343" s="20">
        <v>0.9</v>
      </c>
      <c r="F343" s="20" t="str">
        <f>VLOOKUP(A343,'Cons. Ch2 &amp; Ch3'!F:F,1,FALSE)</f>
        <v>847.8471305.1.428090.000000.847001.200179</v>
      </c>
    </row>
    <row r="344" spans="1:6" hidden="1" x14ac:dyDescent="0.35">
      <c r="A344" s="56" t="s">
        <v>616</v>
      </c>
      <c r="B344" s="20">
        <v>10000</v>
      </c>
      <c r="C344" s="20">
        <v>0</v>
      </c>
      <c r="D344" s="20">
        <v>2345.25</v>
      </c>
      <c r="E344" s="20">
        <v>7654.75</v>
      </c>
      <c r="F344" s="20" t="str">
        <f>VLOOKUP(A344,'Cons. Ch2 &amp; Ch3'!F:F,1,FALSE)</f>
        <v>847.8471305.1.428640.000000.847001.200179</v>
      </c>
    </row>
    <row r="345" spans="1:6" hidden="1" x14ac:dyDescent="0.35">
      <c r="A345" s="56" t="s">
        <v>622</v>
      </c>
      <c r="B345" s="20">
        <v>1378</v>
      </c>
      <c r="C345" s="20">
        <v>0</v>
      </c>
      <c r="D345" s="20">
        <v>1377</v>
      </c>
      <c r="E345" s="20">
        <v>1</v>
      </c>
      <c r="F345" s="20" t="str">
        <f>VLOOKUP(A345,'Cons. Ch2 &amp; Ch3'!F:F,1,FALSE)</f>
        <v>847.8471305.1.435310.000000.847001.200179</v>
      </c>
    </row>
    <row r="346" spans="1:6" hidden="1" x14ac:dyDescent="0.35">
      <c r="A346" s="56" t="s">
        <v>623</v>
      </c>
      <c r="B346" s="20">
        <v>652848</v>
      </c>
      <c r="C346" s="20">
        <v>0</v>
      </c>
      <c r="D346" s="20">
        <v>670252.67000000004</v>
      </c>
      <c r="E346" s="20">
        <v>-17404.669999999998</v>
      </c>
      <c r="F346" s="20" t="str">
        <f>VLOOKUP(A346,'Cons. Ch2 &amp; Ch3'!F:F,1,FALSE)</f>
        <v>847.8471305.1.435330.000000.847001.200179</v>
      </c>
    </row>
    <row r="347" spans="1:6" hidden="1" x14ac:dyDescent="0.35">
      <c r="A347" s="56" t="s">
        <v>625</v>
      </c>
      <c r="B347" s="20">
        <v>2596</v>
      </c>
      <c r="C347" s="20">
        <v>0</v>
      </c>
      <c r="D347" s="20">
        <v>2595.33</v>
      </c>
      <c r="E347" s="20">
        <v>0.67</v>
      </c>
      <c r="F347" s="20" t="str">
        <f>VLOOKUP(A347,'Cons. Ch2 &amp; Ch3'!F:F,1,FALSE)</f>
        <v>847.8471305.1.435410.000000.847001.200179</v>
      </c>
    </row>
    <row r="348" spans="1:6" hidden="1" x14ac:dyDescent="0.35">
      <c r="A348" s="56" t="s">
        <v>626</v>
      </c>
      <c r="B348" s="20">
        <v>1125054</v>
      </c>
      <c r="C348" s="20">
        <v>0</v>
      </c>
      <c r="D348" s="20">
        <v>909033.46</v>
      </c>
      <c r="E348" s="20">
        <v>216020.54</v>
      </c>
      <c r="F348" s="20" t="str">
        <f>VLOOKUP(A348,'Cons. Ch2 &amp; Ch3'!F:F,1,FALSE)</f>
        <v>847.8471305.1.435508.000000.847001.200179</v>
      </c>
    </row>
    <row r="349" spans="1:6" hidden="1" x14ac:dyDescent="0.35">
      <c r="A349" s="56" t="s">
        <v>627</v>
      </c>
      <c r="B349" s="20">
        <v>5301</v>
      </c>
      <c r="C349" s="20">
        <v>0</v>
      </c>
      <c r="D349" s="20">
        <v>5300</v>
      </c>
      <c r="E349" s="20">
        <v>1</v>
      </c>
      <c r="F349" s="20" t="str">
        <f>VLOOKUP(A349,'Cons. Ch2 &amp; Ch3'!F:F,1,FALSE)</f>
        <v>847.8471305.1.435519.000000.847001.200179</v>
      </c>
    </row>
    <row r="350" spans="1:6" hidden="1" x14ac:dyDescent="0.35">
      <c r="A350" s="56" t="s">
        <v>628</v>
      </c>
      <c r="B350" s="20">
        <v>229</v>
      </c>
      <c r="C350" s="20">
        <v>0</v>
      </c>
      <c r="D350" s="20">
        <v>228</v>
      </c>
      <c r="E350" s="20">
        <v>1</v>
      </c>
      <c r="F350" s="20" t="str">
        <f>VLOOKUP(A350,'Cons. Ch2 &amp; Ch3'!F:F,1,FALSE)</f>
        <v>847.8471305.1.435530.000000.847001.200179</v>
      </c>
    </row>
    <row r="351" spans="1:6" hidden="1" x14ac:dyDescent="0.35">
      <c r="A351" s="56" t="s">
        <v>629</v>
      </c>
      <c r="B351" s="20">
        <v>2359</v>
      </c>
      <c r="C351" s="20">
        <v>0</v>
      </c>
      <c r="D351" s="20">
        <v>2358.5</v>
      </c>
      <c r="E351" s="20">
        <v>0.5</v>
      </c>
      <c r="F351" s="20" t="str">
        <f>VLOOKUP(A351,'Cons. Ch2 &amp; Ch3'!F:F,1,FALSE)</f>
        <v>847.8471305.1.436110.000000.847001.200179</v>
      </c>
    </row>
    <row r="352" spans="1:6" hidden="1" x14ac:dyDescent="0.35">
      <c r="A352" s="56" t="s">
        <v>630</v>
      </c>
      <c r="B352" s="20">
        <v>5605</v>
      </c>
      <c r="C352" s="20">
        <v>0</v>
      </c>
      <c r="D352" s="20">
        <v>5604.04</v>
      </c>
      <c r="E352" s="20">
        <v>0.96</v>
      </c>
      <c r="F352" s="20" t="str">
        <f>VLOOKUP(A352,'Cons. Ch2 &amp; Ch3'!F:F,1,FALSE)</f>
        <v>847.8471305.1.436120.000000.847001.200179</v>
      </c>
    </row>
    <row r="353" spans="1:6" hidden="1" x14ac:dyDescent="0.35">
      <c r="A353" s="56" t="s">
        <v>922</v>
      </c>
      <c r="B353" s="20">
        <v>4243063</v>
      </c>
      <c r="C353" s="20">
        <v>0</v>
      </c>
      <c r="D353" s="20">
        <v>4151760.35</v>
      </c>
      <c r="E353" s="20">
        <v>91302.65</v>
      </c>
      <c r="F353" s="20" t="str">
        <f>VLOOKUP(A353,'Cons. Ch2 &amp; Ch3'!F:F,1,FALSE)</f>
        <v>847.8470110.1.492316.000000.847001.300180</v>
      </c>
    </row>
    <row r="354" spans="1:6" x14ac:dyDescent="0.35">
      <c r="A354" s="56" t="s">
        <v>919</v>
      </c>
      <c r="B354" s="20">
        <v>3973300</v>
      </c>
      <c r="C354" s="20">
        <v>0</v>
      </c>
      <c r="D354" s="20">
        <v>2004424.24</v>
      </c>
      <c r="E354" s="20">
        <v>1968875.76</v>
      </c>
      <c r="F354" s="20" t="str">
        <f>VLOOKUP(A354,'Cons. Ch2 &amp; Ch3'!F:F,1,FALSE)</f>
        <v>847.8470220.1.492316.000000.847001.300180</v>
      </c>
    </row>
    <row r="355" spans="1:6" hidden="1" x14ac:dyDescent="0.35">
      <c r="A355" s="56" t="s">
        <v>918</v>
      </c>
      <c r="B355" s="20">
        <v>7033255</v>
      </c>
      <c r="C355" s="20">
        <v>0</v>
      </c>
      <c r="D355" s="20">
        <v>7011466.1299999999</v>
      </c>
      <c r="E355" s="20">
        <v>21788.87</v>
      </c>
      <c r="F355" s="20" t="str">
        <f>VLOOKUP(A355,'Cons. Ch2 &amp; Ch3'!F:F,1,FALSE)</f>
        <v>847.8470305.1.492316.000000.847001.300180</v>
      </c>
    </row>
    <row r="356" spans="1:6" hidden="1" x14ac:dyDescent="0.35">
      <c r="A356" s="56" t="s">
        <v>916</v>
      </c>
      <c r="B356" s="20">
        <v>113217</v>
      </c>
      <c r="C356" s="20">
        <v>0</v>
      </c>
      <c r="D356" s="20">
        <v>113193.5</v>
      </c>
      <c r="E356" s="20">
        <v>23.5</v>
      </c>
      <c r="F356" s="20" t="str">
        <f>VLOOKUP(A356,'Cons. Ch2 &amp; Ch3'!F:F,1,FALSE)</f>
        <v>847.8470315.1.492316.000000.847001.300180</v>
      </c>
    </row>
    <row r="357" spans="1:6" hidden="1" x14ac:dyDescent="0.35">
      <c r="A357" s="56" t="s">
        <v>915</v>
      </c>
      <c r="B357" s="20">
        <v>844169</v>
      </c>
      <c r="C357" s="20">
        <v>0</v>
      </c>
      <c r="D357" s="20">
        <v>844169</v>
      </c>
      <c r="E357" s="20">
        <v>0</v>
      </c>
      <c r="F357" s="20" t="str">
        <f>VLOOKUP(A357,'Cons. Ch2 &amp; Ch3'!F:F,1,FALSE)</f>
        <v>847.8470320.1.492316.000000.847001.300180</v>
      </c>
    </row>
    <row r="358" spans="1:6" hidden="1" x14ac:dyDescent="0.35">
      <c r="A358" s="56" t="s">
        <v>914</v>
      </c>
      <c r="B358" s="20">
        <v>392000</v>
      </c>
      <c r="C358" s="20">
        <v>0</v>
      </c>
      <c r="D358" s="20">
        <v>391826</v>
      </c>
      <c r="E358" s="20">
        <v>174</v>
      </c>
      <c r="F358" s="20" t="str">
        <f>VLOOKUP(A358,'Cons. Ch2 &amp; Ch3'!F:F,1,FALSE)</f>
        <v>847.8470325.1.492200.000000.847001.300180</v>
      </c>
    </row>
    <row r="359" spans="1:6" hidden="1" x14ac:dyDescent="0.35">
      <c r="A359" s="56" t="s">
        <v>913</v>
      </c>
      <c r="B359" s="20">
        <v>0</v>
      </c>
      <c r="C359" s="20">
        <v>0</v>
      </c>
      <c r="D359" s="20">
        <v>-3137.8</v>
      </c>
      <c r="E359" s="20">
        <v>3137.8</v>
      </c>
      <c r="F359" s="20" t="str">
        <f>VLOOKUP(A359,'Cons. Ch2 &amp; Ch3'!F:F,1,FALSE)</f>
        <v>847.8470325.1.492316.000000.847001.300180</v>
      </c>
    </row>
    <row r="360" spans="1:6" hidden="1" x14ac:dyDescent="0.35">
      <c r="A360" s="56" t="s">
        <v>912</v>
      </c>
      <c r="B360" s="20">
        <v>727000</v>
      </c>
      <c r="C360" s="20">
        <v>0</v>
      </c>
      <c r="D360" s="20">
        <v>441732.4</v>
      </c>
      <c r="E360" s="20">
        <v>285267.59999999998</v>
      </c>
      <c r="F360" s="20" t="str">
        <f>VLOOKUP(A360,'Cons. Ch2 &amp; Ch3'!F:F,1,FALSE)</f>
        <v>847.8470330.1.492316.000000.847001.300180</v>
      </c>
    </row>
    <row r="361" spans="1:6" hidden="1" x14ac:dyDescent="0.35">
      <c r="A361" s="56" t="s">
        <v>910</v>
      </c>
      <c r="B361" s="20">
        <v>519069</v>
      </c>
      <c r="C361" s="20">
        <v>0</v>
      </c>
      <c r="D361" s="20">
        <v>519069</v>
      </c>
      <c r="E361" s="20">
        <v>0</v>
      </c>
      <c r="F361" s="20" t="str">
        <f>VLOOKUP(A361,'Cons. Ch2 &amp; Ch3'!F:F,1,FALSE)</f>
        <v>847.8470340.1.492316.000000.847001.300180</v>
      </c>
    </row>
    <row r="362" spans="1:6" hidden="1" x14ac:dyDescent="0.35">
      <c r="A362" s="56" t="s">
        <v>909</v>
      </c>
      <c r="B362" s="20">
        <v>7550</v>
      </c>
      <c r="C362" s="20">
        <v>0</v>
      </c>
      <c r="D362" s="20">
        <v>7438.14</v>
      </c>
      <c r="E362" s="20">
        <v>111.86</v>
      </c>
      <c r="F362" s="20" t="str">
        <f>VLOOKUP(A362,'Cons. Ch2 &amp; Ch3'!F:F,1,FALSE)</f>
        <v>847.8470340.1.495140.000000.847001.300180</v>
      </c>
    </row>
    <row r="363" spans="1:6" hidden="1" x14ac:dyDescent="0.35">
      <c r="A363" s="56" t="s">
        <v>908</v>
      </c>
      <c r="B363" s="20">
        <v>465000</v>
      </c>
      <c r="C363" s="20">
        <v>0</v>
      </c>
      <c r="D363" s="20">
        <v>465000</v>
      </c>
      <c r="E363" s="20">
        <v>0</v>
      </c>
      <c r="F363" s="20" t="str">
        <f>VLOOKUP(A363,'Cons. Ch2 &amp; Ch3'!F:F,1,FALSE)</f>
        <v>847.8470345.1.492316.000000.847001.300180</v>
      </c>
    </row>
    <row r="364" spans="1:6" hidden="1" x14ac:dyDescent="0.35">
      <c r="A364" s="56" t="s">
        <v>907</v>
      </c>
      <c r="B364" s="20">
        <v>191760</v>
      </c>
      <c r="C364" s="20">
        <v>0</v>
      </c>
      <c r="D364" s="20">
        <v>191760</v>
      </c>
      <c r="E364" s="20">
        <v>0</v>
      </c>
      <c r="F364" s="20" t="str">
        <f>VLOOKUP(A364,'Cons. Ch2 &amp; Ch3'!F:F,1,FALSE)</f>
        <v>847.8470350.1.492316.000000.847001.300180</v>
      </c>
    </row>
    <row r="365" spans="1:6" hidden="1" x14ac:dyDescent="0.35">
      <c r="A365" s="56" t="s">
        <v>1549</v>
      </c>
      <c r="B365" s="20">
        <v>83000</v>
      </c>
      <c r="C365" s="20">
        <v>0</v>
      </c>
      <c r="D365" s="20">
        <v>82819.199999999997</v>
      </c>
      <c r="E365" s="20">
        <v>180.8</v>
      </c>
      <c r="F365" s="20" t="str">
        <f>VLOOKUP(A365,'Cons. Ch2 &amp; Ch3'!F:F,1,FALSE)</f>
        <v>847.8470405.1.492316.000000.847001.300180</v>
      </c>
    </row>
    <row r="366" spans="1:6" hidden="1" x14ac:dyDescent="0.35">
      <c r="A366" s="56" t="s">
        <v>906</v>
      </c>
      <c r="B366" s="20">
        <v>129280</v>
      </c>
      <c r="C366" s="20">
        <v>0</v>
      </c>
      <c r="D366" s="20">
        <v>129251</v>
      </c>
      <c r="E366" s="20">
        <v>29</v>
      </c>
      <c r="F366" s="20" t="str">
        <f>VLOOKUP(A366,'Cons. Ch2 &amp; Ch3'!F:F,1,FALSE)</f>
        <v>847.8470415.1.492316.000000.847001.300180</v>
      </c>
    </row>
    <row r="367" spans="1:6" hidden="1" x14ac:dyDescent="0.35">
      <c r="A367" s="56" t="s">
        <v>1512</v>
      </c>
      <c r="B367" s="20">
        <v>1813830</v>
      </c>
      <c r="C367" s="20">
        <v>0</v>
      </c>
      <c r="D367" s="20">
        <v>1813790</v>
      </c>
      <c r="E367" s="20">
        <v>40</v>
      </c>
      <c r="F367" s="20" t="str">
        <f>VLOOKUP(A367,'Cons. Ch2 &amp; Ch3'!F:F,1,FALSE)</f>
        <v>847.8470420.1.492316.000000.847001.300180</v>
      </c>
    </row>
    <row r="368" spans="1:6" hidden="1" x14ac:dyDescent="0.35">
      <c r="A368" s="56" t="s">
        <v>903</v>
      </c>
      <c r="B368" s="20">
        <v>9198</v>
      </c>
      <c r="C368" s="20">
        <v>0</v>
      </c>
      <c r="D368" s="20">
        <v>9198</v>
      </c>
      <c r="E368" s="20">
        <v>0</v>
      </c>
      <c r="F368" s="20" t="str">
        <f>VLOOKUP(A368,'Cons. Ch2 &amp; Ch3'!F:F,1,FALSE)</f>
        <v>847.8470430.1.492316.000000.847001.300180</v>
      </c>
    </row>
    <row r="369" spans="1:6" hidden="1" x14ac:dyDescent="0.35">
      <c r="A369" s="56" t="s">
        <v>1482</v>
      </c>
      <c r="B369" s="20">
        <v>25000</v>
      </c>
      <c r="C369" s="20">
        <v>0</v>
      </c>
      <c r="D369" s="20">
        <v>24679.200000000001</v>
      </c>
      <c r="E369" s="20">
        <v>320.8</v>
      </c>
      <c r="F369" s="20" t="str">
        <f>VLOOKUP(A369,'Cons. Ch2 &amp; Ch3'!F:F,1,FALSE)</f>
        <v>847.8470440.1.495140.000000.847001.300180</v>
      </c>
    </row>
    <row r="370" spans="1:6" hidden="1" x14ac:dyDescent="0.35">
      <c r="A370" s="56" t="s">
        <v>900</v>
      </c>
      <c r="B370" s="20">
        <v>149907</v>
      </c>
      <c r="C370" s="20">
        <v>0</v>
      </c>
      <c r="D370" s="20">
        <v>149907</v>
      </c>
      <c r="E370" s="20">
        <v>0</v>
      </c>
      <c r="F370" s="20" t="str">
        <f>VLOOKUP(A370,'Cons. Ch2 &amp; Ch3'!F:F,1,FALSE)</f>
        <v>847.8470520.1.492316.000000.847001.300180</v>
      </c>
    </row>
    <row r="371" spans="1:6" hidden="1" x14ac:dyDescent="0.35">
      <c r="A371" s="56" t="s">
        <v>899</v>
      </c>
      <c r="B371" s="20">
        <v>37640250</v>
      </c>
      <c r="C371" s="20">
        <v>0</v>
      </c>
      <c r="D371" s="20">
        <v>37147645.990000002</v>
      </c>
      <c r="E371" s="20">
        <v>492604.01</v>
      </c>
      <c r="F371" s="20" t="str">
        <f>VLOOKUP(A371,'Cons. Ch2 &amp; Ch3'!F:F,1,FALSE)</f>
        <v>847.8470530.1.492200.000000.847010.300180</v>
      </c>
    </row>
    <row r="372" spans="1:6" hidden="1" x14ac:dyDescent="0.35">
      <c r="A372" s="56" t="s">
        <v>898</v>
      </c>
      <c r="B372" s="20">
        <v>1668930</v>
      </c>
      <c r="C372" s="20">
        <v>0</v>
      </c>
      <c r="D372" s="20">
        <v>1668930</v>
      </c>
      <c r="E372" s="20">
        <v>0</v>
      </c>
      <c r="F372" s="20" t="str">
        <f>VLOOKUP(A372,'Cons. Ch2 &amp; Ch3'!F:F,1,FALSE)</f>
        <v>847.8470530.1.492200.000000.847020.300180</v>
      </c>
    </row>
    <row r="373" spans="1:6" hidden="1" x14ac:dyDescent="0.35">
      <c r="A373" s="56" t="s">
        <v>1372</v>
      </c>
      <c r="B373" s="20">
        <v>563800</v>
      </c>
      <c r="C373" s="20">
        <v>0</v>
      </c>
      <c r="D373" s="20">
        <v>563642</v>
      </c>
      <c r="E373" s="20">
        <v>158</v>
      </c>
      <c r="F373" s="20" t="str">
        <f>VLOOKUP(A373,'Cons. Ch2 &amp; Ch3'!F:F,1,FALSE)</f>
        <v>847.8470530.1.492200.000000.847030.300180</v>
      </c>
    </row>
    <row r="374" spans="1:6" hidden="1" x14ac:dyDescent="0.35">
      <c r="A374" s="56" t="s">
        <v>1368</v>
      </c>
      <c r="B374" s="20">
        <v>85500</v>
      </c>
      <c r="C374" s="20">
        <v>0</v>
      </c>
      <c r="D374" s="20">
        <v>85500</v>
      </c>
      <c r="E374" s="20">
        <v>0</v>
      </c>
      <c r="F374" s="20" t="str">
        <f>VLOOKUP(A374,'Cons. Ch2 &amp; Ch3'!F:F,1,FALSE)</f>
        <v>847.8470530.1.492316.000000.847030.300180</v>
      </c>
    </row>
    <row r="375" spans="1:6" hidden="1" x14ac:dyDescent="0.35">
      <c r="A375" s="56" t="s">
        <v>897</v>
      </c>
      <c r="B375" s="20">
        <v>2132154</v>
      </c>
      <c r="C375" s="20">
        <v>0</v>
      </c>
      <c r="D375" s="20">
        <v>2109855</v>
      </c>
      <c r="E375" s="20">
        <v>22299</v>
      </c>
      <c r="F375" s="20" t="str">
        <f>VLOOKUP(A375,'Cons. Ch2 &amp; Ch3'!F:F,1,FALSE)</f>
        <v>847.8470530.1.492610.000000.847010.300180</v>
      </c>
    </row>
    <row r="376" spans="1:6" hidden="1" x14ac:dyDescent="0.35">
      <c r="A376" s="56" t="s">
        <v>896</v>
      </c>
      <c r="B376" s="20">
        <v>1433500</v>
      </c>
      <c r="C376" s="20">
        <v>0</v>
      </c>
      <c r="D376" s="20">
        <v>1433359.26</v>
      </c>
      <c r="E376" s="20">
        <v>140.74</v>
      </c>
      <c r="F376" s="20" t="str">
        <f>VLOOKUP(A376,'Cons. Ch2 &amp; Ch3'!F:F,1,FALSE)</f>
        <v>847.8470530.1.492610.000000.847020.300180</v>
      </c>
    </row>
    <row r="377" spans="1:6" hidden="1" x14ac:dyDescent="0.35">
      <c r="A377" s="56" t="s">
        <v>895</v>
      </c>
      <c r="B377" s="20">
        <v>138600</v>
      </c>
      <c r="C377" s="20">
        <v>0</v>
      </c>
      <c r="D377" s="20">
        <v>6598.1</v>
      </c>
      <c r="E377" s="20">
        <v>132001.9</v>
      </c>
      <c r="F377" s="20" t="str">
        <f>VLOOKUP(A377,'Cons. Ch2 &amp; Ch3'!F:F,1,FALSE)</f>
        <v>847.8470530.1.492610.000000.847030.300180</v>
      </c>
    </row>
    <row r="378" spans="1:6" hidden="1" x14ac:dyDescent="0.35">
      <c r="A378" s="56" t="s">
        <v>892</v>
      </c>
      <c r="B378" s="20">
        <v>532600</v>
      </c>
      <c r="C378" s="20">
        <v>0</v>
      </c>
      <c r="D378" s="20">
        <v>521238.5</v>
      </c>
      <c r="E378" s="20">
        <v>11361.5</v>
      </c>
      <c r="F378" s="20" t="str">
        <f>VLOOKUP(A378,'Cons. Ch2 &amp; Ch3'!F:F,1,FALSE)</f>
        <v>847.8470810.1.492310.000000.847001.300180</v>
      </c>
    </row>
    <row r="379" spans="1:6" hidden="1" x14ac:dyDescent="0.35">
      <c r="A379" s="56" t="s">
        <v>886</v>
      </c>
      <c r="B379" s="20">
        <v>11108477</v>
      </c>
      <c r="C379" s="20">
        <v>0</v>
      </c>
      <c r="D379" s="20">
        <v>11106087.07</v>
      </c>
      <c r="E379" s="20">
        <v>2389.9299999999998</v>
      </c>
      <c r="F379" s="20" t="str">
        <f>VLOOKUP(A379,'Cons. Ch2 &amp; Ch3'!F:F,1,FALSE)</f>
        <v>847.8471110.1.492316.000000.847001.300180</v>
      </c>
    </row>
    <row r="380" spans="1:6" hidden="1" x14ac:dyDescent="0.35">
      <c r="A380" s="56" t="s">
        <v>884</v>
      </c>
      <c r="B380" s="20">
        <v>75000</v>
      </c>
      <c r="C380" s="20">
        <v>0</v>
      </c>
      <c r="D380" s="20">
        <v>27025</v>
      </c>
      <c r="E380" s="20">
        <v>47975</v>
      </c>
      <c r="F380" s="20" t="str">
        <f>VLOOKUP(A380,'Cons. Ch2 &amp; Ch3'!F:F,1,FALSE)</f>
        <v>847.8471130.1.492316.000000.847001.300180</v>
      </c>
    </row>
    <row r="381" spans="1:6" hidden="1" x14ac:dyDescent="0.35">
      <c r="A381" s="56" t="s">
        <v>881</v>
      </c>
      <c r="B381" s="20">
        <v>710485</v>
      </c>
      <c r="C381" s="20">
        <v>0</v>
      </c>
      <c r="D381" s="20">
        <v>420727.46</v>
      </c>
      <c r="E381" s="20">
        <v>289757.53999999998</v>
      </c>
      <c r="F381" s="20" t="str">
        <f>VLOOKUP(A381,'Cons. Ch2 &amp; Ch3'!F:F,1,FALSE)</f>
        <v>847.8471130.1.495140.000000.847001.300180</v>
      </c>
    </row>
    <row r="382" spans="1:6" hidden="1" x14ac:dyDescent="0.35">
      <c r="A382" s="56" t="s">
        <v>880</v>
      </c>
      <c r="B382" s="20">
        <v>13401048</v>
      </c>
      <c r="C382" s="20">
        <v>0</v>
      </c>
      <c r="D382" s="20">
        <v>13263755.75</v>
      </c>
      <c r="E382" s="20">
        <v>137292.25</v>
      </c>
      <c r="F382" s="20" t="str">
        <f>VLOOKUP(A382,'Cons. Ch2 &amp; Ch3'!F:F,1,FALSE)</f>
        <v>847.8471160.1.492316.000000.847001.300180</v>
      </c>
    </row>
    <row r="383" spans="1:6" hidden="1" x14ac:dyDescent="0.35">
      <c r="A383" s="56" t="s">
        <v>877</v>
      </c>
      <c r="B383" s="20">
        <v>9128357</v>
      </c>
      <c r="C383" s="20">
        <v>0</v>
      </c>
      <c r="D383" s="20">
        <v>9124622.1899999995</v>
      </c>
      <c r="E383" s="20">
        <v>3734.81</v>
      </c>
      <c r="F383" s="20" t="str">
        <f>VLOOKUP(A383,'Cons. Ch2 &amp; Ch3'!F:F,1,FALSE)</f>
        <v>847.8471260.1.492610.000000.847001.300180</v>
      </c>
    </row>
    <row r="384" spans="1:6" hidden="1" x14ac:dyDescent="0.35">
      <c r="A384" s="56" t="s">
        <v>870</v>
      </c>
      <c r="B384" s="20">
        <v>779000</v>
      </c>
      <c r="C384" s="20">
        <v>0</v>
      </c>
      <c r="D384" s="20">
        <v>778267.4</v>
      </c>
      <c r="E384" s="20">
        <v>732.6</v>
      </c>
      <c r="F384" s="20" t="str">
        <f>VLOOKUP(A384,'Cons. Ch2 &amp; Ch3'!F:F,1,FALSE)</f>
        <v>847.8471305.1.492310.000000.847001.300180</v>
      </c>
    </row>
    <row r="385" spans="1:6" hidden="1" x14ac:dyDescent="0.35">
      <c r="A385" s="56" t="s">
        <v>868</v>
      </c>
      <c r="B385" s="20">
        <v>58691520</v>
      </c>
      <c r="C385" s="20">
        <v>0</v>
      </c>
      <c r="D385" s="20">
        <v>57068648.700000003</v>
      </c>
      <c r="E385" s="20">
        <v>1622871.3</v>
      </c>
      <c r="F385" s="20" t="str">
        <f>VLOOKUP(A385,'Cons. Ch2 &amp; Ch3'!F:F,1,FALSE)</f>
        <v>847.8471305.1.492316.000000.847001.300180</v>
      </c>
    </row>
    <row r="386" spans="1:6" hidden="1" x14ac:dyDescent="0.35">
      <c r="A386" s="56" t="s">
        <v>865</v>
      </c>
      <c r="B386" s="20">
        <v>3344458</v>
      </c>
      <c r="C386" s="20">
        <v>0</v>
      </c>
      <c r="D386" s="20">
        <v>3277545.78</v>
      </c>
      <c r="E386" s="20">
        <v>66912.22</v>
      </c>
      <c r="F386" s="20" t="str">
        <f>VLOOKUP(A386,'Cons. Ch2 &amp; Ch3'!F:F,1,FALSE)</f>
        <v>847.8471305.1.492610.000000.847001.300180</v>
      </c>
    </row>
  </sheetData>
  <autoFilter ref="A1:F386">
    <filterColumn colId="0">
      <filters>
        <filter val="847.8470220.1.492316.000000.847001.300180"/>
      </filters>
    </filterColumn>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2015"/>
  <sheetViews>
    <sheetView topLeftCell="F1" workbookViewId="0">
      <pane ySplit="1" topLeftCell="A390" activePane="bottomLeft" state="frozen"/>
      <selection pane="bottomLeft" activeCell="L397" sqref="L397"/>
    </sheetView>
  </sheetViews>
  <sheetFormatPr defaultColWidth="14.1796875" defaultRowHeight="14.5" x14ac:dyDescent="0.35"/>
  <cols>
    <col min="1" max="1" width="14.1796875" style="56"/>
    <col min="2" max="2" width="30.81640625" style="56" customWidth="1"/>
    <col min="3" max="3" width="13.26953125" style="56" bestFit="1" customWidth="1"/>
    <col min="4" max="4" width="43.7265625" style="56" customWidth="1"/>
    <col min="5" max="5" width="46.54296875" style="56" customWidth="1"/>
    <col min="6" max="7" width="14.1796875" style="56" customWidth="1"/>
    <col min="8" max="8" width="14.1796875" style="56"/>
    <col min="9" max="9" width="10.81640625" style="56" bestFit="1" customWidth="1"/>
    <col min="10" max="10" width="44.1796875" style="56" customWidth="1"/>
    <col min="11" max="12" width="14.1796875" style="56"/>
    <col min="13" max="13" width="24.1796875" style="57" customWidth="1"/>
    <col min="14" max="14" width="24.453125" style="57" customWidth="1"/>
    <col min="15" max="15" width="19.26953125" style="56" customWidth="1"/>
    <col min="16" max="16" width="18" style="56" bestFit="1" customWidth="1"/>
    <col min="17" max="16384" width="14.1796875" style="56"/>
  </cols>
  <sheetData>
    <row r="1" spans="1:16" ht="23.25" customHeight="1" x14ac:dyDescent="0.35">
      <c r="A1" s="65" t="s">
        <v>0</v>
      </c>
      <c r="B1" s="65" t="s">
        <v>1</v>
      </c>
      <c r="C1" s="65" t="s">
        <v>2</v>
      </c>
      <c r="D1" s="65" t="s">
        <v>3</v>
      </c>
      <c r="E1" s="65" t="s">
        <v>1961</v>
      </c>
      <c r="F1" s="65" t="s">
        <v>1962</v>
      </c>
      <c r="G1" s="65" t="s">
        <v>1963</v>
      </c>
      <c r="H1" s="65" t="s">
        <v>1964</v>
      </c>
      <c r="I1" s="65" t="s">
        <v>1965</v>
      </c>
      <c r="J1" s="71" t="s">
        <v>1973</v>
      </c>
      <c r="K1" s="65" t="s">
        <v>1974</v>
      </c>
      <c r="L1" s="65" t="s">
        <v>1975</v>
      </c>
      <c r="M1" s="129" t="s">
        <v>1976</v>
      </c>
      <c r="N1" s="214" t="s">
        <v>6128</v>
      </c>
      <c r="P1" s="233" t="s">
        <v>6143</v>
      </c>
    </row>
    <row r="2" spans="1:16" hidden="1" x14ac:dyDescent="0.35">
      <c r="A2" s="56">
        <v>8470110</v>
      </c>
      <c r="B2" s="56" t="s">
        <v>16</v>
      </c>
      <c r="C2" s="56">
        <v>420550</v>
      </c>
      <c r="D2" s="56" t="s">
        <v>18</v>
      </c>
      <c r="E2" s="56" t="str">
        <f t="shared" ref="E2:E65" si="0">CONCATENATE(847,".",A2,".",1,".",C2,".","000000",".",G2,".",I2)</f>
        <v>847.8470110.1.420550.000000.847001.200179</v>
      </c>
      <c r="F2" s="56" t="s">
        <v>2872</v>
      </c>
      <c r="G2" s="56">
        <v>847001</v>
      </c>
      <c r="H2" s="56" t="s">
        <v>23</v>
      </c>
      <c r="I2" s="56">
        <v>200179</v>
      </c>
      <c r="J2" s="56" t="s">
        <v>2873</v>
      </c>
      <c r="K2" s="56">
        <v>1</v>
      </c>
      <c r="L2" s="57">
        <v>30000</v>
      </c>
      <c r="M2" s="57">
        <v>30000</v>
      </c>
      <c r="N2" s="57">
        <f>VLOOKUP(E2,'[1]Cons. Ch2 &amp; Ch3'!$F:$Y,20,FALSE)</f>
        <v>30000</v>
      </c>
      <c r="O2" s="223">
        <f t="shared" ref="O2:O33" si="1">M2-N2</f>
        <v>0</v>
      </c>
      <c r="P2" s="57">
        <f>VLOOKUP(E2,'Cons. Ch2 &amp; Ch3'!F:Y,20,FALSE)</f>
        <v>30000</v>
      </c>
    </row>
    <row r="3" spans="1:16" hidden="1" x14ac:dyDescent="0.35">
      <c r="A3" s="56">
        <v>8470110</v>
      </c>
      <c r="B3" s="56" t="s">
        <v>16</v>
      </c>
      <c r="C3" s="56">
        <v>420570</v>
      </c>
      <c r="D3" s="56" t="s">
        <v>25</v>
      </c>
      <c r="E3" s="56" t="str">
        <f t="shared" si="0"/>
        <v>847.8470110.1.420570.000000.847001.200179</v>
      </c>
      <c r="F3" s="56" t="s">
        <v>2872</v>
      </c>
      <c r="G3" s="56">
        <v>847001</v>
      </c>
      <c r="H3" s="56" t="s">
        <v>23</v>
      </c>
      <c r="I3" s="56">
        <v>200179</v>
      </c>
      <c r="J3" s="56" t="s">
        <v>2877</v>
      </c>
      <c r="K3" s="56">
        <v>1</v>
      </c>
      <c r="L3" s="56">
        <v>10000000</v>
      </c>
      <c r="M3" s="57">
        <v>10000000</v>
      </c>
      <c r="N3" s="57">
        <f>VLOOKUP(E3,'[1]Cons. Ch2 &amp; Ch3'!$F:$Y,20,FALSE)</f>
        <v>8000000</v>
      </c>
      <c r="O3" s="223">
        <f t="shared" si="1"/>
        <v>2000000</v>
      </c>
      <c r="P3" s="57">
        <f>VLOOKUP(E3,'Cons. Ch2 &amp; Ch3'!F:Y,20,FALSE)</f>
        <v>8000000</v>
      </c>
    </row>
    <row r="4" spans="1:16" hidden="1" x14ac:dyDescent="0.35">
      <c r="A4" s="56">
        <v>8470110</v>
      </c>
      <c r="B4" s="56" t="s">
        <v>16</v>
      </c>
      <c r="C4" s="56">
        <v>420900</v>
      </c>
      <c r="D4" s="56" t="s">
        <v>28</v>
      </c>
      <c r="E4" s="56" t="str">
        <f t="shared" si="0"/>
        <v>847.8470110.1.420900.000000.847001.200179</v>
      </c>
      <c r="F4" s="56" t="s">
        <v>2872</v>
      </c>
      <c r="G4" s="56">
        <v>847001</v>
      </c>
      <c r="H4" s="56" t="s">
        <v>23</v>
      </c>
      <c r="I4" s="56">
        <v>200179</v>
      </c>
      <c r="J4" s="56" t="s">
        <v>2881</v>
      </c>
      <c r="K4" s="56">
        <v>1</v>
      </c>
      <c r="L4" s="56">
        <v>1500</v>
      </c>
      <c r="M4" s="57">
        <v>1500</v>
      </c>
      <c r="N4" s="57">
        <f>VLOOKUP(E4,'[1]Cons. Ch2 &amp; Ch3'!$F:$Y,20,FALSE)</f>
        <v>1500</v>
      </c>
      <c r="O4" s="223">
        <f t="shared" si="1"/>
        <v>0</v>
      </c>
      <c r="P4" s="57">
        <f>VLOOKUP(E4,'Cons. Ch2 &amp; Ch3'!F:Y,20,FALSE)</f>
        <v>1500</v>
      </c>
    </row>
    <row r="5" spans="1:16" hidden="1" x14ac:dyDescent="0.35">
      <c r="A5" s="56">
        <v>8470110</v>
      </c>
      <c r="B5" s="56" t="s">
        <v>16</v>
      </c>
      <c r="C5" s="56">
        <v>421000</v>
      </c>
      <c r="D5" s="56" t="s">
        <v>31</v>
      </c>
      <c r="E5" s="56" t="str">
        <f t="shared" si="0"/>
        <v>847.8470110.1.421000.000000.847001.200179</v>
      </c>
      <c r="F5" s="56" t="s">
        <v>2872</v>
      </c>
      <c r="G5" s="56">
        <v>847001</v>
      </c>
      <c r="H5" s="56" t="s">
        <v>23</v>
      </c>
      <c r="I5" s="56">
        <v>200179</v>
      </c>
      <c r="J5" s="56" t="s">
        <v>2882</v>
      </c>
      <c r="K5" s="56">
        <v>1</v>
      </c>
      <c r="L5" s="56">
        <v>200000</v>
      </c>
      <c r="M5" s="57">
        <v>200000</v>
      </c>
      <c r="N5" s="57">
        <f>VLOOKUP(E5,'[1]Cons. Ch2 &amp; Ch3'!$F:$Y,20,FALSE)</f>
        <v>200000</v>
      </c>
      <c r="O5" s="223">
        <f t="shared" si="1"/>
        <v>0</v>
      </c>
      <c r="P5" s="57">
        <f>VLOOKUP(E5,'Cons. Ch2 &amp; Ch3'!F:Y,20,FALSE)</f>
        <v>200000</v>
      </c>
    </row>
    <row r="6" spans="1:16" hidden="1" x14ac:dyDescent="0.35">
      <c r="A6" s="56">
        <v>8470110</v>
      </c>
      <c r="B6" s="56" t="s">
        <v>16</v>
      </c>
      <c r="C6" s="56">
        <v>421700</v>
      </c>
      <c r="D6" s="56" t="s">
        <v>34</v>
      </c>
      <c r="E6" s="56" t="str">
        <f t="shared" si="0"/>
        <v>847.8470110.1.421700.000000.847001.200179</v>
      </c>
      <c r="F6" s="56" t="s">
        <v>2872</v>
      </c>
      <c r="G6" s="56">
        <v>847001</v>
      </c>
      <c r="H6" s="56" t="s">
        <v>23</v>
      </c>
      <c r="I6" s="56">
        <v>200179</v>
      </c>
      <c r="J6" s="56" t="s">
        <v>2883</v>
      </c>
      <c r="K6" s="56">
        <v>1</v>
      </c>
      <c r="L6" s="56">
        <v>25000</v>
      </c>
      <c r="M6" s="57">
        <v>25000</v>
      </c>
      <c r="N6" s="57">
        <f>VLOOKUP(E6,'[1]Cons. Ch2 &amp; Ch3'!$F:$Y,20,FALSE)</f>
        <v>25000</v>
      </c>
      <c r="O6" s="223">
        <f t="shared" si="1"/>
        <v>0</v>
      </c>
      <c r="P6" s="57">
        <f>VLOOKUP(E6,'Cons. Ch2 &amp; Ch3'!F:Y,20,FALSE)</f>
        <v>25000</v>
      </c>
    </row>
    <row r="7" spans="1:16" hidden="1" x14ac:dyDescent="0.35">
      <c r="A7" s="56">
        <v>8470110</v>
      </c>
      <c r="B7" s="56" t="s">
        <v>16</v>
      </c>
      <c r="C7" s="56">
        <v>425100</v>
      </c>
      <c r="D7" s="56" t="s">
        <v>79</v>
      </c>
      <c r="E7" s="56" t="str">
        <f t="shared" si="0"/>
        <v>847.8470110.1.425100.000000.847001.200179</v>
      </c>
      <c r="F7" s="56" t="s">
        <v>2872</v>
      </c>
      <c r="G7" s="56">
        <v>847001</v>
      </c>
      <c r="H7" s="56" t="s">
        <v>23</v>
      </c>
      <c r="I7" s="56">
        <v>200179</v>
      </c>
      <c r="J7" s="56" t="s">
        <v>2876</v>
      </c>
      <c r="L7" s="56">
        <v>0</v>
      </c>
      <c r="M7" s="57">
        <v>0</v>
      </c>
      <c r="N7" s="57">
        <f>VLOOKUP(E7,'[1]Cons. Ch2 &amp; Ch3'!$F:$Y,20,FALSE)</f>
        <v>0</v>
      </c>
      <c r="O7" s="223">
        <f t="shared" si="1"/>
        <v>0</v>
      </c>
      <c r="P7" s="57">
        <f>VLOOKUP(E7,'Cons. Ch2 &amp; Ch3'!F:Y,20,FALSE)</f>
        <v>0</v>
      </c>
    </row>
    <row r="8" spans="1:16" hidden="1" x14ac:dyDescent="0.35">
      <c r="A8" s="56">
        <v>8470110</v>
      </c>
      <c r="B8" s="56" t="s">
        <v>16</v>
      </c>
      <c r="C8" s="56">
        <v>425510</v>
      </c>
      <c r="D8" s="56" t="s">
        <v>37</v>
      </c>
      <c r="E8" s="56" t="str">
        <f t="shared" si="0"/>
        <v>847.8470110.1.425510.000000.847001.200179</v>
      </c>
      <c r="F8" s="56" t="s">
        <v>2872</v>
      </c>
      <c r="G8" s="56">
        <v>847001</v>
      </c>
      <c r="H8" s="56" t="s">
        <v>23</v>
      </c>
      <c r="I8" s="56">
        <v>200179</v>
      </c>
      <c r="J8" s="56" t="s">
        <v>2884</v>
      </c>
      <c r="K8" s="56">
        <v>1</v>
      </c>
      <c r="L8" s="56">
        <v>300000</v>
      </c>
      <c r="M8" s="57">
        <v>300000</v>
      </c>
      <c r="N8" s="57">
        <f>VLOOKUP(E8,'[1]Cons. Ch2 &amp; Ch3'!$F:$Y,20,FALSE)</f>
        <v>300000</v>
      </c>
      <c r="O8" s="223">
        <f t="shared" si="1"/>
        <v>0</v>
      </c>
      <c r="P8" s="57">
        <f>VLOOKUP(E8,'Cons. Ch2 &amp; Ch3'!F:Y,20,FALSE)</f>
        <v>300000</v>
      </c>
    </row>
    <row r="9" spans="1:16" hidden="1" x14ac:dyDescent="0.35">
      <c r="A9" s="56">
        <v>8470110</v>
      </c>
      <c r="B9" s="56" t="s">
        <v>16</v>
      </c>
      <c r="C9" s="56">
        <v>425550</v>
      </c>
      <c r="D9" s="56" t="s">
        <v>83</v>
      </c>
      <c r="E9" s="56" t="str">
        <f t="shared" si="0"/>
        <v>847.8470110.1.425550.000000.847001.200179</v>
      </c>
      <c r="F9" s="56" t="s">
        <v>2872</v>
      </c>
      <c r="G9" s="56">
        <v>847001</v>
      </c>
      <c r="H9" s="56" t="s">
        <v>23</v>
      </c>
      <c r="I9" s="56">
        <v>200179</v>
      </c>
      <c r="J9" s="56" t="s">
        <v>2884</v>
      </c>
      <c r="K9" s="56">
        <v>1</v>
      </c>
      <c r="L9" s="56">
        <v>300000</v>
      </c>
      <c r="M9" s="57">
        <v>300000</v>
      </c>
      <c r="N9" s="57">
        <f>VLOOKUP(E9,'[1]Cons. Ch2 &amp; Ch3'!$F:$Y,20,FALSE)</f>
        <v>300000</v>
      </c>
      <c r="O9" s="223">
        <f t="shared" si="1"/>
        <v>0</v>
      </c>
      <c r="P9" s="57">
        <f>VLOOKUP(E9,'Cons. Ch2 &amp; Ch3'!F:Y,20,FALSE)</f>
        <v>300000</v>
      </c>
    </row>
    <row r="10" spans="1:16" hidden="1" x14ac:dyDescent="0.35">
      <c r="A10" s="56">
        <v>8470110</v>
      </c>
      <c r="B10" s="56" t="s">
        <v>16</v>
      </c>
      <c r="C10" s="56">
        <v>425770</v>
      </c>
      <c r="D10" s="56" t="s">
        <v>132</v>
      </c>
      <c r="E10" s="56" t="str">
        <f t="shared" si="0"/>
        <v>847.8470110.1.425770.000000.847001.200179</v>
      </c>
      <c r="F10" s="56" t="s">
        <v>2872</v>
      </c>
      <c r="G10" s="56">
        <v>847001</v>
      </c>
      <c r="H10" s="56" t="s">
        <v>23</v>
      </c>
      <c r="I10" s="56">
        <v>200179</v>
      </c>
      <c r="N10" s="57">
        <f>VLOOKUP(E10,'[1]Cons. Ch2 &amp; Ch3'!$F:$Y,20,FALSE)</f>
        <v>0</v>
      </c>
      <c r="O10" s="223">
        <f t="shared" si="1"/>
        <v>0</v>
      </c>
      <c r="P10" s="57">
        <f>VLOOKUP(E10,'Cons. Ch2 &amp; Ch3'!F:Y,20,FALSE)</f>
        <v>0</v>
      </c>
    </row>
    <row r="11" spans="1:16" hidden="1" x14ac:dyDescent="0.35">
      <c r="A11" s="56">
        <v>8470110</v>
      </c>
      <c r="B11" s="56" t="s">
        <v>16</v>
      </c>
      <c r="C11" s="56">
        <v>425900</v>
      </c>
      <c r="D11" s="56" t="s">
        <v>40</v>
      </c>
      <c r="E11" s="56" t="str">
        <f t="shared" si="0"/>
        <v>847.8470110.1.425900.000000.847001.200179</v>
      </c>
      <c r="F11" s="56" t="s">
        <v>2872</v>
      </c>
      <c r="G11" s="56">
        <v>847001</v>
      </c>
      <c r="H11" s="56" t="s">
        <v>23</v>
      </c>
      <c r="I11" s="56">
        <v>200179</v>
      </c>
      <c r="J11" s="56" t="s">
        <v>2885</v>
      </c>
      <c r="K11" s="56">
        <v>1</v>
      </c>
      <c r="L11" s="56">
        <v>10000</v>
      </c>
      <c r="M11" s="57">
        <v>10000</v>
      </c>
      <c r="N11" s="57">
        <f>VLOOKUP(E11,'[1]Cons. Ch2 &amp; Ch3'!$F:$Y,20,FALSE)</f>
        <v>10000</v>
      </c>
      <c r="O11" s="223">
        <f t="shared" si="1"/>
        <v>0</v>
      </c>
      <c r="P11" s="57">
        <f>VLOOKUP(E11,'Cons. Ch2 &amp; Ch3'!F:Y,20,FALSE)</f>
        <v>10000</v>
      </c>
    </row>
    <row r="12" spans="1:16" hidden="1" x14ac:dyDescent="0.35">
      <c r="A12" s="56">
        <v>8470110</v>
      </c>
      <c r="B12" s="56" t="s">
        <v>16</v>
      </c>
      <c r="C12" s="56">
        <v>426610</v>
      </c>
      <c r="D12" s="56" t="s">
        <v>43</v>
      </c>
      <c r="E12" s="56" t="str">
        <f t="shared" si="0"/>
        <v>847.8470110.1.426610.000000.847001.200179</v>
      </c>
      <c r="F12" s="56" t="s">
        <v>2872</v>
      </c>
      <c r="G12" s="56">
        <v>847001</v>
      </c>
      <c r="H12" s="56" t="s">
        <v>23</v>
      </c>
      <c r="I12" s="56">
        <v>200179</v>
      </c>
      <c r="J12" s="56" t="s">
        <v>2886</v>
      </c>
      <c r="K12" s="56">
        <v>1</v>
      </c>
      <c r="L12" s="56">
        <v>518387.5</v>
      </c>
      <c r="M12" s="57">
        <v>518387.5</v>
      </c>
      <c r="N12" s="57">
        <f>VLOOKUP(E12,'[1]Cons. Ch2 &amp; Ch3'!$F:$Y,20,FALSE)</f>
        <v>518387.5</v>
      </c>
      <c r="O12" s="223">
        <f t="shared" si="1"/>
        <v>0</v>
      </c>
      <c r="P12" s="57">
        <f>VLOOKUP(E12,'Cons. Ch2 &amp; Ch3'!F:Y,20,FALSE)</f>
        <v>518387.5</v>
      </c>
    </row>
    <row r="13" spans="1:16" hidden="1" x14ac:dyDescent="0.35">
      <c r="A13" s="56">
        <v>8470110</v>
      </c>
      <c r="B13" s="56" t="s">
        <v>16</v>
      </c>
      <c r="C13" s="56">
        <v>427710</v>
      </c>
      <c r="D13" s="56" t="s">
        <v>46</v>
      </c>
      <c r="E13" s="56" t="str">
        <f t="shared" si="0"/>
        <v>847.8470110.1.427710.000000.847001.200179</v>
      </c>
      <c r="F13" s="56" t="s">
        <v>2872</v>
      </c>
      <c r="G13" s="56">
        <v>847001</v>
      </c>
      <c r="H13" s="56" t="s">
        <v>23</v>
      </c>
      <c r="I13" s="56">
        <v>200179</v>
      </c>
      <c r="L13" s="56">
        <v>0</v>
      </c>
      <c r="M13" s="57">
        <v>0</v>
      </c>
      <c r="N13" s="57">
        <f>VLOOKUP(E13,'[1]Cons. Ch2 &amp; Ch3'!$F:$Y,20,FALSE)</f>
        <v>0</v>
      </c>
      <c r="O13" s="223">
        <f t="shared" si="1"/>
        <v>0</v>
      </c>
      <c r="P13" s="57">
        <f>VLOOKUP(E13,'Cons. Ch2 &amp; Ch3'!F:Y,20,FALSE)</f>
        <v>0</v>
      </c>
    </row>
    <row r="14" spans="1:16" hidden="1" x14ac:dyDescent="0.35">
      <c r="A14" s="56">
        <v>8470110</v>
      </c>
      <c r="B14" s="56" t="s">
        <v>16</v>
      </c>
      <c r="C14" s="56">
        <v>427900</v>
      </c>
      <c r="D14" s="56" t="s">
        <v>49</v>
      </c>
      <c r="E14" s="56" t="str">
        <f t="shared" si="0"/>
        <v>847.8470110.1.427900.000000.847001.200179</v>
      </c>
      <c r="F14" s="56" t="s">
        <v>2872</v>
      </c>
      <c r="G14" s="56">
        <v>847001</v>
      </c>
      <c r="H14" s="56" t="s">
        <v>23</v>
      </c>
      <c r="I14" s="56">
        <v>200179</v>
      </c>
      <c r="L14" s="56">
        <v>0</v>
      </c>
      <c r="M14" s="57">
        <v>0</v>
      </c>
      <c r="N14" s="57">
        <f>VLOOKUP(E14,'[1]Cons. Ch2 &amp; Ch3'!$F:$Y,20,FALSE)</f>
        <v>0</v>
      </c>
      <c r="O14" s="223">
        <f t="shared" si="1"/>
        <v>0</v>
      </c>
      <c r="P14" s="57">
        <f>VLOOKUP(E14,'Cons. Ch2 &amp; Ch3'!F:Y,20,FALSE)</f>
        <v>0</v>
      </c>
    </row>
    <row r="15" spans="1:16" hidden="1" x14ac:dyDescent="0.35">
      <c r="A15" s="56">
        <v>8470110</v>
      </c>
      <c r="B15" s="56" t="s">
        <v>16</v>
      </c>
      <c r="C15" s="56">
        <v>428090</v>
      </c>
      <c r="D15" s="56" t="s">
        <v>52</v>
      </c>
      <c r="E15" s="56" t="str">
        <f t="shared" si="0"/>
        <v>847.8470110.1.428090.000000.847001.200179</v>
      </c>
      <c r="F15" s="56" t="s">
        <v>2872</v>
      </c>
      <c r="G15" s="56">
        <v>847001</v>
      </c>
      <c r="H15" s="56" t="s">
        <v>23</v>
      </c>
      <c r="I15" s="56">
        <v>200179</v>
      </c>
      <c r="J15" s="56" t="s">
        <v>2891</v>
      </c>
      <c r="K15" s="56">
        <v>1</v>
      </c>
      <c r="L15" s="56">
        <v>1000000</v>
      </c>
      <c r="M15" s="57">
        <v>1000000</v>
      </c>
      <c r="N15" s="57">
        <f>VLOOKUP(E15,'[1]Cons. Ch2 &amp; Ch3'!$F:$Y,20,FALSE)</f>
        <v>1000000</v>
      </c>
      <c r="O15" s="223">
        <f t="shared" si="1"/>
        <v>0</v>
      </c>
      <c r="P15" s="57">
        <f>VLOOKUP(E15,'Cons. Ch2 &amp; Ch3'!F:Y,20,FALSE)</f>
        <v>1000000</v>
      </c>
    </row>
    <row r="16" spans="1:16" hidden="1" x14ac:dyDescent="0.35">
      <c r="A16" s="56">
        <v>8470110</v>
      </c>
      <c r="B16" s="56" t="s">
        <v>16</v>
      </c>
      <c r="C16" s="56">
        <v>428400</v>
      </c>
      <c r="D16" s="56" t="s">
        <v>614</v>
      </c>
      <c r="E16" s="56" t="str">
        <f t="shared" si="0"/>
        <v>847.8470110.1.428400.000000.847001.200179</v>
      </c>
      <c r="F16" s="56" t="s">
        <v>2872</v>
      </c>
      <c r="G16" s="56">
        <v>847001</v>
      </c>
      <c r="H16" s="56" t="s">
        <v>23</v>
      </c>
      <c r="I16" s="56">
        <v>200179</v>
      </c>
      <c r="J16" s="56" t="s">
        <v>2893</v>
      </c>
      <c r="K16" s="56">
        <v>1</v>
      </c>
      <c r="L16" s="56">
        <v>50000</v>
      </c>
      <c r="M16" s="57">
        <v>50000</v>
      </c>
      <c r="N16" s="57">
        <f>VLOOKUP(E16,'[1]Cons. Ch2 &amp; Ch3'!$F:$Y,20,FALSE)</f>
        <v>50000</v>
      </c>
      <c r="O16" s="223">
        <f t="shared" si="1"/>
        <v>0</v>
      </c>
      <c r="P16" s="57">
        <f>VLOOKUP(E16,'Cons. Ch2 &amp; Ch3'!F:Y,20,FALSE)</f>
        <v>50000</v>
      </c>
    </row>
    <row r="17" spans="1:16" hidden="1" x14ac:dyDescent="0.35">
      <c r="A17" s="56">
        <v>8470110</v>
      </c>
      <c r="B17" s="56" t="s">
        <v>16</v>
      </c>
      <c r="C17" s="56">
        <v>428640</v>
      </c>
      <c r="D17" s="56" t="s">
        <v>55</v>
      </c>
      <c r="E17" s="56" t="str">
        <f t="shared" si="0"/>
        <v>847.8470110.1.428640.000000.847001.200179</v>
      </c>
      <c r="F17" s="56" t="s">
        <v>2872</v>
      </c>
      <c r="G17" s="56">
        <v>847001</v>
      </c>
      <c r="H17" s="56" t="s">
        <v>23</v>
      </c>
      <c r="I17" s="56">
        <v>200179</v>
      </c>
      <c r="J17" s="56" t="s">
        <v>2894</v>
      </c>
      <c r="K17" s="56">
        <v>1</v>
      </c>
      <c r="L17" s="57">
        <v>100000</v>
      </c>
      <c r="M17" s="57">
        <v>100000</v>
      </c>
      <c r="N17" s="57">
        <f>VLOOKUP(E17,'[1]Cons. Ch2 &amp; Ch3'!$F:$Y,20,FALSE)</f>
        <v>100000</v>
      </c>
      <c r="O17" s="223">
        <f t="shared" si="1"/>
        <v>0</v>
      </c>
      <c r="P17" s="57">
        <f>VLOOKUP(E17,'Cons. Ch2 &amp; Ch3'!F:Y,20,FALSE)</f>
        <v>100000</v>
      </c>
    </row>
    <row r="18" spans="1:16" hidden="1" x14ac:dyDescent="0.35">
      <c r="A18" s="56">
        <v>8470110</v>
      </c>
      <c r="B18" s="56" t="s">
        <v>16</v>
      </c>
      <c r="C18" s="56">
        <v>430330</v>
      </c>
      <c r="D18" s="56" t="s">
        <v>378</v>
      </c>
      <c r="E18" s="56" t="str">
        <f t="shared" si="0"/>
        <v>847.8470110.1.430330.000000.847001.200179</v>
      </c>
      <c r="F18" s="56" t="s">
        <v>2872</v>
      </c>
      <c r="G18" s="56">
        <v>847001</v>
      </c>
      <c r="H18" s="56" t="s">
        <v>23</v>
      </c>
      <c r="I18" s="56">
        <v>200179</v>
      </c>
      <c r="L18" s="56">
        <v>0</v>
      </c>
      <c r="M18" s="57">
        <v>0</v>
      </c>
      <c r="N18" s="57">
        <f>VLOOKUP(E18,'[1]Cons. Ch2 &amp; Ch3'!$F:$Y,20,FALSE)</f>
        <v>0</v>
      </c>
      <c r="O18" s="223">
        <f t="shared" si="1"/>
        <v>0</v>
      </c>
      <c r="P18" s="57">
        <f>VLOOKUP(E18,'Cons. Ch2 &amp; Ch3'!F:Y,20,FALSE)</f>
        <v>0</v>
      </c>
    </row>
    <row r="19" spans="1:16" hidden="1" x14ac:dyDescent="0.35">
      <c r="A19" s="56">
        <v>8470110</v>
      </c>
      <c r="B19" s="56" t="s">
        <v>16</v>
      </c>
      <c r="C19" s="56">
        <v>435310</v>
      </c>
      <c r="D19" s="56" t="s">
        <v>92</v>
      </c>
      <c r="E19" s="56" t="str">
        <f t="shared" si="0"/>
        <v>847.8470110.1.435310.000000.847001.200179</v>
      </c>
      <c r="F19" s="56" t="s">
        <v>2872</v>
      </c>
      <c r="G19" s="56">
        <v>847001</v>
      </c>
      <c r="H19" s="56" t="s">
        <v>23</v>
      </c>
      <c r="I19" s="56">
        <v>200179</v>
      </c>
      <c r="L19" s="56">
        <v>0</v>
      </c>
      <c r="M19" s="57">
        <v>0</v>
      </c>
      <c r="N19" s="57">
        <f>VLOOKUP(E19,'[1]Cons. Ch2 &amp; Ch3'!$F:$Y,20,FALSE)</f>
        <v>0</v>
      </c>
      <c r="O19" s="223">
        <f t="shared" si="1"/>
        <v>0</v>
      </c>
      <c r="P19" s="57">
        <f>VLOOKUP(E19,'Cons. Ch2 &amp; Ch3'!F:Y,20,FALSE)</f>
        <v>0</v>
      </c>
    </row>
    <row r="20" spans="1:16" hidden="1" x14ac:dyDescent="0.35">
      <c r="A20" s="56">
        <v>8470110</v>
      </c>
      <c r="B20" s="56" t="s">
        <v>16</v>
      </c>
      <c r="C20" s="56">
        <v>435410</v>
      </c>
      <c r="D20" s="56" t="s">
        <v>58</v>
      </c>
      <c r="E20" s="56" t="str">
        <f t="shared" si="0"/>
        <v>847.8470110.1.435410.000000.847001.200179</v>
      </c>
      <c r="F20" s="56" t="s">
        <v>2872</v>
      </c>
      <c r="G20" s="56">
        <v>847001</v>
      </c>
      <c r="H20" s="56" t="s">
        <v>23</v>
      </c>
      <c r="I20" s="56">
        <v>200179</v>
      </c>
      <c r="L20" s="56">
        <v>0</v>
      </c>
      <c r="M20" s="57">
        <v>0</v>
      </c>
      <c r="N20" s="57">
        <f>VLOOKUP(E20,'[1]Cons. Ch2 &amp; Ch3'!$F:$Y,20,FALSE)</f>
        <v>0</v>
      </c>
      <c r="O20" s="223">
        <f t="shared" si="1"/>
        <v>0</v>
      </c>
      <c r="P20" s="57">
        <f>VLOOKUP(E20,'Cons. Ch2 &amp; Ch3'!F:Y,20,FALSE)</f>
        <v>0</v>
      </c>
    </row>
    <row r="21" spans="1:16" hidden="1" x14ac:dyDescent="0.35">
      <c r="A21" s="56">
        <v>8470110</v>
      </c>
      <c r="B21" s="56" t="s">
        <v>16</v>
      </c>
      <c r="C21" s="56">
        <v>435519</v>
      </c>
      <c r="D21" s="56" t="s">
        <v>61</v>
      </c>
      <c r="E21" s="56" t="str">
        <f t="shared" si="0"/>
        <v>847.8470110.1.435519.000000.847001.200179</v>
      </c>
      <c r="F21" s="56" t="s">
        <v>2872</v>
      </c>
      <c r="G21" s="56">
        <v>847001</v>
      </c>
      <c r="H21" s="56" t="s">
        <v>23</v>
      </c>
      <c r="I21" s="56">
        <v>200179</v>
      </c>
      <c r="L21" s="56">
        <v>0</v>
      </c>
      <c r="M21" s="57">
        <v>0</v>
      </c>
      <c r="N21" s="57">
        <f>VLOOKUP(E21,'[1]Cons. Ch2 &amp; Ch3'!$F:$Y,20,FALSE)</f>
        <v>0</v>
      </c>
      <c r="O21" s="223">
        <f t="shared" si="1"/>
        <v>0</v>
      </c>
      <c r="P21" s="57">
        <f>VLOOKUP(E21,'Cons. Ch2 &amp; Ch3'!F:Y,20,FALSE)</f>
        <v>0</v>
      </c>
    </row>
    <row r="22" spans="1:16" hidden="1" x14ac:dyDescent="0.35">
      <c r="A22" s="56">
        <v>8470110</v>
      </c>
      <c r="B22" s="56" t="s">
        <v>16</v>
      </c>
      <c r="C22" s="56">
        <v>435530</v>
      </c>
      <c r="D22" s="56" t="s">
        <v>150</v>
      </c>
      <c r="E22" s="56" t="str">
        <f t="shared" si="0"/>
        <v>847.8470110.1.435530.000000.847001.200179</v>
      </c>
      <c r="F22" s="56" t="s">
        <v>2872</v>
      </c>
      <c r="G22" s="56">
        <v>847001</v>
      </c>
      <c r="H22" s="56" t="s">
        <v>23</v>
      </c>
      <c r="I22" s="56">
        <v>200179</v>
      </c>
      <c r="L22" s="56">
        <v>0</v>
      </c>
      <c r="M22" s="57">
        <v>0</v>
      </c>
      <c r="N22" s="57">
        <f>VLOOKUP(E22,'[1]Cons. Ch2 &amp; Ch3'!$F:$Y,20,FALSE)</f>
        <v>0</v>
      </c>
      <c r="O22" s="223">
        <f t="shared" si="1"/>
        <v>0</v>
      </c>
      <c r="P22" s="57">
        <f>VLOOKUP(E22,'Cons. Ch2 &amp; Ch3'!F:Y,20,FALSE)</f>
        <v>0</v>
      </c>
    </row>
    <row r="23" spans="1:16" hidden="1" x14ac:dyDescent="0.35">
      <c r="A23" s="56">
        <v>8470110</v>
      </c>
      <c r="B23" s="56" t="s">
        <v>16</v>
      </c>
      <c r="C23" s="56">
        <v>436110</v>
      </c>
      <c r="D23" s="56" t="s">
        <v>64</v>
      </c>
      <c r="E23" s="56" t="str">
        <f t="shared" si="0"/>
        <v>847.8470110.1.436110.000000.847001.200179</v>
      </c>
      <c r="F23" s="56" t="s">
        <v>2872</v>
      </c>
      <c r="G23" s="56">
        <v>847001</v>
      </c>
      <c r="H23" s="56" t="s">
        <v>23</v>
      </c>
      <c r="I23" s="56">
        <v>200179</v>
      </c>
      <c r="L23" s="56">
        <v>0</v>
      </c>
      <c r="M23" s="57">
        <v>0</v>
      </c>
      <c r="N23" s="57">
        <f>VLOOKUP(E23,'[1]Cons. Ch2 &amp; Ch3'!$F:$Y,20,FALSE)</f>
        <v>0</v>
      </c>
      <c r="O23" s="223">
        <f t="shared" si="1"/>
        <v>0</v>
      </c>
      <c r="P23" s="57">
        <f>VLOOKUP(E23,'Cons. Ch2 &amp; Ch3'!F:Y,20,FALSE)</f>
        <v>0</v>
      </c>
    </row>
    <row r="24" spans="1:16" hidden="1" x14ac:dyDescent="0.35">
      <c r="A24" s="56">
        <v>8470110</v>
      </c>
      <c r="B24" s="56" t="s">
        <v>16</v>
      </c>
      <c r="C24" s="56">
        <v>492316</v>
      </c>
      <c r="D24" s="56" t="s">
        <v>138</v>
      </c>
      <c r="E24" s="56" t="str">
        <f t="shared" si="0"/>
        <v>847.8470110.1.492316.000000.847001.300180</v>
      </c>
      <c r="F24" s="56" t="s">
        <v>2872</v>
      </c>
      <c r="G24" s="56">
        <v>847001</v>
      </c>
      <c r="H24" s="56" t="s">
        <v>863</v>
      </c>
      <c r="I24" s="56">
        <v>300180</v>
      </c>
      <c r="L24" s="56">
        <v>0</v>
      </c>
      <c r="M24" s="57">
        <v>0</v>
      </c>
      <c r="N24" s="57">
        <f>VLOOKUP(E24,'[1]Cons. Ch2 &amp; Ch3'!$F:$Y,20,FALSE)</f>
        <v>0</v>
      </c>
      <c r="O24" s="223">
        <f t="shared" si="1"/>
        <v>0</v>
      </c>
      <c r="P24" s="57">
        <f>VLOOKUP(E24,'Cons. Ch2 &amp; Ch3'!F:Y,20,FALSE)</f>
        <v>0</v>
      </c>
    </row>
    <row r="25" spans="1:16" hidden="1" x14ac:dyDescent="0.35">
      <c r="A25" s="56">
        <v>8470120</v>
      </c>
      <c r="B25" s="56" t="s">
        <v>67</v>
      </c>
      <c r="C25" s="56">
        <v>420120</v>
      </c>
      <c r="D25" s="56" t="s">
        <v>69</v>
      </c>
      <c r="E25" s="56" t="str">
        <f t="shared" si="0"/>
        <v>847.8470120.1.420120.000000.847001.200179</v>
      </c>
      <c r="F25" s="56" t="s">
        <v>2872</v>
      </c>
      <c r="G25" s="56">
        <v>847001</v>
      </c>
      <c r="H25" s="56" t="s">
        <v>23</v>
      </c>
      <c r="I25" s="56">
        <v>200179</v>
      </c>
      <c r="J25" s="56" t="s">
        <v>2897</v>
      </c>
      <c r="K25" s="56">
        <v>6</v>
      </c>
      <c r="L25" s="56">
        <v>70000</v>
      </c>
      <c r="M25" s="224">
        <v>420000</v>
      </c>
      <c r="N25" s="57">
        <v>420000</v>
      </c>
      <c r="O25" s="223">
        <f t="shared" si="1"/>
        <v>0</v>
      </c>
      <c r="P25" s="57">
        <f>VLOOKUP(E25,'Cons. Ch2 &amp; Ch3'!F:Y,20,FALSE)</f>
        <v>500000</v>
      </c>
    </row>
    <row r="26" spans="1:16" hidden="1" x14ac:dyDescent="0.35">
      <c r="A26" s="56">
        <v>8470120</v>
      </c>
      <c r="B26" s="56" t="s">
        <v>67</v>
      </c>
      <c r="C26" s="56">
        <v>420120</v>
      </c>
      <c r="D26" s="56" t="s">
        <v>69</v>
      </c>
      <c r="E26" s="56" t="str">
        <f t="shared" si="0"/>
        <v>847.8470120.1.420120.000000.847001.200179</v>
      </c>
      <c r="F26" s="56" t="s">
        <v>2872</v>
      </c>
      <c r="G26" s="56">
        <v>847001</v>
      </c>
      <c r="H26" s="56" t="s">
        <v>23</v>
      </c>
      <c r="I26" s="56">
        <v>200179</v>
      </c>
      <c r="J26" s="56" t="s">
        <v>2900</v>
      </c>
      <c r="K26" s="56">
        <v>1</v>
      </c>
      <c r="L26" s="56">
        <v>80000</v>
      </c>
      <c r="M26" s="224">
        <v>80000</v>
      </c>
      <c r="N26" s="57">
        <v>80000</v>
      </c>
      <c r="O26" s="223">
        <f t="shared" si="1"/>
        <v>0</v>
      </c>
      <c r="P26" s="57">
        <f>VLOOKUP(E26,'Cons. Ch2 &amp; Ch3'!F:Y,20,FALSE)</f>
        <v>500000</v>
      </c>
    </row>
    <row r="27" spans="1:16" hidden="1" x14ac:dyDescent="0.35">
      <c r="A27" s="56">
        <v>8470130</v>
      </c>
      <c r="B27" s="56" t="s">
        <v>72</v>
      </c>
      <c r="C27" s="56">
        <v>421000</v>
      </c>
      <c r="D27" s="56" t="s">
        <v>31</v>
      </c>
      <c r="E27" s="56" t="str">
        <f t="shared" si="0"/>
        <v>847.8470130.1.421000.000000.847001.200179</v>
      </c>
      <c r="F27" s="56" t="s">
        <v>2872</v>
      </c>
      <c r="G27" s="56">
        <v>847001</v>
      </c>
      <c r="H27" s="56" t="s">
        <v>23</v>
      </c>
      <c r="I27" s="56">
        <v>200179</v>
      </c>
      <c r="J27" s="56" t="s">
        <v>2902</v>
      </c>
      <c r="K27" s="56">
        <v>1</v>
      </c>
      <c r="L27" s="56">
        <v>720000</v>
      </c>
      <c r="M27" s="57">
        <v>720000</v>
      </c>
      <c r="N27" s="57">
        <f>VLOOKUP(E27,'[1]Cons. Ch2 &amp; Ch3'!$F:$Y,20,FALSE)</f>
        <v>720000</v>
      </c>
      <c r="O27" s="223">
        <f t="shared" si="1"/>
        <v>0</v>
      </c>
      <c r="P27" s="57">
        <f>VLOOKUP(E27,'Cons. Ch2 &amp; Ch3'!F:Y,20,FALSE)</f>
        <v>720000</v>
      </c>
    </row>
    <row r="28" spans="1:16" hidden="1" x14ac:dyDescent="0.35">
      <c r="A28" s="56">
        <v>8470130</v>
      </c>
      <c r="B28" s="56" t="s">
        <v>72</v>
      </c>
      <c r="C28" s="56">
        <v>426610</v>
      </c>
      <c r="D28" s="56" t="s">
        <v>43</v>
      </c>
      <c r="E28" s="56" t="str">
        <f t="shared" si="0"/>
        <v>847.8470130.1.426610.000000.847001.200179</v>
      </c>
      <c r="F28" s="56" t="s">
        <v>2872</v>
      </c>
      <c r="G28" s="56">
        <v>847001</v>
      </c>
      <c r="H28" s="56" t="s">
        <v>23</v>
      </c>
      <c r="I28" s="56">
        <v>200179</v>
      </c>
      <c r="J28" s="56" t="s">
        <v>2907</v>
      </c>
      <c r="K28" s="56">
        <v>1</v>
      </c>
      <c r="L28" s="56">
        <v>735000</v>
      </c>
      <c r="M28" s="57">
        <v>735000</v>
      </c>
      <c r="N28" s="57">
        <f>VLOOKUP(E28,'[1]Cons. Ch2 &amp; Ch3'!$F:$Y,20,FALSE)</f>
        <v>735000</v>
      </c>
      <c r="O28" s="223">
        <f t="shared" si="1"/>
        <v>0</v>
      </c>
      <c r="P28" s="57">
        <f>VLOOKUP(E28,'Cons. Ch2 &amp; Ch3'!F:Y,20,FALSE)</f>
        <v>735000</v>
      </c>
    </row>
    <row r="29" spans="1:16" hidden="1" x14ac:dyDescent="0.35">
      <c r="A29" s="56">
        <v>8470130</v>
      </c>
      <c r="B29" s="56" t="s">
        <v>72</v>
      </c>
      <c r="C29" s="56">
        <v>428090</v>
      </c>
      <c r="D29" s="56" t="s">
        <v>52</v>
      </c>
      <c r="E29" s="56" t="str">
        <f t="shared" si="0"/>
        <v>847.8470130.1.428090.000000.847001.200179</v>
      </c>
      <c r="F29" s="56" t="s">
        <v>2872</v>
      </c>
      <c r="G29" s="56">
        <v>847001</v>
      </c>
      <c r="H29" s="56" t="s">
        <v>23</v>
      </c>
      <c r="I29" s="56">
        <v>200179</v>
      </c>
      <c r="J29" s="56" t="s">
        <v>2911</v>
      </c>
      <c r="K29" s="56">
        <v>8</v>
      </c>
      <c r="L29" s="56">
        <v>22500</v>
      </c>
      <c r="M29" s="57">
        <v>180000</v>
      </c>
      <c r="N29" s="57">
        <f>VLOOKUP(E29,'[1]Cons. Ch2 &amp; Ch3'!$F:$Y,20,FALSE)</f>
        <v>180000</v>
      </c>
      <c r="O29" s="223">
        <f t="shared" si="1"/>
        <v>0</v>
      </c>
      <c r="P29" s="57">
        <f>VLOOKUP(E29,'Cons. Ch2 &amp; Ch3'!F:Y,20,FALSE)</f>
        <v>180000</v>
      </c>
    </row>
    <row r="30" spans="1:16" hidden="1" x14ac:dyDescent="0.35">
      <c r="A30" s="56">
        <v>8470140</v>
      </c>
      <c r="B30" s="56" t="s">
        <v>77</v>
      </c>
      <c r="C30" s="56">
        <v>425100</v>
      </c>
      <c r="D30" s="56" t="s">
        <v>79</v>
      </c>
      <c r="E30" s="56" t="str">
        <f t="shared" si="0"/>
        <v>847.8470140.1.425100.000000.847001.200179</v>
      </c>
      <c r="F30" s="56" t="s">
        <v>2872</v>
      </c>
      <c r="G30" s="56">
        <v>847001</v>
      </c>
      <c r="H30" s="56" t="s">
        <v>23</v>
      </c>
      <c r="I30" s="56">
        <v>200179</v>
      </c>
      <c r="J30" s="56" t="s">
        <v>2917</v>
      </c>
      <c r="K30" s="56">
        <v>36</v>
      </c>
      <c r="L30" s="56">
        <v>179194.23329999999</v>
      </c>
      <c r="M30" s="57">
        <v>6450992.3987999996</v>
      </c>
      <c r="N30" s="57">
        <f>VLOOKUP(E30,'[1]Cons. Ch2 &amp; Ch3'!$F:$Y,20,FALSE)</f>
        <v>6450992.3987999996</v>
      </c>
      <c r="O30" s="223">
        <f t="shared" si="1"/>
        <v>0</v>
      </c>
      <c r="P30" s="57">
        <f>VLOOKUP(E30,'Cons. Ch2 &amp; Ch3'!F:Y,20,FALSE)</f>
        <v>6450992.3987999996</v>
      </c>
    </row>
    <row r="31" spans="1:16" hidden="1" x14ac:dyDescent="0.35">
      <c r="A31" s="56">
        <v>8470140</v>
      </c>
      <c r="B31" s="56" t="s">
        <v>77</v>
      </c>
      <c r="C31" s="56">
        <v>425510</v>
      </c>
      <c r="D31" s="56" t="s">
        <v>37</v>
      </c>
      <c r="E31" s="56" t="str">
        <f t="shared" si="0"/>
        <v>847.8470140.1.425510.000000.847001.200179</v>
      </c>
      <c r="F31" s="56" t="s">
        <v>2872</v>
      </c>
      <c r="G31" s="56">
        <v>847001</v>
      </c>
      <c r="H31" s="56" t="s">
        <v>23</v>
      </c>
      <c r="I31" s="56">
        <v>200179</v>
      </c>
      <c r="J31" s="56" t="s">
        <v>2923</v>
      </c>
      <c r="K31" s="56">
        <v>16</v>
      </c>
      <c r="L31" s="56">
        <v>440500</v>
      </c>
      <c r="M31" s="57">
        <v>7048000</v>
      </c>
      <c r="N31" s="57">
        <f>VLOOKUP(E31,'[1]Cons. Ch2 &amp; Ch3'!$F:$Y,20,FALSE)</f>
        <v>7048000</v>
      </c>
      <c r="O31" s="223">
        <f t="shared" si="1"/>
        <v>0</v>
      </c>
      <c r="P31" s="57">
        <f>VLOOKUP(E31,'Cons. Ch2 &amp; Ch3'!F:Y,20,FALSE)</f>
        <v>7048000</v>
      </c>
    </row>
    <row r="32" spans="1:16" hidden="1" x14ac:dyDescent="0.35">
      <c r="A32" s="56">
        <v>8470140</v>
      </c>
      <c r="B32" s="56" t="s">
        <v>77</v>
      </c>
      <c r="C32" s="56">
        <v>425550</v>
      </c>
      <c r="D32" s="56" t="s">
        <v>83</v>
      </c>
      <c r="E32" s="56" t="str">
        <f t="shared" si="0"/>
        <v>847.8470140.1.425550.000000.847001.200179</v>
      </c>
      <c r="F32" s="56" t="s">
        <v>2872</v>
      </c>
      <c r="G32" s="56">
        <v>847001</v>
      </c>
      <c r="H32" s="56" t="s">
        <v>23</v>
      </c>
      <c r="I32" s="56">
        <v>200179</v>
      </c>
      <c r="J32" s="56" t="s">
        <v>2924</v>
      </c>
      <c r="K32" s="56">
        <v>9</v>
      </c>
      <c r="L32" s="56">
        <v>87995</v>
      </c>
      <c r="M32" s="57">
        <v>791955</v>
      </c>
      <c r="N32" s="57">
        <f>VLOOKUP(E32,'[1]Cons. Ch2 &amp; Ch3'!$F:$Y,20,FALSE)</f>
        <v>791955</v>
      </c>
      <c r="O32" s="223">
        <f t="shared" si="1"/>
        <v>0</v>
      </c>
      <c r="P32" s="57">
        <f>VLOOKUP(E32,'Cons. Ch2 &amp; Ch3'!F:Y,20,FALSE)</f>
        <v>791955</v>
      </c>
    </row>
    <row r="33" spans="1:16" hidden="1" x14ac:dyDescent="0.35">
      <c r="A33" s="56">
        <v>8470140</v>
      </c>
      <c r="B33" s="56" t="s">
        <v>77</v>
      </c>
      <c r="C33" s="56">
        <v>427100</v>
      </c>
      <c r="D33" s="56" t="s">
        <v>86</v>
      </c>
      <c r="E33" s="56" t="str">
        <f t="shared" si="0"/>
        <v>847.8470140.1.427100.000000.847001.200179</v>
      </c>
      <c r="F33" s="56" t="s">
        <v>2872</v>
      </c>
      <c r="G33" s="56">
        <v>847001</v>
      </c>
      <c r="H33" s="56" t="s">
        <v>23</v>
      </c>
      <c r="I33" s="56">
        <v>200179</v>
      </c>
      <c r="J33" s="56" t="s">
        <v>2926</v>
      </c>
      <c r="K33" s="56">
        <v>2</v>
      </c>
      <c r="L33" s="56">
        <v>1250000</v>
      </c>
      <c r="M33" s="57">
        <v>2500000</v>
      </c>
      <c r="N33" s="57">
        <f>VLOOKUP(E33,'[1]Cons. Ch2 &amp; Ch3'!$F:$Y,20,FALSE)</f>
        <v>2500000</v>
      </c>
      <c r="O33" s="223">
        <f t="shared" si="1"/>
        <v>0</v>
      </c>
      <c r="P33" s="57">
        <f>VLOOKUP(E33,'Cons. Ch2 &amp; Ch3'!F:Y,20,FALSE)</f>
        <v>2500000</v>
      </c>
    </row>
    <row r="34" spans="1:16" hidden="1" x14ac:dyDescent="0.35">
      <c r="A34" s="56">
        <v>8470140</v>
      </c>
      <c r="B34" s="56" t="s">
        <v>77</v>
      </c>
      <c r="C34" s="56">
        <v>427200</v>
      </c>
      <c r="D34" s="56" t="s">
        <v>89</v>
      </c>
      <c r="E34" s="56" t="str">
        <f t="shared" si="0"/>
        <v>847.8470140.1.427200.000000.847001.200179</v>
      </c>
      <c r="F34" s="56" t="s">
        <v>2872</v>
      </c>
      <c r="G34" s="56">
        <v>847001</v>
      </c>
      <c r="H34" s="56" t="s">
        <v>23</v>
      </c>
      <c r="I34" s="56">
        <v>200179</v>
      </c>
      <c r="J34" s="56" t="s">
        <v>2927</v>
      </c>
      <c r="K34" s="56">
        <v>40</v>
      </c>
      <c r="L34" s="56">
        <v>18750</v>
      </c>
      <c r="M34" s="57">
        <v>750000</v>
      </c>
      <c r="N34" s="57">
        <f>VLOOKUP(E34,'[1]Cons. Ch2 &amp; Ch3'!$F:$Y,20,FALSE)</f>
        <v>750000</v>
      </c>
      <c r="O34" s="223">
        <f t="shared" ref="O34:O65" si="2">M34-N34</f>
        <v>0</v>
      </c>
      <c r="P34" s="57">
        <f>VLOOKUP(E34,'Cons. Ch2 &amp; Ch3'!F:Y,20,FALSE)</f>
        <v>750000</v>
      </c>
    </row>
    <row r="35" spans="1:16" hidden="1" x14ac:dyDescent="0.35">
      <c r="A35" s="56">
        <v>8470140</v>
      </c>
      <c r="B35" s="56" t="s">
        <v>77</v>
      </c>
      <c r="C35" s="56">
        <v>428640</v>
      </c>
      <c r="D35" s="56" t="s">
        <v>55</v>
      </c>
      <c r="E35" s="56" t="str">
        <f t="shared" si="0"/>
        <v>847.8470140.1.428640.000000.847001.200179</v>
      </c>
      <c r="F35" s="56" t="s">
        <v>2872</v>
      </c>
      <c r="G35" s="56">
        <v>847001</v>
      </c>
      <c r="H35" s="56" t="s">
        <v>23</v>
      </c>
      <c r="I35" s="56">
        <v>200179</v>
      </c>
      <c r="J35" s="56" t="s">
        <v>2929</v>
      </c>
      <c r="K35" s="56">
        <v>40</v>
      </c>
      <c r="L35" s="56">
        <v>24950</v>
      </c>
      <c r="M35" s="57">
        <v>998000</v>
      </c>
      <c r="N35" s="57">
        <f>VLOOKUP(E35,'[1]Cons. Ch2 &amp; Ch3'!$F:$Y,20,FALSE)</f>
        <v>998000</v>
      </c>
      <c r="O35" s="223">
        <f t="shared" si="2"/>
        <v>0</v>
      </c>
      <c r="P35" s="57">
        <f>VLOOKUP(E35,'Cons. Ch2 &amp; Ch3'!F:Y,20,FALSE)</f>
        <v>998000</v>
      </c>
    </row>
    <row r="36" spans="1:16" hidden="1" x14ac:dyDescent="0.35">
      <c r="A36" s="56">
        <v>8470140</v>
      </c>
      <c r="B36" s="56" t="s">
        <v>77</v>
      </c>
      <c r="C36" s="56">
        <v>435310</v>
      </c>
      <c r="D36" s="56" t="s">
        <v>92</v>
      </c>
      <c r="E36" s="56" t="str">
        <f t="shared" si="0"/>
        <v>847.8470140.1.435310.000000.847001.200179</v>
      </c>
      <c r="F36" s="56" t="s">
        <v>2872</v>
      </c>
      <c r="G36" s="56">
        <v>847001</v>
      </c>
      <c r="H36" s="56" t="s">
        <v>23</v>
      </c>
      <c r="I36" s="56">
        <v>200179</v>
      </c>
      <c r="J36" s="56" t="s">
        <v>2930</v>
      </c>
      <c r="K36" s="56">
        <v>1</v>
      </c>
      <c r="L36" s="56">
        <v>10000</v>
      </c>
      <c r="M36" s="57">
        <v>10000</v>
      </c>
      <c r="N36" s="57">
        <f>VLOOKUP(E36,'[1]Cons. Ch2 &amp; Ch3'!$F:$Y,20,FALSE)</f>
        <v>10000</v>
      </c>
      <c r="O36" s="223">
        <f t="shared" si="2"/>
        <v>0</v>
      </c>
      <c r="P36" s="57">
        <f>VLOOKUP(E36,'Cons. Ch2 &amp; Ch3'!F:Y,20,FALSE)</f>
        <v>10000</v>
      </c>
    </row>
    <row r="37" spans="1:16" hidden="1" x14ac:dyDescent="0.35">
      <c r="A37" s="56">
        <v>8470140</v>
      </c>
      <c r="B37" s="56" t="s">
        <v>77</v>
      </c>
      <c r="C37" s="56">
        <v>435519</v>
      </c>
      <c r="D37" s="56" t="s">
        <v>61</v>
      </c>
      <c r="E37" s="56" t="str">
        <f t="shared" si="0"/>
        <v>847.8470140.1.435519.000000.847001.200179</v>
      </c>
      <c r="F37" s="56" t="s">
        <v>2872</v>
      </c>
      <c r="G37" s="56">
        <v>847001</v>
      </c>
      <c r="H37" s="56" t="s">
        <v>23</v>
      </c>
      <c r="I37" s="56">
        <v>200179</v>
      </c>
      <c r="J37" s="56" t="s">
        <v>2931</v>
      </c>
      <c r="K37" s="56">
        <v>5</v>
      </c>
      <c r="L37" s="56">
        <v>27000</v>
      </c>
      <c r="M37" s="57">
        <v>135000</v>
      </c>
      <c r="N37" s="57">
        <f>VLOOKUP(E37,'[1]Cons. Ch2 &amp; Ch3'!$F:$Y,20,FALSE)</f>
        <v>135000</v>
      </c>
      <c r="O37" s="223">
        <f t="shared" si="2"/>
        <v>0</v>
      </c>
      <c r="P37" s="57">
        <f>VLOOKUP(E37,'Cons. Ch2 &amp; Ch3'!F:Y,20,FALSE)</f>
        <v>135000</v>
      </c>
    </row>
    <row r="38" spans="1:16" hidden="1" x14ac:dyDescent="0.35">
      <c r="A38" s="56">
        <v>8470140</v>
      </c>
      <c r="B38" s="56" t="s">
        <v>77</v>
      </c>
      <c r="C38" s="56">
        <v>492310</v>
      </c>
      <c r="D38" s="56" t="s">
        <v>871</v>
      </c>
      <c r="E38" s="56" t="str">
        <f t="shared" si="0"/>
        <v>847.8470140.1.492310.000000.847001.300180</v>
      </c>
      <c r="F38" s="56" t="s">
        <v>2872</v>
      </c>
      <c r="G38" s="56">
        <v>847001</v>
      </c>
      <c r="H38" s="56" t="s">
        <v>863</v>
      </c>
      <c r="I38" s="56">
        <v>300180</v>
      </c>
      <c r="J38" s="56" t="s">
        <v>2932</v>
      </c>
      <c r="K38" s="56">
        <v>5</v>
      </c>
      <c r="L38" s="56">
        <v>40000</v>
      </c>
      <c r="M38" s="57">
        <v>200000</v>
      </c>
      <c r="N38" s="57">
        <f>VLOOKUP(E38,'[1]Cons. Ch2 &amp; Ch3'!$F:$Y,20,FALSE)</f>
        <v>200000</v>
      </c>
      <c r="O38" s="223">
        <f t="shared" si="2"/>
        <v>0</v>
      </c>
      <c r="P38" s="57">
        <f>VLOOKUP(E38,'Cons. Ch2 &amp; Ch3'!F:Y,20,FALSE)</f>
        <v>200000</v>
      </c>
    </row>
    <row r="39" spans="1:16" hidden="1" x14ac:dyDescent="0.35">
      <c r="A39" s="56">
        <v>8470150</v>
      </c>
      <c r="B39" s="56" t="s">
        <v>96</v>
      </c>
      <c r="C39" s="56">
        <v>420900</v>
      </c>
      <c r="D39" s="56" t="s">
        <v>28</v>
      </c>
      <c r="E39" s="56" t="str">
        <f t="shared" si="0"/>
        <v>847.8470150.1.420900.000000.847001.200179</v>
      </c>
      <c r="F39" s="56" t="s">
        <v>2872</v>
      </c>
      <c r="G39" s="56">
        <v>847001</v>
      </c>
      <c r="H39" s="56" t="s">
        <v>23</v>
      </c>
      <c r="I39" s="56">
        <v>200179</v>
      </c>
      <c r="M39" s="57">
        <v>0</v>
      </c>
      <c r="N39" s="57">
        <f>VLOOKUP(E39,'[1]Cons. Ch2 &amp; Ch3'!$F:$Y,20,FALSE)</f>
        <v>0</v>
      </c>
      <c r="O39" s="223">
        <f t="shared" si="2"/>
        <v>0</v>
      </c>
      <c r="P39" s="57">
        <f>VLOOKUP(E39,'Cons. Ch2 &amp; Ch3'!F:Y,20,FALSE)</f>
        <v>0</v>
      </c>
    </row>
    <row r="40" spans="1:16" hidden="1" x14ac:dyDescent="0.35">
      <c r="A40" s="56">
        <v>8470150</v>
      </c>
      <c r="B40" s="56" t="s">
        <v>96</v>
      </c>
      <c r="C40" s="56">
        <v>425900</v>
      </c>
      <c r="D40" s="56" t="s">
        <v>40</v>
      </c>
      <c r="E40" s="56" t="str">
        <f t="shared" si="0"/>
        <v>847.8470150.1.425900.000000.847001.200179</v>
      </c>
      <c r="F40" s="56" t="s">
        <v>2872</v>
      </c>
      <c r="G40" s="56">
        <v>847001</v>
      </c>
      <c r="H40" s="56" t="s">
        <v>23</v>
      </c>
      <c r="I40" s="56">
        <v>200179</v>
      </c>
      <c r="M40" s="57">
        <v>0</v>
      </c>
      <c r="N40" s="57">
        <f>VLOOKUP(E40,'[1]Cons. Ch2 &amp; Ch3'!$F:$Y,20,FALSE)</f>
        <v>0</v>
      </c>
      <c r="O40" s="223">
        <f t="shared" si="2"/>
        <v>0</v>
      </c>
      <c r="P40" s="57">
        <f>VLOOKUP(E40,'Cons. Ch2 &amp; Ch3'!F:Y,20,FALSE)</f>
        <v>0</v>
      </c>
    </row>
    <row r="41" spans="1:16" hidden="1" x14ac:dyDescent="0.35">
      <c r="A41" s="56">
        <v>8470220</v>
      </c>
      <c r="B41" s="56" t="s">
        <v>920</v>
      </c>
      <c r="C41" s="56">
        <v>420550</v>
      </c>
      <c r="D41" s="56" t="s">
        <v>18</v>
      </c>
      <c r="E41" s="56" t="str">
        <f t="shared" si="0"/>
        <v>847.8470220.1.420550.000000.847001.200179</v>
      </c>
      <c r="F41" s="66" t="s">
        <v>21</v>
      </c>
      <c r="G41" s="56">
        <v>847001</v>
      </c>
      <c r="H41" s="56" t="s">
        <v>23</v>
      </c>
      <c r="I41" s="56">
        <v>200179</v>
      </c>
      <c r="J41" s="56" t="s">
        <v>6083</v>
      </c>
      <c r="K41" s="56">
        <v>1</v>
      </c>
      <c r="L41" s="56">
        <v>120000</v>
      </c>
      <c r="M41" s="57">
        <v>120000</v>
      </c>
      <c r="N41" s="57">
        <f>VLOOKUP(E41,'[1]Cons. Ch2 &amp; Ch3'!$F:$Y,20,FALSE)</f>
        <v>60000</v>
      </c>
      <c r="O41" s="223">
        <f t="shared" si="2"/>
        <v>60000</v>
      </c>
      <c r="P41" s="57">
        <f>VLOOKUP(E41,'Cons. Ch2 &amp; Ch3'!F:Y,20,FALSE)</f>
        <v>60000</v>
      </c>
    </row>
    <row r="42" spans="1:16" hidden="1" x14ac:dyDescent="0.35">
      <c r="A42" s="56">
        <v>8470220</v>
      </c>
      <c r="B42" s="56" t="s">
        <v>920</v>
      </c>
      <c r="C42" s="56">
        <v>420570</v>
      </c>
      <c r="D42" s="56" t="s">
        <v>25</v>
      </c>
      <c r="E42" s="56" t="str">
        <f t="shared" si="0"/>
        <v>847.8470220.1.420570.000000.847001.200179</v>
      </c>
      <c r="F42" s="66" t="s">
        <v>21</v>
      </c>
      <c r="G42" s="56">
        <v>847001</v>
      </c>
      <c r="H42" s="56" t="s">
        <v>23</v>
      </c>
      <c r="I42" s="56">
        <v>200179</v>
      </c>
      <c r="J42" s="56" t="s">
        <v>6087</v>
      </c>
      <c r="K42" s="56">
        <v>1</v>
      </c>
      <c r="L42" s="56">
        <v>2000000</v>
      </c>
      <c r="M42" s="57">
        <v>2000000</v>
      </c>
      <c r="N42" s="57">
        <f>VLOOKUP(E42,'[1]Cons. Ch2 &amp; Ch3'!$F:$Y,20,FALSE)</f>
        <v>1063150</v>
      </c>
      <c r="O42" s="223">
        <f t="shared" si="2"/>
        <v>936850</v>
      </c>
      <c r="P42" s="57">
        <f>VLOOKUP(E42,'Cons. Ch2 &amp; Ch3'!F:Y,20,FALSE)</f>
        <v>1063150</v>
      </c>
    </row>
    <row r="43" spans="1:16" hidden="1" x14ac:dyDescent="0.35">
      <c r="A43" s="56">
        <v>8470220</v>
      </c>
      <c r="B43" s="56" t="s">
        <v>920</v>
      </c>
      <c r="C43" s="56">
        <v>421700</v>
      </c>
      <c r="D43" s="56" t="s">
        <v>34</v>
      </c>
      <c r="E43" s="56" t="str">
        <f t="shared" si="0"/>
        <v>847.8470220.1.421700.000000.847001.200179</v>
      </c>
      <c r="F43" s="66" t="s">
        <v>21</v>
      </c>
      <c r="G43" s="56">
        <v>847001</v>
      </c>
      <c r="H43" s="56" t="s">
        <v>23</v>
      </c>
      <c r="I43" s="56">
        <v>200179</v>
      </c>
      <c r="J43" s="56" t="s">
        <v>6110</v>
      </c>
      <c r="K43" s="56">
        <v>1</v>
      </c>
      <c r="L43" s="56">
        <v>750000</v>
      </c>
      <c r="M43" s="57">
        <v>750000</v>
      </c>
      <c r="N43" s="57">
        <f>VLOOKUP(E43,'[1]Cons. Ch2 &amp; Ch3'!$F:$Y,20,FALSE)</f>
        <v>375000</v>
      </c>
      <c r="O43" s="223">
        <f t="shared" si="2"/>
        <v>375000</v>
      </c>
      <c r="P43" s="57">
        <f>VLOOKUP(E43,'Cons. Ch2 &amp; Ch3'!F:Y,20,FALSE)</f>
        <v>375000</v>
      </c>
    </row>
    <row r="44" spans="1:16" hidden="1" x14ac:dyDescent="0.35">
      <c r="A44" s="56">
        <v>8470220</v>
      </c>
      <c r="B44" s="56" t="s">
        <v>920</v>
      </c>
      <c r="C44" s="56">
        <v>425510</v>
      </c>
      <c r="D44" s="56" t="s">
        <v>37</v>
      </c>
      <c r="E44" s="56" t="str">
        <f t="shared" si="0"/>
        <v>847.8470220.1.425510.000000.847001.200179</v>
      </c>
      <c r="F44" s="66" t="s">
        <v>21</v>
      </c>
      <c r="G44" s="56">
        <v>847001</v>
      </c>
      <c r="H44" s="56" t="s">
        <v>23</v>
      </c>
      <c r="I44" s="56">
        <v>200179</v>
      </c>
      <c r="J44" s="56" t="s">
        <v>6100</v>
      </c>
      <c r="K44" s="56">
        <v>4</v>
      </c>
      <c r="L44" s="56">
        <v>5000</v>
      </c>
      <c r="M44" s="57">
        <v>20000</v>
      </c>
      <c r="N44" s="57">
        <f>VLOOKUP(E44,'[1]Cons. Ch2 &amp; Ch3'!$F:$Y,20,FALSE)</f>
        <v>10000</v>
      </c>
      <c r="O44" s="223">
        <f t="shared" si="2"/>
        <v>10000</v>
      </c>
      <c r="P44" s="57">
        <f>VLOOKUP(E44,'Cons. Ch2 &amp; Ch3'!F:Y,20,FALSE)</f>
        <v>10000</v>
      </c>
    </row>
    <row r="45" spans="1:16" hidden="1" x14ac:dyDescent="0.35">
      <c r="A45" s="56">
        <v>8470220</v>
      </c>
      <c r="B45" s="56" t="s">
        <v>920</v>
      </c>
      <c r="C45" s="56">
        <v>425550</v>
      </c>
      <c r="D45" s="56" t="s">
        <v>83</v>
      </c>
      <c r="E45" s="56" t="str">
        <f t="shared" si="0"/>
        <v>847.8470220.1.425550.000000.847001.200179</v>
      </c>
      <c r="F45" s="66" t="s">
        <v>21</v>
      </c>
      <c r="G45" s="56">
        <v>847001</v>
      </c>
      <c r="H45" s="56" t="s">
        <v>23</v>
      </c>
      <c r="I45" s="56">
        <v>200179</v>
      </c>
      <c r="J45" s="56" t="s">
        <v>6103</v>
      </c>
      <c r="K45" s="56">
        <v>2</v>
      </c>
      <c r="L45" s="56">
        <v>25000</v>
      </c>
      <c r="M45" s="57">
        <v>50000</v>
      </c>
      <c r="N45" s="57">
        <f>VLOOKUP(E45,'[1]Cons. Ch2 &amp; Ch3'!$F:$Y,20,FALSE)</f>
        <v>25000</v>
      </c>
      <c r="O45" s="223">
        <f t="shared" si="2"/>
        <v>25000</v>
      </c>
      <c r="P45" s="57">
        <f>VLOOKUP(E45,'Cons. Ch2 &amp; Ch3'!F:Y,20,FALSE)</f>
        <v>25000</v>
      </c>
    </row>
    <row r="46" spans="1:16" hidden="1" x14ac:dyDescent="0.35">
      <c r="A46" s="56">
        <v>8470220</v>
      </c>
      <c r="B46" s="56" t="s">
        <v>920</v>
      </c>
      <c r="C46" s="56">
        <v>425740</v>
      </c>
      <c r="D46" s="56" t="s">
        <v>655</v>
      </c>
      <c r="E46" s="56" t="str">
        <f t="shared" si="0"/>
        <v>847.8470220.1.425740.000000.847001.200179</v>
      </c>
      <c r="F46" s="66" t="s">
        <v>21</v>
      </c>
      <c r="G46" s="56">
        <v>847001</v>
      </c>
      <c r="H46" s="56" t="s">
        <v>23</v>
      </c>
      <c r="I46" s="56">
        <v>200179</v>
      </c>
      <c r="J46" s="56" t="s">
        <v>6093</v>
      </c>
      <c r="K46" s="56">
        <v>6</v>
      </c>
      <c r="L46" s="56">
        <v>500000</v>
      </c>
      <c r="M46" s="57">
        <v>3000000</v>
      </c>
      <c r="N46" s="57">
        <f>VLOOKUP(E46,'[1]Cons. Ch2 &amp; Ch3'!$F:$Y,20,FALSE)</f>
        <v>1500000</v>
      </c>
      <c r="O46" s="223">
        <f t="shared" si="2"/>
        <v>1500000</v>
      </c>
      <c r="P46" s="57">
        <f>VLOOKUP(E46,'Cons. Ch2 &amp; Ch3'!F:Y,20,FALSE)</f>
        <v>1500000</v>
      </c>
    </row>
    <row r="47" spans="1:16" hidden="1" x14ac:dyDescent="0.35">
      <c r="A47" s="56">
        <v>8470220</v>
      </c>
      <c r="B47" s="56" t="s">
        <v>920</v>
      </c>
      <c r="C47" s="56">
        <v>425900</v>
      </c>
      <c r="D47" s="56" t="s">
        <v>40</v>
      </c>
      <c r="E47" s="56" t="str">
        <f t="shared" si="0"/>
        <v>847.8470220.1.425900.000000.847001.200179</v>
      </c>
      <c r="F47" s="66" t="s">
        <v>21</v>
      </c>
      <c r="G47" s="56">
        <v>847001</v>
      </c>
      <c r="H47" s="56" t="s">
        <v>23</v>
      </c>
      <c r="I47" s="56">
        <v>200179</v>
      </c>
      <c r="J47" s="56" t="s">
        <v>6105</v>
      </c>
      <c r="K47" s="56">
        <v>12</v>
      </c>
      <c r="L47" s="56">
        <v>2000</v>
      </c>
      <c r="M47" s="57">
        <v>24000</v>
      </c>
      <c r="N47" s="57">
        <f>VLOOKUP(E47,'[1]Cons. Ch2 &amp; Ch3'!$F:$Y,20,FALSE)</f>
        <v>12000</v>
      </c>
      <c r="O47" s="223">
        <f t="shared" si="2"/>
        <v>12000</v>
      </c>
      <c r="P47" s="57">
        <f>VLOOKUP(E47,'Cons. Ch2 &amp; Ch3'!F:Y,20,FALSE)</f>
        <v>12000</v>
      </c>
    </row>
    <row r="48" spans="1:16" hidden="1" x14ac:dyDescent="0.35">
      <c r="A48" s="56">
        <v>8470220</v>
      </c>
      <c r="B48" s="56" t="s">
        <v>920</v>
      </c>
      <c r="C48" s="56">
        <v>426610</v>
      </c>
      <c r="D48" s="56" t="s">
        <v>43</v>
      </c>
      <c r="E48" s="56" t="str">
        <f t="shared" si="0"/>
        <v>847.8470220.1.426610.000000.847001.200179</v>
      </c>
      <c r="F48" s="66" t="s">
        <v>21</v>
      </c>
      <c r="G48" s="56">
        <v>847001</v>
      </c>
      <c r="H48" s="56" t="s">
        <v>23</v>
      </c>
      <c r="I48" s="56">
        <v>200179</v>
      </c>
      <c r="J48" s="56" t="s">
        <v>6096</v>
      </c>
      <c r="K48" s="56">
        <v>1</v>
      </c>
      <c r="L48" s="56">
        <v>100000</v>
      </c>
      <c r="M48" s="57">
        <v>100000</v>
      </c>
      <c r="N48" s="57">
        <f>VLOOKUP(E48,'[1]Cons. Ch2 &amp; Ch3'!$F:$Y,20,FALSE)</f>
        <v>50000</v>
      </c>
      <c r="O48" s="223">
        <f t="shared" si="2"/>
        <v>50000</v>
      </c>
      <c r="P48" s="57">
        <f>VLOOKUP(E48,'Cons. Ch2 &amp; Ch3'!F:Y,20,FALSE)</f>
        <v>50000</v>
      </c>
    </row>
    <row r="49" spans="1:16" hidden="1" x14ac:dyDescent="0.35">
      <c r="A49" s="56">
        <v>8470220</v>
      </c>
      <c r="B49" s="56" t="s">
        <v>920</v>
      </c>
      <c r="C49" s="56">
        <v>428090</v>
      </c>
      <c r="D49" s="56" t="s">
        <v>52</v>
      </c>
      <c r="E49" s="56" t="str">
        <f t="shared" si="0"/>
        <v>847.8470220.1.428090.000000.847001.200179</v>
      </c>
      <c r="F49" s="66" t="s">
        <v>21</v>
      </c>
      <c r="G49" s="56">
        <v>847001</v>
      </c>
      <c r="H49" s="56" t="s">
        <v>23</v>
      </c>
      <c r="I49" s="56">
        <v>200179</v>
      </c>
      <c r="J49" s="56" t="s">
        <v>6090</v>
      </c>
      <c r="K49" s="56">
        <v>4</v>
      </c>
      <c r="L49" s="56">
        <v>32750</v>
      </c>
      <c r="M49" s="57">
        <v>131000</v>
      </c>
      <c r="N49" s="57">
        <f>VLOOKUP(E49,'[1]Cons. Ch2 &amp; Ch3'!$F:$Y,20,FALSE)</f>
        <v>65500</v>
      </c>
      <c r="O49" s="223">
        <f t="shared" si="2"/>
        <v>65500</v>
      </c>
      <c r="P49" s="57">
        <f>VLOOKUP(E49,'Cons. Ch2 &amp; Ch3'!F:Y,20,FALSE)</f>
        <v>65500</v>
      </c>
    </row>
    <row r="50" spans="1:16" hidden="1" x14ac:dyDescent="0.35">
      <c r="A50" s="56">
        <v>8470220</v>
      </c>
      <c r="B50" s="56" t="s">
        <v>920</v>
      </c>
      <c r="C50" s="56">
        <v>428640</v>
      </c>
      <c r="D50" s="56" t="s">
        <v>55</v>
      </c>
      <c r="E50" s="56" t="str">
        <f t="shared" si="0"/>
        <v>847.8470220.1.428640.000000.847001.200179</v>
      </c>
      <c r="F50" s="66" t="s">
        <v>21</v>
      </c>
      <c r="G50" s="56">
        <v>847001</v>
      </c>
      <c r="H50" s="56" t="s">
        <v>23</v>
      </c>
      <c r="I50" s="56">
        <v>200179</v>
      </c>
      <c r="J50" s="56" t="s">
        <v>6108</v>
      </c>
      <c r="K50" s="56">
        <v>1</v>
      </c>
      <c r="L50" s="56">
        <v>40000</v>
      </c>
      <c r="M50" s="57">
        <v>40000</v>
      </c>
      <c r="N50" s="57">
        <f>VLOOKUP(E50,'[1]Cons. Ch2 &amp; Ch3'!$F:$Y,20,FALSE)</f>
        <v>20000</v>
      </c>
      <c r="O50" s="223">
        <f t="shared" si="2"/>
        <v>20000</v>
      </c>
      <c r="P50" s="57">
        <f>VLOOKUP(E50,'Cons. Ch2 &amp; Ch3'!F:Y,20,FALSE)</f>
        <v>20000</v>
      </c>
    </row>
    <row r="51" spans="1:16" hidden="1" x14ac:dyDescent="0.35">
      <c r="A51" s="56">
        <v>8470220</v>
      </c>
      <c r="B51" s="56" t="s">
        <v>920</v>
      </c>
      <c r="C51" s="56">
        <v>432205</v>
      </c>
      <c r="D51" s="56" t="s">
        <v>470</v>
      </c>
      <c r="E51" s="56" t="str">
        <f t="shared" si="0"/>
        <v>847.8470220.1.432205.000000.847001.200179</v>
      </c>
      <c r="F51" s="66" t="s">
        <v>21</v>
      </c>
      <c r="G51" s="56">
        <v>847001</v>
      </c>
      <c r="H51" s="56" t="s">
        <v>23</v>
      </c>
      <c r="I51" s="56">
        <v>200179</v>
      </c>
      <c r="J51" s="56" t="s">
        <v>6098</v>
      </c>
      <c r="K51" s="56">
        <v>1</v>
      </c>
      <c r="L51" s="56">
        <v>20000</v>
      </c>
      <c r="M51" s="57">
        <v>20000</v>
      </c>
      <c r="N51" s="57">
        <f>VLOOKUP(E51,'[1]Cons. Ch2 &amp; Ch3'!$F:$Y,20,FALSE)</f>
        <v>10000</v>
      </c>
      <c r="O51" s="223">
        <f t="shared" si="2"/>
        <v>10000</v>
      </c>
      <c r="P51" s="57">
        <f>VLOOKUP(E51,'Cons. Ch2 &amp; Ch3'!F:Y,20,FALSE)</f>
        <v>10000</v>
      </c>
    </row>
    <row r="52" spans="1:16" hidden="1" x14ac:dyDescent="0.35">
      <c r="A52" s="56">
        <v>8470220</v>
      </c>
      <c r="B52" s="56" t="s">
        <v>920</v>
      </c>
      <c r="C52" s="56">
        <v>492316</v>
      </c>
      <c r="D52" s="56" t="s">
        <v>138</v>
      </c>
      <c r="E52" s="56" t="str">
        <f t="shared" si="0"/>
        <v>847.8470220.1.492316.000000.847001.300180</v>
      </c>
      <c r="F52" s="66" t="s">
        <v>21</v>
      </c>
      <c r="G52" s="56">
        <v>847001</v>
      </c>
      <c r="H52" s="56" t="s">
        <v>863</v>
      </c>
      <c r="I52" s="56">
        <v>300180</v>
      </c>
      <c r="J52" s="56" t="s">
        <v>6079</v>
      </c>
      <c r="K52" s="56">
        <v>1</v>
      </c>
      <c r="L52" s="56">
        <v>200000</v>
      </c>
      <c r="M52" s="57">
        <v>200000</v>
      </c>
      <c r="N52" s="57">
        <f>VLOOKUP(E52,'[1]Cons. Ch2 &amp; Ch3'!$F:$Y,20,FALSE)</f>
        <v>0</v>
      </c>
      <c r="O52" s="223">
        <f t="shared" si="2"/>
        <v>200000</v>
      </c>
      <c r="P52" s="57">
        <f>VLOOKUP(E52,'Cons. Ch2 &amp; Ch3'!F:Y,20,FALSE)</f>
        <v>0</v>
      </c>
    </row>
    <row r="53" spans="1:16" hidden="1" x14ac:dyDescent="0.35">
      <c r="A53" s="130">
        <v>8470230</v>
      </c>
      <c r="B53" s="130" t="s">
        <v>100</v>
      </c>
      <c r="C53" s="130">
        <v>420550</v>
      </c>
      <c r="D53" s="56" t="s">
        <v>18</v>
      </c>
      <c r="E53" s="56" t="str">
        <f t="shared" si="0"/>
        <v>847.8470230.1.420550.000000.847001.200179</v>
      </c>
      <c r="F53" s="56" t="s">
        <v>21</v>
      </c>
      <c r="G53" s="56">
        <v>847001</v>
      </c>
      <c r="H53" s="130" t="s">
        <v>23</v>
      </c>
      <c r="I53" s="130">
        <v>200179</v>
      </c>
      <c r="J53" s="130" t="s">
        <v>3559</v>
      </c>
      <c r="K53" s="130">
        <v>32</v>
      </c>
      <c r="L53" s="132">
        <v>31894.375</v>
      </c>
      <c r="M53" s="132">
        <v>1020620</v>
      </c>
      <c r="N53" s="57">
        <f>VLOOKUP(E53,'[1]Cons. Ch2 &amp; Ch3'!$F:$Y,20,FALSE)</f>
        <v>1020620</v>
      </c>
      <c r="O53" s="223">
        <f t="shared" si="2"/>
        <v>0</v>
      </c>
      <c r="P53" s="57">
        <f>VLOOKUP(E53,'Cons. Ch2 &amp; Ch3'!F:Y,20,FALSE)</f>
        <v>1020620</v>
      </c>
    </row>
    <row r="54" spans="1:16" hidden="1" x14ac:dyDescent="0.35">
      <c r="A54" s="56">
        <v>8470230</v>
      </c>
      <c r="B54" s="56" t="s">
        <v>100</v>
      </c>
      <c r="C54" s="56">
        <v>425100</v>
      </c>
      <c r="D54" s="56" t="s">
        <v>79</v>
      </c>
      <c r="E54" s="56" t="str">
        <f t="shared" si="0"/>
        <v>847.8470230.1.425100.000000.847001.200179</v>
      </c>
      <c r="F54" s="56" t="s">
        <v>21</v>
      </c>
      <c r="G54" s="56">
        <v>847001</v>
      </c>
      <c r="H54" s="56" t="s">
        <v>23</v>
      </c>
      <c r="I54" s="56">
        <v>200179</v>
      </c>
      <c r="J54" s="56" t="s">
        <v>3565</v>
      </c>
      <c r="K54" s="56">
        <v>8</v>
      </c>
      <c r="L54" s="56">
        <v>37500</v>
      </c>
      <c r="M54" s="57">
        <v>300000</v>
      </c>
      <c r="N54" s="57">
        <f>VLOOKUP(E54,'[1]Cons. Ch2 &amp; Ch3'!$F:$Y,20,FALSE)</f>
        <v>300000</v>
      </c>
      <c r="O54" s="223">
        <f t="shared" si="2"/>
        <v>0</v>
      </c>
      <c r="P54" s="57">
        <f>VLOOKUP(E54,'Cons. Ch2 &amp; Ch3'!F:Y,20,FALSE)</f>
        <v>300000</v>
      </c>
    </row>
    <row r="55" spans="1:16" hidden="1" x14ac:dyDescent="0.35">
      <c r="A55" s="56">
        <v>8470230</v>
      </c>
      <c r="B55" s="56" t="s">
        <v>100</v>
      </c>
      <c r="C55" s="56">
        <v>425510</v>
      </c>
      <c r="D55" s="56" t="s">
        <v>37</v>
      </c>
      <c r="E55" s="56" t="str">
        <f t="shared" si="0"/>
        <v>847.8470230.1.425510.000000.847001.200179</v>
      </c>
      <c r="F55" s="56" t="s">
        <v>21</v>
      </c>
      <c r="G55" s="56">
        <v>847001</v>
      </c>
      <c r="H55" s="56" t="s">
        <v>23</v>
      </c>
      <c r="I55" s="56">
        <v>200179</v>
      </c>
      <c r="J55" s="56" t="s">
        <v>3571</v>
      </c>
      <c r="K55" s="56">
        <v>10</v>
      </c>
      <c r="L55" s="56">
        <v>3400</v>
      </c>
      <c r="M55" s="57">
        <v>34000</v>
      </c>
      <c r="N55" s="57">
        <f>VLOOKUP(E55,'[1]Cons. Ch2 &amp; Ch3'!$F:$Y,20,FALSE)</f>
        <v>34000</v>
      </c>
      <c r="O55" s="223">
        <f t="shared" si="2"/>
        <v>0</v>
      </c>
      <c r="P55" s="57">
        <f>VLOOKUP(E55,'Cons. Ch2 &amp; Ch3'!F:Y,20,FALSE)</f>
        <v>34000</v>
      </c>
    </row>
    <row r="56" spans="1:16" hidden="1" x14ac:dyDescent="0.35">
      <c r="A56" s="56">
        <v>8470230</v>
      </c>
      <c r="B56" s="56" t="s">
        <v>100</v>
      </c>
      <c r="C56" s="56">
        <v>425550</v>
      </c>
      <c r="D56" s="56" t="s">
        <v>83</v>
      </c>
      <c r="E56" s="56" t="str">
        <f t="shared" si="0"/>
        <v>847.8470230.1.425550.000000.847001.200179</v>
      </c>
      <c r="F56" s="56" t="s">
        <v>21</v>
      </c>
      <c r="G56" s="56">
        <v>847001</v>
      </c>
      <c r="H56" s="56" t="s">
        <v>23</v>
      </c>
      <c r="I56" s="56">
        <v>200179</v>
      </c>
      <c r="J56" s="56" t="s">
        <v>3577</v>
      </c>
      <c r="K56" s="56">
        <v>15</v>
      </c>
      <c r="L56" s="56">
        <v>14800</v>
      </c>
      <c r="M56" s="57">
        <v>222000</v>
      </c>
      <c r="N56" s="57">
        <f>VLOOKUP(E56,'[1]Cons. Ch2 &amp; Ch3'!$F:$Y,20,FALSE)</f>
        <v>222000</v>
      </c>
      <c r="O56" s="223">
        <f t="shared" si="2"/>
        <v>0</v>
      </c>
      <c r="P56" s="57">
        <f>VLOOKUP(E56,'Cons. Ch2 &amp; Ch3'!F:Y,20,FALSE)</f>
        <v>222000</v>
      </c>
    </row>
    <row r="57" spans="1:16" hidden="1" x14ac:dyDescent="0.35">
      <c r="A57" s="56">
        <v>8470230</v>
      </c>
      <c r="B57" s="56" t="s">
        <v>100</v>
      </c>
      <c r="C57" s="56">
        <v>425741</v>
      </c>
      <c r="D57" s="56" t="s">
        <v>633</v>
      </c>
      <c r="E57" s="56" t="str">
        <f t="shared" si="0"/>
        <v>847.8470230.1.425741.000000.847001.200179</v>
      </c>
      <c r="F57" s="56" t="s">
        <v>21</v>
      </c>
      <c r="G57" s="56">
        <v>847001</v>
      </c>
      <c r="H57" s="56" t="s">
        <v>23</v>
      </c>
      <c r="I57" s="56">
        <v>200179</v>
      </c>
      <c r="M57" s="57">
        <v>0</v>
      </c>
      <c r="N57" s="57">
        <f>VLOOKUP(E57,'[1]Cons. Ch2 &amp; Ch3'!$F:$Y,20,FALSE)</f>
        <v>0</v>
      </c>
      <c r="O57" s="223">
        <f t="shared" si="2"/>
        <v>0</v>
      </c>
      <c r="P57" s="57">
        <f>VLOOKUP(E57,'Cons. Ch2 &amp; Ch3'!F:Y,20,FALSE)</f>
        <v>0</v>
      </c>
    </row>
    <row r="58" spans="1:16" hidden="1" x14ac:dyDescent="0.35">
      <c r="A58" s="56">
        <v>8470230</v>
      </c>
      <c r="B58" s="56" t="s">
        <v>100</v>
      </c>
      <c r="C58" s="56">
        <v>425742</v>
      </c>
      <c r="D58" s="56" t="s">
        <v>528</v>
      </c>
      <c r="E58" s="56" t="str">
        <f t="shared" si="0"/>
        <v>847.8470230.1.425742.000000.847001.200179</v>
      </c>
      <c r="F58" s="56" t="s">
        <v>21</v>
      </c>
      <c r="G58" s="56">
        <v>847001</v>
      </c>
      <c r="H58" s="56" t="s">
        <v>23</v>
      </c>
      <c r="I58" s="56">
        <v>200179</v>
      </c>
      <c r="M58" s="57">
        <v>0</v>
      </c>
      <c r="N58" s="57">
        <f>VLOOKUP(E58,'[1]Cons. Ch2 &amp; Ch3'!$F:$Y,20,FALSE)</f>
        <v>0</v>
      </c>
      <c r="O58" s="223">
        <f t="shared" si="2"/>
        <v>0</v>
      </c>
      <c r="P58" s="57">
        <f>VLOOKUP(E58,'Cons. Ch2 &amp; Ch3'!F:Y,20,FALSE)</f>
        <v>0</v>
      </c>
    </row>
    <row r="59" spans="1:16" hidden="1" x14ac:dyDescent="0.35">
      <c r="A59" s="56">
        <v>8470230</v>
      </c>
      <c r="B59" s="56" t="s">
        <v>100</v>
      </c>
      <c r="C59" s="56">
        <v>425743</v>
      </c>
      <c r="D59" s="56" t="s">
        <v>106</v>
      </c>
      <c r="E59" s="56" t="str">
        <f t="shared" si="0"/>
        <v>847.8470230.1.425743.000000.847001.200179</v>
      </c>
      <c r="F59" s="56" t="s">
        <v>21</v>
      </c>
      <c r="G59" s="56">
        <v>847001</v>
      </c>
      <c r="H59" s="56" t="s">
        <v>23</v>
      </c>
      <c r="I59" s="56">
        <v>200179</v>
      </c>
      <c r="J59" s="56" t="s">
        <v>3582</v>
      </c>
      <c r="K59" s="56">
        <v>1</v>
      </c>
      <c r="L59" s="56">
        <v>240000</v>
      </c>
      <c r="M59" s="57">
        <v>240000</v>
      </c>
      <c r="N59" s="57">
        <f>VLOOKUP(E59,'[1]Cons. Ch2 &amp; Ch3'!$F:$Y,20,FALSE)</f>
        <v>240000</v>
      </c>
      <c r="O59" s="223">
        <f t="shared" si="2"/>
        <v>0</v>
      </c>
      <c r="P59" s="57">
        <f>VLOOKUP(E59,'Cons. Ch2 &amp; Ch3'!F:Y,20,FALSE)</f>
        <v>240000</v>
      </c>
    </row>
    <row r="60" spans="1:16" hidden="1" x14ac:dyDescent="0.35">
      <c r="A60" s="56">
        <v>8470230</v>
      </c>
      <c r="B60" s="56" t="s">
        <v>100</v>
      </c>
      <c r="C60" s="56">
        <v>425744</v>
      </c>
      <c r="D60" s="56" t="s">
        <v>109</v>
      </c>
      <c r="E60" s="56" t="str">
        <f t="shared" si="0"/>
        <v>847.8470230.1.425744.000000.847001.200179</v>
      </c>
      <c r="F60" s="56" t="s">
        <v>21</v>
      </c>
      <c r="G60" s="56">
        <v>847001</v>
      </c>
      <c r="H60" s="56" t="s">
        <v>23</v>
      </c>
      <c r="I60" s="56">
        <v>200179</v>
      </c>
      <c r="J60" s="56" t="s">
        <v>3587</v>
      </c>
      <c r="K60" s="56">
        <v>892</v>
      </c>
      <c r="L60" s="56">
        <v>5400</v>
      </c>
      <c r="M60" s="57">
        <v>4816800</v>
      </c>
      <c r="N60" s="57">
        <f>VLOOKUP(E60,'[1]Cons. Ch2 &amp; Ch3'!$F:$Y,20,FALSE)</f>
        <v>4816800</v>
      </c>
      <c r="O60" s="223">
        <f t="shared" si="2"/>
        <v>0</v>
      </c>
      <c r="P60" s="57">
        <f>VLOOKUP(E60,'Cons. Ch2 &amp; Ch3'!F:Y,20,FALSE)</f>
        <v>4816800</v>
      </c>
    </row>
    <row r="61" spans="1:16" hidden="1" x14ac:dyDescent="0.35">
      <c r="A61" s="56">
        <v>8470230</v>
      </c>
      <c r="B61" s="56" t="s">
        <v>100</v>
      </c>
      <c r="C61" s="56">
        <v>425745</v>
      </c>
      <c r="D61" s="56" t="s">
        <v>112</v>
      </c>
      <c r="E61" s="56" t="str">
        <f t="shared" si="0"/>
        <v>847.8470230.1.425745.000000.847001.200179</v>
      </c>
      <c r="F61" s="56" t="s">
        <v>21</v>
      </c>
      <c r="G61" s="56">
        <v>847001</v>
      </c>
      <c r="H61" s="56" t="s">
        <v>23</v>
      </c>
      <c r="I61" s="56">
        <v>200179</v>
      </c>
      <c r="J61" s="56" t="s">
        <v>3592</v>
      </c>
      <c r="K61" s="56">
        <v>779</v>
      </c>
      <c r="L61" s="56">
        <v>3376</v>
      </c>
      <c r="M61" s="57">
        <v>2629904</v>
      </c>
      <c r="N61" s="57">
        <f>VLOOKUP(E61,'[1]Cons. Ch2 &amp; Ch3'!$F:$Y,20,FALSE)</f>
        <v>2629904</v>
      </c>
      <c r="O61" s="223">
        <f t="shared" si="2"/>
        <v>0</v>
      </c>
      <c r="P61" s="57">
        <f>VLOOKUP(E61,'Cons. Ch2 &amp; Ch3'!F:Y,20,FALSE)</f>
        <v>2629904</v>
      </c>
    </row>
    <row r="62" spans="1:16" hidden="1" x14ac:dyDescent="0.35">
      <c r="A62" s="56">
        <v>8470230</v>
      </c>
      <c r="B62" s="56" t="s">
        <v>100</v>
      </c>
      <c r="C62" s="56">
        <v>425749</v>
      </c>
      <c r="D62" s="56" t="s">
        <v>115</v>
      </c>
      <c r="E62" s="56" t="str">
        <f t="shared" si="0"/>
        <v>847.8470230.1.425749.000000.847001.200179</v>
      </c>
      <c r="F62" s="56" t="s">
        <v>21</v>
      </c>
      <c r="G62" s="56">
        <v>847001</v>
      </c>
      <c r="H62" s="56" t="s">
        <v>23</v>
      </c>
      <c r="I62" s="56">
        <v>200179</v>
      </c>
      <c r="J62" s="56" t="s">
        <v>3597</v>
      </c>
      <c r="K62" s="56">
        <v>1151</v>
      </c>
      <c r="L62" s="56">
        <v>146334</v>
      </c>
      <c r="M62" s="57">
        <v>168430434</v>
      </c>
      <c r="N62" s="57">
        <f>VLOOKUP(E62,'[1]Cons. Ch2 &amp; Ch3'!$F:$Y,20,FALSE)</f>
        <v>140817695</v>
      </c>
      <c r="O62" s="223">
        <f t="shared" si="2"/>
        <v>27612739</v>
      </c>
      <c r="P62" s="57">
        <f>VLOOKUP(E62,'Cons. Ch2 &amp; Ch3'!F:Y,20,FALSE)</f>
        <v>140817695</v>
      </c>
    </row>
    <row r="63" spans="1:16" hidden="1" x14ac:dyDescent="0.35">
      <c r="A63" s="56">
        <v>8470230</v>
      </c>
      <c r="B63" s="56" t="s">
        <v>100</v>
      </c>
      <c r="C63" s="56">
        <v>425761</v>
      </c>
      <c r="D63" s="56" t="s">
        <v>288</v>
      </c>
      <c r="E63" s="56" t="str">
        <f t="shared" si="0"/>
        <v>847.8470230.1.425761.000000.847001.200179</v>
      </c>
      <c r="F63" s="56" t="s">
        <v>21</v>
      </c>
      <c r="G63" s="56">
        <v>847001</v>
      </c>
      <c r="H63" s="56" t="s">
        <v>23</v>
      </c>
      <c r="I63" s="56">
        <v>200179</v>
      </c>
      <c r="J63" s="56" t="s">
        <v>3603</v>
      </c>
      <c r="K63" s="56">
        <v>10</v>
      </c>
      <c r="L63" s="56">
        <v>15000</v>
      </c>
      <c r="M63" s="57">
        <v>150000</v>
      </c>
      <c r="N63" s="57">
        <f>VLOOKUP(E63,'[1]Cons. Ch2 &amp; Ch3'!$F:$Y,20,FALSE)</f>
        <v>150000</v>
      </c>
      <c r="O63" s="223">
        <f t="shared" si="2"/>
        <v>0</v>
      </c>
      <c r="P63" s="57">
        <f>VLOOKUP(E63,'Cons. Ch2 &amp; Ch3'!F:Y,20,FALSE)</f>
        <v>150000</v>
      </c>
    </row>
    <row r="64" spans="1:16" hidden="1" x14ac:dyDescent="0.35">
      <c r="A64" s="56">
        <v>8470230</v>
      </c>
      <c r="B64" s="56" t="s">
        <v>100</v>
      </c>
      <c r="C64" s="56">
        <v>425762</v>
      </c>
      <c r="D64" s="56" t="s">
        <v>600</v>
      </c>
      <c r="E64" s="56" t="str">
        <f t="shared" si="0"/>
        <v>847.8470230.1.425762.000000.847001.200179</v>
      </c>
      <c r="F64" s="56" t="s">
        <v>21</v>
      </c>
      <c r="G64" s="56">
        <v>847001</v>
      </c>
      <c r="H64" s="56" t="s">
        <v>23</v>
      </c>
      <c r="I64" s="56">
        <v>200179</v>
      </c>
      <c r="J64" s="56" t="s">
        <v>3609</v>
      </c>
      <c r="K64" s="56">
        <v>10</v>
      </c>
      <c r="L64" s="56">
        <v>15000</v>
      </c>
      <c r="M64" s="57">
        <v>150000</v>
      </c>
      <c r="N64" s="57">
        <f>VLOOKUP(E64,'[1]Cons. Ch2 &amp; Ch3'!$F:$Y,20,FALSE)</f>
        <v>150000</v>
      </c>
      <c r="O64" s="223">
        <f t="shared" si="2"/>
        <v>0</v>
      </c>
      <c r="P64" s="57">
        <f>VLOOKUP(E64,'Cons. Ch2 &amp; Ch3'!F:Y,20,FALSE)</f>
        <v>150000</v>
      </c>
    </row>
    <row r="65" spans="1:16" hidden="1" x14ac:dyDescent="0.35">
      <c r="A65" s="56">
        <v>8470230</v>
      </c>
      <c r="B65" s="56" t="s">
        <v>100</v>
      </c>
      <c r="C65" s="56">
        <v>425770</v>
      </c>
      <c r="D65" s="56" t="s">
        <v>132</v>
      </c>
      <c r="E65" s="56" t="str">
        <f t="shared" si="0"/>
        <v>847.8470230.1.425770.000000.847001.200179</v>
      </c>
      <c r="F65" s="56" t="s">
        <v>21</v>
      </c>
      <c r="G65" s="56">
        <v>847001</v>
      </c>
      <c r="H65" s="56" t="s">
        <v>23</v>
      </c>
      <c r="I65" s="56">
        <v>200179</v>
      </c>
      <c r="M65" s="57">
        <v>0</v>
      </c>
      <c r="N65" s="57">
        <f>VLOOKUP(E65,'[1]Cons. Ch2 &amp; Ch3'!$F:$Y,20,FALSE)</f>
        <v>0</v>
      </c>
      <c r="O65" s="223">
        <f t="shared" si="2"/>
        <v>0</v>
      </c>
      <c r="P65" s="57">
        <f>VLOOKUP(E65,'Cons. Ch2 &amp; Ch3'!F:Y,20,FALSE)</f>
        <v>0</v>
      </c>
    </row>
    <row r="66" spans="1:16" hidden="1" x14ac:dyDescent="0.35">
      <c r="A66" s="56">
        <v>8470230</v>
      </c>
      <c r="B66" s="56" t="s">
        <v>100</v>
      </c>
      <c r="C66" s="56">
        <v>425900</v>
      </c>
      <c r="D66" s="56" t="s">
        <v>40</v>
      </c>
      <c r="E66" s="56" t="str">
        <f t="shared" ref="E66:E129" si="3">CONCATENATE(847,".",A66,".",1,".",C66,".","000000",".",G66,".",I66)</f>
        <v>847.8470230.1.425900.000000.847001.200179</v>
      </c>
      <c r="F66" s="56" t="s">
        <v>21</v>
      </c>
      <c r="G66" s="56">
        <v>847001</v>
      </c>
      <c r="H66" s="56" t="s">
        <v>23</v>
      </c>
      <c r="I66" s="56">
        <v>200179</v>
      </c>
      <c r="J66" s="56" t="s">
        <v>3613</v>
      </c>
      <c r="K66" s="56">
        <v>96</v>
      </c>
      <c r="L66" s="56">
        <v>475.5</v>
      </c>
      <c r="M66" s="57">
        <v>45648</v>
      </c>
      <c r="N66" s="57">
        <f>VLOOKUP(E66,'[1]Cons. Ch2 &amp; Ch3'!$F:$Y,20,FALSE)</f>
        <v>45648</v>
      </c>
      <c r="O66" s="223">
        <f t="shared" ref="O66:O97" si="4">M66-N66</f>
        <v>0</v>
      </c>
      <c r="P66" s="57">
        <f>VLOOKUP(E66,'Cons. Ch2 &amp; Ch3'!F:Y,20,FALSE)</f>
        <v>45648</v>
      </c>
    </row>
    <row r="67" spans="1:16" hidden="1" x14ac:dyDescent="0.35">
      <c r="A67" s="56">
        <v>8470230</v>
      </c>
      <c r="B67" s="56" t="s">
        <v>100</v>
      </c>
      <c r="C67" s="56">
        <v>426610</v>
      </c>
      <c r="D67" s="56" t="s">
        <v>43</v>
      </c>
      <c r="E67" s="56" t="str">
        <f t="shared" si="3"/>
        <v>847.8470230.1.426610.000000.847001.200179</v>
      </c>
      <c r="F67" s="56" t="s">
        <v>21</v>
      </c>
      <c r="G67" s="56">
        <v>847001</v>
      </c>
      <c r="H67" s="56" t="s">
        <v>23</v>
      </c>
      <c r="I67" s="56">
        <v>200179</v>
      </c>
      <c r="J67" s="56" t="s">
        <v>3619</v>
      </c>
      <c r="K67" s="56">
        <v>1</v>
      </c>
      <c r="L67" s="56">
        <v>10000</v>
      </c>
      <c r="M67" s="57">
        <v>10000</v>
      </c>
      <c r="N67" s="57">
        <f>VLOOKUP(E67,'[1]Cons. Ch2 &amp; Ch3'!$F:$Y,20,FALSE)</f>
        <v>10000</v>
      </c>
      <c r="O67" s="223">
        <f t="shared" si="4"/>
        <v>0</v>
      </c>
      <c r="P67" s="57">
        <f>VLOOKUP(E67,'Cons. Ch2 &amp; Ch3'!F:Y,20,FALSE)</f>
        <v>10000</v>
      </c>
    </row>
    <row r="68" spans="1:16" hidden="1" x14ac:dyDescent="0.35">
      <c r="A68" s="56">
        <v>8470230</v>
      </c>
      <c r="B68" s="56" t="s">
        <v>100</v>
      </c>
      <c r="C68" s="56">
        <v>428090</v>
      </c>
      <c r="D68" s="56" t="s">
        <v>52</v>
      </c>
      <c r="E68" s="56" t="str">
        <f t="shared" si="3"/>
        <v>847.8470230.1.428090.000000.847001.200179</v>
      </c>
      <c r="F68" s="56" t="s">
        <v>21</v>
      </c>
      <c r="G68" s="56">
        <v>847001</v>
      </c>
      <c r="H68" s="56" t="s">
        <v>23</v>
      </c>
      <c r="I68" s="56">
        <v>200179</v>
      </c>
      <c r="J68" s="56" t="s">
        <v>3624</v>
      </c>
      <c r="K68" s="56">
        <v>4</v>
      </c>
      <c r="L68" s="56">
        <v>24250</v>
      </c>
      <c r="M68" s="57">
        <v>97000</v>
      </c>
      <c r="N68" s="57">
        <f>VLOOKUP(E68,'[1]Cons. Ch2 &amp; Ch3'!$F:$Y,20,FALSE)</f>
        <v>97000</v>
      </c>
      <c r="O68" s="223">
        <f t="shared" si="4"/>
        <v>0</v>
      </c>
      <c r="P68" s="57">
        <f>VLOOKUP(E68,'Cons. Ch2 &amp; Ch3'!F:Y,20,FALSE)</f>
        <v>97000</v>
      </c>
    </row>
    <row r="69" spans="1:16" hidden="1" x14ac:dyDescent="0.35">
      <c r="A69" s="56">
        <v>8470230</v>
      </c>
      <c r="B69" s="56" t="s">
        <v>100</v>
      </c>
      <c r="C69" s="56">
        <v>428640</v>
      </c>
      <c r="D69" s="56" t="s">
        <v>55</v>
      </c>
      <c r="E69" s="56" t="str">
        <f t="shared" si="3"/>
        <v>847.8470230.1.428640.000000.847001.200179</v>
      </c>
      <c r="F69" s="56" t="s">
        <v>21</v>
      </c>
      <c r="G69" s="56">
        <v>847001</v>
      </c>
      <c r="H69" s="56" t="s">
        <v>23</v>
      </c>
      <c r="I69" s="56">
        <v>200179</v>
      </c>
      <c r="J69" s="56" t="s">
        <v>3629</v>
      </c>
      <c r="K69" s="56">
        <v>2000</v>
      </c>
      <c r="L69" s="57">
        <v>40</v>
      </c>
      <c r="M69" s="57">
        <v>80000</v>
      </c>
      <c r="N69" s="57">
        <f>VLOOKUP(E69,'[1]Cons. Ch2 &amp; Ch3'!$F:$Y,20,FALSE)</f>
        <v>80000</v>
      </c>
      <c r="O69" s="223">
        <f t="shared" si="4"/>
        <v>0</v>
      </c>
      <c r="P69" s="57">
        <f>VLOOKUP(E69,'Cons. Ch2 &amp; Ch3'!F:Y,20,FALSE)</f>
        <v>80000</v>
      </c>
    </row>
    <row r="70" spans="1:16" hidden="1" x14ac:dyDescent="0.35">
      <c r="A70" s="56">
        <v>8470230</v>
      </c>
      <c r="B70" s="56" t="s">
        <v>100</v>
      </c>
      <c r="C70" s="56">
        <v>436110</v>
      </c>
      <c r="D70" s="56" t="s">
        <v>64</v>
      </c>
      <c r="E70" s="56" t="str">
        <f t="shared" si="3"/>
        <v>847.8470230.1.436110.000000.847001.200179</v>
      </c>
      <c r="F70" s="56" t="s">
        <v>21</v>
      </c>
      <c r="G70" s="56">
        <v>847001</v>
      </c>
      <c r="H70" s="56" t="s">
        <v>23</v>
      </c>
      <c r="I70" s="56">
        <v>200179</v>
      </c>
      <c r="J70" s="56" t="s">
        <v>3632</v>
      </c>
      <c r="K70" s="56">
        <v>1</v>
      </c>
      <c r="L70" s="56">
        <v>5000</v>
      </c>
      <c r="M70" s="57">
        <v>5000</v>
      </c>
      <c r="N70" s="57">
        <f>VLOOKUP(E70,'[1]Cons. Ch2 &amp; Ch3'!$F:$Y,20,FALSE)</f>
        <v>5000</v>
      </c>
      <c r="O70" s="223">
        <f t="shared" si="4"/>
        <v>0</v>
      </c>
      <c r="P70" s="57">
        <f>VLOOKUP(E70,'Cons. Ch2 &amp; Ch3'!F:Y,20,FALSE)</f>
        <v>5000</v>
      </c>
    </row>
    <row r="71" spans="1:16" hidden="1" x14ac:dyDescent="0.35">
      <c r="A71" s="56">
        <v>8470230</v>
      </c>
      <c r="B71" s="56" t="s">
        <v>100</v>
      </c>
      <c r="C71" s="56">
        <v>492310</v>
      </c>
      <c r="D71" s="56" t="s">
        <v>871</v>
      </c>
      <c r="E71" s="56" t="str">
        <f t="shared" si="3"/>
        <v>847.8470230.1.492310.000000.847001.300180</v>
      </c>
      <c r="F71" s="56" t="s">
        <v>21</v>
      </c>
      <c r="G71" s="56">
        <v>847001</v>
      </c>
      <c r="H71" s="56" t="s">
        <v>863</v>
      </c>
      <c r="I71" s="56">
        <v>300180</v>
      </c>
      <c r="J71" s="56" t="s">
        <v>3636</v>
      </c>
      <c r="K71" s="56">
        <v>446</v>
      </c>
      <c r="L71" s="56">
        <v>4500</v>
      </c>
      <c r="M71" s="57">
        <v>2007000</v>
      </c>
      <c r="N71" s="57">
        <f>VLOOKUP(E71,'[1]Cons. Ch2 &amp; Ch3'!$F:$Y,20,FALSE)</f>
        <v>2007000</v>
      </c>
      <c r="O71" s="223">
        <f t="shared" si="4"/>
        <v>0</v>
      </c>
      <c r="P71" s="57">
        <f>VLOOKUP(E71,'Cons. Ch2 &amp; Ch3'!F:Y,20,FALSE)</f>
        <v>2007000</v>
      </c>
    </row>
    <row r="72" spans="1:16" hidden="1" x14ac:dyDescent="0.35">
      <c r="A72" s="56">
        <v>8470305</v>
      </c>
      <c r="B72" s="56" t="s">
        <v>120</v>
      </c>
      <c r="C72" s="56">
        <v>420550</v>
      </c>
      <c r="D72" s="56" t="s">
        <v>18</v>
      </c>
      <c r="E72" s="56" t="str">
        <f t="shared" si="3"/>
        <v>847.8470305.1.420550.000000.847001.200179</v>
      </c>
      <c r="F72" s="56" t="s">
        <v>21</v>
      </c>
      <c r="G72" s="56">
        <v>847001</v>
      </c>
      <c r="H72" s="56" t="s">
        <v>23</v>
      </c>
      <c r="I72" s="56">
        <v>200179</v>
      </c>
      <c r="J72" s="56" t="s">
        <v>2001</v>
      </c>
      <c r="K72" s="56">
        <v>1</v>
      </c>
      <c r="L72" s="57">
        <v>10000</v>
      </c>
      <c r="M72" s="57">
        <v>10000</v>
      </c>
      <c r="N72" s="57">
        <f>VLOOKUP(E72,'[1]Cons. Ch2 &amp; Ch3'!$F:$Y,20,FALSE)</f>
        <v>10000</v>
      </c>
      <c r="O72" s="223">
        <f t="shared" si="4"/>
        <v>0</v>
      </c>
      <c r="P72" s="57">
        <f>VLOOKUP(E72,'Cons. Ch2 &amp; Ch3'!F:Y,20,FALSE)</f>
        <v>10000</v>
      </c>
    </row>
    <row r="73" spans="1:16" hidden="1" x14ac:dyDescent="0.35">
      <c r="A73" s="56">
        <v>8470305</v>
      </c>
      <c r="B73" s="56" t="s">
        <v>120</v>
      </c>
      <c r="C73" s="56">
        <v>420570</v>
      </c>
      <c r="D73" s="56" t="s">
        <v>25</v>
      </c>
      <c r="E73" s="56" t="str">
        <f t="shared" si="3"/>
        <v>847.8470305.1.420570.000000.847001.200179</v>
      </c>
      <c r="F73" s="56" t="s">
        <v>21</v>
      </c>
      <c r="G73" s="56">
        <v>847001</v>
      </c>
      <c r="H73" s="56" t="s">
        <v>23</v>
      </c>
      <c r="I73" s="56">
        <v>200179</v>
      </c>
      <c r="J73" s="56" t="s">
        <v>2010</v>
      </c>
      <c r="K73" s="56">
        <v>1</v>
      </c>
      <c r="L73" s="56">
        <v>10000</v>
      </c>
      <c r="M73" s="57">
        <v>10000</v>
      </c>
      <c r="N73" s="57">
        <f>VLOOKUP(E73,'[1]Cons. Ch2 &amp; Ch3'!$F:$Y,20,FALSE)</f>
        <v>10000</v>
      </c>
      <c r="O73" s="223">
        <f t="shared" si="4"/>
        <v>0</v>
      </c>
      <c r="P73" s="57">
        <f>VLOOKUP(E73,'Cons. Ch2 &amp; Ch3'!F:Y,20,FALSE)</f>
        <v>10000</v>
      </c>
    </row>
    <row r="74" spans="1:16" hidden="1" x14ac:dyDescent="0.35">
      <c r="A74" s="56">
        <v>8470305</v>
      </c>
      <c r="B74" s="56" t="s">
        <v>120</v>
      </c>
      <c r="C74" s="56">
        <v>421700</v>
      </c>
      <c r="D74" s="56" t="s">
        <v>34</v>
      </c>
      <c r="E74" s="56" t="str">
        <f t="shared" si="3"/>
        <v>847.8470305.1.421700.000000.847001.200179</v>
      </c>
      <c r="F74" s="56" t="s">
        <v>21</v>
      </c>
      <c r="G74" s="56">
        <v>847001</v>
      </c>
      <c r="H74" s="56" t="s">
        <v>23</v>
      </c>
      <c r="I74" s="56">
        <v>200179</v>
      </c>
      <c r="J74" s="56" t="s">
        <v>2014</v>
      </c>
      <c r="K74" s="56">
        <v>12</v>
      </c>
      <c r="L74" s="56">
        <v>42167</v>
      </c>
      <c r="M74" s="57">
        <v>506004</v>
      </c>
      <c r="N74" s="57">
        <f>VLOOKUP(E74,'[1]Cons. Ch2 &amp; Ch3'!$F:$Y,20,FALSE)</f>
        <v>506004</v>
      </c>
      <c r="O74" s="223">
        <f t="shared" si="4"/>
        <v>0</v>
      </c>
      <c r="P74" s="57">
        <f>VLOOKUP(E74,'Cons. Ch2 &amp; Ch3'!F:Y,20,FALSE)</f>
        <v>506004</v>
      </c>
    </row>
    <row r="75" spans="1:16" hidden="1" x14ac:dyDescent="0.35">
      <c r="A75" s="56">
        <v>8470305</v>
      </c>
      <c r="B75" s="56" t="s">
        <v>120</v>
      </c>
      <c r="C75" s="56">
        <v>425510</v>
      </c>
      <c r="D75" s="56" t="s">
        <v>37</v>
      </c>
      <c r="E75" s="56" t="str">
        <f t="shared" si="3"/>
        <v>847.8470305.1.425510.000000.847001.200179</v>
      </c>
      <c r="F75" s="56" t="s">
        <v>21</v>
      </c>
      <c r="G75" s="56">
        <v>847001</v>
      </c>
      <c r="H75" s="56" t="s">
        <v>23</v>
      </c>
      <c r="I75" s="56">
        <v>200179</v>
      </c>
      <c r="J75" s="56" t="s">
        <v>2021</v>
      </c>
      <c r="K75" s="56">
        <v>2</v>
      </c>
      <c r="L75" s="56">
        <v>10000</v>
      </c>
      <c r="M75" s="57">
        <v>20000</v>
      </c>
      <c r="N75" s="57">
        <f>VLOOKUP(E75,'[1]Cons. Ch2 &amp; Ch3'!$F:$Y,20,FALSE)</f>
        <v>20000</v>
      </c>
      <c r="O75" s="223">
        <f t="shared" si="4"/>
        <v>0</v>
      </c>
      <c r="P75" s="57">
        <f>VLOOKUP(E75,'Cons. Ch2 &amp; Ch3'!F:Y,20,FALSE)</f>
        <v>20000</v>
      </c>
    </row>
    <row r="76" spans="1:16" hidden="1" x14ac:dyDescent="0.35">
      <c r="A76" s="56">
        <v>8470305</v>
      </c>
      <c r="B76" s="56" t="s">
        <v>120</v>
      </c>
      <c r="C76" s="56">
        <v>425762</v>
      </c>
      <c r="D76" s="56" t="s">
        <v>600</v>
      </c>
      <c r="E76" s="56" t="str">
        <f t="shared" si="3"/>
        <v>847.8470305.1.425762.000000.847001.200179</v>
      </c>
      <c r="F76" s="56" t="s">
        <v>21</v>
      </c>
      <c r="G76" s="56">
        <v>847001</v>
      </c>
      <c r="H76" s="56" t="s">
        <v>23</v>
      </c>
      <c r="I76" s="56">
        <v>200179</v>
      </c>
      <c r="M76" s="57">
        <v>0</v>
      </c>
      <c r="N76" s="57">
        <f>VLOOKUP(E76,'[1]Cons. Ch2 &amp; Ch3'!$F:$Y,20,FALSE)</f>
        <v>0</v>
      </c>
      <c r="O76" s="223">
        <f t="shared" si="4"/>
        <v>0</v>
      </c>
      <c r="P76" s="57">
        <f>VLOOKUP(E76,'Cons. Ch2 &amp; Ch3'!F:Y,20,FALSE)</f>
        <v>0</v>
      </c>
    </row>
    <row r="77" spans="1:16" hidden="1" x14ac:dyDescent="0.35">
      <c r="A77" s="56">
        <v>8470305</v>
      </c>
      <c r="B77" s="56" t="s">
        <v>120</v>
      </c>
      <c r="C77" s="56">
        <v>425763</v>
      </c>
      <c r="D77" s="56" t="s">
        <v>129</v>
      </c>
      <c r="E77" s="56" t="str">
        <f t="shared" si="3"/>
        <v>847.8470305.1.425763.000000.847001.200179</v>
      </c>
      <c r="F77" s="56" t="s">
        <v>21</v>
      </c>
      <c r="G77" s="56">
        <v>847001</v>
      </c>
      <c r="H77" s="56" t="s">
        <v>23</v>
      </c>
      <c r="I77" s="56">
        <v>200179</v>
      </c>
      <c r="J77" s="56" t="s">
        <v>2026</v>
      </c>
      <c r="K77" s="56">
        <v>50</v>
      </c>
      <c r="L77" s="56">
        <v>2000</v>
      </c>
      <c r="M77" s="57">
        <v>100000</v>
      </c>
      <c r="N77" s="57">
        <f>VLOOKUP(E77,'[1]Cons. Ch2 &amp; Ch3'!$F:$Y,20,FALSE)</f>
        <v>100000</v>
      </c>
      <c r="O77" s="223">
        <f t="shared" si="4"/>
        <v>0</v>
      </c>
      <c r="P77" s="57">
        <f>VLOOKUP(E77,'Cons. Ch2 &amp; Ch3'!F:Y,20,FALSE)</f>
        <v>100000</v>
      </c>
    </row>
    <row r="78" spans="1:16" hidden="1" x14ac:dyDescent="0.35">
      <c r="A78" s="56">
        <v>8470305</v>
      </c>
      <c r="B78" s="56" t="s">
        <v>120</v>
      </c>
      <c r="C78" s="56">
        <v>425770</v>
      </c>
      <c r="D78" s="56" t="s">
        <v>132</v>
      </c>
      <c r="E78" s="56" t="str">
        <f t="shared" si="3"/>
        <v>847.8470305.1.425770.000000.847001.200179</v>
      </c>
      <c r="F78" s="56" t="s">
        <v>21</v>
      </c>
      <c r="G78" s="56">
        <v>847001</v>
      </c>
      <c r="H78" s="56" t="s">
        <v>23</v>
      </c>
      <c r="I78" s="56">
        <v>200179</v>
      </c>
      <c r="J78" s="56" t="s">
        <v>2032</v>
      </c>
      <c r="K78" s="56">
        <v>50</v>
      </c>
      <c r="L78" s="56">
        <v>15000</v>
      </c>
      <c r="M78" s="57">
        <v>750000</v>
      </c>
      <c r="N78" s="57">
        <f>VLOOKUP(E78,'[1]Cons. Ch2 &amp; Ch3'!$F:$Y,20,FALSE)</f>
        <v>750000</v>
      </c>
      <c r="O78" s="223">
        <f t="shared" si="4"/>
        <v>0</v>
      </c>
      <c r="P78" s="57">
        <f>VLOOKUP(E78,'Cons. Ch2 &amp; Ch3'!F:Y,20,FALSE)</f>
        <v>750000</v>
      </c>
    </row>
    <row r="79" spans="1:16" hidden="1" x14ac:dyDescent="0.35">
      <c r="A79" s="56">
        <v>8470305</v>
      </c>
      <c r="B79" s="56" t="s">
        <v>120</v>
      </c>
      <c r="C79" s="56">
        <v>425900</v>
      </c>
      <c r="D79" s="56" t="s">
        <v>40</v>
      </c>
      <c r="E79" s="56" t="str">
        <f t="shared" si="3"/>
        <v>847.8470305.1.425900.000000.847001.200179</v>
      </c>
      <c r="F79" s="56" t="s">
        <v>21</v>
      </c>
      <c r="G79" s="56">
        <v>847001</v>
      </c>
      <c r="H79" s="56" t="s">
        <v>23</v>
      </c>
      <c r="I79" s="56">
        <v>200179</v>
      </c>
      <c r="J79" s="56" t="s">
        <v>2038</v>
      </c>
      <c r="K79" s="56">
        <v>3</v>
      </c>
      <c r="L79" s="56">
        <v>6000</v>
      </c>
      <c r="M79" s="57">
        <v>18000</v>
      </c>
      <c r="N79" s="57">
        <f>VLOOKUP(E79,'[1]Cons. Ch2 &amp; Ch3'!$F:$Y,20,FALSE)</f>
        <v>18000</v>
      </c>
      <c r="O79" s="223">
        <f t="shared" si="4"/>
        <v>0</v>
      </c>
      <c r="P79" s="57">
        <f>VLOOKUP(E79,'Cons. Ch2 &amp; Ch3'!F:Y,20,FALSE)</f>
        <v>18000</v>
      </c>
    </row>
    <row r="80" spans="1:16" hidden="1" x14ac:dyDescent="0.35">
      <c r="A80" s="56">
        <v>8470305</v>
      </c>
      <c r="B80" s="56" t="s">
        <v>120</v>
      </c>
      <c r="C80" s="56">
        <v>426610</v>
      </c>
      <c r="D80" s="56" t="s">
        <v>43</v>
      </c>
      <c r="E80" s="56" t="str">
        <f t="shared" si="3"/>
        <v>847.8470305.1.426610.000000.847001.200179</v>
      </c>
      <c r="F80" s="56" t="s">
        <v>21</v>
      </c>
      <c r="G80" s="56">
        <v>847001</v>
      </c>
      <c r="H80" s="56" t="s">
        <v>23</v>
      </c>
      <c r="I80" s="56">
        <v>200179</v>
      </c>
      <c r="J80" s="56" t="s">
        <v>2043</v>
      </c>
      <c r="K80" s="56">
        <v>1</v>
      </c>
      <c r="L80" s="56">
        <v>100000</v>
      </c>
      <c r="M80" s="57">
        <v>100000</v>
      </c>
      <c r="N80" s="57">
        <f>VLOOKUP(E80,'[1]Cons. Ch2 &amp; Ch3'!$F:$Y,20,FALSE)</f>
        <v>100000</v>
      </c>
      <c r="O80" s="223">
        <f t="shared" si="4"/>
        <v>0</v>
      </c>
      <c r="P80" s="57">
        <f>VLOOKUP(E80,'Cons. Ch2 &amp; Ch3'!F:Y,20,FALSE)</f>
        <v>100000</v>
      </c>
    </row>
    <row r="81" spans="1:16" hidden="1" x14ac:dyDescent="0.35">
      <c r="A81" s="56">
        <v>8470305</v>
      </c>
      <c r="B81" s="56" t="s">
        <v>120</v>
      </c>
      <c r="C81" s="56">
        <v>428090</v>
      </c>
      <c r="D81" s="56" t="s">
        <v>52</v>
      </c>
      <c r="E81" s="56" t="str">
        <f t="shared" si="3"/>
        <v>847.8470305.1.428090.000000.847001.200179</v>
      </c>
      <c r="F81" s="56" t="s">
        <v>21</v>
      </c>
      <c r="G81" s="56">
        <v>847001</v>
      </c>
      <c r="H81" s="56" t="s">
        <v>23</v>
      </c>
      <c r="I81" s="56">
        <v>200179</v>
      </c>
      <c r="J81" s="56" t="s">
        <v>2048</v>
      </c>
      <c r="K81" s="56">
        <v>1</v>
      </c>
      <c r="L81" s="56">
        <v>35000</v>
      </c>
      <c r="M81" s="57">
        <v>35000</v>
      </c>
      <c r="N81" s="57">
        <f>VLOOKUP(E81,'[1]Cons. Ch2 &amp; Ch3'!$F:$Y,20,FALSE)</f>
        <v>35000</v>
      </c>
      <c r="O81" s="223">
        <f t="shared" si="4"/>
        <v>0</v>
      </c>
      <c r="P81" s="57">
        <f>VLOOKUP(E81,'Cons. Ch2 &amp; Ch3'!F:Y,20,FALSE)</f>
        <v>35000</v>
      </c>
    </row>
    <row r="82" spans="1:16" hidden="1" x14ac:dyDescent="0.35">
      <c r="A82" s="56">
        <v>8470305</v>
      </c>
      <c r="B82" s="56" t="s">
        <v>120</v>
      </c>
      <c r="C82" s="56">
        <v>428400</v>
      </c>
      <c r="D82" s="56" t="s">
        <v>614</v>
      </c>
      <c r="E82" s="56" t="str">
        <f t="shared" si="3"/>
        <v>847.8470305.1.428400.000000.847001.200179</v>
      </c>
      <c r="F82" s="56" t="s">
        <v>21</v>
      </c>
      <c r="G82" s="56">
        <v>847001</v>
      </c>
      <c r="H82" s="56" t="s">
        <v>23</v>
      </c>
      <c r="I82" s="56">
        <v>200179</v>
      </c>
      <c r="M82" s="57">
        <v>0</v>
      </c>
      <c r="N82" s="57">
        <f>VLOOKUP(E82,'[1]Cons. Ch2 &amp; Ch3'!$F:$Y,20,FALSE)</f>
        <v>0</v>
      </c>
      <c r="O82" s="223">
        <f t="shared" si="4"/>
        <v>0</v>
      </c>
      <c r="P82" s="57">
        <f>VLOOKUP(E82,'Cons. Ch2 &amp; Ch3'!F:Y,20,FALSE)</f>
        <v>0</v>
      </c>
    </row>
    <row r="83" spans="1:16" hidden="1" x14ac:dyDescent="0.35">
      <c r="A83" s="56">
        <v>8470305</v>
      </c>
      <c r="B83" s="56" t="s">
        <v>120</v>
      </c>
      <c r="C83" s="56">
        <v>428640</v>
      </c>
      <c r="D83" s="56" t="s">
        <v>55</v>
      </c>
      <c r="E83" s="56" t="str">
        <f t="shared" si="3"/>
        <v>847.8470305.1.428640.000000.847001.200179</v>
      </c>
      <c r="F83" s="56" t="s">
        <v>21</v>
      </c>
      <c r="G83" s="56">
        <v>847001</v>
      </c>
      <c r="H83" s="56" t="s">
        <v>23</v>
      </c>
      <c r="I83" s="56">
        <v>200179</v>
      </c>
      <c r="J83" s="56" t="s">
        <v>2054</v>
      </c>
      <c r="K83" s="56">
        <v>3</v>
      </c>
      <c r="L83" s="57">
        <v>15000</v>
      </c>
      <c r="M83" s="57">
        <v>45000</v>
      </c>
      <c r="N83" s="57">
        <f>VLOOKUP(E83,'[1]Cons. Ch2 &amp; Ch3'!$F:$Y,20,FALSE)</f>
        <v>45000</v>
      </c>
      <c r="O83" s="223">
        <f t="shared" si="4"/>
        <v>0</v>
      </c>
      <c r="P83" s="57">
        <f>VLOOKUP(E83,'Cons. Ch2 &amp; Ch3'!F:Y,20,FALSE)</f>
        <v>45000</v>
      </c>
    </row>
    <row r="84" spans="1:16" hidden="1" x14ac:dyDescent="0.35">
      <c r="A84" s="56">
        <v>8470305</v>
      </c>
      <c r="B84" s="56" t="s">
        <v>120</v>
      </c>
      <c r="C84" s="56">
        <v>430330</v>
      </c>
      <c r="D84" s="56" t="s">
        <v>378</v>
      </c>
      <c r="E84" s="56" t="str">
        <f t="shared" si="3"/>
        <v>847.8470305.1.430330.000000.847001.200179</v>
      </c>
      <c r="F84" s="56" t="s">
        <v>21</v>
      </c>
      <c r="G84" s="56">
        <v>847001</v>
      </c>
      <c r="H84" s="56" t="s">
        <v>23</v>
      </c>
      <c r="I84" s="56">
        <v>200179</v>
      </c>
      <c r="M84" s="57">
        <v>0</v>
      </c>
      <c r="N84" s="57">
        <f>VLOOKUP(E84,'[1]Cons. Ch2 &amp; Ch3'!$F:$Y,20,FALSE)</f>
        <v>0</v>
      </c>
      <c r="O84" s="223">
        <f t="shared" si="4"/>
        <v>0</v>
      </c>
      <c r="P84" s="57">
        <f>VLOOKUP(E84,'Cons. Ch2 &amp; Ch3'!F:Y,20,FALSE)</f>
        <v>0</v>
      </c>
    </row>
    <row r="85" spans="1:16" hidden="1" x14ac:dyDescent="0.35">
      <c r="A85" s="56">
        <v>8470305</v>
      </c>
      <c r="B85" s="56" t="s">
        <v>120</v>
      </c>
      <c r="C85" s="56">
        <v>432209</v>
      </c>
      <c r="D85" s="56" t="s">
        <v>138</v>
      </c>
      <c r="E85" s="56" t="str">
        <f t="shared" si="3"/>
        <v>847.8470305.1.432209.000000.847001.200179</v>
      </c>
      <c r="F85" s="56" t="s">
        <v>21</v>
      </c>
      <c r="G85" s="56">
        <v>847001</v>
      </c>
      <c r="H85" s="56" t="s">
        <v>23</v>
      </c>
      <c r="I85" s="56">
        <v>200179</v>
      </c>
      <c r="M85" s="57">
        <v>0</v>
      </c>
      <c r="N85" s="57">
        <f>VLOOKUP(E85,'[1]Cons. Ch2 &amp; Ch3'!$F:$Y,20,FALSE)</f>
        <v>0</v>
      </c>
      <c r="O85" s="223">
        <f t="shared" si="4"/>
        <v>0</v>
      </c>
      <c r="P85" s="57">
        <f>VLOOKUP(E85,'Cons. Ch2 &amp; Ch3'!F:Y,20,FALSE)</f>
        <v>0</v>
      </c>
    </row>
    <row r="86" spans="1:16" hidden="1" x14ac:dyDescent="0.35">
      <c r="A86" s="56">
        <v>8470305</v>
      </c>
      <c r="B86" s="56" t="s">
        <v>120</v>
      </c>
      <c r="C86" s="56">
        <v>432690</v>
      </c>
      <c r="D86" s="56" t="s">
        <v>141</v>
      </c>
      <c r="E86" s="56" t="str">
        <f t="shared" si="3"/>
        <v>847.8470305.1.432690.000000.847001.200179</v>
      </c>
      <c r="F86" s="56" t="s">
        <v>21</v>
      </c>
      <c r="G86" s="56">
        <v>847001</v>
      </c>
      <c r="H86" s="56" t="s">
        <v>23</v>
      </c>
      <c r="I86" s="56">
        <v>200179</v>
      </c>
      <c r="M86" s="57">
        <v>0</v>
      </c>
      <c r="N86" s="57">
        <f>VLOOKUP(E86,'[1]Cons. Ch2 &amp; Ch3'!$F:$Y,20,FALSE)</f>
        <v>0</v>
      </c>
      <c r="O86" s="223">
        <f t="shared" si="4"/>
        <v>0</v>
      </c>
      <c r="P86" s="57">
        <f>VLOOKUP(E86,'Cons. Ch2 &amp; Ch3'!F:Y,20,FALSE)</f>
        <v>0</v>
      </c>
    </row>
    <row r="87" spans="1:16" hidden="1" x14ac:dyDescent="0.35">
      <c r="A87" s="56">
        <v>8470305</v>
      </c>
      <c r="B87" s="56" t="s">
        <v>120</v>
      </c>
      <c r="C87" s="56">
        <v>435350</v>
      </c>
      <c r="D87" s="56" t="s">
        <v>144</v>
      </c>
      <c r="E87" s="56" t="str">
        <f t="shared" si="3"/>
        <v>847.8470305.1.435350.000000.847001.200179</v>
      </c>
      <c r="F87" s="56" t="s">
        <v>21</v>
      </c>
      <c r="G87" s="56">
        <v>847001</v>
      </c>
      <c r="H87" s="56" t="s">
        <v>23</v>
      </c>
      <c r="I87" s="56">
        <v>200179</v>
      </c>
      <c r="J87" s="56" t="s">
        <v>2059</v>
      </c>
      <c r="K87" s="56">
        <v>1</v>
      </c>
      <c r="L87" s="56">
        <v>260000</v>
      </c>
      <c r="M87" s="57">
        <v>260000</v>
      </c>
      <c r="N87" s="57">
        <f>VLOOKUP(E87,'[1]Cons. Ch2 &amp; Ch3'!$F:$Y,20,FALSE)</f>
        <v>260000</v>
      </c>
      <c r="O87" s="223">
        <f t="shared" si="4"/>
        <v>0</v>
      </c>
      <c r="P87" s="57">
        <f>VLOOKUP(E87,'Cons. Ch2 &amp; Ch3'!F:Y,20,FALSE)</f>
        <v>260000</v>
      </c>
    </row>
    <row r="88" spans="1:16" hidden="1" x14ac:dyDescent="0.35">
      <c r="A88" s="56">
        <v>8470305</v>
      </c>
      <c r="B88" s="56" t="s">
        <v>120</v>
      </c>
      <c r="C88" s="56">
        <v>435508</v>
      </c>
      <c r="D88" s="56" t="s">
        <v>147</v>
      </c>
      <c r="E88" s="56" t="str">
        <f t="shared" si="3"/>
        <v>847.8470305.1.435508.000000.847001.200179</v>
      </c>
      <c r="F88" s="56" t="s">
        <v>21</v>
      </c>
      <c r="G88" s="56">
        <v>847001</v>
      </c>
      <c r="H88" s="56" t="s">
        <v>23</v>
      </c>
      <c r="I88" s="56">
        <v>200179</v>
      </c>
      <c r="J88" s="56" t="s">
        <v>2063</v>
      </c>
      <c r="K88" s="56">
        <v>1</v>
      </c>
      <c r="L88" s="56">
        <v>100000</v>
      </c>
      <c r="M88" s="57">
        <v>100000</v>
      </c>
      <c r="N88" s="57">
        <f>VLOOKUP(E88,'[1]Cons. Ch2 &amp; Ch3'!$F:$Y,20,FALSE)</f>
        <v>100000</v>
      </c>
      <c r="O88" s="223">
        <f t="shared" si="4"/>
        <v>0</v>
      </c>
      <c r="P88" s="57">
        <f>VLOOKUP(E88,'Cons. Ch2 &amp; Ch3'!F:Y,20,FALSE)</f>
        <v>100000</v>
      </c>
    </row>
    <row r="89" spans="1:16" hidden="1" x14ac:dyDescent="0.35">
      <c r="A89" s="56">
        <v>8470305</v>
      </c>
      <c r="B89" s="56" t="s">
        <v>120</v>
      </c>
      <c r="C89" s="56">
        <v>435530</v>
      </c>
      <c r="D89" s="56" t="s">
        <v>150</v>
      </c>
      <c r="E89" s="56" t="str">
        <f t="shared" si="3"/>
        <v>847.8470305.1.435530.000000.847001.200179</v>
      </c>
      <c r="F89" s="56" t="s">
        <v>21</v>
      </c>
      <c r="G89" s="56">
        <v>847001</v>
      </c>
      <c r="H89" s="56" t="s">
        <v>23</v>
      </c>
      <c r="I89" s="56">
        <v>200179</v>
      </c>
      <c r="M89" s="57">
        <v>0</v>
      </c>
      <c r="N89" s="57">
        <f>VLOOKUP(E89,'[1]Cons. Ch2 &amp; Ch3'!$F:$Y,20,FALSE)</f>
        <v>0</v>
      </c>
      <c r="O89" s="223">
        <f t="shared" si="4"/>
        <v>0</v>
      </c>
      <c r="P89" s="57">
        <f>VLOOKUP(E89,'Cons. Ch2 &amp; Ch3'!F:Y,20,FALSE)</f>
        <v>0</v>
      </c>
    </row>
    <row r="90" spans="1:16" hidden="1" x14ac:dyDescent="0.35">
      <c r="A90" s="56">
        <v>8470305</v>
      </c>
      <c r="B90" s="56" t="s">
        <v>120</v>
      </c>
      <c r="C90" s="56">
        <v>436110</v>
      </c>
      <c r="D90" s="56" t="s">
        <v>64</v>
      </c>
      <c r="E90" s="56" t="str">
        <f t="shared" si="3"/>
        <v>847.8470305.1.436110.000000.847001.200179</v>
      </c>
      <c r="F90" s="56" t="s">
        <v>21</v>
      </c>
      <c r="G90" s="56">
        <v>847001</v>
      </c>
      <c r="H90" s="56" t="s">
        <v>23</v>
      </c>
      <c r="I90" s="56">
        <v>200179</v>
      </c>
      <c r="M90" s="57">
        <v>0</v>
      </c>
      <c r="N90" s="57">
        <f>VLOOKUP(E90,'[1]Cons. Ch2 &amp; Ch3'!$F:$Y,20,FALSE)</f>
        <v>0</v>
      </c>
      <c r="O90" s="223">
        <f t="shared" si="4"/>
        <v>0</v>
      </c>
      <c r="P90" s="57">
        <f>VLOOKUP(E90,'Cons. Ch2 &amp; Ch3'!F:Y,20,FALSE)</f>
        <v>0</v>
      </c>
    </row>
    <row r="91" spans="1:16" hidden="1" x14ac:dyDescent="0.35">
      <c r="A91" s="56">
        <v>8470305</v>
      </c>
      <c r="B91" s="56" t="s">
        <v>120</v>
      </c>
      <c r="C91" s="56">
        <v>436600</v>
      </c>
      <c r="D91" s="56" t="s">
        <v>163</v>
      </c>
      <c r="E91" s="56" t="str">
        <f t="shared" si="3"/>
        <v>847.8470305.1.436600.000000.847001.200179</v>
      </c>
      <c r="F91" s="56" t="s">
        <v>21</v>
      </c>
      <c r="G91" s="56">
        <v>847001</v>
      </c>
      <c r="H91" s="56" t="s">
        <v>23</v>
      </c>
      <c r="I91" s="56">
        <v>200179</v>
      </c>
      <c r="J91" s="56" t="s">
        <v>2067</v>
      </c>
      <c r="K91" s="56">
        <v>5</v>
      </c>
      <c r="L91" s="56">
        <v>5000</v>
      </c>
      <c r="M91" s="57">
        <v>25000</v>
      </c>
      <c r="N91" s="57">
        <f>VLOOKUP(E91,'[1]Cons. Ch2 &amp; Ch3'!$F:$Y,20,FALSE)</f>
        <v>25000</v>
      </c>
      <c r="O91" s="223">
        <f t="shared" si="4"/>
        <v>0</v>
      </c>
      <c r="P91" s="57">
        <f>VLOOKUP(E91,'Cons. Ch2 &amp; Ch3'!F:Y,20,FALSE)</f>
        <v>25000</v>
      </c>
    </row>
    <row r="92" spans="1:16" hidden="1" x14ac:dyDescent="0.35">
      <c r="A92" s="56">
        <v>8470305</v>
      </c>
      <c r="B92" s="56" t="s">
        <v>120</v>
      </c>
      <c r="C92" s="56">
        <v>492316</v>
      </c>
      <c r="D92" s="56" t="s">
        <v>138</v>
      </c>
      <c r="E92" s="56" t="str">
        <f t="shared" si="3"/>
        <v>847.8470305.1.492316.000000.847001.300180</v>
      </c>
      <c r="F92" s="56" t="s">
        <v>21</v>
      </c>
      <c r="G92" s="56">
        <v>847001</v>
      </c>
      <c r="H92" s="56" t="s">
        <v>863</v>
      </c>
      <c r="I92" s="56">
        <v>300180</v>
      </c>
      <c r="M92" s="57">
        <v>0</v>
      </c>
      <c r="N92" s="57">
        <f>VLOOKUP(E92,'[1]Cons. Ch2 &amp; Ch3'!$F:$Y,20,FALSE)</f>
        <v>0</v>
      </c>
      <c r="O92" s="223">
        <f t="shared" si="4"/>
        <v>0</v>
      </c>
      <c r="P92" s="57">
        <f>VLOOKUP(E92,'Cons. Ch2 &amp; Ch3'!F:Y,20,FALSE)</f>
        <v>0</v>
      </c>
    </row>
    <row r="93" spans="1:16" hidden="1" x14ac:dyDescent="0.35">
      <c r="A93" s="56">
        <v>8470310</v>
      </c>
      <c r="B93" s="56" t="s">
        <v>154</v>
      </c>
      <c r="C93" s="56">
        <v>420550</v>
      </c>
      <c r="D93" s="56" t="s">
        <v>18</v>
      </c>
      <c r="E93" s="56" t="str">
        <f t="shared" si="3"/>
        <v>847.8470310.1.420550.000000.847001.200179</v>
      </c>
      <c r="F93" s="56" t="s">
        <v>21</v>
      </c>
      <c r="G93" s="56">
        <v>847001</v>
      </c>
      <c r="H93" s="56" t="s">
        <v>23</v>
      </c>
      <c r="I93" s="56">
        <v>200179</v>
      </c>
      <c r="J93" s="56" t="s">
        <v>2069</v>
      </c>
      <c r="K93" s="56">
        <v>2</v>
      </c>
      <c r="L93" s="57">
        <v>10000</v>
      </c>
      <c r="M93" s="57">
        <v>20000</v>
      </c>
      <c r="N93" s="57">
        <f>VLOOKUP(E93,'[1]Cons. Ch2 &amp; Ch3'!$F:$Y,20,FALSE)</f>
        <v>20000</v>
      </c>
      <c r="O93" s="223">
        <f t="shared" si="4"/>
        <v>0</v>
      </c>
      <c r="P93" s="57">
        <f>VLOOKUP(E93,'Cons. Ch2 &amp; Ch3'!F:Y,20,FALSE)</f>
        <v>20000</v>
      </c>
    </row>
    <row r="94" spans="1:16" hidden="1" x14ac:dyDescent="0.35">
      <c r="A94" s="56">
        <v>8470310</v>
      </c>
      <c r="B94" s="56" t="s">
        <v>154</v>
      </c>
      <c r="C94" s="56">
        <v>425510</v>
      </c>
      <c r="D94" s="56" t="s">
        <v>37</v>
      </c>
      <c r="E94" s="56" t="str">
        <f t="shared" si="3"/>
        <v>847.8470310.1.425510.000000.847001.200179</v>
      </c>
      <c r="F94" s="56" t="s">
        <v>21</v>
      </c>
      <c r="G94" s="56">
        <v>847001</v>
      </c>
      <c r="H94" s="56" t="s">
        <v>23</v>
      </c>
      <c r="I94" s="56">
        <v>200179</v>
      </c>
      <c r="K94" s="56">
        <v>3</v>
      </c>
      <c r="L94" s="56">
        <v>5000</v>
      </c>
      <c r="M94" s="57">
        <v>15000</v>
      </c>
      <c r="N94" s="57">
        <f>VLOOKUP(E94,'[1]Cons. Ch2 &amp; Ch3'!$F:$Y,20,FALSE)</f>
        <v>15000</v>
      </c>
      <c r="O94" s="223">
        <f t="shared" si="4"/>
        <v>0</v>
      </c>
      <c r="P94" s="57">
        <f>VLOOKUP(E94,'Cons. Ch2 &amp; Ch3'!F:Y,20,FALSE)</f>
        <v>15000</v>
      </c>
    </row>
    <row r="95" spans="1:16" hidden="1" x14ac:dyDescent="0.35">
      <c r="A95" s="56">
        <v>8470310</v>
      </c>
      <c r="B95" s="56" t="s">
        <v>154</v>
      </c>
      <c r="C95" s="56">
        <v>425760</v>
      </c>
      <c r="D95" s="56" t="s">
        <v>169</v>
      </c>
      <c r="E95" s="56" t="str">
        <f t="shared" si="3"/>
        <v>847.8470310.1.425760.000000.847001.200179</v>
      </c>
      <c r="F95" s="56" t="s">
        <v>21</v>
      </c>
      <c r="G95" s="56">
        <v>847001</v>
      </c>
      <c r="H95" s="56" t="s">
        <v>23</v>
      </c>
      <c r="I95" s="56">
        <v>200179</v>
      </c>
      <c r="J95" s="56" t="s">
        <v>2079</v>
      </c>
      <c r="K95" s="56">
        <v>15</v>
      </c>
      <c r="L95" s="56">
        <v>10000</v>
      </c>
      <c r="M95" s="57">
        <v>150000</v>
      </c>
      <c r="N95" s="57">
        <f>VLOOKUP(E95,'[1]Cons. Ch2 &amp; Ch3'!$F:$Y,20,FALSE)</f>
        <v>150000</v>
      </c>
      <c r="O95" s="223">
        <f t="shared" si="4"/>
        <v>0</v>
      </c>
      <c r="P95" s="57">
        <f>VLOOKUP(E95,'Cons. Ch2 &amp; Ch3'!F:Y,20,FALSE)</f>
        <v>150000</v>
      </c>
    </row>
    <row r="96" spans="1:16" hidden="1" x14ac:dyDescent="0.35">
      <c r="A96" s="56">
        <v>8470310</v>
      </c>
      <c r="B96" s="56" t="s">
        <v>154</v>
      </c>
      <c r="C96" s="56">
        <v>425763</v>
      </c>
      <c r="D96" s="56" t="s">
        <v>129</v>
      </c>
      <c r="E96" s="56" t="str">
        <f t="shared" si="3"/>
        <v>847.8470310.1.425763.000000.847001.200179</v>
      </c>
      <c r="F96" s="56" t="s">
        <v>21</v>
      </c>
      <c r="G96" s="56">
        <v>847001</v>
      </c>
      <c r="H96" s="56" t="s">
        <v>23</v>
      </c>
      <c r="I96" s="56">
        <v>200179</v>
      </c>
      <c r="J96" s="56" t="s">
        <v>2085</v>
      </c>
      <c r="K96" s="56">
        <v>70</v>
      </c>
      <c r="L96" s="56">
        <v>5000</v>
      </c>
      <c r="M96" s="57">
        <v>350000</v>
      </c>
      <c r="N96" s="57">
        <f>VLOOKUP(E96,'[1]Cons. Ch2 &amp; Ch3'!$F:$Y,20,FALSE)</f>
        <v>350000</v>
      </c>
      <c r="O96" s="223">
        <f t="shared" si="4"/>
        <v>0</v>
      </c>
      <c r="P96" s="57">
        <f>VLOOKUP(E96,'Cons. Ch2 &amp; Ch3'!F:Y,20,FALSE)</f>
        <v>350000</v>
      </c>
    </row>
    <row r="97" spans="1:16" hidden="1" x14ac:dyDescent="0.35">
      <c r="A97" s="56">
        <v>8470310</v>
      </c>
      <c r="B97" s="56" t="s">
        <v>154</v>
      </c>
      <c r="C97" s="56">
        <v>425770</v>
      </c>
      <c r="D97" s="56" t="s">
        <v>132</v>
      </c>
      <c r="E97" s="56" t="str">
        <f t="shared" si="3"/>
        <v>847.8470310.1.425770.000000.847001.200179</v>
      </c>
      <c r="F97" s="56" t="s">
        <v>21</v>
      </c>
      <c r="G97" s="56">
        <v>847001</v>
      </c>
      <c r="H97" s="56" t="s">
        <v>23</v>
      </c>
      <c r="I97" s="56">
        <v>200179</v>
      </c>
      <c r="J97" s="56" t="s">
        <v>2089</v>
      </c>
      <c r="K97" s="56">
        <v>14</v>
      </c>
      <c r="L97" s="56">
        <v>15000</v>
      </c>
      <c r="M97" s="57">
        <v>210000</v>
      </c>
      <c r="N97" s="57">
        <f>VLOOKUP(E97,'[1]Cons. Ch2 &amp; Ch3'!$F:$Y,20,FALSE)</f>
        <v>210000</v>
      </c>
      <c r="O97" s="223">
        <f t="shared" si="4"/>
        <v>0</v>
      </c>
      <c r="P97" s="57">
        <f>VLOOKUP(E97,'Cons. Ch2 &amp; Ch3'!F:Y,20,FALSE)</f>
        <v>210000</v>
      </c>
    </row>
    <row r="98" spans="1:16" hidden="1" x14ac:dyDescent="0.35">
      <c r="A98" s="56">
        <v>8470310</v>
      </c>
      <c r="B98" s="56" t="s">
        <v>154</v>
      </c>
      <c r="C98" s="56">
        <v>425900</v>
      </c>
      <c r="D98" s="56" t="s">
        <v>40</v>
      </c>
      <c r="E98" s="56" t="str">
        <f t="shared" si="3"/>
        <v>847.8470310.1.425900.000000.847001.200179</v>
      </c>
      <c r="F98" s="56" t="s">
        <v>21</v>
      </c>
      <c r="G98" s="56">
        <v>847001</v>
      </c>
      <c r="H98" s="56" t="s">
        <v>23</v>
      </c>
      <c r="I98" s="56">
        <v>200179</v>
      </c>
      <c r="J98" s="56" t="s">
        <v>2094</v>
      </c>
      <c r="K98" s="56">
        <v>17</v>
      </c>
      <c r="L98" s="56">
        <v>500</v>
      </c>
      <c r="M98" s="57">
        <v>8500</v>
      </c>
      <c r="N98" s="57">
        <f>VLOOKUP(E98,'[1]Cons. Ch2 &amp; Ch3'!$F:$Y,20,FALSE)</f>
        <v>8500</v>
      </c>
      <c r="O98" s="223">
        <f t="shared" ref="O98:O110" si="5">M98-N98</f>
        <v>0</v>
      </c>
      <c r="P98" s="57">
        <f>VLOOKUP(E98,'Cons. Ch2 &amp; Ch3'!F:Y,20,FALSE)</f>
        <v>8500</v>
      </c>
    </row>
    <row r="99" spans="1:16" hidden="1" x14ac:dyDescent="0.35">
      <c r="A99" s="56">
        <v>8470310</v>
      </c>
      <c r="B99" s="56" t="s">
        <v>154</v>
      </c>
      <c r="C99" s="56">
        <v>426610</v>
      </c>
      <c r="D99" s="56" t="s">
        <v>43</v>
      </c>
      <c r="E99" s="56" t="str">
        <f t="shared" si="3"/>
        <v>847.8470310.1.426610.000000.847001.200179</v>
      </c>
      <c r="F99" s="56" t="s">
        <v>21</v>
      </c>
      <c r="G99" s="56">
        <v>847001</v>
      </c>
      <c r="H99" s="56" t="s">
        <v>23</v>
      </c>
      <c r="I99" s="56">
        <v>200179</v>
      </c>
      <c r="J99" s="56" t="s">
        <v>2099</v>
      </c>
      <c r="K99" s="56">
        <v>1</v>
      </c>
      <c r="L99" s="56">
        <v>9114</v>
      </c>
      <c r="M99" s="57">
        <v>9114</v>
      </c>
      <c r="N99" s="57">
        <f>VLOOKUP(E99,'[1]Cons. Ch2 &amp; Ch3'!$F:$Y,20,FALSE)</f>
        <v>9114</v>
      </c>
      <c r="O99" s="223">
        <f t="shared" si="5"/>
        <v>0</v>
      </c>
      <c r="P99" s="57">
        <f>VLOOKUP(E99,'Cons. Ch2 &amp; Ch3'!F:Y,20,FALSE)</f>
        <v>9114</v>
      </c>
    </row>
    <row r="100" spans="1:16" hidden="1" x14ac:dyDescent="0.35">
      <c r="A100" s="56">
        <v>8470310</v>
      </c>
      <c r="B100" s="56" t="s">
        <v>154</v>
      </c>
      <c r="C100" s="56">
        <v>428090</v>
      </c>
      <c r="D100" s="56" t="s">
        <v>52</v>
      </c>
      <c r="E100" s="56" t="str">
        <f t="shared" si="3"/>
        <v>847.8470310.1.428090.000000.847001.200179</v>
      </c>
      <c r="F100" s="56" t="s">
        <v>21</v>
      </c>
      <c r="G100" s="56">
        <v>847001</v>
      </c>
      <c r="H100" s="56" t="s">
        <v>23</v>
      </c>
      <c r="I100" s="56">
        <v>200179</v>
      </c>
      <c r="J100" s="56" t="s">
        <v>2103</v>
      </c>
      <c r="K100" s="56">
        <v>2</v>
      </c>
      <c r="L100" s="56">
        <v>20000</v>
      </c>
      <c r="M100" s="57">
        <v>40000</v>
      </c>
      <c r="N100" s="57">
        <f>VLOOKUP(E100,'[1]Cons. Ch2 &amp; Ch3'!$F:$Y,20,FALSE)</f>
        <v>40000</v>
      </c>
      <c r="O100" s="223">
        <f t="shared" si="5"/>
        <v>0</v>
      </c>
      <c r="P100" s="57">
        <f>VLOOKUP(E100,'Cons. Ch2 &amp; Ch3'!F:Y,20,FALSE)</f>
        <v>40000</v>
      </c>
    </row>
    <row r="101" spans="1:16" hidden="1" x14ac:dyDescent="0.35">
      <c r="A101" s="56">
        <v>8470310</v>
      </c>
      <c r="B101" s="56" t="s">
        <v>154</v>
      </c>
      <c r="C101" s="56">
        <v>430120</v>
      </c>
      <c r="D101" s="56" t="s">
        <v>158</v>
      </c>
      <c r="E101" s="56" t="str">
        <f t="shared" si="3"/>
        <v>847.8470310.1.430120.000000.847001.200179</v>
      </c>
      <c r="F101" s="56" t="s">
        <v>21</v>
      </c>
      <c r="G101" s="56">
        <v>847001</v>
      </c>
      <c r="H101" s="56" t="s">
        <v>23</v>
      </c>
      <c r="I101" s="56">
        <v>200179</v>
      </c>
      <c r="M101" s="57">
        <v>0</v>
      </c>
      <c r="N101" s="57">
        <f>VLOOKUP(E101,'[1]Cons. Ch2 &amp; Ch3'!$F:$Y,20,FALSE)</f>
        <v>0</v>
      </c>
      <c r="O101" s="223">
        <f t="shared" si="5"/>
        <v>0</v>
      </c>
      <c r="P101" s="57">
        <f>VLOOKUP(E101,'Cons. Ch2 &amp; Ch3'!F:Y,20,FALSE)</f>
        <v>0</v>
      </c>
    </row>
    <row r="102" spans="1:16" hidden="1" x14ac:dyDescent="0.35">
      <c r="A102" s="56">
        <v>8470310</v>
      </c>
      <c r="B102" s="56" t="s">
        <v>154</v>
      </c>
      <c r="C102" s="56">
        <v>432209</v>
      </c>
      <c r="D102" s="56" t="s">
        <v>138</v>
      </c>
      <c r="E102" s="56" t="str">
        <f t="shared" si="3"/>
        <v>847.8470310.1.432209.000000.847001.200179</v>
      </c>
      <c r="F102" s="56" t="s">
        <v>21</v>
      </c>
      <c r="G102" s="56">
        <v>847001</v>
      </c>
      <c r="H102" s="56" t="s">
        <v>23</v>
      </c>
      <c r="I102" s="56">
        <v>200179</v>
      </c>
      <c r="J102" s="56" t="s">
        <v>2109</v>
      </c>
      <c r="K102" s="56">
        <v>1</v>
      </c>
      <c r="L102" s="56">
        <v>80000</v>
      </c>
      <c r="M102" s="57">
        <v>80000</v>
      </c>
      <c r="N102" s="57">
        <f>VLOOKUP(E102,'[1]Cons. Ch2 &amp; Ch3'!$F:$Y,20,FALSE)</f>
        <v>80000</v>
      </c>
      <c r="O102" s="223">
        <f t="shared" si="5"/>
        <v>0</v>
      </c>
      <c r="P102" s="57">
        <f>VLOOKUP(E102,'Cons. Ch2 &amp; Ch3'!F:Y,20,FALSE)</f>
        <v>80000</v>
      </c>
    </row>
    <row r="103" spans="1:16" hidden="1" x14ac:dyDescent="0.35">
      <c r="A103" s="56">
        <v>8470310</v>
      </c>
      <c r="B103" s="56" t="s">
        <v>154</v>
      </c>
      <c r="C103" s="56">
        <v>435350</v>
      </c>
      <c r="D103" s="56" t="s">
        <v>144</v>
      </c>
      <c r="E103" s="56" t="str">
        <f t="shared" si="3"/>
        <v>847.8470310.1.435350.000000.847001.200179</v>
      </c>
      <c r="F103" s="56" t="s">
        <v>21</v>
      </c>
      <c r="G103" s="56">
        <v>847001</v>
      </c>
      <c r="H103" s="56" t="s">
        <v>23</v>
      </c>
      <c r="I103" s="56">
        <v>200179</v>
      </c>
      <c r="J103" s="56" t="s">
        <v>2112</v>
      </c>
      <c r="K103" s="56">
        <v>14</v>
      </c>
      <c r="L103" s="56">
        <v>13000</v>
      </c>
      <c r="M103" s="57">
        <v>182000</v>
      </c>
      <c r="N103" s="57">
        <f>VLOOKUP(E103,'[1]Cons. Ch2 &amp; Ch3'!$F:$Y,20,FALSE)</f>
        <v>182000</v>
      </c>
      <c r="O103" s="223">
        <f t="shared" si="5"/>
        <v>0</v>
      </c>
      <c r="P103" s="57">
        <f>VLOOKUP(E103,'Cons. Ch2 &amp; Ch3'!F:Y,20,FALSE)</f>
        <v>182000</v>
      </c>
    </row>
    <row r="104" spans="1:16" hidden="1" x14ac:dyDescent="0.35">
      <c r="A104" s="56">
        <v>8470310</v>
      </c>
      <c r="B104" s="56" t="s">
        <v>154</v>
      </c>
      <c r="C104" s="56">
        <v>435508</v>
      </c>
      <c r="D104" s="56" t="s">
        <v>147</v>
      </c>
      <c r="E104" s="56" t="str">
        <f t="shared" si="3"/>
        <v>847.8470310.1.435508.000000.847001.200179</v>
      </c>
      <c r="F104" s="56" t="s">
        <v>21</v>
      </c>
      <c r="G104" s="56">
        <v>847001</v>
      </c>
      <c r="H104" s="56" t="s">
        <v>23</v>
      </c>
      <c r="I104" s="56">
        <v>200179</v>
      </c>
      <c r="J104" s="56" t="s">
        <v>2116</v>
      </c>
      <c r="K104" s="56">
        <v>1</v>
      </c>
      <c r="L104" s="56">
        <v>80000</v>
      </c>
      <c r="M104" s="57">
        <v>80000</v>
      </c>
      <c r="N104" s="57">
        <f>VLOOKUP(E104,'[1]Cons. Ch2 &amp; Ch3'!$F:$Y,20,FALSE)</f>
        <v>80000</v>
      </c>
      <c r="O104" s="223">
        <f t="shared" si="5"/>
        <v>0</v>
      </c>
      <c r="P104" s="57">
        <f>VLOOKUP(E104,'Cons. Ch2 &amp; Ch3'!F:Y,20,FALSE)</f>
        <v>80000</v>
      </c>
    </row>
    <row r="105" spans="1:16" hidden="1" x14ac:dyDescent="0.35">
      <c r="A105" s="56">
        <v>8470310</v>
      </c>
      <c r="B105" s="56" t="s">
        <v>154</v>
      </c>
      <c r="C105" s="56">
        <v>436110</v>
      </c>
      <c r="D105" s="56" t="s">
        <v>64</v>
      </c>
      <c r="E105" s="56" t="str">
        <f t="shared" si="3"/>
        <v>847.8470310.1.436110.000000.847001.200179</v>
      </c>
      <c r="F105" s="56" t="s">
        <v>21</v>
      </c>
      <c r="G105" s="56">
        <v>847001</v>
      </c>
      <c r="H105" s="56" t="s">
        <v>23</v>
      </c>
      <c r="I105" s="56">
        <v>200179</v>
      </c>
      <c r="J105" s="56" t="s">
        <v>2118</v>
      </c>
      <c r="K105" s="56">
        <v>8</v>
      </c>
      <c r="L105" s="56">
        <v>500</v>
      </c>
      <c r="M105" s="57">
        <v>4000</v>
      </c>
      <c r="N105" s="57">
        <f>VLOOKUP(E105,'[1]Cons. Ch2 &amp; Ch3'!$F:$Y,20,FALSE)</f>
        <v>4000</v>
      </c>
      <c r="O105" s="223">
        <f t="shared" si="5"/>
        <v>0</v>
      </c>
      <c r="P105" s="57">
        <f>VLOOKUP(E105,'Cons. Ch2 &amp; Ch3'!F:Y,20,FALSE)</f>
        <v>4000</v>
      </c>
    </row>
    <row r="106" spans="1:16" hidden="1" x14ac:dyDescent="0.35">
      <c r="A106" s="56">
        <v>8470310</v>
      </c>
      <c r="B106" s="56" t="s">
        <v>154</v>
      </c>
      <c r="C106" s="56">
        <v>436600</v>
      </c>
      <c r="D106" s="56" t="s">
        <v>163</v>
      </c>
      <c r="E106" s="56" t="str">
        <f t="shared" si="3"/>
        <v>847.8470310.1.436600.000000.847001.200179</v>
      </c>
      <c r="F106" s="56" t="s">
        <v>21</v>
      </c>
      <c r="G106" s="56">
        <v>847001</v>
      </c>
      <c r="H106" s="56" t="s">
        <v>23</v>
      </c>
      <c r="I106" s="56">
        <v>200179</v>
      </c>
      <c r="J106" s="56" t="s">
        <v>163</v>
      </c>
      <c r="K106" s="56">
        <v>5</v>
      </c>
      <c r="L106" s="56">
        <v>1000</v>
      </c>
      <c r="M106" s="57">
        <v>5000</v>
      </c>
      <c r="N106" s="57">
        <f>VLOOKUP(E106,'[1]Cons. Ch2 &amp; Ch3'!$F:$Y,20,FALSE)</f>
        <v>5000</v>
      </c>
      <c r="O106" s="223">
        <f t="shared" si="5"/>
        <v>0</v>
      </c>
      <c r="P106" s="57">
        <f>VLOOKUP(E106,'Cons. Ch2 &amp; Ch3'!F:Y,20,FALSE)</f>
        <v>5000</v>
      </c>
    </row>
    <row r="107" spans="1:16" hidden="1" x14ac:dyDescent="0.35">
      <c r="A107" s="56">
        <v>8470310</v>
      </c>
      <c r="B107" s="56" t="s">
        <v>154</v>
      </c>
      <c r="C107" s="56">
        <v>492316</v>
      </c>
      <c r="D107" s="56" t="s">
        <v>138</v>
      </c>
      <c r="E107" s="56" t="str">
        <f t="shared" si="3"/>
        <v>847.8470310.1.492316.000000.847001.300180</v>
      </c>
      <c r="F107" s="56" t="s">
        <v>21</v>
      </c>
      <c r="G107" s="56">
        <v>847001</v>
      </c>
      <c r="H107" s="56" t="s">
        <v>863</v>
      </c>
      <c r="I107" s="56">
        <v>300180</v>
      </c>
      <c r="J107" s="56" t="s">
        <v>2121</v>
      </c>
      <c r="K107" s="56">
        <v>10</v>
      </c>
      <c r="L107" s="56">
        <v>12776</v>
      </c>
      <c r="M107" s="57">
        <v>127760</v>
      </c>
      <c r="N107" s="57">
        <f>VLOOKUP(E107,'[1]Cons. Ch2 &amp; Ch3'!$F:$Y,20,FALSE)</f>
        <v>1362350</v>
      </c>
      <c r="O107" s="223">
        <f t="shared" si="5"/>
        <v>-1234590</v>
      </c>
      <c r="P107" s="57">
        <f>VLOOKUP(E107,'Cons. Ch2 &amp; Ch3'!F:Y,20,FALSE)</f>
        <v>1362350</v>
      </c>
    </row>
    <row r="108" spans="1:16" hidden="1" x14ac:dyDescent="0.35">
      <c r="A108" s="56">
        <v>8470310</v>
      </c>
      <c r="B108" s="56" t="s">
        <v>154</v>
      </c>
      <c r="C108" s="56">
        <v>492316</v>
      </c>
      <c r="D108" s="56" t="s">
        <v>138</v>
      </c>
      <c r="E108" s="56" t="str">
        <f t="shared" si="3"/>
        <v>847.8470310.1.492316.000000.847001.300180</v>
      </c>
      <c r="F108" s="56" t="s">
        <v>21</v>
      </c>
      <c r="G108" s="56">
        <v>847001</v>
      </c>
      <c r="H108" s="56" t="s">
        <v>863</v>
      </c>
      <c r="I108" s="56">
        <v>300180</v>
      </c>
      <c r="J108" s="56" t="s">
        <v>2124</v>
      </c>
      <c r="K108" s="56">
        <v>1</v>
      </c>
      <c r="L108" s="56">
        <v>1091000</v>
      </c>
      <c r="M108" s="57">
        <v>1091000</v>
      </c>
      <c r="N108" s="57">
        <v>0</v>
      </c>
      <c r="O108" s="223">
        <f t="shared" si="5"/>
        <v>1091000</v>
      </c>
      <c r="P108" s="57">
        <f>VLOOKUP(E108,'Cons. Ch2 &amp; Ch3'!F:Y,20,FALSE)</f>
        <v>1362350</v>
      </c>
    </row>
    <row r="109" spans="1:16" hidden="1" x14ac:dyDescent="0.35">
      <c r="A109" s="56">
        <v>8470310</v>
      </c>
      <c r="B109" s="56" t="s">
        <v>154</v>
      </c>
      <c r="C109" s="56">
        <v>492316</v>
      </c>
      <c r="D109" s="56" t="s">
        <v>138</v>
      </c>
      <c r="E109" s="56" t="str">
        <f t="shared" si="3"/>
        <v>847.8470310.1.492316.000000.847001.300180</v>
      </c>
      <c r="F109" s="56" t="s">
        <v>21</v>
      </c>
      <c r="G109" s="56">
        <v>847001</v>
      </c>
      <c r="H109" s="56" t="s">
        <v>863</v>
      </c>
      <c r="I109" s="56">
        <v>300180</v>
      </c>
      <c r="J109" s="56" t="s">
        <v>2126</v>
      </c>
      <c r="K109" s="56">
        <v>1</v>
      </c>
      <c r="L109" s="56">
        <v>91145</v>
      </c>
      <c r="M109" s="57">
        <v>91145</v>
      </c>
      <c r="N109" s="57">
        <v>0</v>
      </c>
      <c r="O109" s="223">
        <f t="shared" si="5"/>
        <v>91145</v>
      </c>
      <c r="P109" s="57">
        <f>VLOOKUP(E109,'Cons. Ch2 &amp; Ch3'!F:Y,20,FALSE)</f>
        <v>1362350</v>
      </c>
    </row>
    <row r="110" spans="1:16" hidden="1" x14ac:dyDescent="0.35">
      <c r="A110" s="56">
        <v>8470310</v>
      </c>
      <c r="B110" s="56" t="s">
        <v>154</v>
      </c>
      <c r="C110" s="56">
        <v>492316</v>
      </c>
      <c r="D110" s="56" t="s">
        <v>138</v>
      </c>
      <c r="E110" s="56" t="str">
        <f t="shared" si="3"/>
        <v>847.8470310.1.492316.000000.847001.300180</v>
      </c>
      <c r="F110" s="56" t="s">
        <v>21</v>
      </c>
      <c r="G110" s="56">
        <v>847001</v>
      </c>
      <c r="H110" s="56" t="s">
        <v>863</v>
      </c>
      <c r="I110" s="56">
        <v>300180</v>
      </c>
      <c r="J110" s="56" t="s">
        <v>2128</v>
      </c>
      <c r="K110" s="56">
        <v>1</v>
      </c>
      <c r="L110" s="56">
        <v>38115</v>
      </c>
      <c r="M110" s="57">
        <v>38115</v>
      </c>
      <c r="N110" s="57">
        <v>0</v>
      </c>
      <c r="O110" s="223">
        <f t="shared" si="5"/>
        <v>38115</v>
      </c>
      <c r="P110" s="57">
        <f>VLOOKUP(E110,'Cons. Ch2 &amp; Ch3'!F:Y,20,FALSE)</f>
        <v>1362350</v>
      </c>
    </row>
    <row r="111" spans="1:16" hidden="1" x14ac:dyDescent="0.35">
      <c r="A111" s="56">
        <v>8470310</v>
      </c>
      <c r="B111" s="56" t="s">
        <v>154</v>
      </c>
      <c r="C111" s="56">
        <v>492316</v>
      </c>
      <c r="D111" s="56" t="s">
        <v>138</v>
      </c>
      <c r="E111" s="56" t="str">
        <f t="shared" si="3"/>
        <v>847.8470310.1.492316.000000.847001.300180</v>
      </c>
      <c r="F111" s="56" t="s">
        <v>21</v>
      </c>
      <c r="G111" s="56">
        <v>847001</v>
      </c>
      <c r="H111" s="56" t="s">
        <v>863</v>
      </c>
      <c r="I111" s="56">
        <v>300180</v>
      </c>
      <c r="J111" s="56" t="s">
        <v>2130</v>
      </c>
      <c r="K111" s="56">
        <v>1</v>
      </c>
      <c r="L111" s="56">
        <v>14330</v>
      </c>
      <c r="M111" s="228" t="s">
        <v>3223</v>
      </c>
      <c r="N111" s="57">
        <v>0</v>
      </c>
      <c r="O111" s="223">
        <v>0</v>
      </c>
      <c r="P111" s="57">
        <f>VLOOKUP(E111,'Cons. Ch2 &amp; Ch3'!F:Y,20,FALSE)</f>
        <v>1362350</v>
      </c>
    </row>
    <row r="112" spans="1:16" hidden="1" x14ac:dyDescent="0.35">
      <c r="A112" s="56">
        <v>8470315</v>
      </c>
      <c r="B112" s="56" t="s">
        <v>166</v>
      </c>
      <c r="C112" s="56">
        <v>420550</v>
      </c>
      <c r="D112" s="56" t="s">
        <v>18</v>
      </c>
      <c r="E112" s="56" t="str">
        <f t="shared" si="3"/>
        <v>847.8470315.1.420550.000000.847001.200179</v>
      </c>
      <c r="F112" s="56" t="s">
        <v>21</v>
      </c>
      <c r="G112" s="56">
        <v>847001</v>
      </c>
      <c r="H112" s="56" t="s">
        <v>23</v>
      </c>
      <c r="I112" s="56">
        <v>200179</v>
      </c>
      <c r="J112" s="56" t="s">
        <v>2133</v>
      </c>
      <c r="K112" s="56">
        <v>1</v>
      </c>
      <c r="L112" s="57">
        <v>1000</v>
      </c>
      <c r="M112" s="57">
        <v>1000</v>
      </c>
      <c r="N112" s="57">
        <f>VLOOKUP(E112,'[1]Cons. Ch2 &amp; Ch3'!$F:$Y,20,FALSE)</f>
        <v>1000</v>
      </c>
      <c r="O112" s="223">
        <f t="shared" ref="O112:O143" si="6">M112-N112</f>
        <v>0</v>
      </c>
      <c r="P112" s="57">
        <f>VLOOKUP(E112,'Cons. Ch2 &amp; Ch3'!F:Y,20,FALSE)</f>
        <v>1000</v>
      </c>
    </row>
    <row r="113" spans="1:16" hidden="1" x14ac:dyDescent="0.35">
      <c r="A113" s="56">
        <v>8470315</v>
      </c>
      <c r="B113" s="56" t="s">
        <v>166</v>
      </c>
      <c r="C113" s="56">
        <v>425510</v>
      </c>
      <c r="D113" s="56" t="s">
        <v>37</v>
      </c>
      <c r="E113" s="56" t="str">
        <f t="shared" si="3"/>
        <v>847.8470315.1.425510.000000.847001.200179</v>
      </c>
      <c r="F113" s="56" t="s">
        <v>21</v>
      </c>
      <c r="G113" s="56">
        <v>847001</v>
      </c>
      <c r="H113" s="56" t="s">
        <v>23</v>
      </c>
      <c r="I113" s="56">
        <v>200179</v>
      </c>
      <c r="J113" s="56" t="s">
        <v>2138</v>
      </c>
      <c r="K113" s="56">
        <v>10</v>
      </c>
      <c r="L113" s="56">
        <v>400</v>
      </c>
      <c r="M113" s="57">
        <v>4000</v>
      </c>
      <c r="N113" s="57">
        <f>VLOOKUP(E113,'[1]Cons. Ch2 &amp; Ch3'!$F:$Y,20,FALSE)</f>
        <v>4000</v>
      </c>
      <c r="O113" s="223">
        <f t="shared" si="6"/>
        <v>0</v>
      </c>
      <c r="P113" s="57">
        <f>VLOOKUP(E113,'Cons. Ch2 &amp; Ch3'!F:Y,20,FALSE)</f>
        <v>4000</v>
      </c>
    </row>
    <row r="114" spans="1:16" hidden="1" x14ac:dyDescent="0.35">
      <c r="A114" s="56">
        <v>8470315</v>
      </c>
      <c r="B114" s="56" t="s">
        <v>166</v>
      </c>
      <c r="C114" s="56">
        <v>425760</v>
      </c>
      <c r="D114" s="56" t="s">
        <v>169</v>
      </c>
      <c r="E114" s="56" t="str">
        <f t="shared" si="3"/>
        <v>847.8470315.1.425760.000000.847001.200179</v>
      </c>
      <c r="F114" s="56" t="s">
        <v>21</v>
      </c>
      <c r="G114" s="56">
        <v>847001</v>
      </c>
      <c r="H114" s="56" t="s">
        <v>23</v>
      </c>
      <c r="I114" s="56">
        <v>200179</v>
      </c>
      <c r="J114" s="56" t="s">
        <v>2143</v>
      </c>
      <c r="K114" s="56">
        <v>5</v>
      </c>
      <c r="L114" s="56">
        <v>4000</v>
      </c>
      <c r="M114" s="57">
        <v>20000</v>
      </c>
      <c r="N114" s="57">
        <f>VLOOKUP(E114,'[1]Cons. Ch2 &amp; Ch3'!$F:$Y,20,FALSE)</f>
        <v>20000</v>
      </c>
      <c r="O114" s="223">
        <f t="shared" si="6"/>
        <v>0</v>
      </c>
      <c r="P114" s="57">
        <f>VLOOKUP(E114,'Cons. Ch2 &amp; Ch3'!F:Y,20,FALSE)</f>
        <v>20000</v>
      </c>
    </row>
    <row r="115" spans="1:16" hidden="1" x14ac:dyDescent="0.35">
      <c r="A115" s="56">
        <v>8470315</v>
      </c>
      <c r="B115" s="56" t="s">
        <v>166</v>
      </c>
      <c r="C115" s="56">
        <v>425763</v>
      </c>
      <c r="D115" s="56" t="s">
        <v>129</v>
      </c>
      <c r="E115" s="56" t="str">
        <f t="shared" si="3"/>
        <v>847.8470315.1.425763.000000.847001.200179</v>
      </c>
      <c r="F115" s="56" t="s">
        <v>21</v>
      </c>
      <c r="G115" s="56">
        <v>847001</v>
      </c>
      <c r="H115" s="56" t="s">
        <v>23</v>
      </c>
      <c r="I115" s="56">
        <v>200179</v>
      </c>
      <c r="J115" s="56" t="s">
        <v>2148</v>
      </c>
      <c r="K115" s="56">
        <v>60</v>
      </c>
      <c r="L115" s="56">
        <v>3000</v>
      </c>
      <c r="M115" s="57">
        <v>180000</v>
      </c>
      <c r="N115" s="57">
        <f>VLOOKUP(E115,'[1]Cons. Ch2 &amp; Ch3'!$F:$Y,20,FALSE)</f>
        <v>180000</v>
      </c>
      <c r="O115" s="223">
        <f t="shared" si="6"/>
        <v>0</v>
      </c>
      <c r="P115" s="57">
        <f>VLOOKUP(E115,'Cons. Ch2 &amp; Ch3'!F:Y,20,FALSE)</f>
        <v>180000</v>
      </c>
    </row>
    <row r="116" spans="1:16" hidden="1" x14ac:dyDescent="0.35">
      <c r="A116" s="56">
        <v>8470315</v>
      </c>
      <c r="B116" s="56" t="s">
        <v>166</v>
      </c>
      <c r="C116" s="56">
        <v>425770</v>
      </c>
      <c r="D116" s="56" t="s">
        <v>132</v>
      </c>
      <c r="E116" s="56" t="str">
        <f t="shared" si="3"/>
        <v>847.8470315.1.425770.000000.847001.200179</v>
      </c>
      <c r="F116" s="56" t="s">
        <v>21</v>
      </c>
      <c r="G116" s="56">
        <v>847001</v>
      </c>
      <c r="H116" s="56" t="s">
        <v>23</v>
      </c>
      <c r="I116" s="56">
        <v>200179</v>
      </c>
      <c r="J116" s="56" t="s">
        <v>2153</v>
      </c>
      <c r="K116" s="56">
        <v>12</v>
      </c>
      <c r="L116" s="56">
        <v>15000</v>
      </c>
      <c r="M116" s="57">
        <v>180000</v>
      </c>
      <c r="N116" s="57">
        <f>VLOOKUP(E116,'[1]Cons. Ch2 &amp; Ch3'!$F:$Y,20,FALSE)</f>
        <v>180000</v>
      </c>
      <c r="O116" s="223">
        <f t="shared" si="6"/>
        <v>0</v>
      </c>
      <c r="P116" s="57">
        <f>VLOOKUP(E116,'Cons. Ch2 &amp; Ch3'!F:Y,20,FALSE)</f>
        <v>180000</v>
      </c>
    </row>
    <row r="117" spans="1:16" hidden="1" x14ac:dyDescent="0.35">
      <c r="A117" s="56">
        <v>8470315</v>
      </c>
      <c r="B117" s="56" t="s">
        <v>166</v>
      </c>
      <c r="C117" s="56">
        <v>425900</v>
      </c>
      <c r="D117" s="56" t="s">
        <v>40</v>
      </c>
      <c r="E117" s="56" t="str">
        <f t="shared" si="3"/>
        <v>847.8470315.1.425900.000000.847001.200179</v>
      </c>
      <c r="F117" s="56" t="s">
        <v>21</v>
      </c>
      <c r="G117" s="56">
        <v>847001</v>
      </c>
      <c r="H117" s="56" t="s">
        <v>23</v>
      </c>
      <c r="I117" s="56">
        <v>200179</v>
      </c>
      <c r="J117" s="56" t="s">
        <v>2158</v>
      </c>
      <c r="K117" s="56">
        <v>10</v>
      </c>
      <c r="L117" s="56">
        <v>1000</v>
      </c>
      <c r="M117" s="57">
        <v>10000</v>
      </c>
      <c r="N117" s="57">
        <f>VLOOKUP(E117,'[1]Cons. Ch2 &amp; Ch3'!$F:$Y,20,FALSE)</f>
        <v>10000</v>
      </c>
      <c r="O117" s="223">
        <f t="shared" si="6"/>
        <v>0</v>
      </c>
      <c r="P117" s="57">
        <f>VLOOKUP(E117,'Cons. Ch2 &amp; Ch3'!F:Y,20,FALSE)</f>
        <v>10000</v>
      </c>
    </row>
    <row r="118" spans="1:16" hidden="1" x14ac:dyDescent="0.35">
      <c r="A118" s="56">
        <v>8470315</v>
      </c>
      <c r="B118" s="56" t="s">
        <v>166</v>
      </c>
      <c r="C118" s="56">
        <v>426610</v>
      </c>
      <c r="D118" s="56" t="s">
        <v>43</v>
      </c>
      <c r="E118" s="56" t="str">
        <f t="shared" si="3"/>
        <v>847.8470315.1.426610.000000.847001.200179</v>
      </c>
      <c r="F118" s="56" t="s">
        <v>21</v>
      </c>
      <c r="G118" s="56">
        <v>847001</v>
      </c>
      <c r="H118" s="56" t="s">
        <v>23</v>
      </c>
      <c r="I118" s="56">
        <v>200179</v>
      </c>
      <c r="J118" s="56" t="s">
        <v>2162</v>
      </c>
      <c r="K118" s="56">
        <v>1</v>
      </c>
      <c r="L118" s="56">
        <v>99576</v>
      </c>
      <c r="M118" s="57">
        <v>99576</v>
      </c>
      <c r="N118" s="57">
        <f>VLOOKUP(E118,'[1]Cons. Ch2 &amp; Ch3'!$F:$Y,20,FALSE)</f>
        <v>99576</v>
      </c>
      <c r="O118" s="223">
        <f t="shared" si="6"/>
        <v>0</v>
      </c>
      <c r="P118" s="57">
        <f>VLOOKUP(E118,'Cons. Ch2 &amp; Ch3'!F:Y,20,FALSE)</f>
        <v>99576</v>
      </c>
    </row>
    <row r="119" spans="1:16" hidden="1" x14ac:dyDescent="0.35">
      <c r="A119" s="56">
        <v>8470315</v>
      </c>
      <c r="B119" s="56" t="s">
        <v>166</v>
      </c>
      <c r="C119" s="56">
        <v>428090</v>
      </c>
      <c r="D119" s="56" t="s">
        <v>52</v>
      </c>
      <c r="E119" s="56" t="str">
        <f t="shared" si="3"/>
        <v>847.8470315.1.428090.000000.847001.200179</v>
      </c>
      <c r="F119" s="56" t="s">
        <v>21</v>
      </c>
      <c r="G119" s="56">
        <v>847001</v>
      </c>
      <c r="H119" s="56" t="s">
        <v>23</v>
      </c>
      <c r="I119" s="56">
        <v>200179</v>
      </c>
      <c r="J119" s="56" t="s">
        <v>2168</v>
      </c>
      <c r="K119" s="56">
        <v>1</v>
      </c>
      <c r="L119" s="56">
        <v>10000</v>
      </c>
      <c r="M119" s="57">
        <v>10000</v>
      </c>
      <c r="N119" s="57">
        <f>VLOOKUP(E119,'[1]Cons. Ch2 &amp; Ch3'!$F:$Y,20,FALSE)</f>
        <v>10000</v>
      </c>
      <c r="O119" s="223">
        <f t="shared" si="6"/>
        <v>0</v>
      </c>
      <c r="P119" s="57">
        <f>VLOOKUP(E119,'Cons. Ch2 &amp; Ch3'!F:Y,20,FALSE)</f>
        <v>10000</v>
      </c>
    </row>
    <row r="120" spans="1:16" hidden="1" x14ac:dyDescent="0.35">
      <c r="A120" s="56">
        <v>8470315</v>
      </c>
      <c r="B120" s="56" t="s">
        <v>166</v>
      </c>
      <c r="C120" s="56">
        <v>432209</v>
      </c>
      <c r="D120" s="56" t="s">
        <v>138</v>
      </c>
      <c r="E120" s="56" t="str">
        <f t="shared" si="3"/>
        <v>847.8470315.1.432209.000000.847001.200179</v>
      </c>
      <c r="F120" s="56" t="s">
        <v>21</v>
      </c>
      <c r="G120" s="56">
        <v>847001</v>
      </c>
      <c r="H120" s="56" t="s">
        <v>23</v>
      </c>
      <c r="I120" s="56">
        <v>200179</v>
      </c>
      <c r="J120" s="56" t="s">
        <v>2172</v>
      </c>
      <c r="K120" s="56">
        <v>1</v>
      </c>
      <c r="L120" s="56">
        <v>90250</v>
      </c>
      <c r="M120" s="57">
        <v>90250</v>
      </c>
      <c r="N120" s="57">
        <f>VLOOKUP(E120,'[1]Cons. Ch2 &amp; Ch3'!$F:$Y,20,FALSE)</f>
        <v>90250</v>
      </c>
      <c r="O120" s="223">
        <f t="shared" si="6"/>
        <v>0</v>
      </c>
      <c r="P120" s="57">
        <f>VLOOKUP(E120,'Cons. Ch2 &amp; Ch3'!F:Y,20,FALSE)</f>
        <v>90250</v>
      </c>
    </row>
    <row r="121" spans="1:16" hidden="1" x14ac:dyDescent="0.35">
      <c r="A121" s="56">
        <v>8470315</v>
      </c>
      <c r="B121" s="56" t="s">
        <v>166</v>
      </c>
      <c r="C121" s="56">
        <v>435350</v>
      </c>
      <c r="D121" s="56" t="s">
        <v>144</v>
      </c>
      <c r="E121" s="56" t="str">
        <f t="shared" si="3"/>
        <v>847.8470315.1.435350.000000.847001.200179</v>
      </c>
      <c r="F121" s="56" t="s">
        <v>21</v>
      </c>
      <c r="G121" s="56">
        <v>847001</v>
      </c>
      <c r="H121" s="56" t="s">
        <v>23</v>
      </c>
      <c r="I121" s="56">
        <v>200179</v>
      </c>
      <c r="J121" s="56" t="s">
        <v>2177</v>
      </c>
      <c r="K121" s="56">
        <v>12</v>
      </c>
      <c r="L121" s="56">
        <v>3200</v>
      </c>
      <c r="M121" s="57">
        <v>38400</v>
      </c>
      <c r="N121" s="57">
        <f>VLOOKUP(E121,'[1]Cons. Ch2 &amp; Ch3'!$F:$Y,20,FALSE)</f>
        <v>38400</v>
      </c>
      <c r="O121" s="223">
        <f t="shared" si="6"/>
        <v>0</v>
      </c>
      <c r="P121" s="57">
        <f>VLOOKUP(E121,'Cons. Ch2 &amp; Ch3'!F:Y,20,FALSE)</f>
        <v>38400</v>
      </c>
    </row>
    <row r="122" spans="1:16" hidden="1" x14ac:dyDescent="0.35">
      <c r="A122" s="56">
        <v>8470315</v>
      </c>
      <c r="B122" s="56" t="s">
        <v>166</v>
      </c>
      <c r="C122" s="56">
        <v>435508</v>
      </c>
      <c r="D122" s="56" t="s">
        <v>147</v>
      </c>
      <c r="E122" s="56" t="str">
        <f t="shared" si="3"/>
        <v>847.8470315.1.435508.000000.847001.200179</v>
      </c>
      <c r="F122" s="56" t="s">
        <v>21</v>
      </c>
      <c r="G122" s="56">
        <v>847001</v>
      </c>
      <c r="H122" s="56" t="s">
        <v>23</v>
      </c>
      <c r="I122" s="56">
        <v>200179</v>
      </c>
      <c r="J122" s="56" t="s">
        <v>2182</v>
      </c>
      <c r="K122" s="56">
        <v>1</v>
      </c>
      <c r="L122" s="56">
        <v>150000</v>
      </c>
      <c r="M122" s="57">
        <v>150000</v>
      </c>
      <c r="N122" s="57">
        <f>VLOOKUP(E122,'[1]Cons. Ch2 &amp; Ch3'!$F:$Y,20,FALSE)</f>
        <v>150000</v>
      </c>
      <c r="O122" s="223">
        <f t="shared" si="6"/>
        <v>0</v>
      </c>
      <c r="P122" s="57">
        <f>VLOOKUP(E122,'Cons. Ch2 &amp; Ch3'!F:Y,20,FALSE)</f>
        <v>150000</v>
      </c>
    </row>
    <row r="123" spans="1:16" hidden="1" x14ac:dyDescent="0.35">
      <c r="A123" s="56">
        <v>8470315</v>
      </c>
      <c r="B123" s="56" t="s">
        <v>166</v>
      </c>
      <c r="C123" s="56">
        <v>436110</v>
      </c>
      <c r="D123" s="56" t="s">
        <v>64</v>
      </c>
      <c r="E123" s="56" t="str">
        <f t="shared" si="3"/>
        <v>847.8470315.1.436110.000000.847001.200179</v>
      </c>
      <c r="F123" s="56" t="s">
        <v>21</v>
      </c>
      <c r="G123" s="56">
        <v>847001</v>
      </c>
      <c r="H123" s="56" t="s">
        <v>23</v>
      </c>
      <c r="I123" s="56">
        <v>200179</v>
      </c>
      <c r="J123" s="56" t="s">
        <v>2187</v>
      </c>
      <c r="K123" s="56">
        <v>5</v>
      </c>
      <c r="L123" s="56">
        <v>400</v>
      </c>
      <c r="M123" s="57">
        <v>2000</v>
      </c>
      <c r="N123" s="57">
        <f>VLOOKUP(E123,'[1]Cons. Ch2 &amp; Ch3'!$F:$Y,20,FALSE)</f>
        <v>2000</v>
      </c>
      <c r="O123" s="223">
        <f t="shared" si="6"/>
        <v>0</v>
      </c>
      <c r="P123" s="57">
        <f>VLOOKUP(E123,'Cons. Ch2 &amp; Ch3'!F:Y,20,FALSE)</f>
        <v>2000</v>
      </c>
    </row>
    <row r="124" spans="1:16" hidden="1" x14ac:dyDescent="0.35">
      <c r="A124" s="56">
        <v>8470315</v>
      </c>
      <c r="B124" s="56" t="s">
        <v>166</v>
      </c>
      <c r="C124" s="56">
        <v>436600</v>
      </c>
      <c r="D124" s="56" t="s">
        <v>163</v>
      </c>
      <c r="E124" s="56" t="str">
        <f t="shared" si="3"/>
        <v>847.8470315.1.436600.000000.847001.200179</v>
      </c>
      <c r="F124" s="56" t="s">
        <v>21</v>
      </c>
      <c r="G124" s="56">
        <v>847001</v>
      </c>
      <c r="H124" s="56" t="s">
        <v>23</v>
      </c>
      <c r="I124" s="56">
        <v>200179</v>
      </c>
      <c r="J124" s="56" t="s">
        <v>2190</v>
      </c>
      <c r="K124" s="56">
        <v>1</v>
      </c>
      <c r="L124" s="56">
        <v>3000</v>
      </c>
      <c r="M124" s="57">
        <v>3000</v>
      </c>
      <c r="N124" s="57">
        <f>VLOOKUP(E124,'[1]Cons. Ch2 &amp; Ch3'!$F:$Y,20,FALSE)</f>
        <v>3000</v>
      </c>
      <c r="O124" s="223">
        <f t="shared" si="6"/>
        <v>0</v>
      </c>
      <c r="P124" s="57">
        <f>VLOOKUP(E124,'Cons. Ch2 &amp; Ch3'!F:Y,20,FALSE)</f>
        <v>3000</v>
      </c>
    </row>
    <row r="125" spans="1:16" hidden="1" x14ac:dyDescent="0.35">
      <c r="A125" s="56">
        <v>8470315</v>
      </c>
      <c r="B125" s="56" t="s">
        <v>166</v>
      </c>
      <c r="C125" s="56">
        <v>492316</v>
      </c>
      <c r="D125" s="56" t="s">
        <v>138</v>
      </c>
      <c r="E125" s="56" t="str">
        <f t="shared" si="3"/>
        <v>847.8470315.1.492316.000000.847001.300180</v>
      </c>
      <c r="F125" s="56" t="s">
        <v>21</v>
      </c>
      <c r="G125" s="56">
        <v>847001</v>
      </c>
      <c r="H125" s="56" t="s">
        <v>863</v>
      </c>
      <c r="I125" s="56">
        <v>300180</v>
      </c>
      <c r="J125" s="56" t="s">
        <v>2192</v>
      </c>
      <c r="K125" s="56">
        <v>2</v>
      </c>
      <c r="L125" s="56">
        <v>14000</v>
      </c>
      <c r="M125" s="224">
        <v>28000</v>
      </c>
      <c r="N125" s="225">
        <v>28000</v>
      </c>
      <c r="O125" s="223">
        <f t="shared" si="6"/>
        <v>0</v>
      </c>
      <c r="P125" s="57">
        <f>VLOOKUP(E125,'Cons. Ch2 &amp; Ch3'!F:Y,20,FALSE)</f>
        <v>1018528</v>
      </c>
    </row>
    <row r="126" spans="1:16" hidden="1" x14ac:dyDescent="0.35">
      <c r="A126" s="56">
        <v>8470315</v>
      </c>
      <c r="B126" s="56" t="s">
        <v>166</v>
      </c>
      <c r="C126" s="56">
        <v>492316</v>
      </c>
      <c r="D126" s="56" t="s">
        <v>138</v>
      </c>
      <c r="E126" s="56" t="str">
        <f t="shared" si="3"/>
        <v>847.8470315.1.492316.000000.847001.300180</v>
      </c>
      <c r="F126" s="56" t="s">
        <v>21</v>
      </c>
      <c r="G126" s="56">
        <v>847001</v>
      </c>
      <c r="H126" s="56" t="s">
        <v>863</v>
      </c>
      <c r="I126" s="56">
        <v>300180</v>
      </c>
      <c r="J126" s="56" t="s">
        <v>2194</v>
      </c>
      <c r="K126" s="56">
        <v>2</v>
      </c>
      <c r="L126" s="56">
        <v>20000</v>
      </c>
      <c r="M126" s="224">
        <v>40000</v>
      </c>
      <c r="N126" s="225">
        <v>40000</v>
      </c>
      <c r="O126" s="223">
        <f t="shared" si="6"/>
        <v>0</v>
      </c>
      <c r="P126" s="57">
        <f>VLOOKUP(E126,'Cons. Ch2 &amp; Ch3'!F:Y,20,FALSE)</f>
        <v>1018528</v>
      </c>
    </row>
    <row r="127" spans="1:16" hidden="1" x14ac:dyDescent="0.35">
      <c r="A127" s="56">
        <v>8470315</v>
      </c>
      <c r="B127" s="56" t="s">
        <v>166</v>
      </c>
      <c r="C127" s="56">
        <v>492316</v>
      </c>
      <c r="D127" s="56" t="s">
        <v>138</v>
      </c>
      <c r="E127" s="56" t="str">
        <f t="shared" si="3"/>
        <v>847.8470315.1.492316.000000.847001.300180</v>
      </c>
      <c r="F127" s="56" t="s">
        <v>21</v>
      </c>
      <c r="G127" s="56">
        <v>847001</v>
      </c>
      <c r="H127" s="56" t="s">
        <v>863</v>
      </c>
      <c r="I127" s="56">
        <v>300180</v>
      </c>
      <c r="J127" s="56" t="s">
        <v>2196</v>
      </c>
      <c r="K127" s="56">
        <v>1</v>
      </c>
      <c r="L127" s="56">
        <v>209099</v>
      </c>
      <c r="M127" s="224">
        <v>209099</v>
      </c>
      <c r="N127" s="225">
        <v>209099</v>
      </c>
      <c r="O127" s="223">
        <f t="shared" si="6"/>
        <v>0</v>
      </c>
      <c r="P127" s="57">
        <f>VLOOKUP(E127,'Cons. Ch2 &amp; Ch3'!F:Y,20,FALSE)</f>
        <v>1018528</v>
      </c>
    </row>
    <row r="128" spans="1:16" hidden="1" x14ac:dyDescent="0.35">
      <c r="A128" s="56">
        <v>8470315</v>
      </c>
      <c r="B128" s="56" t="s">
        <v>166</v>
      </c>
      <c r="C128" s="56">
        <v>492316</v>
      </c>
      <c r="D128" s="56" t="s">
        <v>138</v>
      </c>
      <c r="E128" s="56" t="str">
        <f t="shared" si="3"/>
        <v>847.8470315.1.492316.000000.847001.300180</v>
      </c>
      <c r="F128" s="56" t="s">
        <v>21</v>
      </c>
      <c r="G128" s="56">
        <v>847001</v>
      </c>
      <c r="H128" s="56" t="s">
        <v>863</v>
      </c>
      <c r="I128" s="56">
        <v>300180</v>
      </c>
      <c r="J128" s="56" t="s">
        <v>2198</v>
      </c>
      <c r="K128" s="56">
        <v>1</v>
      </c>
      <c r="L128" s="56">
        <v>122400</v>
      </c>
      <c r="M128" s="224">
        <v>122400</v>
      </c>
      <c r="N128" s="225">
        <v>122400</v>
      </c>
      <c r="O128" s="223">
        <f t="shared" si="6"/>
        <v>0</v>
      </c>
      <c r="P128" s="57">
        <f>VLOOKUP(E128,'Cons. Ch2 &amp; Ch3'!F:Y,20,FALSE)</f>
        <v>1018528</v>
      </c>
    </row>
    <row r="129" spans="1:16" hidden="1" x14ac:dyDescent="0.35">
      <c r="A129" s="56">
        <v>8470315</v>
      </c>
      <c r="B129" s="56" t="s">
        <v>166</v>
      </c>
      <c r="C129" s="56">
        <v>492316</v>
      </c>
      <c r="D129" s="56" t="s">
        <v>138</v>
      </c>
      <c r="E129" s="56" t="str">
        <f t="shared" si="3"/>
        <v>847.8470315.1.492316.000000.847001.300180</v>
      </c>
      <c r="F129" s="56" t="s">
        <v>21</v>
      </c>
      <c r="G129" s="56">
        <v>847001</v>
      </c>
      <c r="H129" s="56" t="s">
        <v>863</v>
      </c>
      <c r="I129" s="56">
        <v>300180</v>
      </c>
      <c r="J129" s="56" t="s">
        <v>2200</v>
      </c>
      <c r="K129" s="56">
        <v>1</v>
      </c>
      <c r="L129" s="56">
        <v>66300</v>
      </c>
      <c r="M129" s="224">
        <v>66300</v>
      </c>
      <c r="N129" s="225">
        <v>66300</v>
      </c>
      <c r="O129" s="223">
        <f t="shared" si="6"/>
        <v>0</v>
      </c>
      <c r="P129" s="57">
        <f>VLOOKUP(E129,'Cons. Ch2 &amp; Ch3'!F:Y,20,FALSE)</f>
        <v>1018528</v>
      </c>
    </row>
    <row r="130" spans="1:16" hidden="1" x14ac:dyDescent="0.35">
      <c r="A130" s="56">
        <v>8470315</v>
      </c>
      <c r="B130" s="56" t="s">
        <v>166</v>
      </c>
      <c r="C130" s="56">
        <v>492316</v>
      </c>
      <c r="D130" s="56" t="s">
        <v>138</v>
      </c>
      <c r="E130" s="56" t="str">
        <f t="shared" ref="E130:E193" si="7">CONCATENATE(847,".",A130,".",1,".",C130,".","000000",".",G130,".",I130)</f>
        <v>847.8470315.1.492316.000000.847001.300180</v>
      </c>
      <c r="F130" s="56" t="s">
        <v>21</v>
      </c>
      <c r="G130" s="56">
        <v>847001</v>
      </c>
      <c r="H130" s="56" t="s">
        <v>863</v>
      </c>
      <c r="I130" s="56">
        <v>300180</v>
      </c>
      <c r="J130" s="56" t="s">
        <v>2202</v>
      </c>
      <c r="K130" s="56">
        <v>1</v>
      </c>
      <c r="L130" s="56">
        <v>11480</v>
      </c>
      <c r="M130" s="224">
        <v>11480</v>
      </c>
      <c r="N130" s="225">
        <v>11480</v>
      </c>
      <c r="O130" s="223">
        <f t="shared" si="6"/>
        <v>0</v>
      </c>
      <c r="P130" s="57">
        <f>VLOOKUP(E130,'Cons. Ch2 &amp; Ch3'!F:Y,20,FALSE)</f>
        <v>1018528</v>
      </c>
    </row>
    <row r="131" spans="1:16" hidden="1" x14ac:dyDescent="0.35">
      <c r="A131" s="56">
        <v>8470315</v>
      </c>
      <c r="B131" s="56" t="s">
        <v>166</v>
      </c>
      <c r="C131" s="56">
        <v>492316</v>
      </c>
      <c r="D131" s="56" t="s">
        <v>138</v>
      </c>
      <c r="E131" s="56" t="str">
        <f t="shared" si="7"/>
        <v>847.8470315.1.492316.000000.847001.300180</v>
      </c>
      <c r="F131" s="56" t="s">
        <v>21</v>
      </c>
      <c r="G131" s="56">
        <v>847001</v>
      </c>
      <c r="H131" s="56" t="s">
        <v>863</v>
      </c>
      <c r="I131" s="56">
        <v>300180</v>
      </c>
      <c r="J131" s="56" t="s">
        <v>2204</v>
      </c>
      <c r="K131" s="56">
        <v>1</v>
      </c>
      <c r="L131" s="56">
        <v>120000</v>
      </c>
      <c r="M131" s="224">
        <v>120000</v>
      </c>
      <c r="N131" s="225">
        <v>120000</v>
      </c>
      <c r="O131" s="223">
        <f t="shared" si="6"/>
        <v>0</v>
      </c>
      <c r="P131" s="57">
        <f>VLOOKUP(E131,'Cons. Ch2 &amp; Ch3'!F:Y,20,FALSE)</f>
        <v>1018528</v>
      </c>
    </row>
    <row r="132" spans="1:16" hidden="1" x14ac:dyDescent="0.35">
      <c r="A132" s="56">
        <v>8470315</v>
      </c>
      <c r="B132" s="56" t="s">
        <v>166</v>
      </c>
      <c r="C132" s="56">
        <v>492316</v>
      </c>
      <c r="D132" s="56" t="s">
        <v>138</v>
      </c>
      <c r="E132" s="56" t="str">
        <f t="shared" si="7"/>
        <v>847.8470315.1.492316.000000.847001.300180</v>
      </c>
      <c r="F132" s="56" t="s">
        <v>21</v>
      </c>
      <c r="G132" s="56">
        <v>847001</v>
      </c>
      <c r="H132" s="56" t="s">
        <v>863</v>
      </c>
      <c r="I132" s="56">
        <v>300180</v>
      </c>
      <c r="J132" s="56" t="s">
        <v>2206</v>
      </c>
      <c r="K132" s="56">
        <v>5</v>
      </c>
      <c r="L132" s="56">
        <v>1295</v>
      </c>
      <c r="M132" s="224">
        <v>6475</v>
      </c>
      <c r="N132" s="225">
        <v>6475</v>
      </c>
      <c r="O132" s="223">
        <f t="shared" si="6"/>
        <v>0</v>
      </c>
      <c r="P132" s="57">
        <f>VLOOKUP(E132,'Cons. Ch2 &amp; Ch3'!F:Y,20,FALSE)</f>
        <v>1018528</v>
      </c>
    </row>
    <row r="133" spans="1:16" hidden="1" x14ac:dyDescent="0.35">
      <c r="A133" s="56">
        <v>8470315</v>
      </c>
      <c r="B133" s="56" t="s">
        <v>166</v>
      </c>
      <c r="C133" s="56">
        <v>492316</v>
      </c>
      <c r="D133" s="56" t="s">
        <v>138</v>
      </c>
      <c r="E133" s="56" t="str">
        <f t="shared" si="7"/>
        <v>847.8470315.1.492316.000000.847001.300180</v>
      </c>
      <c r="F133" s="56" t="s">
        <v>21</v>
      </c>
      <c r="G133" s="56">
        <v>847001</v>
      </c>
      <c r="H133" s="56" t="s">
        <v>863</v>
      </c>
      <c r="I133" s="56">
        <v>300180</v>
      </c>
      <c r="J133" s="56" t="s">
        <v>2208</v>
      </c>
      <c r="K133" s="56">
        <v>1</v>
      </c>
      <c r="L133" s="56">
        <v>40000</v>
      </c>
      <c r="M133" s="224">
        <v>40000</v>
      </c>
      <c r="N133" s="225">
        <v>40000</v>
      </c>
      <c r="O133" s="223">
        <f t="shared" si="6"/>
        <v>0</v>
      </c>
      <c r="P133" s="57">
        <f>VLOOKUP(E133,'Cons. Ch2 &amp; Ch3'!F:Y,20,FALSE)</f>
        <v>1018528</v>
      </c>
    </row>
    <row r="134" spans="1:16" hidden="1" x14ac:dyDescent="0.35">
      <c r="A134" s="56">
        <v>8470315</v>
      </c>
      <c r="B134" s="56" t="s">
        <v>166</v>
      </c>
      <c r="C134" s="56">
        <v>492316</v>
      </c>
      <c r="D134" s="56" t="s">
        <v>138</v>
      </c>
      <c r="E134" s="56" t="str">
        <f t="shared" si="7"/>
        <v>847.8470315.1.492316.000000.847001.300180</v>
      </c>
      <c r="F134" s="56" t="s">
        <v>21</v>
      </c>
      <c r="G134" s="56">
        <v>847001</v>
      </c>
      <c r="H134" s="56" t="s">
        <v>863</v>
      </c>
      <c r="I134" s="56">
        <v>300180</v>
      </c>
      <c r="J134" s="56" t="s">
        <v>2210</v>
      </c>
      <c r="K134" s="56">
        <v>1</v>
      </c>
      <c r="L134" s="56">
        <v>147000</v>
      </c>
      <c r="M134" s="224">
        <v>147000</v>
      </c>
      <c r="N134" s="225">
        <v>147000</v>
      </c>
      <c r="O134" s="223">
        <f t="shared" si="6"/>
        <v>0</v>
      </c>
      <c r="P134" s="57">
        <f>VLOOKUP(E134,'Cons. Ch2 &amp; Ch3'!F:Y,20,FALSE)</f>
        <v>1018528</v>
      </c>
    </row>
    <row r="135" spans="1:16" hidden="1" x14ac:dyDescent="0.35">
      <c r="A135" s="56">
        <v>8470315</v>
      </c>
      <c r="B135" s="56" t="s">
        <v>166</v>
      </c>
      <c r="C135" s="56">
        <v>492316</v>
      </c>
      <c r="D135" s="56" t="s">
        <v>138</v>
      </c>
      <c r="E135" s="56" t="str">
        <f t="shared" si="7"/>
        <v>847.8470315.1.492316.000000.847001.300180</v>
      </c>
      <c r="F135" s="56" t="s">
        <v>21</v>
      </c>
      <c r="G135" s="56">
        <v>847001</v>
      </c>
      <c r="H135" s="56" t="s">
        <v>863</v>
      </c>
      <c r="I135" s="56">
        <v>300180</v>
      </c>
      <c r="J135" s="56" t="s">
        <v>2212</v>
      </c>
      <c r="K135" s="56">
        <v>1</v>
      </c>
      <c r="L135" s="56">
        <v>41000</v>
      </c>
      <c r="M135" s="224">
        <v>41000</v>
      </c>
      <c r="N135" s="225">
        <v>41000</v>
      </c>
      <c r="O135" s="223">
        <f t="shared" si="6"/>
        <v>0</v>
      </c>
      <c r="P135" s="57">
        <f>VLOOKUP(E135,'Cons. Ch2 &amp; Ch3'!F:Y,20,FALSE)</f>
        <v>1018528</v>
      </c>
    </row>
    <row r="136" spans="1:16" hidden="1" x14ac:dyDescent="0.35">
      <c r="A136" s="56">
        <v>8470315</v>
      </c>
      <c r="B136" s="56" t="s">
        <v>166</v>
      </c>
      <c r="C136" s="56">
        <v>492316</v>
      </c>
      <c r="D136" s="56" t="s">
        <v>138</v>
      </c>
      <c r="E136" s="56" t="str">
        <f t="shared" si="7"/>
        <v>847.8470315.1.492316.000000.847001.300180</v>
      </c>
      <c r="F136" s="56" t="s">
        <v>21</v>
      </c>
      <c r="G136" s="56">
        <v>847001</v>
      </c>
      <c r="H136" s="56" t="s">
        <v>863</v>
      </c>
      <c r="I136" s="56">
        <v>300180</v>
      </c>
      <c r="J136" s="56" t="s">
        <v>2214</v>
      </c>
      <c r="K136" s="56">
        <v>1</v>
      </c>
      <c r="L136" s="56">
        <v>171100</v>
      </c>
      <c r="M136" s="224">
        <v>171100</v>
      </c>
      <c r="N136" s="225">
        <v>171100</v>
      </c>
      <c r="O136" s="223">
        <f t="shared" si="6"/>
        <v>0</v>
      </c>
      <c r="P136" s="57">
        <f>VLOOKUP(E136,'Cons. Ch2 &amp; Ch3'!F:Y,20,FALSE)</f>
        <v>1018528</v>
      </c>
    </row>
    <row r="137" spans="1:16" hidden="1" x14ac:dyDescent="0.35">
      <c r="A137" s="56">
        <v>8470315</v>
      </c>
      <c r="B137" s="56" t="s">
        <v>166</v>
      </c>
      <c r="C137" s="56">
        <v>492316</v>
      </c>
      <c r="D137" s="56" t="s">
        <v>138</v>
      </c>
      <c r="E137" s="56" t="str">
        <f t="shared" si="7"/>
        <v>847.8470315.1.492316.000000.847001.300180</v>
      </c>
      <c r="F137" s="56" t="s">
        <v>21</v>
      </c>
      <c r="G137" s="56">
        <v>847001</v>
      </c>
      <c r="H137" s="56" t="s">
        <v>863</v>
      </c>
      <c r="I137" s="56">
        <v>300180</v>
      </c>
      <c r="J137" s="56" t="s">
        <v>2216</v>
      </c>
      <c r="K137" s="56">
        <v>1</v>
      </c>
      <c r="L137" s="56">
        <v>15674</v>
      </c>
      <c r="M137" s="224">
        <v>15674</v>
      </c>
      <c r="N137" s="225">
        <v>15674</v>
      </c>
      <c r="O137" s="223">
        <f t="shared" si="6"/>
        <v>0</v>
      </c>
      <c r="P137" s="57">
        <f>VLOOKUP(E137,'Cons. Ch2 &amp; Ch3'!F:Y,20,FALSE)</f>
        <v>1018528</v>
      </c>
    </row>
    <row r="138" spans="1:16" hidden="1" x14ac:dyDescent="0.35">
      <c r="A138" s="56">
        <v>8470320</v>
      </c>
      <c r="B138" s="56" t="s">
        <v>183</v>
      </c>
      <c r="C138" s="56">
        <v>420550</v>
      </c>
      <c r="D138" s="56" t="s">
        <v>18</v>
      </c>
      <c r="E138" s="56" t="str">
        <f t="shared" si="7"/>
        <v>847.8470320.1.420550.000000.847001.200179</v>
      </c>
      <c r="F138" s="56" t="s">
        <v>21</v>
      </c>
      <c r="G138" s="56">
        <v>847001</v>
      </c>
      <c r="H138" s="56" t="s">
        <v>23</v>
      </c>
      <c r="I138" s="56">
        <v>200179</v>
      </c>
      <c r="J138" s="56" t="s">
        <v>2218</v>
      </c>
      <c r="K138" s="56">
        <v>1</v>
      </c>
      <c r="L138" s="57">
        <v>20000</v>
      </c>
      <c r="M138" s="57">
        <v>20000</v>
      </c>
      <c r="N138" s="57">
        <f>VLOOKUP(E138,'[1]Cons. Ch2 &amp; Ch3'!$F:$Y,20,FALSE)</f>
        <v>20000</v>
      </c>
      <c r="O138" s="223">
        <f t="shared" si="6"/>
        <v>0</v>
      </c>
      <c r="P138" s="57">
        <f>VLOOKUP(E138,'Cons. Ch2 &amp; Ch3'!F:Y,20,FALSE)</f>
        <v>20000</v>
      </c>
    </row>
    <row r="139" spans="1:16" hidden="1" x14ac:dyDescent="0.35">
      <c r="A139" s="56">
        <v>8470320</v>
      </c>
      <c r="B139" s="56" t="s">
        <v>183</v>
      </c>
      <c r="C139" s="56">
        <v>425510</v>
      </c>
      <c r="D139" s="56" t="s">
        <v>37</v>
      </c>
      <c r="E139" s="56" t="str">
        <f t="shared" si="7"/>
        <v>847.8470320.1.425510.000000.847001.200179</v>
      </c>
      <c r="F139" s="56" t="s">
        <v>21</v>
      </c>
      <c r="G139" s="56">
        <v>847001</v>
      </c>
      <c r="H139" s="56" t="s">
        <v>23</v>
      </c>
      <c r="I139" s="56">
        <v>200179</v>
      </c>
      <c r="J139" s="56" t="s">
        <v>2224</v>
      </c>
      <c r="K139" s="56">
        <v>2</v>
      </c>
      <c r="L139" s="56">
        <v>15000</v>
      </c>
      <c r="M139" s="57">
        <v>30000</v>
      </c>
      <c r="N139" s="57">
        <f>VLOOKUP(E139,'[1]Cons. Ch2 &amp; Ch3'!$F:$Y,20,FALSE)</f>
        <v>30000</v>
      </c>
      <c r="O139" s="223">
        <f t="shared" si="6"/>
        <v>0</v>
      </c>
      <c r="P139" s="57">
        <f>VLOOKUP(E139,'Cons. Ch2 &amp; Ch3'!F:Y,20,FALSE)</f>
        <v>30000</v>
      </c>
    </row>
    <row r="140" spans="1:16" hidden="1" x14ac:dyDescent="0.35">
      <c r="A140" s="56">
        <v>8470320</v>
      </c>
      <c r="B140" s="56" t="s">
        <v>183</v>
      </c>
      <c r="C140" s="56">
        <v>425760</v>
      </c>
      <c r="D140" s="56" t="s">
        <v>169</v>
      </c>
      <c r="E140" s="56" t="str">
        <f t="shared" si="7"/>
        <v>847.8470320.1.425760.000000.847001.200179</v>
      </c>
      <c r="F140" s="56" t="s">
        <v>21</v>
      </c>
      <c r="G140" s="56">
        <v>847001</v>
      </c>
      <c r="H140" s="56" t="s">
        <v>23</v>
      </c>
      <c r="I140" s="56">
        <v>200179</v>
      </c>
      <c r="J140" s="56" t="s">
        <v>2225</v>
      </c>
      <c r="K140" s="56">
        <v>6</v>
      </c>
      <c r="L140" s="56">
        <v>2500</v>
      </c>
      <c r="M140" s="224">
        <v>15000</v>
      </c>
      <c r="N140" s="57">
        <v>15000</v>
      </c>
      <c r="O140" s="223">
        <f t="shared" si="6"/>
        <v>0</v>
      </c>
      <c r="P140" s="57">
        <f>VLOOKUP(E140,'Cons. Ch2 &amp; Ch3'!F:Y,20,FALSE)</f>
        <v>25000</v>
      </c>
    </row>
    <row r="141" spans="1:16" hidden="1" x14ac:dyDescent="0.35">
      <c r="A141" s="56">
        <v>8470320</v>
      </c>
      <c r="B141" s="56" t="s">
        <v>183</v>
      </c>
      <c r="C141" s="56">
        <v>425760</v>
      </c>
      <c r="D141" s="56" t="s">
        <v>169</v>
      </c>
      <c r="E141" s="56" t="str">
        <f t="shared" si="7"/>
        <v>847.8470320.1.425760.000000.847001.200179</v>
      </c>
      <c r="F141" s="56" t="s">
        <v>21</v>
      </c>
      <c r="G141" s="56">
        <v>847001</v>
      </c>
      <c r="H141" s="56" t="s">
        <v>23</v>
      </c>
      <c r="I141" s="56">
        <v>200179</v>
      </c>
      <c r="J141" s="56" t="s">
        <v>2227</v>
      </c>
      <c r="K141" s="56">
        <v>1</v>
      </c>
      <c r="L141" s="56">
        <v>10000</v>
      </c>
      <c r="M141" s="224">
        <v>10000</v>
      </c>
      <c r="N141" s="57">
        <v>10000</v>
      </c>
      <c r="O141" s="223">
        <f t="shared" si="6"/>
        <v>0</v>
      </c>
      <c r="P141" s="57">
        <f>VLOOKUP(E141,'Cons. Ch2 &amp; Ch3'!F:Y,20,FALSE)</f>
        <v>25000</v>
      </c>
    </row>
    <row r="142" spans="1:16" hidden="1" x14ac:dyDescent="0.35">
      <c r="A142" s="56">
        <v>8470320</v>
      </c>
      <c r="B142" s="56" t="s">
        <v>183</v>
      </c>
      <c r="C142" s="56">
        <v>425763</v>
      </c>
      <c r="D142" s="56" t="s">
        <v>129</v>
      </c>
      <c r="E142" s="56" t="str">
        <f t="shared" si="7"/>
        <v>847.8470320.1.425763.000000.847001.200179</v>
      </c>
      <c r="F142" s="56" t="s">
        <v>21</v>
      </c>
      <c r="G142" s="56">
        <v>847001</v>
      </c>
      <c r="H142" s="56" t="s">
        <v>23</v>
      </c>
      <c r="I142" s="56">
        <v>200179</v>
      </c>
      <c r="J142" s="56" t="s">
        <v>2228</v>
      </c>
      <c r="K142" s="56">
        <v>20</v>
      </c>
      <c r="L142" s="56">
        <v>5000</v>
      </c>
      <c r="M142" s="57">
        <v>100000</v>
      </c>
      <c r="N142" s="57">
        <f>VLOOKUP(E142,'[1]Cons. Ch2 &amp; Ch3'!$F:$Y,20,FALSE)</f>
        <v>100000</v>
      </c>
      <c r="O142" s="223">
        <f t="shared" si="6"/>
        <v>0</v>
      </c>
      <c r="P142" s="57">
        <f>VLOOKUP(E142,'Cons. Ch2 &amp; Ch3'!F:Y,20,FALSE)</f>
        <v>100000</v>
      </c>
    </row>
    <row r="143" spans="1:16" hidden="1" x14ac:dyDescent="0.35">
      <c r="A143" s="56">
        <v>8470320</v>
      </c>
      <c r="B143" s="56" t="s">
        <v>183</v>
      </c>
      <c r="C143" s="56">
        <v>425770</v>
      </c>
      <c r="D143" s="56" t="s">
        <v>132</v>
      </c>
      <c r="E143" s="56" t="str">
        <f t="shared" si="7"/>
        <v>847.8470320.1.425770.000000.847001.200179</v>
      </c>
      <c r="F143" s="56" t="s">
        <v>21</v>
      </c>
      <c r="G143" s="56">
        <v>847001</v>
      </c>
      <c r="H143" s="56" t="s">
        <v>23</v>
      </c>
      <c r="I143" s="56">
        <v>200179</v>
      </c>
      <c r="J143" s="56" t="s">
        <v>2229</v>
      </c>
      <c r="K143" s="56">
        <v>30</v>
      </c>
      <c r="L143" s="56">
        <v>15000</v>
      </c>
      <c r="M143" s="57">
        <v>450000</v>
      </c>
      <c r="N143" s="57">
        <f>VLOOKUP(E143,'[1]Cons. Ch2 &amp; Ch3'!$F:$Y,20,FALSE)</f>
        <v>450000</v>
      </c>
      <c r="O143" s="223">
        <f t="shared" si="6"/>
        <v>0</v>
      </c>
      <c r="P143" s="57">
        <f>VLOOKUP(E143,'Cons. Ch2 &amp; Ch3'!F:Y,20,FALSE)</f>
        <v>450000</v>
      </c>
    </row>
    <row r="144" spans="1:16" hidden="1" x14ac:dyDescent="0.35">
      <c r="A144" s="56">
        <v>8470320</v>
      </c>
      <c r="B144" s="56" t="s">
        <v>183</v>
      </c>
      <c r="C144" s="56">
        <v>425900</v>
      </c>
      <c r="D144" s="56" t="s">
        <v>40</v>
      </c>
      <c r="E144" s="56" t="str">
        <f t="shared" si="7"/>
        <v>847.8470320.1.425900.000000.847001.200179</v>
      </c>
      <c r="F144" s="56" t="s">
        <v>21</v>
      </c>
      <c r="G144" s="56">
        <v>847001</v>
      </c>
      <c r="H144" s="56" t="s">
        <v>23</v>
      </c>
      <c r="I144" s="56">
        <v>200179</v>
      </c>
      <c r="J144" s="56" t="s">
        <v>2230</v>
      </c>
      <c r="K144" s="56">
        <v>10</v>
      </c>
      <c r="L144" s="56">
        <v>2000</v>
      </c>
      <c r="M144" s="57">
        <v>20000</v>
      </c>
      <c r="N144" s="57">
        <f>VLOOKUP(E144,'[1]Cons. Ch2 &amp; Ch3'!$F:$Y,20,FALSE)</f>
        <v>20000</v>
      </c>
      <c r="O144" s="223">
        <f t="shared" ref="O144:O175" si="8">M144-N144</f>
        <v>0</v>
      </c>
      <c r="P144" s="57">
        <f>VLOOKUP(E144,'Cons. Ch2 &amp; Ch3'!F:Y,20,FALSE)</f>
        <v>20000</v>
      </c>
    </row>
    <row r="145" spans="1:16" hidden="1" x14ac:dyDescent="0.35">
      <c r="A145" s="56">
        <v>8470320</v>
      </c>
      <c r="B145" s="56" t="s">
        <v>183</v>
      </c>
      <c r="C145" s="56">
        <v>426610</v>
      </c>
      <c r="D145" s="56" t="s">
        <v>43</v>
      </c>
      <c r="E145" s="56" t="str">
        <f t="shared" si="7"/>
        <v>847.8470320.1.426610.000000.847001.200179</v>
      </c>
      <c r="F145" s="56" t="s">
        <v>21</v>
      </c>
      <c r="G145" s="56">
        <v>847001</v>
      </c>
      <c r="H145" s="56" t="s">
        <v>23</v>
      </c>
      <c r="I145" s="56">
        <v>200179</v>
      </c>
      <c r="J145" s="56" t="s">
        <v>2231</v>
      </c>
      <c r="K145" s="56">
        <v>1</v>
      </c>
      <c r="L145" s="56">
        <v>75000</v>
      </c>
      <c r="M145" s="57">
        <v>75000</v>
      </c>
      <c r="N145" s="57">
        <f>VLOOKUP(E145,'[1]Cons. Ch2 &amp; Ch3'!$F:$Y,20,FALSE)</f>
        <v>75000</v>
      </c>
      <c r="O145" s="223">
        <f t="shared" si="8"/>
        <v>0</v>
      </c>
      <c r="P145" s="57">
        <f>VLOOKUP(E145,'Cons. Ch2 &amp; Ch3'!F:Y,20,FALSE)</f>
        <v>75000</v>
      </c>
    </row>
    <row r="146" spans="1:16" hidden="1" x14ac:dyDescent="0.35">
      <c r="A146" s="56">
        <v>8470320</v>
      </c>
      <c r="B146" s="56" t="s">
        <v>183</v>
      </c>
      <c r="C146" s="56">
        <v>428090</v>
      </c>
      <c r="D146" s="56" t="s">
        <v>52</v>
      </c>
      <c r="E146" s="56" t="str">
        <f t="shared" si="7"/>
        <v>847.8470320.1.428090.000000.847001.200179</v>
      </c>
      <c r="F146" s="56" t="s">
        <v>21</v>
      </c>
      <c r="G146" s="56">
        <v>847001</v>
      </c>
      <c r="H146" s="56" t="s">
        <v>23</v>
      </c>
      <c r="I146" s="56">
        <v>200179</v>
      </c>
      <c r="J146" s="56" t="s">
        <v>2232</v>
      </c>
      <c r="K146" s="56">
        <v>1</v>
      </c>
      <c r="L146" s="56">
        <v>35000</v>
      </c>
      <c r="M146" s="57">
        <v>35000</v>
      </c>
      <c r="N146" s="57">
        <f>VLOOKUP(E146,'[1]Cons. Ch2 &amp; Ch3'!$F:$Y,20,FALSE)</f>
        <v>35000</v>
      </c>
      <c r="O146" s="223">
        <f t="shared" si="8"/>
        <v>0</v>
      </c>
      <c r="P146" s="57">
        <f>VLOOKUP(E146,'Cons. Ch2 &amp; Ch3'!F:Y,20,FALSE)</f>
        <v>35000</v>
      </c>
    </row>
    <row r="147" spans="1:16" hidden="1" x14ac:dyDescent="0.35">
      <c r="A147" s="56">
        <v>8470320</v>
      </c>
      <c r="B147" s="56" t="s">
        <v>183</v>
      </c>
      <c r="C147" s="56">
        <v>435350</v>
      </c>
      <c r="D147" s="56" t="s">
        <v>144</v>
      </c>
      <c r="E147" s="56" t="str">
        <f t="shared" si="7"/>
        <v>847.8470320.1.435350.000000.847001.200179</v>
      </c>
      <c r="F147" s="56" t="s">
        <v>21</v>
      </c>
      <c r="G147" s="56">
        <v>847001</v>
      </c>
      <c r="H147" s="56" t="s">
        <v>23</v>
      </c>
      <c r="I147" s="56">
        <v>200179</v>
      </c>
      <c r="J147" s="56" t="s">
        <v>2233</v>
      </c>
      <c r="K147" s="56">
        <v>1</v>
      </c>
      <c r="L147" s="56">
        <v>50000</v>
      </c>
      <c r="M147" s="57">
        <v>50000</v>
      </c>
      <c r="N147" s="57">
        <f>VLOOKUP(E147,'[1]Cons. Ch2 &amp; Ch3'!$F:$Y,20,FALSE)</f>
        <v>50000</v>
      </c>
      <c r="O147" s="223">
        <f t="shared" si="8"/>
        <v>0</v>
      </c>
      <c r="P147" s="57">
        <f>VLOOKUP(E147,'Cons. Ch2 &amp; Ch3'!F:Y,20,FALSE)</f>
        <v>50000</v>
      </c>
    </row>
    <row r="148" spans="1:16" hidden="1" x14ac:dyDescent="0.35">
      <c r="A148" s="56">
        <v>8470320</v>
      </c>
      <c r="B148" s="56" t="s">
        <v>183</v>
      </c>
      <c r="C148" s="56">
        <v>435508</v>
      </c>
      <c r="D148" s="56" t="s">
        <v>147</v>
      </c>
      <c r="E148" s="56" t="str">
        <f t="shared" si="7"/>
        <v>847.8470320.1.435508.000000.847001.200179</v>
      </c>
      <c r="F148" s="56" t="s">
        <v>21</v>
      </c>
      <c r="G148" s="56">
        <v>847001</v>
      </c>
      <c r="H148" s="56" t="s">
        <v>23</v>
      </c>
      <c r="I148" s="56">
        <v>200179</v>
      </c>
      <c r="J148" s="56" t="s">
        <v>2234</v>
      </c>
      <c r="K148" s="56">
        <v>1</v>
      </c>
      <c r="L148" s="56">
        <v>200000</v>
      </c>
      <c r="M148" s="57">
        <v>200000</v>
      </c>
      <c r="N148" s="57">
        <f>VLOOKUP(E148,'[1]Cons. Ch2 &amp; Ch3'!$F:$Y,20,FALSE)</f>
        <v>200000</v>
      </c>
      <c r="O148" s="223">
        <f t="shared" si="8"/>
        <v>0</v>
      </c>
      <c r="P148" s="57">
        <f>VLOOKUP(E148,'Cons. Ch2 &amp; Ch3'!F:Y,20,FALSE)</f>
        <v>200000</v>
      </c>
    </row>
    <row r="149" spans="1:16" hidden="1" x14ac:dyDescent="0.35">
      <c r="A149" s="56">
        <v>8470320</v>
      </c>
      <c r="B149" s="56" t="s">
        <v>183</v>
      </c>
      <c r="C149" s="56">
        <v>436110</v>
      </c>
      <c r="D149" s="56" t="s">
        <v>64</v>
      </c>
      <c r="E149" s="56" t="str">
        <f t="shared" si="7"/>
        <v>847.8470320.1.436110.000000.847001.200179</v>
      </c>
      <c r="F149" s="56" t="s">
        <v>21</v>
      </c>
      <c r="G149" s="56">
        <v>847001</v>
      </c>
      <c r="H149" s="56" t="s">
        <v>23</v>
      </c>
      <c r="I149" s="56">
        <v>200179</v>
      </c>
      <c r="J149" s="56" t="s">
        <v>2235</v>
      </c>
      <c r="K149" s="56">
        <v>1</v>
      </c>
      <c r="L149" s="56">
        <v>35000</v>
      </c>
      <c r="M149" s="57">
        <v>35000</v>
      </c>
      <c r="N149" s="57">
        <f>VLOOKUP(E149,'[1]Cons. Ch2 &amp; Ch3'!$F:$Y,20,FALSE)</f>
        <v>35000</v>
      </c>
      <c r="O149" s="223">
        <f t="shared" si="8"/>
        <v>0</v>
      </c>
      <c r="P149" s="57">
        <f>VLOOKUP(E149,'Cons. Ch2 &amp; Ch3'!F:Y,20,FALSE)</f>
        <v>35000</v>
      </c>
    </row>
    <row r="150" spans="1:16" hidden="1" x14ac:dyDescent="0.35">
      <c r="A150" s="56">
        <v>8470320</v>
      </c>
      <c r="B150" s="56" t="s">
        <v>183</v>
      </c>
      <c r="C150" s="56">
        <v>436600</v>
      </c>
      <c r="D150" s="56" t="s">
        <v>163</v>
      </c>
      <c r="E150" s="56" t="str">
        <f t="shared" si="7"/>
        <v>847.8470320.1.436600.000000.847001.200179</v>
      </c>
      <c r="F150" s="56" t="s">
        <v>21</v>
      </c>
      <c r="G150" s="56">
        <v>847001</v>
      </c>
      <c r="H150" s="56" t="s">
        <v>23</v>
      </c>
      <c r="I150" s="56">
        <v>200179</v>
      </c>
      <c r="J150" s="56" t="s">
        <v>2236</v>
      </c>
      <c r="K150" s="56">
        <v>3</v>
      </c>
      <c r="L150" s="56">
        <v>15000</v>
      </c>
      <c r="M150" s="57">
        <v>45000</v>
      </c>
      <c r="N150" s="57">
        <f>VLOOKUP(E150,'[1]Cons. Ch2 &amp; Ch3'!$F:$Y,20,FALSE)</f>
        <v>45000</v>
      </c>
      <c r="O150" s="223">
        <f t="shared" si="8"/>
        <v>0</v>
      </c>
      <c r="P150" s="57">
        <f>VLOOKUP(E150,'Cons. Ch2 &amp; Ch3'!F:Y,20,FALSE)</f>
        <v>45000</v>
      </c>
    </row>
    <row r="151" spans="1:16" hidden="1" x14ac:dyDescent="0.35">
      <c r="A151" s="56">
        <v>8470320</v>
      </c>
      <c r="B151" s="56" t="s">
        <v>183</v>
      </c>
      <c r="C151" s="56">
        <v>492316</v>
      </c>
      <c r="D151" s="56" t="s">
        <v>138</v>
      </c>
      <c r="E151" s="56" t="str">
        <f t="shared" si="7"/>
        <v>847.8470320.1.492316.000000.847001.300180</v>
      </c>
      <c r="F151" s="56" t="s">
        <v>21</v>
      </c>
      <c r="G151" s="56">
        <v>847001</v>
      </c>
      <c r="H151" s="56" t="s">
        <v>863</v>
      </c>
      <c r="I151" s="56">
        <v>300180</v>
      </c>
      <c r="J151" s="56" t="s">
        <v>2237</v>
      </c>
      <c r="K151" s="56">
        <v>1</v>
      </c>
      <c r="L151" s="56">
        <v>120000</v>
      </c>
      <c r="M151" s="224">
        <v>120000</v>
      </c>
      <c r="N151" s="57">
        <v>120000</v>
      </c>
      <c r="O151" s="223">
        <f t="shared" si="8"/>
        <v>0</v>
      </c>
      <c r="P151" s="57">
        <f>VLOOKUP(E151,'Cons. Ch2 &amp; Ch3'!F:Y,20,FALSE)</f>
        <v>2636000</v>
      </c>
    </row>
    <row r="152" spans="1:16" hidden="1" x14ac:dyDescent="0.35">
      <c r="A152" s="56">
        <v>8470320</v>
      </c>
      <c r="B152" s="56" t="s">
        <v>183</v>
      </c>
      <c r="C152" s="56">
        <v>492316</v>
      </c>
      <c r="D152" s="56" t="s">
        <v>138</v>
      </c>
      <c r="E152" s="56" t="str">
        <f t="shared" si="7"/>
        <v>847.8470320.1.492316.000000.847001.300180</v>
      </c>
      <c r="F152" s="56" t="s">
        <v>21</v>
      </c>
      <c r="G152" s="56">
        <v>847001</v>
      </c>
      <c r="H152" s="56" t="s">
        <v>863</v>
      </c>
      <c r="I152" s="56">
        <v>300180</v>
      </c>
      <c r="J152" s="56" t="s">
        <v>2238</v>
      </c>
      <c r="K152" s="56">
        <v>1</v>
      </c>
      <c r="L152" s="56">
        <v>32000</v>
      </c>
      <c r="M152" s="224">
        <v>32000</v>
      </c>
      <c r="N152" s="57">
        <v>32000</v>
      </c>
      <c r="O152" s="223">
        <f t="shared" si="8"/>
        <v>0</v>
      </c>
      <c r="P152" s="57">
        <f>VLOOKUP(E152,'Cons. Ch2 &amp; Ch3'!F:Y,20,FALSE)</f>
        <v>2636000</v>
      </c>
    </row>
    <row r="153" spans="1:16" hidden="1" x14ac:dyDescent="0.35">
      <c r="A153" s="56">
        <v>8470320</v>
      </c>
      <c r="B153" s="56" t="s">
        <v>183</v>
      </c>
      <c r="C153" s="56">
        <v>492316</v>
      </c>
      <c r="D153" s="56" t="s">
        <v>138</v>
      </c>
      <c r="E153" s="56" t="str">
        <f t="shared" si="7"/>
        <v>847.8470320.1.492316.000000.847001.300180</v>
      </c>
      <c r="F153" s="56" t="s">
        <v>21</v>
      </c>
      <c r="G153" s="56">
        <v>847001</v>
      </c>
      <c r="H153" s="56" t="s">
        <v>863</v>
      </c>
      <c r="I153" s="56">
        <v>300180</v>
      </c>
      <c r="J153" s="56" t="s">
        <v>2239</v>
      </c>
      <c r="K153" s="56">
        <v>1</v>
      </c>
      <c r="L153" s="56">
        <v>19000</v>
      </c>
      <c r="M153" s="224">
        <v>19000</v>
      </c>
      <c r="N153" s="57">
        <v>19000</v>
      </c>
      <c r="O153" s="223">
        <f t="shared" si="8"/>
        <v>0</v>
      </c>
      <c r="P153" s="57">
        <f>VLOOKUP(E153,'Cons. Ch2 &amp; Ch3'!F:Y,20,FALSE)</f>
        <v>2636000</v>
      </c>
    </row>
    <row r="154" spans="1:16" hidden="1" x14ac:dyDescent="0.35">
      <c r="A154" s="56">
        <v>8470320</v>
      </c>
      <c r="B154" s="56" t="s">
        <v>183</v>
      </c>
      <c r="C154" s="56">
        <v>492316</v>
      </c>
      <c r="D154" s="56" t="s">
        <v>138</v>
      </c>
      <c r="E154" s="56" t="str">
        <f t="shared" si="7"/>
        <v>847.8470320.1.492316.000000.847001.300180</v>
      </c>
      <c r="F154" s="56" t="s">
        <v>21</v>
      </c>
      <c r="G154" s="56">
        <v>847001</v>
      </c>
      <c r="H154" s="56" t="s">
        <v>863</v>
      </c>
      <c r="I154" s="56">
        <v>300180</v>
      </c>
      <c r="J154" s="56" t="s">
        <v>2240</v>
      </c>
      <c r="K154" s="56">
        <v>1</v>
      </c>
      <c r="L154" s="56">
        <v>195000</v>
      </c>
      <c r="M154" s="224">
        <v>195000</v>
      </c>
      <c r="N154" s="57">
        <v>195000</v>
      </c>
      <c r="O154" s="223">
        <f t="shared" si="8"/>
        <v>0</v>
      </c>
      <c r="P154" s="57">
        <f>VLOOKUP(E154,'Cons. Ch2 &amp; Ch3'!F:Y,20,FALSE)</f>
        <v>2636000</v>
      </c>
    </row>
    <row r="155" spans="1:16" hidden="1" x14ac:dyDescent="0.35">
      <c r="A155" s="56">
        <v>8470320</v>
      </c>
      <c r="B155" s="56" t="s">
        <v>183</v>
      </c>
      <c r="C155" s="56">
        <v>492316</v>
      </c>
      <c r="D155" s="56" t="s">
        <v>138</v>
      </c>
      <c r="E155" s="56" t="str">
        <f t="shared" si="7"/>
        <v>847.8470320.1.492316.000000.847001.300180</v>
      </c>
      <c r="F155" s="56" t="s">
        <v>21</v>
      </c>
      <c r="G155" s="56">
        <v>847001</v>
      </c>
      <c r="H155" s="56" t="s">
        <v>863</v>
      </c>
      <c r="I155" s="56">
        <v>300180</v>
      </c>
      <c r="J155" s="56" t="s">
        <v>2241</v>
      </c>
      <c r="K155" s="56">
        <v>1</v>
      </c>
      <c r="L155" s="56">
        <v>55000</v>
      </c>
      <c r="M155" s="224">
        <v>55000</v>
      </c>
      <c r="N155" s="57">
        <v>55000</v>
      </c>
      <c r="O155" s="223">
        <f t="shared" si="8"/>
        <v>0</v>
      </c>
      <c r="P155" s="57">
        <f>VLOOKUP(E155,'Cons. Ch2 &amp; Ch3'!F:Y,20,FALSE)</f>
        <v>2636000</v>
      </c>
    </row>
    <row r="156" spans="1:16" hidden="1" x14ac:dyDescent="0.35">
      <c r="A156" s="56">
        <v>8470320</v>
      </c>
      <c r="B156" s="56" t="s">
        <v>183</v>
      </c>
      <c r="C156" s="56">
        <v>492316</v>
      </c>
      <c r="D156" s="56" t="s">
        <v>138</v>
      </c>
      <c r="E156" s="56" t="str">
        <f t="shared" si="7"/>
        <v>847.8470320.1.492316.000000.847001.300180</v>
      </c>
      <c r="F156" s="56" t="s">
        <v>21</v>
      </c>
      <c r="G156" s="56">
        <v>847001</v>
      </c>
      <c r="H156" s="56" t="s">
        <v>863</v>
      </c>
      <c r="I156" s="56">
        <v>300180</v>
      </c>
      <c r="J156" s="56" t="s">
        <v>2242</v>
      </c>
      <c r="K156" s="56">
        <v>2</v>
      </c>
      <c r="L156" s="56">
        <v>45000</v>
      </c>
      <c r="M156" s="224">
        <v>90000</v>
      </c>
      <c r="N156" s="57">
        <v>90000</v>
      </c>
      <c r="O156" s="223">
        <f t="shared" si="8"/>
        <v>0</v>
      </c>
      <c r="P156" s="57">
        <f>VLOOKUP(E156,'Cons. Ch2 &amp; Ch3'!F:Y,20,FALSE)</f>
        <v>2636000</v>
      </c>
    </row>
    <row r="157" spans="1:16" hidden="1" x14ac:dyDescent="0.35">
      <c r="A157" s="56">
        <v>8470320</v>
      </c>
      <c r="B157" s="56" t="s">
        <v>183</v>
      </c>
      <c r="C157" s="56">
        <v>492316</v>
      </c>
      <c r="D157" s="56" t="s">
        <v>138</v>
      </c>
      <c r="E157" s="56" t="str">
        <f t="shared" si="7"/>
        <v>847.8470320.1.492316.000000.847001.300180</v>
      </c>
      <c r="F157" s="56" t="s">
        <v>21</v>
      </c>
      <c r="G157" s="56">
        <v>847001</v>
      </c>
      <c r="H157" s="56" t="s">
        <v>863</v>
      </c>
      <c r="I157" s="56">
        <v>300180</v>
      </c>
      <c r="J157" s="56" t="s">
        <v>2243</v>
      </c>
      <c r="K157" s="56">
        <v>1</v>
      </c>
      <c r="L157" s="56">
        <v>300000</v>
      </c>
      <c r="M157" s="224">
        <v>300000</v>
      </c>
      <c r="N157" s="57">
        <v>300000</v>
      </c>
      <c r="O157" s="223">
        <f t="shared" si="8"/>
        <v>0</v>
      </c>
      <c r="P157" s="57">
        <f>VLOOKUP(E157,'Cons. Ch2 &amp; Ch3'!F:Y,20,FALSE)</f>
        <v>2636000</v>
      </c>
    </row>
    <row r="158" spans="1:16" hidden="1" x14ac:dyDescent="0.35">
      <c r="A158" s="56">
        <v>8470320</v>
      </c>
      <c r="B158" s="56" t="s">
        <v>183</v>
      </c>
      <c r="C158" s="56">
        <v>492316</v>
      </c>
      <c r="D158" s="56" t="s">
        <v>138</v>
      </c>
      <c r="E158" s="56" t="str">
        <f t="shared" si="7"/>
        <v>847.8470320.1.492316.000000.847001.300180</v>
      </c>
      <c r="F158" s="56" t="s">
        <v>21</v>
      </c>
      <c r="G158" s="56">
        <v>847001</v>
      </c>
      <c r="H158" s="56" t="s">
        <v>863</v>
      </c>
      <c r="I158" s="56">
        <v>300180</v>
      </c>
      <c r="J158" s="56" t="s">
        <v>2244</v>
      </c>
      <c r="K158" s="56">
        <v>1</v>
      </c>
      <c r="L158" s="56">
        <v>325000</v>
      </c>
      <c r="M158" s="224">
        <v>325000</v>
      </c>
      <c r="N158" s="57">
        <v>325000</v>
      </c>
      <c r="O158" s="223">
        <f t="shared" si="8"/>
        <v>0</v>
      </c>
      <c r="P158" s="57">
        <f>VLOOKUP(E158,'Cons. Ch2 &amp; Ch3'!F:Y,20,FALSE)</f>
        <v>2636000</v>
      </c>
    </row>
    <row r="159" spans="1:16" hidden="1" x14ac:dyDescent="0.35">
      <c r="A159" s="56">
        <v>8470320</v>
      </c>
      <c r="B159" s="56" t="s">
        <v>183</v>
      </c>
      <c r="C159" s="56">
        <v>492316</v>
      </c>
      <c r="D159" s="56" t="s">
        <v>138</v>
      </c>
      <c r="E159" s="56" t="str">
        <f t="shared" si="7"/>
        <v>847.8470320.1.492316.000000.847001.300180</v>
      </c>
      <c r="F159" s="56" t="s">
        <v>21</v>
      </c>
      <c r="G159" s="56">
        <v>847001</v>
      </c>
      <c r="H159" s="56" t="s">
        <v>863</v>
      </c>
      <c r="I159" s="56">
        <v>300180</v>
      </c>
      <c r="J159" s="56" t="s">
        <v>2245</v>
      </c>
      <c r="K159" s="56">
        <v>1</v>
      </c>
      <c r="L159" s="56">
        <v>225000</v>
      </c>
      <c r="M159" s="224">
        <v>225000</v>
      </c>
      <c r="N159" s="57">
        <v>225000</v>
      </c>
      <c r="O159" s="223">
        <f t="shared" si="8"/>
        <v>0</v>
      </c>
      <c r="P159" s="57">
        <f>VLOOKUP(E159,'Cons. Ch2 &amp; Ch3'!F:Y,20,FALSE)</f>
        <v>2636000</v>
      </c>
    </row>
    <row r="160" spans="1:16" hidden="1" x14ac:dyDescent="0.35">
      <c r="A160" s="56">
        <v>8470320</v>
      </c>
      <c r="B160" s="56" t="s">
        <v>183</v>
      </c>
      <c r="C160" s="56">
        <v>492316</v>
      </c>
      <c r="D160" s="56" t="s">
        <v>138</v>
      </c>
      <c r="E160" s="56" t="str">
        <f t="shared" si="7"/>
        <v>847.8470320.1.492316.000000.847001.300180</v>
      </c>
      <c r="F160" s="56" t="s">
        <v>21</v>
      </c>
      <c r="G160" s="56">
        <v>847001</v>
      </c>
      <c r="H160" s="56" t="s">
        <v>863</v>
      </c>
      <c r="I160" s="56">
        <v>300180</v>
      </c>
      <c r="J160" s="56" t="s">
        <v>2246</v>
      </c>
      <c r="K160" s="56">
        <v>1</v>
      </c>
      <c r="L160" s="56">
        <v>175000</v>
      </c>
      <c r="M160" s="224">
        <v>175000</v>
      </c>
      <c r="N160" s="57">
        <v>175000</v>
      </c>
      <c r="O160" s="223">
        <f t="shared" si="8"/>
        <v>0</v>
      </c>
      <c r="P160" s="57">
        <f>VLOOKUP(E160,'Cons. Ch2 &amp; Ch3'!F:Y,20,FALSE)</f>
        <v>2636000</v>
      </c>
    </row>
    <row r="161" spans="1:16" hidden="1" x14ac:dyDescent="0.35">
      <c r="A161" s="56">
        <v>8470320</v>
      </c>
      <c r="B161" s="56" t="s">
        <v>183</v>
      </c>
      <c r="C161" s="56">
        <v>492316</v>
      </c>
      <c r="D161" s="56" t="s">
        <v>138</v>
      </c>
      <c r="E161" s="56" t="str">
        <f t="shared" si="7"/>
        <v>847.8470320.1.492316.000000.847001.300180</v>
      </c>
      <c r="F161" s="56" t="s">
        <v>21</v>
      </c>
      <c r="G161" s="56">
        <v>847001</v>
      </c>
      <c r="H161" s="56" t="s">
        <v>863</v>
      </c>
      <c r="I161" s="56">
        <v>300180</v>
      </c>
      <c r="J161" s="56" t="s">
        <v>2247</v>
      </c>
      <c r="K161" s="56">
        <v>1</v>
      </c>
      <c r="L161" s="56">
        <v>25000</v>
      </c>
      <c r="M161" s="224">
        <v>25000</v>
      </c>
      <c r="N161" s="57">
        <v>25000</v>
      </c>
      <c r="O161" s="223">
        <f t="shared" si="8"/>
        <v>0</v>
      </c>
      <c r="P161" s="57">
        <f>VLOOKUP(E161,'Cons. Ch2 &amp; Ch3'!F:Y,20,FALSE)</f>
        <v>2636000</v>
      </c>
    </row>
    <row r="162" spans="1:16" hidden="1" x14ac:dyDescent="0.35">
      <c r="A162" s="56">
        <v>8470320</v>
      </c>
      <c r="B162" s="56" t="s">
        <v>183</v>
      </c>
      <c r="C162" s="56">
        <v>492316</v>
      </c>
      <c r="D162" s="56" t="s">
        <v>138</v>
      </c>
      <c r="E162" s="56" t="str">
        <f t="shared" si="7"/>
        <v>847.8470320.1.492316.000000.847001.300180</v>
      </c>
      <c r="F162" s="56" t="s">
        <v>21</v>
      </c>
      <c r="G162" s="56">
        <v>847001</v>
      </c>
      <c r="H162" s="56" t="s">
        <v>863</v>
      </c>
      <c r="I162" s="56">
        <v>300180</v>
      </c>
      <c r="J162" s="56" t="s">
        <v>2248</v>
      </c>
      <c r="K162" s="56">
        <v>1</v>
      </c>
      <c r="L162" s="56">
        <v>40000</v>
      </c>
      <c r="M162" s="224">
        <v>40000</v>
      </c>
      <c r="N162" s="57">
        <v>40000</v>
      </c>
      <c r="O162" s="223">
        <f t="shared" si="8"/>
        <v>0</v>
      </c>
      <c r="P162" s="57">
        <f>VLOOKUP(E162,'Cons. Ch2 &amp; Ch3'!F:Y,20,FALSE)</f>
        <v>2636000</v>
      </c>
    </row>
    <row r="163" spans="1:16" hidden="1" x14ac:dyDescent="0.35">
      <c r="A163" s="56">
        <v>8470320</v>
      </c>
      <c r="B163" s="56" t="s">
        <v>183</v>
      </c>
      <c r="C163" s="56">
        <v>492316</v>
      </c>
      <c r="D163" s="56" t="s">
        <v>138</v>
      </c>
      <c r="E163" s="56" t="str">
        <f t="shared" si="7"/>
        <v>847.8470320.1.492316.000000.847001.300180</v>
      </c>
      <c r="F163" s="56" t="s">
        <v>21</v>
      </c>
      <c r="G163" s="56">
        <v>847001</v>
      </c>
      <c r="H163" s="56" t="s">
        <v>863</v>
      </c>
      <c r="I163" s="56">
        <v>300180</v>
      </c>
      <c r="J163" s="56" t="s">
        <v>2249</v>
      </c>
      <c r="K163" s="56">
        <v>1</v>
      </c>
      <c r="L163" s="56">
        <v>110000</v>
      </c>
      <c r="M163" s="224">
        <v>110000</v>
      </c>
      <c r="N163" s="57">
        <v>110000</v>
      </c>
      <c r="O163" s="223">
        <f t="shared" si="8"/>
        <v>0</v>
      </c>
      <c r="P163" s="57">
        <f>VLOOKUP(E163,'Cons. Ch2 &amp; Ch3'!F:Y,20,FALSE)</f>
        <v>2636000</v>
      </c>
    </row>
    <row r="164" spans="1:16" hidden="1" x14ac:dyDescent="0.35">
      <c r="A164" s="56">
        <v>8470320</v>
      </c>
      <c r="B164" s="56" t="s">
        <v>183</v>
      </c>
      <c r="C164" s="56">
        <v>492316</v>
      </c>
      <c r="D164" s="56" t="s">
        <v>138</v>
      </c>
      <c r="E164" s="56" t="str">
        <f t="shared" si="7"/>
        <v>847.8470320.1.492316.000000.847001.300180</v>
      </c>
      <c r="F164" s="56" t="s">
        <v>21</v>
      </c>
      <c r="G164" s="56">
        <v>847001</v>
      </c>
      <c r="H164" s="56" t="s">
        <v>863</v>
      </c>
      <c r="I164" s="56">
        <v>300180</v>
      </c>
      <c r="J164" s="56" t="s">
        <v>2250</v>
      </c>
      <c r="K164" s="56">
        <v>1</v>
      </c>
      <c r="L164" s="56">
        <v>295000</v>
      </c>
      <c r="M164" s="224">
        <v>295000</v>
      </c>
      <c r="N164" s="57">
        <v>295000</v>
      </c>
      <c r="O164" s="223">
        <f t="shared" si="8"/>
        <v>0</v>
      </c>
      <c r="P164" s="57">
        <f>VLOOKUP(E164,'Cons. Ch2 &amp; Ch3'!F:Y,20,FALSE)</f>
        <v>2636000</v>
      </c>
    </row>
    <row r="165" spans="1:16" hidden="1" x14ac:dyDescent="0.35">
      <c r="A165" s="56">
        <v>8470320</v>
      </c>
      <c r="B165" s="56" t="s">
        <v>183</v>
      </c>
      <c r="C165" s="56">
        <v>492316</v>
      </c>
      <c r="D165" s="56" t="s">
        <v>138</v>
      </c>
      <c r="E165" s="56" t="str">
        <f t="shared" si="7"/>
        <v>847.8470320.1.492316.000000.847001.300180</v>
      </c>
      <c r="F165" s="56" t="s">
        <v>21</v>
      </c>
      <c r="G165" s="56">
        <v>847001</v>
      </c>
      <c r="H165" s="56" t="s">
        <v>863</v>
      </c>
      <c r="I165" s="56">
        <v>300180</v>
      </c>
      <c r="J165" s="56" t="s">
        <v>2251</v>
      </c>
      <c r="K165" s="56">
        <v>2</v>
      </c>
      <c r="L165" s="56">
        <v>85000</v>
      </c>
      <c r="M165" s="224">
        <v>170000</v>
      </c>
      <c r="N165" s="57">
        <v>170000</v>
      </c>
      <c r="O165" s="223">
        <f t="shared" si="8"/>
        <v>0</v>
      </c>
      <c r="P165" s="57">
        <f>VLOOKUP(E165,'Cons. Ch2 &amp; Ch3'!F:Y,20,FALSE)</f>
        <v>2636000</v>
      </c>
    </row>
    <row r="166" spans="1:16" hidden="1" x14ac:dyDescent="0.35">
      <c r="A166" s="56">
        <v>8470320</v>
      </c>
      <c r="B166" s="56" t="s">
        <v>183</v>
      </c>
      <c r="C166" s="56">
        <v>492316</v>
      </c>
      <c r="D166" s="56" t="s">
        <v>138</v>
      </c>
      <c r="E166" s="56" t="str">
        <f t="shared" si="7"/>
        <v>847.8470320.1.492316.000000.847001.300180</v>
      </c>
      <c r="F166" s="56" t="s">
        <v>21</v>
      </c>
      <c r="G166" s="56">
        <v>847001</v>
      </c>
      <c r="H166" s="56" t="s">
        <v>863</v>
      </c>
      <c r="I166" s="56">
        <v>300180</v>
      </c>
      <c r="J166" s="56" t="s">
        <v>2252</v>
      </c>
      <c r="K166" s="56">
        <v>1</v>
      </c>
      <c r="L166" s="56">
        <v>20000</v>
      </c>
      <c r="M166" s="224">
        <v>20000</v>
      </c>
      <c r="N166" s="57">
        <v>20000</v>
      </c>
      <c r="O166" s="223">
        <f t="shared" si="8"/>
        <v>0</v>
      </c>
      <c r="P166" s="57">
        <f>VLOOKUP(E166,'Cons. Ch2 &amp; Ch3'!F:Y,20,FALSE)</f>
        <v>2636000</v>
      </c>
    </row>
    <row r="167" spans="1:16" hidden="1" x14ac:dyDescent="0.35">
      <c r="A167" s="56">
        <v>8470320</v>
      </c>
      <c r="B167" s="56" t="s">
        <v>183</v>
      </c>
      <c r="C167" s="56">
        <v>492316</v>
      </c>
      <c r="D167" s="56" t="s">
        <v>138</v>
      </c>
      <c r="E167" s="56" t="str">
        <f t="shared" si="7"/>
        <v>847.8470320.1.492316.000000.847001.300180</v>
      </c>
      <c r="F167" s="56" t="s">
        <v>21</v>
      </c>
      <c r="G167" s="56">
        <v>847001</v>
      </c>
      <c r="H167" s="56" t="s">
        <v>863</v>
      </c>
      <c r="I167" s="56">
        <v>300180</v>
      </c>
      <c r="J167" s="56" t="s">
        <v>2253</v>
      </c>
      <c r="K167" s="56">
        <v>1</v>
      </c>
      <c r="L167" s="56">
        <v>150000</v>
      </c>
      <c r="M167" s="224">
        <v>150000</v>
      </c>
      <c r="N167" s="57">
        <v>150000</v>
      </c>
      <c r="O167" s="223">
        <f t="shared" si="8"/>
        <v>0</v>
      </c>
      <c r="P167" s="57">
        <f>VLOOKUP(E167,'Cons. Ch2 &amp; Ch3'!F:Y,20,FALSE)</f>
        <v>2636000</v>
      </c>
    </row>
    <row r="168" spans="1:16" hidden="1" x14ac:dyDescent="0.35">
      <c r="A168" s="56">
        <v>8470320</v>
      </c>
      <c r="B168" s="56" t="s">
        <v>183</v>
      </c>
      <c r="C168" s="56">
        <v>492316</v>
      </c>
      <c r="D168" s="56" t="s">
        <v>138</v>
      </c>
      <c r="E168" s="56" t="str">
        <f t="shared" si="7"/>
        <v>847.8470320.1.492316.000000.847001.300180</v>
      </c>
      <c r="F168" s="56" t="s">
        <v>21</v>
      </c>
      <c r="G168" s="56">
        <v>847001</v>
      </c>
      <c r="H168" s="56" t="s">
        <v>863</v>
      </c>
      <c r="I168" s="56">
        <v>300180</v>
      </c>
      <c r="J168" s="56" t="s">
        <v>2254</v>
      </c>
      <c r="K168" s="56">
        <v>2</v>
      </c>
      <c r="L168" s="56">
        <v>145000</v>
      </c>
      <c r="M168" s="224">
        <v>290000</v>
      </c>
      <c r="N168" s="57">
        <v>290000</v>
      </c>
      <c r="O168" s="223">
        <f t="shared" si="8"/>
        <v>0</v>
      </c>
      <c r="P168" s="57">
        <f>VLOOKUP(E168,'Cons. Ch2 &amp; Ch3'!F:Y,20,FALSE)</f>
        <v>2636000</v>
      </c>
    </row>
    <row r="169" spans="1:16" hidden="1" x14ac:dyDescent="0.35">
      <c r="A169" s="56">
        <v>8470320</v>
      </c>
      <c r="B169" s="56" t="s">
        <v>183</v>
      </c>
      <c r="C169" s="56">
        <v>495140</v>
      </c>
      <c r="D169" s="56" t="s">
        <v>882</v>
      </c>
      <c r="E169" s="56" t="str">
        <f t="shared" si="7"/>
        <v>847.8470320.1.495140.000000.847001.300180</v>
      </c>
      <c r="F169" s="56" t="s">
        <v>21</v>
      </c>
      <c r="G169" s="56">
        <v>847001</v>
      </c>
      <c r="H169" s="56" t="s">
        <v>863</v>
      </c>
      <c r="I169" s="56">
        <v>300180</v>
      </c>
      <c r="J169" s="56" t="s">
        <v>2256</v>
      </c>
      <c r="K169" s="56">
        <v>1</v>
      </c>
      <c r="L169" s="56">
        <v>12299</v>
      </c>
      <c r="M169" s="224">
        <v>12299</v>
      </c>
      <c r="N169" s="57">
        <v>12299</v>
      </c>
      <c r="O169" s="223">
        <f t="shared" si="8"/>
        <v>0</v>
      </c>
      <c r="P169" s="57">
        <f>VLOOKUP(E169,'Cons. Ch2 &amp; Ch3'!F:Y,20,FALSE)</f>
        <v>23399</v>
      </c>
    </row>
    <row r="170" spans="1:16" hidden="1" x14ac:dyDescent="0.35">
      <c r="A170" s="56">
        <v>8470320</v>
      </c>
      <c r="B170" s="56" t="s">
        <v>183</v>
      </c>
      <c r="C170" s="56">
        <v>495140</v>
      </c>
      <c r="D170" s="56" t="s">
        <v>882</v>
      </c>
      <c r="E170" s="56" t="str">
        <f t="shared" si="7"/>
        <v>847.8470320.1.495140.000000.847001.300180</v>
      </c>
      <c r="F170" s="56" t="s">
        <v>21</v>
      </c>
      <c r="G170" s="56">
        <v>847001</v>
      </c>
      <c r="H170" s="56" t="s">
        <v>863</v>
      </c>
      <c r="I170" s="56">
        <v>300180</v>
      </c>
      <c r="J170" s="56" t="s">
        <v>2257</v>
      </c>
      <c r="K170" s="56">
        <v>1</v>
      </c>
      <c r="L170" s="56">
        <v>3700</v>
      </c>
      <c r="M170" s="224">
        <v>3700</v>
      </c>
      <c r="N170" s="57">
        <v>3700</v>
      </c>
      <c r="O170" s="223">
        <f t="shared" si="8"/>
        <v>0</v>
      </c>
      <c r="P170" s="57">
        <f>VLOOKUP(E170,'Cons. Ch2 &amp; Ch3'!F:Y,20,FALSE)</f>
        <v>23399</v>
      </c>
    </row>
    <row r="171" spans="1:16" hidden="1" x14ac:dyDescent="0.35">
      <c r="A171" s="56">
        <v>8470320</v>
      </c>
      <c r="B171" s="56" t="s">
        <v>183</v>
      </c>
      <c r="C171" s="56">
        <v>495140</v>
      </c>
      <c r="D171" s="56" t="s">
        <v>882</v>
      </c>
      <c r="E171" s="56" t="str">
        <f t="shared" si="7"/>
        <v>847.8470320.1.495140.000000.847001.300180</v>
      </c>
      <c r="F171" s="56" t="s">
        <v>21</v>
      </c>
      <c r="G171" s="56">
        <v>847001</v>
      </c>
      <c r="H171" s="56" t="s">
        <v>863</v>
      </c>
      <c r="I171" s="56">
        <v>300180</v>
      </c>
      <c r="J171" s="56" t="s">
        <v>2258</v>
      </c>
      <c r="K171" s="56">
        <v>1</v>
      </c>
      <c r="L171" s="56">
        <v>7400</v>
      </c>
      <c r="M171" s="224">
        <v>7400</v>
      </c>
      <c r="N171" s="57">
        <v>7400</v>
      </c>
      <c r="O171" s="223">
        <f t="shared" si="8"/>
        <v>0</v>
      </c>
      <c r="P171" s="57">
        <f>VLOOKUP(E171,'Cons. Ch2 &amp; Ch3'!F:Y,20,FALSE)</f>
        <v>23399</v>
      </c>
    </row>
    <row r="172" spans="1:16" hidden="1" x14ac:dyDescent="0.35">
      <c r="A172" s="56">
        <v>8470325</v>
      </c>
      <c r="B172" s="56" t="s">
        <v>190</v>
      </c>
      <c r="C172" s="56">
        <v>420550</v>
      </c>
      <c r="D172" s="56" t="s">
        <v>18</v>
      </c>
      <c r="E172" s="56" t="str">
        <f t="shared" si="7"/>
        <v>847.8470325.1.420550.000000.847001.200179</v>
      </c>
      <c r="F172" s="56" t="s">
        <v>21</v>
      </c>
      <c r="G172" s="56">
        <v>847001</v>
      </c>
      <c r="H172" s="56" t="s">
        <v>23</v>
      </c>
      <c r="I172" s="56">
        <v>200179</v>
      </c>
      <c r="J172" s="56" t="s">
        <v>2259</v>
      </c>
      <c r="K172" s="56">
        <v>2</v>
      </c>
      <c r="L172" s="57">
        <v>2000</v>
      </c>
      <c r="M172" s="57">
        <v>4000</v>
      </c>
      <c r="N172" s="57">
        <f>VLOOKUP(E172,'[1]Cons. Ch2 &amp; Ch3'!$F:$Y,20,FALSE)</f>
        <v>4000</v>
      </c>
      <c r="O172" s="223">
        <f t="shared" si="8"/>
        <v>0</v>
      </c>
      <c r="P172" s="57">
        <f>VLOOKUP(E172,'Cons. Ch2 &amp; Ch3'!F:Y,20,FALSE)</f>
        <v>4000</v>
      </c>
    </row>
    <row r="173" spans="1:16" hidden="1" x14ac:dyDescent="0.35">
      <c r="A173" s="56">
        <v>8470325</v>
      </c>
      <c r="B173" s="56" t="s">
        <v>190</v>
      </c>
      <c r="C173" s="56">
        <v>425510</v>
      </c>
      <c r="D173" s="56" t="s">
        <v>37</v>
      </c>
      <c r="E173" s="56" t="str">
        <f t="shared" si="7"/>
        <v>847.8470325.1.425510.000000.847001.200179</v>
      </c>
      <c r="F173" s="56" t="s">
        <v>21</v>
      </c>
      <c r="G173" s="56">
        <v>847001</v>
      </c>
      <c r="H173" s="56" t="s">
        <v>23</v>
      </c>
      <c r="I173" s="56">
        <v>200179</v>
      </c>
      <c r="J173" s="56" t="s">
        <v>2264</v>
      </c>
      <c r="K173" s="56">
        <v>6</v>
      </c>
      <c r="L173" s="56">
        <v>1100</v>
      </c>
      <c r="M173" s="57">
        <v>6600</v>
      </c>
      <c r="N173" s="57">
        <f>VLOOKUP(E173,'[1]Cons. Ch2 &amp; Ch3'!$F:$Y,20,FALSE)</f>
        <v>6600</v>
      </c>
      <c r="O173" s="223">
        <f t="shared" si="8"/>
        <v>0</v>
      </c>
      <c r="P173" s="57">
        <f>VLOOKUP(E173,'Cons. Ch2 &amp; Ch3'!F:Y,20,FALSE)</f>
        <v>6600</v>
      </c>
    </row>
    <row r="174" spans="1:16" hidden="1" x14ac:dyDescent="0.35">
      <c r="A174" s="56">
        <v>8470325</v>
      </c>
      <c r="B174" s="56" t="s">
        <v>190</v>
      </c>
      <c r="C174" s="56">
        <v>425760</v>
      </c>
      <c r="D174" s="56" t="s">
        <v>169</v>
      </c>
      <c r="E174" s="56" t="str">
        <f t="shared" si="7"/>
        <v>847.8470325.1.425760.000000.847001.200179</v>
      </c>
      <c r="F174" s="56" t="s">
        <v>21</v>
      </c>
      <c r="G174" s="56">
        <v>847001</v>
      </c>
      <c r="H174" s="56" t="s">
        <v>23</v>
      </c>
      <c r="I174" s="56">
        <v>200179</v>
      </c>
      <c r="J174" s="56" t="s">
        <v>2269</v>
      </c>
      <c r="K174" s="56">
        <v>2</v>
      </c>
      <c r="L174" s="56">
        <v>2500</v>
      </c>
      <c r="M174" s="57">
        <v>5000</v>
      </c>
      <c r="N174" s="57">
        <f>VLOOKUP(E174,'[1]Cons. Ch2 &amp; Ch3'!$F:$Y,20,FALSE)</f>
        <v>5000</v>
      </c>
      <c r="O174" s="223">
        <f t="shared" si="8"/>
        <v>0</v>
      </c>
      <c r="P174" s="57">
        <f>VLOOKUP(E174,'Cons. Ch2 &amp; Ch3'!F:Y,20,FALSE)</f>
        <v>5000</v>
      </c>
    </row>
    <row r="175" spans="1:16" hidden="1" x14ac:dyDescent="0.35">
      <c r="A175" s="56">
        <v>8470325</v>
      </c>
      <c r="B175" s="56" t="s">
        <v>190</v>
      </c>
      <c r="C175" s="56">
        <v>425763</v>
      </c>
      <c r="D175" s="56" t="s">
        <v>129</v>
      </c>
      <c r="E175" s="56" t="str">
        <f t="shared" si="7"/>
        <v>847.8470325.1.425763.000000.847001.200179</v>
      </c>
      <c r="F175" s="56" t="s">
        <v>21</v>
      </c>
      <c r="G175" s="56">
        <v>847001</v>
      </c>
      <c r="H175" s="56" t="s">
        <v>23</v>
      </c>
      <c r="I175" s="56">
        <v>200179</v>
      </c>
      <c r="J175" s="56" t="s">
        <v>2274</v>
      </c>
      <c r="K175" s="56">
        <v>40</v>
      </c>
      <c r="L175" s="56">
        <v>3000</v>
      </c>
      <c r="M175" s="57">
        <v>120000</v>
      </c>
      <c r="N175" s="57">
        <f>VLOOKUP(E175,'[1]Cons. Ch2 &amp; Ch3'!$F:$Y,20,FALSE)</f>
        <v>120000</v>
      </c>
      <c r="O175" s="223">
        <f t="shared" si="8"/>
        <v>0</v>
      </c>
      <c r="P175" s="57">
        <f>VLOOKUP(E175,'Cons. Ch2 &amp; Ch3'!F:Y,20,FALSE)</f>
        <v>120000</v>
      </c>
    </row>
    <row r="176" spans="1:16" hidden="1" x14ac:dyDescent="0.35">
      <c r="A176" s="56">
        <v>8470325</v>
      </c>
      <c r="B176" s="56" t="s">
        <v>190</v>
      </c>
      <c r="C176" s="56">
        <v>425770</v>
      </c>
      <c r="D176" s="56" t="s">
        <v>132</v>
      </c>
      <c r="E176" s="56" t="str">
        <f t="shared" si="7"/>
        <v>847.8470325.1.425770.000000.847001.200179</v>
      </c>
      <c r="F176" s="56" t="s">
        <v>21</v>
      </c>
      <c r="G176" s="56">
        <v>847001</v>
      </c>
      <c r="H176" s="56" t="s">
        <v>23</v>
      </c>
      <c r="I176" s="56">
        <v>200179</v>
      </c>
      <c r="J176" s="56" t="s">
        <v>2276</v>
      </c>
      <c r="K176" s="56">
        <v>11</v>
      </c>
      <c r="L176" s="56">
        <v>15000</v>
      </c>
      <c r="M176" s="57">
        <v>165000</v>
      </c>
      <c r="N176" s="57">
        <f>VLOOKUP(E176,'[1]Cons. Ch2 &amp; Ch3'!$F:$Y,20,FALSE)</f>
        <v>165000</v>
      </c>
      <c r="O176" s="223">
        <f t="shared" ref="O176:O184" si="9">M176-N176</f>
        <v>0</v>
      </c>
      <c r="P176" s="57">
        <f>VLOOKUP(E176,'Cons. Ch2 &amp; Ch3'!F:Y,20,FALSE)</f>
        <v>165000</v>
      </c>
    </row>
    <row r="177" spans="1:16" hidden="1" x14ac:dyDescent="0.35">
      <c r="A177" s="56">
        <v>8470325</v>
      </c>
      <c r="B177" s="56" t="s">
        <v>190</v>
      </c>
      <c r="C177" s="56">
        <v>425900</v>
      </c>
      <c r="D177" s="56" t="s">
        <v>40</v>
      </c>
      <c r="E177" s="56" t="str">
        <f t="shared" si="7"/>
        <v>847.8470325.1.425900.000000.847001.200179</v>
      </c>
      <c r="F177" s="56" t="s">
        <v>21</v>
      </c>
      <c r="G177" s="56">
        <v>847001</v>
      </c>
      <c r="H177" s="56" t="s">
        <v>23</v>
      </c>
      <c r="I177" s="56">
        <v>200179</v>
      </c>
      <c r="M177" s="57">
        <v>0</v>
      </c>
      <c r="N177" s="57">
        <f>VLOOKUP(E177,'[1]Cons. Ch2 &amp; Ch3'!$F:$Y,20,FALSE)</f>
        <v>0</v>
      </c>
      <c r="O177" s="223">
        <f t="shared" si="9"/>
        <v>0</v>
      </c>
      <c r="P177" s="57">
        <f>VLOOKUP(E177,'Cons. Ch2 &amp; Ch3'!F:Y,20,FALSE)</f>
        <v>0</v>
      </c>
    </row>
    <row r="178" spans="1:16" hidden="1" x14ac:dyDescent="0.35">
      <c r="A178" s="56">
        <v>8470325</v>
      </c>
      <c r="B178" s="56" t="s">
        <v>190</v>
      </c>
      <c r="C178" s="56">
        <v>426610</v>
      </c>
      <c r="D178" s="56" t="s">
        <v>43</v>
      </c>
      <c r="E178" s="56" t="str">
        <f t="shared" si="7"/>
        <v>847.8470325.1.426610.000000.847001.200179</v>
      </c>
      <c r="F178" s="56" t="s">
        <v>21</v>
      </c>
      <c r="G178" s="56">
        <v>847001</v>
      </c>
      <c r="H178" s="56" t="s">
        <v>23</v>
      </c>
      <c r="I178" s="56">
        <v>200179</v>
      </c>
      <c r="J178" s="56" t="s">
        <v>2280</v>
      </c>
      <c r="K178" s="56">
        <v>1</v>
      </c>
      <c r="L178" s="56">
        <v>34910</v>
      </c>
      <c r="M178" s="57">
        <v>34910</v>
      </c>
      <c r="N178" s="57">
        <f>VLOOKUP(E178,'[1]Cons. Ch2 &amp; Ch3'!$F:$Y,20,FALSE)</f>
        <v>34910</v>
      </c>
      <c r="O178" s="223">
        <f t="shared" si="9"/>
        <v>0</v>
      </c>
      <c r="P178" s="57">
        <f>VLOOKUP(E178,'Cons. Ch2 &amp; Ch3'!F:Y,20,FALSE)</f>
        <v>34910</v>
      </c>
    </row>
    <row r="179" spans="1:16" hidden="1" x14ac:dyDescent="0.35">
      <c r="A179" s="56">
        <v>8470325</v>
      </c>
      <c r="B179" s="56" t="s">
        <v>190</v>
      </c>
      <c r="C179" s="56">
        <v>428090</v>
      </c>
      <c r="D179" s="56" t="s">
        <v>52</v>
      </c>
      <c r="E179" s="56" t="str">
        <f t="shared" si="7"/>
        <v>847.8470325.1.428090.000000.847001.200179</v>
      </c>
      <c r="F179" s="56" t="s">
        <v>21</v>
      </c>
      <c r="G179" s="56">
        <v>847001</v>
      </c>
      <c r="H179" s="56" t="s">
        <v>23</v>
      </c>
      <c r="I179" s="56">
        <v>200179</v>
      </c>
      <c r="J179" s="56" t="s">
        <v>2283</v>
      </c>
      <c r="K179" s="56">
        <v>2</v>
      </c>
      <c r="L179" s="56">
        <v>15000</v>
      </c>
      <c r="M179" s="57">
        <v>30000</v>
      </c>
      <c r="N179" s="57">
        <f>VLOOKUP(E179,'[1]Cons. Ch2 &amp; Ch3'!$F:$Y,20,FALSE)</f>
        <v>30000</v>
      </c>
      <c r="O179" s="223">
        <f t="shared" si="9"/>
        <v>0</v>
      </c>
      <c r="P179" s="57">
        <f>VLOOKUP(E179,'Cons. Ch2 &amp; Ch3'!F:Y,20,FALSE)</f>
        <v>30000</v>
      </c>
    </row>
    <row r="180" spans="1:16" hidden="1" x14ac:dyDescent="0.35">
      <c r="A180" s="56">
        <v>8470325</v>
      </c>
      <c r="B180" s="56" t="s">
        <v>190</v>
      </c>
      <c r="C180" s="56">
        <v>432209</v>
      </c>
      <c r="D180" s="56" t="s">
        <v>138</v>
      </c>
      <c r="E180" s="56" t="str">
        <f t="shared" si="7"/>
        <v>847.8470325.1.432209.000000.847001.200179</v>
      </c>
      <c r="F180" s="56" t="s">
        <v>21</v>
      </c>
      <c r="G180" s="56">
        <v>847001</v>
      </c>
      <c r="H180" s="56" t="s">
        <v>23</v>
      </c>
      <c r="I180" s="56">
        <v>200179</v>
      </c>
      <c r="J180" s="56" t="s">
        <v>2287</v>
      </c>
      <c r="K180" s="56">
        <v>1</v>
      </c>
      <c r="L180" s="56">
        <v>171550</v>
      </c>
      <c r="M180" s="57">
        <v>171550</v>
      </c>
      <c r="N180" s="57">
        <f>VLOOKUP(E180,'[1]Cons. Ch2 &amp; Ch3'!$F:$Y,20,FALSE)</f>
        <v>171550</v>
      </c>
      <c r="O180" s="223">
        <f t="shared" si="9"/>
        <v>0</v>
      </c>
      <c r="P180" s="57">
        <f>VLOOKUP(E180,'Cons. Ch2 &amp; Ch3'!F:Y,20,FALSE)</f>
        <v>171550</v>
      </c>
    </row>
    <row r="181" spans="1:16" hidden="1" x14ac:dyDescent="0.35">
      <c r="A181" s="56">
        <v>8470325</v>
      </c>
      <c r="B181" s="56" t="s">
        <v>190</v>
      </c>
      <c r="C181" s="56">
        <v>435350</v>
      </c>
      <c r="D181" s="56" t="s">
        <v>144</v>
      </c>
      <c r="E181" s="56" t="str">
        <f t="shared" si="7"/>
        <v>847.8470325.1.435350.000000.847001.200179</v>
      </c>
      <c r="F181" s="56" t="s">
        <v>21</v>
      </c>
      <c r="G181" s="56">
        <v>847001</v>
      </c>
      <c r="H181" s="56" t="s">
        <v>23</v>
      </c>
      <c r="I181" s="56">
        <v>200179</v>
      </c>
      <c r="J181" s="56" t="s">
        <v>2292</v>
      </c>
      <c r="K181" s="56">
        <v>8</v>
      </c>
      <c r="L181" s="56">
        <v>10000</v>
      </c>
      <c r="M181" s="57">
        <v>80000</v>
      </c>
      <c r="N181" s="57">
        <f>VLOOKUP(E181,'[1]Cons. Ch2 &amp; Ch3'!$F:$Y,20,FALSE)</f>
        <v>80000</v>
      </c>
      <c r="O181" s="223">
        <f t="shared" si="9"/>
        <v>0</v>
      </c>
      <c r="P181" s="57">
        <f>VLOOKUP(E181,'Cons. Ch2 &amp; Ch3'!F:Y,20,FALSE)</f>
        <v>80000</v>
      </c>
    </row>
    <row r="182" spans="1:16" hidden="1" x14ac:dyDescent="0.35">
      <c r="A182" s="56">
        <v>8470325</v>
      </c>
      <c r="B182" s="56" t="s">
        <v>190</v>
      </c>
      <c r="C182" s="56">
        <v>435508</v>
      </c>
      <c r="D182" s="56" t="s">
        <v>147</v>
      </c>
      <c r="E182" s="56" t="str">
        <f t="shared" si="7"/>
        <v>847.8470325.1.435508.000000.847001.200179</v>
      </c>
      <c r="F182" s="56" t="s">
        <v>21</v>
      </c>
      <c r="G182" s="56">
        <v>847001</v>
      </c>
      <c r="H182" s="56" t="s">
        <v>23</v>
      </c>
      <c r="I182" s="56">
        <v>200179</v>
      </c>
      <c r="J182" s="56" t="s">
        <v>2297</v>
      </c>
      <c r="K182" s="56">
        <v>1</v>
      </c>
      <c r="L182" s="56">
        <v>92573</v>
      </c>
      <c r="M182" s="57">
        <v>92573</v>
      </c>
      <c r="N182" s="57">
        <f>VLOOKUP(E182,'[1]Cons. Ch2 &amp; Ch3'!$F:$Y,20,FALSE)</f>
        <v>92573</v>
      </c>
      <c r="O182" s="223">
        <f t="shared" si="9"/>
        <v>0</v>
      </c>
      <c r="P182" s="57">
        <f>VLOOKUP(E182,'Cons. Ch2 &amp; Ch3'!F:Y,20,FALSE)</f>
        <v>92573</v>
      </c>
    </row>
    <row r="183" spans="1:16" hidden="1" x14ac:dyDescent="0.35">
      <c r="A183" s="56">
        <v>8470325</v>
      </c>
      <c r="B183" s="56" t="s">
        <v>190</v>
      </c>
      <c r="C183" s="56">
        <v>436110</v>
      </c>
      <c r="D183" s="56" t="s">
        <v>64</v>
      </c>
      <c r="E183" s="56" t="str">
        <f t="shared" si="7"/>
        <v>847.8470325.1.436110.000000.847001.200179</v>
      </c>
      <c r="F183" s="56" t="s">
        <v>21</v>
      </c>
      <c r="G183" s="56">
        <v>847001</v>
      </c>
      <c r="H183" s="56" t="s">
        <v>23</v>
      </c>
      <c r="I183" s="56">
        <v>200179</v>
      </c>
      <c r="M183" s="57">
        <v>0</v>
      </c>
      <c r="N183" s="57">
        <f>VLOOKUP(E183,'[1]Cons. Ch2 &amp; Ch3'!$F:$Y,20,FALSE)</f>
        <v>0</v>
      </c>
      <c r="O183" s="223">
        <f t="shared" si="9"/>
        <v>0</v>
      </c>
      <c r="P183" s="57">
        <f>VLOOKUP(E183,'Cons. Ch2 &amp; Ch3'!F:Y,20,FALSE)</f>
        <v>0</v>
      </c>
    </row>
    <row r="184" spans="1:16" hidden="1" x14ac:dyDescent="0.35">
      <c r="A184" s="56">
        <v>8470325</v>
      </c>
      <c r="B184" s="56" t="s">
        <v>190</v>
      </c>
      <c r="C184" s="56">
        <v>436600</v>
      </c>
      <c r="D184" s="56" t="s">
        <v>163</v>
      </c>
      <c r="E184" s="56" t="str">
        <f t="shared" si="7"/>
        <v>847.8470325.1.436600.000000.847001.200179</v>
      </c>
      <c r="F184" s="56" t="s">
        <v>21</v>
      </c>
      <c r="G184" s="56">
        <v>847001</v>
      </c>
      <c r="H184" s="56" t="s">
        <v>23</v>
      </c>
      <c r="I184" s="56">
        <v>200179</v>
      </c>
      <c r="M184" s="57">
        <v>0</v>
      </c>
      <c r="N184" s="57">
        <f>VLOOKUP(E184,'[1]Cons. Ch2 &amp; Ch3'!$F:$Y,20,FALSE)</f>
        <v>0</v>
      </c>
      <c r="O184" s="223">
        <f t="shared" si="9"/>
        <v>0</v>
      </c>
      <c r="P184" s="57">
        <f>VLOOKUP(E184,'Cons. Ch2 &amp; Ch3'!F:Y,20,FALSE)</f>
        <v>0</v>
      </c>
    </row>
    <row r="185" spans="1:16" hidden="1" x14ac:dyDescent="0.35">
      <c r="A185" s="56">
        <v>8470325</v>
      </c>
      <c r="B185" s="56" t="s">
        <v>190</v>
      </c>
      <c r="C185" s="56">
        <v>492200</v>
      </c>
      <c r="D185" s="56" t="s">
        <v>874</v>
      </c>
      <c r="E185" s="56" t="str">
        <f t="shared" si="7"/>
        <v>847.8470325.1.492200.000000.847001.200179</v>
      </c>
      <c r="F185" s="56" t="s">
        <v>21</v>
      </c>
      <c r="G185" s="56">
        <v>847001</v>
      </c>
      <c r="H185" s="56" t="s">
        <v>23</v>
      </c>
      <c r="I185" s="56">
        <v>200179</v>
      </c>
      <c r="M185" s="57">
        <v>0</v>
      </c>
      <c r="N185" s="57" t="e">
        <f>VLOOKUP(E185,'[1]Cons. Ch2 &amp; Ch3'!$F:$Y,20,FALSE)</f>
        <v>#N/A</v>
      </c>
      <c r="O185" s="223">
        <v>0</v>
      </c>
      <c r="P185" s="57" t="e">
        <f>VLOOKUP(E185,'Cons. Ch2 &amp; Ch3'!F:Y,20,FALSE)</f>
        <v>#N/A</v>
      </c>
    </row>
    <row r="186" spans="1:16" hidden="1" x14ac:dyDescent="0.35">
      <c r="A186" s="56">
        <v>8470325</v>
      </c>
      <c r="B186" s="56" t="s">
        <v>190</v>
      </c>
      <c r="C186" s="56">
        <v>492316</v>
      </c>
      <c r="D186" s="56" t="s">
        <v>138</v>
      </c>
      <c r="E186" s="56" t="str">
        <f t="shared" si="7"/>
        <v>847.8470325.1.492316.000000.847001.300180</v>
      </c>
      <c r="F186" s="56" t="s">
        <v>21</v>
      </c>
      <c r="G186" s="56">
        <v>847001</v>
      </c>
      <c r="H186" s="56" t="s">
        <v>863</v>
      </c>
      <c r="I186" s="56">
        <v>300180</v>
      </c>
      <c r="J186" s="56" t="s">
        <v>2303</v>
      </c>
      <c r="K186" s="56">
        <v>1</v>
      </c>
      <c r="L186" s="56">
        <v>272160</v>
      </c>
      <c r="M186" s="224">
        <v>272160</v>
      </c>
      <c r="N186" s="57">
        <v>272160</v>
      </c>
      <c r="O186" s="223">
        <f t="shared" ref="O186:O249" si="10">M186-N186</f>
        <v>0</v>
      </c>
      <c r="P186" s="57">
        <f>VLOOKUP(E186,'Cons. Ch2 &amp; Ch3'!F:Y,20,FALSE)</f>
        <v>889288</v>
      </c>
    </row>
    <row r="187" spans="1:16" hidden="1" x14ac:dyDescent="0.35">
      <c r="A187" s="56">
        <v>8470325</v>
      </c>
      <c r="B187" s="56" t="s">
        <v>190</v>
      </c>
      <c r="C187" s="56">
        <v>492316</v>
      </c>
      <c r="D187" s="56" t="s">
        <v>138</v>
      </c>
      <c r="E187" s="56" t="str">
        <f t="shared" si="7"/>
        <v>847.8470325.1.492316.000000.847001.300180</v>
      </c>
      <c r="F187" s="56" t="s">
        <v>21</v>
      </c>
      <c r="G187" s="56">
        <v>847001</v>
      </c>
      <c r="H187" s="56" t="s">
        <v>863</v>
      </c>
      <c r="I187" s="56">
        <v>300180</v>
      </c>
      <c r="J187" s="56" t="s">
        <v>2307</v>
      </c>
      <c r="K187" s="56">
        <v>1</v>
      </c>
      <c r="L187" s="56">
        <v>24150</v>
      </c>
      <c r="M187" s="224">
        <v>24150</v>
      </c>
      <c r="N187" s="57">
        <v>24150</v>
      </c>
      <c r="O187" s="223">
        <f t="shared" si="10"/>
        <v>0</v>
      </c>
      <c r="P187" s="57">
        <f>VLOOKUP(E187,'Cons. Ch2 &amp; Ch3'!F:Y,20,FALSE)</f>
        <v>889288</v>
      </c>
    </row>
    <row r="188" spans="1:16" hidden="1" x14ac:dyDescent="0.35">
      <c r="A188" s="56">
        <v>8470325</v>
      </c>
      <c r="B188" s="56" t="s">
        <v>190</v>
      </c>
      <c r="C188" s="56">
        <v>492316</v>
      </c>
      <c r="D188" s="56" t="s">
        <v>138</v>
      </c>
      <c r="E188" s="56" t="str">
        <f t="shared" si="7"/>
        <v>847.8470325.1.492316.000000.847001.300180</v>
      </c>
      <c r="F188" s="56" t="s">
        <v>21</v>
      </c>
      <c r="G188" s="56">
        <v>847001</v>
      </c>
      <c r="H188" s="56" t="s">
        <v>863</v>
      </c>
      <c r="I188" s="56">
        <v>300180</v>
      </c>
      <c r="J188" s="56" t="s">
        <v>2310</v>
      </c>
      <c r="K188" s="56">
        <v>1</v>
      </c>
      <c r="L188" s="56">
        <v>98400</v>
      </c>
      <c r="M188" s="224">
        <v>98400</v>
      </c>
      <c r="N188" s="57">
        <v>98400</v>
      </c>
      <c r="O188" s="223">
        <f t="shared" si="10"/>
        <v>0</v>
      </c>
      <c r="P188" s="57">
        <f>VLOOKUP(E188,'Cons. Ch2 &amp; Ch3'!F:Y,20,FALSE)</f>
        <v>889288</v>
      </c>
    </row>
    <row r="189" spans="1:16" hidden="1" x14ac:dyDescent="0.35">
      <c r="A189" s="56">
        <v>8470325</v>
      </c>
      <c r="B189" s="56" t="s">
        <v>190</v>
      </c>
      <c r="C189" s="56">
        <v>492316</v>
      </c>
      <c r="D189" s="56" t="s">
        <v>138</v>
      </c>
      <c r="E189" s="56" t="str">
        <f t="shared" si="7"/>
        <v>847.8470325.1.492316.000000.847001.300180</v>
      </c>
      <c r="F189" s="56" t="s">
        <v>21</v>
      </c>
      <c r="G189" s="56">
        <v>847001</v>
      </c>
      <c r="H189" s="56" t="s">
        <v>863</v>
      </c>
      <c r="I189" s="56">
        <v>300180</v>
      </c>
      <c r="J189" s="56" t="s">
        <v>2313</v>
      </c>
      <c r="K189" s="56">
        <v>1</v>
      </c>
      <c r="L189" s="56">
        <v>20700</v>
      </c>
      <c r="M189" s="224">
        <v>20700</v>
      </c>
      <c r="N189" s="57">
        <v>20700</v>
      </c>
      <c r="O189" s="223">
        <f t="shared" si="10"/>
        <v>0</v>
      </c>
      <c r="P189" s="57">
        <f>VLOOKUP(E189,'Cons. Ch2 &amp; Ch3'!F:Y,20,FALSE)</f>
        <v>889288</v>
      </c>
    </row>
    <row r="190" spans="1:16" hidden="1" x14ac:dyDescent="0.35">
      <c r="A190" s="56">
        <v>8470325</v>
      </c>
      <c r="B190" s="56" t="s">
        <v>190</v>
      </c>
      <c r="C190" s="56">
        <v>492316</v>
      </c>
      <c r="D190" s="56" t="s">
        <v>138</v>
      </c>
      <c r="E190" s="56" t="str">
        <f t="shared" si="7"/>
        <v>847.8470325.1.492316.000000.847001.300180</v>
      </c>
      <c r="F190" s="56" t="s">
        <v>21</v>
      </c>
      <c r="G190" s="56">
        <v>847001</v>
      </c>
      <c r="H190" s="56" t="s">
        <v>863</v>
      </c>
      <c r="I190" s="56">
        <v>300180</v>
      </c>
      <c r="J190" s="56" t="s">
        <v>2316</v>
      </c>
      <c r="K190" s="56">
        <v>2</v>
      </c>
      <c r="L190" s="56">
        <v>6200</v>
      </c>
      <c r="M190" s="224">
        <v>12400</v>
      </c>
      <c r="N190" s="57">
        <v>12400</v>
      </c>
      <c r="O190" s="223">
        <f t="shared" si="10"/>
        <v>0</v>
      </c>
      <c r="P190" s="57">
        <f>VLOOKUP(E190,'Cons. Ch2 &amp; Ch3'!F:Y,20,FALSE)</f>
        <v>889288</v>
      </c>
    </row>
    <row r="191" spans="1:16" hidden="1" x14ac:dyDescent="0.35">
      <c r="A191" s="56">
        <v>8470325</v>
      </c>
      <c r="B191" s="56" t="s">
        <v>190</v>
      </c>
      <c r="C191" s="56">
        <v>492316</v>
      </c>
      <c r="D191" s="56" t="s">
        <v>138</v>
      </c>
      <c r="E191" s="56" t="str">
        <f t="shared" si="7"/>
        <v>847.8470325.1.492316.000000.847001.300180</v>
      </c>
      <c r="F191" s="56" t="s">
        <v>21</v>
      </c>
      <c r="G191" s="56">
        <v>847001</v>
      </c>
      <c r="H191" s="56" t="s">
        <v>863</v>
      </c>
      <c r="I191" s="56">
        <v>300180</v>
      </c>
      <c r="J191" s="56" t="s">
        <v>2319</v>
      </c>
      <c r="K191" s="56">
        <v>4</v>
      </c>
      <c r="L191" s="56">
        <v>4950</v>
      </c>
      <c r="M191" s="224">
        <v>19800</v>
      </c>
      <c r="N191" s="57">
        <v>19800</v>
      </c>
      <c r="O191" s="223">
        <f t="shared" si="10"/>
        <v>0</v>
      </c>
      <c r="P191" s="57">
        <f>VLOOKUP(E191,'Cons. Ch2 &amp; Ch3'!F:Y,20,FALSE)</f>
        <v>889288</v>
      </c>
    </row>
    <row r="192" spans="1:16" hidden="1" x14ac:dyDescent="0.35">
      <c r="A192" s="56">
        <v>8470325</v>
      </c>
      <c r="B192" s="56" t="s">
        <v>190</v>
      </c>
      <c r="C192" s="56">
        <v>492316</v>
      </c>
      <c r="D192" s="56" t="s">
        <v>138</v>
      </c>
      <c r="E192" s="56" t="str">
        <f t="shared" si="7"/>
        <v>847.8470325.1.492316.000000.847001.300180</v>
      </c>
      <c r="F192" s="56" t="s">
        <v>21</v>
      </c>
      <c r="G192" s="56">
        <v>847001</v>
      </c>
      <c r="H192" s="56" t="s">
        <v>863</v>
      </c>
      <c r="I192" s="56">
        <v>300180</v>
      </c>
      <c r="J192" s="56" t="s">
        <v>2320</v>
      </c>
      <c r="K192" s="56">
        <v>1</v>
      </c>
      <c r="L192" s="56">
        <v>80000</v>
      </c>
      <c r="M192" s="224">
        <v>80000</v>
      </c>
      <c r="N192" s="57">
        <v>80000</v>
      </c>
      <c r="O192" s="223">
        <f t="shared" si="10"/>
        <v>0</v>
      </c>
      <c r="P192" s="57">
        <f>VLOOKUP(E192,'Cons. Ch2 &amp; Ch3'!F:Y,20,FALSE)</f>
        <v>889288</v>
      </c>
    </row>
    <row r="193" spans="1:16" hidden="1" x14ac:dyDescent="0.35">
      <c r="A193" s="56">
        <v>8470325</v>
      </c>
      <c r="B193" s="56" t="s">
        <v>190</v>
      </c>
      <c r="C193" s="56">
        <v>492316</v>
      </c>
      <c r="D193" s="56" t="s">
        <v>138</v>
      </c>
      <c r="E193" s="56" t="str">
        <f t="shared" si="7"/>
        <v>847.8470325.1.492316.000000.847001.300180</v>
      </c>
      <c r="F193" s="56" t="s">
        <v>21</v>
      </c>
      <c r="G193" s="56">
        <v>847001</v>
      </c>
      <c r="H193" s="56" t="s">
        <v>863</v>
      </c>
      <c r="I193" s="56">
        <v>300180</v>
      </c>
      <c r="J193" s="56" t="s">
        <v>2322</v>
      </c>
      <c r="K193" s="56">
        <v>2</v>
      </c>
      <c r="L193" s="56">
        <v>28529</v>
      </c>
      <c r="M193" s="224">
        <v>57058</v>
      </c>
      <c r="N193" s="57">
        <v>57058</v>
      </c>
      <c r="O193" s="223">
        <f t="shared" si="10"/>
        <v>0</v>
      </c>
      <c r="P193" s="57">
        <f>VLOOKUP(E193,'Cons. Ch2 &amp; Ch3'!F:Y,20,FALSE)</f>
        <v>889288</v>
      </c>
    </row>
    <row r="194" spans="1:16" hidden="1" x14ac:dyDescent="0.35">
      <c r="A194" s="56">
        <v>8470325</v>
      </c>
      <c r="B194" s="56" t="s">
        <v>190</v>
      </c>
      <c r="C194" s="56">
        <v>492316</v>
      </c>
      <c r="D194" s="56" t="s">
        <v>138</v>
      </c>
      <c r="E194" s="56" t="str">
        <f t="shared" ref="E194:E257" si="11">CONCATENATE(847,".",A194,".",1,".",C194,".","000000",".",G194,".",I194)</f>
        <v>847.8470325.1.492316.000000.847001.300180</v>
      </c>
      <c r="F194" s="56" t="s">
        <v>21</v>
      </c>
      <c r="G194" s="56">
        <v>847001</v>
      </c>
      <c r="H194" s="56" t="s">
        <v>863</v>
      </c>
      <c r="I194" s="56">
        <v>300180</v>
      </c>
      <c r="J194" s="56" t="s">
        <v>2324</v>
      </c>
      <c r="K194" s="56">
        <v>1</v>
      </c>
      <c r="L194" s="56">
        <v>7770</v>
      </c>
      <c r="M194" s="224">
        <v>7770</v>
      </c>
      <c r="N194" s="57">
        <v>7770</v>
      </c>
      <c r="O194" s="223">
        <f t="shared" si="10"/>
        <v>0</v>
      </c>
      <c r="P194" s="57">
        <f>VLOOKUP(E194,'Cons. Ch2 &amp; Ch3'!F:Y,20,FALSE)</f>
        <v>889288</v>
      </c>
    </row>
    <row r="195" spans="1:16" hidden="1" x14ac:dyDescent="0.35">
      <c r="A195" s="56">
        <v>8470325</v>
      </c>
      <c r="B195" s="56" t="s">
        <v>190</v>
      </c>
      <c r="C195" s="56">
        <v>492316</v>
      </c>
      <c r="D195" s="56" t="s">
        <v>138</v>
      </c>
      <c r="E195" s="56" t="str">
        <f t="shared" si="11"/>
        <v>847.8470325.1.492316.000000.847001.300180</v>
      </c>
      <c r="F195" s="56" t="s">
        <v>21</v>
      </c>
      <c r="G195" s="56">
        <v>847001</v>
      </c>
      <c r="H195" s="56" t="s">
        <v>863</v>
      </c>
      <c r="I195" s="56">
        <v>300180</v>
      </c>
      <c r="J195" s="56" t="s">
        <v>2326</v>
      </c>
      <c r="K195" s="56">
        <v>1</v>
      </c>
      <c r="L195" s="56">
        <v>149050</v>
      </c>
      <c r="M195" s="224">
        <v>149050</v>
      </c>
      <c r="N195" s="57">
        <v>149050</v>
      </c>
      <c r="O195" s="223">
        <f t="shared" si="10"/>
        <v>0</v>
      </c>
      <c r="P195" s="57">
        <f>VLOOKUP(E195,'Cons. Ch2 &amp; Ch3'!F:Y,20,FALSE)</f>
        <v>889288</v>
      </c>
    </row>
    <row r="196" spans="1:16" hidden="1" x14ac:dyDescent="0.35">
      <c r="A196" s="56">
        <v>8470325</v>
      </c>
      <c r="B196" s="56" t="s">
        <v>190</v>
      </c>
      <c r="C196" s="56">
        <v>492316</v>
      </c>
      <c r="D196" s="56" t="s">
        <v>138</v>
      </c>
      <c r="E196" s="56" t="str">
        <f t="shared" si="11"/>
        <v>847.8470325.1.492316.000000.847001.300180</v>
      </c>
      <c r="F196" s="56" t="s">
        <v>21</v>
      </c>
      <c r="G196" s="56">
        <v>847001</v>
      </c>
      <c r="H196" s="56" t="s">
        <v>863</v>
      </c>
      <c r="I196" s="56">
        <v>300180</v>
      </c>
      <c r="J196" s="56" t="s">
        <v>2329</v>
      </c>
      <c r="K196" s="56">
        <v>30</v>
      </c>
      <c r="L196" s="56">
        <v>3460</v>
      </c>
      <c r="M196" s="224">
        <v>103800</v>
      </c>
      <c r="N196" s="57">
        <v>103800</v>
      </c>
      <c r="O196" s="223">
        <f t="shared" si="10"/>
        <v>0</v>
      </c>
      <c r="P196" s="57">
        <f>VLOOKUP(E196,'Cons. Ch2 &amp; Ch3'!F:Y,20,FALSE)</f>
        <v>889288</v>
      </c>
    </row>
    <row r="197" spans="1:16" hidden="1" x14ac:dyDescent="0.35">
      <c r="A197" s="56">
        <v>8470325</v>
      </c>
      <c r="B197" s="56" t="s">
        <v>190</v>
      </c>
      <c r="C197" s="56">
        <v>492316</v>
      </c>
      <c r="D197" s="56" t="s">
        <v>138</v>
      </c>
      <c r="E197" s="56" t="str">
        <f t="shared" si="11"/>
        <v>847.8470325.1.492316.000000.847001.300180</v>
      </c>
      <c r="F197" s="56" t="s">
        <v>21</v>
      </c>
      <c r="G197" s="56">
        <v>847001</v>
      </c>
      <c r="H197" s="56" t="s">
        <v>863</v>
      </c>
      <c r="I197" s="56">
        <v>300180</v>
      </c>
      <c r="J197" s="56" t="s">
        <v>2335</v>
      </c>
      <c r="K197" s="56">
        <v>1</v>
      </c>
      <c r="L197" s="56">
        <v>44000</v>
      </c>
      <c r="M197" s="224">
        <v>44000</v>
      </c>
      <c r="N197" s="57">
        <v>44000</v>
      </c>
      <c r="O197" s="223">
        <f t="shared" si="10"/>
        <v>0</v>
      </c>
      <c r="P197" s="57">
        <f>VLOOKUP(E197,'Cons. Ch2 &amp; Ch3'!F:Y,20,FALSE)</f>
        <v>889288</v>
      </c>
    </row>
    <row r="198" spans="1:16" hidden="1" x14ac:dyDescent="0.35">
      <c r="A198" s="56">
        <v>8470330</v>
      </c>
      <c r="B198" s="56" t="s">
        <v>199</v>
      </c>
      <c r="C198" s="56">
        <v>420550</v>
      </c>
      <c r="D198" s="56" t="s">
        <v>18</v>
      </c>
      <c r="E198" s="56" t="str">
        <f t="shared" si="11"/>
        <v>847.8470330.1.420550.000000.847001.200179</v>
      </c>
      <c r="F198" s="56" t="s">
        <v>21</v>
      </c>
      <c r="G198" s="56">
        <v>847001</v>
      </c>
      <c r="H198" s="56" t="s">
        <v>23</v>
      </c>
      <c r="I198" s="56">
        <v>200179</v>
      </c>
      <c r="J198" s="56" t="s">
        <v>2338</v>
      </c>
      <c r="K198" s="56">
        <v>1</v>
      </c>
      <c r="L198" s="57">
        <v>3000</v>
      </c>
      <c r="M198" s="57">
        <v>3000</v>
      </c>
      <c r="N198" s="57">
        <f>VLOOKUP(E198,'[1]Cons. Ch2 &amp; Ch3'!$F:$Y,20,FALSE)</f>
        <v>3000</v>
      </c>
      <c r="O198" s="223">
        <f t="shared" si="10"/>
        <v>0</v>
      </c>
      <c r="P198" s="57">
        <f>VLOOKUP(E198,'Cons. Ch2 &amp; Ch3'!F:Y,20,FALSE)</f>
        <v>3000</v>
      </c>
    </row>
    <row r="199" spans="1:16" hidden="1" x14ac:dyDescent="0.35">
      <c r="A199" s="56">
        <v>8470330</v>
      </c>
      <c r="B199" s="56" t="s">
        <v>199</v>
      </c>
      <c r="C199" s="56">
        <v>421700</v>
      </c>
      <c r="D199" s="56" t="s">
        <v>34</v>
      </c>
      <c r="E199" s="56" t="str">
        <f t="shared" si="11"/>
        <v>847.8470330.1.421700.000000.847001.200179</v>
      </c>
      <c r="F199" s="56" t="s">
        <v>21</v>
      </c>
      <c r="G199" s="56">
        <v>847001</v>
      </c>
      <c r="H199" s="56" t="s">
        <v>23</v>
      </c>
      <c r="I199" s="56">
        <v>200179</v>
      </c>
      <c r="M199" s="57">
        <v>0</v>
      </c>
      <c r="N199" s="57">
        <f>VLOOKUP(E199,'[1]Cons. Ch2 &amp; Ch3'!$F:$Y,20,FALSE)</f>
        <v>0</v>
      </c>
      <c r="O199" s="223">
        <f t="shared" si="10"/>
        <v>0</v>
      </c>
      <c r="P199" s="57">
        <f>VLOOKUP(E199,'Cons. Ch2 &amp; Ch3'!F:Y,20,FALSE)</f>
        <v>0</v>
      </c>
    </row>
    <row r="200" spans="1:16" hidden="1" x14ac:dyDescent="0.35">
      <c r="A200" s="56">
        <v>8470330</v>
      </c>
      <c r="B200" s="56" t="s">
        <v>199</v>
      </c>
      <c r="C200" s="56">
        <v>425510</v>
      </c>
      <c r="D200" s="56" t="s">
        <v>37</v>
      </c>
      <c r="E200" s="56" t="str">
        <f t="shared" si="11"/>
        <v>847.8470330.1.425510.000000.847001.200179</v>
      </c>
      <c r="F200" s="56" t="s">
        <v>21</v>
      </c>
      <c r="G200" s="56">
        <v>847001</v>
      </c>
      <c r="H200" s="56" t="s">
        <v>23</v>
      </c>
      <c r="I200" s="56">
        <v>200179</v>
      </c>
      <c r="J200" s="56" t="s">
        <v>2342</v>
      </c>
      <c r="K200" s="56">
        <v>2</v>
      </c>
      <c r="L200" s="56">
        <v>21000</v>
      </c>
      <c r="M200" s="57">
        <v>42000</v>
      </c>
      <c r="N200" s="57">
        <f>VLOOKUP(E200,'[1]Cons. Ch2 &amp; Ch3'!$F:$Y,20,FALSE)</f>
        <v>42000</v>
      </c>
      <c r="O200" s="223">
        <f t="shared" si="10"/>
        <v>0</v>
      </c>
      <c r="P200" s="57">
        <f>VLOOKUP(E200,'Cons. Ch2 &amp; Ch3'!F:Y,20,FALSE)</f>
        <v>42000</v>
      </c>
    </row>
    <row r="201" spans="1:16" hidden="1" x14ac:dyDescent="0.35">
      <c r="A201" s="56">
        <v>8470330</v>
      </c>
      <c r="B201" s="56" t="s">
        <v>199</v>
      </c>
      <c r="C201" s="56">
        <v>425760</v>
      </c>
      <c r="D201" s="56" t="s">
        <v>169</v>
      </c>
      <c r="E201" s="56" t="str">
        <f t="shared" si="11"/>
        <v>847.8470330.1.425760.000000.847001.200179</v>
      </c>
      <c r="F201" s="56" t="s">
        <v>21</v>
      </c>
      <c r="G201" s="56">
        <v>847001</v>
      </c>
      <c r="H201" s="56" t="s">
        <v>23</v>
      </c>
      <c r="I201" s="56">
        <v>200179</v>
      </c>
      <c r="J201" s="56" t="s">
        <v>2346</v>
      </c>
      <c r="K201" s="56">
        <v>10</v>
      </c>
      <c r="L201" s="56">
        <v>7200</v>
      </c>
      <c r="M201" s="57">
        <v>72000</v>
      </c>
      <c r="N201" s="57">
        <f>VLOOKUP(E201,'[1]Cons. Ch2 &amp; Ch3'!$F:$Y,20,FALSE)</f>
        <v>72000</v>
      </c>
      <c r="O201" s="223">
        <f t="shared" si="10"/>
        <v>0</v>
      </c>
      <c r="P201" s="57">
        <f>VLOOKUP(E201,'Cons. Ch2 &amp; Ch3'!F:Y,20,FALSE)</f>
        <v>72000</v>
      </c>
    </row>
    <row r="202" spans="1:16" hidden="1" x14ac:dyDescent="0.35">
      <c r="A202" s="56">
        <v>8470330</v>
      </c>
      <c r="B202" s="56" t="s">
        <v>199</v>
      </c>
      <c r="C202" s="56">
        <v>425761</v>
      </c>
      <c r="D202" s="56" t="s">
        <v>288</v>
      </c>
      <c r="E202" s="56" t="str">
        <f t="shared" si="11"/>
        <v>847.8470330.1.425761.000000.847001.200179</v>
      </c>
      <c r="F202" s="56" t="s">
        <v>21</v>
      </c>
      <c r="G202" s="56">
        <v>847001</v>
      </c>
      <c r="H202" s="56" t="s">
        <v>23</v>
      </c>
      <c r="I202" s="56">
        <v>200179</v>
      </c>
      <c r="M202" s="57">
        <v>0</v>
      </c>
      <c r="N202" s="57">
        <f>VLOOKUP(E202,'[1]Cons. Ch2 &amp; Ch3'!$F:$Y,20,FALSE)</f>
        <v>0</v>
      </c>
      <c r="O202" s="223">
        <f t="shared" si="10"/>
        <v>0</v>
      </c>
      <c r="P202" s="57">
        <f>VLOOKUP(E202,'Cons. Ch2 &amp; Ch3'!F:Y,20,FALSE)</f>
        <v>0</v>
      </c>
    </row>
    <row r="203" spans="1:16" hidden="1" x14ac:dyDescent="0.35">
      <c r="A203" s="56">
        <v>8470330</v>
      </c>
      <c r="B203" s="56" t="s">
        <v>199</v>
      </c>
      <c r="C203" s="56">
        <v>425763</v>
      </c>
      <c r="D203" s="56" t="s">
        <v>129</v>
      </c>
      <c r="E203" s="56" t="str">
        <f t="shared" si="11"/>
        <v>847.8470330.1.425763.000000.847001.200179</v>
      </c>
      <c r="F203" s="56" t="s">
        <v>21</v>
      </c>
      <c r="G203" s="56">
        <v>847001</v>
      </c>
      <c r="H203" s="56" t="s">
        <v>23</v>
      </c>
      <c r="I203" s="56">
        <v>200179</v>
      </c>
      <c r="J203" s="56" t="s">
        <v>2349</v>
      </c>
      <c r="K203" s="56">
        <v>135</v>
      </c>
      <c r="L203" s="56">
        <v>3000</v>
      </c>
      <c r="M203" s="57">
        <v>405000</v>
      </c>
      <c r="N203" s="57">
        <f>VLOOKUP(E203,'[1]Cons. Ch2 &amp; Ch3'!$F:$Y,20,FALSE)</f>
        <v>405000</v>
      </c>
      <c r="O203" s="223">
        <f t="shared" si="10"/>
        <v>0</v>
      </c>
      <c r="P203" s="57">
        <f>VLOOKUP(E203,'Cons. Ch2 &amp; Ch3'!F:Y,20,FALSE)</f>
        <v>405000</v>
      </c>
    </row>
    <row r="204" spans="1:16" hidden="1" x14ac:dyDescent="0.35">
      <c r="A204" s="56">
        <v>8470330</v>
      </c>
      <c r="B204" s="56" t="s">
        <v>199</v>
      </c>
      <c r="C204" s="56">
        <v>425770</v>
      </c>
      <c r="D204" s="56" t="s">
        <v>132</v>
      </c>
      <c r="E204" s="56" t="str">
        <f t="shared" si="11"/>
        <v>847.8470330.1.425770.000000.847001.200179</v>
      </c>
      <c r="F204" s="56" t="s">
        <v>21</v>
      </c>
      <c r="G204" s="56">
        <v>847001</v>
      </c>
      <c r="H204" s="56" t="s">
        <v>23</v>
      </c>
      <c r="I204" s="56">
        <v>200179</v>
      </c>
      <c r="J204" s="56" t="s">
        <v>2352</v>
      </c>
      <c r="K204" s="56">
        <v>60</v>
      </c>
      <c r="L204" s="56">
        <v>15000</v>
      </c>
      <c r="M204" s="57">
        <v>900000</v>
      </c>
      <c r="N204" s="57">
        <f>VLOOKUP(E204,'[1]Cons. Ch2 &amp; Ch3'!$F:$Y,20,FALSE)</f>
        <v>900000</v>
      </c>
      <c r="O204" s="223">
        <f t="shared" si="10"/>
        <v>0</v>
      </c>
      <c r="P204" s="57">
        <f>VLOOKUP(E204,'Cons. Ch2 &amp; Ch3'!F:Y,20,FALSE)</f>
        <v>900000</v>
      </c>
    </row>
    <row r="205" spans="1:16" hidden="1" x14ac:dyDescent="0.35">
      <c r="A205" s="56">
        <v>8470330</v>
      </c>
      <c r="B205" s="56" t="s">
        <v>199</v>
      </c>
      <c r="C205" s="56">
        <v>425900</v>
      </c>
      <c r="D205" s="56" t="s">
        <v>40</v>
      </c>
      <c r="E205" s="56" t="str">
        <f t="shared" si="11"/>
        <v>847.8470330.1.425900.000000.847001.200179</v>
      </c>
      <c r="F205" s="56" t="s">
        <v>21</v>
      </c>
      <c r="G205" s="56">
        <v>847001</v>
      </c>
      <c r="H205" s="56" t="s">
        <v>23</v>
      </c>
      <c r="I205" s="56">
        <v>200179</v>
      </c>
      <c r="J205" s="56" t="s">
        <v>2356</v>
      </c>
      <c r="K205" s="56">
        <v>8</v>
      </c>
      <c r="L205" s="56">
        <v>2000</v>
      </c>
      <c r="M205" s="57">
        <v>16000</v>
      </c>
      <c r="N205" s="57">
        <f>VLOOKUP(E205,'[1]Cons. Ch2 &amp; Ch3'!$F:$Y,20,FALSE)</f>
        <v>16000</v>
      </c>
      <c r="O205" s="223">
        <f t="shared" si="10"/>
        <v>0</v>
      </c>
      <c r="P205" s="57">
        <f>VLOOKUP(E205,'Cons. Ch2 &amp; Ch3'!F:Y,20,FALSE)</f>
        <v>16000</v>
      </c>
    </row>
    <row r="206" spans="1:16" hidden="1" x14ac:dyDescent="0.35">
      <c r="A206" s="56">
        <v>8470330</v>
      </c>
      <c r="B206" s="56" t="s">
        <v>199</v>
      </c>
      <c r="C206" s="56">
        <v>426610</v>
      </c>
      <c r="D206" s="56" t="s">
        <v>43</v>
      </c>
      <c r="E206" s="56" t="str">
        <f t="shared" si="11"/>
        <v>847.8470330.1.426610.000000.847001.200179</v>
      </c>
      <c r="F206" s="56" t="s">
        <v>21</v>
      </c>
      <c r="G206" s="56">
        <v>847001</v>
      </c>
      <c r="H206" s="56" t="s">
        <v>23</v>
      </c>
      <c r="I206" s="56">
        <v>200179</v>
      </c>
      <c r="J206" s="56" t="s">
        <v>2360</v>
      </c>
      <c r="K206" s="56">
        <v>11</v>
      </c>
      <c r="L206" s="56">
        <v>65500</v>
      </c>
      <c r="M206" s="57">
        <v>720500</v>
      </c>
      <c r="N206" s="57">
        <f>VLOOKUP(E206,'[1]Cons. Ch2 &amp; Ch3'!$F:$Y,20,FALSE)</f>
        <v>720500</v>
      </c>
      <c r="O206" s="223">
        <f t="shared" si="10"/>
        <v>0</v>
      </c>
      <c r="P206" s="57">
        <f>VLOOKUP(E206,'Cons. Ch2 &amp; Ch3'!F:Y,20,FALSE)</f>
        <v>720500</v>
      </c>
    </row>
    <row r="207" spans="1:16" hidden="1" x14ac:dyDescent="0.35">
      <c r="A207" s="56">
        <v>8470330</v>
      </c>
      <c r="B207" s="56" t="s">
        <v>199</v>
      </c>
      <c r="C207" s="56">
        <v>428090</v>
      </c>
      <c r="D207" s="56" t="s">
        <v>52</v>
      </c>
      <c r="E207" s="56" t="str">
        <f t="shared" si="11"/>
        <v>847.8470330.1.428090.000000.847001.200179</v>
      </c>
      <c r="F207" s="56" t="s">
        <v>21</v>
      </c>
      <c r="G207" s="56">
        <v>847001</v>
      </c>
      <c r="H207" s="56" t="s">
        <v>23</v>
      </c>
      <c r="I207" s="56">
        <v>200179</v>
      </c>
      <c r="M207" s="57">
        <v>0</v>
      </c>
      <c r="N207" s="57">
        <f>VLOOKUP(E207,'[1]Cons. Ch2 &amp; Ch3'!$F:$Y,20,FALSE)</f>
        <v>0</v>
      </c>
      <c r="O207" s="223">
        <f t="shared" si="10"/>
        <v>0</v>
      </c>
      <c r="P207" s="57">
        <f>VLOOKUP(E207,'Cons. Ch2 &amp; Ch3'!F:Y,20,FALSE)</f>
        <v>0</v>
      </c>
    </row>
    <row r="208" spans="1:16" hidden="1" x14ac:dyDescent="0.35">
      <c r="A208" s="56">
        <v>8470330</v>
      </c>
      <c r="B208" s="56" t="s">
        <v>199</v>
      </c>
      <c r="C208" s="56">
        <v>428640</v>
      </c>
      <c r="D208" s="56" t="s">
        <v>55</v>
      </c>
      <c r="E208" s="56" t="str">
        <f t="shared" si="11"/>
        <v>847.8470330.1.428640.000000.847001.200179</v>
      </c>
      <c r="F208" s="56" t="s">
        <v>21</v>
      </c>
      <c r="G208" s="56">
        <v>847001</v>
      </c>
      <c r="H208" s="56" t="s">
        <v>23</v>
      </c>
      <c r="I208" s="56">
        <v>200179</v>
      </c>
      <c r="J208" s="56" t="s">
        <v>2364</v>
      </c>
      <c r="K208" s="56">
        <v>2</v>
      </c>
      <c r="L208" s="57">
        <v>151000</v>
      </c>
      <c r="M208" s="57">
        <v>302000</v>
      </c>
      <c r="N208" s="57">
        <f>VLOOKUP(E208,'[1]Cons. Ch2 &amp; Ch3'!$F:$Y,20,FALSE)</f>
        <v>302000</v>
      </c>
      <c r="O208" s="223">
        <f t="shared" si="10"/>
        <v>0</v>
      </c>
      <c r="P208" s="57">
        <f>VLOOKUP(E208,'Cons. Ch2 &amp; Ch3'!F:Y,20,FALSE)</f>
        <v>302000</v>
      </c>
    </row>
    <row r="209" spans="1:16" hidden="1" x14ac:dyDescent="0.35">
      <c r="A209" s="56">
        <v>8470330</v>
      </c>
      <c r="B209" s="56" t="s">
        <v>199</v>
      </c>
      <c r="C209" s="56">
        <v>432209</v>
      </c>
      <c r="D209" s="56" t="s">
        <v>138</v>
      </c>
      <c r="E209" s="56" t="str">
        <f t="shared" si="11"/>
        <v>847.8470330.1.432209.000000.847001.200179</v>
      </c>
      <c r="F209" s="56" t="s">
        <v>21</v>
      </c>
      <c r="G209" s="56">
        <v>847001</v>
      </c>
      <c r="H209" s="56" t="s">
        <v>23</v>
      </c>
      <c r="I209" s="56">
        <v>200179</v>
      </c>
      <c r="J209" s="56" t="s">
        <v>2367</v>
      </c>
      <c r="K209" s="56">
        <v>2</v>
      </c>
      <c r="L209" s="56">
        <v>33700</v>
      </c>
      <c r="M209" s="57">
        <v>67400</v>
      </c>
      <c r="N209" s="57">
        <f>VLOOKUP(E209,'[1]Cons. Ch2 &amp; Ch3'!$F:$Y,20,FALSE)</f>
        <v>67400</v>
      </c>
      <c r="O209" s="223">
        <f t="shared" si="10"/>
        <v>0</v>
      </c>
      <c r="P209" s="57">
        <f>VLOOKUP(E209,'Cons. Ch2 &amp; Ch3'!F:Y,20,FALSE)</f>
        <v>67400</v>
      </c>
    </row>
    <row r="210" spans="1:16" hidden="1" x14ac:dyDescent="0.35">
      <c r="A210" s="56">
        <v>8470330</v>
      </c>
      <c r="B210" s="56" t="s">
        <v>199</v>
      </c>
      <c r="C210" s="56">
        <v>435340</v>
      </c>
      <c r="D210" s="56" t="s">
        <v>239</v>
      </c>
      <c r="E210" s="56" t="str">
        <f t="shared" si="11"/>
        <v>847.8470330.1.435340.000000.847001.200179</v>
      </c>
      <c r="F210" s="56" t="s">
        <v>21</v>
      </c>
      <c r="G210" s="56">
        <v>847001</v>
      </c>
      <c r="H210" s="56" t="s">
        <v>23</v>
      </c>
      <c r="I210" s="56">
        <v>200179</v>
      </c>
      <c r="M210" s="57">
        <v>0</v>
      </c>
      <c r="N210" s="57">
        <f>VLOOKUP(E210,'[1]Cons. Ch2 &amp; Ch3'!$F:$Y,20,FALSE)</f>
        <v>0</v>
      </c>
      <c r="O210" s="223">
        <f t="shared" si="10"/>
        <v>0</v>
      </c>
      <c r="P210" s="57">
        <f>VLOOKUP(E210,'Cons. Ch2 &amp; Ch3'!F:Y,20,FALSE)</f>
        <v>0</v>
      </c>
    </row>
    <row r="211" spans="1:16" hidden="1" x14ac:dyDescent="0.35">
      <c r="A211" s="56">
        <v>8470330</v>
      </c>
      <c r="B211" s="56" t="s">
        <v>199</v>
      </c>
      <c r="C211" s="56">
        <v>435350</v>
      </c>
      <c r="D211" s="56" t="s">
        <v>144</v>
      </c>
      <c r="E211" s="56" t="str">
        <f t="shared" si="11"/>
        <v>847.8470330.1.435350.000000.847001.200179</v>
      </c>
      <c r="F211" s="56" t="s">
        <v>21</v>
      </c>
      <c r="G211" s="56">
        <v>847001</v>
      </c>
      <c r="H211" s="56" t="s">
        <v>23</v>
      </c>
      <c r="I211" s="56">
        <v>200179</v>
      </c>
      <c r="J211" s="56" t="s">
        <v>2371</v>
      </c>
      <c r="K211" s="56">
        <v>60</v>
      </c>
      <c r="L211" s="56">
        <v>7000</v>
      </c>
      <c r="M211" s="57">
        <v>420000</v>
      </c>
      <c r="N211" s="57">
        <f>VLOOKUP(E211,'[1]Cons. Ch2 &amp; Ch3'!$F:$Y,20,FALSE)</f>
        <v>420000</v>
      </c>
      <c r="O211" s="223">
        <f t="shared" si="10"/>
        <v>0</v>
      </c>
      <c r="P211" s="57">
        <f>VLOOKUP(E211,'Cons. Ch2 &amp; Ch3'!F:Y,20,FALSE)</f>
        <v>420000</v>
      </c>
    </row>
    <row r="212" spans="1:16" hidden="1" x14ac:dyDescent="0.35">
      <c r="A212" s="56">
        <v>8470330</v>
      </c>
      <c r="B212" s="56" t="s">
        <v>199</v>
      </c>
      <c r="C212" s="56">
        <v>435508</v>
      </c>
      <c r="D212" s="56" t="s">
        <v>147</v>
      </c>
      <c r="E212" s="56" t="str">
        <f t="shared" si="11"/>
        <v>847.8470330.1.435508.000000.847001.200179</v>
      </c>
      <c r="F212" s="56" t="s">
        <v>21</v>
      </c>
      <c r="G212" s="56">
        <v>847001</v>
      </c>
      <c r="H212" s="56" t="s">
        <v>23</v>
      </c>
      <c r="I212" s="56">
        <v>200179</v>
      </c>
      <c r="J212" s="56" t="s">
        <v>2374</v>
      </c>
      <c r="K212" s="56">
        <v>20</v>
      </c>
      <c r="L212" s="56">
        <v>1000</v>
      </c>
      <c r="M212" s="57">
        <v>20000</v>
      </c>
      <c r="N212" s="57">
        <f>VLOOKUP(E212,'[1]Cons. Ch2 &amp; Ch3'!$F:$Y,20,FALSE)</f>
        <v>20000</v>
      </c>
      <c r="O212" s="223">
        <f t="shared" si="10"/>
        <v>0</v>
      </c>
      <c r="P212" s="57">
        <f>VLOOKUP(E212,'Cons. Ch2 &amp; Ch3'!F:Y,20,FALSE)</f>
        <v>20000</v>
      </c>
    </row>
    <row r="213" spans="1:16" hidden="1" x14ac:dyDescent="0.35">
      <c r="A213" s="56">
        <v>8470330</v>
      </c>
      <c r="B213" s="56" t="s">
        <v>199</v>
      </c>
      <c r="C213" s="56">
        <v>436110</v>
      </c>
      <c r="D213" s="56" t="s">
        <v>64</v>
      </c>
      <c r="E213" s="56" t="str">
        <f t="shared" si="11"/>
        <v>847.8470330.1.436110.000000.847001.200179</v>
      </c>
      <c r="F213" s="56" t="s">
        <v>21</v>
      </c>
      <c r="G213" s="56">
        <v>847001</v>
      </c>
      <c r="H213" s="56" t="s">
        <v>23</v>
      </c>
      <c r="I213" s="56">
        <v>200179</v>
      </c>
      <c r="M213" s="57">
        <v>0</v>
      </c>
      <c r="N213" s="57">
        <f>VLOOKUP(E213,'[1]Cons. Ch2 &amp; Ch3'!$F:$Y,20,FALSE)</f>
        <v>0</v>
      </c>
      <c r="O213" s="223">
        <f t="shared" si="10"/>
        <v>0</v>
      </c>
      <c r="P213" s="57">
        <f>VLOOKUP(E213,'Cons. Ch2 &amp; Ch3'!F:Y,20,FALSE)</f>
        <v>0</v>
      </c>
    </row>
    <row r="214" spans="1:16" hidden="1" x14ac:dyDescent="0.35">
      <c r="A214" s="56">
        <v>8470330</v>
      </c>
      <c r="B214" s="56" t="s">
        <v>199</v>
      </c>
      <c r="C214" s="56">
        <v>436600</v>
      </c>
      <c r="D214" s="56" t="s">
        <v>163</v>
      </c>
      <c r="E214" s="56" t="str">
        <f t="shared" si="11"/>
        <v>847.8470330.1.436600.000000.847001.200179</v>
      </c>
      <c r="F214" s="56" t="s">
        <v>21</v>
      </c>
      <c r="G214" s="56">
        <v>847001</v>
      </c>
      <c r="H214" s="56" t="s">
        <v>23</v>
      </c>
      <c r="I214" s="56">
        <v>200179</v>
      </c>
      <c r="J214" s="56" t="s">
        <v>2377</v>
      </c>
      <c r="K214" s="56">
        <v>20</v>
      </c>
      <c r="L214" s="56">
        <v>3000</v>
      </c>
      <c r="M214" s="57">
        <v>60000</v>
      </c>
      <c r="N214" s="57">
        <f>VLOOKUP(E214,'[1]Cons. Ch2 &amp; Ch3'!$F:$Y,20,FALSE)</f>
        <v>60000</v>
      </c>
      <c r="O214" s="223">
        <f t="shared" si="10"/>
        <v>0</v>
      </c>
      <c r="P214" s="57">
        <f>VLOOKUP(E214,'Cons. Ch2 &amp; Ch3'!F:Y,20,FALSE)</f>
        <v>60000</v>
      </c>
    </row>
    <row r="215" spans="1:16" hidden="1" x14ac:dyDescent="0.35">
      <c r="A215" s="56">
        <v>8470330</v>
      </c>
      <c r="B215" s="56" t="s">
        <v>199</v>
      </c>
      <c r="C215" s="56">
        <v>492316</v>
      </c>
      <c r="D215" s="56" t="s">
        <v>138</v>
      </c>
      <c r="E215" s="56" t="str">
        <f t="shared" si="11"/>
        <v>847.8470330.1.492316.000000.847001.300180</v>
      </c>
      <c r="F215" s="56" t="s">
        <v>21</v>
      </c>
      <c r="G215" s="56">
        <v>847001</v>
      </c>
      <c r="H215" s="56" t="s">
        <v>863</v>
      </c>
      <c r="I215" s="56">
        <v>300180</v>
      </c>
      <c r="J215" s="56" t="s">
        <v>2379</v>
      </c>
      <c r="K215" s="56">
        <v>4</v>
      </c>
      <c r="L215" s="56">
        <v>166000</v>
      </c>
      <c r="M215" s="57">
        <v>664000</v>
      </c>
      <c r="N215" s="57">
        <f>VLOOKUP(E215,'[1]Cons. Ch2 &amp; Ch3'!$F:$Y,20,FALSE)</f>
        <v>664000</v>
      </c>
      <c r="O215" s="223">
        <f t="shared" si="10"/>
        <v>0</v>
      </c>
      <c r="P215" s="57">
        <f>VLOOKUP(E215,'Cons. Ch2 &amp; Ch3'!F:Y,20,FALSE)</f>
        <v>664000</v>
      </c>
    </row>
    <row r="216" spans="1:16" hidden="1" x14ac:dyDescent="0.35">
      <c r="A216" s="56">
        <v>8470335</v>
      </c>
      <c r="B216" s="56" t="s">
        <v>208</v>
      </c>
      <c r="C216" s="56">
        <v>420550</v>
      </c>
      <c r="D216" s="56" t="s">
        <v>18</v>
      </c>
      <c r="E216" s="56" t="str">
        <f t="shared" si="11"/>
        <v>847.8470335.1.420550.000000.847001.200179</v>
      </c>
      <c r="F216" s="56" t="s">
        <v>21</v>
      </c>
      <c r="G216" s="56">
        <v>847001</v>
      </c>
      <c r="H216" s="56" t="s">
        <v>23</v>
      </c>
      <c r="I216" s="56">
        <v>200179</v>
      </c>
      <c r="J216" s="56" t="s">
        <v>2381</v>
      </c>
      <c r="K216" s="56">
        <v>2</v>
      </c>
      <c r="L216" s="57">
        <v>5000</v>
      </c>
      <c r="M216" s="57">
        <v>10000</v>
      </c>
      <c r="N216" s="57">
        <f>VLOOKUP(E216,'[1]Cons. Ch2 &amp; Ch3'!$F:$Y,20,FALSE)</f>
        <v>10000</v>
      </c>
      <c r="O216" s="223">
        <f t="shared" si="10"/>
        <v>0</v>
      </c>
      <c r="P216" s="57">
        <f>VLOOKUP(E216,'Cons. Ch2 &amp; Ch3'!F:Y,20,FALSE)</f>
        <v>10000</v>
      </c>
    </row>
    <row r="217" spans="1:16" hidden="1" x14ac:dyDescent="0.35">
      <c r="A217" s="56">
        <v>8470335</v>
      </c>
      <c r="B217" s="56" t="s">
        <v>208</v>
      </c>
      <c r="C217" s="56">
        <v>425510</v>
      </c>
      <c r="D217" s="56" t="s">
        <v>37</v>
      </c>
      <c r="E217" s="56" t="str">
        <f t="shared" si="11"/>
        <v>847.8470335.1.425510.000000.847001.200179</v>
      </c>
      <c r="F217" s="56" t="s">
        <v>21</v>
      </c>
      <c r="G217" s="56">
        <v>847001</v>
      </c>
      <c r="H217" s="56" t="s">
        <v>23</v>
      </c>
      <c r="I217" s="56">
        <v>200179</v>
      </c>
      <c r="J217" s="56" t="s">
        <v>2387</v>
      </c>
      <c r="K217" s="56">
        <v>10</v>
      </c>
      <c r="L217" s="56">
        <v>2000</v>
      </c>
      <c r="M217" s="57">
        <v>20000</v>
      </c>
      <c r="N217" s="57">
        <f>VLOOKUP(E217,'[1]Cons. Ch2 &amp; Ch3'!$F:$Y,20,FALSE)</f>
        <v>20000</v>
      </c>
      <c r="O217" s="223">
        <f t="shared" si="10"/>
        <v>0</v>
      </c>
      <c r="P217" s="57">
        <f>VLOOKUP(E217,'Cons. Ch2 &amp; Ch3'!F:Y,20,FALSE)</f>
        <v>20000</v>
      </c>
    </row>
    <row r="218" spans="1:16" hidden="1" x14ac:dyDescent="0.35">
      <c r="A218" s="56">
        <v>8470335</v>
      </c>
      <c r="B218" s="56" t="s">
        <v>208</v>
      </c>
      <c r="C218" s="56">
        <v>425760</v>
      </c>
      <c r="D218" s="56" t="s">
        <v>169</v>
      </c>
      <c r="E218" s="56" t="str">
        <f t="shared" si="11"/>
        <v>847.8470335.1.425760.000000.847001.200179</v>
      </c>
      <c r="F218" s="56" t="s">
        <v>21</v>
      </c>
      <c r="G218" s="56">
        <v>847001</v>
      </c>
      <c r="H218" s="56" t="s">
        <v>23</v>
      </c>
      <c r="I218" s="56">
        <v>200179</v>
      </c>
      <c r="J218" s="56" t="s">
        <v>2393</v>
      </c>
      <c r="K218" s="56">
        <v>4</v>
      </c>
      <c r="L218" s="56">
        <v>2500</v>
      </c>
      <c r="M218" s="57">
        <v>10000</v>
      </c>
      <c r="N218" s="57">
        <f>VLOOKUP(E218,'[1]Cons. Ch2 &amp; Ch3'!$F:$Y,20,FALSE)</f>
        <v>10000</v>
      </c>
      <c r="O218" s="223">
        <f t="shared" si="10"/>
        <v>0</v>
      </c>
      <c r="P218" s="57">
        <f>VLOOKUP(E218,'Cons. Ch2 &amp; Ch3'!F:Y,20,FALSE)</f>
        <v>10000</v>
      </c>
    </row>
    <row r="219" spans="1:16" hidden="1" x14ac:dyDescent="0.35">
      <c r="A219" s="56">
        <v>8470335</v>
      </c>
      <c r="B219" s="56" t="s">
        <v>208</v>
      </c>
      <c r="C219" s="56">
        <v>425763</v>
      </c>
      <c r="D219" s="56" t="s">
        <v>129</v>
      </c>
      <c r="E219" s="56" t="str">
        <f t="shared" si="11"/>
        <v>847.8470335.1.425763.000000.847001.200179</v>
      </c>
      <c r="F219" s="56" t="s">
        <v>21</v>
      </c>
      <c r="G219" s="56">
        <v>847001</v>
      </c>
      <c r="H219" s="56" t="s">
        <v>23</v>
      </c>
      <c r="I219" s="56">
        <v>200179</v>
      </c>
      <c r="J219" s="56" t="s">
        <v>2399</v>
      </c>
      <c r="K219" s="56">
        <v>25</v>
      </c>
      <c r="L219" s="56">
        <v>2000</v>
      </c>
      <c r="M219" s="57">
        <v>50000</v>
      </c>
      <c r="N219" s="57">
        <f>VLOOKUP(E219,'[1]Cons. Ch2 &amp; Ch3'!$F:$Y,20,FALSE)</f>
        <v>50000</v>
      </c>
      <c r="O219" s="223">
        <f t="shared" si="10"/>
        <v>0</v>
      </c>
      <c r="P219" s="57">
        <f>VLOOKUP(E219,'Cons. Ch2 &amp; Ch3'!F:Y,20,FALSE)</f>
        <v>50000</v>
      </c>
    </row>
    <row r="220" spans="1:16" hidden="1" x14ac:dyDescent="0.35">
      <c r="A220" s="56">
        <v>8470335</v>
      </c>
      <c r="B220" s="56" t="s">
        <v>208</v>
      </c>
      <c r="C220" s="56">
        <v>425770</v>
      </c>
      <c r="D220" s="56" t="s">
        <v>132</v>
      </c>
      <c r="E220" s="56" t="str">
        <f t="shared" si="11"/>
        <v>847.8470335.1.425770.000000.847001.200179</v>
      </c>
      <c r="F220" s="56" t="s">
        <v>21</v>
      </c>
      <c r="G220" s="56">
        <v>847001</v>
      </c>
      <c r="H220" s="56" t="s">
        <v>23</v>
      </c>
      <c r="I220" s="56">
        <v>200179</v>
      </c>
      <c r="J220" s="56" t="s">
        <v>2404</v>
      </c>
      <c r="K220" s="56">
        <v>18</v>
      </c>
      <c r="L220" s="56">
        <v>15000</v>
      </c>
      <c r="M220" s="57">
        <v>270000</v>
      </c>
      <c r="N220" s="57">
        <f>VLOOKUP(E220,'[1]Cons. Ch2 &amp; Ch3'!$F:$Y,20,FALSE)</f>
        <v>270000</v>
      </c>
      <c r="O220" s="223">
        <f t="shared" si="10"/>
        <v>0</v>
      </c>
      <c r="P220" s="57">
        <f>VLOOKUP(E220,'Cons. Ch2 &amp; Ch3'!F:Y,20,FALSE)</f>
        <v>270000</v>
      </c>
    </row>
    <row r="221" spans="1:16" hidden="1" x14ac:dyDescent="0.35">
      <c r="A221" s="56">
        <v>8470335</v>
      </c>
      <c r="B221" s="56" t="s">
        <v>208</v>
      </c>
      <c r="C221" s="56">
        <v>425900</v>
      </c>
      <c r="D221" s="56" t="s">
        <v>40</v>
      </c>
      <c r="E221" s="56" t="str">
        <f t="shared" si="11"/>
        <v>847.8470335.1.425900.000000.847001.200179</v>
      </c>
      <c r="F221" s="56" t="s">
        <v>21</v>
      </c>
      <c r="G221" s="56">
        <v>847001</v>
      </c>
      <c r="H221" s="56" t="s">
        <v>23</v>
      </c>
      <c r="I221" s="56">
        <v>200179</v>
      </c>
      <c r="J221" s="56" t="s">
        <v>2410</v>
      </c>
      <c r="K221" s="56">
        <v>4</v>
      </c>
      <c r="L221" s="56">
        <v>5000</v>
      </c>
      <c r="M221" s="57">
        <v>20000</v>
      </c>
      <c r="N221" s="57">
        <f>VLOOKUP(E221,'[1]Cons. Ch2 &amp; Ch3'!$F:$Y,20,FALSE)</f>
        <v>20000</v>
      </c>
      <c r="O221" s="223">
        <f t="shared" si="10"/>
        <v>0</v>
      </c>
      <c r="P221" s="57">
        <f>VLOOKUP(E221,'Cons. Ch2 &amp; Ch3'!F:Y,20,FALSE)</f>
        <v>20000</v>
      </c>
    </row>
    <row r="222" spans="1:16" hidden="1" x14ac:dyDescent="0.35">
      <c r="A222" s="56">
        <v>8470335</v>
      </c>
      <c r="B222" s="56" t="s">
        <v>208</v>
      </c>
      <c r="C222" s="56">
        <v>426610</v>
      </c>
      <c r="D222" s="56" t="s">
        <v>43</v>
      </c>
      <c r="E222" s="56" t="str">
        <f t="shared" si="11"/>
        <v>847.8470335.1.426610.000000.847001.200179</v>
      </c>
      <c r="F222" s="56" t="s">
        <v>21</v>
      </c>
      <c r="G222" s="56">
        <v>847001</v>
      </c>
      <c r="H222" s="56" t="s">
        <v>23</v>
      </c>
      <c r="I222" s="56">
        <v>200179</v>
      </c>
      <c r="J222" s="56" t="s">
        <v>2415</v>
      </c>
      <c r="K222" s="56">
        <v>25</v>
      </c>
      <c r="L222" s="56">
        <v>5974.8</v>
      </c>
      <c r="M222" s="57">
        <v>150257</v>
      </c>
      <c r="N222" s="57">
        <f>VLOOKUP(E222,'[1]Cons. Ch2 &amp; Ch3'!$F:$Y,20,FALSE)</f>
        <v>150257</v>
      </c>
      <c r="O222" s="223">
        <f t="shared" si="10"/>
        <v>0</v>
      </c>
      <c r="P222" s="57">
        <f>VLOOKUP(E222,'Cons. Ch2 &amp; Ch3'!F:Y,20,FALSE)</f>
        <v>150257</v>
      </c>
    </row>
    <row r="223" spans="1:16" hidden="1" x14ac:dyDescent="0.35">
      <c r="A223" s="56">
        <v>8470335</v>
      </c>
      <c r="B223" s="56" t="s">
        <v>208</v>
      </c>
      <c r="C223" s="56">
        <v>428090</v>
      </c>
      <c r="D223" s="56" t="s">
        <v>52</v>
      </c>
      <c r="E223" s="56" t="str">
        <f t="shared" si="11"/>
        <v>847.8470335.1.428090.000000.847001.200179</v>
      </c>
      <c r="F223" s="56" t="s">
        <v>21</v>
      </c>
      <c r="G223" s="56">
        <v>847001</v>
      </c>
      <c r="H223" s="56" t="s">
        <v>23</v>
      </c>
      <c r="I223" s="56">
        <v>200179</v>
      </c>
      <c r="J223" s="56" t="s">
        <v>2419</v>
      </c>
      <c r="K223" s="56">
        <v>1</v>
      </c>
      <c r="L223" s="56">
        <v>40000</v>
      </c>
      <c r="M223" s="57">
        <v>40000</v>
      </c>
      <c r="N223" s="57">
        <f>VLOOKUP(E223,'[1]Cons. Ch2 &amp; Ch3'!$F:$Y,20,FALSE)</f>
        <v>40000</v>
      </c>
      <c r="O223" s="223">
        <f t="shared" si="10"/>
        <v>0</v>
      </c>
      <c r="P223" s="57">
        <f>VLOOKUP(E223,'Cons. Ch2 &amp; Ch3'!F:Y,20,FALSE)</f>
        <v>40000</v>
      </c>
    </row>
    <row r="224" spans="1:16" hidden="1" x14ac:dyDescent="0.35">
      <c r="A224" s="56">
        <v>8470335</v>
      </c>
      <c r="B224" s="56" t="s">
        <v>208</v>
      </c>
      <c r="C224" s="56">
        <v>435350</v>
      </c>
      <c r="D224" s="56" t="s">
        <v>144</v>
      </c>
      <c r="E224" s="56" t="str">
        <f t="shared" si="11"/>
        <v>847.8470335.1.435350.000000.847001.200179</v>
      </c>
      <c r="F224" s="56" t="s">
        <v>21</v>
      </c>
      <c r="G224" s="56">
        <v>847001</v>
      </c>
      <c r="H224" s="56" t="s">
        <v>23</v>
      </c>
      <c r="I224" s="56">
        <v>200179</v>
      </c>
      <c r="J224" s="56" t="s">
        <v>2425</v>
      </c>
      <c r="K224" s="56">
        <v>8</v>
      </c>
      <c r="L224" s="56">
        <v>6440</v>
      </c>
      <c r="M224" s="57">
        <v>51520</v>
      </c>
      <c r="N224" s="57">
        <f>VLOOKUP(E224,'[1]Cons. Ch2 &amp; Ch3'!$F:$Y,20,FALSE)</f>
        <v>51520</v>
      </c>
      <c r="O224" s="223">
        <f t="shared" si="10"/>
        <v>0</v>
      </c>
      <c r="P224" s="57">
        <f>VLOOKUP(E224,'Cons. Ch2 &amp; Ch3'!F:Y,20,FALSE)</f>
        <v>51520</v>
      </c>
    </row>
    <row r="225" spans="1:16" hidden="1" x14ac:dyDescent="0.35">
      <c r="A225" s="56">
        <v>8470335</v>
      </c>
      <c r="B225" s="56" t="s">
        <v>208</v>
      </c>
      <c r="C225" s="56">
        <v>435508</v>
      </c>
      <c r="D225" s="56" t="s">
        <v>147</v>
      </c>
      <c r="E225" s="56" t="str">
        <f t="shared" si="11"/>
        <v>847.8470335.1.435508.000000.847001.200179</v>
      </c>
      <c r="F225" s="56" t="s">
        <v>21</v>
      </c>
      <c r="G225" s="56">
        <v>847001</v>
      </c>
      <c r="H225" s="56" t="s">
        <v>23</v>
      </c>
      <c r="I225" s="56">
        <v>200179</v>
      </c>
      <c r="J225" s="56" t="s">
        <v>2430</v>
      </c>
      <c r="K225" s="56">
        <v>1</v>
      </c>
      <c r="L225" s="56">
        <v>54000</v>
      </c>
      <c r="M225" s="224">
        <v>54000</v>
      </c>
      <c r="N225" s="57">
        <v>54000</v>
      </c>
      <c r="O225" s="223">
        <f t="shared" si="10"/>
        <v>0</v>
      </c>
      <c r="P225" s="57">
        <f>VLOOKUP(E225,'Cons. Ch2 &amp; Ch3'!F:Y,20,FALSE)</f>
        <v>139000</v>
      </c>
    </row>
    <row r="226" spans="1:16" hidden="1" x14ac:dyDescent="0.35">
      <c r="A226" s="56">
        <v>8470335</v>
      </c>
      <c r="B226" s="56" t="s">
        <v>208</v>
      </c>
      <c r="C226" s="56">
        <v>435508</v>
      </c>
      <c r="D226" s="56" t="s">
        <v>147</v>
      </c>
      <c r="E226" s="56" t="str">
        <f t="shared" si="11"/>
        <v>847.8470335.1.435508.000000.847001.200179</v>
      </c>
      <c r="F226" s="56" t="s">
        <v>21</v>
      </c>
      <c r="G226" s="56">
        <v>847001</v>
      </c>
      <c r="H226" s="56" t="s">
        <v>23</v>
      </c>
      <c r="I226" s="56">
        <v>200179</v>
      </c>
      <c r="J226" s="56" t="s">
        <v>2436</v>
      </c>
      <c r="K226" s="56">
        <v>1</v>
      </c>
      <c r="L226" s="56">
        <v>85000</v>
      </c>
      <c r="M226" s="224">
        <v>85000</v>
      </c>
      <c r="N226" s="57">
        <v>85000</v>
      </c>
      <c r="O226" s="223">
        <f t="shared" si="10"/>
        <v>0</v>
      </c>
      <c r="P226" s="57">
        <f>VLOOKUP(E226,'Cons. Ch2 &amp; Ch3'!F:Y,20,FALSE)</f>
        <v>139000</v>
      </c>
    </row>
    <row r="227" spans="1:16" hidden="1" x14ac:dyDescent="0.35">
      <c r="A227" s="56">
        <v>8470335</v>
      </c>
      <c r="B227" s="56" t="s">
        <v>208</v>
      </c>
      <c r="C227" s="56">
        <v>436110</v>
      </c>
      <c r="D227" s="56" t="s">
        <v>64</v>
      </c>
      <c r="E227" s="56" t="str">
        <f t="shared" si="11"/>
        <v>847.8470335.1.436110.000000.847001.200179</v>
      </c>
      <c r="F227" s="56" t="s">
        <v>21</v>
      </c>
      <c r="G227" s="56">
        <v>847001</v>
      </c>
      <c r="H227" s="56" t="s">
        <v>23</v>
      </c>
      <c r="I227" s="56">
        <v>200179</v>
      </c>
      <c r="J227" s="56" t="s">
        <v>2441</v>
      </c>
      <c r="K227" s="56">
        <v>5</v>
      </c>
      <c r="L227" s="56">
        <v>800</v>
      </c>
      <c r="M227" s="57">
        <v>4000</v>
      </c>
      <c r="N227" s="57">
        <f>VLOOKUP(E227,'[1]Cons. Ch2 &amp; Ch3'!$F:$Y,20,FALSE)</f>
        <v>4000</v>
      </c>
      <c r="O227" s="223">
        <f t="shared" si="10"/>
        <v>0</v>
      </c>
      <c r="P227" s="57">
        <f>VLOOKUP(E227,'Cons. Ch2 &amp; Ch3'!F:Y,20,FALSE)</f>
        <v>4000</v>
      </c>
    </row>
    <row r="228" spans="1:16" hidden="1" x14ac:dyDescent="0.35">
      <c r="A228" s="56">
        <v>8470335</v>
      </c>
      <c r="B228" s="56" t="s">
        <v>208</v>
      </c>
      <c r="C228" s="56">
        <v>436600</v>
      </c>
      <c r="D228" s="56" t="s">
        <v>163</v>
      </c>
      <c r="E228" s="56" t="str">
        <f t="shared" si="11"/>
        <v>847.8470335.1.436600.000000.847001.200179</v>
      </c>
      <c r="F228" s="56" t="s">
        <v>21</v>
      </c>
      <c r="G228" s="56">
        <v>847001</v>
      </c>
      <c r="H228" s="56" t="s">
        <v>23</v>
      </c>
      <c r="I228" s="56">
        <v>200179</v>
      </c>
      <c r="J228" s="56" t="s">
        <v>2447</v>
      </c>
      <c r="K228" s="56">
        <v>5</v>
      </c>
      <c r="L228" s="56">
        <v>2400</v>
      </c>
      <c r="M228" s="57">
        <v>12000</v>
      </c>
      <c r="N228" s="57">
        <f>VLOOKUP(E228,'[1]Cons. Ch2 &amp; Ch3'!$F:$Y,20,FALSE)</f>
        <v>12000</v>
      </c>
      <c r="O228" s="223">
        <f t="shared" si="10"/>
        <v>0</v>
      </c>
      <c r="P228" s="57">
        <f>VLOOKUP(E228,'Cons. Ch2 &amp; Ch3'!F:Y,20,FALSE)</f>
        <v>12000</v>
      </c>
    </row>
    <row r="229" spans="1:16" hidden="1" x14ac:dyDescent="0.35">
      <c r="A229" s="56">
        <v>8470335</v>
      </c>
      <c r="B229" s="56" t="s">
        <v>208</v>
      </c>
      <c r="C229" s="56">
        <v>492316</v>
      </c>
      <c r="D229" s="56" t="s">
        <v>138</v>
      </c>
      <c r="E229" s="56" t="str">
        <f t="shared" si="11"/>
        <v>847.8470335.1.492316.000000.847001.300180</v>
      </c>
      <c r="F229" s="56" t="s">
        <v>21</v>
      </c>
      <c r="G229" s="56">
        <v>847001</v>
      </c>
      <c r="H229" s="56" t="s">
        <v>863</v>
      </c>
      <c r="I229" s="56">
        <v>300180</v>
      </c>
      <c r="J229" s="56" t="s">
        <v>2452</v>
      </c>
      <c r="K229" s="56">
        <v>30</v>
      </c>
      <c r="L229" s="56">
        <v>814</v>
      </c>
      <c r="M229" s="224">
        <v>24420</v>
      </c>
      <c r="N229" s="57">
        <v>24420</v>
      </c>
      <c r="O229" s="223">
        <f t="shared" si="10"/>
        <v>0</v>
      </c>
      <c r="P229" s="57">
        <f>VLOOKUP(E229,'Cons. Ch2 &amp; Ch3'!F:Y,20,FALSE)</f>
        <v>273360</v>
      </c>
    </row>
    <row r="230" spans="1:16" hidden="1" x14ac:dyDescent="0.35">
      <c r="A230" s="56">
        <v>8470335</v>
      </c>
      <c r="B230" s="56" t="s">
        <v>208</v>
      </c>
      <c r="C230" s="56">
        <v>492316</v>
      </c>
      <c r="D230" s="56" t="s">
        <v>138</v>
      </c>
      <c r="E230" s="56" t="str">
        <f t="shared" si="11"/>
        <v>847.8470335.1.492316.000000.847001.300180</v>
      </c>
      <c r="F230" s="56" t="s">
        <v>21</v>
      </c>
      <c r="G230" s="56">
        <v>847001</v>
      </c>
      <c r="H230" s="56" t="s">
        <v>863</v>
      </c>
      <c r="I230" s="56">
        <v>300180</v>
      </c>
      <c r="J230" s="56" t="s">
        <v>2457</v>
      </c>
      <c r="K230" s="56">
        <v>3</v>
      </c>
      <c r="L230" s="56">
        <v>22500</v>
      </c>
      <c r="M230" s="224">
        <v>67500</v>
      </c>
      <c r="N230" s="57">
        <v>67500</v>
      </c>
      <c r="O230" s="223">
        <f t="shared" si="10"/>
        <v>0</v>
      </c>
      <c r="P230" s="57">
        <f>VLOOKUP(E230,'Cons. Ch2 &amp; Ch3'!F:Y,20,FALSE)</f>
        <v>273360</v>
      </c>
    </row>
    <row r="231" spans="1:16" hidden="1" x14ac:dyDescent="0.35">
      <c r="A231" s="56">
        <v>8470335</v>
      </c>
      <c r="B231" s="56" t="s">
        <v>208</v>
      </c>
      <c r="C231" s="56">
        <v>492316</v>
      </c>
      <c r="D231" s="56" t="s">
        <v>138</v>
      </c>
      <c r="E231" s="56" t="str">
        <f t="shared" si="11"/>
        <v>847.8470335.1.492316.000000.847001.300180</v>
      </c>
      <c r="F231" s="56" t="s">
        <v>21</v>
      </c>
      <c r="G231" s="56">
        <v>847001</v>
      </c>
      <c r="H231" s="56" t="s">
        <v>863</v>
      </c>
      <c r="I231" s="56">
        <v>300180</v>
      </c>
      <c r="J231" s="56" t="s">
        <v>2462</v>
      </c>
      <c r="K231" s="56">
        <v>3</v>
      </c>
      <c r="L231" s="56">
        <v>300</v>
      </c>
      <c r="M231" s="224">
        <v>900</v>
      </c>
      <c r="N231" s="57">
        <v>900</v>
      </c>
      <c r="O231" s="223">
        <f t="shared" si="10"/>
        <v>0</v>
      </c>
      <c r="P231" s="57">
        <f>VLOOKUP(E231,'Cons. Ch2 &amp; Ch3'!F:Y,20,FALSE)</f>
        <v>273360</v>
      </c>
    </row>
    <row r="232" spans="1:16" hidden="1" x14ac:dyDescent="0.35">
      <c r="A232" s="56">
        <v>8470335</v>
      </c>
      <c r="B232" s="56" t="s">
        <v>208</v>
      </c>
      <c r="C232" s="56">
        <v>492316</v>
      </c>
      <c r="D232" s="56" t="s">
        <v>138</v>
      </c>
      <c r="E232" s="56" t="str">
        <f t="shared" si="11"/>
        <v>847.8470335.1.492316.000000.847001.300180</v>
      </c>
      <c r="F232" s="56" t="s">
        <v>21</v>
      </c>
      <c r="G232" s="56">
        <v>847001</v>
      </c>
      <c r="H232" s="56" t="s">
        <v>863</v>
      </c>
      <c r="I232" s="56">
        <v>300180</v>
      </c>
      <c r="J232" s="56" t="s">
        <v>2467</v>
      </c>
      <c r="K232" s="56">
        <v>2</v>
      </c>
      <c r="L232" s="56">
        <v>89200</v>
      </c>
      <c r="M232" s="224">
        <v>178400</v>
      </c>
      <c r="N232" s="57">
        <v>178400</v>
      </c>
      <c r="O232" s="223">
        <f t="shared" si="10"/>
        <v>0</v>
      </c>
      <c r="P232" s="57">
        <f>VLOOKUP(E232,'Cons. Ch2 &amp; Ch3'!F:Y,20,FALSE)</f>
        <v>273360</v>
      </c>
    </row>
    <row r="233" spans="1:16" hidden="1" x14ac:dyDescent="0.35">
      <c r="A233" s="56">
        <v>8470335</v>
      </c>
      <c r="B233" s="56" t="s">
        <v>208</v>
      </c>
      <c r="C233" s="56">
        <v>492316</v>
      </c>
      <c r="D233" s="56" t="s">
        <v>138</v>
      </c>
      <c r="E233" s="56" t="str">
        <f t="shared" si="11"/>
        <v>847.8470335.1.492316.000000.847001.300180</v>
      </c>
      <c r="F233" s="56" t="s">
        <v>21</v>
      </c>
      <c r="G233" s="56">
        <v>847001</v>
      </c>
      <c r="H233" s="56" t="s">
        <v>863</v>
      </c>
      <c r="I233" s="56">
        <v>300180</v>
      </c>
      <c r="J233" s="56" t="s">
        <v>2471</v>
      </c>
      <c r="K233" s="56">
        <v>2</v>
      </c>
      <c r="L233" s="56">
        <v>1070</v>
      </c>
      <c r="M233" s="224">
        <v>2140</v>
      </c>
      <c r="N233" s="57">
        <v>2140</v>
      </c>
      <c r="O233" s="223">
        <f t="shared" si="10"/>
        <v>0</v>
      </c>
      <c r="P233" s="57">
        <f>VLOOKUP(E233,'Cons. Ch2 &amp; Ch3'!F:Y,20,FALSE)</f>
        <v>273360</v>
      </c>
    </row>
    <row r="234" spans="1:16" hidden="1" x14ac:dyDescent="0.35">
      <c r="A234" s="56">
        <v>8470340</v>
      </c>
      <c r="B234" s="56" t="s">
        <v>217</v>
      </c>
      <c r="C234" s="56">
        <v>420550</v>
      </c>
      <c r="D234" s="56" t="s">
        <v>18</v>
      </c>
      <c r="E234" s="56" t="str">
        <f t="shared" si="11"/>
        <v>847.8470340.1.420550.000000.847001.200179</v>
      </c>
      <c r="F234" s="56" t="s">
        <v>21</v>
      </c>
      <c r="G234" s="56">
        <v>847001</v>
      </c>
      <c r="H234" s="56" t="s">
        <v>23</v>
      </c>
      <c r="I234" s="56">
        <v>200179</v>
      </c>
      <c r="J234" s="56" t="s">
        <v>2474</v>
      </c>
      <c r="K234" s="56">
        <v>1</v>
      </c>
      <c r="L234" s="57">
        <v>3000</v>
      </c>
      <c r="M234" s="57">
        <v>3000</v>
      </c>
      <c r="N234" s="57">
        <f>VLOOKUP(E234,'[1]Cons. Ch2 &amp; Ch3'!$F:$Y,20,FALSE)</f>
        <v>3000</v>
      </c>
      <c r="O234" s="223">
        <f t="shared" si="10"/>
        <v>0</v>
      </c>
      <c r="P234" s="57">
        <f>VLOOKUP(E234,'Cons. Ch2 &amp; Ch3'!F:Y,20,FALSE)</f>
        <v>3000</v>
      </c>
    </row>
    <row r="235" spans="1:16" hidden="1" x14ac:dyDescent="0.35">
      <c r="A235" s="56">
        <v>8470340</v>
      </c>
      <c r="B235" s="56" t="s">
        <v>217</v>
      </c>
      <c r="C235" s="56">
        <v>425510</v>
      </c>
      <c r="D235" s="56" t="s">
        <v>37</v>
      </c>
      <c r="E235" s="56" t="str">
        <f t="shared" si="11"/>
        <v>847.8470340.1.425510.000000.847001.200179</v>
      </c>
      <c r="F235" s="56" t="s">
        <v>21</v>
      </c>
      <c r="G235" s="56">
        <v>847001</v>
      </c>
      <c r="H235" s="56" t="s">
        <v>23</v>
      </c>
      <c r="I235" s="56">
        <v>200179</v>
      </c>
      <c r="J235" s="56" t="s">
        <v>2477</v>
      </c>
      <c r="K235" s="56">
        <v>2</v>
      </c>
      <c r="L235" s="56">
        <v>5000</v>
      </c>
      <c r="M235" s="57">
        <v>10000</v>
      </c>
      <c r="N235" s="57">
        <f>VLOOKUP(E235,'[1]Cons. Ch2 &amp; Ch3'!$F:$Y,20,FALSE)</f>
        <v>10000</v>
      </c>
      <c r="O235" s="223">
        <f t="shared" si="10"/>
        <v>0</v>
      </c>
      <c r="P235" s="57">
        <f>VLOOKUP(E235,'Cons. Ch2 &amp; Ch3'!F:Y,20,FALSE)</f>
        <v>10000</v>
      </c>
    </row>
    <row r="236" spans="1:16" hidden="1" x14ac:dyDescent="0.35">
      <c r="A236" s="56">
        <v>8470340</v>
      </c>
      <c r="B236" s="56" t="s">
        <v>217</v>
      </c>
      <c r="C236" s="56">
        <v>425720</v>
      </c>
      <c r="D236" s="56" t="s">
        <v>126</v>
      </c>
      <c r="E236" s="56" t="str">
        <f t="shared" si="11"/>
        <v>847.8470340.1.425720.000000.847001.200179</v>
      </c>
      <c r="F236" s="56" t="s">
        <v>21</v>
      </c>
      <c r="G236" s="56">
        <v>847001</v>
      </c>
      <c r="H236" s="56" t="s">
        <v>23</v>
      </c>
      <c r="I236" s="56">
        <v>200179</v>
      </c>
      <c r="J236" s="56" t="s">
        <v>2480</v>
      </c>
      <c r="K236" s="56">
        <v>2</v>
      </c>
      <c r="L236" s="56">
        <v>15000</v>
      </c>
      <c r="M236" s="57">
        <v>30000</v>
      </c>
      <c r="N236" s="57">
        <f>VLOOKUP(E236,'[1]Cons. Ch2 &amp; Ch3'!$F:$Y,20,FALSE)</f>
        <v>30000</v>
      </c>
      <c r="O236" s="223">
        <f t="shared" si="10"/>
        <v>0</v>
      </c>
      <c r="P236" s="57">
        <f>VLOOKUP(E236,'Cons. Ch2 &amp; Ch3'!F:Y,20,FALSE)</f>
        <v>30000</v>
      </c>
    </row>
    <row r="237" spans="1:16" hidden="1" x14ac:dyDescent="0.35">
      <c r="A237" s="56">
        <v>8470340</v>
      </c>
      <c r="B237" s="56" t="s">
        <v>217</v>
      </c>
      <c r="C237" s="56">
        <v>425760</v>
      </c>
      <c r="D237" s="56" t="s">
        <v>169</v>
      </c>
      <c r="E237" s="56" t="str">
        <f t="shared" si="11"/>
        <v>847.8470340.1.425760.000000.847001.200179</v>
      </c>
      <c r="F237" s="56" t="s">
        <v>21</v>
      </c>
      <c r="G237" s="56">
        <v>847001</v>
      </c>
      <c r="H237" s="56" t="s">
        <v>23</v>
      </c>
      <c r="I237" s="56">
        <v>200179</v>
      </c>
      <c r="J237" s="56" t="s">
        <v>2484</v>
      </c>
      <c r="K237" s="56">
        <v>6</v>
      </c>
      <c r="L237" s="56">
        <v>2000</v>
      </c>
      <c r="M237" s="57">
        <v>12000</v>
      </c>
      <c r="N237" s="57">
        <f>VLOOKUP(E237,'[1]Cons. Ch2 &amp; Ch3'!$F:$Y,20,FALSE)</f>
        <v>12000</v>
      </c>
      <c r="O237" s="223">
        <f t="shared" si="10"/>
        <v>0</v>
      </c>
      <c r="P237" s="57">
        <f>VLOOKUP(E237,'Cons. Ch2 &amp; Ch3'!F:Y,20,FALSE)</f>
        <v>12000</v>
      </c>
    </row>
    <row r="238" spans="1:16" hidden="1" x14ac:dyDescent="0.35">
      <c r="A238" s="56">
        <v>8470340</v>
      </c>
      <c r="B238" s="56" t="s">
        <v>217</v>
      </c>
      <c r="C238" s="56">
        <v>425763</v>
      </c>
      <c r="D238" s="56" t="s">
        <v>129</v>
      </c>
      <c r="E238" s="56" t="str">
        <f t="shared" si="11"/>
        <v>847.8470340.1.425763.000000.847001.200179</v>
      </c>
      <c r="F238" s="56" t="s">
        <v>21</v>
      </c>
      <c r="G238" s="56">
        <v>847001</v>
      </c>
      <c r="H238" s="56" t="s">
        <v>23</v>
      </c>
      <c r="I238" s="56">
        <v>200179</v>
      </c>
      <c r="J238" s="56" t="s">
        <v>2486</v>
      </c>
      <c r="K238" s="56">
        <v>120</v>
      </c>
      <c r="L238" s="56">
        <v>4000</v>
      </c>
      <c r="M238" s="57">
        <v>480000</v>
      </c>
      <c r="N238" s="57">
        <f>VLOOKUP(E238,'[1]Cons. Ch2 &amp; Ch3'!$F:$Y,20,FALSE)</f>
        <v>480000</v>
      </c>
      <c r="O238" s="223">
        <f t="shared" si="10"/>
        <v>0</v>
      </c>
      <c r="P238" s="57">
        <f>VLOOKUP(E238,'Cons. Ch2 &amp; Ch3'!F:Y,20,FALSE)</f>
        <v>480000</v>
      </c>
    </row>
    <row r="239" spans="1:16" hidden="1" x14ac:dyDescent="0.35">
      <c r="A239" s="56">
        <v>8470340</v>
      </c>
      <c r="B239" s="56" t="s">
        <v>217</v>
      </c>
      <c r="C239" s="56">
        <v>425770</v>
      </c>
      <c r="D239" s="56" t="s">
        <v>132</v>
      </c>
      <c r="E239" s="56" t="str">
        <f t="shared" si="11"/>
        <v>847.8470340.1.425770.000000.847001.200179</v>
      </c>
      <c r="F239" s="56" t="s">
        <v>21</v>
      </c>
      <c r="G239" s="56">
        <v>847001</v>
      </c>
      <c r="H239" s="56" t="s">
        <v>23</v>
      </c>
      <c r="I239" s="56">
        <v>200179</v>
      </c>
      <c r="J239" s="56" t="s">
        <v>2491</v>
      </c>
      <c r="K239" s="56">
        <v>42</v>
      </c>
      <c r="L239" s="56">
        <v>15000</v>
      </c>
      <c r="M239" s="57">
        <v>630000</v>
      </c>
      <c r="N239" s="57">
        <f>VLOOKUP(E239,'[1]Cons. Ch2 &amp; Ch3'!$F:$Y,20,FALSE)</f>
        <v>630000</v>
      </c>
      <c r="O239" s="223">
        <f t="shared" si="10"/>
        <v>0</v>
      </c>
      <c r="P239" s="57">
        <f>VLOOKUP(E239,'Cons. Ch2 &amp; Ch3'!F:Y,20,FALSE)</f>
        <v>630000</v>
      </c>
    </row>
    <row r="240" spans="1:16" hidden="1" x14ac:dyDescent="0.35">
      <c r="A240" s="56">
        <v>8470340</v>
      </c>
      <c r="B240" s="56" t="s">
        <v>217</v>
      </c>
      <c r="C240" s="56">
        <v>425900</v>
      </c>
      <c r="D240" s="56" t="s">
        <v>40</v>
      </c>
      <c r="E240" s="56" t="str">
        <f t="shared" si="11"/>
        <v>847.8470340.1.425900.000000.847001.200179</v>
      </c>
      <c r="F240" s="56" t="s">
        <v>21</v>
      </c>
      <c r="G240" s="56">
        <v>847001</v>
      </c>
      <c r="H240" s="56" t="s">
        <v>23</v>
      </c>
      <c r="I240" s="56">
        <v>200179</v>
      </c>
      <c r="J240" s="56" t="s">
        <v>2495</v>
      </c>
      <c r="K240" s="56">
        <v>10</v>
      </c>
      <c r="L240" s="56">
        <v>5400</v>
      </c>
      <c r="M240" s="57">
        <v>54000</v>
      </c>
      <c r="N240" s="57">
        <f>VLOOKUP(E240,'[1]Cons. Ch2 &amp; Ch3'!$F:$Y,20,FALSE)</f>
        <v>54000</v>
      </c>
      <c r="O240" s="223">
        <f t="shared" si="10"/>
        <v>0</v>
      </c>
      <c r="P240" s="57">
        <f>VLOOKUP(E240,'Cons. Ch2 &amp; Ch3'!F:Y,20,FALSE)</f>
        <v>54000</v>
      </c>
    </row>
    <row r="241" spans="1:16" hidden="1" x14ac:dyDescent="0.35">
      <c r="A241" s="56">
        <v>8470340</v>
      </c>
      <c r="B241" s="56" t="s">
        <v>217</v>
      </c>
      <c r="C241" s="56">
        <v>426610</v>
      </c>
      <c r="D241" s="56" t="s">
        <v>43</v>
      </c>
      <c r="E241" s="56" t="str">
        <f t="shared" si="11"/>
        <v>847.8470340.1.426610.000000.847001.200179</v>
      </c>
      <c r="F241" s="56" t="s">
        <v>21</v>
      </c>
      <c r="G241" s="56">
        <v>847001</v>
      </c>
      <c r="H241" s="56" t="s">
        <v>23</v>
      </c>
      <c r="I241" s="56">
        <v>200179</v>
      </c>
      <c r="J241" s="56" t="s">
        <v>2498</v>
      </c>
      <c r="K241" s="56">
        <v>1</v>
      </c>
      <c r="L241" s="56">
        <v>210000</v>
      </c>
      <c r="M241" s="57">
        <v>210000</v>
      </c>
      <c r="N241" s="57">
        <f>VLOOKUP(E241,'[1]Cons. Ch2 &amp; Ch3'!$F:$Y,20,FALSE)</f>
        <v>210000</v>
      </c>
      <c r="O241" s="223">
        <f t="shared" si="10"/>
        <v>0</v>
      </c>
      <c r="P241" s="57">
        <f>VLOOKUP(E241,'Cons. Ch2 &amp; Ch3'!F:Y,20,FALSE)</f>
        <v>210000</v>
      </c>
    </row>
    <row r="242" spans="1:16" hidden="1" x14ac:dyDescent="0.35">
      <c r="A242" s="56">
        <v>8470340</v>
      </c>
      <c r="B242" s="56" t="s">
        <v>217</v>
      </c>
      <c r="C242" s="56">
        <v>428090</v>
      </c>
      <c r="D242" s="56" t="s">
        <v>52</v>
      </c>
      <c r="E242" s="56" t="str">
        <f t="shared" si="11"/>
        <v>847.8470340.1.428090.000000.847001.200179</v>
      </c>
      <c r="F242" s="56" t="s">
        <v>21</v>
      </c>
      <c r="G242" s="56">
        <v>847001</v>
      </c>
      <c r="H242" s="56" t="s">
        <v>23</v>
      </c>
      <c r="I242" s="56">
        <v>200179</v>
      </c>
      <c r="M242" s="57">
        <v>0</v>
      </c>
      <c r="N242" s="57">
        <f>VLOOKUP(E242,'[1]Cons. Ch2 &amp; Ch3'!$F:$Y,20,FALSE)</f>
        <v>0</v>
      </c>
      <c r="O242" s="223">
        <f t="shared" si="10"/>
        <v>0</v>
      </c>
      <c r="P242" s="57">
        <f>VLOOKUP(E242,'Cons. Ch2 &amp; Ch3'!F:Y,20,FALSE)</f>
        <v>0</v>
      </c>
    </row>
    <row r="243" spans="1:16" hidden="1" x14ac:dyDescent="0.35">
      <c r="A243" s="56">
        <v>8470340</v>
      </c>
      <c r="B243" s="56" t="s">
        <v>217</v>
      </c>
      <c r="C243" s="56">
        <v>432209</v>
      </c>
      <c r="D243" s="56" t="s">
        <v>138</v>
      </c>
      <c r="E243" s="56" t="str">
        <f t="shared" si="11"/>
        <v>847.8470340.1.432209.000000.847001.200179</v>
      </c>
      <c r="F243" s="56" t="s">
        <v>21</v>
      </c>
      <c r="G243" s="56">
        <v>847001</v>
      </c>
      <c r="H243" s="56" t="s">
        <v>23</v>
      </c>
      <c r="I243" s="56">
        <v>200179</v>
      </c>
      <c r="J243" s="56" t="s">
        <v>2502</v>
      </c>
      <c r="K243" s="56">
        <v>1</v>
      </c>
      <c r="L243" s="56">
        <v>80000</v>
      </c>
      <c r="M243" s="57">
        <v>80000</v>
      </c>
      <c r="N243" s="57">
        <f>VLOOKUP(E243,'[1]Cons. Ch2 &amp; Ch3'!$F:$Y,20,FALSE)</f>
        <v>80000</v>
      </c>
      <c r="O243" s="223">
        <f t="shared" si="10"/>
        <v>0</v>
      </c>
      <c r="P243" s="57">
        <f>VLOOKUP(E243,'Cons. Ch2 &amp; Ch3'!F:Y,20,FALSE)</f>
        <v>80000</v>
      </c>
    </row>
    <row r="244" spans="1:16" hidden="1" x14ac:dyDescent="0.35">
      <c r="A244" s="56">
        <v>8470340</v>
      </c>
      <c r="B244" s="56" t="s">
        <v>217</v>
      </c>
      <c r="C244" s="56">
        <v>435350</v>
      </c>
      <c r="D244" s="56" t="s">
        <v>144</v>
      </c>
      <c r="E244" s="56" t="str">
        <f t="shared" si="11"/>
        <v>847.8470340.1.435350.000000.847001.200179</v>
      </c>
      <c r="F244" s="56" t="s">
        <v>21</v>
      </c>
      <c r="G244" s="56">
        <v>847001</v>
      </c>
      <c r="H244" s="56" t="s">
        <v>23</v>
      </c>
      <c r="I244" s="56">
        <v>200179</v>
      </c>
      <c r="J244" s="56" t="s">
        <v>2507</v>
      </c>
      <c r="K244" s="56">
        <v>42</v>
      </c>
      <c r="L244" s="56">
        <v>8000</v>
      </c>
      <c r="M244" s="57">
        <v>336000</v>
      </c>
      <c r="N244" s="57">
        <f>VLOOKUP(E244,'[1]Cons. Ch2 &amp; Ch3'!$F:$Y,20,FALSE)</f>
        <v>336000</v>
      </c>
      <c r="O244" s="223">
        <f t="shared" si="10"/>
        <v>0</v>
      </c>
      <c r="P244" s="57">
        <f>VLOOKUP(E244,'Cons. Ch2 &amp; Ch3'!F:Y,20,FALSE)</f>
        <v>336000</v>
      </c>
    </row>
    <row r="245" spans="1:16" hidden="1" x14ac:dyDescent="0.35">
      <c r="A245" s="56">
        <v>8470340</v>
      </c>
      <c r="B245" s="56" t="s">
        <v>217</v>
      </c>
      <c r="C245" s="56">
        <v>435508</v>
      </c>
      <c r="D245" s="56" t="s">
        <v>147</v>
      </c>
      <c r="E245" s="56" t="str">
        <f t="shared" si="11"/>
        <v>847.8470340.1.435508.000000.847001.200179</v>
      </c>
      <c r="F245" s="56" t="s">
        <v>21</v>
      </c>
      <c r="G245" s="56">
        <v>847001</v>
      </c>
      <c r="H245" s="56" t="s">
        <v>23</v>
      </c>
      <c r="I245" s="56">
        <v>200179</v>
      </c>
      <c r="J245" s="56" t="s">
        <v>2509</v>
      </c>
      <c r="K245" s="56">
        <v>12</v>
      </c>
      <c r="L245" s="56">
        <v>22000</v>
      </c>
      <c r="M245" s="57">
        <v>264000</v>
      </c>
      <c r="N245" s="57">
        <f>VLOOKUP(E245,'[1]Cons. Ch2 &amp; Ch3'!$F:$Y,20,FALSE)</f>
        <v>264000</v>
      </c>
      <c r="O245" s="223">
        <f t="shared" si="10"/>
        <v>0</v>
      </c>
      <c r="P245" s="57">
        <f>VLOOKUP(E245,'Cons. Ch2 &amp; Ch3'!F:Y,20,FALSE)</f>
        <v>264000</v>
      </c>
    </row>
    <row r="246" spans="1:16" hidden="1" x14ac:dyDescent="0.35">
      <c r="A246" s="56">
        <v>8470340</v>
      </c>
      <c r="B246" s="56" t="s">
        <v>217</v>
      </c>
      <c r="C246" s="56">
        <v>436110</v>
      </c>
      <c r="D246" s="56" t="s">
        <v>64</v>
      </c>
      <c r="E246" s="56" t="str">
        <f t="shared" si="11"/>
        <v>847.8470340.1.436110.000000.847001.200179</v>
      </c>
      <c r="F246" s="56" t="s">
        <v>21</v>
      </c>
      <c r="G246" s="56">
        <v>847001</v>
      </c>
      <c r="H246" s="56" t="s">
        <v>23</v>
      </c>
      <c r="I246" s="56">
        <v>200179</v>
      </c>
      <c r="M246" s="57">
        <v>0</v>
      </c>
      <c r="N246" s="57">
        <f>VLOOKUP(E246,'[1]Cons. Ch2 &amp; Ch3'!$F:$Y,20,FALSE)</f>
        <v>0</v>
      </c>
      <c r="O246" s="223">
        <f t="shared" si="10"/>
        <v>0</v>
      </c>
      <c r="P246" s="57">
        <f>VLOOKUP(E246,'Cons. Ch2 &amp; Ch3'!F:Y,20,FALSE)</f>
        <v>0</v>
      </c>
    </row>
    <row r="247" spans="1:16" hidden="1" x14ac:dyDescent="0.35">
      <c r="A247" s="56">
        <v>8470340</v>
      </c>
      <c r="B247" s="56" t="s">
        <v>217</v>
      </c>
      <c r="C247" s="56">
        <v>436600</v>
      </c>
      <c r="D247" s="56" t="s">
        <v>163</v>
      </c>
      <c r="E247" s="56" t="str">
        <f t="shared" si="11"/>
        <v>847.8470340.1.436600.000000.847001.200179</v>
      </c>
      <c r="F247" s="56" t="s">
        <v>21</v>
      </c>
      <c r="G247" s="56">
        <v>847001</v>
      </c>
      <c r="H247" s="56" t="s">
        <v>23</v>
      </c>
      <c r="I247" s="56">
        <v>200179</v>
      </c>
      <c r="M247" s="57">
        <v>0</v>
      </c>
      <c r="N247" s="57">
        <f>VLOOKUP(E247,'[1]Cons. Ch2 &amp; Ch3'!$F:$Y,20,FALSE)</f>
        <v>0</v>
      </c>
      <c r="O247" s="223">
        <f t="shared" si="10"/>
        <v>0</v>
      </c>
      <c r="P247" s="57">
        <f>VLOOKUP(E247,'Cons. Ch2 &amp; Ch3'!F:Y,20,FALSE)</f>
        <v>0</v>
      </c>
    </row>
    <row r="248" spans="1:16" hidden="1" x14ac:dyDescent="0.35">
      <c r="A248" s="56">
        <v>8470340</v>
      </c>
      <c r="B248" s="56" t="s">
        <v>217</v>
      </c>
      <c r="C248" s="56">
        <v>492316</v>
      </c>
      <c r="D248" s="56" t="s">
        <v>138</v>
      </c>
      <c r="E248" s="56" t="str">
        <f t="shared" si="11"/>
        <v>847.8470340.1.492316.000000.847001.300180</v>
      </c>
      <c r="F248" s="56" t="s">
        <v>21</v>
      </c>
      <c r="G248" s="56">
        <v>847001</v>
      </c>
      <c r="H248" s="56" t="s">
        <v>863</v>
      </c>
      <c r="I248" s="56">
        <v>300180</v>
      </c>
      <c r="J248" s="56" t="s">
        <v>2513</v>
      </c>
      <c r="K248" s="56">
        <v>1</v>
      </c>
      <c r="L248" s="56">
        <v>590000</v>
      </c>
      <c r="M248" s="225">
        <v>590000</v>
      </c>
      <c r="N248" s="57">
        <v>590000</v>
      </c>
      <c r="O248" s="223">
        <f t="shared" si="10"/>
        <v>0</v>
      </c>
      <c r="P248" s="57">
        <f>VLOOKUP(E248,'Cons. Ch2 &amp; Ch3'!F:Y,20,FALSE)</f>
        <v>775000</v>
      </c>
    </row>
    <row r="249" spans="1:16" hidden="1" x14ac:dyDescent="0.35">
      <c r="A249" s="56">
        <v>8470340</v>
      </c>
      <c r="B249" s="56" t="s">
        <v>217</v>
      </c>
      <c r="C249" s="56">
        <v>492316</v>
      </c>
      <c r="D249" s="56" t="s">
        <v>138</v>
      </c>
      <c r="E249" s="56" t="str">
        <f t="shared" si="11"/>
        <v>847.8470340.1.492316.000000.847001.300180</v>
      </c>
      <c r="F249" s="56" t="s">
        <v>21</v>
      </c>
      <c r="G249" s="56">
        <v>847001</v>
      </c>
      <c r="H249" s="56" t="s">
        <v>863</v>
      </c>
      <c r="I249" s="56">
        <v>300180</v>
      </c>
      <c r="J249" s="56" t="s">
        <v>2519</v>
      </c>
      <c r="K249" s="56">
        <v>1</v>
      </c>
      <c r="L249" s="56">
        <v>185000</v>
      </c>
      <c r="M249" s="225">
        <v>185000</v>
      </c>
      <c r="N249" s="57">
        <v>185000</v>
      </c>
      <c r="O249" s="223">
        <f t="shared" si="10"/>
        <v>0</v>
      </c>
      <c r="P249" s="57">
        <f>VLOOKUP(E249,'Cons. Ch2 &amp; Ch3'!F:Y,20,FALSE)</f>
        <v>775000</v>
      </c>
    </row>
    <row r="250" spans="1:16" hidden="1" x14ac:dyDescent="0.35">
      <c r="A250" s="56">
        <v>8470340</v>
      </c>
      <c r="B250" s="56" t="s">
        <v>217</v>
      </c>
      <c r="C250" s="56">
        <v>495140</v>
      </c>
      <c r="D250" s="56" t="s">
        <v>882</v>
      </c>
      <c r="E250" s="56" t="str">
        <f t="shared" si="11"/>
        <v>847.8470340.1.495140.000000.847001.300180</v>
      </c>
      <c r="F250" s="56" t="s">
        <v>21</v>
      </c>
      <c r="G250" s="56">
        <v>847001</v>
      </c>
      <c r="H250" s="56" t="s">
        <v>863</v>
      </c>
      <c r="I250" s="56">
        <v>300180</v>
      </c>
      <c r="M250" s="57">
        <v>0</v>
      </c>
      <c r="N250" s="57">
        <f>VLOOKUP(E250,'[1]Cons. Ch2 &amp; Ch3'!$F:$Y,20,FALSE)</f>
        <v>0</v>
      </c>
      <c r="O250" s="223">
        <f t="shared" ref="O250:O313" si="12">M250-N250</f>
        <v>0</v>
      </c>
      <c r="P250" s="57">
        <f>VLOOKUP(E250,'Cons. Ch2 &amp; Ch3'!F:Y,20,FALSE)</f>
        <v>0</v>
      </c>
    </row>
    <row r="251" spans="1:16" hidden="1" x14ac:dyDescent="0.35">
      <c r="A251" s="56">
        <v>8470345</v>
      </c>
      <c r="B251" s="56" t="s">
        <v>225</v>
      </c>
      <c r="C251" s="56">
        <v>420550</v>
      </c>
      <c r="D251" s="56" t="s">
        <v>18</v>
      </c>
      <c r="E251" s="56" t="str">
        <f t="shared" si="11"/>
        <v>847.8470345.1.420550.000000.847001.200179</v>
      </c>
      <c r="F251" s="56" t="s">
        <v>21</v>
      </c>
      <c r="G251" s="56">
        <v>847001</v>
      </c>
      <c r="H251" s="56" t="s">
        <v>23</v>
      </c>
      <c r="I251" s="56">
        <v>200179</v>
      </c>
      <c r="J251" s="56" t="s">
        <v>2521</v>
      </c>
      <c r="K251" s="56">
        <v>2</v>
      </c>
      <c r="L251" s="57">
        <v>10000</v>
      </c>
      <c r="M251" s="57">
        <v>20000</v>
      </c>
      <c r="N251" s="57">
        <f>VLOOKUP(E251,'[1]Cons. Ch2 &amp; Ch3'!$F:$Y,20,FALSE)</f>
        <v>20000</v>
      </c>
      <c r="O251" s="223">
        <f t="shared" si="12"/>
        <v>0</v>
      </c>
      <c r="P251" s="57">
        <f>VLOOKUP(E251,'Cons. Ch2 &amp; Ch3'!F:Y,20,FALSE)</f>
        <v>20000</v>
      </c>
    </row>
    <row r="252" spans="1:16" hidden="1" x14ac:dyDescent="0.35">
      <c r="A252" s="56">
        <v>8470345</v>
      </c>
      <c r="B252" s="56" t="s">
        <v>225</v>
      </c>
      <c r="C252" s="56">
        <v>425510</v>
      </c>
      <c r="D252" s="56" t="s">
        <v>37</v>
      </c>
      <c r="E252" s="56" t="str">
        <f t="shared" si="11"/>
        <v>847.8470345.1.425510.000000.847001.200179</v>
      </c>
      <c r="F252" s="56" t="s">
        <v>21</v>
      </c>
      <c r="G252" s="56">
        <v>847001</v>
      </c>
      <c r="H252" s="56" t="s">
        <v>23</v>
      </c>
      <c r="I252" s="56">
        <v>200179</v>
      </c>
      <c r="J252" s="56" t="s">
        <v>2527</v>
      </c>
      <c r="K252" s="56">
        <v>2</v>
      </c>
      <c r="L252" s="56">
        <v>15000</v>
      </c>
      <c r="M252" s="57">
        <v>30000</v>
      </c>
      <c r="N252" s="57">
        <f>VLOOKUP(E252,'[1]Cons. Ch2 &amp; Ch3'!$F:$Y,20,FALSE)</f>
        <v>30000</v>
      </c>
      <c r="O252" s="223">
        <f t="shared" si="12"/>
        <v>0</v>
      </c>
      <c r="P252" s="57">
        <f>VLOOKUP(E252,'Cons. Ch2 &amp; Ch3'!F:Y,20,FALSE)</f>
        <v>30000</v>
      </c>
    </row>
    <row r="253" spans="1:16" hidden="1" x14ac:dyDescent="0.35">
      <c r="A253" s="56">
        <v>8470345</v>
      </c>
      <c r="B253" s="56" t="s">
        <v>225</v>
      </c>
      <c r="C253" s="56">
        <v>425760</v>
      </c>
      <c r="D253" s="56" t="s">
        <v>169</v>
      </c>
      <c r="E253" s="56" t="str">
        <f t="shared" si="11"/>
        <v>847.8470345.1.425760.000000.847001.200179</v>
      </c>
      <c r="F253" s="56" t="s">
        <v>21</v>
      </c>
      <c r="G253" s="56">
        <v>847001</v>
      </c>
      <c r="H253" s="56" t="s">
        <v>23</v>
      </c>
      <c r="I253" s="56">
        <v>200179</v>
      </c>
      <c r="J253" s="56" t="s">
        <v>2533</v>
      </c>
      <c r="K253" s="56">
        <v>6</v>
      </c>
      <c r="L253" s="56">
        <v>20000</v>
      </c>
      <c r="M253" s="57">
        <v>120000</v>
      </c>
      <c r="N253" s="57">
        <f>VLOOKUP(E253,'[1]Cons. Ch2 &amp; Ch3'!$F:$Y,20,FALSE)</f>
        <v>120000</v>
      </c>
      <c r="O253" s="223">
        <f t="shared" si="12"/>
        <v>0</v>
      </c>
      <c r="P253" s="57">
        <f>VLOOKUP(E253,'Cons. Ch2 &amp; Ch3'!F:Y,20,FALSE)</f>
        <v>120000</v>
      </c>
    </row>
    <row r="254" spans="1:16" hidden="1" x14ac:dyDescent="0.35">
      <c r="A254" s="56">
        <v>8470345</v>
      </c>
      <c r="B254" s="56" t="s">
        <v>225</v>
      </c>
      <c r="C254" s="56">
        <v>425770</v>
      </c>
      <c r="D254" s="56" t="s">
        <v>132</v>
      </c>
      <c r="E254" s="56" t="str">
        <f t="shared" si="11"/>
        <v>847.8470345.1.425770.000000.847001.200179</v>
      </c>
      <c r="F254" s="56" t="s">
        <v>21</v>
      </c>
      <c r="G254" s="56">
        <v>847001</v>
      </c>
      <c r="H254" s="56" t="s">
        <v>23</v>
      </c>
      <c r="I254" s="56">
        <v>200179</v>
      </c>
      <c r="J254" s="56" t="s">
        <v>2539</v>
      </c>
      <c r="K254" s="56">
        <v>7</v>
      </c>
      <c r="L254" s="56">
        <v>15000</v>
      </c>
      <c r="M254" s="57">
        <v>105000</v>
      </c>
      <c r="N254" s="57">
        <f>VLOOKUP(E254,'[1]Cons. Ch2 &amp; Ch3'!$F:$Y,20,FALSE)</f>
        <v>105000</v>
      </c>
      <c r="O254" s="223">
        <f t="shared" si="12"/>
        <v>0</v>
      </c>
      <c r="P254" s="57">
        <f>VLOOKUP(E254,'Cons. Ch2 &amp; Ch3'!F:Y,20,FALSE)</f>
        <v>105000</v>
      </c>
    </row>
    <row r="255" spans="1:16" hidden="1" x14ac:dyDescent="0.35">
      <c r="A255" s="56">
        <v>8470345</v>
      </c>
      <c r="B255" s="56" t="s">
        <v>225</v>
      </c>
      <c r="C255" s="56">
        <v>425900</v>
      </c>
      <c r="D255" s="56" t="s">
        <v>40</v>
      </c>
      <c r="E255" s="56" t="str">
        <f t="shared" si="11"/>
        <v>847.8470345.1.425900.000000.847001.200179</v>
      </c>
      <c r="F255" s="56" t="s">
        <v>21</v>
      </c>
      <c r="G255" s="56">
        <v>847001</v>
      </c>
      <c r="H255" s="56" t="s">
        <v>23</v>
      </c>
      <c r="I255" s="56">
        <v>200179</v>
      </c>
      <c r="J255" s="56" t="s">
        <v>2543</v>
      </c>
      <c r="K255" s="56">
        <v>6</v>
      </c>
      <c r="L255" s="56">
        <v>500</v>
      </c>
      <c r="M255" s="57">
        <v>3000</v>
      </c>
      <c r="N255" s="57">
        <f>VLOOKUP(E255,'[1]Cons. Ch2 &amp; Ch3'!$F:$Y,20,FALSE)</f>
        <v>3000</v>
      </c>
      <c r="O255" s="223">
        <f t="shared" si="12"/>
        <v>0</v>
      </c>
      <c r="P255" s="57">
        <f>VLOOKUP(E255,'Cons. Ch2 &amp; Ch3'!F:Y,20,FALSE)</f>
        <v>3000</v>
      </c>
    </row>
    <row r="256" spans="1:16" hidden="1" x14ac:dyDescent="0.35">
      <c r="A256" s="56">
        <v>8470345</v>
      </c>
      <c r="B256" s="56" t="s">
        <v>225</v>
      </c>
      <c r="C256" s="56">
        <v>426610</v>
      </c>
      <c r="D256" s="56" t="s">
        <v>43</v>
      </c>
      <c r="E256" s="56" t="str">
        <f t="shared" si="11"/>
        <v>847.8470345.1.426610.000000.847001.200179</v>
      </c>
      <c r="F256" s="56" t="s">
        <v>21</v>
      </c>
      <c r="G256" s="56">
        <v>847001</v>
      </c>
      <c r="H256" s="56" t="s">
        <v>23</v>
      </c>
      <c r="I256" s="56">
        <v>200179</v>
      </c>
      <c r="J256" s="56" t="s">
        <v>2546</v>
      </c>
      <c r="K256" s="56">
        <v>1</v>
      </c>
      <c r="L256" s="56">
        <v>146983</v>
      </c>
      <c r="M256" s="57">
        <v>146983</v>
      </c>
      <c r="N256" s="57">
        <f>VLOOKUP(E256,'[1]Cons. Ch2 &amp; Ch3'!$F:$Y,20,FALSE)</f>
        <v>146983</v>
      </c>
      <c r="O256" s="223">
        <f t="shared" si="12"/>
        <v>0</v>
      </c>
      <c r="P256" s="57">
        <f>VLOOKUP(E256,'Cons. Ch2 &amp; Ch3'!F:Y,20,FALSE)</f>
        <v>146983</v>
      </c>
    </row>
    <row r="257" spans="1:16" hidden="1" x14ac:dyDescent="0.35">
      <c r="A257" s="56">
        <v>8470345</v>
      </c>
      <c r="B257" s="56" t="s">
        <v>225</v>
      </c>
      <c r="C257" s="56">
        <v>428090</v>
      </c>
      <c r="D257" s="56" t="s">
        <v>52</v>
      </c>
      <c r="E257" s="56" t="str">
        <f t="shared" si="11"/>
        <v>847.8470345.1.428090.000000.847001.200179</v>
      </c>
      <c r="F257" s="56" t="s">
        <v>21</v>
      </c>
      <c r="G257" s="56">
        <v>847001</v>
      </c>
      <c r="H257" s="56" t="s">
        <v>23</v>
      </c>
      <c r="I257" s="56">
        <v>200179</v>
      </c>
      <c r="J257" s="56" t="s">
        <v>2550</v>
      </c>
      <c r="K257" s="56">
        <v>2</v>
      </c>
      <c r="L257" s="56">
        <v>22296</v>
      </c>
      <c r="M257" s="57">
        <v>44592</v>
      </c>
      <c r="N257" s="57">
        <f>VLOOKUP(E257,'[1]Cons. Ch2 &amp; Ch3'!$F:$Y,20,FALSE)</f>
        <v>44592</v>
      </c>
      <c r="O257" s="223">
        <f t="shared" si="12"/>
        <v>0</v>
      </c>
      <c r="P257" s="57">
        <f>VLOOKUP(E257,'Cons. Ch2 &amp; Ch3'!F:Y,20,FALSE)</f>
        <v>44592</v>
      </c>
    </row>
    <row r="258" spans="1:16" hidden="1" x14ac:dyDescent="0.35">
      <c r="A258" s="56">
        <v>8470345</v>
      </c>
      <c r="B258" s="56" t="s">
        <v>225</v>
      </c>
      <c r="C258" s="56">
        <v>435350</v>
      </c>
      <c r="D258" s="56" t="s">
        <v>144</v>
      </c>
      <c r="E258" s="56" t="str">
        <f t="shared" ref="E258:E321" si="13">CONCATENATE(847,".",A258,".",1,".",C258,".","000000",".",G258,".",I258)</f>
        <v>847.8470345.1.435350.000000.847001.200179</v>
      </c>
      <c r="F258" s="56" t="s">
        <v>21</v>
      </c>
      <c r="G258" s="56">
        <v>847001</v>
      </c>
      <c r="H258" s="56" t="s">
        <v>23</v>
      </c>
      <c r="I258" s="56">
        <v>200179</v>
      </c>
      <c r="J258" s="56" t="s">
        <v>2552</v>
      </c>
      <c r="K258" s="56">
        <v>7</v>
      </c>
      <c r="L258" s="56">
        <v>10000</v>
      </c>
      <c r="M258" s="57">
        <v>70000</v>
      </c>
      <c r="N258" s="57">
        <f>VLOOKUP(E258,'[1]Cons. Ch2 &amp; Ch3'!$F:$Y,20,FALSE)</f>
        <v>70000</v>
      </c>
      <c r="O258" s="223">
        <f t="shared" si="12"/>
        <v>0</v>
      </c>
      <c r="P258" s="57">
        <f>VLOOKUP(E258,'Cons. Ch2 &amp; Ch3'!F:Y,20,FALSE)</f>
        <v>70000</v>
      </c>
    </row>
    <row r="259" spans="1:16" hidden="1" x14ac:dyDescent="0.35">
      <c r="A259" s="56">
        <v>8470345</v>
      </c>
      <c r="B259" s="56" t="s">
        <v>225</v>
      </c>
      <c r="C259" s="56">
        <v>435508</v>
      </c>
      <c r="D259" s="56" t="s">
        <v>147</v>
      </c>
      <c r="E259" s="56" t="str">
        <f t="shared" si="13"/>
        <v>847.8470345.1.435508.000000.847001.200179</v>
      </c>
      <c r="F259" s="56" t="s">
        <v>21</v>
      </c>
      <c r="G259" s="56">
        <v>847001</v>
      </c>
      <c r="H259" s="56" t="s">
        <v>23</v>
      </c>
      <c r="I259" s="56">
        <v>200179</v>
      </c>
      <c r="J259" s="56" t="s">
        <v>2556</v>
      </c>
      <c r="K259" s="56">
        <v>1</v>
      </c>
      <c r="L259" s="56">
        <v>197477</v>
      </c>
      <c r="M259" s="57">
        <v>197477</v>
      </c>
      <c r="N259" s="57">
        <f>VLOOKUP(E259,'[1]Cons. Ch2 &amp; Ch3'!$F:$Y,20,FALSE)</f>
        <v>197477</v>
      </c>
      <c r="O259" s="223">
        <f t="shared" si="12"/>
        <v>0</v>
      </c>
      <c r="P259" s="57">
        <f>VLOOKUP(E259,'Cons. Ch2 &amp; Ch3'!F:Y,20,FALSE)</f>
        <v>197477</v>
      </c>
    </row>
    <row r="260" spans="1:16" hidden="1" x14ac:dyDescent="0.35">
      <c r="A260" s="56">
        <v>8470345</v>
      </c>
      <c r="B260" s="56" t="s">
        <v>225</v>
      </c>
      <c r="C260" s="56">
        <v>436110</v>
      </c>
      <c r="D260" s="56" t="s">
        <v>64</v>
      </c>
      <c r="E260" s="56" t="str">
        <f t="shared" si="13"/>
        <v>847.8470345.1.436110.000000.847001.200179</v>
      </c>
      <c r="F260" s="56" t="s">
        <v>21</v>
      </c>
      <c r="G260" s="56">
        <v>847001</v>
      </c>
      <c r="H260" s="56" t="s">
        <v>23</v>
      </c>
      <c r="I260" s="56">
        <v>200179</v>
      </c>
      <c r="J260" s="56" t="s">
        <v>2559</v>
      </c>
      <c r="K260" s="56">
        <v>6</v>
      </c>
      <c r="L260" s="56">
        <v>957</v>
      </c>
      <c r="M260" s="57">
        <v>5742</v>
      </c>
      <c r="N260" s="57">
        <f>VLOOKUP(E260,'[1]Cons. Ch2 &amp; Ch3'!$F:$Y,20,FALSE)</f>
        <v>5742</v>
      </c>
      <c r="O260" s="223">
        <f t="shared" si="12"/>
        <v>0</v>
      </c>
      <c r="P260" s="57">
        <f>VLOOKUP(E260,'Cons. Ch2 &amp; Ch3'!F:Y,20,FALSE)</f>
        <v>5742</v>
      </c>
    </row>
    <row r="261" spans="1:16" hidden="1" x14ac:dyDescent="0.35">
      <c r="A261" s="56">
        <v>8470345</v>
      </c>
      <c r="B261" s="56" t="s">
        <v>225</v>
      </c>
      <c r="C261" s="56">
        <v>436600</v>
      </c>
      <c r="D261" s="56" t="s">
        <v>163</v>
      </c>
      <c r="E261" s="56" t="str">
        <f t="shared" si="13"/>
        <v>847.8470345.1.436600.000000.847001.200179</v>
      </c>
      <c r="F261" s="56" t="s">
        <v>21</v>
      </c>
      <c r="G261" s="56">
        <v>847001</v>
      </c>
      <c r="H261" s="56" t="s">
        <v>23</v>
      </c>
      <c r="I261" s="56">
        <v>200179</v>
      </c>
      <c r="J261" s="56" t="s">
        <v>2565</v>
      </c>
      <c r="K261" s="56">
        <v>1</v>
      </c>
      <c r="L261" s="56">
        <v>9640</v>
      </c>
      <c r="M261" s="57">
        <v>9640</v>
      </c>
      <c r="N261" s="57">
        <f>VLOOKUP(E261,'[1]Cons. Ch2 &amp; Ch3'!$F:$Y,20,FALSE)</f>
        <v>9640</v>
      </c>
      <c r="O261" s="223">
        <f t="shared" si="12"/>
        <v>0</v>
      </c>
      <c r="P261" s="57">
        <f>VLOOKUP(E261,'Cons. Ch2 &amp; Ch3'!F:Y,20,FALSE)</f>
        <v>9640</v>
      </c>
    </row>
    <row r="262" spans="1:16" hidden="1" x14ac:dyDescent="0.35">
      <c r="A262" s="56">
        <v>8470345</v>
      </c>
      <c r="B262" s="56" t="s">
        <v>225</v>
      </c>
      <c r="C262" s="56">
        <v>492316</v>
      </c>
      <c r="D262" s="56" t="s">
        <v>138</v>
      </c>
      <c r="E262" s="56" t="str">
        <f t="shared" si="13"/>
        <v>847.8470345.1.492316.000000.847001.300180</v>
      </c>
      <c r="F262" s="56" t="s">
        <v>21</v>
      </c>
      <c r="G262" s="56">
        <v>847001</v>
      </c>
      <c r="H262" s="56" t="s">
        <v>863</v>
      </c>
      <c r="I262" s="56">
        <v>300180</v>
      </c>
      <c r="J262" s="56" t="s">
        <v>2571</v>
      </c>
      <c r="K262" s="56">
        <v>1</v>
      </c>
      <c r="L262" s="56">
        <v>287600</v>
      </c>
      <c r="M262" s="225">
        <v>287600</v>
      </c>
      <c r="N262" s="57">
        <v>287600</v>
      </c>
      <c r="O262" s="223">
        <f t="shared" si="12"/>
        <v>0</v>
      </c>
      <c r="P262" s="57">
        <f>VLOOKUP(E262,'Cons. Ch2 &amp; Ch3'!F:Y,20,FALSE)</f>
        <v>711291</v>
      </c>
    </row>
    <row r="263" spans="1:16" hidden="1" x14ac:dyDescent="0.35">
      <c r="A263" s="56">
        <v>8470345</v>
      </c>
      <c r="B263" s="56" t="s">
        <v>225</v>
      </c>
      <c r="C263" s="56">
        <v>492316</v>
      </c>
      <c r="D263" s="56" t="s">
        <v>138</v>
      </c>
      <c r="E263" s="56" t="str">
        <f t="shared" si="13"/>
        <v>847.8470345.1.492316.000000.847001.300180</v>
      </c>
      <c r="F263" s="56" t="s">
        <v>21</v>
      </c>
      <c r="G263" s="56">
        <v>847001</v>
      </c>
      <c r="H263" s="56" t="s">
        <v>863</v>
      </c>
      <c r="I263" s="56">
        <v>300180</v>
      </c>
      <c r="J263" s="56" t="s">
        <v>2577</v>
      </c>
      <c r="K263" s="56">
        <v>1</v>
      </c>
      <c r="L263" s="56">
        <v>276041</v>
      </c>
      <c r="M263" s="225">
        <v>276041</v>
      </c>
      <c r="N263" s="57">
        <v>276041</v>
      </c>
      <c r="O263" s="223">
        <f t="shared" si="12"/>
        <v>0</v>
      </c>
      <c r="P263" s="57">
        <f>VLOOKUP(E263,'Cons. Ch2 &amp; Ch3'!F:Y,20,FALSE)</f>
        <v>711291</v>
      </c>
    </row>
    <row r="264" spans="1:16" hidden="1" x14ac:dyDescent="0.35">
      <c r="A264" s="56">
        <v>8470345</v>
      </c>
      <c r="B264" s="56" t="s">
        <v>225</v>
      </c>
      <c r="C264" s="56">
        <v>492316</v>
      </c>
      <c r="D264" s="56" t="s">
        <v>138</v>
      </c>
      <c r="E264" s="56" t="str">
        <f t="shared" si="13"/>
        <v>847.8470345.1.492316.000000.847001.300180</v>
      </c>
      <c r="F264" s="56" t="s">
        <v>21</v>
      </c>
      <c r="G264" s="56">
        <v>847001</v>
      </c>
      <c r="H264" s="56" t="s">
        <v>863</v>
      </c>
      <c r="I264" s="56">
        <v>300180</v>
      </c>
      <c r="J264" s="56" t="s">
        <v>2579</v>
      </c>
      <c r="K264" s="56">
        <v>1</v>
      </c>
      <c r="L264" s="56">
        <v>147650</v>
      </c>
      <c r="M264" s="225">
        <v>147650</v>
      </c>
      <c r="N264" s="57">
        <v>147650</v>
      </c>
      <c r="O264" s="223">
        <f t="shared" si="12"/>
        <v>0</v>
      </c>
      <c r="P264" s="57">
        <f>VLOOKUP(E264,'Cons. Ch2 &amp; Ch3'!F:Y,20,FALSE)</f>
        <v>711291</v>
      </c>
    </row>
    <row r="265" spans="1:16" hidden="1" x14ac:dyDescent="0.35">
      <c r="A265" s="56">
        <v>8470350</v>
      </c>
      <c r="B265" s="56" t="s">
        <v>232</v>
      </c>
      <c r="C265" s="56">
        <v>420550</v>
      </c>
      <c r="D265" s="56" t="s">
        <v>18</v>
      </c>
      <c r="E265" s="56" t="str">
        <f t="shared" si="13"/>
        <v>847.8470350.1.420550.000000.847001.200179</v>
      </c>
      <c r="F265" s="56" t="s">
        <v>21</v>
      </c>
      <c r="G265" s="56">
        <v>847001</v>
      </c>
      <c r="H265" s="56" t="s">
        <v>23</v>
      </c>
      <c r="I265" s="56">
        <v>200179</v>
      </c>
      <c r="L265" s="57"/>
      <c r="M265" s="57">
        <v>0</v>
      </c>
      <c r="N265" s="57">
        <v>15000</v>
      </c>
      <c r="O265" s="223">
        <f t="shared" si="12"/>
        <v>-15000</v>
      </c>
      <c r="P265" s="57">
        <f>VLOOKUP(E265,'Cons. Ch2 &amp; Ch3'!F:Y,20,FALSE)</f>
        <v>0</v>
      </c>
    </row>
    <row r="266" spans="1:16" hidden="1" x14ac:dyDescent="0.35">
      <c r="A266" s="56">
        <v>8470350</v>
      </c>
      <c r="B266" s="56" t="s">
        <v>232</v>
      </c>
      <c r="C266" s="56">
        <v>425510</v>
      </c>
      <c r="D266" s="56" t="s">
        <v>37</v>
      </c>
      <c r="E266" s="56" t="str">
        <f t="shared" si="13"/>
        <v>847.8470350.1.425510.000000.847001.200179</v>
      </c>
      <c r="F266" s="56" t="s">
        <v>21</v>
      </c>
      <c r="G266" s="56">
        <v>847001</v>
      </c>
      <c r="H266" s="56" t="s">
        <v>23</v>
      </c>
      <c r="I266" s="56">
        <v>200179</v>
      </c>
      <c r="J266" s="56" t="s">
        <v>2582</v>
      </c>
      <c r="K266" s="56">
        <v>4</v>
      </c>
      <c r="L266" s="56">
        <v>4000</v>
      </c>
      <c r="M266" s="57">
        <v>16000</v>
      </c>
      <c r="N266" s="57">
        <v>10000</v>
      </c>
      <c r="O266" s="223">
        <f t="shared" si="12"/>
        <v>6000</v>
      </c>
      <c r="P266" s="57">
        <f>VLOOKUP(E266,'Cons. Ch2 &amp; Ch3'!F:Y,20,FALSE)</f>
        <v>16000</v>
      </c>
    </row>
    <row r="267" spans="1:16" hidden="1" x14ac:dyDescent="0.35">
      <c r="A267" s="56">
        <v>8470350</v>
      </c>
      <c r="B267" s="56" t="s">
        <v>232</v>
      </c>
      <c r="C267" s="56">
        <v>425760</v>
      </c>
      <c r="D267" s="56" t="s">
        <v>169</v>
      </c>
      <c r="E267" s="56" t="str">
        <f t="shared" si="13"/>
        <v>847.8470350.1.425760.000000.847001.200179</v>
      </c>
      <c r="F267" s="56" t="s">
        <v>21</v>
      </c>
      <c r="G267" s="56">
        <v>847001</v>
      </c>
      <c r="H267" s="56" t="s">
        <v>23</v>
      </c>
      <c r="I267" s="56">
        <v>200179</v>
      </c>
      <c r="J267" s="56" t="s">
        <v>2588</v>
      </c>
      <c r="K267" s="56">
        <v>6</v>
      </c>
      <c r="L267" s="56">
        <v>2500</v>
      </c>
      <c r="M267" s="225">
        <v>15000</v>
      </c>
      <c r="N267" s="57">
        <v>15000</v>
      </c>
      <c r="O267" s="223">
        <f t="shared" si="12"/>
        <v>0</v>
      </c>
      <c r="P267" s="57">
        <f>VLOOKUP(E267,'Cons. Ch2 &amp; Ch3'!F:Y,20,FALSE)</f>
        <v>25000</v>
      </c>
    </row>
    <row r="268" spans="1:16" hidden="1" x14ac:dyDescent="0.35">
      <c r="A268" s="56">
        <v>8470350</v>
      </c>
      <c r="B268" s="56" t="s">
        <v>232</v>
      </c>
      <c r="C268" s="56">
        <v>425760</v>
      </c>
      <c r="D268" s="56" t="s">
        <v>169</v>
      </c>
      <c r="E268" s="56" t="str">
        <f t="shared" si="13"/>
        <v>847.8470350.1.425760.000000.847001.200179</v>
      </c>
      <c r="F268" s="56" t="s">
        <v>21</v>
      </c>
      <c r="G268" s="56">
        <v>847001</v>
      </c>
      <c r="H268" s="56" t="s">
        <v>23</v>
      </c>
      <c r="I268" s="56">
        <v>200179</v>
      </c>
      <c r="J268" s="56" t="s">
        <v>2593</v>
      </c>
      <c r="K268" s="56">
        <v>1</v>
      </c>
      <c r="L268" s="56">
        <v>10000</v>
      </c>
      <c r="M268" s="225">
        <v>10000</v>
      </c>
      <c r="N268" s="57">
        <v>10000</v>
      </c>
      <c r="O268" s="223">
        <f t="shared" si="12"/>
        <v>0</v>
      </c>
      <c r="P268" s="57">
        <f>VLOOKUP(E268,'Cons. Ch2 &amp; Ch3'!F:Y,20,FALSE)</f>
        <v>25000</v>
      </c>
    </row>
    <row r="269" spans="1:16" hidden="1" x14ac:dyDescent="0.35">
      <c r="A269" s="56">
        <v>8470350</v>
      </c>
      <c r="B269" s="56" t="s">
        <v>232</v>
      </c>
      <c r="C269" s="56">
        <v>425763</v>
      </c>
      <c r="D269" s="56" t="s">
        <v>129</v>
      </c>
      <c r="E269" s="56" t="str">
        <f t="shared" si="13"/>
        <v>847.8470350.1.425763.000000.847001.200179</v>
      </c>
      <c r="F269" s="56" t="s">
        <v>21</v>
      </c>
      <c r="G269" s="56">
        <v>847001</v>
      </c>
      <c r="H269" s="56" t="s">
        <v>23</v>
      </c>
      <c r="I269" s="56">
        <v>200179</v>
      </c>
      <c r="J269" s="56" t="s">
        <v>2595</v>
      </c>
      <c r="K269" s="56">
        <v>2</v>
      </c>
      <c r="L269" s="56">
        <v>15000</v>
      </c>
      <c r="M269" s="57">
        <v>30000</v>
      </c>
      <c r="N269" s="57">
        <f>VLOOKUP(E269,'[1]Cons. Ch2 &amp; Ch3'!$F:$Y,20,FALSE)</f>
        <v>30000</v>
      </c>
      <c r="O269" s="223">
        <f t="shared" si="12"/>
        <v>0</v>
      </c>
      <c r="P269" s="57">
        <f>VLOOKUP(E269,'Cons. Ch2 &amp; Ch3'!F:Y,20,FALSE)</f>
        <v>30000</v>
      </c>
    </row>
    <row r="270" spans="1:16" hidden="1" x14ac:dyDescent="0.35">
      <c r="A270" s="56">
        <v>8470350</v>
      </c>
      <c r="B270" s="56" t="s">
        <v>232</v>
      </c>
      <c r="C270" s="56">
        <v>425770</v>
      </c>
      <c r="D270" s="56" t="s">
        <v>132</v>
      </c>
      <c r="E270" s="56" t="str">
        <f t="shared" si="13"/>
        <v>847.8470350.1.425770.000000.847001.200179</v>
      </c>
      <c r="F270" s="56" t="s">
        <v>21</v>
      </c>
      <c r="G270" s="56">
        <v>847001</v>
      </c>
      <c r="H270" s="56" t="s">
        <v>23</v>
      </c>
      <c r="I270" s="56">
        <v>200179</v>
      </c>
      <c r="J270" s="56" t="s">
        <v>2600</v>
      </c>
      <c r="K270" s="56">
        <v>10</v>
      </c>
      <c r="L270" s="56">
        <v>15000</v>
      </c>
      <c r="M270" s="57">
        <v>150000</v>
      </c>
      <c r="N270" s="57">
        <f>VLOOKUP(E270,'[1]Cons. Ch2 &amp; Ch3'!$F:$Y,20,FALSE)</f>
        <v>150000</v>
      </c>
      <c r="O270" s="223">
        <f t="shared" si="12"/>
        <v>0</v>
      </c>
      <c r="P270" s="57">
        <f>VLOOKUP(E270,'Cons. Ch2 &amp; Ch3'!F:Y,20,FALSE)</f>
        <v>150000</v>
      </c>
    </row>
    <row r="271" spans="1:16" hidden="1" x14ac:dyDescent="0.35">
      <c r="A271" s="56">
        <v>8470350</v>
      </c>
      <c r="B271" s="56" t="s">
        <v>232</v>
      </c>
      <c r="C271" s="56">
        <v>425900</v>
      </c>
      <c r="D271" s="56" t="s">
        <v>40</v>
      </c>
      <c r="E271" s="56" t="str">
        <f t="shared" si="13"/>
        <v>847.8470350.1.425900.000000.847001.200179</v>
      </c>
      <c r="F271" s="56" t="s">
        <v>21</v>
      </c>
      <c r="G271" s="56">
        <v>847001</v>
      </c>
      <c r="H271" s="56" t="s">
        <v>23</v>
      </c>
      <c r="I271" s="56">
        <v>200179</v>
      </c>
      <c r="J271" s="56" t="s">
        <v>2606</v>
      </c>
      <c r="K271" s="56">
        <v>20</v>
      </c>
      <c r="L271" s="56">
        <v>425</v>
      </c>
      <c r="M271" s="57">
        <v>8500</v>
      </c>
      <c r="N271" s="57">
        <f>VLOOKUP(E271,'[1]Cons. Ch2 &amp; Ch3'!$F:$Y,20,FALSE)</f>
        <v>8500</v>
      </c>
      <c r="O271" s="223">
        <f t="shared" si="12"/>
        <v>0</v>
      </c>
      <c r="P271" s="57">
        <f>VLOOKUP(E271,'Cons. Ch2 &amp; Ch3'!F:Y,20,FALSE)</f>
        <v>8500</v>
      </c>
    </row>
    <row r="272" spans="1:16" hidden="1" x14ac:dyDescent="0.35">
      <c r="A272" s="56">
        <v>8470350</v>
      </c>
      <c r="B272" s="56" t="s">
        <v>232</v>
      </c>
      <c r="C272" s="56">
        <v>426610</v>
      </c>
      <c r="D272" s="56" t="s">
        <v>43</v>
      </c>
      <c r="E272" s="56" t="str">
        <f t="shared" si="13"/>
        <v>847.8470350.1.426610.000000.847001.200179</v>
      </c>
      <c r="F272" s="56" t="s">
        <v>21</v>
      </c>
      <c r="G272" s="56">
        <v>847001</v>
      </c>
      <c r="H272" s="56" t="s">
        <v>23</v>
      </c>
      <c r="I272" s="56">
        <v>200179</v>
      </c>
      <c r="J272" s="56" t="s">
        <v>2612</v>
      </c>
      <c r="K272" s="56">
        <v>1</v>
      </c>
      <c r="L272" s="56">
        <v>500</v>
      </c>
      <c r="M272" s="225">
        <v>500</v>
      </c>
      <c r="N272" s="225">
        <v>500</v>
      </c>
      <c r="O272" s="223">
        <f t="shared" si="12"/>
        <v>0</v>
      </c>
      <c r="P272" s="57">
        <f>VLOOKUP(E272,'Cons. Ch2 &amp; Ch3'!F:Y,20,FALSE)</f>
        <v>210200</v>
      </c>
    </row>
    <row r="273" spans="1:16" hidden="1" x14ac:dyDescent="0.35">
      <c r="A273" s="56">
        <v>8470350</v>
      </c>
      <c r="B273" s="56" t="s">
        <v>232</v>
      </c>
      <c r="C273" s="56">
        <v>426610</v>
      </c>
      <c r="D273" s="56" t="s">
        <v>43</v>
      </c>
      <c r="E273" s="56" t="str">
        <f t="shared" si="13"/>
        <v>847.8470350.1.426610.000000.847001.200179</v>
      </c>
      <c r="F273" s="56" t="s">
        <v>21</v>
      </c>
      <c r="G273" s="56">
        <v>847001</v>
      </c>
      <c r="H273" s="56" t="s">
        <v>23</v>
      </c>
      <c r="I273" s="56">
        <v>200179</v>
      </c>
      <c r="J273" s="56" t="s">
        <v>2615</v>
      </c>
      <c r="K273" s="56">
        <v>1</v>
      </c>
      <c r="L273" s="56">
        <v>4500</v>
      </c>
      <c r="M273" s="225">
        <v>4500</v>
      </c>
      <c r="N273" s="225">
        <v>4500</v>
      </c>
      <c r="O273" s="223">
        <f t="shared" si="12"/>
        <v>0</v>
      </c>
      <c r="P273" s="57">
        <f>VLOOKUP(E273,'Cons. Ch2 &amp; Ch3'!F:Y,20,FALSE)</f>
        <v>210200</v>
      </c>
    </row>
    <row r="274" spans="1:16" hidden="1" x14ac:dyDescent="0.35">
      <c r="A274" s="56">
        <v>8470350</v>
      </c>
      <c r="B274" s="56" t="s">
        <v>232</v>
      </c>
      <c r="C274" s="56">
        <v>426610</v>
      </c>
      <c r="D274" s="56" t="s">
        <v>43</v>
      </c>
      <c r="E274" s="56" t="str">
        <f t="shared" si="13"/>
        <v>847.8470350.1.426610.000000.847001.200179</v>
      </c>
      <c r="F274" s="56" t="s">
        <v>21</v>
      </c>
      <c r="G274" s="56">
        <v>847001</v>
      </c>
      <c r="H274" s="56" t="s">
        <v>23</v>
      </c>
      <c r="I274" s="56">
        <v>200179</v>
      </c>
      <c r="J274" s="56" t="s">
        <v>2616</v>
      </c>
      <c r="K274" s="56">
        <v>1</v>
      </c>
      <c r="L274" s="56">
        <v>200000</v>
      </c>
      <c r="M274" s="225">
        <v>200000</v>
      </c>
      <c r="N274" s="225">
        <v>200000</v>
      </c>
      <c r="O274" s="223">
        <f t="shared" si="12"/>
        <v>0</v>
      </c>
      <c r="P274" s="57">
        <f>VLOOKUP(E274,'Cons. Ch2 &amp; Ch3'!F:Y,20,FALSE)</f>
        <v>210200</v>
      </c>
    </row>
    <row r="275" spans="1:16" hidden="1" x14ac:dyDescent="0.35">
      <c r="A275" s="56">
        <v>8470350</v>
      </c>
      <c r="B275" s="56" t="s">
        <v>232</v>
      </c>
      <c r="C275" s="56">
        <v>426610</v>
      </c>
      <c r="D275" s="56" t="s">
        <v>43</v>
      </c>
      <c r="E275" s="56" t="str">
        <f t="shared" si="13"/>
        <v>847.8470350.1.426610.000000.847001.200179</v>
      </c>
      <c r="F275" s="56" t="s">
        <v>21</v>
      </c>
      <c r="G275" s="56">
        <v>847001</v>
      </c>
      <c r="H275" s="56" t="s">
        <v>23</v>
      </c>
      <c r="I275" s="56">
        <v>200179</v>
      </c>
      <c r="J275" s="56" t="s">
        <v>2617</v>
      </c>
      <c r="K275" s="56">
        <v>1</v>
      </c>
      <c r="L275" s="56">
        <v>5200</v>
      </c>
      <c r="M275" s="225">
        <v>5200</v>
      </c>
      <c r="N275" s="225">
        <v>5200</v>
      </c>
      <c r="O275" s="223">
        <f t="shared" si="12"/>
        <v>0</v>
      </c>
      <c r="P275" s="57">
        <f>VLOOKUP(E275,'Cons. Ch2 &amp; Ch3'!F:Y,20,FALSE)</f>
        <v>210200</v>
      </c>
    </row>
    <row r="276" spans="1:16" hidden="1" x14ac:dyDescent="0.35">
      <c r="A276" s="56">
        <v>8470350</v>
      </c>
      <c r="B276" s="56" t="s">
        <v>232</v>
      </c>
      <c r="C276" s="56">
        <v>432209</v>
      </c>
      <c r="D276" s="56" t="s">
        <v>138</v>
      </c>
      <c r="E276" s="56" t="str">
        <f t="shared" si="13"/>
        <v>847.8470350.1.432209.000000.847001.200179</v>
      </c>
      <c r="F276" s="56" t="s">
        <v>21</v>
      </c>
      <c r="G276" s="56">
        <v>847001</v>
      </c>
      <c r="H276" s="56" t="s">
        <v>23</v>
      </c>
      <c r="I276" s="56">
        <v>200179</v>
      </c>
      <c r="J276" s="56" t="s">
        <v>2619</v>
      </c>
      <c r="K276" s="56">
        <v>8</v>
      </c>
      <c r="L276" s="56">
        <v>3500</v>
      </c>
      <c r="M276" s="57">
        <v>28000</v>
      </c>
      <c r="N276" s="57">
        <v>28000</v>
      </c>
      <c r="O276" s="223">
        <f t="shared" si="12"/>
        <v>0</v>
      </c>
      <c r="P276" s="57">
        <f>VLOOKUP(E276,'Cons. Ch2 &amp; Ch3'!F:Y,20,FALSE)</f>
        <v>305000</v>
      </c>
    </row>
    <row r="277" spans="1:16" hidden="1" x14ac:dyDescent="0.35">
      <c r="A277" s="56">
        <v>8470350</v>
      </c>
      <c r="B277" s="56" t="s">
        <v>232</v>
      </c>
      <c r="C277" s="56">
        <v>432209</v>
      </c>
      <c r="D277" s="56" t="s">
        <v>138</v>
      </c>
      <c r="E277" s="56" t="str">
        <f t="shared" si="13"/>
        <v>847.8470350.1.432209.000000.847001.200179</v>
      </c>
      <c r="F277" s="56" t="s">
        <v>21</v>
      </c>
      <c r="G277" s="56">
        <v>847001</v>
      </c>
      <c r="H277" s="56" t="s">
        <v>23</v>
      </c>
      <c r="I277" s="56">
        <v>200179</v>
      </c>
      <c r="J277" s="56" t="s">
        <v>2624</v>
      </c>
      <c r="K277" s="56">
        <v>1</v>
      </c>
      <c r="L277" s="56">
        <v>77000</v>
      </c>
      <c r="M277" s="57">
        <v>77000</v>
      </c>
      <c r="N277" s="57">
        <v>77000</v>
      </c>
      <c r="O277" s="223">
        <f t="shared" si="12"/>
        <v>0</v>
      </c>
      <c r="P277" s="57">
        <f>VLOOKUP(E277,'Cons. Ch2 &amp; Ch3'!F:Y,20,FALSE)</f>
        <v>305000</v>
      </c>
    </row>
    <row r="278" spans="1:16" hidden="1" x14ac:dyDescent="0.35">
      <c r="A278" s="56">
        <v>8470350</v>
      </c>
      <c r="B278" s="56" t="s">
        <v>232</v>
      </c>
      <c r="C278" s="56">
        <v>432209</v>
      </c>
      <c r="D278" s="56" t="s">
        <v>138</v>
      </c>
      <c r="E278" s="56" t="str">
        <f t="shared" si="13"/>
        <v>847.8470350.1.432209.000000.847001.200179</v>
      </c>
      <c r="F278" s="56" t="s">
        <v>21</v>
      </c>
      <c r="G278" s="56">
        <v>847001</v>
      </c>
      <c r="H278" s="56" t="s">
        <v>23</v>
      </c>
      <c r="I278" s="56">
        <v>200179</v>
      </c>
      <c r="J278" s="56" t="s">
        <v>2627</v>
      </c>
      <c r="K278" s="56">
        <v>1</v>
      </c>
      <c r="L278" s="56">
        <v>200000</v>
      </c>
      <c r="M278" s="57">
        <v>200000</v>
      </c>
      <c r="N278" s="57">
        <v>200000</v>
      </c>
      <c r="O278" s="223">
        <f t="shared" si="12"/>
        <v>0</v>
      </c>
      <c r="P278" s="57">
        <f>VLOOKUP(E278,'Cons. Ch2 &amp; Ch3'!F:Y,20,FALSE)</f>
        <v>305000</v>
      </c>
    </row>
    <row r="279" spans="1:16" hidden="1" x14ac:dyDescent="0.35">
      <c r="A279" s="56">
        <v>8470350</v>
      </c>
      <c r="B279" s="56" t="s">
        <v>232</v>
      </c>
      <c r="C279" s="56">
        <v>435340</v>
      </c>
      <c r="D279" s="56" t="s">
        <v>239</v>
      </c>
      <c r="E279" s="56" t="str">
        <f t="shared" si="13"/>
        <v>847.8470350.1.435340.000000.847001.200179</v>
      </c>
      <c r="F279" s="56" t="s">
        <v>21</v>
      </c>
      <c r="G279" s="56">
        <v>847001</v>
      </c>
      <c r="H279" s="56" t="s">
        <v>23</v>
      </c>
      <c r="I279" s="56">
        <v>200179</v>
      </c>
      <c r="J279" s="56" t="s">
        <v>2630</v>
      </c>
      <c r="K279" s="56">
        <v>10</v>
      </c>
      <c r="L279" s="56">
        <v>1000</v>
      </c>
      <c r="M279" s="57">
        <v>10000</v>
      </c>
      <c r="N279" s="57">
        <f>VLOOKUP(E279,'[1]Cons. Ch2 &amp; Ch3'!$F:$Y,20,FALSE)</f>
        <v>10000</v>
      </c>
      <c r="O279" s="223">
        <f t="shared" si="12"/>
        <v>0</v>
      </c>
      <c r="P279" s="57">
        <f>VLOOKUP(E279,'Cons. Ch2 &amp; Ch3'!F:Y,20,FALSE)</f>
        <v>10000</v>
      </c>
    </row>
    <row r="280" spans="1:16" hidden="1" x14ac:dyDescent="0.35">
      <c r="A280" s="56">
        <v>8470350</v>
      </c>
      <c r="B280" s="56" t="s">
        <v>232</v>
      </c>
      <c r="C280" s="56">
        <v>435350</v>
      </c>
      <c r="D280" s="56" t="s">
        <v>144</v>
      </c>
      <c r="E280" s="56" t="str">
        <f t="shared" si="13"/>
        <v>847.8470350.1.435350.000000.847001.200179</v>
      </c>
      <c r="F280" s="56" t="s">
        <v>21</v>
      </c>
      <c r="G280" s="56">
        <v>847001</v>
      </c>
      <c r="H280" s="56" t="s">
        <v>23</v>
      </c>
      <c r="I280" s="56">
        <v>200179</v>
      </c>
      <c r="J280" s="56" t="s">
        <v>2635</v>
      </c>
      <c r="K280" s="56">
        <v>10</v>
      </c>
      <c r="L280" s="56">
        <v>5000</v>
      </c>
      <c r="M280" s="57">
        <v>50000</v>
      </c>
      <c r="N280" s="57">
        <f>VLOOKUP(E280,'[1]Cons. Ch2 &amp; Ch3'!$F:$Y,20,FALSE)</f>
        <v>50000</v>
      </c>
      <c r="O280" s="223">
        <f t="shared" si="12"/>
        <v>0</v>
      </c>
      <c r="P280" s="57">
        <f>VLOOKUP(E280,'Cons. Ch2 &amp; Ch3'!F:Y,20,FALSE)</f>
        <v>50000</v>
      </c>
    </row>
    <row r="281" spans="1:16" hidden="1" x14ac:dyDescent="0.35">
      <c r="A281" s="56">
        <v>8470350</v>
      </c>
      <c r="B281" s="56" t="s">
        <v>232</v>
      </c>
      <c r="C281" s="56">
        <v>435508</v>
      </c>
      <c r="D281" s="56" t="s">
        <v>147</v>
      </c>
      <c r="E281" s="56" t="str">
        <f t="shared" si="13"/>
        <v>847.8470350.1.435508.000000.847001.200179</v>
      </c>
      <c r="F281" s="56" t="s">
        <v>21</v>
      </c>
      <c r="G281" s="56">
        <v>847001</v>
      </c>
      <c r="H281" s="56" t="s">
        <v>23</v>
      </c>
      <c r="I281" s="56">
        <v>200179</v>
      </c>
      <c r="J281" s="56" t="s">
        <v>2639</v>
      </c>
      <c r="K281" s="56">
        <v>20</v>
      </c>
      <c r="L281" s="56">
        <v>1000</v>
      </c>
      <c r="M281" s="57">
        <v>20000</v>
      </c>
      <c r="N281" s="225">
        <v>20000</v>
      </c>
      <c r="O281" s="223">
        <f t="shared" si="12"/>
        <v>0</v>
      </c>
      <c r="P281" s="57">
        <f>VLOOKUP(E281,'Cons. Ch2 &amp; Ch3'!F:Y,20,FALSE)</f>
        <v>100000</v>
      </c>
    </row>
    <row r="282" spans="1:16" hidden="1" x14ac:dyDescent="0.35">
      <c r="A282" s="56">
        <v>8470350</v>
      </c>
      <c r="B282" s="56" t="s">
        <v>232</v>
      </c>
      <c r="C282" s="56">
        <v>435508</v>
      </c>
      <c r="D282" s="56" t="s">
        <v>147</v>
      </c>
      <c r="E282" s="56" t="str">
        <f t="shared" si="13"/>
        <v>847.8470350.1.435508.000000.847001.200179</v>
      </c>
      <c r="F282" s="56" t="s">
        <v>21</v>
      </c>
      <c r="G282" s="56">
        <v>847001</v>
      </c>
      <c r="H282" s="56" t="s">
        <v>23</v>
      </c>
      <c r="I282" s="56">
        <v>200179</v>
      </c>
      <c r="J282" s="56" t="s">
        <v>2640</v>
      </c>
      <c r="K282" s="56">
        <v>40</v>
      </c>
      <c r="L282" s="56">
        <v>500</v>
      </c>
      <c r="M282" s="57">
        <v>20000</v>
      </c>
      <c r="N282" s="225">
        <v>20000</v>
      </c>
      <c r="O282" s="223">
        <f t="shared" si="12"/>
        <v>0</v>
      </c>
      <c r="P282" s="57">
        <f>VLOOKUP(E282,'Cons. Ch2 &amp; Ch3'!F:Y,20,FALSE)</f>
        <v>100000</v>
      </c>
    </row>
    <row r="283" spans="1:16" hidden="1" x14ac:dyDescent="0.35">
      <c r="A283" s="56">
        <v>8470350</v>
      </c>
      <c r="B283" s="56" t="s">
        <v>232</v>
      </c>
      <c r="C283" s="56">
        <v>435508</v>
      </c>
      <c r="D283" s="56" t="s">
        <v>147</v>
      </c>
      <c r="E283" s="56" t="str">
        <f t="shared" si="13"/>
        <v>847.8470350.1.435508.000000.847001.200179</v>
      </c>
      <c r="F283" s="56" t="s">
        <v>21</v>
      </c>
      <c r="G283" s="56">
        <v>847001</v>
      </c>
      <c r="H283" s="56" t="s">
        <v>23</v>
      </c>
      <c r="I283" s="56">
        <v>200179</v>
      </c>
      <c r="J283" s="56" t="s">
        <v>2641</v>
      </c>
      <c r="K283" s="56">
        <v>1</v>
      </c>
      <c r="L283" s="56">
        <v>60000</v>
      </c>
      <c r="M283" s="57">
        <v>60000</v>
      </c>
      <c r="N283" s="225">
        <v>60000</v>
      </c>
      <c r="O283" s="223">
        <f t="shared" si="12"/>
        <v>0</v>
      </c>
      <c r="P283" s="57">
        <f>VLOOKUP(E283,'Cons. Ch2 &amp; Ch3'!F:Y,20,FALSE)</f>
        <v>100000</v>
      </c>
    </row>
    <row r="284" spans="1:16" hidden="1" x14ac:dyDescent="0.35">
      <c r="A284" s="56">
        <v>8470350</v>
      </c>
      <c r="B284" s="56" t="s">
        <v>232</v>
      </c>
      <c r="C284" s="56">
        <v>436110</v>
      </c>
      <c r="D284" s="56" t="s">
        <v>64</v>
      </c>
      <c r="E284" s="56" t="str">
        <f t="shared" si="13"/>
        <v>847.8470350.1.436110.000000.847001.200179</v>
      </c>
      <c r="F284" s="56" t="s">
        <v>21</v>
      </c>
      <c r="G284" s="56">
        <v>847001</v>
      </c>
      <c r="H284" s="56" t="s">
        <v>23</v>
      </c>
      <c r="I284" s="56">
        <v>200179</v>
      </c>
      <c r="J284" s="56" t="s">
        <v>2642</v>
      </c>
      <c r="K284" s="56">
        <v>15</v>
      </c>
      <c r="L284" s="56">
        <v>500</v>
      </c>
      <c r="M284" s="57">
        <v>7500</v>
      </c>
      <c r="N284" s="57">
        <f>VLOOKUP(E284,'[1]Cons. Ch2 &amp; Ch3'!$F:$Y,20,FALSE)</f>
        <v>7500</v>
      </c>
      <c r="O284" s="223">
        <f t="shared" si="12"/>
        <v>0</v>
      </c>
      <c r="P284" s="57">
        <f>VLOOKUP(E284,'Cons. Ch2 &amp; Ch3'!F:Y,20,FALSE)</f>
        <v>7500</v>
      </c>
    </row>
    <row r="285" spans="1:16" hidden="1" x14ac:dyDescent="0.35">
      <c r="A285" s="56">
        <v>8470350</v>
      </c>
      <c r="B285" s="56" t="s">
        <v>232</v>
      </c>
      <c r="C285" s="56">
        <v>436600</v>
      </c>
      <c r="D285" s="56" t="s">
        <v>163</v>
      </c>
      <c r="E285" s="56" t="str">
        <f t="shared" si="13"/>
        <v>847.8470350.1.436600.000000.847001.200179</v>
      </c>
      <c r="F285" s="56" t="s">
        <v>21</v>
      </c>
      <c r="G285" s="56">
        <v>847001</v>
      </c>
      <c r="H285" s="56" t="s">
        <v>23</v>
      </c>
      <c r="I285" s="56">
        <v>200179</v>
      </c>
      <c r="J285" s="56" t="s">
        <v>2648</v>
      </c>
      <c r="K285" s="56">
        <v>4</v>
      </c>
      <c r="L285" s="56">
        <v>15000</v>
      </c>
      <c r="M285" s="57">
        <v>60000</v>
      </c>
      <c r="N285" s="57">
        <f>VLOOKUP(E285,'[1]Cons. Ch2 &amp; Ch3'!$F:$Y,20,FALSE)</f>
        <v>60000</v>
      </c>
      <c r="O285" s="223">
        <f t="shared" si="12"/>
        <v>0</v>
      </c>
      <c r="P285" s="57">
        <f>VLOOKUP(E285,'Cons. Ch2 &amp; Ch3'!F:Y,20,FALSE)</f>
        <v>60000</v>
      </c>
    </row>
    <row r="286" spans="1:16" hidden="1" x14ac:dyDescent="0.35">
      <c r="A286" s="56">
        <v>8470350</v>
      </c>
      <c r="B286" s="56" t="s">
        <v>232</v>
      </c>
      <c r="C286" s="56">
        <v>492316</v>
      </c>
      <c r="D286" s="56" t="s">
        <v>138</v>
      </c>
      <c r="E286" s="56" t="str">
        <f t="shared" si="13"/>
        <v>847.8470350.1.492316.000000.847001.300180</v>
      </c>
      <c r="F286" s="56" t="s">
        <v>21</v>
      </c>
      <c r="G286" s="56">
        <v>847001</v>
      </c>
      <c r="H286" s="56" t="s">
        <v>863</v>
      </c>
      <c r="I286" s="56">
        <v>300180</v>
      </c>
      <c r="J286" s="56" t="s">
        <v>2652</v>
      </c>
      <c r="K286" s="56">
        <v>1</v>
      </c>
      <c r="L286" s="56">
        <v>400000</v>
      </c>
      <c r="M286" s="57">
        <v>400000</v>
      </c>
      <c r="N286" s="57">
        <v>400000</v>
      </c>
      <c r="O286" s="223">
        <f t="shared" si="12"/>
        <v>0</v>
      </c>
      <c r="P286" s="57">
        <f>VLOOKUP(E286,'Cons. Ch2 &amp; Ch3'!F:Y,20,FALSE)</f>
        <v>990000</v>
      </c>
    </row>
    <row r="287" spans="1:16" hidden="1" x14ac:dyDescent="0.35">
      <c r="A287" s="56">
        <v>8470350</v>
      </c>
      <c r="B287" s="56" t="s">
        <v>232</v>
      </c>
      <c r="C287" s="56">
        <v>492316</v>
      </c>
      <c r="D287" s="56" t="s">
        <v>138</v>
      </c>
      <c r="E287" s="56" t="str">
        <f t="shared" si="13"/>
        <v>847.8470350.1.492316.000000.847001.300180</v>
      </c>
      <c r="F287" s="56" t="s">
        <v>21</v>
      </c>
      <c r="G287" s="56">
        <v>847001</v>
      </c>
      <c r="H287" s="56" t="s">
        <v>863</v>
      </c>
      <c r="I287" s="56">
        <v>300180</v>
      </c>
      <c r="J287" s="56" t="s">
        <v>2657</v>
      </c>
      <c r="K287" s="56">
        <v>1</v>
      </c>
      <c r="L287" s="56">
        <v>450000</v>
      </c>
      <c r="M287" s="57">
        <v>450000</v>
      </c>
      <c r="N287" s="57">
        <v>450000</v>
      </c>
      <c r="O287" s="223">
        <f t="shared" si="12"/>
        <v>0</v>
      </c>
      <c r="P287" s="57">
        <f>VLOOKUP(E287,'Cons. Ch2 &amp; Ch3'!F:Y,20,FALSE)</f>
        <v>990000</v>
      </c>
    </row>
    <row r="288" spans="1:16" hidden="1" x14ac:dyDescent="0.35">
      <c r="A288" s="56">
        <v>8470350</v>
      </c>
      <c r="B288" s="56" t="s">
        <v>232</v>
      </c>
      <c r="C288" s="56">
        <v>492316</v>
      </c>
      <c r="D288" s="56" t="s">
        <v>138</v>
      </c>
      <c r="E288" s="56" t="str">
        <f t="shared" si="13"/>
        <v>847.8470350.1.492316.000000.847001.300180</v>
      </c>
      <c r="F288" s="56" t="s">
        <v>21</v>
      </c>
      <c r="G288" s="56">
        <v>847001</v>
      </c>
      <c r="H288" s="56" t="s">
        <v>863</v>
      </c>
      <c r="I288" s="56">
        <v>300180</v>
      </c>
      <c r="J288" s="56" t="s">
        <v>2658</v>
      </c>
      <c r="K288" s="56">
        <v>1</v>
      </c>
      <c r="L288" s="56">
        <v>55000</v>
      </c>
      <c r="M288" s="57">
        <v>55000</v>
      </c>
      <c r="N288" s="57">
        <v>55000</v>
      </c>
      <c r="O288" s="223">
        <f t="shared" si="12"/>
        <v>0</v>
      </c>
      <c r="P288" s="57">
        <f>VLOOKUP(E288,'Cons. Ch2 &amp; Ch3'!F:Y,20,FALSE)</f>
        <v>990000</v>
      </c>
    </row>
    <row r="289" spans="1:16" hidden="1" x14ac:dyDescent="0.35">
      <c r="A289" s="56">
        <v>8470350</v>
      </c>
      <c r="B289" s="56" t="s">
        <v>232</v>
      </c>
      <c r="C289" s="56">
        <v>492316</v>
      </c>
      <c r="D289" s="56" t="s">
        <v>138</v>
      </c>
      <c r="E289" s="56" t="str">
        <f t="shared" si="13"/>
        <v>847.8470350.1.492316.000000.847001.300180</v>
      </c>
      <c r="F289" s="56" t="s">
        <v>21</v>
      </c>
      <c r="G289" s="56">
        <v>847001</v>
      </c>
      <c r="H289" s="56" t="s">
        <v>863</v>
      </c>
      <c r="I289" s="56">
        <v>300180</v>
      </c>
      <c r="J289" s="56" t="s">
        <v>2662</v>
      </c>
      <c r="K289" s="56">
        <v>1</v>
      </c>
      <c r="L289" s="56">
        <v>85000</v>
      </c>
      <c r="M289" s="57">
        <v>85000</v>
      </c>
      <c r="N289" s="57">
        <v>85000</v>
      </c>
      <c r="O289" s="223">
        <f t="shared" si="12"/>
        <v>0</v>
      </c>
      <c r="P289" s="57">
        <f>VLOOKUP(E289,'Cons. Ch2 &amp; Ch3'!F:Y,20,FALSE)</f>
        <v>990000</v>
      </c>
    </row>
    <row r="290" spans="1:16" hidden="1" x14ac:dyDescent="0.35">
      <c r="A290" s="56">
        <v>8470405</v>
      </c>
      <c r="B290" s="56" t="s">
        <v>245</v>
      </c>
      <c r="C290" s="56">
        <v>421700</v>
      </c>
      <c r="D290" s="56" t="s">
        <v>34</v>
      </c>
      <c r="E290" s="56" t="str">
        <f t="shared" si="13"/>
        <v>847.8470405.1.421700.000000.847001.200179</v>
      </c>
      <c r="F290" s="56" t="s">
        <v>2872</v>
      </c>
      <c r="G290" s="56">
        <v>847001</v>
      </c>
      <c r="H290" s="56" t="s">
        <v>23</v>
      </c>
      <c r="I290" s="56">
        <v>200179</v>
      </c>
      <c r="J290" s="56" t="s">
        <v>2934</v>
      </c>
      <c r="K290" s="56">
        <v>4</v>
      </c>
      <c r="L290" s="56">
        <v>140000</v>
      </c>
      <c r="M290" s="57">
        <v>560000</v>
      </c>
      <c r="N290" s="57">
        <f>VLOOKUP(E290,'[1]Cons. Ch2 &amp; Ch3'!$F:$Y,20,FALSE)</f>
        <v>560000</v>
      </c>
      <c r="O290" s="223">
        <f t="shared" si="12"/>
        <v>0</v>
      </c>
      <c r="P290" s="57">
        <f>VLOOKUP(E290,'Cons. Ch2 &amp; Ch3'!F:Y,20,FALSE)</f>
        <v>560000</v>
      </c>
    </row>
    <row r="291" spans="1:16" hidden="1" x14ac:dyDescent="0.35">
      <c r="A291" s="56">
        <v>8470405</v>
      </c>
      <c r="B291" s="56" t="s">
        <v>245</v>
      </c>
      <c r="C291" s="56">
        <v>425100</v>
      </c>
      <c r="D291" s="56" t="s">
        <v>79</v>
      </c>
      <c r="E291" s="56" t="str">
        <f t="shared" si="13"/>
        <v>847.8470405.1.425100.000000.847001.200179</v>
      </c>
      <c r="F291" s="56" t="s">
        <v>2872</v>
      </c>
      <c r="G291" s="56">
        <v>847001</v>
      </c>
      <c r="H291" s="56" t="s">
        <v>23</v>
      </c>
      <c r="I291" s="56">
        <v>200179</v>
      </c>
      <c r="M291" s="57">
        <v>0</v>
      </c>
      <c r="N291" s="57">
        <f>VLOOKUP(E291,'[1]Cons. Ch2 &amp; Ch3'!$F:$Y,20,FALSE)</f>
        <v>0</v>
      </c>
      <c r="O291" s="223">
        <f t="shared" si="12"/>
        <v>0</v>
      </c>
      <c r="P291" s="57">
        <f>VLOOKUP(E291,'Cons. Ch2 &amp; Ch3'!F:Y,20,FALSE)</f>
        <v>0</v>
      </c>
    </row>
    <row r="292" spans="1:16" hidden="1" x14ac:dyDescent="0.35">
      <c r="A292" s="56">
        <v>8470405</v>
      </c>
      <c r="B292" s="56" t="s">
        <v>245</v>
      </c>
      <c r="C292" s="56">
        <v>425510</v>
      </c>
      <c r="D292" s="56" t="s">
        <v>37</v>
      </c>
      <c r="E292" s="56" t="str">
        <f t="shared" si="13"/>
        <v>847.8470405.1.425510.000000.847001.200179</v>
      </c>
      <c r="F292" s="56" t="s">
        <v>2872</v>
      </c>
      <c r="G292" s="56">
        <v>847001</v>
      </c>
      <c r="H292" s="56" t="s">
        <v>23</v>
      </c>
      <c r="I292" s="56">
        <v>200179</v>
      </c>
      <c r="J292" s="56" t="s">
        <v>2934</v>
      </c>
      <c r="K292" s="56">
        <v>1</v>
      </c>
      <c r="L292" s="56">
        <v>15000</v>
      </c>
      <c r="M292" s="57">
        <v>15000</v>
      </c>
      <c r="N292" s="57">
        <f>VLOOKUP(E292,'[1]Cons. Ch2 &amp; Ch3'!$F:$Y,20,FALSE)</f>
        <v>15000</v>
      </c>
      <c r="O292" s="223">
        <f t="shared" si="12"/>
        <v>0</v>
      </c>
      <c r="P292" s="57">
        <f>VLOOKUP(E292,'Cons. Ch2 &amp; Ch3'!F:Y,20,FALSE)</f>
        <v>15000</v>
      </c>
    </row>
    <row r="293" spans="1:16" hidden="1" x14ac:dyDescent="0.35">
      <c r="A293" s="56">
        <v>8470405</v>
      </c>
      <c r="B293" s="56" t="s">
        <v>245</v>
      </c>
      <c r="C293" s="56">
        <v>425550</v>
      </c>
      <c r="D293" s="56" t="s">
        <v>83</v>
      </c>
      <c r="E293" s="56" t="str">
        <f t="shared" si="13"/>
        <v>847.8470405.1.425550.000000.847001.200179</v>
      </c>
      <c r="F293" s="56" t="s">
        <v>2872</v>
      </c>
      <c r="G293" s="56">
        <v>847001</v>
      </c>
      <c r="H293" s="56" t="s">
        <v>23</v>
      </c>
      <c r="I293" s="56">
        <v>200179</v>
      </c>
      <c r="J293" s="56" t="s">
        <v>2934</v>
      </c>
      <c r="K293" s="56">
        <v>1</v>
      </c>
      <c r="L293" s="56">
        <v>15000</v>
      </c>
      <c r="M293" s="57">
        <v>15000</v>
      </c>
      <c r="N293" s="57">
        <f>VLOOKUP(E293,'[1]Cons. Ch2 &amp; Ch3'!$F:$Y,20,FALSE)</f>
        <v>15000</v>
      </c>
      <c r="O293" s="223">
        <f t="shared" si="12"/>
        <v>0</v>
      </c>
      <c r="P293" s="57">
        <f>VLOOKUP(E293,'Cons. Ch2 &amp; Ch3'!F:Y,20,FALSE)</f>
        <v>15000</v>
      </c>
    </row>
    <row r="294" spans="1:16" hidden="1" x14ac:dyDescent="0.35">
      <c r="A294" s="56">
        <v>8470405</v>
      </c>
      <c r="B294" s="56" t="s">
        <v>245</v>
      </c>
      <c r="C294" s="56">
        <v>425770</v>
      </c>
      <c r="D294" s="56" t="s">
        <v>132</v>
      </c>
      <c r="E294" s="56" t="str">
        <f t="shared" si="13"/>
        <v>847.8470405.1.425770.000000.847001.200179</v>
      </c>
      <c r="F294" s="56" t="s">
        <v>2872</v>
      </c>
      <c r="G294" s="56">
        <v>847001</v>
      </c>
      <c r="H294" s="56" t="s">
        <v>23</v>
      </c>
      <c r="I294" s="56">
        <v>200179</v>
      </c>
      <c r="J294" s="56" t="s">
        <v>2944</v>
      </c>
      <c r="K294" s="56">
        <v>10</v>
      </c>
      <c r="L294" s="56">
        <v>5000</v>
      </c>
      <c r="M294" s="57">
        <v>50000</v>
      </c>
      <c r="N294" s="57">
        <f>VLOOKUP(E294,'[1]Cons. Ch2 &amp; Ch3'!$F:$Y,20,FALSE)</f>
        <v>50000</v>
      </c>
      <c r="O294" s="223">
        <f t="shared" si="12"/>
        <v>0</v>
      </c>
      <c r="P294" s="57">
        <f>VLOOKUP(E294,'Cons. Ch2 &amp; Ch3'!F:Y,20,FALSE)</f>
        <v>50000</v>
      </c>
    </row>
    <row r="295" spans="1:16" hidden="1" x14ac:dyDescent="0.35">
      <c r="A295" s="56">
        <v>8470405</v>
      </c>
      <c r="B295" s="56" t="s">
        <v>245</v>
      </c>
      <c r="C295" s="56">
        <v>427710</v>
      </c>
      <c r="D295" s="56" t="s">
        <v>46</v>
      </c>
      <c r="E295" s="56" t="str">
        <f t="shared" si="13"/>
        <v>847.8470405.1.427710.000000.847001.200179</v>
      </c>
      <c r="F295" s="56" t="s">
        <v>2872</v>
      </c>
      <c r="G295" s="56">
        <v>847001</v>
      </c>
      <c r="H295" s="56" t="s">
        <v>23</v>
      </c>
      <c r="I295" s="56">
        <v>200179</v>
      </c>
      <c r="J295" s="56" t="s">
        <v>2947</v>
      </c>
      <c r="K295" s="56">
        <v>20</v>
      </c>
      <c r="L295" s="56">
        <v>600</v>
      </c>
      <c r="M295" s="57">
        <v>12000</v>
      </c>
      <c r="N295" s="57">
        <f>VLOOKUP(E295,'[1]Cons. Ch2 &amp; Ch3'!$F:$Y,20,FALSE)</f>
        <v>12000</v>
      </c>
      <c r="O295" s="223">
        <f t="shared" si="12"/>
        <v>0</v>
      </c>
      <c r="P295" s="57">
        <f>VLOOKUP(E295,'Cons. Ch2 &amp; Ch3'!F:Y,20,FALSE)</f>
        <v>12000</v>
      </c>
    </row>
    <row r="296" spans="1:16" hidden="1" x14ac:dyDescent="0.35">
      <c r="A296" s="56">
        <v>8470405</v>
      </c>
      <c r="B296" s="56" t="s">
        <v>245</v>
      </c>
      <c r="C296" s="56">
        <v>428090</v>
      </c>
      <c r="D296" s="56" t="s">
        <v>52</v>
      </c>
      <c r="E296" s="56" t="str">
        <f t="shared" si="13"/>
        <v>847.8470405.1.428090.000000.847001.200179</v>
      </c>
      <c r="F296" s="56" t="s">
        <v>2872</v>
      </c>
      <c r="G296" s="56">
        <v>847001</v>
      </c>
      <c r="H296" s="56" t="s">
        <v>23</v>
      </c>
      <c r="I296" s="56">
        <v>200179</v>
      </c>
      <c r="M296" s="57">
        <v>0</v>
      </c>
      <c r="N296" s="57">
        <f>VLOOKUP(E296,'[1]Cons. Ch2 &amp; Ch3'!$F:$Y,20,FALSE)</f>
        <v>0</v>
      </c>
      <c r="O296" s="223">
        <f t="shared" si="12"/>
        <v>0</v>
      </c>
      <c r="P296" s="57">
        <f>VLOOKUP(E296,'Cons. Ch2 &amp; Ch3'!F:Y,20,FALSE)</f>
        <v>0</v>
      </c>
    </row>
    <row r="297" spans="1:16" hidden="1" x14ac:dyDescent="0.35">
      <c r="A297" s="56">
        <v>8470405</v>
      </c>
      <c r="B297" s="56" t="s">
        <v>245</v>
      </c>
      <c r="C297" s="56">
        <v>432209</v>
      </c>
      <c r="D297" s="56" t="s">
        <v>138</v>
      </c>
      <c r="E297" s="56" t="str">
        <f t="shared" si="13"/>
        <v>847.8470405.1.432209.000000.847001.200179</v>
      </c>
      <c r="F297" s="56" t="s">
        <v>2872</v>
      </c>
      <c r="G297" s="56">
        <v>847001</v>
      </c>
      <c r="H297" s="56" t="s">
        <v>23</v>
      </c>
      <c r="I297" s="56">
        <v>200179</v>
      </c>
      <c r="J297" s="56" t="s">
        <v>2951</v>
      </c>
      <c r="K297" s="56">
        <v>5</v>
      </c>
      <c r="L297" s="56">
        <v>40000</v>
      </c>
      <c r="M297" s="57">
        <v>200000</v>
      </c>
      <c r="N297" s="57">
        <f>VLOOKUP(E297,'[1]Cons. Ch2 &amp; Ch3'!$F:$Y,20,FALSE)</f>
        <v>200000</v>
      </c>
      <c r="O297" s="223">
        <f t="shared" si="12"/>
        <v>0</v>
      </c>
      <c r="P297" s="57">
        <f>VLOOKUP(E297,'Cons. Ch2 &amp; Ch3'!F:Y,20,FALSE)</f>
        <v>200000</v>
      </c>
    </row>
    <row r="298" spans="1:16" hidden="1" x14ac:dyDescent="0.35">
      <c r="A298" s="56">
        <v>8470405</v>
      </c>
      <c r="B298" s="56" t="s">
        <v>245</v>
      </c>
      <c r="C298" s="56">
        <v>435350</v>
      </c>
      <c r="D298" s="56" t="s">
        <v>144</v>
      </c>
      <c r="E298" s="56" t="str">
        <f t="shared" si="13"/>
        <v>847.8470405.1.435350.000000.847001.200179</v>
      </c>
      <c r="F298" s="56" t="s">
        <v>2872</v>
      </c>
      <c r="G298" s="56">
        <v>847001</v>
      </c>
      <c r="H298" s="56" t="s">
        <v>23</v>
      </c>
      <c r="I298" s="56">
        <v>200179</v>
      </c>
      <c r="J298" s="56" t="s">
        <v>2947</v>
      </c>
      <c r="K298" s="56">
        <v>20</v>
      </c>
      <c r="L298" s="56">
        <v>1500</v>
      </c>
      <c r="M298" s="57">
        <v>30000</v>
      </c>
      <c r="N298" s="57">
        <f>VLOOKUP(E298,'[1]Cons. Ch2 &amp; Ch3'!$F:$Y,20,FALSE)</f>
        <v>30000</v>
      </c>
      <c r="O298" s="223">
        <f t="shared" si="12"/>
        <v>0</v>
      </c>
      <c r="P298" s="57">
        <f>VLOOKUP(E298,'Cons. Ch2 &amp; Ch3'!F:Y,20,FALSE)</f>
        <v>30000</v>
      </c>
    </row>
    <row r="299" spans="1:16" hidden="1" x14ac:dyDescent="0.35">
      <c r="A299" s="56">
        <v>8470410</v>
      </c>
      <c r="B299" s="56" t="s">
        <v>254</v>
      </c>
      <c r="C299" s="56">
        <v>425761</v>
      </c>
      <c r="D299" s="56" t="s">
        <v>288</v>
      </c>
      <c r="E299" s="56" t="str">
        <f t="shared" si="13"/>
        <v>847.8470410.1.425761.000000.847001.200179</v>
      </c>
      <c r="F299" s="56" t="s">
        <v>2872</v>
      </c>
      <c r="G299" s="56">
        <v>847001</v>
      </c>
      <c r="H299" s="56" t="s">
        <v>23</v>
      </c>
      <c r="I299" s="56">
        <v>200179</v>
      </c>
      <c r="J299" s="56" t="s">
        <v>2958</v>
      </c>
      <c r="K299" s="56">
        <v>1</v>
      </c>
      <c r="L299" s="56">
        <v>162000</v>
      </c>
      <c r="M299" s="57">
        <v>162000</v>
      </c>
      <c r="N299" s="57">
        <f>VLOOKUP(E299,'[1]Cons. Ch2 &amp; Ch3'!$F:$Y,20,FALSE)</f>
        <v>162000</v>
      </c>
      <c r="O299" s="223">
        <f t="shared" si="12"/>
        <v>0</v>
      </c>
      <c r="P299" s="57">
        <f>VLOOKUP(E299,'Cons. Ch2 &amp; Ch3'!F:Y,20,FALSE)</f>
        <v>162000</v>
      </c>
    </row>
    <row r="300" spans="1:16" hidden="1" x14ac:dyDescent="0.35">
      <c r="A300" s="56">
        <v>8470410</v>
      </c>
      <c r="B300" s="56" t="s">
        <v>254</v>
      </c>
      <c r="C300" s="56">
        <v>425770</v>
      </c>
      <c r="D300" s="56" t="s">
        <v>132</v>
      </c>
      <c r="E300" s="56" t="str">
        <f t="shared" si="13"/>
        <v>847.8470410.1.425770.000000.847001.200179</v>
      </c>
      <c r="F300" s="56" t="s">
        <v>2872</v>
      </c>
      <c r="G300" s="56">
        <v>847001</v>
      </c>
      <c r="H300" s="56" t="s">
        <v>23</v>
      </c>
      <c r="I300" s="56">
        <v>200179</v>
      </c>
      <c r="J300" s="56" t="s">
        <v>2963</v>
      </c>
      <c r="K300" s="56">
        <v>8</v>
      </c>
      <c r="L300" s="56">
        <v>15000</v>
      </c>
      <c r="M300" s="57">
        <v>120000</v>
      </c>
      <c r="N300" s="57">
        <f>VLOOKUP(E300,'[1]Cons. Ch2 &amp; Ch3'!$F:$Y,20,FALSE)</f>
        <v>120000</v>
      </c>
      <c r="O300" s="223">
        <f t="shared" si="12"/>
        <v>0</v>
      </c>
      <c r="P300" s="57">
        <f>VLOOKUP(E300,'Cons. Ch2 &amp; Ch3'!F:Y,20,FALSE)</f>
        <v>120000</v>
      </c>
    </row>
    <row r="301" spans="1:16" hidden="1" x14ac:dyDescent="0.35">
      <c r="A301" s="56">
        <v>8470410</v>
      </c>
      <c r="B301" s="56" t="s">
        <v>254</v>
      </c>
      <c r="C301" s="56">
        <v>426610</v>
      </c>
      <c r="D301" s="56" t="s">
        <v>43</v>
      </c>
      <c r="E301" s="56" t="str">
        <f t="shared" si="13"/>
        <v>847.8470410.1.426610.000000.847001.200179</v>
      </c>
      <c r="F301" s="56" t="s">
        <v>2872</v>
      </c>
      <c r="G301" s="56">
        <v>847001</v>
      </c>
      <c r="H301" s="56" t="s">
        <v>23</v>
      </c>
      <c r="I301" s="56">
        <v>200179</v>
      </c>
      <c r="J301" s="56" t="s">
        <v>2969</v>
      </c>
      <c r="K301" s="56">
        <v>1</v>
      </c>
      <c r="L301" s="56">
        <v>5500</v>
      </c>
      <c r="M301" s="57">
        <v>5600</v>
      </c>
      <c r="N301" s="57">
        <f>VLOOKUP(E301,'[1]Cons. Ch2 &amp; Ch3'!$F:$Y,20,FALSE)</f>
        <v>5600</v>
      </c>
      <c r="O301" s="223">
        <f t="shared" si="12"/>
        <v>0</v>
      </c>
      <c r="P301" s="57">
        <f>VLOOKUP(E301,'Cons. Ch2 &amp; Ch3'!F:Y,20,FALSE)</f>
        <v>5600</v>
      </c>
    </row>
    <row r="302" spans="1:16" hidden="1" x14ac:dyDescent="0.35">
      <c r="A302" s="56">
        <v>8470410</v>
      </c>
      <c r="B302" s="56" t="s">
        <v>254</v>
      </c>
      <c r="C302" s="56">
        <v>435310</v>
      </c>
      <c r="D302" s="56" t="s">
        <v>92</v>
      </c>
      <c r="E302" s="56" t="str">
        <f t="shared" si="13"/>
        <v>847.8470410.1.435310.000000.847001.200179</v>
      </c>
      <c r="F302" s="56" t="s">
        <v>2872</v>
      </c>
      <c r="G302" s="56">
        <v>847001</v>
      </c>
      <c r="H302" s="56" t="s">
        <v>23</v>
      </c>
      <c r="I302" s="56">
        <v>200179</v>
      </c>
      <c r="J302" s="56" t="s">
        <v>2972</v>
      </c>
      <c r="K302" s="56">
        <v>2</v>
      </c>
      <c r="L302" s="56">
        <v>42614.35</v>
      </c>
      <c r="M302" s="57">
        <v>85228.7</v>
      </c>
      <c r="N302" s="57">
        <f>VLOOKUP(E302,'[1]Cons. Ch2 &amp; Ch3'!$F:$Y,20,FALSE)</f>
        <v>85228.7</v>
      </c>
      <c r="O302" s="223">
        <f t="shared" si="12"/>
        <v>0</v>
      </c>
      <c r="P302" s="57">
        <f>VLOOKUP(E302,'Cons. Ch2 &amp; Ch3'!F:Y,20,FALSE)</f>
        <v>85228.7</v>
      </c>
    </row>
    <row r="303" spans="1:16" hidden="1" x14ac:dyDescent="0.35">
      <c r="A303" s="56">
        <v>8470410</v>
      </c>
      <c r="B303" s="56" t="s">
        <v>254</v>
      </c>
      <c r="C303" s="56">
        <v>435350</v>
      </c>
      <c r="D303" s="56" t="s">
        <v>144</v>
      </c>
      <c r="E303" s="56" t="str">
        <f t="shared" si="13"/>
        <v>847.8470410.1.435350.000000.847001.200179</v>
      </c>
      <c r="F303" s="56" t="s">
        <v>2872</v>
      </c>
      <c r="G303" s="56">
        <v>847001</v>
      </c>
      <c r="H303" s="56" t="s">
        <v>23</v>
      </c>
      <c r="I303" s="56">
        <v>200179</v>
      </c>
      <c r="J303" s="56" t="s">
        <v>2975</v>
      </c>
      <c r="K303" s="56">
        <v>18</v>
      </c>
      <c r="L303" s="56">
        <v>994.44</v>
      </c>
      <c r="M303" s="57">
        <v>17899.920000000002</v>
      </c>
      <c r="N303" s="57">
        <f>VLOOKUP(E303,'[1]Cons. Ch2 &amp; Ch3'!$F:$Y,20,FALSE)</f>
        <v>17899.920000000002</v>
      </c>
      <c r="O303" s="223">
        <f t="shared" si="12"/>
        <v>0</v>
      </c>
      <c r="P303" s="57">
        <f>VLOOKUP(E303,'Cons. Ch2 &amp; Ch3'!F:Y,20,FALSE)</f>
        <v>17899.920000000002</v>
      </c>
    </row>
    <row r="304" spans="1:16" hidden="1" x14ac:dyDescent="0.35">
      <c r="A304" s="56">
        <v>8470415</v>
      </c>
      <c r="B304" s="56" t="s">
        <v>259</v>
      </c>
      <c r="C304" s="56">
        <v>421700</v>
      </c>
      <c r="D304" s="56" t="s">
        <v>34</v>
      </c>
      <c r="E304" s="56" t="str">
        <f t="shared" si="13"/>
        <v>847.8470415.1.421700.000000.847001.200179</v>
      </c>
      <c r="F304" s="56" t="s">
        <v>2872</v>
      </c>
      <c r="G304" s="56">
        <v>847001</v>
      </c>
      <c r="H304" s="56" t="s">
        <v>23</v>
      </c>
      <c r="I304" s="56">
        <v>200179</v>
      </c>
      <c r="J304" s="56" t="s">
        <v>2978</v>
      </c>
      <c r="K304" s="56">
        <v>1</v>
      </c>
      <c r="L304" s="56">
        <v>150000</v>
      </c>
      <c r="M304" s="57">
        <v>150000</v>
      </c>
      <c r="N304" s="57">
        <f>VLOOKUP(E304,'[1]Cons. Ch2 &amp; Ch3'!$F:$Y,20,FALSE)</f>
        <v>150000</v>
      </c>
      <c r="O304" s="223">
        <f t="shared" si="12"/>
        <v>0</v>
      </c>
      <c r="P304" s="57">
        <f>VLOOKUP(E304,'Cons. Ch2 &amp; Ch3'!F:Y,20,FALSE)</f>
        <v>150000</v>
      </c>
    </row>
    <row r="305" spans="1:16" hidden="1" x14ac:dyDescent="0.35">
      <c r="A305" s="56">
        <v>8470415</v>
      </c>
      <c r="B305" s="56" t="s">
        <v>259</v>
      </c>
      <c r="C305" s="56">
        <v>425100</v>
      </c>
      <c r="D305" s="56" t="s">
        <v>79</v>
      </c>
      <c r="E305" s="56" t="str">
        <f t="shared" si="13"/>
        <v>847.8470415.1.425100.000000.847001.200179</v>
      </c>
      <c r="F305" s="56" t="s">
        <v>2872</v>
      </c>
      <c r="G305" s="56">
        <v>847001</v>
      </c>
      <c r="H305" s="56" t="s">
        <v>23</v>
      </c>
      <c r="I305" s="56">
        <v>200179</v>
      </c>
      <c r="J305" s="56" t="s">
        <v>2983</v>
      </c>
      <c r="K305" s="56">
        <v>1</v>
      </c>
      <c r="L305" s="56">
        <v>50000</v>
      </c>
      <c r="M305" s="57">
        <v>50000</v>
      </c>
      <c r="N305" s="57">
        <f>VLOOKUP(E305,'[1]Cons. Ch2 &amp; Ch3'!$F:$Y,20,FALSE)</f>
        <v>50000</v>
      </c>
      <c r="O305" s="223">
        <f t="shared" si="12"/>
        <v>0</v>
      </c>
      <c r="P305" s="57">
        <f>VLOOKUP(E305,'Cons. Ch2 &amp; Ch3'!F:Y,20,FALSE)</f>
        <v>50000</v>
      </c>
    </row>
    <row r="306" spans="1:16" hidden="1" x14ac:dyDescent="0.35">
      <c r="A306" s="56">
        <v>8470415</v>
      </c>
      <c r="B306" s="56" t="s">
        <v>259</v>
      </c>
      <c r="C306" s="56">
        <v>425510</v>
      </c>
      <c r="D306" s="56" t="s">
        <v>37</v>
      </c>
      <c r="E306" s="56" t="str">
        <f t="shared" si="13"/>
        <v>847.8470415.1.425510.000000.847001.200179</v>
      </c>
      <c r="F306" s="56" t="s">
        <v>2872</v>
      </c>
      <c r="G306" s="56">
        <v>847001</v>
      </c>
      <c r="H306" s="56" t="s">
        <v>23</v>
      </c>
      <c r="I306" s="56">
        <v>200179</v>
      </c>
      <c r="M306" s="57">
        <v>0</v>
      </c>
      <c r="N306" s="57">
        <f>VLOOKUP(E306,'[1]Cons. Ch2 &amp; Ch3'!$F:$Y,20,FALSE)</f>
        <v>0</v>
      </c>
      <c r="O306" s="223">
        <f t="shared" si="12"/>
        <v>0</v>
      </c>
      <c r="P306" s="57">
        <f>VLOOKUP(E306,'Cons. Ch2 &amp; Ch3'!F:Y,20,FALSE)</f>
        <v>0</v>
      </c>
    </row>
    <row r="307" spans="1:16" hidden="1" x14ac:dyDescent="0.35">
      <c r="A307" s="56">
        <v>8470415</v>
      </c>
      <c r="B307" s="56" t="s">
        <v>259</v>
      </c>
      <c r="C307" s="56">
        <v>425550</v>
      </c>
      <c r="D307" s="56" t="s">
        <v>83</v>
      </c>
      <c r="E307" s="56" t="str">
        <f t="shared" si="13"/>
        <v>847.8470415.1.425550.000000.847001.200179</v>
      </c>
      <c r="F307" s="56" t="s">
        <v>2872</v>
      </c>
      <c r="G307" s="56">
        <v>847001</v>
      </c>
      <c r="H307" s="56" t="s">
        <v>23</v>
      </c>
      <c r="I307" s="56">
        <v>200179</v>
      </c>
      <c r="M307" s="57">
        <v>0</v>
      </c>
      <c r="N307" s="57">
        <f>VLOOKUP(E307,'[1]Cons. Ch2 &amp; Ch3'!$F:$Y,20,FALSE)</f>
        <v>0</v>
      </c>
      <c r="O307" s="223">
        <f t="shared" si="12"/>
        <v>0</v>
      </c>
      <c r="P307" s="57">
        <f>VLOOKUP(E307,'Cons. Ch2 &amp; Ch3'!F:Y,20,FALSE)</f>
        <v>0</v>
      </c>
    </row>
    <row r="308" spans="1:16" hidden="1" x14ac:dyDescent="0.35">
      <c r="A308" s="56">
        <v>8470415</v>
      </c>
      <c r="B308" s="56" t="s">
        <v>259</v>
      </c>
      <c r="C308" s="56">
        <v>425760</v>
      </c>
      <c r="D308" s="56" t="s">
        <v>169</v>
      </c>
      <c r="E308" s="56" t="str">
        <f t="shared" si="13"/>
        <v>847.8470415.1.425760.000000.847001.200179</v>
      </c>
      <c r="F308" s="56" t="s">
        <v>2872</v>
      </c>
      <c r="G308" s="56">
        <v>847001</v>
      </c>
      <c r="H308" s="56" t="s">
        <v>23</v>
      </c>
      <c r="I308" s="56">
        <v>200179</v>
      </c>
      <c r="J308" s="56" t="s">
        <v>2988</v>
      </c>
      <c r="K308" s="56">
        <v>2</v>
      </c>
      <c r="L308" s="56">
        <v>2500</v>
      </c>
      <c r="M308" s="57">
        <v>5000</v>
      </c>
      <c r="N308" s="57">
        <f>VLOOKUP(E308,'[1]Cons. Ch2 &amp; Ch3'!$F:$Y,20,FALSE)</f>
        <v>5000</v>
      </c>
      <c r="O308" s="223">
        <f t="shared" si="12"/>
        <v>0</v>
      </c>
      <c r="P308" s="57">
        <f>VLOOKUP(E308,'Cons. Ch2 &amp; Ch3'!F:Y,20,FALSE)</f>
        <v>5000</v>
      </c>
    </row>
    <row r="309" spans="1:16" hidden="1" x14ac:dyDescent="0.35">
      <c r="A309" s="56">
        <v>8470415</v>
      </c>
      <c r="B309" s="56" t="s">
        <v>259</v>
      </c>
      <c r="C309" s="56">
        <v>425763</v>
      </c>
      <c r="D309" s="56" t="s">
        <v>129</v>
      </c>
      <c r="E309" s="56" t="str">
        <f t="shared" si="13"/>
        <v>847.8470415.1.425763.000000.847001.200179</v>
      </c>
      <c r="F309" s="56" t="s">
        <v>2872</v>
      </c>
      <c r="G309" s="56">
        <v>847001</v>
      </c>
      <c r="H309" s="56" t="s">
        <v>23</v>
      </c>
      <c r="I309" s="56">
        <v>200179</v>
      </c>
      <c r="J309" s="56" t="s">
        <v>2992</v>
      </c>
      <c r="K309" s="56">
        <v>16</v>
      </c>
      <c r="L309" s="56">
        <v>5000</v>
      </c>
      <c r="M309" s="57">
        <v>80000</v>
      </c>
      <c r="N309" s="57">
        <f>VLOOKUP(E309,'[1]Cons. Ch2 &amp; Ch3'!$F:$Y,20,FALSE)</f>
        <v>80000</v>
      </c>
      <c r="O309" s="223">
        <f t="shared" si="12"/>
        <v>0</v>
      </c>
      <c r="P309" s="57">
        <f>VLOOKUP(E309,'Cons. Ch2 &amp; Ch3'!F:Y,20,FALSE)</f>
        <v>80000</v>
      </c>
    </row>
    <row r="310" spans="1:16" hidden="1" x14ac:dyDescent="0.35">
      <c r="A310" s="56">
        <v>8470415</v>
      </c>
      <c r="B310" s="56" t="s">
        <v>259</v>
      </c>
      <c r="C310" s="56">
        <v>425770</v>
      </c>
      <c r="D310" s="56" t="s">
        <v>132</v>
      </c>
      <c r="E310" s="56" t="str">
        <f t="shared" si="13"/>
        <v>847.8470415.1.425770.000000.847001.200179</v>
      </c>
      <c r="F310" s="56" t="s">
        <v>2872</v>
      </c>
      <c r="G310" s="56">
        <v>847001</v>
      </c>
      <c r="H310" s="56" t="s">
        <v>23</v>
      </c>
      <c r="I310" s="56">
        <v>200179</v>
      </c>
      <c r="J310" s="56" t="s">
        <v>2995</v>
      </c>
      <c r="K310" s="56">
        <v>19</v>
      </c>
      <c r="L310" s="56">
        <v>15000</v>
      </c>
      <c r="M310" s="57">
        <v>285000</v>
      </c>
      <c r="N310" s="57">
        <f>VLOOKUP(E310,'[1]Cons. Ch2 &amp; Ch3'!$F:$Y,20,FALSE)</f>
        <v>285000</v>
      </c>
      <c r="O310" s="223">
        <f t="shared" si="12"/>
        <v>0</v>
      </c>
      <c r="P310" s="57">
        <f>VLOOKUP(E310,'Cons. Ch2 &amp; Ch3'!F:Y,20,FALSE)</f>
        <v>285000</v>
      </c>
    </row>
    <row r="311" spans="1:16" hidden="1" x14ac:dyDescent="0.35">
      <c r="A311" s="56">
        <v>8470415</v>
      </c>
      <c r="B311" s="56" t="s">
        <v>259</v>
      </c>
      <c r="C311" s="56">
        <v>425900</v>
      </c>
      <c r="D311" s="56" t="s">
        <v>40</v>
      </c>
      <c r="E311" s="56" t="str">
        <f t="shared" si="13"/>
        <v>847.8470415.1.425900.000000.847001.200179</v>
      </c>
      <c r="F311" s="56" t="s">
        <v>2872</v>
      </c>
      <c r="G311" s="56">
        <v>847001</v>
      </c>
      <c r="H311" s="56" t="s">
        <v>23</v>
      </c>
      <c r="I311" s="56">
        <v>200179</v>
      </c>
      <c r="J311" s="56" t="s">
        <v>2999</v>
      </c>
      <c r="K311" s="56">
        <v>1</v>
      </c>
      <c r="L311" s="56">
        <v>140000</v>
      </c>
      <c r="M311" s="57">
        <v>140000</v>
      </c>
      <c r="N311" s="57">
        <f>VLOOKUP(E311,'[1]Cons. Ch2 &amp; Ch3'!$F:$Y,20,FALSE)</f>
        <v>140000</v>
      </c>
      <c r="O311" s="223">
        <f t="shared" si="12"/>
        <v>0</v>
      </c>
      <c r="P311" s="57">
        <f>VLOOKUP(E311,'Cons. Ch2 &amp; Ch3'!F:Y,20,FALSE)</f>
        <v>140000</v>
      </c>
    </row>
    <row r="312" spans="1:16" hidden="1" x14ac:dyDescent="0.35">
      <c r="A312" s="56">
        <v>8470415</v>
      </c>
      <c r="B312" s="56" t="s">
        <v>259</v>
      </c>
      <c r="C312" s="56">
        <v>426610</v>
      </c>
      <c r="D312" s="56" t="s">
        <v>43</v>
      </c>
      <c r="E312" s="56" t="str">
        <f t="shared" si="13"/>
        <v>847.8470415.1.426610.000000.847001.200179</v>
      </c>
      <c r="F312" s="56" t="s">
        <v>2872</v>
      </c>
      <c r="G312" s="56">
        <v>847001</v>
      </c>
      <c r="H312" s="56" t="s">
        <v>23</v>
      </c>
      <c r="I312" s="56">
        <v>200179</v>
      </c>
      <c r="J312" s="56" t="s">
        <v>3002</v>
      </c>
      <c r="K312" s="56">
        <v>1</v>
      </c>
      <c r="L312" s="56">
        <v>79617</v>
      </c>
      <c r="M312" s="224">
        <v>79617</v>
      </c>
      <c r="N312" s="57">
        <v>79617</v>
      </c>
      <c r="O312" s="223">
        <f t="shared" si="12"/>
        <v>0</v>
      </c>
      <c r="P312" s="57">
        <f>VLOOKUP(E312,'Cons. Ch2 &amp; Ch3'!F:Y,20,FALSE)</f>
        <v>229511</v>
      </c>
    </row>
    <row r="313" spans="1:16" hidden="1" x14ac:dyDescent="0.35">
      <c r="A313" s="56">
        <v>8470415</v>
      </c>
      <c r="B313" s="56" t="s">
        <v>259</v>
      </c>
      <c r="C313" s="56">
        <v>426610</v>
      </c>
      <c r="D313" s="56" t="s">
        <v>43</v>
      </c>
      <c r="E313" s="56" t="str">
        <f t="shared" si="13"/>
        <v>847.8470415.1.426610.000000.847001.200179</v>
      </c>
      <c r="F313" s="56" t="s">
        <v>2872</v>
      </c>
      <c r="G313" s="56">
        <v>847001</v>
      </c>
      <c r="H313" s="56" t="s">
        <v>23</v>
      </c>
      <c r="I313" s="56">
        <v>200179</v>
      </c>
      <c r="J313" s="56" t="s">
        <v>3006</v>
      </c>
      <c r="K313" s="56">
        <v>1</v>
      </c>
      <c r="L313" s="56">
        <v>15090</v>
      </c>
      <c r="M313" s="224">
        <v>15090</v>
      </c>
      <c r="N313" s="57">
        <v>15090</v>
      </c>
      <c r="O313" s="223">
        <f t="shared" si="12"/>
        <v>0</v>
      </c>
      <c r="P313" s="57">
        <f>VLOOKUP(E313,'Cons. Ch2 &amp; Ch3'!F:Y,20,FALSE)</f>
        <v>229511</v>
      </c>
    </row>
    <row r="314" spans="1:16" hidden="1" x14ac:dyDescent="0.35">
      <c r="A314" s="56">
        <v>8470415</v>
      </c>
      <c r="B314" s="56" t="s">
        <v>259</v>
      </c>
      <c r="C314" s="56">
        <v>426610</v>
      </c>
      <c r="D314" s="56" t="s">
        <v>43</v>
      </c>
      <c r="E314" s="56" t="str">
        <f t="shared" si="13"/>
        <v>847.8470415.1.426610.000000.847001.200179</v>
      </c>
      <c r="F314" s="56" t="s">
        <v>2872</v>
      </c>
      <c r="G314" s="56">
        <v>847001</v>
      </c>
      <c r="H314" s="56" t="s">
        <v>23</v>
      </c>
      <c r="I314" s="56">
        <v>200179</v>
      </c>
      <c r="J314" s="56" t="s">
        <v>3007</v>
      </c>
      <c r="K314" s="56">
        <v>1</v>
      </c>
      <c r="L314" s="56">
        <v>22000</v>
      </c>
      <c r="M314" s="224">
        <v>22000</v>
      </c>
      <c r="N314" s="57">
        <v>22000</v>
      </c>
      <c r="O314" s="223">
        <f t="shared" ref="O314:O377" si="14">M314-N314</f>
        <v>0</v>
      </c>
      <c r="P314" s="57">
        <f>VLOOKUP(E314,'Cons. Ch2 &amp; Ch3'!F:Y,20,FALSE)</f>
        <v>229511</v>
      </c>
    </row>
    <row r="315" spans="1:16" hidden="1" x14ac:dyDescent="0.35">
      <c r="A315" s="56">
        <v>8470415</v>
      </c>
      <c r="B315" s="56" t="s">
        <v>259</v>
      </c>
      <c r="C315" s="56">
        <v>426610</v>
      </c>
      <c r="D315" s="56" t="s">
        <v>43</v>
      </c>
      <c r="E315" s="56" t="str">
        <f t="shared" si="13"/>
        <v>847.8470415.1.426610.000000.847001.200179</v>
      </c>
      <c r="F315" s="56" t="s">
        <v>2872</v>
      </c>
      <c r="G315" s="56">
        <v>847001</v>
      </c>
      <c r="H315" s="56" t="s">
        <v>23</v>
      </c>
      <c r="I315" s="56">
        <v>200179</v>
      </c>
      <c r="J315" s="56" t="s">
        <v>3008</v>
      </c>
      <c r="K315" s="56">
        <v>1</v>
      </c>
      <c r="L315" s="56">
        <v>19909</v>
      </c>
      <c r="M315" s="224">
        <v>19909</v>
      </c>
      <c r="N315" s="57">
        <v>19909</v>
      </c>
      <c r="O315" s="223">
        <f t="shared" si="14"/>
        <v>0</v>
      </c>
      <c r="P315" s="57">
        <f>VLOOKUP(E315,'Cons. Ch2 &amp; Ch3'!F:Y,20,FALSE)</f>
        <v>229511</v>
      </c>
    </row>
    <row r="316" spans="1:16" hidden="1" x14ac:dyDescent="0.35">
      <c r="A316" s="56">
        <v>8470415</v>
      </c>
      <c r="B316" s="56" t="s">
        <v>259</v>
      </c>
      <c r="C316" s="56">
        <v>426610</v>
      </c>
      <c r="D316" s="56" t="s">
        <v>43</v>
      </c>
      <c r="E316" s="56" t="str">
        <f t="shared" si="13"/>
        <v>847.8470415.1.426610.000000.847001.200179</v>
      </c>
      <c r="F316" s="56" t="s">
        <v>2872</v>
      </c>
      <c r="G316" s="56">
        <v>847001</v>
      </c>
      <c r="H316" s="56" t="s">
        <v>23</v>
      </c>
      <c r="I316" s="56">
        <v>200179</v>
      </c>
      <c r="J316" s="56" t="s">
        <v>3009</v>
      </c>
      <c r="K316" s="56">
        <v>1</v>
      </c>
      <c r="L316" s="56">
        <v>20552</v>
      </c>
      <c r="M316" s="224">
        <v>20552</v>
      </c>
      <c r="N316" s="57">
        <v>20552</v>
      </c>
      <c r="O316" s="223">
        <f t="shared" si="14"/>
        <v>0</v>
      </c>
      <c r="P316" s="57">
        <f>VLOOKUP(E316,'Cons. Ch2 &amp; Ch3'!F:Y,20,FALSE)</f>
        <v>229511</v>
      </c>
    </row>
    <row r="317" spans="1:16" hidden="1" x14ac:dyDescent="0.35">
      <c r="A317" s="56">
        <v>8470415</v>
      </c>
      <c r="B317" s="56" t="s">
        <v>259</v>
      </c>
      <c r="C317" s="56">
        <v>426610</v>
      </c>
      <c r="D317" s="56" t="s">
        <v>43</v>
      </c>
      <c r="E317" s="56" t="str">
        <f t="shared" si="13"/>
        <v>847.8470415.1.426610.000000.847001.200179</v>
      </c>
      <c r="F317" s="56" t="s">
        <v>2872</v>
      </c>
      <c r="G317" s="56">
        <v>847001</v>
      </c>
      <c r="H317" s="56" t="s">
        <v>23</v>
      </c>
      <c r="I317" s="56">
        <v>200179</v>
      </c>
      <c r="J317" s="56" t="s">
        <v>3011</v>
      </c>
      <c r="K317" s="56">
        <v>1</v>
      </c>
      <c r="L317" s="56">
        <v>14943</v>
      </c>
      <c r="M317" s="224">
        <v>14943</v>
      </c>
      <c r="N317" s="57">
        <v>14943</v>
      </c>
      <c r="O317" s="223">
        <f t="shared" si="14"/>
        <v>0</v>
      </c>
      <c r="P317" s="57">
        <f>VLOOKUP(E317,'Cons. Ch2 &amp; Ch3'!F:Y,20,FALSE)</f>
        <v>229511</v>
      </c>
    </row>
    <row r="318" spans="1:16" hidden="1" x14ac:dyDescent="0.35">
      <c r="A318" s="56">
        <v>8470415</v>
      </c>
      <c r="B318" s="56" t="s">
        <v>259</v>
      </c>
      <c r="C318" s="56">
        <v>426610</v>
      </c>
      <c r="D318" s="56" t="s">
        <v>43</v>
      </c>
      <c r="E318" s="56" t="str">
        <f t="shared" si="13"/>
        <v>847.8470415.1.426610.000000.847001.200179</v>
      </c>
      <c r="F318" s="56" t="s">
        <v>2872</v>
      </c>
      <c r="G318" s="56">
        <v>847001</v>
      </c>
      <c r="H318" s="56" t="s">
        <v>23</v>
      </c>
      <c r="I318" s="56">
        <v>200179</v>
      </c>
      <c r="J318" s="56" t="s">
        <v>3014</v>
      </c>
      <c r="K318" s="56">
        <v>1</v>
      </c>
      <c r="L318" s="56">
        <v>57400</v>
      </c>
      <c r="M318" s="224">
        <v>57400</v>
      </c>
      <c r="N318" s="57">
        <v>57400</v>
      </c>
      <c r="O318" s="223">
        <f t="shared" si="14"/>
        <v>0</v>
      </c>
      <c r="P318" s="57">
        <f>VLOOKUP(E318,'Cons. Ch2 &amp; Ch3'!F:Y,20,FALSE)</f>
        <v>229511</v>
      </c>
    </row>
    <row r="319" spans="1:16" hidden="1" x14ac:dyDescent="0.35">
      <c r="A319" s="56">
        <v>8470415</v>
      </c>
      <c r="B319" s="56" t="s">
        <v>259</v>
      </c>
      <c r="C319" s="56">
        <v>428090</v>
      </c>
      <c r="D319" s="56" t="s">
        <v>52</v>
      </c>
      <c r="E319" s="56" t="str">
        <f t="shared" si="13"/>
        <v>847.8470415.1.428090.000000.847001.200179</v>
      </c>
      <c r="F319" s="56" t="s">
        <v>2872</v>
      </c>
      <c r="G319" s="56">
        <v>847001</v>
      </c>
      <c r="H319" s="56" t="s">
        <v>23</v>
      </c>
      <c r="I319" s="56">
        <v>200179</v>
      </c>
      <c r="M319" s="57">
        <v>0</v>
      </c>
      <c r="N319" s="57">
        <f>VLOOKUP(E319,'[1]Cons. Ch2 &amp; Ch3'!$F:$Y,20,FALSE)</f>
        <v>0</v>
      </c>
      <c r="O319" s="223">
        <f t="shared" si="14"/>
        <v>0</v>
      </c>
      <c r="P319" s="57">
        <f>VLOOKUP(E319,'Cons. Ch2 &amp; Ch3'!F:Y,20,FALSE)</f>
        <v>0</v>
      </c>
    </row>
    <row r="320" spans="1:16" hidden="1" x14ac:dyDescent="0.35">
      <c r="A320" s="56">
        <v>8470415</v>
      </c>
      <c r="B320" s="56" t="s">
        <v>259</v>
      </c>
      <c r="C320" s="56">
        <v>428640</v>
      </c>
      <c r="D320" s="56" t="s">
        <v>55</v>
      </c>
      <c r="E320" s="56" t="str">
        <f t="shared" si="13"/>
        <v>847.8470415.1.428640.000000.847001.200179</v>
      </c>
      <c r="F320" s="56" t="s">
        <v>2872</v>
      </c>
      <c r="G320" s="56">
        <v>847001</v>
      </c>
      <c r="H320" s="56" t="s">
        <v>23</v>
      </c>
      <c r="I320" s="56">
        <v>200179</v>
      </c>
      <c r="J320" s="56" t="s">
        <v>3017</v>
      </c>
      <c r="K320" s="56">
        <v>1</v>
      </c>
      <c r="L320" s="57">
        <v>15000</v>
      </c>
      <c r="M320" s="57">
        <v>15000</v>
      </c>
      <c r="N320" s="57">
        <f>VLOOKUP(E320,'[1]Cons. Ch2 &amp; Ch3'!$F:$Y,20,FALSE)</f>
        <v>15000</v>
      </c>
      <c r="O320" s="223">
        <f t="shared" si="14"/>
        <v>0</v>
      </c>
      <c r="P320" s="57">
        <f>VLOOKUP(E320,'Cons. Ch2 &amp; Ch3'!F:Y,20,FALSE)</f>
        <v>15000</v>
      </c>
    </row>
    <row r="321" spans="1:16" hidden="1" x14ac:dyDescent="0.35">
      <c r="A321" s="56">
        <v>8470415</v>
      </c>
      <c r="B321" s="56" t="s">
        <v>259</v>
      </c>
      <c r="C321" s="56">
        <v>432209</v>
      </c>
      <c r="D321" s="56" t="s">
        <v>138</v>
      </c>
      <c r="E321" s="56" t="str">
        <f t="shared" si="13"/>
        <v>847.8470415.1.432209.000000.847001.200179</v>
      </c>
      <c r="F321" s="56" t="s">
        <v>2872</v>
      </c>
      <c r="G321" s="56">
        <v>847001</v>
      </c>
      <c r="H321" s="56" t="s">
        <v>23</v>
      </c>
      <c r="I321" s="56">
        <v>200179</v>
      </c>
      <c r="J321" s="56" t="s">
        <v>3021</v>
      </c>
      <c r="K321" s="56">
        <v>1</v>
      </c>
      <c r="L321" s="56">
        <v>301000</v>
      </c>
      <c r="M321" s="57">
        <v>301000</v>
      </c>
      <c r="N321" s="57">
        <f>VLOOKUP(E321,'[1]Cons. Ch2 &amp; Ch3'!$F:$Y,20,FALSE)</f>
        <v>301000</v>
      </c>
      <c r="O321" s="223">
        <f t="shared" si="14"/>
        <v>0</v>
      </c>
      <c r="P321" s="57">
        <f>VLOOKUP(E321,'Cons. Ch2 &amp; Ch3'!F:Y,20,FALSE)</f>
        <v>301000</v>
      </c>
    </row>
    <row r="322" spans="1:16" hidden="1" x14ac:dyDescent="0.35">
      <c r="A322" s="56">
        <v>8470415</v>
      </c>
      <c r="B322" s="56" t="s">
        <v>259</v>
      </c>
      <c r="C322" s="56">
        <v>435350</v>
      </c>
      <c r="D322" s="56" t="s">
        <v>144</v>
      </c>
      <c r="E322" s="56" t="str">
        <f t="shared" ref="E322:E385" si="15">CONCATENATE(847,".",A322,".",1,".",C322,".","000000",".",G322,".",I322)</f>
        <v>847.8470415.1.435350.000000.847001.200179</v>
      </c>
      <c r="F322" s="56" t="s">
        <v>2872</v>
      </c>
      <c r="G322" s="56">
        <v>847001</v>
      </c>
      <c r="H322" s="56" t="s">
        <v>23</v>
      </c>
      <c r="I322" s="56">
        <v>200179</v>
      </c>
      <c r="J322" s="56" t="s">
        <v>3025</v>
      </c>
      <c r="K322" s="56">
        <v>10</v>
      </c>
      <c r="L322" s="56">
        <v>7000</v>
      </c>
      <c r="M322" s="57">
        <v>70000</v>
      </c>
      <c r="N322" s="57">
        <f>VLOOKUP(E322,'[1]Cons. Ch2 &amp; Ch3'!$F:$Y,20,FALSE)</f>
        <v>70000</v>
      </c>
      <c r="O322" s="223">
        <f t="shared" si="14"/>
        <v>0</v>
      </c>
      <c r="P322" s="57">
        <f>VLOOKUP(E322,'Cons. Ch2 &amp; Ch3'!F:Y,20,FALSE)</f>
        <v>70000</v>
      </c>
    </row>
    <row r="323" spans="1:16" hidden="1" x14ac:dyDescent="0.35">
      <c r="A323" s="56">
        <v>8470415</v>
      </c>
      <c r="B323" s="56" t="s">
        <v>259</v>
      </c>
      <c r="C323" s="56">
        <v>435508</v>
      </c>
      <c r="D323" s="56" t="s">
        <v>147</v>
      </c>
      <c r="E323" s="56" t="str">
        <f t="shared" si="15"/>
        <v>847.8470415.1.435508.000000.847001.200179</v>
      </c>
      <c r="F323" s="56" t="s">
        <v>2872</v>
      </c>
      <c r="G323" s="56">
        <v>847001</v>
      </c>
      <c r="H323" s="56" t="s">
        <v>23</v>
      </c>
      <c r="I323" s="56">
        <v>200179</v>
      </c>
      <c r="J323" s="56" t="s">
        <v>3027</v>
      </c>
      <c r="K323" s="56">
        <v>1</v>
      </c>
      <c r="L323" s="56">
        <v>525000</v>
      </c>
      <c r="M323" s="57">
        <v>525000</v>
      </c>
      <c r="N323" s="57">
        <f>VLOOKUP(E323,'[1]Cons. Ch2 &amp; Ch3'!$F:$Y,20,FALSE)</f>
        <v>525000</v>
      </c>
      <c r="O323" s="223">
        <f t="shared" si="14"/>
        <v>0</v>
      </c>
      <c r="P323" s="57">
        <f>VLOOKUP(E323,'Cons. Ch2 &amp; Ch3'!F:Y,20,FALSE)</f>
        <v>525000</v>
      </c>
    </row>
    <row r="324" spans="1:16" hidden="1" x14ac:dyDescent="0.35">
      <c r="A324" s="56">
        <v>8470415</v>
      </c>
      <c r="B324" s="56" t="s">
        <v>259</v>
      </c>
      <c r="C324" s="56">
        <v>435519</v>
      </c>
      <c r="D324" s="56" t="s">
        <v>61</v>
      </c>
      <c r="E324" s="56" t="str">
        <f t="shared" si="15"/>
        <v>847.8470415.1.435519.000000.847001.200179</v>
      </c>
      <c r="F324" s="56" t="s">
        <v>2872</v>
      </c>
      <c r="G324" s="56">
        <v>847001</v>
      </c>
      <c r="H324" s="56" t="s">
        <v>23</v>
      </c>
      <c r="I324" s="56">
        <v>200179</v>
      </c>
      <c r="K324" s="56">
        <v>1</v>
      </c>
      <c r="L324" s="56">
        <v>20000</v>
      </c>
      <c r="M324" s="57">
        <v>20000</v>
      </c>
      <c r="N324" s="57">
        <f>VLOOKUP(E324,'[1]Cons. Ch2 &amp; Ch3'!$F:$Y,20,FALSE)</f>
        <v>20000</v>
      </c>
      <c r="O324" s="223">
        <f t="shared" si="14"/>
        <v>0</v>
      </c>
      <c r="P324" s="57">
        <f>VLOOKUP(E324,'Cons. Ch2 &amp; Ch3'!F:Y,20,FALSE)</f>
        <v>20000</v>
      </c>
    </row>
    <row r="325" spans="1:16" hidden="1" x14ac:dyDescent="0.35">
      <c r="A325" s="56">
        <v>8470415</v>
      </c>
      <c r="B325" s="56" t="s">
        <v>259</v>
      </c>
      <c r="C325" s="56">
        <v>436110</v>
      </c>
      <c r="D325" s="56" t="s">
        <v>64</v>
      </c>
      <c r="E325" s="56" t="str">
        <f t="shared" si="15"/>
        <v>847.8470415.1.436110.000000.847001.200179</v>
      </c>
      <c r="F325" s="56" t="s">
        <v>2872</v>
      </c>
      <c r="G325" s="56">
        <v>847001</v>
      </c>
      <c r="H325" s="56" t="s">
        <v>23</v>
      </c>
      <c r="I325" s="56">
        <v>200179</v>
      </c>
      <c r="M325" s="57">
        <v>0</v>
      </c>
      <c r="N325" s="57">
        <f>VLOOKUP(E325,'[1]Cons. Ch2 &amp; Ch3'!$F:$Y,20,FALSE)</f>
        <v>0</v>
      </c>
      <c r="O325" s="223">
        <f t="shared" si="14"/>
        <v>0</v>
      </c>
      <c r="P325" s="57">
        <f>VLOOKUP(E325,'Cons. Ch2 &amp; Ch3'!F:Y,20,FALSE)</f>
        <v>0</v>
      </c>
    </row>
    <row r="326" spans="1:16" hidden="1" x14ac:dyDescent="0.35">
      <c r="A326" s="56">
        <v>8470415</v>
      </c>
      <c r="B326" s="56" t="s">
        <v>259</v>
      </c>
      <c r="C326" s="56">
        <v>492316</v>
      </c>
      <c r="D326" s="56" t="s">
        <v>138</v>
      </c>
      <c r="E326" s="56" t="str">
        <f t="shared" si="15"/>
        <v>847.8470415.1.492316.000000.847001.300180</v>
      </c>
      <c r="F326" s="56" t="s">
        <v>2872</v>
      </c>
      <c r="G326" s="56">
        <v>847001</v>
      </c>
      <c r="H326" s="56" t="s">
        <v>863</v>
      </c>
      <c r="I326" s="56">
        <v>300180</v>
      </c>
      <c r="J326" s="56" t="s">
        <v>3031</v>
      </c>
      <c r="K326" s="56">
        <v>2</v>
      </c>
      <c r="L326" s="56">
        <v>24863</v>
      </c>
      <c r="M326" s="225">
        <v>49726</v>
      </c>
      <c r="N326" s="57">
        <v>49726</v>
      </c>
      <c r="O326" s="223">
        <f t="shared" si="14"/>
        <v>0</v>
      </c>
      <c r="P326" s="57">
        <f>VLOOKUP(E326,'Cons. Ch2 &amp; Ch3'!F:Y,20,FALSE)</f>
        <v>2749367</v>
      </c>
    </row>
    <row r="327" spans="1:16" hidden="1" x14ac:dyDescent="0.35">
      <c r="A327" s="56">
        <v>8470415</v>
      </c>
      <c r="B327" s="56" t="s">
        <v>259</v>
      </c>
      <c r="C327" s="56">
        <v>492316</v>
      </c>
      <c r="D327" s="56" t="s">
        <v>138</v>
      </c>
      <c r="E327" s="56" t="str">
        <f t="shared" si="15"/>
        <v>847.8470415.1.492316.000000.847001.300180</v>
      </c>
      <c r="F327" s="56" t="s">
        <v>2872</v>
      </c>
      <c r="G327" s="56">
        <v>847001</v>
      </c>
      <c r="H327" s="56" t="s">
        <v>863</v>
      </c>
      <c r="I327" s="56">
        <v>300180</v>
      </c>
      <c r="J327" s="56" t="s">
        <v>3035</v>
      </c>
      <c r="K327" s="56">
        <v>5</v>
      </c>
      <c r="L327" s="56">
        <v>10815</v>
      </c>
      <c r="M327" s="225">
        <v>54075</v>
      </c>
      <c r="N327" s="57">
        <v>54075</v>
      </c>
      <c r="O327" s="223">
        <f t="shared" si="14"/>
        <v>0</v>
      </c>
      <c r="P327" s="57">
        <f>VLOOKUP(E327,'Cons. Ch2 &amp; Ch3'!F:Y,20,FALSE)</f>
        <v>2749367</v>
      </c>
    </row>
    <row r="328" spans="1:16" hidden="1" x14ac:dyDescent="0.35">
      <c r="A328" s="56">
        <v>8470415</v>
      </c>
      <c r="B328" s="56" t="s">
        <v>259</v>
      </c>
      <c r="C328" s="56">
        <v>492316</v>
      </c>
      <c r="D328" s="56" t="s">
        <v>138</v>
      </c>
      <c r="E328" s="56" t="str">
        <f t="shared" si="15"/>
        <v>847.8470415.1.492316.000000.847001.300180</v>
      </c>
      <c r="F328" s="56" t="s">
        <v>2872</v>
      </c>
      <c r="G328" s="56">
        <v>847001</v>
      </c>
      <c r="H328" s="56" t="s">
        <v>863</v>
      </c>
      <c r="I328" s="56">
        <v>300180</v>
      </c>
      <c r="J328" s="56" t="s">
        <v>3037</v>
      </c>
      <c r="K328" s="56">
        <v>2</v>
      </c>
      <c r="L328" s="56">
        <v>90253</v>
      </c>
      <c r="M328" s="225">
        <v>180506</v>
      </c>
      <c r="N328" s="57">
        <v>180506</v>
      </c>
      <c r="O328" s="223">
        <f t="shared" si="14"/>
        <v>0</v>
      </c>
      <c r="P328" s="57">
        <f>VLOOKUP(E328,'Cons. Ch2 &amp; Ch3'!F:Y,20,FALSE)</f>
        <v>2749367</v>
      </c>
    </row>
    <row r="329" spans="1:16" hidden="1" x14ac:dyDescent="0.35">
      <c r="A329" s="56">
        <v>8470415</v>
      </c>
      <c r="B329" s="56" t="s">
        <v>259</v>
      </c>
      <c r="C329" s="56">
        <v>492316</v>
      </c>
      <c r="D329" s="56" t="s">
        <v>138</v>
      </c>
      <c r="E329" s="56" t="str">
        <f t="shared" si="15"/>
        <v>847.8470415.1.492316.000000.847001.300180</v>
      </c>
      <c r="F329" s="56" t="s">
        <v>2872</v>
      </c>
      <c r="G329" s="56">
        <v>847001</v>
      </c>
      <c r="H329" s="56" t="s">
        <v>863</v>
      </c>
      <c r="I329" s="56">
        <v>300180</v>
      </c>
      <c r="J329" s="56" t="s">
        <v>3040</v>
      </c>
      <c r="K329" s="56">
        <v>1</v>
      </c>
      <c r="L329" s="56">
        <v>138600</v>
      </c>
      <c r="M329" s="225">
        <v>138600</v>
      </c>
      <c r="N329" s="57">
        <v>138600</v>
      </c>
      <c r="O329" s="223">
        <f t="shared" si="14"/>
        <v>0</v>
      </c>
      <c r="P329" s="57">
        <f>VLOOKUP(E329,'Cons. Ch2 &amp; Ch3'!F:Y,20,FALSE)</f>
        <v>2749367</v>
      </c>
    </row>
    <row r="330" spans="1:16" hidden="1" x14ac:dyDescent="0.35">
      <c r="A330" s="56">
        <v>8470415</v>
      </c>
      <c r="B330" s="56" t="s">
        <v>259</v>
      </c>
      <c r="C330" s="56">
        <v>492316</v>
      </c>
      <c r="D330" s="56" t="s">
        <v>138</v>
      </c>
      <c r="E330" s="56" t="str">
        <f t="shared" si="15"/>
        <v>847.8470415.1.492316.000000.847001.300180</v>
      </c>
      <c r="F330" s="56" t="s">
        <v>2872</v>
      </c>
      <c r="G330" s="56">
        <v>847001</v>
      </c>
      <c r="H330" s="56" t="s">
        <v>863</v>
      </c>
      <c r="I330" s="56">
        <v>300180</v>
      </c>
      <c r="J330" s="56" t="s">
        <v>3044</v>
      </c>
      <c r="K330" s="56">
        <v>1</v>
      </c>
      <c r="L330" s="56">
        <v>396862</v>
      </c>
      <c r="M330" s="225">
        <v>396862</v>
      </c>
      <c r="N330" s="57">
        <v>396862</v>
      </c>
      <c r="O330" s="223">
        <f t="shared" si="14"/>
        <v>0</v>
      </c>
      <c r="P330" s="57">
        <f>VLOOKUP(E330,'Cons. Ch2 &amp; Ch3'!F:Y,20,FALSE)</f>
        <v>2749367</v>
      </c>
    </row>
    <row r="331" spans="1:16" hidden="1" x14ac:dyDescent="0.35">
      <c r="A331" s="56">
        <v>8470415</v>
      </c>
      <c r="B331" s="56" t="s">
        <v>259</v>
      </c>
      <c r="C331" s="56">
        <v>492316</v>
      </c>
      <c r="D331" s="56" t="s">
        <v>138</v>
      </c>
      <c r="E331" s="56" t="str">
        <f t="shared" si="15"/>
        <v>847.8470415.1.492316.000000.847001.300180</v>
      </c>
      <c r="F331" s="56" t="s">
        <v>2872</v>
      </c>
      <c r="G331" s="56">
        <v>847001</v>
      </c>
      <c r="H331" s="56" t="s">
        <v>863</v>
      </c>
      <c r="I331" s="56">
        <v>300180</v>
      </c>
      <c r="J331" s="56" t="s">
        <v>3047</v>
      </c>
      <c r="K331" s="56">
        <v>1</v>
      </c>
      <c r="L331" s="56">
        <v>39598</v>
      </c>
      <c r="M331" s="225">
        <v>39598</v>
      </c>
      <c r="N331" s="57">
        <v>39598</v>
      </c>
      <c r="O331" s="223">
        <f t="shared" si="14"/>
        <v>0</v>
      </c>
      <c r="P331" s="57">
        <f>VLOOKUP(E331,'Cons. Ch2 &amp; Ch3'!F:Y,20,FALSE)</f>
        <v>2749367</v>
      </c>
    </row>
    <row r="332" spans="1:16" hidden="1" x14ac:dyDescent="0.35">
      <c r="A332" s="56">
        <v>8470415</v>
      </c>
      <c r="B332" s="56" t="s">
        <v>259</v>
      </c>
      <c r="C332" s="56">
        <v>492316</v>
      </c>
      <c r="D332" s="56" t="s">
        <v>138</v>
      </c>
      <c r="E332" s="56" t="str">
        <f t="shared" si="15"/>
        <v>847.8470415.1.492316.000000.847001.300180</v>
      </c>
      <c r="F332" s="56" t="s">
        <v>2872</v>
      </c>
      <c r="G332" s="56">
        <v>847001</v>
      </c>
      <c r="H332" s="56" t="s">
        <v>863</v>
      </c>
      <c r="I332" s="56">
        <v>300180</v>
      </c>
      <c r="J332" s="56" t="s">
        <v>3049</v>
      </c>
      <c r="K332" s="56">
        <v>1</v>
      </c>
      <c r="L332" s="56">
        <v>1890000</v>
      </c>
      <c r="M332" s="225">
        <v>1890000</v>
      </c>
      <c r="N332" s="57">
        <v>1890000</v>
      </c>
      <c r="O332" s="223">
        <f t="shared" si="14"/>
        <v>0</v>
      </c>
      <c r="P332" s="57">
        <f>VLOOKUP(E332,'Cons. Ch2 &amp; Ch3'!F:Y,20,FALSE)</f>
        <v>2749367</v>
      </c>
    </row>
    <row r="333" spans="1:16" hidden="1" x14ac:dyDescent="0.35">
      <c r="A333" s="56">
        <v>8470425</v>
      </c>
      <c r="B333" s="56" t="s">
        <v>267</v>
      </c>
      <c r="C333" s="56">
        <v>425510</v>
      </c>
      <c r="D333" s="56" t="s">
        <v>37</v>
      </c>
      <c r="E333" s="56" t="str">
        <f t="shared" si="15"/>
        <v>847.8470425.1.425510.000000.847001.200179</v>
      </c>
      <c r="F333" s="56" t="s">
        <v>2872</v>
      </c>
      <c r="G333" s="56">
        <v>847001</v>
      </c>
      <c r="H333" s="56" t="s">
        <v>23</v>
      </c>
      <c r="I333" s="56">
        <v>200179</v>
      </c>
      <c r="J333" s="56" t="s">
        <v>3051</v>
      </c>
      <c r="K333" s="56">
        <v>15</v>
      </c>
      <c r="L333" s="56">
        <v>3000</v>
      </c>
      <c r="M333" s="57">
        <v>45000</v>
      </c>
      <c r="N333" s="57">
        <f>VLOOKUP(E333,'[1]Cons. Ch2 &amp; Ch3'!$F:$Y,20,FALSE)</f>
        <v>45000</v>
      </c>
      <c r="O333" s="223">
        <f t="shared" si="14"/>
        <v>0</v>
      </c>
      <c r="P333" s="57">
        <f>VLOOKUP(E333,'Cons. Ch2 &amp; Ch3'!F:Y,20,FALSE)</f>
        <v>45000</v>
      </c>
    </row>
    <row r="334" spans="1:16" hidden="1" x14ac:dyDescent="0.35">
      <c r="A334" s="56">
        <v>8470425</v>
      </c>
      <c r="B334" s="56" t="s">
        <v>267</v>
      </c>
      <c r="C334" s="56">
        <v>425550</v>
      </c>
      <c r="D334" s="56" t="s">
        <v>83</v>
      </c>
      <c r="E334" s="56" t="str">
        <f t="shared" si="15"/>
        <v>847.8470425.1.425550.000000.847001.200179</v>
      </c>
      <c r="F334" s="56" t="s">
        <v>2872</v>
      </c>
      <c r="G334" s="56">
        <v>847001</v>
      </c>
      <c r="H334" s="56" t="s">
        <v>23</v>
      </c>
      <c r="I334" s="56">
        <v>200179</v>
      </c>
      <c r="J334" s="56" t="s">
        <v>3053</v>
      </c>
      <c r="K334" s="56">
        <v>15</v>
      </c>
      <c r="L334" s="56">
        <v>15000</v>
      </c>
      <c r="M334" s="57">
        <v>225000</v>
      </c>
      <c r="N334" s="57">
        <f>VLOOKUP(E334,'[1]Cons. Ch2 &amp; Ch3'!$F:$Y,20,FALSE)</f>
        <v>225000</v>
      </c>
      <c r="O334" s="223">
        <f t="shared" si="14"/>
        <v>0</v>
      </c>
      <c r="P334" s="57">
        <f>VLOOKUP(E334,'Cons. Ch2 &amp; Ch3'!F:Y,20,FALSE)</f>
        <v>225000</v>
      </c>
    </row>
    <row r="335" spans="1:16" hidden="1" x14ac:dyDescent="0.35">
      <c r="A335" s="56">
        <v>8470425</v>
      </c>
      <c r="B335" s="56" t="s">
        <v>267</v>
      </c>
      <c r="C335" s="56">
        <v>425770</v>
      </c>
      <c r="D335" s="56" t="s">
        <v>132</v>
      </c>
      <c r="E335" s="56" t="str">
        <f t="shared" si="15"/>
        <v>847.8470425.1.425770.000000.847001.200179</v>
      </c>
      <c r="F335" s="56" t="s">
        <v>2872</v>
      </c>
      <c r="G335" s="56">
        <v>847001</v>
      </c>
      <c r="H335" s="56" t="s">
        <v>23</v>
      </c>
      <c r="I335" s="56">
        <v>200179</v>
      </c>
      <c r="J335" s="56" t="s">
        <v>3056</v>
      </c>
      <c r="K335" s="56">
        <v>4</v>
      </c>
      <c r="L335" s="56">
        <v>15000</v>
      </c>
      <c r="M335" s="57">
        <v>60000</v>
      </c>
      <c r="N335" s="57">
        <f>VLOOKUP(E335,'[1]Cons. Ch2 &amp; Ch3'!$F:$Y,20,FALSE)</f>
        <v>60000</v>
      </c>
      <c r="O335" s="223">
        <f t="shared" si="14"/>
        <v>0</v>
      </c>
      <c r="P335" s="57">
        <f>VLOOKUP(E335,'Cons. Ch2 &amp; Ch3'!F:Y,20,FALSE)</f>
        <v>60000</v>
      </c>
    </row>
    <row r="336" spans="1:16" hidden="1" x14ac:dyDescent="0.35">
      <c r="A336" s="56">
        <v>8470425</v>
      </c>
      <c r="B336" s="56" t="s">
        <v>267</v>
      </c>
      <c r="C336" s="56">
        <v>425900</v>
      </c>
      <c r="D336" s="56" t="s">
        <v>40</v>
      </c>
      <c r="E336" s="56" t="str">
        <f t="shared" si="15"/>
        <v>847.8470425.1.425900.000000.847001.200179</v>
      </c>
      <c r="F336" s="56" t="s">
        <v>2872</v>
      </c>
      <c r="G336" s="56">
        <v>847001</v>
      </c>
      <c r="H336" s="56" t="s">
        <v>23</v>
      </c>
      <c r="I336" s="56">
        <v>200179</v>
      </c>
      <c r="J336" s="56" t="s">
        <v>3060</v>
      </c>
      <c r="K336" s="56">
        <v>2</v>
      </c>
      <c r="L336" s="56">
        <v>5058</v>
      </c>
      <c r="M336" s="57">
        <v>10116</v>
      </c>
      <c r="N336" s="57">
        <f>VLOOKUP(E336,'[1]Cons. Ch2 &amp; Ch3'!$F:$Y,20,FALSE)</f>
        <v>10116</v>
      </c>
      <c r="O336" s="223">
        <f t="shared" si="14"/>
        <v>0</v>
      </c>
      <c r="P336" s="57">
        <f>VLOOKUP(E336,'Cons. Ch2 &amp; Ch3'!F:Y,20,FALSE)</f>
        <v>10116</v>
      </c>
    </row>
    <row r="337" spans="1:16" hidden="1" x14ac:dyDescent="0.35">
      <c r="A337" s="56">
        <v>8470425</v>
      </c>
      <c r="B337" s="56" t="s">
        <v>267</v>
      </c>
      <c r="C337" s="56">
        <v>426610</v>
      </c>
      <c r="D337" s="56" t="s">
        <v>43</v>
      </c>
      <c r="E337" s="56" t="str">
        <f t="shared" si="15"/>
        <v>847.8470425.1.426610.000000.847001.200179</v>
      </c>
      <c r="F337" s="56" t="s">
        <v>2872</v>
      </c>
      <c r="G337" s="56">
        <v>847001</v>
      </c>
      <c r="H337" s="56" t="s">
        <v>23</v>
      </c>
      <c r="I337" s="56">
        <v>200179</v>
      </c>
      <c r="J337" s="56" t="s">
        <v>3063</v>
      </c>
      <c r="K337" s="56">
        <v>2</v>
      </c>
      <c r="L337" s="56">
        <v>56000</v>
      </c>
      <c r="M337" s="225">
        <v>112000</v>
      </c>
      <c r="N337" s="57">
        <v>112000</v>
      </c>
      <c r="O337" s="223">
        <f t="shared" si="14"/>
        <v>0</v>
      </c>
      <c r="P337" s="57">
        <f>VLOOKUP(E337,'Cons. Ch2 &amp; Ch3'!F:Y,20,FALSE)</f>
        <v>212000</v>
      </c>
    </row>
    <row r="338" spans="1:16" hidden="1" x14ac:dyDescent="0.35">
      <c r="A338" s="56">
        <v>8470425</v>
      </c>
      <c r="B338" s="56" t="s">
        <v>267</v>
      </c>
      <c r="C338" s="56">
        <v>426610</v>
      </c>
      <c r="D338" s="56" t="s">
        <v>43</v>
      </c>
      <c r="E338" s="56" t="str">
        <f t="shared" si="15"/>
        <v>847.8470425.1.426610.000000.847001.200179</v>
      </c>
      <c r="F338" s="56" t="s">
        <v>2872</v>
      </c>
      <c r="G338" s="56">
        <v>847001</v>
      </c>
      <c r="H338" s="56" t="s">
        <v>23</v>
      </c>
      <c r="I338" s="56">
        <v>200179</v>
      </c>
      <c r="J338" s="56" t="s">
        <v>3066</v>
      </c>
      <c r="K338" s="56">
        <v>4</v>
      </c>
      <c r="L338" s="56">
        <v>25000</v>
      </c>
      <c r="M338" s="225">
        <v>100000</v>
      </c>
      <c r="N338" s="57">
        <v>100000</v>
      </c>
      <c r="O338" s="223">
        <f t="shared" si="14"/>
        <v>0</v>
      </c>
      <c r="P338" s="57">
        <f>VLOOKUP(E338,'Cons. Ch2 &amp; Ch3'!F:Y,20,FALSE)</f>
        <v>212000</v>
      </c>
    </row>
    <row r="339" spans="1:16" hidden="1" x14ac:dyDescent="0.35">
      <c r="A339" s="56">
        <v>8470425</v>
      </c>
      <c r="B339" s="56" t="s">
        <v>267</v>
      </c>
      <c r="C339" s="56">
        <v>428090</v>
      </c>
      <c r="D339" s="56" t="s">
        <v>52</v>
      </c>
      <c r="E339" s="56" t="str">
        <f t="shared" si="15"/>
        <v>847.8470425.1.428090.000000.847001.200179</v>
      </c>
      <c r="F339" s="56" t="s">
        <v>2872</v>
      </c>
      <c r="G339" s="56">
        <v>847001</v>
      </c>
      <c r="H339" s="56" t="s">
        <v>23</v>
      </c>
      <c r="I339" s="56">
        <v>200179</v>
      </c>
      <c r="J339" s="56" t="s">
        <v>3067</v>
      </c>
      <c r="K339" s="56">
        <v>4</v>
      </c>
      <c r="L339" s="56">
        <v>32000</v>
      </c>
      <c r="M339" s="57">
        <v>128000</v>
      </c>
      <c r="N339" s="57">
        <f>VLOOKUP(E339,'[1]Cons. Ch2 &amp; Ch3'!$F:$Y,20,FALSE)</f>
        <v>128000</v>
      </c>
      <c r="O339" s="223">
        <f t="shared" si="14"/>
        <v>0</v>
      </c>
      <c r="P339" s="57">
        <f>VLOOKUP(E339,'Cons. Ch2 &amp; Ch3'!F:Y,20,FALSE)</f>
        <v>128000</v>
      </c>
    </row>
    <row r="340" spans="1:16" hidden="1" x14ac:dyDescent="0.35">
      <c r="A340" s="56">
        <v>8470425</v>
      </c>
      <c r="B340" s="56" t="s">
        <v>267</v>
      </c>
      <c r="C340" s="56">
        <v>435350</v>
      </c>
      <c r="D340" s="56" t="s">
        <v>144</v>
      </c>
      <c r="E340" s="56" t="str">
        <f t="shared" si="15"/>
        <v>847.8470425.1.435350.000000.847001.200179</v>
      </c>
      <c r="F340" s="56" t="s">
        <v>2872</v>
      </c>
      <c r="G340" s="56">
        <v>847001</v>
      </c>
      <c r="H340" s="56" t="s">
        <v>23</v>
      </c>
      <c r="I340" s="56">
        <v>200179</v>
      </c>
      <c r="J340" s="56" t="s">
        <v>3069</v>
      </c>
      <c r="K340" s="56">
        <v>15</v>
      </c>
      <c r="L340" s="56">
        <v>8000</v>
      </c>
      <c r="M340" s="57">
        <v>120000</v>
      </c>
      <c r="N340" s="57">
        <f>VLOOKUP(E340,'[1]Cons. Ch2 &amp; Ch3'!$F:$Y,20,FALSE)</f>
        <v>120000</v>
      </c>
      <c r="O340" s="223">
        <f t="shared" si="14"/>
        <v>0</v>
      </c>
      <c r="P340" s="57">
        <f>VLOOKUP(E340,'Cons. Ch2 &amp; Ch3'!F:Y,20,FALSE)</f>
        <v>120000</v>
      </c>
    </row>
    <row r="341" spans="1:16" hidden="1" x14ac:dyDescent="0.35">
      <c r="A341" s="56">
        <v>8470425</v>
      </c>
      <c r="B341" s="56" t="s">
        <v>267</v>
      </c>
      <c r="C341" s="56">
        <v>435508</v>
      </c>
      <c r="D341" s="56" t="s">
        <v>147</v>
      </c>
      <c r="E341" s="56" t="str">
        <f t="shared" si="15"/>
        <v>847.8470425.1.435508.000000.847001.200179</v>
      </c>
      <c r="F341" s="56" t="s">
        <v>2872</v>
      </c>
      <c r="G341" s="56">
        <v>847001</v>
      </c>
      <c r="H341" s="56" t="s">
        <v>23</v>
      </c>
      <c r="I341" s="56">
        <v>200179</v>
      </c>
      <c r="J341" s="56" t="s">
        <v>3074</v>
      </c>
      <c r="K341" s="56">
        <v>1</v>
      </c>
      <c r="L341" s="56">
        <v>2020000</v>
      </c>
      <c r="M341" s="215">
        <v>2020000</v>
      </c>
      <c r="N341" s="57">
        <f>VLOOKUP(E341,'[1]Cons. Ch2 &amp; Ch3'!$F:$Y,20,FALSE)</f>
        <v>1190650</v>
      </c>
      <c r="O341" s="223">
        <f t="shared" si="14"/>
        <v>829350</v>
      </c>
      <c r="P341" s="57">
        <f>VLOOKUP(E341,'Cons. Ch2 &amp; Ch3'!F:Y,20,FALSE)</f>
        <v>1190650</v>
      </c>
    </row>
    <row r="342" spans="1:16" hidden="1" x14ac:dyDescent="0.35">
      <c r="A342" s="56">
        <v>8470425</v>
      </c>
      <c r="B342" s="56" t="s">
        <v>267</v>
      </c>
      <c r="C342" s="56">
        <v>435508</v>
      </c>
      <c r="D342" s="56" t="s">
        <v>147</v>
      </c>
      <c r="E342" s="56" t="str">
        <f t="shared" si="15"/>
        <v>847.8470425.1.435508.000000.847001.200179</v>
      </c>
      <c r="F342" s="56" t="s">
        <v>2872</v>
      </c>
      <c r="G342" s="56">
        <v>847001</v>
      </c>
      <c r="H342" s="56" t="s">
        <v>23</v>
      </c>
      <c r="I342" s="56">
        <v>200179</v>
      </c>
      <c r="J342" s="56" t="s">
        <v>3075</v>
      </c>
      <c r="K342" s="56">
        <v>1</v>
      </c>
      <c r="L342" s="56">
        <v>9200</v>
      </c>
      <c r="M342" s="215">
        <v>9200</v>
      </c>
      <c r="N342" s="57">
        <v>0</v>
      </c>
      <c r="O342" s="223">
        <f t="shared" si="14"/>
        <v>9200</v>
      </c>
      <c r="P342" s="57">
        <f>VLOOKUP(E342,'Cons. Ch2 &amp; Ch3'!F:Y,20,FALSE)</f>
        <v>1190650</v>
      </c>
    </row>
    <row r="343" spans="1:16" hidden="1" x14ac:dyDescent="0.35">
      <c r="A343" s="56">
        <v>8470425</v>
      </c>
      <c r="B343" s="56" t="s">
        <v>267</v>
      </c>
      <c r="C343" s="56">
        <v>435508</v>
      </c>
      <c r="D343" s="56" t="s">
        <v>147</v>
      </c>
      <c r="E343" s="56" t="str">
        <f t="shared" si="15"/>
        <v>847.8470425.1.435508.000000.847001.200179</v>
      </c>
      <c r="F343" s="56" t="s">
        <v>2872</v>
      </c>
      <c r="G343" s="56">
        <v>847001</v>
      </c>
      <c r="H343" s="56" t="s">
        <v>23</v>
      </c>
      <c r="I343" s="56">
        <v>200179</v>
      </c>
      <c r="J343" s="56" t="s">
        <v>3076</v>
      </c>
      <c r="K343" s="56">
        <v>1</v>
      </c>
      <c r="L343" s="56">
        <v>55100</v>
      </c>
      <c r="M343" s="215">
        <v>55100</v>
      </c>
      <c r="N343" s="57">
        <v>0</v>
      </c>
      <c r="O343" s="223">
        <f t="shared" si="14"/>
        <v>55100</v>
      </c>
      <c r="P343" s="57">
        <f>VLOOKUP(E343,'Cons. Ch2 &amp; Ch3'!F:Y,20,FALSE)</f>
        <v>1190650</v>
      </c>
    </row>
    <row r="344" spans="1:16" hidden="1" x14ac:dyDescent="0.35">
      <c r="A344" s="56">
        <v>8470425</v>
      </c>
      <c r="B344" s="56" t="s">
        <v>267</v>
      </c>
      <c r="C344" s="56">
        <v>435508</v>
      </c>
      <c r="D344" s="56" t="s">
        <v>147</v>
      </c>
      <c r="E344" s="56" t="str">
        <f t="shared" si="15"/>
        <v>847.8470425.1.435508.000000.847001.200179</v>
      </c>
      <c r="F344" s="56" t="s">
        <v>2872</v>
      </c>
      <c r="G344" s="56">
        <v>847001</v>
      </c>
      <c r="H344" s="56" t="s">
        <v>23</v>
      </c>
      <c r="I344" s="56">
        <v>200179</v>
      </c>
      <c r="J344" s="56" t="s">
        <v>3077</v>
      </c>
      <c r="K344" s="56">
        <v>1</v>
      </c>
      <c r="L344" s="56">
        <v>92000</v>
      </c>
      <c r="M344" s="215">
        <v>92000</v>
      </c>
      <c r="N344" s="57">
        <v>0</v>
      </c>
      <c r="O344" s="223">
        <f t="shared" si="14"/>
        <v>92000</v>
      </c>
      <c r="P344" s="57">
        <f>VLOOKUP(E344,'Cons. Ch2 &amp; Ch3'!F:Y,20,FALSE)</f>
        <v>1190650</v>
      </c>
    </row>
    <row r="345" spans="1:16" hidden="1" x14ac:dyDescent="0.35">
      <c r="A345" s="56">
        <v>8470425</v>
      </c>
      <c r="B345" s="56" t="s">
        <v>267</v>
      </c>
      <c r="C345" s="56">
        <v>435508</v>
      </c>
      <c r="D345" s="56" t="s">
        <v>147</v>
      </c>
      <c r="E345" s="56" t="str">
        <f t="shared" si="15"/>
        <v>847.8470425.1.435508.000000.847001.200179</v>
      </c>
      <c r="F345" s="56" t="s">
        <v>2872</v>
      </c>
      <c r="G345" s="56">
        <v>847001</v>
      </c>
      <c r="H345" s="56" t="s">
        <v>23</v>
      </c>
      <c r="I345" s="56">
        <v>200179</v>
      </c>
      <c r="J345" s="56" t="s">
        <v>3078</v>
      </c>
      <c r="K345" s="56">
        <v>1</v>
      </c>
      <c r="L345" s="56">
        <v>205000</v>
      </c>
      <c r="M345" s="215">
        <v>205000</v>
      </c>
      <c r="N345" s="57">
        <v>0</v>
      </c>
      <c r="O345" s="223">
        <f t="shared" si="14"/>
        <v>205000</v>
      </c>
      <c r="P345" s="57">
        <f>VLOOKUP(E345,'Cons. Ch2 &amp; Ch3'!F:Y,20,FALSE)</f>
        <v>1190650</v>
      </c>
    </row>
    <row r="346" spans="1:16" hidden="1" x14ac:dyDescent="0.35">
      <c r="A346" s="56">
        <v>8470425</v>
      </c>
      <c r="B346" s="56" t="s">
        <v>267</v>
      </c>
      <c r="C346" s="56">
        <v>492310</v>
      </c>
      <c r="D346" s="56" t="s">
        <v>871</v>
      </c>
      <c r="E346" s="56" t="str">
        <f t="shared" si="15"/>
        <v>847.8470425.1.492310.000000.847001.300180</v>
      </c>
      <c r="F346" s="56" t="s">
        <v>2872</v>
      </c>
      <c r="G346" s="56">
        <v>847001</v>
      </c>
      <c r="H346" s="56" t="s">
        <v>863</v>
      </c>
      <c r="I346" s="56">
        <v>300180</v>
      </c>
      <c r="J346" s="56" t="s">
        <v>3079</v>
      </c>
      <c r="K346" s="56">
        <v>8</v>
      </c>
      <c r="L346" s="56">
        <v>5000</v>
      </c>
      <c r="M346" s="225">
        <v>40000</v>
      </c>
      <c r="N346" s="57">
        <v>40000</v>
      </c>
      <c r="O346" s="223">
        <f t="shared" si="14"/>
        <v>0</v>
      </c>
      <c r="P346" s="57">
        <f>VLOOKUP(E346,'Cons. Ch2 &amp; Ch3'!F:Y,20,FALSE)</f>
        <v>220000</v>
      </c>
    </row>
    <row r="347" spans="1:16" hidden="1" x14ac:dyDescent="0.35">
      <c r="A347" s="56">
        <v>8470425</v>
      </c>
      <c r="B347" s="56" t="s">
        <v>267</v>
      </c>
      <c r="C347" s="56">
        <v>492310</v>
      </c>
      <c r="D347" s="56" t="s">
        <v>871</v>
      </c>
      <c r="E347" s="56" t="str">
        <f t="shared" si="15"/>
        <v>847.8470425.1.492310.000000.847001.300180</v>
      </c>
      <c r="F347" s="56" t="s">
        <v>2872</v>
      </c>
      <c r="G347" s="56">
        <v>847001</v>
      </c>
      <c r="H347" s="56" t="s">
        <v>863</v>
      </c>
      <c r="I347" s="56">
        <v>300180</v>
      </c>
      <c r="J347" s="56" t="s">
        <v>3080</v>
      </c>
      <c r="K347" s="56">
        <v>5</v>
      </c>
      <c r="L347" s="56">
        <v>36000</v>
      </c>
      <c r="M347" s="225">
        <v>180000</v>
      </c>
      <c r="N347" s="57">
        <v>180000</v>
      </c>
      <c r="O347" s="223">
        <f t="shared" si="14"/>
        <v>0</v>
      </c>
      <c r="P347" s="57">
        <f>VLOOKUP(E347,'Cons. Ch2 &amp; Ch3'!F:Y,20,FALSE)</f>
        <v>220000</v>
      </c>
    </row>
    <row r="348" spans="1:16" hidden="1" x14ac:dyDescent="0.35">
      <c r="A348" s="56">
        <v>8470425</v>
      </c>
      <c r="B348" s="56" t="s">
        <v>267</v>
      </c>
      <c r="C348" s="56">
        <v>492316</v>
      </c>
      <c r="D348" s="56" t="s">
        <v>138</v>
      </c>
      <c r="E348" s="56" t="str">
        <f t="shared" si="15"/>
        <v>847.8470425.1.492316.000000.847001.300180</v>
      </c>
      <c r="F348" s="56" t="s">
        <v>2872</v>
      </c>
      <c r="G348" s="56">
        <v>847001</v>
      </c>
      <c r="H348" s="56" t="s">
        <v>863</v>
      </c>
      <c r="I348" s="56">
        <v>300180</v>
      </c>
      <c r="J348" s="56" t="s">
        <v>3081</v>
      </c>
      <c r="K348" s="56">
        <v>1</v>
      </c>
      <c r="L348" s="56">
        <v>92000</v>
      </c>
      <c r="M348" s="225">
        <v>92000</v>
      </c>
      <c r="N348" s="57">
        <v>92000</v>
      </c>
      <c r="O348" s="223">
        <f t="shared" si="14"/>
        <v>0</v>
      </c>
      <c r="P348" s="57">
        <f>VLOOKUP(E348,'Cons. Ch2 &amp; Ch3'!F:Y,20,FALSE)</f>
        <v>1981000</v>
      </c>
    </row>
    <row r="349" spans="1:16" hidden="1" x14ac:dyDescent="0.35">
      <c r="A349" s="56">
        <v>8470425</v>
      </c>
      <c r="B349" s="56" t="s">
        <v>267</v>
      </c>
      <c r="C349" s="56">
        <v>492316</v>
      </c>
      <c r="D349" s="56" t="s">
        <v>138</v>
      </c>
      <c r="E349" s="56" t="str">
        <f t="shared" si="15"/>
        <v>847.8470425.1.492316.000000.847001.300180</v>
      </c>
      <c r="F349" s="56" t="s">
        <v>2872</v>
      </c>
      <c r="G349" s="56">
        <v>847001</v>
      </c>
      <c r="H349" s="56" t="s">
        <v>863</v>
      </c>
      <c r="I349" s="56">
        <v>300180</v>
      </c>
      <c r="J349" s="56" t="s">
        <v>3082</v>
      </c>
      <c r="K349" s="56">
        <v>1</v>
      </c>
      <c r="L349" s="56">
        <v>460000</v>
      </c>
      <c r="M349" s="225">
        <v>460000</v>
      </c>
      <c r="N349" s="57">
        <v>460000</v>
      </c>
      <c r="O349" s="223">
        <f t="shared" si="14"/>
        <v>0</v>
      </c>
      <c r="P349" s="57">
        <f>VLOOKUP(E349,'Cons. Ch2 &amp; Ch3'!F:Y,20,FALSE)</f>
        <v>1981000</v>
      </c>
    </row>
    <row r="350" spans="1:16" hidden="1" x14ac:dyDescent="0.35">
      <c r="A350" s="56">
        <v>8470425</v>
      </c>
      <c r="B350" s="56" t="s">
        <v>267</v>
      </c>
      <c r="C350" s="56">
        <v>492316</v>
      </c>
      <c r="D350" s="56" t="s">
        <v>138</v>
      </c>
      <c r="E350" s="56" t="str">
        <f t="shared" si="15"/>
        <v>847.8470425.1.492316.000000.847001.300180</v>
      </c>
      <c r="F350" s="56" t="s">
        <v>2872</v>
      </c>
      <c r="G350" s="56">
        <v>847001</v>
      </c>
      <c r="H350" s="56" t="s">
        <v>863</v>
      </c>
      <c r="I350" s="56">
        <v>300180</v>
      </c>
      <c r="J350" s="56" t="s">
        <v>3083</v>
      </c>
      <c r="K350" s="56">
        <v>1</v>
      </c>
      <c r="L350" s="56">
        <v>276000</v>
      </c>
      <c r="M350" s="225">
        <v>276000</v>
      </c>
      <c r="N350" s="57">
        <v>276000</v>
      </c>
      <c r="O350" s="223">
        <f t="shared" si="14"/>
        <v>0</v>
      </c>
      <c r="P350" s="57">
        <f>VLOOKUP(E350,'Cons. Ch2 &amp; Ch3'!F:Y,20,FALSE)</f>
        <v>1981000</v>
      </c>
    </row>
    <row r="351" spans="1:16" hidden="1" x14ac:dyDescent="0.35">
      <c r="A351" s="56">
        <v>8470425</v>
      </c>
      <c r="B351" s="56" t="s">
        <v>267</v>
      </c>
      <c r="C351" s="56">
        <v>492316</v>
      </c>
      <c r="D351" s="56" t="s">
        <v>138</v>
      </c>
      <c r="E351" s="56" t="str">
        <f t="shared" si="15"/>
        <v>847.8470425.1.492316.000000.847001.300180</v>
      </c>
      <c r="F351" s="56" t="s">
        <v>2872</v>
      </c>
      <c r="G351" s="56">
        <v>847001</v>
      </c>
      <c r="H351" s="56" t="s">
        <v>863</v>
      </c>
      <c r="I351" s="56">
        <v>300180</v>
      </c>
      <c r="J351" s="56" t="s">
        <v>3084</v>
      </c>
      <c r="K351" s="56">
        <v>3</v>
      </c>
      <c r="L351" s="56">
        <v>115000</v>
      </c>
      <c r="M351" s="225">
        <v>345000</v>
      </c>
      <c r="N351" s="57">
        <v>345000</v>
      </c>
      <c r="O351" s="223">
        <f t="shared" si="14"/>
        <v>0</v>
      </c>
      <c r="P351" s="57">
        <f>VLOOKUP(E351,'Cons. Ch2 &amp; Ch3'!F:Y,20,FALSE)</f>
        <v>1981000</v>
      </c>
    </row>
    <row r="352" spans="1:16" hidden="1" x14ac:dyDescent="0.35">
      <c r="A352" s="56">
        <v>8470425</v>
      </c>
      <c r="B352" s="56" t="s">
        <v>267</v>
      </c>
      <c r="C352" s="56">
        <v>492316</v>
      </c>
      <c r="D352" s="56" t="s">
        <v>138</v>
      </c>
      <c r="E352" s="56" t="str">
        <f t="shared" si="15"/>
        <v>847.8470425.1.492316.000000.847001.300180</v>
      </c>
      <c r="F352" s="56" t="s">
        <v>2872</v>
      </c>
      <c r="G352" s="56">
        <v>847001</v>
      </c>
      <c r="H352" s="56" t="s">
        <v>863</v>
      </c>
      <c r="I352" s="56">
        <v>300180</v>
      </c>
      <c r="J352" s="56" t="s">
        <v>3085</v>
      </c>
      <c r="K352" s="56">
        <v>309</v>
      </c>
      <c r="L352" s="56">
        <v>2615</v>
      </c>
      <c r="M352" s="225">
        <v>808000</v>
      </c>
      <c r="N352" s="57">
        <v>808000</v>
      </c>
      <c r="O352" s="223">
        <f t="shared" si="14"/>
        <v>0</v>
      </c>
      <c r="P352" s="57">
        <f>VLOOKUP(E352,'Cons. Ch2 &amp; Ch3'!F:Y,20,FALSE)</f>
        <v>1981000</v>
      </c>
    </row>
    <row r="353" spans="1:16" hidden="1" x14ac:dyDescent="0.35">
      <c r="A353" s="130">
        <v>8470430</v>
      </c>
      <c r="B353" s="130" t="s">
        <v>274</v>
      </c>
      <c r="C353" s="56">
        <v>425761</v>
      </c>
      <c r="D353" s="56" t="s">
        <v>288</v>
      </c>
      <c r="E353" s="56" t="str">
        <f t="shared" si="15"/>
        <v>847.8470430.1.425761.000000.847001.200179</v>
      </c>
      <c r="F353" s="56" t="s">
        <v>2872</v>
      </c>
      <c r="G353" s="56">
        <v>847001</v>
      </c>
      <c r="H353" s="56" t="s">
        <v>23</v>
      </c>
      <c r="I353" s="56">
        <v>200179</v>
      </c>
      <c r="J353" s="56" t="s">
        <v>3086</v>
      </c>
      <c r="K353" s="56">
        <v>2</v>
      </c>
      <c r="L353" s="56">
        <v>2130</v>
      </c>
      <c r="M353" s="59">
        <v>4260</v>
      </c>
      <c r="N353" s="57">
        <f>VLOOKUP(E353,'[1]Cons. Ch2 &amp; Ch3'!$F:$Y,20,FALSE)</f>
        <v>8500</v>
      </c>
      <c r="O353" s="223">
        <f t="shared" si="14"/>
        <v>-4240</v>
      </c>
      <c r="P353" s="57">
        <f>VLOOKUP(E353,'Cons. Ch2 &amp; Ch3'!F:Y,20,FALSE)</f>
        <v>8500</v>
      </c>
    </row>
    <row r="354" spans="1:16" hidden="1" x14ac:dyDescent="0.35">
      <c r="A354" s="56">
        <v>8470430</v>
      </c>
      <c r="B354" s="56" t="s">
        <v>274</v>
      </c>
      <c r="C354" s="56">
        <v>425761</v>
      </c>
      <c r="D354" s="56" t="s">
        <v>288</v>
      </c>
      <c r="E354" s="56" t="str">
        <f t="shared" si="15"/>
        <v>847.8470430.1.425761.000000.847001.200179</v>
      </c>
      <c r="F354" s="56" t="s">
        <v>2872</v>
      </c>
      <c r="G354" s="56">
        <v>847001</v>
      </c>
      <c r="H354" s="56" t="s">
        <v>23</v>
      </c>
      <c r="I354" s="56">
        <v>200179</v>
      </c>
      <c r="J354" s="56" t="s">
        <v>3089</v>
      </c>
      <c r="K354" s="56">
        <v>2</v>
      </c>
      <c r="L354" s="56">
        <v>4250</v>
      </c>
      <c r="M354" s="59">
        <v>8500</v>
      </c>
      <c r="N354" s="57">
        <f>VLOOKUP(E354,'[1]Cons. Ch2 &amp; Ch3'!$F:$Y,20,FALSE)</f>
        <v>8500</v>
      </c>
      <c r="O354" s="223">
        <f t="shared" si="14"/>
        <v>0</v>
      </c>
      <c r="P354" s="57">
        <f>VLOOKUP(E354,'Cons. Ch2 &amp; Ch3'!F:Y,20,FALSE)</f>
        <v>8500</v>
      </c>
    </row>
    <row r="355" spans="1:16" hidden="1" x14ac:dyDescent="0.35">
      <c r="A355" s="56">
        <v>8470430</v>
      </c>
      <c r="B355" s="56" t="s">
        <v>274</v>
      </c>
      <c r="C355" s="56">
        <v>425770</v>
      </c>
      <c r="D355" s="56" t="s">
        <v>132</v>
      </c>
      <c r="E355" s="56" t="str">
        <f t="shared" si="15"/>
        <v>847.8470430.1.425770.000000.847001.200179</v>
      </c>
      <c r="F355" s="56" t="s">
        <v>2872</v>
      </c>
      <c r="G355" s="56">
        <v>847001</v>
      </c>
      <c r="H355" s="56" t="s">
        <v>23</v>
      </c>
      <c r="I355" s="56">
        <v>200179</v>
      </c>
      <c r="J355" s="56" t="s">
        <v>3092</v>
      </c>
      <c r="K355" s="56">
        <v>25</v>
      </c>
      <c r="L355" s="56">
        <v>15000</v>
      </c>
      <c r="M355" s="57">
        <v>375000</v>
      </c>
      <c r="N355" s="57">
        <f>VLOOKUP(E355,'[1]Cons. Ch2 &amp; Ch3'!$F:$Y,20,FALSE)</f>
        <v>375000</v>
      </c>
      <c r="O355" s="223">
        <f t="shared" si="14"/>
        <v>0</v>
      </c>
      <c r="P355" s="57">
        <f>VLOOKUP(E355,'Cons. Ch2 &amp; Ch3'!F:Y,20,FALSE)</f>
        <v>375000</v>
      </c>
    </row>
    <row r="356" spans="1:16" hidden="1" x14ac:dyDescent="0.35">
      <c r="A356" s="56">
        <v>8470430</v>
      </c>
      <c r="B356" s="56" t="s">
        <v>274</v>
      </c>
      <c r="C356" s="56">
        <v>425900</v>
      </c>
      <c r="D356" s="56" t="s">
        <v>40</v>
      </c>
      <c r="E356" s="56" t="str">
        <f t="shared" si="15"/>
        <v>847.8470430.1.425900.000000.847001.200179</v>
      </c>
      <c r="F356" s="56" t="s">
        <v>2872</v>
      </c>
      <c r="G356" s="56">
        <v>847001</v>
      </c>
      <c r="H356" s="56" t="s">
        <v>23</v>
      </c>
      <c r="I356" s="56">
        <v>200179</v>
      </c>
      <c r="J356" s="56" t="s">
        <v>3097</v>
      </c>
      <c r="K356" s="56">
        <v>12</v>
      </c>
      <c r="L356" s="56">
        <v>1000</v>
      </c>
      <c r="M356" s="57">
        <v>12000</v>
      </c>
      <c r="N356" s="57">
        <f>VLOOKUP(E356,'[1]Cons. Ch2 &amp; Ch3'!$F:$Y,20,FALSE)</f>
        <v>12000</v>
      </c>
      <c r="O356" s="223">
        <f t="shared" si="14"/>
        <v>0</v>
      </c>
      <c r="P356" s="57">
        <f>VLOOKUP(E356,'Cons. Ch2 &amp; Ch3'!F:Y,20,FALSE)</f>
        <v>12000</v>
      </c>
    </row>
    <row r="357" spans="1:16" hidden="1" x14ac:dyDescent="0.35">
      <c r="A357" s="56">
        <v>8470430</v>
      </c>
      <c r="B357" s="56" t="s">
        <v>274</v>
      </c>
      <c r="C357" s="56">
        <v>426610</v>
      </c>
      <c r="D357" s="56" t="s">
        <v>43</v>
      </c>
      <c r="E357" s="56" t="str">
        <f t="shared" si="15"/>
        <v>847.8470430.1.426610.000000.847001.200179</v>
      </c>
      <c r="F357" s="56" t="s">
        <v>2872</v>
      </c>
      <c r="G357" s="56">
        <v>847001</v>
      </c>
      <c r="H357" s="56" t="s">
        <v>23</v>
      </c>
      <c r="I357" s="56">
        <v>200179</v>
      </c>
      <c r="J357" s="56" t="s">
        <v>3102</v>
      </c>
      <c r="K357" s="56">
        <v>1</v>
      </c>
      <c r="L357" s="56">
        <v>26152</v>
      </c>
      <c r="M357" s="57">
        <v>26152</v>
      </c>
      <c r="N357" s="57">
        <f>VLOOKUP(E357,'[1]Cons. Ch2 &amp; Ch3'!$F:$Y,20,FALSE)</f>
        <v>26152</v>
      </c>
      <c r="O357" s="223">
        <f t="shared" si="14"/>
        <v>0</v>
      </c>
      <c r="P357" s="57">
        <f>VLOOKUP(E357,'Cons. Ch2 &amp; Ch3'!F:Y,20,FALSE)</f>
        <v>26152</v>
      </c>
    </row>
    <row r="358" spans="1:16" hidden="1" x14ac:dyDescent="0.35">
      <c r="A358" s="56">
        <v>8470430</v>
      </c>
      <c r="B358" s="56" t="s">
        <v>274</v>
      </c>
      <c r="C358" s="56">
        <v>428640</v>
      </c>
      <c r="D358" s="56" t="s">
        <v>55</v>
      </c>
      <c r="E358" s="56" t="str">
        <f t="shared" si="15"/>
        <v>847.8470430.1.428640.000000.847001.200179</v>
      </c>
      <c r="F358" s="56" t="s">
        <v>2872</v>
      </c>
      <c r="G358" s="56">
        <v>847001</v>
      </c>
      <c r="H358" s="56" t="s">
        <v>23</v>
      </c>
      <c r="I358" s="56">
        <v>200179</v>
      </c>
      <c r="L358" s="57"/>
      <c r="M358" s="57">
        <v>0</v>
      </c>
      <c r="N358" s="57">
        <f>VLOOKUP(E358,'[1]Cons. Ch2 &amp; Ch3'!$F:$Y,20,FALSE)</f>
        <v>0</v>
      </c>
      <c r="O358" s="223">
        <f t="shared" si="14"/>
        <v>0</v>
      </c>
      <c r="P358" s="57">
        <f>VLOOKUP(E358,'Cons. Ch2 &amp; Ch3'!F:Y,20,FALSE)</f>
        <v>0</v>
      </c>
    </row>
    <row r="359" spans="1:16" hidden="1" x14ac:dyDescent="0.35">
      <c r="A359" s="56">
        <v>8470430</v>
      </c>
      <c r="B359" s="56" t="s">
        <v>274</v>
      </c>
      <c r="C359" s="56">
        <v>435508</v>
      </c>
      <c r="D359" s="56" t="s">
        <v>147</v>
      </c>
      <c r="E359" s="56" t="str">
        <f t="shared" si="15"/>
        <v>847.8470430.1.435508.000000.847001.200179</v>
      </c>
      <c r="F359" s="56" t="s">
        <v>2872</v>
      </c>
      <c r="G359" s="56">
        <v>847001</v>
      </c>
      <c r="H359" s="56" t="s">
        <v>23</v>
      </c>
      <c r="I359" s="56">
        <v>200179</v>
      </c>
      <c r="J359" s="56" t="s">
        <v>3104</v>
      </c>
      <c r="K359" s="56">
        <v>2</v>
      </c>
      <c r="L359" s="56">
        <v>42300</v>
      </c>
      <c r="M359" s="57">
        <v>84600</v>
      </c>
      <c r="N359" s="57">
        <f>VLOOKUP(E359,'[1]Cons. Ch2 &amp; Ch3'!$F:$Y,20,FALSE)</f>
        <v>84600</v>
      </c>
      <c r="O359" s="223">
        <f t="shared" si="14"/>
        <v>0</v>
      </c>
      <c r="P359" s="57">
        <f>VLOOKUP(E359,'Cons. Ch2 &amp; Ch3'!F:Y,20,FALSE)</f>
        <v>84600</v>
      </c>
    </row>
    <row r="360" spans="1:16" hidden="1" x14ac:dyDescent="0.35">
      <c r="A360" s="56">
        <v>8470430</v>
      </c>
      <c r="B360" s="56" t="s">
        <v>274</v>
      </c>
      <c r="C360" s="56">
        <v>492316</v>
      </c>
      <c r="D360" s="56" t="s">
        <v>138</v>
      </c>
      <c r="E360" s="56" t="str">
        <f t="shared" si="15"/>
        <v>847.8470430.1.492316.000000.847001.300180</v>
      </c>
      <c r="F360" s="56" t="s">
        <v>2872</v>
      </c>
      <c r="G360" s="56">
        <v>847001</v>
      </c>
      <c r="H360" s="56" t="s">
        <v>863</v>
      </c>
      <c r="I360" s="56">
        <v>300180</v>
      </c>
      <c r="M360" s="57">
        <v>0</v>
      </c>
      <c r="N360" s="57">
        <f>VLOOKUP(E360,'[1]Cons. Ch2 &amp; Ch3'!$F:$Y,20,FALSE)</f>
        <v>0</v>
      </c>
      <c r="O360" s="223">
        <f t="shared" si="14"/>
        <v>0</v>
      </c>
      <c r="P360" s="57">
        <f>VLOOKUP(E360,'Cons. Ch2 &amp; Ch3'!F:Y,20,FALSE)</f>
        <v>0</v>
      </c>
    </row>
    <row r="361" spans="1:16" hidden="1" x14ac:dyDescent="0.35">
      <c r="A361" s="56">
        <v>8470435</v>
      </c>
      <c r="B361" s="56" t="s">
        <v>279</v>
      </c>
      <c r="C361" s="56">
        <v>425510</v>
      </c>
      <c r="D361" s="56" t="s">
        <v>37</v>
      </c>
      <c r="E361" s="56" t="str">
        <f t="shared" si="15"/>
        <v>847.8470435.1.425510.000000.847001.200179</v>
      </c>
      <c r="F361" s="56" t="s">
        <v>2872</v>
      </c>
      <c r="G361" s="56">
        <v>847001</v>
      </c>
      <c r="H361" s="56" t="s">
        <v>23</v>
      </c>
      <c r="I361" s="56">
        <v>200179</v>
      </c>
      <c r="M361" s="57">
        <v>0</v>
      </c>
      <c r="N361" s="57">
        <f>VLOOKUP(E361,'[1]Cons. Ch2 &amp; Ch3'!$F:$Y,20,FALSE)</f>
        <v>0</v>
      </c>
      <c r="O361" s="223">
        <f t="shared" si="14"/>
        <v>0</v>
      </c>
      <c r="P361" s="57">
        <f>VLOOKUP(E361,'Cons. Ch2 &amp; Ch3'!F:Y,20,FALSE)</f>
        <v>0</v>
      </c>
    </row>
    <row r="362" spans="1:16" hidden="1" x14ac:dyDescent="0.35">
      <c r="A362" s="56">
        <v>8470435</v>
      </c>
      <c r="B362" s="56" t="s">
        <v>279</v>
      </c>
      <c r="C362" s="56">
        <v>425550</v>
      </c>
      <c r="D362" s="56" t="s">
        <v>83</v>
      </c>
      <c r="E362" s="56" t="str">
        <f t="shared" si="15"/>
        <v>847.8470435.1.425550.000000.847001.200179</v>
      </c>
      <c r="F362" s="56" t="s">
        <v>2872</v>
      </c>
      <c r="G362" s="56">
        <v>847001</v>
      </c>
      <c r="H362" s="56" t="s">
        <v>23</v>
      </c>
      <c r="I362" s="56">
        <v>200179</v>
      </c>
      <c r="M362" s="57">
        <v>0</v>
      </c>
      <c r="N362" s="57">
        <f>VLOOKUP(E362,'[1]Cons. Ch2 &amp; Ch3'!$F:$Y,20,FALSE)</f>
        <v>0</v>
      </c>
      <c r="O362" s="223">
        <f t="shared" si="14"/>
        <v>0</v>
      </c>
      <c r="P362" s="57">
        <f>VLOOKUP(E362,'Cons. Ch2 &amp; Ch3'!F:Y,20,FALSE)</f>
        <v>0</v>
      </c>
    </row>
    <row r="363" spans="1:16" hidden="1" x14ac:dyDescent="0.35">
      <c r="A363" s="56">
        <v>8470435</v>
      </c>
      <c r="B363" s="56" t="s">
        <v>279</v>
      </c>
      <c r="C363" s="56">
        <v>425761</v>
      </c>
      <c r="D363" s="56" t="s">
        <v>288</v>
      </c>
      <c r="E363" s="56" t="str">
        <f t="shared" si="15"/>
        <v>847.8470435.1.425761.000000.847001.200179</v>
      </c>
      <c r="F363" s="56" t="s">
        <v>2872</v>
      </c>
      <c r="G363" s="56">
        <v>847001</v>
      </c>
      <c r="H363" s="56" t="s">
        <v>23</v>
      </c>
      <c r="I363" s="56">
        <v>200179</v>
      </c>
      <c r="M363" s="57">
        <v>0</v>
      </c>
      <c r="N363" s="57">
        <f>VLOOKUP(E363,'[1]Cons. Ch2 &amp; Ch3'!$F:$Y,20,FALSE)</f>
        <v>0</v>
      </c>
      <c r="O363" s="223">
        <f t="shared" si="14"/>
        <v>0</v>
      </c>
      <c r="P363" s="57">
        <f>VLOOKUP(E363,'Cons. Ch2 &amp; Ch3'!F:Y,20,FALSE)</f>
        <v>0</v>
      </c>
    </row>
    <row r="364" spans="1:16" hidden="1" x14ac:dyDescent="0.35">
      <c r="A364" s="56">
        <v>8470435</v>
      </c>
      <c r="B364" s="56" t="s">
        <v>279</v>
      </c>
      <c r="C364" s="56">
        <v>425770</v>
      </c>
      <c r="D364" s="56" t="s">
        <v>132</v>
      </c>
      <c r="E364" s="56" t="str">
        <f t="shared" si="15"/>
        <v>847.8470435.1.425770.000000.847001.200179</v>
      </c>
      <c r="F364" s="56" t="s">
        <v>2872</v>
      </c>
      <c r="G364" s="56">
        <v>847001</v>
      </c>
      <c r="H364" s="56" t="s">
        <v>23</v>
      </c>
      <c r="I364" s="56">
        <v>200179</v>
      </c>
      <c r="K364" s="56">
        <v>20</v>
      </c>
      <c r="L364" s="56">
        <v>5000</v>
      </c>
      <c r="M364" s="57">
        <v>100000</v>
      </c>
      <c r="N364" s="57">
        <f>VLOOKUP(E364,'[1]Cons. Ch2 &amp; Ch3'!$F:$Y,20,FALSE)</f>
        <v>100000</v>
      </c>
      <c r="O364" s="223">
        <f t="shared" si="14"/>
        <v>0</v>
      </c>
      <c r="P364" s="57">
        <f>VLOOKUP(E364,'Cons. Ch2 &amp; Ch3'!F:Y,20,FALSE)</f>
        <v>100000</v>
      </c>
    </row>
    <row r="365" spans="1:16" hidden="1" x14ac:dyDescent="0.35">
      <c r="A365" s="56">
        <v>8470435</v>
      </c>
      <c r="B365" s="56" t="s">
        <v>279</v>
      </c>
      <c r="C365" s="56">
        <v>425900</v>
      </c>
      <c r="D365" s="56" t="s">
        <v>40</v>
      </c>
      <c r="E365" s="56" t="str">
        <f t="shared" si="15"/>
        <v>847.8470435.1.425900.000000.847001.200179</v>
      </c>
      <c r="F365" s="56" t="s">
        <v>2872</v>
      </c>
      <c r="G365" s="56">
        <v>847001</v>
      </c>
      <c r="H365" s="56" t="s">
        <v>23</v>
      </c>
      <c r="I365" s="56">
        <v>200179</v>
      </c>
      <c r="M365" s="57">
        <v>0</v>
      </c>
      <c r="N365" s="57">
        <f>VLOOKUP(E365,'[1]Cons. Ch2 &amp; Ch3'!$F:$Y,20,FALSE)</f>
        <v>0</v>
      </c>
      <c r="O365" s="223">
        <f t="shared" si="14"/>
        <v>0</v>
      </c>
      <c r="P365" s="57">
        <f>VLOOKUP(E365,'Cons. Ch2 &amp; Ch3'!F:Y,20,FALSE)</f>
        <v>0</v>
      </c>
    </row>
    <row r="366" spans="1:16" hidden="1" x14ac:dyDescent="0.35">
      <c r="A366" s="56">
        <v>8470435</v>
      </c>
      <c r="B366" s="56" t="s">
        <v>279</v>
      </c>
      <c r="C366" s="56">
        <v>426610</v>
      </c>
      <c r="D366" s="56" t="s">
        <v>43</v>
      </c>
      <c r="E366" s="56" t="str">
        <f t="shared" si="15"/>
        <v>847.8470435.1.426610.000000.847001.200179</v>
      </c>
      <c r="F366" s="56" t="s">
        <v>2872</v>
      </c>
      <c r="G366" s="56">
        <v>847001</v>
      </c>
      <c r="H366" s="56" t="s">
        <v>23</v>
      </c>
      <c r="I366" s="56">
        <v>200179</v>
      </c>
      <c r="K366" s="56">
        <v>12</v>
      </c>
      <c r="L366" s="56">
        <v>2500</v>
      </c>
      <c r="M366" s="57">
        <v>30000</v>
      </c>
      <c r="N366" s="57">
        <f>VLOOKUP(E366,'[1]Cons. Ch2 &amp; Ch3'!$F:$Y,20,FALSE)</f>
        <v>30000</v>
      </c>
      <c r="O366" s="223">
        <f t="shared" si="14"/>
        <v>0</v>
      </c>
      <c r="P366" s="57">
        <f>VLOOKUP(E366,'Cons. Ch2 &amp; Ch3'!F:Y,20,FALSE)</f>
        <v>30000</v>
      </c>
    </row>
    <row r="367" spans="1:16" hidden="1" x14ac:dyDescent="0.35">
      <c r="A367" s="56">
        <v>8470435</v>
      </c>
      <c r="B367" s="56" t="s">
        <v>279</v>
      </c>
      <c r="C367" s="56">
        <v>427710</v>
      </c>
      <c r="D367" s="56" t="s">
        <v>46</v>
      </c>
      <c r="E367" s="56" t="str">
        <f t="shared" si="15"/>
        <v>847.8470435.1.427710.000000.847001.200179</v>
      </c>
      <c r="F367" s="56" t="s">
        <v>2872</v>
      </c>
      <c r="G367" s="56">
        <v>847001</v>
      </c>
      <c r="H367" s="56" t="s">
        <v>23</v>
      </c>
      <c r="I367" s="56">
        <v>200179</v>
      </c>
      <c r="M367" s="57">
        <v>0</v>
      </c>
      <c r="N367" s="57">
        <f>VLOOKUP(E367,'[1]Cons. Ch2 &amp; Ch3'!$F:$Y,20,FALSE)</f>
        <v>0</v>
      </c>
      <c r="O367" s="223">
        <f t="shared" si="14"/>
        <v>0</v>
      </c>
      <c r="P367" s="57">
        <f>VLOOKUP(E367,'Cons. Ch2 &amp; Ch3'!F:Y,20,FALSE)</f>
        <v>0</v>
      </c>
    </row>
    <row r="368" spans="1:16" hidden="1" x14ac:dyDescent="0.35">
      <c r="A368" s="56">
        <v>8470435</v>
      </c>
      <c r="B368" s="56" t="s">
        <v>279</v>
      </c>
      <c r="C368" s="56">
        <v>428090</v>
      </c>
      <c r="D368" s="56" t="s">
        <v>52</v>
      </c>
      <c r="E368" s="56" t="str">
        <f t="shared" si="15"/>
        <v>847.8470435.1.428090.000000.847001.200179</v>
      </c>
      <c r="F368" s="56" t="s">
        <v>2872</v>
      </c>
      <c r="G368" s="56">
        <v>847001</v>
      </c>
      <c r="H368" s="56" t="s">
        <v>23</v>
      </c>
      <c r="I368" s="56">
        <v>200179</v>
      </c>
      <c r="M368" s="57">
        <v>0</v>
      </c>
      <c r="N368" s="57">
        <f>VLOOKUP(E368,'[1]Cons. Ch2 &amp; Ch3'!$F:$Y,20,FALSE)</f>
        <v>0</v>
      </c>
      <c r="O368" s="223">
        <f t="shared" si="14"/>
        <v>0</v>
      </c>
      <c r="P368" s="57">
        <f>VLOOKUP(E368,'Cons. Ch2 &amp; Ch3'!F:Y,20,FALSE)</f>
        <v>0</v>
      </c>
    </row>
    <row r="369" spans="1:16" hidden="1" x14ac:dyDescent="0.35">
      <c r="A369" s="56">
        <v>8470435</v>
      </c>
      <c r="B369" s="56" t="s">
        <v>279</v>
      </c>
      <c r="C369" s="56">
        <v>435340</v>
      </c>
      <c r="D369" s="56" t="s">
        <v>239</v>
      </c>
      <c r="E369" s="56" t="str">
        <f t="shared" si="15"/>
        <v>847.8470435.1.435340.000000.847001.200179</v>
      </c>
      <c r="F369" s="56" t="s">
        <v>2872</v>
      </c>
      <c r="G369" s="56">
        <v>847001</v>
      </c>
      <c r="H369" s="56" t="s">
        <v>23</v>
      </c>
      <c r="I369" s="56">
        <v>200179</v>
      </c>
      <c r="K369" s="56">
        <v>14</v>
      </c>
      <c r="L369" s="56">
        <v>2500</v>
      </c>
      <c r="M369" s="57">
        <v>35000</v>
      </c>
      <c r="N369" s="57">
        <f>VLOOKUP(E369,'[1]Cons. Ch2 &amp; Ch3'!$F:$Y,20,FALSE)</f>
        <v>35000</v>
      </c>
      <c r="O369" s="223">
        <f t="shared" si="14"/>
        <v>0</v>
      </c>
      <c r="P369" s="57">
        <f>VLOOKUP(E369,'Cons. Ch2 &amp; Ch3'!F:Y,20,FALSE)</f>
        <v>35000</v>
      </c>
    </row>
    <row r="370" spans="1:16" hidden="1" x14ac:dyDescent="0.35">
      <c r="A370" s="56">
        <v>8470435</v>
      </c>
      <c r="B370" s="56" t="s">
        <v>279</v>
      </c>
      <c r="C370" s="56">
        <v>436600</v>
      </c>
      <c r="D370" s="56" t="s">
        <v>163</v>
      </c>
      <c r="E370" s="56" t="str">
        <f t="shared" si="15"/>
        <v>847.8470435.1.436600.000000.847001.200179</v>
      </c>
      <c r="F370" s="56" t="s">
        <v>2872</v>
      </c>
      <c r="G370" s="56">
        <v>847001</v>
      </c>
      <c r="H370" s="56" t="s">
        <v>23</v>
      </c>
      <c r="I370" s="56">
        <v>200179</v>
      </c>
      <c r="K370" s="56">
        <v>12</v>
      </c>
      <c r="L370" s="56">
        <v>2500</v>
      </c>
      <c r="M370" s="57">
        <v>30000</v>
      </c>
      <c r="N370" s="57">
        <f>VLOOKUP(E370,'[1]Cons. Ch2 &amp; Ch3'!$F:$Y,20,FALSE)</f>
        <v>30000</v>
      </c>
      <c r="O370" s="223">
        <f t="shared" si="14"/>
        <v>0</v>
      </c>
      <c r="P370" s="57">
        <f>VLOOKUP(E370,'Cons. Ch2 &amp; Ch3'!F:Y,20,FALSE)</f>
        <v>30000</v>
      </c>
    </row>
    <row r="371" spans="1:16" hidden="1" x14ac:dyDescent="0.35">
      <c r="A371" s="56">
        <v>8470435</v>
      </c>
      <c r="B371" s="56" t="s">
        <v>279</v>
      </c>
      <c r="C371" s="56">
        <v>492316</v>
      </c>
      <c r="D371" s="56" t="s">
        <v>138</v>
      </c>
      <c r="E371" s="56" t="str">
        <f t="shared" si="15"/>
        <v>847.8470435.1.492316.000000.847001.300180</v>
      </c>
      <c r="F371" s="56" t="s">
        <v>2872</v>
      </c>
      <c r="G371" s="56">
        <v>847001</v>
      </c>
      <c r="H371" s="56" t="s">
        <v>863</v>
      </c>
      <c r="I371" s="56">
        <v>300180</v>
      </c>
      <c r="M371" s="57">
        <v>0</v>
      </c>
      <c r="N371" s="57">
        <f>VLOOKUP(E371,'[1]Cons. Ch2 &amp; Ch3'!$F:$Y,20,FALSE)</f>
        <v>0</v>
      </c>
      <c r="O371" s="223">
        <f t="shared" si="14"/>
        <v>0</v>
      </c>
      <c r="P371" s="57">
        <f>VLOOKUP(E371,'Cons. Ch2 &amp; Ch3'!F:Y,20,FALSE)</f>
        <v>0</v>
      </c>
    </row>
    <row r="372" spans="1:16" hidden="1" x14ac:dyDescent="0.35">
      <c r="A372" s="56">
        <v>8470440</v>
      </c>
      <c r="B372" s="56" t="s">
        <v>286</v>
      </c>
      <c r="C372" s="56">
        <v>420550</v>
      </c>
      <c r="D372" s="56" t="s">
        <v>18</v>
      </c>
      <c r="E372" s="56" t="str">
        <f t="shared" si="15"/>
        <v>847.8470440.1.420550.000000.847001.200179</v>
      </c>
      <c r="F372" s="56" t="s">
        <v>2872</v>
      </c>
      <c r="G372" s="56">
        <v>847001</v>
      </c>
      <c r="H372" s="56" t="s">
        <v>23</v>
      </c>
      <c r="I372" s="56">
        <v>200179</v>
      </c>
      <c r="J372" s="56" t="s">
        <v>3112</v>
      </c>
      <c r="K372" s="56">
        <v>4</v>
      </c>
      <c r="L372" s="57">
        <v>140000</v>
      </c>
      <c r="M372" s="57">
        <v>560000</v>
      </c>
      <c r="N372" s="57">
        <f>VLOOKUP(E372,'[1]Cons. Ch2 &amp; Ch3'!$F:$Y,20,FALSE)</f>
        <v>560000</v>
      </c>
      <c r="O372" s="223">
        <f t="shared" si="14"/>
        <v>0</v>
      </c>
      <c r="P372" s="57">
        <f>VLOOKUP(E372,'Cons. Ch2 &amp; Ch3'!F:Y,20,FALSE)</f>
        <v>560000</v>
      </c>
    </row>
    <row r="373" spans="1:16" hidden="1" x14ac:dyDescent="0.35">
      <c r="A373" s="56">
        <v>8470440</v>
      </c>
      <c r="B373" s="56" t="s">
        <v>286</v>
      </c>
      <c r="C373" s="56">
        <v>420570</v>
      </c>
      <c r="D373" s="56" t="s">
        <v>25</v>
      </c>
      <c r="E373" s="56" t="str">
        <f t="shared" si="15"/>
        <v>847.8470440.1.420570.000000.847001.200179</v>
      </c>
      <c r="F373" s="56" t="s">
        <v>2872</v>
      </c>
      <c r="G373" s="56">
        <v>847001</v>
      </c>
      <c r="H373" s="56" t="s">
        <v>23</v>
      </c>
      <c r="I373" s="56">
        <v>200179</v>
      </c>
      <c r="J373" s="56" t="s">
        <v>3118</v>
      </c>
      <c r="K373" s="56">
        <v>10</v>
      </c>
      <c r="L373" s="56">
        <v>15000</v>
      </c>
      <c r="M373" s="57">
        <v>150000</v>
      </c>
      <c r="N373" s="57">
        <f>VLOOKUP(E373,'[1]Cons. Ch2 &amp; Ch3'!$F:$Y,20,FALSE)</f>
        <v>150000</v>
      </c>
      <c r="O373" s="223">
        <f t="shared" si="14"/>
        <v>0</v>
      </c>
      <c r="P373" s="57">
        <f>VLOOKUP(E373,'Cons. Ch2 &amp; Ch3'!F:Y,20,FALSE)</f>
        <v>150000</v>
      </c>
    </row>
    <row r="374" spans="1:16" hidden="1" x14ac:dyDescent="0.35">
      <c r="A374" s="56">
        <v>8470440</v>
      </c>
      <c r="B374" s="56" t="s">
        <v>286</v>
      </c>
      <c r="C374" s="56">
        <v>421100</v>
      </c>
      <c r="D374" s="56" t="s">
        <v>339</v>
      </c>
      <c r="E374" s="56" t="str">
        <f t="shared" si="15"/>
        <v>847.8470440.1.421100.000000.847001.200179</v>
      </c>
      <c r="F374" s="56" t="s">
        <v>2872</v>
      </c>
      <c r="G374" s="56">
        <v>847001</v>
      </c>
      <c r="H374" s="56" t="s">
        <v>23</v>
      </c>
      <c r="I374" s="56">
        <v>200179</v>
      </c>
      <c r="J374" s="56" t="s">
        <v>3122</v>
      </c>
      <c r="K374" s="56">
        <v>11</v>
      </c>
      <c r="L374" s="56">
        <v>350000</v>
      </c>
      <c r="M374" s="57">
        <v>3850000</v>
      </c>
      <c r="N374" s="57">
        <f>VLOOKUP(E374,'[1]Cons. Ch2 &amp; Ch3'!$F:$Y,20,FALSE)</f>
        <v>0</v>
      </c>
      <c r="O374" s="223">
        <f t="shared" si="14"/>
        <v>3850000</v>
      </c>
      <c r="P374" s="57">
        <f>VLOOKUP(E374,'Cons. Ch2 &amp; Ch3'!F:Y,20,FALSE)</f>
        <v>0</v>
      </c>
    </row>
    <row r="375" spans="1:16" hidden="1" x14ac:dyDescent="0.35">
      <c r="A375" s="56">
        <v>8470440</v>
      </c>
      <c r="B375" s="56" t="s">
        <v>286</v>
      </c>
      <c r="C375" s="56">
        <v>421100</v>
      </c>
      <c r="D375" s="56" t="s">
        <v>339</v>
      </c>
      <c r="E375" s="56" t="str">
        <f t="shared" si="15"/>
        <v>847.8470440.1.421100.000000.847001.200179</v>
      </c>
      <c r="F375" s="56" t="s">
        <v>2872</v>
      </c>
      <c r="G375" s="56">
        <v>847001</v>
      </c>
      <c r="H375" s="56" t="s">
        <v>23</v>
      </c>
      <c r="I375" s="56">
        <v>200179</v>
      </c>
      <c r="J375" s="56" t="s">
        <v>3127</v>
      </c>
      <c r="K375" s="56">
        <v>3</v>
      </c>
      <c r="L375" s="56">
        <v>180000</v>
      </c>
      <c r="M375" s="57">
        <v>540000</v>
      </c>
      <c r="N375" s="57">
        <f>VLOOKUP(E375,'[1]Cons. Ch2 &amp; Ch3'!$F:$Y,20,FALSE)</f>
        <v>0</v>
      </c>
      <c r="O375" s="223">
        <f t="shared" si="14"/>
        <v>540000</v>
      </c>
      <c r="P375" s="57">
        <f>VLOOKUP(E375,'Cons. Ch2 &amp; Ch3'!F:Y,20,FALSE)</f>
        <v>0</v>
      </c>
    </row>
    <row r="376" spans="1:16" hidden="1" x14ac:dyDescent="0.35">
      <c r="A376" s="56">
        <v>8470440</v>
      </c>
      <c r="B376" s="56" t="s">
        <v>286</v>
      </c>
      <c r="C376" s="56">
        <v>421700</v>
      </c>
      <c r="D376" s="56" t="s">
        <v>34</v>
      </c>
      <c r="E376" s="56" t="str">
        <f t="shared" si="15"/>
        <v>847.8470440.1.421700.000000.847001.200179</v>
      </c>
      <c r="F376" s="56" t="s">
        <v>2872</v>
      </c>
      <c r="G376" s="56">
        <v>847001</v>
      </c>
      <c r="H376" s="56" t="s">
        <v>23</v>
      </c>
      <c r="I376" s="56">
        <v>200179</v>
      </c>
      <c r="J376" s="56" t="s">
        <v>3132</v>
      </c>
      <c r="K376" s="56">
        <v>2</v>
      </c>
      <c r="L376" s="56">
        <v>140000</v>
      </c>
      <c r="M376" s="57">
        <v>280000</v>
      </c>
      <c r="N376" s="57">
        <f>VLOOKUP(E376,'[1]Cons. Ch2 &amp; Ch3'!$F:$Y,20,FALSE)</f>
        <v>280000</v>
      </c>
      <c r="O376" s="223">
        <f t="shared" si="14"/>
        <v>0</v>
      </c>
      <c r="P376" s="57">
        <f>VLOOKUP(E376,'Cons. Ch2 &amp; Ch3'!F:Y,20,FALSE)</f>
        <v>280000</v>
      </c>
    </row>
    <row r="377" spans="1:16" hidden="1" x14ac:dyDescent="0.35">
      <c r="A377" s="56">
        <v>8470440</v>
      </c>
      <c r="B377" s="56" t="s">
        <v>286</v>
      </c>
      <c r="C377" s="56">
        <v>425100</v>
      </c>
      <c r="D377" s="56" t="s">
        <v>79</v>
      </c>
      <c r="E377" s="56" t="str">
        <f t="shared" si="15"/>
        <v>847.8470440.1.425100.000000.847001.200179</v>
      </c>
      <c r="F377" s="56" t="s">
        <v>2872</v>
      </c>
      <c r="G377" s="56">
        <v>847001</v>
      </c>
      <c r="H377" s="56" t="s">
        <v>23</v>
      </c>
      <c r="I377" s="56">
        <v>200179</v>
      </c>
      <c r="J377" s="56" t="s">
        <v>3137</v>
      </c>
      <c r="K377" s="56">
        <v>2</v>
      </c>
      <c r="L377" s="56">
        <v>5000</v>
      </c>
      <c r="M377" s="57">
        <v>10000</v>
      </c>
      <c r="N377" s="57">
        <f>VLOOKUP(E377,'[1]Cons. Ch2 &amp; Ch3'!$F:$Y,20,FALSE)</f>
        <v>10000</v>
      </c>
      <c r="O377" s="223">
        <f t="shared" si="14"/>
        <v>0</v>
      </c>
      <c r="P377" s="57">
        <f>VLOOKUP(E377,'Cons. Ch2 &amp; Ch3'!F:Y,20,FALSE)</f>
        <v>10000</v>
      </c>
    </row>
    <row r="378" spans="1:16" hidden="1" x14ac:dyDescent="0.35">
      <c r="A378" s="56">
        <v>8470440</v>
      </c>
      <c r="B378" s="56" t="s">
        <v>286</v>
      </c>
      <c r="C378" s="56">
        <v>425510</v>
      </c>
      <c r="D378" s="56" t="s">
        <v>37</v>
      </c>
      <c r="E378" s="56" t="str">
        <f t="shared" si="15"/>
        <v>847.8470440.1.425510.000000.847001.200179</v>
      </c>
      <c r="F378" s="56" t="s">
        <v>2872</v>
      </c>
      <c r="G378" s="56">
        <v>847001</v>
      </c>
      <c r="H378" s="56" t="s">
        <v>23</v>
      </c>
      <c r="I378" s="56">
        <v>200179</v>
      </c>
      <c r="J378" s="56" t="s">
        <v>3140</v>
      </c>
      <c r="K378" s="56">
        <v>15</v>
      </c>
      <c r="L378" s="56">
        <v>15000</v>
      </c>
      <c r="M378" s="57">
        <v>225000</v>
      </c>
      <c r="N378" s="57">
        <f>VLOOKUP(E378,'[1]Cons. Ch2 &amp; Ch3'!$F:$Y,20,FALSE)</f>
        <v>225000</v>
      </c>
      <c r="O378" s="223">
        <f t="shared" ref="O378:O441" si="16">M378-N378</f>
        <v>0</v>
      </c>
      <c r="P378" s="57">
        <f>VLOOKUP(E378,'Cons. Ch2 &amp; Ch3'!F:Y,20,FALSE)</f>
        <v>225000</v>
      </c>
    </row>
    <row r="379" spans="1:16" hidden="1" x14ac:dyDescent="0.35">
      <c r="A379" s="56">
        <v>8470440</v>
      </c>
      <c r="B379" s="56" t="s">
        <v>286</v>
      </c>
      <c r="C379" s="56">
        <v>425550</v>
      </c>
      <c r="D379" s="56" t="s">
        <v>83</v>
      </c>
      <c r="E379" s="56" t="str">
        <f t="shared" si="15"/>
        <v>847.8470440.1.425550.000000.847001.200179</v>
      </c>
      <c r="F379" s="56" t="s">
        <v>2872</v>
      </c>
      <c r="G379" s="56">
        <v>847001</v>
      </c>
      <c r="H379" s="56" t="s">
        <v>23</v>
      </c>
      <c r="I379" s="56">
        <v>200179</v>
      </c>
      <c r="J379" s="56" t="s">
        <v>3144</v>
      </c>
      <c r="K379" s="56">
        <v>15</v>
      </c>
      <c r="L379" s="56">
        <v>15000</v>
      </c>
      <c r="M379" s="57">
        <v>225000</v>
      </c>
      <c r="N379" s="57">
        <f>VLOOKUP(E379,'[1]Cons. Ch2 &amp; Ch3'!$F:$Y,20,FALSE)</f>
        <v>225000</v>
      </c>
      <c r="O379" s="223">
        <f t="shared" si="16"/>
        <v>0</v>
      </c>
      <c r="P379" s="57">
        <f>VLOOKUP(E379,'Cons. Ch2 &amp; Ch3'!F:Y,20,FALSE)</f>
        <v>225000</v>
      </c>
    </row>
    <row r="380" spans="1:16" hidden="1" x14ac:dyDescent="0.35">
      <c r="A380" s="56">
        <v>8470440</v>
      </c>
      <c r="B380" s="56" t="s">
        <v>286</v>
      </c>
      <c r="C380" s="56">
        <v>425761</v>
      </c>
      <c r="D380" s="56" t="s">
        <v>288</v>
      </c>
      <c r="E380" s="56" t="str">
        <f t="shared" si="15"/>
        <v>847.8470440.1.425761.000000.847001.200179</v>
      </c>
      <c r="F380" s="56" t="s">
        <v>2872</v>
      </c>
      <c r="G380" s="56">
        <v>847001</v>
      </c>
      <c r="H380" s="56" t="s">
        <v>23</v>
      </c>
      <c r="I380" s="56">
        <v>200179</v>
      </c>
      <c r="J380" s="56" t="s">
        <v>3147</v>
      </c>
      <c r="K380" s="56">
        <v>300</v>
      </c>
      <c r="L380" s="56">
        <v>2500</v>
      </c>
      <c r="M380" s="57">
        <v>750000</v>
      </c>
      <c r="N380" s="57">
        <f>VLOOKUP(E380,'[1]Cons. Ch2 &amp; Ch3'!$F:$Y,20,FALSE)</f>
        <v>750000</v>
      </c>
      <c r="O380" s="223">
        <f t="shared" si="16"/>
        <v>0</v>
      </c>
      <c r="P380" s="57">
        <f>VLOOKUP(E380,'Cons. Ch2 &amp; Ch3'!F:Y,20,FALSE)</f>
        <v>750000</v>
      </c>
    </row>
    <row r="381" spans="1:16" hidden="1" x14ac:dyDescent="0.35">
      <c r="A381" s="56">
        <v>8470440</v>
      </c>
      <c r="B381" s="56" t="s">
        <v>286</v>
      </c>
      <c r="C381" s="56">
        <v>425770</v>
      </c>
      <c r="D381" s="56" t="s">
        <v>132</v>
      </c>
      <c r="E381" s="56" t="str">
        <f t="shared" si="15"/>
        <v>847.8470440.1.425770.000000.847001.200179</v>
      </c>
      <c r="F381" s="56" t="s">
        <v>2872</v>
      </c>
      <c r="G381" s="56">
        <v>847001</v>
      </c>
      <c r="H381" s="56" t="s">
        <v>23</v>
      </c>
      <c r="I381" s="56">
        <v>200179</v>
      </c>
      <c r="J381" s="56" t="s">
        <v>3150</v>
      </c>
      <c r="K381" s="56">
        <v>15</v>
      </c>
      <c r="L381" s="56">
        <v>20000</v>
      </c>
      <c r="M381" s="57">
        <v>300000</v>
      </c>
      <c r="N381" s="57">
        <f>VLOOKUP(E381,'[1]Cons. Ch2 &amp; Ch3'!$F:$Y,20,FALSE)</f>
        <v>300000</v>
      </c>
      <c r="O381" s="223">
        <f t="shared" si="16"/>
        <v>0</v>
      </c>
      <c r="P381" s="57">
        <f>VLOOKUP(E381,'Cons. Ch2 &amp; Ch3'!F:Y,20,FALSE)</f>
        <v>300000</v>
      </c>
    </row>
    <row r="382" spans="1:16" hidden="1" x14ac:dyDescent="0.35">
      <c r="A382" s="56">
        <v>8470440</v>
      </c>
      <c r="B382" s="56" t="s">
        <v>286</v>
      </c>
      <c r="C382" s="56">
        <v>425900</v>
      </c>
      <c r="D382" s="56" t="s">
        <v>40</v>
      </c>
      <c r="E382" s="56" t="str">
        <f t="shared" si="15"/>
        <v>847.8470440.1.425900.000000.847001.200179</v>
      </c>
      <c r="F382" s="56" t="s">
        <v>2872</v>
      </c>
      <c r="G382" s="56">
        <v>847001</v>
      </c>
      <c r="H382" s="56" t="s">
        <v>23</v>
      </c>
      <c r="I382" s="56">
        <v>200179</v>
      </c>
      <c r="J382" s="56" t="s">
        <v>3154</v>
      </c>
      <c r="K382" s="56">
        <v>12</v>
      </c>
      <c r="L382" s="56">
        <v>2000</v>
      </c>
      <c r="M382" s="57">
        <v>24000</v>
      </c>
      <c r="N382" s="57">
        <f>VLOOKUP(E382,'[1]Cons. Ch2 &amp; Ch3'!$F:$Y,20,FALSE)</f>
        <v>24000</v>
      </c>
      <c r="O382" s="223">
        <f t="shared" si="16"/>
        <v>0</v>
      </c>
      <c r="P382" s="57">
        <f>VLOOKUP(E382,'Cons. Ch2 &amp; Ch3'!F:Y,20,FALSE)</f>
        <v>24000</v>
      </c>
    </row>
    <row r="383" spans="1:16" hidden="1" x14ac:dyDescent="0.35">
      <c r="A383" s="56">
        <v>8470440</v>
      </c>
      <c r="B383" s="56" t="s">
        <v>286</v>
      </c>
      <c r="C383" s="56">
        <v>426610</v>
      </c>
      <c r="D383" s="56" t="s">
        <v>43</v>
      </c>
      <c r="E383" s="56" t="str">
        <f t="shared" si="15"/>
        <v>847.8470440.1.426610.000000.847001.200179</v>
      </c>
      <c r="F383" s="56" t="s">
        <v>2872</v>
      </c>
      <c r="G383" s="56">
        <v>847001</v>
      </c>
      <c r="H383" s="56" t="s">
        <v>23</v>
      </c>
      <c r="I383" s="56">
        <v>200179</v>
      </c>
      <c r="J383" s="56" t="s">
        <v>3156</v>
      </c>
      <c r="K383" s="56">
        <v>4</v>
      </c>
      <c r="L383" s="56">
        <v>30000</v>
      </c>
      <c r="M383" s="57">
        <v>120000</v>
      </c>
      <c r="N383" s="57">
        <f>VLOOKUP(E383,'[1]Cons. Ch2 &amp; Ch3'!$F:$Y,20,FALSE)</f>
        <v>120000</v>
      </c>
      <c r="O383" s="223">
        <f t="shared" si="16"/>
        <v>0</v>
      </c>
      <c r="P383" s="57">
        <f>VLOOKUP(E383,'Cons. Ch2 &amp; Ch3'!F:Y,20,FALSE)</f>
        <v>120000</v>
      </c>
    </row>
    <row r="384" spans="1:16" hidden="1" x14ac:dyDescent="0.35">
      <c r="A384" s="56">
        <v>8470440</v>
      </c>
      <c r="B384" s="56" t="s">
        <v>286</v>
      </c>
      <c r="C384" s="56">
        <v>427710</v>
      </c>
      <c r="D384" s="56" t="s">
        <v>46</v>
      </c>
      <c r="E384" s="56" t="str">
        <f t="shared" si="15"/>
        <v>847.8470440.1.427710.000000.847001.200179</v>
      </c>
      <c r="F384" s="56" t="s">
        <v>2872</v>
      </c>
      <c r="G384" s="56">
        <v>847001</v>
      </c>
      <c r="H384" s="56" t="s">
        <v>23</v>
      </c>
      <c r="I384" s="56">
        <v>200179</v>
      </c>
      <c r="J384" s="56" t="s">
        <v>3160</v>
      </c>
      <c r="K384" s="56">
        <v>15</v>
      </c>
      <c r="L384" s="56">
        <v>1000</v>
      </c>
      <c r="M384" s="57">
        <v>15000</v>
      </c>
      <c r="N384" s="57">
        <f>VLOOKUP(E384,'[1]Cons. Ch2 &amp; Ch3'!$F:$Y,20,FALSE)</f>
        <v>15000</v>
      </c>
      <c r="O384" s="223">
        <f t="shared" si="16"/>
        <v>0</v>
      </c>
      <c r="P384" s="57">
        <f>VLOOKUP(E384,'Cons. Ch2 &amp; Ch3'!F:Y,20,FALSE)</f>
        <v>15000</v>
      </c>
    </row>
    <row r="385" spans="1:16" hidden="1" x14ac:dyDescent="0.35">
      <c r="A385" s="56">
        <v>8470440</v>
      </c>
      <c r="B385" s="56" t="s">
        <v>286</v>
      </c>
      <c r="C385" s="56">
        <v>428090</v>
      </c>
      <c r="D385" s="56" t="s">
        <v>52</v>
      </c>
      <c r="E385" s="56" t="str">
        <f t="shared" si="15"/>
        <v>847.8470440.1.428090.000000.847001.200179</v>
      </c>
      <c r="F385" s="56" t="s">
        <v>2872</v>
      </c>
      <c r="G385" s="56">
        <v>847001</v>
      </c>
      <c r="H385" s="56" t="s">
        <v>23</v>
      </c>
      <c r="I385" s="56">
        <v>200179</v>
      </c>
      <c r="J385" s="56" t="s">
        <v>3162</v>
      </c>
      <c r="K385" s="56">
        <v>15</v>
      </c>
      <c r="L385" s="56">
        <v>15000</v>
      </c>
      <c r="M385" s="57">
        <v>225000</v>
      </c>
      <c r="N385" s="57">
        <f>VLOOKUP(E385,'[1]Cons. Ch2 &amp; Ch3'!$F:$Y,20,FALSE)</f>
        <v>225000</v>
      </c>
      <c r="O385" s="223">
        <f t="shared" si="16"/>
        <v>0</v>
      </c>
      <c r="P385" s="57">
        <f>VLOOKUP(E385,'Cons. Ch2 &amp; Ch3'!F:Y,20,FALSE)</f>
        <v>225000</v>
      </c>
    </row>
    <row r="386" spans="1:16" hidden="1" x14ac:dyDescent="0.35">
      <c r="A386" s="56">
        <v>8470440</v>
      </c>
      <c r="B386" s="56" t="s">
        <v>286</v>
      </c>
      <c r="C386" s="56">
        <v>428640</v>
      </c>
      <c r="D386" s="56" t="s">
        <v>55</v>
      </c>
      <c r="E386" s="56" t="str">
        <f t="shared" ref="E386:E449" si="17">CONCATENATE(847,".",A386,".",1,".",C386,".","000000",".",G386,".",I386)</f>
        <v>847.8470440.1.428640.000000.847001.200179</v>
      </c>
      <c r="F386" s="56" t="s">
        <v>2872</v>
      </c>
      <c r="G386" s="56">
        <v>847001</v>
      </c>
      <c r="H386" s="56" t="s">
        <v>23</v>
      </c>
      <c r="I386" s="56">
        <v>200179</v>
      </c>
      <c r="J386" s="56" t="s">
        <v>3166</v>
      </c>
      <c r="K386" s="56">
        <v>20</v>
      </c>
      <c r="L386" s="57">
        <v>5000</v>
      </c>
      <c r="M386" s="57">
        <v>100000</v>
      </c>
      <c r="N386" s="57">
        <f>VLOOKUP(E386,'[1]Cons. Ch2 &amp; Ch3'!$F:$Y,20,FALSE)</f>
        <v>100000</v>
      </c>
      <c r="O386" s="223">
        <f t="shared" si="16"/>
        <v>0</v>
      </c>
      <c r="P386" s="57">
        <f>VLOOKUP(E386,'Cons. Ch2 &amp; Ch3'!F:Y,20,FALSE)</f>
        <v>100000</v>
      </c>
    </row>
    <row r="387" spans="1:16" hidden="1" x14ac:dyDescent="0.35">
      <c r="A387" s="56">
        <v>8470440</v>
      </c>
      <c r="B387" s="56" t="s">
        <v>286</v>
      </c>
      <c r="C387" s="56">
        <v>435340</v>
      </c>
      <c r="D387" s="56" t="s">
        <v>239</v>
      </c>
      <c r="E387" s="56" t="str">
        <f t="shared" si="17"/>
        <v>847.8470440.1.435340.000000.847001.200179</v>
      </c>
      <c r="F387" s="56" t="s">
        <v>2872</v>
      </c>
      <c r="G387" s="56">
        <v>847001</v>
      </c>
      <c r="H387" s="56" t="s">
        <v>23</v>
      </c>
      <c r="I387" s="56">
        <v>200179</v>
      </c>
      <c r="J387" s="56" t="s">
        <v>3170</v>
      </c>
      <c r="K387" s="56">
        <v>4</v>
      </c>
      <c r="L387" s="56">
        <v>30000</v>
      </c>
      <c r="M387" s="57">
        <v>120000</v>
      </c>
      <c r="N387" s="57">
        <f>VLOOKUP(E387,'[1]Cons. Ch2 &amp; Ch3'!$F:$Y,20,FALSE)</f>
        <v>120000</v>
      </c>
      <c r="O387" s="223">
        <f t="shared" si="16"/>
        <v>0</v>
      </c>
      <c r="P387" s="57">
        <f>VLOOKUP(E387,'Cons. Ch2 &amp; Ch3'!F:Y,20,FALSE)</f>
        <v>120000</v>
      </c>
    </row>
    <row r="388" spans="1:16" hidden="1" x14ac:dyDescent="0.35">
      <c r="A388" s="56">
        <v>8470440</v>
      </c>
      <c r="B388" s="56" t="s">
        <v>286</v>
      </c>
      <c r="C388" s="56">
        <v>435350</v>
      </c>
      <c r="D388" s="56" t="s">
        <v>144</v>
      </c>
      <c r="E388" s="56" t="str">
        <f t="shared" si="17"/>
        <v>847.8470440.1.435350.000000.847001.200179</v>
      </c>
      <c r="F388" s="56" t="s">
        <v>2872</v>
      </c>
      <c r="G388" s="56">
        <v>847001</v>
      </c>
      <c r="H388" s="56" t="s">
        <v>23</v>
      </c>
      <c r="I388" s="56">
        <v>200179</v>
      </c>
      <c r="J388" s="56" t="s">
        <v>3173</v>
      </c>
      <c r="K388" s="56">
        <v>20</v>
      </c>
      <c r="L388" s="56">
        <v>2000</v>
      </c>
      <c r="M388" s="57">
        <v>40000</v>
      </c>
      <c r="N388" s="57">
        <f>VLOOKUP(E388,'[1]Cons. Ch2 &amp; Ch3'!$F:$Y,20,FALSE)</f>
        <v>40000</v>
      </c>
      <c r="O388" s="223">
        <f t="shared" si="16"/>
        <v>0</v>
      </c>
      <c r="P388" s="57">
        <f>VLOOKUP(E388,'Cons. Ch2 &amp; Ch3'!F:Y,20,FALSE)</f>
        <v>40000</v>
      </c>
    </row>
    <row r="389" spans="1:16" hidden="1" x14ac:dyDescent="0.35">
      <c r="A389" s="56">
        <v>8470440</v>
      </c>
      <c r="B389" s="56" t="s">
        <v>286</v>
      </c>
      <c r="C389" s="56">
        <v>436600</v>
      </c>
      <c r="D389" s="56" t="s">
        <v>163</v>
      </c>
      <c r="E389" s="56" t="str">
        <f t="shared" si="17"/>
        <v>847.8470440.1.436600.000000.847001.200179</v>
      </c>
      <c r="F389" s="56" t="s">
        <v>2872</v>
      </c>
      <c r="G389" s="56">
        <v>847001</v>
      </c>
      <c r="H389" s="56" t="s">
        <v>23</v>
      </c>
      <c r="I389" s="56">
        <v>200179</v>
      </c>
      <c r="J389" s="56" t="s">
        <v>3174</v>
      </c>
      <c r="K389" s="56">
        <v>15</v>
      </c>
      <c r="L389" s="56">
        <v>1500</v>
      </c>
      <c r="M389" s="57">
        <v>22500</v>
      </c>
      <c r="N389" s="57">
        <f>VLOOKUP(E389,'[1]Cons. Ch2 &amp; Ch3'!$F:$Y,20,FALSE)</f>
        <v>22500</v>
      </c>
      <c r="O389" s="223">
        <f t="shared" si="16"/>
        <v>0</v>
      </c>
      <c r="P389" s="57">
        <f>VLOOKUP(E389,'Cons. Ch2 &amp; Ch3'!F:Y,20,FALSE)</f>
        <v>22500</v>
      </c>
    </row>
    <row r="390" spans="1:16" x14ac:dyDescent="0.35">
      <c r="A390" s="56">
        <v>8470445</v>
      </c>
      <c r="B390" s="56" t="s">
        <v>296</v>
      </c>
      <c r="C390" s="56">
        <v>425100</v>
      </c>
      <c r="D390" s="56" t="s">
        <v>79</v>
      </c>
      <c r="E390" s="56" t="str">
        <f t="shared" si="17"/>
        <v>847.8470445.1.425100.000000.847001.200179</v>
      </c>
      <c r="F390" s="56" t="s">
        <v>2872</v>
      </c>
      <c r="G390" s="56">
        <v>847001</v>
      </c>
      <c r="H390" s="56" t="s">
        <v>23</v>
      </c>
      <c r="I390" s="56">
        <v>200179</v>
      </c>
      <c r="J390" s="56" t="s">
        <v>3176</v>
      </c>
      <c r="K390" s="56">
        <v>1</v>
      </c>
      <c r="L390" s="56">
        <v>150000</v>
      </c>
      <c r="M390" s="57">
        <v>150000</v>
      </c>
      <c r="N390" s="57">
        <f>VLOOKUP(E390,'[1]Cons. Ch2 &amp; Ch3'!$F:$Y,20,FALSE)</f>
        <v>150000</v>
      </c>
      <c r="O390" s="223">
        <f t="shared" si="16"/>
        <v>0</v>
      </c>
      <c r="P390" s="57">
        <f>VLOOKUP(E390,'Cons. Ch2 &amp; Ch3'!F:Y,20,FALSE)</f>
        <v>150000</v>
      </c>
    </row>
    <row r="391" spans="1:16" x14ac:dyDescent="0.35">
      <c r="A391" s="56">
        <v>8470445</v>
      </c>
      <c r="B391" s="56" t="s">
        <v>296</v>
      </c>
      <c r="C391" s="56">
        <v>425720</v>
      </c>
      <c r="D391" s="56" t="s">
        <v>126</v>
      </c>
      <c r="E391" s="56" t="str">
        <f t="shared" si="17"/>
        <v>847.8470445.1.425720.000000.847001.200179</v>
      </c>
      <c r="F391" s="56" t="s">
        <v>2872</v>
      </c>
      <c r="G391" s="56">
        <v>847001</v>
      </c>
      <c r="H391" s="56" t="s">
        <v>23</v>
      </c>
      <c r="I391" s="56">
        <v>200179</v>
      </c>
      <c r="J391" s="56" t="s">
        <v>3182</v>
      </c>
      <c r="K391" s="56">
        <v>1</v>
      </c>
      <c r="L391" s="56">
        <v>18350</v>
      </c>
      <c r="M391" s="57">
        <v>18350</v>
      </c>
      <c r="N391" s="57">
        <f>VLOOKUP(E391,'[1]Cons. Ch2 &amp; Ch3'!$F:$Y,20,FALSE)</f>
        <v>18350</v>
      </c>
      <c r="O391" s="223">
        <f t="shared" si="16"/>
        <v>0</v>
      </c>
      <c r="P391" s="57">
        <f>VLOOKUP(E391,'Cons. Ch2 &amp; Ch3'!F:Y,20,FALSE)</f>
        <v>18350</v>
      </c>
    </row>
    <row r="392" spans="1:16" x14ac:dyDescent="0.35">
      <c r="A392" s="56">
        <v>8470445</v>
      </c>
      <c r="B392" s="56" t="s">
        <v>296</v>
      </c>
      <c r="C392" s="56">
        <v>425760</v>
      </c>
      <c r="D392" s="56" t="s">
        <v>169</v>
      </c>
      <c r="E392" s="56" t="str">
        <f t="shared" si="17"/>
        <v>847.8470445.1.425760.000000.847001.200179</v>
      </c>
      <c r="F392" s="56" t="s">
        <v>2872</v>
      </c>
      <c r="G392" s="56">
        <v>847001</v>
      </c>
      <c r="H392" s="56" t="s">
        <v>23</v>
      </c>
      <c r="I392" s="56">
        <v>200179</v>
      </c>
      <c r="J392" s="56" t="s">
        <v>3186</v>
      </c>
      <c r="K392" s="56">
        <v>22</v>
      </c>
      <c r="L392" s="56">
        <v>1665</v>
      </c>
      <c r="M392" s="57">
        <v>36630</v>
      </c>
      <c r="N392" s="57">
        <f>VLOOKUP(E392,'[1]Cons. Ch2 &amp; Ch3'!$F:$Y,20,FALSE)</f>
        <v>36630</v>
      </c>
      <c r="O392" s="223">
        <f t="shared" si="16"/>
        <v>0</v>
      </c>
      <c r="P392" s="57">
        <f>VLOOKUP(E392,'Cons. Ch2 &amp; Ch3'!F:Y,20,FALSE)</f>
        <v>36630</v>
      </c>
    </row>
    <row r="393" spans="1:16" x14ac:dyDescent="0.35">
      <c r="A393" s="56">
        <v>8470445</v>
      </c>
      <c r="B393" s="56" t="s">
        <v>296</v>
      </c>
      <c r="C393" s="56">
        <v>425763</v>
      </c>
      <c r="D393" s="56" t="s">
        <v>129</v>
      </c>
      <c r="E393" s="56" t="str">
        <f t="shared" si="17"/>
        <v>847.8470445.1.425763.000000.847001.200179</v>
      </c>
      <c r="F393" s="56" t="s">
        <v>2872</v>
      </c>
      <c r="G393" s="56">
        <v>847001</v>
      </c>
      <c r="H393" s="56" t="s">
        <v>23</v>
      </c>
      <c r="I393" s="56">
        <v>200179</v>
      </c>
      <c r="J393" s="56" t="s">
        <v>3193</v>
      </c>
      <c r="K393" s="56">
        <v>22</v>
      </c>
      <c r="L393" s="56">
        <v>345</v>
      </c>
      <c r="M393" s="57">
        <v>7590</v>
      </c>
      <c r="N393" s="57">
        <f>VLOOKUP(E393,'[1]Cons. Ch2 &amp; Ch3'!$F:$Y,20,FALSE)</f>
        <v>7590</v>
      </c>
      <c r="O393" s="223">
        <f t="shared" si="16"/>
        <v>0</v>
      </c>
      <c r="P393" s="57">
        <f>VLOOKUP(E393,'Cons. Ch2 &amp; Ch3'!F:Y,20,FALSE)</f>
        <v>7590</v>
      </c>
    </row>
    <row r="394" spans="1:16" x14ac:dyDescent="0.35">
      <c r="A394" s="56">
        <v>8470445</v>
      </c>
      <c r="B394" s="56" t="s">
        <v>296</v>
      </c>
      <c r="C394" s="56">
        <v>425770</v>
      </c>
      <c r="D394" s="56" t="s">
        <v>132</v>
      </c>
      <c r="E394" s="56" t="str">
        <f t="shared" si="17"/>
        <v>847.8470445.1.425770.000000.847001.200179</v>
      </c>
      <c r="F394" s="56" t="s">
        <v>2872</v>
      </c>
      <c r="G394" s="56">
        <v>847001</v>
      </c>
      <c r="H394" s="56" t="s">
        <v>23</v>
      </c>
      <c r="I394" s="56">
        <v>200179</v>
      </c>
      <c r="J394" s="56" t="s">
        <v>3195</v>
      </c>
      <c r="K394" s="56">
        <v>38</v>
      </c>
      <c r="L394" s="56">
        <v>15000</v>
      </c>
      <c r="M394" s="57">
        <v>570000</v>
      </c>
      <c r="N394" s="57">
        <f>VLOOKUP(E394,'[1]Cons. Ch2 &amp; Ch3'!$F:$Y,20,FALSE)</f>
        <v>570000</v>
      </c>
      <c r="O394" s="223">
        <f t="shared" si="16"/>
        <v>0</v>
      </c>
      <c r="P394" s="57">
        <f>VLOOKUP(E394,'Cons. Ch2 &amp; Ch3'!F:Y,20,FALSE)</f>
        <v>570000</v>
      </c>
    </row>
    <row r="395" spans="1:16" x14ac:dyDescent="0.35">
      <c r="A395" s="56">
        <v>8470445</v>
      </c>
      <c r="B395" s="56" t="s">
        <v>296</v>
      </c>
      <c r="C395" s="56">
        <v>426610</v>
      </c>
      <c r="D395" s="56" t="s">
        <v>43</v>
      </c>
      <c r="E395" s="56" t="str">
        <f t="shared" si="17"/>
        <v>847.8470445.1.426610.000000.847001.200179</v>
      </c>
      <c r="F395" s="56" t="s">
        <v>2872</v>
      </c>
      <c r="G395" s="56">
        <v>847001</v>
      </c>
      <c r="H395" s="56" t="s">
        <v>23</v>
      </c>
      <c r="I395" s="56">
        <v>200179</v>
      </c>
      <c r="M395" s="57">
        <v>0</v>
      </c>
      <c r="N395" s="57">
        <v>0</v>
      </c>
      <c r="O395" s="223">
        <f t="shared" si="16"/>
        <v>0</v>
      </c>
      <c r="P395" s="57">
        <f>VLOOKUP(E395,'Cons. Ch2 &amp; Ch3'!F:Y,20,FALSE)</f>
        <v>37650</v>
      </c>
    </row>
    <row r="396" spans="1:16" x14ac:dyDescent="0.35">
      <c r="A396" s="56">
        <v>8470445</v>
      </c>
      <c r="B396" s="56" t="s">
        <v>296</v>
      </c>
      <c r="C396" s="56">
        <v>426610</v>
      </c>
      <c r="D396" s="56" t="s">
        <v>43</v>
      </c>
      <c r="E396" s="56" t="str">
        <f t="shared" si="17"/>
        <v>847.8470445.1.426610.000000.847001.200179</v>
      </c>
      <c r="F396" s="56" t="s">
        <v>2872</v>
      </c>
      <c r="G396" s="56">
        <v>847001</v>
      </c>
      <c r="H396" s="56" t="s">
        <v>23</v>
      </c>
      <c r="I396" s="56">
        <v>200179</v>
      </c>
      <c r="J396" s="56" t="s">
        <v>3211</v>
      </c>
      <c r="K396" s="56">
        <v>1</v>
      </c>
      <c r="L396" s="56">
        <v>28000</v>
      </c>
      <c r="M396" s="57">
        <v>28000</v>
      </c>
      <c r="N396" s="57">
        <v>28000</v>
      </c>
      <c r="O396" s="223">
        <f t="shared" si="16"/>
        <v>0</v>
      </c>
      <c r="P396" s="57">
        <f>VLOOKUP(E396,'Cons. Ch2 &amp; Ch3'!F:Y,20,FALSE)</f>
        <v>37650</v>
      </c>
    </row>
    <row r="397" spans="1:16" x14ac:dyDescent="0.35">
      <c r="A397" s="56">
        <v>8470445</v>
      </c>
      <c r="B397" s="56" t="s">
        <v>296</v>
      </c>
      <c r="C397" s="56">
        <v>426610</v>
      </c>
      <c r="D397" s="56" t="s">
        <v>43</v>
      </c>
      <c r="E397" s="56" t="str">
        <f t="shared" si="17"/>
        <v>847.8470445.1.426610.000000.847001.200179</v>
      </c>
      <c r="F397" s="56" t="s">
        <v>2872</v>
      </c>
      <c r="G397" s="56">
        <v>847001</v>
      </c>
      <c r="H397" s="56" t="s">
        <v>23</v>
      </c>
      <c r="I397" s="56">
        <v>200179</v>
      </c>
      <c r="J397" s="56" t="s">
        <v>3215</v>
      </c>
      <c r="K397" s="56">
        <v>1</v>
      </c>
      <c r="L397" s="56">
        <v>9650</v>
      </c>
      <c r="M397" s="57">
        <v>9650</v>
      </c>
      <c r="N397" s="57">
        <v>9650</v>
      </c>
      <c r="O397" s="223">
        <f t="shared" si="16"/>
        <v>0</v>
      </c>
      <c r="P397" s="57">
        <f>VLOOKUP(E397,'Cons. Ch2 &amp; Ch3'!F:Y,20,FALSE)</f>
        <v>37650</v>
      </c>
    </row>
    <row r="398" spans="1:16" x14ac:dyDescent="0.35">
      <c r="A398" s="56">
        <v>8470445</v>
      </c>
      <c r="B398" s="56" t="s">
        <v>296</v>
      </c>
      <c r="C398" s="56">
        <v>435350</v>
      </c>
      <c r="D398" s="56" t="s">
        <v>144</v>
      </c>
      <c r="E398" s="56" t="str">
        <f t="shared" si="17"/>
        <v>847.8470445.1.435350.000000.847001.200179</v>
      </c>
      <c r="F398" s="56" t="s">
        <v>2872</v>
      </c>
      <c r="G398" s="56">
        <v>847001</v>
      </c>
      <c r="H398" s="56" t="s">
        <v>23</v>
      </c>
      <c r="I398" s="56">
        <v>200179</v>
      </c>
      <c r="J398" s="56" t="s">
        <v>3230</v>
      </c>
      <c r="K398" s="56">
        <v>80</v>
      </c>
      <c r="L398" s="56">
        <v>7500</v>
      </c>
      <c r="M398" s="57">
        <v>600000</v>
      </c>
      <c r="N398" s="57">
        <f>VLOOKUP(E398,'[1]Cons. Ch2 &amp; Ch3'!$F:$Y,20,FALSE)</f>
        <v>600000</v>
      </c>
      <c r="O398" s="223">
        <f t="shared" si="16"/>
        <v>0</v>
      </c>
      <c r="P398" s="57">
        <f>VLOOKUP(E398,'Cons. Ch2 &amp; Ch3'!F:Y,20,FALSE)</f>
        <v>600000</v>
      </c>
    </row>
    <row r="399" spans="1:16" hidden="1" x14ac:dyDescent="0.35">
      <c r="A399" s="130">
        <v>8470450</v>
      </c>
      <c r="B399" s="130" t="s">
        <v>300</v>
      </c>
      <c r="C399" s="56">
        <v>425761</v>
      </c>
      <c r="D399" s="56" t="s">
        <v>288</v>
      </c>
      <c r="E399" s="56" t="str">
        <f t="shared" si="17"/>
        <v>847.8470450.1.425761.000000.847001.200179</v>
      </c>
      <c r="F399" s="56" t="s">
        <v>2872</v>
      </c>
      <c r="G399" s="56">
        <v>847001</v>
      </c>
      <c r="H399" s="56" t="s">
        <v>23</v>
      </c>
      <c r="I399" s="56">
        <v>200179</v>
      </c>
      <c r="J399" s="56" t="s">
        <v>3250</v>
      </c>
      <c r="K399" s="56">
        <v>20</v>
      </c>
      <c r="L399" s="56">
        <v>1000</v>
      </c>
      <c r="M399" s="232">
        <v>20000</v>
      </c>
      <c r="N399" s="232">
        <f>VLOOKUP(E399,'[1]Cons. Ch2 &amp; Ch3'!$F:$Y,20,FALSE)</f>
        <v>500000</v>
      </c>
      <c r="O399" s="223">
        <f t="shared" si="16"/>
        <v>-480000</v>
      </c>
      <c r="P399" s="57">
        <f>VLOOKUP(E399,'Cons. Ch2 &amp; Ch3'!F:Y,20,FALSE)</f>
        <v>500000</v>
      </c>
    </row>
    <row r="400" spans="1:16" hidden="1" x14ac:dyDescent="0.35">
      <c r="A400" s="56">
        <v>8470450</v>
      </c>
      <c r="B400" s="56" t="s">
        <v>300</v>
      </c>
      <c r="C400" s="56">
        <v>425761</v>
      </c>
      <c r="D400" s="56" t="s">
        <v>288</v>
      </c>
      <c r="E400" s="56" t="str">
        <f t="shared" si="17"/>
        <v>847.8470450.1.425761.000000.847001.200179</v>
      </c>
      <c r="F400" s="56" t="s">
        <v>2872</v>
      </c>
      <c r="G400" s="56">
        <v>847001</v>
      </c>
      <c r="H400" s="56" t="s">
        <v>23</v>
      </c>
      <c r="I400" s="56">
        <v>200179</v>
      </c>
      <c r="J400" s="56" t="s">
        <v>3254</v>
      </c>
      <c r="K400" s="56">
        <v>20</v>
      </c>
      <c r="L400" s="56">
        <v>25000</v>
      </c>
      <c r="M400" s="232">
        <v>500000</v>
      </c>
      <c r="N400" s="232">
        <f>VLOOKUP(E400,'[1]Cons. Ch2 &amp; Ch3'!$F:$Y,20,FALSE)</f>
        <v>500000</v>
      </c>
      <c r="O400" s="223">
        <f t="shared" si="16"/>
        <v>0</v>
      </c>
      <c r="P400" s="57">
        <f>VLOOKUP(E400,'Cons. Ch2 &amp; Ch3'!F:Y,20,FALSE)</f>
        <v>500000</v>
      </c>
    </row>
    <row r="401" spans="1:16" hidden="1" x14ac:dyDescent="0.35">
      <c r="A401" s="56">
        <v>8470450</v>
      </c>
      <c r="B401" s="56" t="s">
        <v>300</v>
      </c>
      <c r="C401" s="56">
        <v>425770</v>
      </c>
      <c r="D401" s="56" t="s">
        <v>132</v>
      </c>
      <c r="E401" s="56" t="str">
        <f t="shared" si="17"/>
        <v>847.8470450.1.425770.000000.847001.200179</v>
      </c>
      <c r="F401" s="56" t="s">
        <v>2872</v>
      </c>
      <c r="G401" s="56">
        <v>847001</v>
      </c>
      <c r="H401" s="56" t="s">
        <v>23</v>
      </c>
      <c r="I401" s="56">
        <v>200179</v>
      </c>
      <c r="J401" s="56" t="s">
        <v>3258</v>
      </c>
      <c r="K401" s="56">
        <v>12</v>
      </c>
      <c r="L401" s="56">
        <v>15000</v>
      </c>
      <c r="M401" s="57">
        <v>180000</v>
      </c>
      <c r="N401" s="57">
        <f>VLOOKUP(E401,'[1]Cons. Ch2 &amp; Ch3'!$F:$Y,20,FALSE)</f>
        <v>180000</v>
      </c>
      <c r="O401" s="223">
        <f t="shared" si="16"/>
        <v>0</v>
      </c>
      <c r="P401" s="57">
        <f>VLOOKUP(E401,'Cons. Ch2 &amp; Ch3'!F:Y,20,FALSE)</f>
        <v>180000</v>
      </c>
    </row>
    <row r="402" spans="1:16" hidden="1" x14ac:dyDescent="0.35">
      <c r="A402" s="56">
        <v>8470450</v>
      </c>
      <c r="B402" s="56" t="s">
        <v>300</v>
      </c>
      <c r="C402" s="56">
        <v>426610</v>
      </c>
      <c r="D402" s="56" t="s">
        <v>43</v>
      </c>
      <c r="E402" s="56" t="str">
        <f t="shared" si="17"/>
        <v>847.8470450.1.426610.000000.847001.200179</v>
      </c>
      <c r="F402" s="56" t="s">
        <v>2872</v>
      </c>
      <c r="G402" s="56">
        <v>847001</v>
      </c>
      <c r="H402" s="56" t="s">
        <v>23</v>
      </c>
      <c r="I402" s="56">
        <v>200179</v>
      </c>
      <c r="J402" s="56" t="s">
        <v>3261</v>
      </c>
      <c r="K402" s="56">
        <v>1</v>
      </c>
      <c r="L402" s="56">
        <v>300000</v>
      </c>
      <c r="M402" s="225">
        <v>300000</v>
      </c>
      <c r="N402" s="57">
        <v>300000</v>
      </c>
      <c r="O402" s="223">
        <f t="shared" si="16"/>
        <v>0</v>
      </c>
      <c r="P402" s="57">
        <f>VLOOKUP(E402,'Cons. Ch2 &amp; Ch3'!F:Y,20,FALSE)</f>
        <v>313605</v>
      </c>
    </row>
    <row r="403" spans="1:16" hidden="1" x14ac:dyDescent="0.35">
      <c r="A403" s="56">
        <v>8470450</v>
      </c>
      <c r="B403" s="56" t="s">
        <v>300</v>
      </c>
      <c r="C403" s="56">
        <v>426610</v>
      </c>
      <c r="D403" s="56" t="s">
        <v>43</v>
      </c>
      <c r="E403" s="56" t="str">
        <f t="shared" si="17"/>
        <v>847.8470450.1.426610.000000.847001.200179</v>
      </c>
      <c r="F403" s="56" t="s">
        <v>2872</v>
      </c>
      <c r="G403" s="56">
        <v>847001</v>
      </c>
      <c r="H403" s="56" t="s">
        <v>23</v>
      </c>
      <c r="I403" s="56">
        <v>200179</v>
      </c>
      <c r="J403" s="56" t="s">
        <v>3265</v>
      </c>
      <c r="K403" s="56">
        <v>5</v>
      </c>
      <c r="L403" s="56">
        <v>2721</v>
      </c>
      <c r="M403" s="225">
        <v>13605</v>
      </c>
      <c r="N403" s="57">
        <v>13605</v>
      </c>
      <c r="O403" s="223">
        <f t="shared" si="16"/>
        <v>0</v>
      </c>
      <c r="P403" s="57">
        <f>VLOOKUP(E403,'Cons. Ch2 &amp; Ch3'!F:Y,20,FALSE)</f>
        <v>313605</v>
      </c>
    </row>
    <row r="404" spans="1:16" hidden="1" x14ac:dyDescent="0.35">
      <c r="A404" s="56">
        <v>8470450</v>
      </c>
      <c r="B404" s="56" t="s">
        <v>300</v>
      </c>
      <c r="C404" s="56">
        <v>428090</v>
      </c>
      <c r="D404" s="56" t="s">
        <v>52</v>
      </c>
      <c r="E404" s="56" t="str">
        <f t="shared" si="17"/>
        <v>847.8470450.1.428090.000000.847001.200179</v>
      </c>
      <c r="F404" s="56" t="s">
        <v>2872</v>
      </c>
      <c r="G404" s="56">
        <v>847001</v>
      </c>
      <c r="H404" s="56" t="s">
        <v>23</v>
      </c>
      <c r="I404" s="56">
        <v>200179</v>
      </c>
      <c r="J404" s="56" t="s">
        <v>3268</v>
      </c>
      <c r="K404" s="56">
        <v>2</v>
      </c>
      <c r="L404" s="56">
        <v>15000</v>
      </c>
      <c r="M404" s="57">
        <v>30000</v>
      </c>
      <c r="N404" s="57">
        <f>VLOOKUP(E404,'[1]Cons. Ch2 &amp; Ch3'!$F:$Y,20,FALSE)</f>
        <v>30000</v>
      </c>
      <c r="O404" s="223">
        <f t="shared" si="16"/>
        <v>0</v>
      </c>
      <c r="P404" s="57">
        <f>VLOOKUP(E404,'Cons. Ch2 &amp; Ch3'!F:Y,20,FALSE)</f>
        <v>30000</v>
      </c>
    </row>
    <row r="405" spans="1:16" hidden="1" x14ac:dyDescent="0.35">
      <c r="A405" s="56">
        <v>8470450</v>
      </c>
      <c r="B405" s="56" t="s">
        <v>300</v>
      </c>
      <c r="C405" s="56">
        <v>432209</v>
      </c>
      <c r="D405" s="56" t="s">
        <v>138</v>
      </c>
      <c r="E405" s="56" t="str">
        <f t="shared" si="17"/>
        <v>847.8470450.1.432209.000000.847001.200179</v>
      </c>
      <c r="F405" s="56" t="s">
        <v>2872</v>
      </c>
      <c r="G405" s="56">
        <v>847001</v>
      </c>
      <c r="H405" s="56" t="s">
        <v>23</v>
      </c>
      <c r="I405" s="56">
        <v>200179</v>
      </c>
      <c r="J405" s="56" t="s">
        <v>3271</v>
      </c>
      <c r="K405" s="56">
        <v>1</v>
      </c>
      <c r="L405" s="56">
        <v>62569.5</v>
      </c>
      <c r="M405" s="230">
        <v>62569.5</v>
      </c>
      <c r="N405" s="57">
        <v>62569.5</v>
      </c>
      <c r="O405" s="223">
        <f t="shared" si="16"/>
        <v>0</v>
      </c>
      <c r="P405" s="57">
        <f>VLOOKUP(E405,'Cons. Ch2 &amp; Ch3'!F:Y,20,FALSE)</f>
        <v>118157.4</v>
      </c>
    </row>
    <row r="406" spans="1:16" hidden="1" x14ac:dyDescent="0.35">
      <c r="A406" s="56">
        <v>8470450</v>
      </c>
      <c r="B406" s="56" t="s">
        <v>300</v>
      </c>
      <c r="C406" s="56">
        <v>432209</v>
      </c>
      <c r="D406" s="56" t="s">
        <v>138</v>
      </c>
      <c r="E406" s="56" t="str">
        <f t="shared" si="17"/>
        <v>847.8470450.1.432209.000000.847001.200179</v>
      </c>
      <c r="F406" s="56" t="s">
        <v>2872</v>
      </c>
      <c r="G406" s="56">
        <v>847001</v>
      </c>
      <c r="H406" s="56" t="s">
        <v>23</v>
      </c>
      <c r="I406" s="56">
        <v>200179</v>
      </c>
      <c r="J406" s="56" t="s">
        <v>3275</v>
      </c>
      <c r="K406" s="56">
        <v>60</v>
      </c>
      <c r="L406" s="56">
        <v>125</v>
      </c>
      <c r="M406" s="230">
        <v>7500</v>
      </c>
      <c r="N406" s="57">
        <v>7500</v>
      </c>
      <c r="O406" s="223">
        <f t="shared" si="16"/>
        <v>0</v>
      </c>
      <c r="P406" s="57">
        <f>VLOOKUP(E406,'Cons. Ch2 &amp; Ch3'!F:Y,20,FALSE)</f>
        <v>118157.4</v>
      </c>
    </row>
    <row r="407" spans="1:16" hidden="1" x14ac:dyDescent="0.35">
      <c r="A407" s="56">
        <v>8470450</v>
      </c>
      <c r="B407" s="56" t="s">
        <v>300</v>
      </c>
      <c r="C407" s="56">
        <v>432209</v>
      </c>
      <c r="D407" s="56" t="s">
        <v>138</v>
      </c>
      <c r="E407" s="56" t="str">
        <f t="shared" si="17"/>
        <v>847.8470450.1.432209.000000.847001.200179</v>
      </c>
      <c r="F407" s="56" t="s">
        <v>2872</v>
      </c>
      <c r="G407" s="56">
        <v>847001</v>
      </c>
      <c r="H407" s="56" t="s">
        <v>23</v>
      </c>
      <c r="I407" s="56">
        <v>200179</v>
      </c>
      <c r="J407" s="56" t="s">
        <v>3277</v>
      </c>
      <c r="K407" s="56">
        <v>1</v>
      </c>
      <c r="L407" s="56">
        <v>45462.9</v>
      </c>
      <c r="M407" s="230">
        <v>45462.9</v>
      </c>
      <c r="N407" s="57">
        <v>45462.9</v>
      </c>
      <c r="O407" s="223">
        <f t="shared" si="16"/>
        <v>0</v>
      </c>
      <c r="P407" s="57">
        <f>VLOOKUP(E407,'Cons. Ch2 &amp; Ch3'!F:Y,20,FALSE)</f>
        <v>118157.4</v>
      </c>
    </row>
    <row r="408" spans="1:16" hidden="1" x14ac:dyDescent="0.35">
      <c r="A408" s="56">
        <v>8470450</v>
      </c>
      <c r="B408" s="56" t="s">
        <v>300</v>
      </c>
      <c r="C408" s="56">
        <v>432209</v>
      </c>
      <c r="D408" s="56" t="s">
        <v>138</v>
      </c>
      <c r="E408" s="56" t="str">
        <f t="shared" si="17"/>
        <v>847.8470450.1.432209.000000.847001.200179</v>
      </c>
      <c r="F408" s="56" t="s">
        <v>2872</v>
      </c>
      <c r="G408" s="56">
        <v>847001</v>
      </c>
      <c r="H408" s="56" t="s">
        <v>23</v>
      </c>
      <c r="I408" s="56">
        <v>200179</v>
      </c>
      <c r="J408" s="56" t="s">
        <v>3278</v>
      </c>
      <c r="K408" s="56">
        <v>1</v>
      </c>
      <c r="L408" s="56">
        <v>2625</v>
      </c>
      <c r="M408" s="230">
        <v>2625</v>
      </c>
      <c r="N408" s="57">
        <v>2625</v>
      </c>
      <c r="O408" s="223">
        <f t="shared" si="16"/>
        <v>0</v>
      </c>
      <c r="P408" s="57">
        <f>VLOOKUP(E408,'Cons. Ch2 &amp; Ch3'!F:Y,20,FALSE)</f>
        <v>118157.4</v>
      </c>
    </row>
    <row r="409" spans="1:16" hidden="1" x14ac:dyDescent="0.35">
      <c r="A409" s="56">
        <v>8470450</v>
      </c>
      <c r="B409" s="56" t="s">
        <v>300</v>
      </c>
      <c r="C409" s="56">
        <v>435350</v>
      </c>
      <c r="D409" s="56" t="s">
        <v>144</v>
      </c>
      <c r="E409" s="56" t="str">
        <f t="shared" si="17"/>
        <v>847.8470450.1.435350.000000.847001.200179</v>
      </c>
      <c r="F409" s="56" t="s">
        <v>2872</v>
      </c>
      <c r="G409" s="56">
        <v>847001</v>
      </c>
      <c r="H409" s="56" t="s">
        <v>23</v>
      </c>
      <c r="I409" s="56">
        <v>200179</v>
      </c>
      <c r="J409" s="56" t="s">
        <v>3279</v>
      </c>
      <c r="K409" s="56">
        <v>10</v>
      </c>
      <c r="L409" s="56">
        <v>4000</v>
      </c>
      <c r="M409" s="57">
        <v>40000</v>
      </c>
      <c r="N409" s="57">
        <f>VLOOKUP(E409,'[1]Cons. Ch2 &amp; Ch3'!$F:$Y,20,FALSE)</f>
        <v>40000</v>
      </c>
      <c r="O409" s="223">
        <f t="shared" si="16"/>
        <v>0</v>
      </c>
      <c r="P409" s="57">
        <f>VLOOKUP(E409,'Cons. Ch2 &amp; Ch3'!F:Y,20,FALSE)</f>
        <v>40000</v>
      </c>
    </row>
    <row r="410" spans="1:16" hidden="1" x14ac:dyDescent="0.35">
      <c r="A410" s="56">
        <v>8470450</v>
      </c>
      <c r="B410" s="56" t="s">
        <v>300</v>
      </c>
      <c r="C410" s="56">
        <v>435508</v>
      </c>
      <c r="D410" s="56" t="s">
        <v>147</v>
      </c>
      <c r="E410" s="56" t="str">
        <f t="shared" si="17"/>
        <v>847.8470450.1.435508.000000.847001.200179</v>
      </c>
      <c r="F410" s="56" t="s">
        <v>2872</v>
      </c>
      <c r="G410" s="56">
        <v>847001</v>
      </c>
      <c r="H410" s="56" t="s">
        <v>23</v>
      </c>
      <c r="I410" s="56">
        <v>200179</v>
      </c>
      <c r="J410" s="56" t="s">
        <v>3281</v>
      </c>
      <c r="K410" s="56">
        <v>1</v>
      </c>
      <c r="L410" s="56">
        <v>6500</v>
      </c>
      <c r="M410" s="57">
        <v>6500</v>
      </c>
      <c r="N410" s="57">
        <f>VLOOKUP(E410,'[1]Cons. Ch2 &amp; Ch3'!$F:$Y,20,FALSE)</f>
        <v>6500</v>
      </c>
      <c r="O410" s="223">
        <f t="shared" si="16"/>
        <v>0</v>
      </c>
      <c r="P410" s="57">
        <f>VLOOKUP(E410,'Cons. Ch2 &amp; Ch3'!F:Y,20,FALSE)</f>
        <v>6500</v>
      </c>
    </row>
    <row r="411" spans="1:16" hidden="1" x14ac:dyDescent="0.35">
      <c r="A411" s="56">
        <v>8470450</v>
      </c>
      <c r="B411" s="56" t="s">
        <v>300</v>
      </c>
      <c r="C411" s="56">
        <v>492310</v>
      </c>
      <c r="D411" s="56" t="s">
        <v>871</v>
      </c>
      <c r="E411" s="56" t="str">
        <f t="shared" si="17"/>
        <v>847.8470450.1.492310.000000.847001.300180</v>
      </c>
      <c r="F411" s="56" t="s">
        <v>2872</v>
      </c>
      <c r="G411" s="56">
        <v>847001</v>
      </c>
      <c r="H411" s="56" t="s">
        <v>863</v>
      </c>
      <c r="I411" s="56">
        <v>300180</v>
      </c>
      <c r="J411" s="56" t="s">
        <v>3284</v>
      </c>
      <c r="K411" s="56">
        <v>20</v>
      </c>
      <c r="L411" s="56">
        <v>7910.69</v>
      </c>
      <c r="M411" s="57">
        <v>158213.79999999999</v>
      </c>
      <c r="N411" s="57">
        <v>158213.79999999999</v>
      </c>
      <c r="O411" s="223">
        <f t="shared" si="16"/>
        <v>0</v>
      </c>
      <c r="P411" s="57">
        <f>VLOOKUP(E411,'Cons. Ch2 &amp; Ch3'!F:Y,20,FALSE)</f>
        <v>183656.8</v>
      </c>
    </row>
    <row r="412" spans="1:16" hidden="1" x14ac:dyDescent="0.35">
      <c r="A412" s="56">
        <v>8470450</v>
      </c>
      <c r="B412" s="56" t="s">
        <v>300</v>
      </c>
      <c r="C412" s="56">
        <v>492310</v>
      </c>
      <c r="D412" s="56" t="s">
        <v>871</v>
      </c>
      <c r="E412" s="56" t="str">
        <f t="shared" si="17"/>
        <v>847.8470450.1.492310.000000.847001.300180</v>
      </c>
      <c r="F412" s="56" t="s">
        <v>2872</v>
      </c>
      <c r="G412" s="56">
        <v>847001</v>
      </c>
      <c r="H412" s="56" t="s">
        <v>863</v>
      </c>
      <c r="I412" s="56">
        <v>300180</v>
      </c>
      <c r="J412" s="56" t="s">
        <v>3287</v>
      </c>
      <c r="K412" s="56">
        <v>3</v>
      </c>
      <c r="L412" s="56">
        <v>8481</v>
      </c>
      <c r="M412" s="57">
        <v>25443</v>
      </c>
      <c r="N412" s="57">
        <v>25443</v>
      </c>
      <c r="O412" s="223">
        <f t="shared" si="16"/>
        <v>0</v>
      </c>
      <c r="P412" s="57">
        <f>VLOOKUP(E412,'Cons. Ch2 &amp; Ch3'!F:Y,20,FALSE)</f>
        <v>183656.8</v>
      </c>
    </row>
    <row r="413" spans="1:16" hidden="1" x14ac:dyDescent="0.35">
      <c r="A413" s="56">
        <v>8470450</v>
      </c>
      <c r="B413" s="56" t="s">
        <v>300</v>
      </c>
      <c r="C413" s="56">
        <v>492316</v>
      </c>
      <c r="D413" s="56" t="s">
        <v>138</v>
      </c>
      <c r="E413" s="56" t="str">
        <f t="shared" si="17"/>
        <v>847.8470450.1.492316.000000.847001.300180</v>
      </c>
      <c r="F413" s="56" t="s">
        <v>2872</v>
      </c>
      <c r="G413" s="56">
        <v>847001</v>
      </c>
      <c r="H413" s="56" t="s">
        <v>863</v>
      </c>
      <c r="I413" s="56">
        <v>300180</v>
      </c>
      <c r="J413" s="56" t="s">
        <v>3289</v>
      </c>
      <c r="K413" s="56">
        <v>1</v>
      </c>
      <c r="L413" s="56">
        <v>180600</v>
      </c>
      <c r="M413" s="225">
        <v>180600</v>
      </c>
      <c r="N413" s="57">
        <v>180600</v>
      </c>
      <c r="O413" s="223">
        <f t="shared" si="16"/>
        <v>0</v>
      </c>
      <c r="P413" s="57">
        <f>VLOOKUP(E413,'Cons. Ch2 &amp; Ch3'!F:Y,20,FALSE)</f>
        <v>212950</v>
      </c>
    </row>
    <row r="414" spans="1:16" hidden="1" x14ac:dyDescent="0.35">
      <c r="A414" s="56">
        <v>8470450</v>
      </c>
      <c r="B414" s="56" t="s">
        <v>300</v>
      </c>
      <c r="C414" s="56">
        <v>492316</v>
      </c>
      <c r="D414" s="56" t="s">
        <v>138</v>
      </c>
      <c r="E414" s="56" t="str">
        <f t="shared" si="17"/>
        <v>847.8470450.1.492316.000000.847001.300180</v>
      </c>
      <c r="F414" s="56" t="s">
        <v>2872</v>
      </c>
      <c r="G414" s="56">
        <v>847001</v>
      </c>
      <c r="H414" s="56" t="s">
        <v>863</v>
      </c>
      <c r="I414" s="56">
        <v>300180</v>
      </c>
      <c r="J414" s="56" t="s">
        <v>3292</v>
      </c>
      <c r="K414" s="56">
        <v>10</v>
      </c>
      <c r="L414" s="56">
        <v>3235</v>
      </c>
      <c r="M414" s="225">
        <v>32350</v>
      </c>
      <c r="N414" s="57">
        <v>32350</v>
      </c>
      <c r="O414" s="223">
        <f t="shared" si="16"/>
        <v>0</v>
      </c>
      <c r="P414" s="57">
        <f>VLOOKUP(E414,'Cons. Ch2 &amp; Ch3'!F:Y,20,FALSE)</f>
        <v>212950</v>
      </c>
    </row>
    <row r="415" spans="1:16" hidden="1" x14ac:dyDescent="0.35">
      <c r="A415" s="56">
        <v>8470455</v>
      </c>
      <c r="B415" s="56" t="s">
        <v>1086</v>
      </c>
      <c r="C415" s="56">
        <v>420900</v>
      </c>
      <c r="D415" s="56" t="s">
        <v>28</v>
      </c>
      <c r="E415" s="56" t="str">
        <f t="shared" si="17"/>
        <v>847.8470455.1.420900.000000.847001.200179</v>
      </c>
      <c r="F415" s="56" t="s">
        <v>2872</v>
      </c>
      <c r="G415" s="56">
        <v>847001</v>
      </c>
      <c r="H415" s="56" t="s">
        <v>23</v>
      </c>
      <c r="I415" s="56">
        <v>200179</v>
      </c>
      <c r="M415" s="57">
        <v>0</v>
      </c>
      <c r="N415" s="57">
        <v>0</v>
      </c>
      <c r="O415" s="223">
        <f t="shared" si="16"/>
        <v>0</v>
      </c>
      <c r="P415" s="57" t="e">
        <f>VLOOKUP(E415,'Cons. Ch2 &amp; Ch3'!F:Y,20,FALSE)</f>
        <v>#N/A</v>
      </c>
    </row>
    <row r="416" spans="1:16" hidden="1" x14ac:dyDescent="0.35">
      <c r="A416" s="56">
        <v>8470455</v>
      </c>
      <c r="B416" s="56" t="s">
        <v>1086</v>
      </c>
      <c r="C416" s="56">
        <v>421000</v>
      </c>
      <c r="D416" s="56" t="s">
        <v>31</v>
      </c>
      <c r="E416" s="56" t="str">
        <f t="shared" si="17"/>
        <v>847.8470455.1.421000.000000.847001.200179</v>
      </c>
      <c r="F416" s="56" t="s">
        <v>2872</v>
      </c>
      <c r="G416" s="56">
        <v>847001</v>
      </c>
      <c r="H416" s="56" t="s">
        <v>23</v>
      </c>
      <c r="I416" s="56">
        <v>200179</v>
      </c>
      <c r="M416" s="57">
        <v>0</v>
      </c>
      <c r="N416" s="57">
        <v>0</v>
      </c>
      <c r="O416" s="223">
        <f t="shared" si="16"/>
        <v>0</v>
      </c>
      <c r="P416" s="57" t="e">
        <f>VLOOKUP(E416,'Cons. Ch2 &amp; Ch3'!F:Y,20,FALSE)</f>
        <v>#N/A</v>
      </c>
    </row>
    <row r="417" spans="1:16" hidden="1" x14ac:dyDescent="0.35">
      <c r="A417" s="56">
        <v>8470455</v>
      </c>
      <c r="B417" s="56" t="s">
        <v>1086</v>
      </c>
      <c r="C417" s="56">
        <v>425760</v>
      </c>
      <c r="D417" s="56" t="s">
        <v>169</v>
      </c>
      <c r="E417" s="56" t="str">
        <f t="shared" si="17"/>
        <v>847.8470455.1.425760.000000.847001.200179</v>
      </c>
      <c r="F417" s="56" t="s">
        <v>2872</v>
      </c>
      <c r="G417" s="56">
        <v>847001</v>
      </c>
      <c r="H417" s="56" t="s">
        <v>23</v>
      </c>
      <c r="I417" s="56">
        <v>200179</v>
      </c>
      <c r="J417" s="56" t="s">
        <v>3186</v>
      </c>
      <c r="K417" s="56">
        <v>1</v>
      </c>
      <c r="L417" s="56">
        <v>10000</v>
      </c>
      <c r="M417" s="57">
        <v>10000</v>
      </c>
      <c r="N417" s="57">
        <f>VLOOKUP(E417,'[1]Cons. Ch2 &amp; Ch3'!$F:$Y,20,FALSE)</f>
        <v>10000</v>
      </c>
      <c r="O417" s="223">
        <f t="shared" si="16"/>
        <v>0</v>
      </c>
      <c r="P417" s="57">
        <f>VLOOKUP(E417,'Cons. Ch2 &amp; Ch3'!F:Y,20,FALSE)</f>
        <v>10000</v>
      </c>
    </row>
    <row r="418" spans="1:16" hidden="1" x14ac:dyDescent="0.35">
      <c r="A418" s="56">
        <v>8470455</v>
      </c>
      <c r="B418" s="56" t="s">
        <v>1086</v>
      </c>
      <c r="C418" s="56">
        <v>425770</v>
      </c>
      <c r="D418" s="56" t="s">
        <v>132</v>
      </c>
      <c r="E418" s="56" t="str">
        <f t="shared" si="17"/>
        <v>847.8470455.1.425770.000000.847001.200179</v>
      </c>
      <c r="F418" s="56" t="s">
        <v>2872</v>
      </c>
      <c r="G418" s="56">
        <v>847001</v>
      </c>
      <c r="H418" s="56" t="s">
        <v>23</v>
      </c>
      <c r="I418" s="56">
        <v>200179</v>
      </c>
      <c r="J418" s="56" t="s">
        <v>3201</v>
      </c>
      <c r="K418" s="56">
        <v>5</v>
      </c>
      <c r="L418" s="56">
        <v>16000</v>
      </c>
      <c r="M418" s="57">
        <v>80000</v>
      </c>
      <c r="N418" s="57">
        <f>VLOOKUP(E418,'[1]Cons. Ch2 &amp; Ch3'!$F:$Y,20,FALSE)</f>
        <v>80000</v>
      </c>
      <c r="O418" s="223">
        <f t="shared" si="16"/>
        <v>0</v>
      </c>
      <c r="P418" s="57">
        <f>VLOOKUP(E418,'Cons. Ch2 &amp; Ch3'!F:Y,20,FALSE)</f>
        <v>80000</v>
      </c>
    </row>
    <row r="419" spans="1:16" hidden="1" x14ac:dyDescent="0.35">
      <c r="A419" s="56">
        <v>8470455</v>
      </c>
      <c r="B419" s="56" t="s">
        <v>1086</v>
      </c>
      <c r="C419" s="56">
        <v>425900</v>
      </c>
      <c r="D419" s="56" t="s">
        <v>40</v>
      </c>
      <c r="E419" s="56" t="str">
        <f t="shared" si="17"/>
        <v>847.8470455.1.425900.000000.847001.200179</v>
      </c>
      <c r="F419" s="56" t="s">
        <v>2872</v>
      </c>
      <c r="G419" s="56">
        <v>847001</v>
      </c>
      <c r="H419" s="56" t="s">
        <v>23</v>
      </c>
      <c r="I419" s="56">
        <v>200179</v>
      </c>
      <c r="J419" s="56" t="s">
        <v>3206</v>
      </c>
      <c r="K419" s="56">
        <v>1</v>
      </c>
      <c r="L419" s="56">
        <v>15000</v>
      </c>
      <c r="M419" s="57">
        <v>15000</v>
      </c>
      <c r="N419" s="57">
        <f>VLOOKUP(E419,'[1]Cons. Ch2 &amp; Ch3'!$F:$Y,20,FALSE)</f>
        <v>15000</v>
      </c>
      <c r="O419" s="223">
        <f t="shared" si="16"/>
        <v>0</v>
      </c>
      <c r="P419" s="57">
        <f>VLOOKUP(E419,'Cons. Ch2 &amp; Ch3'!F:Y,20,FALSE)</f>
        <v>15000</v>
      </c>
    </row>
    <row r="420" spans="1:16" hidden="1" x14ac:dyDescent="0.35">
      <c r="A420" s="56">
        <v>8470455</v>
      </c>
      <c r="B420" s="56" t="s">
        <v>1086</v>
      </c>
      <c r="C420" s="56">
        <v>426610</v>
      </c>
      <c r="D420" s="56" t="s">
        <v>43</v>
      </c>
      <c r="E420" s="56" t="str">
        <f t="shared" si="17"/>
        <v>847.8470455.1.426610.000000.847001.200179</v>
      </c>
      <c r="F420" s="56" t="s">
        <v>2872</v>
      </c>
      <c r="G420" s="56">
        <v>847001</v>
      </c>
      <c r="H420" s="56" t="s">
        <v>23</v>
      </c>
      <c r="I420" s="56">
        <v>200179</v>
      </c>
      <c r="J420" s="56" t="s">
        <v>3218</v>
      </c>
      <c r="K420" s="56">
        <v>5</v>
      </c>
      <c r="L420" s="56">
        <v>10000</v>
      </c>
      <c r="M420" s="57">
        <v>50000</v>
      </c>
      <c r="N420" s="57">
        <f>VLOOKUP(E420,'[1]Cons. Ch2 &amp; Ch3'!$F:$Y,20,FALSE)</f>
        <v>50000</v>
      </c>
      <c r="O420" s="223">
        <f t="shared" si="16"/>
        <v>0</v>
      </c>
      <c r="P420" s="57">
        <f>VLOOKUP(E420,'Cons. Ch2 &amp; Ch3'!F:Y,20,FALSE)</f>
        <v>50000</v>
      </c>
    </row>
    <row r="421" spans="1:16" hidden="1" x14ac:dyDescent="0.35">
      <c r="A421" s="56">
        <v>8470455</v>
      </c>
      <c r="B421" s="56" t="s">
        <v>1086</v>
      </c>
      <c r="C421" s="56">
        <v>427200</v>
      </c>
      <c r="D421" s="56" t="s">
        <v>89</v>
      </c>
      <c r="E421" s="56" t="str">
        <f t="shared" si="17"/>
        <v>847.8470455.1.427200.000000.847001.200179</v>
      </c>
      <c r="F421" s="56" t="s">
        <v>2872</v>
      </c>
      <c r="G421" s="56">
        <v>847001</v>
      </c>
      <c r="H421" s="56" t="s">
        <v>23</v>
      </c>
      <c r="I421" s="56">
        <v>200179</v>
      </c>
      <c r="M421" s="57">
        <v>0</v>
      </c>
      <c r="N421" s="57">
        <v>0</v>
      </c>
      <c r="O421" s="223">
        <f t="shared" si="16"/>
        <v>0</v>
      </c>
      <c r="P421" s="57" t="e">
        <f>VLOOKUP(E421,'Cons. Ch2 &amp; Ch3'!F:Y,20,FALSE)</f>
        <v>#N/A</v>
      </c>
    </row>
    <row r="422" spans="1:16" hidden="1" x14ac:dyDescent="0.35">
      <c r="A422" s="56">
        <v>8470455</v>
      </c>
      <c r="B422" s="56" t="s">
        <v>1086</v>
      </c>
      <c r="C422" s="56">
        <v>427900</v>
      </c>
      <c r="D422" s="56" t="s">
        <v>49</v>
      </c>
      <c r="E422" s="56" t="str">
        <f t="shared" si="17"/>
        <v>847.8470455.1.427900.000000.847001.200179</v>
      </c>
      <c r="F422" s="56" t="s">
        <v>2872</v>
      </c>
      <c r="G422" s="56">
        <v>847001</v>
      </c>
      <c r="H422" s="56" t="s">
        <v>23</v>
      </c>
      <c r="I422" s="56">
        <v>200179</v>
      </c>
      <c r="M422" s="57">
        <v>0</v>
      </c>
      <c r="N422" s="57">
        <v>0</v>
      </c>
      <c r="O422" s="223">
        <f t="shared" si="16"/>
        <v>0</v>
      </c>
      <c r="P422" s="57" t="e">
        <f>VLOOKUP(E422,'Cons. Ch2 &amp; Ch3'!F:Y,20,FALSE)</f>
        <v>#N/A</v>
      </c>
    </row>
    <row r="423" spans="1:16" hidden="1" x14ac:dyDescent="0.35">
      <c r="A423" s="56">
        <v>8470455</v>
      </c>
      <c r="B423" s="56" t="s">
        <v>1086</v>
      </c>
      <c r="C423" s="56">
        <v>428090</v>
      </c>
      <c r="D423" s="56" t="s">
        <v>52</v>
      </c>
      <c r="E423" s="56" t="str">
        <f t="shared" si="17"/>
        <v>847.8470455.1.428090.000000.847001.200179</v>
      </c>
      <c r="F423" s="56" t="s">
        <v>2872</v>
      </c>
      <c r="G423" s="56">
        <v>847001</v>
      </c>
      <c r="H423" s="56" t="s">
        <v>23</v>
      </c>
      <c r="I423" s="56">
        <v>200179</v>
      </c>
      <c r="J423" s="56" t="s">
        <v>3206</v>
      </c>
      <c r="K423" s="56">
        <v>1</v>
      </c>
      <c r="L423" s="56">
        <v>50000</v>
      </c>
      <c r="M423" s="57">
        <v>50000</v>
      </c>
      <c r="N423" s="57">
        <f>VLOOKUP(E423,'[1]Cons. Ch2 &amp; Ch3'!$F:$Y,20,FALSE)</f>
        <v>50000</v>
      </c>
      <c r="O423" s="223">
        <f t="shared" si="16"/>
        <v>0</v>
      </c>
      <c r="P423" s="57">
        <f>VLOOKUP(E423,'Cons. Ch2 &amp; Ch3'!F:Y,20,FALSE)</f>
        <v>50000</v>
      </c>
    </row>
    <row r="424" spans="1:16" hidden="1" x14ac:dyDescent="0.35">
      <c r="A424" s="56">
        <v>8470455</v>
      </c>
      <c r="B424" s="56" t="s">
        <v>1086</v>
      </c>
      <c r="C424" s="56">
        <v>428640</v>
      </c>
      <c r="D424" s="56" t="s">
        <v>55</v>
      </c>
      <c r="E424" s="56" t="str">
        <f t="shared" si="17"/>
        <v>847.8470455.1.428640.000000.847001.200179</v>
      </c>
      <c r="F424" s="56" t="s">
        <v>2872</v>
      </c>
      <c r="G424" s="56">
        <v>847001</v>
      </c>
      <c r="H424" s="56" t="s">
        <v>23</v>
      </c>
      <c r="I424" s="56">
        <v>200179</v>
      </c>
      <c r="J424" s="56" t="s">
        <v>3224</v>
      </c>
      <c r="K424" s="56">
        <v>1</v>
      </c>
      <c r="L424" s="57">
        <v>5000</v>
      </c>
      <c r="M424" s="57">
        <v>5000</v>
      </c>
      <c r="N424" s="57">
        <f>VLOOKUP(E424,'[1]Cons. Ch2 &amp; Ch3'!$F:$Y,20,FALSE)</f>
        <v>5000</v>
      </c>
      <c r="O424" s="223">
        <f t="shared" si="16"/>
        <v>0</v>
      </c>
      <c r="P424" s="57">
        <f>VLOOKUP(E424,'Cons. Ch2 &amp; Ch3'!F:Y,20,FALSE)</f>
        <v>5000</v>
      </c>
    </row>
    <row r="425" spans="1:16" hidden="1" x14ac:dyDescent="0.35">
      <c r="A425" s="56">
        <v>8470455</v>
      </c>
      <c r="B425" s="56" t="s">
        <v>1086</v>
      </c>
      <c r="C425" s="56">
        <v>432209</v>
      </c>
      <c r="D425" s="56" t="s">
        <v>138</v>
      </c>
      <c r="E425" s="56" t="str">
        <f t="shared" si="17"/>
        <v>847.8470455.1.432209.000000.847001.200179</v>
      </c>
      <c r="F425" s="56" t="s">
        <v>2872</v>
      </c>
      <c r="G425" s="56">
        <v>847001</v>
      </c>
      <c r="H425" s="56" t="s">
        <v>23</v>
      </c>
      <c r="I425" s="56">
        <v>200179</v>
      </c>
      <c r="J425" s="56" t="s">
        <v>3225</v>
      </c>
      <c r="K425" s="56">
        <v>5</v>
      </c>
      <c r="L425" s="56">
        <v>60000</v>
      </c>
      <c r="M425" s="57">
        <v>300000</v>
      </c>
      <c r="N425" s="57">
        <f>VLOOKUP(E425,'[1]Cons. Ch2 &amp; Ch3'!$F:$Y,20,FALSE)</f>
        <v>300000</v>
      </c>
      <c r="O425" s="223">
        <f t="shared" si="16"/>
        <v>0</v>
      </c>
      <c r="P425" s="57">
        <f>VLOOKUP(E425,'Cons. Ch2 &amp; Ch3'!F:Y,20,FALSE)</f>
        <v>300000</v>
      </c>
    </row>
    <row r="426" spans="1:16" hidden="1" x14ac:dyDescent="0.35">
      <c r="A426" s="56">
        <v>8470455</v>
      </c>
      <c r="B426" s="56" t="s">
        <v>1086</v>
      </c>
      <c r="C426" s="56">
        <v>435350</v>
      </c>
      <c r="D426" s="56" t="s">
        <v>144</v>
      </c>
      <c r="E426" s="56" t="str">
        <f t="shared" si="17"/>
        <v>847.8470455.1.435350.000000.847001.200179</v>
      </c>
      <c r="F426" s="56" t="s">
        <v>2872</v>
      </c>
      <c r="G426" s="56">
        <v>847001</v>
      </c>
      <c r="H426" s="56" t="s">
        <v>23</v>
      </c>
      <c r="I426" s="56">
        <v>200179</v>
      </c>
      <c r="J426" s="56" t="s">
        <v>3230</v>
      </c>
      <c r="K426" s="56">
        <v>8</v>
      </c>
      <c r="L426" s="56">
        <v>10000</v>
      </c>
      <c r="M426" s="57">
        <v>80000</v>
      </c>
      <c r="N426" s="57">
        <f>VLOOKUP(E426,'[1]Cons. Ch2 &amp; Ch3'!$F:$Y,20,FALSE)</f>
        <v>80000</v>
      </c>
      <c r="O426" s="223">
        <f t="shared" si="16"/>
        <v>0</v>
      </c>
      <c r="P426" s="57">
        <f>VLOOKUP(E426,'Cons. Ch2 &amp; Ch3'!F:Y,20,FALSE)</f>
        <v>80000</v>
      </c>
    </row>
    <row r="427" spans="1:16" hidden="1" x14ac:dyDescent="0.35">
      <c r="A427" s="56">
        <v>8470455</v>
      </c>
      <c r="B427" s="56" t="s">
        <v>1086</v>
      </c>
      <c r="C427" s="56">
        <v>435508</v>
      </c>
      <c r="D427" s="56" t="s">
        <v>147</v>
      </c>
      <c r="E427" s="56" t="str">
        <f t="shared" si="17"/>
        <v>847.8470455.1.435508.000000.847001.200179</v>
      </c>
      <c r="F427" s="56" t="s">
        <v>2872</v>
      </c>
      <c r="G427" s="56">
        <v>847001</v>
      </c>
      <c r="H427" s="56" t="s">
        <v>23</v>
      </c>
      <c r="I427" s="56">
        <v>200179</v>
      </c>
      <c r="J427" s="56" t="s">
        <v>3239</v>
      </c>
      <c r="K427" s="56">
        <v>15</v>
      </c>
      <c r="L427" s="56">
        <v>45000</v>
      </c>
      <c r="M427" s="57">
        <v>675000</v>
      </c>
      <c r="N427" s="57">
        <f>VLOOKUP(E427,'[1]Cons. Ch2 &amp; Ch3'!$F:$Y,20,FALSE)</f>
        <v>675000</v>
      </c>
      <c r="O427" s="223">
        <f t="shared" si="16"/>
        <v>0</v>
      </c>
      <c r="P427" s="57">
        <f>VLOOKUP(E427,'Cons. Ch2 &amp; Ch3'!F:Y,20,FALSE)</f>
        <v>675000</v>
      </c>
    </row>
    <row r="428" spans="1:16" hidden="1" x14ac:dyDescent="0.35">
      <c r="A428" s="56">
        <v>8470455</v>
      </c>
      <c r="B428" s="56" t="s">
        <v>1086</v>
      </c>
      <c r="C428" s="56">
        <v>435508</v>
      </c>
      <c r="D428" s="56" t="s">
        <v>147</v>
      </c>
      <c r="E428" s="56" t="str">
        <f t="shared" si="17"/>
        <v>847.8470455.1.435508.000000.847001.200179</v>
      </c>
      <c r="F428" s="56" t="s">
        <v>2872</v>
      </c>
      <c r="G428" s="56">
        <v>847001</v>
      </c>
      <c r="H428" s="56" t="s">
        <v>23</v>
      </c>
      <c r="I428" s="56">
        <v>200179</v>
      </c>
      <c r="M428" s="57">
        <v>0</v>
      </c>
      <c r="N428" s="57">
        <v>0</v>
      </c>
      <c r="O428" s="223">
        <f t="shared" si="16"/>
        <v>0</v>
      </c>
      <c r="P428" s="57">
        <f>VLOOKUP(E428,'Cons. Ch2 &amp; Ch3'!F:Y,20,FALSE)</f>
        <v>675000</v>
      </c>
    </row>
    <row r="429" spans="1:16" hidden="1" x14ac:dyDescent="0.35">
      <c r="A429" s="56">
        <v>8470455</v>
      </c>
      <c r="B429" s="56" t="s">
        <v>1086</v>
      </c>
      <c r="C429" s="56">
        <v>435508</v>
      </c>
      <c r="D429" s="56" t="s">
        <v>147</v>
      </c>
      <c r="E429" s="56" t="str">
        <f t="shared" si="17"/>
        <v>847.8470455.1.435508.000000.847001.200179</v>
      </c>
      <c r="F429" s="56" t="s">
        <v>2872</v>
      </c>
      <c r="G429" s="56">
        <v>847001</v>
      </c>
      <c r="H429" s="56" t="s">
        <v>23</v>
      </c>
      <c r="I429" s="56">
        <v>200179</v>
      </c>
      <c r="M429" s="57">
        <v>0</v>
      </c>
      <c r="N429" s="57">
        <v>0</v>
      </c>
      <c r="O429" s="223">
        <f t="shared" si="16"/>
        <v>0</v>
      </c>
      <c r="P429" s="57">
        <f>VLOOKUP(E429,'Cons. Ch2 &amp; Ch3'!F:Y,20,FALSE)</f>
        <v>675000</v>
      </c>
    </row>
    <row r="430" spans="1:16" hidden="1" x14ac:dyDescent="0.35">
      <c r="A430" s="56">
        <v>8470455</v>
      </c>
      <c r="B430" s="56" t="s">
        <v>1086</v>
      </c>
      <c r="C430" s="56">
        <v>435519</v>
      </c>
      <c r="D430" s="56" t="s">
        <v>61</v>
      </c>
      <c r="E430" s="56" t="str">
        <f t="shared" si="17"/>
        <v>847.8470455.1.435519.000000.847001.200179</v>
      </c>
      <c r="F430" s="56" t="s">
        <v>2872</v>
      </c>
      <c r="G430" s="56">
        <v>847001</v>
      </c>
      <c r="H430" s="56" t="s">
        <v>23</v>
      </c>
      <c r="I430" s="56">
        <v>200179</v>
      </c>
      <c r="L430" s="56">
        <v>0</v>
      </c>
      <c r="N430" s="57">
        <f>VLOOKUP(E430,'[1]Cons. Ch2 &amp; Ch3'!$F:$Y,20,FALSE)</f>
        <v>0</v>
      </c>
      <c r="O430" s="223">
        <f t="shared" si="16"/>
        <v>0</v>
      </c>
      <c r="P430" s="57">
        <f>VLOOKUP(E430,'Cons. Ch2 &amp; Ch3'!F:Y,20,FALSE)</f>
        <v>0</v>
      </c>
    </row>
    <row r="431" spans="1:16" hidden="1" x14ac:dyDescent="0.35">
      <c r="A431" s="56">
        <v>8470455</v>
      </c>
      <c r="B431" s="56" t="s">
        <v>1086</v>
      </c>
      <c r="C431" s="56">
        <v>436110</v>
      </c>
      <c r="D431" s="56" t="s">
        <v>64</v>
      </c>
      <c r="E431" s="56" t="str">
        <f t="shared" si="17"/>
        <v>847.8470455.1.436110.000000.847001.200179</v>
      </c>
      <c r="F431" s="56" t="s">
        <v>2872</v>
      </c>
      <c r="G431" s="56">
        <v>847001</v>
      </c>
      <c r="H431" s="56" t="s">
        <v>23</v>
      </c>
      <c r="I431" s="56">
        <v>200179</v>
      </c>
      <c r="J431" s="56" t="s">
        <v>3243</v>
      </c>
      <c r="K431" s="56">
        <v>5</v>
      </c>
      <c r="L431" s="56">
        <v>1000</v>
      </c>
      <c r="M431" s="57">
        <v>5000</v>
      </c>
      <c r="N431" s="57">
        <f>VLOOKUP(E431,'[1]Cons. Ch2 &amp; Ch3'!$F:$Y,20,FALSE)</f>
        <v>5000</v>
      </c>
      <c r="O431" s="223">
        <f t="shared" si="16"/>
        <v>0</v>
      </c>
      <c r="P431" s="57">
        <f>VLOOKUP(E431,'Cons. Ch2 &amp; Ch3'!F:Y,20,FALSE)</f>
        <v>5000</v>
      </c>
    </row>
    <row r="432" spans="1:16" hidden="1" x14ac:dyDescent="0.35">
      <c r="A432" s="56">
        <v>8470455</v>
      </c>
      <c r="B432" s="56" t="s">
        <v>1086</v>
      </c>
      <c r="C432" s="56">
        <v>492316</v>
      </c>
      <c r="D432" s="56" t="s">
        <v>138</v>
      </c>
      <c r="E432" s="56" t="str">
        <f t="shared" si="17"/>
        <v>847.8470455.1.492316.000000.847001.300180</v>
      </c>
      <c r="F432" s="56" t="s">
        <v>2872</v>
      </c>
      <c r="G432" s="56">
        <v>847001</v>
      </c>
      <c r="H432" s="56" t="s">
        <v>863</v>
      </c>
      <c r="I432" s="56">
        <v>300180</v>
      </c>
      <c r="J432" s="56" t="s">
        <v>3247</v>
      </c>
      <c r="K432" s="56">
        <v>2</v>
      </c>
      <c r="L432" s="56">
        <v>1275000</v>
      </c>
      <c r="M432" s="57">
        <v>2550000</v>
      </c>
      <c r="N432" s="57">
        <f>VLOOKUP(E432,'[1]Cons. Ch2 &amp; Ch3'!$F:$Y,20,FALSE)</f>
        <v>2550000</v>
      </c>
      <c r="O432" s="223">
        <f t="shared" si="16"/>
        <v>0</v>
      </c>
      <c r="P432" s="57">
        <f>VLOOKUP(E432,'Cons. Ch2 &amp; Ch3'!F:Y,20,FALSE)</f>
        <v>2550000</v>
      </c>
    </row>
    <row r="433" spans="1:16" hidden="1" x14ac:dyDescent="0.35">
      <c r="A433" s="56">
        <v>8470520</v>
      </c>
      <c r="B433" s="56" t="s">
        <v>307</v>
      </c>
      <c r="C433" s="56">
        <v>421600</v>
      </c>
      <c r="D433" s="56" t="s">
        <v>309</v>
      </c>
      <c r="E433" s="56" t="str">
        <f t="shared" si="17"/>
        <v>847.8470520.1.421600.000000.847001.200179</v>
      </c>
      <c r="F433" s="56" t="s">
        <v>21</v>
      </c>
      <c r="G433" s="56">
        <v>847001</v>
      </c>
      <c r="H433" s="56" t="s">
        <v>23</v>
      </c>
      <c r="I433" s="56">
        <v>200179</v>
      </c>
      <c r="M433" s="57">
        <v>0</v>
      </c>
      <c r="N433" s="57">
        <f>VLOOKUP(E433,'[1]Cons. Ch2 &amp; Ch3'!$F:$Y,20,FALSE)</f>
        <v>0</v>
      </c>
      <c r="O433" s="223">
        <f t="shared" si="16"/>
        <v>0</v>
      </c>
      <c r="P433" s="57">
        <f>VLOOKUP(E433,'Cons. Ch2 &amp; Ch3'!F:Y,20,FALSE)</f>
        <v>0</v>
      </c>
    </row>
    <row r="434" spans="1:16" hidden="1" x14ac:dyDescent="0.35">
      <c r="A434" s="56">
        <v>8470520</v>
      </c>
      <c r="B434" s="56" t="s">
        <v>307</v>
      </c>
      <c r="C434" s="56">
        <v>421600</v>
      </c>
      <c r="D434" s="56" t="s">
        <v>309</v>
      </c>
      <c r="E434" s="56" t="str">
        <f t="shared" si="17"/>
        <v>847.8470520.1.421600.000000.847001.200179</v>
      </c>
      <c r="F434" s="56" t="s">
        <v>21</v>
      </c>
      <c r="G434" s="56">
        <v>847001</v>
      </c>
      <c r="H434" s="56" t="s">
        <v>23</v>
      </c>
      <c r="I434" s="56">
        <v>200179</v>
      </c>
      <c r="M434" s="57">
        <v>0</v>
      </c>
      <c r="N434" s="57">
        <f>VLOOKUP(E434,'[1]Cons. Ch2 &amp; Ch3'!$F:$Y,20,FALSE)</f>
        <v>0</v>
      </c>
      <c r="O434" s="223">
        <f t="shared" si="16"/>
        <v>0</v>
      </c>
      <c r="P434" s="57">
        <f>VLOOKUP(E434,'Cons. Ch2 &amp; Ch3'!F:Y,20,FALSE)</f>
        <v>0</v>
      </c>
    </row>
    <row r="435" spans="1:16" hidden="1" x14ac:dyDescent="0.35">
      <c r="A435" s="56">
        <v>8470520</v>
      </c>
      <c r="B435" s="56" t="s">
        <v>307</v>
      </c>
      <c r="C435" s="56">
        <v>425510</v>
      </c>
      <c r="D435" s="56" t="s">
        <v>37</v>
      </c>
      <c r="E435" s="56" t="str">
        <f t="shared" si="17"/>
        <v>847.8470520.1.425510.000000.847001.200179</v>
      </c>
      <c r="F435" s="56" t="s">
        <v>21</v>
      </c>
      <c r="G435" s="56">
        <v>847001</v>
      </c>
      <c r="H435" s="56" t="s">
        <v>23</v>
      </c>
      <c r="I435" s="56">
        <v>200179</v>
      </c>
      <c r="J435" s="56" t="s">
        <v>3295</v>
      </c>
      <c r="K435" s="56">
        <v>1</v>
      </c>
      <c r="L435" s="56">
        <v>24521</v>
      </c>
      <c r="M435" s="57">
        <v>24521</v>
      </c>
      <c r="N435" s="57">
        <v>24521</v>
      </c>
      <c r="O435" s="223">
        <f t="shared" si="16"/>
        <v>0</v>
      </c>
      <c r="P435" s="57">
        <f>VLOOKUP(E435,'Cons. Ch2 &amp; Ch3'!F:Y,20,FALSE)</f>
        <v>29519</v>
      </c>
    </row>
    <row r="436" spans="1:16" hidden="1" x14ac:dyDescent="0.35">
      <c r="A436" s="56">
        <v>8470520</v>
      </c>
      <c r="B436" s="56" t="s">
        <v>307</v>
      </c>
      <c r="C436" s="56">
        <v>425510</v>
      </c>
      <c r="D436" s="56" t="s">
        <v>37</v>
      </c>
      <c r="E436" s="56" t="str">
        <f t="shared" si="17"/>
        <v>847.8470520.1.425510.000000.847001.200179</v>
      </c>
      <c r="F436" s="56" t="s">
        <v>21</v>
      </c>
      <c r="G436" s="56">
        <v>847001</v>
      </c>
      <c r="H436" s="56" t="s">
        <v>23</v>
      </c>
      <c r="I436" s="56">
        <v>200179</v>
      </c>
      <c r="J436" s="56" t="s">
        <v>3298</v>
      </c>
      <c r="K436" s="56">
        <v>1</v>
      </c>
      <c r="L436" s="56">
        <v>4998</v>
      </c>
      <c r="M436" s="57">
        <v>4998</v>
      </c>
      <c r="N436" s="57">
        <v>4998</v>
      </c>
      <c r="O436" s="223">
        <f t="shared" si="16"/>
        <v>0</v>
      </c>
      <c r="P436" s="57">
        <f>VLOOKUP(E436,'Cons. Ch2 &amp; Ch3'!F:Y,20,FALSE)</f>
        <v>29519</v>
      </c>
    </row>
    <row r="437" spans="1:16" hidden="1" x14ac:dyDescent="0.35">
      <c r="A437" s="56">
        <v>8470520</v>
      </c>
      <c r="B437" s="56" t="s">
        <v>307</v>
      </c>
      <c r="C437" s="56">
        <v>426100</v>
      </c>
      <c r="D437" s="56" t="s">
        <v>316</v>
      </c>
      <c r="E437" s="56" t="str">
        <f t="shared" si="17"/>
        <v>847.8470520.1.426100.000000.847001.200179</v>
      </c>
      <c r="F437" s="56" t="s">
        <v>21</v>
      </c>
      <c r="G437" s="56">
        <v>847001</v>
      </c>
      <c r="H437" s="56" t="s">
        <v>23</v>
      </c>
      <c r="I437" s="56">
        <v>200179</v>
      </c>
      <c r="J437" s="56" t="s">
        <v>3301</v>
      </c>
      <c r="K437" s="56">
        <v>1</v>
      </c>
      <c r="L437" s="56">
        <v>20000</v>
      </c>
      <c r="M437" s="57">
        <v>20000</v>
      </c>
      <c r="N437" s="57">
        <f>VLOOKUP(E437,'[1]Cons. Ch2 &amp; Ch3'!$F:$Y,20,FALSE)</f>
        <v>20000</v>
      </c>
      <c r="O437" s="223">
        <f t="shared" si="16"/>
        <v>0</v>
      </c>
      <c r="P437" s="57">
        <f>VLOOKUP(E437,'Cons. Ch2 &amp; Ch3'!F:Y,20,FALSE)</f>
        <v>20000</v>
      </c>
    </row>
    <row r="438" spans="1:16" hidden="1" x14ac:dyDescent="0.35">
      <c r="A438" s="56">
        <v>8470520</v>
      </c>
      <c r="B438" s="56" t="s">
        <v>307</v>
      </c>
      <c r="C438" s="56">
        <v>426610</v>
      </c>
      <c r="D438" s="56" t="s">
        <v>43</v>
      </c>
      <c r="E438" s="56" t="str">
        <f t="shared" si="17"/>
        <v>847.8470520.1.426610.000000.847001.200179</v>
      </c>
      <c r="F438" s="56" t="s">
        <v>21</v>
      </c>
      <c r="G438" s="56">
        <v>847001</v>
      </c>
      <c r="H438" s="56" t="s">
        <v>23</v>
      </c>
      <c r="I438" s="56">
        <v>200179</v>
      </c>
      <c r="M438" s="57">
        <v>0</v>
      </c>
      <c r="N438" s="57">
        <f>VLOOKUP(E438,'[1]Cons. Ch2 &amp; Ch3'!$F:$Y,20,FALSE)</f>
        <v>0</v>
      </c>
      <c r="O438" s="223">
        <f t="shared" si="16"/>
        <v>0</v>
      </c>
      <c r="P438" s="57">
        <f>VLOOKUP(E438,'Cons. Ch2 &amp; Ch3'!F:Y,20,FALSE)</f>
        <v>0</v>
      </c>
    </row>
    <row r="439" spans="1:16" hidden="1" x14ac:dyDescent="0.35">
      <c r="A439" s="56">
        <v>8470520</v>
      </c>
      <c r="B439" s="56" t="s">
        <v>307</v>
      </c>
      <c r="C439" s="56">
        <v>427710</v>
      </c>
      <c r="D439" s="56" t="s">
        <v>46</v>
      </c>
      <c r="E439" s="56" t="str">
        <f t="shared" si="17"/>
        <v>847.8470520.1.427710.000000.847001.200179</v>
      </c>
      <c r="F439" s="56" t="s">
        <v>21</v>
      </c>
      <c r="G439" s="56">
        <v>847001</v>
      </c>
      <c r="H439" s="56" t="s">
        <v>23</v>
      </c>
      <c r="I439" s="56">
        <v>200179</v>
      </c>
      <c r="M439" s="57">
        <v>0</v>
      </c>
      <c r="N439" s="57">
        <v>0</v>
      </c>
      <c r="O439" s="223">
        <f t="shared" si="16"/>
        <v>0</v>
      </c>
      <c r="P439" s="57">
        <f>VLOOKUP(E439,'Cons. Ch2 &amp; Ch3'!F:Y,20,FALSE)</f>
        <v>42000</v>
      </c>
    </row>
    <row r="440" spans="1:16" hidden="1" x14ac:dyDescent="0.35">
      <c r="A440" s="56">
        <v>8470520</v>
      </c>
      <c r="B440" s="56" t="s">
        <v>307</v>
      </c>
      <c r="C440" s="56">
        <v>427710</v>
      </c>
      <c r="D440" s="56" t="s">
        <v>46</v>
      </c>
      <c r="E440" s="56" t="str">
        <f t="shared" si="17"/>
        <v>847.8470520.1.427710.000000.847001.200179</v>
      </c>
      <c r="F440" s="56" t="s">
        <v>21</v>
      </c>
      <c r="G440" s="56">
        <v>847001</v>
      </c>
      <c r="H440" s="56" t="s">
        <v>23</v>
      </c>
      <c r="I440" s="56">
        <v>200179</v>
      </c>
      <c r="J440" s="56" t="s">
        <v>3303</v>
      </c>
      <c r="K440" s="56">
        <v>1</v>
      </c>
      <c r="L440" s="56">
        <v>5000</v>
      </c>
      <c r="M440" s="57">
        <v>5000</v>
      </c>
      <c r="N440" s="57">
        <v>5000</v>
      </c>
      <c r="O440" s="223">
        <f t="shared" si="16"/>
        <v>0</v>
      </c>
      <c r="P440" s="57">
        <f>VLOOKUP(E440,'Cons. Ch2 &amp; Ch3'!F:Y,20,FALSE)</f>
        <v>42000</v>
      </c>
    </row>
    <row r="441" spans="1:16" hidden="1" x14ac:dyDescent="0.35">
      <c r="A441" s="56">
        <v>8470520</v>
      </c>
      <c r="B441" s="56" t="s">
        <v>307</v>
      </c>
      <c r="C441" s="56">
        <v>427710</v>
      </c>
      <c r="D441" s="56" t="s">
        <v>46</v>
      </c>
      <c r="E441" s="56" t="str">
        <f t="shared" si="17"/>
        <v>847.8470520.1.427710.000000.847001.200179</v>
      </c>
      <c r="F441" s="56" t="s">
        <v>21</v>
      </c>
      <c r="G441" s="56">
        <v>847001</v>
      </c>
      <c r="H441" s="56" t="s">
        <v>23</v>
      </c>
      <c r="I441" s="56">
        <v>200179</v>
      </c>
      <c r="J441" s="56" t="s">
        <v>3306</v>
      </c>
      <c r="K441" s="56">
        <v>1</v>
      </c>
      <c r="L441" s="56">
        <v>20000</v>
      </c>
      <c r="M441" s="57">
        <v>20000</v>
      </c>
      <c r="N441" s="57">
        <v>20000</v>
      </c>
      <c r="O441" s="223">
        <f t="shared" si="16"/>
        <v>0</v>
      </c>
      <c r="P441" s="57">
        <f>VLOOKUP(E441,'Cons. Ch2 &amp; Ch3'!F:Y,20,FALSE)</f>
        <v>42000</v>
      </c>
    </row>
    <row r="442" spans="1:16" hidden="1" x14ac:dyDescent="0.35">
      <c r="A442" s="56">
        <v>8470520</v>
      </c>
      <c r="B442" s="56" t="s">
        <v>307</v>
      </c>
      <c r="C442" s="56">
        <v>427710</v>
      </c>
      <c r="D442" s="56" t="s">
        <v>46</v>
      </c>
      <c r="E442" s="56" t="str">
        <f t="shared" si="17"/>
        <v>847.8470520.1.427710.000000.847001.200179</v>
      </c>
      <c r="F442" s="56" t="s">
        <v>21</v>
      </c>
      <c r="G442" s="56">
        <v>847001</v>
      </c>
      <c r="H442" s="56" t="s">
        <v>23</v>
      </c>
      <c r="I442" s="56">
        <v>200179</v>
      </c>
      <c r="J442" s="56" t="s">
        <v>3309</v>
      </c>
      <c r="K442" s="56">
        <v>1</v>
      </c>
      <c r="L442" s="56">
        <v>17000</v>
      </c>
      <c r="M442" s="57">
        <v>17000</v>
      </c>
      <c r="N442" s="57">
        <v>17000</v>
      </c>
      <c r="O442" s="223">
        <f t="shared" ref="O442:O505" si="18">M442-N442</f>
        <v>0</v>
      </c>
      <c r="P442" s="57">
        <f>VLOOKUP(E442,'Cons. Ch2 &amp; Ch3'!F:Y,20,FALSE)</f>
        <v>42000</v>
      </c>
    </row>
    <row r="443" spans="1:16" hidden="1" x14ac:dyDescent="0.35">
      <c r="A443" s="56">
        <v>8470520</v>
      </c>
      <c r="B443" s="56" t="s">
        <v>307</v>
      </c>
      <c r="C443" s="56">
        <v>428200</v>
      </c>
      <c r="D443" s="56" t="s">
        <v>321</v>
      </c>
      <c r="E443" s="56" t="str">
        <f t="shared" si="17"/>
        <v>847.8470520.1.428200.000000.847001.200179</v>
      </c>
      <c r="F443" s="56" t="s">
        <v>21</v>
      </c>
      <c r="G443" s="56">
        <v>847001</v>
      </c>
      <c r="H443" s="56" t="s">
        <v>23</v>
      </c>
      <c r="I443" s="56">
        <v>200179</v>
      </c>
      <c r="M443" s="57">
        <v>0</v>
      </c>
      <c r="N443" s="57">
        <v>0</v>
      </c>
      <c r="O443" s="223">
        <f t="shared" si="18"/>
        <v>0</v>
      </c>
      <c r="P443" s="57">
        <f>VLOOKUP(E443,'Cons. Ch2 &amp; Ch3'!F:Y,20,FALSE)</f>
        <v>640000</v>
      </c>
    </row>
    <row r="444" spans="1:16" hidden="1" x14ac:dyDescent="0.35">
      <c r="A444" s="56">
        <v>8470520</v>
      </c>
      <c r="B444" s="56" t="s">
        <v>307</v>
      </c>
      <c r="C444" s="56">
        <v>428200</v>
      </c>
      <c r="D444" s="56" t="s">
        <v>321</v>
      </c>
      <c r="E444" s="56" t="str">
        <f t="shared" si="17"/>
        <v>847.8470520.1.428200.000000.847001.200179</v>
      </c>
      <c r="F444" s="56" t="s">
        <v>21</v>
      </c>
      <c r="G444" s="56">
        <v>847001</v>
      </c>
      <c r="H444" s="56" t="s">
        <v>23</v>
      </c>
      <c r="I444" s="56">
        <v>200179</v>
      </c>
      <c r="J444" s="56" t="s">
        <v>3311</v>
      </c>
      <c r="K444" s="56">
        <v>1</v>
      </c>
      <c r="L444" s="56">
        <v>90000</v>
      </c>
      <c r="M444" s="225">
        <v>90000</v>
      </c>
      <c r="N444" s="57">
        <v>90000</v>
      </c>
      <c r="O444" s="223">
        <f t="shared" si="18"/>
        <v>0</v>
      </c>
      <c r="P444" s="57">
        <f>VLOOKUP(E444,'Cons. Ch2 &amp; Ch3'!F:Y,20,FALSE)</f>
        <v>640000</v>
      </c>
    </row>
    <row r="445" spans="1:16" hidden="1" x14ac:dyDescent="0.35">
      <c r="A445" s="56">
        <v>8470520</v>
      </c>
      <c r="B445" s="56" t="s">
        <v>307</v>
      </c>
      <c r="C445" s="56">
        <v>428200</v>
      </c>
      <c r="D445" s="56" t="s">
        <v>321</v>
      </c>
      <c r="E445" s="56" t="str">
        <f t="shared" si="17"/>
        <v>847.8470520.1.428200.000000.847001.200179</v>
      </c>
      <c r="F445" s="56" t="s">
        <v>21</v>
      </c>
      <c r="G445" s="56">
        <v>847001</v>
      </c>
      <c r="H445" s="56" t="s">
        <v>23</v>
      </c>
      <c r="I445" s="56">
        <v>200179</v>
      </c>
      <c r="J445" s="56" t="s">
        <v>3314</v>
      </c>
      <c r="K445" s="56">
        <v>1</v>
      </c>
      <c r="L445" s="56">
        <v>50000</v>
      </c>
      <c r="M445" s="225">
        <v>50000</v>
      </c>
      <c r="N445" s="57">
        <v>50000</v>
      </c>
      <c r="O445" s="223">
        <f t="shared" si="18"/>
        <v>0</v>
      </c>
      <c r="P445" s="57">
        <f>VLOOKUP(E445,'Cons. Ch2 &amp; Ch3'!F:Y,20,FALSE)</f>
        <v>640000</v>
      </c>
    </row>
    <row r="446" spans="1:16" hidden="1" x14ac:dyDescent="0.35">
      <c r="A446" s="56">
        <v>8470520</v>
      </c>
      <c r="B446" s="56" t="s">
        <v>307</v>
      </c>
      <c r="C446" s="56">
        <v>428200</v>
      </c>
      <c r="D446" s="56" t="s">
        <v>321</v>
      </c>
      <c r="E446" s="56" t="str">
        <f t="shared" si="17"/>
        <v>847.8470520.1.428200.000000.847001.200179</v>
      </c>
      <c r="F446" s="56" t="s">
        <v>21</v>
      </c>
      <c r="G446" s="56">
        <v>847001</v>
      </c>
      <c r="H446" s="56" t="s">
        <v>23</v>
      </c>
      <c r="I446" s="56">
        <v>200179</v>
      </c>
      <c r="J446" s="56" t="s">
        <v>3316</v>
      </c>
      <c r="K446" s="56">
        <v>1</v>
      </c>
      <c r="L446" s="56">
        <v>35000</v>
      </c>
      <c r="M446" s="225">
        <v>35000</v>
      </c>
      <c r="N446" s="57">
        <v>35000</v>
      </c>
      <c r="O446" s="223">
        <f t="shared" si="18"/>
        <v>0</v>
      </c>
      <c r="P446" s="57">
        <f>VLOOKUP(E446,'Cons. Ch2 &amp; Ch3'!F:Y,20,FALSE)</f>
        <v>640000</v>
      </c>
    </row>
    <row r="447" spans="1:16" hidden="1" x14ac:dyDescent="0.35">
      <c r="A447" s="56">
        <v>8470520</v>
      </c>
      <c r="B447" s="56" t="s">
        <v>307</v>
      </c>
      <c r="C447" s="56">
        <v>428200</v>
      </c>
      <c r="D447" s="56" t="s">
        <v>321</v>
      </c>
      <c r="E447" s="56" t="str">
        <f t="shared" si="17"/>
        <v>847.8470520.1.428200.000000.847001.200179</v>
      </c>
      <c r="F447" s="56" t="s">
        <v>21</v>
      </c>
      <c r="G447" s="56">
        <v>847001</v>
      </c>
      <c r="H447" s="56" t="s">
        <v>23</v>
      </c>
      <c r="I447" s="56">
        <v>200179</v>
      </c>
      <c r="J447" s="56" t="s">
        <v>3318</v>
      </c>
      <c r="K447" s="56">
        <v>1</v>
      </c>
      <c r="L447" s="56">
        <v>50000</v>
      </c>
      <c r="M447" s="225">
        <v>50000</v>
      </c>
      <c r="N447" s="57">
        <v>50000</v>
      </c>
      <c r="O447" s="223">
        <f t="shared" si="18"/>
        <v>0</v>
      </c>
      <c r="P447" s="57">
        <f>VLOOKUP(E447,'Cons. Ch2 &amp; Ch3'!F:Y,20,FALSE)</f>
        <v>640000</v>
      </c>
    </row>
    <row r="448" spans="1:16" hidden="1" x14ac:dyDescent="0.35">
      <c r="A448" s="56">
        <v>8470520</v>
      </c>
      <c r="B448" s="56" t="s">
        <v>307</v>
      </c>
      <c r="C448" s="56">
        <v>428200</v>
      </c>
      <c r="D448" s="56" t="s">
        <v>321</v>
      </c>
      <c r="E448" s="56" t="str">
        <f t="shared" si="17"/>
        <v>847.8470520.1.428200.000000.847001.200179</v>
      </c>
      <c r="F448" s="56" t="s">
        <v>21</v>
      </c>
      <c r="G448" s="56">
        <v>847001</v>
      </c>
      <c r="H448" s="56" t="s">
        <v>23</v>
      </c>
      <c r="I448" s="56">
        <v>200179</v>
      </c>
      <c r="J448" s="56" t="s">
        <v>3320</v>
      </c>
      <c r="K448" s="56">
        <v>1</v>
      </c>
      <c r="L448" s="56">
        <v>25000</v>
      </c>
      <c r="M448" s="225">
        <v>25000</v>
      </c>
      <c r="N448" s="57">
        <v>25000</v>
      </c>
      <c r="O448" s="223">
        <f t="shared" si="18"/>
        <v>0</v>
      </c>
      <c r="P448" s="57">
        <f>VLOOKUP(E448,'Cons. Ch2 &amp; Ch3'!F:Y,20,FALSE)</f>
        <v>640000</v>
      </c>
    </row>
    <row r="449" spans="1:16" hidden="1" x14ac:dyDescent="0.35">
      <c r="A449" s="56">
        <v>8470520</v>
      </c>
      <c r="B449" s="56" t="s">
        <v>307</v>
      </c>
      <c r="C449" s="56">
        <v>428200</v>
      </c>
      <c r="D449" s="56" t="s">
        <v>321</v>
      </c>
      <c r="E449" s="56" t="str">
        <f t="shared" si="17"/>
        <v>847.8470520.1.428200.000000.847001.200179</v>
      </c>
      <c r="F449" s="56" t="s">
        <v>21</v>
      </c>
      <c r="G449" s="56">
        <v>847001</v>
      </c>
      <c r="H449" s="56" t="s">
        <v>23</v>
      </c>
      <c r="I449" s="56">
        <v>200179</v>
      </c>
      <c r="J449" s="56" t="s">
        <v>3323</v>
      </c>
      <c r="K449" s="56">
        <v>1</v>
      </c>
      <c r="L449" s="56">
        <v>60000</v>
      </c>
      <c r="M449" s="225">
        <v>60000</v>
      </c>
      <c r="N449" s="57">
        <v>60000</v>
      </c>
      <c r="O449" s="223">
        <f t="shared" si="18"/>
        <v>0</v>
      </c>
      <c r="P449" s="57">
        <f>VLOOKUP(E449,'Cons. Ch2 &amp; Ch3'!F:Y,20,FALSE)</f>
        <v>640000</v>
      </c>
    </row>
    <row r="450" spans="1:16" hidden="1" x14ac:dyDescent="0.35">
      <c r="A450" s="56">
        <v>8470520</v>
      </c>
      <c r="B450" s="56" t="s">
        <v>307</v>
      </c>
      <c r="C450" s="56">
        <v>428200</v>
      </c>
      <c r="D450" s="56" t="s">
        <v>321</v>
      </c>
      <c r="E450" s="56" t="str">
        <f t="shared" ref="E450:E513" si="19">CONCATENATE(847,".",A450,".",1,".",C450,".","000000",".",G450,".",I450)</f>
        <v>847.8470520.1.428200.000000.847001.200179</v>
      </c>
      <c r="F450" s="56" t="s">
        <v>21</v>
      </c>
      <c r="G450" s="56">
        <v>847001</v>
      </c>
      <c r="H450" s="56" t="s">
        <v>23</v>
      </c>
      <c r="I450" s="56">
        <v>200179</v>
      </c>
      <c r="J450" s="56" t="s">
        <v>3326</v>
      </c>
      <c r="K450" s="56">
        <v>1</v>
      </c>
      <c r="L450" s="56">
        <v>20000</v>
      </c>
      <c r="M450" s="225">
        <v>20000</v>
      </c>
      <c r="N450" s="57">
        <v>20000</v>
      </c>
      <c r="O450" s="223">
        <f t="shared" si="18"/>
        <v>0</v>
      </c>
      <c r="P450" s="57">
        <f>VLOOKUP(E450,'Cons. Ch2 &amp; Ch3'!F:Y,20,FALSE)</f>
        <v>640000</v>
      </c>
    </row>
    <row r="451" spans="1:16" hidden="1" x14ac:dyDescent="0.35">
      <c r="A451" s="56">
        <v>8470520</v>
      </c>
      <c r="B451" s="56" t="s">
        <v>307</v>
      </c>
      <c r="C451" s="56">
        <v>428200</v>
      </c>
      <c r="D451" s="56" t="s">
        <v>321</v>
      </c>
      <c r="E451" s="56" t="str">
        <f t="shared" si="19"/>
        <v>847.8470520.1.428200.000000.847001.200179</v>
      </c>
      <c r="F451" s="56" t="s">
        <v>21</v>
      </c>
      <c r="G451" s="56">
        <v>847001</v>
      </c>
      <c r="H451" s="56" t="s">
        <v>23</v>
      </c>
      <c r="I451" s="56">
        <v>200179</v>
      </c>
      <c r="J451" s="56" t="s">
        <v>3328</v>
      </c>
      <c r="K451" s="56">
        <v>1</v>
      </c>
      <c r="L451" s="56">
        <v>10000</v>
      </c>
      <c r="M451" s="225">
        <v>10000</v>
      </c>
      <c r="N451" s="57">
        <v>10000</v>
      </c>
      <c r="O451" s="223">
        <f t="shared" si="18"/>
        <v>0</v>
      </c>
      <c r="P451" s="57">
        <f>VLOOKUP(E451,'Cons. Ch2 &amp; Ch3'!F:Y,20,FALSE)</f>
        <v>640000</v>
      </c>
    </row>
    <row r="452" spans="1:16" hidden="1" x14ac:dyDescent="0.35">
      <c r="A452" s="56">
        <v>8470520</v>
      </c>
      <c r="B452" s="56" t="s">
        <v>307</v>
      </c>
      <c r="C452" s="56">
        <v>428200</v>
      </c>
      <c r="D452" s="56" t="s">
        <v>321</v>
      </c>
      <c r="E452" s="56" t="str">
        <f t="shared" si="19"/>
        <v>847.8470520.1.428200.000000.847001.200179</v>
      </c>
      <c r="F452" s="56" t="s">
        <v>21</v>
      </c>
      <c r="G452" s="56">
        <v>847001</v>
      </c>
      <c r="H452" s="56" t="s">
        <v>23</v>
      </c>
      <c r="I452" s="56">
        <v>200179</v>
      </c>
      <c r="J452" s="56" t="s">
        <v>3330</v>
      </c>
      <c r="K452" s="56">
        <v>1</v>
      </c>
      <c r="L452" s="56">
        <v>300000</v>
      </c>
      <c r="M452" s="225">
        <v>300000</v>
      </c>
      <c r="N452" s="57">
        <v>300000</v>
      </c>
      <c r="O452" s="223">
        <f t="shared" si="18"/>
        <v>0</v>
      </c>
      <c r="P452" s="57">
        <f>VLOOKUP(E452,'Cons. Ch2 &amp; Ch3'!F:Y,20,FALSE)</f>
        <v>640000</v>
      </c>
    </row>
    <row r="453" spans="1:16" hidden="1" x14ac:dyDescent="0.35">
      <c r="A453" s="56">
        <v>8470520</v>
      </c>
      <c r="B453" s="56" t="s">
        <v>307</v>
      </c>
      <c r="C453" s="56">
        <v>492316</v>
      </c>
      <c r="D453" s="56" t="s">
        <v>138</v>
      </c>
      <c r="E453" s="56" t="str">
        <f t="shared" si="19"/>
        <v>847.8470520.1.492316.000000.847001.300180</v>
      </c>
      <c r="F453" s="56" t="s">
        <v>21</v>
      </c>
      <c r="G453" s="56">
        <v>847001</v>
      </c>
      <c r="H453" s="56" t="s">
        <v>863</v>
      </c>
      <c r="I453" s="56">
        <v>300180</v>
      </c>
      <c r="M453" s="57">
        <v>0</v>
      </c>
      <c r="N453" s="57">
        <v>0</v>
      </c>
      <c r="O453" s="223">
        <f t="shared" si="18"/>
        <v>0</v>
      </c>
      <c r="P453" s="57">
        <f>VLOOKUP(E453,'Cons. Ch2 &amp; Ch3'!F:Y,20,FALSE)</f>
        <v>250000</v>
      </c>
    </row>
    <row r="454" spans="1:16" hidden="1" x14ac:dyDescent="0.35">
      <c r="A454" s="56">
        <v>8470520</v>
      </c>
      <c r="B454" s="56" t="s">
        <v>307</v>
      </c>
      <c r="C454" s="56">
        <v>492316</v>
      </c>
      <c r="D454" s="56" t="s">
        <v>138</v>
      </c>
      <c r="E454" s="56" t="str">
        <f t="shared" si="19"/>
        <v>847.8470520.1.492316.000000.847001.300180</v>
      </c>
      <c r="F454" s="56" t="s">
        <v>21</v>
      </c>
      <c r="G454" s="56">
        <v>847001</v>
      </c>
      <c r="H454" s="56" t="s">
        <v>863</v>
      </c>
      <c r="I454" s="56">
        <v>300180</v>
      </c>
      <c r="J454" s="56" t="s">
        <v>3332</v>
      </c>
      <c r="K454" s="56">
        <v>1</v>
      </c>
      <c r="L454" s="56">
        <v>50000</v>
      </c>
      <c r="M454" s="225">
        <v>50000</v>
      </c>
      <c r="N454" s="57">
        <v>50000</v>
      </c>
      <c r="O454" s="223">
        <f t="shared" si="18"/>
        <v>0</v>
      </c>
      <c r="P454" s="57">
        <f>VLOOKUP(E454,'Cons. Ch2 &amp; Ch3'!F:Y,20,FALSE)</f>
        <v>250000</v>
      </c>
    </row>
    <row r="455" spans="1:16" hidden="1" x14ac:dyDescent="0.35">
      <c r="A455" s="56">
        <v>8470520</v>
      </c>
      <c r="B455" s="56" t="s">
        <v>307</v>
      </c>
      <c r="C455" s="56">
        <v>492316</v>
      </c>
      <c r="D455" s="56" t="s">
        <v>138</v>
      </c>
      <c r="E455" s="56" t="str">
        <f t="shared" si="19"/>
        <v>847.8470520.1.492316.000000.847001.300180</v>
      </c>
      <c r="F455" s="56" t="s">
        <v>21</v>
      </c>
      <c r="G455" s="56">
        <v>847001</v>
      </c>
      <c r="H455" s="56" t="s">
        <v>863</v>
      </c>
      <c r="I455" s="56">
        <v>300180</v>
      </c>
      <c r="J455" s="56" t="s">
        <v>3335</v>
      </c>
      <c r="K455" s="56">
        <v>1</v>
      </c>
      <c r="L455" s="56">
        <v>200000</v>
      </c>
      <c r="M455" s="225">
        <v>200000</v>
      </c>
      <c r="N455" s="57">
        <v>200000</v>
      </c>
      <c r="O455" s="223">
        <f t="shared" si="18"/>
        <v>0</v>
      </c>
      <c r="P455" s="57">
        <f>VLOOKUP(E455,'Cons. Ch2 &amp; Ch3'!F:Y,20,FALSE)</f>
        <v>250000</v>
      </c>
    </row>
    <row r="456" spans="1:16" hidden="1" x14ac:dyDescent="0.35">
      <c r="A456" s="56">
        <v>8470530</v>
      </c>
      <c r="B456" s="56" t="s">
        <v>325</v>
      </c>
      <c r="C456" s="56">
        <v>420310</v>
      </c>
      <c r="D456" s="56" t="s">
        <v>327</v>
      </c>
      <c r="E456" s="56" t="str">
        <f t="shared" si="19"/>
        <v>847.8470530.1.420310.000000.847001.200179</v>
      </c>
      <c r="F456" s="56" t="s">
        <v>21</v>
      </c>
      <c r="G456" s="56">
        <v>847001</v>
      </c>
      <c r="H456" s="56" t="s">
        <v>23</v>
      </c>
      <c r="I456" s="56">
        <v>200179</v>
      </c>
      <c r="M456" s="57">
        <v>0</v>
      </c>
      <c r="N456" s="57">
        <f>VLOOKUP(E456,'[1]Cons. Ch2 &amp; Ch3'!$F:$Y,20,FALSE)</f>
        <v>0</v>
      </c>
      <c r="O456" s="223">
        <f t="shared" si="18"/>
        <v>0</v>
      </c>
      <c r="P456" s="57">
        <f>VLOOKUP(E456,'Cons. Ch2 &amp; Ch3'!F:Y,20,FALSE)</f>
        <v>0</v>
      </c>
    </row>
    <row r="457" spans="1:16" hidden="1" x14ac:dyDescent="0.35">
      <c r="A457" s="56">
        <v>8470530</v>
      </c>
      <c r="B457" s="56" t="s">
        <v>325</v>
      </c>
      <c r="C457" s="56">
        <v>420310</v>
      </c>
      <c r="D457" s="56" t="s">
        <v>327</v>
      </c>
      <c r="E457" s="56" t="str">
        <f t="shared" si="19"/>
        <v>847.8470530.1.420310.000000.847010.200179</v>
      </c>
      <c r="F457" s="56" t="s">
        <v>330</v>
      </c>
      <c r="G457" s="56">
        <v>847010</v>
      </c>
      <c r="H457" s="56" t="s">
        <v>23</v>
      </c>
      <c r="I457" s="56">
        <v>200179</v>
      </c>
      <c r="J457" s="56" t="s">
        <v>3347</v>
      </c>
      <c r="K457" s="56">
        <v>1</v>
      </c>
      <c r="L457" s="56">
        <v>4056438.64</v>
      </c>
      <c r="M457" s="57">
        <v>4056438.64</v>
      </c>
      <c r="N457" s="57">
        <f>VLOOKUP(E457,'[1]Cons. Ch2 &amp; Ch3'!$F:$Y,20,FALSE)</f>
        <v>4056438.64</v>
      </c>
      <c r="O457" s="223">
        <f t="shared" si="18"/>
        <v>0</v>
      </c>
      <c r="P457" s="57">
        <f>VLOOKUP(E457,'Cons. Ch2 &amp; Ch3'!F:Y,20,FALSE)</f>
        <v>4056438.64</v>
      </c>
    </row>
    <row r="458" spans="1:16" hidden="1" x14ac:dyDescent="0.35">
      <c r="A458" s="56">
        <v>8470530</v>
      </c>
      <c r="B458" s="56" t="s">
        <v>325</v>
      </c>
      <c r="C458" s="56">
        <v>420310</v>
      </c>
      <c r="D458" s="56" t="s">
        <v>327</v>
      </c>
      <c r="E458" s="56" t="str">
        <f t="shared" si="19"/>
        <v>847.8470530.1.420310.000000.847015.200179</v>
      </c>
      <c r="F458" s="56" t="s">
        <v>333</v>
      </c>
      <c r="G458" s="56">
        <v>847015</v>
      </c>
      <c r="H458" s="56" t="s">
        <v>23</v>
      </c>
      <c r="I458" s="56">
        <v>200179</v>
      </c>
      <c r="J458" s="56" t="s">
        <v>3347</v>
      </c>
      <c r="K458" s="56">
        <v>1</v>
      </c>
      <c r="L458" s="56">
        <v>747242</v>
      </c>
      <c r="M458" s="57">
        <v>747242</v>
      </c>
      <c r="N458" s="57">
        <f>VLOOKUP(E458,'[1]Cons. Ch2 &amp; Ch3'!$F:$Y,20,FALSE)</f>
        <v>747242</v>
      </c>
      <c r="O458" s="223">
        <f t="shared" si="18"/>
        <v>0</v>
      </c>
      <c r="P458" s="57">
        <f>VLOOKUP(E458,'Cons. Ch2 &amp; Ch3'!F:Y,20,FALSE)</f>
        <v>747242</v>
      </c>
    </row>
    <row r="459" spans="1:16" hidden="1" x14ac:dyDescent="0.35">
      <c r="A459" s="56">
        <v>8470530</v>
      </c>
      <c r="B459" s="56" t="s">
        <v>325</v>
      </c>
      <c r="C459" s="56">
        <v>420310</v>
      </c>
      <c r="D459" s="56" t="s">
        <v>327</v>
      </c>
      <c r="E459" s="56" t="str">
        <f t="shared" si="19"/>
        <v>847.8470530.1.420310.000000.847020.200179</v>
      </c>
      <c r="F459" s="56" t="s">
        <v>336</v>
      </c>
      <c r="G459" s="56">
        <v>847020</v>
      </c>
      <c r="H459" s="56" t="s">
        <v>23</v>
      </c>
      <c r="I459" s="56">
        <v>200179</v>
      </c>
      <c r="J459" s="56" t="s">
        <v>3347</v>
      </c>
      <c r="K459" s="56">
        <v>1</v>
      </c>
      <c r="L459" s="56">
        <v>4118106.71</v>
      </c>
      <c r="M459" s="57">
        <v>4118106.71</v>
      </c>
      <c r="N459" s="57">
        <f>VLOOKUP(E459,'[1]Cons. Ch2 &amp; Ch3'!$F:$Y,20,FALSE)</f>
        <v>4118106.71</v>
      </c>
      <c r="O459" s="223">
        <f t="shared" si="18"/>
        <v>0</v>
      </c>
      <c r="P459" s="57">
        <f>VLOOKUP(E459,'Cons. Ch2 &amp; Ch3'!F:Y,20,FALSE)</f>
        <v>4118106.71</v>
      </c>
    </row>
    <row r="460" spans="1:16" hidden="1" x14ac:dyDescent="0.35">
      <c r="A460" s="56">
        <v>8470530</v>
      </c>
      <c r="B460" s="56" t="s">
        <v>325</v>
      </c>
      <c r="C460" s="56">
        <v>420310</v>
      </c>
      <c r="D460" s="56" t="s">
        <v>327</v>
      </c>
      <c r="E460" s="56" t="str">
        <f t="shared" si="19"/>
        <v>847.8470530.1.420310.000000.847030.200179</v>
      </c>
      <c r="F460" s="56" t="s">
        <v>312</v>
      </c>
      <c r="G460" s="56">
        <v>847030</v>
      </c>
      <c r="H460" s="56" t="s">
        <v>23</v>
      </c>
      <c r="I460" s="56">
        <v>200179</v>
      </c>
      <c r="J460" s="56" t="s">
        <v>3347</v>
      </c>
      <c r="K460" s="56">
        <v>1</v>
      </c>
      <c r="M460" s="57">
        <v>0</v>
      </c>
      <c r="N460" s="57">
        <f>VLOOKUP(E460,'[1]Cons. Ch2 &amp; Ch3'!$F:$Y,20,FALSE)</f>
        <v>0</v>
      </c>
      <c r="O460" s="223">
        <f t="shared" si="18"/>
        <v>0</v>
      </c>
      <c r="P460" s="57">
        <f>VLOOKUP(E460,'Cons. Ch2 &amp; Ch3'!F:Y,20,FALSE)</f>
        <v>0</v>
      </c>
    </row>
    <row r="461" spans="1:16" hidden="1" x14ac:dyDescent="0.35">
      <c r="A461" s="56">
        <v>8470530</v>
      </c>
      <c r="B461" s="56" t="s">
        <v>325</v>
      </c>
      <c r="C461" s="56">
        <v>421100</v>
      </c>
      <c r="D461" s="56" t="s">
        <v>339</v>
      </c>
      <c r="E461" s="56" t="str">
        <f t="shared" si="19"/>
        <v>847.8470530.1.421100.000000.847001.200179</v>
      </c>
      <c r="F461" s="56" t="s">
        <v>21</v>
      </c>
      <c r="G461" s="56">
        <v>847001</v>
      </c>
      <c r="H461" s="56" t="s">
        <v>23</v>
      </c>
      <c r="I461" s="56">
        <v>200179</v>
      </c>
      <c r="J461" s="56" t="s">
        <v>3359</v>
      </c>
      <c r="M461" s="57">
        <v>0</v>
      </c>
      <c r="N461" s="57">
        <f>VLOOKUP(E461,'[1]Cons. Ch2 &amp; Ch3'!$F:$Y,20,FALSE)</f>
        <v>0</v>
      </c>
      <c r="O461" s="223">
        <f t="shared" si="18"/>
        <v>0</v>
      </c>
      <c r="P461" s="57">
        <f>VLOOKUP(E461,'Cons. Ch2 &amp; Ch3'!F:Y,20,FALSE)</f>
        <v>0</v>
      </c>
    </row>
    <row r="462" spans="1:16" hidden="1" x14ac:dyDescent="0.35">
      <c r="A462" s="56">
        <v>8470530</v>
      </c>
      <c r="B462" s="56" t="s">
        <v>325</v>
      </c>
      <c r="C462" s="56">
        <v>421600</v>
      </c>
      <c r="D462" s="56" t="s">
        <v>309</v>
      </c>
      <c r="E462" s="56" t="str">
        <f t="shared" si="19"/>
        <v>847.8470530.1.421600.000000.847010.200179</v>
      </c>
      <c r="F462" s="56" t="s">
        <v>330</v>
      </c>
      <c r="G462" s="56">
        <v>847010</v>
      </c>
      <c r="H462" s="56" t="s">
        <v>23</v>
      </c>
      <c r="I462" s="56">
        <v>200179</v>
      </c>
      <c r="J462" s="56" t="s">
        <v>3355</v>
      </c>
      <c r="K462" s="56">
        <v>1</v>
      </c>
      <c r="L462" s="56">
        <v>4137480</v>
      </c>
      <c r="M462" s="57">
        <v>4137480</v>
      </c>
      <c r="N462" s="57">
        <f>VLOOKUP(E462,'[1]Cons. Ch2 &amp; Ch3'!$F:$Y,20,FALSE)</f>
        <v>4137480</v>
      </c>
      <c r="O462" s="223">
        <f t="shared" si="18"/>
        <v>0</v>
      </c>
      <c r="P462" s="57">
        <f>VLOOKUP(E462,'Cons. Ch2 &amp; Ch3'!F:Y,20,FALSE)</f>
        <v>4137480</v>
      </c>
    </row>
    <row r="463" spans="1:16" hidden="1" x14ac:dyDescent="0.35">
      <c r="A463" s="56">
        <v>8470530</v>
      </c>
      <c r="B463" s="56" t="s">
        <v>325</v>
      </c>
      <c r="C463" s="56">
        <v>421600</v>
      </c>
      <c r="D463" s="56" t="s">
        <v>309</v>
      </c>
      <c r="E463" s="56" t="str">
        <f t="shared" si="19"/>
        <v>847.8470530.1.421600.000000.847015.200179</v>
      </c>
      <c r="F463" s="56" t="s">
        <v>333</v>
      </c>
      <c r="G463" s="56">
        <v>847015</v>
      </c>
      <c r="H463" s="56" t="s">
        <v>23</v>
      </c>
      <c r="I463" s="56">
        <v>200179</v>
      </c>
      <c r="J463" s="56" t="s">
        <v>3356</v>
      </c>
      <c r="K463" s="56">
        <v>1</v>
      </c>
      <c r="M463" s="57">
        <v>0</v>
      </c>
      <c r="N463" s="57">
        <v>0</v>
      </c>
      <c r="O463" s="223">
        <f t="shared" si="18"/>
        <v>0</v>
      </c>
      <c r="P463" s="57">
        <f>VLOOKUP(E463,'Cons. Ch2 &amp; Ch3'!F:Y,20,FALSE)</f>
        <v>2649480</v>
      </c>
    </row>
    <row r="464" spans="1:16" hidden="1" x14ac:dyDescent="0.35">
      <c r="A464" s="56">
        <v>8470530</v>
      </c>
      <c r="B464" s="56" t="s">
        <v>325</v>
      </c>
      <c r="C464" s="56">
        <v>421600</v>
      </c>
      <c r="D464" s="56" t="s">
        <v>309</v>
      </c>
      <c r="E464" s="56" t="str">
        <f t="shared" si="19"/>
        <v>847.8470530.1.421600.000000.847015.200179</v>
      </c>
      <c r="F464" s="56" t="s">
        <v>333</v>
      </c>
      <c r="G464" s="56">
        <v>847015</v>
      </c>
      <c r="H464" s="56" t="s">
        <v>23</v>
      </c>
      <c r="I464" s="56">
        <v>200179</v>
      </c>
      <c r="J464" s="56" t="s">
        <v>3371</v>
      </c>
      <c r="K464" s="56">
        <v>1</v>
      </c>
      <c r="L464" s="56">
        <v>2649480</v>
      </c>
      <c r="M464" s="57">
        <v>2649480</v>
      </c>
      <c r="N464" s="57">
        <v>2649480</v>
      </c>
      <c r="O464" s="223">
        <f t="shared" si="18"/>
        <v>0</v>
      </c>
      <c r="P464" s="57">
        <f>VLOOKUP(E464,'Cons. Ch2 &amp; Ch3'!F:Y,20,FALSE)</f>
        <v>2649480</v>
      </c>
    </row>
    <row r="465" spans="1:16" hidden="1" x14ac:dyDescent="0.35">
      <c r="A465" s="56">
        <v>8470530</v>
      </c>
      <c r="B465" s="56" t="s">
        <v>325</v>
      </c>
      <c r="C465" s="56">
        <v>421600</v>
      </c>
      <c r="D465" s="56" t="s">
        <v>309</v>
      </c>
      <c r="E465" s="56" t="str">
        <f t="shared" si="19"/>
        <v>847.8470530.1.421600.000000.847020.200179</v>
      </c>
      <c r="F465" s="56" t="s">
        <v>336</v>
      </c>
      <c r="G465" s="56">
        <v>847020</v>
      </c>
      <c r="H465" s="56" t="s">
        <v>23</v>
      </c>
      <c r="I465" s="56">
        <v>200179</v>
      </c>
      <c r="J465" s="56" t="s">
        <v>3351</v>
      </c>
      <c r="K465" s="56">
        <v>1</v>
      </c>
      <c r="L465" s="56">
        <v>2601720</v>
      </c>
      <c r="M465" s="57">
        <v>2601720</v>
      </c>
      <c r="N465" s="57">
        <v>2601720</v>
      </c>
      <c r="O465" s="223">
        <f t="shared" si="18"/>
        <v>0</v>
      </c>
      <c r="P465" s="57">
        <f>VLOOKUP(E465,'Cons. Ch2 &amp; Ch3'!F:Y,20,FALSE)</f>
        <v>2601720</v>
      </c>
    </row>
    <row r="466" spans="1:16" hidden="1" x14ac:dyDescent="0.35">
      <c r="A466" s="56">
        <v>8470530</v>
      </c>
      <c r="B466" s="56" t="s">
        <v>325</v>
      </c>
      <c r="C466" s="56">
        <v>421600</v>
      </c>
      <c r="D466" s="56" t="s">
        <v>309</v>
      </c>
      <c r="E466" s="56" t="str">
        <f t="shared" si="19"/>
        <v>847.8470530.1.421600.000000.847030.200179</v>
      </c>
      <c r="F466" s="56" t="s">
        <v>312</v>
      </c>
      <c r="G466" s="56">
        <v>847030</v>
      </c>
      <c r="H466" s="56" t="s">
        <v>23</v>
      </c>
      <c r="I466" s="56">
        <v>200179</v>
      </c>
      <c r="M466" s="57">
        <v>0</v>
      </c>
      <c r="N466" s="57">
        <v>0</v>
      </c>
      <c r="O466" s="223">
        <f t="shared" si="18"/>
        <v>0</v>
      </c>
      <c r="P466" s="57">
        <f>VLOOKUP(E466,'Cons. Ch2 &amp; Ch3'!F:Y,20,FALSE)</f>
        <v>0</v>
      </c>
    </row>
    <row r="467" spans="1:16" hidden="1" x14ac:dyDescent="0.35">
      <c r="A467" s="56">
        <v>8470530</v>
      </c>
      <c r="B467" s="56" t="s">
        <v>325</v>
      </c>
      <c r="C467" s="56">
        <v>425510</v>
      </c>
      <c r="D467" s="56" t="s">
        <v>37</v>
      </c>
      <c r="E467" s="56" t="str">
        <f t="shared" si="19"/>
        <v>847.8470530.1.425510.000000.847010.200179</v>
      </c>
      <c r="F467" s="56" t="s">
        <v>330</v>
      </c>
      <c r="G467" s="56">
        <v>847010</v>
      </c>
      <c r="H467" s="56" t="s">
        <v>23</v>
      </c>
      <c r="I467" s="56">
        <v>200179</v>
      </c>
      <c r="J467" s="56" t="s">
        <v>37</v>
      </c>
      <c r="K467" s="56">
        <v>1</v>
      </c>
      <c r="L467" s="56">
        <v>20000</v>
      </c>
      <c r="M467" s="57">
        <v>20000</v>
      </c>
      <c r="N467" s="57">
        <f>VLOOKUP(E467,'[1]Cons. Ch2 &amp; Ch3'!$F:$Y,20,FALSE)</f>
        <v>20000</v>
      </c>
      <c r="O467" s="223">
        <f t="shared" si="18"/>
        <v>0</v>
      </c>
      <c r="P467" s="57">
        <f>VLOOKUP(E467,'Cons. Ch2 &amp; Ch3'!F:Y,20,FALSE)</f>
        <v>20000</v>
      </c>
    </row>
    <row r="468" spans="1:16" hidden="1" x14ac:dyDescent="0.35">
      <c r="A468" s="56">
        <v>8470530</v>
      </c>
      <c r="B468" s="56" t="s">
        <v>325</v>
      </c>
      <c r="C468" s="56">
        <v>425900</v>
      </c>
      <c r="D468" s="56" t="s">
        <v>40</v>
      </c>
      <c r="E468" s="56" t="str">
        <f t="shared" si="19"/>
        <v>847.8470530.1.425900.000000.847010.200179</v>
      </c>
      <c r="F468" s="56" t="s">
        <v>330</v>
      </c>
      <c r="G468" s="56">
        <v>847010</v>
      </c>
      <c r="H468" s="56" t="s">
        <v>23</v>
      </c>
      <c r="I468" s="56">
        <v>200179</v>
      </c>
      <c r="J468" s="56" t="s">
        <v>40</v>
      </c>
      <c r="K468" s="56">
        <v>1</v>
      </c>
      <c r="L468" s="56">
        <v>30000</v>
      </c>
      <c r="M468" s="57">
        <v>30000</v>
      </c>
      <c r="N468" s="57">
        <f>VLOOKUP(E468,'[1]Cons. Ch2 &amp; Ch3'!$F:$Y,20,FALSE)</f>
        <v>30000</v>
      </c>
      <c r="O468" s="223">
        <f t="shared" si="18"/>
        <v>0</v>
      </c>
      <c r="P468" s="57">
        <f>VLOOKUP(E468,'Cons. Ch2 &amp; Ch3'!F:Y,20,FALSE)</f>
        <v>30000</v>
      </c>
    </row>
    <row r="469" spans="1:16" hidden="1" x14ac:dyDescent="0.35">
      <c r="A469" s="56">
        <v>8470530</v>
      </c>
      <c r="B469" s="56" t="s">
        <v>325</v>
      </c>
      <c r="C469" s="56">
        <v>426210</v>
      </c>
      <c r="D469" s="56" t="s">
        <v>347</v>
      </c>
      <c r="E469" s="56" t="str">
        <f t="shared" si="19"/>
        <v>847.8470530.1.426210.000000.847010.200179</v>
      </c>
      <c r="F469" s="56" t="s">
        <v>330</v>
      </c>
      <c r="G469" s="56">
        <v>847010</v>
      </c>
      <c r="H469" s="56" t="s">
        <v>23</v>
      </c>
      <c r="I469" s="56">
        <v>200179</v>
      </c>
      <c r="J469" s="56" t="s">
        <v>347</v>
      </c>
      <c r="M469" s="57">
        <v>0</v>
      </c>
      <c r="N469" s="57">
        <f>VLOOKUP(E469,'[1]Cons. Ch2 &amp; Ch3'!$F:$Y,20,FALSE)</f>
        <v>0</v>
      </c>
      <c r="O469" s="223">
        <f t="shared" si="18"/>
        <v>0</v>
      </c>
      <c r="P469" s="57">
        <f>VLOOKUP(E469,'Cons. Ch2 &amp; Ch3'!F:Y,20,FALSE)</f>
        <v>0</v>
      </c>
    </row>
    <row r="470" spans="1:16" hidden="1" x14ac:dyDescent="0.35">
      <c r="A470" s="56">
        <v>8470530</v>
      </c>
      <c r="B470" s="56" t="s">
        <v>325</v>
      </c>
      <c r="C470" s="56">
        <v>426220</v>
      </c>
      <c r="D470" s="56" t="s">
        <v>350</v>
      </c>
      <c r="E470" s="56" t="str">
        <f t="shared" si="19"/>
        <v>847.8470530.1.426220.000000.847010.200179</v>
      </c>
      <c r="F470" s="56" t="s">
        <v>330</v>
      </c>
      <c r="G470" s="56">
        <v>847010</v>
      </c>
      <c r="H470" s="56" t="s">
        <v>23</v>
      </c>
      <c r="I470" s="56">
        <v>200179</v>
      </c>
      <c r="J470" s="56" t="s">
        <v>350</v>
      </c>
      <c r="M470" s="57">
        <v>0</v>
      </c>
      <c r="N470" s="57">
        <f>VLOOKUP(E470,'[1]Cons. Ch2 &amp; Ch3'!$F:$Y,20,FALSE)</f>
        <v>0</v>
      </c>
      <c r="O470" s="223">
        <f t="shared" si="18"/>
        <v>0</v>
      </c>
      <c r="P470" s="57">
        <f>VLOOKUP(E470,'Cons. Ch2 &amp; Ch3'!F:Y,20,FALSE)</f>
        <v>0</v>
      </c>
    </row>
    <row r="471" spans="1:16" hidden="1" x14ac:dyDescent="0.35">
      <c r="A471" s="56">
        <v>8470530</v>
      </c>
      <c r="B471" s="56" t="s">
        <v>325</v>
      </c>
      <c r="C471" s="56">
        <v>426220</v>
      </c>
      <c r="D471" s="56" t="s">
        <v>350</v>
      </c>
      <c r="E471" s="56" t="str">
        <f t="shared" si="19"/>
        <v>847.8470530.1.426220.000000.847030.200179</v>
      </c>
      <c r="F471" s="56" t="s">
        <v>312</v>
      </c>
      <c r="G471" s="56">
        <v>847030</v>
      </c>
      <c r="H471" s="56" t="s">
        <v>23</v>
      </c>
      <c r="I471" s="56">
        <v>200179</v>
      </c>
      <c r="J471" s="56" t="s">
        <v>350</v>
      </c>
      <c r="M471" s="57">
        <v>0</v>
      </c>
      <c r="N471" s="57">
        <f>VLOOKUP(E471,'[1]Cons. Ch2 &amp; Ch3'!$F:$Y,20,FALSE)</f>
        <v>0</v>
      </c>
      <c r="O471" s="223">
        <f t="shared" si="18"/>
        <v>0</v>
      </c>
      <c r="P471" s="57">
        <f>VLOOKUP(E471,'Cons. Ch2 &amp; Ch3'!F:Y,20,FALSE)</f>
        <v>0</v>
      </c>
    </row>
    <row r="472" spans="1:16" hidden="1" x14ac:dyDescent="0.35">
      <c r="A472" s="56">
        <v>8470530</v>
      </c>
      <c r="B472" s="56" t="s">
        <v>325</v>
      </c>
      <c r="C472" s="56">
        <v>426250</v>
      </c>
      <c r="D472" s="56" t="s">
        <v>354</v>
      </c>
      <c r="E472" s="56" t="str">
        <f t="shared" si="19"/>
        <v>847.8470530.1.426250.000000.847001.200179</v>
      </c>
      <c r="F472" s="56" t="s">
        <v>21</v>
      </c>
      <c r="G472" s="56">
        <v>847001</v>
      </c>
      <c r="H472" s="56" t="s">
        <v>23</v>
      </c>
      <c r="I472" s="56">
        <v>200179</v>
      </c>
      <c r="N472" s="57">
        <f>VLOOKUP(E472,'[1]Cons. Ch2 &amp; Ch3'!$F:$Y,20,FALSE)</f>
        <v>0</v>
      </c>
      <c r="O472" s="223">
        <f t="shared" si="18"/>
        <v>0</v>
      </c>
      <c r="P472" s="57">
        <f>VLOOKUP(E472,'Cons. Ch2 &amp; Ch3'!F:Y,20,FALSE)</f>
        <v>0</v>
      </c>
    </row>
    <row r="473" spans="1:16" hidden="1" x14ac:dyDescent="0.35">
      <c r="A473" s="56">
        <v>8470530</v>
      </c>
      <c r="B473" s="56" t="s">
        <v>325</v>
      </c>
      <c r="C473" s="56">
        <v>426800</v>
      </c>
      <c r="D473" s="56" t="s">
        <v>357</v>
      </c>
      <c r="E473" s="56" t="str">
        <f t="shared" si="19"/>
        <v>847.8470530.1.426800.000000.847001.200179</v>
      </c>
      <c r="F473" s="56" t="s">
        <v>21</v>
      </c>
      <c r="G473" s="56">
        <v>847001</v>
      </c>
      <c r="H473" s="56" t="s">
        <v>23</v>
      </c>
      <c r="I473" s="56">
        <v>200179</v>
      </c>
      <c r="N473" s="57">
        <f>VLOOKUP(E473,'[1]Cons. Ch2 &amp; Ch3'!$F:$Y,20,FALSE)</f>
        <v>0</v>
      </c>
      <c r="O473" s="223">
        <f t="shared" si="18"/>
        <v>0</v>
      </c>
      <c r="P473" s="57">
        <f>VLOOKUP(E473,'Cons. Ch2 &amp; Ch3'!F:Y,20,FALSE)</f>
        <v>0</v>
      </c>
    </row>
    <row r="474" spans="1:16" hidden="1" x14ac:dyDescent="0.35">
      <c r="A474" s="56">
        <v>8470530</v>
      </c>
      <c r="B474" s="56" t="s">
        <v>325</v>
      </c>
      <c r="C474" s="56">
        <v>426900</v>
      </c>
      <c r="D474" s="56" t="s">
        <v>360</v>
      </c>
      <c r="E474" s="56" t="str">
        <f t="shared" si="19"/>
        <v>847.8470530.1.426900.000000.847001.200179</v>
      </c>
      <c r="F474" s="56" t="s">
        <v>21</v>
      </c>
      <c r="G474" s="56">
        <v>847001</v>
      </c>
      <c r="H474" s="56" t="s">
        <v>23</v>
      </c>
      <c r="I474" s="56">
        <v>200179</v>
      </c>
      <c r="N474" s="57">
        <f>VLOOKUP(E474,'[1]Cons. Ch2 &amp; Ch3'!$F:$Y,20,FALSE)</f>
        <v>0</v>
      </c>
      <c r="O474" s="223">
        <f t="shared" si="18"/>
        <v>0</v>
      </c>
      <c r="P474" s="57">
        <f>VLOOKUP(E474,'Cons. Ch2 &amp; Ch3'!F:Y,20,FALSE)</f>
        <v>0</v>
      </c>
    </row>
    <row r="475" spans="1:16" hidden="1" x14ac:dyDescent="0.35">
      <c r="A475" s="56">
        <v>8470530</v>
      </c>
      <c r="B475" s="56" t="s">
        <v>325</v>
      </c>
      <c r="C475" s="56">
        <v>428090</v>
      </c>
      <c r="D475" s="56" t="s">
        <v>52</v>
      </c>
      <c r="E475" s="56" t="str">
        <f t="shared" si="19"/>
        <v>847.8470530.1.428090.000000.847001.200179</v>
      </c>
      <c r="F475" s="56" t="s">
        <v>21</v>
      </c>
      <c r="G475" s="56">
        <v>847001</v>
      </c>
      <c r="H475" s="56" t="s">
        <v>23</v>
      </c>
      <c r="I475" s="56">
        <v>200179</v>
      </c>
      <c r="J475" s="56" t="s">
        <v>52</v>
      </c>
      <c r="K475" s="56">
        <v>1</v>
      </c>
      <c r="L475" s="56">
        <v>50000</v>
      </c>
      <c r="M475" s="57">
        <v>50000</v>
      </c>
      <c r="N475" s="57">
        <f>VLOOKUP(E475,'[1]Cons. Ch2 &amp; Ch3'!$F:$Y,20,FALSE)</f>
        <v>50000</v>
      </c>
      <c r="O475" s="223">
        <f t="shared" si="18"/>
        <v>0</v>
      </c>
      <c r="P475" s="57">
        <f>VLOOKUP(E475,'Cons. Ch2 &amp; Ch3'!F:Y,20,FALSE)</f>
        <v>50000</v>
      </c>
    </row>
    <row r="476" spans="1:16" hidden="1" x14ac:dyDescent="0.35">
      <c r="A476" s="56">
        <v>8470530</v>
      </c>
      <c r="B476" s="56" t="s">
        <v>325</v>
      </c>
      <c r="C476" s="56">
        <v>428111</v>
      </c>
      <c r="D476" s="56" t="s">
        <v>363</v>
      </c>
      <c r="E476" s="56" t="str">
        <f t="shared" si="19"/>
        <v>847.8470530.1.428111.000000.847001.200179</v>
      </c>
      <c r="F476" s="56" t="s">
        <v>21</v>
      </c>
      <c r="G476" s="56">
        <v>847001</v>
      </c>
      <c r="H476" s="56" t="s">
        <v>23</v>
      </c>
      <c r="I476" s="56">
        <v>200179</v>
      </c>
      <c r="N476" s="57">
        <f>VLOOKUP(E476,'[1]Cons. Ch2 &amp; Ch3'!$F:$Y,20,FALSE)</f>
        <v>0</v>
      </c>
      <c r="O476" s="223">
        <f t="shared" si="18"/>
        <v>0</v>
      </c>
      <c r="P476" s="57">
        <f>VLOOKUP(E476,'Cons. Ch2 &amp; Ch3'!F:Y,20,FALSE)</f>
        <v>0</v>
      </c>
    </row>
    <row r="477" spans="1:16" hidden="1" x14ac:dyDescent="0.35">
      <c r="A477" s="56">
        <v>8470530</v>
      </c>
      <c r="B477" s="56" t="s">
        <v>325</v>
      </c>
      <c r="C477" s="56">
        <v>428111</v>
      </c>
      <c r="D477" s="56" t="s">
        <v>363</v>
      </c>
      <c r="E477" s="56" t="str">
        <f t="shared" si="19"/>
        <v>847.8470530.1.428111.000000.847001.200179</v>
      </c>
      <c r="F477" s="56" t="s">
        <v>21</v>
      </c>
      <c r="G477" s="56">
        <v>847001</v>
      </c>
      <c r="H477" s="56" t="s">
        <v>23</v>
      </c>
      <c r="I477" s="56">
        <v>200179</v>
      </c>
      <c r="N477" s="57">
        <f>VLOOKUP(E477,'[1]Cons. Ch2 &amp; Ch3'!$F:$Y,20,FALSE)</f>
        <v>0</v>
      </c>
      <c r="O477" s="223">
        <f t="shared" si="18"/>
        <v>0</v>
      </c>
      <c r="P477" s="57">
        <f>VLOOKUP(E477,'Cons. Ch2 &amp; Ch3'!F:Y,20,FALSE)</f>
        <v>0</v>
      </c>
    </row>
    <row r="478" spans="1:16" hidden="1" x14ac:dyDescent="0.35">
      <c r="A478" s="56">
        <v>8470530</v>
      </c>
      <c r="B478" s="56" t="s">
        <v>325</v>
      </c>
      <c r="C478" s="56">
        <v>428111</v>
      </c>
      <c r="D478" s="56" t="s">
        <v>363</v>
      </c>
      <c r="E478" s="56" t="str">
        <f t="shared" si="19"/>
        <v>847.8470530.1.428111.000000.847001.200179</v>
      </c>
      <c r="F478" s="56" t="s">
        <v>21</v>
      </c>
      <c r="G478" s="56">
        <v>847001</v>
      </c>
      <c r="H478" s="56" t="s">
        <v>23</v>
      </c>
      <c r="I478" s="56">
        <v>200179</v>
      </c>
      <c r="N478" s="57">
        <f>VLOOKUP(E478,'[1]Cons. Ch2 &amp; Ch3'!$F:$Y,20,FALSE)</f>
        <v>0</v>
      </c>
      <c r="O478" s="223">
        <f t="shared" si="18"/>
        <v>0</v>
      </c>
      <c r="P478" s="57">
        <f>VLOOKUP(E478,'Cons. Ch2 &amp; Ch3'!F:Y,20,FALSE)</f>
        <v>0</v>
      </c>
    </row>
    <row r="479" spans="1:16" hidden="1" x14ac:dyDescent="0.35">
      <c r="A479" s="56">
        <v>8470530</v>
      </c>
      <c r="B479" s="56" t="s">
        <v>325</v>
      </c>
      <c r="C479" s="56">
        <v>428111</v>
      </c>
      <c r="D479" s="56" t="s">
        <v>363</v>
      </c>
      <c r="E479" s="56" t="str">
        <f t="shared" si="19"/>
        <v>847.8470530.1.428111.000000.847001.200179</v>
      </c>
      <c r="F479" s="56" t="s">
        <v>21</v>
      </c>
      <c r="G479" s="56">
        <v>847001</v>
      </c>
      <c r="H479" s="56" t="s">
        <v>23</v>
      </c>
      <c r="I479" s="56">
        <v>200179</v>
      </c>
      <c r="N479" s="57">
        <f>VLOOKUP(E479,'[1]Cons. Ch2 &amp; Ch3'!$F:$Y,20,FALSE)</f>
        <v>0</v>
      </c>
      <c r="O479" s="223">
        <f t="shared" si="18"/>
        <v>0</v>
      </c>
      <c r="P479" s="57">
        <f>VLOOKUP(E479,'Cons. Ch2 &amp; Ch3'!F:Y,20,FALSE)</f>
        <v>0</v>
      </c>
    </row>
    <row r="480" spans="1:16" hidden="1" x14ac:dyDescent="0.35">
      <c r="A480" s="56">
        <v>8470530</v>
      </c>
      <c r="B480" s="56" t="s">
        <v>325</v>
      </c>
      <c r="C480" s="56">
        <v>428112</v>
      </c>
      <c r="D480" s="56" t="s">
        <v>369</v>
      </c>
      <c r="E480" s="56" t="str">
        <f t="shared" si="19"/>
        <v>847.8470530.1.428112.000000.847001.200179</v>
      </c>
      <c r="F480" s="56" t="s">
        <v>21</v>
      </c>
      <c r="G480" s="56">
        <v>847001</v>
      </c>
      <c r="H480" s="56" t="s">
        <v>23</v>
      </c>
      <c r="I480" s="56">
        <v>200179</v>
      </c>
      <c r="N480" s="57">
        <f>VLOOKUP(E480,'[1]Cons. Ch2 &amp; Ch3'!$F:$Y,20,FALSE)</f>
        <v>0</v>
      </c>
      <c r="O480" s="223">
        <f t="shared" si="18"/>
        <v>0</v>
      </c>
      <c r="P480" s="57">
        <f>VLOOKUP(E480,'Cons. Ch2 &amp; Ch3'!F:Y,20,FALSE)</f>
        <v>0</v>
      </c>
    </row>
    <row r="481" spans="1:16" hidden="1" x14ac:dyDescent="0.35">
      <c r="A481" s="56">
        <v>8470530</v>
      </c>
      <c r="B481" s="56" t="s">
        <v>325</v>
      </c>
      <c r="C481" s="56">
        <v>428112</v>
      </c>
      <c r="D481" s="56" t="s">
        <v>369</v>
      </c>
      <c r="E481" s="56" t="str">
        <f t="shared" si="19"/>
        <v>847.8470530.1.428112.000000.847001.200179</v>
      </c>
      <c r="F481" s="56" t="s">
        <v>21</v>
      </c>
      <c r="G481" s="56">
        <v>847001</v>
      </c>
      <c r="H481" s="56" t="s">
        <v>23</v>
      </c>
      <c r="I481" s="56">
        <v>200179</v>
      </c>
      <c r="N481" s="57">
        <f>VLOOKUP(E481,'[1]Cons. Ch2 &amp; Ch3'!$F:$Y,20,FALSE)</f>
        <v>0</v>
      </c>
      <c r="O481" s="223">
        <f t="shared" si="18"/>
        <v>0</v>
      </c>
      <c r="P481" s="57">
        <f>VLOOKUP(E481,'Cons. Ch2 &amp; Ch3'!F:Y,20,FALSE)</f>
        <v>0</v>
      </c>
    </row>
    <row r="482" spans="1:16" hidden="1" x14ac:dyDescent="0.35">
      <c r="A482" s="56">
        <v>8470530</v>
      </c>
      <c r="B482" s="56" t="s">
        <v>325</v>
      </c>
      <c r="C482" s="56">
        <v>428112</v>
      </c>
      <c r="D482" s="56" t="s">
        <v>369</v>
      </c>
      <c r="E482" s="56" t="str">
        <f t="shared" si="19"/>
        <v>847.8470530.1.428112.000000.847001.200179</v>
      </c>
      <c r="F482" s="56" t="s">
        <v>21</v>
      </c>
      <c r="G482" s="56">
        <v>847001</v>
      </c>
      <c r="H482" s="56" t="s">
        <v>23</v>
      </c>
      <c r="I482" s="56">
        <v>200179</v>
      </c>
      <c r="N482" s="57">
        <f>VLOOKUP(E482,'[1]Cons. Ch2 &amp; Ch3'!$F:$Y,20,FALSE)</f>
        <v>0</v>
      </c>
      <c r="O482" s="223">
        <f t="shared" si="18"/>
        <v>0</v>
      </c>
      <c r="P482" s="57">
        <f>VLOOKUP(E482,'Cons. Ch2 &amp; Ch3'!F:Y,20,FALSE)</f>
        <v>0</v>
      </c>
    </row>
    <row r="483" spans="1:16" hidden="1" x14ac:dyDescent="0.35">
      <c r="A483" s="56">
        <v>8470530</v>
      </c>
      <c r="B483" s="56" t="s">
        <v>325</v>
      </c>
      <c r="C483" s="56">
        <v>428112</v>
      </c>
      <c r="D483" s="56" t="s">
        <v>369</v>
      </c>
      <c r="E483" s="56" t="str">
        <f t="shared" si="19"/>
        <v>847.8470530.1.428112.000000.847001.200179</v>
      </c>
      <c r="F483" s="56" t="s">
        <v>21</v>
      </c>
      <c r="G483" s="56">
        <v>847001</v>
      </c>
      <c r="H483" s="56" t="s">
        <v>23</v>
      </c>
      <c r="I483" s="56">
        <v>200179</v>
      </c>
      <c r="N483" s="57">
        <f>VLOOKUP(E483,'[1]Cons. Ch2 &amp; Ch3'!$F:$Y,20,FALSE)</f>
        <v>0</v>
      </c>
      <c r="O483" s="223">
        <f t="shared" si="18"/>
        <v>0</v>
      </c>
      <c r="P483" s="57">
        <f>VLOOKUP(E483,'Cons. Ch2 &amp; Ch3'!F:Y,20,FALSE)</f>
        <v>0</v>
      </c>
    </row>
    <row r="484" spans="1:16" hidden="1" x14ac:dyDescent="0.35">
      <c r="A484" s="56">
        <v>8470530</v>
      </c>
      <c r="B484" s="56" t="s">
        <v>325</v>
      </c>
      <c r="C484" s="56">
        <v>429900</v>
      </c>
      <c r="D484" s="56" t="s">
        <v>375</v>
      </c>
      <c r="E484" s="56" t="str">
        <f t="shared" si="19"/>
        <v>847.8470530.1.429900.000000.847001.200179</v>
      </c>
      <c r="F484" s="56" t="s">
        <v>21</v>
      </c>
      <c r="G484" s="56">
        <v>847001</v>
      </c>
      <c r="H484" s="56" t="s">
        <v>23</v>
      </c>
      <c r="I484" s="56">
        <v>200179</v>
      </c>
      <c r="N484" s="57">
        <f>VLOOKUP(E484,'[1]Cons. Ch2 &amp; Ch3'!$F:$Y,20,FALSE)</f>
        <v>0</v>
      </c>
      <c r="O484" s="223">
        <f t="shared" si="18"/>
        <v>0</v>
      </c>
      <c r="P484" s="57">
        <f>VLOOKUP(E484,'Cons. Ch2 &amp; Ch3'!F:Y,20,FALSE)</f>
        <v>0</v>
      </c>
    </row>
    <row r="485" spans="1:16" hidden="1" x14ac:dyDescent="0.35">
      <c r="A485" s="56">
        <v>8470530</v>
      </c>
      <c r="B485" s="56" t="s">
        <v>325</v>
      </c>
      <c r="C485" s="56">
        <v>432120</v>
      </c>
      <c r="D485" s="56" t="s">
        <v>382</v>
      </c>
      <c r="E485" s="56" t="str">
        <f t="shared" si="19"/>
        <v>847.8470530.1.432120.000000.847001.200179</v>
      </c>
      <c r="F485" s="56" t="s">
        <v>21</v>
      </c>
      <c r="G485" s="56">
        <v>847001</v>
      </c>
      <c r="H485" s="56" t="s">
        <v>23</v>
      </c>
      <c r="I485" s="56">
        <v>200179</v>
      </c>
      <c r="M485" s="57">
        <v>0</v>
      </c>
      <c r="N485" s="57">
        <f>VLOOKUP(E485,'[1]Cons. Ch2 &amp; Ch3'!$F:$Y,20,FALSE)</f>
        <v>0</v>
      </c>
      <c r="O485" s="223">
        <f t="shared" si="18"/>
        <v>0</v>
      </c>
      <c r="P485" s="57">
        <f>VLOOKUP(E485,'Cons. Ch2 &amp; Ch3'!F:Y,20,FALSE)</f>
        <v>0</v>
      </c>
    </row>
    <row r="486" spans="1:16" hidden="1" x14ac:dyDescent="0.35">
      <c r="A486" s="56">
        <v>8470530</v>
      </c>
      <c r="B486" s="56" t="s">
        <v>325</v>
      </c>
      <c r="C486" s="56">
        <v>432120</v>
      </c>
      <c r="D486" s="56" t="s">
        <v>382</v>
      </c>
      <c r="E486" s="56" t="str">
        <f t="shared" si="19"/>
        <v>847.8470530.1.432120.000000.847001.200179</v>
      </c>
      <c r="F486" s="56" t="s">
        <v>21</v>
      </c>
      <c r="G486" s="56">
        <v>847001</v>
      </c>
      <c r="H486" s="56" t="s">
        <v>23</v>
      </c>
      <c r="I486" s="56">
        <v>200179</v>
      </c>
      <c r="M486" s="57">
        <v>0</v>
      </c>
      <c r="N486" s="57">
        <f>VLOOKUP(E486,'[1]Cons. Ch2 &amp; Ch3'!$F:$Y,20,FALSE)</f>
        <v>0</v>
      </c>
      <c r="O486" s="223">
        <f t="shared" si="18"/>
        <v>0</v>
      </c>
      <c r="P486" s="57">
        <f>VLOOKUP(E486,'Cons. Ch2 &amp; Ch3'!F:Y,20,FALSE)</f>
        <v>0</v>
      </c>
    </row>
    <row r="487" spans="1:16" hidden="1" x14ac:dyDescent="0.35">
      <c r="A487" s="56">
        <v>8470530</v>
      </c>
      <c r="B487" s="56" t="s">
        <v>325</v>
      </c>
      <c r="C487" s="56">
        <v>432120</v>
      </c>
      <c r="D487" s="56" t="s">
        <v>382</v>
      </c>
      <c r="E487" s="56" t="str">
        <f t="shared" si="19"/>
        <v>847.8470530.1.432120.000000.847001.200179</v>
      </c>
      <c r="F487" s="56" t="s">
        <v>21</v>
      </c>
      <c r="G487" s="56">
        <v>847001</v>
      </c>
      <c r="H487" s="56" t="s">
        <v>23</v>
      </c>
      <c r="I487" s="56">
        <v>200179</v>
      </c>
      <c r="N487" s="57">
        <f>VLOOKUP(E487,'[1]Cons. Ch2 &amp; Ch3'!$F:$Y,20,FALSE)</f>
        <v>0</v>
      </c>
      <c r="O487" s="223">
        <f t="shared" si="18"/>
        <v>0</v>
      </c>
      <c r="P487" s="57">
        <f>VLOOKUP(E487,'Cons. Ch2 &amp; Ch3'!F:Y,20,FALSE)</f>
        <v>0</v>
      </c>
    </row>
    <row r="488" spans="1:16" hidden="1" x14ac:dyDescent="0.35">
      <c r="A488" s="56">
        <v>8470530</v>
      </c>
      <c r="B488" s="56" t="s">
        <v>325</v>
      </c>
      <c r="C488" s="56">
        <v>432120</v>
      </c>
      <c r="D488" s="56" t="s">
        <v>382</v>
      </c>
      <c r="E488" s="56" t="str">
        <f t="shared" si="19"/>
        <v>847.8470530.1.432120.000000.847010.200179</v>
      </c>
      <c r="F488" s="56" t="s">
        <v>330</v>
      </c>
      <c r="G488" s="56">
        <v>847010</v>
      </c>
      <c r="H488" s="56" t="s">
        <v>23</v>
      </c>
      <c r="I488" s="56">
        <v>200179</v>
      </c>
      <c r="J488" s="56" t="s">
        <v>3360</v>
      </c>
      <c r="K488" s="56">
        <v>1</v>
      </c>
      <c r="L488" s="56">
        <v>6927625.8399999999</v>
      </c>
      <c r="M488" s="226">
        <v>6927625.8399999999</v>
      </c>
      <c r="N488" s="57">
        <v>6927625.8399999999</v>
      </c>
      <c r="O488" s="223">
        <f t="shared" si="18"/>
        <v>0</v>
      </c>
      <c r="P488" s="57">
        <f>VLOOKUP(E488,'Cons. Ch2 &amp; Ch3'!F:Y,20,FALSE)</f>
        <v>11946036.99</v>
      </c>
    </row>
    <row r="489" spans="1:16" hidden="1" x14ac:dyDescent="0.35">
      <c r="A489" s="56">
        <v>8470530</v>
      </c>
      <c r="B489" s="56" t="s">
        <v>325</v>
      </c>
      <c r="C489" s="56">
        <v>432120</v>
      </c>
      <c r="D489" s="56" t="s">
        <v>382</v>
      </c>
      <c r="E489" s="56" t="str">
        <f t="shared" si="19"/>
        <v>847.8470530.1.432120.000000.847010.200179</v>
      </c>
      <c r="F489" s="56" t="s">
        <v>330</v>
      </c>
      <c r="G489" s="56">
        <v>847010</v>
      </c>
      <c r="H489" s="56" t="s">
        <v>23</v>
      </c>
      <c r="I489" s="56">
        <v>200179</v>
      </c>
      <c r="J489" s="56" t="s">
        <v>3373</v>
      </c>
      <c r="K489" s="56">
        <v>1</v>
      </c>
      <c r="L489" s="56">
        <v>2267961.15</v>
      </c>
      <c r="M489" s="226">
        <v>2267961.15</v>
      </c>
      <c r="N489" s="57">
        <v>2267961.15</v>
      </c>
      <c r="O489" s="223">
        <f t="shared" si="18"/>
        <v>0</v>
      </c>
      <c r="P489" s="57">
        <f>VLOOKUP(E489,'Cons. Ch2 &amp; Ch3'!F:Y,20,FALSE)</f>
        <v>11946036.99</v>
      </c>
    </row>
    <row r="490" spans="1:16" hidden="1" x14ac:dyDescent="0.35">
      <c r="A490" s="56">
        <v>8470530</v>
      </c>
      <c r="B490" s="56" t="s">
        <v>325</v>
      </c>
      <c r="C490" s="56">
        <v>432120</v>
      </c>
      <c r="D490" s="56" t="s">
        <v>382</v>
      </c>
      <c r="E490" s="56" t="str">
        <f t="shared" si="19"/>
        <v>847.8470530.1.432120.000000.847010.200179</v>
      </c>
      <c r="F490" s="56" t="s">
        <v>330</v>
      </c>
      <c r="G490" s="56">
        <v>847010</v>
      </c>
      <c r="H490" s="56" t="s">
        <v>23</v>
      </c>
      <c r="I490" s="56">
        <v>200179</v>
      </c>
      <c r="J490" s="56" t="s">
        <v>3374</v>
      </c>
      <c r="K490" s="56">
        <v>1</v>
      </c>
      <c r="L490" s="56">
        <v>472920</v>
      </c>
      <c r="M490" s="226">
        <v>472920</v>
      </c>
      <c r="N490" s="57">
        <v>472920</v>
      </c>
      <c r="O490" s="223">
        <f t="shared" si="18"/>
        <v>0</v>
      </c>
      <c r="P490" s="57">
        <f>VLOOKUP(E490,'Cons. Ch2 &amp; Ch3'!F:Y,20,FALSE)</f>
        <v>11946036.99</v>
      </c>
    </row>
    <row r="491" spans="1:16" hidden="1" x14ac:dyDescent="0.35">
      <c r="A491" s="56">
        <v>8470530</v>
      </c>
      <c r="B491" s="56" t="s">
        <v>325</v>
      </c>
      <c r="C491" s="56">
        <v>432120</v>
      </c>
      <c r="D491" s="56" t="s">
        <v>382</v>
      </c>
      <c r="E491" s="56" t="str">
        <f t="shared" si="19"/>
        <v>847.8470530.1.432120.000000.847010.200179</v>
      </c>
      <c r="F491" s="56" t="s">
        <v>330</v>
      </c>
      <c r="G491" s="56">
        <v>847010</v>
      </c>
      <c r="H491" s="56" t="s">
        <v>23</v>
      </c>
      <c r="I491" s="56">
        <v>200179</v>
      </c>
      <c r="J491" s="56" t="s">
        <v>3375</v>
      </c>
      <c r="K491" s="56">
        <v>1</v>
      </c>
      <c r="L491" s="56">
        <v>500000</v>
      </c>
      <c r="M491" s="226">
        <v>500000</v>
      </c>
      <c r="N491" s="57">
        <v>500000</v>
      </c>
      <c r="O491" s="223">
        <f t="shared" si="18"/>
        <v>0</v>
      </c>
      <c r="P491" s="57">
        <f>VLOOKUP(E491,'Cons. Ch2 &amp; Ch3'!F:Y,20,FALSE)</f>
        <v>11946036.99</v>
      </c>
    </row>
    <row r="492" spans="1:16" hidden="1" x14ac:dyDescent="0.35">
      <c r="A492" s="56">
        <v>8470530</v>
      </c>
      <c r="B492" s="56" t="s">
        <v>325</v>
      </c>
      <c r="C492" s="56">
        <v>432120</v>
      </c>
      <c r="D492" s="56" t="s">
        <v>382</v>
      </c>
      <c r="E492" s="56" t="str">
        <f t="shared" si="19"/>
        <v>847.8470530.1.432120.000000.847010.200179</v>
      </c>
      <c r="F492" s="56" t="s">
        <v>330</v>
      </c>
      <c r="G492" s="56">
        <v>847010</v>
      </c>
      <c r="H492" s="56" t="s">
        <v>23</v>
      </c>
      <c r="I492" s="56">
        <v>200179</v>
      </c>
      <c r="J492" s="56" t="s">
        <v>3377</v>
      </c>
      <c r="K492" s="56">
        <v>1</v>
      </c>
      <c r="L492" s="56">
        <v>300000</v>
      </c>
      <c r="M492" s="226">
        <v>300000</v>
      </c>
      <c r="N492" s="57">
        <v>300000</v>
      </c>
      <c r="O492" s="223">
        <f t="shared" si="18"/>
        <v>0</v>
      </c>
      <c r="P492" s="57">
        <f>VLOOKUP(E492,'Cons. Ch2 &amp; Ch3'!F:Y,20,FALSE)</f>
        <v>11946036.99</v>
      </c>
    </row>
    <row r="493" spans="1:16" hidden="1" x14ac:dyDescent="0.35">
      <c r="A493" s="56">
        <v>8470530</v>
      </c>
      <c r="B493" s="56" t="s">
        <v>325</v>
      </c>
      <c r="C493" s="56">
        <v>432120</v>
      </c>
      <c r="D493" s="56" t="s">
        <v>382</v>
      </c>
      <c r="E493" s="56" t="str">
        <f t="shared" si="19"/>
        <v>847.8470530.1.432120.000000.847010.200179</v>
      </c>
      <c r="F493" s="56" t="s">
        <v>330</v>
      </c>
      <c r="G493" s="56">
        <v>847010</v>
      </c>
      <c r="H493" s="56" t="s">
        <v>23</v>
      </c>
      <c r="I493" s="56">
        <v>200179</v>
      </c>
      <c r="J493" s="56" t="s">
        <v>3378</v>
      </c>
      <c r="K493" s="56">
        <v>1</v>
      </c>
      <c r="L493" s="56">
        <v>1477530</v>
      </c>
      <c r="M493" s="226">
        <v>1477530</v>
      </c>
      <c r="N493" s="57">
        <v>1477530</v>
      </c>
      <c r="O493" s="223">
        <f t="shared" si="18"/>
        <v>0</v>
      </c>
      <c r="P493" s="57">
        <f>VLOOKUP(E493,'Cons. Ch2 &amp; Ch3'!F:Y,20,FALSE)</f>
        <v>11946036.99</v>
      </c>
    </row>
    <row r="494" spans="1:16" hidden="1" x14ac:dyDescent="0.35">
      <c r="A494" s="56">
        <v>8470530</v>
      </c>
      <c r="B494" s="56" t="s">
        <v>325</v>
      </c>
      <c r="C494" s="56">
        <v>432120</v>
      </c>
      <c r="D494" s="56" t="s">
        <v>382</v>
      </c>
      <c r="E494" s="56" t="str">
        <f t="shared" si="19"/>
        <v>847.8470530.1.432120.000000.847015.200179</v>
      </c>
      <c r="F494" s="56" t="s">
        <v>333</v>
      </c>
      <c r="G494" s="56">
        <v>847015</v>
      </c>
      <c r="H494" s="56" t="s">
        <v>23</v>
      </c>
      <c r="I494" s="56">
        <v>200179</v>
      </c>
      <c r="J494" s="56" t="s">
        <v>3343</v>
      </c>
      <c r="K494" s="56">
        <v>1</v>
      </c>
      <c r="L494" s="56">
        <v>4076399.54</v>
      </c>
      <c r="M494" s="57">
        <v>4076399.54</v>
      </c>
      <c r="N494" s="57">
        <v>4076399.54</v>
      </c>
      <c r="O494" s="223">
        <f t="shared" si="18"/>
        <v>0</v>
      </c>
      <c r="P494" s="57">
        <f>VLOOKUP(E494,'Cons. Ch2 &amp; Ch3'!F:Y,20,FALSE)</f>
        <v>5071139.54</v>
      </c>
    </row>
    <row r="495" spans="1:16" hidden="1" x14ac:dyDescent="0.35">
      <c r="A495" s="56">
        <v>8470530</v>
      </c>
      <c r="B495" s="56" t="s">
        <v>325</v>
      </c>
      <c r="C495" s="56">
        <v>432120</v>
      </c>
      <c r="D495" s="56" t="s">
        <v>382</v>
      </c>
      <c r="E495" s="56" t="str">
        <f t="shared" si="19"/>
        <v>847.8470530.1.432120.000000.847015.200179</v>
      </c>
      <c r="F495" s="56" t="s">
        <v>333</v>
      </c>
      <c r="G495" s="56">
        <v>847015</v>
      </c>
      <c r="H495" s="56" t="s">
        <v>23</v>
      </c>
      <c r="I495" s="56">
        <v>200179</v>
      </c>
      <c r="J495" s="56" t="s">
        <v>3383</v>
      </c>
      <c r="K495" s="56">
        <v>1</v>
      </c>
      <c r="L495" s="56">
        <v>611000</v>
      </c>
      <c r="M495" s="57">
        <v>611000</v>
      </c>
      <c r="N495" s="57">
        <v>611000</v>
      </c>
      <c r="O495" s="223">
        <f t="shared" si="18"/>
        <v>0</v>
      </c>
      <c r="P495" s="57">
        <f>VLOOKUP(E495,'Cons. Ch2 &amp; Ch3'!F:Y,20,FALSE)</f>
        <v>5071139.54</v>
      </c>
    </row>
    <row r="496" spans="1:16" hidden="1" x14ac:dyDescent="0.35">
      <c r="A496" s="56">
        <v>8470530</v>
      </c>
      <c r="B496" s="56" t="s">
        <v>325</v>
      </c>
      <c r="C496" s="56">
        <v>432120</v>
      </c>
      <c r="D496" s="56" t="s">
        <v>382</v>
      </c>
      <c r="E496" s="56" t="str">
        <f t="shared" si="19"/>
        <v>847.8470530.1.432120.000000.847015.200179</v>
      </c>
      <c r="F496" s="56" t="s">
        <v>333</v>
      </c>
      <c r="G496" s="56">
        <v>847015</v>
      </c>
      <c r="H496" s="56" t="s">
        <v>23</v>
      </c>
      <c r="I496" s="56">
        <v>200179</v>
      </c>
      <c r="J496" s="56" t="s">
        <v>3375</v>
      </c>
      <c r="K496" s="56">
        <v>1</v>
      </c>
      <c r="L496" s="56">
        <v>383740</v>
      </c>
      <c r="M496" s="57">
        <v>383740</v>
      </c>
      <c r="N496" s="57">
        <v>383740</v>
      </c>
      <c r="O496" s="223">
        <f t="shared" si="18"/>
        <v>0</v>
      </c>
      <c r="P496" s="57">
        <f>VLOOKUP(E496,'Cons. Ch2 &amp; Ch3'!F:Y,20,FALSE)</f>
        <v>5071139.54</v>
      </c>
    </row>
    <row r="497" spans="1:16" hidden="1" x14ac:dyDescent="0.35">
      <c r="A497" s="56">
        <v>8470530</v>
      </c>
      <c r="B497" s="56" t="s">
        <v>325</v>
      </c>
      <c r="C497" s="56">
        <v>432120</v>
      </c>
      <c r="D497" s="56" t="s">
        <v>382</v>
      </c>
      <c r="E497" s="56" t="str">
        <f t="shared" si="19"/>
        <v>847.8470530.1.432120.000000.847020.200179</v>
      </c>
      <c r="F497" s="56" t="s">
        <v>336</v>
      </c>
      <c r="G497" s="56">
        <v>847020</v>
      </c>
      <c r="H497" s="56" t="s">
        <v>23</v>
      </c>
      <c r="I497" s="56">
        <v>200179</v>
      </c>
      <c r="J497" s="56" t="s">
        <v>3358</v>
      </c>
      <c r="K497" s="56">
        <v>1</v>
      </c>
      <c r="L497" s="56">
        <v>3360221.98</v>
      </c>
      <c r="M497" s="57">
        <v>3360221.98</v>
      </c>
      <c r="N497" s="57">
        <v>3360221.98</v>
      </c>
      <c r="O497" s="223">
        <f t="shared" si="18"/>
        <v>0</v>
      </c>
      <c r="P497" s="57">
        <f>VLOOKUP(E497,'Cons. Ch2 &amp; Ch3'!F:Y,20,FALSE)</f>
        <v>5573133.9800000004</v>
      </c>
    </row>
    <row r="498" spans="1:16" hidden="1" x14ac:dyDescent="0.35">
      <c r="A498" s="56">
        <v>8470530</v>
      </c>
      <c r="B498" s="56" t="s">
        <v>325</v>
      </c>
      <c r="C498" s="56">
        <v>432120</v>
      </c>
      <c r="D498" s="56" t="s">
        <v>382</v>
      </c>
      <c r="E498" s="56" t="str">
        <f t="shared" si="19"/>
        <v>847.8470530.1.432120.000000.847020.200179</v>
      </c>
      <c r="F498" s="56" t="s">
        <v>336</v>
      </c>
      <c r="G498" s="56">
        <v>847020</v>
      </c>
      <c r="H498" s="56" t="s">
        <v>23</v>
      </c>
      <c r="I498" s="56">
        <v>200179</v>
      </c>
      <c r="J498" s="56" t="s">
        <v>3375</v>
      </c>
      <c r="K498" s="56">
        <v>1</v>
      </c>
      <c r="L498" s="56">
        <v>316260</v>
      </c>
      <c r="M498" s="57">
        <v>316260</v>
      </c>
      <c r="N498" s="57">
        <v>316260</v>
      </c>
      <c r="O498" s="223">
        <f t="shared" si="18"/>
        <v>0</v>
      </c>
      <c r="P498" s="57">
        <f>VLOOKUP(E498,'Cons. Ch2 &amp; Ch3'!F:Y,20,FALSE)</f>
        <v>5573133.9800000004</v>
      </c>
    </row>
    <row r="499" spans="1:16" hidden="1" x14ac:dyDescent="0.35">
      <c r="A499" s="56">
        <v>8470530</v>
      </c>
      <c r="B499" s="56" t="s">
        <v>325</v>
      </c>
      <c r="C499" s="56">
        <v>432120</v>
      </c>
      <c r="D499" s="56" t="s">
        <v>382</v>
      </c>
      <c r="E499" s="56" t="str">
        <f t="shared" si="19"/>
        <v>847.8470530.1.432120.000000.847020.200179</v>
      </c>
      <c r="F499" s="56" t="s">
        <v>336</v>
      </c>
      <c r="G499" s="56">
        <v>847020</v>
      </c>
      <c r="H499" s="56" t="s">
        <v>23</v>
      </c>
      <c r="I499" s="56">
        <v>200179</v>
      </c>
      <c r="J499" s="56" t="s">
        <v>3378</v>
      </c>
      <c r="K499" s="56">
        <v>1</v>
      </c>
      <c r="L499" s="56">
        <v>1716652</v>
      </c>
      <c r="M499" s="57">
        <v>1716652</v>
      </c>
      <c r="N499" s="57">
        <v>1716652</v>
      </c>
      <c r="O499" s="223">
        <f t="shared" si="18"/>
        <v>0</v>
      </c>
      <c r="P499" s="57">
        <f>VLOOKUP(E499,'Cons. Ch2 &amp; Ch3'!F:Y,20,FALSE)</f>
        <v>5573133.9800000004</v>
      </c>
    </row>
    <row r="500" spans="1:16" hidden="1" x14ac:dyDescent="0.35">
      <c r="A500" s="56">
        <v>8470530</v>
      </c>
      <c r="B500" s="56" t="s">
        <v>325</v>
      </c>
      <c r="C500" s="56">
        <v>432120</v>
      </c>
      <c r="D500" s="56" t="s">
        <v>382</v>
      </c>
      <c r="E500" s="56" t="str">
        <f t="shared" si="19"/>
        <v>847.8470530.1.432120.000000.847020.200179</v>
      </c>
      <c r="F500" s="56" t="s">
        <v>336</v>
      </c>
      <c r="G500" s="56">
        <v>847020</v>
      </c>
      <c r="H500" s="56" t="s">
        <v>23</v>
      </c>
      <c r="I500" s="56">
        <v>200179</v>
      </c>
      <c r="J500" s="56" t="s">
        <v>3379</v>
      </c>
      <c r="K500" s="56">
        <v>1</v>
      </c>
      <c r="L500" s="56">
        <v>180000</v>
      </c>
      <c r="M500" s="57">
        <v>180000</v>
      </c>
      <c r="N500" s="57">
        <v>180000</v>
      </c>
      <c r="O500" s="223">
        <f t="shared" si="18"/>
        <v>0</v>
      </c>
      <c r="P500" s="57">
        <f>VLOOKUP(E500,'Cons. Ch2 &amp; Ch3'!F:Y,20,FALSE)</f>
        <v>5573133.9800000004</v>
      </c>
    </row>
    <row r="501" spans="1:16" hidden="1" x14ac:dyDescent="0.35">
      <c r="A501" s="56">
        <v>8470530</v>
      </c>
      <c r="B501" s="56" t="s">
        <v>325</v>
      </c>
      <c r="C501" s="56">
        <v>432120</v>
      </c>
      <c r="D501" s="56" t="s">
        <v>382</v>
      </c>
      <c r="E501" s="56" t="str">
        <f t="shared" si="19"/>
        <v>847.8470530.1.432120.000000.847030.200179</v>
      </c>
      <c r="F501" s="56" t="s">
        <v>312</v>
      </c>
      <c r="G501" s="56">
        <v>847030</v>
      </c>
      <c r="H501" s="56" t="s">
        <v>23</v>
      </c>
      <c r="I501" s="56">
        <v>200179</v>
      </c>
      <c r="J501" s="56" t="s">
        <v>3350</v>
      </c>
      <c r="K501" s="56">
        <v>1</v>
      </c>
      <c r="L501" s="56">
        <v>435880.45</v>
      </c>
      <c r="M501" s="57">
        <v>435880.45</v>
      </c>
      <c r="N501" s="57">
        <v>435880.45</v>
      </c>
      <c r="O501" s="223">
        <f t="shared" si="18"/>
        <v>0</v>
      </c>
      <c r="P501" s="57">
        <f>VLOOKUP(E501,'Cons. Ch2 &amp; Ch3'!F:Y,20,FALSE)</f>
        <v>1207678.45</v>
      </c>
    </row>
    <row r="502" spans="1:16" hidden="1" x14ac:dyDescent="0.35">
      <c r="A502" s="56">
        <v>8470530</v>
      </c>
      <c r="B502" s="56" t="s">
        <v>325</v>
      </c>
      <c r="C502" s="56">
        <v>432120</v>
      </c>
      <c r="D502" s="56" t="s">
        <v>382</v>
      </c>
      <c r="E502" s="56" t="str">
        <f t="shared" si="19"/>
        <v>847.8470530.1.432120.000000.847030.200179</v>
      </c>
      <c r="F502" s="56" t="s">
        <v>312</v>
      </c>
      <c r="G502" s="56">
        <v>847030</v>
      </c>
      <c r="H502" s="56" t="s">
        <v>23</v>
      </c>
      <c r="I502" s="56">
        <v>200179</v>
      </c>
      <c r="J502" s="56" t="s">
        <v>3381</v>
      </c>
      <c r="K502" s="56">
        <v>1</v>
      </c>
      <c r="L502" s="56">
        <v>471798</v>
      </c>
      <c r="M502" s="57">
        <v>471798</v>
      </c>
      <c r="N502" s="57">
        <v>471798</v>
      </c>
      <c r="O502" s="223">
        <f t="shared" si="18"/>
        <v>0</v>
      </c>
      <c r="P502" s="57">
        <f>VLOOKUP(E502,'Cons. Ch2 &amp; Ch3'!F:Y,20,FALSE)</f>
        <v>1207678.45</v>
      </c>
    </row>
    <row r="503" spans="1:16" hidden="1" x14ac:dyDescent="0.35">
      <c r="A503" s="56">
        <v>8470530</v>
      </c>
      <c r="B503" s="56" t="s">
        <v>325</v>
      </c>
      <c r="C503" s="56">
        <v>432120</v>
      </c>
      <c r="D503" s="56" t="s">
        <v>382</v>
      </c>
      <c r="E503" s="56" t="str">
        <f t="shared" si="19"/>
        <v>847.8470530.1.432120.000000.847030.200179</v>
      </c>
      <c r="F503" s="56" t="s">
        <v>312</v>
      </c>
      <c r="G503" s="56">
        <v>847030</v>
      </c>
      <c r="H503" s="56" t="s">
        <v>23</v>
      </c>
      <c r="I503" s="56">
        <v>200179</v>
      </c>
      <c r="J503" s="56" t="s">
        <v>3382</v>
      </c>
      <c r="K503" s="56">
        <v>1</v>
      </c>
      <c r="L503" s="56">
        <v>300000</v>
      </c>
      <c r="M503" s="57">
        <v>300000</v>
      </c>
      <c r="N503" s="57">
        <v>300000</v>
      </c>
      <c r="O503" s="223">
        <f t="shared" si="18"/>
        <v>0</v>
      </c>
      <c r="P503" s="57">
        <f>VLOOKUP(E503,'Cons. Ch2 &amp; Ch3'!F:Y,20,FALSE)</f>
        <v>1207678.45</v>
      </c>
    </row>
    <row r="504" spans="1:16" hidden="1" x14ac:dyDescent="0.35">
      <c r="A504" s="56">
        <v>8470530</v>
      </c>
      <c r="B504" s="56" t="s">
        <v>325</v>
      </c>
      <c r="C504" s="56">
        <v>432170</v>
      </c>
      <c r="D504" s="56" t="s">
        <v>389</v>
      </c>
      <c r="E504" s="56" t="str">
        <f t="shared" si="19"/>
        <v>847.8470530.1.432170.000000.847010.200179</v>
      </c>
      <c r="F504" s="56" t="s">
        <v>330</v>
      </c>
      <c r="G504" s="56">
        <v>847010</v>
      </c>
      <c r="H504" s="56" t="s">
        <v>23</v>
      </c>
      <c r="I504" s="56">
        <v>200179</v>
      </c>
      <c r="J504" s="56" t="s">
        <v>389</v>
      </c>
      <c r="K504" s="56">
        <v>1</v>
      </c>
      <c r="L504" s="56">
        <v>30000</v>
      </c>
      <c r="M504" s="57">
        <v>30000</v>
      </c>
      <c r="N504" s="57">
        <f>VLOOKUP(E504,'[1]Cons. Ch2 &amp; Ch3'!$F:$Y,20,FALSE)</f>
        <v>30000</v>
      </c>
      <c r="O504" s="223">
        <f t="shared" si="18"/>
        <v>0</v>
      </c>
      <c r="P504" s="57">
        <f>VLOOKUP(E504,'Cons. Ch2 &amp; Ch3'!F:Y,20,FALSE)</f>
        <v>30000</v>
      </c>
    </row>
    <row r="505" spans="1:16" hidden="1" x14ac:dyDescent="0.35">
      <c r="A505" s="56">
        <v>8470530</v>
      </c>
      <c r="B505" s="56" t="s">
        <v>325</v>
      </c>
      <c r="C505" s="56">
        <v>432320</v>
      </c>
      <c r="D505" s="56" t="s">
        <v>392</v>
      </c>
      <c r="E505" s="56" t="str">
        <f t="shared" si="19"/>
        <v>847.8470530.1.432320.000000.847010.200179</v>
      </c>
      <c r="F505" s="56" t="s">
        <v>330</v>
      </c>
      <c r="G505" s="56">
        <v>847010</v>
      </c>
      <c r="H505" s="56" t="s">
        <v>23</v>
      </c>
      <c r="I505" s="56">
        <v>200179</v>
      </c>
      <c r="J505" s="56" t="s">
        <v>392</v>
      </c>
      <c r="K505" s="56">
        <v>1</v>
      </c>
      <c r="L505" s="56">
        <v>5000</v>
      </c>
      <c r="M505" s="57">
        <v>5000</v>
      </c>
      <c r="N505" s="57">
        <v>5000</v>
      </c>
      <c r="O505" s="223">
        <f t="shared" si="18"/>
        <v>0</v>
      </c>
      <c r="P505" s="57">
        <f>VLOOKUP(E505,'Cons. Ch2 &amp; Ch3'!F:Y,20,FALSE)</f>
        <v>26000</v>
      </c>
    </row>
    <row r="506" spans="1:16" hidden="1" x14ac:dyDescent="0.35">
      <c r="A506" s="56">
        <v>8470530</v>
      </c>
      <c r="B506" s="56" t="s">
        <v>325</v>
      </c>
      <c r="C506" s="56">
        <v>432320</v>
      </c>
      <c r="D506" s="56" t="s">
        <v>392</v>
      </c>
      <c r="E506" s="56" t="str">
        <f t="shared" si="19"/>
        <v>847.8470530.1.432320.000000.847010.200179</v>
      </c>
      <c r="F506" s="56" t="s">
        <v>330</v>
      </c>
      <c r="G506" s="56">
        <v>847010</v>
      </c>
      <c r="H506" s="56" t="s">
        <v>23</v>
      </c>
      <c r="I506" s="56">
        <v>200179</v>
      </c>
      <c r="J506" s="56" t="s">
        <v>3384</v>
      </c>
      <c r="K506" s="56">
        <v>1</v>
      </c>
      <c r="L506" s="56">
        <v>21000</v>
      </c>
      <c r="M506" s="57">
        <v>21000</v>
      </c>
      <c r="N506" s="57">
        <v>21000</v>
      </c>
      <c r="O506" s="223">
        <f t="shared" ref="O506:O569" si="20">M506-N506</f>
        <v>0</v>
      </c>
      <c r="P506" s="57">
        <f>VLOOKUP(E506,'Cons. Ch2 &amp; Ch3'!F:Y,20,FALSE)</f>
        <v>26000</v>
      </c>
    </row>
    <row r="507" spans="1:16" hidden="1" x14ac:dyDescent="0.35">
      <c r="A507" s="56">
        <v>8470530</v>
      </c>
      <c r="B507" s="56" t="s">
        <v>325</v>
      </c>
      <c r="C507" s="56">
        <v>432540</v>
      </c>
      <c r="D507" s="56" t="s">
        <v>395</v>
      </c>
      <c r="E507" s="56" t="str">
        <f t="shared" si="19"/>
        <v>847.8470530.1.432540.000000.847001.200179</v>
      </c>
      <c r="F507" s="56" t="s">
        <v>21</v>
      </c>
      <c r="G507" s="56">
        <v>847001</v>
      </c>
      <c r="H507" s="56" t="s">
        <v>23</v>
      </c>
      <c r="I507" s="56">
        <v>200179</v>
      </c>
      <c r="M507" s="57">
        <v>0</v>
      </c>
      <c r="N507" s="57">
        <f>VLOOKUP(E507,'[1]Cons. Ch2 &amp; Ch3'!$F:$Y,20,FALSE)</f>
        <v>0</v>
      </c>
      <c r="O507" s="223">
        <f t="shared" si="20"/>
        <v>0</v>
      </c>
      <c r="P507" s="57">
        <f>VLOOKUP(E507,'Cons. Ch2 &amp; Ch3'!F:Y,20,FALSE)</f>
        <v>0</v>
      </c>
    </row>
    <row r="508" spans="1:16" hidden="1" x14ac:dyDescent="0.35">
      <c r="A508" s="56">
        <v>8470530</v>
      </c>
      <c r="B508" s="56" t="s">
        <v>325</v>
      </c>
      <c r="C508" s="56">
        <v>432540</v>
      </c>
      <c r="D508" s="56" t="s">
        <v>395</v>
      </c>
      <c r="E508" s="56" t="str">
        <f t="shared" si="19"/>
        <v>847.8470530.1.432540.000000.847001.200179</v>
      </c>
      <c r="F508" s="56" t="s">
        <v>21</v>
      </c>
      <c r="G508" s="56">
        <v>847001</v>
      </c>
      <c r="H508" s="56" t="s">
        <v>23</v>
      </c>
      <c r="I508" s="56">
        <v>200179</v>
      </c>
      <c r="M508" s="57">
        <v>0</v>
      </c>
      <c r="N508" s="57">
        <f>VLOOKUP(E508,'[1]Cons. Ch2 &amp; Ch3'!$F:$Y,20,FALSE)</f>
        <v>0</v>
      </c>
      <c r="O508" s="223">
        <f t="shared" si="20"/>
        <v>0</v>
      </c>
      <c r="P508" s="57">
        <f>VLOOKUP(E508,'Cons. Ch2 &amp; Ch3'!F:Y,20,FALSE)</f>
        <v>0</v>
      </c>
    </row>
    <row r="509" spans="1:16" hidden="1" x14ac:dyDescent="0.35">
      <c r="A509" s="56">
        <v>8470530</v>
      </c>
      <c r="B509" s="56" t="s">
        <v>325</v>
      </c>
      <c r="C509" s="56">
        <v>435740</v>
      </c>
      <c r="D509" s="56" t="s">
        <v>400</v>
      </c>
      <c r="E509" s="56" t="str">
        <f t="shared" si="19"/>
        <v>847.8470530.1.435740.000000.847001.200179</v>
      </c>
      <c r="F509" s="56" t="s">
        <v>21</v>
      </c>
      <c r="G509" s="56">
        <v>847001</v>
      </c>
      <c r="H509" s="56" t="s">
        <v>23</v>
      </c>
      <c r="I509" s="56">
        <v>200179</v>
      </c>
      <c r="M509" s="57">
        <v>0</v>
      </c>
      <c r="N509" s="57">
        <f>VLOOKUP(E509,'[1]Cons. Ch2 &amp; Ch3'!$F:$Y,20,FALSE)</f>
        <v>0</v>
      </c>
      <c r="O509" s="223">
        <f t="shared" si="20"/>
        <v>0</v>
      </c>
      <c r="P509" s="57">
        <f>VLOOKUP(E509,'Cons. Ch2 &amp; Ch3'!F:Y,20,FALSE)</f>
        <v>0</v>
      </c>
    </row>
    <row r="510" spans="1:16" hidden="1" x14ac:dyDescent="0.35">
      <c r="A510" s="56">
        <v>8470530</v>
      </c>
      <c r="B510" s="56" t="s">
        <v>325</v>
      </c>
      <c r="C510" s="56">
        <v>436110</v>
      </c>
      <c r="D510" s="56" t="s">
        <v>64</v>
      </c>
      <c r="E510" s="56" t="str">
        <f t="shared" si="19"/>
        <v>847.8470530.1.436110.000000.847001.200179</v>
      </c>
      <c r="F510" s="56" t="s">
        <v>21</v>
      </c>
      <c r="G510" s="56">
        <v>847001</v>
      </c>
      <c r="H510" s="56" t="s">
        <v>23</v>
      </c>
      <c r="I510" s="56">
        <v>200179</v>
      </c>
      <c r="M510" s="57">
        <v>0</v>
      </c>
      <c r="N510" s="57">
        <f>VLOOKUP(E510,'[1]Cons. Ch2 &amp; Ch3'!$F:$Y,20,FALSE)</f>
        <v>0</v>
      </c>
      <c r="O510" s="223">
        <f t="shared" si="20"/>
        <v>0</v>
      </c>
      <c r="P510" s="57">
        <f>VLOOKUP(E510,'Cons. Ch2 &amp; Ch3'!F:Y,20,FALSE)</f>
        <v>0</v>
      </c>
    </row>
    <row r="511" spans="1:16" hidden="1" x14ac:dyDescent="0.35">
      <c r="A511" s="56">
        <v>8470530</v>
      </c>
      <c r="B511" s="56" t="s">
        <v>325</v>
      </c>
      <c r="C511" s="56">
        <v>436110</v>
      </c>
      <c r="D511" s="56" t="s">
        <v>64</v>
      </c>
      <c r="E511" s="56" t="str">
        <f t="shared" si="19"/>
        <v>847.8470530.1.436110.000000.847001.200179</v>
      </c>
      <c r="F511" s="56" t="s">
        <v>21</v>
      </c>
      <c r="G511" s="56">
        <v>847001</v>
      </c>
      <c r="H511" s="56" t="s">
        <v>23</v>
      </c>
      <c r="I511" s="56">
        <v>200179</v>
      </c>
      <c r="N511" s="57">
        <f>VLOOKUP(E511,'[1]Cons. Ch2 &amp; Ch3'!$F:$Y,20,FALSE)</f>
        <v>0</v>
      </c>
      <c r="O511" s="223">
        <f t="shared" si="20"/>
        <v>0</v>
      </c>
      <c r="P511" s="57">
        <f>VLOOKUP(E511,'Cons. Ch2 &amp; Ch3'!F:Y,20,FALSE)</f>
        <v>0</v>
      </c>
    </row>
    <row r="512" spans="1:16" hidden="1" x14ac:dyDescent="0.35">
      <c r="A512" s="56">
        <v>8470530</v>
      </c>
      <c r="B512" s="56" t="s">
        <v>325</v>
      </c>
      <c r="C512" s="56">
        <v>436120</v>
      </c>
      <c r="D512" s="56" t="s">
        <v>431</v>
      </c>
      <c r="E512" s="56" t="str">
        <f t="shared" si="19"/>
        <v>847.8470530.1.436120.000000.847001.200179</v>
      </c>
      <c r="F512" s="56" t="s">
        <v>21</v>
      </c>
      <c r="G512" s="56">
        <v>847001</v>
      </c>
      <c r="H512" s="56" t="s">
        <v>23</v>
      </c>
      <c r="I512" s="56">
        <v>200179</v>
      </c>
      <c r="M512" s="57">
        <v>0</v>
      </c>
      <c r="N512" s="57">
        <f>VLOOKUP(E512,'[1]Cons. Ch2 &amp; Ch3'!$F:$Y,20,FALSE)</f>
        <v>0</v>
      </c>
      <c r="O512" s="223">
        <f t="shared" si="20"/>
        <v>0</v>
      </c>
      <c r="P512" s="57">
        <f>VLOOKUP(E512,'Cons. Ch2 &amp; Ch3'!F:Y,20,FALSE)</f>
        <v>0</v>
      </c>
    </row>
    <row r="513" spans="1:16" hidden="1" x14ac:dyDescent="0.35">
      <c r="A513" s="56">
        <v>8470530</v>
      </c>
      <c r="B513" s="56" t="s">
        <v>325</v>
      </c>
      <c r="C513" s="56">
        <v>436220</v>
      </c>
      <c r="D513" s="56" t="s">
        <v>406</v>
      </c>
      <c r="E513" s="56" t="str">
        <f t="shared" si="19"/>
        <v>847.8470530.1.436220.000000.847001.200179</v>
      </c>
      <c r="F513" s="56" t="s">
        <v>21</v>
      </c>
      <c r="G513" s="56">
        <v>847001</v>
      </c>
      <c r="H513" s="56" t="s">
        <v>23</v>
      </c>
      <c r="I513" s="56">
        <v>200179</v>
      </c>
      <c r="M513" s="57">
        <v>0</v>
      </c>
      <c r="N513" s="57">
        <f>VLOOKUP(E513,'[1]Cons. Ch2 &amp; Ch3'!$F:$Y,20,FALSE)</f>
        <v>0</v>
      </c>
      <c r="O513" s="223">
        <f t="shared" si="20"/>
        <v>0</v>
      </c>
      <c r="P513" s="57">
        <f>VLOOKUP(E513,'Cons. Ch2 &amp; Ch3'!F:Y,20,FALSE)</f>
        <v>0</v>
      </c>
    </row>
    <row r="514" spans="1:16" hidden="1" x14ac:dyDescent="0.35">
      <c r="A514" s="56">
        <v>8470530</v>
      </c>
      <c r="B514" s="56" t="s">
        <v>325</v>
      </c>
      <c r="C514" s="56">
        <v>492200</v>
      </c>
      <c r="D514" s="56" t="s">
        <v>874</v>
      </c>
      <c r="E514" s="56" t="str">
        <f t="shared" ref="E514:E577" si="21">CONCATENATE(847,".",A514,".",1,".",C514,".","000000",".",G514,".",I514)</f>
        <v>847.8470530.1.492200.000000.847001.300180</v>
      </c>
      <c r="F514" s="56" t="s">
        <v>21</v>
      </c>
      <c r="G514" s="56">
        <v>847001</v>
      </c>
      <c r="H514" s="56" t="s">
        <v>863</v>
      </c>
      <c r="I514" s="56">
        <v>300180</v>
      </c>
      <c r="J514" s="56" t="s">
        <v>3346</v>
      </c>
      <c r="K514" s="56">
        <v>1</v>
      </c>
      <c r="L514" s="56">
        <v>720000</v>
      </c>
      <c r="M514" s="57">
        <v>720000</v>
      </c>
      <c r="N514" s="57">
        <v>720000</v>
      </c>
      <c r="O514" s="223">
        <f t="shared" si="20"/>
        <v>0</v>
      </c>
      <c r="P514" s="57">
        <f>VLOOKUP(E514,'Cons. Ch2 &amp; Ch3'!F:Y,20,FALSE)</f>
        <v>2457115</v>
      </c>
    </row>
    <row r="515" spans="1:16" hidden="1" x14ac:dyDescent="0.35">
      <c r="A515" s="56">
        <v>8470530</v>
      </c>
      <c r="B515" s="56" t="s">
        <v>325</v>
      </c>
      <c r="C515" s="56">
        <v>492200</v>
      </c>
      <c r="D515" s="56" t="s">
        <v>874</v>
      </c>
      <c r="E515" s="56" t="str">
        <f t="shared" si="21"/>
        <v>847.8470530.1.492200.000000.847001.300180</v>
      </c>
      <c r="F515" s="56" t="s">
        <v>21</v>
      </c>
      <c r="G515" s="56">
        <v>847001</v>
      </c>
      <c r="H515" s="56" t="s">
        <v>863</v>
      </c>
      <c r="I515" s="56">
        <v>300180</v>
      </c>
      <c r="M515" s="57">
        <v>0</v>
      </c>
      <c r="N515" s="57">
        <v>0</v>
      </c>
      <c r="O515" s="223">
        <f t="shared" si="20"/>
        <v>0</v>
      </c>
      <c r="P515" s="57">
        <f>VLOOKUP(E515,'Cons. Ch2 &amp; Ch3'!F:Y,20,FALSE)</f>
        <v>2457115</v>
      </c>
    </row>
    <row r="516" spans="1:16" hidden="1" x14ac:dyDescent="0.35">
      <c r="A516" s="56">
        <v>8470530</v>
      </c>
      <c r="B516" s="56" t="s">
        <v>325</v>
      </c>
      <c r="C516" s="56">
        <v>492200</v>
      </c>
      <c r="D516" s="56" t="s">
        <v>874</v>
      </c>
      <c r="E516" s="56" t="str">
        <f t="shared" si="21"/>
        <v>847.8470530.1.492200.000000.847001.300180</v>
      </c>
      <c r="F516" s="56" t="s">
        <v>21</v>
      </c>
      <c r="G516" s="56">
        <v>847001</v>
      </c>
      <c r="H516" s="56" t="s">
        <v>863</v>
      </c>
      <c r="I516" s="56">
        <v>300180</v>
      </c>
      <c r="J516" s="56" t="s">
        <v>3367</v>
      </c>
      <c r="K516" s="56">
        <v>1</v>
      </c>
      <c r="L516" s="56">
        <v>270000</v>
      </c>
      <c r="M516" s="57">
        <v>270000</v>
      </c>
      <c r="N516" s="57">
        <v>270000</v>
      </c>
      <c r="O516" s="223">
        <f t="shared" si="20"/>
        <v>0</v>
      </c>
      <c r="P516" s="57">
        <f>VLOOKUP(E516,'Cons. Ch2 &amp; Ch3'!F:Y,20,FALSE)</f>
        <v>2457115</v>
      </c>
    </row>
    <row r="517" spans="1:16" hidden="1" x14ac:dyDescent="0.35">
      <c r="A517" s="56">
        <v>8470530</v>
      </c>
      <c r="B517" s="56" t="s">
        <v>325</v>
      </c>
      <c r="C517" s="56">
        <v>492200</v>
      </c>
      <c r="D517" s="56" t="s">
        <v>874</v>
      </c>
      <c r="E517" s="56" t="str">
        <f t="shared" si="21"/>
        <v>847.8470530.1.492200.000000.847001.300180</v>
      </c>
      <c r="F517" s="56" t="s">
        <v>21</v>
      </c>
      <c r="G517" s="56">
        <v>847001</v>
      </c>
      <c r="H517" s="56" t="s">
        <v>863</v>
      </c>
      <c r="I517" s="56">
        <v>300180</v>
      </c>
      <c r="J517" s="56" t="s">
        <v>3526</v>
      </c>
      <c r="K517" s="56">
        <v>1</v>
      </c>
      <c r="L517" s="56">
        <v>946615</v>
      </c>
      <c r="M517" s="227">
        <v>946615</v>
      </c>
      <c r="N517" s="57">
        <v>946615</v>
      </c>
      <c r="O517" s="223">
        <f t="shared" si="20"/>
        <v>0</v>
      </c>
      <c r="P517" s="57">
        <f>VLOOKUP(E517,'Cons. Ch2 &amp; Ch3'!F:Y,20,FALSE)</f>
        <v>2457115</v>
      </c>
    </row>
    <row r="518" spans="1:16" hidden="1" x14ac:dyDescent="0.35">
      <c r="A518" s="56">
        <v>8470530</v>
      </c>
      <c r="B518" s="56" t="s">
        <v>325</v>
      </c>
      <c r="C518" s="56">
        <v>492200</v>
      </c>
      <c r="D518" s="56" t="s">
        <v>874</v>
      </c>
      <c r="E518" s="56" t="str">
        <f t="shared" si="21"/>
        <v>847.8470530.1.492200.000000.847001.300180</v>
      </c>
      <c r="F518" s="56" t="s">
        <v>21</v>
      </c>
      <c r="G518" s="56">
        <v>847001</v>
      </c>
      <c r="H518" s="56" t="s">
        <v>863</v>
      </c>
      <c r="I518" s="56">
        <v>300180</v>
      </c>
      <c r="J518" s="56" t="s">
        <v>3527</v>
      </c>
      <c r="K518" s="56">
        <v>1</v>
      </c>
      <c r="L518" s="56">
        <v>285000</v>
      </c>
      <c r="M518" s="227">
        <v>285000</v>
      </c>
      <c r="N518" s="57">
        <v>285000</v>
      </c>
      <c r="O518" s="223">
        <f t="shared" si="20"/>
        <v>0</v>
      </c>
      <c r="P518" s="57">
        <f>VLOOKUP(E518,'Cons. Ch2 &amp; Ch3'!F:Y,20,FALSE)</f>
        <v>2457115</v>
      </c>
    </row>
    <row r="519" spans="1:16" hidden="1" x14ac:dyDescent="0.35">
      <c r="A519" s="56">
        <v>8470530</v>
      </c>
      <c r="B519" s="56" t="s">
        <v>325</v>
      </c>
      <c r="C519" s="56">
        <v>492200</v>
      </c>
      <c r="D519" s="56" t="s">
        <v>874</v>
      </c>
      <c r="E519" s="56" t="str">
        <f t="shared" si="21"/>
        <v>847.8470530.1.492200.000000.847001.300180</v>
      </c>
      <c r="F519" s="56" t="s">
        <v>21</v>
      </c>
      <c r="G519" s="56">
        <v>847001</v>
      </c>
      <c r="H519" s="56" t="s">
        <v>863</v>
      </c>
      <c r="I519" s="56">
        <v>300180</v>
      </c>
      <c r="J519" s="56" t="s">
        <v>3528</v>
      </c>
      <c r="K519" s="56">
        <v>1</v>
      </c>
      <c r="L519" s="56">
        <v>235500</v>
      </c>
      <c r="M519" s="227">
        <v>235500</v>
      </c>
      <c r="N519" s="57">
        <v>235500</v>
      </c>
      <c r="O519" s="223">
        <f t="shared" si="20"/>
        <v>0</v>
      </c>
      <c r="P519" s="57">
        <f>VLOOKUP(E519,'Cons. Ch2 &amp; Ch3'!F:Y,20,FALSE)</f>
        <v>2457115</v>
      </c>
    </row>
    <row r="520" spans="1:16" hidden="1" x14ac:dyDescent="0.35">
      <c r="A520" s="56">
        <v>8470530</v>
      </c>
      <c r="B520" s="56" t="s">
        <v>325</v>
      </c>
      <c r="C520" s="56">
        <v>492200</v>
      </c>
      <c r="D520" s="56" t="s">
        <v>874</v>
      </c>
      <c r="E520" s="56" t="str">
        <f t="shared" si="21"/>
        <v>847.8470530.1.492200.000000.847010.300180</v>
      </c>
      <c r="F520" s="56" t="s">
        <v>330</v>
      </c>
      <c r="G520" s="56">
        <v>847010</v>
      </c>
      <c r="H520" s="56" t="s">
        <v>863</v>
      </c>
      <c r="I520" s="56">
        <v>300180</v>
      </c>
      <c r="J520" s="56" t="s">
        <v>3337</v>
      </c>
      <c r="K520" s="56">
        <v>1</v>
      </c>
      <c r="L520" s="56">
        <v>2500000</v>
      </c>
      <c r="M520" s="215">
        <v>2500000</v>
      </c>
      <c r="N520" s="57">
        <v>2500000</v>
      </c>
      <c r="O520" s="223">
        <f t="shared" si="20"/>
        <v>0</v>
      </c>
      <c r="P520" s="57">
        <f>VLOOKUP(E520,'Cons. Ch2 &amp; Ch3'!F:Y,20,FALSE)</f>
        <v>23409700</v>
      </c>
    </row>
    <row r="521" spans="1:16" hidden="1" x14ac:dyDescent="0.35">
      <c r="A521" s="56">
        <v>8470530</v>
      </c>
      <c r="B521" s="56" t="s">
        <v>325</v>
      </c>
      <c r="C521" s="56">
        <v>492200</v>
      </c>
      <c r="D521" s="56" t="s">
        <v>874</v>
      </c>
      <c r="E521" s="56" t="str">
        <f t="shared" si="21"/>
        <v>847.8470530.1.492200.000000.847010.300180</v>
      </c>
      <c r="F521" s="56" t="s">
        <v>330</v>
      </c>
      <c r="G521" s="56">
        <v>847010</v>
      </c>
      <c r="H521" s="56" t="s">
        <v>863</v>
      </c>
      <c r="I521" s="56">
        <v>300180</v>
      </c>
      <c r="J521" s="56" t="s">
        <v>3387</v>
      </c>
      <c r="K521" s="56">
        <v>1</v>
      </c>
      <c r="L521" s="56">
        <v>500000</v>
      </c>
      <c r="M521" s="132">
        <v>500000</v>
      </c>
      <c r="N521" s="57">
        <v>500000</v>
      </c>
      <c r="O521" s="223">
        <f t="shared" si="20"/>
        <v>0</v>
      </c>
      <c r="P521" s="57">
        <f>VLOOKUP(E521,'Cons. Ch2 &amp; Ch3'!F:Y,20,FALSE)</f>
        <v>23409700</v>
      </c>
    </row>
    <row r="522" spans="1:16" hidden="1" x14ac:dyDescent="0.35">
      <c r="A522" s="56">
        <v>8470530</v>
      </c>
      <c r="B522" s="56" t="s">
        <v>325</v>
      </c>
      <c r="C522" s="56">
        <v>492200</v>
      </c>
      <c r="D522" s="56" t="s">
        <v>874</v>
      </c>
      <c r="E522" s="56" t="str">
        <f t="shared" si="21"/>
        <v>847.8470530.1.492200.000000.847010.300180</v>
      </c>
      <c r="F522" s="56" t="s">
        <v>330</v>
      </c>
      <c r="G522" s="56">
        <v>847010</v>
      </c>
      <c r="H522" s="56" t="s">
        <v>863</v>
      </c>
      <c r="I522" s="56">
        <v>300180</v>
      </c>
      <c r="J522" s="56" t="s">
        <v>3388</v>
      </c>
      <c r="K522" s="56">
        <v>1</v>
      </c>
      <c r="L522" s="56">
        <v>90000</v>
      </c>
      <c r="M522" s="132">
        <v>90000</v>
      </c>
      <c r="N522" s="57">
        <v>90000</v>
      </c>
      <c r="O522" s="223">
        <f t="shared" si="20"/>
        <v>0</v>
      </c>
      <c r="P522" s="57">
        <f>VLOOKUP(E522,'Cons. Ch2 &amp; Ch3'!F:Y,20,FALSE)</f>
        <v>23409700</v>
      </c>
    </row>
    <row r="523" spans="1:16" hidden="1" x14ac:dyDescent="0.35">
      <c r="A523" s="56">
        <v>8470530</v>
      </c>
      <c r="B523" s="56" t="s">
        <v>325</v>
      </c>
      <c r="C523" s="56">
        <v>492200</v>
      </c>
      <c r="D523" s="56" t="s">
        <v>874</v>
      </c>
      <c r="E523" s="56" t="str">
        <f t="shared" si="21"/>
        <v>847.8470530.1.492200.000000.847010.300180</v>
      </c>
      <c r="F523" s="56" t="s">
        <v>330</v>
      </c>
      <c r="G523" s="56">
        <v>847010</v>
      </c>
      <c r="H523" s="56" t="s">
        <v>863</v>
      </c>
      <c r="I523" s="56">
        <v>300180</v>
      </c>
      <c r="J523" s="56" t="s">
        <v>3390</v>
      </c>
      <c r="K523" s="56">
        <v>1</v>
      </c>
      <c r="L523" s="56">
        <v>2400000</v>
      </c>
      <c r="M523" s="132">
        <v>2400000</v>
      </c>
      <c r="N523" s="57">
        <v>2400000</v>
      </c>
      <c r="O523" s="223">
        <f t="shared" si="20"/>
        <v>0</v>
      </c>
      <c r="P523" s="57">
        <f>VLOOKUP(E523,'Cons. Ch2 &amp; Ch3'!F:Y,20,FALSE)</f>
        <v>23409700</v>
      </c>
    </row>
    <row r="524" spans="1:16" hidden="1" x14ac:dyDescent="0.35">
      <c r="A524" s="56">
        <v>8470530</v>
      </c>
      <c r="B524" s="56" t="s">
        <v>325</v>
      </c>
      <c r="C524" s="56">
        <v>492200</v>
      </c>
      <c r="D524" s="56" t="s">
        <v>874</v>
      </c>
      <c r="E524" s="56" t="str">
        <f t="shared" si="21"/>
        <v>847.8470530.1.492200.000000.847010.300180</v>
      </c>
      <c r="F524" s="56" t="s">
        <v>330</v>
      </c>
      <c r="G524" s="56">
        <v>847010</v>
      </c>
      <c r="H524" s="56" t="s">
        <v>863</v>
      </c>
      <c r="I524" s="56">
        <v>300180</v>
      </c>
      <c r="J524" s="56" t="s">
        <v>3392</v>
      </c>
      <c r="K524" s="56">
        <v>1</v>
      </c>
      <c r="L524" s="56">
        <v>50000</v>
      </c>
      <c r="M524" s="132">
        <v>50000</v>
      </c>
      <c r="N524" s="57">
        <v>50000</v>
      </c>
      <c r="O524" s="223">
        <f t="shared" si="20"/>
        <v>0</v>
      </c>
      <c r="P524" s="57">
        <f>VLOOKUP(E524,'Cons. Ch2 &amp; Ch3'!F:Y,20,FALSE)</f>
        <v>23409700</v>
      </c>
    </row>
    <row r="525" spans="1:16" hidden="1" x14ac:dyDescent="0.35">
      <c r="A525" s="56">
        <v>8470530</v>
      </c>
      <c r="B525" s="56" t="s">
        <v>325</v>
      </c>
      <c r="C525" s="56">
        <v>492200</v>
      </c>
      <c r="D525" s="56" t="s">
        <v>874</v>
      </c>
      <c r="E525" s="56" t="str">
        <f t="shared" si="21"/>
        <v>847.8470530.1.492200.000000.847010.300180</v>
      </c>
      <c r="F525" s="56" t="s">
        <v>330</v>
      </c>
      <c r="G525" s="56">
        <v>847010</v>
      </c>
      <c r="H525" s="56" t="s">
        <v>863</v>
      </c>
      <c r="I525" s="56">
        <v>300180</v>
      </c>
      <c r="J525" s="56" t="s">
        <v>3393</v>
      </c>
      <c r="K525" s="56">
        <v>1</v>
      </c>
      <c r="L525" s="56">
        <v>250000</v>
      </c>
      <c r="M525" s="132">
        <v>250000</v>
      </c>
      <c r="N525" s="57">
        <v>250000</v>
      </c>
      <c r="O525" s="223">
        <f t="shared" si="20"/>
        <v>0</v>
      </c>
      <c r="P525" s="57">
        <f>VLOOKUP(E525,'Cons. Ch2 &amp; Ch3'!F:Y,20,FALSE)</f>
        <v>23409700</v>
      </c>
    </row>
    <row r="526" spans="1:16" hidden="1" x14ac:dyDescent="0.35">
      <c r="A526" s="56">
        <v>8470530</v>
      </c>
      <c r="B526" s="56" t="s">
        <v>325</v>
      </c>
      <c r="C526" s="56">
        <v>492200</v>
      </c>
      <c r="D526" s="56" t="s">
        <v>874</v>
      </c>
      <c r="E526" s="56" t="str">
        <f t="shared" si="21"/>
        <v>847.8470530.1.492200.000000.847010.300180</v>
      </c>
      <c r="F526" s="56" t="s">
        <v>330</v>
      </c>
      <c r="G526" s="56">
        <v>847010</v>
      </c>
      <c r="H526" s="56" t="s">
        <v>863</v>
      </c>
      <c r="I526" s="56">
        <v>300180</v>
      </c>
      <c r="J526" s="56" t="s">
        <v>3395</v>
      </c>
      <c r="K526" s="56">
        <v>1</v>
      </c>
      <c r="L526" s="56">
        <v>30000</v>
      </c>
      <c r="M526" s="132">
        <v>30000</v>
      </c>
      <c r="N526" s="57">
        <v>30000</v>
      </c>
      <c r="O526" s="223">
        <f t="shared" si="20"/>
        <v>0</v>
      </c>
      <c r="P526" s="57">
        <f>VLOOKUP(E526,'Cons. Ch2 &amp; Ch3'!F:Y,20,FALSE)</f>
        <v>23409700</v>
      </c>
    </row>
    <row r="527" spans="1:16" hidden="1" x14ac:dyDescent="0.35">
      <c r="A527" s="56">
        <v>8470530</v>
      </c>
      <c r="B527" s="56" t="s">
        <v>325</v>
      </c>
      <c r="C527" s="56">
        <v>492200</v>
      </c>
      <c r="D527" s="56" t="s">
        <v>874</v>
      </c>
      <c r="E527" s="56" t="str">
        <f t="shared" si="21"/>
        <v>847.8470530.1.492200.000000.847010.300180</v>
      </c>
      <c r="F527" s="56" t="s">
        <v>330</v>
      </c>
      <c r="G527" s="56">
        <v>847010</v>
      </c>
      <c r="H527" s="56" t="s">
        <v>863</v>
      </c>
      <c r="I527" s="56">
        <v>300180</v>
      </c>
      <c r="J527" s="56" t="s">
        <v>3397</v>
      </c>
      <c r="K527" s="56">
        <v>1</v>
      </c>
      <c r="L527" s="56">
        <v>88000</v>
      </c>
      <c r="M527" s="132">
        <v>88000</v>
      </c>
      <c r="N527" s="57">
        <v>88000</v>
      </c>
      <c r="O527" s="223">
        <f t="shared" si="20"/>
        <v>0</v>
      </c>
      <c r="P527" s="57">
        <f>VLOOKUP(E527,'Cons. Ch2 &amp; Ch3'!F:Y,20,FALSE)</f>
        <v>23409700</v>
      </c>
    </row>
    <row r="528" spans="1:16" hidden="1" x14ac:dyDescent="0.35">
      <c r="A528" s="56">
        <v>8470530</v>
      </c>
      <c r="B528" s="56" t="s">
        <v>325</v>
      </c>
      <c r="C528" s="56">
        <v>492200</v>
      </c>
      <c r="D528" s="56" t="s">
        <v>874</v>
      </c>
      <c r="E528" s="56" t="str">
        <f t="shared" si="21"/>
        <v>847.8470530.1.492200.000000.847010.300180</v>
      </c>
      <c r="F528" s="56" t="s">
        <v>330</v>
      </c>
      <c r="G528" s="56">
        <v>847010</v>
      </c>
      <c r="H528" s="56" t="s">
        <v>863</v>
      </c>
      <c r="I528" s="56">
        <v>300180</v>
      </c>
      <c r="J528" s="56" t="s">
        <v>3398</v>
      </c>
      <c r="K528" s="56">
        <v>1</v>
      </c>
      <c r="L528" s="56">
        <v>80000</v>
      </c>
      <c r="M528" s="132">
        <v>80000</v>
      </c>
      <c r="N528" s="57">
        <v>80000</v>
      </c>
      <c r="O528" s="223">
        <f t="shared" si="20"/>
        <v>0</v>
      </c>
      <c r="P528" s="57">
        <f>VLOOKUP(E528,'Cons. Ch2 &amp; Ch3'!F:Y,20,FALSE)</f>
        <v>23409700</v>
      </c>
    </row>
    <row r="529" spans="1:16" hidden="1" x14ac:dyDescent="0.35">
      <c r="A529" s="56">
        <v>8470530</v>
      </c>
      <c r="B529" s="56" t="s">
        <v>325</v>
      </c>
      <c r="C529" s="56">
        <v>492200</v>
      </c>
      <c r="D529" s="56" t="s">
        <v>874</v>
      </c>
      <c r="E529" s="56" t="str">
        <f t="shared" si="21"/>
        <v>847.8470530.1.492200.000000.847010.300180</v>
      </c>
      <c r="F529" s="56" t="s">
        <v>330</v>
      </c>
      <c r="G529" s="56">
        <v>847010</v>
      </c>
      <c r="H529" s="56" t="s">
        <v>863</v>
      </c>
      <c r="I529" s="56">
        <v>300180</v>
      </c>
      <c r="J529" s="56" t="s">
        <v>3400</v>
      </c>
      <c r="K529" s="56">
        <v>1</v>
      </c>
      <c r="L529" s="56">
        <v>50000</v>
      </c>
      <c r="M529" s="132">
        <v>50000</v>
      </c>
      <c r="N529" s="57">
        <v>50000</v>
      </c>
      <c r="O529" s="223">
        <f t="shared" si="20"/>
        <v>0</v>
      </c>
      <c r="P529" s="57">
        <f>VLOOKUP(E529,'Cons. Ch2 &amp; Ch3'!F:Y,20,FALSE)</f>
        <v>23409700</v>
      </c>
    </row>
    <row r="530" spans="1:16" hidden="1" x14ac:dyDescent="0.35">
      <c r="A530" s="56">
        <v>8470530</v>
      </c>
      <c r="B530" s="56" t="s">
        <v>325</v>
      </c>
      <c r="C530" s="56">
        <v>492200</v>
      </c>
      <c r="D530" s="56" t="s">
        <v>874</v>
      </c>
      <c r="E530" s="56" t="str">
        <f t="shared" si="21"/>
        <v>847.8470530.1.492200.000000.847010.300180</v>
      </c>
      <c r="F530" s="56" t="s">
        <v>330</v>
      </c>
      <c r="G530" s="56">
        <v>847010</v>
      </c>
      <c r="H530" s="56" t="s">
        <v>863</v>
      </c>
      <c r="I530" s="56">
        <v>300180</v>
      </c>
      <c r="J530" s="56" t="s">
        <v>3402</v>
      </c>
      <c r="K530" s="56">
        <v>1</v>
      </c>
      <c r="L530" s="56">
        <v>175000</v>
      </c>
      <c r="M530" s="132">
        <v>175000</v>
      </c>
      <c r="N530" s="57">
        <v>175000</v>
      </c>
      <c r="O530" s="223">
        <f t="shared" si="20"/>
        <v>0</v>
      </c>
      <c r="P530" s="57">
        <f>VLOOKUP(E530,'Cons. Ch2 &amp; Ch3'!F:Y,20,FALSE)</f>
        <v>23409700</v>
      </c>
    </row>
    <row r="531" spans="1:16" hidden="1" x14ac:dyDescent="0.35">
      <c r="A531" s="56">
        <v>8470530</v>
      </c>
      <c r="B531" s="56" t="s">
        <v>325</v>
      </c>
      <c r="C531" s="56">
        <v>492200</v>
      </c>
      <c r="D531" s="56" t="s">
        <v>874</v>
      </c>
      <c r="E531" s="56" t="str">
        <f t="shared" si="21"/>
        <v>847.8470530.1.492200.000000.847010.300180</v>
      </c>
      <c r="F531" s="56" t="s">
        <v>330</v>
      </c>
      <c r="G531" s="56">
        <v>847010</v>
      </c>
      <c r="H531" s="56" t="s">
        <v>863</v>
      </c>
      <c r="I531" s="56">
        <v>300180</v>
      </c>
      <c r="J531" s="56" t="s">
        <v>3404</v>
      </c>
      <c r="K531" s="56">
        <v>1</v>
      </c>
      <c r="L531" s="56">
        <v>350000</v>
      </c>
      <c r="M531" s="132">
        <v>350000</v>
      </c>
      <c r="N531" s="57">
        <v>350000</v>
      </c>
      <c r="O531" s="223">
        <f t="shared" si="20"/>
        <v>0</v>
      </c>
      <c r="P531" s="57">
        <f>VLOOKUP(E531,'Cons. Ch2 &amp; Ch3'!F:Y,20,FALSE)</f>
        <v>23409700</v>
      </c>
    </row>
    <row r="532" spans="1:16" hidden="1" x14ac:dyDescent="0.35">
      <c r="A532" s="56">
        <v>8470530</v>
      </c>
      <c r="B532" s="56" t="s">
        <v>325</v>
      </c>
      <c r="C532" s="56">
        <v>492200</v>
      </c>
      <c r="D532" s="56" t="s">
        <v>874</v>
      </c>
      <c r="E532" s="56" t="str">
        <f t="shared" si="21"/>
        <v>847.8470530.1.492200.000000.847010.300180</v>
      </c>
      <c r="F532" s="56" t="s">
        <v>330</v>
      </c>
      <c r="G532" s="56">
        <v>847010</v>
      </c>
      <c r="H532" s="56" t="s">
        <v>863</v>
      </c>
      <c r="I532" s="56">
        <v>300180</v>
      </c>
      <c r="J532" s="56" t="s">
        <v>3405</v>
      </c>
      <c r="K532" s="56">
        <v>1</v>
      </c>
      <c r="L532" s="56">
        <v>650000</v>
      </c>
      <c r="M532" s="132">
        <v>650000</v>
      </c>
      <c r="N532" s="57">
        <v>650000</v>
      </c>
      <c r="O532" s="223">
        <f t="shared" si="20"/>
        <v>0</v>
      </c>
      <c r="P532" s="57">
        <f>VLOOKUP(E532,'Cons. Ch2 &amp; Ch3'!F:Y,20,FALSE)</f>
        <v>23409700</v>
      </c>
    </row>
    <row r="533" spans="1:16" hidden="1" x14ac:dyDescent="0.35">
      <c r="A533" s="56">
        <v>8470530</v>
      </c>
      <c r="B533" s="56" t="s">
        <v>325</v>
      </c>
      <c r="C533" s="56">
        <v>492200</v>
      </c>
      <c r="D533" s="56" t="s">
        <v>874</v>
      </c>
      <c r="E533" s="56" t="str">
        <f t="shared" si="21"/>
        <v>847.8470530.1.492200.000000.847010.300180</v>
      </c>
      <c r="F533" s="56" t="s">
        <v>330</v>
      </c>
      <c r="G533" s="56">
        <v>847010</v>
      </c>
      <c r="H533" s="56" t="s">
        <v>863</v>
      </c>
      <c r="I533" s="56">
        <v>300180</v>
      </c>
      <c r="J533" s="56" t="s">
        <v>3406</v>
      </c>
      <c r="K533" s="56">
        <v>1</v>
      </c>
      <c r="L533" s="56">
        <v>4200000</v>
      </c>
      <c r="M533" s="132">
        <v>4200000</v>
      </c>
      <c r="N533" s="57">
        <v>4200000</v>
      </c>
      <c r="O533" s="223">
        <f t="shared" si="20"/>
        <v>0</v>
      </c>
      <c r="P533" s="57">
        <f>VLOOKUP(E533,'Cons. Ch2 &amp; Ch3'!F:Y,20,FALSE)</f>
        <v>23409700</v>
      </c>
    </row>
    <row r="534" spans="1:16" hidden="1" x14ac:dyDescent="0.35">
      <c r="A534" s="56">
        <v>8470530</v>
      </c>
      <c r="B534" s="56" t="s">
        <v>325</v>
      </c>
      <c r="C534" s="56">
        <v>492200</v>
      </c>
      <c r="D534" s="56" t="s">
        <v>874</v>
      </c>
      <c r="E534" s="56" t="str">
        <f t="shared" si="21"/>
        <v>847.8470530.1.492200.000000.847010.300180</v>
      </c>
      <c r="F534" s="56" t="s">
        <v>330</v>
      </c>
      <c r="G534" s="56">
        <v>847010</v>
      </c>
      <c r="H534" s="56" t="s">
        <v>863</v>
      </c>
      <c r="I534" s="56">
        <v>300180</v>
      </c>
      <c r="J534" s="56" t="s">
        <v>3407</v>
      </c>
      <c r="K534" s="56">
        <v>1</v>
      </c>
      <c r="L534" s="56">
        <v>525000</v>
      </c>
      <c r="M534" s="132">
        <v>525000</v>
      </c>
      <c r="N534" s="57">
        <v>525000</v>
      </c>
      <c r="O534" s="223">
        <f t="shared" si="20"/>
        <v>0</v>
      </c>
      <c r="P534" s="57">
        <f>VLOOKUP(E534,'Cons. Ch2 &amp; Ch3'!F:Y,20,FALSE)</f>
        <v>23409700</v>
      </c>
    </row>
    <row r="535" spans="1:16" hidden="1" x14ac:dyDescent="0.35">
      <c r="A535" s="56">
        <v>8470530</v>
      </c>
      <c r="B535" s="56" t="s">
        <v>325</v>
      </c>
      <c r="C535" s="56">
        <v>492200</v>
      </c>
      <c r="D535" s="56" t="s">
        <v>874</v>
      </c>
      <c r="E535" s="56" t="str">
        <f t="shared" si="21"/>
        <v>847.8470530.1.492200.000000.847010.300180</v>
      </c>
      <c r="F535" s="56" t="s">
        <v>330</v>
      </c>
      <c r="G535" s="56">
        <v>847010</v>
      </c>
      <c r="H535" s="56" t="s">
        <v>863</v>
      </c>
      <c r="I535" s="56">
        <v>300180</v>
      </c>
      <c r="J535" s="56" t="s">
        <v>3409</v>
      </c>
      <c r="K535" s="56">
        <v>1</v>
      </c>
      <c r="L535" s="56">
        <v>50000</v>
      </c>
      <c r="M535" s="132">
        <v>50000</v>
      </c>
      <c r="N535" s="57">
        <v>50000</v>
      </c>
      <c r="O535" s="223">
        <f t="shared" si="20"/>
        <v>0</v>
      </c>
      <c r="P535" s="57">
        <f>VLOOKUP(E535,'Cons. Ch2 &amp; Ch3'!F:Y,20,FALSE)</f>
        <v>23409700</v>
      </c>
    </row>
    <row r="536" spans="1:16" hidden="1" x14ac:dyDescent="0.35">
      <c r="A536" s="56">
        <v>8470530</v>
      </c>
      <c r="B536" s="56" t="s">
        <v>325</v>
      </c>
      <c r="C536" s="56">
        <v>492200</v>
      </c>
      <c r="D536" s="56" t="s">
        <v>874</v>
      </c>
      <c r="E536" s="56" t="str">
        <f t="shared" si="21"/>
        <v>847.8470530.1.492200.000000.847010.300180</v>
      </c>
      <c r="F536" s="56" t="s">
        <v>330</v>
      </c>
      <c r="G536" s="56">
        <v>847010</v>
      </c>
      <c r="H536" s="56" t="s">
        <v>863</v>
      </c>
      <c r="I536" s="56">
        <v>300180</v>
      </c>
      <c r="J536" s="56" t="s">
        <v>3411</v>
      </c>
      <c r="K536" s="56">
        <v>1</v>
      </c>
      <c r="L536" s="56">
        <v>300000</v>
      </c>
      <c r="M536" s="132">
        <v>300000</v>
      </c>
      <c r="N536" s="57">
        <v>300000</v>
      </c>
      <c r="O536" s="223">
        <f t="shared" si="20"/>
        <v>0</v>
      </c>
      <c r="P536" s="57">
        <f>VLOOKUP(E536,'Cons. Ch2 &amp; Ch3'!F:Y,20,FALSE)</f>
        <v>23409700</v>
      </c>
    </row>
    <row r="537" spans="1:16" hidden="1" x14ac:dyDescent="0.35">
      <c r="A537" s="56">
        <v>8470530</v>
      </c>
      <c r="B537" s="56" t="s">
        <v>325</v>
      </c>
      <c r="C537" s="56">
        <v>492200</v>
      </c>
      <c r="D537" s="56" t="s">
        <v>874</v>
      </c>
      <c r="E537" s="56" t="str">
        <f t="shared" si="21"/>
        <v>847.8470530.1.492200.000000.847010.300180</v>
      </c>
      <c r="F537" s="56" t="s">
        <v>330</v>
      </c>
      <c r="G537" s="56">
        <v>847010</v>
      </c>
      <c r="H537" s="56" t="s">
        <v>863</v>
      </c>
      <c r="I537" s="56">
        <v>300180</v>
      </c>
      <c r="J537" s="56" t="s">
        <v>3412</v>
      </c>
      <c r="K537" s="56">
        <v>1</v>
      </c>
      <c r="L537" s="56">
        <v>90000</v>
      </c>
      <c r="M537" s="132">
        <v>90000</v>
      </c>
      <c r="N537" s="57">
        <v>90000</v>
      </c>
      <c r="O537" s="223">
        <f t="shared" si="20"/>
        <v>0</v>
      </c>
      <c r="P537" s="57">
        <f>VLOOKUP(E537,'Cons. Ch2 &amp; Ch3'!F:Y,20,FALSE)</f>
        <v>23409700</v>
      </c>
    </row>
    <row r="538" spans="1:16" hidden="1" x14ac:dyDescent="0.35">
      <c r="A538" s="56">
        <v>8470530</v>
      </c>
      <c r="B538" s="56" t="s">
        <v>325</v>
      </c>
      <c r="C538" s="56">
        <v>492200</v>
      </c>
      <c r="D538" s="56" t="s">
        <v>874</v>
      </c>
      <c r="E538" s="56" t="str">
        <f t="shared" si="21"/>
        <v>847.8470530.1.492200.000000.847010.300180</v>
      </c>
      <c r="F538" s="56" t="s">
        <v>330</v>
      </c>
      <c r="G538" s="56">
        <v>847010</v>
      </c>
      <c r="H538" s="56" t="s">
        <v>863</v>
      </c>
      <c r="I538" s="56">
        <v>300180</v>
      </c>
      <c r="J538" s="56" t="s">
        <v>3414</v>
      </c>
      <c r="K538" s="56">
        <v>1</v>
      </c>
      <c r="L538" s="56">
        <v>26000</v>
      </c>
      <c r="M538" s="132">
        <v>26000</v>
      </c>
      <c r="N538" s="57">
        <v>26000</v>
      </c>
      <c r="O538" s="223">
        <f t="shared" si="20"/>
        <v>0</v>
      </c>
      <c r="P538" s="57">
        <f>VLOOKUP(E538,'Cons. Ch2 &amp; Ch3'!F:Y,20,FALSE)</f>
        <v>23409700</v>
      </c>
    </row>
    <row r="539" spans="1:16" hidden="1" x14ac:dyDescent="0.35">
      <c r="A539" s="56">
        <v>8470530</v>
      </c>
      <c r="B539" s="56" t="s">
        <v>325</v>
      </c>
      <c r="C539" s="56">
        <v>492200</v>
      </c>
      <c r="D539" s="56" t="s">
        <v>874</v>
      </c>
      <c r="E539" s="56" t="str">
        <f t="shared" si="21"/>
        <v>847.8470530.1.492200.000000.847010.300180</v>
      </c>
      <c r="F539" s="56" t="s">
        <v>330</v>
      </c>
      <c r="G539" s="56">
        <v>847010</v>
      </c>
      <c r="H539" s="56" t="s">
        <v>863</v>
      </c>
      <c r="I539" s="56">
        <v>300180</v>
      </c>
      <c r="J539" s="56" t="s">
        <v>3415</v>
      </c>
      <c r="K539" s="56">
        <v>1</v>
      </c>
      <c r="L539" s="56">
        <v>135000</v>
      </c>
      <c r="M539" s="132">
        <v>135000</v>
      </c>
      <c r="N539" s="57">
        <v>135000</v>
      </c>
      <c r="O539" s="223">
        <f t="shared" si="20"/>
        <v>0</v>
      </c>
      <c r="P539" s="57">
        <f>VLOOKUP(E539,'Cons. Ch2 &amp; Ch3'!F:Y,20,FALSE)</f>
        <v>23409700</v>
      </c>
    </row>
    <row r="540" spans="1:16" hidden="1" x14ac:dyDescent="0.35">
      <c r="A540" s="56">
        <v>8470530</v>
      </c>
      <c r="B540" s="56" t="s">
        <v>325</v>
      </c>
      <c r="C540" s="56">
        <v>492200</v>
      </c>
      <c r="D540" s="56" t="s">
        <v>874</v>
      </c>
      <c r="E540" s="56" t="str">
        <f t="shared" si="21"/>
        <v>847.8470530.1.492200.000000.847010.300180</v>
      </c>
      <c r="F540" s="56" t="s">
        <v>330</v>
      </c>
      <c r="G540" s="56">
        <v>847010</v>
      </c>
      <c r="H540" s="56" t="s">
        <v>863</v>
      </c>
      <c r="I540" s="56">
        <v>300180</v>
      </c>
      <c r="J540" s="56" t="s">
        <v>3416</v>
      </c>
      <c r="K540" s="56">
        <v>1</v>
      </c>
      <c r="L540" s="56">
        <v>4300</v>
      </c>
      <c r="M540" s="132">
        <v>4300</v>
      </c>
      <c r="N540" s="57">
        <v>4300</v>
      </c>
      <c r="O540" s="223">
        <f t="shared" si="20"/>
        <v>0</v>
      </c>
      <c r="P540" s="57">
        <f>VLOOKUP(E540,'Cons. Ch2 &amp; Ch3'!F:Y,20,FALSE)</f>
        <v>23409700</v>
      </c>
    </row>
    <row r="541" spans="1:16" hidden="1" x14ac:dyDescent="0.35">
      <c r="A541" s="56">
        <v>8470530</v>
      </c>
      <c r="B541" s="56" t="s">
        <v>325</v>
      </c>
      <c r="C541" s="56">
        <v>492200</v>
      </c>
      <c r="D541" s="56" t="s">
        <v>874</v>
      </c>
      <c r="E541" s="56" t="str">
        <f t="shared" si="21"/>
        <v>847.8470530.1.492200.000000.847010.300180</v>
      </c>
      <c r="F541" s="56" t="s">
        <v>330</v>
      </c>
      <c r="G541" s="56">
        <v>847010</v>
      </c>
      <c r="H541" s="56" t="s">
        <v>863</v>
      </c>
      <c r="I541" s="56">
        <v>300180</v>
      </c>
      <c r="J541" s="56" t="s">
        <v>3417</v>
      </c>
      <c r="K541" s="56">
        <v>1</v>
      </c>
      <c r="L541" s="56">
        <v>240000</v>
      </c>
      <c r="M541" s="132">
        <v>240000</v>
      </c>
      <c r="N541" s="57">
        <v>240000</v>
      </c>
      <c r="O541" s="223">
        <f t="shared" si="20"/>
        <v>0</v>
      </c>
      <c r="P541" s="57">
        <f>VLOOKUP(E541,'Cons. Ch2 &amp; Ch3'!F:Y,20,FALSE)</f>
        <v>23409700</v>
      </c>
    </row>
    <row r="542" spans="1:16" hidden="1" x14ac:dyDescent="0.35">
      <c r="A542" s="56">
        <v>8470530</v>
      </c>
      <c r="B542" s="56" t="s">
        <v>325</v>
      </c>
      <c r="C542" s="56">
        <v>492200</v>
      </c>
      <c r="D542" s="56" t="s">
        <v>874</v>
      </c>
      <c r="E542" s="56" t="str">
        <f t="shared" si="21"/>
        <v>847.8470530.1.492200.000000.847010.300180</v>
      </c>
      <c r="F542" s="56" t="s">
        <v>330</v>
      </c>
      <c r="G542" s="56">
        <v>847010</v>
      </c>
      <c r="H542" s="56" t="s">
        <v>863</v>
      </c>
      <c r="I542" s="56">
        <v>300180</v>
      </c>
      <c r="J542" s="56" t="s">
        <v>3418</v>
      </c>
      <c r="K542" s="56">
        <v>1</v>
      </c>
      <c r="L542" s="56">
        <v>7250000</v>
      </c>
      <c r="M542" s="132">
        <v>7250000</v>
      </c>
      <c r="N542" s="57">
        <v>7250000</v>
      </c>
      <c r="O542" s="223">
        <f t="shared" si="20"/>
        <v>0</v>
      </c>
      <c r="P542" s="57">
        <f>VLOOKUP(E542,'Cons. Ch2 &amp; Ch3'!F:Y,20,FALSE)</f>
        <v>23409700</v>
      </c>
    </row>
    <row r="543" spans="1:16" hidden="1" x14ac:dyDescent="0.35">
      <c r="A543" s="56">
        <v>8470530</v>
      </c>
      <c r="B543" s="56" t="s">
        <v>325</v>
      </c>
      <c r="C543" s="56">
        <v>492200</v>
      </c>
      <c r="D543" s="56" t="s">
        <v>874</v>
      </c>
      <c r="E543" s="56" t="str">
        <f t="shared" si="21"/>
        <v>847.8470530.1.492200.000000.847010.300180</v>
      </c>
      <c r="F543" s="56" t="s">
        <v>330</v>
      </c>
      <c r="G543" s="56">
        <v>847010</v>
      </c>
      <c r="H543" s="56" t="s">
        <v>863</v>
      </c>
      <c r="I543" s="56">
        <v>300180</v>
      </c>
      <c r="J543" s="56" t="s">
        <v>3419</v>
      </c>
      <c r="K543" s="56">
        <v>1</v>
      </c>
      <c r="L543" s="56">
        <v>240000</v>
      </c>
      <c r="M543" s="132">
        <v>240000</v>
      </c>
      <c r="N543" s="57">
        <v>240000</v>
      </c>
      <c r="O543" s="223">
        <f t="shared" si="20"/>
        <v>0</v>
      </c>
      <c r="P543" s="57">
        <f>VLOOKUP(E543,'Cons. Ch2 &amp; Ch3'!F:Y,20,FALSE)</f>
        <v>23409700</v>
      </c>
    </row>
    <row r="544" spans="1:16" hidden="1" x14ac:dyDescent="0.35">
      <c r="A544" s="56">
        <v>8470530</v>
      </c>
      <c r="B544" s="56" t="s">
        <v>325</v>
      </c>
      <c r="C544" s="56">
        <v>492200</v>
      </c>
      <c r="D544" s="56" t="s">
        <v>874</v>
      </c>
      <c r="E544" s="56" t="str">
        <f t="shared" si="21"/>
        <v>847.8470530.1.492200.000000.847010.300180</v>
      </c>
      <c r="F544" s="56" t="s">
        <v>330</v>
      </c>
      <c r="G544" s="56">
        <v>847010</v>
      </c>
      <c r="H544" s="56" t="s">
        <v>863</v>
      </c>
      <c r="I544" s="56">
        <v>300180</v>
      </c>
      <c r="J544" s="56" t="s">
        <v>3420</v>
      </c>
      <c r="K544" s="56">
        <v>1</v>
      </c>
      <c r="L544" s="56">
        <v>100000</v>
      </c>
      <c r="M544" s="132">
        <v>100000</v>
      </c>
      <c r="N544" s="57">
        <v>100000</v>
      </c>
      <c r="O544" s="223">
        <f t="shared" si="20"/>
        <v>0</v>
      </c>
      <c r="P544" s="57">
        <f>VLOOKUP(E544,'Cons. Ch2 &amp; Ch3'!F:Y,20,FALSE)</f>
        <v>23409700</v>
      </c>
    </row>
    <row r="545" spans="1:16" hidden="1" x14ac:dyDescent="0.35">
      <c r="A545" s="56">
        <v>8470530</v>
      </c>
      <c r="B545" s="56" t="s">
        <v>325</v>
      </c>
      <c r="C545" s="56">
        <v>492200</v>
      </c>
      <c r="D545" s="56" t="s">
        <v>874</v>
      </c>
      <c r="E545" s="56" t="str">
        <f t="shared" si="21"/>
        <v>847.8470530.1.492200.000000.847010.300180</v>
      </c>
      <c r="F545" s="56" t="s">
        <v>330</v>
      </c>
      <c r="G545" s="56">
        <v>847010</v>
      </c>
      <c r="H545" s="56" t="s">
        <v>863</v>
      </c>
      <c r="I545" s="56">
        <v>300180</v>
      </c>
      <c r="J545" s="56" t="s">
        <v>3421</v>
      </c>
      <c r="K545" s="56">
        <v>1</v>
      </c>
      <c r="L545" s="56">
        <v>450000</v>
      </c>
      <c r="M545" s="132">
        <v>450000</v>
      </c>
      <c r="N545" s="57">
        <v>450000</v>
      </c>
      <c r="O545" s="223">
        <f t="shared" si="20"/>
        <v>0</v>
      </c>
      <c r="P545" s="57">
        <f>VLOOKUP(E545,'Cons. Ch2 &amp; Ch3'!F:Y,20,FALSE)</f>
        <v>23409700</v>
      </c>
    </row>
    <row r="546" spans="1:16" hidden="1" x14ac:dyDescent="0.35">
      <c r="A546" s="56">
        <v>8470530</v>
      </c>
      <c r="B546" s="56" t="s">
        <v>325</v>
      </c>
      <c r="C546" s="56">
        <v>492200</v>
      </c>
      <c r="D546" s="56" t="s">
        <v>874</v>
      </c>
      <c r="E546" s="56" t="str">
        <f t="shared" si="21"/>
        <v>847.8470530.1.492200.000000.847010.300180</v>
      </c>
      <c r="F546" s="56" t="s">
        <v>330</v>
      </c>
      <c r="G546" s="56">
        <v>847010</v>
      </c>
      <c r="H546" s="56" t="s">
        <v>863</v>
      </c>
      <c r="I546" s="56">
        <v>300180</v>
      </c>
      <c r="J546" s="56" t="s">
        <v>3422</v>
      </c>
      <c r="K546" s="56">
        <v>1</v>
      </c>
      <c r="L546" s="56">
        <v>100000</v>
      </c>
      <c r="M546" s="132">
        <v>100000</v>
      </c>
      <c r="N546" s="57">
        <v>100000</v>
      </c>
      <c r="O546" s="223">
        <f t="shared" si="20"/>
        <v>0</v>
      </c>
      <c r="P546" s="57">
        <f>VLOOKUP(E546,'Cons. Ch2 &amp; Ch3'!F:Y,20,FALSE)</f>
        <v>23409700</v>
      </c>
    </row>
    <row r="547" spans="1:16" hidden="1" x14ac:dyDescent="0.35">
      <c r="A547" s="56">
        <v>8470530</v>
      </c>
      <c r="B547" s="56" t="s">
        <v>325</v>
      </c>
      <c r="C547" s="56">
        <v>492200</v>
      </c>
      <c r="D547" s="56" t="s">
        <v>874</v>
      </c>
      <c r="E547" s="56" t="str">
        <f t="shared" si="21"/>
        <v>847.8470530.1.492200.000000.847010.300180</v>
      </c>
      <c r="F547" s="56" t="s">
        <v>330</v>
      </c>
      <c r="G547" s="56">
        <v>847010</v>
      </c>
      <c r="H547" s="56" t="s">
        <v>863</v>
      </c>
      <c r="I547" s="56">
        <v>300180</v>
      </c>
      <c r="J547" s="56" t="s">
        <v>3423</v>
      </c>
      <c r="K547" s="56">
        <v>1</v>
      </c>
      <c r="L547" s="56">
        <v>50000</v>
      </c>
      <c r="M547" s="132">
        <v>50000</v>
      </c>
      <c r="N547" s="57">
        <v>50000</v>
      </c>
      <c r="O547" s="223">
        <f t="shared" si="20"/>
        <v>0</v>
      </c>
      <c r="P547" s="57">
        <f>VLOOKUP(E547,'Cons. Ch2 &amp; Ch3'!F:Y,20,FALSE)</f>
        <v>23409700</v>
      </c>
    </row>
    <row r="548" spans="1:16" hidden="1" x14ac:dyDescent="0.35">
      <c r="A548" s="56">
        <v>8470530</v>
      </c>
      <c r="B548" s="56" t="s">
        <v>325</v>
      </c>
      <c r="C548" s="56">
        <v>492200</v>
      </c>
      <c r="D548" s="56" t="s">
        <v>874</v>
      </c>
      <c r="E548" s="56" t="str">
        <f t="shared" si="21"/>
        <v>847.8470530.1.492200.000000.847010.300180</v>
      </c>
      <c r="F548" s="56" t="s">
        <v>330</v>
      </c>
      <c r="G548" s="56">
        <v>847010</v>
      </c>
      <c r="H548" s="56" t="s">
        <v>863</v>
      </c>
      <c r="I548" s="56">
        <v>300180</v>
      </c>
      <c r="J548" s="56" t="s">
        <v>3424</v>
      </c>
      <c r="K548" s="56">
        <v>1</v>
      </c>
      <c r="L548" s="56">
        <v>100000</v>
      </c>
      <c r="M548" s="132">
        <v>100000</v>
      </c>
      <c r="N548" s="57">
        <v>100000</v>
      </c>
      <c r="O548" s="223">
        <f t="shared" si="20"/>
        <v>0</v>
      </c>
      <c r="P548" s="57">
        <f>VLOOKUP(E548,'Cons. Ch2 &amp; Ch3'!F:Y,20,FALSE)</f>
        <v>23409700</v>
      </c>
    </row>
    <row r="549" spans="1:16" hidden="1" x14ac:dyDescent="0.35">
      <c r="A549" s="56">
        <v>8470530</v>
      </c>
      <c r="B549" s="56" t="s">
        <v>325</v>
      </c>
      <c r="C549" s="56">
        <v>492200</v>
      </c>
      <c r="D549" s="56" t="s">
        <v>874</v>
      </c>
      <c r="E549" s="56" t="str">
        <f t="shared" si="21"/>
        <v>847.8470530.1.492200.000000.847010.300180</v>
      </c>
      <c r="F549" s="56" t="s">
        <v>330</v>
      </c>
      <c r="G549" s="56">
        <v>847010</v>
      </c>
      <c r="H549" s="56" t="s">
        <v>863</v>
      </c>
      <c r="I549" s="56">
        <v>300180</v>
      </c>
      <c r="J549" s="56" t="s">
        <v>3425</v>
      </c>
      <c r="K549" s="56">
        <v>1</v>
      </c>
      <c r="L549" s="56">
        <v>50000</v>
      </c>
      <c r="M549" s="132">
        <v>50000</v>
      </c>
      <c r="N549" s="57">
        <v>50000</v>
      </c>
      <c r="O549" s="223">
        <f t="shared" si="20"/>
        <v>0</v>
      </c>
      <c r="P549" s="57">
        <f>VLOOKUP(E549,'Cons. Ch2 &amp; Ch3'!F:Y,20,FALSE)</f>
        <v>23409700</v>
      </c>
    </row>
    <row r="550" spans="1:16" hidden="1" x14ac:dyDescent="0.35">
      <c r="A550" s="56">
        <v>8470530</v>
      </c>
      <c r="B550" s="56" t="s">
        <v>325</v>
      </c>
      <c r="C550" s="56">
        <v>492200</v>
      </c>
      <c r="D550" s="56" t="s">
        <v>874</v>
      </c>
      <c r="E550" s="56" t="str">
        <f t="shared" si="21"/>
        <v>847.8470530.1.492200.000000.847010.300180</v>
      </c>
      <c r="F550" s="56" t="s">
        <v>330</v>
      </c>
      <c r="G550" s="56">
        <v>847010</v>
      </c>
      <c r="H550" s="56" t="s">
        <v>863</v>
      </c>
      <c r="I550" s="56">
        <v>300180</v>
      </c>
      <c r="J550" s="56" t="s">
        <v>3426</v>
      </c>
      <c r="K550" s="56">
        <v>1</v>
      </c>
      <c r="L550" s="56">
        <v>50000</v>
      </c>
      <c r="M550" s="132">
        <v>50000</v>
      </c>
      <c r="N550" s="57">
        <v>50000</v>
      </c>
      <c r="O550" s="223">
        <f t="shared" si="20"/>
        <v>0</v>
      </c>
      <c r="P550" s="57">
        <f>VLOOKUP(E550,'Cons. Ch2 &amp; Ch3'!F:Y,20,FALSE)</f>
        <v>23409700</v>
      </c>
    </row>
    <row r="551" spans="1:16" hidden="1" x14ac:dyDescent="0.35">
      <c r="A551" s="56">
        <v>8470530</v>
      </c>
      <c r="B551" s="56" t="s">
        <v>325</v>
      </c>
      <c r="C551" s="56">
        <v>492200</v>
      </c>
      <c r="D551" s="56" t="s">
        <v>874</v>
      </c>
      <c r="E551" s="56" t="str">
        <f t="shared" si="21"/>
        <v>847.8470530.1.492200.000000.847010.300180</v>
      </c>
      <c r="F551" s="56" t="s">
        <v>330</v>
      </c>
      <c r="G551" s="56">
        <v>847010</v>
      </c>
      <c r="H551" s="56" t="s">
        <v>863</v>
      </c>
      <c r="I551" s="56">
        <v>300180</v>
      </c>
      <c r="J551" s="56" t="s">
        <v>3427</v>
      </c>
      <c r="K551" s="56">
        <v>1</v>
      </c>
      <c r="L551" s="56">
        <v>2000000</v>
      </c>
      <c r="M551" s="132">
        <v>2000000</v>
      </c>
      <c r="N551" s="57">
        <v>2000000</v>
      </c>
      <c r="O551" s="223">
        <f t="shared" si="20"/>
        <v>0</v>
      </c>
      <c r="P551" s="57">
        <f>VLOOKUP(E551,'Cons. Ch2 &amp; Ch3'!F:Y,20,FALSE)</f>
        <v>23409700</v>
      </c>
    </row>
    <row r="552" spans="1:16" hidden="1" x14ac:dyDescent="0.35">
      <c r="A552" s="56">
        <v>8470530</v>
      </c>
      <c r="B552" s="56" t="s">
        <v>325</v>
      </c>
      <c r="C552" s="56">
        <v>492200</v>
      </c>
      <c r="D552" s="56" t="s">
        <v>874</v>
      </c>
      <c r="E552" s="56" t="str">
        <f t="shared" si="21"/>
        <v>847.8470530.1.492200.000000.847010.300180</v>
      </c>
      <c r="F552" s="56" t="s">
        <v>330</v>
      </c>
      <c r="G552" s="56">
        <v>847010</v>
      </c>
      <c r="H552" s="56" t="s">
        <v>863</v>
      </c>
      <c r="I552" s="56">
        <v>300180</v>
      </c>
      <c r="J552" s="56" t="s">
        <v>3428</v>
      </c>
      <c r="K552" s="56">
        <v>1</v>
      </c>
      <c r="L552" s="56">
        <v>236400</v>
      </c>
      <c r="M552" s="132">
        <v>236400</v>
      </c>
      <c r="N552" s="57">
        <v>236400</v>
      </c>
      <c r="O552" s="223">
        <f t="shared" si="20"/>
        <v>0</v>
      </c>
      <c r="P552" s="57">
        <f>VLOOKUP(E552,'Cons. Ch2 &amp; Ch3'!F:Y,20,FALSE)</f>
        <v>23409700</v>
      </c>
    </row>
    <row r="553" spans="1:16" hidden="1" x14ac:dyDescent="0.35">
      <c r="A553" s="56">
        <v>8470530</v>
      </c>
      <c r="B553" s="56" t="s">
        <v>325</v>
      </c>
      <c r="C553" s="56">
        <v>492200</v>
      </c>
      <c r="D553" s="56" t="s">
        <v>874</v>
      </c>
      <c r="E553" s="56" t="str">
        <f t="shared" si="21"/>
        <v>847.8470530.1.492200.000000.847020.300180</v>
      </c>
      <c r="F553" s="56" t="s">
        <v>336</v>
      </c>
      <c r="G553" s="56">
        <v>847020</v>
      </c>
      <c r="H553" s="56" t="s">
        <v>863</v>
      </c>
      <c r="I553" s="56">
        <v>300180</v>
      </c>
      <c r="J553" s="56" t="s">
        <v>3341</v>
      </c>
      <c r="K553" s="56">
        <v>1</v>
      </c>
      <c r="L553" s="56">
        <v>632500</v>
      </c>
      <c r="M553" s="215">
        <v>632500</v>
      </c>
      <c r="N553" s="57">
        <f>VLOOKUP(E553,'[1]Cons. Ch2 &amp; Ch3'!$F:$Y,20,FALSE)</f>
        <v>20000000</v>
      </c>
      <c r="O553" s="223">
        <f t="shared" si="20"/>
        <v>-19367500</v>
      </c>
      <c r="P553" s="57">
        <f>VLOOKUP(E553,'Cons. Ch2 &amp; Ch3'!F:Y,20,FALSE)</f>
        <v>20000000</v>
      </c>
    </row>
    <row r="554" spans="1:16" hidden="1" x14ac:dyDescent="0.35">
      <c r="A554" s="56">
        <v>8470530</v>
      </c>
      <c r="B554" s="56" t="s">
        <v>325</v>
      </c>
      <c r="C554" s="56">
        <v>492200</v>
      </c>
      <c r="D554" s="56" t="s">
        <v>874</v>
      </c>
      <c r="E554" s="56" t="str">
        <f t="shared" si="21"/>
        <v>847.8470530.1.492200.000000.847020.300180</v>
      </c>
      <c r="F554" s="56" t="s">
        <v>336</v>
      </c>
      <c r="G554" s="56">
        <v>847020</v>
      </c>
      <c r="H554" s="56" t="s">
        <v>863</v>
      </c>
      <c r="I554" s="56">
        <v>300180</v>
      </c>
      <c r="J554" s="56" t="s">
        <v>3353</v>
      </c>
      <c r="K554" s="56">
        <v>1</v>
      </c>
      <c r="L554" s="56">
        <v>750000</v>
      </c>
      <c r="M554" s="57">
        <v>750000</v>
      </c>
      <c r="N554" s="57">
        <v>0</v>
      </c>
      <c r="O554" s="223">
        <f t="shared" si="20"/>
        <v>750000</v>
      </c>
      <c r="P554" s="57">
        <f>VLOOKUP(E554,'Cons. Ch2 &amp; Ch3'!F:Y,20,FALSE)</f>
        <v>20000000</v>
      </c>
    </row>
    <row r="555" spans="1:16" hidden="1" x14ac:dyDescent="0.35">
      <c r="A555" s="56">
        <v>8470530</v>
      </c>
      <c r="B555" s="56" t="s">
        <v>325</v>
      </c>
      <c r="C555" s="56">
        <v>492200</v>
      </c>
      <c r="D555" s="56" t="s">
        <v>874</v>
      </c>
      <c r="E555" s="56" t="str">
        <f t="shared" si="21"/>
        <v>847.8470530.1.492200.000000.847020.300180</v>
      </c>
      <c r="F555" s="56" t="s">
        <v>336</v>
      </c>
      <c r="G555" s="56">
        <v>847020</v>
      </c>
      <c r="H555" s="56" t="s">
        <v>863</v>
      </c>
      <c r="I555" s="56">
        <v>300180</v>
      </c>
      <c r="J555" s="56" t="s">
        <v>3429</v>
      </c>
      <c r="K555" s="56">
        <v>1</v>
      </c>
      <c r="L555" s="56">
        <v>632500</v>
      </c>
      <c r="M555" s="227">
        <v>632500</v>
      </c>
      <c r="N555" s="57">
        <v>0</v>
      </c>
      <c r="O555" s="223">
        <f t="shared" si="20"/>
        <v>632500</v>
      </c>
      <c r="P555" s="57">
        <f>VLOOKUP(E555,'Cons. Ch2 &amp; Ch3'!F:Y,20,FALSE)</f>
        <v>20000000</v>
      </c>
    </row>
    <row r="556" spans="1:16" hidden="1" x14ac:dyDescent="0.35">
      <c r="A556" s="56">
        <v>8470530</v>
      </c>
      <c r="B556" s="56" t="s">
        <v>325</v>
      </c>
      <c r="C556" s="56">
        <v>492200</v>
      </c>
      <c r="D556" s="56" t="s">
        <v>874</v>
      </c>
      <c r="E556" s="56" t="str">
        <f t="shared" si="21"/>
        <v>847.8470530.1.492200.000000.847020.300180</v>
      </c>
      <c r="F556" s="56" t="s">
        <v>336</v>
      </c>
      <c r="G556" s="56">
        <v>847020</v>
      </c>
      <c r="H556" s="56" t="s">
        <v>863</v>
      </c>
      <c r="I556" s="56">
        <v>300180</v>
      </c>
      <c r="J556" s="56" t="s">
        <v>3430</v>
      </c>
      <c r="K556" s="56">
        <v>1</v>
      </c>
      <c r="L556" s="56">
        <v>632500</v>
      </c>
      <c r="M556" s="227">
        <v>632500</v>
      </c>
      <c r="N556" s="57">
        <v>0</v>
      </c>
      <c r="O556" s="223">
        <f t="shared" si="20"/>
        <v>632500</v>
      </c>
      <c r="P556" s="57">
        <f>VLOOKUP(E556,'Cons. Ch2 &amp; Ch3'!F:Y,20,FALSE)</f>
        <v>20000000</v>
      </c>
    </row>
    <row r="557" spans="1:16" hidden="1" x14ac:dyDescent="0.35">
      <c r="A557" s="56">
        <v>8470530</v>
      </c>
      <c r="B557" s="56" t="s">
        <v>325</v>
      </c>
      <c r="C557" s="56">
        <v>492200</v>
      </c>
      <c r="D557" s="56" t="s">
        <v>874</v>
      </c>
      <c r="E557" s="56" t="str">
        <f t="shared" si="21"/>
        <v>847.8470530.1.492200.000000.847020.300180</v>
      </c>
      <c r="F557" s="56" t="s">
        <v>336</v>
      </c>
      <c r="G557" s="56">
        <v>847020</v>
      </c>
      <c r="H557" s="56" t="s">
        <v>863</v>
      </c>
      <c r="I557" s="56">
        <v>300180</v>
      </c>
      <c r="J557" s="56" t="s">
        <v>3431</v>
      </c>
      <c r="K557" s="56">
        <v>1</v>
      </c>
      <c r="L557" s="56">
        <v>1000000</v>
      </c>
      <c r="M557" s="227">
        <v>1000000</v>
      </c>
      <c r="N557" s="57">
        <v>0</v>
      </c>
      <c r="O557" s="223">
        <f t="shared" si="20"/>
        <v>1000000</v>
      </c>
      <c r="P557" s="57">
        <f>VLOOKUP(E557,'Cons. Ch2 &amp; Ch3'!F:Y,20,FALSE)</f>
        <v>20000000</v>
      </c>
    </row>
    <row r="558" spans="1:16" hidden="1" x14ac:dyDescent="0.35">
      <c r="A558" s="56">
        <v>8470530</v>
      </c>
      <c r="B558" s="56" t="s">
        <v>325</v>
      </c>
      <c r="C558" s="56">
        <v>492200</v>
      </c>
      <c r="D558" s="56" t="s">
        <v>874</v>
      </c>
      <c r="E558" s="56" t="str">
        <f t="shared" si="21"/>
        <v>847.8470530.1.492200.000000.847020.300180</v>
      </c>
      <c r="F558" s="56" t="s">
        <v>336</v>
      </c>
      <c r="G558" s="56">
        <v>847020</v>
      </c>
      <c r="H558" s="56" t="s">
        <v>863</v>
      </c>
      <c r="I558" s="56">
        <v>300180</v>
      </c>
      <c r="J558" s="56" t="s">
        <v>3432</v>
      </c>
      <c r="K558" s="56">
        <v>1</v>
      </c>
      <c r="L558" s="56">
        <v>12000</v>
      </c>
      <c r="M558" s="227">
        <v>12000</v>
      </c>
      <c r="N558" s="57">
        <v>0</v>
      </c>
      <c r="O558" s="223">
        <f t="shared" si="20"/>
        <v>12000</v>
      </c>
      <c r="P558" s="57">
        <f>VLOOKUP(E558,'Cons. Ch2 &amp; Ch3'!F:Y,20,FALSE)</f>
        <v>20000000</v>
      </c>
    </row>
    <row r="559" spans="1:16" hidden="1" x14ac:dyDescent="0.35">
      <c r="A559" s="56">
        <v>8470530</v>
      </c>
      <c r="B559" s="56" t="s">
        <v>325</v>
      </c>
      <c r="C559" s="56">
        <v>492200</v>
      </c>
      <c r="D559" s="56" t="s">
        <v>874</v>
      </c>
      <c r="E559" s="56" t="str">
        <f t="shared" si="21"/>
        <v>847.8470530.1.492200.000000.847020.300180</v>
      </c>
      <c r="F559" s="56" t="s">
        <v>336</v>
      </c>
      <c r="G559" s="56">
        <v>847020</v>
      </c>
      <c r="H559" s="56" t="s">
        <v>863</v>
      </c>
      <c r="I559" s="56">
        <v>300180</v>
      </c>
      <c r="J559" s="56" t="s">
        <v>3433</v>
      </c>
      <c r="K559" s="56">
        <v>1</v>
      </c>
      <c r="L559" s="56">
        <v>4800</v>
      </c>
      <c r="M559" s="227">
        <v>4800</v>
      </c>
      <c r="N559" s="57">
        <v>0</v>
      </c>
      <c r="O559" s="223">
        <f t="shared" si="20"/>
        <v>4800</v>
      </c>
      <c r="P559" s="57">
        <f>VLOOKUP(E559,'Cons. Ch2 &amp; Ch3'!F:Y,20,FALSE)</f>
        <v>20000000</v>
      </c>
    </row>
    <row r="560" spans="1:16" hidden="1" x14ac:dyDescent="0.35">
      <c r="A560" s="56">
        <v>8470530</v>
      </c>
      <c r="B560" s="56" t="s">
        <v>325</v>
      </c>
      <c r="C560" s="56">
        <v>492200</v>
      </c>
      <c r="D560" s="56" t="s">
        <v>874</v>
      </c>
      <c r="E560" s="56" t="str">
        <f t="shared" si="21"/>
        <v>847.8470530.1.492200.000000.847020.300180</v>
      </c>
      <c r="F560" s="56" t="s">
        <v>336</v>
      </c>
      <c r="G560" s="56">
        <v>847020</v>
      </c>
      <c r="H560" s="56" t="s">
        <v>863</v>
      </c>
      <c r="I560" s="56">
        <v>300180</v>
      </c>
      <c r="J560" s="56" t="s">
        <v>3434</v>
      </c>
      <c r="K560" s="56">
        <v>1</v>
      </c>
      <c r="L560" s="56">
        <v>5500</v>
      </c>
      <c r="M560" s="227">
        <v>5500</v>
      </c>
      <c r="N560" s="57">
        <v>0</v>
      </c>
      <c r="O560" s="223">
        <f t="shared" si="20"/>
        <v>5500</v>
      </c>
      <c r="P560" s="57">
        <f>VLOOKUP(E560,'Cons. Ch2 &amp; Ch3'!F:Y,20,FALSE)</f>
        <v>20000000</v>
      </c>
    </row>
    <row r="561" spans="1:16" hidden="1" x14ac:dyDescent="0.35">
      <c r="A561" s="56">
        <v>8470530</v>
      </c>
      <c r="B561" s="56" t="s">
        <v>325</v>
      </c>
      <c r="C561" s="56">
        <v>492200</v>
      </c>
      <c r="D561" s="56" t="s">
        <v>874</v>
      </c>
      <c r="E561" s="56" t="str">
        <f t="shared" si="21"/>
        <v>847.8470530.1.492200.000000.847020.300180</v>
      </c>
      <c r="F561" s="56" t="s">
        <v>336</v>
      </c>
      <c r="G561" s="56">
        <v>847020</v>
      </c>
      <c r="H561" s="56" t="s">
        <v>863</v>
      </c>
      <c r="I561" s="56">
        <v>300180</v>
      </c>
      <c r="J561" s="56" t="s">
        <v>3435</v>
      </c>
      <c r="K561" s="56">
        <v>1</v>
      </c>
      <c r="L561" s="56">
        <v>200000</v>
      </c>
      <c r="M561" s="227">
        <v>200000</v>
      </c>
      <c r="N561" s="57">
        <v>0</v>
      </c>
      <c r="O561" s="223">
        <f t="shared" si="20"/>
        <v>200000</v>
      </c>
      <c r="P561" s="57">
        <f>VLOOKUP(E561,'Cons. Ch2 &amp; Ch3'!F:Y,20,FALSE)</f>
        <v>20000000</v>
      </c>
    </row>
    <row r="562" spans="1:16" hidden="1" x14ac:dyDescent="0.35">
      <c r="A562" s="56">
        <v>8470530</v>
      </c>
      <c r="B562" s="56" t="s">
        <v>325</v>
      </c>
      <c r="C562" s="56">
        <v>492200</v>
      </c>
      <c r="D562" s="56" t="s">
        <v>874</v>
      </c>
      <c r="E562" s="56" t="str">
        <f t="shared" si="21"/>
        <v>847.8470530.1.492200.000000.847020.300180</v>
      </c>
      <c r="F562" s="56" t="s">
        <v>336</v>
      </c>
      <c r="G562" s="56">
        <v>847020</v>
      </c>
      <c r="H562" s="56" t="s">
        <v>863</v>
      </c>
      <c r="I562" s="56">
        <v>300180</v>
      </c>
      <c r="J562" s="56" t="s">
        <v>3436</v>
      </c>
      <c r="K562" s="56">
        <v>1</v>
      </c>
      <c r="L562" s="56">
        <v>180000</v>
      </c>
      <c r="M562" s="227">
        <v>180000</v>
      </c>
      <c r="N562" s="57">
        <v>0</v>
      </c>
      <c r="O562" s="223">
        <f t="shared" si="20"/>
        <v>180000</v>
      </c>
      <c r="P562" s="57">
        <f>VLOOKUP(E562,'Cons. Ch2 &amp; Ch3'!F:Y,20,FALSE)</f>
        <v>20000000</v>
      </c>
    </row>
    <row r="563" spans="1:16" hidden="1" x14ac:dyDescent="0.35">
      <c r="A563" s="56">
        <v>8470530</v>
      </c>
      <c r="B563" s="56" t="s">
        <v>325</v>
      </c>
      <c r="C563" s="56">
        <v>492200</v>
      </c>
      <c r="D563" s="56" t="s">
        <v>874</v>
      </c>
      <c r="E563" s="56" t="str">
        <f t="shared" si="21"/>
        <v>847.8470530.1.492200.000000.847020.300180</v>
      </c>
      <c r="F563" s="56" t="s">
        <v>336</v>
      </c>
      <c r="G563" s="56">
        <v>847020</v>
      </c>
      <c r="H563" s="56" t="s">
        <v>863</v>
      </c>
      <c r="I563" s="56">
        <v>300180</v>
      </c>
      <c r="J563" s="56" t="s">
        <v>3437</v>
      </c>
      <c r="K563" s="56">
        <v>1</v>
      </c>
      <c r="L563" s="56">
        <v>7000</v>
      </c>
      <c r="M563" s="227">
        <v>7000</v>
      </c>
      <c r="N563" s="57">
        <v>0</v>
      </c>
      <c r="O563" s="223">
        <f t="shared" si="20"/>
        <v>7000</v>
      </c>
      <c r="P563" s="57">
        <f>VLOOKUP(E563,'Cons. Ch2 &amp; Ch3'!F:Y,20,FALSE)</f>
        <v>20000000</v>
      </c>
    </row>
    <row r="564" spans="1:16" hidden="1" x14ac:dyDescent="0.35">
      <c r="A564" s="56">
        <v>8470530</v>
      </c>
      <c r="B564" s="56" t="s">
        <v>325</v>
      </c>
      <c r="C564" s="56">
        <v>492200</v>
      </c>
      <c r="D564" s="56" t="s">
        <v>874</v>
      </c>
      <c r="E564" s="56" t="str">
        <f t="shared" si="21"/>
        <v>847.8470530.1.492200.000000.847020.300180</v>
      </c>
      <c r="F564" s="56" t="s">
        <v>336</v>
      </c>
      <c r="G564" s="56">
        <v>847020</v>
      </c>
      <c r="H564" s="56" t="s">
        <v>863</v>
      </c>
      <c r="I564" s="56">
        <v>300180</v>
      </c>
      <c r="J564" s="56" t="s">
        <v>3438</v>
      </c>
      <c r="K564" s="56">
        <v>1</v>
      </c>
      <c r="L564" s="56">
        <v>13000</v>
      </c>
      <c r="M564" s="227">
        <v>13000</v>
      </c>
      <c r="N564" s="57">
        <v>0</v>
      </c>
      <c r="O564" s="223">
        <f t="shared" si="20"/>
        <v>13000</v>
      </c>
      <c r="P564" s="57">
        <f>VLOOKUP(E564,'Cons. Ch2 &amp; Ch3'!F:Y,20,FALSE)</f>
        <v>20000000</v>
      </c>
    </row>
    <row r="565" spans="1:16" hidden="1" x14ac:dyDescent="0.35">
      <c r="A565" s="56">
        <v>8470530</v>
      </c>
      <c r="B565" s="56" t="s">
        <v>325</v>
      </c>
      <c r="C565" s="56">
        <v>492200</v>
      </c>
      <c r="D565" s="56" t="s">
        <v>874</v>
      </c>
      <c r="E565" s="56" t="str">
        <f t="shared" si="21"/>
        <v>847.8470530.1.492200.000000.847020.300180</v>
      </c>
      <c r="F565" s="56" t="s">
        <v>336</v>
      </c>
      <c r="G565" s="56">
        <v>847020</v>
      </c>
      <c r="H565" s="56" t="s">
        <v>863</v>
      </c>
      <c r="I565" s="56">
        <v>300180</v>
      </c>
      <c r="J565" s="56" t="s">
        <v>3439</v>
      </c>
      <c r="K565" s="56">
        <v>1</v>
      </c>
      <c r="L565" s="56">
        <v>22000</v>
      </c>
      <c r="M565" s="227">
        <v>22000</v>
      </c>
      <c r="N565" s="57">
        <v>0</v>
      </c>
      <c r="O565" s="223">
        <f t="shared" si="20"/>
        <v>22000</v>
      </c>
      <c r="P565" s="57">
        <f>VLOOKUP(E565,'Cons. Ch2 &amp; Ch3'!F:Y,20,FALSE)</f>
        <v>20000000</v>
      </c>
    </row>
    <row r="566" spans="1:16" hidden="1" x14ac:dyDescent="0.35">
      <c r="A566" s="56">
        <v>8470530</v>
      </c>
      <c r="B566" s="56" t="s">
        <v>325</v>
      </c>
      <c r="C566" s="56">
        <v>492200</v>
      </c>
      <c r="D566" s="56" t="s">
        <v>874</v>
      </c>
      <c r="E566" s="56" t="str">
        <f t="shared" si="21"/>
        <v>847.8470530.1.492200.000000.847020.300180</v>
      </c>
      <c r="F566" s="56" t="s">
        <v>336</v>
      </c>
      <c r="G566" s="56">
        <v>847020</v>
      </c>
      <c r="H566" s="56" t="s">
        <v>863</v>
      </c>
      <c r="I566" s="56">
        <v>300180</v>
      </c>
      <c r="J566" s="56" t="s">
        <v>3440</v>
      </c>
      <c r="K566" s="56">
        <v>1</v>
      </c>
      <c r="L566" s="56">
        <v>15000</v>
      </c>
      <c r="M566" s="227">
        <v>15000</v>
      </c>
      <c r="N566" s="57">
        <v>0</v>
      </c>
      <c r="O566" s="223">
        <f t="shared" si="20"/>
        <v>15000</v>
      </c>
      <c r="P566" s="57">
        <f>VLOOKUP(E566,'Cons. Ch2 &amp; Ch3'!F:Y,20,FALSE)</f>
        <v>20000000</v>
      </c>
    </row>
    <row r="567" spans="1:16" hidden="1" x14ac:dyDescent="0.35">
      <c r="A567" s="56">
        <v>8470530</v>
      </c>
      <c r="B567" s="56" t="s">
        <v>325</v>
      </c>
      <c r="C567" s="56">
        <v>492200</v>
      </c>
      <c r="D567" s="56" t="s">
        <v>874</v>
      </c>
      <c r="E567" s="56" t="str">
        <f t="shared" si="21"/>
        <v>847.8470530.1.492200.000000.847020.300180</v>
      </c>
      <c r="F567" s="56" t="s">
        <v>336</v>
      </c>
      <c r="G567" s="56">
        <v>847020</v>
      </c>
      <c r="H567" s="56" t="s">
        <v>863</v>
      </c>
      <c r="I567" s="56">
        <v>300180</v>
      </c>
      <c r="J567" s="56" t="s">
        <v>3441</v>
      </c>
      <c r="K567" s="56">
        <v>1</v>
      </c>
      <c r="L567" s="56">
        <v>8000</v>
      </c>
      <c r="M567" s="227">
        <v>8000</v>
      </c>
      <c r="N567" s="57">
        <v>0</v>
      </c>
      <c r="O567" s="223">
        <f t="shared" si="20"/>
        <v>8000</v>
      </c>
      <c r="P567" s="57">
        <f>VLOOKUP(E567,'Cons. Ch2 &amp; Ch3'!F:Y,20,FALSE)</f>
        <v>20000000</v>
      </c>
    </row>
    <row r="568" spans="1:16" hidden="1" x14ac:dyDescent="0.35">
      <c r="A568" s="56">
        <v>8470530</v>
      </c>
      <c r="B568" s="56" t="s">
        <v>325</v>
      </c>
      <c r="C568" s="56">
        <v>492200</v>
      </c>
      <c r="D568" s="56" t="s">
        <v>874</v>
      </c>
      <c r="E568" s="56" t="str">
        <f t="shared" si="21"/>
        <v>847.8470530.1.492200.000000.847020.300180</v>
      </c>
      <c r="F568" s="56" t="s">
        <v>336</v>
      </c>
      <c r="G568" s="56">
        <v>847020</v>
      </c>
      <c r="H568" s="56" t="s">
        <v>863</v>
      </c>
      <c r="I568" s="56">
        <v>300180</v>
      </c>
      <c r="J568" s="56" t="s">
        <v>3442</v>
      </c>
      <c r="K568" s="56">
        <v>1</v>
      </c>
      <c r="L568" s="56">
        <v>10000</v>
      </c>
      <c r="M568" s="227">
        <v>10000</v>
      </c>
      <c r="N568" s="57">
        <v>0</v>
      </c>
      <c r="O568" s="223">
        <f t="shared" si="20"/>
        <v>10000</v>
      </c>
      <c r="P568" s="57">
        <f>VLOOKUP(E568,'Cons. Ch2 &amp; Ch3'!F:Y,20,FALSE)</f>
        <v>20000000</v>
      </c>
    </row>
    <row r="569" spans="1:16" hidden="1" x14ac:dyDescent="0.35">
      <c r="A569" s="56">
        <v>8470530</v>
      </c>
      <c r="B569" s="56" t="s">
        <v>325</v>
      </c>
      <c r="C569" s="56">
        <v>492200</v>
      </c>
      <c r="D569" s="56" t="s">
        <v>874</v>
      </c>
      <c r="E569" s="56" t="str">
        <f t="shared" si="21"/>
        <v>847.8470530.1.492200.000000.847020.300180</v>
      </c>
      <c r="F569" s="56" t="s">
        <v>336</v>
      </c>
      <c r="G569" s="56">
        <v>847020</v>
      </c>
      <c r="H569" s="56" t="s">
        <v>863</v>
      </c>
      <c r="I569" s="56">
        <v>300180</v>
      </c>
      <c r="J569" s="56" t="s">
        <v>3443</v>
      </c>
      <c r="K569" s="56">
        <v>1</v>
      </c>
      <c r="L569" s="56">
        <v>10000</v>
      </c>
      <c r="M569" s="227">
        <v>10000</v>
      </c>
      <c r="N569" s="57">
        <v>0</v>
      </c>
      <c r="O569" s="223">
        <f t="shared" si="20"/>
        <v>10000</v>
      </c>
      <c r="P569" s="57">
        <f>VLOOKUP(E569,'Cons. Ch2 &amp; Ch3'!F:Y,20,FALSE)</f>
        <v>20000000</v>
      </c>
    </row>
    <row r="570" spans="1:16" hidden="1" x14ac:dyDescent="0.35">
      <c r="A570" s="56">
        <v>8470530</v>
      </c>
      <c r="B570" s="56" t="s">
        <v>325</v>
      </c>
      <c r="C570" s="56">
        <v>492200</v>
      </c>
      <c r="D570" s="56" t="s">
        <v>874</v>
      </c>
      <c r="E570" s="56" t="str">
        <f t="shared" si="21"/>
        <v>847.8470530.1.492200.000000.847020.300180</v>
      </c>
      <c r="F570" s="56" t="s">
        <v>336</v>
      </c>
      <c r="G570" s="56">
        <v>847020</v>
      </c>
      <c r="H570" s="56" t="s">
        <v>863</v>
      </c>
      <c r="I570" s="56">
        <v>300180</v>
      </c>
      <c r="J570" s="56" t="s">
        <v>3444</v>
      </c>
      <c r="K570" s="56">
        <v>1</v>
      </c>
      <c r="L570" s="56">
        <v>12000</v>
      </c>
      <c r="M570" s="227">
        <v>12000</v>
      </c>
      <c r="N570" s="57">
        <v>0</v>
      </c>
      <c r="O570" s="223">
        <f t="shared" ref="O570:O633" si="22">M570-N570</f>
        <v>12000</v>
      </c>
      <c r="P570" s="57">
        <f>VLOOKUP(E570,'Cons. Ch2 &amp; Ch3'!F:Y,20,FALSE)</f>
        <v>20000000</v>
      </c>
    </row>
    <row r="571" spans="1:16" hidden="1" x14ac:dyDescent="0.35">
      <c r="A571" s="56">
        <v>8470530</v>
      </c>
      <c r="B571" s="56" t="s">
        <v>325</v>
      </c>
      <c r="C571" s="56">
        <v>492200</v>
      </c>
      <c r="D571" s="56" t="s">
        <v>874</v>
      </c>
      <c r="E571" s="56" t="str">
        <f t="shared" si="21"/>
        <v>847.8470530.1.492200.000000.847020.300180</v>
      </c>
      <c r="F571" s="56" t="s">
        <v>336</v>
      </c>
      <c r="G571" s="56">
        <v>847020</v>
      </c>
      <c r="H571" s="56" t="s">
        <v>863</v>
      </c>
      <c r="I571" s="56">
        <v>300180</v>
      </c>
      <c r="J571" s="56" t="s">
        <v>3445</v>
      </c>
      <c r="K571" s="56">
        <v>1</v>
      </c>
      <c r="L571" s="56">
        <v>690000</v>
      </c>
      <c r="M571" s="227">
        <v>690000</v>
      </c>
      <c r="N571" s="57">
        <v>0</v>
      </c>
      <c r="O571" s="223">
        <f t="shared" si="22"/>
        <v>690000</v>
      </c>
      <c r="P571" s="57">
        <f>VLOOKUP(E571,'Cons. Ch2 &amp; Ch3'!F:Y,20,FALSE)</f>
        <v>20000000</v>
      </c>
    </row>
    <row r="572" spans="1:16" hidden="1" x14ac:dyDescent="0.35">
      <c r="A572" s="56">
        <v>8470530</v>
      </c>
      <c r="B572" s="56" t="s">
        <v>325</v>
      </c>
      <c r="C572" s="56">
        <v>492200</v>
      </c>
      <c r="D572" s="56" t="s">
        <v>874</v>
      </c>
      <c r="E572" s="56" t="str">
        <f t="shared" si="21"/>
        <v>847.8470530.1.492200.000000.847020.300180</v>
      </c>
      <c r="F572" s="56" t="s">
        <v>336</v>
      </c>
      <c r="G572" s="56">
        <v>847020</v>
      </c>
      <c r="H572" s="56" t="s">
        <v>863</v>
      </c>
      <c r="I572" s="56">
        <v>300180</v>
      </c>
      <c r="J572" s="56" t="s">
        <v>3446</v>
      </c>
      <c r="K572" s="56">
        <v>1</v>
      </c>
      <c r="L572" s="56">
        <v>275000</v>
      </c>
      <c r="M572" s="227">
        <v>275000</v>
      </c>
      <c r="N572" s="57">
        <v>0</v>
      </c>
      <c r="O572" s="223">
        <f t="shared" si="22"/>
        <v>275000</v>
      </c>
      <c r="P572" s="57">
        <f>VLOOKUP(E572,'Cons. Ch2 &amp; Ch3'!F:Y,20,FALSE)</f>
        <v>20000000</v>
      </c>
    </row>
    <row r="573" spans="1:16" hidden="1" x14ac:dyDescent="0.35">
      <c r="A573" s="56">
        <v>8470530</v>
      </c>
      <c r="B573" s="56" t="s">
        <v>325</v>
      </c>
      <c r="C573" s="56">
        <v>492200</v>
      </c>
      <c r="D573" s="56" t="s">
        <v>874</v>
      </c>
      <c r="E573" s="56" t="str">
        <f t="shared" si="21"/>
        <v>847.8470530.1.492200.000000.847020.300180</v>
      </c>
      <c r="F573" s="56" t="s">
        <v>336</v>
      </c>
      <c r="G573" s="56">
        <v>847020</v>
      </c>
      <c r="H573" s="56" t="s">
        <v>863</v>
      </c>
      <c r="I573" s="56">
        <v>300180</v>
      </c>
      <c r="J573" s="56" t="s">
        <v>3447</v>
      </c>
      <c r="K573" s="56">
        <v>1</v>
      </c>
      <c r="L573" s="56">
        <v>15000</v>
      </c>
      <c r="M573" s="227">
        <v>15000</v>
      </c>
      <c r="N573" s="57">
        <v>0</v>
      </c>
      <c r="O573" s="223">
        <f t="shared" si="22"/>
        <v>15000</v>
      </c>
      <c r="P573" s="57">
        <f>VLOOKUP(E573,'Cons. Ch2 &amp; Ch3'!F:Y,20,FALSE)</f>
        <v>20000000</v>
      </c>
    </row>
    <row r="574" spans="1:16" hidden="1" x14ac:dyDescent="0.35">
      <c r="A574" s="56">
        <v>8470530</v>
      </c>
      <c r="B574" s="56" t="s">
        <v>325</v>
      </c>
      <c r="C574" s="56">
        <v>492200</v>
      </c>
      <c r="D574" s="56" t="s">
        <v>874</v>
      </c>
      <c r="E574" s="56" t="str">
        <f t="shared" si="21"/>
        <v>847.8470530.1.492200.000000.847020.300180</v>
      </c>
      <c r="F574" s="56" t="s">
        <v>336</v>
      </c>
      <c r="G574" s="56">
        <v>847020</v>
      </c>
      <c r="H574" s="56" t="s">
        <v>863</v>
      </c>
      <c r="I574" s="56">
        <v>300180</v>
      </c>
      <c r="J574" s="56" t="s">
        <v>3448</v>
      </c>
      <c r="K574" s="56">
        <v>1</v>
      </c>
      <c r="L574" s="56">
        <v>10000</v>
      </c>
      <c r="M574" s="227">
        <v>10000</v>
      </c>
      <c r="N574" s="57">
        <v>0</v>
      </c>
      <c r="O574" s="223">
        <f t="shared" si="22"/>
        <v>10000</v>
      </c>
      <c r="P574" s="57">
        <f>VLOOKUP(E574,'Cons. Ch2 &amp; Ch3'!F:Y,20,FALSE)</f>
        <v>20000000</v>
      </c>
    </row>
    <row r="575" spans="1:16" hidden="1" x14ac:dyDescent="0.35">
      <c r="A575" s="56">
        <v>8470530</v>
      </c>
      <c r="B575" s="56" t="s">
        <v>325</v>
      </c>
      <c r="C575" s="56">
        <v>492200</v>
      </c>
      <c r="D575" s="56" t="s">
        <v>874</v>
      </c>
      <c r="E575" s="56" t="str">
        <f t="shared" si="21"/>
        <v>847.8470530.1.492200.000000.847020.300180</v>
      </c>
      <c r="F575" s="56" t="s">
        <v>336</v>
      </c>
      <c r="G575" s="56">
        <v>847020</v>
      </c>
      <c r="H575" s="56" t="s">
        <v>863</v>
      </c>
      <c r="I575" s="56">
        <v>300180</v>
      </c>
      <c r="J575" s="56" t="s">
        <v>3449</v>
      </c>
      <c r="K575" s="56">
        <v>1</v>
      </c>
      <c r="L575" s="56">
        <v>6000</v>
      </c>
      <c r="M575" s="227">
        <v>6000</v>
      </c>
      <c r="N575" s="57">
        <v>0</v>
      </c>
      <c r="O575" s="223">
        <f t="shared" si="22"/>
        <v>6000</v>
      </c>
      <c r="P575" s="57">
        <f>VLOOKUP(E575,'Cons. Ch2 &amp; Ch3'!F:Y,20,FALSE)</f>
        <v>20000000</v>
      </c>
    </row>
    <row r="576" spans="1:16" hidden="1" x14ac:dyDescent="0.35">
      <c r="A576" s="56">
        <v>8470530</v>
      </c>
      <c r="B576" s="56" t="s">
        <v>325</v>
      </c>
      <c r="C576" s="56">
        <v>492200</v>
      </c>
      <c r="D576" s="56" t="s">
        <v>874</v>
      </c>
      <c r="E576" s="56" t="str">
        <f t="shared" si="21"/>
        <v>847.8470530.1.492200.000000.847020.300180</v>
      </c>
      <c r="F576" s="56" t="s">
        <v>336</v>
      </c>
      <c r="G576" s="56">
        <v>847020</v>
      </c>
      <c r="H576" s="56" t="s">
        <v>863</v>
      </c>
      <c r="I576" s="56">
        <v>300180</v>
      </c>
      <c r="J576" s="56" t="s">
        <v>3450</v>
      </c>
      <c r="K576" s="56">
        <v>1</v>
      </c>
      <c r="L576" s="56">
        <v>110000</v>
      </c>
      <c r="M576" s="227">
        <v>110000</v>
      </c>
      <c r="N576" s="57">
        <v>0</v>
      </c>
      <c r="O576" s="223">
        <f t="shared" si="22"/>
        <v>110000</v>
      </c>
      <c r="P576" s="57">
        <f>VLOOKUP(E576,'Cons. Ch2 &amp; Ch3'!F:Y,20,FALSE)</f>
        <v>20000000</v>
      </c>
    </row>
    <row r="577" spans="1:16" hidden="1" x14ac:dyDescent="0.35">
      <c r="A577" s="56">
        <v>8470530</v>
      </c>
      <c r="B577" s="56" t="s">
        <v>325</v>
      </c>
      <c r="C577" s="56">
        <v>492200</v>
      </c>
      <c r="D577" s="56" t="s">
        <v>874</v>
      </c>
      <c r="E577" s="56" t="str">
        <f t="shared" si="21"/>
        <v>847.8470530.1.492200.000000.847020.300180</v>
      </c>
      <c r="F577" s="56" t="s">
        <v>336</v>
      </c>
      <c r="G577" s="56">
        <v>847020</v>
      </c>
      <c r="H577" s="56" t="s">
        <v>863</v>
      </c>
      <c r="I577" s="56">
        <v>300180</v>
      </c>
      <c r="J577" s="56" t="s">
        <v>3451</v>
      </c>
      <c r="K577" s="56">
        <v>1</v>
      </c>
      <c r="L577" s="56">
        <v>100000</v>
      </c>
      <c r="M577" s="227">
        <v>100000</v>
      </c>
      <c r="N577" s="57">
        <v>0</v>
      </c>
      <c r="O577" s="223">
        <f t="shared" si="22"/>
        <v>100000</v>
      </c>
      <c r="P577" s="57">
        <f>VLOOKUP(E577,'Cons. Ch2 &amp; Ch3'!F:Y,20,FALSE)</f>
        <v>20000000</v>
      </c>
    </row>
    <row r="578" spans="1:16" hidden="1" x14ac:dyDescent="0.35">
      <c r="A578" s="56">
        <v>8470530</v>
      </c>
      <c r="B578" s="56" t="s">
        <v>325</v>
      </c>
      <c r="C578" s="56">
        <v>492200</v>
      </c>
      <c r="D578" s="56" t="s">
        <v>874</v>
      </c>
      <c r="E578" s="56" t="str">
        <f t="shared" ref="E578:E641" si="23">CONCATENATE(847,".",A578,".",1,".",C578,".","000000",".",G578,".",I578)</f>
        <v>847.8470530.1.492200.000000.847020.300180</v>
      </c>
      <c r="F578" s="56" t="s">
        <v>336</v>
      </c>
      <c r="G578" s="56">
        <v>847020</v>
      </c>
      <c r="H578" s="56" t="s">
        <v>863</v>
      </c>
      <c r="I578" s="56">
        <v>300180</v>
      </c>
      <c r="J578" s="56" t="s">
        <v>3452</v>
      </c>
      <c r="K578" s="56">
        <v>1</v>
      </c>
      <c r="L578" s="56">
        <v>5000</v>
      </c>
      <c r="M578" s="227">
        <v>5000</v>
      </c>
      <c r="N578" s="57">
        <v>0</v>
      </c>
      <c r="O578" s="223">
        <f t="shared" si="22"/>
        <v>5000</v>
      </c>
      <c r="P578" s="57">
        <f>VLOOKUP(E578,'Cons. Ch2 &amp; Ch3'!F:Y,20,FALSE)</f>
        <v>20000000</v>
      </c>
    </row>
    <row r="579" spans="1:16" hidden="1" x14ac:dyDescent="0.35">
      <c r="A579" s="56">
        <v>8470530</v>
      </c>
      <c r="B579" s="56" t="s">
        <v>325</v>
      </c>
      <c r="C579" s="56">
        <v>492200</v>
      </c>
      <c r="D579" s="56" t="s">
        <v>874</v>
      </c>
      <c r="E579" s="56" t="str">
        <f t="shared" si="23"/>
        <v>847.8470530.1.492200.000000.847020.300180</v>
      </c>
      <c r="F579" s="56" t="s">
        <v>336</v>
      </c>
      <c r="G579" s="56">
        <v>847020</v>
      </c>
      <c r="H579" s="56" t="s">
        <v>863</v>
      </c>
      <c r="I579" s="56">
        <v>300180</v>
      </c>
      <c r="J579" s="56" t="s">
        <v>3453</v>
      </c>
      <c r="K579" s="56">
        <v>1</v>
      </c>
      <c r="L579" s="56">
        <v>100000</v>
      </c>
      <c r="M579" s="227">
        <v>100000</v>
      </c>
      <c r="N579" s="57">
        <v>0</v>
      </c>
      <c r="O579" s="223">
        <f t="shared" si="22"/>
        <v>100000</v>
      </c>
      <c r="P579" s="57">
        <f>VLOOKUP(E579,'Cons. Ch2 &amp; Ch3'!F:Y,20,FALSE)</f>
        <v>20000000</v>
      </c>
    </row>
    <row r="580" spans="1:16" hidden="1" x14ac:dyDescent="0.35">
      <c r="A580" s="56">
        <v>8470530</v>
      </c>
      <c r="B580" s="56" t="s">
        <v>325</v>
      </c>
      <c r="C580" s="56">
        <v>492200</v>
      </c>
      <c r="D580" s="56" t="s">
        <v>874</v>
      </c>
      <c r="E580" s="56" t="str">
        <f t="shared" si="23"/>
        <v>847.8470530.1.492200.000000.847020.300180</v>
      </c>
      <c r="F580" s="56" t="s">
        <v>336</v>
      </c>
      <c r="G580" s="56">
        <v>847020</v>
      </c>
      <c r="H580" s="56" t="s">
        <v>863</v>
      </c>
      <c r="I580" s="56">
        <v>300180</v>
      </c>
      <c r="J580" s="56" t="s">
        <v>3454</v>
      </c>
      <c r="K580" s="56">
        <v>1</v>
      </c>
      <c r="L580" s="56">
        <v>80000</v>
      </c>
      <c r="M580" s="227">
        <v>80000</v>
      </c>
      <c r="N580" s="57">
        <v>0</v>
      </c>
      <c r="O580" s="223">
        <f t="shared" si="22"/>
        <v>80000</v>
      </c>
      <c r="P580" s="57">
        <f>VLOOKUP(E580,'Cons. Ch2 &amp; Ch3'!F:Y,20,FALSE)</f>
        <v>20000000</v>
      </c>
    </row>
    <row r="581" spans="1:16" hidden="1" x14ac:dyDescent="0.35">
      <c r="A581" s="56">
        <v>8470530</v>
      </c>
      <c r="B581" s="56" t="s">
        <v>325</v>
      </c>
      <c r="C581" s="56">
        <v>492200</v>
      </c>
      <c r="D581" s="56" t="s">
        <v>874</v>
      </c>
      <c r="E581" s="56" t="str">
        <f t="shared" si="23"/>
        <v>847.8470530.1.492200.000000.847020.300180</v>
      </c>
      <c r="F581" s="56" t="s">
        <v>336</v>
      </c>
      <c r="G581" s="56">
        <v>847020</v>
      </c>
      <c r="H581" s="56" t="s">
        <v>863</v>
      </c>
      <c r="I581" s="56">
        <v>300180</v>
      </c>
      <c r="J581" s="56" t="s">
        <v>3455</v>
      </c>
      <c r="K581" s="56">
        <v>1</v>
      </c>
      <c r="L581" s="56">
        <v>13000</v>
      </c>
      <c r="M581" s="227">
        <v>13000</v>
      </c>
      <c r="N581" s="57">
        <v>0</v>
      </c>
      <c r="O581" s="223">
        <f t="shared" si="22"/>
        <v>13000</v>
      </c>
      <c r="P581" s="57">
        <f>VLOOKUP(E581,'Cons. Ch2 &amp; Ch3'!F:Y,20,FALSE)</f>
        <v>20000000</v>
      </c>
    </row>
    <row r="582" spans="1:16" hidden="1" x14ac:dyDescent="0.35">
      <c r="A582" s="56">
        <v>8470530</v>
      </c>
      <c r="B582" s="56" t="s">
        <v>325</v>
      </c>
      <c r="C582" s="56">
        <v>492200</v>
      </c>
      <c r="D582" s="56" t="s">
        <v>874</v>
      </c>
      <c r="E582" s="56" t="str">
        <f t="shared" si="23"/>
        <v>847.8470530.1.492200.000000.847020.300180</v>
      </c>
      <c r="F582" s="56" t="s">
        <v>336</v>
      </c>
      <c r="G582" s="56">
        <v>847020</v>
      </c>
      <c r="H582" s="56" t="s">
        <v>863</v>
      </c>
      <c r="I582" s="56">
        <v>300180</v>
      </c>
      <c r="J582" s="56" t="s">
        <v>3456</v>
      </c>
      <c r="K582" s="56">
        <v>1</v>
      </c>
      <c r="L582" s="56">
        <v>80000</v>
      </c>
      <c r="M582" s="227">
        <v>80000</v>
      </c>
      <c r="N582" s="57">
        <v>0</v>
      </c>
      <c r="O582" s="223">
        <f t="shared" si="22"/>
        <v>80000</v>
      </c>
      <c r="P582" s="57">
        <f>VLOOKUP(E582,'Cons. Ch2 &amp; Ch3'!F:Y,20,FALSE)</f>
        <v>20000000</v>
      </c>
    </row>
    <row r="583" spans="1:16" hidden="1" x14ac:dyDescent="0.35">
      <c r="A583" s="56">
        <v>8470530</v>
      </c>
      <c r="B583" s="56" t="s">
        <v>325</v>
      </c>
      <c r="C583" s="56">
        <v>492200</v>
      </c>
      <c r="D583" s="56" t="s">
        <v>874</v>
      </c>
      <c r="E583" s="56" t="str">
        <f t="shared" si="23"/>
        <v>847.8470530.1.492200.000000.847020.300180</v>
      </c>
      <c r="F583" s="56" t="s">
        <v>336</v>
      </c>
      <c r="G583" s="56">
        <v>847020</v>
      </c>
      <c r="H583" s="56" t="s">
        <v>863</v>
      </c>
      <c r="I583" s="56">
        <v>300180</v>
      </c>
      <c r="J583" s="56" t="s">
        <v>3457</v>
      </c>
      <c r="K583" s="56">
        <v>1</v>
      </c>
      <c r="L583" s="56">
        <v>13000</v>
      </c>
      <c r="M583" s="227">
        <v>13000</v>
      </c>
      <c r="N583" s="57">
        <v>0</v>
      </c>
      <c r="O583" s="223">
        <f t="shared" si="22"/>
        <v>13000</v>
      </c>
      <c r="P583" s="57">
        <f>VLOOKUP(E583,'Cons. Ch2 &amp; Ch3'!F:Y,20,FALSE)</f>
        <v>20000000</v>
      </c>
    </row>
    <row r="584" spans="1:16" hidden="1" x14ac:dyDescent="0.35">
      <c r="A584" s="56">
        <v>8470530</v>
      </c>
      <c r="B584" s="56" t="s">
        <v>325</v>
      </c>
      <c r="C584" s="56">
        <v>492200</v>
      </c>
      <c r="D584" s="56" t="s">
        <v>874</v>
      </c>
      <c r="E584" s="56" t="str">
        <f t="shared" si="23"/>
        <v>847.8470530.1.492200.000000.847020.300180</v>
      </c>
      <c r="F584" s="56" t="s">
        <v>336</v>
      </c>
      <c r="G584" s="56">
        <v>847020</v>
      </c>
      <c r="H584" s="56" t="s">
        <v>863</v>
      </c>
      <c r="I584" s="56">
        <v>300180</v>
      </c>
      <c r="J584" s="56" t="s">
        <v>3458</v>
      </c>
      <c r="K584" s="56">
        <v>1</v>
      </c>
      <c r="L584" s="56">
        <v>80000</v>
      </c>
      <c r="M584" s="227">
        <v>80000</v>
      </c>
      <c r="N584" s="57">
        <v>0</v>
      </c>
      <c r="O584" s="223">
        <f t="shared" si="22"/>
        <v>80000</v>
      </c>
      <c r="P584" s="57">
        <f>VLOOKUP(E584,'Cons. Ch2 &amp; Ch3'!F:Y,20,FALSE)</f>
        <v>20000000</v>
      </c>
    </row>
    <row r="585" spans="1:16" hidden="1" x14ac:dyDescent="0.35">
      <c r="A585" s="56">
        <v>8470530</v>
      </c>
      <c r="B585" s="56" t="s">
        <v>325</v>
      </c>
      <c r="C585" s="56">
        <v>492200</v>
      </c>
      <c r="D585" s="56" t="s">
        <v>874</v>
      </c>
      <c r="E585" s="56" t="str">
        <f t="shared" si="23"/>
        <v>847.8470530.1.492200.000000.847020.300180</v>
      </c>
      <c r="F585" s="56" t="s">
        <v>336</v>
      </c>
      <c r="G585" s="56">
        <v>847020</v>
      </c>
      <c r="H585" s="56" t="s">
        <v>863</v>
      </c>
      <c r="I585" s="56">
        <v>300180</v>
      </c>
      <c r="J585" s="56" t="s">
        <v>3459</v>
      </c>
      <c r="K585" s="56">
        <v>1</v>
      </c>
      <c r="L585" s="56">
        <v>13000</v>
      </c>
      <c r="M585" s="227">
        <v>13000</v>
      </c>
      <c r="N585" s="57">
        <v>0</v>
      </c>
      <c r="O585" s="223">
        <f t="shared" si="22"/>
        <v>13000</v>
      </c>
      <c r="P585" s="57">
        <f>VLOOKUP(E585,'Cons. Ch2 &amp; Ch3'!F:Y,20,FALSE)</f>
        <v>20000000</v>
      </c>
    </row>
    <row r="586" spans="1:16" hidden="1" x14ac:dyDescent="0.35">
      <c r="A586" s="56">
        <v>8470530</v>
      </c>
      <c r="B586" s="56" t="s">
        <v>325</v>
      </c>
      <c r="C586" s="56">
        <v>492200</v>
      </c>
      <c r="D586" s="56" t="s">
        <v>874</v>
      </c>
      <c r="E586" s="56" t="str">
        <f t="shared" si="23"/>
        <v>847.8470530.1.492200.000000.847020.300180</v>
      </c>
      <c r="F586" s="56" t="s">
        <v>336</v>
      </c>
      <c r="G586" s="56">
        <v>847020</v>
      </c>
      <c r="H586" s="56" t="s">
        <v>863</v>
      </c>
      <c r="I586" s="56">
        <v>300180</v>
      </c>
      <c r="J586" s="56" t="s">
        <v>3460</v>
      </c>
      <c r="K586" s="56">
        <v>1</v>
      </c>
      <c r="L586" s="56">
        <v>17000</v>
      </c>
      <c r="M586" s="227">
        <v>17000</v>
      </c>
      <c r="N586" s="57">
        <v>0</v>
      </c>
      <c r="O586" s="223">
        <f t="shared" si="22"/>
        <v>17000</v>
      </c>
      <c r="P586" s="57">
        <f>VLOOKUP(E586,'Cons. Ch2 &amp; Ch3'!F:Y,20,FALSE)</f>
        <v>20000000</v>
      </c>
    </row>
    <row r="587" spans="1:16" hidden="1" x14ac:dyDescent="0.35">
      <c r="A587" s="56">
        <v>8470530</v>
      </c>
      <c r="B587" s="56" t="s">
        <v>325</v>
      </c>
      <c r="C587" s="56">
        <v>492200</v>
      </c>
      <c r="D587" s="56" t="s">
        <v>874</v>
      </c>
      <c r="E587" s="56" t="str">
        <f t="shared" si="23"/>
        <v>847.8470530.1.492200.000000.847020.300180</v>
      </c>
      <c r="F587" s="56" t="s">
        <v>336</v>
      </c>
      <c r="G587" s="56">
        <v>847020</v>
      </c>
      <c r="H587" s="56" t="s">
        <v>863</v>
      </c>
      <c r="I587" s="56">
        <v>300180</v>
      </c>
      <c r="J587" s="56" t="s">
        <v>3461</v>
      </c>
      <c r="K587" s="56">
        <v>1</v>
      </c>
      <c r="L587" s="56">
        <v>10000</v>
      </c>
      <c r="M587" s="227">
        <v>10000</v>
      </c>
      <c r="N587" s="57">
        <v>0</v>
      </c>
      <c r="O587" s="223">
        <f t="shared" si="22"/>
        <v>10000</v>
      </c>
      <c r="P587" s="57">
        <f>VLOOKUP(E587,'Cons. Ch2 &amp; Ch3'!F:Y,20,FALSE)</f>
        <v>20000000</v>
      </c>
    </row>
    <row r="588" spans="1:16" hidden="1" x14ac:dyDescent="0.35">
      <c r="A588" s="56">
        <v>8470530</v>
      </c>
      <c r="B588" s="56" t="s">
        <v>325</v>
      </c>
      <c r="C588" s="56">
        <v>492200</v>
      </c>
      <c r="D588" s="56" t="s">
        <v>874</v>
      </c>
      <c r="E588" s="56" t="str">
        <f t="shared" si="23"/>
        <v>847.8470530.1.492200.000000.847020.300180</v>
      </c>
      <c r="F588" s="56" t="s">
        <v>336</v>
      </c>
      <c r="G588" s="56">
        <v>847020</v>
      </c>
      <c r="H588" s="56" t="s">
        <v>863</v>
      </c>
      <c r="I588" s="56">
        <v>300180</v>
      </c>
      <c r="J588" s="56" t="s">
        <v>3462</v>
      </c>
      <c r="K588" s="56">
        <v>1</v>
      </c>
      <c r="L588" s="56">
        <v>80000</v>
      </c>
      <c r="M588" s="227">
        <v>80000</v>
      </c>
      <c r="N588" s="57">
        <v>0</v>
      </c>
      <c r="O588" s="223">
        <f t="shared" si="22"/>
        <v>80000</v>
      </c>
      <c r="P588" s="57">
        <f>VLOOKUP(E588,'Cons. Ch2 &amp; Ch3'!F:Y,20,FALSE)</f>
        <v>20000000</v>
      </c>
    </row>
    <row r="589" spans="1:16" hidden="1" x14ac:dyDescent="0.35">
      <c r="A589" s="56">
        <v>8470530</v>
      </c>
      <c r="B589" s="56" t="s">
        <v>325</v>
      </c>
      <c r="C589" s="56">
        <v>492200</v>
      </c>
      <c r="D589" s="56" t="s">
        <v>874</v>
      </c>
      <c r="E589" s="56" t="str">
        <f t="shared" si="23"/>
        <v>847.8470530.1.492200.000000.847020.300180</v>
      </c>
      <c r="F589" s="56" t="s">
        <v>336</v>
      </c>
      <c r="G589" s="56">
        <v>847020</v>
      </c>
      <c r="H589" s="56" t="s">
        <v>863</v>
      </c>
      <c r="I589" s="56">
        <v>300180</v>
      </c>
      <c r="J589" s="56" t="s">
        <v>3463</v>
      </c>
      <c r="K589" s="56">
        <v>1</v>
      </c>
      <c r="L589" s="56">
        <v>13000</v>
      </c>
      <c r="M589" s="227">
        <v>13000</v>
      </c>
      <c r="N589" s="57">
        <v>0</v>
      </c>
      <c r="O589" s="223">
        <f t="shared" si="22"/>
        <v>13000</v>
      </c>
      <c r="P589" s="57">
        <f>VLOOKUP(E589,'Cons. Ch2 &amp; Ch3'!F:Y,20,FALSE)</f>
        <v>20000000</v>
      </c>
    </row>
    <row r="590" spans="1:16" hidden="1" x14ac:dyDescent="0.35">
      <c r="A590" s="56">
        <v>8470530</v>
      </c>
      <c r="B590" s="56" t="s">
        <v>325</v>
      </c>
      <c r="C590" s="56">
        <v>492200</v>
      </c>
      <c r="D590" s="56" t="s">
        <v>874</v>
      </c>
      <c r="E590" s="56" t="str">
        <f t="shared" si="23"/>
        <v>847.8470530.1.492200.000000.847020.300180</v>
      </c>
      <c r="F590" s="56" t="s">
        <v>336</v>
      </c>
      <c r="G590" s="56">
        <v>847020</v>
      </c>
      <c r="H590" s="56" t="s">
        <v>863</v>
      </c>
      <c r="I590" s="56">
        <v>300180</v>
      </c>
      <c r="J590" s="56" t="s">
        <v>3464</v>
      </c>
      <c r="K590" s="56">
        <v>1</v>
      </c>
      <c r="L590" s="56">
        <v>150000</v>
      </c>
      <c r="M590" s="227">
        <v>150000</v>
      </c>
      <c r="N590" s="57">
        <v>0</v>
      </c>
      <c r="O590" s="223">
        <f t="shared" si="22"/>
        <v>150000</v>
      </c>
      <c r="P590" s="57">
        <f>VLOOKUP(E590,'Cons. Ch2 &amp; Ch3'!F:Y,20,FALSE)</f>
        <v>20000000</v>
      </c>
    </row>
    <row r="591" spans="1:16" hidden="1" x14ac:dyDescent="0.35">
      <c r="A591" s="56">
        <v>8470530</v>
      </c>
      <c r="B591" s="56" t="s">
        <v>325</v>
      </c>
      <c r="C591" s="56">
        <v>492200</v>
      </c>
      <c r="D591" s="56" t="s">
        <v>874</v>
      </c>
      <c r="E591" s="56" t="str">
        <f t="shared" si="23"/>
        <v>847.8470530.1.492200.000000.847020.300180</v>
      </c>
      <c r="F591" s="56" t="s">
        <v>336</v>
      </c>
      <c r="G591" s="56">
        <v>847020</v>
      </c>
      <c r="H591" s="56" t="s">
        <v>863</v>
      </c>
      <c r="I591" s="56">
        <v>300180</v>
      </c>
      <c r="J591" s="56" t="s">
        <v>3465</v>
      </c>
      <c r="K591" s="56">
        <v>1</v>
      </c>
      <c r="L591" s="56">
        <v>22000</v>
      </c>
      <c r="M591" s="227">
        <v>22000</v>
      </c>
      <c r="N591" s="57">
        <v>0</v>
      </c>
      <c r="O591" s="223">
        <f t="shared" si="22"/>
        <v>22000</v>
      </c>
      <c r="P591" s="57">
        <f>VLOOKUP(E591,'Cons. Ch2 &amp; Ch3'!F:Y,20,FALSE)</f>
        <v>20000000</v>
      </c>
    </row>
    <row r="592" spans="1:16" hidden="1" x14ac:dyDescent="0.35">
      <c r="A592" s="56">
        <v>8470530</v>
      </c>
      <c r="B592" s="56" t="s">
        <v>325</v>
      </c>
      <c r="C592" s="56">
        <v>492200</v>
      </c>
      <c r="D592" s="56" t="s">
        <v>874</v>
      </c>
      <c r="E592" s="56" t="str">
        <f t="shared" si="23"/>
        <v>847.8470530.1.492200.000000.847020.300180</v>
      </c>
      <c r="F592" s="56" t="s">
        <v>336</v>
      </c>
      <c r="G592" s="56">
        <v>847020</v>
      </c>
      <c r="H592" s="56" t="s">
        <v>863</v>
      </c>
      <c r="I592" s="56">
        <v>300180</v>
      </c>
      <c r="J592" s="56" t="s">
        <v>3466</v>
      </c>
      <c r="K592" s="56">
        <v>1</v>
      </c>
      <c r="L592" s="56">
        <v>15000</v>
      </c>
      <c r="M592" s="227">
        <v>15000</v>
      </c>
      <c r="N592" s="57">
        <v>0</v>
      </c>
      <c r="O592" s="223">
        <f t="shared" si="22"/>
        <v>15000</v>
      </c>
      <c r="P592" s="57">
        <f>VLOOKUP(E592,'Cons. Ch2 &amp; Ch3'!F:Y,20,FALSE)</f>
        <v>20000000</v>
      </c>
    </row>
    <row r="593" spans="1:16" hidden="1" x14ac:dyDescent="0.35">
      <c r="A593" s="56">
        <v>8470530</v>
      </c>
      <c r="B593" s="56" t="s">
        <v>325</v>
      </c>
      <c r="C593" s="56">
        <v>492200</v>
      </c>
      <c r="D593" s="56" t="s">
        <v>874</v>
      </c>
      <c r="E593" s="56" t="str">
        <f t="shared" si="23"/>
        <v>847.8470530.1.492200.000000.847020.300180</v>
      </c>
      <c r="F593" s="56" t="s">
        <v>336</v>
      </c>
      <c r="G593" s="56">
        <v>847020</v>
      </c>
      <c r="H593" s="56" t="s">
        <v>863</v>
      </c>
      <c r="I593" s="56">
        <v>300180</v>
      </c>
      <c r="J593" s="56" t="s">
        <v>3467</v>
      </c>
      <c r="K593" s="56">
        <v>1</v>
      </c>
      <c r="L593" s="56">
        <v>12000</v>
      </c>
      <c r="M593" s="227">
        <v>12000</v>
      </c>
      <c r="N593" s="57">
        <v>0</v>
      </c>
      <c r="O593" s="223">
        <f t="shared" si="22"/>
        <v>12000</v>
      </c>
      <c r="P593" s="57">
        <f>VLOOKUP(E593,'Cons. Ch2 &amp; Ch3'!F:Y,20,FALSE)</f>
        <v>20000000</v>
      </c>
    </row>
    <row r="594" spans="1:16" hidden="1" x14ac:dyDescent="0.35">
      <c r="A594" s="56">
        <v>8470530</v>
      </c>
      <c r="B594" s="56" t="s">
        <v>325</v>
      </c>
      <c r="C594" s="56">
        <v>492200</v>
      </c>
      <c r="D594" s="56" t="s">
        <v>874</v>
      </c>
      <c r="E594" s="56" t="str">
        <f t="shared" si="23"/>
        <v>847.8470530.1.492200.000000.847020.300180</v>
      </c>
      <c r="F594" s="56" t="s">
        <v>336</v>
      </c>
      <c r="G594" s="56">
        <v>847020</v>
      </c>
      <c r="H594" s="56" t="s">
        <v>863</v>
      </c>
      <c r="I594" s="56">
        <v>300180</v>
      </c>
      <c r="J594" s="56" t="s">
        <v>3468</v>
      </c>
      <c r="K594" s="56">
        <v>1</v>
      </c>
      <c r="L594" s="56">
        <v>227900</v>
      </c>
      <c r="M594" s="227">
        <v>227900</v>
      </c>
      <c r="N594" s="57">
        <v>0</v>
      </c>
      <c r="O594" s="223">
        <f t="shared" si="22"/>
        <v>227900</v>
      </c>
      <c r="P594" s="57">
        <f>VLOOKUP(E594,'Cons. Ch2 &amp; Ch3'!F:Y,20,FALSE)</f>
        <v>20000000</v>
      </c>
    </row>
    <row r="595" spans="1:16" hidden="1" x14ac:dyDescent="0.35">
      <c r="A595" s="56">
        <v>8470530</v>
      </c>
      <c r="B595" s="56" t="s">
        <v>325</v>
      </c>
      <c r="C595" s="56">
        <v>492200</v>
      </c>
      <c r="D595" s="56" t="s">
        <v>874</v>
      </c>
      <c r="E595" s="56" t="str">
        <f t="shared" si="23"/>
        <v>847.8470530.1.492200.000000.847020.300180</v>
      </c>
      <c r="F595" s="56" t="s">
        <v>336</v>
      </c>
      <c r="G595" s="56">
        <v>847020</v>
      </c>
      <c r="H595" s="56" t="s">
        <v>863</v>
      </c>
      <c r="I595" s="56">
        <v>300180</v>
      </c>
      <c r="J595" s="56" t="s">
        <v>3469</v>
      </c>
      <c r="K595" s="56">
        <v>1</v>
      </c>
      <c r="L595" s="56">
        <v>120000</v>
      </c>
      <c r="M595" s="227">
        <v>120000</v>
      </c>
      <c r="N595" s="57">
        <v>0</v>
      </c>
      <c r="O595" s="223">
        <f t="shared" si="22"/>
        <v>120000</v>
      </c>
      <c r="P595" s="57">
        <f>VLOOKUP(E595,'Cons. Ch2 &amp; Ch3'!F:Y,20,FALSE)</f>
        <v>20000000</v>
      </c>
    </row>
    <row r="596" spans="1:16" hidden="1" x14ac:dyDescent="0.35">
      <c r="A596" s="56">
        <v>8470530</v>
      </c>
      <c r="B596" s="56" t="s">
        <v>325</v>
      </c>
      <c r="C596" s="56">
        <v>492200</v>
      </c>
      <c r="D596" s="56" t="s">
        <v>874</v>
      </c>
      <c r="E596" s="56" t="str">
        <f t="shared" si="23"/>
        <v>847.8470530.1.492200.000000.847020.300180</v>
      </c>
      <c r="F596" s="56" t="s">
        <v>336</v>
      </c>
      <c r="G596" s="56">
        <v>847020</v>
      </c>
      <c r="H596" s="56" t="s">
        <v>863</v>
      </c>
      <c r="I596" s="56">
        <v>300180</v>
      </c>
      <c r="J596" s="56" t="s">
        <v>3470</v>
      </c>
      <c r="K596" s="56">
        <v>1</v>
      </c>
      <c r="L596" s="56">
        <v>62100</v>
      </c>
      <c r="M596" s="227">
        <v>62100</v>
      </c>
      <c r="N596" s="57">
        <v>0</v>
      </c>
      <c r="O596" s="223">
        <f t="shared" si="22"/>
        <v>62100</v>
      </c>
      <c r="P596" s="57">
        <f>VLOOKUP(E596,'Cons. Ch2 &amp; Ch3'!F:Y,20,FALSE)</f>
        <v>20000000</v>
      </c>
    </row>
    <row r="597" spans="1:16" hidden="1" x14ac:dyDescent="0.35">
      <c r="A597" s="56">
        <v>8470530</v>
      </c>
      <c r="B597" s="56" t="s">
        <v>325</v>
      </c>
      <c r="C597" s="56">
        <v>492200</v>
      </c>
      <c r="D597" s="56" t="s">
        <v>874</v>
      </c>
      <c r="E597" s="56" t="str">
        <f t="shared" si="23"/>
        <v>847.8470530.1.492200.000000.847020.300180</v>
      </c>
      <c r="F597" s="56" t="s">
        <v>336</v>
      </c>
      <c r="G597" s="56">
        <v>847020</v>
      </c>
      <c r="H597" s="56" t="s">
        <v>863</v>
      </c>
      <c r="I597" s="56">
        <v>300180</v>
      </c>
      <c r="J597" s="56" t="s">
        <v>3471</v>
      </c>
      <c r="K597" s="56">
        <v>1</v>
      </c>
      <c r="L597" s="56">
        <v>550000</v>
      </c>
      <c r="M597" s="227">
        <v>550000</v>
      </c>
      <c r="N597" s="57">
        <v>0</v>
      </c>
      <c r="O597" s="223">
        <f t="shared" si="22"/>
        <v>550000</v>
      </c>
      <c r="P597" s="57">
        <f>VLOOKUP(E597,'Cons. Ch2 &amp; Ch3'!F:Y,20,FALSE)</f>
        <v>20000000</v>
      </c>
    </row>
    <row r="598" spans="1:16" hidden="1" x14ac:dyDescent="0.35">
      <c r="A598" s="56">
        <v>8470530</v>
      </c>
      <c r="B598" s="56" t="s">
        <v>325</v>
      </c>
      <c r="C598" s="56">
        <v>492200</v>
      </c>
      <c r="D598" s="56" t="s">
        <v>874</v>
      </c>
      <c r="E598" s="56" t="str">
        <f t="shared" si="23"/>
        <v>847.8470530.1.492200.000000.847020.300180</v>
      </c>
      <c r="F598" s="56" t="s">
        <v>336</v>
      </c>
      <c r="G598" s="56">
        <v>847020</v>
      </c>
      <c r="H598" s="56" t="s">
        <v>863</v>
      </c>
      <c r="I598" s="56">
        <v>300180</v>
      </c>
      <c r="J598" s="56" t="s">
        <v>3472</v>
      </c>
      <c r="K598" s="56">
        <v>1</v>
      </c>
      <c r="L598" s="56">
        <v>1908500</v>
      </c>
      <c r="M598" s="227">
        <v>1908500</v>
      </c>
      <c r="N598" s="57">
        <v>0</v>
      </c>
      <c r="O598" s="223">
        <f t="shared" si="22"/>
        <v>1908500</v>
      </c>
      <c r="P598" s="57">
        <f>VLOOKUP(E598,'Cons. Ch2 &amp; Ch3'!F:Y,20,FALSE)</f>
        <v>20000000</v>
      </c>
    </row>
    <row r="599" spans="1:16" hidden="1" x14ac:dyDescent="0.35">
      <c r="A599" s="56">
        <v>8470530</v>
      </c>
      <c r="B599" s="56" t="s">
        <v>325</v>
      </c>
      <c r="C599" s="56">
        <v>492200</v>
      </c>
      <c r="D599" s="56" t="s">
        <v>874</v>
      </c>
      <c r="E599" s="56" t="str">
        <f t="shared" si="23"/>
        <v>847.8470530.1.492200.000000.847020.300180</v>
      </c>
      <c r="F599" s="56" t="s">
        <v>336</v>
      </c>
      <c r="G599" s="56">
        <v>847020</v>
      </c>
      <c r="H599" s="56" t="s">
        <v>863</v>
      </c>
      <c r="I599" s="56">
        <v>300180</v>
      </c>
      <c r="J599" s="56" t="s">
        <v>3473</v>
      </c>
      <c r="K599" s="56">
        <v>1</v>
      </c>
      <c r="L599" s="56">
        <v>2345000</v>
      </c>
      <c r="M599" s="227">
        <v>2345000</v>
      </c>
      <c r="N599" s="57">
        <v>0</v>
      </c>
      <c r="O599" s="223">
        <f t="shared" si="22"/>
        <v>2345000</v>
      </c>
      <c r="P599" s="57">
        <f>VLOOKUP(E599,'Cons. Ch2 &amp; Ch3'!F:Y,20,FALSE)</f>
        <v>20000000</v>
      </c>
    </row>
    <row r="600" spans="1:16" hidden="1" x14ac:dyDescent="0.35">
      <c r="A600" s="56">
        <v>8470530</v>
      </c>
      <c r="B600" s="56" t="s">
        <v>325</v>
      </c>
      <c r="C600" s="56">
        <v>492200</v>
      </c>
      <c r="D600" s="56" t="s">
        <v>874</v>
      </c>
      <c r="E600" s="56" t="str">
        <f t="shared" si="23"/>
        <v>847.8470530.1.492200.000000.847020.300180</v>
      </c>
      <c r="F600" s="56" t="s">
        <v>336</v>
      </c>
      <c r="G600" s="56">
        <v>847020</v>
      </c>
      <c r="H600" s="56" t="s">
        <v>863</v>
      </c>
      <c r="I600" s="56">
        <v>300180</v>
      </c>
      <c r="J600" s="56" t="s">
        <v>3474</v>
      </c>
      <c r="K600" s="56">
        <v>1</v>
      </c>
      <c r="L600" s="56">
        <v>1307691</v>
      </c>
      <c r="M600" s="227">
        <v>1307691</v>
      </c>
      <c r="N600" s="57">
        <v>0</v>
      </c>
      <c r="O600" s="223">
        <f t="shared" si="22"/>
        <v>1307691</v>
      </c>
      <c r="P600" s="57">
        <f>VLOOKUP(E600,'Cons. Ch2 &amp; Ch3'!F:Y,20,FALSE)</f>
        <v>20000000</v>
      </c>
    </row>
    <row r="601" spans="1:16" hidden="1" x14ac:dyDescent="0.35">
      <c r="A601" s="56">
        <v>8470530</v>
      </c>
      <c r="B601" s="56" t="s">
        <v>325</v>
      </c>
      <c r="C601" s="56">
        <v>492200</v>
      </c>
      <c r="D601" s="56" t="s">
        <v>874</v>
      </c>
      <c r="E601" s="56" t="str">
        <f t="shared" si="23"/>
        <v>847.8470530.1.492200.000000.847020.300180</v>
      </c>
      <c r="F601" s="56" t="s">
        <v>336</v>
      </c>
      <c r="G601" s="56">
        <v>847020</v>
      </c>
      <c r="H601" s="56" t="s">
        <v>863</v>
      </c>
      <c r="I601" s="56">
        <v>300180</v>
      </c>
      <c r="J601" s="56" t="s">
        <v>3475</v>
      </c>
      <c r="K601" s="56">
        <v>1</v>
      </c>
      <c r="L601" s="56">
        <v>248430</v>
      </c>
      <c r="M601" s="227">
        <v>248430</v>
      </c>
      <c r="N601" s="57">
        <v>0</v>
      </c>
      <c r="O601" s="223">
        <f t="shared" si="22"/>
        <v>248430</v>
      </c>
      <c r="P601" s="57">
        <f>VLOOKUP(E601,'Cons. Ch2 &amp; Ch3'!F:Y,20,FALSE)</f>
        <v>20000000</v>
      </c>
    </row>
    <row r="602" spans="1:16" hidden="1" x14ac:dyDescent="0.35">
      <c r="A602" s="56">
        <v>8470530</v>
      </c>
      <c r="B602" s="56" t="s">
        <v>325</v>
      </c>
      <c r="C602" s="56">
        <v>492200</v>
      </c>
      <c r="D602" s="56" t="s">
        <v>874</v>
      </c>
      <c r="E602" s="56" t="str">
        <f t="shared" si="23"/>
        <v>847.8470530.1.492200.000000.847020.300180</v>
      </c>
      <c r="F602" s="56" t="s">
        <v>336</v>
      </c>
      <c r="G602" s="56">
        <v>847020</v>
      </c>
      <c r="H602" s="56" t="s">
        <v>863</v>
      </c>
      <c r="I602" s="56">
        <v>300180</v>
      </c>
      <c r="J602" s="56" t="s">
        <v>3476</v>
      </c>
      <c r="K602" s="56">
        <v>1</v>
      </c>
      <c r="L602" s="56">
        <v>200000</v>
      </c>
      <c r="M602" s="227">
        <v>200000</v>
      </c>
      <c r="N602" s="57">
        <v>0</v>
      </c>
      <c r="O602" s="223">
        <f t="shared" si="22"/>
        <v>200000</v>
      </c>
      <c r="P602" s="57">
        <f>VLOOKUP(E602,'Cons. Ch2 &amp; Ch3'!F:Y,20,FALSE)</f>
        <v>20000000</v>
      </c>
    </row>
    <row r="603" spans="1:16" hidden="1" x14ac:dyDescent="0.35">
      <c r="A603" s="56">
        <v>8470530</v>
      </c>
      <c r="B603" s="56" t="s">
        <v>325</v>
      </c>
      <c r="C603" s="56">
        <v>492200</v>
      </c>
      <c r="D603" s="56" t="s">
        <v>874</v>
      </c>
      <c r="E603" s="56" t="str">
        <f t="shared" si="23"/>
        <v>847.8470530.1.492200.000000.847020.300180</v>
      </c>
      <c r="F603" s="56" t="s">
        <v>336</v>
      </c>
      <c r="G603" s="56">
        <v>847020</v>
      </c>
      <c r="H603" s="56" t="s">
        <v>863</v>
      </c>
      <c r="I603" s="56">
        <v>300180</v>
      </c>
      <c r="J603" s="56" t="s">
        <v>3477</v>
      </c>
      <c r="K603" s="56">
        <v>1</v>
      </c>
      <c r="L603" s="56">
        <v>1049220</v>
      </c>
      <c r="M603" s="227">
        <v>1049220</v>
      </c>
      <c r="N603" s="57">
        <v>0</v>
      </c>
      <c r="O603" s="223">
        <f t="shared" si="22"/>
        <v>1049220</v>
      </c>
      <c r="P603" s="57">
        <f>VLOOKUP(E603,'Cons. Ch2 &amp; Ch3'!F:Y,20,FALSE)</f>
        <v>20000000</v>
      </c>
    </row>
    <row r="604" spans="1:16" hidden="1" x14ac:dyDescent="0.35">
      <c r="A604" s="56">
        <v>8470530</v>
      </c>
      <c r="B604" s="56" t="s">
        <v>325</v>
      </c>
      <c r="C604" s="56">
        <v>492200</v>
      </c>
      <c r="D604" s="56" t="s">
        <v>874</v>
      </c>
      <c r="E604" s="56" t="str">
        <f t="shared" si="23"/>
        <v>847.8470530.1.492200.000000.847020.300180</v>
      </c>
      <c r="F604" s="56" t="s">
        <v>336</v>
      </c>
      <c r="G604" s="56">
        <v>847020</v>
      </c>
      <c r="H604" s="56" t="s">
        <v>863</v>
      </c>
      <c r="I604" s="56">
        <v>300180</v>
      </c>
      <c r="J604" s="56" t="s">
        <v>3478</v>
      </c>
      <c r="K604" s="56">
        <v>1</v>
      </c>
      <c r="L604" s="56">
        <v>40000</v>
      </c>
      <c r="M604" s="227">
        <v>40000</v>
      </c>
      <c r="N604" s="57">
        <v>0</v>
      </c>
      <c r="O604" s="223">
        <f t="shared" si="22"/>
        <v>40000</v>
      </c>
      <c r="P604" s="57">
        <f>VLOOKUP(E604,'Cons. Ch2 &amp; Ch3'!F:Y,20,FALSE)</f>
        <v>20000000</v>
      </c>
    </row>
    <row r="605" spans="1:16" hidden="1" x14ac:dyDescent="0.35">
      <c r="A605" s="56">
        <v>8470530</v>
      </c>
      <c r="B605" s="56" t="s">
        <v>325</v>
      </c>
      <c r="C605" s="56">
        <v>492200</v>
      </c>
      <c r="D605" s="56" t="s">
        <v>874</v>
      </c>
      <c r="E605" s="56" t="str">
        <f t="shared" si="23"/>
        <v>847.8470530.1.492200.000000.847020.300180</v>
      </c>
      <c r="F605" s="56" t="s">
        <v>336</v>
      </c>
      <c r="G605" s="56">
        <v>847020</v>
      </c>
      <c r="H605" s="56" t="s">
        <v>863</v>
      </c>
      <c r="I605" s="56">
        <v>300180</v>
      </c>
      <c r="J605" s="56" t="s">
        <v>3479</v>
      </c>
      <c r="K605" s="56">
        <v>1</v>
      </c>
      <c r="L605" s="56">
        <v>350000</v>
      </c>
      <c r="M605" s="227">
        <v>350000</v>
      </c>
      <c r="N605" s="57">
        <v>0</v>
      </c>
      <c r="O605" s="223">
        <f t="shared" si="22"/>
        <v>350000</v>
      </c>
      <c r="P605" s="57">
        <f>VLOOKUP(E605,'Cons. Ch2 &amp; Ch3'!F:Y,20,FALSE)</f>
        <v>20000000</v>
      </c>
    </row>
    <row r="606" spans="1:16" hidden="1" x14ac:dyDescent="0.35">
      <c r="A606" s="56">
        <v>8470530</v>
      </c>
      <c r="B606" s="56" t="s">
        <v>325</v>
      </c>
      <c r="C606" s="56">
        <v>492200</v>
      </c>
      <c r="D606" s="56" t="s">
        <v>874</v>
      </c>
      <c r="E606" s="56" t="str">
        <f t="shared" si="23"/>
        <v>847.8470530.1.492200.000000.847020.300180</v>
      </c>
      <c r="F606" s="56" t="s">
        <v>336</v>
      </c>
      <c r="G606" s="56">
        <v>847020</v>
      </c>
      <c r="H606" s="56" t="s">
        <v>863</v>
      </c>
      <c r="I606" s="56">
        <v>300180</v>
      </c>
      <c r="J606" s="56" t="s">
        <v>3406</v>
      </c>
      <c r="K606" s="56">
        <v>1</v>
      </c>
      <c r="L606" s="56">
        <v>4400000</v>
      </c>
      <c r="M606" s="227">
        <v>4400000</v>
      </c>
      <c r="N606" s="57">
        <v>0</v>
      </c>
      <c r="O606" s="223">
        <f t="shared" si="22"/>
        <v>4400000</v>
      </c>
      <c r="P606" s="57">
        <f>VLOOKUP(E606,'Cons. Ch2 &amp; Ch3'!F:Y,20,FALSE)</f>
        <v>20000000</v>
      </c>
    </row>
    <row r="607" spans="1:16" hidden="1" x14ac:dyDescent="0.35">
      <c r="A607" s="56">
        <v>8470530</v>
      </c>
      <c r="B607" s="56" t="s">
        <v>325</v>
      </c>
      <c r="C607" s="56">
        <v>492200</v>
      </c>
      <c r="D607" s="56" t="s">
        <v>874</v>
      </c>
      <c r="E607" s="56" t="str">
        <f t="shared" si="23"/>
        <v>847.8470530.1.492200.000000.847020.300180</v>
      </c>
      <c r="F607" s="56" t="s">
        <v>336</v>
      </c>
      <c r="G607" s="56">
        <v>847020</v>
      </c>
      <c r="H607" s="56" t="s">
        <v>863</v>
      </c>
      <c r="I607" s="56">
        <v>300180</v>
      </c>
      <c r="J607" s="56" t="s">
        <v>3480</v>
      </c>
      <c r="K607" s="56">
        <v>1</v>
      </c>
      <c r="L607" s="56">
        <v>11000</v>
      </c>
      <c r="M607" s="227">
        <v>11000</v>
      </c>
      <c r="N607" s="57">
        <v>0</v>
      </c>
      <c r="O607" s="223">
        <f t="shared" si="22"/>
        <v>11000</v>
      </c>
      <c r="P607" s="57">
        <f>VLOOKUP(E607,'Cons. Ch2 &amp; Ch3'!F:Y,20,FALSE)</f>
        <v>20000000</v>
      </c>
    </row>
    <row r="608" spans="1:16" hidden="1" x14ac:dyDescent="0.35">
      <c r="A608" s="56">
        <v>8470530</v>
      </c>
      <c r="B608" s="56" t="s">
        <v>325</v>
      </c>
      <c r="C608" s="56">
        <v>492200</v>
      </c>
      <c r="D608" s="56" t="s">
        <v>874</v>
      </c>
      <c r="E608" s="56" t="str">
        <f t="shared" si="23"/>
        <v>847.8470530.1.492200.000000.847020.300180</v>
      </c>
      <c r="F608" s="56" t="s">
        <v>336</v>
      </c>
      <c r="G608" s="56">
        <v>847020</v>
      </c>
      <c r="H608" s="56" t="s">
        <v>863</v>
      </c>
      <c r="I608" s="56">
        <v>300180</v>
      </c>
      <c r="J608" s="56" t="s">
        <v>3481</v>
      </c>
      <c r="K608" s="56">
        <v>1</v>
      </c>
      <c r="L608" s="56">
        <v>11000</v>
      </c>
      <c r="M608" s="227">
        <v>11000</v>
      </c>
      <c r="N608" s="57">
        <v>0</v>
      </c>
      <c r="O608" s="223">
        <f t="shared" si="22"/>
        <v>11000</v>
      </c>
      <c r="P608" s="57">
        <f>VLOOKUP(E608,'Cons. Ch2 &amp; Ch3'!F:Y,20,FALSE)</f>
        <v>20000000</v>
      </c>
    </row>
    <row r="609" spans="1:16" hidden="1" x14ac:dyDescent="0.35">
      <c r="A609" s="56">
        <v>8470530</v>
      </c>
      <c r="B609" s="56" t="s">
        <v>325</v>
      </c>
      <c r="C609" s="56">
        <v>492200</v>
      </c>
      <c r="D609" s="56" t="s">
        <v>874</v>
      </c>
      <c r="E609" s="56" t="str">
        <f t="shared" si="23"/>
        <v>847.8470530.1.492200.000000.847020.300180</v>
      </c>
      <c r="F609" s="56" t="s">
        <v>336</v>
      </c>
      <c r="G609" s="56">
        <v>847020</v>
      </c>
      <c r="H609" s="56" t="s">
        <v>863</v>
      </c>
      <c r="I609" s="56">
        <v>300180</v>
      </c>
      <c r="J609" s="56" t="s">
        <v>3482</v>
      </c>
      <c r="K609" s="56">
        <v>1</v>
      </c>
      <c r="L609" s="56">
        <v>989010</v>
      </c>
      <c r="M609" s="227">
        <v>989010</v>
      </c>
      <c r="N609" s="57">
        <v>0</v>
      </c>
      <c r="O609" s="223">
        <f t="shared" si="22"/>
        <v>989010</v>
      </c>
      <c r="P609" s="57">
        <f>VLOOKUP(E609,'Cons. Ch2 &amp; Ch3'!F:Y,20,FALSE)</f>
        <v>20000000</v>
      </c>
    </row>
    <row r="610" spans="1:16" hidden="1" x14ac:dyDescent="0.35">
      <c r="A610" s="56">
        <v>8470530</v>
      </c>
      <c r="B610" s="56" t="s">
        <v>325</v>
      </c>
      <c r="C610" s="56">
        <v>492200</v>
      </c>
      <c r="D610" s="56" t="s">
        <v>874</v>
      </c>
      <c r="E610" s="56" t="str">
        <f t="shared" si="23"/>
        <v>847.8470530.1.492200.000000.847020.300180</v>
      </c>
      <c r="F610" s="56" t="s">
        <v>336</v>
      </c>
      <c r="G610" s="56">
        <v>847020</v>
      </c>
      <c r="H610" s="56" t="s">
        <v>863</v>
      </c>
      <c r="I610" s="56">
        <v>300180</v>
      </c>
      <c r="J610" s="56" t="s">
        <v>3483</v>
      </c>
      <c r="K610" s="56">
        <v>1</v>
      </c>
      <c r="L610" s="56">
        <v>48000</v>
      </c>
      <c r="M610" s="227">
        <v>48000</v>
      </c>
      <c r="N610" s="57">
        <v>0</v>
      </c>
      <c r="O610" s="223">
        <f t="shared" si="22"/>
        <v>48000</v>
      </c>
      <c r="P610" s="57">
        <f>VLOOKUP(E610,'Cons. Ch2 &amp; Ch3'!F:Y,20,FALSE)</f>
        <v>20000000</v>
      </c>
    </row>
    <row r="611" spans="1:16" hidden="1" x14ac:dyDescent="0.35">
      <c r="A611" s="56">
        <v>8470530</v>
      </c>
      <c r="B611" s="56" t="s">
        <v>325</v>
      </c>
      <c r="C611" s="56">
        <v>492200</v>
      </c>
      <c r="D611" s="56" t="s">
        <v>874</v>
      </c>
      <c r="E611" s="56" t="str">
        <f t="shared" si="23"/>
        <v>847.8470530.1.492200.000000.847020.300180</v>
      </c>
      <c r="F611" s="56" t="s">
        <v>336</v>
      </c>
      <c r="G611" s="56">
        <v>847020</v>
      </c>
      <c r="H611" s="56" t="s">
        <v>863</v>
      </c>
      <c r="I611" s="56">
        <v>300180</v>
      </c>
      <c r="J611" s="56" t="s">
        <v>3484</v>
      </c>
      <c r="K611" s="56">
        <v>1</v>
      </c>
      <c r="L611" s="56">
        <v>18400</v>
      </c>
      <c r="M611" s="227">
        <v>18400</v>
      </c>
      <c r="N611" s="57">
        <v>0</v>
      </c>
      <c r="O611" s="223">
        <f t="shared" si="22"/>
        <v>18400</v>
      </c>
      <c r="P611" s="57">
        <f>VLOOKUP(E611,'Cons. Ch2 &amp; Ch3'!F:Y,20,FALSE)</f>
        <v>20000000</v>
      </c>
    </row>
    <row r="612" spans="1:16" hidden="1" x14ac:dyDescent="0.35">
      <c r="A612" s="56">
        <v>8470530</v>
      </c>
      <c r="B612" s="56" t="s">
        <v>325</v>
      </c>
      <c r="C612" s="56">
        <v>492200</v>
      </c>
      <c r="D612" s="56" t="s">
        <v>874</v>
      </c>
      <c r="E612" s="56" t="str">
        <f t="shared" si="23"/>
        <v>847.8470530.1.492200.000000.847020.300180</v>
      </c>
      <c r="F612" s="56" t="s">
        <v>336</v>
      </c>
      <c r="G612" s="56">
        <v>847020</v>
      </c>
      <c r="H612" s="56" t="s">
        <v>863</v>
      </c>
      <c r="I612" s="56">
        <v>300180</v>
      </c>
      <c r="J612" s="56" t="s">
        <v>3485</v>
      </c>
      <c r="K612" s="56">
        <v>1</v>
      </c>
      <c r="L612" s="56">
        <v>86570</v>
      </c>
      <c r="M612" s="227">
        <v>86570</v>
      </c>
      <c r="N612" s="57">
        <v>0</v>
      </c>
      <c r="O612" s="223">
        <f t="shared" si="22"/>
        <v>86570</v>
      </c>
      <c r="P612" s="57">
        <f>VLOOKUP(E612,'Cons. Ch2 &amp; Ch3'!F:Y,20,FALSE)</f>
        <v>20000000</v>
      </c>
    </row>
    <row r="613" spans="1:16" hidden="1" x14ac:dyDescent="0.35">
      <c r="A613" s="56">
        <v>8470530</v>
      </c>
      <c r="B613" s="56" t="s">
        <v>325</v>
      </c>
      <c r="C613" s="56">
        <v>492200</v>
      </c>
      <c r="D613" s="56" t="s">
        <v>874</v>
      </c>
      <c r="E613" s="56" t="str">
        <f t="shared" si="23"/>
        <v>847.8470530.1.492200.000000.847020.300180</v>
      </c>
      <c r="F613" s="56" t="s">
        <v>336</v>
      </c>
      <c r="G613" s="56">
        <v>847020</v>
      </c>
      <c r="H613" s="56" t="s">
        <v>863</v>
      </c>
      <c r="I613" s="56">
        <v>300180</v>
      </c>
      <c r="J613" s="56" t="s">
        <v>3486</v>
      </c>
      <c r="K613" s="56">
        <v>1</v>
      </c>
      <c r="L613" s="56">
        <v>59400</v>
      </c>
      <c r="M613" s="227">
        <v>59400</v>
      </c>
      <c r="N613" s="57">
        <v>0</v>
      </c>
      <c r="O613" s="223">
        <f t="shared" si="22"/>
        <v>59400</v>
      </c>
      <c r="P613" s="57">
        <f>VLOOKUP(E613,'Cons. Ch2 &amp; Ch3'!F:Y,20,FALSE)</f>
        <v>20000000</v>
      </c>
    </row>
    <row r="614" spans="1:16" hidden="1" x14ac:dyDescent="0.35">
      <c r="A614" s="56">
        <v>8470530</v>
      </c>
      <c r="B614" s="56" t="s">
        <v>325</v>
      </c>
      <c r="C614" s="56">
        <v>492200</v>
      </c>
      <c r="D614" s="56" t="s">
        <v>874</v>
      </c>
      <c r="E614" s="56" t="str">
        <f t="shared" si="23"/>
        <v>847.8470530.1.492200.000000.847020.300180</v>
      </c>
      <c r="F614" s="56" t="s">
        <v>336</v>
      </c>
      <c r="G614" s="56">
        <v>847020</v>
      </c>
      <c r="H614" s="56" t="s">
        <v>863</v>
      </c>
      <c r="I614" s="56">
        <v>300180</v>
      </c>
      <c r="J614" s="56" t="s">
        <v>3488</v>
      </c>
      <c r="K614" s="56">
        <v>1</v>
      </c>
      <c r="L614" s="56">
        <v>18666493.5</v>
      </c>
      <c r="M614" s="227">
        <v>18666493.5</v>
      </c>
      <c r="N614" s="57">
        <v>0</v>
      </c>
      <c r="O614" s="223">
        <f t="shared" si="22"/>
        <v>18666493.5</v>
      </c>
      <c r="P614" s="57">
        <f>VLOOKUP(E614,'Cons. Ch2 &amp; Ch3'!F:Y,20,FALSE)</f>
        <v>20000000</v>
      </c>
    </row>
    <row r="615" spans="1:16" hidden="1" x14ac:dyDescent="0.35">
      <c r="A615" s="56">
        <v>8470530</v>
      </c>
      <c r="B615" s="56" t="s">
        <v>325</v>
      </c>
      <c r="C615" s="56">
        <v>492200</v>
      </c>
      <c r="D615" s="56" t="s">
        <v>874</v>
      </c>
      <c r="E615" s="56" t="str">
        <f t="shared" si="23"/>
        <v>847.8470530.1.492200.000000.847020.300180</v>
      </c>
      <c r="F615" s="56" t="s">
        <v>336</v>
      </c>
      <c r="G615" s="56">
        <v>847020</v>
      </c>
      <c r="H615" s="56" t="s">
        <v>863</v>
      </c>
      <c r="I615" s="56">
        <v>300180</v>
      </c>
      <c r="J615" s="56" t="s">
        <v>3490</v>
      </c>
      <c r="K615" s="56">
        <v>1</v>
      </c>
      <c r="L615" s="56">
        <v>65000</v>
      </c>
      <c r="M615" s="227">
        <v>65000</v>
      </c>
      <c r="N615" s="57">
        <v>0</v>
      </c>
      <c r="O615" s="223">
        <f t="shared" si="22"/>
        <v>65000</v>
      </c>
      <c r="P615" s="57">
        <f>VLOOKUP(E615,'Cons. Ch2 &amp; Ch3'!F:Y,20,FALSE)</f>
        <v>20000000</v>
      </c>
    </row>
    <row r="616" spans="1:16" hidden="1" x14ac:dyDescent="0.35">
      <c r="A616" s="56">
        <v>8470530</v>
      </c>
      <c r="B616" s="56" t="s">
        <v>325</v>
      </c>
      <c r="C616" s="56">
        <v>492200</v>
      </c>
      <c r="D616" s="56" t="s">
        <v>874</v>
      </c>
      <c r="E616" s="56" t="str">
        <f t="shared" si="23"/>
        <v>847.8470530.1.492200.000000.847020.300180</v>
      </c>
      <c r="F616" s="56" t="s">
        <v>336</v>
      </c>
      <c r="G616" s="56">
        <v>847020</v>
      </c>
      <c r="H616" s="56" t="s">
        <v>863</v>
      </c>
      <c r="I616" s="56">
        <v>300180</v>
      </c>
      <c r="J616" s="56" t="s">
        <v>3492</v>
      </c>
      <c r="K616" s="56">
        <v>1</v>
      </c>
      <c r="L616" s="56">
        <v>2000000</v>
      </c>
      <c r="M616" s="227">
        <v>2000000</v>
      </c>
      <c r="N616" s="57">
        <v>0</v>
      </c>
      <c r="O616" s="223">
        <f t="shared" si="22"/>
        <v>2000000</v>
      </c>
      <c r="P616" s="57">
        <f>VLOOKUP(E616,'Cons. Ch2 &amp; Ch3'!F:Y,20,FALSE)</f>
        <v>20000000</v>
      </c>
    </row>
    <row r="617" spans="1:16" hidden="1" x14ac:dyDescent="0.35">
      <c r="A617" s="56">
        <v>8470530</v>
      </c>
      <c r="B617" s="56" t="s">
        <v>325</v>
      </c>
      <c r="C617" s="56">
        <v>492200</v>
      </c>
      <c r="D617" s="56" t="s">
        <v>874</v>
      </c>
      <c r="E617" s="56" t="str">
        <f t="shared" si="23"/>
        <v>847.8470530.1.492200.000000.847020.300180</v>
      </c>
      <c r="F617" s="56" t="s">
        <v>336</v>
      </c>
      <c r="G617" s="56">
        <v>847020</v>
      </c>
      <c r="H617" s="56" t="s">
        <v>863</v>
      </c>
      <c r="I617" s="56">
        <v>300180</v>
      </c>
      <c r="J617" s="56" t="s">
        <v>3494</v>
      </c>
      <c r="K617" s="56">
        <v>1</v>
      </c>
      <c r="L617" s="56">
        <v>90000</v>
      </c>
      <c r="M617" s="227">
        <v>90000</v>
      </c>
      <c r="N617" s="57">
        <v>0</v>
      </c>
      <c r="O617" s="223">
        <f t="shared" si="22"/>
        <v>90000</v>
      </c>
      <c r="P617" s="57">
        <f>VLOOKUP(E617,'Cons. Ch2 &amp; Ch3'!F:Y,20,FALSE)</f>
        <v>20000000</v>
      </c>
    </row>
    <row r="618" spans="1:16" hidden="1" x14ac:dyDescent="0.35">
      <c r="A618" s="56">
        <v>8470530</v>
      </c>
      <c r="B618" s="56" t="s">
        <v>325</v>
      </c>
      <c r="C618" s="56">
        <v>492200</v>
      </c>
      <c r="D618" s="56" t="s">
        <v>874</v>
      </c>
      <c r="E618" s="56" t="str">
        <f t="shared" si="23"/>
        <v>847.8470530.1.492200.000000.847020.300180</v>
      </c>
      <c r="F618" s="56" t="s">
        <v>336</v>
      </c>
      <c r="G618" s="56">
        <v>847020</v>
      </c>
      <c r="H618" s="56" t="s">
        <v>863</v>
      </c>
      <c r="I618" s="56">
        <v>300180</v>
      </c>
      <c r="J618" s="56" t="s">
        <v>3495</v>
      </c>
      <c r="K618" s="56">
        <v>1</v>
      </c>
      <c r="L618" s="56">
        <v>2000000</v>
      </c>
      <c r="M618" s="227">
        <v>2000000</v>
      </c>
      <c r="N618" s="57">
        <v>0</v>
      </c>
      <c r="O618" s="223">
        <f t="shared" si="22"/>
        <v>2000000</v>
      </c>
      <c r="P618" s="57">
        <f>VLOOKUP(E618,'Cons. Ch2 &amp; Ch3'!F:Y,20,FALSE)</f>
        <v>20000000</v>
      </c>
    </row>
    <row r="619" spans="1:16" hidden="1" x14ac:dyDescent="0.35">
      <c r="A619" s="56">
        <v>8470530</v>
      </c>
      <c r="B619" s="56" t="s">
        <v>325</v>
      </c>
      <c r="C619" s="56">
        <v>492200</v>
      </c>
      <c r="D619" s="56" t="s">
        <v>874</v>
      </c>
      <c r="E619" s="56" t="str">
        <f t="shared" si="23"/>
        <v>847.8470530.1.492200.000000.847020.300180</v>
      </c>
      <c r="F619" s="56" t="s">
        <v>336</v>
      </c>
      <c r="G619" s="56">
        <v>847020</v>
      </c>
      <c r="H619" s="56" t="s">
        <v>863</v>
      </c>
      <c r="I619" s="56">
        <v>300180</v>
      </c>
      <c r="J619" s="56" t="s">
        <v>3497</v>
      </c>
      <c r="K619" s="56">
        <v>1</v>
      </c>
      <c r="L619" s="56">
        <v>500000</v>
      </c>
      <c r="M619" s="227">
        <v>500000</v>
      </c>
      <c r="N619" s="57">
        <v>0</v>
      </c>
      <c r="O619" s="223">
        <f t="shared" si="22"/>
        <v>500000</v>
      </c>
      <c r="P619" s="57">
        <f>VLOOKUP(E619,'Cons. Ch2 &amp; Ch3'!F:Y,20,FALSE)</f>
        <v>20000000</v>
      </c>
    </row>
    <row r="620" spans="1:16" hidden="1" x14ac:dyDescent="0.35">
      <c r="A620" s="56">
        <v>8470530</v>
      </c>
      <c r="B620" s="56" t="s">
        <v>325</v>
      </c>
      <c r="C620" s="56">
        <v>492200</v>
      </c>
      <c r="D620" s="56" t="s">
        <v>874</v>
      </c>
      <c r="E620" s="56" t="str">
        <f t="shared" si="23"/>
        <v>847.8470530.1.492200.000000.847020.300180</v>
      </c>
      <c r="F620" s="56" t="s">
        <v>336</v>
      </c>
      <c r="G620" s="56">
        <v>847020</v>
      </c>
      <c r="H620" s="56" t="s">
        <v>863</v>
      </c>
      <c r="I620" s="56">
        <v>300180</v>
      </c>
      <c r="J620" s="56" t="s">
        <v>3499</v>
      </c>
      <c r="K620" s="56">
        <v>1</v>
      </c>
      <c r="L620" s="56">
        <v>300000</v>
      </c>
      <c r="M620" s="227">
        <v>300000</v>
      </c>
      <c r="N620" s="57">
        <v>0</v>
      </c>
      <c r="O620" s="223">
        <f t="shared" si="22"/>
        <v>300000</v>
      </c>
      <c r="P620" s="57">
        <f>VLOOKUP(E620,'Cons. Ch2 &amp; Ch3'!F:Y,20,FALSE)</f>
        <v>20000000</v>
      </c>
    </row>
    <row r="621" spans="1:16" hidden="1" x14ac:dyDescent="0.35">
      <c r="A621" s="56">
        <v>8470530</v>
      </c>
      <c r="B621" s="56" t="s">
        <v>325</v>
      </c>
      <c r="C621" s="56">
        <v>492200</v>
      </c>
      <c r="D621" s="56" t="s">
        <v>874</v>
      </c>
      <c r="E621" s="56" t="str">
        <f t="shared" si="23"/>
        <v>847.8470530.1.492200.000000.847020.300180</v>
      </c>
      <c r="F621" s="56" t="s">
        <v>336</v>
      </c>
      <c r="G621" s="56">
        <v>847020</v>
      </c>
      <c r="H621" s="56" t="s">
        <v>863</v>
      </c>
      <c r="I621" s="56">
        <v>300180</v>
      </c>
      <c r="J621" s="56" t="s">
        <v>3500</v>
      </c>
      <c r="K621" s="56">
        <v>1</v>
      </c>
      <c r="L621" s="56">
        <v>8800000</v>
      </c>
      <c r="M621" s="227">
        <v>8800000</v>
      </c>
      <c r="N621" s="57">
        <v>0</v>
      </c>
      <c r="O621" s="223">
        <f t="shared" si="22"/>
        <v>8800000</v>
      </c>
      <c r="P621" s="57">
        <f>VLOOKUP(E621,'Cons. Ch2 &amp; Ch3'!F:Y,20,FALSE)</f>
        <v>20000000</v>
      </c>
    </row>
    <row r="622" spans="1:16" hidden="1" x14ac:dyDescent="0.35">
      <c r="A622" s="56">
        <v>8470530</v>
      </c>
      <c r="B622" s="56" t="s">
        <v>325</v>
      </c>
      <c r="C622" s="56">
        <v>492200</v>
      </c>
      <c r="D622" s="56" t="s">
        <v>874</v>
      </c>
      <c r="E622" s="56" t="str">
        <f t="shared" si="23"/>
        <v>847.8470530.1.492200.000000.847020.300180</v>
      </c>
      <c r="F622" s="56" t="s">
        <v>336</v>
      </c>
      <c r="G622" s="56">
        <v>847020</v>
      </c>
      <c r="H622" s="56" t="s">
        <v>863</v>
      </c>
      <c r="I622" s="56">
        <v>300180</v>
      </c>
      <c r="J622" s="56" t="s">
        <v>3502</v>
      </c>
      <c r="K622" s="56">
        <v>1</v>
      </c>
      <c r="L622" s="56">
        <v>6700000</v>
      </c>
      <c r="M622" s="227">
        <v>6700000</v>
      </c>
      <c r="N622" s="57">
        <v>0</v>
      </c>
      <c r="O622" s="223">
        <f t="shared" si="22"/>
        <v>6700000</v>
      </c>
      <c r="P622" s="57">
        <f>VLOOKUP(E622,'Cons. Ch2 &amp; Ch3'!F:Y,20,FALSE)</f>
        <v>20000000</v>
      </c>
    </row>
    <row r="623" spans="1:16" hidden="1" x14ac:dyDescent="0.35">
      <c r="A623" s="56">
        <v>8470530</v>
      </c>
      <c r="B623" s="56" t="s">
        <v>325</v>
      </c>
      <c r="C623" s="56">
        <v>492200</v>
      </c>
      <c r="D623" s="56" t="s">
        <v>874</v>
      </c>
      <c r="E623" s="56" t="str">
        <f t="shared" si="23"/>
        <v>847.8470530.1.492200.000000.847020.300180</v>
      </c>
      <c r="F623" s="56" t="s">
        <v>336</v>
      </c>
      <c r="G623" s="56">
        <v>847020</v>
      </c>
      <c r="H623" s="56" t="s">
        <v>863</v>
      </c>
      <c r="I623" s="56">
        <v>300180</v>
      </c>
      <c r="J623" s="56" t="s">
        <v>3503</v>
      </c>
      <c r="K623" s="56">
        <v>1</v>
      </c>
      <c r="M623" s="227">
        <v>0</v>
      </c>
      <c r="N623" s="57">
        <v>0</v>
      </c>
      <c r="O623" s="223">
        <f t="shared" si="22"/>
        <v>0</v>
      </c>
      <c r="P623" s="57">
        <f>VLOOKUP(E623,'Cons. Ch2 &amp; Ch3'!F:Y,20,FALSE)</f>
        <v>20000000</v>
      </c>
    </row>
    <row r="624" spans="1:16" hidden="1" x14ac:dyDescent="0.35">
      <c r="A624" s="56">
        <v>8470530</v>
      </c>
      <c r="B624" s="56" t="s">
        <v>325</v>
      </c>
      <c r="C624" s="56">
        <v>492200</v>
      </c>
      <c r="D624" s="56" t="s">
        <v>874</v>
      </c>
      <c r="E624" s="56" t="str">
        <f t="shared" si="23"/>
        <v>847.8470530.1.492200.000000.847020.300180</v>
      </c>
      <c r="F624" s="56" t="s">
        <v>336</v>
      </c>
      <c r="G624" s="56">
        <v>847020</v>
      </c>
      <c r="H624" s="56" t="s">
        <v>863</v>
      </c>
      <c r="I624" s="56">
        <v>300180</v>
      </c>
      <c r="J624" s="56" t="s">
        <v>3505</v>
      </c>
      <c r="K624" s="56">
        <v>1</v>
      </c>
      <c r="L624" s="56">
        <v>500000</v>
      </c>
      <c r="M624" s="227">
        <v>500000</v>
      </c>
      <c r="N624" s="57">
        <v>0</v>
      </c>
      <c r="O624" s="223">
        <f t="shared" si="22"/>
        <v>500000</v>
      </c>
      <c r="P624" s="57">
        <f>VLOOKUP(E624,'Cons. Ch2 &amp; Ch3'!F:Y,20,FALSE)</f>
        <v>20000000</v>
      </c>
    </row>
    <row r="625" spans="1:16" hidden="1" x14ac:dyDescent="0.35">
      <c r="A625" s="56">
        <v>8470530</v>
      </c>
      <c r="B625" s="56" t="s">
        <v>325</v>
      </c>
      <c r="C625" s="56">
        <v>492200</v>
      </c>
      <c r="D625" s="56" t="s">
        <v>874</v>
      </c>
      <c r="E625" s="56" t="str">
        <f t="shared" si="23"/>
        <v>847.8470530.1.492200.000000.847020.300180</v>
      </c>
      <c r="F625" s="56" t="s">
        <v>336</v>
      </c>
      <c r="G625" s="56">
        <v>847020</v>
      </c>
      <c r="H625" s="56" t="s">
        <v>863</v>
      </c>
      <c r="I625" s="56">
        <v>300180</v>
      </c>
      <c r="J625" s="56" t="s">
        <v>3507</v>
      </c>
      <c r="K625" s="56">
        <v>1</v>
      </c>
      <c r="L625" s="56">
        <v>3250000</v>
      </c>
      <c r="M625" s="227">
        <v>3250000</v>
      </c>
      <c r="N625" s="57">
        <v>0</v>
      </c>
      <c r="O625" s="223">
        <f t="shared" si="22"/>
        <v>3250000</v>
      </c>
      <c r="P625" s="57">
        <f>VLOOKUP(E625,'Cons. Ch2 &amp; Ch3'!F:Y,20,FALSE)</f>
        <v>20000000</v>
      </c>
    </row>
    <row r="626" spans="1:16" hidden="1" x14ac:dyDescent="0.35">
      <c r="A626" s="56">
        <v>8470530</v>
      </c>
      <c r="B626" s="56" t="s">
        <v>325</v>
      </c>
      <c r="C626" s="56">
        <v>492200</v>
      </c>
      <c r="D626" s="56" t="s">
        <v>874</v>
      </c>
      <c r="E626" s="56" t="str">
        <f t="shared" si="23"/>
        <v>847.8470530.1.492200.000000.847020.300180</v>
      </c>
      <c r="F626" s="56" t="s">
        <v>336</v>
      </c>
      <c r="G626" s="56">
        <v>847020</v>
      </c>
      <c r="H626" s="56" t="s">
        <v>863</v>
      </c>
      <c r="I626" s="56">
        <v>300180</v>
      </c>
      <c r="J626" s="56" t="s">
        <v>3508</v>
      </c>
      <c r="K626" s="56">
        <v>1</v>
      </c>
      <c r="L626" s="56">
        <v>1000000</v>
      </c>
      <c r="M626" s="227">
        <v>1000000</v>
      </c>
      <c r="N626" s="57">
        <v>0</v>
      </c>
      <c r="O626" s="223">
        <f t="shared" si="22"/>
        <v>1000000</v>
      </c>
      <c r="P626" s="57">
        <f>VLOOKUP(E626,'Cons. Ch2 &amp; Ch3'!F:Y,20,FALSE)</f>
        <v>20000000</v>
      </c>
    </row>
    <row r="627" spans="1:16" hidden="1" x14ac:dyDescent="0.35">
      <c r="A627" s="56">
        <v>8470530</v>
      </c>
      <c r="B627" s="56" t="s">
        <v>325</v>
      </c>
      <c r="C627" s="56">
        <v>492200</v>
      </c>
      <c r="D627" s="56" t="s">
        <v>874</v>
      </c>
      <c r="E627" s="56" t="str">
        <f t="shared" si="23"/>
        <v>847.8470530.1.492200.000000.847020.300180</v>
      </c>
      <c r="F627" s="56" t="s">
        <v>336</v>
      </c>
      <c r="G627" s="56">
        <v>847020</v>
      </c>
      <c r="H627" s="56" t="s">
        <v>863</v>
      </c>
      <c r="I627" s="56">
        <v>300180</v>
      </c>
      <c r="J627" s="56" t="s">
        <v>3510</v>
      </c>
      <c r="K627" s="56">
        <v>1</v>
      </c>
      <c r="L627" s="56">
        <v>1500000</v>
      </c>
      <c r="M627" s="227">
        <v>1500000</v>
      </c>
      <c r="N627" s="57">
        <v>0</v>
      </c>
      <c r="O627" s="223">
        <f t="shared" si="22"/>
        <v>1500000</v>
      </c>
      <c r="P627" s="57">
        <f>VLOOKUP(E627,'Cons. Ch2 &amp; Ch3'!F:Y,20,FALSE)</f>
        <v>20000000</v>
      </c>
    </row>
    <row r="628" spans="1:16" hidden="1" x14ac:dyDescent="0.35">
      <c r="A628" s="56">
        <v>8470530</v>
      </c>
      <c r="B628" s="56" t="s">
        <v>325</v>
      </c>
      <c r="C628" s="56">
        <v>492200</v>
      </c>
      <c r="D628" s="56" t="s">
        <v>874</v>
      </c>
      <c r="E628" s="56" t="str">
        <f t="shared" si="23"/>
        <v>847.8470530.1.492200.000000.847020.300180</v>
      </c>
      <c r="F628" s="56" t="s">
        <v>336</v>
      </c>
      <c r="G628" s="56">
        <v>847020</v>
      </c>
      <c r="H628" s="56" t="s">
        <v>863</v>
      </c>
      <c r="I628" s="56">
        <v>300180</v>
      </c>
      <c r="J628" s="56" t="s">
        <v>3512</v>
      </c>
      <c r="K628" s="56">
        <v>1</v>
      </c>
      <c r="L628" s="56">
        <v>100000</v>
      </c>
      <c r="M628" s="227">
        <v>100000</v>
      </c>
      <c r="N628" s="57">
        <v>0</v>
      </c>
      <c r="O628" s="223">
        <f t="shared" si="22"/>
        <v>100000</v>
      </c>
      <c r="P628" s="57">
        <f>VLOOKUP(E628,'Cons. Ch2 &amp; Ch3'!F:Y,20,FALSE)</f>
        <v>20000000</v>
      </c>
    </row>
    <row r="629" spans="1:16" hidden="1" x14ac:dyDescent="0.35">
      <c r="A629" s="56">
        <v>8470530</v>
      </c>
      <c r="B629" s="56" t="s">
        <v>325</v>
      </c>
      <c r="C629" s="56">
        <v>492200</v>
      </c>
      <c r="D629" s="56" t="s">
        <v>874</v>
      </c>
      <c r="E629" s="56" t="str">
        <f t="shared" si="23"/>
        <v>847.8470530.1.492200.000000.847020.300180</v>
      </c>
      <c r="F629" s="56" t="s">
        <v>336</v>
      </c>
      <c r="G629" s="56">
        <v>847020</v>
      </c>
      <c r="H629" s="56" t="s">
        <v>863</v>
      </c>
      <c r="I629" s="56">
        <v>300180</v>
      </c>
      <c r="J629" s="56" t="s">
        <v>3513</v>
      </c>
      <c r="K629" s="56">
        <v>1</v>
      </c>
      <c r="L629" s="56">
        <v>90000</v>
      </c>
      <c r="M629" s="227">
        <v>90000</v>
      </c>
      <c r="N629" s="57">
        <v>0</v>
      </c>
      <c r="O629" s="223">
        <f t="shared" si="22"/>
        <v>90000</v>
      </c>
      <c r="P629" s="57">
        <f>VLOOKUP(E629,'Cons. Ch2 &amp; Ch3'!F:Y,20,FALSE)</f>
        <v>20000000</v>
      </c>
    </row>
    <row r="630" spans="1:16" hidden="1" x14ac:dyDescent="0.35">
      <c r="A630" s="56">
        <v>8470530</v>
      </c>
      <c r="B630" s="56" t="s">
        <v>325</v>
      </c>
      <c r="C630" s="56">
        <v>492200</v>
      </c>
      <c r="D630" s="56" t="s">
        <v>874</v>
      </c>
      <c r="E630" s="56" t="str">
        <f t="shared" si="23"/>
        <v>847.8470530.1.492200.000000.847020.300180</v>
      </c>
      <c r="F630" s="56" t="s">
        <v>336</v>
      </c>
      <c r="G630" s="56">
        <v>847020</v>
      </c>
      <c r="H630" s="56" t="s">
        <v>863</v>
      </c>
      <c r="I630" s="56">
        <v>300180</v>
      </c>
      <c r="J630" s="56" t="s">
        <v>3514</v>
      </c>
      <c r="K630" s="56">
        <v>1</v>
      </c>
      <c r="L630" s="56">
        <v>980000</v>
      </c>
      <c r="M630" s="227">
        <v>980000</v>
      </c>
      <c r="N630" s="57">
        <v>0</v>
      </c>
      <c r="O630" s="223">
        <f t="shared" si="22"/>
        <v>980000</v>
      </c>
      <c r="P630" s="57">
        <f>VLOOKUP(E630,'Cons. Ch2 &amp; Ch3'!F:Y,20,FALSE)</f>
        <v>20000000</v>
      </c>
    </row>
    <row r="631" spans="1:16" hidden="1" x14ac:dyDescent="0.35">
      <c r="A631" s="56">
        <v>8470530</v>
      </c>
      <c r="B631" s="56" t="s">
        <v>325</v>
      </c>
      <c r="C631" s="56">
        <v>492200</v>
      </c>
      <c r="D631" s="56" t="s">
        <v>874</v>
      </c>
      <c r="E631" s="56" t="str">
        <f t="shared" si="23"/>
        <v>847.8470530.1.492200.000000.847020.300180</v>
      </c>
      <c r="F631" s="56" t="s">
        <v>336</v>
      </c>
      <c r="G631" s="56">
        <v>847020</v>
      </c>
      <c r="H631" s="56" t="s">
        <v>863</v>
      </c>
      <c r="I631" s="56">
        <v>300180</v>
      </c>
      <c r="J631" s="56" t="s">
        <v>3515</v>
      </c>
      <c r="K631" s="56">
        <v>1</v>
      </c>
      <c r="L631" s="56">
        <v>27000</v>
      </c>
      <c r="M631" s="227">
        <v>27000</v>
      </c>
      <c r="N631" s="57">
        <v>0</v>
      </c>
      <c r="O631" s="223">
        <f t="shared" si="22"/>
        <v>27000</v>
      </c>
      <c r="P631" s="57">
        <f>VLOOKUP(E631,'Cons. Ch2 &amp; Ch3'!F:Y,20,FALSE)</f>
        <v>20000000</v>
      </c>
    </row>
    <row r="632" spans="1:16" hidden="1" x14ac:dyDescent="0.35">
      <c r="A632" s="56">
        <v>8470530</v>
      </c>
      <c r="B632" s="56" t="s">
        <v>325</v>
      </c>
      <c r="C632" s="56">
        <v>492200</v>
      </c>
      <c r="D632" s="56" t="s">
        <v>874</v>
      </c>
      <c r="E632" s="56" t="str">
        <f t="shared" si="23"/>
        <v>847.8470530.1.492200.000000.847020.300180</v>
      </c>
      <c r="F632" s="56" t="s">
        <v>336</v>
      </c>
      <c r="G632" s="56">
        <v>847020</v>
      </c>
      <c r="H632" s="56" t="s">
        <v>863</v>
      </c>
      <c r="I632" s="56">
        <v>300180</v>
      </c>
      <c r="J632" s="56" t="s">
        <v>3516</v>
      </c>
      <c r="K632" s="56">
        <v>1</v>
      </c>
      <c r="L632" s="56">
        <v>50000</v>
      </c>
      <c r="M632" s="227">
        <v>50000</v>
      </c>
      <c r="N632" s="57">
        <v>0</v>
      </c>
      <c r="O632" s="223">
        <f t="shared" si="22"/>
        <v>50000</v>
      </c>
      <c r="P632" s="57">
        <f>VLOOKUP(E632,'Cons. Ch2 &amp; Ch3'!F:Y,20,FALSE)</f>
        <v>20000000</v>
      </c>
    </row>
    <row r="633" spans="1:16" hidden="1" x14ac:dyDescent="0.35">
      <c r="A633" s="56">
        <v>8470530</v>
      </c>
      <c r="B633" s="56" t="s">
        <v>325</v>
      </c>
      <c r="C633" s="56">
        <v>492200</v>
      </c>
      <c r="D633" s="56" t="s">
        <v>874</v>
      </c>
      <c r="E633" s="56" t="str">
        <f t="shared" si="23"/>
        <v>847.8470530.1.492200.000000.847020.300180</v>
      </c>
      <c r="F633" s="56" t="s">
        <v>336</v>
      </c>
      <c r="G633" s="56">
        <v>847020</v>
      </c>
      <c r="H633" s="56" t="s">
        <v>863</v>
      </c>
      <c r="I633" s="56">
        <v>300180</v>
      </c>
      <c r="J633" s="56" t="s">
        <v>3517</v>
      </c>
      <c r="K633" s="56">
        <v>1</v>
      </c>
      <c r="L633" s="56">
        <v>10000</v>
      </c>
      <c r="M633" s="227">
        <v>10000</v>
      </c>
      <c r="N633" s="57">
        <v>0</v>
      </c>
      <c r="O633" s="223">
        <f t="shared" si="22"/>
        <v>10000</v>
      </c>
      <c r="P633" s="57">
        <f>VLOOKUP(E633,'Cons. Ch2 &amp; Ch3'!F:Y,20,FALSE)</f>
        <v>20000000</v>
      </c>
    </row>
    <row r="634" spans="1:16" hidden="1" x14ac:dyDescent="0.35">
      <c r="A634" s="56">
        <v>8470530</v>
      </c>
      <c r="B634" s="56" t="s">
        <v>325</v>
      </c>
      <c r="C634" s="56">
        <v>492200</v>
      </c>
      <c r="D634" s="56" t="s">
        <v>874</v>
      </c>
      <c r="E634" s="56" t="str">
        <f t="shared" si="23"/>
        <v>847.8470530.1.492200.000000.847020.300180</v>
      </c>
      <c r="F634" s="56" t="s">
        <v>336</v>
      </c>
      <c r="G634" s="56">
        <v>847020</v>
      </c>
      <c r="H634" s="56" t="s">
        <v>863</v>
      </c>
      <c r="I634" s="56">
        <v>300180</v>
      </c>
      <c r="J634" s="56" t="s">
        <v>3518</v>
      </c>
      <c r="K634" s="56">
        <v>1</v>
      </c>
      <c r="L634" s="56">
        <v>70000</v>
      </c>
      <c r="M634" s="227">
        <v>70000</v>
      </c>
      <c r="N634" s="57">
        <v>0</v>
      </c>
      <c r="O634" s="223">
        <f t="shared" ref="O634:O697" si="24">M634-N634</f>
        <v>70000</v>
      </c>
      <c r="P634" s="57">
        <f>VLOOKUP(E634,'Cons. Ch2 &amp; Ch3'!F:Y,20,FALSE)</f>
        <v>20000000</v>
      </c>
    </row>
    <row r="635" spans="1:16" hidden="1" x14ac:dyDescent="0.35">
      <c r="A635" s="56">
        <v>8470530</v>
      </c>
      <c r="B635" s="56" t="s">
        <v>325</v>
      </c>
      <c r="C635" s="56">
        <v>492200</v>
      </c>
      <c r="D635" s="56" t="s">
        <v>874</v>
      </c>
      <c r="E635" s="56" t="str">
        <f t="shared" si="23"/>
        <v>847.8470530.1.492200.000000.847020.300180</v>
      </c>
      <c r="F635" s="56" t="s">
        <v>336</v>
      </c>
      <c r="G635" s="56">
        <v>847020</v>
      </c>
      <c r="H635" s="56" t="s">
        <v>863</v>
      </c>
      <c r="I635" s="56">
        <v>300180</v>
      </c>
      <c r="J635" s="56" t="s">
        <v>3519</v>
      </c>
      <c r="K635" s="56">
        <v>1</v>
      </c>
      <c r="L635" s="56">
        <v>90000</v>
      </c>
      <c r="M635" s="227">
        <v>90000</v>
      </c>
      <c r="N635" s="57">
        <v>0</v>
      </c>
      <c r="O635" s="223">
        <f t="shared" si="24"/>
        <v>90000</v>
      </c>
      <c r="P635" s="57">
        <f>VLOOKUP(E635,'Cons. Ch2 &amp; Ch3'!F:Y,20,FALSE)</f>
        <v>20000000</v>
      </c>
    </row>
    <row r="636" spans="1:16" hidden="1" x14ac:dyDescent="0.35">
      <c r="A636" s="56">
        <v>8470530</v>
      </c>
      <c r="B636" s="56" t="s">
        <v>325</v>
      </c>
      <c r="C636" s="56">
        <v>492200</v>
      </c>
      <c r="D636" s="56" t="s">
        <v>874</v>
      </c>
      <c r="E636" s="56" t="str">
        <f t="shared" si="23"/>
        <v>847.8470530.1.492200.000000.847020.300180</v>
      </c>
      <c r="F636" s="56" t="s">
        <v>336</v>
      </c>
      <c r="G636" s="56">
        <v>847020</v>
      </c>
      <c r="H636" s="56" t="s">
        <v>863</v>
      </c>
      <c r="I636" s="56">
        <v>300180</v>
      </c>
      <c r="J636" s="56" t="s">
        <v>3520</v>
      </c>
      <c r="K636" s="56">
        <v>1</v>
      </c>
      <c r="L636" s="56">
        <v>4000</v>
      </c>
      <c r="M636" s="227">
        <v>4000</v>
      </c>
      <c r="N636" s="57">
        <v>0</v>
      </c>
      <c r="O636" s="223">
        <f t="shared" si="24"/>
        <v>4000</v>
      </c>
      <c r="P636" s="57">
        <f>VLOOKUP(E636,'Cons. Ch2 &amp; Ch3'!F:Y,20,FALSE)</f>
        <v>20000000</v>
      </c>
    </row>
    <row r="637" spans="1:16" hidden="1" x14ac:dyDescent="0.35">
      <c r="A637" s="56">
        <v>8470530</v>
      </c>
      <c r="B637" s="56" t="s">
        <v>325</v>
      </c>
      <c r="C637" s="56">
        <v>492200</v>
      </c>
      <c r="D637" s="56" t="s">
        <v>874</v>
      </c>
      <c r="E637" s="56" t="str">
        <f t="shared" si="23"/>
        <v>847.8470530.1.492200.000000.847020.300180</v>
      </c>
      <c r="F637" s="56" t="s">
        <v>336</v>
      </c>
      <c r="G637" s="56">
        <v>847020</v>
      </c>
      <c r="H637" s="56" t="s">
        <v>863</v>
      </c>
      <c r="I637" s="56">
        <v>300180</v>
      </c>
      <c r="J637" s="56" t="s">
        <v>3521</v>
      </c>
      <c r="K637" s="56">
        <v>1</v>
      </c>
      <c r="L637" s="56">
        <v>12000</v>
      </c>
      <c r="M637" s="227">
        <v>12000</v>
      </c>
      <c r="N637" s="57">
        <v>0</v>
      </c>
      <c r="O637" s="223">
        <f t="shared" si="24"/>
        <v>12000</v>
      </c>
      <c r="P637" s="57">
        <f>VLOOKUP(E637,'Cons. Ch2 &amp; Ch3'!F:Y,20,FALSE)</f>
        <v>20000000</v>
      </c>
    </row>
    <row r="638" spans="1:16" hidden="1" x14ac:dyDescent="0.35">
      <c r="A638" s="56">
        <v>8470530</v>
      </c>
      <c r="B638" s="56" t="s">
        <v>325</v>
      </c>
      <c r="C638" s="56">
        <v>492200</v>
      </c>
      <c r="D638" s="56" t="s">
        <v>874</v>
      </c>
      <c r="E638" s="56" t="str">
        <f t="shared" si="23"/>
        <v>847.8470530.1.492200.000000.847020.300180</v>
      </c>
      <c r="F638" s="56" t="s">
        <v>336</v>
      </c>
      <c r="G638" s="56">
        <v>847020</v>
      </c>
      <c r="H638" s="56" t="s">
        <v>863</v>
      </c>
      <c r="I638" s="56">
        <v>300180</v>
      </c>
      <c r="J638" s="56" t="s">
        <v>3522</v>
      </c>
      <c r="K638" s="56">
        <v>1</v>
      </c>
      <c r="L638" s="56">
        <v>700000</v>
      </c>
      <c r="M638" s="227">
        <v>700000</v>
      </c>
      <c r="N638" s="57">
        <v>0</v>
      </c>
      <c r="O638" s="223">
        <f t="shared" si="24"/>
        <v>700000</v>
      </c>
      <c r="P638" s="57">
        <f>VLOOKUP(E638,'Cons. Ch2 &amp; Ch3'!F:Y,20,FALSE)</f>
        <v>20000000</v>
      </c>
    </row>
    <row r="639" spans="1:16" hidden="1" x14ac:dyDescent="0.35">
      <c r="A639" s="56">
        <v>8470530</v>
      </c>
      <c r="B639" s="56" t="s">
        <v>325</v>
      </c>
      <c r="C639" s="56">
        <v>492200</v>
      </c>
      <c r="D639" s="56" t="s">
        <v>874</v>
      </c>
      <c r="E639" s="56" t="str">
        <f t="shared" si="23"/>
        <v>847.8470530.1.492200.000000.847020.300180</v>
      </c>
      <c r="F639" s="56" t="s">
        <v>336</v>
      </c>
      <c r="G639" s="56">
        <v>847020</v>
      </c>
      <c r="H639" s="56" t="s">
        <v>863</v>
      </c>
      <c r="I639" s="56">
        <v>300180</v>
      </c>
      <c r="J639" s="56" t="s">
        <v>3523</v>
      </c>
      <c r="K639" s="56">
        <v>1</v>
      </c>
      <c r="L639" s="56">
        <v>30000</v>
      </c>
      <c r="M639" s="227">
        <v>30000</v>
      </c>
      <c r="N639" s="57">
        <v>0</v>
      </c>
      <c r="O639" s="223">
        <f t="shared" si="24"/>
        <v>30000</v>
      </c>
      <c r="P639" s="57">
        <f>VLOOKUP(E639,'Cons. Ch2 &amp; Ch3'!F:Y,20,FALSE)</f>
        <v>20000000</v>
      </c>
    </row>
    <row r="640" spans="1:16" hidden="1" x14ac:dyDescent="0.35">
      <c r="A640" s="56">
        <v>8470530</v>
      </c>
      <c r="B640" s="56" t="s">
        <v>325</v>
      </c>
      <c r="C640" s="56">
        <v>492200</v>
      </c>
      <c r="D640" s="56" t="s">
        <v>874</v>
      </c>
      <c r="E640" s="56" t="str">
        <f t="shared" si="23"/>
        <v>847.8470530.1.492200.000000.847020.300180</v>
      </c>
      <c r="F640" s="56" t="s">
        <v>336</v>
      </c>
      <c r="G640" s="56">
        <v>847020</v>
      </c>
      <c r="H640" s="56" t="s">
        <v>863</v>
      </c>
      <c r="I640" s="56">
        <v>300180</v>
      </c>
      <c r="J640" s="56" t="s">
        <v>3524</v>
      </c>
      <c r="K640" s="56">
        <v>1</v>
      </c>
      <c r="L640" s="56">
        <v>4000000</v>
      </c>
      <c r="M640" s="227">
        <v>4000000</v>
      </c>
      <c r="N640" s="57">
        <v>0</v>
      </c>
      <c r="O640" s="223">
        <f t="shared" si="24"/>
        <v>4000000</v>
      </c>
      <c r="P640" s="57">
        <f>VLOOKUP(E640,'Cons. Ch2 &amp; Ch3'!F:Y,20,FALSE)</f>
        <v>20000000</v>
      </c>
    </row>
    <row r="641" spans="1:16" hidden="1" x14ac:dyDescent="0.35">
      <c r="A641" s="56">
        <v>8470530</v>
      </c>
      <c r="B641" s="56" t="s">
        <v>325</v>
      </c>
      <c r="C641" s="56">
        <v>492200</v>
      </c>
      <c r="D641" s="56" t="s">
        <v>874</v>
      </c>
      <c r="E641" s="56" t="str">
        <f t="shared" si="23"/>
        <v>847.8470530.1.492200.000000.847020.300180</v>
      </c>
      <c r="F641" s="56" t="s">
        <v>336</v>
      </c>
      <c r="G641" s="56">
        <v>847020</v>
      </c>
      <c r="H641" s="56" t="s">
        <v>863</v>
      </c>
      <c r="I641" s="56">
        <v>300180</v>
      </c>
      <c r="J641" s="56" t="s">
        <v>3525</v>
      </c>
      <c r="K641" s="56">
        <v>1</v>
      </c>
      <c r="L641" s="56">
        <v>500000</v>
      </c>
      <c r="M641" s="227">
        <v>500000</v>
      </c>
      <c r="N641" s="57">
        <v>0</v>
      </c>
      <c r="O641" s="223">
        <f t="shared" si="24"/>
        <v>500000</v>
      </c>
      <c r="P641" s="57">
        <f>VLOOKUP(E641,'Cons. Ch2 &amp; Ch3'!F:Y,20,FALSE)</f>
        <v>20000000</v>
      </c>
    </row>
    <row r="642" spans="1:16" hidden="1" x14ac:dyDescent="0.35">
      <c r="A642" s="56">
        <v>8470530</v>
      </c>
      <c r="B642" s="56" t="s">
        <v>325</v>
      </c>
      <c r="C642" s="56">
        <v>492316</v>
      </c>
      <c r="D642" s="56" t="s">
        <v>138</v>
      </c>
      <c r="E642" s="56" t="str">
        <f t="shared" ref="E642:E705" si="25">CONCATENATE(847,".",A642,".",1,".",C642,".","000000",".",G642,".",I642)</f>
        <v>847.8470530.1.492316.000000.847001.300180</v>
      </c>
      <c r="F642" s="56" t="s">
        <v>21</v>
      </c>
      <c r="G642" s="56">
        <v>847001</v>
      </c>
      <c r="H642" s="56" t="s">
        <v>863</v>
      </c>
      <c r="I642" s="56">
        <v>300180</v>
      </c>
      <c r="M642" s="57">
        <v>0</v>
      </c>
      <c r="N642" s="57">
        <f>VLOOKUP(E642,'[1]Cons. Ch2 &amp; Ch3'!$F:$Y,20,FALSE)</f>
        <v>0</v>
      </c>
      <c r="O642" s="223">
        <f t="shared" si="24"/>
        <v>0</v>
      </c>
      <c r="P642" s="57">
        <f>VLOOKUP(E642,'Cons. Ch2 &amp; Ch3'!F:Y,20,FALSE)</f>
        <v>0</v>
      </c>
    </row>
    <row r="643" spans="1:16" hidden="1" x14ac:dyDescent="0.35">
      <c r="A643" s="56">
        <v>8470530</v>
      </c>
      <c r="B643" s="56" t="s">
        <v>325</v>
      </c>
      <c r="C643" s="56">
        <v>492610</v>
      </c>
      <c r="D643" s="56" t="s">
        <v>866</v>
      </c>
      <c r="E643" s="56" t="str">
        <f t="shared" si="25"/>
        <v>847.8470530.1.492610.000000.847001.300180</v>
      </c>
      <c r="F643" s="56" t="s">
        <v>21</v>
      </c>
      <c r="G643" s="56">
        <v>847001</v>
      </c>
      <c r="H643" s="56" t="s">
        <v>863</v>
      </c>
      <c r="I643" s="56">
        <v>300180</v>
      </c>
      <c r="M643" s="57">
        <v>0</v>
      </c>
      <c r="N643" s="57">
        <f>VLOOKUP(E643,'[1]Cons. Ch2 &amp; Ch3'!$F:$Y,20,FALSE)</f>
        <v>0</v>
      </c>
      <c r="O643" s="223">
        <f t="shared" si="24"/>
        <v>0</v>
      </c>
      <c r="P643" s="57">
        <f>VLOOKUP(E643,'Cons. Ch2 &amp; Ch3'!F:Y,20,FALSE)</f>
        <v>0</v>
      </c>
    </row>
    <row r="644" spans="1:16" hidden="1" x14ac:dyDescent="0.35">
      <c r="A644" s="56">
        <v>8470530</v>
      </c>
      <c r="B644" s="56" t="s">
        <v>325</v>
      </c>
      <c r="C644" s="56">
        <v>492610</v>
      </c>
      <c r="D644" s="56" t="s">
        <v>866</v>
      </c>
      <c r="E644" s="56" t="str">
        <f t="shared" si="25"/>
        <v>847.8470530.1.492610.000000.847001.300180</v>
      </c>
      <c r="F644" s="56" t="s">
        <v>21</v>
      </c>
      <c r="G644" s="56">
        <v>847001</v>
      </c>
      <c r="H644" s="56" t="s">
        <v>863</v>
      </c>
      <c r="I644" s="56">
        <v>300180</v>
      </c>
      <c r="M644" s="57">
        <v>0</v>
      </c>
      <c r="N644" s="57">
        <f>VLOOKUP(E644,'[1]Cons. Ch2 &amp; Ch3'!$F:$Y,20,FALSE)</f>
        <v>0</v>
      </c>
      <c r="O644" s="223">
        <f t="shared" si="24"/>
        <v>0</v>
      </c>
      <c r="P644" s="57">
        <f>VLOOKUP(E644,'Cons. Ch2 &amp; Ch3'!F:Y,20,FALSE)</f>
        <v>0</v>
      </c>
    </row>
    <row r="645" spans="1:16" hidden="1" x14ac:dyDescent="0.35">
      <c r="A645" s="56">
        <v>8470530</v>
      </c>
      <c r="B645" s="56" t="s">
        <v>325</v>
      </c>
      <c r="C645" s="56">
        <v>492610</v>
      </c>
      <c r="D645" s="56" t="s">
        <v>866</v>
      </c>
      <c r="E645" s="56" t="str">
        <f t="shared" si="25"/>
        <v>847.8470530.1.492610.000000.847020.300180</v>
      </c>
      <c r="F645" s="56" t="s">
        <v>336</v>
      </c>
      <c r="G645" s="56">
        <v>847020</v>
      </c>
      <c r="H645" s="56" t="s">
        <v>863</v>
      </c>
      <c r="I645" s="56">
        <v>300180</v>
      </c>
      <c r="J645" s="56" t="s">
        <v>3369</v>
      </c>
      <c r="K645" s="56">
        <v>2</v>
      </c>
      <c r="L645" s="56">
        <v>1000000</v>
      </c>
      <c r="M645" s="57">
        <v>2000000</v>
      </c>
      <c r="N645" s="57">
        <f>VLOOKUP(E645,'[1]Cons. Ch2 &amp; Ch3'!$F:$Y,20,FALSE)</f>
        <v>2000000</v>
      </c>
      <c r="O645" s="223">
        <f t="shared" si="24"/>
        <v>0</v>
      </c>
      <c r="P645" s="57">
        <f>VLOOKUP(E645,'Cons. Ch2 &amp; Ch3'!F:Y,20,FALSE)</f>
        <v>2000000</v>
      </c>
    </row>
    <row r="646" spans="1:16" hidden="1" x14ac:dyDescent="0.35">
      <c r="A646" s="56">
        <v>8470530</v>
      </c>
      <c r="B646" s="56" t="s">
        <v>325</v>
      </c>
      <c r="C646" s="56">
        <v>495140</v>
      </c>
      <c r="D646" s="56" t="s">
        <v>882</v>
      </c>
      <c r="E646" s="56" t="str">
        <f t="shared" si="25"/>
        <v>847.8470530.1.495140.000000.847001.300180</v>
      </c>
      <c r="F646" s="56" t="s">
        <v>21</v>
      </c>
      <c r="G646" s="56">
        <v>847001</v>
      </c>
      <c r="H646" s="56" t="s">
        <v>863</v>
      </c>
      <c r="I646" s="56">
        <v>300180</v>
      </c>
      <c r="M646" s="57">
        <v>0</v>
      </c>
      <c r="N646" s="57">
        <f>VLOOKUP(E646,'[1]Cons. Ch2 &amp; Ch3'!$F:$Y,20,FALSE)</f>
        <v>0</v>
      </c>
      <c r="O646" s="223">
        <f t="shared" si="24"/>
        <v>0</v>
      </c>
      <c r="P646" s="57">
        <f>VLOOKUP(E646,'Cons. Ch2 &amp; Ch3'!F:Y,20,FALSE)</f>
        <v>0</v>
      </c>
    </row>
    <row r="647" spans="1:16" hidden="1" x14ac:dyDescent="0.35">
      <c r="A647" s="56">
        <v>8470540</v>
      </c>
      <c r="B647" s="56" t="s">
        <v>409</v>
      </c>
      <c r="C647" s="56">
        <v>421100</v>
      </c>
      <c r="D647" s="56" t="s">
        <v>339</v>
      </c>
      <c r="E647" s="56" t="str">
        <f t="shared" si="25"/>
        <v>847.8470540.1.421100.000000.847010.200179</v>
      </c>
      <c r="F647" s="56" t="s">
        <v>330</v>
      </c>
      <c r="G647" s="56">
        <v>847010</v>
      </c>
      <c r="H647" s="56" t="s">
        <v>23</v>
      </c>
      <c r="I647" s="56">
        <v>200179</v>
      </c>
      <c r="J647" s="56" t="s">
        <v>3529</v>
      </c>
      <c r="K647" s="56">
        <v>1</v>
      </c>
      <c r="L647" s="56">
        <v>1518000</v>
      </c>
      <c r="M647" s="227">
        <v>1518000</v>
      </c>
      <c r="N647" s="57">
        <v>1518000</v>
      </c>
      <c r="O647" s="223">
        <f t="shared" si="24"/>
        <v>0</v>
      </c>
      <c r="P647" s="57">
        <f>VLOOKUP(E647,'Cons. Ch2 &amp; Ch3'!F:Y,20,FALSE)</f>
        <v>3589128</v>
      </c>
    </row>
    <row r="648" spans="1:16" hidden="1" x14ac:dyDescent="0.35">
      <c r="A648" s="56">
        <v>8470540</v>
      </c>
      <c r="B648" s="56" t="s">
        <v>409</v>
      </c>
      <c r="C648" s="56">
        <v>421100</v>
      </c>
      <c r="D648" s="56" t="s">
        <v>339</v>
      </c>
      <c r="E648" s="56" t="str">
        <f t="shared" si="25"/>
        <v>847.8470540.1.421100.000000.847010.200179</v>
      </c>
      <c r="F648" s="56" t="s">
        <v>330</v>
      </c>
      <c r="G648" s="56">
        <v>847010</v>
      </c>
      <c r="H648" s="56" t="s">
        <v>23</v>
      </c>
      <c r="I648" s="56">
        <v>200179</v>
      </c>
      <c r="J648" s="56" t="s">
        <v>3532</v>
      </c>
      <c r="K648" s="56">
        <v>1</v>
      </c>
      <c r="L648" s="56">
        <v>1484328</v>
      </c>
      <c r="M648" s="227">
        <v>1484328</v>
      </c>
      <c r="N648" s="57">
        <v>1484328</v>
      </c>
      <c r="O648" s="223">
        <f t="shared" si="24"/>
        <v>0</v>
      </c>
      <c r="P648" s="57">
        <f>VLOOKUP(E648,'Cons. Ch2 &amp; Ch3'!F:Y,20,FALSE)</f>
        <v>3589128</v>
      </c>
    </row>
    <row r="649" spans="1:16" hidden="1" x14ac:dyDescent="0.35">
      <c r="A649" s="56">
        <v>8470540</v>
      </c>
      <c r="B649" s="56" t="s">
        <v>409</v>
      </c>
      <c r="C649" s="56">
        <v>421100</v>
      </c>
      <c r="D649" s="56" t="s">
        <v>339</v>
      </c>
      <c r="E649" s="56" t="str">
        <f t="shared" si="25"/>
        <v>847.8470540.1.421100.000000.847010.200179</v>
      </c>
      <c r="F649" s="56" t="s">
        <v>330</v>
      </c>
      <c r="G649" s="56">
        <v>847010</v>
      </c>
      <c r="H649" s="56" t="s">
        <v>23</v>
      </c>
      <c r="I649" s="56">
        <v>200179</v>
      </c>
      <c r="J649" s="56" t="s">
        <v>3533</v>
      </c>
      <c r="K649" s="56">
        <v>1</v>
      </c>
      <c r="L649" s="56">
        <v>421800</v>
      </c>
      <c r="M649" s="227">
        <v>421800</v>
      </c>
      <c r="N649" s="57">
        <v>421800</v>
      </c>
      <c r="O649" s="223">
        <f t="shared" si="24"/>
        <v>0</v>
      </c>
      <c r="P649" s="57">
        <f>VLOOKUP(E649,'Cons. Ch2 &amp; Ch3'!F:Y,20,FALSE)</f>
        <v>3589128</v>
      </c>
    </row>
    <row r="650" spans="1:16" hidden="1" x14ac:dyDescent="0.35">
      <c r="A650" s="56">
        <v>8470540</v>
      </c>
      <c r="B650" s="56" t="s">
        <v>409</v>
      </c>
      <c r="C650" s="56">
        <v>421100</v>
      </c>
      <c r="D650" s="56" t="s">
        <v>339</v>
      </c>
      <c r="E650" s="56" t="str">
        <f t="shared" si="25"/>
        <v>847.8470540.1.421100.000000.847010.200179</v>
      </c>
      <c r="F650" s="56" t="s">
        <v>330</v>
      </c>
      <c r="G650" s="56">
        <v>847010</v>
      </c>
      <c r="H650" s="56" t="s">
        <v>23</v>
      </c>
      <c r="I650" s="56">
        <v>200179</v>
      </c>
      <c r="J650" s="56" t="s">
        <v>3534</v>
      </c>
      <c r="K650" s="56">
        <v>1</v>
      </c>
      <c r="L650" s="56">
        <v>165000</v>
      </c>
      <c r="M650" s="227">
        <v>165000</v>
      </c>
      <c r="N650" s="57">
        <v>165000</v>
      </c>
      <c r="O650" s="223">
        <f t="shared" si="24"/>
        <v>0</v>
      </c>
      <c r="P650" s="57">
        <f>VLOOKUP(E650,'Cons. Ch2 &amp; Ch3'!F:Y,20,FALSE)</f>
        <v>3589128</v>
      </c>
    </row>
    <row r="651" spans="1:16" hidden="1" x14ac:dyDescent="0.35">
      <c r="A651" s="56">
        <v>8470540</v>
      </c>
      <c r="B651" s="56" t="s">
        <v>409</v>
      </c>
      <c r="C651" s="56">
        <v>426800</v>
      </c>
      <c r="D651" s="56" t="s">
        <v>357</v>
      </c>
      <c r="E651" s="56" t="str">
        <f t="shared" si="25"/>
        <v>847.8470540.1.426800.000000.847010.200179</v>
      </c>
      <c r="F651" s="56" t="s">
        <v>330</v>
      </c>
      <c r="G651" s="56">
        <v>847010</v>
      </c>
      <c r="H651" s="56" t="s">
        <v>23</v>
      </c>
      <c r="I651" s="56">
        <v>200179</v>
      </c>
      <c r="J651" s="56" t="s">
        <v>3535</v>
      </c>
      <c r="K651" s="56">
        <v>1</v>
      </c>
      <c r="L651" s="56">
        <v>10000</v>
      </c>
      <c r="M651" s="57">
        <v>10000</v>
      </c>
      <c r="N651" s="57">
        <f>VLOOKUP(E651,'[1]Cons. Ch2 &amp; Ch3'!$F:$Y,20,FALSE)</f>
        <v>10000</v>
      </c>
      <c r="O651" s="223">
        <f t="shared" si="24"/>
        <v>0</v>
      </c>
      <c r="P651" s="57">
        <f>VLOOKUP(E651,'Cons. Ch2 &amp; Ch3'!F:Y,20,FALSE)</f>
        <v>10000</v>
      </c>
    </row>
    <row r="652" spans="1:16" hidden="1" x14ac:dyDescent="0.35">
      <c r="A652" s="56">
        <v>8470540</v>
      </c>
      <c r="B652" s="56" t="s">
        <v>409</v>
      </c>
      <c r="C652" s="56">
        <v>426900</v>
      </c>
      <c r="D652" s="56" t="s">
        <v>360</v>
      </c>
      <c r="E652" s="56" t="str">
        <f t="shared" si="25"/>
        <v>847.8470540.1.426900.000000.847010.200179</v>
      </c>
      <c r="F652" s="56" t="s">
        <v>330</v>
      </c>
      <c r="G652" s="56">
        <v>847010</v>
      </c>
      <c r="H652" s="56" t="s">
        <v>23</v>
      </c>
      <c r="I652" s="56">
        <v>200179</v>
      </c>
      <c r="J652" s="56" t="s">
        <v>3537</v>
      </c>
      <c r="K652" s="56">
        <v>1</v>
      </c>
      <c r="L652" s="56">
        <v>30000</v>
      </c>
      <c r="M652" s="57">
        <v>30000</v>
      </c>
      <c r="N652" s="57">
        <f>VLOOKUP(E652,'[1]Cons. Ch2 &amp; Ch3'!$F:$Y,20,FALSE)</f>
        <v>30000</v>
      </c>
      <c r="O652" s="223">
        <f t="shared" si="24"/>
        <v>0</v>
      </c>
      <c r="P652" s="57">
        <f>VLOOKUP(E652,'Cons. Ch2 &amp; Ch3'!F:Y,20,FALSE)</f>
        <v>30000</v>
      </c>
    </row>
    <row r="653" spans="1:16" hidden="1" x14ac:dyDescent="0.35">
      <c r="A653" s="56">
        <v>8470540</v>
      </c>
      <c r="B653" s="56" t="s">
        <v>409</v>
      </c>
      <c r="C653" s="56">
        <v>428111</v>
      </c>
      <c r="D653" s="56" t="s">
        <v>363</v>
      </c>
      <c r="E653" s="56" t="str">
        <f t="shared" si="25"/>
        <v>847.8470540.1.428111.000000.847010.200179</v>
      </c>
      <c r="F653" s="56" t="s">
        <v>330</v>
      </c>
      <c r="G653" s="56">
        <v>847010</v>
      </c>
      <c r="H653" s="56" t="s">
        <v>23</v>
      </c>
      <c r="I653" s="56">
        <v>200179</v>
      </c>
      <c r="J653" s="56" t="s">
        <v>363</v>
      </c>
      <c r="K653" s="56">
        <v>1</v>
      </c>
      <c r="L653" s="56">
        <v>7349560</v>
      </c>
      <c r="M653" s="57">
        <v>7349560</v>
      </c>
      <c r="N653" s="57">
        <f>VLOOKUP(E653,'[1]Cons. Ch2 &amp; Ch3'!$F:$Y,20,FALSE)</f>
        <v>7349560</v>
      </c>
      <c r="O653" s="223">
        <f t="shared" si="24"/>
        <v>0</v>
      </c>
      <c r="P653" s="57">
        <f>VLOOKUP(E653,'Cons. Ch2 &amp; Ch3'!F:Y,20,FALSE)</f>
        <v>7349560</v>
      </c>
    </row>
    <row r="654" spans="1:16" hidden="1" x14ac:dyDescent="0.35">
      <c r="A654" s="56">
        <v>8470540</v>
      </c>
      <c r="B654" s="56" t="s">
        <v>409</v>
      </c>
      <c r="C654" s="56">
        <v>428111</v>
      </c>
      <c r="D654" s="56" t="s">
        <v>363</v>
      </c>
      <c r="E654" s="56" t="str">
        <f t="shared" si="25"/>
        <v>847.8470540.1.428111.000000.847015.200179</v>
      </c>
      <c r="F654" s="56" t="s">
        <v>333</v>
      </c>
      <c r="G654" s="56">
        <v>847015</v>
      </c>
      <c r="H654" s="56" t="s">
        <v>23</v>
      </c>
      <c r="I654" s="56">
        <v>200179</v>
      </c>
      <c r="J654" s="56" t="s">
        <v>3540</v>
      </c>
      <c r="K654" s="56">
        <v>1</v>
      </c>
      <c r="L654" s="56">
        <v>4615084</v>
      </c>
      <c r="M654" s="57">
        <v>4615084</v>
      </c>
      <c r="N654" s="57">
        <f>VLOOKUP(E654,'[1]Cons. Ch2 &amp; Ch3'!$F:$Y,20,FALSE)</f>
        <v>4615084</v>
      </c>
      <c r="O654" s="223">
        <f t="shared" si="24"/>
        <v>0</v>
      </c>
      <c r="P654" s="57">
        <f>VLOOKUP(E654,'Cons. Ch2 &amp; Ch3'!F:Y,20,FALSE)</f>
        <v>4615084</v>
      </c>
    </row>
    <row r="655" spans="1:16" hidden="1" x14ac:dyDescent="0.35">
      <c r="A655" s="56">
        <v>8470540</v>
      </c>
      <c r="B655" s="56" t="s">
        <v>409</v>
      </c>
      <c r="C655" s="56">
        <v>428111</v>
      </c>
      <c r="D655" s="56" t="s">
        <v>363</v>
      </c>
      <c r="E655" s="56" t="str">
        <f t="shared" si="25"/>
        <v>847.8470540.1.428111.000000.847020.200179</v>
      </c>
      <c r="F655" s="56" t="s">
        <v>336</v>
      </c>
      <c r="G655" s="56">
        <v>847020</v>
      </c>
      <c r="H655" s="56" t="s">
        <v>23</v>
      </c>
      <c r="I655" s="56">
        <v>200179</v>
      </c>
      <c r="J655" s="56" t="s">
        <v>363</v>
      </c>
      <c r="K655" s="56">
        <v>1</v>
      </c>
      <c r="L655" s="56">
        <v>3058446</v>
      </c>
      <c r="M655" s="57">
        <v>3058446</v>
      </c>
      <c r="N655" s="57">
        <f>VLOOKUP(E655,'[1]Cons. Ch2 &amp; Ch3'!$F:$Y,20,FALSE)</f>
        <v>3058446</v>
      </c>
      <c r="O655" s="223">
        <f t="shared" si="24"/>
        <v>0</v>
      </c>
      <c r="P655" s="57">
        <f>VLOOKUP(E655,'Cons. Ch2 &amp; Ch3'!F:Y,20,FALSE)</f>
        <v>3058446</v>
      </c>
    </row>
    <row r="656" spans="1:16" hidden="1" x14ac:dyDescent="0.35">
      <c r="A656" s="56">
        <v>8470540</v>
      </c>
      <c r="B656" s="56" t="s">
        <v>409</v>
      </c>
      <c r="C656" s="56">
        <v>428111</v>
      </c>
      <c r="D656" s="56" t="s">
        <v>363</v>
      </c>
      <c r="E656" s="56" t="str">
        <f t="shared" si="25"/>
        <v>847.8470540.1.428111.000000.847030.200179</v>
      </c>
      <c r="F656" s="56" t="s">
        <v>312</v>
      </c>
      <c r="G656" s="56">
        <v>847030</v>
      </c>
      <c r="H656" s="56" t="s">
        <v>23</v>
      </c>
      <c r="I656" s="56">
        <v>200179</v>
      </c>
      <c r="J656" s="56" t="s">
        <v>363</v>
      </c>
      <c r="K656" s="56">
        <v>1</v>
      </c>
      <c r="L656" s="56">
        <v>442627</v>
      </c>
      <c r="M656" s="57">
        <v>442627</v>
      </c>
      <c r="N656" s="57">
        <f>VLOOKUP(E656,'[1]Cons. Ch2 &amp; Ch3'!$F:$Y,20,FALSE)</f>
        <v>442627</v>
      </c>
      <c r="O656" s="223">
        <f t="shared" si="24"/>
        <v>0</v>
      </c>
      <c r="P656" s="57">
        <f>VLOOKUP(E656,'Cons. Ch2 &amp; Ch3'!F:Y,20,FALSE)</f>
        <v>442627</v>
      </c>
    </row>
    <row r="657" spans="1:16" hidden="1" x14ac:dyDescent="0.35">
      <c r="A657" s="56">
        <v>8470540</v>
      </c>
      <c r="B657" s="56" t="s">
        <v>409</v>
      </c>
      <c r="C657" s="56">
        <v>428112</v>
      </c>
      <c r="D657" s="56" t="s">
        <v>369</v>
      </c>
      <c r="E657" s="56" t="str">
        <f t="shared" si="25"/>
        <v>847.8470540.1.428112.000000.847010.200179</v>
      </c>
      <c r="F657" s="56" t="s">
        <v>330</v>
      </c>
      <c r="G657" s="56">
        <v>847010</v>
      </c>
      <c r="H657" s="56" t="s">
        <v>23</v>
      </c>
      <c r="I657" s="56">
        <v>200179</v>
      </c>
      <c r="J657" s="56" t="s">
        <v>369</v>
      </c>
      <c r="K657" s="56">
        <v>1</v>
      </c>
      <c r="L657" s="56">
        <v>1153128</v>
      </c>
      <c r="M657" s="57">
        <v>1153128</v>
      </c>
      <c r="N657" s="57">
        <f>VLOOKUP(E657,'[1]Cons. Ch2 &amp; Ch3'!$F:$Y,20,FALSE)</f>
        <v>1153128</v>
      </c>
      <c r="O657" s="223">
        <f t="shared" si="24"/>
        <v>0</v>
      </c>
      <c r="P657" s="57">
        <f>VLOOKUP(E657,'Cons. Ch2 &amp; Ch3'!F:Y,20,FALSE)</f>
        <v>1153128</v>
      </c>
    </row>
    <row r="658" spans="1:16" hidden="1" x14ac:dyDescent="0.35">
      <c r="A658" s="56">
        <v>8470540</v>
      </c>
      <c r="B658" s="56" t="s">
        <v>409</v>
      </c>
      <c r="C658" s="56">
        <v>428112</v>
      </c>
      <c r="D658" s="56" t="s">
        <v>369</v>
      </c>
      <c r="E658" s="56" t="str">
        <f t="shared" si="25"/>
        <v>847.8470540.1.428112.000000.847015.200179</v>
      </c>
      <c r="F658" s="56" t="s">
        <v>333</v>
      </c>
      <c r="G658" s="56">
        <v>847015</v>
      </c>
      <c r="H658" s="56" t="s">
        <v>23</v>
      </c>
      <c r="I658" s="56">
        <v>200179</v>
      </c>
      <c r="J658" s="56" t="s">
        <v>3543</v>
      </c>
      <c r="K658" s="56">
        <v>1</v>
      </c>
      <c r="L658" s="56">
        <v>1681399</v>
      </c>
      <c r="M658" s="57">
        <v>1681399</v>
      </c>
      <c r="N658" s="57">
        <f>VLOOKUP(E658,'[1]Cons. Ch2 &amp; Ch3'!$F:$Y,20,FALSE)</f>
        <v>1681399</v>
      </c>
      <c r="O658" s="223">
        <f t="shared" si="24"/>
        <v>0</v>
      </c>
      <c r="P658" s="57">
        <f>VLOOKUP(E658,'Cons. Ch2 &amp; Ch3'!F:Y,20,FALSE)</f>
        <v>1681399</v>
      </c>
    </row>
    <row r="659" spans="1:16" hidden="1" x14ac:dyDescent="0.35">
      <c r="A659" s="56">
        <v>8470540</v>
      </c>
      <c r="B659" s="56" t="s">
        <v>409</v>
      </c>
      <c r="C659" s="56">
        <v>428112</v>
      </c>
      <c r="D659" s="56" t="s">
        <v>369</v>
      </c>
      <c r="E659" s="56" t="str">
        <f t="shared" si="25"/>
        <v>847.8470540.1.428112.000000.847020.200179</v>
      </c>
      <c r="F659" s="56" t="s">
        <v>336</v>
      </c>
      <c r="G659" s="56">
        <v>847020</v>
      </c>
      <c r="H659" s="56" t="s">
        <v>23</v>
      </c>
      <c r="I659" s="56">
        <v>200179</v>
      </c>
      <c r="J659" s="56" t="s">
        <v>369</v>
      </c>
      <c r="K659" s="56">
        <v>1</v>
      </c>
      <c r="L659" s="56">
        <v>1703132</v>
      </c>
      <c r="M659" s="57">
        <v>1703132</v>
      </c>
      <c r="N659" s="57">
        <f>VLOOKUP(E659,'[1]Cons. Ch2 &amp; Ch3'!$F:$Y,20,FALSE)</f>
        <v>1703132</v>
      </c>
      <c r="O659" s="223">
        <f t="shared" si="24"/>
        <v>0</v>
      </c>
      <c r="P659" s="57">
        <f>VLOOKUP(E659,'Cons. Ch2 &amp; Ch3'!F:Y,20,FALSE)</f>
        <v>1703132</v>
      </c>
    </row>
    <row r="660" spans="1:16" hidden="1" x14ac:dyDescent="0.35">
      <c r="A660" s="56">
        <v>8470540</v>
      </c>
      <c r="B660" s="56" t="s">
        <v>409</v>
      </c>
      <c r="C660" s="56">
        <v>428112</v>
      </c>
      <c r="D660" s="56" t="s">
        <v>369</v>
      </c>
      <c r="E660" s="56" t="str">
        <f t="shared" si="25"/>
        <v>847.8470540.1.428112.000000.847030.200179</v>
      </c>
      <c r="F660" s="56" t="s">
        <v>312</v>
      </c>
      <c r="G660" s="56">
        <v>847030</v>
      </c>
      <c r="H660" s="56" t="s">
        <v>23</v>
      </c>
      <c r="I660" s="56">
        <v>200179</v>
      </c>
      <c r="J660" s="56" t="s">
        <v>3542</v>
      </c>
      <c r="K660" s="56">
        <v>1</v>
      </c>
      <c r="L660" s="56">
        <v>153570</v>
      </c>
      <c r="M660" s="57">
        <v>153570</v>
      </c>
      <c r="N660" s="57">
        <f>VLOOKUP(E660,'[1]Cons. Ch2 &amp; Ch3'!$F:$Y,20,FALSE)</f>
        <v>153570</v>
      </c>
      <c r="O660" s="223">
        <f t="shared" si="24"/>
        <v>0</v>
      </c>
      <c r="P660" s="57">
        <f>VLOOKUP(E660,'Cons. Ch2 &amp; Ch3'!F:Y,20,FALSE)</f>
        <v>153570</v>
      </c>
    </row>
    <row r="661" spans="1:16" hidden="1" x14ac:dyDescent="0.35">
      <c r="A661" s="56">
        <v>8470540</v>
      </c>
      <c r="B661" s="56" t="s">
        <v>409</v>
      </c>
      <c r="C661" s="56">
        <v>429900</v>
      </c>
      <c r="D661" s="56" t="s">
        <v>375</v>
      </c>
      <c r="E661" s="56" t="str">
        <f t="shared" si="25"/>
        <v>847.8470540.1.429900.000000.847010.200179</v>
      </c>
      <c r="F661" s="56" t="s">
        <v>330</v>
      </c>
      <c r="G661" s="56">
        <v>847010</v>
      </c>
      <c r="H661" s="56" t="s">
        <v>23</v>
      </c>
      <c r="I661" s="56">
        <v>200179</v>
      </c>
      <c r="J661" s="56" t="s">
        <v>3544</v>
      </c>
      <c r="K661" s="56">
        <v>1</v>
      </c>
      <c r="L661" s="56">
        <v>44000</v>
      </c>
      <c r="M661" s="57">
        <v>44000</v>
      </c>
      <c r="N661" s="57">
        <f>VLOOKUP(E661,'[1]Cons. Ch2 &amp; Ch3'!$F:$Y,20,FALSE)</f>
        <v>44000</v>
      </c>
      <c r="O661" s="223">
        <f t="shared" si="24"/>
        <v>0</v>
      </c>
      <c r="P661" s="57">
        <f>VLOOKUP(E661,'Cons. Ch2 &amp; Ch3'!F:Y,20,FALSE)</f>
        <v>44000</v>
      </c>
    </row>
    <row r="662" spans="1:16" hidden="1" x14ac:dyDescent="0.35">
      <c r="A662" s="56">
        <v>8470540</v>
      </c>
      <c r="B662" s="56" t="s">
        <v>409</v>
      </c>
      <c r="C662" s="56">
        <v>430330</v>
      </c>
      <c r="D662" s="56" t="s">
        <v>378</v>
      </c>
      <c r="E662" s="56" t="str">
        <f t="shared" si="25"/>
        <v>847.8470540.1.430330.000000.847010.200179</v>
      </c>
      <c r="F662" s="56" t="s">
        <v>330</v>
      </c>
      <c r="G662" s="56">
        <v>847010</v>
      </c>
      <c r="H662" s="56" t="s">
        <v>23</v>
      </c>
      <c r="I662" s="56">
        <v>200179</v>
      </c>
      <c r="J662" s="56" t="s">
        <v>3546</v>
      </c>
      <c r="K662" s="56">
        <v>1</v>
      </c>
      <c r="L662" s="56">
        <v>967680</v>
      </c>
      <c r="M662" s="57">
        <v>967680</v>
      </c>
      <c r="N662" s="57">
        <f>VLOOKUP(E662,'[1]Cons. Ch2 &amp; Ch3'!$F:$Y,20,FALSE)</f>
        <v>967680</v>
      </c>
      <c r="O662" s="223">
        <f t="shared" si="24"/>
        <v>0</v>
      </c>
      <c r="P662" s="57">
        <f>VLOOKUP(E662,'Cons. Ch2 &amp; Ch3'!F:Y,20,FALSE)</f>
        <v>967680</v>
      </c>
    </row>
    <row r="663" spans="1:16" hidden="1" x14ac:dyDescent="0.35">
      <c r="A663" s="56">
        <v>8470540</v>
      </c>
      <c r="B663" s="56" t="s">
        <v>409</v>
      </c>
      <c r="C663" s="56">
        <v>432120</v>
      </c>
      <c r="D663" s="56" t="s">
        <v>382</v>
      </c>
      <c r="E663" s="56" t="str">
        <f t="shared" si="25"/>
        <v>847.8470540.1.432120.000000.847001.200179</v>
      </c>
      <c r="F663" s="56" t="s">
        <v>21</v>
      </c>
      <c r="G663" s="56">
        <v>847001</v>
      </c>
      <c r="H663" s="56" t="s">
        <v>23</v>
      </c>
      <c r="I663" s="56">
        <v>200179</v>
      </c>
      <c r="K663" s="56">
        <v>1</v>
      </c>
      <c r="M663" s="57">
        <v>0</v>
      </c>
      <c r="N663" s="57">
        <f>VLOOKUP(E663,'[1]Cons. Ch2 &amp; Ch3'!$F:$Y,20,FALSE)</f>
        <v>0</v>
      </c>
      <c r="O663" s="223">
        <f t="shared" si="24"/>
        <v>0</v>
      </c>
      <c r="P663" s="57">
        <f>VLOOKUP(E663,'Cons. Ch2 &amp; Ch3'!F:Y,20,FALSE)</f>
        <v>0</v>
      </c>
    </row>
    <row r="664" spans="1:16" hidden="1" x14ac:dyDescent="0.35">
      <c r="A664" s="56">
        <v>8470540</v>
      </c>
      <c r="B664" s="56" t="s">
        <v>409</v>
      </c>
      <c r="C664" s="56">
        <v>432120</v>
      </c>
      <c r="D664" s="56" t="s">
        <v>382</v>
      </c>
      <c r="E664" s="56" t="str">
        <f t="shared" si="25"/>
        <v>847.8470540.1.432120.000000.847001.200179</v>
      </c>
      <c r="F664" s="56" t="s">
        <v>21</v>
      </c>
      <c r="G664" s="56">
        <v>847001</v>
      </c>
      <c r="H664" s="56" t="s">
        <v>23</v>
      </c>
      <c r="I664" s="56">
        <v>200179</v>
      </c>
      <c r="K664" s="56">
        <v>1</v>
      </c>
      <c r="M664" s="57">
        <v>0</v>
      </c>
      <c r="N664" s="57">
        <f>VLOOKUP(E664,'[1]Cons. Ch2 &amp; Ch3'!$F:$Y,20,FALSE)</f>
        <v>0</v>
      </c>
      <c r="O664" s="223">
        <f t="shared" si="24"/>
        <v>0</v>
      </c>
      <c r="P664" s="57">
        <f>VLOOKUP(E664,'Cons. Ch2 &amp; Ch3'!F:Y,20,FALSE)</f>
        <v>0</v>
      </c>
    </row>
    <row r="665" spans="1:16" hidden="1" x14ac:dyDescent="0.35">
      <c r="A665" s="56">
        <v>8470540</v>
      </c>
      <c r="B665" s="56" t="s">
        <v>409</v>
      </c>
      <c r="C665" s="56">
        <v>432540</v>
      </c>
      <c r="D665" s="56" t="s">
        <v>395</v>
      </c>
      <c r="E665" s="56" t="str">
        <f t="shared" si="25"/>
        <v>847.8470540.1.432540.000000.847010.200179</v>
      </c>
      <c r="F665" s="56" t="s">
        <v>330</v>
      </c>
      <c r="G665" s="56">
        <v>847010</v>
      </c>
      <c r="H665" s="56" t="s">
        <v>23</v>
      </c>
      <c r="I665" s="56">
        <v>200179</v>
      </c>
      <c r="J665" s="56" t="s">
        <v>3548</v>
      </c>
      <c r="K665" s="56">
        <v>1</v>
      </c>
      <c r="L665" s="56">
        <v>140000</v>
      </c>
      <c r="M665" s="57">
        <v>140000</v>
      </c>
      <c r="N665" s="57">
        <f>VLOOKUP(E665,'[1]Cons. Ch2 &amp; Ch3'!$F:$Y,20,FALSE)</f>
        <v>140000</v>
      </c>
      <c r="O665" s="223">
        <f t="shared" si="24"/>
        <v>0</v>
      </c>
      <c r="P665" s="57">
        <f>VLOOKUP(E665,'Cons. Ch2 &amp; Ch3'!F:Y,20,FALSE)</f>
        <v>140000</v>
      </c>
    </row>
    <row r="666" spans="1:16" hidden="1" x14ac:dyDescent="0.35">
      <c r="A666" s="130">
        <v>8470540</v>
      </c>
      <c r="B666" s="130" t="s">
        <v>409</v>
      </c>
      <c r="C666" s="130">
        <v>435410</v>
      </c>
      <c r="D666" s="56" t="s">
        <v>58</v>
      </c>
      <c r="E666" s="56" t="str">
        <f t="shared" si="25"/>
        <v>847.8470540.1.435410.000000.847010.200179</v>
      </c>
      <c r="F666" s="56" t="s">
        <v>330</v>
      </c>
      <c r="G666" s="56">
        <v>847010</v>
      </c>
      <c r="H666" s="130" t="s">
        <v>23</v>
      </c>
      <c r="I666" s="130">
        <v>200179</v>
      </c>
      <c r="J666" s="130" t="s">
        <v>3550</v>
      </c>
      <c r="K666" s="130">
        <v>1</v>
      </c>
      <c r="L666" s="130">
        <v>0</v>
      </c>
      <c r="M666" s="132">
        <v>0</v>
      </c>
      <c r="N666" s="57">
        <f>VLOOKUP(E666,'[1]Cons. Ch2 &amp; Ch3'!$F:$Y,20,FALSE)</f>
        <v>0</v>
      </c>
      <c r="O666" s="223">
        <f t="shared" si="24"/>
        <v>0</v>
      </c>
      <c r="P666" s="57">
        <f>VLOOKUP(E666,'Cons. Ch2 &amp; Ch3'!F:Y,20,FALSE)</f>
        <v>0</v>
      </c>
    </row>
    <row r="667" spans="1:16" hidden="1" x14ac:dyDescent="0.35">
      <c r="A667" s="56">
        <v>8470540</v>
      </c>
      <c r="B667" s="56" t="s">
        <v>409</v>
      </c>
      <c r="C667" s="56">
        <v>435740</v>
      </c>
      <c r="D667" s="56" t="s">
        <v>400</v>
      </c>
      <c r="E667" s="56" t="str">
        <f t="shared" si="25"/>
        <v>847.8470540.1.435740.000000.847010.200179</v>
      </c>
      <c r="F667" s="56" t="s">
        <v>330</v>
      </c>
      <c r="G667" s="56">
        <v>847010</v>
      </c>
      <c r="H667" s="56" t="s">
        <v>23</v>
      </c>
      <c r="I667" s="56">
        <v>200179</v>
      </c>
      <c r="J667" s="56" t="s">
        <v>3552</v>
      </c>
      <c r="K667" s="56">
        <v>1</v>
      </c>
      <c r="L667" s="56">
        <v>336000</v>
      </c>
      <c r="M667" s="57">
        <v>336000</v>
      </c>
      <c r="N667" s="57">
        <f>VLOOKUP(E667,'[1]Cons. Ch2 &amp; Ch3'!$F:$Y,20,FALSE)</f>
        <v>336000</v>
      </c>
      <c r="O667" s="223">
        <f t="shared" si="24"/>
        <v>0</v>
      </c>
      <c r="P667" s="57">
        <f>VLOOKUP(E667,'Cons. Ch2 &amp; Ch3'!F:Y,20,FALSE)</f>
        <v>336000</v>
      </c>
    </row>
    <row r="668" spans="1:16" hidden="1" x14ac:dyDescent="0.35">
      <c r="A668" s="56">
        <v>8470540</v>
      </c>
      <c r="B668" s="56" t="s">
        <v>409</v>
      </c>
      <c r="C668" s="56">
        <v>436110</v>
      </c>
      <c r="D668" s="56" t="s">
        <v>64</v>
      </c>
      <c r="E668" s="56" t="str">
        <f t="shared" si="25"/>
        <v>847.8470540.1.436110.000000.847010.200179</v>
      </c>
      <c r="F668" s="56" t="s">
        <v>330</v>
      </c>
      <c r="G668" s="56">
        <v>847010</v>
      </c>
      <c r="H668" s="56" t="s">
        <v>23</v>
      </c>
      <c r="I668" s="56">
        <v>200179</v>
      </c>
      <c r="J668" s="56" t="s">
        <v>3553</v>
      </c>
      <c r="K668" s="56">
        <v>1</v>
      </c>
      <c r="L668" s="56">
        <v>360000</v>
      </c>
      <c r="M668" s="226">
        <v>360000</v>
      </c>
      <c r="N668" s="57">
        <v>360000</v>
      </c>
      <c r="O668" s="223">
        <f t="shared" si="24"/>
        <v>0</v>
      </c>
      <c r="P668" s="57">
        <f>VLOOKUP(E668,'Cons. Ch2 &amp; Ch3'!F:Y,20,FALSE)</f>
        <v>553910</v>
      </c>
    </row>
    <row r="669" spans="1:16" hidden="1" x14ac:dyDescent="0.35">
      <c r="A669" s="56">
        <v>8470540</v>
      </c>
      <c r="B669" s="56" t="s">
        <v>409</v>
      </c>
      <c r="C669" s="56">
        <v>436110</v>
      </c>
      <c r="D669" s="56" t="s">
        <v>64</v>
      </c>
      <c r="E669" s="56" t="str">
        <f t="shared" si="25"/>
        <v>847.8470540.1.436110.000000.847010.200179</v>
      </c>
      <c r="F669" s="56" t="s">
        <v>330</v>
      </c>
      <c r="G669" s="56">
        <v>847010</v>
      </c>
      <c r="H669" s="56" t="s">
        <v>23</v>
      </c>
      <c r="I669" s="56">
        <v>200179</v>
      </c>
      <c r="J669" s="56" t="s">
        <v>3556</v>
      </c>
      <c r="K669" s="56">
        <v>1</v>
      </c>
      <c r="L669" s="56">
        <v>193910</v>
      </c>
      <c r="M669" s="226">
        <v>193910</v>
      </c>
      <c r="N669" s="57">
        <v>193910</v>
      </c>
      <c r="O669" s="223">
        <f t="shared" si="24"/>
        <v>0</v>
      </c>
      <c r="P669" s="57">
        <f>VLOOKUP(E669,'Cons. Ch2 &amp; Ch3'!F:Y,20,FALSE)</f>
        <v>553910</v>
      </c>
    </row>
    <row r="670" spans="1:16" hidden="1" x14ac:dyDescent="0.35">
      <c r="A670" s="56">
        <v>8470620</v>
      </c>
      <c r="B670" s="56" t="s">
        <v>416</v>
      </c>
      <c r="C670" s="56">
        <v>420130</v>
      </c>
      <c r="D670" s="56" t="s">
        <v>418</v>
      </c>
      <c r="E670" s="56" t="str">
        <f t="shared" si="25"/>
        <v>847.8470620.1.420130.000000.847001.200179</v>
      </c>
      <c r="F670" s="56" t="s">
        <v>21</v>
      </c>
      <c r="G670" s="56">
        <v>847001</v>
      </c>
      <c r="H670" s="56" t="s">
        <v>23</v>
      </c>
      <c r="I670" s="56">
        <v>200179</v>
      </c>
      <c r="J670" s="56" t="s">
        <v>2663</v>
      </c>
      <c r="K670" s="56">
        <v>1</v>
      </c>
      <c r="L670" s="56">
        <v>295000</v>
      </c>
      <c r="M670" s="57">
        <v>295000</v>
      </c>
      <c r="N670" s="57">
        <f>VLOOKUP(E670,'[1]Cons. Ch2 &amp; Ch3'!$F:$Y,20,FALSE)</f>
        <v>295000</v>
      </c>
      <c r="O670" s="223">
        <f t="shared" si="24"/>
        <v>0</v>
      </c>
      <c r="P670" s="57">
        <f>VLOOKUP(E670,'Cons. Ch2 &amp; Ch3'!F:Y,20,FALSE)</f>
        <v>295000</v>
      </c>
    </row>
    <row r="671" spans="1:16" hidden="1" x14ac:dyDescent="0.35">
      <c r="A671" s="56">
        <v>8470620</v>
      </c>
      <c r="B671" s="56" t="s">
        <v>416</v>
      </c>
      <c r="C671" s="56">
        <v>421000</v>
      </c>
      <c r="D671" s="56" t="s">
        <v>31</v>
      </c>
      <c r="E671" s="56" t="str">
        <f t="shared" si="25"/>
        <v>847.8470620.1.421000.000000.847001.200179</v>
      </c>
      <c r="F671" s="56" t="s">
        <v>21</v>
      </c>
      <c r="G671" s="56">
        <v>847001</v>
      </c>
      <c r="H671" s="56" t="s">
        <v>23</v>
      </c>
      <c r="I671" s="56">
        <v>200179</v>
      </c>
      <c r="M671" s="57">
        <v>0</v>
      </c>
      <c r="N671" s="57">
        <f>VLOOKUP(E671,'[1]Cons. Ch2 &amp; Ch3'!$F:$Y,20,FALSE)</f>
        <v>0</v>
      </c>
      <c r="O671" s="223">
        <f t="shared" si="24"/>
        <v>0</v>
      </c>
      <c r="P671" s="57">
        <f>VLOOKUP(E671,'Cons. Ch2 &amp; Ch3'!F:Y,20,FALSE)</f>
        <v>0</v>
      </c>
    </row>
    <row r="672" spans="1:16" hidden="1" x14ac:dyDescent="0.35">
      <c r="A672" s="56">
        <v>8470620</v>
      </c>
      <c r="B672" s="56" t="s">
        <v>416</v>
      </c>
      <c r="C672" s="56">
        <v>421100</v>
      </c>
      <c r="D672" s="56" t="s">
        <v>339</v>
      </c>
      <c r="E672" s="56" t="str">
        <f t="shared" si="25"/>
        <v>847.8470620.1.421100.000000.847001.200179</v>
      </c>
      <c r="F672" s="56" t="s">
        <v>21</v>
      </c>
      <c r="G672" s="56">
        <v>847001</v>
      </c>
      <c r="H672" s="56" t="s">
        <v>23</v>
      </c>
      <c r="I672" s="56">
        <v>200179</v>
      </c>
      <c r="J672" s="56" t="s">
        <v>2671</v>
      </c>
      <c r="K672" s="56">
        <v>3</v>
      </c>
      <c r="L672" s="56">
        <v>143720</v>
      </c>
      <c r="M672" s="57">
        <v>431160</v>
      </c>
      <c r="N672" s="57">
        <f>VLOOKUP(E672,'[1]Cons. Ch2 &amp; Ch3'!$F:$Y,20,FALSE)</f>
        <v>431160</v>
      </c>
      <c r="O672" s="223">
        <f t="shared" si="24"/>
        <v>0</v>
      </c>
      <c r="P672" s="57">
        <f>VLOOKUP(E672,'Cons. Ch2 &amp; Ch3'!F:Y,20,FALSE)</f>
        <v>431160</v>
      </c>
    </row>
    <row r="673" spans="1:16" hidden="1" x14ac:dyDescent="0.35">
      <c r="A673" s="56">
        <v>8470620</v>
      </c>
      <c r="B673" s="56" t="s">
        <v>416</v>
      </c>
      <c r="C673" s="56">
        <v>422900</v>
      </c>
      <c r="D673" s="56" t="s">
        <v>587</v>
      </c>
      <c r="E673" s="56" t="str">
        <f t="shared" si="25"/>
        <v>847.8470620.1.422900.000000.847001.200179</v>
      </c>
      <c r="F673" s="56" t="s">
        <v>21</v>
      </c>
      <c r="G673" s="56">
        <v>847001</v>
      </c>
      <c r="H673" s="56" t="s">
        <v>23</v>
      </c>
      <c r="I673" s="56">
        <v>200179</v>
      </c>
      <c r="J673" s="56" t="s">
        <v>2675</v>
      </c>
      <c r="K673" s="56">
        <v>75000</v>
      </c>
      <c r="L673" s="56">
        <v>4.1399999999999997</v>
      </c>
      <c r="M673" s="57">
        <v>310500</v>
      </c>
      <c r="N673" s="57">
        <f>VLOOKUP(E673,'[1]Cons. Ch2 &amp; Ch3'!$F:$Y,20,FALSE)</f>
        <v>310500</v>
      </c>
      <c r="O673" s="223">
        <f t="shared" si="24"/>
        <v>0</v>
      </c>
      <c r="P673" s="57">
        <f>VLOOKUP(E673,'Cons. Ch2 &amp; Ch3'!F:Y,20,FALSE)</f>
        <v>310500</v>
      </c>
    </row>
    <row r="674" spans="1:16" hidden="1" x14ac:dyDescent="0.35">
      <c r="A674" s="56">
        <v>8470620</v>
      </c>
      <c r="B674" s="56" t="s">
        <v>416</v>
      </c>
      <c r="C674" s="56">
        <v>425300</v>
      </c>
      <c r="D674" s="56" t="s">
        <v>423</v>
      </c>
      <c r="E674" s="56" t="str">
        <f t="shared" si="25"/>
        <v>847.8470620.1.425300.000000.847001.200179</v>
      </c>
      <c r="F674" s="56" t="s">
        <v>21</v>
      </c>
      <c r="G674" s="56">
        <v>847001</v>
      </c>
      <c r="H674" s="56" t="s">
        <v>23</v>
      </c>
      <c r="I674" s="56">
        <v>200179</v>
      </c>
      <c r="J674" s="56" t="s">
        <v>2681</v>
      </c>
      <c r="K674" s="56">
        <v>12</v>
      </c>
      <c r="L674" s="56">
        <v>300</v>
      </c>
      <c r="M674" s="57">
        <v>3600</v>
      </c>
      <c r="N674" s="57">
        <f>VLOOKUP(E674,'[1]Cons. Ch2 &amp; Ch3'!$F:$Y,20,FALSE)</f>
        <v>3600</v>
      </c>
      <c r="O674" s="223">
        <f t="shared" si="24"/>
        <v>0</v>
      </c>
      <c r="P674" s="57">
        <f>VLOOKUP(E674,'Cons. Ch2 &amp; Ch3'!F:Y,20,FALSE)</f>
        <v>3600</v>
      </c>
    </row>
    <row r="675" spans="1:16" hidden="1" x14ac:dyDescent="0.35">
      <c r="A675" s="56">
        <v>8470620</v>
      </c>
      <c r="B675" s="56" t="s">
        <v>416</v>
      </c>
      <c r="C675" s="56">
        <v>425350</v>
      </c>
      <c r="D675" s="56" t="s">
        <v>426</v>
      </c>
      <c r="E675" s="56" t="str">
        <f t="shared" si="25"/>
        <v>847.8470620.1.425350.000000.847001.200179</v>
      </c>
      <c r="F675" s="56" t="s">
        <v>21</v>
      </c>
      <c r="G675" s="56">
        <v>847001</v>
      </c>
      <c r="H675" s="56" t="s">
        <v>23</v>
      </c>
      <c r="I675" s="56">
        <v>200179</v>
      </c>
      <c r="J675" s="56" t="s">
        <v>2684</v>
      </c>
      <c r="K675" s="56">
        <v>12</v>
      </c>
      <c r="L675" s="56">
        <v>7500</v>
      </c>
      <c r="M675" s="57">
        <v>90000</v>
      </c>
      <c r="N675" s="57">
        <f>VLOOKUP(E675,'[1]Cons. Ch2 &amp; Ch3'!$F:$Y,20,FALSE)</f>
        <v>90000</v>
      </c>
      <c r="O675" s="223">
        <f t="shared" si="24"/>
        <v>0</v>
      </c>
      <c r="P675" s="57">
        <f>VLOOKUP(E675,'Cons. Ch2 &amp; Ch3'!F:Y,20,FALSE)</f>
        <v>90000</v>
      </c>
    </row>
    <row r="676" spans="1:16" hidden="1" x14ac:dyDescent="0.35">
      <c r="A676" s="56">
        <v>8470620</v>
      </c>
      <c r="B676" s="56" t="s">
        <v>416</v>
      </c>
      <c r="C676" s="56">
        <v>425510</v>
      </c>
      <c r="D676" s="56" t="s">
        <v>37</v>
      </c>
      <c r="E676" s="56" t="str">
        <f t="shared" si="25"/>
        <v>847.8470620.1.425510.000000.847001.200179</v>
      </c>
      <c r="F676" s="56" t="s">
        <v>21</v>
      </c>
      <c r="G676" s="56">
        <v>847001</v>
      </c>
      <c r="H676" s="56" t="s">
        <v>23</v>
      </c>
      <c r="I676" s="56">
        <v>200179</v>
      </c>
      <c r="M676" s="57">
        <v>0</v>
      </c>
      <c r="N676" s="57">
        <f>VLOOKUP(E676,'[1]Cons. Ch2 &amp; Ch3'!$F:$Y,20,FALSE)</f>
        <v>0</v>
      </c>
      <c r="O676" s="223">
        <f t="shared" si="24"/>
        <v>0</v>
      </c>
      <c r="P676" s="57">
        <f>VLOOKUP(E676,'Cons. Ch2 &amp; Ch3'!F:Y,20,FALSE)</f>
        <v>0</v>
      </c>
    </row>
    <row r="677" spans="1:16" hidden="1" x14ac:dyDescent="0.35">
      <c r="A677" s="56">
        <v>8470620</v>
      </c>
      <c r="B677" s="56" t="s">
        <v>416</v>
      </c>
      <c r="C677" s="56">
        <v>425900</v>
      </c>
      <c r="D677" s="56" t="s">
        <v>40</v>
      </c>
      <c r="E677" s="56" t="str">
        <f t="shared" si="25"/>
        <v>847.8470620.1.425900.000000.847001.200179</v>
      </c>
      <c r="F677" s="56" t="s">
        <v>21</v>
      </c>
      <c r="G677" s="56">
        <v>847001</v>
      </c>
      <c r="H677" s="56" t="s">
        <v>23</v>
      </c>
      <c r="I677" s="56">
        <v>200179</v>
      </c>
      <c r="M677" s="57">
        <v>0</v>
      </c>
      <c r="N677" s="57">
        <f>VLOOKUP(E677,'[1]Cons. Ch2 &amp; Ch3'!$F:$Y,20,FALSE)</f>
        <v>0</v>
      </c>
      <c r="O677" s="223">
        <f t="shared" si="24"/>
        <v>0</v>
      </c>
      <c r="P677" s="57">
        <f>VLOOKUP(E677,'Cons. Ch2 &amp; Ch3'!F:Y,20,FALSE)</f>
        <v>0</v>
      </c>
    </row>
    <row r="678" spans="1:16" hidden="1" x14ac:dyDescent="0.35">
      <c r="A678" s="56">
        <v>8470620</v>
      </c>
      <c r="B678" s="56" t="s">
        <v>416</v>
      </c>
      <c r="C678" s="56">
        <v>426610</v>
      </c>
      <c r="D678" s="56" t="s">
        <v>43</v>
      </c>
      <c r="E678" s="56" t="str">
        <f t="shared" si="25"/>
        <v>847.8470620.1.426610.000000.847001.200179</v>
      </c>
      <c r="F678" s="56" t="s">
        <v>21</v>
      </c>
      <c r="G678" s="56">
        <v>847001</v>
      </c>
      <c r="H678" s="56" t="s">
        <v>23</v>
      </c>
      <c r="I678" s="56">
        <v>200179</v>
      </c>
      <c r="J678" s="56" t="s">
        <v>2687</v>
      </c>
      <c r="K678" s="56">
        <v>11</v>
      </c>
      <c r="L678" s="56">
        <v>2880</v>
      </c>
      <c r="M678" s="57">
        <v>31680</v>
      </c>
      <c r="N678" s="57">
        <f>VLOOKUP(E678,'[1]Cons. Ch2 &amp; Ch3'!$F:$Y,20,FALSE)</f>
        <v>31680</v>
      </c>
      <c r="O678" s="223">
        <f t="shared" si="24"/>
        <v>0</v>
      </c>
      <c r="P678" s="57">
        <f>VLOOKUP(E678,'Cons. Ch2 &amp; Ch3'!F:Y,20,FALSE)</f>
        <v>31680</v>
      </c>
    </row>
    <row r="679" spans="1:16" hidden="1" x14ac:dyDescent="0.35">
      <c r="A679" s="56">
        <v>8470620</v>
      </c>
      <c r="B679" s="56" t="s">
        <v>416</v>
      </c>
      <c r="C679" s="56">
        <v>427900</v>
      </c>
      <c r="D679" s="56" t="s">
        <v>49</v>
      </c>
      <c r="E679" s="56" t="str">
        <f t="shared" si="25"/>
        <v>847.8470620.1.427900.000000.847001.200179</v>
      </c>
      <c r="F679" s="56" t="s">
        <v>21</v>
      </c>
      <c r="G679" s="56">
        <v>847001</v>
      </c>
      <c r="H679" s="56" t="s">
        <v>23</v>
      </c>
      <c r="I679" s="56">
        <v>200179</v>
      </c>
      <c r="M679" s="57">
        <v>0</v>
      </c>
      <c r="N679" s="57">
        <f>VLOOKUP(E679,'[1]Cons. Ch2 &amp; Ch3'!$F:$Y,20,FALSE)</f>
        <v>0</v>
      </c>
      <c r="O679" s="223">
        <f t="shared" si="24"/>
        <v>0</v>
      </c>
      <c r="P679" s="57">
        <f>VLOOKUP(E679,'Cons. Ch2 &amp; Ch3'!F:Y,20,FALSE)</f>
        <v>0</v>
      </c>
    </row>
    <row r="680" spans="1:16" hidden="1" x14ac:dyDescent="0.35">
      <c r="A680" s="56">
        <v>8470620</v>
      </c>
      <c r="B680" s="56" t="s">
        <v>416</v>
      </c>
      <c r="C680" s="56">
        <v>428090</v>
      </c>
      <c r="D680" s="56" t="s">
        <v>52</v>
      </c>
      <c r="E680" s="56" t="str">
        <f t="shared" si="25"/>
        <v>847.8470620.1.428090.000000.847001.200179</v>
      </c>
      <c r="F680" s="56" t="s">
        <v>21</v>
      </c>
      <c r="G680" s="56">
        <v>847001</v>
      </c>
      <c r="H680" s="56" t="s">
        <v>23</v>
      </c>
      <c r="I680" s="56">
        <v>200179</v>
      </c>
      <c r="M680" s="57">
        <v>0</v>
      </c>
      <c r="N680" s="57">
        <f>VLOOKUP(E680,'[1]Cons. Ch2 &amp; Ch3'!$F:$Y,20,FALSE)</f>
        <v>0</v>
      </c>
      <c r="O680" s="223">
        <f t="shared" si="24"/>
        <v>0</v>
      </c>
      <c r="P680" s="57">
        <f>VLOOKUP(E680,'Cons. Ch2 &amp; Ch3'!F:Y,20,FALSE)</f>
        <v>0</v>
      </c>
    </row>
    <row r="681" spans="1:16" hidden="1" x14ac:dyDescent="0.35">
      <c r="A681" s="56">
        <v>8470620</v>
      </c>
      <c r="B681" s="56" t="s">
        <v>416</v>
      </c>
      <c r="C681" s="56">
        <v>430330</v>
      </c>
      <c r="D681" s="56" t="s">
        <v>378</v>
      </c>
      <c r="E681" s="56" t="str">
        <f t="shared" si="25"/>
        <v>847.8470620.1.430330.000000.847001.200179</v>
      </c>
      <c r="F681" s="56" t="s">
        <v>21</v>
      </c>
      <c r="G681" s="56">
        <v>847001</v>
      </c>
      <c r="H681" s="56" t="s">
        <v>23</v>
      </c>
      <c r="I681" s="56">
        <v>200179</v>
      </c>
      <c r="M681" s="57">
        <v>0</v>
      </c>
      <c r="N681" s="57">
        <f>VLOOKUP(E681,'[1]Cons. Ch2 &amp; Ch3'!$F:$Y,20,FALSE)</f>
        <v>0</v>
      </c>
      <c r="O681" s="223">
        <f t="shared" si="24"/>
        <v>0</v>
      </c>
      <c r="P681" s="57">
        <f>VLOOKUP(E681,'Cons. Ch2 &amp; Ch3'!F:Y,20,FALSE)</f>
        <v>0</v>
      </c>
    </row>
    <row r="682" spans="1:16" hidden="1" x14ac:dyDescent="0.35">
      <c r="A682" s="56">
        <v>8470620</v>
      </c>
      <c r="B682" s="56" t="s">
        <v>416</v>
      </c>
      <c r="C682" s="56">
        <v>436110</v>
      </c>
      <c r="D682" s="56" t="s">
        <v>64</v>
      </c>
      <c r="E682" s="56" t="str">
        <f t="shared" si="25"/>
        <v>847.8470620.1.436110.000000.847001.200179</v>
      </c>
      <c r="F682" s="56" t="s">
        <v>21</v>
      </c>
      <c r="G682" s="56">
        <v>847001</v>
      </c>
      <c r="H682" s="56" t="s">
        <v>23</v>
      </c>
      <c r="I682" s="56">
        <v>200179</v>
      </c>
      <c r="M682" s="57">
        <v>0</v>
      </c>
      <c r="N682" s="57">
        <f>VLOOKUP(E682,'[1]Cons. Ch2 &amp; Ch3'!$F:$Y,20,FALSE)</f>
        <v>0</v>
      </c>
      <c r="O682" s="223">
        <f t="shared" si="24"/>
        <v>0</v>
      </c>
      <c r="P682" s="57">
        <f>VLOOKUP(E682,'Cons. Ch2 &amp; Ch3'!F:Y,20,FALSE)</f>
        <v>0</v>
      </c>
    </row>
    <row r="683" spans="1:16" hidden="1" x14ac:dyDescent="0.35">
      <c r="A683" s="56">
        <v>8470620</v>
      </c>
      <c r="B683" s="56" t="s">
        <v>416</v>
      </c>
      <c r="C683" s="56">
        <v>436120</v>
      </c>
      <c r="D683" s="56" t="s">
        <v>431</v>
      </c>
      <c r="E683" s="56" t="str">
        <f t="shared" si="25"/>
        <v>847.8470620.1.436120.000000.847001.200179</v>
      </c>
      <c r="F683" s="56" t="s">
        <v>21</v>
      </c>
      <c r="G683" s="56">
        <v>847001</v>
      </c>
      <c r="H683" s="56" t="s">
        <v>23</v>
      </c>
      <c r="I683" s="56">
        <v>200179</v>
      </c>
      <c r="J683" s="56" t="s">
        <v>2690</v>
      </c>
      <c r="K683" s="56">
        <v>5000</v>
      </c>
      <c r="L683" s="56">
        <v>0.5</v>
      </c>
      <c r="M683" s="57">
        <v>2500</v>
      </c>
      <c r="N683" s="57">
        <f>VLOOKUP(E683,'[1]Cons. Ch2 &amp; Ch3'!$F:$Y,20,FALSE)</f>
        <v>2500</v>
      </c>
      <c r="O683" s="223">
        <f t="shared" si="24"/>
        <v>0</v>
      </c>
      <c r="P683" s="57">
        <f>VLOOKUP(E683,'Cons. Ch2 &amp; Ch3'!F:Y,20,FALSE)</f>
        <v>2500</v>
      </c>
    </row>
    <row r="684" spans="1:16" hidden="1" x14ac:dyDescent="0.35">
      <c r="A684" s="56">
        <v>8470720</v>
      </c>
      <c r="B684" s="56" t="s">
        <v>434</v>
      </c>
      <c r="C684" s="56">
        <v>421000</v>
      </c>
      <c r="D684" s="56" t="s">
        <v>31</v>
      </c>
      <c r="E684" s="56" t="str">
        <f t="shared" si="25"/>
        <v>847.8470720.1.421000.000000.847001.200179</v>
      </c>
      <c r="F684" s="66" t="s">
        <v>21</v>
      </c>
      <c r="G684" s="56">
        <v>847001</v>
      </c>
      <c r="H684" s="56" t="s">
        <v>23</v>
      </c>
      <c r="I684" s="56">
        <v>200179</v>
      </c>
      <c r="N684" s="57">
        <f>VLOOKUP(E684,'[1]Cons. Ch2 &amp; Ch3'!$F:$Y,20,FALSE)</f>
        <v>0</v>
      </c>
      <c r="O684" s="223">
        <f t="shared" si="24"/>
        <v>0</v>
      </c>
      <c r="P684" s="57">
        <f>VLOOKUP(E684,'Cons. Ch2 &amp; Ch3'!F:Y,20,FALSE)</f>
        <v>0</v>
      </c>
    </row>
    <row r="685" spans="1:16" hidden="1" x14ac:dyDescent="0.35">
      <c r="A685" s="56">
        <v>8470720</v>
      </c>
      <c r="B685" s="56" t="s">
        <v>434</v>
      </c>
      <c r="C685" s="56">
        <v>421700</v>
      </c>
      <c r="D685" s="56" t="s">
        <v>34</v>
      </c>
      <c r="E685" s="56" t="str">
        <f t="shared" si="25"/>
        <v>847.8470720.1.421700.000000.847001.200179</v>
      </c>
      <c r="F685" s="66" t="s">
        <v>21</v>
      </c>
      <c r="G685" s="56">
        <v>847001</v>
      </c>
      <c r="H685" s="56" t="s">
        <v>23</v>
      </c>
      <c r="I685" s="56">
        <v>200179</v>
      </c>
      <c r="J685" s="56" t="s">
        <v>5134</v>
      </c>
      <c r="K685" s="56">
        <v>1</v>
      </c>
      <c r="L685" s="56">
        <v>2000</v>
      </c>
      <c r="M685" s="57">
        <v>2000</v>
      </c>
      <c r="N685" s="57">
        <f>VLOOKUP(E685,'[1]Cons. Ch2 &amp; Ch3'!$F:$Y,20,FALSE)</f>
        <v>2000</v>
      </c>
      <c r="O685" s="223">
        <f t="shared" si="24"/>
        <v>0</v>
      </c>
      <c r="P685" s="57">
        <f>VLOOKUP(E685,'Cons. Ch2 &amp; Ch3'!F:Y,20,FALSE)</f>
        <v>2000</v>
      </c>
    </row>
    <row r="686" spans="1:16" hidden="1" x14ac:dyDescent="0.35">
      <c r="A686" s="56">
        <v>8470720</v>
      </c>
      <c r="B686" s="56" t="s">
        <v>434</v>
      </c>
      <c r="C686" s="56">
        <v>426900</v>
      </c>
      <c r="D686" s="56" t="s">
        <v>360</v>
      </c>
      <c r="E686" s="56" t="str">
        <f t="shared" si="25"/>
        <v>847.8470720.1.426900.000000.847001.200179</v>
      </c>
      <c r="F686" s="66" t="s">
        <v>21</v>
      </c>
      <c r="G686" s="56">
        <v>847001</v>
      </c>
      <c r="H686" s="56" t="s">
        <v>23</v>
      </c>
      <c r="I686" s="56">
        <v>200179</v>
      </c>
      <c r="J686" s="56" t="s">
        <v>5140</v>
      </c>
      <c r="K686" s="56">
        <v>1</v>
      </c>
      <c r="L686" s="56">
        <v>10000</v>
      </c>
      <c r="M686" s="57">
        <v>10000</v>
      </c>
      <c r="N686" s="57">
        <f>VLOOKUP(E686,'[1]Cons. Ch2 &amp; Ch3'!$F:$Y,20,FALSE)</f>
        <v>10000</v>
      </c>
      <c r="O686" s="223">
        <f t="shared" si="24"/>
        <v>0</v>
      </c>
      <c r="P686" s="57">
        <f>VLOOKUP(E686,'Cons. Ch2 &amp; Ch3'!F:Y,20,FALSE)</f>
        <v>10000</v>
      </c>
    </row>
    <row r="687" spans="1:16" hidden="1" x14ac:dyDescent="0.35">
      <c r="A687" s="56">
        <v>8470720</v>
      </c>
      <c r="B687" s="56" t="s">
        <v>434</v>
      </c>
      <c r="C687" s="56">
        <v>428200</v>
      </c>
      <c r="D687" s="56" t="s">
        <v>321</v>
      </c>
      <c r="E687" s="56" t="str">
        <f t="shared" si="25"/>
        <v>847.8470720.1.428200.000000.847001.200179</v>
      </c>
      <c r="F687" s="66" t="s">
        <v>21</v>
      </c>
      <c r="G687" s="56">
        <v>847001</v>
      </c>
      <c r="H687" s="56" t="s">
        <v>23</v>
      </c>
      <c r="I687" s="56">
        <v>200179</v>
      </c>
      <c r="J687" s="56" t="s">
        <v>5145</v>
      </c>
      <c r="K687" s="56">
        <v>1</v>
      </c>
      <c r="L687" s="56">
        <v>250000</v>
      </c>
      <c r="M687" s="57">
        <v>250000</v>
      </c>
      <c r="N687" s="57">
        <f>VLOOKUP(E687,'[1]Cons. Ch2 &amp; Ch3'!$F:$Y,20,FALSE)</f>
        <v>250000</v>
      </c>
      <c r="O687" s="223">
        <f t="shared" si="24"/>
        <v>0</v>
      </c>
      <c r="P687" s="57">
        <f>VLOOKUP(E687,'Cons. Ch2 &amp; Ch3'!F:Y,20,FALSE)</f>
        <v>250000</v>
      </c>
    </row>
    <row r="688" spans="1:16" hidden="1" x14ac:dyDescent="0.35">
      <c r="A688" s="56">
        <v>8470720</v>
      </c>
      <c r="B688" s="56" t="s">
        <v>434</v>
      </c>
      <c r="C688" s="56">
        <v>432120</v>
      </c>
      <c r="D688" s="56" t="s">
        <v>382</v>
      </c>
      <c r="E688" s="56" t="str">
        <f t="shared" si="25"/>
        <v>847.8470720.1.432120.000000.847001.200179</v>
      </c>
      <c r="F688" s="66" t="s">
        <v>21</v>
      </c>
      <c r="G688" s="56">
        <v>847001</v>
      </c>
      <c r="H688" s="56" t="s">
        <v>23</v>
      </c>
      <c r="I688" s="56">
        <v>200179</v>
      </c>
      <c r="J688" s="56" t="s">
        <v>5149</v>
      </c>
      <c r="K688" s="56">
        <v>1</v>
      </c>
      <c r="L688" s="56">
        <v>236400</v>
      </c>
      <c r="M688" s="57">
        <v>236400</v>
      </c>
      <c r="N688" s="57">
        <f>VLOOKUP(E688,'[1]Cons. Ch2 &amp; Ch3'!$F:$Y,20,FALSE)</f>
        <v>236400</v>
      </c>
      <c r="O688" s="223">
        <f t="shared" si="24"/>
        <v>0</v>
      </c>
      <c r="P688" s="57">
        <f>VLOOKUP(E688,'Cons. Ch2 &amp; Ch3'!F:Y,20,FALSE)</f>
        <v>236400</v>
      </c>
    </row>
    <row r="689" spans="1:16" hidden="1" x14ac:dyDescent="0.35">
      <c r="A689" s="56">
        <v>8470720</v>
      </c>
      <c r="B689" s="56" t="s">
        <v>434</v>
      </c>
      <c r="C689" s="56">
        <v>435410</v>
      </c>
      <c r="D689" s="56" t="s">
        <v>58</v>
      </c>
      <c r="E689" s="56" t="str">
        <f t="shared" si="25"/>
        <v>847.8470720.1.435410.000000.847001.200179</v>
      </c>
      <c r="F689" s="66" t="s">
        <v>21</v>
      </c>
      <c r="G689" s="56">
        <v>847001</v>
      </c>
      <c r="H689" s="56" t="s">
        <v>23</v>
      </c>
      <c r="I689" s="56">
        <v>200179</v>
      </c>
      <c r="J689" s="56" t="s">
        <v>5153</v>
      </c>
      <c r="K689" s="56">
        <v>12</v>
      </c>
      <c r="L689" s="56">
        <v>70000</v>
      </c>
      <c r="M689" s="57">
        <v>840000</v>
      </c>
      <c r="N689" s="57">
        <f>VLOOKUP(E689,'[1]Cons. Ch2 &amp; Ch3'!$F:$Y,20,FALSE)</f>
        <v>840000</v>
      </c>
      <c r="O689" s="223">
        <f t="shared" si="24"/>
        <v>0</v>
      </c>
      <c r="P689" s="57">
        <f>VLOOKUP(E689,'Cons. Ch2 &amp; Ch3'!F:Y,20,FALSE)</f>
        <v>840000</v>
      </c>
    </row>
    <row r="690" spans="1:16" hidden="1" x14ac:dyDescent="0.35">
      <c r="A690" s="56">
        <v>8470720</v>
      </c>
      <c r="B690" s="56" t="s">
        <v>434</v>
      </c>
      <c r="C690" s="56">
        <v>436110</v>
      </c>
      <c r="D690" s="56" t="s">
        <v>64</v>
      </c>
      <c r="E690" s="56" t="str">
        <f t="shared" si="25"/>
        <v>847.8470720.1.436110.000000.847001.200179</v>
      </c>
      <c r="F690" s="66" t="s">
        <v>21</v>
      </c>
      <c r="G690" s="56">
        <v>847001</v>
      </c>
      <c r="H690" s="56" t="s">
        <v>23</v>
      </c>
      <c r="I690" s="56">
        <v>200179</v>
      </c>
      <c r="J690" s="56" t="s">
        <v>5156</v>
      </c>
      <c r="K690" s="56">
        <v>1</v>
      </c>
      <c r="L690" s="56">
        <v>50000</v>
      </c>
      <c r="M690" s="57">
        <v>50000</v>
      </c>
      <c r="N690" s="57">
        <f>VLOOKUP(E690,'[1]Cons. Ch2 &amp; Ch3'!$F:$Y,20,FALSE)</f>
        <v>50000</v>
      </c>
      <c r="O690" s="223">
        <f t="shared" si="24"/>
        <v>0</v>
      </c>
      <c r="P690" s="57">
        <f>VLOOKUP(E690,'Cons. Ch2 &amp; Ch3'!F:Y,20,FALSE)</f>
        <v>50000</v>
      </c>
    </row>
    <row r="691" spans="1:16" hidden="1" x14ac:dyDescent="0.35">
      <c r="A691" s="56">
        <v>8470720</v>
      </c>
      <c r="B691" s="56" t="s">
        <v>434</v>
      </c>
      <c r="C691" s="56">
        <v>436120</v>
      </c>
      <c r="D691" s="56" t="s">
        <v>431</v>
      </c>
      <c r="E691" s="56" t="str">
        <f t="shared" si="25"/>
        <v>847.8470720.1.436120.000000.847001.200179</v>
      </c>
      <c r="F691" s="66" t="s">
        <v>21</v>
      </c>
      <c r="G691" s="56">
        <v>847001</v>
      </c>
      <c r="H691" s="56" t="s">
        <v>23</v>
      </c>
      <c r="I691" s="56">
        <v>200179</v>
      </c>
      <c r="J691" s="56" t="s">
        <v>5158</v>
      </c>
      <c r="K691" s="56">
        <v>12</v>
      </c>
      <c r="L691" s="56">
        <v>10000</v>
      </c>
      <c r="M691" s="57">
        <v>120000</v>
      </c>
      <c r="N691" s="57">
        <f>VLOOKUP(E691,'[1]Cons. Ch2 &amp; Ch3'!$F:$Y,20,FALSE)</f>
        <v>120000</v>
      </c>
      <c r="O691" s="223">
        <f t="shared" si="24"/>
        <v>0</v>
      </c>
      <c r="P691" s="57">
        <f>VLOOKUP(E691,'Cons. Ch2 &amp; Ch3'!F:Y,20,FALSE)</f>
        <v>120000</v>
      </c>
    </row>
    <row r="692" spans="1:16" hidden="1" x14ac:dyDescent="0.35">
      <c r="A692" s="56">
        <v>8470730</v>
      </c>
      <c r="B692" s="56" t="s">
        <v>442</v>
      </c>
      <c r="C692" s="211">
        <v>421000</v>
      </c>
      <c r="D692" s="56" t="s">
        <v>31</v>
      </c>
      <c r="E692" s="56" t="str">
        <f t="shared" si="25"/>
        <v>847.8470730.1.421000.000000.847001.200179</v>
      </c>
      <c r="F692" s="66" t="s">
        <v>21</v>
      </c>
      <c r="G692" s="56">
        <v>847001</v>
      </c>
      <c r="H692" s="56" t="s">
        <v>23</v>
      </c>
      <c r="I692" s="56">
        <v>200179</v>
      </c>
      <c r="J692" s="56" t="s">
        <v>5127</v>
      </c>
      <c r="K692" s="56">
        <v>3</v>
      </c>
      <c r="L692" s="56">
        <v>100000</v>
      </c>
      <c r="M692" s="57">
        <v>300000</v>
      </c>
      <c r="N692" s="57">
        <f>VLOOKUP(E692,'[1]Cons. Ch2 &amp; Ch3'!$F:$Y,20,FALSE)</f>
        <v>300000</v>
      </c>
      <c r="O692" s="223">
        <f t="shared" si="24"/>
        <v>0</v>
      </c>
      <c r="P692" s="57">
        <f>VLOOKUP(E692,'Cons. Ch2 &amp; Ch3'!F:Y,20,FALSE)</f>
        <v>300000</v>
      </c>
    </row>
    <row r="693" spans="1:16" hidden="1" x14ac:dyDescent="0.35">
      <c r="A693" s="56">
        <v>8470730</v>
      </c>
      <c r="B693" s="56" t="s">
        <v>442</v>
      </c>
      <c r="C693" s="211">
        <v>425510</v>
      </c>
      <c r="D693" s="56" t="s">
        <v>37</v>
      </c>
      <c r="E693" s="56" t="str">
        <f t="shared" si="25"/>
        <v>847.8470730.1.425510.000000.847001.200179</v>
      </c>
      <c r="F693" s="66" t="s">
        <v>21</v>
      </c>
      <c r="G693" s="56">
        <v>847001</v>
      </c>
      <c r="H693" s="56" t="s">
        <v>23</v>
      </c>
      <c r="I693" s="56">
        <v>200179</v>
      </c>
      <c r="J693" s="56" t="s">
        <v>5130</v>
      </c>
      <c r="K693" s="56">
        <v>2</v>
      </c>
      <c r="L693" s="56">
        <v>25000</v>
      </c>
      <c r="M693" s="57">
        <v>50000</v>
      </c>
      <c r="N693" s="57">
        <f>VLOOKUP(E693,'[1]Cons. Ch2 &amp; Ch3'!$F:$Y,20,FALSE)</f>
        <v>50000</v>
      </c>
      <c r="O693" s="223">
        <f t="shared" si="24"/>
        <v>0</v>
      </c>
      <c r="P693" s="57">
        <f>VLOOKUP(E693,'Cons. Ch2 &amp; Ch3'!F:Y,20,FALSE)</f>
        <v>50000</v>
      </c>
    </row>
    <row r="694" spans="1:16" hidden="1" x14ac:dyDescent="0.35">
      <c r="A694" s="56">
        <v>8470730</v>
      </c>
      <c r="B694" s="56" t="s">
        <v>442</v>
      </c>
      <c r="C694" s="211">
        <v>425900</v>
      </c>
      <c r="D694" s="56" t="s">
        <v>40</v>
      </c>
      <c r="E694" s="56" t="str">
        <f t="shared" si="25"/>
        <v>847.8470730.1.425900.000000.847001.200179</v>
      </c>
      <c r="F694" s="66" t="s">
        <v>21</v>
      </c>
      <c r="G694" s="56">
        <v>847001</v>
      </c>
      <c r="H694" s="56" t="s">
        <v>23</v>
      </c>
      <c r="I694" s="56">
        <v>200179</v>
      </c>
      <c r="K694" s="56">
        <v>5</v>
      </c>
      <c r="L694" s="56">
        <v>50000</v>
      </c>
      <c r="M694" s="57">
        <v>250000</v>
      </c>
      <c r="N694" s="57">
        <f>VLOOKUP(E694,'[1]Cons. Ch2 &amp; Ch3'!$F:$Y,20,FALSE)</f>
        <v>250000</v>
      </c>
      <c r="O694" s="223">
        <f t="shared" si="24"/>
        <v>0</v>
      </c>
      <c r="P694" s="57">
        <f>VLOOKUP(E694,'Cons. Ch2 &amp; Ch3'!F:Y,20,FALSE)</f>
        <v>250000</v>
      </c>
    </row>
    <row r="695" spans="1:16" hidden="1" x14ac:dyDescent="0.35">
      <c r="A695" s="56">
        <v>8470730</v>
      </c>
      <c r="B695" s="56" t="s">
        <v>442</v>
      </c>
      <c r="C695" s="211">
        <v>426610</v>
      </c>
      <c r="D695" s="56" t="s">
        <v>43</v>
      </c>
      <c r="E695" s="56" t="str">
        <f t="shared" si="25"/>
        <v>847.8470730.1.426610.000000.847001.200179</v>
      </c>
      <c r="F695" s="66" t="s">
        <v>21</v>
      </c>
      <c r="G695" s="56">
        <v>847001</v>
      </c>
      <c r="H695" s="56" t="s">
        <v>23</v>
      </c>
      <c r="I695" s="56">
        <v>200179</v>
      </c>
      <c r="J695" s="56" t="s">
        <v>5131</v>
      </c>
      <c r="K695" s="56">
        <v>3</v>
      </c>
      <c r="L695" s="56">
        <v>200000</v>
      </c>
      <c r="M695" s="57">
        <v>600000</v>
      </c>
      <c r="N695" s="57">
        <f>VLOOKUP(E695,'[1]Cons. Ch2 &amp; Ch3'!$F:$Y,20,FALSE)</f>
        <v>600000</v>
      </c>
      <c r="O695" s="223">
        <f t="shared" si="24"/>
        <v>0</v>
      </c>
      <c r="P695" s="57">
        <f>VLOOKUP(E695,'Cons. Ch2 &amp; Ch3'!F:Y,20,FALSE)</f>
        <v>600000</v>
      </c>
    </row>
    <row r="696" spans="1:16" hidden="1" x14ac:dyDescent="0.35">
      <c r="A696" s="56">
        <v>8470730</v>
      </c>
      <c r="B696" s="56" t="s">
        <v>442</v>
      </c>
      <c r="C696" s="56">
        <v>427200</v>
      </c>
      <c r="D696" s="56" t="s">
        <v>89</v>
      </c>
      <c r="E696" s="56" t="str">
        <f t="shared" si="25"/>
        <v>847.8470730.1.427200.000000.847001.200179</v>
      </c>
      <c r="F696" s="66" t="s">
        <v>21</v>
      </c>
      <c r="G696" s="56">
        <v>847001</v>
      </c>
      <c r="H696" s="56" t="s">
        <v>23</v>
      </c>
      <c r="I696" s="56">
        <v>200179</v>
      </c>
      <c r="N696" s="57">
        <f>VLOOKUP(E696,'[1]Cons. Ch2 &amp; Ch3'!$F:$Y,20,FALSE)</f>
        <v>0</v>
      </c>
      <c r="O696" s="223">
        <f t="shared" si="24"/>
        <v>0</v>
      </c>
      <c r="P696" s="57">
        <f>VLOOKUP(E696,'Cons. Ch2 &amp; Ch3'!F:Y,20,FALSE)</f>
        <v>0</v>
      </c>
    </row>
    <row r="697" spans="1:16" hidden="1" x14ac:dyDescent="0.35">
      <c r="A697" s="56">
        <v>8470730</v>
      </c>
      <c r="B697" s="56" t="s">
        <v>442</v>
      </c>
      <c r="C697" s="56">
        <v>427900</v>
      </c>
      <c r="D697" s="56" t="s">
        <v>49</v>
      </c>
      <c r="E697" s="56" t="str">
        <f t="shared" si="25"/>
        <v>847.8470730.1.427900.000000.847001.200179</v>
      </c>
      <c r="F697" s="66" t="s">
        <v>21</v>
      </c>
      <c r="G697" s="56">
        <v>847001</v>
      </c>
      <c r="H697" s="56" t="s">
        <v>23</v>
      </c>
      <c r="I697" s="56">
        <v>200179</v>
      </c>
      <c r="J697" s="56" t="s">
        <v>5120</v>
      </c>
      <c r="K697" s="56">
        <v>10</v>
      </c>
      <c r="L697" s="56">
        <v>1000</v>
      </c>
      <c r="M697" s="57">
        <v>10000</v>
      </c>
      <c r="N697" s="57">
        <f>VLOOKUP(E697,'[1]Cons. Ch2 &amp; Ch3'!$F:$Y,20,FALSE)</f>
        <v>10000</v>
      </c>
      <c r="O697" s="223">
        <f t="shared" si="24"/>
        <v>0</v>
      </c>
      <c r="P697" s="57">
        <f>VLOOKUP(E697,'Cons. Ch2 &amp; Ch3'!F:Y,20,FALSE)</f>
        <v>10000</v>
      </c>
    </row>
    <row r="698" spans="1:16" hidden="1" x14ac:dyDescent="0.35">
      <c r="A698" s="56">
        <v>8470730</v>
      </c>
      <c r="B698" s="56" t="s">
        <v>442</v>
      </c>
      <c r="C698" s="56">
        <v>428640</v>
      </c>
      <c r="D698" s="56" t="s">
        <v>55</v>
      </c>
      <c r="E698" s="56" t="str">
        <f t="shared" si="25"/>
        <v>847.8470730.1.428640.000000.847001.200179</v>
      </c>
      <c r="F698" s="66" t="s">
        <v>21</v>
      </c>
      <c r="G698" s="56">
        <v>847001</v>
      </c>
      <c r="H698" s="56" t="s">
        <v>23</v>
      </c>
      <c r="I698" s="56">
        <v>200179</v>
      </c>
      <c r="J698" s="56" t="s">
        <v>5121</v>
      </c>
      <c r="K698" s="56">
        <v>5</v>
      </c>
      <c r="L698" s="57">
        <v>50000</v>
      </c>
      <c r="M698" s="57">
        <v>250000</v>
      </c>
      <c r="N698" s="57">
        <f>VLOOKUP(E698,'[1]Cons. Ch2 &amp; Ch3'!$F:$Y,20,FALSE)</f>
        <v>250000</v>
      </c>
      <c r="O698" s="223">
        <f t="shared" ref="O698:O761" si="26">M698-N698</f>
        <v>0</v>
      </c>
      <c r="P698" s="57">
        <f>VLOOKUP(E698,'Cons. Ch2 &amp; Ch3'!F:Y,20,FALSE)</f>
        <v>250000</v>
      </c>
    </row>
    <row r="699" spans="1:16" hidden="1" x14ac:dyDescent="0.35">
      <c r="A699" s="56">
        <v>8470730</v>
      </c>
      <c r="B699" s="56" t="s">
        <v>442</v>
      </c>
      <c r="C699" s="211">
        <v>436110</v>
      </c>
      <c r="D699" s="56" t="s">
        <v>64</v>
      </c>
      <c r="E699" s="56" t="str">
        <f t="shared" si="25"/>
        <v>847.8470730.1.436110.000000.847001.200179</v>
      </c>
      <c r="F699" s="66" t="s">
        <v>21</v>
      </c>
      <c r="G699" s="56">
        <v>847001</v>
      </c>
      <c r="H699" s="56" t="s">
        <v>23</v>
      </c>
      <c r="I699" s="56">
        <v>200179</v>
      </c>
      <c r="J699" s="56" t="s">
        <v>5132</v>
      </c>
      <c r="K699" s="56">
        <v>5</v>
      </c>
      <c r="L699" s="56">
        <v>10000</v>
      </c>
      <c r="M699" s="57">
        <v>50000</v>
      </c>
      <c r="N699" s="57">
        <f>VLOOKUP(E699,'[1]Cons. Ch2 &amp; Ch3'!$F:$Y,20,FALSE)</f>
        <v>50000</v>
      </c>
      <c r="O699" s="223">
        <f t="shared" si="26"/>
        <v>0</v>
      </c>
      <c r="P699" s="57">
        <f>VLOOKUP(E699,'Cons. Ch2 &amp; Ch3'!F:Y,20,FALSE)</f>
        <v>50000</v>
      </c>
    </row>
    <row r="700" spans="1:16" hidden="1" x14ac:dyDescent="0.35">
      <c r="A700" s="56">
        <v>8470730</v>
      </c>
      <c r="B700" s="56" t="s">
        <v>442</v>
      </c>
      <c r="C700" s="56">
        <v>492610</v>
      </c>
      <c r="D700" s="56" t="s">
        <v>866</v>
      </c>
      <c r="E700" s="56" t="str">
        <f t="shared" si="25"/>
        <v>847.8470730.1.492610.000000.847001.300180</v>
      </c>
      <c r="F700" s="66" t="s">
        <v>21</v>
      </c>
      <c r="G700" s="56">
        <v>847001</v>
      </c>
      <c r="H700" s="56" t="s">
        <v>863</v>
      </c>
      <c r="I700" s="56">
        <v>300180</v>
      </c>
      <c r="J700" s="56" t="s">
        <v>5124</v>
      </c>
      <c r="K700" s="56">
        <v>1</v>
      </c>
      <c r="L700" s="56">
        <v>1650000</v>
      </c>
      <c r="M700" s="57">
        <v>1650000</v>
      </c>
      <c r="N700" s="57">
        <f>VLOOKUP(E700,'[1]Cons. Ch2 &amp; Ch3'!$F:$Y,20,FALSE)</f>
        <v>1650000</v>
      </c>
      <c r="O700" s="223">
        <f t="shared" si="26"/>
        <v>0</v>
      </c>
      <c r="P700" s="57">
        <f>VLOOKUP(E700,'Cons. Ch2 &amp; Ch3'!F:Y,20,FALSE)</f>
        <v>1650000</v>
      </c>
    </row>
    <row r="701" spans="1:16" hidden="1" x14ac:dyDescent="0.35">
      <c r="A701" s="56">
        <v>8470730</v>
      </c>
      <c r="B701" s="56" t="s">
        <v>442</v>
      </c>
      <c r="C701" s="56">
        <v>495140</v>
      </c>
      <c r="D701" s="56" t="s">
        <v>882</v>
      </c>
      <c r="E701" s="56" t="str">
        <f t="shared" si="25"/>
        <v>847.8470730.1.495140.000000.847001.300180</v>
      </c>
      <c r="F701" s="66" t="s">
        <v>21</v>
      </c>
      <c r="G701" s="56">
        <v>847001</v>
      </c>
      <c r="H701" s="56" t="s">
        <v>863</v>
      </c>
      <c r="I701" s="56">
        <v>300180</v>
      </c>
      <c r="N701" s="57">
        <f>VLOOKUP(E701,'[1]Cons. Ch2 &amp; Ch3'!$F:$Y,20,FALSE)</f>
        <v>0</v>
      </c>
      <c r="O701" s="223">
        <f t="shared" si="26"/>
        <v>0</v>
      </c>
      <c r="P701" s="57">
        <f>VLOOKUP(E701,'Cons. Ch2 &amp; Ch3'!F:Y,20,FALSE)</f>
        <v>0</v>
      </c>
    </row>
    <row r="702" spans="1:16" hidden="1" x14ac:dyDescent="0.35">
      <c r="A702" s="56">
        <v>8470810</v>
      </c>
      <c r="B702" s="56" t="s">
        <v>452</v>
      </c>
      <c r="C702" s="56">
        <v>413310</v>
      </c>
      <c r="D702" s="56" t="s">
        <v>961</v>
      </c>
      <c r="E702" s="56" t="str">
        <f t="shared" si="25"/>
        <v>847.8470810.1.413310.000000.847001.100178</v>
      </c>
      <c r="F702" s="56" t="s">
        <v>21</v>
      </c>
      <c r="G702" s="56">
        <v>847001</v>
      </c>
      <c r="H702" s="56" t="s">
        <v>2693</v>
      </c>
      <c r="I702" s="56">
        <v>100178</v>
      </c>
      <c r="J702" s="56" t="s">
        <v>2695</v>
      </c>
      <c r="K702" s="56">
        <v>1</v>
      </c>
      <c r="L702" s="56">
        <v>0</v>
      </c>
      <c r="M702" s="57">
        <v>0</v>
      </c>
      <c r="N702" s="57">
        <f>VLOOKUP(E702,'[1]Cons. Ch2 &amp; Ch3'!$F:$Y,20,FALSE)</f>
        <v>0</v>
      </c>
      <c r="O702" s="223">
        <f t="shared" si="26"/>
        <v>0</v>
      </c>
      <c r="P702" s="57">
        <f>VLOOKUP(E702,'Cons. Ch2 &amp; Ch3'!F:Y,20,FALSE)</f>
        <v>0</v>
      </c>
    </row>
    <row r="703" spans="1:16" hidden="1" x14ac:dyDescent="0.35">
      <c r="A703" s="56">
        <v>8470810</v>
      </c>
      <c r="B703" s="56" t="s">
        <v>452</v>
      </c>
      <c r="C703" s="56">
        <v>420810</v>
      </c>
      <c r="D703" s="56" t="s">
        <v>454</v>
      </c>
      <c r="E703" s="56" t="str">
        <f t="shared" si="25"/>
        <v>847.8470810.1.420810.000000.847001.200179</v>
      </c>
      <c r="F703" s="56" t="s">
        <v>21</v>
      </c>
      <c r="G703" s="56">
        <v>847001</v>
      </c>
      <c r="H703" s="56" t="s">
        <v>23</v>
      </c>
      <c r="I703" s="56">
        <v>200179</v>
      </c>
      <c r="J703" s="56" t="s">
        <v>2699</v>
      </c>
      <c r="K703" s="56">
        <v>1</v>
      </c>
      <c r="L703" s="56">
        <v>10351793</v>
      </c>
      <c r="M703" s="57">
        <v>10351793</v>
      </c>
      <c r="N703" s="57">
        <f>VLOOKUP(E703,'[1]Cons. Ch2 &amp; Ch3'!$F:$Y,20,FALSE)</f>
        <v>10351793</v>
      </c>
      <c r="O703" s="223">
        <f t="shared" si="26"/>
        <v>0</v>
      </c>
      <c r="P703" s="57">
        <f>VLOOKUP(E703,'Cons. Ch2 &amp; Ch3'!F:Y,20,FALSE)</f>
        <v>10351793</v>
      </c>
    </row>
    <row r="704" spans="1:16" hidden="1" x14ac:dyDescent="0.35">
      <c r="A704" s="56">
        <v>8470810</v>
      </c>
      <c r="B704" s="56" t="s">
        <v>452</v>
      </c>
      <c r="C704" s="56">
        <v>421000</v>
      </c>
      <c r="D704" s="56" t="s">
        <v>31</v>
      </c>
      <c r="E704" s="56" t="str">
        <f t="shared" si="25"/>
        <v>847.8470810.1.421000.000000.847001.200179</v>
      </c>
      <c r="F704" s="56" t="s">
        <v>21</v>
      </c>
      <c r="G704" s="56">
        <v>847001</v>
      </c>
      <c r="H704" s="56" t="s">
        <v>23</v>
      </c>
      <c r="I704" s="56">
        <v>200179</v>
      </c>
      <c r="M704" s="57">
        <v>0</v>
      </c>
      <c r="N704" s="57">
        <f>VLOOKUP(E704,'[1]Cons. Ch2 &amp; Ch3'!$F:$Y,20,FALSE)</f>
        <v>0</v>
      </c>
      <c r="O704" s="223">
        <f t="shared" si="26"/>
        <v>0</v>
      </c>
      <c r="P704" s="57">
        <f>VLOOKUP(E704,'Cons. Ch2 &amp; Ch3'!F:Y,20,FALSE)</f>
        <v>0</v>
      </c>
    </row>
    <row r="705" spans="1:16" hidden="1" x14ac:dyDescent="0.35">
      <c r="A705" s="56">
        <v>8470810</v>
      </c>
      <c r="B705" s="56" t="s">
        <v>452</v>
      </c>
      <c r="C705" s="56">
        <v>421100</v>
      </c>
      <c r="D705" s="56" t="s">
        <v>339</v>
      </c>
      <c r="E705" s="56" t="str">
        <f t="shared" si="25"/>
        <v>847.8470810.1.421100.000000.847001.200179</v>
      </c>
      <c r="F705" s="56" t="s">
        <v>21</v>
      </c>
      <c r="G705" s="56">
        <v>847001</v>
      </c>
      <c r="H705" s="56" t="s">
        <v>23</v>
      </c>
      <c r="I705" s="56">
        <v>200179</v>
      </c>
      <c r="J705" s="56" t="s">
        <v>2703</v>
      </c>
      <c r="K705" s="56">
        <v>1</v>
      </c>
      <c r="L705" s="56">
        <v>7465191.8000000007</v>
      </c>
      <c r="M705" s="57">
        <v>7465191.8000000007</v>
      </c>
      <c r="N705" s="57">
        <f>VLOOKUP(E705,'[1]Cons. Ch2 &amp; Ch3'!$F:$Y,20,FALSE)</f>
        <v>7465191.8000000007</v>
      </c>
      <c r="O705" s="223">
        <f t="shared" si="26"/>
        <v>0</v>
      </c>
      <c r="P705" s="57">
        <f>VLOOKUP(E705,'Cons. Ch2 &amp; Ch3'!F:Y,20,FALSE)</f>
        <v>7465191.8000000007</v>
      </c>
    </row>
    <row r="706" spans="1:16" hidden="1" x14ac:dyDescent="0.35">
      <c r="A706" s="56">
        <v>8470810</v>
      </c>
      <c r="B706" s="56" t="s">
        <v>452</v>
      </c>
      <c r="C706" s="56">
        <v>425900</v>
      </c>
      <c r="D706" s="56" t="s">
        <v>40</v>
      </c>
      <c r="E706" s="56" t="str">
        <f t="shared" ref="E706:E769" si="27">CONCATENATE(847,".",A706,".",1,".",C706,".","000000",".",G706,".",I706)</f>
        <v>847.8470810.1.425900.000000.847001.200179</v>
      </c>
      <c r="F706" s="56" t="s">
        <v>21</v>
      </c>
      <c r="G706" s="56">
        <v>847001</v>
      </c>
      <c r="H706" s="56" t="s">
        <v>23</v>
      </c>
      <c r="I706" s="56">
        <v>200179</v>
      </c>
      <c r="M706" s="57">
        <v>0</v>
      </c>
      <c r="N706" s="57">
        <f>VLOOKUP(E706,'[1]Cons. Ch2 &amp; Ch3'!$F:$Y,20,FALSE)</f>
        <v>0</v>
      </c>
      <c r="O706" s="223">
        <f t="shared" si="26"/>
        <v>0</v>
      </c>
      <c r="P706" s="57">
        <f>VLOOKUP(E706,'Cons. Ch2 &amp; Ch3'!F:Y,20,FALSE)</f>
        <v>0</v>
      </c>
    </row>
    <row r="707" spans="1:16" hidden="1" x14ac:dyDescent="0.35">
      <c r="A707" s="56">
        <v>8470810</v>
      </c>
      <c r="B707" s="56" t="s">
        <v>452</v>
      </c>
      <c r="C707" s="56">
        <v>426610</v>
      </c>
      <c r="D707" s="56" t="s">
        <v>43</v>
      </c>
      <c r="E707" s="56" t="str">
        <f t="shared" si="27"/>
        <v>847.8470810.1.426610.000000.847001.200179</v>
      </c>
      <c r="F707" s="56" t="s">
        <v>21</v>
      </c>
      <c r="G707" s="56">
        <v>847001</v>
      </c>
      <c r="H707" s="56" t="s">
        <v>23</v>
      </c>
      <c r="I707" s="56">
        <v>200179</v>
      </c>
      <c r="J707" s="56" t="s">
        <v>2705</v>
      </c>
      <c r="K707" s="56">
        <v>1</v>
      </c>
      <c r="L707" s="56">
        <v>1353944.9000000001</v>
      </c>
      <c r="M707" s="224">
        <v>1353944.9000000001</v>
      </c>
      <c r="N707" s="57">
        <v>1353944.9000000001</v>
      </c>
      <c r="O707" s="223">
        <f t="shared" si="26"/>
        <v>0</v>
      </c>
      <c r="P707" s="57">
        <f>VLOOKUP(E707,'Cons. Ch2 &amp; Ch3'!F:Y,20,FALSE)</f>
        <v>8612571.1035000011</v>
      </c>
    </row>
    <row r="708" spans="1:16" hidden="1" x14ac:dyDescent="0.35">
      <c r="A708" s="56">
        <v>8470810</v>
      </c>
      <c r="B708" s="56" t="s">
        <v>452</v>
      </c>
      <c r="C708" s="56">
        <v>426610</v>
      </c>
      <c r="D708" s="56" t="s">
        <v>43</v>
      </c>
      <c r="E708" s="56" t="str">
        <f t="shared" si="27"/>
        <v>847.8470810.1.426610.000000.847001.200179</v>
      </c>
      <c r="F708" s="56" t="s">
        <v>21</v>
      </c>
      <c r="G708" s="56">
        <v>847001</v>
      </c>
      <c r="H708" s="56" t="s">
        <v>23</v>
      </c>
      <c r="I708" s="56">
        <v>200179</v>
      </c>
      <c r="J708" s="56" t="s">
        <v>2710</v>
      </c>
      <c r="K708" s="56">
        <v>1</v>
      </c>
      <c r="L708" s="56">
        <v>741423.6</v>
      </c>
      <c r="M708" s="224">
        <v>741423.6</v>
      </c>
      <c r="N708" s="57">
        <v>741423.6</v>
      </c>
      <c r="O708" s="223">
        <f t="shared" si="26"/>
        <v>0</v>
      </c>
      <c r="P708" s="57">
        <f>VLOOKUP(E708,'Cons. Ch2 &amp; Ch3'!F:Y,20,FALSE)</f>
        <v>8612571.1035000011</v>
      </c>
    </row>
    <row r="709" spans="1:16" hidden="1" x14ac:dyDescent="0.35">
      <c r="A709" s="56">
        <v>8470810</v>
      </c>
      <c r="B709" s="56" t="s">
        <v>452</v>
      </c>
      <c r="C709" s="56">
        <v>426610</v>
      </c>
      <c r="D709" s="56" t="s">
        <v>43</v>
      </c>
      <c r="E709" s="56" t="str">
        <f t="shared" si="27"/>
        <v>847.8470810.1.426610.000000.847001.200179</v>
      </c>
      <c r="F709" s="56" t="s">
        <v>21</v>
      </c>
      <c r="G709" s="56">
        <v>847001</v>
      </c>
      <c r="H709" s="56" t="s">
        <v>23</v>
      </c>
      <c r="I709" s="56">
        <v>200179</v>
      </c>
      <c r="J709" s="56" t="s">
        <v>2714</v>
      </c>
      <c r="K709" s="56">
        <v>1</v>
      </c>
      <c r="L709" s="56">
        <v>845250</v>
      </c>
      <c r="M709" s="224">
        <v>845250</v>
      </c>
      <c r="N709" s="57">
        <v>845250</v>
      </c>
      <c r="O709" s="223">
        <f t="shared" si="26"/>
        <v>0</v>
      </c>
      <c r="P709" s="57">
        <f>VLOOKUP(E709,'Cons. Ch2 &amp; Ch3'!F:Y,20,FALSE)</f>
        <v>8612571.1035000011</v>
      </c>
    </row>
    <row r="710" spans="1:16" hidden="1" x14ac:dyDescent="0.35">
      <c r="A710" s="56">
        <v>8470810</v>
      </c>
      <c r="B710" s="56" t="s">
        <v>452</v>
      </c>
      <c r="C710" s="56">
        <v>426610</v>
      </c>
      <c r="D710" s="56" t="s">
        <v>43</v>
      </c>
      <c r="E710" s="56" t="str">
        <f t="shared" si="27"/>
        <v>847.8470810.1.426610.000000.847001.200179</v>
      </c>
      <c r="F710" s="56" t="s">
        <v>21</v>
      </c>
      <c r="G710" s="56">
        <v>847001</v>
      </c>
      <c r="H710" s="56" t="s">
        <v>23</v>
      </c>
      <c r="I710" s="56">
        <v>200179</v>
      </c>
      <c r="J710" s="56" t="s">
        <v>2718</v>
      </c>
      <c r="K710" s="56">
        <v>1</v>
      </c>
      <c r="L710" s="56">
        <v>441321.19500000007</v>
      </c>
      <c r="M710" s="224">
        <v>441321.19500000007</v>
      </c>
      <c r="N710" s="57">
        <v>441321.19500000007</v>
      </c>
      <c r="O710" s="223">
        <f t="shared" si="26"/>
        <v>0</v>
      </c>
      <c r="P710" s="57">
        <f>VLOOKUP(E710,'Cons. Ch2 &amp; Ch3'!F:Y,20,FALSE)</f>
        <v>8612571.1035000011</v>
      </c>
    </row>
    <row r="711" spans="1:16" hidden="1" x14ac:dyDescent="0.35">
      <c r="A711" s="56">
        <v>8470810</v>
      </c>
      <c r="B711" s="56" t="s">
        <v>452</v>
      </c>
      <c r="C711" s="56">
        <v>426610</v>
      </c>
      <c r="D711" s="56" t="s">
        <v>43</v>
      </c>
      <c r="E711" s="56" t="str">
        <f t="shared" si="27"/>
        <v>847.8470810.1.426610.000000.847001.200179</v>
      </c>
      <c r="F711" s="56" t="s">
        <v>21</v>
      </c>
      <c r="G711" s="56">
        <v>847001</v>
      </c>
      <c r="H711" s="56" t="s">
        <v>23</v>
      </c>
      <c r="I711" s="56">
        <v>200179</v>
      </c>
      <c r="J711" s="56" t="s">
        <v>2721</v>
      </c>
      <c r="K711" s="56">
        <v>1</v>
      </c>
      <c r="L711" s="56">
        <v>634583.56500000006</v>
      </c>
      <c r="M711" s="224">
        <v>634583.56500000006</v>
      </c>
      <c r="N711" s="57">
        <v>634583.56500000006</v>
      </c>
      <c r="O711" s="223">
        <f t="shared" si="26"/>
        <v>0</v>
      </c>
      <c r="P711" s="57">
        <f>VLOOKUP(E711,'Cons. Ch2 &amp; Ch3'!F:Y,20,FALSE)</f>
        <v>8612571.1035000011</v>
      </c>
    </row>
    <row r="712" spans="1:16" hidden="1" x14ac:dyDescent="0.35">
      <c r="A712" s="56">
        <v>8470810</v>
      </c>
      <c r="B712" s="56" t="s">
        <v>452</v>
      </c>
      <c r="C712" s="56">
        <v>426610</v>
      </c>
      <c r="D712" s="56" t="s">
        <v>43</v>
      </c>
      <c r="E712" s="56" t="str">
        <f t="shared" si="27"/>
        <v>847.8470810.1.426610.000000.847001.200179</v>
      </c>
      <c r="F712" s="56" t="s">
        <v>21</v>
      </c>
      <c r="G712" s="56">
        <v>847001</v>
      </c>
      <c r="H712" s="56" t="s">
        <v>23</v>
      </c>
      <c r="I712" s="56">
        <v>200179</v>
      </c>
      <c r="J712" s="56" t="s">
        <v>2723</v>
      </c>
      <c r="K712" s="56">
        <v>1</v>
      </c>
      <c r="L712" s="56">
        <v>176730.75</v>
      </c>
      <c r="M712" s="224">
        <v>176730.75</v>
      </c>
      <c r="N712" s="57">
        <v>176730.75</v>
      </c>
      <c r="O712" s="223">
        <f t="shared" si="26"/>
        <v>0</v>
      </c>
      <c r="P712" s="57">
        <f>VLOOKUP(E712,'Cons. Ch2 &amp; Ch3'!F:Y,20,FALSE)</f>
        <v>8612571.1035000011</v>
      </c>
    </row>
    <row r="713" spans="1:16" hidden="1" x14ac:dyDescent="0.35">
      <c r="A713" s="56">
        <v>8470810</v>
      </c>
      <c r="B713" s="56" t="s">
        <v>452</v>
      </c>
      <c r="C713" s="56">
        <v>426610</v>
      </c>
      <c r="D713" s="56" t="s">
        <v>43</v>
      </c>
      <c r="E713" s="56" t="str">
        <f t="shared" si="27"/>
        <v>847.8470810.1.426610.000000.847001.200179</v>
      </c>
      <c r="F713" s="56" t="s">
        <v>21</v>
      </c>
      <c r="G713" s="56">
        <v>847001</v>
      </c>
      <c r="H713" s="56" t="s">
        <v>23</v>
      </c>
      <c r="I713" s="56">
        <v>200179</v>
      </c>
      <c r="J713" s="56" t="s">
        <v>2727</v>
      </c>
      <c r="K713" s="56">
        <v>1</v>
      </c>
      <c r="L713" s="56">
        <v>199808.4</v>
      </c>
      <c r="M713" s="224">
        <v>199808.4</v>
      </c>
      <c r="N713" s="57">
        <v>199808.4</v>
      </c>
      <c r="O713" s="223">
        <f t="shared" si="26"/>
        <v>0</v>
      </c>
      <c r="P713" s="57">
        <f>VLOOKUP(E713,'Cons. Ch2 &amp; Ch3'!F:Y,20,FALSE)</f>
        <v>8612571.1035000011</v>
      </c>
    </row>
    <row r="714" spans="1:16" hidden="1" x14ac:dyDescent="0.35">
      <c r="A714" s="56">
        <v>8470810</v>
      </c>
      <c r="B714" s="56" t="s">
        <v>452</v>
      </c>
      <c r="C714" s="56">
        <v>426610</v>
      </c>
      <c r="D714" s="56" t="s">
        <v>43</v>
      </c>
      <c r="E714" s="56" t="str">
        <f t="shared" si="27"/>
        <v>847.8470810.1.426610.000000.847001.200179</v>
      </c>
      <c r="F714" s="56" t="s">
        <v>21</v>
      </c>
      <c r="G714" s="56">
        <v>847001</v>
      </c>
      <c r="H714" s="56" t="s">
        <v>23</v>
      </c>
      <c r="I714" s="56">
        <v>200179</v>
      </c>
      <c r="J714" s="56" t="s">
        <v>2730</v>
      </c>
      <c r="K714" s="56">
        <v>1</v>
      </c>
      <c r="L714" s="56">
        <v>122356</v>
      </c>
      <c r="M714" s="224">
        <v>122356</v>
      </c>
      <c r="N714" s="57">
        <v>122356</v>
      </c>
      <c r="O714" s="223">
        <f t="shared" si="26"/>
        <v>0</v>
      </c>
      <c r="P714" s="57">
        <f>VLOOKUP(E714,'Cons. Ch2 &amp; Ch3'!F:Y,20,FALSE)</f>
        <v>8612571.1035000011</v>
      </c>
    </row>
    <row r="715" spans="1:16" hidden="1" x14ac:dyDescent="0.35">
      <c r="A715" s="56">
        <v>8470810</v>
      </c>
      <c r="B715" s="56" t="s">
        <v>452</v>
      </c>
      <c r="C715" s="56">
        <v>426610</v>
      </c>
      <c r="D715" s="56" t="s">
        <v>43</v>
      </c>
      <c r="E715" s="56" t="str">
        <f t="shared" si="27"/>
        <v>847.8470810.1.426610.000000.847001.200179</v>
      </c>
      <c r="F715" s="56" t="s">
        <v>21</v>
      </c>
      <c r="G715" s="56">
        <v>847001</v>
      </c>
      <c r="H715" s="56" t="s">
        <v>23</v>
      </c>
      <c r="I715" s="56">
        <v>200179</v>
      </c>
      <c r="J715" s="56" t="s">
        <v>2733</v>
      </c>
      <c r="K715" s="56">
        <v>1</v>
      </c>
      <c r="L715" s="56">
        <v>128473.8</v>
      </c>
      <c r="M715" s="224">
        <v>128473.8</v>
      </c>
      <c r="N715" s="57">
        <v>128473.8</v>
      </c>
      <c r="O715" s="223">
        <f t="shared" si="26"/>
        <v>0</v>
      </c>
      <c r="P715" s="57">
        <f>VLOOKUP(E715,'Cons. Ch2 &amp; Ch3'!F:Y,20,FALSE)</f>
        <v>8612571.1035000011</v>
      </c>
    </row>
    <row r="716" spans="1:16" hidden="1" x14ac:dyDescent="0.35">
      <c r="A716" s="56">
        <v>8470810</v>
      </c>
      <c r="B716" s="56" t="s">
        <v>452</v>
      </c>
      <c r="C716" s="56">
        <v>426610</v>
      </c>
      <c r="D716" s="56" t="s">
        <v>43</v>
      </c>
      <c r="E716" s="56" t="str">
        <f t="shared" si="27"/>
        <v>847.8470810.1.426610.000000.847001.200179</v>
      </c>
      <c r="F716" s="56" t="s">
        <v>21</v>
      </c>
      <c r="G716" s="56">
        <v>847001</v>
      </c>
      <c r="H716" s="56" t="s">
        <v>23</v>
      </c>
      <c r="I716" s="56">
        <v>200179</v>
      </c>
      <c r="J716" s="56" t="s">
        <v>2735</v>
      </c>
      <c r="K716" s="56">
        <v>1</v>
      </c>
      <c r="L716" s="56">
        <v>89953</v>
      </c>
      <c r="M716" s="224">
        <v>89953</v>
      </c>
      <c r="N716" s="57">
        <v>89953</v>
      </c>
      <c r="O716" s="223">
        <f t="shared" si="26"/>
        <v>0</v>
      </c>
      <c r="P716" s="57">
        <f>VLOOKUP(E716,'Cons. Ch2 &amp; Ch3'!F:Y,20,FALSE)</f>
        <v>8612571.1035000011</v>
      </c>
    </row>
    <row r="717" spans="1:16" hidden="1" x14ac:dyDescent="0.35">
      <c r="A717" s="56">
        <v>8470810</v>
      </c>
      <c r="B717" s="56" t="s">
        <v>452</v>
      </c>
      <c r="C717" s="56">
        <v>426610</v>
      </c>
      <c r="D717" s="56" t="s">
        <v>43</v>
      </c>
      <c r="E717" s="56" t="str">
        <f t="shared" si="27"/>
        <v>847.8470810.1.426610.000000.847001.200179</v>
      </c>
      <c r="F717" s="56" t="s">
        <v>21</v>
      </c>
      <c r="G717" s="56">
        <v>847001</v>
      </c>
      <c r="H717" s="56" t="s">
        <v>23</v>
      </c>
      <c r="I717" s="56">
        <v>200179</v>
      </c>
      <c r="J717" s="56" t="s">
        <v>2739</v>
      </c>
      <c r="K717" s="56">
        <v>1</v>
      </c>
      <c r="L717" s="56">
        <v>82584.967499999999</v>
      </c>
      <c r="M717" s="224">
        <v>82584.967499999999</v>
      </c>
      <c r="N717" s="57">
        <v>82584.967499999999</v>
      </c>
      <c r="O717" s="223">
        <f t="shared" si="26"/>
        <v>0</v>
      </c>
      <c r="P717" s="57">
        <f>VLOOKUP(E717,'Cons. Ch2 &amp; Ch3'!F:Y,20,FALSE)</f>
        <v>8612571.1035000011</v>
      </c>
    </row>
    <row r="718" spans="1:16" hidden="1" x14ac:dyDescent="0.35">
      <c r="A718" s="56">
        <v>8470810</v>
      </c>
      <c r="B718" s="56" t="s">
        <v>452</v>
      </c>
      <c r="C718" s="56">
        <v>426610</v>
      </c>
      <c r="D718" s="56" t="s">
        <v>43</v>
      </c>
      <c r="E718" s="56" t="str">
        <f t="shared" si="27"/>
        <v>847.8470810.1.426610.000000.847001.200179</v>
      </c>
      <c r="F718" s="56" t="s">
        <v>21</v>
      </c>
      <c r="G718" s="56">
        <v>847001</v>
      </c>
      <c r="H718" s="56" t="s">
        <v>23</v>
      </c>
      <c r="I718" s="56">
        <v>200179</v>
      </c>
      <c r="J718" s="56" t="s">
        <v>2741</v>
      </c>
      <c r="K718" s="56">
        <v>1</v>
      </c>
      <c r="L718" s="56">
        <v>42000</v>
      </c>
      <c r="M718" s="224">
        <v>42000</v>
      </c>
      <c r="N718" s="57">
        <v>42000</v>
      </c>
      <c r="O718" s="223">
        <f t="shared" si="26"/>
        <v>0</v>
      </c>
      <c r="P718" s="57">
        <f>VLOOKUP(E718,'Cons. Ch2 &amp; Ch3'!F:Y,20,FALSE)</f>
        <v>8612571.1035000011</v>
      </c>
    </row>
    <row r="719" spans="1:16" hidden="1" x14ac:dyDescent="0.35">
      <c r="A719" s="56">
        <v>8470810</v>
      </c>
      <c r="B719" s="56" t="s">
        <v>452</v>
      </c>
      <c r="C719" s="56">
        <v>426610</v>
      </c>
      <c r="D719" s="56" t="s">
        <v>43</v>
      </c>
      <c r="E719" s="56" t="str">
        <f t="shared" si="27"/>
        <v>847.8470810.1.426610.000000.847001.200179</v>
      </c>
      <c r="F719" s="56" t="s">
        <v>21</v>
      </c>
      <c r="G719" s="56">
        <v>847001</v>
      </c>
      <c r="H719" s="56" t="s">
        <v>23</v>
      </c>
      <c r="I719" s="56">
        <v>200179</v>
      </c>
      <c r="J719" s="56" t="s">
        <v>2744</v>
      </c>
      <c r="K719" s="56">
        <v>1</v>
      </c>
      <c r="L719" s="56">
        <v>25000</v>
      </c>
      <c r="M719" s="224">
        <v>25000</v>
      </c>
      <c r="N719" s="57">
        <v>25000</v>
      </c>
      <c r="O719" s="223">
        <f t="shared" si="26"/>
        <v>0</v>
      </c>
      <c r="P719" s="57">
        <f>VLOOKUP(E719,'Cons. Ch2 &amp; Ch3'!F:Y,20,FALSE)</f>
        <v>8612571.1035000011</v>
      </c>
    </row>
    <row r="720" spans="1:16" hidden="1" x14ac:dyDescent="0.35">
      <c r="A720" s="56">
        <v>8470810</v>
      </c>
      <c r="B720" s="56" t="s">
        <v>452</v>
      </c>
      <c r="C720" s="56">
        <v>426610</v>
      </c>
      <c r="D720" s="56" t="s">
        <v>43</v>
      </c>
      <c r="E720" s="56" t="str">
        <f t="shared" si="27"/>
        <v>847.8470810.1.426610.000000.847001.200179</v>
      </c>
      <c r="F720" s="56" t="s">
        <v>21</v>
      </c>
      <c r="G720" s="56">
        <v>847001</v>
      </c>
      <c r="H720" s="56" t="s">
        <v>23</v>
      </c>
      <c r="I720" s="56">
        <v>200179</v>
      </c>
      <c r="J720" s="56" t="s">
        <v>2746</v>
      </c>
      <c r="K720" s="56">
        <v>1</v>
      </c>
      <c r="L720" s="56">
        <v>28949.55</v>
      </c>
      <c r="M720" s="224">
        <v>28949.55</v>
      </c>
      <c r="N720" s="57">
        <v>28949.55</v>
      </c>
      <c r="O720" s="223">
        <f t="shared" si="26"/>
        <v>0</v>
      </c>
      <c r="P720" s="57">
        <f>VLOOKUP(E720,'Cons. Ch2 &amp; Ch3'!F:Y,20,FALSE)</f>
        <v>8612571.1035000011</v>
      </c>
    </row>
    <row r="721" spans="1:16" hidden="1" x14ac:dyDescent="0.35">
      <c r="A721" s="56">
        <v>8470810</v>
      </c>
      <c r="B721" s="56" t="s">
        <v>452</v>
      </c>
      <c r="C721" s="56">
        <v>426610</v>
      </c>
      <c r="D721" s="56" t="s">
        <v>43</v>
      </c>
      <c r="E721" s="56" t="str">
        <f t="shared" si="27"/>
        <v>847.8470810.1.426610.000000.847001.200179</v>
      </c>
      <c r="F721" s="56" t="s">
        <v>21</v>
      </c>
      <c r="G721" s="56">
        <v>847001</v>
      </c>
      <c r="H721" s="56" t="s">
        <v>23</v>
      </c>
      <c r="I721" s="56">
        <v>200179</v>
      </c>
      <c r="J721" s="56" t="s">
        <v>2748</v>
      </c>
      <c r="K721" s="56">
        <v>1</v>
      </c>
      <c r="L721" s="56">
        <v>20000</v>
      </c>
      <c r="M721" s="224">
        <v>20000</v>
      </c>
      <c r="N721" s="57">
        <v>20000</v>
      </c>
      <c r="O721" s="223">
        <f t="shared" si="26"/>
        <v>0</v>
      </c>
      <c r="P721" s="57">
        <f>VLOOKUP(E721,'Cons. Ch2 &amp; Ch3'!F:Y,20,FALSE)</f>
        <v>8612571.1035000011</v>
      </c>
    </row>
    <row r="722" spans="1:16" hidden="1" x14ac:dyDescent="0.35">
      <c r="A722" s="56">
        <v>8470810</v>
      </c>
      <c r="B722" s="56" t="s">
        <v>452</v>
      </c>
      <c r="C722" s="56">
        <v>426610</v>
      </c>
      <c r="D722" s="56" t="s">
        <v>43</v>
      </c>
      <c r="E722" s="56" t="str">
        <f t="shared" si="27"/>
        <v>847.8470810.1.426610.000000.847001.200179</v>
      </c>
      <c r="F722" s="56" t="s">
        <v>21</v>
      </c>
      <c r="G722" s="56">
        <v>847001</v>
      </c>
      <c r="H722" s="56" t="s">
        <v>23</v>
      </c>
      <c r="I722" s="56">
        <v>200179</v>
      </c>
      <c r="J722" s="56" t="s">
        <v>2751</v>
      </c>
      <c r="K722" s="56">
        <v>1</v>
      </c>
      <c r="L722" s="56">
        <v>13282</v>
      </c>
      <c r="M722" s="224">
        <v>13282</v>
      </c>
      <c r="N722" s="57">
        <v>13282</v>
      </c>
      <c r="O722" s="223">
        <f t="shared" si="26"/>
        <v>0</v>
      </c>
      <c r="P722" s="57">
        <f>VLOOKUP(E722,'Cons. Ch2 &amp; Ch3'!F:Y,20,FALSE)</f>
        <v>8612571.1035000011</v>
      </c>
    </row>
    <row r="723" spans="1:16" hidden="1" x14ac:dyDescent="0.35">
      <c r="A723" s="56">
        <v>8470810</v>
      </c>
      <c r="B723" s="56" t="s">
        <v>452</v>
      </c>
      <c r="C723" s="56">
        <v>426610</v>
      </c>
      <c r="D723" s="56" t="s">
        <v>43</v>
      </c>
      <c r="E723" s="56" t="str">
        <f t="shared" si="27"/>
        <v>847.8470810.1.426610.000000.847001.200179</v>
      </c>
      <c r="F723" s="56" t="s">
        <v>21</v>
      </c>
      <c r="G723" s="56">
        <v>847001</v>
      </c>
      <c r="H723" s="56" t="s">
        <v>23</v>
      </c>
      <c r="I723" s="56">
        <v>200179</v>
      </c>
      <c r="J723" s="56" t="s">
        <v>2753</v>
      </c>
      <c r="K723" s="56">
        <v>1</v>
      </c>
      <c r="L723" s="56">
        <v>11155.2</v>
      </c>
      <c r="M723" s="224">
        <v>11155.2</v>
      </c>
      <c r="N723" s="57">
        <v>11155.2</v>
      </c>
      <c r="O723" s="223">
        <f t="shared" si="26"/>
        <v>0</v>
      </c>
      <c r="P723" s="57">
        <f>VLOOKUP(E723,'Cons. Ch2 &amp; Ch3'!F:Y,20,FALSE)</f>
        <v>8612571.1035000011</v>
      </c>
    </row>
    <row r="724" spans="1:16" hidden="1" x14ac:dyDescent="0.35">
      <c r="A724" s="56">
        <v>8470810</v>
      </c>
      <c r="B724" s="56" t="s">
        <v>452</v>
      </c>
      <c r="C724" s="56">
        <v>426610</v>
      </c>
      <c r="D724" s="56" t="s">
        <v>43</v>
      </c>
      <c r="E724" s="56" t="str">
        <f t="shared" si="27"/>
        <v>847.8470810.1.426610.000000.847001.200179</v>
      </c>
      <c r="F724" s="56" t="s">
        <v>21</v>
      </c>
      <c r="G724" s="56">
        <v>847001</v>
      </c>
      <c r="H724" s="56" t="s">
        <v>23</v>
      </c>
      <c r="I724" s="56">
        <v>200179</v>
      </c>
      <c r="J724" s="56" t="s">
        <v>2755</v>
      </c>
      <c r="K724" s="56">
        <v>1</v>
      </c>
      <c r="L724" s="56">
        <v>10000</v>
      </c>
      <c r="M724" s="224">
        <v>10000</v>
      </c>
      <c r="N724" s="57">
        <v>10000</v>
      </c>
      <c r="O724" s="223">
        <f t="shared" si="26"/>
        <v>0</v>
      </c>
      <c r="P724" s="57">
        <f>VLOOKUP(E724,'Cons. Ch2 &amp; Ch3'!F:Y,20,FALSE)</f>
        <v>8612571.1035000011</v>
      </c>
    </row>
    <row r="725" spans="1:16" hidden="1" x14ac:dyDescent="0.35">
      <c r="A725" s="56">
        <v>8470810</v>
      </c>
      <c r="B725" s="56" t="s">
        <v>452</v>
      </c>
      <c r="C725" s="56">
        <v>426610</v>
      </c>
      <c r="D725" s="56" t="s">
        <v>43</v>
      </c>
      <c r="E725" s="56" t="str">
        <f t="shared" si="27"/>
        <v>847.8470810.1.426610.000000.847001.200179</v>
      </c>
      <c r="F725" s="56" t="s">
        <v>21</v>
      </c>
      <c r="G725" s="56">
        <v>847001</v>
      </c>
      <c r="H725" s="56" t="s">
        <v>23</v>
      </c>
      <c r="I725" s="56">
        <v>200179</v>
      </c>
      <c r="J725" s="56" t="s">
        <v>2757</v>
      </c>
      <c r="K725" s="56">
        <v>1</v>
      </c>
      <c r="L725" s="56">
        <v>12000</v>
      </c>
      <c r="M725" s="224">
        <v>12000</v>
      </c>
      <c r="N725" s="57">
        <v>12000</v>
      </c>
      <c r="O725" s="223">
        <f t="shared" si="26"/>
        <v>0</v>
      </c>
      <c r="P725" s="57">
        <f>VLOOKUP(E725,'Cons. Ch2 &amp; Ch3'!F:Y,20,FALSE)</f>
        <v>8612571.1035000011</v>
      </c>
    </row>
    <row r="726" spans="1:16" hidden="1" x14ac:dyDescent="0.35">
      <c r="A726" s="56">
        <v>8470810</v>
      </c>
      <c r="B726" s="56" t="s">
        <v>452</v>
      </c>
      <c r="C726" s="56">
        <v>426610</v>
      </c>
      <c r="D726" s="56" t="s">
        <v>43</v>
      </c>
      <c r="E726" s="56" t="str">
        <f t="shared" si="27"/>
        <v>847.8470810.1.426610.000000.847001.200179</v>
      </c>
      <c r="F726" s="56" t="s">
        <v>21</v>
      </c>
      <c r="G726" s="56">
        <v>847001</v>
      </c>
      <c r="H726" s="56" t="s">
        <v>23</v>
      </c>
      <c r="I726" s="56">
        <v>200179</v>
      </c>
      <c r="J726" s="56" t="s">
        <v>2758</v>
      </c>
      <c r="K726" s="56">
        <v>1</v>
      </c>
      <c r="L726" s="56">
        <v>7052.16</v>
      </c>
      <c r="M726" s="224">
        <v>7052.16</v>
      </c>
      <c r="N726" s="57">
        <v>7052.16</v>
      </c>
      <c r="O726" s="223">
        <f t="shared" si="26"/>
        <v>0</v>
      </c>
      <c r="P726" s="57">
        <f>VLOOKUP(E726,'Cons. Ch2 &amp; Ch3'!F:Y,20,FALSE)</f>
        <v>8612571.1035000011</v>
      </c>
    </row>
    <row r="727" spans="1:16" hidden="1" x14ac:dyDescent="0.35">
      <c r="A727" s="56">
        <v>8470810</v>
      </c>
      <c r="B727" s="56" t="s">
        <v>452</v>
      </c>
      <c r="C727" s="56">
        <v>426610</v>
      </c>
      <c r="D727" s="56" t="s">
        <v>43</v>
      </c>
      <c r="E727" s="56" t="str">
        <f t="shared" si="27"/>
        <v>847.8470810.1.426610.000000.847001.200179</v>
      </c>
      <c r="F727" s="56" t="s">
        <v>21</v>
      </c>
      <c r="G727" s="56">
        <v>847001</v>
      </c>
      <c r="H727" s="56" t="s">
        <v>23</v>
      </c>
      <c r="I727" s="56">
        <v>200179</v>
      </c>
      <c r="J727" s="56" t="s">
        <v>2760</v>
      </c>
      <c r="K727" s="56">
        <v>1</v>
      </c>
      <c r="L727" s="56">
        <v>10000</v>
      </c>
      <c r="M727" s="224">
        <v>10000</v>
      </c>
      <c r="N727" s="57">
        <v>10000</v>
      </c>
      <c r="O727" s="223">
        <f t="shared" si="26"/>
        <v>0</v>
      </c>
      <c r="P727" s="57">
        <f>VLOOKUP(E727,'Cons. Ch2 &amp; Ch3'!F:Y,20,FALSE)</f>
        <v>8612571.1035000011</v>
      </c>
    </row>
    <row r="728" spans="1:16" hidden="1" x14ac:dyDescent="0.35">
      <c r="A728" s="56">
        <v>8470810</v>
      </c>
      <c r="B728" s="56" t="s">
        <v>452</v>
      </c>
      <c r="C728" s="56">
        <v>426610</v>
      </c>
      <c r="D728" s="56" t="s">
        <v>43</v>
      </c>
      <c r="E728" s="56" t="str">
        <f t="shared" si="27"/>
        <v>847.8470810.1.426610.000000.847001.200179</v>
      </c>
      <c r="F728" s="56" t="s">
        <v>21</v>
      </c>
      <c r="G728" s="56">
        <v>847001</v>
      </c>
      <c r="H728" s="56" t="s">
        <v>23</v>
      </c>
      <c r="I728" s="56">
        <v>200179</v>
      </c>
      <c r="J728" s="56" t="s">
        <v>2762</v>
      </c>
      <c r="K728" s="56">
        <v>1</v>
      </c>
      <c r="L728" s="56">
        <v>4000</v>
      </c>
      <c r="M728" s="224">
        <v>4000</v>
      </c>
      <c r="N728" s="57">
        <v>4000</v>
      </c>
      <c r="O728" s="223">
        <f t="shared" si="26"/>
        <v>0</v>
      </c>
      <c r="P728" s="57">
        <f>VLOOKUP(E728,'Cons. Ch2 &amp; Ch3'!F:Y,20,FALSE)</f>
        <v>8612571.1035000011</v>
      </c>
    </row>
    <row r="729" spans="1:16" hidden="1" x14ac:dyDescent="0.35">
      <c r="A729" s="56">
        <v>8470810</v>
      </c>
      <c r="B729" s="56" t="s">
        <v>452</v>
      </c>
      <c r="C729" s="56">
        <v>426610</v>
      </c>
      <c r="D729" s="56" t="s">
        <v>43</v>
      </c>
      <c r="E729" s="56" t="str">
        <f t="shared" si="27"/>
        <v>847.8470810.1.426610.000000.847001.200179</v>
      </c>
      <c r="F729" s="56" t="s">
        <v>21</v>
      </c>
      <c r="G729" s="56">
        <v>847001</v>
      </c>
      <c r="H729" s="56" t="s">
        <v>23</v>
      </c>
      <c r="I729" s="56">
        <v>200179</v>
      </c>
      <c r="J729" s="56" t="s">
        <v>2764</v>
      </c>
      <c r="K729" s="56">
        <v>1</v>
      </c>
      <c r="L729" s="56">
        <v>25000</v>
      </c>
      <c r="M729" s="224">
        <v>25000</v>
      </c>
      <c r="N729" s="57">
        <v>25000</v>
      </c>
      <c r="O729" s="223">
        <f t="shared" si="26"/>
        <v>0</v>
      </c>
      <c r="P729" s="57">
        <f>VLOOKUP(E729,'Cons. Ch2 &amp; Ch3'!F:Y,20,FALSE)</f>
        <v>8612571.1035000011</v>
      </c>
    </row>
    <row r="730" spans="1:16" hidden="1" x14ac:dyDescent="0.35">
      <c r="A730" s="56">
        <v>8470810</v>
      </c>
      <c r="B730" s="56" t="s">
        <v>452</v>
      </c>
      <c r="C730" s="56">
        <v>426610</v>
      </c>
      <c r="D730" s="56" t="s">
        <v>43</v>
      </c>
      <c r="E730" s="56" t="str">
        <f t="shared" si="27"/>
        <v>847.8470810.1.426610.000000.847001.200179</v>
      </c>
      <c r="F730" s="56" t="s">
        <v>21</v>
      </c>
      <c r="G730" s="56">
        <v>847001</v>
      </c>
      <c r="H730" s="56" t="s">
        <v>23</v>
      </c>
      <c r="I730" s="56">
        <v>200179</v>
      </c>
      <c r="J730" s="56" t="s">
        <v>2766</v>
      </c>
      <c r="K730" s="56">
        <v>1</v>
      </c>
      <c r="L730" s="56">
        <v>709269.90750000009</v>
      </c>
      <c r="M730" s="224">
        <v>709269.90750000009</v>
      </c>
      <c r="N730" s="57">
        <v>709269.90750000009</v>
      </c>
      <c r="O730" s="223">
        <f t="shared" si="26"/>
        <v>0</v>
      </c>
      <c r="P730" s="57">
        <f>VLOOKUP(E730,'Cons. Ch2 &amp; Ch3'!F:Y,20,FALSE)</f>
        <v>8612571.1035000011</v>
      </c>
    </row>
    <row r="731" spans="1:16" hidden="1" x14ac:dyDescent="0.35">
      <c r="A731" s="56">
        <v>8470810</v>
      </c>
      <c r="B731" s="56" t="s">
        <v>452</v>
      </c>
      <c r="C731" s="56">
        <v>426610</v>
      </c>
      <c r="D731" s="56" t="s">
        <v>43</v>
      </c>
      <c r="E731" s="56" t="str">
        <f t="shared" si="27"/>
        <v>847.8470810.1.426610.000000.847001.200179</v>
      </c>
      <c r="F731" s="56" t="s">
        <v>21</v>
      </c>
      <c r="G731" s="56">
        <v>847001</v>
      </c>
      <c r="H731" s="56" t="s">
        <v>23</v>
      </c>
      <c r="I731" s="56">
        <v>200179</v>
      </c>
      <c r="J731" s="56" t="s">
        <v>2768</v>
      </c>
      <c r="K731" s="56">
        <v>1</v>
      </c>
      <c r="L731" s="56">
        <v>522891</v>
      </c>
      <c r="M731" s="224">
        <v>522891</v>
      </c>
      <c r="N731" s="57">
        <v>522891</v>
      </c>
      <c r="O731" s="223">
        <f t="shared" si="26"/>
        <v>0</v>
      </c>
      <c r="P731" s="57">
        <f>VLOOKUP(E731,'Cons. Ch2 &amp; Ch3'!F:Y,20,FALSE)</f>
        <v>8612571.1035000011</v>
      </c>
    </row>
    <row r="732" spans="1:16" hidden="1" x14ac:dyDescent="0.35">
      <c r="A732" s="56">
        <v>8470810</v>
      </c>
      <c r="B732" s="56" t="s">
        <v>452</v>
      </c>
      <c r="C732" s="56">
        <v>426610</v>
      </c>
      <c r="D732" s="56" t="s">
        <v>43</v>
      </c>
      <c r="E732" s="56" t="str">
        <f t="shared" si="27"/>
        <v>847.8470810.1.426610.000000.847001.200179</v>
      </c>
      <c r="F732" s="56" t="s">
        <v>21</v>
      </c>
      <c r="G732" s="56">
        <v>847001</v>
      </c>
      <c r="H732" s="56" t="s">
        <v>23</v>
      </c>
      <c r="I732" s="56">
        <v>200179</v>
      </c>
      <c r="J732" s="56" t="s">
        <v>2770</v>
      </c>
      <c r="K732" s="56">
        <v>1</v>
      </c>
      <c r="L732" s="56">
        <v>437692.5</v>
      </c>
      <c r="M732" s="224">
        <v>437692.5</v>
      </c>
      <c r="N732" s="57">
        <v>437692.5</v>
      </c>
      <c r="O732" s="223">
        <f t="shared" si="26"/>
        <v>0</v>
      </c>
      <c r="P732" s="57">
        <f>VLOOKUP(E732,'Cons. Ch2 &amp; Ch3'!F:Y,20,FALSE)</f>
        <v>8612571.1035000011</v>
      </c>
    </row>
    <row r="733" spans="1:16" hidden="1" x14ac:dyDescent="0.35">
      <c r="A733" s="56">
        <v>8470810</v>
      </c>
      <c r="B733" s="56" t="s">
        <v>452</v>
      </c>
      <c r="C733" s="56">
        <v>426610</v>
      </c>
      <c r="D733" s="56" t="s">
        <v>43</v>
      </c>
      <c r="E733" s="56" t="str">
        <f t="shared" si="27"/>
        <v>847.8470810.1.426610.000000.847001.200179</v>
      </c>
      <c r="F733" s="56" t="s">
        <v>21</v>
      </c>
      <c r="G733" s="56">
        <v>847001</v>
      </c>
      <c r="H733" s="56" t="s">
        <v>23</v>
      </c>
      <c r="I733" s="56">
        <v>200179</v>
      </c>
      <c r="J733" s="56" t="s">
        <v>2772</v>
      </c>
      <c r="K733" s="56">
        <v>1</v>
      </c>
      <c r="L733" s="56">
        <v>362049.94</v>
      </c>
      <c r="M733" s="224">
        <v>362049.94</v>
      </c>
      <c r="N733" s="57">
        <v>362049.94</v>
      </c>
      <c r="O733" s="223">
        <f t="shared" si="26"/>
        <v>0</v>
      </c>
      <c r="P733" s="57">
        <f>VLOOKUP(E733,'Cons. Ch2 &amp; Ch3'!F:Y,20,FALSE)</f>
        <v>8612571.1035000011</v>
      </c>
    </row>
    <row r="734" spans="1:16" hidden="1" x14ac:dyDescent="0.35">
      <c r="A734" s="56">
        <v>8470810</v>
      </c>
      <c r="B734" s="56" t="s">
        <v>452</v>
      </c>
      <c r="C734" s="56">
        <v>426610</v>
      </c>
      <c r="D734" s="56" t="s">
        <v>43</v>
      </c>
      <c r="E734" s="56" t="str">
        <f t="shared" si="27"/>
        <v>847.8470810.1.426610.000000.847001.200179</v>
      </c>
      <c r="F734" s="56" t="s">
        <v>21</v>
      </c>
      <c r="G734" s="56">
        <v>847001</v>
      </c>
      <c r="H734" s="56" t="s">
        <v>23</v>
      </c>
      <c r="I734" s="56">
        <v>200179</v>
      </c>
      <c r="J734" s="56" t="s">
        <v>2774</v>
      </c>
      <c r="K734" s="56">
        <v>1</v>
      </c>
      <c r="L734" s="56">
        <v>252516.08550000002</v>
      </c>
      <c r="M734" s="224">
        <v>252516.08550000002</v>
      </c>
      <c r="N734" s="57">
        <v>252516.08550000002</v>
      </c>
      <c r="O734" s="223">
        <f t="shared" si="26"/>
        <v>0</v>
      </c>
      <c r="P734" s="57">
        <f>VLOOKUP(E734,'Cons. Ch2 &amp; Ch3'!F:Y,20,FALSE)</f>
        <v>8612571.1035000011</v>
      </c>
    </row>
    <row r="735" spans="1:16" hidden="1" x14ac:dyDescent="0.35">
      <c r="A735" s="56">
        <v>8470810</v>
      </c>
      <c r="B735" s="56" t="s">
        <v>452</v>
      </c>
      <c r="C735" s="56">
        <v>426610</v>
      </c>
      <c r="D735" s="56" t="s">
        <v>43</v>
      </c>
      <c r="E735" s="56" t="str">
        <f t="shared" si="27"/>
        <v>847.8470810.1.426610.000000.847001.200179</v>
      </c>
      <c r="F735" s="56" t="s">
        <v>21</v>
      </c>
      <c r="G735" s="56">
        <v>847001</v>
      </c>
      <c r="H735" s="56" t="s">
        <v>23</v>
      </c>
      <c r="I735" s="56">
        <v>200179</v>
      </c>
      <c r="J735" s="56" t="s">
        <v>2776</v>
      </c>
      <c r="K735" s="56">
        <v>1</v>
      </c>
      <c r="L735" s="56">
        <v>185361.75599999999</v>
      </c>
      <c r="M735" s="224">
        <v>185361.75599999999</v>
      </c>
      <c r="N735" s="57">
        <v>185361.75599999999</v>
      </c>
      <c r="O735" s="223">
        <f t="shared" si="26"/>
        <v>0</v>
      </c>
      <c r="P735" s="57">
        <f>VLOOKUP(E735,'Cons. Ch2 &amp; Ch3'!F:Y,20,FALSE)</f>
        <v>8612571.1035000011</v>
      </c>
    </row>
    <row r="736" spans="1:16" hidden="1" x14ac:dyDescent="0.35">
      <c r="A736" s="56">
        <v>8470810</v>
      </c>
      <c r="B736" s="56" t="s">
        <v>452</v>
      </c>
      <c r="C736" s="56">
        <v>426610</v>
      </c>
      <c r="D736" s="56" t="s">
        <v>43</v>
      </c>
      <c r="E736" s="56" t="str">
        <f t="shared" si="27"/>
        <v>847.8470810.1.426610.000000.847001.200179</v>
      </c>
      <c r="F736" s="56" t="s">
        <v>21</v>
      </c>
      <c r="G736" s="56">
        <v>847001</v>
      </c>
      <c r="H736" s="56" t="s">
        <v>23</v>
      </c>
      <c r="I736" s="56">
        <v>200179</v>
      </c>
      <c r="J736" s="56" t="s">
        <v>2778</v>
      </c>
      <c r="K736" s="56">
        <v>1</v>
      </c>
      <c r="L736" s="56">
        <v>294055</v>
      </c>
      <c r="M736" s="224">
        <v>294055</v>
      </c>
      <c r="N736" s="57">
        <v>294055</v>
      </c>
      <c r="O736" s="223">
        <f t="shared" si="26"/>
        <v>0</v>
      </c>
      <c r="P736" s="57">
        <f>VLOOKUP(E736,'Cons. Ch2 &amp; Ch3'!F:Y,20,FALSE)</f>
        <v>8612571.1035000011</v>
      </c>
    </row>
    <row r="737" spans="1:16" hidden="1" x14ac:dyDescent="0.35">
      <c r="A737" s="56">
        <v>8470810</v>
      </c>
      <c r="B737" s="56" t="s">
        <v>452</v>
      </c>
      <c r="C737" s="56">
        <v>426610</v>
      </c>
      <c r="D737" s="56" t="s">
        <v>43</v>
      </c>
      <c r="E737" s="56" t="str">
        <f t="shared" si="27"/>
        <v>847.8470810.1.426610.000000.847001.200179</v>
      </c>
      <c r="F737" s="56" t="s">
        <v>21</v>
      </c>
      <c r="G737" s="56">
        <v>847001</v>
      </c>
      <c r="H737" s="56" t="s">
        <v>23</v>
      </c>
      <c r="I737" s="56">
        <v>200179</v>
      </c>
      <c r="J737" s="56" t="s">
        <v>2780</v>
      </c>
      <c r="K737" s="56">
        <v>1</v>
      </c>
      <c r="L737" s="56">
        <v>84000</v>
      </c>
      <c r="M737" s="224">
        <v>84000</v>
      </c>
      <c r="N737" s="57">
        <v>84000</v>
      </c>
      <c r="O737" s="223">
        <f t="shared" si="26"/>
        <v>0</v>
      </c>
      <c r="P737" s="57">
        <f>VLOOKUP(E737,'Cons. Ch2 &amp; Ch3'!F:Y,20,FALSE)</f>
        <v>8612571.1035000011</v>
      </c>
    </row>
    <row r="738" spans="1:16" hidden="1" x14ac:dyDescent="0.35">
      <c r="A738" s="56">
        <v>8470810</v>
      </c>
      <c r="B738" s="56" t="s">
        <v>452</v>
      </c>
      <c r="C738" s="56">
        <v>426610</v>
      </c>
      <c r="D738" s="56" t="s">
        <v>43</v>
      </c>
      <c r="E738" s="56" t="str">
        <f t="shared" si="27"/>
        <v>847.8470810.1.426610.000000.847001.200179</v>
      </c>
      <c r="F738" s="56" t="s">
        <v>21</v>
      </c>
      <c r="G738" s="56">
        <v>847001</v>
      </c>
      <c r="H738" s="56" t="s">
        <v>23</v>
      </c>
      <c r="I738" s="56">
        <v>200179</v>
      </c>
      <c r="J738" s="56" t="s">
        <v>2782</v>
      </c>
      <c r="K738" s="56">
        <v>1</v>
      </c>
      <c r="L738" s="56">
        <v>76090.875</v>
      </c>
      <c r="M738" s="224">
        <v>76090.875</v>
      </c>
      <c r="N738" s="57">
        <v>76090.875</v>
      </c>
      <c r="O738" s="223">
        <f t="shared" si="26"/>
        <v>0</v>
      </c>
      <c r="P738" s="57">
        <f>VLOOKUP(E738,'Cons. Ch2 &amp; Ch3'!F:Y,20,FALSE)</f>
        <v>8612571.1035000011</v>
      </c>
    </row>
    <row r="739" spans="1:16" hidden="1" x14ac:dyDescent="0.35">
      <c r="A739" s="56">
        <v>8470810</v>
      </c>
      <c r="B739" s="56" t="s">
        <v>452</v>
      </c>
      <c r="C739" s="56">
        <v>426610</v>
      </c>
      <c r="D739" s="56" t="s">
        <v>43</v>
      </c>
      <c r="E739" s="56" t="str">
        <f t="shared" si="27"/>
        <v>847.8470810.1.426610.000000.847001.200179</v>
      </c>
      <c r="F739" s="56" t="s">
        <v>21</v>
      </c>
      <c r="G739" s="56">
        <v>847001</v>
      </c>
      <c r="H739" s="56" t="s">
        <v>23</v>
      </c>
      <c r="I739" s="56">
        <v>200179</v>
      </c>
      <c r="J739" s="56" t="s">
        <v>2784</v>
      </c>
      <c r="K739" s="56">
        <v>1</v>
      </c>
      <c r="L739" s="56">
        <v>64300</v>
      </c>
      <c r="M739" s="224">
        <v>64300</v>
      </c>
      <c r="N739" s="57">
        <v>64300</v>
      </c>
      <c r="O739" s="223">
        <f t="shared" si="26"/>
        <v>0</v>
      </c>
      <c r="P739" s="57">
        <f>VLOOKUP(E739,'Cons. Ch2 &amp; Ch3'!F:Y,20,FALSE)</f>
        <v>8612571.1035000011</v>
      </c>
    </row>
    <row r="740" spans="1:16" hidden="1" x14ac:dyDescent="0.35">
      <c r="A740" s="56">
        <v>8470810</v>
      </c>
      <c r="B740" s="56" t="s">
        <v>452</v>
      </c>
      <c r="C740" s="56">
        <v>426610</v>
      </c>
      <c r="D740" s="56" t="s">
        <v>43</v>
      </c>
      <c r="E740" s="56" t="str">
        <f t="shared" si="27"/>
        <v>847.8470810.1.426610.000000.847001.200179</v>
      </c>
      <c r="F740" s="56" t="s">
        <v>21</v>
      </c>
      <c r="G740" s="56">
        <v>847001</v>
      </c>
      <c r="H740" s="56" t="s">
        <v>23</v>
      </c>
      <c r="I740" s="56">
        <v>200179</v>
      </c>
      <c r="J740" s="56" t="s">
        <v>2786</v>
      </c>
      <c r="K740" s="56">
        <v>1</v>
      </c>
      <c r="L740" s="56">
        <v>72870.851999999999</v>
      </c>
      <c r="M740" s="224">
        <v>72870.851999999999</v>
      </c>
      <c r="N740" s="57">
        <v>72870.851999999999</v>
      </c>
      <c r="O740" s="223">
        <f t="shared" si="26"/>
        <v>0</v>
      </c>
      <c r="P740" s="57">
        <f>VLOOKUP(E740,'Cons. Ch2 &amp; Ch3'!F:Y,20,FALSE)</f>
        <v>8612571.1035000011</v>
      </c>
    </row>
    <row r="741" spans="1:16" hidden="1" x14ac:dyDescent="0.35">
      <c r="A741" s="56">
        <v>8470810</v>
      </c>
      <c r="B741" s="56" t="s">
        <v>452</v>
      </c>
      <c r="C741" s="56">
        <v>426610</v>
      </c>
      <c r="D741" s="56" t="s">
        <v>43</v>
      </c>
      <c r="E741" s="56" t="str">
        <f t="shared" si="27"/>
        <v>847.8470810.1.426610.000000.847001.200179</v>
      </c>
      <c r="F741" s="56" t="s">
        <v>21</v>
      </c>
      <c r="G741" s="56">
        <v>847001</v>
      </c>
      <c r="H741" s="56" t="s">
        <v>23</v>
      </c>
      <c r="I741" s="56">
        <v>200179</v>
      </c>
      <c r="J741" s="56" t="s">
        <v>2788</v>
      </c>
      <c r="K741" s="56">
        <v>1</v>
      </c>
      <c r="L741" s="56">
        <v>51518.25</v>
      </c>
      <c r="M741" s="224">
        <v>51518.25</v>
      </c>
      <c r="N741" s="57">
        <v>51518.25</v>
      </c>
      <c r="O741" s="223">
        <f t="shared" si="26"/>
        <v>0</v>
      </c>
      <c r="P741" s="57">
        <f>VLOOKUP(E741,'Cons. Ch2 &amp; Ch3'!F:Y,20,FALSE)</f>
        <v>8612571.1035000011</v>
      </c>
    </row>
    <row r="742" spans="1:16" hidden="1" x14ac:dyDescent="0.35">
      <c r="A742" s="56">
        <v>8470810</v>
      </c>
      <c r="B742" s="56" t="s">
        <v>452</v>
      </c>
      <c r="C742" s="56">
        <v>426610</v>
      </c>
      <c r="D742" s="56" t="s">
        <v>43</v>
      </c>
      <c r="E742" s="56" t="str">
        <f t="shared" si="27"/>
        <v>847.8470810.1.426610.000000.847001.200179</v>
      </c>
      <c r="F742" s="56" t="s">
        <v>21</v>
      </c>
      <c r="G742" s="56">
        <v>847001</v>
      </c>
      <c r="H742" s="56" t="s">
        <v>23</v>
      </c>
      <c r="I742" s="56">
        <v>200179</v>
      </c>
      <c r="J742" s="56" t="s">
        <v>2790</v>
      </c>
      <c r="K742" s="56">
        <v>1</v>
      </c>
      <c r="L742" s="56">
        <v>38640</v>
      </c>
      <c r="M742" s="224">
        <v>38640</v>
      </c>
      <c r="N742" s="57">
        <v>38640</v>
      </c>
      <c r="O742" s="223">
        <f t="shared" si="26"/>
        <v>0</v>
      </c>
      <c r="P742" s="57">
        <f>VLOOKUP(E742,'Cons. Ch2 &amp; Ch3'!F:Y,20,FALSE)</f>
        <v>8612571.1035000011</v>
      </c>
    </row>
    <row r="743" spans="1:16" hidden="1" x14ac:dyDescent="0.35">
      <c r="A743" s="56">
        <v>8470810</v>
      </c>
      <c r="B743" s="56" t="s">
        <v>452</v>
      </c>
      <c r="C743" s="56">
        <v>426610</v>
      </c>
      <c r="D743" s="56" t="s">
        <v>43</v>
      </c>
      <c r="E743" s="56" t="str">
        <f t="shared" si="27"/>
        <v>847.8470810.1.426610.000000.847001.200179</v>
      </c>
      <c r="F743" s="56" t="s">
        <v>21</v>
      </c>
      <c r="G743" s="56">
        <v>847001</v>
      </c>
      <c r="H743" s="56" t="s">
        <v>23</v>
      </c>
      <c r="I743" s="56">
        <v>200179</v>
      </c>
      <c r="J743" s="56" t="s">
        <v>2792</v>
      </c>
      <c r="K743" s="56">
        <v>1</v>
      </c>
      <c r="L743" s="56">
        <v>20000</v>
      </c>
      <c r="M743" s="224">
        <v>20000</v>
      </c>
      <c r="N743" s="57">
        <v>20000</v>
      </c>
      <c r="O743" s="223">
        <f t="shared" si="26"/>
        <v>0</v>
      </c>
      <c r="P743" s="57">
        <f>VLOOKUP(E743,'Cons. Ch2 &amp; Ch3'!F:Y,20,FALSE)</f>
        <v>8612571.1035000011</v>
      </c>
    </row>
    <row r="744" spans="1:16" hidden="1" x14ac:dyDescent="0.35">
      <c r="A744" s="56">
        <v>8470810</v>
      </c>
      <c r="B744" s="56" t="s">
        <v>452</v>
      </c>
      <c r="C744" s="56">
        <v>426610</v>
      </c>
      <c r="D744" s="56" t="s">
        <v>43</v>
      </c>
      <c r="E744" s="56" t="str">
        <f t="shared" si="27"/>
        <v>847.8470810.1.426610.000000.847001.200179</v>
      </c>
      <c r="F744" s="56" t="s">
        <v>21</v>
      </c>
      <c r="G744" s="56">
        <v>847001</v>
      </c>
      <c r="H744" s="56" t="s">
        <v>23</v>
      </c>
      <c r="I744" s="56">
        <v>200179</v>
      </c>
      <c r="J744" s="56" t="s">
        <v>2794</v>
      </c>
      <c r="K744" s="56">
        <v>1</v>
      </c>
      <c r="L744" s="56">
        <v>13000</v>
      </c>
      <c r="M744" s="224">
        <v>13000</v>
      </c>
      <c r="N744" s="57">
        <v>13000</v>
      </c>
      <c r="O744" s="223">
        <f t="shared" si="26"/>
        <v>0</v>
      </c>
      <c r="P744" s="57">
        <f>VLOOKUP(E744,'Cons. Ch2 &amp; Ch3'!F:Y,20,FALSE)</f>
        <v>8612571.1035000011</v>
      </c>
    </row>
    <row r="745" spans="1:16" hidden="1" x14ac:dyDescent="0.35">
      <c r="A745" s="56">
        <v>8470810</v>
      </c>
      <c r="B745" s="56" t="s">
        <v>452</v>
      </c>
      <c r="C745" s="56">
        <v>426610</v>
      </c>
      <c r="D745" s="56" t="s">
        <v>43</v>
      </c>
      <c r="E745" s="56" t="str">
        <f t="shared" si="27"/>
        <v>847.8470810.1.426610.000000.847001.200179</v>
      </c>
      <c r="F745" s="56" t="s">
        <v>21</v>
      </c>
      <c r="G745" s="56">
        <v>847001</v>
      </c>
      <c r="H745" s="56" t="s">
        <v>23</v>
      </c>
      <c r="I745" s="56">
        <v>200179</v>
      </c>
      <c r="J745" s="56" t="s">
        <v>2796</v>
      </c>
      <c r="K745" s="56">
        <v>1</v>
      </c>
      <c r="L745" s="56">
        <v>14045.85</v>
      </c>
      <c r="M745" s="224">
        <v>14045.85</v>
      </c>
      <c r="N745" s="57">
        <v>14045.85</v>
      </c>
      <c r="O745" s="223">
        <f t="shared" si="26"/>
        <v>0</v>
      </c>
      <c r="P745" s="57">
        <f>VLOOKUP(E745,'Cons. Ch2 &amp; Ch3'!F:Y,20,FALSE)</f>
        <v>8612571.1035000011</v>
      </c>
    </row>
    <row r="746" spans="1:16" hidden="1" x14ac:dyDescent="0.35">
      <c r="A746" s="56">
        <v>8470810</v>
      </c>
      <c r="B746" s="56" t="s">
        <v>452</v>
      </c>
      <c r="C746" s="56">
        <v>426610</v>
      </c>
      <c r="D746" s="56" t="s">
        <v>43</v>
      </c>
      <c r="E746" s="56" t="str">
        <f t="shared" si="27"/>
        <v>847.8470810.1.426610.000000.847001.200179</v>
      </c>
      <c r="F746" s="56" t="s">
        <v>21</v>
      </c>
      <c r="G746" s="56">
        <v>847001</v>
      </c>
      <c r="H746" s="56" t="s">
        <v>23</v>
      </c>
      <c r="I746" s="56">
        <v>200179</v>
      </c>
      <c r="J746" s="56" t="s">
        <v>2798</v>
      </c>
      <c r="K746" s="56">
        <v>1</v>
      </c>
      <c r="L746" s="56">
        <v>10000</v>
      </c>
      <c r="M746" s="224">
        <v>10000</v>
      </c>
      <c r="N746" s="57">
        <v>10000</v>
      </c>
      <c r="O746" s="223">
        <f t="shared" si="26"/>
        <v>0</v>
      </c>
      <c r="P746" s="57">
        <f>VLOOKUP(E746,'Cons. Ch2 &amp; Ch3'!F:Y,20,FALSE)</f>
        <v>8612571.1035000011</v>
      </c>
    </row>
    <row r="747" spans="1:16" hidden="1" x14ac:dyDescent="0.35">
      <c r="A747" s="56">
        <v>8470810</v>
      </c>
      <c r="B747" s="56" t="s">
        <v>452</v>
      </c>
      <c r="C747" s="56">
        <v>426610</v>
      </c>
      <c r="D747" s="56" t="s">
        <v>43</v>
      </c>
      <c r="E747" s="56" t="str">
        <f t="shared" si="27"/>
        <v>847.8470810.1.426610.000000.847001.200179</v>
      </c>
      <c r="F747" s="56" t="s">
        <v>21</v>
      </c>
      <c r="G747" s="56">
        <v>847001</v>
      </c>
      <c r="H747" s="56" t="s">
        <v>23</v>
      </c>
      <c r="I747" s="56">
        <v>200179</v>
      </c>
      <c r="J747" s="56" t="s">
        <v>2800</v>
      </c>
      <c r="K747" s="56">
        <v>1</v>
      </c>
      <c r="L747" s="56">
        <v>250000</v>
      </c>
      <c r="M747" s="224">
        <v>250000</v>
      </c>
      <c r="N747" s="57">
        <v>250000</v>
      </c>
      <c r="O747" s="223">
        <f t="shared" si="26"/>
        <v>0</v>
      </c>
      <c r="P747" s="57">
        <f>VLOOKUP(E747,'Cons. Ch2 &amp; Ch3'!F:Y,20,FALSE)</f>
        <v>8612571.1035000011</v>
      </c>
    </row>
    <row r="748" spans="1:16" hidden="1" x14ac:dyDescent="0.35">
      <c r="A748" s="56">
        <v>8470810</v>
      </c>
      <c r="B748" s="56" t="s">
        <v>452</v>
      </c>
      <c r="C748" s="56">
        <v>426610</v>
      </c>
      <c r="D748" s="56" t="s">
        <v>43</v>
      </c>
      <c r="E748" s="56" t="str">
        <f t="shared" si="27"/>
        <v>847.8470810.1.426610.000000.847001.200179</v>
      </c>
      <c r="F748" s="56" t="s">
        <v>21</v>
      </c>
      <c r="G748" s="56">
        <v>847001</v>
      </c>
      <c r="H748" s="56" t="s">
        <v>23</v>
      </c>
      <c r="I748" s="56">
        <v>200179</v>
      </c>
      <c r="J748" s="56" t="s">
        <v>2802</v>
      </c>
      <c r="K748" s="56">
        <v>1</v>
      </c>
      <c r="L748" s="56">
        <v>35000</v>
      </c>
      <c r="M748" s="224">
        <v>35000</v>
      </c>
      <c r="N748" s="57">
        <v>35000</v>
      </c>
      <c r="O748" s="223">
        <f t="shared" si="26"/>
        <v>0</v>
      </c>
      <c r="P748" s="57">
        <f>VLOOKUP(E748,'Cons. Ch2 &amp; Ch3'!F:Y,20,FALSE)</f>
        <v>8612571.1035000011</v>
      </c>
    </row>
    <row r="749" spans="1:16" hidden="1" x14ac:dyDescent="0.35">
      <c r="A749" s="56">
        <v>8470810</v>
      </c>
      <c r="B749" s="56" t="s">
        <v>452</v>
      </c>
      <c r="C749" s="56">
        <v>426610</v>
      </c>
      <c r="D749" s="56" t="s">
        <v>43</v>
      </c>
      <c r="E749" s="56" t="str">
        <f t="shared" si="27"/>
        <v>847.8470810.1.426610.000000.847001.200179</v>
      </c>
      <c r="F749" s="56" t="s">
        <v>21</v>
      </c>
      <c r="G749" s="56">
        <v>847001</v>
      </c>
      <c r="H749" s="56" t="s">
        <v>23</v>
      </c>
      <c r="I749" s="56">
        <v>200179</v>
      </c>
      <c r="J749" s="56" t="s">
        <v>2804</v>
      </c>
      <c r="K749" s="56">
        <v>1</v>
      </c>
      <c r="L749" s="56">
        <v>4400</v>
      </c>
      <c r="M749" s="224">
        <v>4400</v>
      </c>
      <c r="N749" s="57">
        <v>4400</v>
      </c>
      <c r="O749" s="223">
        <f t="shared" si="26"/>
        <v>0</v>
      </c>
      <c r="P749" s="57">
        <f>VLOOKUP(E749,'Cons. Ch2 &amp; Ch3'!F:Y,20,FALSE)</f>
        <v>8612571.1035000011</v>
      </c>
    </row>
    <row r="750" spans="1:16" hidden="1" x14ac:dyDescent="0.35">
      <c r="A750" s="56">
        <v>8470810</v>
      </c>
      <c r="B750" s="56" t="s">
        <v>452</v>
      </c>
      <c r="C750" s="56">
        <v>426610</v>
      </c>
      <c r="D750" s="56" t="s">
        <v>43</v>
      </c>
      <c r="E750" s="56" t="str">
        <f t="shared" si="27"/>
        <v>847.8470810.1.426610.000000.847001.200179</v>
      </c>
      <c r="F750" s="56" t="s">
        <v>21</v>
      </c>
      <c r="G750" s="56">
        <v>847001</v>
      </c>
      <c r="H750" s="56" t="s">
        <v>23</v>
      </c>
      <c r="I750" s="56">
        <v>200179</v>
      </c>
      <c r="J750" s="56" t="s">
        <v>2806</v>
      </c>
      <c r="K750" s="56">
        <v>1</v>
      </c>
      <c r="L750" s="56">
        <v>90000</v>
      </c>
      <c r="M750" s="224">
        <v>90000</v>
      </c>
      <c r="N750" s="57">
        <v>90000</v>
      </c>
      <c r="O750" s="223">
        <f t="shared" si="26"/>
        <v>0</v>
      </c>
      <c r="P750" s="57">
        <f>VLOOKUP(E750,'Cons. Ch2 &amp; Ch3'!F:Y,20,FALSE)</f>
        <v>8612571.1035000011</v>
      </c>
    </row>
    <row r="751" spans="1:16" hidden="1" x14ac:dyDescent="0.35">
      <c r="A751" s="56">
        <v>8470810</v>
      </c>
      <c r="B751" s="56" t="s">
        <v>452</v>
      </c>
      <c r="C751" s="56">
        <v>427810</v>
      </c>
      <c r="D751" s="56" t="s">
        <v>459</v>
      </c>
      <c r="E751" s="56" t="str">
        <f t="shared" si="27"/>
        <v>847.8470810.1.427810.000000.847001.200179</v>
      </c>
      <c r="F751" s="56" t="s">
        <v>21</v>
      </c>
      <c r="G751" s="56">
        <v>847001</v>
      </c>
      <c r="H751" s="56" t="s">
        <v>23</v>
      </c>
      <c r="I751" s="56">
        <v>200179</v>
      </c>
      <c r="J751" s="56" t="s">
        <v>2809</v>
      </c>
      <c r="K751" s="56">
        <v>1</v>
      </c>
      <c r="L751" s="56">
        <v>780000</v>
      </c>
      <c r="M751" s="57">
        <v>780000</v>
      </c>
      <c r="N751" s="57">
        <v>780000</v>
      </c>
      <c r="O751" s="223">
        <f t="shared" si="26"/>
        <v>0</v>
      </c>
      <c r="P751" s="57">
        <f>VLOOKUP(E751,'Cons. Ch2 &amp; Ch3'!F:Y,20,FALSE)</f>
        <v>800000</v>
      </c>
    </row>
    <row r="752" spans="1:16" hidden="1" x14ac:dyDescent="0.35">
      <c r="A752" s="56">
        <v>8470810</v>
      </c>
      <c r="B752" s="56" t="s">
        <v>452</v>
      </c>
      <c r="C752" s="56">
        <v>427810</v>
      </c>
      <c r="D752" s="56" t="s">
        <v>459</v>
      </c>
      <c r="E752" s="56" t="str">
        <f t="shared" si="27"/>
        <v>847.8470810.1.427810.000000.847001.200179</v>
      </c>
      <c r="F752" s="56" t="s">
        <v>21</v>
      </c>
      <c r="G752" s="56">
        <v>847001</v>
      </c>
      <c r="H752" s="56" t="s">
        <v>23</v>
      </c>
      <c r="I752" s="56">
        <v>200179</v>
      </c>
      <c r="J752" s="56" t="s">
        <v>2812</v>
      </c>
      <c r="K752" s="56">
        <v>1</v>
      </c>
      <c r="L752" s="56">
        <v>20000</v>
      </c>
      <c r="M752" s="57">
        <v>20000</v>
      </c>
      <c r="N752" s="57">
        <v>20000</v>
      </c>
      <c r="O752" s="223">
        <f t="shared" si="26"/>
        <v>0</v>
      </c>
      <c r="P752" s="57">
        <f>VLOOKUP(E752,'Cons. Ch2 &amp; Ch3'!F:Y,20,FALSE)</f>
        <v>800000</v>
      </c>
    </row>
    <row r="753" spans="1:16" hidden="1" x14ac:dyDescent="0.35">
      <c r="A753" s="56">
        <v>8470810</v>
      </c>
      <c r="B753" s="56" t="s">
        <v>452</v>
      </c>
      <c r="C753" s="56">
        <v>427850</v>
      </c>
      <c r="D753" s="56" t="s">
        <v>462</v>
      </c>
      <c r="E753" s="56" t="str">
        <f t="shared" si="27"/>
        <v>847.8470810.1.427850.000000.847001.200179</v>
      </c>
      <c r="F753" s="56" t="s">
        <v>21</v>
      </c>
      <c r="G753" s="56">
        <v>847001</v>
      </c>
      <c r="H753" s="56" t="s">
        <v>23</v>
      </c>
      <c r="I753" s="56">
        <v>200179</v>
      </c>
      <c r="J753" s="56" t="s">
        <v>2814</v>
      </c>
      <c r="K753" s="56">
        <v>1</v>
      </c>
      <c r="L753" s="56">
        <v>1802028</v>
      </c>
      <c r="M753" s="224">
        <v>1802028</v>
      </c>
      <c r="N753" s="225">
        <v>1802028</v>
      </c>
      <c r="O753" s="223">
        <f t="shared" si="26"/>
        <v>0</v>
      </c>
      <c r="P753" s="57">
        <f>VLOOKUP(E753,'Cons. Ch2 &amp; Ch3'!F:Y,20,FALSE)</f>
        <v>2618028</v>
      </c>
    </row>
    <row r="754" spans="1:16" hidden="1" x14ac:dyDescent="0.35">
      <c r="A754" s="56">
        <v>8470810</v>
      </c>
      <c r="B754" s="56" t="s">
        <v>452</v>
      </c>
      <c r="C754" s="56">
        <v>427850</v>
      </c>
      <c r="D754" s="56" t="s">
        <v>462</v>
      </c>
      <c r="E754" s="56" t="str">
        <f t="shared" si="27"/>
        <v>847.8470810.1.427850.000000.847001.200179</v>
      </c>
      <c r="F754" s="56" t="s">
        <v>21</v>
      </c>
      <c r="G754" s="56">
        <v>847001</v>
      </c>
      <c r="H754" s="56" t="s">
        <v>23</v>
      </c>
      <c r="I754" s="56">
        <v>200179</v>
      </c>
      <c r="J754" s="56" t="s">
        <v>2817</v>
      </c>
      <c r="K754" s="56">
        <v>1</v>
      </c>
      <c r="L754" s="56">
        <v>216000</v>
      </c>
      <c r="M754" s="224">
        <v>216000</v>
      </c>
      <c r="N754" s="225">
        <v>216000</v>
      </c>
      <c r="O754" s="223">
        <f t="shared" si="26"/>
        <v>0</v>
      </c>
      <c r="P754" s="57">
        <f>VLOOKUP(E754,'Cons. Ch2 &amp; Ch3'!F:Y,20,FALSE)</f>
        <v>2618028</v>
      </c>
    </row>
    <row r="755" spans="1:16" hidden="1" x14ac:dyDescent="0.35">
      <c r="A755" s="56">
        <v>8470810</v>
      </c>
      <c r="B755" s="56" t="s">
        <v>452</v>
      </c>
      <c r="C755" s="56">
        <v>427850</v>
      </c>
      <c r="D755" s="56" t="s">
        <v>462</v>
      </c>
      <c r="E755" s="56" t="str">
        <f t="shared" si="27"/>
        <v>847.8470810.1.427850.000000.847001.200179</v>
      </c>
      <c r="F755" s="56" t="s">
        <v>21</v>
      </c>
      <c r="G755" s="56">
        <v>847001</v>
      </c>
      <c r="H755" s="56" t="s">
        <v>23</v>
      </c>
      <c r="I755" s="56">
        <v>200179</v>
      </c>
      <c r="J755" s="56" t="s">
        <v>2819</v>
      </c>
      <c r="K755" s="56">
        <v>1</v>
      </c>
      <c r="L755" s="56">
        <v>600000</v>
      </c>
      <c r="M755" s="224">
        <v>600000</v>
      </c>
      <c r="N755" s="225">
        <v>600000</v>
      </c>
      <c r="O755" s="223">
        <f t="shared" si="26"/>
        <v>0</v>
      </c>
      <c r="P755" s="57">
        <f>VLOOKUP(E755,'Cons. Ch2 &amp; Ch3'!F:Y,20,FALSE)</f>
        <v>2618028</v>
      </c>
    </row>
    <row r="756" spans="1:16" hidden="1" x14ac:dyDescent="0.35">
      <c r="A756" s="56">
        <v>8470810</v>
      </c>
      <c r="B756" s="56" t="s">
        <v>452</v>
      </c>
      <c r="C756" s="56">
        <v>428090</v>
      </c>
      <c r="D756" s="56" t="s">
        <v>52</v>
      </c>
      <c r="E756" s="56" t="str">
        <f t="shared" si="27"/>
        <v>847.8470810.1.428090.000000.847001.200179</v>
      </c>
      <c r="F756" s="56" t="s">
        <v>21</v>
      </c>
      <c r="G756" s="56">
        <v>847001</v>
      </c>
      <c r="H756" s="56" t="s">
        <v>23</v>
      </c>
      <c r="I756" s="56">
        <v>200179</v>
      </c>
      <c r="J756" s="56" t="s">
        <v>2821</v>
      </c>
      <c r="K756" s="56">
        <v>1</v>
      </c>
      <c r="L756" s="56">
        <v>11500</v>
      </c>
      <c r="M756" s="57">
        <v>11500</v>
      </c>
      <c r="N756" s="57">
        <f>VLOOKUP(E756,'[1]Cons. Ch2 &amp; Ch3'!$F:$Y,20,FALSE)</f>
        <v>11500</v>
      </c>
      <c r="O756" s="223">
        <f t="shared" si="26"/>
        <v>0</v>
      </c>
      <c r="P756" s="57">
        <f>VLOOKUP(E756,'Cons. Ch2 &amp; Ch3'!F:Y,20,FALSE)</f>
        <v>11500</v>
      </c>
    </row>
    <row r="757" spans="1:16" hidden="1" x14ac:dyDescent="0.35">
      <c r="A757" s="56">
        <v>8470810</v>
      </c>
      <c r="B757" s="56" t="s">
        <v>452</v>
      </c>
      <c r="C757" s="56">
        <v>430230</v>
      </c>
      <c r="D757" s="56" t="s">
        <v>467</v>
      </c>
      <c r="E757" s="56" t="str">
        <f t="shared" si="27"/>
        <v>847.8470810.1.430230.000000.847001.200179</v>
      </c>
      <c r="F757" s="56" t="s">
        <v>21</v>
      </c>
      <c r="G757" s="56">
        <v>847001</v>
      </c>
      <c r="H757" s="56" t="s">
        <v>23</v>
      </c>
      <c r="I757" s="56">
        <v>200179</v>
      </c>
      <c r="J757" s="56" t="s">
        <v>2826</v>
      </c>
      <c r="K757" s="56">
        <v>1</v>
      </c>
      <c r="L757" s="56">
        <v>414867</v>
      </c>
      <c r="M757" s="224">
        <v>414867</v>
      </c>
      <c r="N757" s="57">
        <v>414867</v>
      </c>
      <c r="O757" s="223">
        <f t="shared" si="26"/>
        <v>0</v>
      </c>
      <c r="P757" s="57">
        <f>VLOOKUP(E757,'Cons. Ch2 &amp; Ch3'!F:Y,20,FALSE)</f>
        <v>1021317</v>
      </c>
    </row>
    <row r="758" spans="1:16" hidden="1" x14ac:dyDescent="0.35">
      <c r="A758" s="56">
        <v>8470810</v>
      </c>
      <c r="B758" s="56" t="s">
        <v>452</v>
      </c>
      <c r="C758" s="56">
        <v>430230</v>
      </c>
      <c r="D758" s="56" t="s">
        <v>467</v>
      </c>
      <c r="E758" s="56" t="str">
        <f t="shared" si="27"/>
        <v>847.8470810.1.430230.000000.847001.200179</v>
      </c>
      <c r="F758" s="56" t="s">
        <v>21</v>
      </c>
      <c r="G758" s="56">
        <v>847001</v>
      </c>
      <c r="H758" s="56" t="s">
        <v>23</v>
      </c>
      <c r="I758" s="56">
        <v>200179</v>
      </c>
      <c r="J758" s="56" t="s">
        <v>2829</v>
      </c>
      <c r="K758" s="56">
        <v>1</v>
      </c>
      <c r="L758" s="56">
        <v>310050</v>
      </c>
      <c r="M758" s="224">
        <v>310050</v>
      </c>
      <c r="N758" s="57">
        <v>310050</v>
      </c>
      <c r="O758" s="223">
        <f t="shared" si="26"/>
        <v>0</v>
      </c>
      <c r="P758" s="57">
        <f>VLOOKUP(E758,'Cons. Ch2 &amp; Ch3'!F:Y,20,FALSE)</f>
        <v>1021317</v>
      </c>
    </row>
    <row r="759" spans="1:16" hidden="1" x14ac:dyDescent="0.35">
      <c r="A759" s="56">
        <v>8470810</v>
      </c>
      <c r="B759" s="56" t="s">
        <v>452</v>
      </c>
      <c r="C759" s="56">
        <v>430230</v>
      </c>
      <c r="D759" s="56" t="s">
        <v>467</v>
      </c>
      <c r="E759" s="56" t="str">
        <f t="shared" si="27"/>
        <v>847.8470810.1.430230.000000.847001.200179</v>
      </c>
      <c r="F759" s="56" t="s">
        <v>21</v>
      </c>
      <c r="G759" s="56">
        <v>847001</v>
      </c>
      <c r="H759" s="56" t="s">
        <v>23</v>
      </c>
      <c r="I759" s="56">
        <v>200179</v>
      </c>
      <c r="J759" s="56" t="s">
        <v>2831</v>
      </c>
      <c r="K759" s="56">
        <v>1</v>
      </c>
      <c r="L759" s="56">
        <v>296400</v>
      </c>
      <c r="M759" s="224">
        <v>296400</v>
      </c>
      <c r="N759" s="57">
        <v>296400</v>
      </c>
      <c r="O759" s="223">
        <f t="shared" si="26"/>
        <v>0</v>
      </c>
      <c r="P759" s="57">
        <f>VLOOKUP(E759,'Cons. Ch2 &amp; Ch3'!F:Y,20,FALSE)</f>
        <v>1021317</v>
      </c>
    </row>
    <row r="760" spans="1:16" hidden="1" x14ac:dyDescent="0.35">
      <c r="A760" s="56">
        <v>8470810</v>
      </c>
      <c r="B760" s="56" t="s">
        <v>452</v>
      </c>
      <c r="C760" s="56">
        <v>432205</v>
      </c>
      <c r="D760" s="56" t="s">
        <v>470</v>
      </c>
      <c r="E760" s="56" t="str">
        <f t="shared" si="27"/>
        <v>847.8470810.1.432205.000000.847001.200179</v>
      </c>
      <c r="F760" s="56" t="s">
        <v>21</v>
      </c>
      <c r="G760" s="56">
        <v>847001</v>
      </c>
      <c r="H760" s="56" t="s">
        <v>23</v>
      </c>
      <c r="I760" s="56">
        <v>200179</v>
      </c>
      <c r="J760" s="56" t="s">
        <v>2836</v>
      </c>
      <c r="K760" s="56">
        <v>1</v>
      </c>
      <c r="L760" s="56">
        <v>300000</v>
      </c>
      <c r="M760" s="224">
        <v>300000</v>
      </c>
      <c r="N760" s="57">
        <v>300000</v>
      </c>
      <c r="O760" s="223">
        <f t="shared" si="26"/>
        <v>0</v>
      </c>
      <c r="P760" s="57">
        <f>VLOOKUP(E760,'Cons. Ch2 &amp; Ch3'!F:Y,20,FALSE)</f>
        <v>1475000</v>
      </c>
    </row>
    <row r="761" spans="1:16" hidden="1" x14ac:dyDescent="0.35">
      <c r="A761" s="56">
        <v>8470810</v>
      </c>
      <c r="B761" s="56" t="s">
        <v>452</v>
      </c>
      <c r="C761" s="56">
        <v>432205</v>
      </c>
      <c r="D761" s="56" t="s">
        <v>470</v>
      </c>
      <c r="E761" s="56" t="str">
        <f t="shared" si="27"/>
        <v>847.8470810.1.432205.000000.847001.200179</v>
      </c>
      <c r="F761" s="56" t="s">
        <v>21</v>
      </c>
      <c r="G761" s="56">
        <v>847001</v>
      </c>
      <c r="H761" s="56" t="s">
        <v>23</v>
      </c>
      <c r="I761" s="56">
        <v>200179</v>
      </c>
      <c r="J761" s="56" t="s">
        <v>2839</v>
      </c>
      <c r="K761" s="56">
        <v>1</v>
      </c>
      <c r="L761" s="56">
        <v>255000</v>
      </c>
      <c r="M761" s="224">
        <v>255000</v>
      </c>
      <c r="N761" s="57">
        <v>255000</v>
      </c>
      <c r="O761" s="223">
        <f t="shared" si="26"/>
        <v>0</v>
      </c>
      <c r="P761" s="57">
        <f>VLOOKUP(E761,'Cons. Ch2 &amp; Ch3'!F:Y,20,FALSE)</f>
        <v>1475000</v>
      </c>
    </row>
    <row r="762" spans="1:16" hidden="1" x14ac:dyDescent="0.35">
      <c r="A762" s="56">
        <v>8470810</v>
      </c>
      <c r="B762" s="56" t="s">
        <v>452</v>
      </c>
      <c r="C762" s="56">
        <v>432205</v>
      </c>
      <c r="D762" s="56" t="s">
        <v>470</v>
      </c>
      <c r="E762" s="56" t="str">
        <f t="shared" si="27"/>
        <v>847.8470810.1.432205.000000.847001.200179</v>
      </c>
      <c r="F762" s="56" t="s">
        <v>21</v>
      </c>
      <c r="G762" s="56">
        <v>847001</v>
      </c>
      <c r="H762" s="56" t="s">
        <v>23</v>
      </c>
      <c r="I762" s="56">
        <v>200179</v>
      </c>
      <c r="J762" s="56" t="s">
        <v>2842</v>
      </c>
      <c r="K762" s="56">
        <v>1</v>
      </c>
      <c r="L762" s="56">
        <v>400000</v>
      </c>
      <c r="M762" s="224">
        <v>400000</v>
      </c>
      <c r="N762" s="57">
        <v>400000</v>
      </c>
      <c r="O762" s="223">
        <f t="shared" ref="O762:O825" si="28">M762-N762</f>
        <v>0</v>
      </c>
      <c r="P762" s="57">
        <f>VLOOKUP(E762,'Cons. Ch2 &amp; Ch3'!F:Y,20,FALSE)</f>
        <v>1475000</v>
      </c>
    </row>
    <row r="763" spans="1:16" hidden="1" x14ac:dyDescent="0.35">
      <c r="A763" s="56">
        <v>8470810</v>
      </c>
      <c r="B763" s="56" t="s">
        <v>452</v>
      </c>
      <c r="C763" s="56">
        <v>432205</v>
      </c>
      <c r="D763" s="56" t="s">
        <v>470</v>
      </c>
      <c r="E763" s="56" t="str">
        <f t="shared" si="27"/>
        <v>847.8470810.1.432205.000000.847001.200179</v>
      </c>
      <c r="F763" s="56" t="s">
        <v>21</v>
      </c>
      <c r="G763" s="56">
        <v>847001</v>
      </c>
      <c r="H763" s="56" t="s">
        <v>23</v>
      </c>
      <c r="I763" s="56">
        <v>200179</v>
      </c>
      <c r="J763" s="56" t="s">
        <v>2845</v>
      </c>
      <c r="K763" s="56">
        <v>1</v>
      </c>
      <c r="L763" s="56">
        <v>370000</v>
      </c>
      <c r="M763" s="224">
        <v>370000</v>
      </c>
      <c r="N763" s="57">
        <v>370000</v>
      </c>
      <c r="O763" s="223">
        <f t="shared" si="28"/>
        <v>0</v>
      </c>
      <c r="P763" s="57">
        <f>VLOOKUP(E763,'Cons. Ch2 &amp; Ch3'!F:Y,20,FALSE)</f>
        <v>1475000</v>
      </c>
    </row>
    <row r="764" spans="1:16" hidden="1" x14ac:dyDescent="0.35">
      <c r="A764" s="56">
        <v>8470810</v>
      </c>
      <c r="B764" s="56" t="s">
        <v>452</v>
      </c>
      <c r="C764" s="56">
        <v>432205</v>
      </c>
      <c r="D764" s="56" t="s">
        <v>470</v>
      </c>
      <c r="E764" s="56" t="str">
        <f t="shared" si="27"/>
        <v>847.8470810.1.432205.000000.847001.200179</v>
      </c>
      <c r="F764" s="56" t="s">
        <v>21</v>
      </c>
      <c r="G764" s="56">
        <v>847001</v>
      </c>
      <c r="H764" s="56" t="s">
        <v>23</v>
      </c>
      <c r="I764" s="56">
        <v>200179</v>
      </c>
      <c r="J764" s="56" t="s">
        <v>2848</v>
      </c>
      <c r="K764" s="56">
        <v>1</v>
      </c>
      <c r="L764" s="56">
        <v>150000</v>
      </c>
      <c r="M764" s="224">
        <v>150000</v>
      </c>
      <c r="N764" s="57">
        <v>150000</v>
      </c>
      <c r="O764" s="223">
        <f t="shared" si="28"/>
        <v>0</v>
      </c>
      <c r="P764" s="57">
        <f>VLOOKUP(E764,'Cons. Ch2 &amp; Ch3'!F:Y,20,FALSE)</f>
        <v>1475000</v>
      </c>
    </row>
    <row r="765" spans="1:16" hidden="1" x14ac:dyDescent="0.35">
      <c r="A765" s="56">
        <v>8470810</v>
      </c>
      <c r="B765" s="56" t="s">
        <v>452</v>
      </c>
      <c r="C765" s="56">
        <v>436120</v>
      </c>
      <c r="D765" s="56" t="s">
        <v>431</v>
      </c>
      <c r="E765" s="56" t="str">
        <f t="shared" si="27"/>
        <v>847.8470810.1.436120.000000.847001.200179</v>
      </c>
      <c r="F765" s="56" t="s">
        <v>21</v>
      </c>
      <c r="G765" s="56">
        <v>847001</v>
      </c>
      <c r="H765" s="56" t="s">
        <v>23</v>
      </c>
      <c r="I765" s="56">
        <v>200179</v>
      </c>
      <c r="M765" s="57">
        <v>0</v>
      </c>
      <c r="N765" s="57">
        <f>VLOOKUP(E765,'[1]Cons. Ch2 &amp; Ch3'!$F:$Y,20,FALSE)</f>
        <v>0</v>
      </c>
      <c r="O765" s="223">
        <f t="shared" si="28"/>
        <v>0</v>
      </c>
      <c r="P765" s="57">
        <f>VLOOKUP(E765,'Cons. Ch2 &amp; Ch3'!F:Y,20,FALSE)</f>
        <v>0</v>
      </c>
    </row>
    <row r="766" spans="1:16" hidden="1" x14ac:dyDescent="0.35">
      <c r="A766" s="56">
        <v>8470810</v>
      </c>
      <c r="B766" s="56" t="s">
        <v>452</v>
      </c>
      <c r="C766" s="56">
        <v>492310</v>
      </c>
      <c r="D766" s="56" t="s">
        <v>871</v>
      </c>
      <c r="E766" s="56" t="str">
        <f t="shared" si="27"/>
        <v>847.8470810.1.492310.000000.847001.300180</v>
      </c>
      <c r="F766" s="56" t="s">
        <v>21</v>
      </c>
      <c r="G766" s="56">
        <v>847001</v>
      </c>
      <c r="H766" s="56" t="s">
        <v>863</v>
      </c>
      <c r="I766" s="56">
        <v>300180</v>
      </c>
      <c r="J766" s="56" t="s">
        <v>2851</v>
      </c>
      <c r="K766" s="56">
        <v>1</v>
      </c>
      <c r="L766" s="56">
        <v>350000</v>
      </c>
      <c r="M766" s="224">
        <v>350000</v>
      </c>
      <c r="N766" s="57">
        <v>350000</v>
      </c>
      <c r="O766" s="223">
        <f t="shared" si="28"/>
        <v>0</v>
      </c>
      <c r="P766" s="57">
        <f>VLOOKUP(E766,'Cons. Ch2 &amp; Ch3'!F:Y,20,FALSE)</f>
        <v>4071250</v>
      </c>
    </row>
    <row r="767" spans="1:16" hidden="1" x14ac:dyDescent="0.35">
      <c r="A767" s="56">
        <v>8470810</v>
      </c>
      <c r="B767" s="56" t="s">
        <v>452</v>
      </c>
      <c r="C767" s="56">
        <v>492310</v>
      </c>
      <c r="D767" s="56" t="s">
        <v>871</v>
      </c>
      <c r="E767" s="56" t="str">
        <f t="shared" si="27"/>
        <v>847.8470810.1.492310.000000.847001.300180</v>
      </c>
      <c r="F767" s="56" t="s">
        <v>21</v>
      </c>
      <c r="G767" s="56">
        <v>847001</v>
      </c>
      <c r="H767" s="56" t="s">
        <v>863</v>
      </c>
      <c r="I767" s="56">
        <v>300180</v>
      </c>
      <c r="J767" s="56" t="s">
        <v>2853</v>
      </c>
      <c r="K767" s="56">
        <v>1</v>
      </c>
      <c r="L767" s="56">
        <v>355000</v>
      </c>
      <c r="M767" s="224">
        <v>355000</v>
      </c>
      <c r="N767" s="57">
        <v>355000</v>
      </c>
      <c r="O767" s="223">
        <f t="shared" si="28"/>
        <v>0</v>
      </c>
      <c r="P767" s="57">
        <f>VLOOKUP(E767,'Cons. Ch2 &amp; Ch3'!F:Y,20,FALSE)</f>
        <v>4071250</v>
      </c>
    </row>
    <row r="768" spans="1:16" hidden="1" x14ac:dyDescent="0.35">
      <c r="A768" s="56">
        <v>8470810</v>
      </c>
      <c r="B768" s="56" t="s">
        <v>452</v>
      </c>
      <c r="C768" s="56">
        <v>492310</v>
      </c>
      <c r="D768" s="56" t="s">
        <v>871</v>
      </c>
      <c r="E768" s="56" t="str">
        <f t="shared" si="27"/>
        <v>847.8470810.1.492310.000000.847001.300180</v>
      </c>
      <c r="F768" s="56" t="s">
        <v>21</v>
      </c>
      <c r="G768" s="56">
        <v>847001</v>
      </c>
      <c r="H768" s="56" t="s">
        <v>863</v>
      </c>
      <c r="I768" s="56">
        <v>300180</v>
      </c>
      <c r="J768" s="56" t="s">
        <v>2854</v>
      </c>
      <c r="K768" s="56">
        <v>1</v>
      </c>
      <c r="L768" s="56">
        <v>2520000</v>
      </c>
      <c r="M768" s="224">
        <v>2520000</v>
      </c>
      <c r="N768" s="57">
        <v>2520000</v>
      </c>
      <c r="O768" s="223">
        <f t="shared" si="28"/>
        <v>0</v>
      </c>
      <c r="P768" s="57">
        <f>VLOOKUP(E768,'Cons. Ch2 &amp; Ch3'!F:Y,20,FALSE)</f>
        <v>4071250</v>
      </c>
    </row>
    <row r="769" spans="1:16" hidden="1" x14ac:dyDescent="0.35">
      <c r="A769" s="56">
        <v>8470810</v>
      </c>
      <c r="B769" s="56" t="s">
        <v>452</v>
      </c>
      <c r="C769" s="56">
        <v>492310</v>
      </c>
      <c r="D769" s="56" t="s">
        <v>871</v>
      </c>
      <c r="E769" s="56" t="str">
        <f t="shared" si="27"/>
        <v>847.8470810.1.492310.000000.847001.300180</v>
      </c>
      <c r="F769" s="56" t="s">
        <v>21</v>
      </c>
      <c r="G769" s="56">
        <v>847001</v>
      </c>
      <c r="H769" s="56" t="s">
        <v>863</v>
      </c>
      <c r="I769" s="56">
        <v>300180</v>
      </c>
      <c r="J769" s="56" t="s">
        <v>2857</v>
      </c>
      <c r="K769" s="56">
        <v>1</v>
      </c>
      <c r="L769" s="56">
        <v>110250</v>
      </c>
      <c r="M769" s="224">
        <v>110250</v>
      </c>
      <c r="N769" s="57">
        <v>110250</v>
      </c>
      <c r="O769" s="223">
        <f t="shared" si="28"/>
        <v>0</v>
      </c>
      <c r="P769" s="57">
        <f>VLOOKUP(E769,'Cons. Ch2 &amp; Ch3'!F:Y,20,FALSE)</f>
        <v>4071250</v>
      </c>
    </row>
    <row r="770" spans="1:16" hidden="1" x14ac:dyDescent="0.35">
      <c r="A770" s="56">
        <v>8470810</v>
      </c>
      <c r="B770" s="56" t="s">
        <v>452</v>
      </c>
      <c r="C770" s="56">
        <v>492310</v>
      </c>
      <c r="D770" s="56" t="s">
        <v>871</v>
      </c>
      <c r="E770" s="56" t="str">
        <f t="shared" ref="E770:E833" si="29">CONCATENATE(847,".",A770,".",1,".",C770,".","000000",".",G770,".",I770)</f>
        <v>847.8470810.1.492310.000000.847001.300180</v>
      </c>
      <c r="F770" s="56" t="s">
        <v>21</v>
      </c>
      <c r="G770" s="56">
        <v>847001</v>
      </c>
      <c r="H770" s="56" t="s">
        <v>863</v>
      </c>
      <c r="I770" s="56">
        <v>300180</v>
      </c>
      <c r="J770" s="56" t="s">
        <v>2860</v>
      </c>
      <c r="K770" s="56">
        <v>1</v>
      </c>
      <c r="L770" s="56">
        <v>420000</v>
      </c>
      <c r="M770" s="224">
        <v>420000</v>
      </c>
      <c r="N770" s="57">
        <v>420000</v>
      </c>
      <c r="O770" s="223">
        <f t="shared" si="28"/>
        <v>0</v>
      </c>
      <c r="P770" s="57">
        <f>VLOOKUP(E770,'Cons. Ch2 &amp; Ch3'!F:Y,20,FALSE)</f>
        <v>4071250</v>
      </c>
    </row>
    <row r="771" spans="1:16" hidden="1" x14ac:dyDescent="0.35">
      <c r="A771" s="56">
        <v>8470810</v>
      </c>
      <c r="B771" s="56" t="s">
        <v>452</v>
      </c>
      <c r="C771" s="56">
        <v>492310</v>
      </c>
      <c r="D771" s="56" t="s">
        <v>871</v>
      </c>
      <c r="E771" s="56" t="str">
        <f t="shared" si="29"/>
        <v>847.8470810.1.492310.000000.847001.300180</v>
      </c>
      <c r="F771" s="56" t="s">
        <v>21</v>
      </c>
      <c r="G771" s="56">
        <v>847001</v>
      </c>
      <c r="H771" s="56" t="s">
        <v>863</v>
      </c>
      <c r="I771" s="56">
        <v>300180</v>
      </c>
      <c r="J771" s="56" t="s">
        <v>2862</v>
      </c>
      <c r="K771" s="56">
        <v>1</v>
      </c>
      <c r="L771" s="56">
        <v>316000</v>
      </c>
      <c r="M771" s="224">
        <v>316000</v>
      </c>
      <c r="N771" s="57">
        <v>316000</v>
      </c>
      <c r="O771" s="223">
        <f t="shared" si="28"/>
        <v>0</v>
      </c>
      <c r="P771" s="57">
        <f>VLOOKUP(E771,'Cons. Ch2 &amp; Ch3'!F:Y,20,FALSE)</f>
        <v>4071250</v>
      </c>
    </row>
    <row r="772" spans="1:16" hidden="1" x14ac:dyDescent="0.35">
      <c r="A772" s="56">
        <v>8470810</v>
      </c>
      <c r="B772" s="56" t="s">
        <v>452</v>
      </c>
      <c r="C772" s="56">
        <v>495110</v>
      </c>
      <c r="D772" s="56" t="s">
        <v>889</v>
      </c>
      <c r="E772" s="56" t="str">
        <f t="shared" si="29"/>
        <v>847.8470810.1.495110.000000.847001.300180</v>
      </c>
      <c r="F772" s="56" t="s">
        <v>21</v>
      </c>
      <c r="G772" s="56">
        <v>847001</v>
      </c>
      <c r="H772" s="56" t="s">
        <v>863</v>
      </c>
      <c r="I772" s="56">
        <v>300180</v>
      </c>
      <c r="J772" s="56" t="s">
        <v>2865</v>
      </c>
      <c r="K772" s="56">
        <v>1</v>
      </c>
      <c r="L772" s="56">
        <v>350000</v>
      </c>
      <c r="M772" s="224">
        <v>350000</v>
      </c>
      <c r="N772" s="57">
        <v>350000</v>
      </c>
      <c r="O772" s="223">
        <f t="shared" si="28"/>
        <v>0</v>
      </c>
      <c r="P772" s="57">
        <f>VLOOKUP(E772,'Cons. Ch2 &amp; Ch3'!F:Y,20,FALSE)</f>
        <v>940000</v>
      </c>
    </row>
    <row r="773" spans="1:16" hidden="1" x14ac:dyDescent="0.35">
      <c r="A773" s="56">
        <v>8470810</v>
      </c>
      <c r="B773" s="56" t="s">
        <v>452</v>
      </c>
      <c r="C773" s="56">
        <v>495110</v>
      </c>
      <c r="D773" s="56" t="s">
        <v>889</v>
      </c>
      <c r="E773" s="56" t="str">
        <f t="shared" si="29"/>
        <v>847.8470810.1.495110.000000.847001.300180</v>
      </c>
      <c r="F773" s="56" t="s">
        <v>21</v>
      </c>
      <c r="G773" s="56">
        <v>847001</v>
      </c>
      <c r="H773" s="56" t="s">
        <v>863</v>
      </c>
      <c r="I773" s="56">
        <v>300180</v>
      </c>
      <c r="J773" s="56" t="s">
        <v>2868</v>
      </c>
      <c r="K773" s="56">
        <v>1</v>
      </c>
      <c r="L773" s="56">
        <v>320000</v>
      </c>
      <c r="M773" s="224">
        <v>320000</v>
      </c>
      <c r="N773" s="57">
        <v>320000</v>
      </c>
      <c r="O773" s="223">
        <f t="shared" si="28"/>
        <v>0</v>
      </c>
      <c r="P773" s="57">
        <f>VLOOKUP(E773,'Cons. Ch2 &amp; Ch3'!F:Y,20,FALSE)</f>
        <v>940000</v>
      </c>
    </row>
    <row r="774" spans="1:16" hidden="1" x14ac:dyDescent="0.35">
      <c r="A774" s="56">
        <v>8470810</v>
      </c>
      <c r="B774" s="56" t="s">
        <v>452</v>
      </c>
      <c r="C774" s="56">
        <v>495110</v>
      </c>
      <c r="D774" s="56" t="s">
        <v>889</v>
      </c>
      <c r="E774" s="56" t="str">
        <f t="shared" si="29"/>
        <v>847.8470810.1.495110.000000.847001.300180</v>
      </c>
      <c r="F774" s="56" t="s">
        <v>21</v>
      </c>
      <c r="G774" s="56">
        <v>847001</v>
      </c>
      <c r="H774" s="56" t="s">
        <v>863</v>
      </c>
      <c r="I774" s="56">
        <v>300180</v>
      </c>
      <c r="J774" s="56" t="s">
        <v>2869</v>
      </c>
      <c r="K774" s="56">
        <v>1</v>
      </c>
      <c r="L774" s="56">
        <v>180000</v>
      </c>
      <c r="M774" s="224">
        <v>180000</v>
      </c>
      <c r="N774" s="57">
        <v>180000</v>
      </c>
      <c r="O774" s="223">
        <f t="shared" si="28"/>
        <v>0</v>
      </c>
      <c r="P774" s="57">
        <f>VLOOKUP(E774,'Cons. Ch2 &amp; Ch3'!F:Y,20,FALSE)</f>
        <v>940000</v>
      </c>
    </row>
    <row r="775" spans="1:16" hidden="1" x14ac:dyDescent="0.35">
      <c r="A775" s="56">
        <v>8470810</v>
      </c>
      <c r="B775" s="56" t="s">
        <v>452</v>
      </c>
      <c r="C775" s="56">
        <v>495110</v>
      </c>
      <c r="D775" s="56" t="s">
        <v>889</v>
      </c>
      <c r="E775" s="56" t="str">
        <f t="shared" si="29"/>
        <v>847.8470810.1.495110.000000.847001.300180</v>
      </c>
      <c r="F775" s="56" t="s">
        <v>21</v>
      </c>
      <c r="G775" s="56">
        <v>847001</v>
      </c>
      <c r="H775" s="56" t="s">
        <v>863</v>
      </c>
      <c r="I775" s="56">
        <v>300180</v>
      </c>
      <c r="J775" s="56" t="s">
        <v>2871</v>
      </c>
      <c r="K775" s="56">
        <v>1</v>
      </c>
      <c r="L775" s="56">
        <v>90000</v>
      </c>
      <c r="M775" s="224">
        <v>90000</v>
      </c>
      <c r="N775" s="57">
        <v>90000</v>
      </c>
      <c r="O775" s="223">
        <f t="shared" si="28"/>
        <v>0</v>
      </c>
      <c r="P775" s="57">
        <f>VLOOKUP(E775,'Cons. Ch2 &amp; Ch3'!F:Y,20,FALSE)</f>
        <v>940000</v>
      </c>
    </row>
    <row r="776" spans="1:16" hidden="1" x14ac:dyDescent="0.35">
      <c r="A776" s="56">
        <v>8471010</v>
      </c>
      <c r="B776" s="56" t="s">
        <v>473</v>
      </c>
      <c r="C776" s="56">
        <v>425100</v>
      </c>
      <c r="D776" s="56" t="s">
        <v>79</v>
      </c>
      <c r="E776" s="56" t="str">
        <f t="shared" si="29"/>
        <v>847.8471010.1.425100.000000.847001.200179</v>
      </c>
      <c r="F776" s="56" t="s">
        <v>21</v>
      </c>
      <c r="G776" s="56">
        <v>847001</v>
      </c>
      <c r="H776" s="56" t="s">
        <v>23</v>
      </c>
      <c r="I776" s="56">
        <v>200179</v>
      </c>
      <c r="J776" s="56" t="s">
        <v>3642</v>
      </c>
      <c r="K776" s="56">
        <v>43</v>
      </c>
      <c r="L776" s="56">
        <v>2500</v>
      </c>
      <c r="M776" s="57">
        <v>107500</v>
      </c>
      <c r="N776" s="57">
        <f>VLOOKUP(E776,'[1]Cons. Ch2 &amp; Ch3'!$F:$Y,20,FALSE)</f>
        <v>107500</v>
      </c>
      <c r="O776" s="223">
        <f t="shared" si="28"/>
        <v>0</v>
      </c>
      <c r="P776" s="57">
        <f>VLOOKUP(E776,'Cons. Ch2 &amp; Ch3'!F:Y,20,FALSE)</f>
        <v>107500</v>
      </c>
    </row>
    <row r="777" spans="1:16" hidden="1" x14ac:dyDescent="0.35">
      <c r="A777" s="56">
        <v>8471010</v>
      </c>
      <c r="B777" s="56" t="s">
        <v>473</v>
      </c>
      <c r="C777" s="56">
        <v>425510</v>
      </c>
      <c r="D777" s="56" t="s">
        <v>37</v>
      </c>
      <c r="E777" s="56" t="str">
        <f t="shared" si="29"/>
        <v>847.8471010.1.425510.000000.847001.200179</v>
      </c>
      <c r="F777" s="56" t="s">
        <v>21</v>
      </c>
      <c r="G777" s="56">
        <v>847001</v>
      </c>
      <c r="H777" s="56" t="s">
        <v>23</v>
      </c>
      <c r="I777" s="56">
        <v>200179</v>
      </c>
      <c r="J777" s="56" t="s">
        <v>3643</v>
      </c>
      <c r="K777" s="56">
        <v>5</v>
      </c>
      <c r="L777" s="56">
        <v>20000</v>
      </c>
      <c r="M777" s="57">
        <v>100000</v>
      </c>
      <c r="N777" s="57">
        <f>VLOOKUP(E777,'[1]Cons. Ch2 &amp; Ch3'!$F:$Y,20,FALSE)</f>
        <v>100000</v>
      </c>
      <c r="O777" s="223">
        <f t="shared" si="28"/>
        <v>0</v>
      </c>
      <c r="P777" s="57">
        <f>VLOOKUP(E777,'Cons. Ch2 &amp; Ch3'!F:Y,20,FALSE)</f>
        <v>100000</v>
      </c>
    </row>
    <row r="778" spans="1:16" hidden="1" x14ac:dyDescent="0.35">
      <c r="A778" s="56">
        <v>8471010</v>
      </c>
      <c r="B778" s="56" t="s">
        <v>473</v>
      </c>
      <c r="C778" s="56">
        <v>425550</v>
      </c>
      <c r="D778" s="56" t="s">
        <v>83</v>
      </c>
      <c r="E778" s="56" t="str">
        <f t="shared" si="29"/>
        <v>847.8471010.1.425550.000000.847001.200179</v>
      </c>
      <c r="F778" s="56" t="s">
        <v>21</v>
      </c>
      <c r="G778" s="56">
        <v>847001</v>
      </c>
      <c r="H778" s="56" t="s">
        <v>23</v>
      </c>
      <c r="I778" s="56">
        <v>200179</v>
      </c>
      <c r="J778" s="56" t="s">
        <v>3644</v>
      </c>
      <c r="M778" s="57">
        <v>0</v>
      </c>
      <c r="N778" s="57">
        <f>VLOOKUP(E778,'[1]Cons. Ch2 &amp; Ch3'!$F:$Y,20,FALSE)</f>
        <v>0</v>
      </c>
      <c r="O778" s="223">
        <f t="shared" si="28"/>
        <v>0</v>
      </c>
      <c r="P778" s="57">
        <f>VLOOKUP(E778,'Cons. Ch2 &amp; Ch3'!F:Y,20,FALSE)</f>
        <v>0</v>
      </c>
    </row>
    <row r="779" spans="1:16" hidden="1" x14ac:dyDescent="0.35">
      <c r="A779" s="56">
        <v>8471010</v>
      </c>
      <c r="B779" s="56" t="s">
        <v>473</v>
      </c>
      <c r="C779" s="56">
        <v>425720</v>
      </c>
      <c r="D779" s="56" t="s">
        <v>126</v>
      </c>
      <c r="E779" s="56" t="str">
        <f t="shared" si="29"/>
        <v>847.8471010.1.425720.000000.847001.200179</v>
      </c>
      <c r="F779" s="56" t="s">
        <v>21</v>
      </c>
      <c r="G779" s="56">
        <v>847001</v>
      </c>
      <c r="H779" s="56" t="s">
        <v>23</v>
      </c>
      <c r="I779" s="56">
        <v>200179</v>
      </c>
      <c r="J779" s="56" t="s">
        <v>3645</v>
      </c>
      <c r="K779" s="56">
        <v>55</v>
      </c>
      <c r="L779" s="56">
        <v>1384</v>
      </c>
      <c r="M779" s="57">
        <v>76120</v>
      </c>
      <c r="N779" s="57">
        <f>VLOOKUP(E779,'[1]Cons. Ch2 &amp; Ch3'!$F:$Y,20,FALSE)</f>
        <v>76120</v>
      </c>
      <c r="O779" s="223">
        <f t="shared" si="28"/>
        <v>0</v>
      </c>
      <c r="P779" s="57">
        <f>VLOOKUP(E779,'Cons. Ch2 &amp; Ch3'!F:Y,20,FALSE)</f>
        <v>76120</v>
      </c>
    </row>
    <row r="780" spans="1:16" hidden="1" x14ac:dyDescent="0.35">
      <c r="A780" s="56">
        <v>8471010</v>
      </c>
      <c r="B780" s="56" t="s">
        <v>473</v>
      </c>
      <c r="C780" s="56">
        <v>425900</v>
      </c>
      <c r="D780" s="56" t="s">
        <v>40</v>
      </c>
      <c r="E780" s="56" t="str">
        <f t="shared" si="29"/>
        <v>847.8471010.1.425900.000000.847001.200179</v>
      </c>
      <c r="F780" s="56" t="s">
        <v>21</v>
      </c>
      <c r="G780" s="56">
        <v>847001</v>
      </c>
      <c r="H780" s="56" t="s">
        <v>23</v>
      </c>
      <c r="I780" s="56">
        <v>200179</v>
      </c>
      <c r="J780" s="56" t="s">
        <v>3646</v>
      </c>
      <c r="K780" s="56">
        <v>2500</v>
      </c>
      <c r="L780" s="56">
        <v>65</v>
      </c>
      <c r="M780" s="57">
        <v>162500</v>
      </c>
      <c r="N780" s="57">
        <f>VLOOKUP(E780,'[1]Cons. Ch2 &amp; Ch3'!$F:$Y,20,FALSE)</f>
        <v>162500</v>
      </c>
      <c r="O780" s="223">
        <f t="shared" si="28"/>
        <v>0</v>
      </c>
      <c r="P780" s="57">
        <f>VLOOKUP(E780,'Cons. Ch2 &amp; Ch3'!F:Y,20,FALSE)</f>
        <v>162500</v>
      </c>
    </row>
    <row r="781" spans="1:16" hidden="1" x14ac:dyDescent="0.35">
      <c r="A781" s="56">
        <v>8471010</v>
      </c>
      <c r="B781" s="56" t="s">
        <v>473</v>
      </c>
      <c r="C781" s="56">
        <v>436110</v>
      </c>
      <c r="D781" s="56" t="s">
        <v>64</v>
      </c>
      <c r="E781" s="56" t="str">
        <f t="shared" si="29"/>
        <v>847.8471010.1.436110.000000.847001.200179</v>
      </c>
      <c r="F781" s="56" t="s">
        <v>21</v>
      </c>
      <c r="G781" s="56">
        <v>847001</v>
      </c>
      <c r="H781" s="56" t="s">
        <v>23</v>
      </c>
      <c r="I781" s="56">
        <v>200179</v>
      </c>
      <c r="J781" s="56" t="s">
        <v>3647</v>
      </c>
      <c r="K781" s="56">
        <v>225</v>
      </c>
      <c r="L781" s="56">
        <v>225</v>
      </c>
      <c r="M781" s="57">
        <v>50625</v>
      </c>
      <c r="N781" s="57">
        <f>VLOOKUP(E781,'[1]Cons. Ch2 &amp; Ch3'!$F:$Y,20,FALSE)</f>
        <v>50625</v>
      </c>
      <c r="O781" s="223">
        <f t="shared" si="28"/>
        <v>0</v>
      </c>
      <c r="P781" s="57">
        <f>VLOOKUP(E781,'Cons. Ch2 &amp; Ch3'!F:Y,20,FALSE)</f>
        <v>50625</v>
      </c>
    </row>
    <row r="782" spans="1:16" hidden="1" x14ac:dyDescent="0.35">
      <c r="A782" s="56">
        <v>8471010</v>
      </c>
      <c r="B782" s="56" t="s">
        <v>473</v>
      </c>
      <c r="C782" s="56">
        <v>436120</v>
      </c>
      <c r="D782" s="56" t="s">
        <v>431</v>
      </c>
      <c r="E782" s="56" t="str">
        <f t="shared" si="29"/>
        <v>847.8471010.1.436120.000000.847001.200179</v>
      </c>
      <c r="F782" s="56" t="s">
        <v>21</v>
      </c>
      <c r="G782" s="56">
        <v>847001</v>
      </c>
      <c r="H782" s="56" t="s">
        <v>23</v>
      </c>
      <c r="I782" s="56">
        <v>200179</v>
      </c>
      <c r="J782" s="56" t="s">
        <v>3648</v>
      </c>
      <c r="K782" s="56">
        <v>225</v>
      </c>
      <c r="L782" s="56">
        <v>25</v>
      </c>
      <c r="M782" s="57">
        <v>5625</v>
      </c>
      <c r="N782" s="57">
        <f>VLOOKUP(E782,'[1]Cons. Ch2 &amp; Ch3'!$F:$Y,20,FALSE)</f>
        <v>5625</v>
      </c>
      <c r="O782" s="223">
        <f t="shared" si="28"/>
        <v>0</v>
      </c>
      <c r="P782" s="57">
        <f>VLOOKUP(E782,'Cons. Ch2 &amp; Ch3'!F:Y,20,FALSE)</f>
        <v>5625</v>
      </c>
    </row>
    <row r="783" spans="1:16" hidden="1" x14ac:dyDescent="0.35">
      <c r="A783" s="56">
        <v>8471110</v>
      </c>
      <c r="B783" s="56" t="s">
        <v>719</v>
      </c>
      <c r="C783" s="56">
        <v>425900</v>
      </c>
      <c r="D783" s="56" t="s">
        <v>40</v>
      </c>
      <c r="E783" s="56" t="str">
        <f t="shared" si="29"/>
        <v>847.8471110.1.425900.000000.847001.200179</v>
      </c>
      <c r="F783" s="66" t="s">
        <v>21</v>
      </c>
      <c r="G783" s="56">
        <v>847001</v>
      </c>
      <c r="H783" s="56" t="s">
        <v>23</v>
      </c>
      <c r="I783" s="56">
        <v>200179</v>
      </c>
      <c r="J783" s="56" t="s">
        <v>5108</v>
      </c>
      <c r="K783" s="56">
        <v>10</v>
      </c>
      <c r="L783" s="56">
        <v>3000</v>
      </c>
      <c r="M783" s="57">
        <v>30000</v>
      </c>
      <c r="N783" s="57">
        <f>VLOOKUP(E783,'[1]Cons. Ch2 &amp; Ch3'!$F:$Y,20,FALSE)</f>
        <v>30000</v>
      </c>
      <c r="O783" s="223">
        <f t="shared" si="28"/>
        <v>0</v>
      </c>
      <c r="P783" s="57">
        <f>VLOOKUP(E783,'Cons. Ch2 &amp; Ch3'!F:Y,20,FALSE)</f>
        <v>30000</v>
      </c>
    </row>
    <row r="784" spans="1:16" hidden="1" x14ac:dyDescent="0.35">
      <c r="A784" s="56">
        <v>8471110</v>
      </c>
      <c r="B784" s="56" t="s">
        <v>719</v>
      </c>
      <c r="C784" s="56">
        <v>427710</v>
      </c>
      <c r="D784" s="56" t="s">
        <v>46</v>
      </c>
      <c r="E784" s="56" t="str">
        <f t="shared" si="29"/>
        <v>847.8471110.1.427710.000000.847001.200179</v>
      </c>
      <c r="F784" s="66" t="s">
        <v>21</v>
      </c>
      <c r="G784" s="56">
        <v>847001</v>
      </c>
      <c r="H784" s="56" t="s">
        <v>23</v>
      </c>
      <c r="I784" s="56">
        <v>200179</v>
      </c>
      <c r="J784" s="56" t="s">
        <v>5112</v>
      </c>
      <c r="K784" s="56">
        <v>5</v>
      </c>
      <c r="L784" s="56" t="e">
        <v>#REF!</v>
      </c>
      <c r="M784" s="57">
        <v>428950.6</v>
      </c>
      <c r="N784" s="57">
        <f>VLOOKUP(E784,'[1]Cons. Ch2 &amp; Ch3'!$F:$Y,20,FALSE)</f>
        <v>428950.6</v>
      </c>
      <c r="O784" s="223">
        <f t="shared" si="28"/>
        <v>0</v>
      </c>
      <c r="P784" s="57">
        <f>VLOOKUP(E784,'Cons. Ch2 &amp; Ch3'!F:Y,20,FALSE)</f>
        <v>428950.6</v>
      </c>
    </row>
    <row r="785" spans="1:16" hidden="1" x14ac:dyDescent="0.35">
      <c r="A785" s="56">
        <v>8471110</v>
      </c>
      <c r="B785" s="56" t="s">
        <v>719</v>
      </c>
      <c r="C785" s="56">
        <v>428090</v>
      </c>
      <c r="D785" s="56" t="s">
        <v>52</v>
      </c>
      <c r="E785" s="56" t="str">
        <f t="shared" si="29"/>
        <v>847.8471110.1.428090.000000.847001.200179</v>
      </c>
      <c r="F785" s="66" t="s">
        <v>21</v>
      </c>
      <c r="G785" s="56">
        <v>847001</v>
      </c>
      <c r="H785" s="56" t="s">
        <v>23</v>
      </c>
      <c r="I785" s="56">
        <v>200179</v>
      </c>
      <c r="J785" s="56" t="s">
        <v>5116</v>
      </c>
      <c r="K785" s="56">
        <v>5</v>
      </c>
      <c r="L785" s="56">
        <v>20000</v>
      </c>
      <c r="M785" s="57">
        <v>100000</v>
      </c>
      <c r="N785" s="57">
        <f>VLOOKUP(E785,'[1]Cons. Ch2 &amp; Ch3'!$F:$Y,20,FALSE)</f>
        <v>100000</v>
      </c>
      <c r="O785" s="223">
        <f t="shared" si="28"/>
        <v>0</v>
      </c>
      <c r="P785" s="57">
        <f>VLOOKUP(E785,'Cons. Ch2 &amp; Ch3'!F:Y,20,FALSE)</f>
        <v>100000</v>
      </c>
    </row>
    <row r="786" spans="1:16" hidden="1" x14ac:dyDescent="0.35">
      <c r="A786" s="56">
        <v>8471120</v>
      </c>
      <c r="B786" s="56" t="s">
        <v>5105</v>
      </c>
      <c r="C786" s="56">
        <v>425900</v>
      </c>
      <c r="D786" s="56" t="s">
        <v>40</v>
      </c>
      <c r="E786" s="56" t="str">
        <f t="shared" si="29"/>
        <v>847.8471120.1.425900.000000.847001.200179</v>
      </c>
      <c r="F786" s="66" t="s">
        <v>21</v>
      </c>
      <c r="G786" s="56">
        <v>847001</v>
      </c>
      <c r="H786" s="56" t="s">
        <v>23</v>
      </c>
      <c r="I786" s="56">
        <v>200179</v>
      </c>
      <c r="J786" s="56" t="s">
        <v>5106</v>
      </c>
      <c r="K786" s="56">
        <v>11</v>
      </c>
      <c r="L786" s="56">
        <v>10000</v>
      </c>
      <c r="M786" s="57">
        <v>110000</v>
      </c>
      <c r="N786" s="57">
        <f>VLOOKUP(E786,'[1]Cons. Ch2 &amp; Ch3'!$F:$Y,20,FALSE)</f>
        <v>110000</v>
      </c>
      <c r="O786" s="223">
        <f t="shared" si="28"/>
        <v>0</v>
      </c>
      <c r="P786" s="57">
        <f>VLOOKUP(E786,'Cons. Ch2 &amp; Ch3'!F:Y,20,FALSE)</f>
        <v>110000</v>
      </c>
    </row>
    <row r="787" spans="1:16" hidden="1" x14ac:dyDescent="0.35">
      <c r="A787" s="56">
        <v>8471120</v>
      </c>
      <c r="B787" s="56" t="s">
        <v>5105</v>
      </c>
      <c r="C787" s="56">
        <v>428090</v>
      </c>
      <c r="D787" s="56" t="s">
        <v>52</v>
      </c>
      <c r="E787" s="56" t="str">
        <f t="shared" si="29"/>
        <v>847.8471120.1.428090.000000.847001.200179</v>
      </c>
      <c r="F787" s="66" t="s">
        <v>21</v>
      </c>
      <c r="G787" s="56">
        <v>847001</v>
      </c>
      <c r="H787" s="56" t="s">
        <v>23</v>
      </c>
      <c r="I787" s="56">
        <v>200179</v>
      </c>
      <c r="J787" s="56" t="s">
        <v>5106</v>
      </c>
      <c r="K787" s="56">
        <v>11</v>
      </c>
      <c r="L787" s="56">
        <v>20000</v>
      </c>
      <c r="M787" s="57">
        <v>220000</v>
      </c>
      <c r="N787" s="57">
        <f>VLOOKUP(E787,'[1]Cons. Ch2 &amp; Ch3'!$F:$Y,20,FALSE)</f>
        <v>220000</v>
      </c>
      <c r="O787" s="223">
        <f t="shared" si="28"/>
        <v>0</v>
      </c>
      <c r="P787" s="57">
        <f>VLOOKUP(E787,'Cons. Ch2 &amp; Ch3'!F:Y,20,FALSE)</f>
        <v>220000</v>
      </c>
    </row>
    <row r="788" spans="1:16" hidden="1" x14ac:dyDescent="0.35">
      <c r="A788" s="56">
        <v>8471120</v>
      </c>
      <c r="B788" s="56" t="s">
        <v>5105</v>
      </c>
      <c r="C788" s="56">
        <v>429900</v>
      </c>
      <c r="D788" s="56" t="s">
        <v>375</v>
      </c>
      <c r="E788" s="56" t="str">
        <f t="shared" si="29"/>
        <v>847.8471120.1.429900.000000.847001.200179</v>
      </c>
      <c r="F788" s="66" t="s">
        <v>21</v>
      </c>
      <c r="G788" s="56">
        <v>847001</v>
      </c>
      <c r="H788" s="56" t="s">
        <v>23</v>
      </c>
      <c r="I788" s="56">
        <v>200179</v>
      </c>
      <c r="J788" s="56" t="s">
        <v>5106</v>
      </c>
      <c r="K788" s="56">
        <v>2</v>
      </c>
      <c r="L788" s="56">
        <v>27755</v>
      </c>
      <c r="M788" s="57">
        <v>55510</v>
      </c>
      <c r="N788" s="57">
        <f>VLOOKUP(E788,'[1]Cons. Ch2 &amp; Ch3'!$F:$Y,20,FALSE)</f>
        <v>55510</v>
      </c>
      <c r="O788" s="223">
        <f t="shared" si="28"/>
        <v>0</v>
      </c>
      <c r="P788" s="57">
        <f>VLOOKUP(E788,'Cons. Ch2 &amp; Ch3'!F:Y,20,FALSE)</f>
        <v>55510</v>
      </c>
    </row>
    <row r="789" spans="1:16" hidden="1" x14ac:dyDescent="0.35">
      <c r="A789" s="56">
        <v>8471120</v>
      </c>
      <c r="B789" s="56" t="s">
        <v>5105</v>
      </c>
      <c r="C789" s="56">
        <v>435523</v>
      </c>
      <c r="D789" s="56" t="s">
        <v>485</v>
      </c>
      <c r="E789" s="56" t="str">
        <f t="shared" si="29"/>
        <v>847.8471120.1.435523.000000.847001.200179</v>
      </c>
      <c r="F789" s="66" t="s">
        <v>21</v>
      </c>
      <c r="G789" s="56">
        <v>847001</v>
      </c>
      <c r="H789" s="56" t="s">
        <v>23</v>
      </c>
      <c r="I789" s="56">
        <v>200179</v>
      </c>
      <c r="J789" s="56" t="s">
        <v>5106</v>
      </c>
      <c r="K789" s="56">
        <v>1</v>
      </c>
      <c r="L789" s="56">
        <v>25510</v>
      </c>
      <c r="M789" s="57">
        <v>25510</v>
      </c>
      <c r="N789" s="57">
        <f>VLOOKUP(E789,'[1]Cons. Ch2 &amp; Ch3'!$F:$Y,20,FALSE)</f>
        <v>25510</v>
      </c>
      <c r="O789" s="223">
        <f t="shared" si="28"/>
        <v>0</v>
      </c>
      <c r="P789" s="57">
        <f>VLOOKUP(E789,'Cons. Ch2 &amp; Ch3'!F:Y,20,FALSE)</f>
        <v>25510</v>
      </c>
    </row>
    <row r="790" spans="1:16" hidden="1" x14ac:dyDescent="0.35">
      <c r="A790" s="56">
        <v>8471121</v>
      </c>
      <c r="B790" s="56" t="s">
        <v>482</v>
      </c>
      <c r="C790" s="56">
        <v>425510</v>
      </c>
      <c r="D790" s="56" t="s">
        <v>37</v>
      </c>
      <c r="E790" s="56" t="str">
        <f t="shared" si="29"/>
        <v>847.8471121.1.425510.000000.847001.200179</v>
      </c>
      <c r="F790" s="66" t="s">
        <v>21</v>
      </c>
      <c r="G790" s="56">
        <v>847001</v>
      </c>
      <c r="H790" s="56" t="s">
        <v>23</v>
      </c>
      <c r="I790" s="56">
        <v>200179</v>
      </c>
      <c r="M790" s="57">
        <v>50000</v>
      </c>
      <c r="N790" s="57">
        <f>VLOOKUP(E790,'[1]Cons. Ch2 &amp; Ch3'!$F:$Y,20,FALSE)</f>
        <v>50000</v>
      </c>
      <c r="O790" s="223">
        <f t="shared" si="28"/>
        <v>0</v>
      </c>
      <c r="P790" s="57">
        <f>VLOOKUP(E790,'Cons. Ch2 &amp; Ch3'!F:Y,20,FALSE)</f>
        <v>50000</v>
      </c>
    </row>
    <row r="791" spans="1:16" hidden="1" x14ac:dyDescent="0.35">
      <c r="A791" s="56">
        <v>8471121</v>
      </c>
      <c r="B791" s="56" t="s">
        <v>482</v>
      </c>
      <c r="C791" s="56">
        <v>425900</v>
      </c>
      <c r="D791" s="56" t="s">
        <v>40</v>
      </c>
      <c r="E791" s="56" t="str">
        <f t="shared" si="29"/>
        <v>847.8471121.1.425900.000000.847001.200179</v>
      </c>
      <c r="F791" s="66" t="s">
        <v>21</v>
      </c>
      <c r="G791" s="56">
        <v>847001</v>
      </c>
      <c r="H791" s="56" t="s">
        <v>23</v>
      </c>
      <c r="I791" s="56">
        <v>200179</v>
      </c>
      <c r="M791" s="57">
        <v>15000</v>
      </c>
      <c r="N791" s="57">
        <f>VLOOKUP(E791,'[1]Cons. Ch2 &amp; Ch3'!$F:$Y,20,FALSE)</f>
        <v>15000</v>
      </c>
      <c r="O791" s="223">
        <f t="shared" si="28"/>
        <v>0</v>
      </c>
      <c r="P791" s="57">
        <f>VLOOKUP(E791,'Cons. Ch2 &amp; Ch3'!F:Y,20,FALSE)</f>
        <v>15000</v>
      </c>
    </row>
    <row r="792" spans="1:16" hidden="1" x14ac:dyDescent="0.35">
      <c r="A792" s="56">
        <v>8471121</v>
      </c>
      <c r="B792" s="56" t="s">
        <v>482</v>
      </c>
      <c r="C792" s="56">
        <v>428090</v>
      </c>
      <c r="D792" s="56" t="s">
        <v>52</v>
      </c>
      <c r="E792" s="56" t="str">
        <f t="shared" si="29"/>
        <v>847.8471121.1.428090.000000.847001.200179</v>
      </c>
      <c r="F792" s="66" t="s">
        <v>21</v>
      </c>
      <c r="G792" s="56">
        <v>847001</v>
      </c>
      <c r="H792" s="56" t="s">
        <v>23</v>
      </c>
      <c r="I792" s="56">
        <v>200179</v>
      </c>
      <c r="M792" s="57">
        <v>50000</v>
      </c>
      <c r="N792" s="57">
        <f>VLOOKUP(E792,'[1]Cons. Ch2 &amp; Ch3'!$F:$Y,20,FALSE)</f>
        <v>50000</v>
      </c>
      <c r="O792" s="223">
        <f t="shared" si="28"/>
        <v>0</v>
      </c>
      <c r="P792" s="57">
        <f>VLOOKUP(E792,'Cons. Ch2 &amp; Ch3'!F:Y,20,FALSE)</f>
        <v>50000</v>
      </c>
    </row>
    <row r="793" spans="1:16" hidden="1" x14ac:dyDescent="0.35">
      <c r="A793" s="56">
        <v>8471121</v>
      </c>
      <c r="B793" s="56" t="s">
        <v>482</v>
      </c>
      <c r="C793" s="56">
        <v>432170</v>
      </c>
      <c r="D793" s="56" t="s">
        <v>389</v>
      </c>
      <c r="E793" s="56" t="str">
        <f t="shared" si="29"/>
        <v>847.8471121.1.432170.000000.847001.200179</v>
      </c>
      <c r="F793" s="66" t="s">
        <v>21</v>
      </c>
      <c r="G793" s="56">
        <v>847001</v>
      </c>
      <c r="H793" s="56" t="s">
        <v>23</v>
      </c>
      <c r="I793" s="56">
        <v>200179</v>
      </c>
      <c r="M793" s="57">
        <v>500000</v>
      </c>
      <c r="N793" s="57">
        <f>VLOOKUP(E793,'[1]Cons. Ch2 &amp; Ch3'!$F:$Y,20,FALSE)</f>
        <v>500000</v>
      </c>
      <c r="O793" s="223">
        <f t="shared" si="28"/>
        <v>0</v>
      </c>
      <c r="P793" s="57">
        <f>VLOOKUP(E793,'Cons. Ch2 &amp; Ch3'!F:Y,20,FALSE)</f>
        <v>500000</v>
      </c>
    </row>
    <row r="794" spans="1:16" hidden="1" x14ac:dyDescent="0.35">
      <c r="A794" s="56">
        <v>8471121</v>
      </c>
      <c r="B794" s="56" t="s">
        <v>482</v>
      </c>
      <c r="C794" s="56">
        <v>435523</v>
      </c>
      <c r="D794" s="56" t="s">
        <v>485</v>
      </c>
      <c r="E794" s="56" t="str">
        <f t="shared" si="29"/>
        <v>847.8471121.1.435523.000000.847001.200179</v>
      </c>
      <c r="F794" s="66" t="s">
        <v>21</v>
      </c>
      <c r="G794" s="56">
        <v>847001</v>
      </c>
      <c r="H794" s="56" t="s">
        <v>23</v>
      </c>
      <c r="I794" s="56">
        <v>200179</v>
      </c>
      <c r="M794" s="57">
        <v>19343600</v>
      </c>
      <c r="N794" s="57">
        <f>VLOOKUP(E794,'[1]Cons. Ch2 &amp; Ch3'!$F:$Y,20,FALSE)</f>
        <v>2000000</v>
      </c>
      <c r="O794" s="223">
        <f t="shared" si="28"/>
        <v>17343600</v>
      </c>
      <c r="P794" s="57">
        <f>VLOOKUP(E794,'Cons. Ch2 &amp; Ch3'!F:Y,20,FALSE)</f>
        <v>2000000</v>
      </c>
    </row>
    <row r="795" spans="1:16" hidden="1" x14ac:dyDescent="0.35">
      <c r="A795" s="56">
        <v>8471130</v>
      </c>
      <c r="B795" s="56" t="s">
        <v>488</v>
      </c>
      <c r="C795" s="56">
        <v>420570</v>
      </c>
      <c r="D795" s="56" t="s">
        <v>25</v>
      </c>
      <c r="E795" s="56" t="str">
        <f t="shared" si="29"/>
        <v>847.8471130.1.420570.000000.847001.200179</v>
      </c>
      <c r="F795" s="66" t="s">
        <v>21</v>
      </c>
      <c r="G795" s="56">
        <v>847001</v>
      </c>
      <c r="H795" s="56" t="s">
        <v>23</v>
      </c>
      <c r="I795" s="56">
        <v>200179</v>
      </c>
      <c r="M795" s="57">
        <v>0</v>
      </c>
      <c r="N795" s="57">
        <f>VLOOKUP(E795,'[1]Cons. Ch2 &amp; Ch3'!$F:$Y,20,FALSE)</f>
        <v>0</v>
      </c>
      <c r="O795" s="223">
        <f t="shared" si="28"/>
        <v>0</v>
      </c>
      <c r="P795" s="57">
        <f>VLOOKUP(E795,'Cons. Ch2 &amp; Ch3'!F:Y,20,FALSE)</f>
        <v>0</v>
      </c>
    </row>
    <row r="796" spans="1:16" hidden="1" x14ac:dyDescent="0.35">
      <c r="A796" s="56">
        <v>8471130</v>
      </c>
      <c r="B796" s="56" t="s">
        <v>488</v>
      </c>
      <c r="C796" s="56">
        <v>426610</v>
      </c>
      <c r="D796" s="56" t="s">
        <v>43</v>
      </c>
      <c r="E796" s="56" t="str">
        <f t="shared" si="29"/>
        <v>847.8471130.1.426610.000000.847001.200179</v>
      </c>
      <c r="F796" s="66" t="s">
        <v>21</v>
      </c>
      <c r="G796" s="56">
        <v>847001</v>
      </c>
      <c r="H796" s="56" t="s">
        <v>23</v>
      </c>
      <c r="I796" s="56">
        <v>200179</v>
      </c>
      <c r="M796" s="57">
        <v>0</v>
      </c>
      <c r="N796" s="57">
        <f>VLOOKUP(E796,'[1]Cons. Ch2 &amp; Ch3'!$F:$Y,20,FALSE)</f>
        <v>0</v>
      </c>
      <c r="O796" s="223">
        <f t="shared" si="28"/>
        <v>0</v>
      </c>
      <c r="P796" s="57">
        <f>VLOOKUP(E796,'Cons. Ch2 &amp; Ch3'!F:Y,20,FALSE)</f>
        <v>0</v>
      </c>
    </row>
    <row r="797" spans="1:16" hidden="1" x14ac:dyDescent="0.35">
      <c r="A797" s="56">
        <v>8471130</v>
      </c>
      <c r="B797" s="56" t="s">
        <v>488</v>
      </c>
      <c r="C797" s="56">
        <v>426900</v>
      </c>
      <c r="D797" s="56" t="s">
        <v>360</v>
      </c>
      <c r="E797" s="56" t="str">
        <f t="shared" si="29"/>
        <v>847.8471130.1.426900.000000.847001.200179</v>
      </c>
      <c r="F797" s="66" t="s">
        <v>21</v>
      </c>
      <c r="G797" s="56">
        <v>847001</v>
      </c>
      <c r="H797" s="56" t="s">
        <v>23</v>
      </c>
      <c r="I797" s="56">
        <v>200179</v>
      </c>
      <c r="M797" s="57">
        <v>0</v>
      </c>
      <c r="N797" s="57">
        <f>VLOOKUP(E797,'[1]Cons. Ch2 &amp; Ch3'!$F:$Y,20,FALSE)</f>
        <v>0</v>
      </c>
      <c r="O797" s="223">
        <f t="shared" si="28"/>
        <v>0</v>
      </c>
      <c r="P797" s="57">
        <f>VLOOKUP(E797,'Cons. Ch2 &amp; Ch3'!F:Y,20,FALSE)</f>
        <v>0</v>
      </c>
    </row>
    <row r="798" spans="1:16" hidden="1" x14ac:dyDescent="0.35">
      <c r="A798" s="56">
        <v>8471130</v>
      </c>
      <c r="B798" s="56" t="s">
        <v>488</v>
      </c>
      <c r="C798" s="56">
        <v>427710</v>
      </c>
      <c r="D798" s="56" t="s">
        <v>46</v>
      </c>
      <c r="E798" s="56" t="str">
        <f t="shared" si="29"/>
        <v>847.8471130.1.427710.000000.847001.200179</v>
      </c>
      <c r="F798" s="66" t="s">
        <v>21</v>
      </c>
      <c r="G798" s="56">
        <v>847001</v>
      </c>
      <c r="H798" s="56" t="s">
        <v>23</v>
      </c>
      <c r="I798" s="56">
        <v>200179</v>
      </c>
      <c r="M798" s="57">
        <v>0</v>
      </c>
      <c r="N798" s="57">
        <f>VLOOKUP(E798,'[1]Cons. Ch2 &amp; Ch3'!$F:$Y,20,FALSE)</f>
        <v>0</v>
      </c>
      <c r="O798" s="223">
        <f t="shared" si="28"/>
        <v>0</v>
      </c>
      <c r="P798" s="57">
        <f>VLOOKUP(E798,'Cons. Ch2 &amp; Ch3'!F:Y,20,FALSE)</f>
        <v>0</v>
      </c>
    </row>
    <row r="799" spans="1:16" hidden="1" x14ac:dyDescent="0.35">
      <c r="A799" s="56">
        <v>8471130</v>
      </c>
      <c r="B799" s="56" t="s">
        <v>488</v>
      </c>
      <c r="C799" s="56">
        <v>427900</v>
      </c>
      <c r="D799" s="56" t="s">
        <v>49</v>
      </c>
      <c r="E799" s="56" t="str">
        <f t="shared" si="29"/>
        <v>847.8471130.1.427900.000000.847001.200179</v>
      </c>
      <c r="F799" s="66" t="s">
        <v>21</v>
      </c>
      <c r="G799" s="56">
        <v>847001</v>
      </c>
      <c r="H799" s="56" t="s">
        <v>23</v>
      </c>
      <c r="I799" s="56">
        <v>200179</v>
      </c>
      <c r="J799" s="56" t="s">
        <v>5091</v>
      </c>
      <c r="K799" s="56">
        <v>10</v>
      </c>
      <c r="L799" s="56">
        <v>500</v>
      </c>
      <c r="M799" s="57">
        <v>5000</v>
      </c>
      <c r="N799" s="57">
        <f>VLOOKUP(E799,'[1]Cons. Ch2 &amp; Ch3'!$F:$Y,20,FALSE)</f>
        <v>5000</v>
      </c>
      <c r="O799" s="223">
        <f t="shared" si="28"/>
        <v>0</v>
      </c>
      <c r="P799" s="57">
        <f>VLOOKUP(E799,'Cons. Ch2 &amp; Ch3'!F:Y,20,FALSE)</f>
        <v>5000</v>
      </c>
    </row>
    <row r="800" spans="1:16" hidden="1" x14ac:dyDescent="0.35">
      <c r="A800" s="56">
        <v>8471130</v>
      </c>
      <c r="B800" s="56" t="s">
        <v>488</v>
      </c>
      <c r="C800" s="56">
        <v>428090</v>
      </c>
      <c r="D800" s="56" t="s">
        <v>52</v>
      </c>
      <c r="E800" s="56" t="str">
        <f t="shared" si="29"/>
        <v>847.8471130.1.428090.000000.847001.200179</v>
      </c>
      <c r="F800" s="66" t="s">
        <v>21</v>
      </c>
      <c r="G800" s="56">
        <v>847001</v>
      </c>
      <c r="H800" s="56" t="s">
        <v>23</v>
      </c>
      <c r="I800" s="56">
        <v>200179</v>
      </c>
      <c r="J800" s="56" t="s">
        <v>5095</v>
      </c>
      <c r="K800" s="56">
        <v>7</v>
      </c>
      <c r="L800" s="56">
        <v>10000</v>
      </c>
      <c r="M800" s="57">
        <v>70000</v>
      </c>
      <c r="N800" s="57">
        <f>VLOOKUP(E800,'[1]Cons. Ch2 &amp; Ch3'!$F:$Y,20,FALSE)</f>
        <v>70000</v>
      </c>
      <c r="O800" s="223">
        <f t="shared" si="28"/>
        <v>0</v>
      </c>
      <c r="P800" s="57">
        <f>VLOOKUP(E800,'Cons. Ch2 &amp; Ch3'!F:Y,20,FALSE)</f>
        <v>70000</v>
      </c>
    </row>
    <row r="801" spans="1:16" hidden="1" x14ac:dyDescent="0.35">
      <c r="A801" s="56">
        <v>8471130</v>
      </c>
      <c r="B801" s="56" t="s">
        <v>488</v>
      </c>
      <c r="C801" s="56">
        <v>428111</v>
      </c>
      <c r="D801" s="56" t="s">
        <v>363</v>
      </c>
      <c r="E801" s="56" t="str">
        <f t="shared" si="29"/>
        <v>847.8471130.1.428111.000000.847001.200179</v>
      </c>
      <c r="F801" s="66" t="s">
        <v>21</v>
      </c>
      <c r="G801" s="56">
        <v>847001</v>
      </c>
      <c r="H801" s="56" t="s">
        <v>23</v>
      </c>
      <c r="I801" s="56">
        <v>200179</v>
      </c>
      <c r="M801" s="57">
        <v>0</v>
      </c>
      <c r="N801" s="57">
        <f>VLOOKUP(E801,'[1]Cons. Ch2 &amp; Ch3'!$F:$Y,20,FALSE)</f>
        <v>0</v>
      </c>
      <c r="O801" s="223">
        <f t="shared" si="28"/>
        <v>0</v>
      </c>
      <c r="P801" s="57">
        <f>VLOOKUP(E801,'Cons. Ch2 &amp; Ch3'!F:Y,20,FALSE)</f>
        <v>0</v>
      </c>
    </row>
    <row r="802" spans="1:16" hidden="1" x14ac:dyDescent="0.35">
      <c r="A802" s="56">
        <v>8471130</v>
      </c>
      <c r="B802" s="56" t="s">
        <v>488</v>
      </c>
      <c r="C802" s="56">
        <v>428400</v>
      </c>
      <c r="D802" s="56" t="s">
        <v>614</v>
      </c>
      <c r="E802" s="56" t="str">
        <f t="shared" si="29"/>
        <v>847.8471130.1.428400.000000.847001.200179</v>
      </c>
      <c r="F802" s="66" t="s">
        <v>21</v>
      </c>
      <c r="G802" s="56">
        <v>847001</v>
      </c>
      <c r="H802" s="56" t="s">
        <v>23</v>
      </c>
      <c r="I802" s="56">
        <v>200179</v>
      </c>
      <c r="M802" s="57">
        <v>0</v>
      </c>
      <c r="N802" s="57">
        <f>VLOOKUP(E802,'[1]Cons. Ch2 &amp; Ch3'!$F:$Y,20,FALSE)</f>
        <v>0</v>
      </c>
      <c r="O802" s="223">
        <f t="shared" si="28"/>
        <v>0</v>
      </c>
      <c r="P802" s="57">
        <f>VLOOKUP(E802,'Cons. Ch2 &amp; Ch3'!F:Y,20,FALSE)</f>
        <v>0</v>
      </c>
    </row>
    <row r="803" spans="1:16" hidden="1" x14ac:dyDescent="0.35">
      <c r="A803" s="56">
        <v>8471130</v>
      </c>
      <c r="B803" s="56" t="s">
        <v>488</v>
      </c>
      <c r="C803" s="56">
        <v>435523</v>
      </c>
      <c r="D803" s="56" t="s">
        <v>485</v>
      </c>
      <c r="E803" s="56" t="str">
        <f t="shared" si="29"/>
        <v>847.8471130.1.435523.000000.847001.200179</v>
      </c>
      <c r="F803" s="66" t="s">
        <v>21</v>
      </c>
      <c r="G803" s="56">
        <v>847001</v>
      </c>
      <c r="H803" s="56" t="s">
        <v>23</v>
      </c>
      <c r="I803" s="56">
        <v>200179</v>
      </c>
      <c r="M803" s="57">
        <v>0</v>
      </c>
      <c r="N803" s="57">
        <f>VLOOKUP(E803,'[1]Cons. Ch2 &amp; Ch3'!$F:$Y,20,FALSE)</f>
        <v>0</v>
      </c>
      <c r="O803" s="223">
        <f t="shared" si="28"/>
        <v>0</v>
      </c>
      <c r="P803" s="57">
        <f>VLOOKUP(E803,'Cons. Ch2 &amp; Ch3'!F:Y,20,FALSE)</f>
        <v>0</v>
      </c>
    </row>
    <row r="804" spans="1:16" hidden="1" x14ac:dyDescent="0.35">
      <c r="A804" s="56">
        <v>8471130</v>
      </c>
      <c r="B804" s="56" t="s">
        <v>488</v>
      </c>
      <c r="C804" s="56">
        <v>436120</v>
      </c>
      <c r="D804" s="56" t="s">
        <v>431</v>
      </c>
      <c r="E804" s="56" t="str">
        <f t="shared" si="29"/>
        <v>847.8471130.1.436120.000000.847001.200179</v>
      </c>
      <c r="F804" s="66" t="s">
        <v>21</v>
      </c>
      <c r="G804" s="56">
        <v>847001</v>
      </c>
      <c r="H804" s="56" t="s">
        <v>23</v>
      </c>
      <c r="I804" s="56">
        <v>200179</v>
      </c>
      <c r="M804" s="57">
        <v>0</v>
      </c>
      <c r="N804" s="57">
        <f>VLOOKUP(E804,'[1]Cons. Ch2 &amp; Ch3'!$F:$Y,20,FALSE)</f>
        <v>0</v>
      </c>
      <c r="O804" s="223">
        <f t="shared" si="28"/>
        <v>0</v>
      </c>
      <c r="P804" s="57">
        <f>VLOOKUP(E804,'Cons. Ch2 &amp; Ch3'!F:Y,20,FALSE)</f>
        <v>0</v>
      </c>
    </row>
    <row r="805" spans="1:16" hidden="1" x14ac:dyDescent="0.35">
      <c r="A805" s="56">
        <v>8471130</v>
      </c>
      <c r="B805" s="56" t="s">
        <v>488</v>
      </c>
      <c r="C805" s="56">
        <v>492200</v>
      </c>
      <c r="D805" s="56" t="s">
        <v>874</v>
      </c>
      <c r="E805" s="56" t="str">
        <f t="shared" si="29"/>
        <v>847.8471130.1.492200.000000.847001.300180</v>
      </c>
      <c r="F805" s="66" t="s">
        <v>21</v>
      </c>
      <c r="G805" s="56">
        <v>847001</v>
      </c>
      <c r="H805" s="56" t="s">
        <v>863</v>
      </c>
      <c r="I805" s="56">
        <v>300180</v>
      </c>
      <c r="M805" s="57">
        <v>0</v>
      </c>
      <c r="N805" s="57">
        <f>VLOOKUP(E805,'[1]Cons. Ch2 &amp; Ch3'!$F:$Y,20,FALSE)</f>
        <v>0</v>
      </c>
      <c r="O805" s="223">
        <f t="shared" si="28"/>
        <v>0</v>
      </c>
      <c r="P805" s="57">
        <f>VLOOKUP(E805,'Cons. Ch2 &amp; Ch3'!F:Y,20,FALSE)</f>
        <v>0</v>
      </c>
    </row>
    <row r="806" spans="1:16" hidden="1" x14ac:dyDescent="0.35">
      <c r="A806" s="56">
        <v>8471130</v>
      </c>
      <c r="B806" s="56" t="s">
        <v>488</v>
      </c>
      <c r="C806" s="56">
        <v>492316</v>
      </c>
      <c r="D806" s="56" t="s">
        <v>138</v>
      </c>
      <c r="E806" s="56" t="str">
        <f t="shared" si="29"/>
        <v>847.8471130.1.492316.000000.847001.300180</v>
      </c>
      <c r="F806" s="66" t="s">
        <v>21</v>
      </c>
      <c r="G806" s="56">
        <v>847001</v>
      </c>
      <c r="H806" s="56" t="s">
        <v>863</v>
      </c>
      <c r="I806" s="56">
        <v>300180</v>
      </c>
      <c r="M806" s="57">
        <v>0</v>
      </c>
      <c r="N806" s="57">
        <f>VLOOKUP(E806,'[1]Cons. Ch2 &amp; Ch3'!$F:$Y,20,FALSE)</f>
        <v>0</v>
      </c>
      <c r="O806" s="223">
        <f t="shared" si="28"/>
        <v>0</v>
      </c>
      <c r="P806" s="57">
        <f>VLOOKUP(E806,'Cons. Ch2 &amp; Ch3'!F:Y,20,FALSE)</f>
        <v>0</v>
      </c>
    </row>
    <row r="807" spans="1:16" hidden="1" x14ac:dyDescent="0.35">
      <c r="A807" s="56">
        <v>8471130</v>
      </c>
      <c r="B807" s="56" t="s">
        <v>488</v>
      </c>
      <c r="C807" s="56">
        <v>495140</v>
      </c>
      <c r="D807" s="56" t="s">
        <v>882</v>
      </c>
      <c r="E807" s="56" t="str">
        <f t="shared" si="29"/>
        <v>847.8471130.1.495140.000000.847001.300180</v>
      </c>
      <c r="F807" s="66" t="s">
        <v>21</v>
      </c>
      <c r="G807" s="56">
        <v>847001</v>
      </c>
      <c r="H807" s="56" t="s">
        <v>863</v>
      </c>
      <c r="I807" s="56">
        <v>300180</v>
      </c>
      <c r="M807" s="57">
        <v>0</v>
      </c>
      <c r="N807" s="57">
        <f>VLOOKUP(E807,'[1]Cons. Ch2 &amp; Ch3'!$F:$Y,20,FALSE)</f>
        <v>0</v>
      </c>
      <c r="O807" s="223">
        <f t="shared" si="28"/>
        <v>0</v>
      </c>
      <c r="P807" s="57">
        <f>VLOOKUP(E807,'Cons. Ch2 &amp; Ch3'!F:Y,20,FALSE)</f>
        <v>0</v>
      </c>
    </row>
    <row r="808" spans="1:16" hidden="1" x14ac:dyDescent="0.35">
      <c r="A808" s="56">
        <v>8471140</v>
      </c>
      <c r="B808" s="56" t="s">
        <v>496</v>
      </c>
      <c r="C808" s="56">
        <v>420570</v>
      </c>
      <c r="D808" s="56" t="s">
        <v>25</v>
      </c>
      <c r="E808" s="56" t="str">
        <f t="shared" si="29"/>
        <v>847.8471140.1.420570.000000.847001.200179</v>
      </c>
      <c r="F808" s="66" t="s">
        <v>21</v>
      </c>
      <c r="G808" s="56">
        <v>847001</v>
      </c>
      <c r="H808" s="56" t="s">
        <v>23</v>
      </c>
      <c r="I808" s="56">
        <v>200179</v>
      </c>
      <c r="J808" s="56" t="s">
        <v>5075</v>
      </c>
      <c r="K808" s="56">
        <v>420</v>
      </c>
      <c r="L808" s="56">
        <v>552</v>
      </c>
      <c r="M808" s="57">
        <v>231840</v>
      </c>
      <c r="N808" s="57">
        <f>VLOOKUP(E808,'[1]Cons. Ch2 &amp; Ch3'!$F:$Y,20,FALSE)</f>
        <v>231840</v>
      </c>
      <c r="O808" s="223">
        <f t="shared" si="28"/>
        <v>0</v>
      </c>
      <c r="P808" s="57">
        <f>VLOOKUP(E808,'Cons. Ch2 &amp; Ch3'!F:Y,20,FALSE)</f>
        <v>231840</v>
      </c>
    </row>
    <row r="809" spans="1:16" hidden="1" x14ac:dyDescent="0.35">
      <c r="A809" s="56">
        <v>8471140</v>
      </c>
      <c r="B809" s="56" t="s">
        <v>496</v>
      </c>
      <c r="C809" s="56">
        <v>425510</v>
      </c>
      <c r="D809" s="56" t="s">
        <v>37</v>
      </c>
      <c r="E809" s="56" t="str">
        <f t="shared" si="29"/>
        <v>847.8471140.1.425510.000000.847001.200179</v>
      </c>
      <c r="F809" s="66" t="s">
        <v>21</v>
      </c>
      <c r="G809" s="56">
        <v>847001</v>
      </c>
      <c r="H809" s="56" t="s">
        <v>23</v>
      </c>
      <c r="I809" s="56">
        <v>200179</v>
      </c>
      <c r="M809" s="57">
        <v>0</v>
      </c>
      <c r="N809" s="57">
        <f>VLOOKUP(E809,'[1]Cons. Ch2 &amp; Ch3'!$F:$Y,20,FALSE)</f>
        <v>0</v>
      </c>
      <c r="O809" s="223">
        <f t="shared" si="28"/>
        <v>0</v>
      </c>
      <c r="P809" s="57">
        <f>VLOOKUP(E809,'Cons. Ch2 &amp; Ch3'!F:Y,20,FALSE)</f>
        <v>0</v>
      </c>
    </row>
    <row r="810" spans="1:16" hidden="1" x14ac:dyDescent="0.35">
      <c r="A810" s="56">
        <v>8471140</v>
      </c>
      <c r="B810" s="56" t="s">
        <v>496</v>
      </c>
      <c r="C810" s="56">
        <v>426610</v>
      </c>
      <c r="D810" s="56" t="s">
        <v>43</v>
      </c>
      <c r="E810" s="56" t="str">
        <f t="shared" si="29"/>
        <v>847.8471140.1.426610.000000.847001.200179</v>
      </c>
      <c r="F810" s="66" t="s">
        <v>21</v>
      </c>
      <c r="G810" s="56">
        <v>847001</v>
      </c>
      <c r="H810" s="56" t="s">
        <v>23</v>
      </c>
      <c r="I810" s="56">
        <v>200179</v>
      </c>
      <c r="M810" s="57">
        <v>0</v>
      </c>
      <c r="N810" s="57">
        <f>VLOOKUP(E810,'[1]Cons. Ch2 &amp; Ch3'!$F:$Y,20,FALSE)</f>
        <v>0</v>
      </c>
      <c r="O810" s="223">
        <f t="shared" si="28"/>
        <v>0</v>
      </c>
      <c r="P810" s="57">
        <f>VLOOKUP(E810,'Cons. Ch2 &amp; Ch3'!F:Y,20,FALSE)</f>
        <v>0</v>
      </c>
    </row>
    <row r="811" spans="1:16" hidden="1" x14ac:dyDescent="0.35">
      <c r="A811" s="56">
        <v>8471140</v>
      </c>
      <c r="B811" s="56" t="s">
        <v>496</v>
      </c>
      <c r="C811" s="56">
        <v>426900</v>
      </c>
      <c r="D811" s="56" t="s">
        <v>360</v>
      </c>
      <c r="E811" s="56" t="str">
        <f t="shared" si="29"/>
        <v>847.8471140.1.426900.000000.847001.200179</v>
      </c>
      <c r="F811" s="66" t="s">
        <v>21</v>
      </c>
      <c r="G811" s="56">
        <v>847001</v>
      </c>
      <c r="H811" s="56" t="s">
        <v>23</v>
      </c>
      <c r="I811" s="56">
        <v>200179</v>
      </c>
      <c r="M811" s="57">
        <v>0</v>
      </c>
      <c r="N811" s="57">
        <f>VLOOKUP(E811,'[1]Cons. Ch2 &amp; Ch3'!$F:$Y,20,FALSE)</f>
        <v>0</v>
      </c>
      <c r="O811" s="223">
        <f t="shared" si="28"/>
        <v>0</v>
      </c>
      <c r="P811" s="57">
        <f>VLOOKUP(E811,'Cons. Ch2 &amp; Ch3'!F:Y,20,FALSE)</f>
        <v>0</v>
      </c>
    </row>
    <row r="812" spans="1:16" hidden="1" x14ac:dyDescent="0.35">
      <c r="A812" s="56">
        <v>8471140</v>
      </c>
      <c r="B812" s="56" t="s">
        <v>496</v>
      </c>
      <c r="C812" s="56">
        <v>427200</v>
      </c>
      <c r="D812" s="56" t="s">
        <v>89</v>
      </c>
      <c r="E812" s="56" t="str">
        <f t="shared" si="29"/>
        <v>847.8471140.1.427200.000000.847001.200179</v>
      </c>
      <c r="F812" s="66" t="s">
        <v>21</v>
      </c>
      <c r="G812" s="56">
        <v>847001</v>
      </c>
      <c r="H812" s="56" t="s">
        <v>23</v>
      </c>
      <c r="I812" s="56">
        <v>200179</v>
      </c>
      <c r="M812" s="57">
        <v>0</v>
      </c>
      <c r="N812" s="57">
        <f>VLOOKUP(E812,'[1]Cons. Ch2 &amp; Ch3'!$F:$Y,20,FALSE)</f>
        <v>0</v>
      </c>
      <c r="O812" s="223">
        <f t="shared" si="28"/>
        <v>0</v>
      </c>
      <c r="P812" s="57">
        <f>VLOOKUP(E812,'Cons. Ch2 &amp; Ch3'!F:Y,20,FALSE)</f>
        <v>0</v>
      </c>
    </row>
    <row r="813" spans="1:16" hidden="1" x14ac:dyDescent="0.35">
      <c r="A813" s="56">
        <v>8471140</v>
      </c>
      <c r="B813" s="56" t="s">
        <v>496</v>
      </c>
      <c r="C813" s="56">
        <v>428090</v>
      </c>
      <c r="D813" s="56" t="s">
        <v>52</v>
      </c>
      <c r="E813" s="56" t="str">
        <f t="shared" si="29"/>
        <v>847.8471140.1.428090.000000.847001.200179</v>
      </c>
      <c r="F813" s="66" t="s">
        <v>21</v>
      </c>
      <c r="G813" s="56">
        <v>847001</v>
      </c>
      <c r="H813" s="56" t="s">
        <v>23</v>
      </c>
      <c r="I813" s="56">
        <v>200179</v>
      </c>
      <c r="J813" s="56" t="s">
        <v>5082</v>
      </c>
      <c r="K813" s="56">
        <v>4</v>
      </c>
      <c r="L813" s="56">
        <v>20000</v>
      </c>
      <c r="M813" s="57">
        <v>80000</v>
      </c>
      <c r="N813" s="57">
        <f>VLOOKUP(E813,'[1]Cons. Ch2 &amp; Ch3'!$F:$Y,20,FALSE)</f>
        <v>80000</v>
      </c>
      <c r="O813" s="223">
        <f t="shared" si="28"/>
        <v>0</v>
      </c>
      <c r="P813" s="57">
        <f>VLOOKUP(E813,'Cons. Ch2 &amp; Ch3'!F:Y,20,FALSE)</f>
        <v>80000</v>
      </c>
    </row>
    <row r="814" spans="1:16" hidden="1" x14ac:dyDescent="0.35">
      <c r="A814" s="56">
        <v>8471140</v>
      </c>
      <c r="B814" s="56" t="s">
        <v>496</v>
      </c>
      <c r="C814" s="56">
        <v>428640</v>
      </c>
      <c r="D814" s="56" t="s">
        <v>55</v>
      </c>
      <c r="E814" s="56" t="str">
        <f t="shared" si="29"/>
        <v>847.8471140.1.428640.000000.847001.200179</v>
      </c>
      <c r="F814" s="66" t="s">
        <v>21</v>
      </c>
      <c r="G814" s="56">
        <v>847001</v>
      </c>
      <c r="H814" s="56" t="s">
        <v>23</v>
      </c>
      <c r="I814" s="56">
        <v>200179</v>
      </c>
      <c r="M814" s="57">
        <v>0</v>
      </c>
      <c r="N814" s="57">
        <f>VLOOKUP(E814,'[1]Cons. Ch2 &amp; Ch3'!$F:$Y,20,FALSE)</f>
        <v>0</v>
      </c>
      <c r="O814" s="223">
        <f t="shared" si="28"/>
        <v>0</v>
      </c>
      <c r="P814" s="57">
        <f>VLOOKUP(E814,'Cons. Ch2 &amp; Ch3'!F:Y,20,FALSE)</f>
        <v>0</v>
      </c>
    </row>
    <row r="815" spans="1:16" hidden="1" x14ac:dyDescent="0.35">
      <c r="A815" s="56">
        <v>8471140</v>
      </c>
      <c r="B815" s="56" t="s">
        <v>496</v>
      </c>
      <c r="C815" s="56">
        <v>435523</v>
      </c>
      <c r="D815" s="56" t="s">
        <v>485</v>
      </c>
      <c r="E815" s="56" t="str">
        <f t="shared" si="29"/>
        <v>847.8471140.1.435523.000000.847001.200179</v>
      </c>
      <c r="F815" s="66" t="s">
        <v>21</v>
      </c>
      <c r="G815" s="56">
        <v>847001</v>
      </c>
      <c r="H815" s="56" t="s">
        <v>23</v>
      </c>
      <c r="I815" s="56">
        <v>200179</v>
      </c>
      <c r="J815" s="56" t="s">
        <v>5085</v>
      </c>
      <c r="K815" s="56">
        <v>1</v>
      </c>
      <c r="L815" s="56">
        <v>119417420.66000001</v>
      </c>
      <c r="M815" s="229">
        <v>119417420.66000001</v>
      </c>
      <c r="N815" s="57">
        <f>VLOOKUP(E815,'[1]Cons. Ch2 &amp; Ch3'!$F:$Y,20,FALSE)</f>
        <v>114492013.2</v>
      </c>
      <c r="O815" s="223">
        <f t="shared" si="28"/>
        <v>4925407.4600000083</v>
      </c>
      <c r="P815" s="57">
        <f>VLOOKUP(E815,'Cons. Ch2 &amp; Ch3'!F:Y,20,FALSE)</f>
        <v>114492013.2</v>
      </c>
    </row>
    <row r="816" spans="1:16" hidden="1" x14ac:dyDescent="0.35">
      <c r="A816" s="56">
        <v>8471140</v>
      </c>
      <c r="B816" s="56" t="s">
        <v>496</v>
      </c>
      <c r="C816" s="56">
        <v>435523</v>
      </c>
      <c r="D816" s="56" t="s">
        <v>485</v>
      </c>
      <c r="E816" s="56" t="str">
        <f t="shared" si="29"/>
        <v>847.8471140.1.435523.000000.847001.200179</v>
      </c>
      <c r="F816" s="66" t="s">
        <v>21</v>
      </c>
      <c r="G816" s="56">
        <v>847001</v>
      </c>
      <c r="H816" s="56" t="s">
        <v>23</v>
      </c>
      <c r="I816" s="56">
        <v>200179</v>
      </c>
      <c r="J816" s="56" t="s">
        <v>5088</v>
      </c>
      <c r="K816" s="56">
        <v>1</v>
      </c>
      <c r="L816" s="56">
        <v>40815500</v>
      </c>
      <c r="M816" s="229">
        <v>40815500</v>
      </c>
      <c r="N816" s="57">
        <v>0</v>
      </c>
      <c r="O816" s="223">
        <f t="shared" si="28"/>
        <v>40815500</v>
      </c>
      <c r="P816" s="57">
        <f>VLOOKUP(E816,'Cons. Ch2 &amp; Ch3'!F:Y,20,FALSE)</f>
        <v>114492013.2</v>
      </c>
    </row>
    <row r="817" spans="1:16" hidden="1" x14ac:dyDescent="0.35">
      <c r="A817" s="56">
        <v>8471140</v>
      </c>
      <c r="B817" s="56" t="s">
        <v>496</v>
      </c>
      <c r="C817" s="56">
        <v>492316</v>
      </c>
      <c r="D817" s="56" t="s">
        <v>138</v>
      </c>
      <c r="E817" s="56" t="str">
        <f t="shared" si="29"/>
        <v>847.8471140.1.492316.000000.847001.300180</v>
      </c>
      <c r="F817" s="66" t="s">
        <v>21</v>
      </c>
      <c r="G817" s="56">
        <v>847001</v>
      </c>
      <c r="H817" s="56" t="s">
        <v>863</v>
      </c>
      <c r="I817" s="56">
        <v>300180</v>
      </c>
      <c r="M817" s="57">
        <v>0</v>
      </c>
      <c r="N817" s="57">
        <f>VLOOKUP(E817,'[1]Cons. Ch2 &amp; Ch3'!$F:$Y,20,FALSE)</f>
        <v>0</v>
      </c>
      <c r="O817" s="223">
        <f t="shared" si="28"/>
        <v>0</v>
      </c>
      <c r="P817" s="57">
        <f>VLOOKUP(E817,'Cons. Ch2 &amp; Ch3'!F:Y,20,FALSE)</f>
        <v>0</v>
      </c>
    </row>
    <row r="818" spans="1:16" hidden="1" x14ac:dyDescent="0.35">
      <c r="A818" s="56">
        <v>8471150</v>
      </c>
      <c r="B818" s="56" t="s">
        <v>502</v>
      </c>
      <c r="C818" s="56">
        <v>420900</v>
      </c>
      <c r="D818" s="56" t="s">
        <v>28</v>
      </c>
      <c r="E818" s="56" t="str">
        <f t="shared" si="29"/>
        <v>847.8471150.1.420900.000000.847001.200179</v>
      </c>
      <c r="F818" s="66" t="s">
        <v>21</v>
      </c>
      <c r="G818" s="56">
        <v>847001</v>
      </c>
      <c r="H818" s="56" t="s">
        <v>23</v>
      </c>
      <c r="I818" s="56">
        <v>200179</v>
      </c>
      <c r="J818" s="56" t="s">
        <v>6035</v>
      </c>
      <c r="K818" s="56">
        <v>1</v>
      </c>
      <c r="L818" s="56">
        <v>3870738</v>
      </c>
      <c r="M818" s="57">
        <v>3870738</v>
      </c>
      <c r="N818" s="57">
        <f>VLOOKUP(E818,'[1]Cons. Ch2 &amp; Ch3'!$F:$Y,20,FALSE)</f>
        <v>3870738</v>
      </c>
      <c r="O818" s="223">
        <f t="shared" si="28"/>
        <v>0</v>
      </c>
      <c r="P818" s="57">
        <f>VLOOKUP(E818,'Cons. Ch2 &amp; Ch3'!F:Y,20,FALSE)</f>
        <v>3870738</v>
      </c>
    </row>
    <row r="819" spans="1:16" hidden="1" x14ac:dyDescent="0.35">
      <c r="A819" s="56">
        <v>8471150</v>
      </c>
      <c r="B819" s="56" t="s">
        <v>502</v>
      </c>
      <c r="C819" s="56">
        <v>421000</v>
      </c>
      <c r="D819" s="56" t="s">
        <v>31</v>
      </c>
      <c r="E819" s="56" t="str">
        <f t="shared" si="29"/>
        <v>847.8471150.1.421000.000000.847001.200179</v>
      </c>
      <c r="F819" s="66" t="s">
        <v>21</v>
      </c>
      <c r="G819" s="56">
        <v>847001</v>
      </c>
      <c r="H819" s="56" t="s">
        <v>23</v>
      </c>
      <c r="I819" s="56">
        <v>200179</v>
      </c>
      <c r="M819" s="57">
        <v>0</v>
      </c>
      <c r="N819" s="57">
        <f>VLOOKUP(E819,'[1]Cons. Ch2 &amp; Ch3'!$F:$Y,20,FALSE)</f>
        <v>0</v>
      </c>
      <c r="O819" s="223">
        <f t="shared" si="28"/>
        <v>0</v>
      </c>
      <c r="P819" s="57">
        <f>VLOOKUP(E819,'Cons. Ch2 &amp; Ch3'!F:Y,20,FALSE)</f>
        <v>0</v>
      </c>
    </row>
    <row r="820" spans="1:16" hidden="1" x14ac:dyDescent="0.35">
      <c r="A820" s="56">
        <v>8471150</v>
      </c>
      <c r="B820" s="56" t="s">
        <v>502</v>
      </c>
      <c r="C820" s="56">
        <v>425510</v>
      </c>
      <c r="D820" s="56" t="s">
        <v>37</v>
      </c>
      <c r="E820" s="56" t="str">
        <f t="shared" si="29"/>
        <v>847.8471150.1.425510.000000.847001.200179</v>
      </c>
      <c r="F820" s="66" t="s">
        <v>21</v>
      </c>
      <c r="G820" s="56">
        <v>847001</v>
      </c>
      <c r="H820" s="56" t="s">
        <v>23</v>
      </c>
      <c r="I820" s="56">
        <v>200179</v>
      </c>
      <c r="J820" s="56" t="s">
        <v>6042</v>
      </c>
      <c r="K820" s="56">
        <v>1</v>
      </c>
      <c r="L820" s="56">
        <v>100002</v>
      </c>
      <c r="M820" s="57">
        <v>100002</v>
      </c>
      <c r="N820" s="57">
        <f>VLOOKUP(E820,'[1]Cons. Ch2 &amp; Ch3'!$F:$Y,20,FALSE)</f>
        <v>100002</v>
      </c>
      <c r="O820" s="223">
        <f t="shared" si="28"/>
        <v>0</v>
      </c>
      <c r="P820" s="57">
        <f>VLOOKUP(E820,'Cons. Ch2 &amp; Ch3'!F:Y,20,FALSE)</f>
        <v>100002</v>
      </c>
    </row>
    <row r="821" spans="1:16" hidden="1" x14ac:dyDescent="0.35">
      <c r="A821" s="56">
        <v>8471150</v>
      </c>
      <c r="B821" s="56" t="s">
        <v>502</v>
      </c>
      <c r="C821" s="56">
        <v>425550</v>
      </c>
      <c r="D821" s="56" t="s">
        <v>83</v>
      </c>
      <c r="E821" s="56" t="str">
        <f t="shared" si="29"/>
        <v>847.8471150.1.425550.000000.847001.200179</v>
      </c>
      <c r="F821" s="66" t="s">
        <v>21</v>
      </c>
      <c r="G821" s="56">
        <v>847001</v>
      </c>
      <c r="H821" s="56" t="s">
        <v>23</v>
      </c>
      <c r="I821" s="56">
        <v>200179</v>
      </c>
      <c r="J821" s="56" t="s">
        <v>6042</v>
      </c>
      <c r="K821" s="56">
        <v>1</v>
      </c>
      <c r="L821" s="56">
        <v>100002</v>
      </c>
      <c r="M821" s="57">
        <v>100002</v>
      </c>
      <c r="N821" s="57">
        <f>VLOOKUP(E821,'[1]Cons. Ch2 &amp; Ch3'!$F:$Y,20,FALSE)</f>
        <v>100002</v>
      </c>
      <c r="O821" s="223">
        <f t="shared" si="28"/>
        <v>0</v>
      </c>
      <c r="P821" s="57">
        <f>VLOOKUP(E821,'Cons. Ch2 &amp; Ch3'!F:Y,20,FALSE)</f>
        <v>100002</v>
      </c>
    </row>
    <row r="822" spans="1:16" hidden="1" x14ac:dyDescent="0.35">
      <c r="A822" s="56">
        <v>8471150</v>
      </c>
      <c r="B822" s="56" t="s">
        <v>502</v>
      </c>
      <c r="C822" s="56">
        <v>426610</v>
      </c>
      <c r="D822" s="56" t="s">
        <v>43</v>
      </c>
      <c r="E822" s="56" t="str">
        <f t="shared" si="29"/>
        <v>847.8471150.1.426610.000000.847001.200179</v>
      </c>
      <c r="F822" s="66" t="s">
        <v>21</v>
      </c>
      <c r="G822" s="56">
        <v>847001</v>
      </c>
      <c r="H822" s="56" t="s">
        <v>23</v>
      </c>
      <c r="I822" s="56">
        <v>200179</v>
      </c>
      <c r="J822" s="56" t="s">
        <v>6052</v>
      </c>
      <c r="K822" s="56">
        <v>1</v>
      </c>
      <c r="L822" s="56">
        <v>120000</v>
      </c>
      <c r="M822" s="57">
        <v>120000</v>
      </c>
      <c r="N822" s="57">
        <f>VLOOKUP(E822,'[1]Cons. Ch2 &amp; Ch3'!$F:$Y,20,FALSE)</f>
        <v>120000</v>
      </c>
      <c r="O822" s="223">
        <f t="shared" si="28"/>
        <v>0</v>
      </c>
      <c r="P822" s="57">
        <f>VLOOKUP(E822,'Cons. Ch2 &amp; Ch3'!F:Y,20,FALSE)</f>
        <v>120000</v>
      </c>
    </row>
    <row r="823" spans="1:16" hidden="1" x14ac:dyDescent="0.35">
      <c r="A823" s="56">
        <v>8471150</v>
      </c>
      <c r="B823" s="56" t="s">
        <v>502</v>
      </c>
      <c r="C823" s="56">
        <v>428090</v>
      </c>
      <c r="D823" s="56" t="s">
        <v>52</v>
      </c>
      <c r="E823" s="56" t="str">
        <f t="shared" si="29"/>
        <v>847.8471150.1.428090.000000.847001.200179</v>
      </c>
      <c r="F823" s="66" t="s">
        <v>21</v>
      </c>
      <c r="G823" s="56">
        <v>847001</v>
      </c>
      <c r="H823" s="56" t="s">
        <v>23</v>
      </c>
      <c r="I823" s="56">
        <v>200179</v>
      </c>
      <c r="J823" s="56" t="s">
        <v>6057</v>
      </c>
      <c r="K823" s="56">
        <v>1</v>
      </c>
      <c r="L823" s="56">
        <v>50000</v>
      </c>
      <c r="M823" s="57">
        <v>50001</v>
      </c>
      <c r="N823" s="57">
        <f>VLOOKUP(E823,'[1]Cons. Ch2 &amp; Ch3'!$F:$Y,20,FALSE)</f>
        <v>50001</v>
      </c>
      <c r="O823" s="223">
        <f t="shared" si="28"/>
        <v>0</v>
      </c>
      <c r="P823" s="57">
        <f>VLOOKUP(E823,'Cons. Ch2 &amp; Ch3'!F:Y,20,FALSE)</f>
        <v>50001</v>
      </c>
    </row>
    <row r="824" spans="1:16" hidden="1" x14ac:dyDescent="0.35">
      <c r="A824" s="56">
        <v>8471160</v>
      </c>
      <c r="B824" s="56" t="s">
        <v>506</v>
      </c>
      <c r="C824" s="56">
        <v>420810</v>
      </c>
      <c r="D824" s="56" t="s">
        <v>454</v>
      </c>
      <c r="E824" s="56" t="str">
        <f t="shared" si="29"/>
        <v>847.8471160.1.420810.000000.847001.200179</v>
      </c>
      <c r="F824" s="66" t="s">
        <v>21</v>
      </c>
      <c r="G824" s="56">
        <v>847001</v>
      </c>
      <c r="H824" s="56" t="s">
        <v>23</v>
      </c>
      <c r="I824" s="56">
        <v>200179</v>
      </c>
      <c r="J824" s="56" t="s">
        <v>4263</v>
      </c>
      <c r="K824" s="56">
        <v>1</v>
      </c>
      <c r="L824" s="56">
        <v>617400</v>
      </c>
      <c r="M824" s="57">
        <v>588000</v>
      </c>
      <c r="N824" s="57">
        <f>VLOOKUP(E824,'[1]Cons. Ch2 &amp; Ch3'!$F:$Y,20,FALSE)</f>
        <v>588000</v>
      </c>
      <c r="O824" s="223">
        <f t="shared" si="28"/>
        <v>0</v>
      </c>
      <c r="P824" s="57">
        <f>VLOOKUP(E824,'Cons. Ch2 &amp; Ch3'!F:Y,20,FALSE)</f>
        <v>588000</v>
      </c>
    </row>
    <row r="825" spans="1:16" hidden="1" x14ac:dyDescent="0.35">
      <c r="A825" s="56">
        <v>8471160</v>
      </c>
      <c r="B825" s="56" t="s">
        <v>506</v>
      </c>
      <c r="C825" s="56">
        <v>421700</v>
      </c>
      <c r="D825" s="56" t="s">
        <v>34</v>
      </c>
      <c r="E825" s="56" t="str">
        <f t="shared" si="29"/>
        <v>847.8471160.1.421700.000000.847001.200179</v>
      </c>
      <c r="F825" s="66" t="s">
        <v>21</v>
      </c>
      <c r="G825" s="56">
        <v>847001</v>
      </c>
      <c r="H825" s="56" t="s">
        <v>23</v>
      </c>
      <c r="I825" s="56">
        <v>200179</v>
      </c>
      <c r="M825" s="57">
        <v>0</v>
      </c>
      <c r="N825" s="57">
        <f>VLOOKUP(E825,'[1]Cons. Ch2 &amp; Ch3'!$F:$Y,20,FALSE)</f>
        <v>0</v>
      </c>
      <c r="O825" s="223">
        <f t="shared" si="28"/>
        <v>0</v>
      </c>
      <c r="P825" s="57">
        <f>VLOOKUP(E825,'Cons. Ch2 &amp; Ch3'!F:Y,20,FALSE)</f>
        <v>0</v>
      </c>
    </row>
    <row r="826" spans="1:16" hidden="1" x14ac:dyDescent="0.35">
      <c r="A826" s="56">
        <v>8471160</v>
      </c>
      <c r="B826" s="56" t="s">
        <v>506</v>
      </c>
      <c r="C826" s="56">
        <v>422100</v>
      </c>
      <c r="D826" s="56" t="s">
        <v>508</v>
      </c>
      <c r="E826" s="56" t="str">
        <f t="shared" si="29"/>
        <v>847.8471160.1.422100.000000.847001.200179</v>
      </c>
      <c r="F826" s="66" t="s">
        <v>21</v>
      </c>
      <c r="G826" s="56">
        <v>847001</v>
      </c>
      <c r="H826" s="56" t="s">
        <v>23</v>
      </c>
      <c r="I826" s="56">
        <v>200179</v>
      </c>
      <c r="M826" s="57">
        <v>0</v>
      </c>
      <c r="N826" s="57">
        <f>VLOOKUP(E826,'[1]Cons. Ch2 &amp; Ch3'!$F:$Y,20,FALSE)</f>
        <v>0</v>
      </c>
      <c r="O826" s="223">
        <f t="shared" ref="O826:O889" si="30">M826-N826</f>
        <v>0</v>
      </c>
      <c r="P826" s="57">
        <f>VLOOKUP(E826,'Cons. Ch2 &amp; Ch3'!F:Y,20,FALSE)</f>
        <v>0</v>
      </c>
    </row>
    <row r="827" spans="1:16" hidden="1" x14ac:dyDescent="0.35">
      <c r="A827" s="56">
        <v>8471160</v>
      </c>
      <c r="B827" s="56" t="s">
        <v>506</v>
      </c>
      <c r="C827" s="56">
        <v>426610</v>
      </c>
      <c r="D827" s="56" t="s">
        <v>43</v>
      </c>
      <c r="E827" s="56" t="str">
        <f t="shared" si="29"/>
        <v>847.8471160.1.426610.000000.847001.200179</v>
      </c>
      <c r="F827" s="66" t="s">
        <v>21</v>
      </c>
      <c r="G827" s="56">
        <v>847001</v>
      </c>
      <c r="H827" s="56" t="s">
        <v>23</v>
      </c>
      <c r="I827" s="56">
        <v>200179</v>
      </c>
      <c r="M827" s="226">
        <v>0</v>
      </c>
      <c r="N827" s="57">
        <v>0</v>
      </c>
      <c r="O827" s="223">
        <f t="shared" si="30"/>
        <v>0</v>
      </c>
      <c r="P827" s="57">
        <f>VLOOKUP(E827,'Cons. Ch2 &amp; Ch3'!F:Y,20,FALSE)</f>
        <v>161375.41999999998</v>
      </c>
    </row>
    <row r="828" spans="1:16" hidden="1" x14ac:dyDescent="0.35">
      <c r="A828" s="56">
        <v>8471160</v>
      </c>
      <c r="B828" s="56" t="s">
        <v>506</v>
      </c>
      <c r="C828" s="56">
        <v>426610</v>
      </c>
      <c r="D828" s="56" t="s">
        <v>43</v>
      </c>
      <c r="E828" s="56" t="str">
        <f t="shared" si="29"/>
        <v>847.8471160.1.426610.000000.847001.200179</v>
      </c>
      <c r="F828" s="66" t="s">
        <v>21</v>
      </c>
      <c r="G828" s="56">
        <v>847001</v>
      </c>
      <c r="H828" s="56" t="s">
        <v>23</v>
      </c>
      <c r="I828" s="56">
        <v>200179</v>
      </c>
      <c r="J828" s="56" t="s">
        <v>4268</v>
      </c>
      <c r="K828" s="56">
        <v>1</v>
      </c>
      <c r="L828" s="56">
        <v>21000</v>
      </c>
      <c r="M828" s="226">
        <v>20000</v>
      </c>
      <c r="N828" s="57">
        <v>20000</v>
      </c>
      <c r="O828" s="223">
        <f t="shared" si="30"/>
        <v>0</v>
      </c>
      <c r="P828" s="57">
        <f>VLOOKUP(E828,'Cons. Ch2 &amp; Ch3'!F:Y,20,FALSE)</f>
        <v>161375.41999999998</v>
      </c>
    </row>
    <row r="829" spans="1:16" hidden="1" x14ac:dyDescent="0.35">
      <c r="A829" s="56">
        <v>8471160</v>
      </c>
      <c r="B829" s="56" t="s">
        <v>506</v>
      </c>
      <c r="C829" s="56">
        <v>426610</v>
      </c>
      <c r="D829" s="56" t="s">
        <v>43</v>
      </c>
      <c r="E829" s="56" t="str">
        <f t="shared" si="29"/>
        <v>847.8471160.1.426610.000000.847001.200179</v>
      </c>
      <c r="F829" s="66" t="s">
        <v>21</v>
      </c>
      <c r="G829" s="56">
        <v>847001</v>
      </c>
      <c r="H829" s="56" t="s">
        <v>23</v>
      </c>
      <c r="I829" s="56">
        <v>200179</v>
      </c>
      <c r="J829" s="56" t="s">
        <v>4269</v>
      </c>
      <c r="K829" s="56">
        <v>1</v>
      </c>
      <c r="L829" s="56">
        <v>105000</v>
      </c>
      <c r="M829" s="226">
        <v>100000</v>
      </c>
      <c r="N829" s="57">
        <v>100000</v>
      </c>
      <c r="O829" s="223">
        <f t="shared" si="30"/>
        <v>0</v>
      </c>
      <c r="P829" s="57">
        <f>VLOOKUP(E829,'Cons. Ch2 &amp; Ch3'!F:Y,20,FALSE)</f>
        <v>161375.41999999998</v>
      </c>
    </row>
    <row r="830" spans="1:16" hidden="1" x14ac:dyDescent="0.35">
      <c r="A830" s="56">
        <v>8471160</v>
      </c>
      <c r="B830" s="56" t="s">
        <v>506</v>
      </c>
      <c r="C830" s="56">
        <v>426610</v>
      </c>
      <c r="D830" s="56" t="s">
        <v>43</v>
      </c>
      <c r="E830" s="56" t="str">
        <f t="shared" si="29"/>
        <v>847.8471160.1.426610.000000.847001.200179</v>
      </c>
      <c r="F830" s="66" t="s">
        <v>21</v>
      </c>
      <c r="G830" s="56">
        <v>847001</v>
      </c>
      <c r="H830" s="56" t="s">
        <v>23</v>
      </c>
      <c r="I830" s="56">
        <v>200179</v>
      </c>
      <c r="J830" s="56" t="s">
        <v>4270</v>
      </c>
      <c r="K830" s="56">
        <v>1</v>
      </c>
      <c r="L830" s="56">
        <v>43444.190999999999</v>
      </c>
      <c r="M830" s="226">
        <v>41375.42</v>
      </c>
      <c r="N830" s="57">
        <v>41375.42</v>
      </c>
      <c r="O830" s="223">
        <f t="shared" si="30"/>
        <v>0</v>
      </c>
      <c r="P830" s="57">
        <f>VLOOKUP(E830,'Cons. Ch2 &amp; Ch3'!F:Y,20,FALSE)</f>
        <v>161375.41999999998</v>
      </c>
    </row>
    <row r="831" spans="1:16" hidden="1" x14ac:dyDescent="0.35">
      <c r="A831" s="56">
        <v>8471160</v>
      </c>
      <c r="B831" s="56" t="s">
        <v>506</v>
      </c>
      <c r="C831" s="56">
        <v>430330</v>
      </c>
      <c r="D831" s="56" t="s">
        <v>378</v>
      </c>
      <c r="E831" s="56" t="str">
        <f t="shared" si="29"/>
        <v>847.8471160.1.430330.000000.847001.200179</v>
      </c>
      <c r="F831" s="66" t="s">
        <v>21</v>
      </c>
      <c r="G831" s="56">
        <v>847001</v>
      </c>
      <c r="H831" s="56" t="s">
        <v>23</v>
      </c>
      <c r="I831" s="56">
        <v>200179</v>
      </c>
      <c r="M831" s="57">
        <v>0</v>
      </c>
      <c r="N831" s="57">
        <f>VLOOKUP(E831,'[1]Cons. Ch2 &amp; Ch3'!$F:$Y,20,FALSE)</f>
        <v>0</v>
      </c>
      <c r="O831" s="223">
        <f t="shared" si="30"/>
        <v>0</v>
      </c>
      <c r="P831" s="57">
        <f>VLOOKUP(E831,'Cons. Ch2 &amp; Ch3'!F:Y,20,FALSE)</f>
        <v>0</v>
      </c>
    </row>
    <row r="832" spans="1:16" hidden="1" x14ac:dyDescent="0.35">
      <c r="A832" s="56">
        <v>8471160</v>
      </c>
      <c r="B832" s="56" t="s">
        <v>506</v>
      </c>
      <c r="C832" s="56">
        <v>432120</v>
      </c>
      <c r="D832" s="56" t="s">
        <v>382</v>
      </c>
      <c r="E832" s="56" t="str">
        <f t="shared" si="29"/>
        <v>847.8471160.1.432120.000000.847001.200179</v>
      </c>
      <c r="F832" s="66" t="s">
        <v>21</v>
      </c>
      <c r="G832" s="56">
        <v>847001</v>
      </c>
      <c r="H832" s="56" t="s">
        <v>23</v>
      </c>
      <c r="I832" s="56">
        <v>200179</v>
      </c>
      <c r="M832" s="57">
        <v>0</v>
      </c>
      <c r="N832" s="57">
        <f>VLOOKUP(E832,'[1]Cons. Ch2 &amp; Ch3'!$F:$Y,20,FALSE)</f>
        <v>0</v>
      </c>
      <c r="O832" s="223">
        <f t="shared" si="30"/>
        <v>0</v>
      </c>
      <c r="P832" s="57">
        <f>VLOOKUP(E832,'Cons. Ch2 &amp; Ch3'!F:Y,20,FALSE)</f>
        <v>0</v>
      </c>
    </row>
    <row r="833" spans="1:16" hidden="1" x14ac:dyDescent="0.35">
      <c r="A833" s="56">
        <v>8471160</v>
      </c>
      <c r="B833" s="56" t="s">
        <v>506</v>
      </c>
      <c r="C833" s="56">
        <v>432209</v>
      </c>
      <c r="D833" s="56" t="s">
        <v>138</v>
      </c>
      <c r="E833" s="56" t="str">
        <f t="shared" si="29"/>
        <v>847.8471160.1.432209.000000.847001.200179</v>
      </c>
      <c r="F833" s="66" t="s">
        <v>21</v>
      </c>
      <c r="G833" s="56">
        <v>847001</v>
      </c>
      <c r="H833" s="56" t="s">
        <v>23</v>
      </c>
      <c r="I833" s="56">
        <v>200179</v>
      </c>
      <c r="M833" s="226">
        <v>0</v>
      </c>
      <c r="N833" s="57">
        <v>0</v>
      </c>
      <c r="O833" s="223">
        <f t="shared" si="30"/>
        <v>0</v>
      </c>
      <c r="P833" s="57">
        <f>VLOOKUP(E833,'Cons. Ch2 &amp; Ch3'!F:Y,20,FALSE)</f>
        <v>16321277.189999998</v>
      </c>
    </row>
    <row r="834" spans="1:16" hidden="1" x14ac:dyDescent="0.35">
      <c r="A834" s="56">
        <v>8471160</v>
      </c>
      <c r="B834" s="56" t="s">
        <v>506</v>
      </c>
      <c r="C834" s="56">
        <v>432209</v>
      </c>
      <c r="D834" s="56" t="s">
        <v>138</v>
      </c>
      <c r="E834" s="56" t="str">
        <f t="shared" ref="E834:E897" si="31">CONCATENATE(847,".",A834,".",1,".",C834,".","000000",".",G834,".",I834)</f>
        <v>847.8471160.1.432209.000000.847001.200179</v>
      </c>
      <c r="F834" s="66" t="s">
        <v>21</v>
      </c>
      <c r="G834" s="56">
        <v>847001</v>
      </c>
      <c r="H834" s="56" t="s">
        <v>23</v>
      </c>
      <c r="I834" s="56">
        <v>200179</v>
      </c>
      <c r="J834" s="56" t="s">
        <v>4271</v>
      </c>
      <c r="K834" s="56">
        <v>1</v>
      </c>
      <c r="L834" s="56">
        <v>11550</v>
      </c>
      <c r="M834" s="226">
        <v>11000</v>
      </c>
      <c r="N834" s="57">
        <v>11000</v>
      </c>
      <c r="O834" s="223">
        <f t="shared" si="30"/>
        <v>0</v>
      </c>
      <c r="P834" s="57">
        <f>VLOOKUP(E834,'Cons. Ch2 &amp; Ch3'!F:Y,20,FALSE)</f>
        <v>16321277.189999998</v>
      </c>
    </row>
    <row r="835" spans="1:16" hidden="1" x14ac:dyDescent="0.35">
      <c r="A835" s="56">
        <v>8471160</v>
      </c>
      <c r="B835" s="56" t="s">
        <v>506</v>
      </c>
      <c r="C835" s="56">
        <v>432209</v>
      </c>
      <c r="D835" s="56" t="s">
        <v>138</v>
      </c>
      <c r="E835" s="56" t="str">
        <f t="shared" si="31"/>
        <v>847.8471160.1.432209.000000.847001.200179</v>
      </c>
      <c r="F835" s="66" t="s">
        <v>21</v>
      </c>
      <c r="G835" s="56">
        <v>847001</v>
      </c>
      <c r="H835" s="56" t="s">
        <v>23</v>
      </c>
      <c r="I835" s="56">
        <v>200179</v>
      </c>
      <c r="J835" s="56" t="s">
        <v>4272</v>
      </c>
      <c r="K835" s="56">
        <v>1</v>
      </c>
      <c r="L835" s="56">
        <v>141750</v>
      </c>
      <c r="M835" s="226">
        <v>135000</v>
      </c>
      <c r="N835" s="57">
        <v>135000</v>
      </c>
      <c r="O835" s="223">
        <f t="shared" si="30"/>
        <v>0</v>
      </c>
      <c r="P835" s="57">
        <f>VLOOKUP(E835,'Cons. Ch2 &amp; Ch3'!F:Y,20,FALSE)</f>
        <v>16321277.189999998</v>
      </c>
    </row>
    <row r="836" spans="1:16" hidden="1" x14ac:dyDescent="0.35">
      <c r="A836" s="56">
        <v>8471160</v>
      </c>
      <c r="B836" s="56" t="s">
        <v>506</v>
      </c>
      <c r="C836" s="56">
        <v>432209</v>
      </c>
      <c r="D836" s="56" t="s">
        <v>138</v>
      </c>
      <c r="E836" s="56" t="str">
        <f t="shared" si="31"/>
        <v>847.8471160.1.432209.000000.847001.200179</v>
      </c>
      <c r="F836" s="66" t="s">
        <v>21</v>
      </c>
      <c r="G836" s="56">
        <v>847001</v>
      </c>
      <c r="H836" s="56" t="s">
        <v>23</v>
      </c>
      <c r="I836" s="56">
        <v>200179</v>
      </c>
      <c r="J836" s="56" t="s">
        <v>4273</v>
      </c>
      <c r="K836" s="56">
        <v>1</v>
      </c>
      <c r="L836" s="56">
        <v>89250</v>
      </c>
      <c r="M836" s="226">
        <v>85000</v>
      </c>
      <c r="N836" s="57">
        <v>85000</v>
      </c>
      <c r="O836" s="223">
        <f t="shared" si="30"/>
        <v>0</v>
      </c>
      <c r="P836" s="57">
        <f>VLOOKUP(E836,'Cons. Ch2 &amp; Ch3'!F:Y,20,FALSE)</f>
        <v>16321277.189999998</v>
      </c>
    </row>
    <row r="837" spans="1:16" hidden="1" x14ac:dyDescent="0.35">
      <c r="A837" s="56">
        <v>8471160</v>
      </c>
      <c r="B837" s="56" t="s">
        <v>506</v>
      </c>
      <c r="C837" s="56">
        <v>432209</v>
      </c>
      <c r="D837" s="56" t="s">
        <v>138</v>
      </c>
      <c r="E837" s="56" t="str">
        <f t="shared" si="31"/>
        <v>847.8471160.1.432209.000000.847001.200179</v>
      </c>
      <c r="F837" s="66" t="s">
        <v>21</v>
      </c>
      <c r="G837" s="56">
        <v>847001</v>
      </c>
      <c r="H837" s="56" t="s">
        <v>23</v>
      </c>
      <c r="I837" s="56">
        <v>200179</v>
      </c>
      <c r="J837" s="56" t="s">
        <v>4274</v>
      </c>
      <c r="K837" s="56">
        <v>1</v>
      </c>
      <c r="L837" s="56">
        <v>194250</v>
      </c>
      <c r="M837" s="226">
        <v>185000</v>
      </c>
      <c r="N837" s="57">
        <v>185000</v>
      </c>
      <c r="O837" s="223">
        <f t="shared" si="30"/>
        <v>0</v>
      </c>
      <c r="P837" s="57">
        <f>VLOOKUP(E837,'Cons. Ch2 &amp; Ch3'!F:Y,20,FALSE)</f>
        <v>16321277.189999998</v>
      </c>
    </row>
    <row r="838" spans="1:16" hidden="1" x14ac:dyDescent="0.35">
      <c r="A838" s="56">
        <v>8471160</v>
      </c>
      <c r="B838" s="56" t="s">
        <v>506</v>
      </c>
      <c r="C838" s="56">
        <v>432209</v>
      </c>
      <c r="D838" s="56" t="s">
        <v>138</v>
      </c>
      <c r="E838" s="56" t="str">
        <f t="shared" si="31"/>
        <v>847.8471160.1.432209.000000.847001.200179</v>
      </c>
      <c r="F838" s="66" t="s">
        <v>21</v>
      </c>
      <c r="G838" s="56">
        <v>847001</v>
      </c>
      <c r="H838" s="56" t="s">
        <v>23</v>
      </c>
      <c r="I838" s="56">
        <v>200179</v>
      </c>
      <c r="J838" s="56" t="s">
        <v>4275</v>
      </c>
      <c r="K838" s="56">
        <v>1</v>
      </c>
      <c r="L838" s="56">
        <v>10110.366</v>
      </c>
      <c r="M838" s="226">
        <v>9628.92</v>
      </c>
      <c r="N838" s="57">
        <v>9628.92</v>
      </c>
      <c r="O838" s="223">
        <f t="shared" si="30"/>
        <v>0</v>
      </c>
      <c r="P838" s="57">
        <f>VLOOKUP(E838,'Cons. Ch2 &amp; Ch3'!F:Y,20,FALSE)</f>
        <v>16321277.189999998</v>
      </c>
    </row>
    <row r="839" spans="1:16" hidden="1" x14ac:dyDescent="0.35">
      <c r="A839" s="56">
        <v>8471160</v>
      </c>
      <c r="B839" s="56" t="s">
        <v>506</v>
      </c>
      <c r="C839" s="56">
        <v>432209</v>
      </c>
      <c r="D839" s="56" t="s">
        <v>138</v>
      </c>
      <c r="E839" s="56" t="str">
        <f t="shared" si="31"/>
        <v>847.8471160.1.432209.000000.847001.200179</v>
      </c>
      <c r="F839" s="66" t="s">
        <v>21</v>
      </c>
      <c r="G839" s="56">
        <v>847001</v>
      </c>
      <c r="H839" s="56" t="s">
        <v>23</v>
      </c>
      <c r="I839" s="56">
        <v>200179</v>
      </c>
      <c r="J839" s="56" t="s">
        <v>4276</v>
      </c>
      <c r="K839" s="56">
        <v>1</v>
      </c>
      <c r="L839" s="56">
        <v>157500</v>
      </c>
      <c r="M839" s="226">
        <v>150000</v>
      </c>
      <c r="N839" s="57">
        <v>150000</v>
      </c>
      <c r="O839" s="223">
        <f t="shared" si="30"/>
        <v>0</v>
      </c>
      <c r="P839" s="57">
        <f>VLOOKUP(E839,'Cons. Ch2 &amp; Ch3'!F:Y,20,FALSE)</f>
        <v>16321277.189999998</v>
      </c>
    </row>
    <row r="840" spans="1:16" hidden="1" x14ac:dyDescent="0.35">
      <c r="A840" s="56">
        <v>8471160</v>
      </c>
      <c r="B840" s="56" t="s">
        <v>506</v>
      </c>
      <c r="C840" s="56">
        <v>432209</v>
      </c>
      <c r="D840" s="56" t="s">
        <v>138</v>
      </c>
      <c r="E840" s="56" t="str">
        <f t="shared" si="31"/>
        <v>847.8471160.1.432209.000000.847001.200179</v>
      </c>
      <c r="F840" s="66" t="s">
        <v>21</v>
      </c>
      <c r="G840" s="56">
        <v>847001</v>
      </c>
      <c r="H840" s="56" t="s">
        <v>23</v>
      </c>
      <c r="I840" s="56">
        <v>200179</v>
      </c>
      <c r="J840" s="56" t="s">
        <v>4277</v>
      </c>
      <c r="K840" s="56">
        <v>1</v>
      </c>
      <c r="L840" s="56">
        <v>5040</v>
      </c>
      <c r="M840" s="226">
        <v>4800</v>
      </c>
      <c r="N840" s="57">
        <v>4800</v>
      </c>
      <c r="O840" s="223">
        <f t="shared" si="30"/>
        <v>0</v>
      </c>
      <c r="P840" s="57">
        <f>VLOOKUP(E840,'Cons. Ch2 &amp; Ch3'!F:Y,20,FALSE)</f>
        <v>16321277.189999998</v>
      </c>
    </row>
    <row r="841" spans="1:16" hidden="1" x14ac:dyDescent="0.35">
      <c r="A841" s="56">
        <v>8471160</v>
      </c>
      <c r="B841" s="56" t="s">
        <v>506</v>
      </c>
      <c r="C841" s="56">
        <v>432209</v>
      </c>
      <c r="D841" s="56" t="s">
        <v>138</v>
      </c>
      <c r="E841" s="56" t="str">
        <f t="shared" si="31"/>
        <v>847.8471160.1.432209.000000.847001.200179</v>
      </c>
      <c r="F841" s="66" t="s">
        <v>21</v>
      </c>
      <c r="G841" s="56">
        <v>847001</v>
      </c>
      <c r="H841" s="56" t="s">
        <v>23</v>
      </c>
      <c r="I841" s="56">
        <v>200179</v>
      </c>
      <c r="J841" s="56" t="s">
        <v>4278</v>
      </c>
      <c r="K841" s="56">
        <v>1</v>
      </c>
      <c r="L841" s="56">
        <v>5250</v>
      </c>
      <c r="M841" s="226">
        <v>5000</v>
      </c>
      <c r="N841" s="57">
        <v>5000</v>
      </c>
      <c r="O841" s="223">
        <f t="shared" si="30"/>
        <v>0</v>
      </c>
      <c r="P841" s="57">
        <f>VLOOKUP(E841,'Cons. Ch2 &amp; Ch3'!F:Y,20,FALSE)</f>
        <v>16321277.189999998</v>
      </c>
    </row>
    <row r="842" spans="1:16" hidden="1" x14ac:dyDescent="0.35">
      <c r="A842" s="56">
        <v>8471160</v>
      </c>
      <c r="B842" s="56" t="s">
        <v>506</v>
      </c>
      <c r="C842" s="56">
        <v>432209</v>
      </c>
      <c r="D842" s="56" t="s">
        <v>138</v>
      </c>
      <c r="E842" s="56" t="str">
        <f t="shared" si="31"/>
        <v>847.8471160.1.432209.000000.847001.200179</v>
      </c>
      <c r="F842" s="66" t="s">
        <v>21</v>
      </c>
      <c r="G842" s="56">
        <v>847001</v>
      </c>
      <c r="H842" s="56" t="s">
        <v>23</v>
      </c>
      <c r="I842" s="56">
        <v>200179</v>
      </c>
      <c r="J842" s="56" t="s">
        <v>4279</v>
      </c>
      <c r="K842" s="56">
        <v>1</v>
      </c>
      <c r="L842" s="56">
        <v>5040</v>
      </c>
      <c r="M842" s="226">
        <v>4800</v>
      </c>
      <c r="N842" s="57">
        <v>4800</v>
      </c>
      <c r="O842" s="223">
        <f t="shared" si="30"/>
        <v>0</v>
      </c>
      <c r="P842" s="57">
        <f>VLOOKUP(E842,'Cons. Ch2 &amp; Ch3'!F:Y,20,FALSE)</f>
        <v>16321277.189999998</v>
      </c>
    </row>
    <row r="843" spans="1:16" hidden="1" x14ac:dyDescent="0.35">
      <c r="A843" s="56">
        <v>8471160</v>
      </c>
      <c r="B843" s="56" t="s">
        <v>506</v>
      </c>
      <c r="C843" s="56">
        <v>432209</v>
      </c>
      <c r="D843" s="56" t="s">
        <v>138</v>
      </c>
      <c r="E843" s="56" t="str">
        <f t="shared" si="31"/>
        <v>847.8471160.1.432209.000000.847001.200179</v>
      </c>
      <c r="F843" s="66" t="s">
        <v>21</v>
      </c>
      <c r="G843" s="56">
        <v>847001</v>
      </c>
      <c r="H843" s="56" t="s">
        <v>23</v>
      </c>
      <c r="I843" s="56">
        <v>200179</v>
      </c>
      <c r="J843" s="56" t="s">
        <v>4280</v>
      </c>
      <c r="K843" s="56">
        <v>1</v>
      </c>
      <c r="L843" s="56">
        <v>7812</v>
      </c>
      <c r="M843" s="226">
        <v>7440</v>
      </c>
      <c r="N843" s="57">
        <v>7440</v>
      </c>
      <c r="O843" s="223">
        <f t="shared" si="30"/>
        <v>0</v>
      </c>
      <c r="P843" s="57">
        <f>VLOOKUP(E843,'Cons. Ch2 &amp; Ch3'!F:Y,20,FALSE)</f>
        <v>16321277.189999998</v>
      </c>
    </row>
    <row r="844" spans="1:16" hidden="1" x14ac:dyDescent="0.35">
      <c r="A844" s="56">
        <v>8471160</v>
      </c>
      <c r="B844" s="56" t="s">
        <v>506</v>
      </c>
      <c r="C844" s="56">
        <v>432209</v>
      </c>
      <c r="D844" s="56" t="s">
        <v>138</v>
      </c>
      <c r="E844" s="56" t="str">
        <f t="shared" si="31"/>
        <v>847.8471160.1.432209.000000.847001.200179</v>
      </c>
      <c r="F844" s="66" t="s">
        <v>21</v>
      </c>
      <c r="G844" s="56">
        <v>847001</v>
      </c>
      <c r="H844" s="56" t="s">
        <v>23</v>
      </c>
      <c r="I844" s="56">
        <v>200179</v>
      </c>
      <c r="J844" s="56" t="s">
        <v>4281</v>
      </c>
      <c r="K844" s="56">
        <v>1</v>
      </c>
      <c r="L844" s="56">
        <v>5250</v>
      </c>
      <c r="M844" s="226">
        <v>5000</v>
      </c>
      <c r="N844" s="57">
        <v>5000</v>
      </c>
      <c r="O844" s="223">
        <f t="shared" si="30"/>
        <v>0</v>
      </c>
      <c r="P844" s="57">
        <f>VLOOKUP(E844,'Cons. Ch2 &amp; Ch3'!F:Y,20,FALSE)</f>
        <v>16321277.189999998</v>
      </c>
    </row>
    <row r="845" spans="1:16" hidden="1" x14ac:dyDescent="0.35">
      <c r="A845" s="56">
        <v>8471160</v>
      </c>
      <c r="B845" s="56" t="s">
        <v>506</v>
      </c>
      <c r="C845" s="56">
        <v>432209</v>
      </c>
      <c r="D845" s="56" t="s">
        <v>138</v>
      </c>
      <c r="E845" s="56" t="str">
        <f t="shared" si="31"/>
        <v>847.8471160.1.432209.000000.847001.200179</v>
      </c>
      <c r="F845" s="66" t="s">
        <v>21</v>
      </c>
      <c r="G845" s="56">
        <v>847001</v>
      </c>
      <c r="H845" s="56" t="s">
        <v>23</v>
      </c>
      <c r="I845" s="56">
        <v>200179</v>
      </c>
      <c r="J845" s="56" t="s">
        <v>4282</v>
      </c>
      <c r="K845" s="56">
        <v>1</v>
      </c>
      <c r="L845" s="56">
        <v>5250</v>
      </c>
      <c r="M845" s="226">
        <v>5000</v>
      </c>
      <c r="N845" s="57">
        <v>5000</v>
      </c>
      <c r="O845" s="223">
        <f t="shared" si="30"/>
        <v>0</v>
      </c>
      <c r="P845" s="57">
        <f>VLOOKUP(E845,'Cons. Ch2 &amp; Ch3'!F:Y,20,FALSE)</f>
        <v>16321277.189999998</v>
      </c>
    </row>
    <row r="846" spans="1:16" hidden="1" x14ac:dyDescent="0.35">
      <c r="A846" s="56">
        <v>8471160</v>
      </c>
      <c r="B846" s="56" t="s">
        <v>506</v>
      </c>
      <c r="C846" s="56">
        <v>432209</v>
      </c>
      <c r="D846" s="56" t="s">
        <v>138</v>
      </c>
      <c r="E846" s="56" t="str">
        <f t="shared" si="31"/>
        <v>847.8471160.1.432209.000000.847001.200179</v>
      </c>
      <c r="F846" s="66" t="s">
        <v>21</v>
      </c>
      <c r="G846" s="56">
        <v>847001</v>
      </c>
      <c r="H846" s="56" t="s">
        <v>23</v>
      </c>
      <c r="I846" s="56">
        <v>200179</v>
      </c>
      <c r="J846" s="56" t="s">
        <v>4283</v>
      </c>
      <c r="K846" s="56">
        <v>1</v>
      </c>
      <c r="L846" s="56">
        <v>7350</v>
      </c>
      <c r="M846" s="226">
        <v>7000</v>
      </c>
      <c r="N846" s="57">
        <v>7000</v>
      </c>
      <c r="O846" s="223">
        <f t="shared" si="30"/>
        <v>0</v>
      </c>
      <c r="P846" s="57">
        <f>VLOOKUP(E846,'Cons. Ch2 &amp; Ch3'!F:Y,20,FALSE)</f>
        <v>16321277.189999998</v>
      </c>
    </row>
    <row r="847" spans="1:16" hidden="1" x14ac:dyDescent="0.35">
      <c r="A847" s="56">
        <v>8471160</v>
      </c>
      <c r="B847" s="56" t="s">
        <v>506</v>
      </c>
      <c r="C847" s="56">
        <v>432209</v>
      </c>
      <c r="D847" s="56" t="s">
        <v>138</v>
      </c>
      <c r="E847" s="56" t="str">
        <f t="shared" si="31"/>
        <v>847.8471160.1.432209.000000.847001.200179</v>
      </c>
      <c r="F847" s="66" t="s">
        <v>21</v>
      </c>
      <c r="G847" s="56">
        <v>847001</v>
      </c>
      <c r="H847" s="56" t="s">
        <v>23</v>
      </c>
      <c r="I847" s="56">
        <v>200179</v>
      </c>
      <c r="J847" s="56" t="s">
        <v>4284</v>
      </c>
      <c r="K847" s="56">
        <v>1</v>
      </c>
      <c r="L847" s="56">
        <v>21000</v>
      </c>
      <c r="M847" s="226">
        <v>20000</v>
      </c>
      <c r="N847" s="57">
        <v>20000</v>
      </c>
      <c r="O847" s="223">
        <f t="shared" si="30"/>
        <v>0</v>
      </c>
      <c r="P847" s="57">
        <f>VLOOKUP(E847,'Cons. Ch2 &amp; Ch3'!F:Y,20,FALSE)</f>
        <v>16321277.189999998</v>
      </c>
    </row>
    <row r="848" spans="1:16" hidden="1" x14ac:dyDescent="0.35">
      <c r="A848" s="56">
        <v>8471160</v>
      </c>
      <c r="B848" s="56" t="s">
        <v>506</v>
      </c>
      <c r="C848" s="56">
        <v>432209</v>
      </c>
      <c r="D848" s="56" t="s">
        <v>138</v>
      </c>
      <c r="E848" s="56" t="str">
        <f t="shared" si="31"/>
        <v>847.8471160.1.432209.000000.847001.200179</v>
      </c>
      <c r="F848" s="66" t="s">
        <v>21</v>
      </c>
      <c r="G848" s="56">
        <v>847001</v>
      </c>
      <c r="H848" s="56" t="s">
        <v>23</v>
      </c>
      <c r="I848" s="56">
        <v>200179</v>
      </c>
      <c r="J848" s="56" t="s">
        <v>4285</v>
      </c>
      <c r="K848" s="56">
        <v>1</v>
      </c>
      <c r="L848" s="56">
        <v>5250</v>
      </c>
      <c r="M848" s="226">
        <v>5000</v>
      </c>
      <c r="N848" s="57">
        <v>5000</v>
      </c>
      <c r="O848" s="223">
        <f t="shared" si="30"/>
        <v>0</v>
      </c>
      <c r="P848" s="57">
        <f>VLOOKUP(E848,'Cons. Ch2 &amp; Ch3'!F:Y,20,FALSE)</f>
        <v>16321277.189999998</v>
      </c>
    </row>
    <row r="849" spans="1:16" hidden="1" x14ac:dyDescent="0.35">
      <c r="A849" s="56">
        <v>8471160</v>
      </c>
      <c r="B849" s="56" t="s">
        <v>506</v>
      </c>
      <c r="C849" s="56">
        <v>432209</v>
      </c>
      <c r="D849" s="56" t="s">
        <v>138</v>
      </c>
      <c r="E849" s="56" t="str">
        <f t="shared" si="31"/>
        <v>847.8471160.1.432209.000000.847001.200179</v>
      </c>
      <c r="F849" s="66" t="s">
        <v>21</v>
      </c>
      <c r="G849" s="56">
        <v>847001</v>
      </c>
      <c r="H849" s="56" t="s">
        <v>23</v>
      </c>
      <c r="I849" s="56">
        <v>200179</v>
      </c>
      <c r="J849" s="56" t="s">
        <v>4286</v>
      </c>
      <c r="K849" s="56">
        <v>1</v>
      </c>
      <c r="L849" s="56">
        <v>363819.75</v>
      </c>
      <c r="M849" s="226">
        <v>346495</v>
      </c>
      <c r="N849" s="57">
        <v>346495</v>
      </c>
      <c r="O849" s="223">
        <f t="shared" si="30"/>
        <v>0</v>
      </c>
      <c r="P849" s="57">
        <f>VLOOKUP(E849,'Cons. Ch2 &amp; Ch3'!F:Y,20,FALSE)</f>
        <v>16321277.189999998</v>
      </c>
    </row>
    <row r="850" spans="1:16" hidden="1" x14ac:dyDescent="0.35">
      <c r="A850" s="56">
        <v>8471160</v>
      </c>
      <c r="B850" s="56" t="s">
        <v>506</v>
      </c>
      <c r="C850" s="56">
        <v>432209</v>
      </c>
      <c r="D850" s="56" t="s">
        <v>138</v>
      </c>
      <c r="E850" s="56" t="str">
        <f t="shared" si="31"/>
        <v>847.8471160.1.432209.000000.847001.200179</v>
      </c>
      <c r="F850" s="66" t="s">
        <v>21</v>
      </c>
      <c r="G850" s="56">
        <v>847001</v>
      </c>
      <c r="H850" s="56" t="s">
        <v>23</v>
      </c>
      <c r="I850" s="56">
        <v>200179</v>
      </c>
      <c r="J850" s="56" t="s">
        <v>4287</v>
      </c>
      <c r="K850" s="56">
        <v>1</v>
      </c>
      <c r="L850" s="56">
        <v>25908.75</v>
      </c>
      <c r="M850" s="226">
        <v>24675</v>
      </c>
      <c r="N850" s="57">
        <v>24675</v>
      </c>
      <c r="O850" s="223">
        <f t="shared" si="30"/>
        <v>0</v>
      </c>
      <c r="P850" s="57">
        <f>VLOOKUP(E850,'Cons. Ch2 &amp; Ch3'!F:Y,20,FALSE)</f>
        <v>16321277.189999998</v>
      </c>
    </row>
    <row r="851" spans="1:16" hidden="1" x14ac:dyDescent="0.35">
      <c r="A851" s="56">
        <v>8471160</v>
      </c>
      <c r="B851" s="56" t="s">
        <v>506</v>
      </c>
      <c r="C851" s="56">
        <v>432209</v>
      </c>
      <c r="D851" s="56" t="s">
        <v>138</v>
      </c>
      <c r="E851" s="56" t="str">
        <f t="shared" si="31"/>
        <v>847.8471160.1.432209.000000.847001.200179</v>
      </c>
      <c r="F851" s="66" t="s">
        <v>21</v>
      </c>
      <c r="G851" s="56">
        <v>847001</v>
      </c>
      <c r="H851" s="56" t="s">
        <v>23</v>
      </c>
      <c r="I851" s="56">
        <v>200179</v>
      </c>
      <c r="J851" s="56" t="s">
        <v>4288</v>
      </c>
      <c r="K851" s="56">
        <v>1</v>
      </c>
      <c r="L851" s="56">
        <v>190076.25</v>
      </c>
      <c r="M851" s="226">
        <v>181025</v>
      </c>
      <c r="N851" s="57">
        <v>181025</v>
      </c>
      <c r="O851" s="223">
        <f t="shared" si="30"/>
        <v>0</v>
      </c>
      <c r="P851" s="57">
        <f>VLOOKUP(E851,'Cons. Ch2 &amp; Ch3'!F:Y,20,FALSE)</f>
        <v>16321277.189999998</v>
      </c>
    </row>
    <row r="852" spans="1:16" hidden="1" x14ac:dyDescent="0.35">
      <c r="A852" s="56">
        <v>8471160</v>
      </c>
      <c r="B852" s="56" t="s">
        <v>506</v>
      </c>
      <c r="C852" s="56">
        <v>432209</v>
      </c>
      <c r="D852" s="56" t="s">
        <v>138</v>
      </c>
      <c r="E852" s="56" t="str">
        <f t="shared" si="31"/>
        <v>847.8471160.1.432209.000000.847001.200179</v>
      </c>
      <c r="F852" s="66" t="s">
        <v>21</v>
      </c>
      <c r="G852" s="56">
        <v>847001</v>
      </c>
      <c r="H852" s="56" t="s">
        <v>23</v>
      </c>
      <c r="I852" s="56">
        <v>200179</v>
      </c>
      <c r="J852" s="56" t="s">
        <v>4289</v>
      </c>
      <c r="K852" s="56">
        <v>1</v>
      </c>
      <c r="L852" s="56">
        <v>7717.5</v>
      </c>
      <c r="M852" s="226">
        <v>7350</v>
      </c>
      <c r="N852" s="57">
        <v>7350</v>
      </c>
      <c r="O852" s="223">
        <f t="shared" si="30"/>
        <v>0</v>
      </c>
      <c r="P852" s="57">
        <f>VLOOKUP(E852,'Cons. Ch2 &amp; Ch3'!F:Y,20,FALSE)</f>
        <v>16321277.189999998</v>
      </c>
    </row>
    <row r="853" spans="1:16" hidden="1" x14ac:dyDescent="0.35">
      <c r="A853" s="56">
        <v>8471160</v>
      </c>
      <c r="B853" s="56" t="s">
        <v>506</v>
      </c>
      <c r="C853" s="56">
        <v>432209</v>
      </c>
      <c r="D853" s="56" t="s">
        <v>138</v>
      </c>
      <c r="E853" s="56" t="str">
        <f t="shared" si="31"/>
        <v>847.8471160.1.432209.000000.847001.200179</v>
      </c>
      <c r="F853" s="66" t="s">
        <v>21</v>
      </c>
      <c r="G853" s="56">
        <v>847001</v>
      </c>
      <c r="H853" s="56" t="s">
        <v>23</v>
      </c>
      <c r="I853" s="56">
        <v>200179</v>
      </c>
      <c r="J853" s="56" t="s">
        <v>4290</v>
      </c>
      <c r="K853" s="56">
        <v>1</v>
      </c>
      <c r="L853" s="56">
        <v>22377.600000000002</v>
      </c>
      <c r="M853" s="226">
        <v>21312</v>
      </c>
      <c r="N853" s="57">
        <v>21312</v>
      </c>
      <c r="O853" s="223">
        <f t="shared" si="30"/>
        <v>0</v>
      </c>
      <c r="P853" s="57">
        <f>VLOOKUP(E853,'Cons. Ch2 &amp; Ch3'!F:Y,20,FALSE)</f>
        <v>16321277.189999998</v>
      </c>
    </row>
    <row r="854" spans="1:16" hidden="1" x14ac:dyDescent="0.35">
      <c r="A854" s="56">
        <v>8471160</v>
      </c>
      <c r="B854" s="56" t="s">
        <v>506</v>
      </c>
      <c r="C854" s="56">
        <v>432209</v>
      </c>
      <c r="D854" s="56" t="s">
        <v>138</v>
      </c>
      <c r="E854" s="56" t="str">
        <f t="shared" si="31"/>
        <v>847.8471160.1.432209.000000.847001.200179</v>
      </c>
      <c r="F854" s="66" t="s">
        <v>21</v>
      </c>
      <c r="G854" s="56">
        <v>847001</v>
      </c>
      <c r="H854" s="56" t="s">
        <v>23</v>
      </c>
      <c r="I854" s="56">
        <v>200179</v>
      </c>
      <c r="J854" s="56" t="s">
        <v>4291</v>
      </c>
      <c r="K854" s="56">
        <v>1</v>
      </c>
      <c r="L854" s="56">
        <v>16082.167500000001</v>
      </c>
      <c r="M854" s="226">
        <v>15316.35</v>
      </c>
      <c r="N854" s="57">
        <v>15316.35</v>
      </c>
      <c r="O854" s="223">
        <f t="shared" si="30"/>
        <v>0</v>
      </c>
      <c r="P854" s="57">
        <f>VLOOKUP(E854,'Cons. Ch2 &amp; Ch3'!F:Y,20,FALSE)</f>
        <v>16321277.189999998</v>
      </c>
    </row>
    <row r="855" spans="1:16" hidden="1" x14ac:dyDescent="0.35">
      <c r="A855" s="56">
        <v>8471160</v>
      </c>
      <c r="B855" s="56" t="s">
        <v>506</v>
      </c>
      <c r="C855" s="56">
        <v>432209</v>
      </c>
      <c r="D855" s="56" t="s">
        <v>138</v>
      </c>
      <c r="E855" s="56" t="str">
        <f t="shared" si="31"/>
        <v>847.8471160.1.432209.000000.847001.200179</v>
      </c>
      <c r="F855" s="66" t="s">
        <v>21</v>
      </c>
      <c r="G855" s="56">
        <v>847001</v>
      </c>
      <c r="H855" s="56" t="s">
        <v>23</v>
      </c>
      <c r="I855" s="56">
        <v>200179</v>
      </c>
      <c r="J855" s="56" t="s">
        <v>4292</v>
      </c>
      <c r="K855" s="56">
        <v>1</v>
      </c>
      <c r="L855" s="56">
        <v>12155.0625</v>
      </c>
      <c r="M855" s="226">
        <v>11576.25</v>
      </c>
      <c r="N855" s="57">
        <v>11576.25</v>
      </c>
      <c r="O855" s="223">
        <f t="shared" si="30"/>
        <v>0</v>
      </c>
      <c r="P855" s="57">
        <f>VLOOKUP(E855,'Cons. Ch2 &amp; Ch3'!F:Y,20,FALSE)</f>
        <v>16321277.189999998</v>
      </c>
    </row>
    <row r="856" spans="1:16" hidden="1" x14ac:dyDescent="0.35">
      <c r="A856" s="56">
        <v>8471160</v>
      </c>
      <c r="B856" s="56" t="s">
        <v>506</v>
      </c>
      <c r="C856" s="56">
        <v>432209</v>
      </c>
      <c r="D856" s="56" t="s">
        <v>138</v>
      </c>
      <c r="E856" s="56" t="str">
        <f t="shared" si="31"/>
        <v>847.8471160.1.432209.000000.847001.200179</v>
      </c>
      <c r="F856" s="66" t="s">
        <v>21</v>
      </c>
      <c r="G856" s="56">
        <v>847001</v>
      </c>
      <c r="H856" s="56" t="s">
        <v>23</v>
      </c>
      <c r="I856" s="56">
        <v>200179</v>
      </c>
      <c r="J856" s="56" t="s">
        <v>4293</v>
      </c>
      <c r="K856" s="56">
        <v>1</v>
      </c>
      <c r="L856" s="56">
        <v>19740</v>
      </c>
      <c r="M856" s="226">
        <v>18800</v>
      </c>
      <c r="N856" s="57">
        <v>18800</v>
      </c>
      <c r="O856" s="223">
        <f t="shared" si="30"/>
        <v>0</v>
      </c>
      <c r="P856" s="57">
        <f>VLOOKUP(E856,'Cons. Ch2 &amp; Ch3'!F:Y,20,FALSE)</f>
        <v>16321277.189999998</v>
      </c>
    </row>
    <row r="857" spans="1:16" hidden="1" x14ac:dyDescent="0.35">
      <c r="A857" s="56">
        <v>8471160</v>
      </c>
      <c r="B857" s="56" t="s">
        <v>506</v>
      </c>
      <c r="C857" s="56">
        <v>432209</v>
      </c>
      <c r="D857" s="56" t="s">
        <v>138</v>
      </c>
      <c r="E857" s="56" t="str">
        <f t="shared" si="31"/>
        <v>847.8471160.1.432209.000000.847001.200179</v>
      </c>
      <c r="F857" s="66" t="s">
        <v>21</v>
      </c>
      <c r="G857" s="56">
        <v>847001</v>
      </c>
      <c r="H857" s="56" t="s">
        <v>23</v>
      </c>
      <c r="I857" s="56">
        <v>200179</v>
      </c>
      <c r="J857" s="56" t="s">
        <v>4294</v>
      </c>
      <c r="K857" s="56">
        <v>1</v>
      </c>
      <c r="L857" s="56">
        <v>64701</v>
      </c>
      <c r="M857" s="226">
        <v>61620</v>
      </c>
      <c r="N857" s="57">
        <v>61620</v>
      </c>
      <c r="O857" s="223">
        <f t="shared" si="30"/>
        <v>0</v>
      </c>
      <c r="P857" s="57">
        <f>VLOOKUP(E857,'Cons. Ch2 &amp; Ch3'!F:Y,20,FALSE)</f>
        <v>16321277.189999998</v>
      </c>
    </row>
    <row r="858" spans="1:16" hidden="1" x14ac:dyDescent="0.35">
      <c r="A858" s="56">
        <v>8471160</v>
      </c>
      <c r="B858" s="56" t="s">
        <v>506</v>
      </c>
      <c r="C858" s="56">
        <v>432209</v>
      </c>
      <c r="D858" s="56" t="s">
        <v>138</v>
      </c>
      <c r="E858" s="56" t="str">
        <f t="shared" si="31"/>
        <v>847.8471160.1.432209.000000.847001.200179</v>
      </c>
      <c r="F858" s="66" t="s">
        <v>21</v>
      </c>
      <c r="G858" s="56">
        <v>847001</v>
      </c>
      <c r="H858" s="56" t="s">
        <v>23</v>
      </c>
      <c r="I858" s="56">
        <v>200179</v>
      </c>
      <c r="J858" s="56" t="s">
        <v>4295</v>
      </c>
      <c r="K858" s="56">
        <v>1</v>
      </c>
      <c r="L858" s="56">
        <v>18713.289000000001</v>
      </c>
      <c r="M858" s="226">
        <v>17822.18</v>
      </c>
      <c r="N858" s="57">
        <v>17822.18</v>
      </c>
      <c r="O858" s="223">
        <f t="shared" si="30"/>
        <v>0</v>
      </c>
      <c r="P858" s="57">
        <f>VLOOKUP(E858,'Cons. Ch2 &amp; Ch3'!F:Y,20,FALSE)</f>
        <v>16321277.189999998</v>
      </c>
    </row>
    <row r="859" spans="1:16" hidden="1" x14ac:dyDescent="0.35">
      <c r="A859" s="56">
        <v>8471160</v>
      </c>
      <c r="B859" s="56" t="s">
        <v>506</v>
      </c>
      <c r="C859" s="56">
        <v>432209</v>
      </c>
      <c r="D859" s="56" t="s">
        <v>138</v>
      </c>
      <c r="E859" s="56" t="str">
        <f t="shared" si="31"/>
        <v>847.8471160.1.432209.000000.847001.200179</v>
      </c>
      <c r="F859" s="66" t="s">
        <v>21</v>
      </c>
      <c r="G859" s="56">
        <v>847001</v>
      </c>
      <c r="H859" s="56" t="s">
        <v>23</v>
      </c>
      <c r="I859" s="56">
        <v>200179</v>
      </c>
      <c r="J859" s="56" t="s">
        <v>4296</v>
      </c>
      <c r="K859" s="56">
        <v>1</v>
      </c>
      <c r="L859" s="56">
        <v>4994.3249999999998</v>
      </c>
      <c r="M859" s="226">
        <v>4756.5</v>
      </c>
      <c r="N859" s="57">
        <v>4756.5</v>
      </c>
      <c r="O859" s="223">
        <f t="shared" si="30"/>
        <v>0</v>
      </c>
      <c r="P859" s="57">
        <f>VLOOKUP(E859,'Cons. Ch2 &amp; Ch3'!F:Y,20,FALSE)</f>
        <v>16321277.189999998</v>
      </c>
    </row>
    <row r="860" spans="1:16" hidden="1" x14ac:dyDescent="0.35">
      <c r="A860" s="56">
        <v>8471160</v>
      </c>
      <c r="B860" s="56" t="s">
        <v>506</v>
      </c>
      <c r="C860" s="56">
        <v>432209</v>
      </c>
      <c r="D860" s="56" t="s">
        <v>138</v>
      </c>
      <c r="E860" s="56" t="str">
        <f t="shared" si="31"/>
        <v>847.8471160.1.432209.000000.847001.200179</v>
      </c>
      <c r="F860" s="66" t="s">
        <v>21</v>
      </c>
      <c r="G860" s="56">
        <v>847001</v>
      </c>
      <c r="H860" s="56" t="s">
        <v>23</v>
      </c>
      <c r="I860" s="56">
        <v>200179</v>
      </c>
      <c r="J860" s="56" t="s">
        <v>4297</v>
      </c>
      <c r="K860" s="56">
        <v>1</v>
      </c>
      <c r="L860" s="56">
        <v>15750</v>
      </c>
      <c r="M860" s="226">
        <v>15000</v>
      </c>
      <c r="N860" s="57">
        <v>15000</v>
      </c>
      <c r="O860" s="223">
        <f t="shared" si="30"/>
        <v>0</v>
      </c>
      <c r="P860" s="57">
        <f>VLOOKUP(E860,'Cons. Ch2 &amp; Ch3'!F:Y,20,FALSE)</f>
        <v>16321277.189999998</v>
      </c>
    </row>
    <row r="861" spans="1:16" hidden="1" x14ac:dyDescent="0.35">
      <c r="A861" s="56">
        <v>8471160</v>
      </c>
      <c r="B861" s="56" t="s">
        <v>506</v>
      </c>
      <c r="C861" s="56">
        <v>432209</v>
      </c>
      <c r="D861" s="56" t="s">
        <v>138</v>
      </c>
      <c r="E861" s="56" t="str">
        <f t="shared" si="31"/>
        <v>847.8471160.1.432209.000000.847001.200179</v>
      </c>
      <c r="F861" s="66" t="s">
        <v>21</v>
      </c>
      <c r="G861" s="56">
        <v>847001</v>
      </c>
      <c r="H861" s="56" t="s">
        <v>23</v>
      </c>
      <c r="I861" s="56">
        <v>200179</v>
      </c>
      <c r="J861" s="56" t="s">
        <v>4298</v>
      </c>
      <c r="K861" s="56">
        <v>1</v>
      </c>
      <c r="L861" s="56">
        <v>10500</v>
      </c>
      <c r="M861" s="226">
        <v>10000</v>
      </c>
      <c r="N861" s="57">
        <v>10000</v>
      </c>
      <c r="O861" s="223">
        <f t="shared" si="30"/>
        <v>0</v>
      </c>
      <c r="P861" s="57">
        <f>VLOOKUP(E861,'Cons. Ch2 &amp; Ch3'!F:Y,20,FALSE)</f>
        <v>16321277.189999998</v>
      </c>
    </row>
    <row r="862" spans="1:16" hidden="1" x14ac:dyDescent="0.35">
      <c r="A862" s="56">
        <v>8471160</v>
      </c>
      <c r="B862" s="56" t="s">
        <v>506</v>
      </c>
      <c r="C862" s="56">
        <v>432209</v>
      </c>
      <c r="D862" s="56" t="s">
        <v>138</v>
      </c>
      <c r="E862" s="56" t="str">
        <f t="shared" si="31"/>
        <v>847.8471160.1.432209.000000.847001.200179</v>
      </c>
      <c r="F862" s="66" t="s">
        <v>21</v>
      </c>
      <c r="G862" s="56">
        <v>847001</v>
      </c>
      <c r="H862" s="56" t="s">
        <v>23</v>
      </c>
      <c r="I862" s="56">
        <v>200179</v>
      </c>
      <c r="J862" s="56" t="s">
        <v>4299</v>
      </c>
      <c r="K862" s="56">
        <v>1</v>
      </c>
      <c r="L862" s="56">
        <v>9975</v>
      </c>
      <c r="M862" s="226">
        <v>9500</v>
      </c>
      <c r="N862" s="57">
        <v>9500</v>
      </c>
      <c r="O862" s="223">
        <f t="shared" si="30"/>
        <v>0</v>
      </c>
      <c r="P862" s="57">
        <f>VLOOKUP(E862,'Cons. Ch2 &amp; Ch3'!F:Y,20,FALSE)</f>
        <v>16321277.189999998</v>
      </c>
    </row>
    <row r="863" spans="1:16" hidden="1" x14ac:dyDescent="0.35">
      <c r="A863" s="56">
        <v>8471160</v>
      </c>
      <c r="B863" s="56" t="s">
        <v>506</v>
      </c>
      <c r="C863" s="56">
        <v>432209</v>
      </c>
      <c r="D863" s="56" t="s">
        <v>138</v>
      </c>
      <c r="E863" s="56" t="str">
        <f t="shared" si="31"/>
        <v>847.8471160.1.432209.000000.847001.200179</v>
      </c>
      <c r="F863" s="66" t="s">
        <v>21</v>
      </c>
      <c r="G863" s="56">
        <v>847001</v>
      </c>
      <c r="H863" s="56" t="s">
        <v>23</v>
      </c>
      <c r="I863" s="56">
        <v>200179</v>
      </c>
      <c r="J863" s="56" t="s">
        <v>4300</v>
      </c>
      <c r="K863" s="56">
        <v>1</v>
      </c>
      <c r="L863" s="56">
        <v>10500</v>
      </c>
      <c r="M863" s="226">
        <v>10000</v>
      </c>
      <c r="N863" s="57">
        <v>10000</v>
      </c>
      <c r="O863" s="223">
        <f t="shared" si="30"/>
        <v>0</v>
      </c>
      <c r="P863" s="57">
        <f>VLOOKUP(E863,'Cons. Ch2 &amp; Ch3'!F:Y,20,FALSE)</f>
        <v>16321277.189999998</v>
      </c>
    </row>
    <row r="864" spans="1:16" hidden="1" x14ac:dyDescent="0.35">
      <c r="A864" s="56">
        <v>8471160</v>
      </c>
      <c r="B864" s="56" t="s">
        <v>506</v>
      </c>
      <c r="C864" s="56">
        <v>432209</v>
      </c>
      <c r="D864" s="56" t="s">
        <v>138</v>
      </c>
      <c r="E864" s="56" t="str">
        <f t="shared" si="31"/>
        <v>847.8471160.1.432209.000000.847001.200179</v>
      </c>
      <c r="F864" s="66" t="s">
        <v>21</v>
      </c>
      <c r="G864" s="56">
        <v>847001</v>
      </c>
      <c r="H864" s="56" t="s">
        <v>23</v>
      </c>
      <c r="I864" s="56">
        <v>200179</v>
      </c>
      <c r="J864" s="56" t="s">
        <v>4301</v>
      </c>
      <c r="K864" s="56">
        <v>1</v>
      </c>
      <c r="L864" s="56">
        <v>9114</v>
      </c>
      <c r="M864" s="226">
        <v>8680</v>
      </c>
      <c r="N864" s="57">
        <v>8680</v>
      </c>
      <c r="O864" s="223">
        <f t="shared" si="30"/>
        <v>0</v>
      </c>
      <c r="P864" s="57">
        <f>VLOOKUP(E864,'Cons. Ch2 &amp; Ch3'!F:Y,20,FALSE)</f>
        <v>16321277.189999998</v>
      </c>
    </row>
    <row r="865" spans="1:16" hidden="1" x14ac:dyDescent="0.35">
      <c r="A865" s="56">
        <v>8471160</v>
      </c>
      <c r="B865" s="56" t="s">
        <v>506</v>
      </c>
      <c r="C865" s="56">
        <v>432209</v>
      </c>
      <c r="D865" s="56" t="s">
        <v>138</v>
      </c>
      <c r="E865" s="56" t="str">
        <f t="shared" si="31"/>
        <v>847.8471160.1.432209.000000.847001.200179</v>
      </c>
      <c r="F865" s="66" t="s">
        <v>21</v>
      </c>
      <c r="G865" s="56">
        <v>847001</v>
      </c>
      <c r="H865" s="56" t="s">
        <v>23</v>
      </c>
      <c r="I865" s="56">
        <v>200179</v>
      </c>
      <c r="J865" s="56" t="s">
        <v>4302</v>
      </c>
      <c r="K865" s="56">
        <v>1</v>
      </c>
      <c r="L865" s="56">
        <v>10080</v>
      </c>
      <c r="M865" s="226">
        <v>9600</v>
      </c>
      <c r="N865" s="57">
        <v>9600</v>
      </c>
      <c r="O865" s="223">
        <f t="shared" si="30"/>
        <v>0</v>
      </c>
      <c r="P865" s="57">
        <f>VLOOKUP(E865,'Cons. Ch2 &amp; Ch3'!F:Y,20,FALSE)</f>
        <v>16321277.189999998</v>
      </c>
    </row>
    <row r="866" spans="1:16" hidden="1" x14ac:dyDescent="0.35">
      <c r="A866" s="56">
        <v>8471160</v>
      </c>
      <c r="B866" s="56" t="s">
        <v>506</v>
      </c>
      <c r="C866" s="56">
        <v>432209</v>
      </c>
      <c r="D866" s="56" t="s">
        <v>138</v>
      </c>
      <c r="E866" s="56" t="str">
        <f t="shared" si="31"/>
        <v>847.8471160.1.432209.000000.847001.200179</v>
      </c>
      <c r="F866" s="66" t="s">
        <v>21</v>
      </c>
      <c r="G866" s="56">
        <v>847001</v>
      </c>
      <c r="H866" s="56" t="s">
        <v>23</v>
      </c>
      <c r="I866" s="56">
        <v>200179</v>
      </c>
      <c r="J866" s="56" t="s">
        <v>4303</v>
      </c>
      <c r="K866" s="56">
        <v>1</v>
      </c>
      <c r="L866" s="56">
        <v>56700</v>
      </c>
      <c r="M866" s="226">
        <v>54000</v>
      </c>
      <c r="N866" s="57">
        <v>54000</v>
      </c>
      <c r="O866" s="223">
        <f t="shared" si="30"/>
        <v>0</v>
      </c>
      <c r="P866" s="57">
        <f>VLOOKUP(E866,'Cons. Ch2 &amp; Ch3'!F:Y,20,FALSE)</f>
        <v>16321277.189999998</v>
      </c>
    </row>
    <row r="867" spans="1:16" hidden="1" x14ac:dyDescent="0.35">
      <c r="A867" s="56">
        <v>8471160</v>
      </c>
      <c r="B867" s="56" t="s">
        <v>506</v>
      </c>
      <c r="C867" s="56">
        <v>432209</v>
      </c>
      <c r="D867" s="56" t="s">
        <v>138</v>
      </c>
      <c r="E867" s="56" t="str">
        <f t="shared" si="31"/>
        <v>847.8471160.1.432209.000000.847001.200179</v>
      </c>
      <c r="F867" s="66" t="s">
        <v>21</v>
      </c>
      <c r="G867" s="56">
        <v>847001</v>
      </c>
      <c r="H867" s="56" t="s">
        <v>23</v>
      </c>
      <c r="I867" s="56">
        <v>200179</v>
      </c>
      <c r="J867" s="56" t="s">
        <v>4304</v>
      </c>
      <c r="K867" s="56">
        <v>1</v>
      </c>
      <c r="L867" s="56">
        <v>21000</v>
      </c>
      <c r="M867" s="226">
        <v>20000</v>
      </c>
      <c r="N867" s="57">
        <v>20000</v>
      </c>
      <c r="O867" s="223">
        <f t="shared" si="30"/>
        <v>0</v>
      </c>
      <c r="P867" s="57">
        <f>VLOOKUP(E867,'Cons. Ch2 &amp; Ch3'!F:Y,20,FALSE)</f>
        <v>16321277.189999998</v>
      </c>
    </row>
    <row r="868" spans="1:16" hidden="1" x14ac:dyDescent="0.35">
      <c r="A868" s="56">
        <v>8471160</v>
      </c>
      <c r="B868" s="56" t="s">
        <v>506</v>
      </c>
      <c r="C868" s="56">
        <v>432209</v>
      </c>
      <c r="D868" s="56" t="s">
        <v>138</v>
      </c>
      <c r="E868" s="56" t="str">
        <f t="shared" si="31"/>
        <v>847.8471160.1.432209.000000.847001.200179</v>
      </c>
      <c r="F868" s="66" t="s">
        <v>21</v>
      </c>
      <c r="G868" s="56">
        <v>847001</v>
      </c>
      <c r="H868" s="56" t="s">
        <v>23</v>
      </c>
      <c r="I868" s="56">
        <v>200179</v>
      </c>
      <c r="J868" s="56" t="s">
        <v>4305</v>
      </c>
      <c r="K868" s="56">
        <v>1</v>
      </c>
      <c r="L868" s="56">
        <v>26250</v>
      </c>
      <c r="M868" s="226">
        <v>25000</v>
      </c>
      <c r="N868" s="57">
        <v>25000</v>
      </c>
      <c r="O868" s="223">
        <f t="shared" si="30"/>
        <v>0</v>
      </c>
      <c r="P868" s="57">
        <f>VLOOKUP(E868,'Cons. Ch2 &amp; Ch3'!F:Y,20,FALSE)</f>
        <v>16321277.189999998</v>
      </c>
    </row>
    <row r="869" spans="1:16" hidden="1" x14ac:dyDescent="0.35">
      <c r="A869" s="56">
        <v>8471160</v>
      </c>
      <c r="B869" s="56" t="s">
        <v>506</v>
      </c>
      <c r="C869" s="56">
        <v>432209</v>
      </c>
      <c r="D869" s="56" t="s">
        <v>138</v>
      </c>
      <c r="E869" s="56" t="str">
        <f t="shared" si="31"/>
        <v>847.8471160.1.432209.000000.847001.200179</v>
      </c>
      <c r="F869" s="66" t="s">
        <v>21</v>
      </c>
      <c r="G869" s="56">
        <v>847001</v>
      </c>
      <c r="H869" s="56" t="s">
        <v>23</v>
      </c>
      <c r="I869" s="56">
        <v>200179</v>
      </c>
      <c r="J869" s="56" t="s">
        <v>4306</v>
      </c>
      <c r="K869" s="56">
        <v>1</v>
      </c>
      <c r="L869" s="56">
        <v>22050</v>
      </c>
      <c r="M869" s="226">
        <v>21000</v>
      </c>
      <c r="N869" s="57">
        <v>21000</v>
      </c>
      <c r="O869" s="223">
        <f t="shared" si="30"/>
        <v>0</v>
      </c>
      <c r="P869" s="57">
        <f>VLOOKUP(E869,'Cons. Ch2 &amp; Ch3'!F:Y,20,FALSE)</f>
        <v>16321277.189999998</v>
      </c>
    </row>
    <row r="870" spans="1:16" hidden="1" x14ac:dyDescent="0.35">
      <c r="A870" s="56">
        <v>8471160</v>
      </c>
      <c r="B870" s="56" t="s">
        <v>506</v>
      </c>
      <c r="C870" s="56">
        <v>432209</v>
      </c>
      <c r="D870" s="56" t="s">
        <v>138</v>
      </c>
      <c r="E870" s="56" t="str">
        <f t="shared" si="31"/>
        <v>847.8471160.1.432209.000000.847001.200179</v>
      </c>
      <c r="F870" s="66" t="s">
        <v>21</v>
      </c>
      <c r="G870" s="56">
        <v>847001</v>
      </c>
      <c r="H870" s="56" t="s">
        <v>23</v>
      </c>
      <c r="I870" s="56">
        <v>200179</v>
      </c>
      <c r="J870" s="56" t="s">
        <v>4307</v>
      </c>
      <c r="K870" s="56">
        <v>1</v>
      </c>
      <c r="L870" s="56">
        <v>10500</v>
      </c>
      <c r="M870" s="226">
        <v>10000</v>
      </c>
      <c r="N870" s="57">
        <v>10000</v>
      </c>
      <c r="O870" s="223">
        <f t="shared" si="30"/>
        <v>0</v>
      </c>
      <c r="P870" s="57">
        <f>VLOOKUP(E870,'Cons. Ch2 &amp; Ch3'!F:Y,20,FALSE)</f>
        <v>16321277.189999998</v>
      </c>
    </row>
    <row r="871" spans="1:16" hidden="1" x14ac:dyDescent="0.35">
      <c r="A871" s="56">
        <v>8471160</v>
      </c>
      <c r="B871" s="56" t="s">
        <v>506</v>
      </c>
      <c r="C871" s="56">
        <v>432209</v>
      </c>
      <c r="D871" s="56" t="s">
        <v>138</v>
      </c>
      <c r="E871" s="56" t="str">
        <f t="shared" si="31"/>
        <v>847.8471160.1.432209.000000.847001.200179</v>
      </c>
      <c r="F871" s="66" t="s">
        <v>21</v>
      </c>
      <c r="G871" s="56">
        <v>847001</v>
      </c>
      <c r="H871" s="56" t="s">
        <v>23</v>
      </c>
      <c r="I871" s="56">
        <v>200179</v>
      </c>
      <c r="J871" s="56" t="s">
        <v>4308</v>
      </c>
      <c r="K871" s="56">
        <v>1</v>
      </c>
      <c r="L871" s="56">
        <v>7350</v>
      </c>
      <c r="M871" s="226">
        <v>7000</v>
      </c>
      <c r="N871" s="57">
        <v>7000</v>
      </c>
      <c r="O871" s="223">
        <f t="shared" si="30"/>
        <v>0</v>
      </c>
      <c r="P871" s="57">
        <f>VLOOKUP(E871,'Cons. Ch2 &amp; Ch3'!F:Y,20,FALSE)</f>
        <v>16321277.189999998</v>
      </c>
    </row>
    <row r="872" spans="1:16" hidden="1" x14ac:dyDescent="0.35">
      <c r="A872" s="56">
        <v>8471160</v>
      </c>
      <c r="B872" s="56" t="s">
        <v>506</v>
      </c>
      <c r="C872" s="56">
        <v>432209</v>
      </c>
      <c r="D872" s="56" t="s">
        <v>138</v>
      </c>
      <c r="E872" s="56" t="str">
        <f t="shared" si="31"/>
        <v>847.8471160.1.432209.000000.847001.200179</v>
      </c>
      <c r="F872" s="66" t="s">
        <v>21</v>
      </c>
      <c r="G872" s="56">
        <v>847001</v>
      </c>
      <c r="H872" s="56" t="s">
        <v>23</v>
      </c>
      <c r="I872" s="56">
        <v>200179</v>
      </c>
      <c r="J872" s="56" t="s">
        <v>4309</v>
      </c>
      <c r="K872" s="56">
        <v>1</v>
      </c>
      <c r="L872" s="56">
        <v>5250</v>
      </c>
      <c r="M872" s="226">
        <v>5000</v>
      </c>
      <c r="N872" s="57">
        <v>5000</v>
      </c>
      <c r="O872" s="223">
        <f t="shared" si="30"/>
        <v>0</v>
      </c>
      <c r="P872" s="57">
        <f>VLOOKUP(E872,'Cons. Ch2 &amp; Ch3'!F:Y,20,FALSE)</f>
        <v>16321277.189999998</v>
      </c>
    </row>
    <row r="873" spans="1:16" hidden="1" x14ac:dyDescent="0.35">
      <c r="A873" s="56">
        <v>8471160</v>
      </c>
      <c r="B873" s="56" t="s">
        <v>506</v>
      </c>
      <c r="C873" s="56">
        <v>432209</v>
      </c>
      <c r="D873" s="56" t="s">
        <v>138</v>
      </c>
      <c r="E873" s="56" t="str">
        <f t="shared" si="31"/>
        <v>847.8471160.1.432209.000000.847001.200179</v>
      </c>
      <c r="F873" s="66" t="s">
        <v>21</v>
      </c>
      <c r="G873" s="56">
        <v>847001</v>
      </c>
      <c r="H873" s="56" t="s">
        <v>23</v>
      </c>
      <c r="I873" s="56">
        <v>200179</v>
      </c>
      <c r="J873" s="56" t="s">
        <v>4310</v>
      </c>
      <c r="K873" s="56">
        <v>1</v>
      </c>
      <c r="L873" s="56">
        <v>6825</v>
      </c>
      <c r="M873" s="226">
        <v>6500</v>
      </c>
      <c r="N873" s="57">
        <v>6500</v>
      </c>
      <c r="O873" s="223">
        <f t="shared" si="30"/>
        <v>0</v>
      </c>
      <c r="P873" s="57">
        <f>VLOOKUP(E873,'Cons. Ch2 &amp; Ch3'!F:Y,20,FALSE)</f>
        <v>16321277.189999998</v>
      </c>
    </row>
    <row r="874" spans="1:16" hidden="1" x14ac:dyDescent="0.35">
      <c r="A874" s="56">
        <v>8471160</v>
      </c>
      <c r="B874" s="56" t="s">
        <v>506</v>
      </c>
      <c r="C874" s="56">
        <v>432209</v>
      </c>
      <c r="D874" s="56" t="s">
        <v>138</v>
      </c>
      <c r="E874" s="56" t="str">
        <f t="shared" si="31"/>
        <v>847.8471160.1.432209.000000.847001.200179</v>
      </c>
      <c r="F874" s="66" t="s">
        <v>21</v>
      </c>
      <c r="G874" s="56">
        <v>847001</v>
      </c>
      <c r="H874" s="56" t="s">
        <v>23</v>
      </c>
      <c r="I874" s="56">
        <v>200179</v>
      </c>
      <c r="J874" s="56" t="s">
        <v>4311</v>
      </c>
      <c r="K874" s="56">
        <v>1</v>
      </c>
      <c r="L874" s="56">
        <v>4200</v>
      </c>
      <c r="M874" s="226">
        <v>4000</v>
      </c>
      <c r="N874" s="57">
        <v>4000</v>
      </c>
      <c r="O874" s="223">
        <f t="shared" si="30"/>
        <v>0</v>
      </c>
      <c r="P874" s="57">
        <f>VLOOKUP(E874,'Cons. Ch2 &amp; Ch3'!F:Y,20,FALSE)</f>
        <v>16321277.189999998</v>
      </c>
    </row>
    <row r="875" spans="1:16" hidden="1" x14ac:dyDescent="0.35">
      <c r="A875" s="56">
        <v>8471160</v>
      </c>
      <c r="B875" s="56" t="s">
        <v>506</v>
      </c>
      <c r="C875" s="56">
        <v>432209</v>
      </c>
      <c r="D875" s="56" t="s">
        <v>138</v>
      </c>
      <c r="E875" s="56" t="str">
        <f t="shared" si="31"/>
        <v>847.8471160.1.432209.000000.847001.200179</v>
      </c>
      <c r="F875" s="66" t="s">
        <v>21</v>
      </c>
      <c r="G875" s="56">
        <v>847001</v>
      </c>
      <c r="H875" s="56" t="s">
        <v>23</v>
      </c>
      <c r="I875" s="56">
        <v>200179</v>
      </c>
      <c r="J875" s="56" t="s">
        <v>4312</v>
      </c>
      <c r="K875" s="56">
        <v>1</v>
      </c>
      <c r="L875" s="56">
        <v>7875</v>
      </c>
      <c r="M875" s="226">
        <v>7500</v>
      </c>
      <c r="N875" s="57">
        <v>7500</v>
      </c>
      <c r="O875" s="223">
        <f t="shared" si="30"/>
        <v>0</v>
      </c>
      <c r="P875" s="57">
        <f>VLOOKUP(E875,'Cons. Ch2 &amp; Ch3'!F:Y,20,FALSE)</f>
        <v>16321277.189999998</v>
      </c>
    </row>
    <row r="876" spans="1:16" hidden="1" x14ac:dyDescent="0.35">
      <c r="A876" s="56">
        <v>8471160</v>
      </c>
      <c r="B876" s="56" t="s">
        <v>506</v>
      </c>
      <c r="C876" s="56">
        <v>432209</v>
      </c>
      <c r="D876" s="56" t="s">
        <v>138</v>
      </c>
      <c r="E876" s="56" t="str">
        <f t="shared" si="31"/>
        <v>847.8471160.1.432209.000000.847001.200179</v>
      </c>
      <c r="F876" s="66" t="s">
        <v>21</v>
      </c>
      <c r="G876" s="56">
        <v>847001</v>
      </c>
      <c r="H876" s="56" t="s">
        <v>23</v>
      </c>
      <c r="I876" s="56">
        <v>200179</v>
      </c>
      <c r="J876" s="56" t="s">
        <v>4313</v>
      </c>
      <c r="K876" s="56">
        <v>1</v>
      </c>
      <c r="L876" s="56">
        <v>42000</v>
      </c>
      <c r="M876" s="226">
        <v>40000</v>
      </c>
      <c r="N876" s="57">
        <v>40000</v>
      </c>
      <c r="O876" s="223">
        <f t="shared" si="30"/>
        <v>0</v>
      </c>
      <c r="P876" s="57">
        <f>VLOOKUP(E876,'Cons. Ch2 &amp; Ch3'!F:Y,20,FALSE)</f>
        <v>16321277.189999998</v>
      </c>
    </row>
    <row r="877" spans="1:16" hidden="1" x14ac:dyDescent="0.35">
      <c r="A877" s="56">
        <v>8471160</v>
      </c>
      <c r="B877" s="56" t="s">
        <v>506</v>
      </c>
      <c r="C877" s="56">
        <v>432209</v>
      </c>
      <c r="D877" s="56" t="s">
        <v>138</v>
      </c>
      <c r="E877" s="56" t="str">
        <f t="shared" si="31"/>
        <v>847.8471160.1.432209.000000.847001.200179</v>
      </c>
      <c r="F877" s="66" t="s">
        <v>21</v>
      </c>
      <c r="G877" s="56">
        <v>847001</v>
      </c>
      <c r="H877" s="56" t="s">
        <v>23</v>
      </c>
      <c r="I877" s="56">
        <v>200179</v>
      </c>
      <c r="J877" s="56" t="s">
        <v>4314</v>
      </c>
      <c r="K877" s="56">
        <v>1</v>
      </c>
      <c r="L877" s="56">
        <v>52500</v>
      </c>
      <c r="M877" s="226">
        <v>50000</v>
      </c>
      <c r="N877" s="57">
        <v>50000</v>
      </c>
      <c r="O877" s="223">
        <f t="shared" si="30"/>
        <v>0</v>
      </c>
      <c r="P877" s="57">
        <f>VLOOKUP(E877,'Cons. Ch2 &amp; Ch3'!F:Y,20,FALSE)</f>
        <v>16321277.189999998</v>
      </c>
    </row>
    <row r="878" spans="1:16" hidden="1" x14ac:dyDescent="0.35">
      <c r="A878" s="56">
        <v>8471160</v>
      </c>
      <c r="B878" s="56" t="s">
        <v>506</v>
      </c>
      <c r="C878" s="56">
        <v>432209</v>
      </c>
      <c r="D878" s="56" t="s">
        <v>138</v>
      </c>
      <c r="E878" s="56" t="str">
        <f t="shared" si="31"/>
        <v>847.8471160.1.432209.000000.847001.200179</v>
      </c>
      <c r="F878" s="66" t="s">
        <v>21</v>
      </c>
      <c r="G878" s="56">
        <v>847001</v>
      </c>
      <c r="H878" s="56" t="s">
        <v>23</v>
      </c>
      <c r="I878" s="56">
        <v>200179</v>
      </c>
      <c r="J878" s="56" t="s">
        <v>4315</v>
      </c>
      <c r="K878" s="56">
        <v>1</v>
      </c>
      <c r="L878" s="56">
        <v>52500</v>
      </c>
      <c r="M878" s="226">
        <v>50000</v>
      </c>
      <c r="N878" s="57">
        <v>50000</v>
      </c>
      <c r="O878" s="223">
        <f t="shared" si="30"/>
        <v>0</v>
      </c>
      <c r="P878" s="57">
        <f>VLOOKUP(E878,'Cons. Ch2 &amp; Ch3'!F:Y,20,FALSE)</f>
        <v>16321277.189999998</v>
      </c>
    </row>
    <row r="879" spans="1:16" hidden="1" x14ac:dyDescent="0.35">
      <c r="A879" s="56">
        <v>8471160</v>
      </c>
      <c r="B879" s="56" t="s">
        <v>506</v>
      </c>
      <c r="C879" s="56">
        <v>432209</v>
      </c>
      <c r="D879" s="56" t="s">
        <v>138</v>
      </c>
      <c r="E879" s="56" t="str">
        <f t="shared" si="31"/>
        <v>847.8471160.1.432209.000000.847001.200179</v>
      </c>
      <c r="F879" s="66" t="s">
        <v>21</v>
      </c>
      <c r="G879" s="56">
        <v>847001</v>
      </c>
      <c r="H879" s="56" t="s">
        <v>23</v>
      </c>
      <c r="I879" s="56">
        <v>200179</v>
      </c>
      <c r="J879" s="56" t="s">
        <v>4316</v>
      </c>
      <c r="K879" s="56">
        <v>1</v>
      </c>
      <c r="L879" s="56">
        <v>52500</v>
      </c>
      <c r="M879" s="226">
        <v>50000</v>
      </c>
      <c r="N879" s="57">
        <v>50000</v>
      </c>
      <c r="O879" s="223">
        <f t="shared" si="30"/>
        <v>0</v>
      </c>
      <c r="P879" s="57">
        <f>VLOOKUP(E879,'Cons. Ch2 &amp; Ch3'!F:Y,20,FALSE)</f>
        <v>16321277.189999998</v>
      </c>
    </row>
    <row r="880" spans="1:16" hidden="1" x14ac:dyDescent="0.35">
      <c r="A880" s="56">
        <v>8471160</v>
      </c>
      <c r="B880" s="56" t="s">
        <v>506</v>
      </c>
      <c r="C880" s="56">
        <v>432209</v>
      </c>
      <c r="D880" s="56" t="s">
        <v>138</v>
      </c>
      <c r="E880" s="56" t="str">
        <f t="shared" si="31"/>
        <v>847.8471160.1.432209.000000.847001.200179</v>
      </c>
      <c r="F880" s="66" t="s">
        <v>21</v>
      </c>
      <c r="G880" s="56">
        <v>847001</v>
      </c>
      <c r="H880" s="56" t="s">
        <v>23</v>
      </c>
      <c r="I880" s="56">
        <v>200179</v>
      </c>
      <c r="J880" s="56" t="s">
        <v>4317</v>
      </c>
      <c r="K880" s="56">
        <v>1</v>
      </c>
      <c r="L880" s="56">
        <v>31500</v>
      </c>
      <c r="M880" s="226">
        <v>30000</v>
      </c>
      <c r="N880" s="57">
        <v>30000</v>
      </c>
      <c r="O880" s="223">
        <f t="shared" si="30"/>
        <v>0</v>
      </c>
      <c r="P880" s="57">
        <f>VLOOKUP(E880,'Cons. Ch2 &amp; Ch3'!F:Y,20,FALSE)</f>
        <v>16321277.189999998</v>
      </c>
    </row>
    <row r="881" spans="1:16" hidden="1" x14ac:dyDescent="0.35">
      <c r="A881" s="56">
        <v>8471160</v>
      </c>
      <c r="B881" s="56" t="s">
        <v>506</v>
      </c>
      <c r="C881" s="56">
        <v>432209</v>
      </c>
      <c r="D881" s="56" t="s">
        <v>138</v>
      </c>
      <c r="E881" s="56" t="str">
        <f t="shared" si="31"/>
        <v>847.8471160.1.432209.000000.847001.200179</v>
      </c>
      <c r="F881" s="66" t="s">
        <v>21</v>
      </c>
      <c r="G881" s="56">
        <v>847001</v>
      </c>
      <c r="H881" s="56" t="s">
        <v>23</v>
      </c>
      <c r="I881" s="56">
        <v>200179</v>
      </c>
      <c r="J881" s="56" t="s">
        <v>4318</v>
      </c>
      <c r="K881" s="56">
        <v>1</v>
      </c>
      <c r="L881" s="56">
        <v>8400</v>
      </c>
      <c r="M881" s="226">
        <v>8000</v>
      </c>
      <c r="N881" s="57">
        <v>8000</v>
      </c>
      <c r="O881" s="223">
        <f t="shared" si="30"/>
        <v>0</v>
      </c>
      <c r="P881" s="57">
        <f>VLOOKUP(E881,'Cons. Ch2 &amp; Ch3'!F:Y,20,FALSE)</f>
        <v>16321277.189999998</v>
      </c>
    </row>
    <row r="882" spans="1:16" hidden="1" x14ac:dyDescent="0.35">
      <c r="A882" s="56">
        <v>8471160</v>
      </c>
      <c r="B882" s="56" t="s">
        <v>506</v>
      </c>
      <c r="C882" s="56">
        <v>432209</v>
      </c>
      <c r="D882" s="56" t="s">
        <v>138</v>
      </c>
      <c r="E882" s="56" t="str">
        <f t="shared" si="31"/>
        <v>847.8471160.1.432209.000000.847001.200179</v>
      </c>
      <c r="F882" s="66" t="s">
        <v>21</v>
      </c>
      <c r="G882" s="56">
        <v>847001</v>
      </c>
      <c r="H882" s="56" t="s">
        <v>23</v>
      </c>
      <c r="I882" s="56">
        <v>200179</v>
      </c>
      <c r="J882" s="56" t="s">
        <v>4319</v>
      </c>
      <c r="K882" s="56">
        <v>1</v>
      </c>
      <c r="L882" s="56">
        <v>52500</v>
      </c>
      <c r="M882" s="226">
        <v>50000</v>
      </c>
      <c r="N882" s="57">
        <v>50000</v>
      </c>
      <c r="O882" s="223">
        <f t="shared" si="30"/>
        <v>0</v>
      </c>
      <c r="P882" s="57">
        <f>VLOOKUP(E882,'Cons. Ch2 &amp; Ch3'!F:Y,20,FALSE)</f>
        <v>16321277.189999998</v>
      </c>
    </row>
    <row r="883" spans="1:16" hidden="1" x14ac:dyDescent="0.35">
      <c r="A883" s="56">
        <v>8471160</v>
      </c>
      <c r="B883" s="56" t="s">
        <v>506</v>
      </c>
      <c r="C883" s="56">
        <v>432209</v>
      </c>
      <c r="D883" s="56" t="s">
        <v>138</v>
      </c>
      <c r="E883" s="56" t="str">
        <f t="shared" si="31"/>
        <v>847.8471160.1.432209.000000.847001.200179</v>
      </c>
      <c r="F883" s="66" t="s">
        <v>21</v>
      </c>
      <c r="G883" s="56">
        <v>847001</v>
      </c>
      <c r="H883" s="56" t="s">
        <v>23</v>
      </c>
      <c r="I883" s="56">
        <v>200179</v>
      </c>
      <c r="J883" s="56" t="s">
        <v>4320</v>
      </c>
      <c r="K883" s="56">
        <v>1</v>
      </c>
      <c r="L883" s="56">
        <v>58789.5</v>
      </c>
      <c r="M883" s="226">
        <v>55990</v>
      </c>
      <c r="N883" s="57">
        <v>55990</v>
      </c>
      <c r="O883" s="223">
        <f t="shared" si="30"/>
        <v>0</v>
      </c>
      <c r="P883" s="57">
        <f>VLOOKUP(E883,'Cons. Ch2 &amp; Ch3'!F:Y,20,FALSE)</f>
        <v>16321277.189999998</v>
      </c>
    </row>
    <row r="884" spans="1:16" hidden="1" x14ac:dyDescent="0.35">
      <c r="A884" s="56">
        <v>8471160</v>
      </c>
      <c r="B884" s="56" t="s">
        <v>506</v>
      </c>
      <c r="C884" s="56">
        <v>432209</v>
      </c>
      <c r="D884" s="56" t="s">
        <v>138</v>
      </c>
      <c r="E884" s="56" t="str">
        <f t="shared" si="31"/>
        <v>847.8471160.1.432209.000000.847001.200179</v>
      </c>
      <c r="F884" s="66" t="s">
        <v>21</v>
      </c>
      <c r="G884" s="56">
        <v>847001</v>
      </c>
      <c r="H884" s="56" t="s">
        <v>23</v>
      </c>
      <c r="I884" s="56">
        <v>200179</v>
      </c>
      <c r="J884" s="56" t="s">
        <v>4321</v>
      </c>
      <c r="K884" s="56">
        <v>1</v>
      </c>
      <c r="L884" s="56">
        <v>96008.85</v>
      </c>
      <c r="M884" s="226">
        <v>91437</v>
      </c>
      <c r="N884" s="57">
        <v>91437</v>
      </c>
      <c r="O884" s="223">
        <f t="shared" si="30"/>
        <v>0</v>
      </c>
      <c r="P884" s="57">
        <f>VLOOKUP(E884,'Cons. Ch2 &amp; Ch3'!F:Y,20,FALSE)</f>
        <v>16321277.189999998</v>
      </c>
    </row>
    <row r="885" spans="1:16" hidden="1" x14ac:dyDescent="0.35">
      <c r="A885" s="56">
        <v>8471160</v>
      </c>
      <c r="B885" s="56" t="s">
        <v>506</v>
      </c>
      <c r="C885" s="56">
        <v>432209</v>
      </c>
      <c r="D885" s="56" t="s">
        <v>138</v>
      </c>
      <c r="E885" s="56" t="str">
        <f t="shared" si="31"/>
        <v>847.8471160.1.432209.000000.847001.200179</v>
      </c>
      <c r="F885" s="66" t="s">
        <v>21</v>
      </c>
      <c r="G885" s="56">
        <v>847001</v>
      </c>
      <c r="H885" s="56" t="s">
        <v>23</v>
      </c>
      <c r="I885" s="56">
        <v>200179</v>
      </c>
      <c r="J885" s="56" t="s">
        <v>4322</v>
      </c>
      <c r="K885" s="56">
        <v>1</v>
      </c>
      <c r="L885" s="56">
        <v>22050</v>
      </c>
      <c r="M885" s="226">
        <v>21000</v>
      </c>
      <c r="N885" s="57">
        <v>21000</v>
      </c>
      <c r="O885" s="223">
        <f t="shared" si="30"/>
        <v>0</v>
      </c>
      <c r="P885" s="57">
        <f>VLOOKUP(E885,'Cons. Ch2 &amp; Ch3'!F:Y,20,FALSE)</f>
        <v>16321277.189999998</v>
      </c>
    </row>
    <row r="886" spans="1:16" hidden="1" x14ac:dyDescent="0.35">
      <c r="A886" s="56">
        <v>8471160</v>
      </c>
      <c r="B886" s="56" t="s">
        <v>506</v>
      </c>
      <c r="C886" s="56">
        <v>432209</v>
      </c>
      <c r="D886" s="56" t="s">
        <v>138</v>
      </c>
      <c r="E886" s="56" t="str">
        <f t="shared" si="31"/>
        <v>847.8471160.1.432209.000000.847001.200179</v>
      </c>
      <c r="F886" s="66" t="s">
        <v>21</v>
      </c>
      <c r="G886" s="56">
        <v>847001</v>
      </c>
      <c r="H886" s="56" t="s">
        <v>23</v>
      </c>
      <c r="I886" s="56">
        <v>200179</v>
      </c>
      <c r="J886" s="56" t="s">
        <v>4323</v>
      </c>
      <c r="K886" s="56">
        <v>1</v>
      </c>
      <c r="L886" s="56">
        <v>24255</v>
      </c>
      <c r="M886" s="226">
        <v>23100</v>
      </c>
      <c r="N886" s="57">
        <v>23100</v>
      </c>
      <c r="O886" s="223">
        <f t="shared" si="30"/>
        <v>0</v>
      </c>
      <c r="P886" s="57">
        <f>VLOOKUP(E886,'Cons. Ch2 &amp; Ch3'!F:Y,20,FALSE)</f>
        <v>16321277.189999998</v>
      </c>
    </row>
    <row r="887" spans="1:16" hidden="1" x14ac:dyDescent="0.35">
      <c r="A887" s="56">
        <v>8471160</v>
      </c>
      <c r="B887" s="56" t="s">
        <v>506</v>
      </c>
      <c r="C887" s="56">
        <v>432209</v>
      </c>
      <c r="D887" s="56" t="s">
        <v>138</v>
      </c>
      <c r="E887" s="56" t="str">
        <f t="shared" si="31"/>
        <v>847.8471160.1.432209.000000.847001.200179</v>
      </c>
      <c r="F887" s="66" t="s">
        <v>21</v>
      </c>
      <c r="G887" s="56">
        <v>847001</v>
      </c>
      <c r="H887" s="56" t="s">
        <v>23</v>
      </c>
      <c r="I887" s="56">
        <v>200179</v>
      </c>
      <c r="J887" s="56" t="s">
        <v>4324</v>
      </c>
      <c r="K887" s="56">
        <v>1</v>
      </c>
      <c r="L887" s="56">
        <v>38477.25</v>
      </c>
      <c r="M887" s="226">
        <v>36645</v>
      </c>
      <c r="N887" s="57">
        <v>36645</v>
      </c>
      <c r="O887" s="223">
        <f t="shared" si="30"/>
        <v>0</v>
      </c>
      <c r="P887" s="57">
        <f>VLOOKUP(E887,'Cons. Ch2 &amp; Ch3'!F:Y,20,FALSE)</f>
        <v>16321277.189999998</v>
      </c>
    </row>
    <row r="888" spans="1:16" hidden="1" x14ac:dyDescent="0.35">
      <c r="A888" s="56">
        <v>8471160</v>
      </c>
      <c r="B888" s="56" t="s">
        <v>506</v>
      </c>
      <c r="C888" s="56">
        <v>432209</v>
      </c>
      <c r="D888" s="56" t="s">
        <v>138</v>
      </c>
      <c r="E888" s="56" t="str">
        <f t="shared" si="31"/>
        <v>847.8471160.1.432209.000000.847001.200179</v>
      </c>
      <c r="F888" s="66" t="s">
        <v>21</v>
      </c>
      <c r="G888" s="56">
        <v>847001</v>
      </c>
      <c r="H888" s="56" t="s">
        <v>23</v>
      </c>
      <c r="I888" s="56">
        <v>200179</v>
      </c>
      <c r="J888" s="56" t="s">
        <v>4325</v>
      </c>
      <c r="K888" s="56">
        <v>1</v>
      </c>
      <c r="L888" s="56">
        <v>9591.75</v>
      </c>
      <c r="M888" s="226">
        <v>9135</v>
      </c>
      <c r="N888" s="57">
        <v>9135</v>
      </c>
      <c r="O888" s="223">
        <f t="shared" si="30"/>
        <v>0</v>
      </c>
      <c r="P888" s="57">
        <f>VLOOKUP(E888,'Cons. Ch2 &amp; Ch3'!F:Y,20,FALSE)</f>
        <v>16321277.189999998</v>
      </c>
    </row>
    <row r="889" spans="1:16" hidden="1" x14ac:dyDescent="0.35">
      <c r="A889" s="56">
        <v>8471160</v>
      </c>
      <c r="B889" s="56" t="s">
        <v>506</v>
      </c>
      <c r="C889" s="56">
        <v>432209</v>
      </c>
      <c r="D889" s="56" t="s">
        <v>138</v>
      </c>
      <c r="E889" s="56" t="str">
        <f t="shared" si="31"/>
        <v>847.8471160.1.432209.000000.847001.200179</v>
      </c>
      <c r="F889" s="66" t="s">
        <v>21</v>
      </c>
      <c r="G889" s="56">
        <v>847001</v>
      </c>
      <c r="H889" s="56" t="s">
        <v>23</v>
      </c>
      <c r="I889" s="56">
        <v>200179</v>
      </c>
      <c r="J889" s="56" t="s">
        <v>4326</v>
      </c>
      <c r="K889" s="56">
        <v>1</v>
      </c>
      <c r="L889" s="56">
        <v>123259.5</v>
      </c>
      <c r="M889" s="226">
        <v>117390</v>
      </c>
      <c r="N889" s="57">
        <v>117390</v>
      </c>
      <c r="O889" s="223">
        <f t="shared" si="30"/>
        <v>0</v>
      </c>
      <c r="P889" s="57">
        <f>VLOOKUP(E889,'Cons. Ch2 &amp; Ch3'!F:Y,20,FALSE)</f>
        <v>16321277.189999998</v>
      </c>
    </row>
    <row r="890" spans="1:16" hidden="1" x14ac:dyDescent="0.35">
      <c r="A890" s="56">
        <v>8471160</v>
      </c>
      <c r="B890" s="56" t="s">
        <v>506</v>
      </c>
      <c r="C890" s="56">
        <v>432209</v>
      </c>
      <c r="D890" s="56" t="s">
        <v>138</v>
      </c>
      <c r="E890" s="56" t="str">
        <f t="shared" si="31"/>
        <v>847.8471160.1.432209.000000.847001.200179</v>
      </c>
      <c r="F890" s="66" t="s">
        <v>21</v>
      </c>
      <c r="G890" s="56">
        <v>847001</v>
      </c>
      <c r="H890" s="56" t="s">
        <v>23</v>
      </c>
      <c r="I890" s="56">
        <v>200179</v>
      </c>
      <c r="J890" s="56" t="s">
        <v>4327</v>
      </c>
      <c r="K890" s="56">
        <v>1</v>
      </c>
      <c r="L890" s="56">
        <v>96967.5</v>
      </c>
      <c r="M890" s="226">
        <v>92350</v>
      </c>
      <c r="N890" s="57">
        <v>92350</v>
      </c>
      <c r="O890" s="223">
        <f t="shared" ref="O890:O953" si="32">M890-N890</f>
        <v>0</v>
      </c>
      <c r="P890" s="57">
        <f>VLOOKUP(E890,'Cons. Ch2 &amp; Ch3'!F:Y,20,FALSE)</f>
        <v>16321277.189999998</v>
      </c>
    </row>
    <row r="891" spans="1:16" hidden="1" x14ac:dyDescent="0.35">
      <c r="A891" s="56">
        <v>8471160</v>
      </c>
      <c r="B891" s="56" t="s">
        <v>506</v>
      </c>
      <c r="C891" s="56">
        <v>432209</v>
      </c>
      <c r="D891" s="56" t="s">
        <v>138</v>
      </c>
      <c r="E891" s="56" t="str">
        <f t="shared" si="31"/>
        <v>847.8471160.1.432209.000000.847001.200179</v>
      </c>
      <c r="F891" s="66" t="s">
        <v>21</v>
      </c>
      <c r="G891" s="56">
        <v>847001</v>
      </c>
      <c r="H891" s="56" t="s">
        <v>23</v>
      </c>
      <c r="I891" s="56">
        <v>200179</v>
      </c>
      <c r="J891" s="56" t="s">
        <v>4328</v>
      </c>
      <c r="K891" s="56">
        <v>1</v>
      </c>
      <c r="L891" s="56">
        <v>52500</v>
      </c>
      <c r="M891" s="226">
        <v>50000</v>
      </c>
      <c r="N891" s="57">
        <v>50000</v>
      </c>
      <c r="O891" s="223">
        <f t="shared" si="32"/>
        <v>0</v>
      </c>
      <c r="P891" s="57">
        <f>VLOOKUP(E891,'Cons. Ch2 &amp; Ch3'!F:Y,20,FALSE)</f>
        <v>16321277.189999998</v>
      </c>
    </row>
    <row r="892" spans="1:16" hidden="1" x14ac:dyDescent="0.35">
      <c r="A892" s="56">
        <v>8471160</v>
      </c>
      <c r="B892" s="56" t="s">
        <v>506</v>
      </c>
      <c r="C892" s="56">
        <v>432209</v>
      </c>
      <c r="D892" s="56" t="s">
        <v>138</v>
      </c>
      <c r="E892" s="56" t="str">
        <f t="shared" si="31"/>
        <v>847.8471160.1.432209.000000.847001.200179</v>
      </c>
      <c r="F892" s="66" t="s">
        <v>21</v>
      </c>
      <c r="G892" s="56">
        <v>847001</v>
      </c>
      <c r="H892" s="56" t="s">
        <v>23</v>
      </c>
      <c r="I892" s="56">
        <v>200179</v>
      </c>
      <c r="J892" s="56" t="s">
        <v>4329</v>
      </c>
      <c r="K892" s="56">
        <v>1</v>
      </c>
      <c r="L892" s="56">
        <v>4421.0250000000005</v>
      </c>
      <c r="M892" s="226">
        <v>4210.5</v>
      </c>
      <c r="N892" s="57">
        <v>4210.5</v>
      </c>
      <c r="O892" s="223">
        <f t="shared" si="32"/>
        <v>0</v>
      </c>
      <c r="P892" s="57">
        <f>VLOOKUP(E892,'Cons. Ch2 &amp; Ch3'!F:Y,20,FALSE)</f>
        <v>16321277.189999998</v>
      </c>
    </row>
    <row r="893" spans="1:16" hidden="1" x14ac:dyDescent="0.35">
      <c r="A893" s="56">
        <v>8471160</v>
      </c>
      <c r="B893" s="56" t="s">
        <v>506</v>
      </c>
      <c r="C893" s="56">
        <v>432209</v>
      </c>
      <c r="D893" s="56" t="s">
        <v>138</v>
      </c>
      <c r="E893" s="56" t="str">
        <f t="shared" si="31"/>
        <v>847.8471160.1.432209.000000.847001.200179</v>
      </c>
      <c r="F893" s="66" t="s">
        <v>21</v>
      </c>
      <c r="G893" s="56">
        <v>847001</v>
      </c>
      <c r="H893" s="56" t="s">
        <v>23</v>
      </c>
      <c r="I893" s="56">
        <v>200179</v>
      </c>
      <c r="J893" s="56" t="s">
        <v>4330</v>
      </c>
      <c r="K893" s="56">
        <v>1</v>
      </c>
      <c r="L893" s="56">
        <v>12600</v>
      </c>
      <c r="M893" s="226">
        <v>12000</v>
      </c>
      <c r="N893" s="57">
        <v>12000</v>
      </c>
      <c r="O893" s="223">
        <f t="shared" si="32"/>
        <v>0</v>
      </c>
      <c r="P893" s="57">
        <f>VLOOKUP(E893,'Cons. Ch2 &amp; Ch3'!F:Y,20,FALSE)</f>
        <v>16321277.189999998</v>
      </c>
    </row>
    <row r="894" spans="1:16" hidden="1" x14ac:dyDescent="0.35">
      <c r="A894" s="56">
        <v>8471160</v>
      </c>
      <c r="B894" s="56" t="s">
        <v>506</v>
      </c>
      <c r="C894" s="56">
        <v>432209</v>
      </c>
      <c r="D894" s="56" t="s">
        <v>138</v>
      </c>
      <c r="E894" s="56" t="str">
        <f t="shared" si="31"/>
        <v>847.8471160.1.432209.000000.847001.200179</v>
      </c>
      <c r="F894" s="66" t="s">
        <v>21</v>
      </c>
      <c r="G894" s="56">
        <v>847001</v>
      </c>
      <c r="H894" s="56" t="s">
        <v>23</v>
      </c>
      <c r="I894" s="56">
        <v>200179</v>
      </c>
      <c r="J894" s="56" t="s">
        <v>4331</v>
      </c>
      <c r="K894" s="56">
        <v>1</v>
      </c>
      <c r="L894" s="56">
        <v>8498.7000000000007</v>
      </c>
      <c r="M894" s="226">
        <v>8094</v>
      </c>
      <c r="N894" s="57">
        <v>8094</v>
      </c>
      <c r="O894" s="223">
        <f t="shared" si="32"/>
        <v>0</v>
      </c>
      <c r="P894" s="57">
        <f>VLOOKUP(E894,'Cons. Ch2 &amp; Ch3'!F:Y,20,FALSE)</f>
        <v>16321277.189999998</v>
      </c>
    </row>
    <row r="895" spans="1:16" hidden="1" x14ac:dyDescent="0.35">
      <c r="A895" s="56">
        <v>8471160</v>
      </c>
      <c r="B895" s="56" t="s">
        <v>506</v>
      </c>
      <c r="C895" s="56">
        <v>432209</v>
      </c>
      <c r="D895" s="56" t="s">
        <v>138</v>
      </c>
      <c r="E895" s="56" t="str">
        <f t="shared" si="31"/>
        <v>847.8471160.1.432209.000000.847001.200179</v>
      </c>
      <c r="F895" s="66" t="s">
        <v>21</v>
      </c>
      <c r="G895" s="56">
        <v>847001</v>
      </c>
      <c r="H895" s="56" t="s">
        <v>23</v>
      </c>
      <c r="I895" s="56">
        <v>200179</v>
      </c>
      <c r="J895" s="56" t="s">
        <v>4332</v>
      </c>
      <c r="K895" s="56">
        <v>1</v>
      </c>
      <c r="L895" s="56">
        <v>70350</v>
      </c>
      <c r="M895" s="226">
        <v>67000</v>
      </c>
      <c r="N895" s="57">
        <v>67000</v>
      </c>
      <c r="O895" s="223">
        <f t="shared" si="32"/>
        <v>0</v>
      </c>
      <c r="P895" s="57">
        <f>VLOOKUP(E895,'Cons. Ch2 &amp; Ch3'!F:Y,20,FALSE)</f>
        <v>16321277.189999998</v>
      </c>
    </row>
    <row r="896" spans="1:16" hidden="1" x14ac:dyDescent="0.35">
      <c r="A896" s="56">
        <v>8471160</v>
      </c>
      <c r="B896" s="56" t="s">
        <v>506</v>
      </c>
      <c r="C896" s="56">
        <v>432209</v>
      </c>
      <c r="D896" s="56" t="s">
        <v>138</v>
      </c>
      <c r="E896" s="56" t="str">
        <f t="shared" si="31"/>
        <v>847.8471160.1.432209.000000.847001.200179</v>
      </c>
      <c r="F896" s="66" t="s">
        <v>21</v>
      </c>
      <c r="G896" s="56">
        <v>847001</v>
      </c>
      <c r="H896" s="56" t="s">
        <v>23</v>
      </c>
      <c r="I896" s="56">
        <v>200179</v>
      </c>
      <c r="J896" s="56" t="s">
        <v>4333</v>
      </c>
      <c r="K896" s="56">
        <v>1</v>
      </c>
      <c r="L896" s="56">
        <v>4767</v>
      </c>
      <c r="M896" s="226">
        <v>4540</v>
      </c>
      <c r="N896" s="57">
        <v>4540</v>
      </c>
      <c r="O896" s="223">
        <f t="shared" si="32"/>
        <v>0</v>
      </c>
      <c r="P896" s="57">
        <f>VLOOKUP(E896,'Cons. Ch2 &amp; Ch3'!F:Y,20,FALSE)</f>
        <v>16321277.189999998</v>
      </c>
    </row>
    <row r="897" spans="1:16" hidden="1" x14ac:dyDescent="0.35">
      <c r="A897" s="56">
        <v>8471160</v>
      </c>
      <c r="B897" s="56" t="s">
        <v>506</v>
      </c>
      <c r="C897" s="56">
        <v>432209</v>
      </c>
      <c r="D897" s="56" t="s">
        <v>138</v>
      </c>
      <c r="E897" s="56" t="str">
        <f t="shared" si="31"/>
        <v>847.8471160.1.432209.000000.847001.200179</v>
      </c>
      <c r="F897" s="66" t="s">
        <v>21</v>
      </c>
      <c r="G897" s="56">
        <v>847001</v>
      </c>
      <c r="H897" s="56" t="s">
        <v>23</v>
      </c>
      <c r="I897" s="56">
        <v>200179</v>
      </c>
      <c r="J897" s="56" t="s">
        <v>4334</v>
      </c>
      <c r="K897" s="56">
        <v>1</v>
      </c>
      <c r="L897" s="56">
        <v>21000</v>
      </c>
      <c r="M897" s="226">
        <v>20000</v>
      </c>
      <c r="N897" s="57">
        <v>20000</v>
      </c>
      <c r="O897" s="223">
        <f t="shared" si="32"/>
        <v>0</v>
      </c>
      <c r="P897" s="57">
        <f>VLOOKUP(E897,'Cons. Ch2 &amp; Ch3'!F:Y,20,FALSE)</f>
        <v>16321277.189999998</v>
      </c>
    </row>
    <row r="898" spans="1:16" hidden="1" x14ac:dyDescent="0.35">
      <c r="A898" s="56">
        <v>8471160</v>
      </c>
      <c r="B898" s="56" t="s">
        <v>506</v>
      </c>
      <c r="C898" s="56">
        <v>432209</v>
      </c>
      <c r="D898" s="56" t="s">
        <v>138</v>
      </c>
      <c r="E898" s="56" t="str">
        <f t="shared" ref="E898:E961" si="33">CONCATENATE(847,".",A898,".",1,".",C898,".","000000",".",G898,".",I898)</f>
        <v>847.8471160.1.432209.000000.847001.200179</v>
      </c>
      <c r="F898" s="66" t="s">
        <v>21</v>
      </c>
      <c r="G898" s="56">
        <v>847001</v>
      </c>
      <c r="H898" s="56" t="s">
        <v>23</v>
      </c>
      <c r="I898" s="56">
        <v>200179</v>
      </c>
      <c r="J898" s="56" t="s">
        <v>4335</v>
      </c>
      <c r="K898" s="56">
        <v>1</v>
      </c>
      <c r="L898" s="56">
        <v>91350</v>
      </c>
      <c r="M898" s="226">
        <v>87000</v>
      </c>
      <c r="N898" s="57">
        <v>87000</v>
      </c>
      <c r="O898" s="223">
        <f t="shared" si="32"/>
        <v>0</v>
      </c>
      <c r="P898" s="57">
        <f>VLOOKUP(E898,'Cons. Ch2 &amp; Ch3'!F:Y,20,FALSE)</f>
        <v>16321277.189999998</v>
      </c>
    </row>
    <row r="899" spans="1:16" hidden="1" x14ac:dyDescent="0.35">
      <c r="A899" s="56">
        <v>8471160</v>
      </c>
      <c r="B899" s="56" t="s">
        <v>506</v>
      </c>
      <c r="C899" s="56">
        <v>432209</v>
      </c>
      <c r="D899" s="56" t="s">
        <v>138</v>
      </c>
      <c r="E899" s="56" t="str">
        <f t="shared" si="33"/>
        <v>847.8471160.1.432209.000000.847001.200179</v>
      </c>
      <c r="F899" s="66" t="s">
        <v>21</v>
      </c>
      <c r="G899" s="56">
        <v>847001</v>
      </c>
      <c r="H899" s="56" t="s">
        <v>23</v>
      </c>
      <c r="I899" s="56">
        <v>200179</v>
      </c>
      <c r="J899" s="56" t="s">
        <v>4336</v>
      </c>
      <c r="K899" s="56">
        <v>1</v>
      </c>
      <c r="L899" s="56">
        <v>54600</v>
      </c>
      <c r="M899" s="226">
        <v>52000</v>
      </c>
      <c r="N899" s="57">
        <v>52000</v>
      </c>
      <c r="O899" s="223">
        <f t="shared" si="32"/>
        <v>0</v>
      </c>
      <c r="P899" s="57">
        <f>VLOOKUP(E899,'Cons. Ch2 &amp; Ch3'!F:Y,20,FALSE)</f>
        <v>16321277.189999998</v>
      </c>
    </row>
    <row r="900" spans="1:16" hidden="1" x14ac:dyDescent="0.35">
      <c r="A900" s="56">
        <v>8471160</v>
      </c>
      <c r="B900" s="56" t="s">
        <v>506</v>
      </c>
      <c r="C900" s="56">
        <v>432209</v>
      </c>
      <c r="D900" s="56" t="s">
        <v>138</v>
      </c>
      <c r="E900" s="56" t="str">
        <f t="shared" si="33"/>
        <v>847.8471160.1.432209.000000.847001.200179</v>
      </c>
      <c r="F900" s="66" t="s">
        <v>21</v>
      </c>
      <c r="G900" s="56">
        <v>847001</v>
      </c>
      <c r="H900" s="56" t="s">
        <v>23</v>
      </c>
      <c r="I900" s="56">
        <v>200179</v>
      </c>
      <c r="J900" s="56" t="s">
        <v>4337</v>
      </c>
      <c r="K900" s="56">
        <v>1</v>
      </c>
      <c r="L900" s="56">
        <v>3465</v>
      </c>
      <c r="M900" s="226">
        <v>3300</v>
      </c>
      <c r="N900" s="57">
        <v>3300</v>
      </c>
      <c r="O900" s="223">
        <f t="shared" si="32"/>
        <v>0</v>
      </c>
      <c r="P900" s="57">
        <f>VLOOKUP(E900,'Cons. Ch2 &amp; Ch3'!F:Y,20,FALSE)</f>
        <v>16321277.189999998</v>
      </c>
    </row>
    <row r="901" spans="1:16" hidden="1" x14ac:dyDescent="0.35">
      <c r="A901" s="56">
        <v>8471160</v>
      </c>
      <c r="B901" s="56" t="s">
        <v>506</v>
      </c>
      <c r="C901" s="56">
        <v>432209</v>
      </c>
      <c r="D901" s="56" t="s">
        <v>138</v>
      </c>
      <c r="E901" s="56" t="str">
        <f t="shared" si="33"/>
        <v>847.8471160.1.432209.000000.847001.200179</v>
      </c>
      <c r="F901" s="66" t="s">
        <v>21</v>
      </c>
      <c r="G901" s="56">
        <v>847001</v>
      </c>
      <c r="H901" s="56" t="s">
        <v>23</v>
      </c>
      <c r="I901" s="56">
        <v>200179</v>
      </c>
      <c r="J901" s="56" t="s">
        <v>4338</v>
      </c>
      <c r="K901" s="56">
        <v>1</v>
      </c>
      <c r="L901" s="56">
        <v>28121.100000000002</v>
      </c>
      <c r="M901" s="226">
        <v>26782</v>
      </c>
      <c r="N901" s="57">
        <v>26782</v>
      </c>
      <c r="O901" s="223">
        <f t="shared" si="32"/>
        <v>0</v>
      </c>
      <c r="P901" s="57">
        <f>VLOOKUP(E901,'Cons. Ch2 &amp; Ch3'!F:Y,20,FALSE)</f>
        <v>16321277.189999998</v>
      </c>
    </row>
    <row r="902" spans="1:16" hidden="1" x14ac:dyDescent="0.35">
      <c r="A902" s="56">
        <v>8471160</v>
      </c>
      <c r="B902" s="56" t="s">
        <v>506</v>
      </c>
      <c r="C902" s="56">
        <v>432209</v>
      </c>
      <c r="D902" s="56" t="s">
        <v>138</v>
      </c>
      <c r="E902" s="56" t="str">
        <f t="shared" si="33"/>
        <v>847.8471160.1.432209.000000.847001.200179</v>
      </c>
      <c r="F902" s="66" t="s">
        <v>21</v>
      </c>
      <c r="G902" s="56">
        <v>847001</v>
      </c>
      <c r="H902" s="56" t="s">
        <v>23</v>
      </c>
      <c r="I902" s="56">
        <v>200179</v>
      </c>
      <c r="J902" s="56" t="s">
        <v>4339</v>
      </c>
      <c r="K902" s="56">
        <v>1</v>
      </c>
      <c r="L902" s="56">
        <v>7074.9000000000005</v>
      </c>
      <c r="M902" s="226">
        <v>6738</v>
      </c>
      <c r="N902" s="57">
        <v>6738</v>
      </c>
      <c r="O902" s="223">
        <f t="shared" si="32"/>
        <v>0</v>
      </c>
      <c r="P902" s="57">
        <f>VLOOKUP(E902,'Cons. Ch2 &amp; Ch3'!F:Y,20,FALSE)</f>
        <v>16321277.189999998</v>
      </c>
    </row>
    <row r="903" spans="1:16" hidden="1" x14ac:dyDescent="0.35">
      <c r="A903" s="56">
        <v>8471160</v>
      </c>
      <c r="B903" s="56" t="s">
        <v>506</v>
      </c>
      <c r="C903" s="56">
        <v>432209</v>
      </c>
      <c r="D903" s="56" t="s">
        <v>138</v>
      </c>
      <c r="E903" s="56" t="str">
        <f t="shared" si="33"/>
        <v>847.8471160.1.432209.000000.847001.200179</v>
      </c>
      <c r="F903" s="66" t="s">
        <v>21</v>
      </c>
      <c r="G903" s="56">
        <v>847001</v>
      </c>
      <c r="H903" s="56" t="s">
        <v>23</v>
      </c>
      <c r="I903" s="56">
        <v>200179</v>
      </c>
      <c r="J903" s="56" t="s">
        <v>4340</v>
      </c>
      <c r="K903" s="56">
        <v>1</v>
      </c>
      <c r="L903" s="56">
        <v>47250</v>
      </c>
      <c r="M903" s="226">
        <v>45000</v>
      </c>
      <c r="N903" s="57">
        <v>45000</v>
      </c>
      <c r="O903" s="223">
        <f t="shared" si="32"/>
        <v>0</v>
      </c>
      <c r="P903" s="57">
        <f>VLOOKUP(E903,'Cons. Ch2 &amp; Ch3'!F:Y,20,FALSE)</f>
        <v>16321277.189999998</v>
      </c>
    </row>
    <row r="904" spans="1:16" hidden="1" x14ac:dyDescent="0.35">
      <c r="A904" s="56">
        <v>8471160</v>
      </c>
      <c r="B904" s="56" t="s">
        <v>506</v>
      </c>
      <c r="C904" s="56">
        <v>432209</v>
      </c>
      <c r="D904" s="56" t="s">
        <v>138</v>
      </c>
      <c r="E904" s="56" t="str">
        <f t="shared" si="33"/>
        <v>847.8471160.1.432209.000000.847001.200179</v>
      </c>
      <c r="F904" s="66" t="s">
        <v>21</v>
      </c>
      <c r="G904" s="56">
        <v>847001</v>
      </c>
      <c r="H904" s="56" t="s">
        <v>23</v>
      </c>
      <c r="I904" s="56">
        <v>200179</v>
      </c>
      <c r="J904" s="56" t="s">
        <v>4341</v>
      </c>
      <c r="K904" s="56">
        <v>1</v>
      </c>
      <c r="L904" s="56">
        <v>56700</v>
      </c>
      <c r="M904" s="226">
        <v>54000</v>
      </c>
      <c r="N904" s="57">
        <v>54000</v>
      </c>
      <c r="O904" s="223">
        <f t="shared" si="32"/>
        <v>0</v>
      </c>
      <c r="P904" s="57">
        <f>VLOOKUP(E904,'Cons. Ch2 &amp; Ch3'!F:Y,20,FALSE)</f>
        <v>16321277.189999998</v>
      </c>
    </row>
    <row r="905" spans="1:16" hidden="1" x14ac:dyDescent="0.35">
      <c r="A905" s="56">
        <v>8471160</v>
      </c>
      <c r="B905" s="56" t="s">
        <v>506</v>
      </c>
      <c r="C905" s="56">
        <v>432209</v>
      </c>
      <c r="D905" s="56" t="s">
        <v>138</v>
      </c>
      <c r="E905" s="56" t="str">
        <f t="shared" si="33"/>
        <v>847.8471160.1.432209.000000.847001.200179</v>
      </c>
      <c r="F905" s="66" t="s">
        <v>21</v>
      </c>
      <c r="G905" s="56">
        <v>847001</v>
      </c>
      <c r="H905" s="56" t="s">
        <v>23</v>
      </c>
      <c r="I905" s="56">
        <v>200179</v>
      </c>
      <c r="J905" s="56" t="s">
        <v>4342</v>
      </c>
      <c r="K905" s="56">
        <v>1</v>
      </c>
      <c r="L905" s="56">
        <v>4189.5</v>
      </c>
      <c r="M905" s="226">
        <v>3990</v>
      </c>
      <c r="N905" s="57">
        <v>3990</v>
      </c>
      <c r="O905" s="223">
        <f t="shared" si="32"/>
        <v>0</v>
      </c>
      <c r="P905" s="57">
        <f>VLOOKUP(E905,'Cons. Ch2 &amp; Ch3'!F:Y,20,FALSE)</f>
        <v>16321277.189999998</v>
      </c>
    </row>
    <row r="906" spans="1:16" hidden="1" x14ac:dyDescent="0.35">
      <c r="A906" s="56">
        <v>8471160</v>
      </c>
      <c r="B906" s="56" t="s">
        <v>506</v>
      </c>
      <c r="C906" s="56">
        <v>432209</v>
      </c>
      <c r="D906" s="56" t="s">
        <v>138</v>
      </c>
      <c r="E906" s="56" t="str">
        <f t="shared" si="33"/>
        <v>847.8471160.1.432209.000000.847001.200179</v>
      </c>
      <c r="F906" s="66" t="s">
        <v>21</v>
      </c>
      <c r="G906" s="56">
        <v>847001</v>
      </c>
      <c r="H906" s="56" t="s">
        <v>23</v>
      </c>
      <c r="I906" s="56">
        <v>200179</v>
      </c>
      <c r="J906" s="56" t="s">
        <v>4343</v>
      </c>
      <c r="K906" s="56">
        <v>1</v>
      </c>
      <c r="L906" s="56">
        <v>38850</v>
      </c>
      <c r="M906" s="226">
        <v>37000</v>
      </c>
      <c r="N906" s="57">
        <v>37000</v>
      </c>
      <c r="O906" s="223">
        <f t="shared" si="32"/>
        <v>0</v>
      </c>
      <c r="P906" s="57">
        <f>VLOOKUP(E906,'Cons. Ch2 &amp; Ch3'!F:Y,20,FALSE)</f>
        <v>16321277.189999998</v>
      </c>
    </row>
    <row r="907" spans="1:16" hidden="1" x14ac:dyDescent="0.35">
      <c r="A907" s="56">
        <v>8471160</v>
      </c>
      <c r="B907" s="56" t="s">
        <v>506</v>
      </c>
      <c r="C907" s="56">
        <v>432209</v>
      </c>
      <c r="D907" s="56" t="s">
        <v>138</v>
      </c>
      <c r="E907" s="56" t="str">
        <f t="shared" si="33"/>
        <v>847.8471160.1.432209.000000.847001.200179</v>
      </c>
      <c r="F907" s="66" t="s">
        <v>21</v>
      </c>
      <c r="G907" s="56">
        <v>847001</v>
      </c>
      <c r="H907" s="56" t="s">
        <v>23</v>
      </c>
      <c r="I907" s="56">
        <v>200179</v>
      </c>
      <c r="J907" s="56" t="s">
        <v>4344</v>
      </c>
      <c r="K907" s="56">
        <v>1</v>
      </c>
      <c r="L907" s="56">
        <v>10122</v>
      </c>
      <c r="M907" s="226">
        <v>9640</v>
      </c>
      <c r="N907" s="57">
        <v>9640</v>
      </c>
      <c r="O907" s="223">
        <f t="shared" si="32"/>
        <v>0</v>
      </c>
      <c r="P907" s="57">
        <f>VLOOKUP(E907,'Cons. Ch2 &amp; Ch3'!F:Y,20,FALSE)</f>
        <v>16321277.189999998</v>
      </c>
    </row>
    <row r="908" spans="1:16" hidden="1" x14ac:dyDescent="0.35">
      <c r="A908" s="56">
        <v>8471160</v>
      </c>
      <c r="B908" s="56" t="s">
        <v>506</v>
      </c>
      <c r="C908" s="56">
        <v>432209</v>
      </c>
      <c r="D908" s="56" t="s">
        <v>138</v>
      </c>
      <c r="E908" s="56" t="str">
        <f t="shared" si="33"/>
        <v>847.8471160.1.432209.000000.847001.200179</v>
      </c>
      <c r="F908" s="66" t="s">
        <v>21</v>
      </c>
      <c r="G908" s="56">
        <v>847001</v>
      </c>
      <c r="H908" s="56" t="s">
        <v>23</v>
      </c>
      <c r="I908" s="56">
        <v>200179</v>
      </c>
      <c r="J908" s="56" t="s">
        <v>4345</v>
      </c>
      <c r="K908" s="56">
        <v>1</v>
      </c>
      <c r="L908" s="56">
        <v>33075</v>
      </c>
      <c r="M908" s="226">
        <v>31500</v>
      </c>
      <c r="N908" s="57">
        <v>31500</v>
      </c>
      <c r="O908" s="223">
        <f t="shared" si="32"/>
        <v>0</v>
      </c>
      <c r="P908" s="57">
        <f>VLOOKUP(E908,'Cons. Ch2 &amp; Ch3'!F:Y,20,FALSE)</f>
        <v>16321277.189999998</v>
      </c>
    </row>
    <row r="909" spans="1:16" hidden="1" x14ac:dyDescent="0.35">
      <c r="A909" s="56">
        <v>8471160</v>
      </c>
      <c r="B909" s="56" t="s">
        <v>506</v>
      </c>
      <c r="C909" s="56">
        <v>432209</v>
      </c>
      <c r="D909" s="56" t="s">
        <v>138</v>
      </c>
      <c r="E909" s="56" t="str">
        <f t="shared" si="33"/>
        <v>847.8471160.1.432209.000000.847001.200179</v>
      </c>
      <c r="F909" s="66" t="s">
        <v>21</v>
      </c>
      <c r="G909" s="56">
        <v>847001</v>
      </c>
      <c r="H909" s="56" t="s">
        <v>23</v>
      </c>
      <c r="I909" s="56">
        <v>200179</v>
      </c>
      <c r="J909" s="56" t="s">
        <v>4346</v>
      </c>
      <c r="K909" s="56">
        <v>1</v>
      </c>
      <c r="L909" s="56">
        <v>63000</v>
      </c>
      <c r="M909" s="226">
        <v>60000</v>
      </c>
      <c r="N909" s="57">
        <v>60000</v>
      </c>
      <c r="O909" s="223">
        <f t="shared" si="32"/>
        <v>0</v>
      </c>
      <c r="P909" s="57">
        <f>VLOOKUP(E909,'Cons. Ch2 &amp; Ch3'!F:Y,20,FALSE)</f>
        <v>16321277.189999998</v>
      </c>
    </row>
    <row r="910" spans="1:16" hidden="1" x14ac:dyDescent="0.35">
      <c r="A910" s="56">
        <v>8471160</v>
      </c>
      <c r="B910" s="56" t="s">
        <v>506</v>
      </c>
      <c r="C910" s="56">
        <v>432209</v>
      </c>
      <c r="D910" s="56" t="s">
        <v>138</v>
      </c>
      <c r="E910" s="56" t="str">
        <f t="shared" si="33"/>
        <v>847.8471160.1.432209.000000.847001.200179</v>
      </c>
      <c r="F910" s="66" t="s">
        <v>21</v>
      </c>
      <c r="G910" s="56">
        <v>847001</v>
      </c>
      <c r="H910" s="56" t="s">
        <v>23</v>
      </c>
      <c r="I910" s="56">
        <v>200179</v>
      </c>
      <c r="J910" s="56" t="s">
        <v>4347</v>
      </c>
      <c r="K910" s="56">
        <v>1</v>
      </c>
      <c r="L910" s="56">
        <v>36750</v>
      </c>
      <c r="M910" s="226">
        <v>35000</v>
      </c>
      <c r="N910" s="57">
        <v>35000</v>
      </c>
      <c r="O910" s="223">
        <f t="shared" si="32"/>
        <v>0</v>
      </c>
      <c r="P910" s="57">
        <f>VLOOKUP(E910,'Cons. Ch2 &amp; Ch3'!F:Y,20,FALSE)</f>
        <v>16321277.189999998</v>
      </c>
    </row>
    <row r="911" spans="1:16" hidden="1" x14ac:dyDescent="0.35">
      <c r="A911" s="56">
        <v>8471160</v>
      </c>
      <c r="B911" s="56" t="s">
        <v>506</v>
      </c>
      <c r="C911" s="56">
        <v>432209</v>
      </c>
      <c r="D911" s="56" t="s">
        <v>138</v>
      </c>
      <c r="E911" s="56" t="str">
        <f t="shared" si="33"/>
        <v>847.8471160.1.432209.000000.847001.200179</v>
      </c>
      <c r="F911" s="66" t="s">
        <v>21</v>
      </c>
      <c r="G911" s="56">
        <v>847001</v>
      </c>
      <c r="H911" s="56" t="s">
        <v>23</v>
      </c>
      <c r="I911" s="56">
        <v>200179</v>
      </c>
      <c r="J911" s="56" t="s">
        <v>4348</v>
      </c>
      <c r="K911" s="56">
        <v>1</v>
      </c>
      <c r="L911" s="56">
        <v>23100</v>
      </c>
      <c r="M911" s="226">
        <v>22000</v>
      </c>
      <c r="N911" s="57">
        <v>22000</v>
      </c>
      <c r="O911" s="223">
        <f t="shared" si="32"/>
        <v>0</v>
      </c>
      <c r="P911" s="57">
        <f>VLOOKUP(E911,'Cons. Ch2 &amp; Ch3'!F:Y,20,FALSE)</f>
        <v>16321277.189999998</v>
      </c>
    </row>
    <row r="912" spans="1:16" hidden="1" x14ac:dyDescent="0.35">
      <c r="A912" s="56">
        <v>8471160</v>
      </c>
      <c r="B912" s="56" t="s">
        <v>506</v>
      </c>
      <c r="C912" s="56">
        <v>432209</v>
      </c>
      <c r="D912" s="56" t="s">
        <v>138</v>
      </c>
      <c r="E912" s="56" t="str">
        <f t="shared" si="33"/>
        <v>847.8471160.1.432209.000000.847001.200179</v>
      </c>
      <c r="F912" s="66" t="s">
        <v>21</v>
      </c>
      <c r="G912" s="56">
        <v>847001</v>
      </c>
      <c r="H912" s="56" t="s">
        <v>23</v>
      </c>
      <c r="I912" s="56">
        <v>200179</v>
      </c>
      <c r="J912" s="56" t="s">
        <v>4349</v>
      </c>
      <c r="K912" s="56">
        <v>1</v>
      </c>
      <c r="L912" s="56">
        <v>14700</v>
      </c>
      <c r="M912" s="226">
        <v>14000</v>
      </c>
      <c r="N912" s="57">
        <v>14000</v>
      </c>
      <c r="O912" s="223">
        <f t="shared" si="32"/>
        <v>0</v>
      </c>
      <c r="P912" s="57">
        <f>VLOOKUP(E912,'Cons. Ch2 &amp; Ch3'!F:Y,20,FALSE)</f>
        <v>16321277.189999998</v>
      </c>
    </row>
    <row r="913" spans="1:16" hidden="1" x14ac:dyDescent="0.35">
      <c r="A913" s="56">
        <v>8471160</v>
      </c>
      <c r="B913" s="56" t="s">
        <v>506</v>
      </c>
      <c r="C913" s="56">
        <v>432209</v>
      </c>
      <c r="D913" s="56" t="s">
        <v>138</v>
      </c>
      <c r="E913" s="56" t="str">
        <f t="shared" si="33"/>
        <v>847.8471160.1.432209.000000.847001.200179</v>
      </c>
      <c r="F913" s="66" t="s">
        <v>21</v>
      </c>
      <c r="G913" s="56">
        <v>847001</v>
      </c>
      <c r="H913" s="56" t="s">
        <v>23</v>
      </c>
      <c r="I913" s="56">
        <v>200179</v>
      </c>
      <c r="J913" s="56" t="s">
        <v>4350</v>
      </c>
      <c r="K913" s="56">
        <v>1</v>
      </c>
      <c r="L913" s="56">
        <v>66150</v>
      </c>
      <c r="M913" s="226">
        <v>63000</v>
      </c>
      <c r="N913" s="57">
        <v>63000</v>
      </c>
      <c r="O913" s="223">
        <f t="shared" si="32"/>
        <v>0</v>
      </c>
      <c r="P913" s="57">
        <f>VLOOKUP(E913,'Cons. Ch2 &amp; Ch3'!F:Y,20,FALSE)</f>
        <v>16321277.189999998</v>
      </c>
    </row>
    <row r="914" spans="1:16" hidden="1" x14ac:dyDescent="0.35">
      <c r="A914" s="56">
        <v>8471160</v>
      </c>
      <c r="B914" s="56" t="s">
        <v>506</v>
      </c>
      <c r="C914" s="56">
        <v>432209</v>
      </c>
      <c r="D914" s="56" t="s">
        <v>138</v>
      </c>
      <c r="E914" s="56" t="str">
        <f t="shared" si="33"/>
        <v>847.8471160.1.432209.000000.847001.200179</v>
      </c>
      <c r="F914" s="66" t="s">
        <v>21</v>
      </c>
      <c r="G914" s="56">
        <v>847001</v>
      </c>
      <c r="H914" s="56" t="s">
        <v>23</v>
      </c>
      <c r="I914" s="56">
        <v>200179</v>
      </c>
      <c r="J914" s="56" t="s">
        <v>4351</v>
      </c>
      <c r="K914" s="56">
        <v>1</v>
      </c>
      <c r="L914" s="56">
        <v>3619.3500000000004</v>
      </c>
      <c r="M914" s="226">
        <v>3447</v>
      </c>
      <c r="N914" s="57">
        <v>3447</v>
      </c>
      <c r="O914" s="223">
        <f t="shared" si="32"/>
        <v>0</v>
      </c>
      <c r="P914" s="57">
        <f>VLOOKUP(E914,'Cons. Ch2 &amp; Ch3'!F:Y,20,FALSE)</f>
        <v>16321277.189999998</v>
      </c>
    </row>
    <row r="915" spans="1:16" hidden="1" x14ac:dyDescent="0.35">
      <c r="A915" s="56">
        <v>8471160</v>
      </c>
      <c r="B915" s="56" t="s">
        <v>506</v>
      </c>
      <c r="C915" s="56">
        <v>432209</v>
      </c>
      <c r="D915" s="56" t="s">
        <v>138</v>
      </c>
      <c r="E915" s="56" t="str">
        <f t="shared" si="33"/>
        <v>847.8471160.1.432209.000000.847001.200179</v>
      </c>
      <c r="F915" s="66" t="s">
        <v>21</v>
      </c>
      <c r="G915" s="56">
        <v>847001</v>
      </c>
      <c r="H915" s="56" t="s">
        <v>23</v>
      </c>
      <c r="I915" s="56">
        <v>200179</v>
      </c>
      <c r="J915" s="56" t="s">
        <v>4352</v>
      </c>
      <c r="K915" s="56">
        <v>1</v>
      </c>
      <c r="L915" s="56">
        <v>41173.65</v>
      </c>
      <c r="M915" s="226">
        <v>39213</v>
      </c>
      <c r="N915" s="57">
        <v>39213</v>
      </c>
      <c r="O915" s="223">
        <f t="shared" si="32"/>
        <v>0</v>
      </c>
      <c r="P915" s="57">
        <f>VLOOKUP(E915,'Cons. Ch2 &amp; Ch3'!F:Y,20,FALSE)</f>
        <v>16321277.189999998</v>
      </c>
    </row>
    <row r="916" spans="1:16" hidden="1" x14ac:dyDescent="0.35">
      <c r="A916" s="56">
        <v>8471160</v>
      </c>
      <c r="B916" s="56" t="s">
        <v>506</v>
      </c>
      <c r="C916" s="56">
        <v>432209</v>
      </c>
      <c r="D916" s="56" t="s">
        <v>138</v>
      </c>
      <c r="E916" s="56" t="str">
        <f t="shared" si="33"/>
        <v>847.8471160.1.432209.000000.847001.200179</v>
      </c>
      <c r="F916" s="66" t="s">
        <v>21</v>
      </c>
      <c r="G916" s="56">
        <v>847001</v>
      </c>
      <c r="H916" s="56" t="s">
        <v>23</v>
      </c>
      <c r="I916" s="56">
        <v>200179</v>
      </c>
      <c r="J916" s="56" t="s">
        <v>4353</v>
      </c>
      <c r="K916" s="56">
        <v>1</v>
      </c>
      <c r="L916" s="56">
        <v>31500</v>
      </c>
      <c r="M916" s="226">
        <v>30000</v>
      </c>
      <c r="N916" s="57">
        <v>30000</v>
      </c>
      <c r="O916" s="223">
        <f t="shared" si="32"/>
        <v>0</v>
      </c>
      <c r="P916" s="57">
        <f>VLOOKUP(E916,'Cons. Ch2 &amp; Ch3'!F:Y,20,FALSE)</f>
        <v>16321277.189999998</v>
      </c>
    </row>
    <row r="917" spans="1:16" hidden="1" x14ac:dyDescent="0.35">
      <c r="A917" s="56">
        <v>8471160</v>
      </c>
      <c r="B917" s="56" t="s">
        <v>506</v>
      </c>
      <c r="C917" s="56">
        <v>432209</v>
      </c>
      <c r="D917" s="56" t="s">
        <v>138</v>
      </c>
      <c r="E917" s="56" t="str">
        <f t="shared" si="33"/>
        <v>847.8471160.1.432209.000000.847001.200179</v>
      </c>
      <c r="F917" s="66" t="s">
        <v>21</v>
      </c>
      <c r="G917" s="56">
        <v>847001</v>
      </c>
      <c r="H917" s="56" t="s">
        <v>23</v>
      </c>
      <c r="I917" s="56">
        <v>200179</v>
      </c>
      <c r="J917" s="56" t="s">
        <v>4354</v>
      </c>
      <c r="K917" s="56">
        <v>1</v>
      </c>
      <c r="L917" s="56">
        <v>1625.085</v>
      </c>
      <c r="M917" s="226">
        <v>1547.7</v>
      </c>
      <c r="N917" s="57">
        <v>1547.7</v>
      </c>
      <c r="O917" s="223">
        <f t="shared" si="32"/>
        <v>0</v>
      </c>
      <c r="P917" s="57">
        <f>VLOOKUP(E917,'Cons. Ch2 &amp; Ch3'!F:Y,20,FALSE)</f>
        <v>16321277.189999998</v>
      </c>
    </row>
    <row r="918" spans="1:16" hidden="1" x14ac:dyDescent="0.35">
      <c r="A918" s="56">
        <v>8471160</v>
      </c>
      <c r="B918" s="56" t="s">
        <v>506</v>
      </c>
      <c r="C918" s="56">
        <v>432209</v>
      </c>
      <c r="D918" s="56" t="s">
        <v>138</v>
      </c>
      <c r="E918" s="56" t="str">
        <f t="shared" si="33"/>
        <v>847.8471160.1.432209.000000.847001.200179</v>
      </c>
      <c r="F918" s="66" t="s">
        <v>21</v>
      </c>
      <c r="G918" s="56">
        <v>847001</v>
      </c>
      <c r="H918" s="56" t="s">
        <v>23</v>
      </c>
      <c r="I918" s="56">
        <v>200179</v>
      </c>
      <c r="J918" s="56" t="s">
        <v>4355</v>
      </c>
      <c r="K918" s="56">
        <v>1</v>
      </c>
      <c r="L918" s="56">
        <v>144286.527</v>
      </c>
      <c r="M918" s="226">
        <v>137415.74</v>
      </c>
      <c r="N918" s="57">
        <v>137415.74</v>
      </c>
      <c r="O918" s="223">
        <f t="shared" si="32"/>
        <v>0</v>
      </c>
      <c r="P918" s="57">
        <f>VLOOKUP(E918,'Cons. Ch2 &amp; Ch3'!F:Y,20,FALSE)</f>
        <v>16321277.189999998</v>
      </c>
    </row>
    <row r="919" spans="1:16" hidden="1" x14ac:dyDescent="0.35">
      <c r="A919" s="56">
        <v>8471160</v>
      </c>
      <c r="B919" s="56" t="s">
        <v>506</v>
      </c>
      <c r="C919" s="56">
        <v>432209</v>
      </c>
      <c r="D919" s="56" t="s">
        <v>138</v>
      </c>
      <c r="E919" s="56" t="str">
        <f t="shared" si="33"/>
        <v>847.8471160.1.432209.000000.847001.200179</v>
      </c>
      <c r="F919" s="66" t="s">
        <v>21</v>
      </c>
      <c r="G919" s="56">
        <v>847001</v>
      </c>
      <c r="H919" s="56" t="s">
        <v>23</v>
      </c>
      <c r="I919" s="56">
        <v>200179</v>
      </c>
      <c r="J919" s="56" t="s">
        <v>4356</v>
      </c>
      <c r="K919" s="56">
        <v>1</v>
      </c>
      <c r="L919" s="56">
        <v>210000</v>
      </c>
      <c r="M919" s="226">
        <v>200000</v>
      </c>
      <c r="N919" s="57">
        <v>200000</v>
      </c>
      <c r="O919" s="223">
        <f t="shared" si="32"/>
        <v>0</v>
      </c>
      <c r="P919" s="57">
        <f>VLOOKUP(E919,'Cons. Ch2 &amp; Ch3'!F:Y,20,FALSE)</f>
        <v>16321277.189999998</v>
      </c>
    </row>
    <row r="920" spans="1:16" hidden="1" x14ac:dyDescent="0.35">
      <c r="A920" s="56">
        <v>8471160</v>
      </c>
      <c r="B920" s="56" t="s">
        <v>506</v>
      </c>
      <c r="C920" s="56">
        <v>432209</v>
      </c>
      <c r="D920" s="56" t="s">
        <v>138</v>
      </c>
      <c r="E920" s="56" t="str">
        <f t="shared" si="33"/>
        <v>847.8471160.1.432209.000000.847001.200179</v>
      </c>
      <c r="F920" s="66" t="s">
        <v>21</v>
      </c>
      <c r="G920" s="56">
        <v>847001</v>
      </c>
      <c r="H920" s="56" t="s">
        <v>23</v>
      </c>
      <c r="I920" s="56">
        <v>200179</v>
      </c>
      <c r="J920" s="56" t="s">
        <v>4357</v>
      </c>
      <c r="K920" s="56">
        <v>1</v>
      </c>
      <c r="L920" s="56">
        <v>22642.935000000001</v>
      </c>
      <c r="M920" s="226">
        <v>21564.7</v>
      </c>
      <c r="N920" s="57">
        <v>21564.7</v>
      </c>
      <c r="O920" s="223">
        <f t="shared" si="32"/>
        <v>0</v>
      </c>
      <c r="P920" s="57">
        <f>VLOOKUP(E920,'Cons. Ch2 &amp; Ch3'!F:Y,20,FALSE)</f>
        <v>16321277.189999998</v>
      </c>
    </row>
    <row r="921" spans="1:16" hidden="1" x14ac:dyDescent="0.35">
      <c r="A921" s="56">
        <v>8471160</v>
      </c>
      <c r="B921" s="56" t="s">
        <v>506</v>
      </c>
      <c r="C921" s="56">
        <v>432209</v>
      </c>
      <c r="D921" s="56" t="s">
        <v>138</v>
      </c>
      <c r="E921" s="56" t="str">
        <f t="shared" si="33"/>
        <v>847.8471160.1.432209.000000.847001.200179</v>
      </c>
      <c r="F921" s="66" t="s">
        <v>21</v>
      </c>
      <c r="G921" s="56">
        <v>847001</v>
      </c>
      <c r="H921" s="56" t="s">
        <v>23</v>
      </c>
      <c r="I921" s="56">
        <v>200179</v>
      </c>
      <c r="J921" s="56" t="s">
        <v>4358</v>
      </c>
      <c r="K921" s="56">
        <v>1</v>
      </c>
      <c r="L921" s="56">
        <v>169683.36000000002</v>
      </c>
      <c r="M921" s="226">
        <v>161603.20000000001</v>
      </c>
      <c r="N921" s="57">
        <v>161603.20000000001</v>
      </c>
      <c r="O921" s="223">
        <f t="shared" si="32"/>
        <v>0</v>
      </c>
      <c r="P921" s="57">
        <f>VLOOKUP(E921,'Cons. Ch2 &amp; Ch3'!F:Y,20,FALSE)</f>
        <v>16321277.189999998</v>
      </c>
    </row>
    <row r="922" spans="1:16" hidden="1" x14ac:dyDescent="0.35">
      <c r="A922" s="56">
        <v>8471160</v>
      </c>
      <c r="B922" s="56" t="s">
        <v>506</v>
      </c>
      <c r="C922" s="56">
        <v>432209</v>
      </c>
      <c r="D922" s="56" t="s">
        <v>138</v>
      </c>
      <c r="E922" s="56" t="str">
        <f t="shared" si="33"/>
        <v>847.8471160.1.432209.000000.847001.200179</v>
      </c>
      <c r="F922" s="66" t="s">
        <v>21</v>
      </c>
      <c r="G922" s="56">
        <v>847001</v>
      </c>
      <c r="H922" s="56" t="s">
        <v>23</v>
      </c>
      <c r="I922" s="56">
        <v>200179</v>
      </c>
      <c r="J922" s="56" t="s">
        <v>4359</v>
      </c>
      <c r="K922" s="56">
        <v>1</v>
      </c>
      <c r="L922" s="56">
        <v>144286.527</v>
      </c>
      <c r="M922" s="226">
        <v>137415.74</v>
      </c>
      <c r="N922" s="57">
        <v>137415.74</v>
      </c>
      <c r="O922" s="223">
        <f t="shared" si="32"/>
        <v>0</v>
      </c>
      <c r="P922" s="57">
        <f>VLOOKUP(E922,'Cons. Ch2 &amp; Ch3'!F:Y,20,FALSE)</f>
        <v>16321277.189999998</v>
      </c>
    </row>
    <row r="923" spans="1:16" hidden="1" x14ac:dyDescent="0.35">
      <c r="A923" s="56">
        <v>8471160</v>
      </c>
      <c r="B923" s="56" t="s">
        <v>506</v>
      </c>
      <c r="C923" s="56">
        <v>432209</v>
      </c>
      <c r="D923" s="56" t="s">
        <v>138</v>
      </c>
      <c r="E923" s="56" t="str">
        <f t="shared" si="33"/>
        <v>847.8471160.1.432209.000000.847001.200179</v>
      </c>
      <c r="F923" s="66" t="s">
        <v>21</v>
      </c>
      <c r="G923" s="56">
        <v>847001</v>
      </c>
      <c r="H923" s="56" t="s">
        <v>23</v>
      </c>
      <c r="I923" s="56">
        <v>200179</v>
      </c>
      <c r="J923" s="56" t="s">
        <v>4360</v>
      </c>
      <c r="K923" s="56">
        <v>1</v>
      </c>
      <c r="L923" s="56">
        <v>1625.085</v>
      </c>
      <c r="M923" s="226">
        <v>1547.7</v>
      </c>
      <c r="N923" s="57">
        <v>1547.7</v>
      </c>
      <c r="O923" s="223">
        <f t="shared" si="32"/>
        <v>0</v>
      </c>
      <c r="P923" s="57">
        <f>VLOOKUP(E923,'Cons. Ch2 &amp; Ch3'!F:Y,20,FALSE)</f>
        <v>16321277.189999998</v>
      </c>
    </row>
    <row r="924" spans="1:16" hidden="1" x14ac:dyDescent="0.35">
      <c r="A924" s="56">
        <v>8471160</v>
      </c>
      <c r="B924" s="56" t="s">
        <v>506</v>
      </c>
      <c r="C924" s="56">
        <v>432209</v>
      </c>
      <c r="D924" s="56" t="s">
        <v>138</v>
      </c>
      <c r="E924" s="56" t="str">
        <f t="shared" si="33"/>
        <v>847.8471160.1.432209.000000.847001.200179</v>
      </c>
      <c r="F924" s="66" t="s">
        <v>21</v>
      </c>
      <c r="G924" s="56">
        <v>847001</v>
      </c>
      <c r="H924" s="56" t="s">
        <v>23</v>
      </c>
      <c r="I924" s="56">
        <v>200179</v>
      </c>
      <c r="J924" s="56" t="s">
        <v>4361</v>
      </c>
      <c r="K924" s="56">
        <v>1</v>
      </c>
      <c r="L924" s="56">
        <v>199029.6</v>
      </c>
      <c r="M924" s="226">
        <v>189552</v>
      </c>
      <c r="N924" s="57">
        <v>189552</v>
      </c>
      <c r="O924" s="223">
        <f t="shared" si="32"/>
        <v>0</v>
      </c>
      <c r="P924" s="57">
        <f>VLOOKUP(E924,'Cons. Ch2 &amp; Ch3'!F:Y,20,FALSE)</f>
        <v>16321277.189999998</v>
      </c>
    </row>
    <row r="925" spans="1:16" hidden="1" x14ac:dyDescent="0.35">
      <c r="A925" s="56">
        <v>8471160</v>
      </c>
      <c r="B925" s="56" t="s">
        <v>506</v>
      </c>
      <c r="C925" s="56">
        <v>432209</v>
      </c>
      <c r="D925" s="56" t="s">
        <v>138</v>
      </c>
      <c r="E925" s="56" t="str">
        <f t="shared" si="33"/>
        <v>847.8471160.1.432209.000000.847001.200179</v>
      </c>
      <c r="F925" s="66" t="s">
        <v>21</v>
      </c>
      <c r="G925" s="56">
        <v>847001</v>
      </c>
      <c r="H925" s="56" t="s">
        <v>23</v>
      </c>
      <c r="I925" s="56">
        <v>200179</v>
      </c>
      <c r="J925" s="56" t="s">
        <v>4362</v>
      </c>
      <c r="K925" s="56">
        <v>1</v>
      </c>
      <c r="L925" s="56">
        <v>5250</v>
      </c>
      <c r="M925" s="226">
        <v>5000</v>
      </c>
      <c r="N925" s="57">
        <v>5000</v>
      </c>
      <c r="O925" s="223">
        <f t="shared" si="32"/>
        <v>0</v>
      </c>
      <c r="P925" s="57">
        <f>VLOOKUP(E925,'Cons. Ch2 &amp; Ch3'!F:Y,20,FALSE)</f>
        <v>16321277.189999998</v>
      </c>
    </row>
    <row r="926" spans="1:16" hidden="1" x14ac:dyDescent="0.35">
      <c r="A926" s="56">
        <v>8471160</v>
      </c>
      <c r="B926" s="56" t="s">
        <v>506</v>
      </c>
      <c r="C926" s="56">
        <v>432209</v>
      </c>
      <c r="D926" s="56" t="s">
        <v>138</v>
      </c>
      <c r="E926" s="56" t="str">
        <f t="shared" si="33"/>
        <v>847.8471160.1.432209.000000.847001.200179</v>
      </c>
      <c r="F926" s="66" t="s">
        <v>21</v>
      </c>
      <c r="G926" s="56">
        <v>847001</v>
      </c>
      <c r="H926" s="56" t="s">
        <v>23</v>
      </c>
      <c r="I926" s="56">
        <v>200179</v>
      </c>
      <c r="J926" s="56" t="s">
        <v>4363</v>
      </c>
      <c r="K926" s="56">
        <v>1</v>
      </c>
      <c r="L926" s="56">
        <v>18480</v>
      </c>
      <c r="M926" s="226">
        <v>17600</v>
      </c>
      <c r="N926" s="57">
        <v>17600</v>
      </c>
      <c r="O926" s="223">
        <f t="shared" si="32"/>
        <v>0</v>
      </c>
      <c r="P926" s="57">
        <f>VLOOKUP(E926,'Cons. Ch2 &amp; Ch3'!F:Y,20,FALSE)</f>
        <v>16321277.189999998</v>
      </c>
    </row>
    <row r="927" spans="1:16" hidden="1" x14ac:dyDescent="0.35">
      <c r="A927" s="56">
        <v>8471160</v>
      </c>
      <c r="B927" s="56" t="s">
        <v>506</v>
      </c>
      <c r="C927" s="56">
        <v>432209</v>
      </c>
      <c r="D927" s="56" t="s">
        <v>138</v>
      </c>
      <c r="E927" s="56" t="str">
        <f t="shared" si="33"/>
        <v>847.8471160.1.432209.000000.847001.200179</v>
      </c>
      <c r="F927" s="66" t="s">
        <v>21</v>
      </c>
      <c r="G927" s="56">
        <v>847001</v>
      </c>
      <c r="H927" s="56" t="s">
        <v>23</v>
      </c>
      <c r="I927" s="56">
        <v>200179</v>
      </c>
      <c r="J927" s="56" t="s">
        <v>4364</v>
      </c>
      <c r="K927" s="56">
        <v>1</v>
      </c>
      <c r="L927" s="56">
        <v>38600.1</v>
      </c>
      <c r="M927" s="226">
        <v>36762</v>
      </c>
      <c r="N927" s="57">
        <v>36762</v>
      </c>
      <c r="O927" s="223">
        <f t="shared" si="32"/>
        <v>0</v>
      </c>
      <c r="P927" s="57">
        <f>VLOOKUP(E927,'Cons. Ch2 &amp; Ch3'!F:Y,20,FALSE)</f>
        <v>16321277.189999998</v>
      </c>
    </row>
    <row r="928" spans="1:16" hidden="1" x14ac:dyDescent="0.35">
      <c r="A928" s="56">
        <v>8471160</v>
      </c>
      <c r="B928" s="56" t="s">
        <v>506</v>
      </c>
      <c r="C928" s="56">
        <v>432209</v>
      </c>
      <c r="D928" s="56" t="s">
        <v>138</v>
      </c>
      <c r="E928" s="56" t="str">
        <f t="shared" si="33"/>
        <v>847.8471160.1.432209.000000.847001.200179</v>
      </c>
      <c r="F928" s="66" t="s">
        <v>21</v>
      </c>
      <c r="G928" s="56">
        <v>847001</v>
      </c>
      <c r="H928" s="56" t="s">
        <v>23</v>
      </c>
      <c r="I928" s="56">
        <v>200179</v>
      </c>
      <c r="J928" s="56" t="s">
        <v>4365</v>
      </c>
      <c r="K928" s="56">
        <v>1</v>
      </c>
      <c r="L928" s="56">
        <v>21945</v>
      </c>
      <c r="M928" s="226">
        <v>20900</v>
      </c>
      <c r="N928" s="57">
        <v>20900</v>
      </c>
      <c r="O928" s="223">
        <f t="shared" si="32"/>
        <v>0</v>
      </c>
      <c r="P928" s="57">
        <f>VLOOKUP(E928,'Cons. Ch2 &amp; Ch3'!F:Y,20,FALSE)</f>
        <v>16321277.189999998</v>
      </c>
    </row>
    <row r="929" spans="1:16" hidden="1" x14ac:dyDescent="0.35">
      <c r="A929" s="56">
        <v>8471160</v>
      </c>
      <c r="B929" s="56" t="s">
        <v>506</v>
      </c>
      <c r="C929" s="56">
        <v>432209</v>
      </c>
      <c r="D929" s="56" t="s">
        <v>138</v>
      </c>
      <c r="E929" s="56" t="str">
        <f t="shared" si="33"/>
        <v>847.8471160.1.432209.000000.847001.200179</v>
      </c>
      <c r="F929" s="66" t="s">
        <v>21</v>
      </c>
      <c r="G929" s="56">
        <v>847001</v>
      </c>
      <c r="H929" s="56" t="s">
        <v>23</v>
      </c>
      <c r="I929" s="56">
        <v>200179</v>
      </c>
      <c r="J929" s="56" t="s">
        <v>4366</v>
      </c>
      <c r="K929" s="56">
        <v>1</v>
      </c>
      <c r="L929" s="56">
        <v>719.25</v>
      </c>
      <c r="M929" s="226">
        <v>685</v>
      </c>
      <c r="N929" s="57">
        <v>685</v>
      </c>
      <c r="O929" s="223">
        <f t="shared" si="32"/>
        <v>0</v>
      </c>
      <c r="P929" s="57">
        <f>VLOOKUP(E929,'Cons. Ch2 &amp; Ch3'!F:Y,20,FALSE)</f>
        <v>16321277.189999998</v>
      </c>
    </row>
    <row r="930" spans="1:16" hidden="1" x14ac:dyDescent="0.35">
      <c r="A930" s="56">
        <v>8471160</v>
      </c>
      <c r="B930" s="56" t="s">
        <v>506</v>
      </c>
      <c r="C930" s="56">
        <v>432209</v>
      </c>
      <c r="D930" s="56" t="s">
        <v>138</v>
      </c>
      <c r="E930" s="56" t="str">
        <f t="shared" si="33"/>
        <v>847.8471160.1.432209.000000.847001.200179</v>
      </c>
      <c r="F930" s="66" t="s">
        <v>21</v>
      </c>
      <c r="G930" s="56">
        <v>847001</v>
      </c>
      <c r="H930" s="56" t="s">
        <v>23</v>
      </c>
      <c r="I930" s="56">
        <v>200179</v>
      </c>
      <c r="J930" s="56" t="s">
        <v>4367</v>
      </c>
      <c r="K930" s="56">
        <v>1</v>
      </c>
      <c r="L930" s="56">
        <v>64050</v>
      </c>
      <c r="M930" s="226">
        <v>61000</v>
      </c>
      <c r="N930" s="57">
        <v>61000</v>
      </c>
      <c r="O930" s="223">
        <f t="shared" si="32"/>
        <v>0</v>
      </c>
      <c r="P930" s="57">
        <f>VLOOKUP(E930,'Cons. Ch2 &amp; Ch3'!F:Y,20,FALSE)</f>
        <v>16321277.189999998</v>
      </c>
    </row>
    <row r="931" spans="1:16" hidden="1" x14ac:dyDescent="0.35">
      <c r="A931" s="56">
        <v>8471160</v>
      </c>
      <c r="B931" s="56" t="s">
        <v>506</v>
      </c>
      <c r="C931" s="56">
        <v>432209</v>
      </c>
      <c r="D931" s="56" t="s">
        <v>138</v>
      </c>
      <c r="E931" s="56" t="str">
        <f t="shared" si="33"/>
        <v>847.8471160.1.432209.000000.847001.200179</v>
      </c>
      <c r="F931" s="66" t="s">
        <v>21</v>
      </c>
      <c r="G931" s="56">
        <v>847001</v>
      </c>
      <c r="H931" s="56" t="s">
        <v>23</v>
      </c>
      <c r="I931" s="56">
        <v>200179</v>
      </c>
      <c r="J931" s="56" t="s">
        <v>4368</v>
      </c>
      <c r="K931" s="56">
        <v>1</v>
      </c>
      <c r="L931" s="56">
        <v>74550</v>
      </c>
      <c r="M931" s="226">
        <v>71000</v>
      </c>
      <c r="N931" s="57">
        <v>71000</v>
      </c>
      <c r="O931" s="223">
        <f t="shared" si="32"/>
        <v>0</v>
      </c>
      <c r="P931" s="57">
        <f>VLOOKUP(E931,'Cons. Ch2 &amp; Ch3'!F:Y,20,FALSE)</f>
        <v>16321277.189999998</v>
      </c>
    </row>
    <row r="932" spans="1:16" hidden="1" x14ac:dyDescent="0.35">
      <c r="A932" s="56">
        <v>8471160</v>
      </c>
      <c r="B932" s="56" t="s">
        <v>506</v>
      </c>
      <c r="C932" s="56">
        <v>432209</v>
      </c>
      <c r="D932" s="56" t="s">
        <v>138</v>
      </c>
      <c r="E932" s="56" t="str">
        <f t="shared" si="33"/>
        <v>847.8471160.1.432209.000000.847001.200179</v>
      </c>
      <c r="F932" s="66" t="s">
        <v>21</v>
      </c>
      <c r="G932" s="56">
        <v>847001</v>
      </c>
      <c r="H932" s="56" t="s">
        <v>23</v>
      </c>
      <c r="I932" s="56">
        <v>200179</v>
      </c>
      <c r="J932" s="56" t="s">
        <v>4369</v>
      </c>
      <c r="K932" s="56">
        <v>1</v>
      </c>
      <c r="L932" s="56">
        <v>82709.55</v>
      </c>
      <c r="M932" s="226">
        <v>78771</v>
      </c>
      <c r="N932" s="57">
        <v>78771</v>
      </c>
      <c r="O932" s="223">
        <f t="shared" si="32"/>
        <v>0</v>
      </c>
      <c r="P932" s="57">
        <f>VLOOKUP(E932,'Cons. Ch2 &amp; Ch3'!F:Y,20,FALSE)</f>
        <v>16321277.189999998</v>
      </c>
    </row>
    <row r="933" spans="1:16" hidden="1" x14ac:dyDescent="0.35">
      <c r="A933" s="56">
        <v>8471160</v>
      </c>
      <c r="B933" s="56" t="s">
        <v>506</v>
      </c>
      <c r="C933" s="56">
        <v>432209</v>
      </c>
      <c r="D933" s="56" t="s">
        <v>138</v>
      </c>
      <c r="E933" s="56" t="str">
        <f t="shared" si="33"/>
        <v>847.8471160.1.432209.000000.847001.200179</v>
      </c>
      <c r="F933" s="66" t="s">
        <v>21</v>
      </c>
      <c r="G933" s="56">
        <v>847001</v>
      </c>
      <c r="H933" s="56" t="s">
        <v>23</v>
      </c>
      <c r="I933" s="56">
        <v>200179</v>
      </c>
      <c r="J933" s="56" t="s">
        <v>4370</v>
      </c>
      <c r="K933" s="56">
        <v>1</v>
      </c>
      <c r="L933" s="56">
        <v>630045.04500000004</v>
      </c>
      <c r="M933" s="226">
        <v>600042.9</v>
      </c>
      <c r="N933" s="57">
        <v>600042.9</v>
      </c>
      <c r="O933" s="223">
        <f t="shared" si="32"/>
        <v>0</v>
      </c>
      <c r="P933" s="57">
        <f>VLOOKUP(E933,'Cons. Ch2 &amp; Ch3'!F:Y,20,FALSE)</f>
        <v>16321277.189999998</v>
      </c>
    </row>
    <row r="934" spans="1:16" hidden="1" x14ac:dyDescent="0.35">
      <c r="A934" s="56">
        <v>8471160</v>
      </c>
      <c r="B934" s="56" t="s">
        <v>506</v>
      </c>
      <c r="C934" s="56">
        <v>432209</v>
      </c>
      <c r="D934" s="56" t="s">
        <v>138</v>
      </c>
      <c r="E934" s="56" t="str">
        <f t="shared" si="33"/>
        <v>847.8471160.1.432209.000000.847001.200179</v>
      </c>
      <c r="F934" s="66" t="s">
        <v>21</v>
      </c>
      <c r="G934" s="56">
        <v>847001</v>
      </c>
      <c r="H934" s="56" t="s">
        <v>23</v>
      </c>
      <c r="I934" s="56">
        <v>200179</v>
      </c>
      <c r="J934" s="56" t="s">
        <v>4371</v>
      </c>
      <c r="K934" s="56">
        <v>1</v>
      </c>
      <c r="L934" s="56">
        <v>332048.54550000001</v>
      </c>
      <c r="M934" s="226">
        <v>316236.71000000002</v>
      </c>
      <c r="N934" s="57">
        <v>316236.71000000002</v>
      </c>
      <c r="O934" s="223">
        <f t="shared" si="32"/>
        <v>0</v>
      </c>
      <c r="P934" s="57">
        <f>VLOOKUP(E934,'Cons. Ch2 &amp; Ch3'!F:Y,20,FALSE)</f>
        <v>16321277.189999998</v>
      </c>
    </row>
    <row r="935" spans="1:16" hidden="1" x14ac:dyDescent="0.35">
      <c r="A935" s="56">
        <v>8471160</v>
      </c>
      <c r="B935" s="56" t="s">
        <v>506</v>
      </c>
      <c r="C935" s="56">
        <v>432209</v>
      </c>
      <c r="D935" s="56" t="s">
        <v>138</v>
      </c>
      <c r="E935" s="56" t="str">
        <f t="shared" si="33"/>
        <v>847.8471160.1.432209.000000.847001.200179</v>
      </c>
      <c r="F935" s="66" t="s">
        <v>21</v>
      </c>
      <c r="G935" s="56">
        <v>847001</v>
      </c>
      <c r="H935" s="56" t="s">
        <v>23</v>
      </c>
      <c r="I935" s="56">
        <v>200179</v>
      </c>
      <c r="J935" s="56" t="s">
        <v>4372</v>
      </c>
      <c r="K935" s="56">
        <v>1</v>
      </c>
      <c r="L935" s="56">
        <v>2100</v>
      </c>
      <c r="M935" s="226">
        <v>2000</v>
      </c>
      <c r="N935" s="57">
        <v>2000</v>
      </c>
      <c r="O935" s="223">
        <f t="shared" si="32"/>
        <v>0</v>
      </c>
      <c r="P935" s="57">
        <f>VLOOKUP(E935,'Cons. Ch2 &amp; Ch3'!F:Y,20,FALSE)</f>
        <v>16321277.189999998</v>
      </c>
    </row>
    <row r="936" spans="1:16" hidden="1" x14ac:dyDescent="0.35">
      <c r="A936" s="56">
        <v>8471160</v>
      </c>
      <c r="B936" s="56" t="s">
        <v>506</v>
      </c>
      <c r="C936" s="56">
        <v>432209</v>
      </c>
      <c r="D936" s="56" t="s">
        <v>138</v>
      </c>
      <c r="E936" s="56" t="str">
        <f t="shared" si="33"/>
        <v>847.8471160.1.432209.000000.847001.200179</v>
      </c>
      <c r="F936" s="66" t="s">
        <v>21</v>
      </c>
      <c r="G936" s="56">
        <v>847001</v>
      </c>
      <c r="H936" s="56" t="s">
        <v>23</v>
      </c>
      <c r="I936" s="56">
        <v>200179</v>
      </c>
      <c r="J936" s="56" t="s">
        <v>4373</v>
      </c>
      <c r="K936" s="56">
        <v>1</v>
      </c>
      <c r="L936" s="56">
        <v>143545.5</v>
      </c>
      <c r="M936" s="226">
        <v>136710</v>
      </c>
      <c r="N936" s="57">
        <v>136710</v>
      </c>
      <c r="O936" s="223">
        <f t="shared" si="32"/>
        <v>0</v>
      </c>
      <c r="P936" s="57">
        <f>VLOOKUP(E936,'Cons. Ch2 &amp; Ch3'!F:Y,20,FALSE)</f>
        <v>16321277.189999998</v>
      </c>
    </row>
    <row r="937" spans="1:16" hidden="1" x14ac:dyDescent="0.35">
      <c r="A937" s="56">
        <v>8471160</v>
      </c>
      <c r="B937" s="56" t="s">
        <v>506</v>
      </c>
      <c r="C937" s="56">
        <v>432209</v>
      </c>
      <c r="D937" s="56" t="s">
        <v>138</v>
      </c>
      <c r="E937" s="56" t="str">
        <f t="shared" si="33"/>
        <v>847.8471160.1.432209.000000.847001.200179</v>
      </c>
      <c r="F937" s="66" t="s">
        <v>21</v>
      </c>
      <c r="G937" s="56">
        <v>847001</v>
      </c>
      <c r="H937" s="56" t="s">
        <v>23</v>
      </c>
      <c r="I937" s="56">
        <v>200179</v>
      </c>
      <c r="J937" s="56" t="s">
        <v>4374</v>
      </c>
      <c r="K937" s="56">
        <v>1</v>
      </c>
      <c r="L937" s="56">
        <v>5292</v>
      </c>
      <c r="M937" s="226">
        <v>5040</v>
      </c>
      <c r="N937" s="57">
        <v>5040</v>
      </c>
      <c r="O937" s="223">
        <f t="shared" si="32"/>
        <v>0</v>
      </c>
      <c r="P937" s="57">
        <f>VLOOKUP(E937,'Cons. Ch2 &amp; Ch3'!F:Y,20,FALSE)</f>
        <v>16321277.189999998</v>
      </c>
    </row>
    <row r="938" spans="1:16" hidden="1" x14ac:dyDescent="0.35">
      <c r="A938" s="56">
        <v>8471160</v>
      </c>
      <c r="B938" s="56" t="s">
        <v>506</v>
      </c>
      <c r="C938" s="56">
        <v>432209</v>
      </c>
      <c r="D938" s="56" t="s">
        <v>138</v>
      </c>
      <c r="E938" s="56" t="str">
        <f t="shared" si="33"/>
        <v>847.8471160.1.432209.000000.847001.200179</v>
      </c>
      <c r="F938" s="66" t="s">
        <v>21</v>
      </c>
      <c r="G938" s="56">
        <v>847001</v>
      </c>
      <c r="H938" s="56" t="s">
        <v>23</v>
      </c>
      <c r="I938" s="56">
        <v>200179</v>
      </c>
      <c r="J938" s="56" t="s">
        <v>4375</v>
      </c>
      <c r="K938" s="56">
        <v>1</v>
      </c>
      <c r="L938" s="56">
        <v>4200</v>
      </c>
      <c r="M938" s="226">
        <v>4000</v>
      </c>
      <c r="N938" s="57">
        <v>4000</v>
      </c>
      <c r="O938" s="223">
        <f t="shared" si="32"/>
        <v>0</v>
      </c>
      <c r="P938" s="57">
        <f>VLOOKUP(E938,'Cons. Ch2 &amp; Ch3'!F:Y,20,FALSE)</f>
        <v>16321277.189999998</v>
      </c>
    </row>
    <row r="939" spans="1:16" hidden="1" x14ac:dyDescent="0.35">
      <c r="A939" s="56">
        <v>8471160</v>
      </c>
      <c r="B939" s="56" t="s">
        <v>506</v>
      </c>
      <c r="C939" s="56">
        <v>432209</v>
      </c>
      <c r="D939" s="56" t="s">
        <v>138</v>
      </c>
      <c r="E939" s="56" t="str">
        <f t="shared" si="33"/>
        <v>847.8471160.1.432209.000000.847001.200179</v>
      </c>
      <c r="F939" s="66" t="s">
        <v>21</v>
      </c>
      <c r="G939" s="56">
        <v>847001</v>
      </c>
      <c r="H939" s="56" t="s">
        <v>23</v>
      </c>
      <c r="I939" s="56">
        <v>200179</v>
      </c>
      <c r="J939" s="56" t="s">
        <v>4376</v>
      </c>
      <c r="K939" s="56">
        <v>1</v>
      </c>
      <c r="L939" s="56">
        <v>48091.05</v>
      </c>
      <c r="M939" s="226">
        <v>45801</v>
      </c>
      <c r="N939" s="57">
        <v>45801</v>
      </c>
      <c r="O939" s="223">
        <f t="shared" si="32"/>
        <v>0</v>
      </c>
      <c r="P939" s="57">
        <f>VLOOKUP(E939,'Cons. Ch2 &amp; Ch3'!F:Y,20,FALSE)</f>
        <v>16321277.189999998</v>
      </c>
    </row>
    <row r="940" spans="1:16" hidden="1" x14ac:dyDescent="0.35">
      <c r="A940" s="56">
        <v>8471160</v>
      </c>
      <c r="B940" s="56" t="s">
        <v>506</v>
      </c>
      <c r="C940" s="56">
        <v>432209</v>
      </c>
      <c r="D940" s="56" t="s">
        <v>138</v>
      </c>
      <c r="E940" s="56" t="str">
        <f t="shared" si="33"/>
        <v>847.8471160.1.432209.000000.847001.200179</v>
      </c>
      <c r="F940" s="66" t="s">
        <v>21</v>
      </c>
      <c r="G940" s="56">
        <v>847001</v>
      </c>
      <c r="H940" s="56" t="s">
        <v>23</v>
      </c>
      <c r="I940" s="56">
        <v>200179</v>
      </c>
      <c r="J940" s="56" t="s">
        <v>4377</v>
      </c>
      <c r="K940" s="56">
        <v>1</v>
      </c>
      <c r="L940" s="56">
        <v>21225.75</v>
      </c>
      <c r="M940" s="226">
        <v>20215</v>
      </c>
      <c r="N940" s="57">
        <v>20215</v>
      </c>
      <c r="O940" s="223">
        <f t="shared" si="32"/>
        <v>0</v>
      </c>
      <c r="P940" s="57">
        <f>VLOOKUP(E940,'Cons. Ch2 &amp; Ch3'!F:Y,20,FALSE)</f>
        <v>16321277.189999998</v>
      </c>
    </row>
    <row r="941" spans="1:16" hidden="1" x14ac:dyDescent="0.35">
      <c r="A941" s="56">
        <v>8471160</v>
      </c>
      <c r="B941" s="56" t="s">
        <v>506</v>
      </c>
      <c r="C941" s="56">
        <v>432209</v>
      </c>
      <c r="D941" s="56" t="s">
        <v>138</v>
      </c>
      <c r="E941" s="56" t="str">
        <f t="shared" si="33"/>
        <v>847.8471160.1.432209.000000.847001.200179</v>
      </c>
      <c r="F941" s="66" t="s">
        <v>21</v>
      </c>
      <c r="G941" s="56">
        <v>847001</v>
      </c>
      <c r="H941" s="56" t="s">
        <v>23</v>
      </c>
      <c r="I941" s="56">
        <v>200179</v>
      </c>
      <c r="J941" s="56" t="s">
        <v>4378</v>
      </c>
      <c r="K941" s="56">
        <v>1</v>
      </c>
      <c r="L941" s="56">
        <v>36750</v>
      </c>
      <c r="M941" s="226">
        <v>35000</v>
      </c>
      <c r="N941" s="57">
        <v>35000</v>
      </c>
      <c r="O941" s="223">
        <f t="shared" si="32"/>
        <v>0</v>
      </c>
      <c r="P941" s="57">
        <f>VLOOKUP(E941,'Cons. Ch2 &amp; Ch3'!F:Y,20,FALSE)</f>
        <v>16321277.189999998</v>
      </c>
    </row>
    <row r="942" spans="1:16" hidden="1" x14ac:dyDescent="0.35">
      <c r="A942" s="56">
        <v>8471160</v>
      </c>
      <c r="B942" s="56" t="s">
        <v>506</v>
      </c>
      <c r="C942" s="56">
        <v>432209</v>
      </c>
      <c r="D942" s="56" t="s">
        <v>138</v>
      </c>
      <c r="E942" s="56" t="str">
        <f t="shared" si="33"/>
        <v>847.8471160.1.432209.000000.847001.200179</v>
      </c>
      <c r="F942" s="66" t="s">
        <v>21</v>
      </c>
      <c r="G942" s="56">
        <v>847001</v>
      </c>
      <c r="H942" s="56" t="s">
        <v>23</v>
      </c>
      <c r="I942" s="56">
        <v>200179</v>
      </c>
      <c r="J942" s="56" t="s">
        <v>4379</v>
      </c>
      <c r="K942" s="56">
        <v>1</v>
      </c>
      <c r="L942" s="56">
        <v>13230</v>
      </c>
      <c r="M942" s="226">
        <v>12600</v>
      </c>
      <c r="N942" s="57">
        <v>12600</v>
      </c>
      <c r="O942" s="223">
        <f t="shared" si="32"/>
        <v>0</v>
      </c>
      <c r="P942" s="57">
        <f>VLOOKUP(E942,'Cons. Ch2 &amp; Ch3'!F:Y,20,FALSE)</f>
        <v>16321277.189999998</v>
      </c>
    </row>
    <row r="943" spans="1:16" hidden="1" x14ac:dyDescent="0.35">
      <c r="A943" s="56">
        <v>8471160</v>
      </c>
      <c r="B943" s="56" t="s">
        <v>506</v>
      </c>
      <c r="C943" s="56">
        <v>432209</v>
      </c>
      <c r="D943" s="56" t="s">
        <v>138</v>
      </c>
      <c r="E943" s="56" t="str">
        <f t="shared" si="33"/>
        <v>847.8471160.1.432209.000000.847001.200179</v>
      </c>
      <c r="F943" s="66" t="s">
        <v>21</v>
      </c>
      <c r="G943" s="56">
        <v>847001</v>
      </c>
      <c r="H943" s="56" t="s">
        <v>23</v>
      </c>
      <c r="I943" s="56">
        <v>200179</v>
      </c>
      <c r="J943" s="56" t="s">
        <v>4380</v>
      </c>
      <c r="K943" s="56">
        <v>1</v>
      </c>
      <c r="L943" s="56">
        <v>19467</v>
      </c>
      <c r="M943" s="226">
        <v>18540</v>
      </c>
      <c r="N943" s="57">
        <v>18540</v>
      </c>
      <c r="O943" s="223">
        <f t="shared" si="32"/>
        <v>0</v>
      </c>
      <c r="P943" s="57">
        <f>VLOOKUP(E943,'Cons. Ch2 &amp; Ch3'!F:Y,20,FALSE)</f>
        <v>16321277.189999998</v>
      </c>
    </row>
    <row r="944" spans="1:16" hidden="1" x14ac:dyDescent="0.35">
      <c r="A944" s="56">
        <v>8471160</v>
      </c>
      <c r="B944" s="56" t="s">
        <v>506</v>
      </c>
      <c r="C944" s="56">
        <v>432209</v>
      </c>
      <c r="D944" s="56" t="s">
        <v>138</v>
      </c>
      <c r="E944" s="56" t="str">
        <f t="shared" si="33"/>
        <v>847.8471160.1.432209.000000.847001.200179</v>
      </c>
      <c r="F944" s="66" t="s">
        <v>21</v>
      </c>
      <c r="G944" s="56">
        <v>847001</v>
      </c>
      <c r="H944" s="56" t="s">
        <v>23</v>
      </c>
      <c r="I944" s="56">
        <v>200179</v>
      </c>
      <c r="J944" s="56" t="s">
        <v>4381</v>
      </c>
      <c r="K944" s="56">
        <v>1</v>
      </c>
      <c r="L944" s="56">
        <v>30870</v>
      </c>
      <c r="M944" s="226">
        <v>29400</v>
      </c>
      <c r="N944" s="57">
        <v>29400</v>
      </c>
      <c r="O944" s="223">
        <f t="shared" si="32"/>
        <v>0</v>
      </c>
      <c r="P944" s="57">
        <f>VLOOKUP(E944,'Cons. Ch2 &amp; Ch3'!F:Y,20,FALSE)</f>
        <v>16321277.189999998</v>
      </c>
    </row>
    <row r="945" spans="1:16" hidden="1" x14ac:dyDescent="0.35">
      <c r="A945" s="56">
        <v>8471160</v>
      </c>
      <c r="B945" s="56" t="s">
        <v>506</v>
      </c>
      <c r="C945" s="56">
        <v>432209</v>
      </c>
      <c r="D945" s="56" t="s">
        <v>138</v>
      </c>
      <c r="E945" s="56" t="str">
        <f t="shared" si="33"/>
        <v>847.8471160.1.432209.000000.847001.200179</v>
      </c>
      <c r="F945" s="66" t="s">
        <v>21</v>
      </c>
      <c r="G945" s="56">
        <v>847001</v>
      </c>
      <c r="H945" s="56" t="s">
        <v>23</v>
      </c>
      <c r="I945" s="56">
        <v>200179</v>
      </c>
      <c r="J945" s="56" t="s">
        <v>4382</v>
      </c>
      <c r="K945" s="56">
        <v>1</v>
      </c>
      <c r="L945" s="56">
        <v>66360</v>
      </c>
      <c r="M945" s="226">
        <v>63200</v>
      </c>
      <c r="N945" s="57">
        <v>63200</v>
      </c>
      <c r="O945" s="223">
        <f t="shared" si="32"/>
        <v>0</v>
      </c>
      <c r="P945" s="57">
        <f>VLOOKUP(E945,'Cons. Ch2 &amp; Ch3'!F:Y,20,FALSE)</f>
        <v>16321277.189999998</v>
      </c>
    </row>
    <row r="946" spans="1:16" hidden="1" x14ac:dyDescent="0.35">
      <c r="A946" s="56">
        <v>8471160</v>
      </c>
      <c r="B946" s="56" t="s">
        <v>506</v>
      </c>
      <c r="C946" s="56">
        <v>432209</v>
      </c>
      <c r="D946" s="56" t="s">
        <v>138</v>
      </c>
      <c r="E946" s="56" t="str">
        <f t="shared" si="33"/>
        <v>847.8471160.1.432209.000000.847001.200179</v>
      </c>
      <c r="F946" s="66" t="s">
        <v>21</v>
      </c>
      <c r="G946" s="56">
        <v>847001</v>
      </c>
      <c r="H946" s="56" t="s">
        <v>23</v>
      </c>
      <c r="I946" s="56">
        <v>200179</v>
      </c>
      <c r="J946" s="56" t="s">
        <v>4383</v>
      </c>
      <c r="K946" s="56">
        <v>1</v>
      </c>
      <c r="L946" s="56">
        <v>8190</v>
      </c>
      <c r="M946" s="226">
        <v>7800</v>
      </c>
      <c r="N946" s="57">
        <v>7800</v>
      </c>
      <c r="O946" s="223">
        <f t="shared" si="32"/>
        <v>0</v>
      </c>
      <c r="P946" s="57">
        <f>VLOOKUP(E946,'Cons. Ch2 &amp; Ch3'!F:Y,20,FALSE)</f>
        <v>16321277.189999998</v>
      </c>
    </row>
    <row r="947" spans="1:16" hidden="1" x14ac:dyDescent="0.35">
      <c r="A947" s="56">
        <v>8471160</v>
      </c>
      <c r="B947" s="56" t="s">
        <v>506</v>
      </c>
      <c r="C947" s="56">
        <v>432209</v>
      </c>
      <c r="D947" s="56" t="s">
        <v>138</v>
      </c>
      <c r="E947" s="56" t="str">
        <f t="shared" si="33"/>
        <v>847.8471160.1.432209.000000.847001.200179</v>
      </c>
      <c r="F947" s="66" t="s">
        <v>21</v>
      </c>
      <c r="G947" s="56">
        <v>847001</v>
      </c>
      <c r="H947" s="56" t="s">
        <v>23</v>
      </c>
      <c r="I947" s="56">
        <v>200179</v>
      </c>
      <c r="J947" s="56" t="s">
        <v>4384</v>
      </c>
      <c r="K947" s="56">
        <v>1</v>
      </c>
      <c r="L947" s="56">
        <v>1575</v>
      </c>
      <c r="M947" s="226">
        <v>1500</v>
      </c>
      <c r="N947" s="57">
        <v>1500</v>
      </c>
      <c r="O947" s="223">
        <f t="shared" si="32"/>
        <v>0</v>
      </c>
      <c r="P947" s="57">
        <f>VLOOKUP(E947,'Cons. Ch2 &amp; Ch3'!F:Y,20,FALSE)</f>
        <v>16321277.189999998</v>
      </c>
    </row>
    <row r="948" spans="1:16" hidden="1" x14ac:dyDescent="0.35">
      <c r="A948" s="56">
        <v>8471160</v>
      </c>
      <c r="B948" s="56" t="s">
        <v>506</v>
      </c>
      <c r="C948" s="56">
        <v>432209</v>
      </c>
      <c r="D948" s="56" t="s">
        <v>138</v>
      </c>
      <c r="E948" s="56" t="str">
        <f t="shared" si="33"/>
        <v>847.8471160.1.432209.000000.847001.200179</v>
      </c>
      <c r="F948" s="66" t="s">
        <v>21</v>
      </c>
      <c r="G948" s="56">
        <v>847001</v>
      </c>
      <c r="H948" s="56" t="s">
        <v>23</v>
      </c>
      <c r="I948" s="56">
        <v>200179</v>
      </c>
      <c r="J948" s="56" t="s">
        <v>4385</v>
      </c>
      <c r="K948" s="56">
        <v>1</v>
      </c>
      <c r="L948" s="56">
        <v>1050</v>
      </c>
      <c r="M948" s="226">
        <v>1000</v>
      </c>
      <c r="N948" s="57">
        <v>1000</v>
      </c>
      <c r="O948" s="223">
        <f t="shared" si="32"/>
        <v>0</v>
      </c>
      <c r="P948" s="57">
        <f>VLOOKUP(E948,'Cons. Ch2 &amp; Ch3'!F:Y,20,FALSE)</f>
        <v>16321277.189999998</v>
      </c>
    </row>
    <row r="949" spans="1:16" hidden="1" x14ac:dyDescent="0.35">
      <c r="A949" s="56">
        <v>8471160</v>
      </c>
      <c r="B949" s="56" t="s">
        <v>506</v>
      </c>
      <c r="C949" s="56">
        <v>432209</v>
      </c>
      <c r="D949" s="56" t="s">
        <v>138</v>
      </c>
      <c r="E949" s="56" t="str">
        <f t="shared" si="33"/>
        <v>847.8471160.1.432209.000000.847001.200179</v>
      </c>
      <c r="F949" s="66" t="s">
        <v>21</v>
      </c>
      <c r="G949" s="56">
        <v>847001</v>
      </c>
      <c r="H949" s="56" t="s">
        <v>23</v>
      </c>
      <c r="I949" s="56">
        <v>200179</v>
      </c>
      <c r="J949" s="56" t="s">
        <v>4386</v>
      </c>
      <c r="K949" s="56">
        <v>1</v>
      </c>
      <c r="L949" s="56">
        <v>105000</v>
      </c>
      <c r="M949" s="226">
        <v>100000</v>
      </c>
      <c r="N949" s="57">
        <v>100000</v>
      </c>
      <c r="O949" s="223">
        <f t="shared" si="32"/>
        <v>0</v>
      </c>
      <c r="P949" s="57">
        <f>VLOOKUP(E949,'Cons. Ch2 &amp; Ch3'!F:Y,20,FALSE)</f>
        <v>16321277.189999998</v>
      </c>
    </row>
    <row r="950" spans="1:16" hidden="1" x14ac:dyDescent="0.35">
      <c r="A950" s="56">
        <v>8471160</v>
      </c>
      <c r="B950" s="56" t="s">
        <v>506</v>
      </c>
      <c r="C950" s="56">
        <v>432209</v>
      </c>
      <c r="D950" s="56" t="s">
        <v>138</v>
      </c>
      <c r="E950" s="56" t="str">
        <f t="shared" si="33"/>
        <v>847.8471160.1.432209.000000.847001.200179</v>
      </c>
      <c r="F950" s="66" t="s">
        <v>21</v>
      </c>
      <c r="G950" s="56">
        <v>847001</v>
      </c>
      <c r="H950" s="56" t="s">
        <v>23</v>
      </c>
      <c r="I950" s="56">
        <v>200179</v>
      </c>
      <c r="J950" s="56" t="s">
        <v>4387</v>
      </c>
      <c r="K950" s="56">
        <v>1</v>
      </c>
      <c r="L950" s="56">
        <v>315000</v>
      </c>
      <c r="M950" s="226">
        <v>300000</v>
      </c>
      <c r="N950" s="57">
        <v>300000</v>
      </c>
      <c r="O950" s="223">
        <f t="shared" si="32"/>
        <v>0</v>
      </c>
      <c r="P950" s="57">
        <f>VLOOKUP(E950,'Cons. Ch2 &amp; Ch3'!F:Y,20,FALSE)</f>
        <v>16321277.189999998</v>
      </c>
    </row>
    <row r="951" spans="1:16" hidden="1" x14ac:dyDescent="0.35">
      <c r="A951" s="56">
        <v>8471160</v>
      </c>
      <c r="B951" s="56" t="s">
        <v>506</v>
      </c>
      <c r="C951" s="56">
        <v>432209</v>
      </c>
      <c r="D951" s="56" t="s">
        <v>138</v>
      </c>
      <c r="E951" s="56" t="str">
        <f t="shared" si="33"/>
        <v>847.8471160.1.432209.000000.847001.200179</v>
      </c>
      <c r="F951" s="66" t="s">
        <v>21</v>
      </c>
      <c r="G951" s="56">
        <v>847001</v>
      </c>
      <c r="H951" s="56" t="s">
        <v>23</v>
      </c>
      <c r="I951" s="56">
        <v>200179</v>
      </c>
      <c r="J951" s="56" t="s">
        <v>4388</v>
      </c>
      <c r="K951" s="56">
        <v>1</v>
      </c>
      <c r="L951" s="56">
        <v>2535.75</v>
      </c>
      <c r="M951" s="226">
        <v>2415</v>
      </c>
      <c r="N951" s="57">
        <v>2415</v>
      </c>
      <c r="O951" s="223">
        <f t="shared" si="32"/>
        <v>0</v>
      </c>
      <c r="P951" s="57">
        <f>VLOOKUP(E951,'Cons. Ch2 &amp; Ch3'!F:Y,20,FALSE)</f>
        <v>16321277.189999998</v>
      </c>
    </row>
    <row r="952" spans="1:16" hidden="1" x14ac:dyDescent="0.35">
      <c r="A952" s="56">
        <v>8471160</v>
      </c>
      <c r="B952" s="56" t="s">
        <v>506</v>
      </c>
      <c r="C952" s="56">
        <v>432209</v>
      </c>
      <c r="D952" s="56" t="s">
        <v>138</v>
      </c>
      <c r="E952" s="56" t="str">
        <f t="shared" si="33"/>
        <v>847.8471160.1.432209.000000.847001.200179</v>
      </c>
      <c r="F952" s="66" t="s">
        <v>21</v>
      </c>
      <c r="G952" s="56">
        <v>847001</v>
      </c>
      <c r="H952" s="56" t="s">
        <v>23</v>
      </c>
      <c r="I952" s="56">
        <v>200179</v>
      </c>
      <c r="J952" s="56" t="s">
        <v>4389</v>
      </c>
      <c r="K952" s="56">
        <v>1</v>
      </c>
      <c r="L952" s="56">
        <v>26250</v>
      </c>
      <c r="M952" s="226">
        <v>25000</v>
      </c>
      <c r="N952" s="57">
        <v>25000</v>
      </c>
      <c r="O952" s="223">
        <f t="shared" si="32"/>
        <v>0</v>
      </c>
      <c r="P952" s="57">
        <f>VLOOKUP(E952,'Cons. Ch2 &amp; Ch3'!F:Y,20,FALSE)</f>
        <v>16321277.189999998</v>
      </c>
    </row>
    <row r="953" spans="1:16" hidden="1" x14ac:dyDescent="0.35">
      <c r="A953" s="56">
        <v>8471160</v>
      </c>
      <c r="B953" s="56" t="s">
        <v>506</v>
      </c>
      <c r="C953" s="56">
        <v>432209</v>
      </c>
      <c r="D953" s="56" t="s">
        <v>138</v>
      </c>
      <c r="E953" s="56" t="str">
        <f t="shared" si="33"/>
        <v>847.8471160.1.432209.000000.847001.200179</v>
      </c>
      <c r="F953" s="66" t="s">
        <v>21</v>
      </c>
      <c r="G953" s="56">
        <v>847001</v>
      </c>
      <c r="H953" s="56" t="s">
        <v>23</v>
      </c>
      <c r="I953" s="56">
        <v>200179</v>
      </c>
      <c r="J953" s="56" t="s">
        <v>4390</v>
      </c>
      <c r="K953" s="56">
        <v>1</v>
      </c>
      <c r="L953" s="56">
        <v>9261</v>
      </c>
      <c r="M953" s="226">
        <v>8820</v>
      </c>
      <c r="N953" s="57">
        <v>8820</v>
      </c>
      <c r="O953" s="223">
        <f t="shared" si="32"/>
        <v>0</v>
      </c>
      <c r="P953" s="57">
        <f>VLOOKUP(E953,'Cons. Ch2 &amp; Ch3'!F:Y,20,FALSE)</f>
        <v>16321277.189999998</v>
      </c>
    </row>
    <row r="954" spans="1:16" hidden="1" x14ac:dyDescent="0.35">
      <c r="A954" s="56">
        <v>8471160</v>
      </c>
      <c r="B954" s="56" t="s">
        <v>506</v>
      </c>
      <c r="C954" s="56">
        <v>432209</v>
      </c>
      <c r="D954" s="56" t="s">
        <v>138</v>
      </c>
      <c r="E954" s="56" t="str">
        <f t="shared" si="33"/>
        <v>847.8471160.1.432209.000000.847001.200179</v>
      </c>
      <c r="F954" s="66" t="s">
        <v>21</v>
      </c>
      <c r="G954" s="56">
        <v>847001</v>
      </c>
      <c r="H954" s="56" t="s">
        <v>23</v>
      </c>
      <c r="I954" s="56">
        <v>200179</v>
      </c>
      <c r="J954" s="56" t="s">
        <v>4391</v>
      </c>
      <c r="K954" s="56">
        <v>1</v>
      </c>
      <c r="L954" s="56">
        <v>9702</v>
      </c>
      <c r="M954" s="226">
        <v>9240</v>
      </c>
      <c r="N954" s="57">
        <v>9240</v>
      </c>
      <c r="O954" s="223">
        <f t="shared" ref="O954:O1017" si="34">M954-N954</f>
        <v>0</v>
      </c>
      <c r="P954" s="57">
        <f>VLOOKUP(E954,'Cons. Ch2 &amp; Ch3'!F:Y,20,FALSE)</f>
        <v>16321277.189999998</v>
      </c>
    </row>
    <row r="955" spans="1:16" hidden="1" x14ac:dyDescent="0.35">
      <c r="A955" s="56">
        <v>8471160</v>
      </c>
      <c r="B955" s="56" t="s">
        <v>506</v>
      </c>
      <c r="C955" s="56">
        <v>432209</v>
      </c>
      <c r="D955" s="56" t="s">
        <v>138</v>
      </c>
      <c r="E955" s="56" t="str">
        <f t="shared" si="33"/>
        <v>847.8471160.1.432209.000000.847001.200179</v>
      </c>
      <c r="F955" s="66" t="s">
        <v>21</v>
      </c>
      <c r="G955" s="56">
        <v>847001</v>
      </c>
      <c r="H955" s="56" t="s">
        <v>23</v>
      </c>
      <c r="I955" s="56">
        <v>200179</v>
      </c>
      <c r="J955" s="56" t="s">
        <v>4392</v>
      </c>
      <c r="K955" s="56">
        <v>1</v>
      </c>
      <c r="L955" s="56">
        <v>9305.1</v>
      </c>
      <c r="M955" s="226">
        <v>8862</v>
      </c>
      <c r="N955" s="57">
        <v>8862</v>
      </c>
      <c r="O955" s="223">
        <f t="shared" si="34"/>
        <v>0</v>
      </c>
      <c r="P955" s="57">
        <f>VLOOKUP(E955,'Cons. Ch2 &amp; Ch3'!F:Y,20,FALSE)</f>
        <v>16321277.189999998</v>
      </c>
    </row>
    <row r="956" spans="1:16" hidden="1" x14ac:dyDescent="0.35">
      <c r="A956" s="56">
        <v>8471160</v>
      </c>
      <c r="B956" s="56" t="s">
        <v>506</v>
      </c>
      <c r="C956" s="56">
        <v>432209</v>
      </c>
      <c r="D956" s="56" t="s">
        <v>138</v>
      </c>
      <c r="E956" s="56" t="str">
        <f t="shared" si="33"/>
        <v>847.8471160.1.432209.000000.847001.200179</v>
      </c>
      <c r="F956" s="66" t="s">
        <v>21</v>
      </c>
      <c r="G956" s="56">
        <v>847001</v>
      </c>
      <c r="H956" s="56" t="s">
        <v>23</v>
      </c>
      <c r="I956" s="56">
        <v>200179</v>
      </c>
      <c r="J956" s="56" t="s">
        <v>4393</v>
      </c>
      <c r="K956" s="56">
        <v>1</v>
      </c>
      <c r="L956" s="56">
        <v>25578</v>
      </c>
      <c r="M956" s="226">
        <v>24360</v>
      </c>
      <c r="N956" s="57">
        <v>24360</v>
      </c>
      <c r="O956" s="223">
        <f t="shared" si="34"/>
        <v>0</v>
      </c>
      <c r="P956" s="57">
        <f>VLOOKUP(E956,'Cons. Ch2 &amp; Ch3'!F:Y,20,FALSE)</f>
        <v>16321277.189999998</v>
      </c>
    </row>
    <row r="957" spans="1:16" hidden="1" x14ac:dyDescent="0.35">
      <c r="A957" s="56">
        <v>8471160</v>
      </c>
      <c r="B957" s="56" t="s">
        <v>506</v>
      </c>
      <c r="C957" s="56">
        <v>432209</v>
      </c>
      <c r="D957" s="56" t="s">
        <v>138</v>
      </c>
      <c r="E957" s="56" t="str">
        <f t="shared" si="33"/>
        <v>847.8471160.1.432209.000000.847001.200179</v>
      </c>
      <c r="F957" s="66" t="s">
        <v>21</v>
      </c>
      <c r="G957" s="56">
        <v>847001</v>
      </c>
      <c r="H957" s="56" t="s">
        <v>23</v>
      </c>
      <c r="I957" s="56">
        <v>200179</v>
      </c>
      <c r="J957" s="56" t="s">
        <v>4394</v>
      </c>
      <c r="K957" s="56">
        <v>1</v>
      </c>
      <c r="L957" s="56">
        <v>9216.9</v>
      </c>
      <c r="M957" s="226">
        <v>8778</v>
      </c>
      <c r="N957" s="57">
        <v>8778</v>
      </c>
      <c r="O957" s="223">
        <f t="shared" si="34"/>
        <v>0</v>
      </c>
      <c r="P957" s="57">
        <f>VLOOKUP(E957,'Cons. Ch2 &amp; Ch3'!F:Y,20,FALSE)</f>
        <v>16321277.189999998</v>
      </c>
    </row>
    <row r="958" spans="1:16" hidden="1" x14ac:dyDescent="0.35">
      <c r="A958" s="56">
        <v>8471160</v>
      </c>
      <c r="B958" s="56" t="s">
        <v>506</v>
      </c>
      <c r="C958" s="56">
        <v>432209</v>
      </c>
      <c r="D958" s="56" t="s">
        <v>138</v>
      </c>
      <c r="E958" s="56" t="str">
        <f t="shared" si="33"/>
        <v>847.8471160.1.432209.000000.847001.200179</v>
      </c>
      <c r="F958" s="66" t="s">
        <v>21</v>
      </c>
      <c r="G958" s="56">
        <v>847001</v>
      </c>
      <c r="H958" s="56" t="s">
        <v>23</v>
      </c>
      <c r="I958" s="56">
        <v>200179</v>
      </c>
      <c r="J958" s="56" t="s">
        <v>4395</v>
      </c>
      <c r="K958" s="56">
        <v>1</v>
      </c>
      <c r="L958" s="56">
        <v>8610</v>
      </c>
      <c r="M958" s="226">
        <v>8200</v>
      </c>
      <c r="N958" s="57">
        <v>8200</v>
      </c>
      <c r="O958" s="223">
        <f t="shared" si="34"/>
        <v>0</v>
      </c>
      <c r="P958" s="57">
        <f>VLOOKUP(E958,'Cons. Ch2 &amp; Ch3'!F:Y,20,FALSE)</f>
        <v>16321277.189999998</v>
      </c>
    </row>
    <row r="959" spans="1:16" hidden="1" x14ac:dyDescent="0.35">
      <c r="A959" s="56">
        <v>8471160</v>
      </c>
      <c r="B959" s="56" t="s">
        <v>506</v>
      </c>
      <c r="C959" s="56">
        <v>432209</v>
      </c>
      <c r="D959" s="56" t="s">
        <v>138</v>
      </c>
      <c r="E959" s="56" t="str">
        <f t="shared" si="33"/>
        <v>847.8471160.1.432209.000000.847001.200179</v>
      </c>
      <c r="F959" s="66" t="s">
        <v>21</v>
      </c>
      <c r="G959" s="56">
        <v>847001</v>
      </c>
      <c r="H959" s="56" t="s">
        <v>23</v>
      </c>
      <c r="I959" s="56">
        <v>200179</v>
      </c>
      <c r="J959" s="56" t="s">
        <v>4396</v>
      </c>
      <c r="K959" s="56">
        <v>1</v>
      </c>
      <c r="L959" s="56">
        <v>9702</v>
      </c>
      <c r="M959" s="226">
        <v>9240</v>
      </c>
      <c r="N959" s="57">
        <v>9240</v>
      </c>
      <c r="O959" s="223">
        <f t="shared" si="34"/>
        <v>0</v>
      </c>
      <c r="P959" s="57">
        <f>VLOOKUP(E959,'Cons. Ch2 &amp; Ch3'!F:Y,20,FALSE)</f>
        <v>16321277.189999998</v>
      </c>
    </row>
    <row r="960" spans="1:16" hidden="1" x14ac:dyDescent="0.35">
      <c r="A960" s="56">
        <v>8471160</v>
      </c>
      <c r="B960" s="56" t="s">
        <v>506</v>
      </c>
      <c r="C960" s="56">
        <v>432209</v>
      </c>
      <c r="D960" s="56" t="s">
        <v>138</v>
      </c>
      <c r="E960" s="56" t="str">
        <f t="shared" si="33"/>
        <v>847.8471160.1.432209.000000.847001.200179</v>
      </c>
      <c r="F960" s="66" t="s">
        <v>21</v>
      </c>
      <c r="G960" s="56">
        <v>847001</v>
      </c>
      <c r="H960" s="56" t="s">
        <v>23</v>
      </c>
      <c r="I960" s="56">
        <v>200179</v>
      </c>
      <c r="J960" s="56" t="s">
        <v>4397</v>
      </c>
      <c r="K960" s="56">
        <v>1</v>
      </c>
      <c r="L960" s="56">
        <v>6835.5</v>
      </c>
      <c r="M960" s="226">
        <v>6510</v>
      </c>
      <c r="N960" s="57">
        <v>6510</v>
      </c>
      <c r="O960" s="223">
        <f t="shared" si="34"/>
        <v>0</v>
      </c>
      <c r="P960" s="57">
        <f>VLOOKUP(E960,'Cons. Ch2 &amp; Ch3'!F:Y,20,FALSE)</f>
        <v>16321277.189999998</v>
      </c>
    </row>
    <row r="961" spans="1:16" hidden="1" x14ac:dyDescent="0.35">
      <c r="A961" s="56">
        <v>8471160</v>
      </c>
      <c r="B961" s="56" t="s">
        <v>506</v>
      </c>
      <c r="C961" s="56">
        <v>432209</v>
      </c>
      <c r="D961" s="56" t="s">
        <v>138</v>
      </c>
      <c r="E961" s="56" t="str">
        <f t="shared" si="33"/>
        <v>847.8471160.1.432209.000000.847001.200179</v>
      </c>
      <c r="F961" s="66" t="s">
        <v>21</v>
      </c>
      <c r="G961" s="56">
        <v>847001</v>
      </c>
      <c r="H961" s="56" t="s">
        <v>23</v>
      </c>
      <c r="I961" s="56">
        <v>200179</v>
      </c>
      <c r="J961" s="56" t="s">
        <v>4398</v>
      </c>
      <c r="K961" s="56">
        <v>1</v>
      </c>
      <c r="L961" s="56">
        <v>1561.14</v>
      </c>
      <c r="M961" s="226">
        <v>1486.8</v>
      </c>
      <c r="N961" s="57">
        <v>1486.8</v>
      </c>
      <c r="O961" s="223">
        <f t="shared" si="34"/>
        <v>0</v>
      </c>
      <c r="P961" s="57">
        <f>VLOOKUP(E961,'Cons. Ch2 &amp; Ch3'!F:Y,20,FALSE)</f>
        <v>16321277.189999998</v>
      </c>
    </row>
    <row r="962" spans="1:16" hidden="1" x14ac:dyDescent="0.35">
      <c r="A962" s="56">
        <v>8471160</v>
      </c>
      <c r="B962" s="56" t="s">
        <v>506</v>
      </c>
      <c r="C962" s="56">
        <v>432209</v>
      </c>
      <c r="D962" s="56" t="s">
        <v>138</v>
      </c>
      <c r="E962" s="56" t="str">
        <f t="shared" ref="E962:E1025" si="35">CONCATENATE(847,".",A962,".",1,".",C962,".","000000",".",G962,".",I962)</f>
        <v>847.8471160.1.432209.000000.847001.200179</v>
      </c>
      <c r="F962" s="66" t="s">
        <v>21</v>
      </c>
      <c r="G962" s="56">
        <v>847001</v>
      </c>
      <c r="H962" s="56" t="s">
        <v>23</v>
      </c>
      <c r="I962" s="56">
        <v>200179</v>
      </c>
      <c r="J962" s="56" t="s">
        <v>4399</v>
      </c>
      <c r="K962" s="56">
        <v>1</v>
      </c>
      <c r="L962" s="56">
        <v>1543.5</v>
      </c>
      <c r="M962" s="226">
        <v>1470</v>
      </c>
      <c r="N962" s="57">
        <v>1470</v>
      </c>
      <c r="O962" s="223">
        <f t="shared" si="34"/>
        <v>0</v>
      </c>
      <c r="P962" s="57">
        <f>VLOOKUP(E962,'Cons. Ch2 &amp; Ch3'!F:Y,20,FALSE)</f>
        <v>16321277.189999998</v>
      </c>
    </row>
    <row r="963" spans="1:16" hidden="1" x14ac:dyDescent="0.35">
      <c r="A963" s="56">
        <v>8471160</v>
      </c>
      <c r="B963" s="56" t="s">
        <v>506</v>
      </c>
      <c r="C963" s="56">
        <v>432209</v>
      </c>
      <c r="D963" s="56" t="s">
        <v>138</v>
      </c>
      <c r="E963" s="56" t="str">
        <f t="shared" si="35"/>
        <v>847.8471160.1.432209.000000.847001.200179</v>
      </c>
      <c r="F963" s="66" t="s">
        <v>21</v>
      </c>
      <c r="G963" s="56">
        <v>847001</v>
      </c>
      <c r="H963" s="56" t="s">
        <v>23</v>
      </c>
      <c r="I963" s="56">
        <v>200179</v>
      </c>
      <c r="J963" s="56" t="s">
        <v>4400</v>
      </c>
      <c r="K963" s="56">
        <v>1</v>
      </c>
      <c r="L963" s="56">
        <v>385.875</v>
      </c>
      <c r="M963" s="226">
        <v>367.5</v>
      </c>
      <c r="N963" s="57">
        <v>367.5</v>
      </c>
      <c r="O963" s="223">
        <f t="shared" si="34"/>
        <v>0</v>
      </c>
      <c r="P963" s="57">
        <f>VLOOKUP(E963,'Cons. Ch2 &amp; Ch3'!F:Y,20,FALSE)</f>
        <v>16321277.189999998</v>
      </c>
    </row>
    <row r="964" spans="1:16" hidden="1" x14ac:dyDescent="0.35">
      <c r="A964" s="56">
        <v>8471160</v>
      </c>
      <c r="B964" s="56" t="s">
        <v>506</v>
      </c>
      <c r="C964" s="56">
        <v>432209</v>
      </c>
      <c r="D964" s="56" t="s">
        <v>138</v>
      </c>
      <c r="E964" s="56" t="str">
        <f t="shared" si="35"/>
        <v>847.8471160.1.432209.000000.847001.200179</v>
      </c>
      <c r="F964" s="66" t="s">
        <v>21</v>
      </c>
      <c r="G964" s="56">
        <v>847001</v>
      </c>
      <c r="H964" s="56" t="s">
        <v>23</v>
      </c>
      <c r="I964" s="56">
        <v>200179</v>
      </c>
      <c r="J964" s="56" t="s">
        <v>4401</v>
      </c>
      <c r="K964" s="56">
        <v>1</v>
      </c>
      <c r="L964" s="56">
        <v>577.5</v>
      </c>
      <c r="M964" s="226">
        <v>550</v>
      </c>
      <c r="N964" s="57">
        <v>550</v>
      </c>
      <c r="O964" s="223">
        <f t="shared" si="34"/>
        <v>0</v>
      </c>
      <c r="P964" s="57">
        <f>VLOOKUP(E964,'Cons. Ch2 &amp; Ch3'!F:Y,20,FALSE)</f>
        <v>16321277.189999998</v>
      </c>
    </row>
    <row r="965" spans="1:16" hidden="1" x14ac:dyDescent="0.35">
      <c r="A965" s="56">
        <v>8471160</v>
      </c>
      <c r="B965" s="56" t="s">
        <v>506</v>
      </c>
      <c r="C965" s="56">
        <v>432209</v>
      </c>
      <c r="D965" s="56" t="s">
        <v>138</v>
      </c>
      <c r="E965" s="56" t="str">
        <f t="shared" si="35"/>
        <v>847.8471160.1.432209.000000.847001.200179</v>
      </c>
      <c r="F965" s="66" t="s">
        <v>21</v>
      </c>
      <c r="G965" s="56">
        <v>847001</v>
      </c>
      <c r="H965" s="56" t="s">
        <v>23</v>
      </c>
      <c r="I965" s="56">
        <v>200179</v>
      </c>
      <c r="J965" s="56" t="s">
        <v>4402</v>
      </c>
      <c r="K965" s="56">
        <v>1</v>
      </c>
      <c r="L965" s="56">
        <v>735</v>
      </c>
      <c r="M965" s="226">
        <v>700</v>
      </c>
      <c r="N965" s="57">
        <v>700</v>
      </c>
      <c r="O965" s="223">
        <f t="shared" si="34"/>
        <v>0</v>
      </c>
      <c r="P965" s="57">
        <f>VLOOKUP(E965,'Cons. Ch2 &amp; Ch3'!F:Y,20,FALSE)</f>
        <v>16321277.189999998</v>
      </c>
    </row>
    <row r="966" spans="1:16" hidden="1" x14ac:dyDescent="0.35">
      <c r="A966" s="56">
        <v>8471160</v>
      </c>
      <c r="B966" s="56" t="s">
        <v>506</v>
      </c>
      <c r="C966" s="56">
        <v>432209</v>
      </c>
      <c r="D966" s="56" t="s">
        <v>138</v>
      </c>
      <c r="E966" s="56" t="str">
        <f t="shared" si="35"/>
        <v>847.8471160.1.432209.000000.847001.200179</v>
      </c>
      <c r="F966" s="66" t="s">
        <v>21</v>
      </c>
      <c r="G966" s="56">
        <v>847001</v>
      </c>
      <c r="H966" s="56" t="s">
        <v>23</v>
      </c>
      <c r="I966" s="56">
        <v>200179</v>
      </c>
      <c r="J966" s="56" t="s">
        <v>4403</v>
      </c>
      <c r="K966" s="56">
        <v>1</v>
      </c>
      <c r="L966" s="56">
        <v>367.5</v>
      </c>
      <c r="M966" s="226">
        <v>350</v>
      </c>
      <c r="N966" s="57">
        <v>350</v>
      </c>
      <c r="O966" s="223">
        <f t="shared" si="34"/>
        <v>0</v>
      </c>
      <c r="P966" s="57">
        <f>VLOOKUP(E966,'Cons. Ch2 &amp; Ch3'!F:Y,20,FALSE)</f>
        <v>16321277.189999998</v>
      </c>
    </row>
    <row r="967" spans="1:16" hidden="1" x14ac:dyDescent="0.35">
      <c r="A967" s="56">
        <v>8471160</v>
      </c>
      <c r="B967" s="56" t="s">
        <v>506</v>
      </c>
      <c r="C967" s="56">
        <v>432209</v>
      </c>
      <c r="D967" s="56" t="s">
        <v>138</v>
      </c>
      <c r="E967" s="56" t="str">
        <f t="shared" si="35"/>
        <v>847.8471160.1.432209.000000.847001.200179</v>
      </c>
      <c r="F967" s="66" t="s">
        <v>21</v>
      </c>
      <c r="G967" s="56">
        <v>847001</v>
      </c>
      <c r="H967" s="56" t="s">
        <v>23</v>
      </c>
      <c r="I967" s="56">
        <v>200179</v>
      </c>
      <c r="J967" s="56" t="s">
        <v>4404</v>
      </c>
      <c r="K967" s="56">
        <v>1</v>
      </c>
      <c r="L967" s="56">
        <v>735</v>
      </c>
      <c r="M967" s="226">
        <v>700</v>
      </c>
      <c r="N967" s="57">
        <v>700</v>
      </c>
      <c r="O967" s="223">
        <f t="shared" si="34"/>
        <v>0</v>
      </c>
      <c r="P967" s="57">
        <f>VLOOKUP(E967,'Cons. Ch2 &amp; Ch3'!F:Y,20,FALSE)</f>
        <v>16321277.189999998</v>
      </c>
    </row>
    <row r="968" spans="1:16" hidden="1" x14ac:dyDescent="0.35">
      <c r="A968" s="56">
        <v>8471160</v>
      </c>
      <c r="B968" s="56" t="s">
        <v>506</v>
      </c>
      <c r="C968" s="56">
        <v>432209</v>
      </c>
      <c r="D968" s="56" t="s">
        <v>138</v>
      </c>
      <c r="E968" s="56" t="str">
        <f t="shared" si="35"/>
        <v>847.8471160.1.432209.000000.847001.200179</v>
      </c>
      <c r="F968" s="66" t="s">
        <v>21</v>
      </c>
      <c r="G968" s="56">
        <v>847001</v>
      </c>
      <c r="H968" s="56" t="s">
        <v>23</v>
      </c>
      <c r="I968" s="56">
        <v>200179</v>
      </c>
      <c r="J968" s="56" t="s">
        <v>4405</v>
      </c>
      <c r="K968" s="56">
        <v>1</v>
      </c>
      <c r="L968" s="56">
        <v>997.5</v>
      </c>
      <c r="M968" s="226">
        <v>950</v>
      </c>
      <c r="N968" s="57">
        <v>950</v>
      </c>
      <c r="O968" s="223">
        <f t="shared" si="34"/>
        <v>0</v>
      </c>
      <c r="P968" s="57">
        <f>VLOOKUP(E968,'Cons. Ch2 &amp; Ch3'!F:Y,20,FALSE)</f>
        <v>16321277.189999998</v>
      </c>
    </row>
    <row r="969" spans="1:16" hidden="1" x14ac:dyDescent="0.35">
      <c r="A969" s="56">
        <v>8471160</v>
      </c>
      <c r="B969" s="56" t="s">
        <v>506</v>
      </c>
      <c r="C969" s="56">
        <v>432209</v>
      </c>
      <c r="D969" s="56" t="s">
        <v>138</v>
      </c>
      <c r="E969" s="56" t="str">
        <f t="shared" si="35"/>
        <v>847.8471160.1.432209.000000.847001.200179</v>
      </c>
      <c r="F969" s="66" t="s">
        <v>21</v>
      </c>
      <c r="G969" s="56">
        <v>847001</v>
      </c>
      <c r="H969" s="56" t="s">
        <v>23</v>
      </c>
      <c r="I969" s="56">
        <v>200179</v>
      </c>
      <c r="J969" s="56" t="s">
        <v>4406</v>
      </c>
      <c r="K969" s="56">
        <v>1</v>
      </c>
      <c r="L969" s="56">
        <v>58268.227500000008</v>
      </c>
      <c r="M969" s="226">
        <v>55493.55</v>
      </c>
      <c r="N969" s="57">
        <v>55493.55</v>
      </c>
      <c r="O969" s="223">
        <f t="shared" si="34"/>
        <v>0</v>
      </c>
      <c r="P969" s="57">
        <f>VLOOKUP(E969,'Cons. Ch2 &amp; Ch3'!F:Y,20,FALSE)</f>
        <v>16321277.189999998</v>
      </c>
    </row>
    <row r="970" spans="1:16" hidden="1" x14ac:dyDescent="0.35">
      <c r="A970" s="56">
        <v>8471160</v>
      </c>
      <c r="B970" s="56" t="s">
        <v>506</v>
      </c>
      <c r="C970" s="56">
        <v>432209</v>
      </c>
      <c r="D970" s="56" t="s">
        <v>138</v>
      </c>
      <c r="E970" s="56" t="str">
        <f t="shared" si="35"/>
        <v>847.8471160.1.432209.000000.847001.200179</v>
      </c>
      <c r="F970" s="66" t="s">
        <v>21</v>
      </c>
      <c r="G970" s="56">
        <v>847001</v>
      </c>
      <c r="H970" s="56" t="s">
        <v>23</v>
      </c>
      <c r="I970" s="56">
        <v>200179</v>
      </c>
      <c r="J970" s="56" t="s">
        <v>4407</v>
      </c>
      <c r="K970" s="56">
        <v>1</v>
      </c>
      <c r="L970" s="56">
        <v>73463.25</v>
      </c>
      <c r="M970" s="226">
        <v>69965</v>
      </c>
      <c r="N970" s="57">
        <v>69965</v>
      </c>
      <c r="O970" s="223">
        <f t="shared" si="34"/>
        <v>0</v>
      </c>
      <c r="P970" s="57">
        <f>VLOOKUP(E970,'Cons. Ch2 &amp; Ch3'!F:Y,20,FALSE)</f>
        <v>16321277.189999998</v>
      </c>
    </row>
    <row r="971" spans="1:16" hidden="1" x14ac:dyDescent="0.35">
      <c r="A971" s="56">
        <v>8471160</v>
      </c>
      <c r="B971" s="56" t="s">
        <v>506</v>
      </c>
      <c r="C971" s="56">
        <v>432209</v>
      </c>
      <c r="D971" s="56" t="s">
        <v>138</v>
      </c>
      <c r="E971" s="56" t="str">
        <f t="shared" si="35"/>
        <v>847.8471160.1.432209.000000.847001.200179</v>
      </c>
      <c r="F971" s="66" t="s">
        <v>21</v>
      </c>
      <c r="G971" s="56">
        <v>847001</v>
      </c>
      <c r="H971" s="56" t="s">
        <v>23</v>
      </c>
      <c r="I971" s="56">
        <v>200179</v>
      </c>
      <c r="J971" s="56" t="s">
        <v>4408</v>
      </c>
      <c r="K971" s="56">
        <v>1</v>
      </c>
      <c r="L971" s="56">
        <v>73463.25</v>
      </c>
      <c r="M971" s="226">
        <v>69965</v>
      </c>
      <c r="N971" s="57">
        <v>69965</v>
      </c>
      <c r="O971" s="223">
        <f t="shared" si="34"/>
        <v>0</v>
      </c>
      <c r="P971" s="57">
        <f>VLOOKUP(E971,'Cons. Ch2 &amp; Ch3'!F:Y,20,FALSE)</f>
        <v>16321277.189999998</v>
      </c>
    </row>
    <row r="972" spans="1:16" hidden="1" x14ac:dyDescent="0.35">
      <c r="A972" s="56">
        <v>8471160</v>
      </c>
      <c r="B972" s="56" t="s">
        <v>506</v>
      </c>
      <c r="C972" s="56">
        <v>432209</v>
      </c>
      <c r="D972" s="56" t="s">
        <v>138</v>
      </c>
      <c r="E972" s="56" t="str">
        <f t="shared" si="35"/>
        <v>847.8471160.1.432209.000000.847001.200179</v>
      </c>
      <c r="F972" s="66" t="s">
        <v>21</v>
      </c>
      <c r="G972" s="56">
        <v>847001</v>
      </c>
      <c r="H972" s="56" t="s">
        <v>23</v>
      </c>
      <c r="I972" s="56">
        <v>200179</v>
      </c>
      <c r="J972" s="56" t="s">
        <v>4409</v>
      </c>
      <c r="K972" s="56">
        <v>1</v>
      </c>
      <c r="L972" s="56">
        <v>228176.55000000002</v>
      </c>
      <c r="M972" s="226">
        <v>217311</v>
      </c>
      <c r="N972" s="57">
        <v>217311</v>
      </c>
      <c r="O972" s="223">
        <f t="shared" si="34"/>
        <v>0</v>
      </c>
      <c r="P972" s="57">
        <f>VLOOKUP(E972,'Cons. Ch2 &amp; Ch3'!F:Y,20,FALSE)</f>
        <v>16321277.189999998</v>
      </c>
    </row>
    <row r="973" spans="1:16" hidden="1" x14ac:dyDescent="0.35">
      <c r="A973" s="56">
        <v>8471160</v>
      </c>
      <c r="B973" s="56" t="s">
        <v>506</v>
      </c>
      <c r="C973" s="56">
        <v>432209</v>
      </c>
      <c r="D973" s="56" t="s">
        <v>138</v>
      </c>
      <c r="E973" s="56" t="str">
        <f t="shared" si="35"/>
        <v>847.8471160.1.432209.000000.847001.200179</v>
      </c>
      <c r="F973" s="66" t="s">
        <v>21</v>
      </c>
      <c r="G973" s="56">
        <v>847001</v>
      </c>
      <c r="H973" s="56" t="s">
        <v>23</v>
      </c>
      <c r="I973" s="56">
        <v>200179</v>
      </c>
      <c r="J973" s="56" t="s">
        <v>4410</v>
      </c>
      <c r="K973" s="56">
        <v>1</v>
      </c>
      <c r="L973" s="56">
        <v>43186.5</v>
      </c>
      <c r="M973" s="226">
        <v>41130</v>
      </c>
      <c r="N973" s="57">
        <v>41130</v>
      </c>
      <c r="O973" s="223">
        <f t="shared" si="34"/>
        <v>0</v>
      </c>
      <c r="P973" s="57">
        <f>VLOOKUP(E973,'Cons. Ch2 &amp; Ch3'!F:Y,20,FALSE)</f>
        <v>16321277.189999998</v>
      </c>
    </row>
    <row r="974" spans="1:16" hidden="1" x14ac:dyDescent="0.35">
      <c r="A974" s="56">
        <v>8471160</v>
      </c>
      <c r="B974" s="56" t="s">
        <v>506</v>
      </c>
      <c r="C974" s="56">
        <v>432209</v>
      </c>
      <c r="D974" s="56" t="s">
        <v>138</v>
      </c>
      <c r="E974" s="56" t="str">
        <f t="shared" si="35"/>
        <v>847.8471160.1.432209.000000.847001.200179</v>
      </c>
      <c r="F974" s="66" t="s">
        <v>21</v>
      </c>
      <c r="G974" s="56">
        <v>847001</v>
      </c>
      <c r="H974" s="56" t="s">
        <v>23</v>
      </c>
      <c r="I974" s="56">
        <v>200179</v>
      </c>
      <c r="J974" s="56" t="s">
        <v>4411</v>
      </c>
      <c r="K974" s="56">
        <v>1</v>
      </c>
      <c r="L974" s="56">
        <v>21000</v>
      </c>
      <c r="M974" s="226">
        <v>20000</v>
      </c>
      <c r="N974" s="57">
        <v>20000</v>
      </c>
      <c r="O974" s="223">
        <f t="shared" si="34"/>
        <v>0</v>
      </c>
      <c r="P974" s="57">
        <f>VLOOKUP(E974,'Cons. Ch2 &amp; Ch3'!F:Y,20,FALSE)</f>
        <v>16321277.189999998</v>
      </c>
    </row>
    <row r="975" spans="1:16" hidden="1" x14ac:dyDescent="0.35">
      <c r="A975" s="56">
        <v>8471160</v>
      </c>
      <c r="B975" s="56" t="s">
        <v>506</v>
      </c>
      <c r="C975" s="56">
        <v>432209</v>
      </c>
      <c r="D975" s="56" t="s">
        <v>138</v>
      </c>
      <c r="E975" s="56" t="str">
        <f t="shared" si="35"/>
        <v>847.8471160.1.432209.000000.847001.200179</v>
      </c>
      <c r="F975" s="66" t="s">
        <v>21</v>
      </c>
      <c r="G975" s="56">
        <v>847001</v>
      </c>
      <c r="H975" s="56" t="s">
        <v>23</v>
      </c>
      <c r="I975" s="56">
        <v>200179</v>
      </c>
      <c r="J975" s="56" t="s">
        <v>4412</v>
      </c>
      <c r="K975" s="56">
        <v>1</v>
      </c>
      <c r="L975" s="56">
        <v>13230</v>
      </c>
      <c r="M975" s="226">
        <v>12600</v>
      </c>
      <c r="N975" s="57">
        <v>12600</v>
      </c>
      <c r="O975" s="223">
        <f t="shared" si="34"/>
        <v>0</v>
      </c>
      <c r="P975" s="57">
        <f>VLOOKUP(E975,'Cons. Ch2 &amp; Ch3'!F:Y,20,FALSE)</f>
        <v>16321277.189999998</v>
      </c>
    </row>
    <row r="976" spans="1:16" hidden="1" x14ac:dyDescent="0.35">
      <c r="A976" s="56">
        <v>8471160</v>
      </c>
      <c r="B976" s="56" t="s">
        <v>506</v>
      </c>
      <c r="C976" s="56">
        <v>432209</v>
      </c>
      <c r="D976" s="56" t="s">
        <v>138</v>
      </c>
      <c r="E976" s="56" t="str">
        <f t="shared" si="35"/>
        <v>847.8471160.1.432209.000000.847001.200179</v>
      </c>
      <c r="F976" s="66" t="s">
        <v>21</v>
      </c>
      <c r="G976" s="56">
        <v>847001</v>
      </c>
      <c r="H976" s="56" t="s">
        <v>23</v>
      </c>
      <c r="I976" s="56">
        <v>200179</v>
      </c>
      <c r="J976" s="56" t="s">
        <v>4413</v>
      </c>
      <c r="K976" s="56">
        <v>1</v>
      </c>
      <c r="L976" s="56">
        <v>164529.75</v>
      </c>
      <c r="M976" s="226">
        <v>156695</v>
      </c>
      <c r="N976" s="57">
        <v>156695</v>
      </c>
      <c r="O976" s="223">
        <f t="shared" si="34"/>
        <v>0</v>
      </c>
      <c r="P976" s="57">
        <f>VLOOKUP(E976,'Cons. Ch2 &amp; Ch3'!F:Y,20,FALSE)</f>
        <v>16321277.189999998</v>
      </c>
    </row>
    <row r="977" spans="1:16" hidden="1" x14ac:dyDescent="0.35">
      <c r="A977" s="56">
        <v>8471160</v>
      </c>
      <c r="B977" s="56" t="s">
        <v>506</v>
      </c>
      <c r="C977" s="56">
        <v>432209</v>
      </c>
      <c r="D977" s="56" t="s">
        <v>138</v>
      </c>
      <c r="E977" s="56" t="str">
        <f t="shared" si="35"/>
        <v>847.8471160.1.432209.000000.847001.200179</v>
      </c>
      <c r="F977" s="66" t="s">
        <v>21</v>
      </c>
      <c r="G977" s="56">
        <v>847001</v>
      </c>
      <c r="H977" s="56" t="s">
        <v>23</v>
      </c>
      <c r="I977" s="56">
        <v>200179</v>
      </c>
      <c r="J977" s="56" t="s">
        <v>4414</v>
      </c>
      <c r="K977" s="56">
        <v>1</v>
      </c>
      <c r="L977" s="56">
        <v>6615</v>
      </c>
      <c r="M977" s="226">
        <v>6300</v>
      </c>
      <c r="N977" s="57">
        <v>6300</v>
      </c>
      <c r="O977" s="223">
        <f t="shared" si="34"/>
        <v>0</v>
      </c>
      <c r="P977" s="57">
        <f>VLOOKUP(E977,'Cons. Ch2 &amp; Ch3'!F:Y,20,FALSE)</f>
        <v>16321277.189999998</v>
      </c>
    </row>
    <row r="978" spans="1:16" hidden="1" x14ac:dyDescent="0.35">
      <c r="A978" s="56">
        <v>8471160</v>
      </c>
      <c r="B978" s="56" t="s">
        <v>506</v>
      </c>
      <c r="C978" s="56">
        <v>432209</v>
      </c>
      <c r="D978" s="56" t="s">
        <v>138</v>
      </c>
      <c r="E978" s="56" t="str">
        <f t="shared" si="35"/>
        <v>847.8471160.1.432209.000000.847001.200179</v>
      </c>
      <c r="F978" s="66" t="s">
        <v>21</v>
      </c>
      <c r="G978" s="56">
        <v>847001</v>
      </c>
      <c r="H978" s="56" t="s">
        <v>23</v>
      </c>
      <c r="I978" s="56">
        <v>200179</v>
      </c>
      <c r="J978" s="56" t="s">
        <v>4415</v>
      </c>
      <c r="K978" s="56">
        <v>1</v>
      </c>
      <c r="L978" s="56">
        <v>58473.954000000005</v>
      </c>
      <c r="M978" s="226">
        <v>55689.48</v>
      </c>
      <c r="N978" s="57">
        <v>55689.48</v>
      </c>
      <c r="O978" s="223">
        <f t="shared" si="34"/>
        <v>0</v>
      </c>
      <c r="P978" s="57">
        <f>VLOOKUP(E978,'Cons. Ch2 &amp; Ch3'!F:Y,20,FALSE)</f>
        <v>16321277.189999998</v>
      </c>
    </row>
    <row r="979" spans="1:16" hidden="1" x14ac:dyDescent="0.35">
      <c r="A979" s="56">
        <v>8471160</v>
      </c>
      <c r="B979" s="56" t="s">
        <v>506</v>
      </c>
      <c r="C979" s="56">
        <v>432209</v>
      </c>
      <c r="D979" s="56" t="s">
        <v>138</v>
      </c>
      <c r="E979" s="56" t="str">
        <f t="shared" si="35"/>
        <v>847.8471160.1.432209.000000.847001.200179</v>
      </c>
      <c r="F979" s="66" t="s">
        <v>21</v>
      </c>
      <c r="G979" s="56">
        <v>847001</v>
      </c>
      <c r="H979" s="56" t="s">
        <v>23</v>
      </c>
      <c r="I979" s="56">
        <v>200179</v>
      </c>
      <c r="J979" s="56" t="s">
        <v>4416</v>
      </c>
      <c r="K979" s="56">
        <v>1</v>
      </c>
      <c r="L979" s="56">
        <v>18375</v>
      </c>
      <c r="M979" s="226">
        <v>17500</v>
      </c>
      <c r="N979" s="57">
        <v>17500</v>
      </c>
      <c r="O979" s="223">
        <f t="shared" si="34"/>
        <v>0</v>
      </c>
      <c r="P979" s="57">
        <f>VLOOKUP(E979,'Cons. Ch2 &amp; Ch3'!F:Y,20,FALSE)</f>
        <v>16321277.189999998</v>
      </c>
    </row>
    <row r="980" spans="1:16" hidden="1" x14ac:dyDescent="0.35">
      <c r="A980" s="56">
        <v>8471160</v>
      </c>
      <c r="B980" s="56" t="s">
        <v>506</v>
      </c>
      <c r="C980" s="56">
        <v>432209</v>
      </c>
      <c r="D980" s="56" t="s">
        <v>138</v>
      </c>
      <c r="E980" s="56" t="str">
        <f t="shared" si="35"/>
        <v>847.8471160.1.432209.000000.847001.200179</v>
      </c>
      <c r="F980" s="66" t="s">
        <v>21</v>
      </c>
      <c r="G980" s="56">
        <v>847001</v>
      </c>
      <c r="H980" s="56" t="s">
        <v>23</v>
      </c>
      <c r="I980" s="56">
        <v>200179</v>
      </c>
      <c r="J980" s="56" t="s">
        <v>4417</v>
      </c>
      <c r="K980" s="56">
        <v>1</v>
      </c>
      <c r="L980" s="56">
        <v>57542.394</v>
      </c>
      <c r="M980" s="226">
        <v>54802.28</v>
      </c>
      <c r="N980" s="57">
        <v>54802.28</v>
      </c>
      <c r="O980" s="223">
        <f t="shared" si="34"/>
        <v>0</v>
      </c>
      <c r="P980" s="57">
        <f>VLOOKUP(E980,'Cons. Ch2 &amp; Ch3'!F:Y,20,FALSE)</f>
        <v>16321277.189999998</v>
      </c>
    </row>
    <row r="981" spans="1:16" hidden="1" x14ac:dyDescent="0.35">
      <c r="A981" s="56">
        <v>8471160</v>
      </c>
      <c r="B981" s="56" t="s">
        <v>506</v>
      </c>
      <c r="C981" s="56">
        <v>432209</v>
      </c>
      <c r="D981" s="56" t="s">
        <v>138</v>
      </c>
      <c r="E981" s="56" t="str">
        <f t="shared" si="35"/>
        <v>847.8471160.1.432209.000000.847001.200179</v>
      </c>
      <c r="F981" s="66" t="s">
        <v>21</v>
      </c>
      <c r="G981" s="56">
        <v>847001</v>
      </c>
      <c r="H981" s="56" t="s">
        <v>23</v>
      </c>
      <c r="I981" s="56">
        <v>200179</v>
      </c>
      <c r="J981" s="56" t="s">
        <v>4418</v>
      </c>
      <c r="K981" s="56">
        <v>1</v>
      </c>
      <c r="L981" s="56">
        <v>77175</v>
      </c>
      <c r="M981" s="226">
        <v>73500</v>
      </c>
      <c r="N981" s="57">
        <v>73500</v>
      </c>
      <c r="O981" s="223">
        <f t="shared" si="34"/>
        <v>0</v>
      </c>
      <c r="P981" s="57">
        <f>VLOOKUP(E981,'Cons. Ch2 &amp; Ch3'!F:Y,20,FALSE)</f>
        <v>16321277.189999998</v>
      </c>
    </row>
    <row r="982" spans="1:16" hidden="1" x14ac:dyDescent="0.35">
      <c r="A982" s="56">
        <v>8471160</v>
      </c>
      <c r="B982" s="56" t="s">
        <v>506</v>
      </c>
      <c r="C982" s="56">
        <v>432209</v>
      </c>
      <c r="D982" s="56" t="s">
        <v>138</v>
      </c>
      <c r="E982" s="56" t="str">
        <f t="shared" si="35"/>
        <v>847.8471160.1.432209.000000.847001.200179</v>
      </c>
      <c r="F982" s="66" t="s">
        <v>21</v>
      </c>
      <c r="G982" s="56">
        <v>847001</v>
      </c>
      <c r="H982" s="56" t="s">
        <v>23</v>
      </c>
      <c r="I982" s="56">
        <v>200179</v>
      </c>
      <c r="J982" s="56" t="s">
        <v>4419</v>
      </c>
      <c r="K982" s="56">
        <v>1</v>
      </c>
      <c r="L982" s="56">
        <v>78750</v>
      </c>
      <c r="M982" s="226">
        <v>75000</v>
      </c>
      <c r="N982" s="57">
        <v>75000</v>
      </c>
      <c r="O982" s="223">
        <f t="shared" si="34"/>
        <v>0</v>
      </c>
      <c r="P982" s="57">
        <f>VLOOKUP(E982,'Cons. Ch2 &amp; Ch3'!F:Y,20,FALSE)</f>
        <v>16321277.189999998</v>
      </c>
    </row>
    <row r="983" spans="1:16" hidden="1" x14ac:dyDescent="0.35">
      <c r="A983" s="56">
        <v>8471160</v>
      </c>
      <c r="B983" s="56" t="s">
        <v>506</v>
      </c>
      <c r="C983" s="56">
        <v>432209</v>
      </c>
      <c r="D983" s="56" t="s">
        <v>138</v>
      </c>
      <c r="E983" s="56" t="str">
        <f t="shared" si="35"/>
        <v>847.8471160.1.432209.000000.847001.200179</v>
      </c>
      <c r="F983" s="66" t="s">
        <v>21</v>
      </c>
      <c r="G983" s="56">
        <v>847001</v>
      </c>
      <c r="H983" s="56" t="s">
        <v>23</v>
      </c>
      <c r="I983" s="56">
        <v>200179</v>
      </c>
      <c r="J983" s="56" t="s">
        <v>4420</v>
      </c>
      <c r="K983" s="56">
        <v>1</v>
      </c>
      <c r="L983" s="56">
        <v>12600</v>
      </c>
      <c r="M983" s="226">
        <v>12000</v>
      </c>
      <c r="N983" s="57">
        <v>12000</v>
      </c>
      <c r="O983" s="223">
        <f t="shared" si="34"/>
        <v>0</v>
      </c>
      <c r="P983" s="57">
        <f>VLOOKUP(E983,'Cons. Ch2 &amp; Ch3'!F:Y,20,FALSE)</f>
        <v>16321277.189999998</v>
      </c>
    </row>
    <row r="984" spans="1:16" hidden="1" x14ac:dyDescent="0.35">
      <c r="A984" s="56">
        <v>8471160</v>
      </c>
      <c r="B984" s="56" t="s">
        <v>506</v>
      </c>
      <c r="C984" s="56">
        <v>432209</v>
      </c>
      <c r="D984" s="56" t="s">
        <v>138</v>
      </c>
      <c r="E984" s="56" t="str">
        <f t="shared" si="35"/>
        <v>847.8471160.1.432209.000000.847001.200179</v>
      </c>
      <c r="F984" s="66" t="s">
        <v>21</v>
      </c>
      <c r="G984" s="56">
        <v>847001</v>
      </c>
      <c r="H984" s="56" t="s">
        <v>23</v>
      </c>
      <c r="I984" s="56">
        <v>200179</v>
      </c>
      <c r="J984" s="56" t="s">
        <v>4421</v>
      </c>
      <c r="K984" s="56">
        <v>1</v>
      </c>
      <c r="L984" s="56">
        <v>24948</v>
      </c>
      <c r="M984" s="226">
        <v>23760</v>
      </c>
      <c r="N984" s="57">
        <v>23760</v>
      </c>
      <c r="O984" s="223">
        <f t="shared" si="34"/>
        <v>0</v>
      </c>
      <c r="P984" s="57">
        <f>VLOOKUP(E984,'Cons. Ch2 &amp; Ch3'!F:Y,20,FALSE)</f>
        <v>16321277.189999998</v>
      </c>
    </row>
    <row r="985" spans="1:16" hidden="1" x14ac:dyDescent="0.35">
      <c r="A985" s="56">
        <v>8471160</v>
      </c>
      <c r="B985" s="56" t="s">
        <v>506</v>
      </c>
      <c r="C985" s="56">
        <v>432209</v>
      </c>
      <c r="D985" s="56" t="s">
        <v>138</v>
      </c>
      <c r="E985" s="56" t="str">
        <f t="shared" si="35"/>
        <v>847.8471160.1.432209.000000.847001.200179</v>
      </c>
      <c r="F985" s="66" t="s">
        <v>21</v>
      </c>
      <c r="G985" s="56">
        <v>847001</v>
      </c>
      <c r="H985" s="56" t="s">
        <v>23</v>
      </c>
      <c r="I985" s="56">
        <v>200179</v>
      </c>
      <c r="J985" s="56" t="s">
        <v>4422</v>
      </c>
      <c r="K985" s="56">
        <v>1</v>
      </c>
      <c r="L985" s="56">
        <v>42000</v>
      </c>
      <c r="M985" s="226">
        <v>40000</v>
      </c>
      <c r="N985" s="57">
        <v>40000</v>
      </c>
      <c r="O985" s="223">
        <f t="shared" si="34"/>
        <v>0</v>
      </c>
      <c r="P985" s="57">
        <f>VLOOKUP(E985,'Cons. Ch2 &amp; Ch3'!F:Y,20,FALSE)</f>
        <v>16321277.189999998</v>
      </c>
    </row>
    <row r="986" spans="1:16" hidden="1" x14ac:dyDescent="0.35">
      <c r="A986" s="56">
        <v>8471160</v>
      </c>
      <c r="B986" s="56" t="s">
        <v>506</v>
      </c>
      <c r="C986" s="56">
        <v>432209</v>
      </c>
      <c r="D986" s="56" t="s">
        <v>138</v>
      </c>
      <c r="E986" s="56" t="str">
        <f t="shared" si="35"/>
        <v>847.8471160.1.432209.000000.847001.200179</v>
      </c>
      <c r="F986" s="66" t="s">
        <v>21</v>
      </c>
      <c r="G986" s="56">
        <v>847001</v>
      </c>
      <c r="H986" s="56" t="s">
        <v>23</v>
      </c>
      <c r="I986" s="56">
        <v>200179</v>
      </c>
      <c r="J986" s="56" t="s">
        <v>4423</v>
      </c>
      <c r="K986" s="56">
        <v>1</v>
      </c>
      <c r="L986" s="56">
        <v>287728.35000000003</v>
      </c>
      <c r="M986" s="226">
        <v>274027</v>
      </c>
      <c r="N986" s="57">
        <v>274027</v>
      </c>
      <c r="O986" s="223">
        <f t="shared" si="34"/>
        <v>0</v>
      </c>
      <c r="P986" s="57">
        <f>VLOOKUP(E986,'Cons. Ch2 &amp; Ch3'!F:Y,20,FALSE)</f>
        <v>16321277.189999998</v>
      </c>
    </row>
    <row r="987" spans="1:16" hidden="1" x14ac:dyDescent="0.35">
      <c r="A987" s="56">
        <v>8471160</v>
      </c>
      <c r="B987" s="56" t="s">
        <v>506</v>
      </c>
      <c r="C987" s="56">
        <v>432209</v>
      </c>
      <c r="D987" s="56" t="s">
        <v>138</v>
      </c>
      <c r="E987" s="56" t="str">
        <f t="shared" si="35"/>
        <v>847.8471160.1.432209.000000.847001.200179</v>
      </c>
      <c r="F987" s="66" t="s">
        <v>21</v>
      </c>
      <c r="G987" s="56">
        <v>847001</v>
      </c>
      <c r="H987" s="56" t="s">
        <v>23</v>
      </c>
      <c r="I987" s="56">
        <v>200179</v>
      </c>
      <c r="J987" s="56" t="s">
        <v>4424</v>
      </c>
      <c r="K987" s="56">
        <v>1</v>
      </c>
      <c r="L987" s="56">
        <v>31500</v>
      </c>
      <c r="M987" s="226">
        <v>30000</v>
      </c>
      <c r="N987" s="57">
        <v>30000</v>
      </c>
      <c r="O987" s="223">
        <f t="shared" si="34"/>
        <v>0</v>
      </c>
      <c r="P987" s="57">
        <f>VLOOKUP(E987,'Cons. Ch2 &amp; Ch3'!F:Y,20,FALSE)</f>
        <v>16321277.189999998</v>
      </c>
    </row>
    <row r="988" spans="1:16" hidden="1" x14ac:dyDescent="0.35">
      <c r="A988" s="56">
        <v>8471160</v>
      </c>
      <c r="B988" s="56" t="s">
        <v>506</v>
      </c>
      <c r="C988" s="56">
        <v>432209</v>
      </c>
      <c r="D988" s="56" t="s">
        <v>138</v>
      </c>
      <c r="E988" s="56" t="str">
        <f t="shared" si="35"/>
        <v>847.8471160.1.432209.000000.847001.200179</v>
      </c>
      <c r="F988" s="66" t="s">
        <v>21</v>
      </c>
      <c r="G988" s="56">
        <v>847001</v>
      </c>
      <c r="H988" s="56" t="s">
        <v>23</v>
      </c>
      <c r="I988" s="56">
        <v>200179</v>
      </c>
      <c r="J988" s="56" t="s">
        <v>4425</v>
      </c>
      <c r="K988" s="56">
        <v>1</v>
      </c>
      <c r="L988" s="56">
        <v>50886.15</v>
      </c>
      <c r="M988" s="226">
        <v>48463</v>
      </c>
      <c r="N988" s="57">
        <v>48463</v>
      </c>
      <c r="O988" s="223">
        <f t="shared" si="34"/>
        <v>0</v>
      </c>
      <c r="P988" s="57">
        <f>VLOOKUP(E988,'Cons. Ch2 &amp; Ch3'!F:Y,20,FALSE)</f>
        <v>16321277.189999998</v>
      </c>
    </row>
    <row r="989" spans="1:16" hidden="1" x14ac:dyDescent="0.35">
      <c r="A989" s="56">
        <v>8471160</v>
      </c>
      <c r="B989" s="56" t="s">
        <v>506</v>
      </c>
      <c r="C989" s="56">
        <v>432209</v>
      </c>
      <c r="D989" s="56" t="s">
        <v>138</v>
      </c>
      <c r="E989" s="56" t="str">
        <f t="shared" si="35"/>
        <v>847.8471160.1.432209.000000.847001.200179</v>
      </c>
      <c r="F989" s="66" t="s">
        <v>21</v>
      </c>
      <c r="G989" s="56">
        <v>847001</v>
      </c>
      <c r="H989" s="56" t="s">
        <v>23</v>
      </c>
      <c r="I989" s="56">
        <v>200179</v>
      </c>
      <c r="J989" s="56" t="s">
        <v>4426</v>
      </c>
      <c r="K989" s="56">
        <v>1</v>
      </c>
      <c r="L989" s="56">
        <v>33356.400000000001</v>
      </c>
      <c r="M989" s="226">
        <v>31768</v>
      </c>
      <c r="N989" s="57">
        <v>31768</v>
      </c>
      <c r="O989" s="223">
        <f t="shared" si="34"/>
        <v>0</v>
      </c>
      <c r="P989" s="57">
        <f>VLOOKUP(E989,'Cons. Ch2 &amp; Ch3'!F:Y,20,FALSE)</f>
        <v>16321277.189999998</v>
      </c>
    </row>
    <row r="990" spans="1:16" hidden="1" x14ac:dyDescent="0.35">
      <c r="A990" s="56">
        <v>8471160</v>
      </c>
      <c r="B990" s="56" t="s">
        <v>506</v>
      </c>
      <c r="C990" s="56">
        <v>432209</v>
      </c>
      <c r="D990" s="56" t="s">
        <v>138</v>
      </c>
      <c r="E990" s="56" t="str">
        <f t="shared" si="35"/>
        <v>847.8471160.1.432209.000000.847001.200179</v>
      </c>
      <c r="F990" s="66" t="s">
        <v>21</v>
      </c>
      <c r="G990" s="56">
        <v>847001</v>
      </c>
      <c r="H990" s="56" t="s">
        <v>23</v>
      </c>
      <c r="I990" s="56">
        <v>200179</v>
      </c>
      <c r="J990" s="56" t="s">
        <v>4427</v>
      </c>
      <c r="K990" s="56">
        <v>1</v>
      </c>
      <c r="L990" s="56">
        <v>79800</v>
      </c>
      <c r="M990" s="226">
        <v>76000</v>
      </c>
      <c r="N990" s="57">
        <v>76000</v>
      </c>
      <c r="O990" s="223">
        <f t="shared" si="34"/>
        <v>0</v>
      </c>
      <c r="P990" s="57">
        <f>VLOOKUP(E990,'Cons. Ch2 &amp; Ch3'!F:Y,20,FALSE)</f>
        <v>16321277.189999998</v>
      </c>
    </row>
    <row r="991" spans="1:16" hidden="1" x14ac:dyDescent="0.35">
      <c r="A991" s="56">
        <v>8471160</v>
      </c>
      <c r="B991" s="56" t="s">
        <v>506</v>
      </c>
      <c r="C991" s="56">
        <v>432209</v>
      </c>
      <c r="D991" s="56" t="s">
        <v>138</v>
      </c>
      <c r="E991" s="56" t="str">
        <f t="shared" si="35"/>
        <v>847.8471160.1.432209.000000.847001.200179</v>
      </c>
      <c r="F991" s="66" t="s">
        <v>21</v>
      </c>
      <c r="G991" s="56">
        <v>847001</v>
      </c>
      <c r="H991" s="56" t="s">
        <v>23</v>
      </c>
      <c r="I991" s="56">
        <v>200179</v>
      </c>
      <c r="J991" s="56" t="s">
        <v>4428</v>
      </c>
      <c r="K991" s="56">
        <v>1</v>
      </c>
      <c r="L991" s="56">
        <v>194117.049</v>
      </c>
      <c r="M991" s="226">
        <v>184873.38</v>
      </c>
      <c r="N991" s="57">
        <v>184873.38</v>
      </c>
      <c r="O991" s="223">
        <f t="shared" si="34"/>
        <v>0</v>
      </c>
      <c r="P991" s="57">
        <f>VLOOKUP(E991,'Cons. Ch2 &amp; Ch3'!F:Y,20,FALSE)</f>
        <v>16321277.189999998</v>
      </c>
    </row>
    <row r="992" spans="1:16" hidden="1" x14ac:dyDescent="0.35">
      <c r="A992" s="56">
        <v>8471160</v>
      </c>
      <c r="B992" s="56" t="s">
        <v>506</v>
      </c>
      <c r="C992" s="56">
        <v>432209</v>
      </c>
      <c r="D992" s="56" t="s">
        <v>138</v>
      </c>
      <c r="E992" s="56" t="str">
        <f t="shared" si="35"/>
        <v>847.8471160.1.432209.000000.847001.200179</v>
      </c>
      <c r="F992" s="66" t="s">
        <v>21</v>
      </c>
      <c r="G992" s="56">
        <v>847001</v>
      </c>
      <c r="H992" s="56" t="s">
        <v>23</v>
      </c>
      <c r="I992" s="56">
        <v>200179</v>
      </c>
      <c r="J992" s="56" t="s">
        <v>4429</v>
      </c>
      <c r="K992" s="56">
        <v>1</v>
      </c>
      <c r="L992" s="56">
        <v>680400</v>
      </c>
      <c r="M992" s="226">
        <v>648000</v>
      </c>
      <c r="N992" s="57">
        <v>648000</v>
      </c>
      <c r="O992" s="223">
        <f t="shared" si="34"/>
        <v>0</v>
      </c>
      <c r="P992" s="57">
        <f>VLOOKUP(E992,'Cons. Ch2 &amp; Ch3'!F:Y,20,FALSE)</f>
        <v>16321277.189999998</v>
      </c>
    </row>
    <row r="993" spans="1:16" hidden="1" x14ac:dyDescent="0.35">
      <c r="A993" s="56">
        <v>8471160</v>
      </c>
      <c r="B993" s="56" t="s">
        <v>506</v>
      </c>
      <c r="C993" s="56">
        <v>432209</v>
      </c>
      <c r="D993" s="56" t="s">
        <v>138</v>
      </c>
      <c r="E993" s="56" t="str">
        <f t="shared" si="35"/>
        <v>847.8471160.1.432209.000000.847001.200179</v>
      </c>
      <c r="F993" s="66" t="s">
        <v>21</v>
      </c>
      <c r="G993" s="56">
        <v>847001</v>
      </c>
      <c r="H993" s="56" t="s">
        <v>23</v>
      </c>
      <c r="I993" s="56">
        <v>200179</v>
      </c>
      <c r="J993" s="56" t="s">
        <v>4430</v>
      </c>
      <c r="K993" s="56">
        <v>1</v>
      </c>
      <c r="L993" s="56">
        <v>275625</v>
      </c>
      <c r="M993" s="226">
        <v>262500</v>
      </c>
      <c r="N993" s="57">
        <v>262500</v>
      </c>
      <c r="O993" s="223">
        <f t="shared" si="34"/>
        <v>0</v>
      </c>
      <c r="P993" s="57">
        <f>VLOOKUP(E993,'Cons. Ch2 &amp; Ch3'!F:Y,20,FALSE)</f>
        <v>16321277.189999998</v>
      </c>
    </row>
    <row r="994" spans="1:16" hidden="1" x14ac:dyDescent="0.35">
      <c r="A994" s="56">
        <v>8471160</v>
      </c>
      <c r="B994" s="56" t="s">
        <v>506</v>
      </c>
      <c r="C994" s="56">
        <v>432209</v>
      </c>
      <c r="D994" s="56" t="s">
        <v>138</v>
      </c>
      <c r="E994" s="56" t="str">
        <f t="shared" si="35"/>
        <v>847.8471160.1.432209.000000.847001.200179</v>
      </c>
      <c r="F994" s="66" t="s">
        <v>21</v>
      </c>
      <c r="G994" s="56">
        <v>847001</v>
      </c>
      <c r="H994" s="56" t="s">
        <v>23</v>
      </c>
      <c r="I994" s="56">
        <v>200179</v>
      </c>
      <c r="J994" s="56" t="s">
        <v>4431</v>
      </c>
      <c r="K994" s="56">
        <v>1</v>
      </c>
      <c r="L994" s="56">
        <v>15750</v>
      </c>
      <c r="M994" s="226">
        <v>15000</v>
      </c>
      <c r="N994" s="57">
        <v>15000</v>
      </c>
      <c r="O994" s="223">
        <f t="shared" si="34"/>
        <v>0</v>
      </c>
      <c r="P994" s="57">
        <f>VLOOKUP(E994,'Cons. Ch2 &amp; Ch3'!F:Y,20,FALSE)</f>
        <v>16321277.189999998</v>
      </c>
    </row>
    <row r="995" spans="1:16" hidden="1" x14ac:dyDescent="0.35">
      <c r="A995" s="56">
        <v>8471160</v>
      </c>
      <c r="B995" s="56" t="s">
        <v>506</v>
      </c>
      <c r="C995" s="56">
        <v>432209</v>
      </c>
      <c r="D995" s="56" t="s">
        <v>138</v>
      </c>
      <c r="E995" s="56" t="str">
        <f t="shared" si="35"/>
        <v>847.8471160.1.432209.000000.847001.200179</v>
      </c>
      <c r="F995" s="66" t="s">
        <v>21</v>
      </c>
      <c r="G995" s="56">
        <v>847001</v>
      </c>
      <c r="H995" s="56" t="s">
        <v>23</v>
      </c>
      <c r="I995" s="56">
        <v>200179</v>
      </c>
      <c r="J995" s="56" t="s">
        <v>4432</v>
      </c>
      <c r="K995" s="56">
        <v>1</v>
      </c>
      <c r="L995" s="56">
        <v>45660.3</v>
      </c>
      <c r="M995" s="226">
        <v>43486</v>
      </c>
      <c r="N995" s="57">
        <v>43486</v>
      </c>
      <c r="O995" s="223">
        <f t="shared" si="34"/>
        <v>0</v>
      </c>
      <c r="P995" s="57">
        <f>VLOOKUP(E995,'Cons. Ch2 &amp; Ch3'!F:Y,20,FALSE)</f>
        <v>16321277.189999998</v>
      </c>
    </row>
    <row r="996" spans="1:16" hidden="1" x14ac:dyDescent="0.35">
      <c r="A996" s="56">
        <v>8471160</v>
      </c>
      <c r="B996" s="56" t="s">
        <v>506</v>
      </c>
      <c r="C996" s="56">
        <v>432209</v>
      </c>
      <c r="D996" s="56" t="s">
        <v>138</v>
      </c>
      <c r="E996" s="56" t="str">
        <f t="shared" si="35"/>
        <v>847.8471160.1.432209.000000.847001.200179</v>
      </c>
      <c r="F996" s="66" t="s">
        <v>21</v>
      </c>
      <c r="G996" s="56">
        <v>847001</v>
      </c>
      <c r="H996" s="56" t="s">
        <v>23</v>
      </c>
      <c r="I996" s="56">
        <v>200179</v>
      </c>
      <c r="J996" s="56" t="s">
        <v>4433</v>
      </c>
      <c r="K996" s="56">
        <v>1</v>
      </c>
      <c r="L996" s="56">
        <v>10920</v>
      </c>
      <c r="M996" s="226">
        <v>10400</v>
      </c>
      <c r="N996" s="57">
        <v>10400</v>
      </c>
      <c r="O996" s="223">
        <f t="shared" si="34"/>
        <v>0</v>
      </c>
      <c r="P996" s="57">
        <f>VLOOKUP(E996,'Cons. Ch2 &amp; Ch3'!F:Y,20,FALSE)</f>
        <v>16321277.189999998</v>
      </c>
    </row>
    <row r="997" spans="1:16" hidden="1" x14ac:dyDescent="0.35">
      <c r="A997" s="56">
        <v>8471160</v>
      </c>
      <c r="B997" s="56" t="s">
        <v>506</v>
      </c>
      <c r="C997" s="56">
        <v>432209</v>
      </c>
      <c r="D997" s="56" t="s">
        <v>138</v>
      </c>
      <c r="E997" s="56" t="str">
        <f t="shared" si="35"/>
        <v>847.8471160.1.432209.000000.847001.200179</v>
      </c>
      <c r="F997" s="66" t="s">
        <v>21</v>
      </c>
      <c r="G997" s="56">
        <v>847001</v>
      </c>
      <c r="H997" s="56" t="s">
        <v>23</v>
      </c>
      <c r="I997" s="56">
        <v>200179</v>
      </c>
      <c r="J997" s="56" t="s">
        <v>4434</v>
      </c>
      <c r="K997" s="56">
        <v>1</v>
      </c>
      <c r="L997" s="56">
        <v>5512.5</v>
      </c>
      <c r="M997" s="226">
        <v>5250</v>
      </c>
      <c r="N997" s="57">
        <v>5250</v>
      </c>
      <c r="O997" s="223">
        <f t="shared" si="34"/>
        <v>0</v>
      </c>
      <c r="P997" s="57">
        <f>VLOOKUP(E997,'Cons. Ch2 &amp; Ch3'!F:Y,20,FALSE)</f>
        <v>16321277.189999998</v>
      </c>
    </row>
    <row r="998" spans="1:16" hidden="1" x14ac:dyDescent="0.35">
      <c r="A998" s="56">
        <v>8471160</v>
      </c>
      <c r="B998" s="56" t="s">
        <v>506</v>
      </c>
      <c r="C998" s="56">
        <v>432209</v>
      </c>
      <c r="D998" s="56" t="s">
        <v>138</v>
      </c>
      <c r="E998" s="56" t="str">
        <f t="shared" si="35"/>
        <v>847.8471160.1.432209.000000.847001.200179</v>
      </c>
      <c r="F998" s="66" t="s">
        <v>21</v>
      </c>
      <c r="G998" s="56">
        <v>847001</v>
      </c>
      <c r="H998" s="56" t="s">
        <v>23</v>
      </c>
      <c r="I998" s="56">
        <v>200179</v>
      </c>
      <c r="J998" s="56" t="s">
        <v>4435</v>
      </c>
      <c r="K998" s="56">
        <v>1</v>
      </c>
      <c r="L998" s="56">
        <v>148853.13450000001</v>
      </c>
      <c r="M998" s="226">
        <v>141764.89000000001</v>
      </c>
      <c r="N998" s="57">
        <v>141764.89000000001</v>
      </c>
      <c r="O998" s="223">
        <f t="shared" si="34"/>
        <v>0</v>
      </c>
      <c r="P998" s="57">
        <f>VLOOKUP(E998,'Cons. Ch2 &amp; Ch3'!F:Y,20,FALSE)</f>
        <v>16321277.189999998</v>
      </c>
    </row>
    <row r="999" spans="1:16" hidden="1" x14ac:dyDescent="0.35">
      <c r="A999" s="56">
        <v>8471160</v>
      </c>
      <c r="B999" s="56" t="s">
        <v>506</v>
      </c>
      <c r="C999" s="56">
        <v>432209</v>
      </c>
      <c r="D999" s="56" t="s">
        <v>138</v>
      </c>
      <c r="E999" s="56" t="str">
        <f t="shared" si="35"/>
        <v>847.8471160.1.432209.000000.847001.200179</v>
      </c>
      <c r="F999" s="66" t="s">
        <v>21</v>
      </c>
      <c r="G999" s="56">
        <v>847001</v>
      </c>
      <c r="H999" s="56" t="s">
        <v>23</v>
      </c>
      <c r="I999" s="56">
        <v>200179</v>
      </c>
      <c r="J999" s="56" t="s">
        <v>4436</v>
      </c>
      <c r="K999" s="56">
        <v>1</v>
      </c>
      <c r="L999" s="56">
        <v>99225</v>
      </c>
      <c r="M999" s="226">
        <v>94500</v>
      </c>
      <c r="N999" s="57">
        <v>94500</v>
      </c>
      <c r="O999" s="223">
        <f t="shared" si="34"/>
        <v>0</v>
      </c>
      <c r="P999" s="57">
        <f>VLOOKUP(E999,'Cons. Ch2 &amp; Ch3'!F:Y,20,FALSE)</f>
        <v>16321277.189999998</v>
      </c>
    </row>
    <row r="1000" spans="1:16" hidden="1" x14ac:dyDescent="0.35">
      <c r="A1000" s="56">
        <v>8471160</v>
      </c>
      <c r="B1000" s="56" t="s">
        <v>506</v>
      </c>
      <c r="C1000" s="56">
        <v>432209</v>
      </c>
      <c r="D1000" s="56" t="s">
        <v>138</v>
      </c>
      <c r="E1000" s="56" t="str">
        <f t="shared" si="35"/>
        <v>847.8471160.1.432209.000000.847001.200179</v>
      </c>
      <c r="F1000" s="66" t="s">
        <v>21</v>
      </c>
      <c r="G1000" s="56">
        <v>847001</v>
      </c>
      <c r="H1000" s="56" t="s">
        <v>23</v>
      </c>
      <c r="I1000" s="56">
        <v>200179</v>
      </c>
      <c r="J1000" s="56" t="s">
        <v>4437</v>
      </c>
      <c r="K1000" s="56">
        <v>1</v>
      </c>
      <c r="L1000" s="56">
        <v>13125</v>
      </c>
      <c r="M1000" s="226">
        <v>12500</v>
      </c>
      <c r="N1000" s="57">
        <v>12500</v>
      </c>
      <c r="O1000" s="223">
        <f t="shared" si="34"/>
        <v>0</v>
      </c>
      <c r="P1000" s="57">
        <f>VLOOKUP(E1000,'Cons. Ch2 &amp; Ch3'!F:Y,20,FALSE)</f>
        <v>16321277.189999998</v>
      </c>
    </row>
    <row r="1001" spans="1:16" hidden="1" x14ac:dyDescent="0.35">
      <c r="A1001" s="56">
        <v>8471160</v>
      </c>
      <c r="B1001" s="56" t="s">
        <v>506</v>
      </c>
      <c r="C1001" s="56">
        <v>432209</v>
      </c>
      <c r="D1001" s="56" t="s">
        <v>138</v>
      </c>
      <c r="E1001" s="56" t="str">
        <f t="shared" si="35"/>
        <v>847.8471160.1.432209.000000.847001.200179</v>
      </c>
      <c r="F1001" s="66" t="s">
        <v>21</v>
      </c>
      <c r="G1001" s="56">
        <v>847001</v>
      </c>
      <c r="H1001" s="56" t="s">
        <v>23</v>
      </c>
      <c r="I1001" s="56">
        <v>200179</v>
      </c>
      <c r="J1001" s="56" t="s">
        <v>4438</v>
      </c>
      <c r="K1001" s="56">
        <v>1</v>
      </c>
      <c r="L1001" s="56">
        <v>74821.95</v>
      </c>
      <c r="M1001" s="226">
        <v>71259</v>
      </c>
      <c r="N1001" s="57">
        <v>71259</v>
      </c>
      <c r="O1001" s="223">
        <f t="shared" si="34"/>
        <v>0</v>
      </c>
      <c r="P1001" s="57">
        <f>VLOOKUP(E1001,'Cons. Ch2 &amp; Ch3'!F:Y,20,FALSE)</f>
        <v>16321277.189999998</v>
      </c>
    </row>
    <row r="1002" spans="1:16" hidden="1" x14ac:dyDescent="0.35">
      <c r="A1002" s="56">
        <v>8471160</v>
      </c>
      <c r="B1002" s="56" t="s">
        <v>506</v>
      </c>
      <c r="C1002" s="56">
        <v>432209</v>
      </c>
      <c r="D1002" s="56" t="s">
        <v>138</v>
      </c>
      <c r="E1002" s="56" t="str">
        <f t="shared" si="35"/>
        <v>847.8471160.1.432209.000000.847001.200179</v>
      </c>
      <c r="F1002" s="66" t="s">
        <v>21</v>
      </c>
      <c r="G1002" s="56">
        <v>847001</v>
      </c>
      <c r="H1002" s="56" t="s">
        <v>23</v>
      </c>
      <c r="I1002" s="56">
        <v>200179</v>
      </c>
      <c r="J1002" s="56" t="s">
        <v>4439</v>
      </c>
      <c r="K1002" s="56">
        <v>1</v>
      </c>
      <c r="L1002" s="56">
        <v>48686.400000000001</v>
      </c>
      <c r="M1002" s="226">
        <v>46368</v>
      </c>
      <c r="N1002" s="57">
        <v>46368</v>
      </c>
      <c r="O1002" s="223">
        <f t="shared" si="34"/>
        <v>0</v>
      </c>
      <c r="P1002" s="57">
        <f>VLOOKUP(E1002,'Cons. Ch2 &amp; Ch3'!F:Y,20,FALSE)</f>
        <v>16321277.189999998</v>
      </c>
    </row>
    <row r="1003" spans="1:16" hidden="1" x14ac:dyDescent="0.35">
      <c r="A1003" s="56">
        <v>8471160</v>
      </c>
      <c r="B1003" s="56" t="s">
        <v>506</v>
      </c>
      <c r="C1003" s="56">
        <v>432209</v>
      </c>
      <c r="D1003" s="56" t="s">
        <v>138</v>
      </c>
      <c r="E1003" s="56" t="str">
        <f t="shared" si="35"/>
        <v>847.8471160.1.432209.000000.847001.200179</v>
      </c>
      <c r="F1003" s="66" t="s">
        <v>21</v>
      </c>
      <c r="G1003" s="56">
        <v>847001</v>
      </c>
      <c r="H1003" s="56" t="s">
        <v>23</v>
      </c>
      <c r="I1003" s="56">
        <v>200179</v>
      </c>
      <c r="J1003" s="56" t="s">
        <v>4440</v>
      </c>
      <c r="K1003" s="56">
        <v>1</v>
      </c>
      <c r="L1003" s="56">
        <v>37485</v>
      </c>
      <c r="M1003" s="226">
        <v>35700</v>
      </c>
      <c r="N1003" s="57">
        <v>35700</v>
      </c>
      <c r="O1003" s="223">
        <f t="shared" si="34"/>
        <v>0</v>
      </c>
      <c r="P1003" s="57">
        <f>VLOOKUP(E1003,'Cons. Ch2 &amp; Ch3'!F:Y,20,FALSE)</f>
        <v>16321277.189999998</v>
      </c>
    </row>
    <row r="1004" spans="1:16" hidden="1" x14ac:dyDescent="0.35">
      <c r="A1004" s="56">
        <v>8471160</v>
      </c>
      <c r="B1004" s="56" t="s">
        <v>506</v>
      </c>
      <c r="C1004" s="56">
        <v>432209</v>
      </c>
      <c r="D1004" s="56" t="s">
        <v>138</v>
      </c>
      <c r="E1004" s="56" t="str">
        <f t="shared" si="35"/>
        <v>847.8471160.1.432209.000000.847001.200179</v>
      </c>
      <c r="F1004" s="66" t="s">
        <v>21</v>
      </c>
      <c r="G1004" s="56">
        <v>847001</v>
      </c>
      <c r="H1004" s="56" t="s">
        <v>23</v>
      </c>
      <c r="I1004" s="56">
        <v>200179</v>
      </c>
      <c r="J1004" s="56" t="s">
        <v>4441</v>
      </c>
      <c r="K1004" s="56">
        <v>1</v>
      </c>
      <c r="L1004" s="56">
        <v>325778.25</v>
      </c>
      <c r="M1004" s="226">
        <v>310265</v>
      </c>
      <c r="N1004" s="57">
        <v>310265</v>
      </c>
      <c r="O1004" s="223">
        <f t="shared" si="34"/>
        <v>0</v>
      </c>
      <c r="P1004" s="57">
        <f>VLOOKUP(E1004,'Cons. Ch2 &amp; Ch3'!F:Y,20,FALSE)</f>
        <v>16321277.189999998</v>
      </c>
    </row>
    <row r="1005" spans="1:16" hidden="1" x14ac:dyDescent="0.35">
      <c r="A1005" s="56">
        <v>8471160</v>
      </c>
      <c r="B1005" s="56" t="s">
        <v>506</v>
      </c>
      <c r="C1005" s="56">
        <v>432209</v>
      </c>
      <c r="D1005" s="56" t="s">
        <v>138</v>
      </c>
      <c r="E1005" s="56" t="str">
        <f t="shared" si="35"/>
        <v>847.8471160.1.432209.000000.847001.200179</v>
      </c>
      <c r="F1005" s="66" t="s">
        <v>21</v>
      </c>
      <c r="G1005" s="56">
        <v>847001</v>
      </c>
      <c r="H1005" s="56" t="s">
        <v>23</v>
      </c>
      <c r="I1005" s="56">
        <v>200179</v>
      </c>
      <c r="J1005" s="56" t="s">
        <v>4442</v>
      </c>
      <c r="K1005" s="56">
        <v>1</v>
      </c>
      <c r="L1005" s="56">
        <v>13375.425000000001</v>
      </c>
      <c r="M1005" s="226">
        <v>12738.5</v>
      </c>
      <c r="N1005" s="57">
        <v>12738.5</v>
      </c>
      <c r="O1005" s="223">
        <f t="shared" si="34"/>
        <v>0</v>
      </c>
      <c r="P1005" s="57">
        <f>VLOOKUP(E1005,'Cons. Ch2 &amp; Ch3'!F:Y,20,FALSE)</f>
        <v>16321277.189999998</v>
      </c>
    </row>
    <row r="1006" spans="1:16" hidden="1" x14ac:dyDescent="0.35">
      <c r="A1006" s="56">
        <v>8471160</v>
      </c>
      <c r="B1006" s="56" t="s">
        <v>506</v>
      </c>
      <c r="C1006" s="56">
        <v>432209</v>
      </c>
      <c r="D1006" s="56" t="s">
        <v>138</v>
      </c>
      <c r="E1006" s="56" t="str">
        <f t="shared" si="35"/>
        <v>847.8471160.1.432209.000000.847001.200179</v>
      </c>
      <c r="F1006" s="66" t="s">
        <v>21</v>
      </c>
      <c r="G1006" s="56">
        <v>847001</v>
      </c>
      <c r="H1006" s="56" t="s">
        <v>23</v>
      </c>
      <c r="I1006" s="56">
        <v>200179</v>
      </c>
      <c r="J1006" s="56" t="s">
        <v>4443</v>
      </c>
      <c r="K1006" s="56">
        <v>1</v>
      </c>
      <c r="L1006" s="56">
        <v>36389.472000000002</v>
      </c>
      <c r="M1006" s="226">
        <v>34656.639999999999</v>
      </c>
      <c r="N1006" s="57">
        <v>34656.639999999999</v>
      </c>
      <c r="O1006" s="223">
        <f t="shared" si="34"/>
        <v>0</v>
      </c>
      <c r="P1006" s="57">
        <f>VLOOKUP(E1006,'Cons. Ch2 &amp; Ch3'!F:Y,20,FALSE)</f>
        <v>16321277.189999998</v>
      </c>
    </row>
    <row r="1007" spans="1:16" hidden="1" x14ac:dyDescent="0.35">
      <c r="A1007" s="56">
        <v>8471160</v>
      </c>
      <c r="B1007" s="56" t="s">
        <v>506</v>
      </c>
      <c r="C1007" s="56">
        <v>432209</v>
      </c>
      <c r="D1007" s="56" t="s">
        <v>138</v>
      </c>
      <c r="E1007" s="56" t="str">
        <f t="shared" si="35"/>
        <v>847.8471160.1.432209.000000.847001.200179</v>
      </c>
      <c r="F1007" s="66" t="s">
        <v>21</v>
      </c>
      <c r="G1007" s="56">
        <v>847001</v>
      </c>
      <c r="H1007" s="56" t="s">
        <v>23</v>
      </c>
      <c r="I1007" s="56">
        <v>200179</v>
      </c>
      <c r="J1007" s="56" t="s">
        <v>4444</v>
      </c>
      <c r="K1007" s="56">
        <v>1</v>
      </c>
      <c r="L1007" s="56">
        <v>31090.5</v>
      </c>
      <c r="M1007" s="226">
        <v>29610</v>
      </c>
      <c r="N1007" s="57">
        <v>29610</v>
      </c>
      <c r="O1007" s="223">
        <f t="shared" si="34"/>
        <v>0</v>
      </c>
      <c r="P1007" s="57">
        <f>VLOOKUP(E1007,'Cons. Ch2 &amp; Ch3'!F:Y,20,FALSE)</f>
        <v>16321277.189999998</v>
      </c>
    </row>
    <row r="1008" spans="1:16" hidden="1" x14ac:dyDescent="0.35">
      <c r="A1008" s="56">
        <v>8471160</v>
      </c>
      <c r="B1008" s="56" t="s">
        <v>506</v>
      </c>
      <c r="C1008" s="56">
        <v>432209</v>
      </c>
      <c r="D1008" s="56" t="s">
        <v>138</v>
      </c>
      <c r="E1008" s="56" t="str">
        <f t="shared" si="35"/>
        <v>847.8471160.1.432209.000000.847001.200179</v>
      </c>
      <c r="F1008" s="66" t="s">
        <v>21</v>
      </c>
      <c r="G1008" s="56">
        <v>847001</v>
      </c>
      <c r="H1008" s="56" t="s">
        <v>23</v>
      </c>
      <c r="I1008" s="56">
        <v>200179</v>
      </c>
      <c r="J1008" s="56" t="s">
        <v>4445</v>
      </c>
      <c r="K1008" s="56">
        <v>1</v>
      </c>
      <c r="L1008" s="56">
        <v>19950</v>
      </c>
      <c r="M1008" s="226">
        <v>19000</v>
      </c>
      <c r="N1008" s="57">
        <v>19000</v>
      </c>
      <c r="O1008" s="223">
        <f t="shared" si="34"/>
        <v>0</v>
      </c>
      <c r="P1008" s="57">
        <f>VLOOKUP(E1008,'Cons. Ch2 &amp; Ch3'!F:Y,20,FALSE)</f>
        <v>16321277.189999998</v>
      </c>
    </row>
    <row r="1009" spans="1:16" hidden="1" x14ac:dyDescent="0.35">
      <c r="A1009" s="56">
        <v>8471160</v>
      </c>
      <c r="B1009" s="56" t="s">
        <v>506</v>
      </c>
      <c r="C1009" s="56">
        <v>432209</v>
      </c>
      <c r="D1009" s="56" t="s">
        <v>138</v>
      </c>
      <c r="E1009" s="56" t="str">
        <f t="shared" si="35"/>
        <v>847.8471160.1.432209.000000.847001.200179</v>
      </c>
      <c r="F1009" s="66" t="s">
        <v>21</v>
      </c>
      <c r="G1009" s="56">
        <v>847001</v>
      </c>
      <c r="H1009" s="56" t="s">
        <v>23</v>
      </c>
      <c r="I1009" s="56">
        <v>200179</v>
      </c>
      <c r="J1009" s="56" t="s">
        <v>4446</v>
      </c>
      <c r="K1009" s="56">
        <v>1</v>
      </c>
      <c r="L1009" s="56">
        <v>10500</v>
      </c>
      <c r="M1009" s="226">
        <v>10000</v>
      </c>
      <c r="N1009" s="57">
        <v>10000</v>
      </c>
      <c r="O1009" s="223">
        <f t="shared" si="34"/>
        <v>0</v>
      </c>
      <c r="P1009" s="57">
        <f>VLOOKUP(E1009,'Cons. Ch2 &amp; Ch3'!F:Y,20,FALSE)</f>
        <v>16321277.189999998</v>
      </c>
    </row>
    <row r="1010" spans="1:16" hidden="1" x14ac:dyDescent="0.35">
      <c r="A1010" s="56">
        <v>8471160</v>
      </c>
      <c r="B1010" s="56" t="s">
        <v>506</v>
      </c>
      <c r="C1010" s="56">
        <v>432209</v>
      </c>
      <c r="D1010" s="56" t="s">
        <v>138</v>
      </c>
      <c r="E1010" s="56" t="str">
        <f t="shared" si="35"/>
        <v>847.8471160.1.432209.000000.847001.200179</v>
      </c>
      <c r="F1010" s="66" t="s">
        <v>21</v>
      </c>
      <c r="G1010" s="56">
        <v>847001</v>
      </c>
      <c r="H1010" s="56" t="s">
        <v>23</v>
      </c>
      <c r="I1010" s="56">
        <v>200179</v>
      </c>
      <c r="J1010" s="56" t="s">
        <v>4447</v>
      </c>
      <c r="K1010" s="56">
        <v>1</v>
      </c>
      <c r="L1010" s="56">
        <v>21000</v>
      </c>
      <c r="M1010" s="226">
        <v>20000</v>
      </c>
      <c r="N1010" s="57">
        <v>20000</v>
      </c>
      <c r="O1010" s="223">
        <f t="shared" si="34"/>
        <v>0</v>
      </c>
      <c r="P1010" s="57">
        <f>VLOOKUP(E1010,'Cons. Ch2 &amp; Ch3'!F:Y,20,FALSE)</f>
        <v>16321277.189999998</v>
      </c>
    </row>
    <row r="1011" spans="1:16" hidden="1" x14ac:dyDescent="0.35">
      <c r="A1011" s="56">
        <v>8471160</v>
      </c>
      <c r="B1011" s="56" t="s">
        <v>506</v>
      </c>
      <c r="C1011" s="56">
        <v>432209</v>
      </c>
      <c r="D1011" s="56" t="s">
        <v>138</v>
      </c>
      <c r="E1011" s="56" t="str">
        <f t="shared" si="35"/>
        <v>847.8471160.1.432209.000000.847001.200179</v>
      </c>
      <c r="F1011" s="66" t="s">
        <v>21</v>
      </c>
      <c r="G1011" s="56">
        <v>847001</v>
      </c>
      <c r="H1011" s="56" t="s">
        <v>23</v>
      </c>
      <c r="I1011" s="56">
        <v>200179</v>
      </c>
      <c r="J1011" s="56" t="s">
        <v>4448</v>
      </c>
      <c r="K1011" s="56">
        <v>1</v>
      </c>
      <c r="L1011" s="56">
        <v>42000</v>
      </c>
      <c r="M1011" s="226">
        <v>40000</v>
      </c>
      <c r="N1011" s="57">
        <v>40000</v>
      </c>
      <c r="O1011" s="223">
        <f t="shared" si="34"/>
        <v>0</v>
      </c>
      <c r="P1011" s="57">
        <f>VLOOKUP(E1011,'Cons. Ch2 &amp; Ch3'!F:Y,20,FALSE)</f>
        <v>16321277.189999998</v>
      </c>
    </row>
    <row r="1012" spans="1:16" hidden="1" x14ac:dyDescent="0.35">
      <c r="A1012" s="56">
        <v>8471160</v>
      </c>
      <c r="B1012" s="56" t="s">
        <v>506</v>
      </c>
      <c r="C1012" s="56">
        <v>432209</v>
      </c>
      <c r="D1012" s="56" t="s">
        <v>138</v>
      </c>
      <c r="E1012" s="56" t="str">
        <f t="shared" si="35"/>
        <v>847.8471160.1.432209.000000.847001.200179</v>
      </c>
      <c r="F1012" s="66" t="s">
        <v>21</v>
      </c>
      <c r="G1012" s="56">
        <v>847001</v>
      </c>
      <c r="H1012" s="56" t="s">
        <v>23</v>
      </c>
      <c r="I1012" s="56">
        <v>200179</v>
      </c>
      <c r="J1012" s="56" t="s">
        <v>4449</v>
      </c>
      <c r="K1012" s="56">
        <v>1</v>
      </c>
      <c r="L1012" s="56">
        <v>5807.97</v>
      </c>
      <c r="M1012" s="226">
        <v>5531.4</v>
      </c>
      <c r="N1012" s="57">
        <v>5531.4</v>
      </c>
      <c r="O1012" s="223">
        <f t="shared" si="34"/>
        <v>0</v>
      </c>
      <c r="P1012" s="57">
        <f>VLOOKUP(E1012,'Cons. Ch2 &amp; Ch3'!F:Y,20,FALSE)</f>
        <v>16321277.189999998</v>
      </c>
    </row>
    <row r="1013" spans="1:16" hidden="1" x14ac:dyDescent="0.35">
      <c r="A1013" s="56">
        <v>8471160</v>
      </c>
      <c r="B1013" s="56" t="s">
        <v>506</v>
      </c>
      <c r="C1013" s="56">
        <v>432209</v>
      </c>
      <c r="D1013" s="56" t="s">
        <v>138</v>
      </c>
      <c r="E1013" s="56" t="str">
        <f t="shared" si="35"/>
        <v>847.8471160.1.432209.000000.847001.200179</v>
      </c>
      <c r="F1013" s="66" t="s">
        <v>21</v>
      </c>
      <c r="G1013" s="56">
        <v>847001</v>
      </c>
      <c r="H1013" s="56" t="s">
        <v>23</v>
      </c>
      <c r="I1013" s="56">
        <v>200179</v>
      </c>
      <c r="J1013" s="56" t="s">
        <v>4450</v>
      </c>
      <c r="K1013" s="56">
        <v>1</v>
      </c>
      <c r="L1013" s="56">
        <v>6644.7675000000008</v>
      </c>
      <c r="M1013" s="226">
        <v>6328.35</v>
      </c>
      <c r="N1013" s="57">
        <v>6328.35</v>
      </c>
      <c r="O1013" s="223">
        <f t="shared" si="34"/>
        <v>0</v>
      </c>
      <c r="P1013" s="57">
        <f>VLOOKUP(E1013,'Cons. Ch2 &amp; Ch3'!F:Y,20,FALSE)</f>
        <v>16321277.189999998</v>
      </c>
    </row>
    <row r="1014" spans="1:16" hidden="1" x14ac:dyDescent="0.35">
      <c r="A1014" s="56">
        <v>8471160</v>
      </c>
      <c r="B1014" s="56" t="s">
        <v>506</v>
      </c>
      <c r="C1014" s="56">
        <v>432209</v>
      </c>
      <c r="D1014" s="56" t="s">
        <v>138</v>
      </c>
      <c r="E1014" s="56" t="str">
        <f t="shared" si="35"/>
        <v>847.8471160.1.432209.000000.847001.200179</v>
      </c>
      <c r="F1014" s="66" t="s">
        <v>21</v>
      </c>
      <c r="G1014" s="56">
        <v>847001</v>
      </c>
      <c r="H1014" s="56" t="s">
        <v>23</v>
      </c>
      <c r="I1014" s="56">
        <v>200179</v>
      </c>
      <c r="J1014" s="56" t="s">
        <v>4451</v>
      </c>
      <c r="K1014" s="56">
        <v>1</v>
      </c>
      <c r="L1014" s="56">
        <v>16969.239000000001</v>
      </c>
      <c r="M1014" s="226">
        <v>16161.18</v>
      </c>
      <c r="N1014" s="57">
        <v>16161.18</v>
      </c>
      <c r="O1014" s="223">
        <f t="shared" si="34"/>
        <v>0</v>
      </c>
      <c r="P1014" s="57">
        <f>VLOOKUP(E1014,'Cons. Ch2 &amp; Ch3'!F:Y,20,FALSE)</f>
        <v>16321277.189999998</v>
      </c>
    </row>
    <row r="1015" spans="1:16" hidden="1" x14ac:dyDescent="0.35">
      <c r="A1015" s="56">
        <v>8471160</v>
      </c>
      <c r="B1015" s="56" t="s">
        <v>506</v>
      </c>
      <c r="C1015" s="56">
        <v>432209</v>
      </c>
      <c r="D1015" s="56" t="s">
        <v>138</v>
      </c>
      <c r="E1015" s="56" t="str">
        <f t="shared" si="35"/>
        <v>847.8471160.1.432209.000000.847001.200179</v>
      </c>
      <c r="F1015" s="66" t="s">
        <v>21</v>
      </c>
      <c r="G1015" s="56">
        <v>847001</v>
      </c>
      <c r="H1015" s="56" t="s">
        <v>23</v>
      </c>
      <c r="I1015" s="56">
        <v>200179</v>
      </c>
      <c r="J1015" s="56" t="s">
        <v>4452</v>
      </c>
      <c r="K1015" s="56">
        <v>1</v>
      </c>
      <c r="L1015" s="56">
        <v>11190.9</v>
      </c>
      <c r="M1015" s="226">
        <v>10658</v>
      </c>
      <c r="N1015" s="57">
        <v>10658</v>
      </c>
      <c r="O1015" s="223">
        <f t="shared" si="34"/>
        <v>0</v>
      </c>
      <c r="P1015" s="57">
        <f>VLOOKUP(E1015,'Cons. Ch2 &amp; Ch3'!F:Y,20,FALSE)</f>
        <v>16321277.189999998</v>
      </c>
    </row>
    <row r="1016" spans="1:16" hidden="1" x14ac:dyDescent="0.35">
      <c r="A1016" s="56">
        <v>8471160</v>
      </c>
      <c r="B1016" s="56" t="s">
        <v>506</v>
      </c>
      <c r="C1016" s="56">
        <v>432209</v>
      </c>
      <c r="D1016" s="56" t="s">
        <v>138</v>
      </c>
      <c r="E1016" s="56" t="str">
        <f t="shared" si="35"/>
        <v>847.8471160.1.432209.000000.847001.200179</v>
      </c>
      <c r="F1016" s="66" t="s">
        <v>21</v>
      </c>
      <c r="G1016" s="56">
        <v>847001</v>
      </c>
      <c r="H1016" s="56" t="s">
        <v>23</v>
      </c>
      <c r="I1016" s="56">
        <v>200179</v>
      </c>
      <c r="J1016" s="56" t="s">
        <v>4453</v>
      </c>
      <c r="K1016" s="56">
        <v>1</v>
      </c>
      <c r="L1016" s="56">
        <v>12600</v>
      </c>
      <c r="M1016" s="226">
        <v>12000</v>
      </c>
      <c r="N1016" s="57">
        <v>12000</v>
      </c>
      <c r="O1016" s="223">
        <f t="shared" si="34"/>
        <v>0</v>
      </c>
      <c r="P1016" s="57">
        <f>VLOOKUP(E1016,'Cons. Ch2 &amp; Ch3'!F:Y,20,FALSE)</f>
        <v>16321277.189999998</v>
      </c>
    </row>
    <row r="1017" spans="1:16" hidden="1" x14ac:dyDescent="0.35">
      <c r="A1017" s="56">
        <v>8471160</v>
      </c>
      <c r="B1017" s="56" t="s">
        <v>506</v>
      </c>
      <c r="C1017" s="56">
        <v>432209</v>
      </c>
      <c r="D1017" s="56" t="s">
        <v>138</v>
      </c>
      <c r="E1017" s="56" t="str">
        <f t="shared" si="35"/>
        <v>847.8471160.1.432209.000000.847001.200179</v>
      </c>
      <c r="F1017" s="66" t="s">
        <v>21</v>
      </c>
      <c r="G1017" s="56">
        <v>847001</v>
      </c>
      <c r="H1017" s="56" t="s">
        <v>23</v>
      </c>
      <c r="I1017" s="56">
        <v>200179</v>
      </c>
      <c r="J1017" s="56" t="s">
        <v>4454</v>
      </c>
      <c r="K1017" s="56">
        <v>1</v>
      </c>
      <c r="L1017" s="56">
        <v>1754.0775000000001</v>
      </c>
      <c r="M1017" s="226">
        <v>1670.55</v>
      </c>
      <c r="N1017" s="57">
        <v>1670.55</v>
      </c>
      <c r="O1017" s="223">
        <f t="shared" si="34"/>
        <v>0</v>
      </c>
      <c r="P1017" s="57">
        <f>VLOOKUP(E1017,'Cons. Ch2 &amp; Ch3'!F:Y,20,FALSE)</f>
        <v>16321277.189999998</v>
      </c>
    </row>
    <row r="1018" spans="1:16" hidden="1" x14ac:dyDescent="0.35">
      <c r="A1018" s="56">
        <v>8471160</v>
      </c>
      <c r="B1018" s="56" t="s">
        <v>506</v>
      </c>
      <c r="C1018" s="56">
        <v>432209</v>
      </c>
      <c r="D1018" s="56" t="s">
        <v>138</v>
      </c>
      <c r="E1018" s="56" t="str">
        <f t="shared" si="35"/>
        <v>847.8471160.1.432209.000000.847001.200179</v>
      </c>
      <c r="F1018" s="66" t="s">
        <v>21</v>
      </c>
      <c r="G1018" s="56">
        <v>847001</v>
      </c>
      <c r="H1018" s="56" t="s">
        <v>23</v>
      </c>
      <c r="I1018" s="56">
        <v>200179</v>
      </c>
      <c r="J1018" s="56" t="s">
        <v>4455</v>
      </c>
      <c r="K1018" s="56">
        <v>1</v>
      </c>
      <c r="L1018" s="56">
        <v>30870</v>
      </c>
      <c r="M1018" s="226">
        <v>29400</v>
      </c>
      <c r="N1018" s="57">
        <v>29400</v>
      </c>
      <c r="O1018" s="223">
        <f t="shared" ref="O1018:O1081" si="36">M1018-N1018</f>
        <v>0</v>
      </c>
      <c r="P1018" s="57">
        <f>VLOOKUP(E1018,'Cons. Ch2 &amp; Ch3'!F:Y,20,FALSE)</f>
        <v>16321277.189999998</v>
      </c>
    </row>
    <row r="1019" spans="1:16" hidden="1" x14ac:dyDescent="0.35">
      <c r="A1019" s="56">
        <v>8471160</v>
      </c>
      <c r="B1019" s="56" t="s">
        <v>506</v>
      </c>
      <c r="C1019" s="56">
        <v>432209</v>
      </c>
      <c r="D1019" s="56" t="s">
        <v>138</v>
      </c>
      <c r="E1019" s="56" t="str">
        <f t="shared" si="35"/>
        <v>847.8471160.1.432209.000000.847001.200179</v>
      </c>
      <c r="F1019" s="66" t="s">
        <v>21</v>
      </c>
      <c r="G1019" s="56">
        <v>847001</v>
      </c>
      <c r="H1019" s="56" t="s">
        <v>23</v>
      </c>
      <c r="I1019" s="56">
        <v>200179</v>
      </c>
      <c r="J1019" s="56" t="s">
        <v>4456</v>
      </c>
      <c r="K1019" s="56">
        <v>1</v>
      </c>
      <c r="L1019" s="56">
        <v>38587.5</v>
      </c>
      <c r="M1019" s="226">
        <v>36750</v>
      </c>
      <c r="N1019" s="57">
        <v>36750</v>
      </c>
      <c r="O1019" s="223">
        <f t="shared" si="36"/>
        <v>0</v>
      </c>
      <c r="P1019" s="57">
        <f>VLOOKUP(E1019,'Cons. Ch2 &amp; Ch3'!F:Y,20,FALSE)</f>
        <v>16321277.189999998</v>
      </c>
    </row>
    <row r="1020" spans="1:16" hidden="1" x14ac:dyDescent="0.35">
      <c r="A1020" s="56">
        <v>8471160</v>
      </c>
      <c r="B1020" s="56" t="s">
        <v>506</v>
      </c>
      <c r="C1020" s="56">
        <v>432209</v>
      </c>
      <c r="D1020" s="56" t="s">
        <v>138</v>
      </c>
      <c r="E1020" s="56" t="str">
        <f t="shared" si="35"/>
        <v>847.8471160.1.432209.000000.847001.200179</v>
      </c>
      <c r="F1020" s="66" t="s">
        <v>21</v>
      </c>
      <c r="G1020" s="56">
        <v>847001</v>
      </c>
      <c r="H1020" s="56" t="s">
        <v>23</v>
      </c>
      <c r="I1020" s="56">
        <v>200179</v>
      </c>
      <c r="J1020" s="56" t="s">
        <v>4457</v>
      </c>
      <c r="K1020" s="56">
        <v>1</v>
      </c>
      <c r="L1020" s="56">
        <v>4354.875</v>
      </c>
      <c r="M1020" s="226">
        <v>4147.5</v>
      </c>
      <c r="N1020" s="57">
        <v>4147.5</v>
      </c>
      <c r="O1020" s="223">
        <f t="shared" si="36"/>
        <v>0</v>
      </c>
      <c r="P1020" s="57">
        <f>VLOOKUP(E1020,'Cons. Ch2 &amp; Ch3'!F:Y,20,FALSE)</f>
        <v>16321277.189999998</v>
      </c>
    </row>
    <row r="1021" spans="1:16" hidden="1" x14ac:dyDescent="0.35">
      <c r="A1021" s="56">
        <v>8471160</v>
      </c>
      <c r="B1021" s="56" t="s">
        <v>506</v>
      </c>
      <c r="C1021" s="56">
        <v>432209</v>
      </c>
      <c r="D1021" s="56" t="s">
        <v>138</v>
      </c>
      <c r="E1021" s="56" t="str">
        <f t="shared" si="35"/>
        <v>847.8471160.1.432209.000000.847001.200179</v>
      </c>
      <c r="F1021" s="66" t="s">
        <v>21</v>
      </c>
      <c r="G1021" s="56">
        <v>847001</v>
      </c>
      <c r="H1021" s="56" t="s">
        <v>23</v>
      </c>
      <c r="I1021" s="56">
        <v>200179</v>
      </c>
      <c r="J1021" s="56" t="s">
        <v>4458</v>
      </c>
      <c r="K1021" s="56">
        <v>1</v>
      </c>
      <c r="L1021" s="56">
        <v>9181.6200000000008</v>
      </c>
      <c r="M1021" s="226">
        <v>8744.4</v>
      </c>
      <c r="N1021" s="57">
        <v>8744.4</v>
      </c>
      <c r="O1021" s="223">
        <f t="shared" si="36"/>
        <v>0</v>
      </c>
      <c r="P1021" s="57">
        <f>VLOOKUP(E1021,'Cons. Ch2 &amp; Ch3'!F:Y,20,FALSE)</f>
        <v>16321277.189999998</v>
      </c>
    </row>
    <row r="1022" spans="1:16" hidden="1" x14ac:dyDescent="0.35">
      <c r="A1022" s="56">
        <v>8471160</v>
      </c>
      <c r="B1022" s="56" t="s">
        <v>506</v>
      </c>
      <c r="C1022" s="56">
        <v>432209</v>
      </c>
      <c r="D1022" s="56" t="s">
        <v>138</v>
      </c>
      <c r="E1022" s="56" t="str">
        <f t="shared" si="35"/>
        <v>847.8471160.1.432209.000000.847001.200179</v>
      </c>
      <c r="F1022" s="66" t="s">
        <v>21</v>
      </c>
      <c r="G1022" s="56">
        <v>847001</v>
      </c>
      <c r="H1022" s="56" t="s">
        <v>23</v>
      </c>
      <c r="I1022" s="56">
        <v>200179</v>
      </c>
      <c r="J1022" s="56" t="s">
        <v>4459</v>
      </c>
      <c r="K1022" s="56">
        <v>1</v>
      </c>
      <c r="L1022" s="56">
        <v>17915.625</v>
      </c>
      <c r="M1022" s="226">
        <v>17062.5</v>
      </c>
      <c r="N1022" s="57">
        <v>17062.5</v>
      </c>
      <c r="O1022" s="223">
        <f t="shared" si="36"/>
        <v>0</v>
      </c>
      <c r="P1022" s="57">
        <f>VLOOKUP(E1022,'Cons. Ch2 &amp; Ch3'!F:Y,20,FALSE)</f>
        <v>16321277.189999998</v>
      </c>
    </row>
    <row r="1023" spans="1:16" hidden="1" x14ac:dyDescent="0.35">
      <c r="A1023" s="56">
        <v>8471160</v>
      </c>
      <c r="B1023" s="56" t="s">
        <v>506</v>
      </c>
      <c r="C1023" s="56">
        <v>432209</v>
      </c>
      <c r="D1023" s="56" t="s">
        <v>138</v>
      </c>
      <c r="E1023" s="56" t="str">
        <f t="shared" si="35"/>
        <v>847.8471160.1.432209.000000.847001.200179</v>
      </c>
      <c r="F1023" s="66" t="s">
        <v>21</v>
      </c>
      <c r="G1023" s="56">
        <v>847001</v>
      </c>
      <c r="H1023" s="56" t="s">
        <v>23</v>
      </c>
      <c r="I1023" s="56">
        <v>200179</v>
      </c>
      <c r="J1023" s="56" t="s">
        <v>4460</v>
      </c>
      <c r="K1023" s="56">
        <v>1</v>
      </c>
      <c r="L1023" s="56">
        <v>15071.7</v>
      </c>
      <c r="M1023" s="226">
        <v>14354</v>
      </c>
      <c r="N1023" s="57">
        <v>14354</v>
      </c>
      <c r="O1023" s="223">
        <f t="shared" si="36"/>
        <v>0</v>
      </c>
      <c r="P1023" s="57">
        <f>VLOOKUP(E1023,'Cons. Ch2 &amp; Ch3'!F:Y,20,FALSE)</f>
        <v>16321277.189999998</v>
      </c>
    </row>
    <row r="1024" spans="1:16" hidden="1" x14ac:dyDescent="0.35">
      <c r="A1024" s="56">
        <v>8471160</v>
      </c>
      <c r="B1024" s="56" t="s">
        <v>506</v>
      </c>
      <c r="C1024" s="56">
        <v>432209</v>
      </c>
      <c r="D1024" s="56" t="s">
        <v>138</v>
      </c>
      <c r="E1024" s="56" t="str">
        <f t="shared" si="35"/>
        <v>847.8471160.1.432209.000000.847001.200179</v>
      </c>
      <c r="F1024" s="66" t="s">
        <v>21</v>
      </c>
      <c r="G1024" s="56">
        <v>847001</v>
      </c>
      <c r="H1024" s="56" t="s">
        <v>23</v>
      </c>
      <c r="I1024" s="56">
        <v>200179</v>
      </c>
      <c r="J1024" s="56" t="s">
        <v>4461</v>
      </c>
      <c r="K1024" s="56">
        <v>1</v>
      </c>
      <c r="L1024" s="56">
        <v>5617.5105000000003</v>
      </c>
      <c r="M1024" s="226">
        <v>5350.01</v>
      </c>
      <c r="N1024" s="57">
        <v>5350.01</v>
      </c>
      <c r="O1024" s="223">
        <f t="shared" si="36"/>
        <v>0</v>
      </c>
      <c r="P1024" s="57">
        <f>VLOOKUP(E1024,'Cons. Ch2 &amp; Ch3'!F:Y,20,FALSE)</f>
        <v>16321277.189999998</v>
      </c>
    </row>
    <row r="1025" spans="1:16" hidden="1" x14ac:dyDescent="0.35">
      <c r="A1025" s="56">
        <v>8471160</v>
      </c>
      <c r="B1025" s="56" t="s">
        <v>506</v>
      </c>
      <c r="C1025" s="56">
        <v>432209</v>
      </c>
      <c r="D1025" s="56" t="s">
        <v>138</v>
      </c>
      <c r="E1025" s="56" t="str">
        <f t="shared" si="35"/>
        <v>847.8471160.1.432209.000000.847001.200179</v>
      </c>
      <c r="F1025" s="66" t="s">
        <v>21</v>
      </c>
      <c r="G1025" s="56">
        <v>847001</v>
      </c>
      <c r="H1025" s="56" t="s">
        <v>23</v>
      </c>
      <c r="I1025" s="56">
        <v>200179</v>
      </c>
      <c r="J1025" s="56" t="s">
        <v>4462</v>
      </c>
      <c r="K1025" s="56">
        <v>1</v>
      </c>
      <c r="L1025" s="56">
        <v>42000</v>
      </c>
      <c r="M1025" s="226">
        <v>40000</v>
      </c>
      <c r="N1025" s="57">
        <v>40000</v>
      </c>
      <c r="O1025" s="223">
        <f t="shared" si="36"/>
        <v>0</v>
      </c>
      <c r="P1025" s="57">
        <f>VLOOKUP(E1025,'Cons. Ch2 &amp; Ch3'!F:Y,20,FALSE)</f>
        <v>16321277.189999998</v>
      </c>
    </row>
    <row r="1026" spans="1:16" hidden="1" x14ac:dyDescent="0.35">
      <c r="A1026" s="56">
        <v>8471160</v>
      </c>
      <c r="B1026" s="56" t="s">
        <v>506</v>
      </c>
      <c r="C1026" s="56">
        <v>432209</v>
      </c>
      <c r="D1026" s="56" t="s">
        <v>138</v>
      </c>
      <c r="E1026" s="56" t="str">
        <f t="shared" ref="E1026:E1089" si="37">CONCATENATE(847,".",A1026,".",1,".",C1026,".","000000",".",G1026,".",I1026)</f>
        <v>847.8471160.1.432209.000000.847001.200179</v>
      </c>
      <c r="F1026" s="66" t="s">
        <v>21</v>
      </c>
      <c r="G1026" s="56">
        <v>847001</v>
      </c>
      <c r="H1026" s="56" t="s">
        <v>23</v>
      </c>
      <c r="I1026" s="56">
        <v>200179</v>
      </c>
      <c r="J1026" s="56" t="s">
        <v>4463</v>
      </c>
      <c r="K1026" s="56">
        <v>1</v>
      </c>
      <c r="L1026" s="56">
        <v>24948.042000000001</v>
      </c>
      <c r="M1026" s="226">
        <v>23760.04</v>
      </c>
      <c r="N1026" s="57">
        <v>23760.04</v>
      </c>
      <c r="O1026" s="223">
        <f t="shared" si="36"/>
        <v>0</v>
      </c>
      <c r="P1026" s="57">
        <f>VLOOKUP(E1026,'Cons. Ch2 &amp; Ch3'!F:Y,20,FALSE)</f>
        <v>16321277.189999998</v>
      </c>
    </row>
    <row r="1027" spans="1:16" hidden="1" x14ac:dyDescent="0.35">
      <c r="A1027" s="56">
        <v>8471160</v>
      </c>
      <c r="B1027" s="56" t="s">
        <v>506</v>
      </c>
      <c r="C1027" s="56">
        <v>432209</v>
      </c>
      <c r="D1027" s="56" t="s">
        <v>138</v>
      </c>
      <c r="E1027" s="56" t="str">
        <f t="shared" si="37"/>
        <v>847.8471160.1.432209.000000.847001.200179</v>
      </c>
      <c r="F1027" s="66" t="s">
        <v>21</v>
      </c>
      <c r="G1027" s="56">
        <v>847001</v>
      </c>
      <c r="H1027" s="56" t="s">
        <v>23</v>
      </c>
      <c r="I1027" s="56">
        <v>200179</v>
      </c>
      <c r="J1027" s="56" t="s">
        <v>4464</v>
      </c>
      <c r="K1027" s="56">
        <v>1</v>
      </c>
      <c r="L1027" s="56">
        <v>22050</v>
      </c>
      <c r="M1027" s="226">
        <v>21000</v>
      </c>
      <c r="N1027" s="57">
        <v>21000</v>
      </c>
      <c r="O1027" s="223">
        <f t="shared" si="36"/>
        <v>0</v>
      </c>
      <c r="P1027" s="57">
        <f>VLOOKUP(E1027,'Cons. Ch2 &amp; Ch3'!F:Y,20,FALSE)</f>
        <v>16321277.189999998</v>
      </c>
    </row>
    <row r="1028" spans="1:16" hidden="1" x14ac:dyDescent="0.35">
      <c r="A1028" s="56">
        <v>8471160</v>
      </c>
      <c r="B1028" s="56" t="s">
        <v>506</v>
      </c>
      <c r="C1028" s="56">
        <v>432209</v>
      </c>
      <c r="D1028" s="56" t="s">
        <v>138</v>
      </c>
      <c r="E1028" s="56" t="str">
        <f t="shared" si="37"/>
        <v>847.8471160.1.432209.000000.847001.200179</v>
      </c>
      <c r="F1028" s="66" t="s">
        <v>21</v>
      </c>
      <c r="G1028" s="56">
        <v>847001</v>
      </c>
      <c r="H1028" s="56" t="s">
        <v>23</v>
      </c>
      <c r="I1028" s="56">
        <v>200179</v>
      </c>
      <c r="J1028" s="56" t="s">
        <v>4465</v>
      </c>
      <c r="K1028" s="56">
        <v>1</v>
      </c>
      <c r="L1028" s="56">
        <v>8637.6675000000014</v>
      </c>
      <c r="M1028" s="226">
        <v>8226.35</v>
      </c>
      <c r="N1028" s="57">
        <v>8226.35</v>
      </c>
      <c r="O1028" s="223">
        <f t="shared" si="36"/>
        <v>0</v>
      </c>
      <c r="P1028" s="57">
        <f>VLOOKUP(E1028,'Cons. Ch2 &amp; Ch3'!F:Y,20,FALSE)</f>
        <v>16321277.189999998</v>
      </c>
    </row>
    <row r="1029" spans="1:16" hidden="1" x14ac:dyDescent="0.35">
      <c r="A1029" s="56">
        <v>8471160</v>
      </c>
      <c r="B1029" s="56" t="s">
        <v>506</v>
      </c>
      <c r="C1029" s="56">
        <v>432209</v>
      </c>
      <c r="D1029" s="56" t="s">
        <v>138</v>
      </c>
      <c r="E1029" s="56" t="str">
        <f t="shared" si="37"/>
        <v>847.8471160.1.432209.000000.847001.200179</v>
      </c>
      <c r="F1029" s="66" t="s">
        <v>21</v>
      </c>
      <c r="G1029" s="56">
        <v>847001</v>
      </c>
      <c r="H1029" s="56" t="s">
        <v>23</v>
      </c>
      <c r="I1029" s="56">
        <v>200179</v>
      </c>
      <c r="J1029" s="56" t="s">
        <v>4466</v>
      </c>
      <c r="K1029" s="56">
        <v>1</v>
      </c>
      <c r="L1029" s="56">
        <v>5217.2714999999998</v>
      </c>
      <c r="M1029" s="226">
        <v>4968.83</v>
      </c>
      <c r="N1029" s="57">
        <v>4968.83</v>
      </c>
      <c r="O1029" s="223">
        <f t="shared" si="36"/>
        <v>0</v>
      </c>
      <c r="P1029" s="57">
        <f>VLOOKUP(E1029,'Cons. Ch2 &amp; Ch3'!F:Y,20,FALSE)</f>
        <v>16321277.189999998</v>
      </c>
    </row>
    <row r="1030" spans="1:16" hidden="1" x14ac:dyDescent="0.35">
      <c r="A1030" s="56">
        <v>8471160</v>
      </c>
      <c r="B1030" s="56" t="s">
        <v>506</v>
      </c>
      <c r="C1030" s="56">
        <v>432209</v>
      </c>
      <c r="D1030" s="56" t="s">
        <v>138</v>
      </c>
      <c r="E1030" s="56" t="str">
        <f t="shared" si="37"/>
        <v>847.8471160.1.432209.000000.847001.200179</v>
      </c>
      <c r="F1030" s="66" t="s">
        <v>21</v>
      </c>
      <c r="G1030" s="56">
        <v>847001</v>
      </c>
      <c r="H1030" s="56" t="s">
        <v>23</v>
      </c>
      <c r="I1030" s="56">
        <v>200179</v>
      </c>
      <c r="J1030" s="56" t="s">
        <v>4467</v>
      </c>
      <c r="K1030" s="56">
        <v>1</v>
      </c>
      <c r="L1030" s="56">
        <v>26460</v>
      </c>
      <c r="M1030" s="226">
        <v>25200</v>
      </c>
      <c r="N1030" s="57">
        <v>25200</v>
      </c>
      <c r="O1030" s="223">
        <f t="shared" si="36"/>
        <v>0</v>
      </c>
      <c r="P1030" s="57">
        <f>VLOOKUP(E1030,'Cons. Ch2 &amp; Ch3'!F:Y,20,FALSE)</f>
        <v>16321277.189999998</v>
      </c>
    </row>
    <row r="1031" spans="1:16" hidden="1" x14ac:dyDescent="0.35">
      <c r="A1031" s="56">
        <v>8471160</v>
      </c>
      <c r="B1031" s="56" t="s">
        <v>506</v>
      </c>
      <c r="C1031" s="56">
        <v>432209</v>
      </c>
      <c r="D1031" s="56" t="s">
        <v>138</v>
      </c>
      <c r="E1031" s="56" t="str">
        <f t="shared" si="37"/>
        <v>847.8471160.1.432209.000000.847001.200179</v>
      </c>
      <c r="F1031" s="66" t="s">
        <v>21</v>
      </c>
      <c r="G1031" s="56">
        <v>847001</v>
      </c>
      <c r="H1031" s="56" t="s">
        <v>23</v>
      </c>
      <c r="I1031" s="56">
        <v>200179</v>
      </c>
      <c r="J1031" s="56" t="s">
        <v>4468</v>
      </c>
      <c r="K1031" s="56">
        <v>1</v>
      </c>
      <c r="L1031" s="56">
        <v>23220.75</v>
      </c>
      <c r="M1031" s="226">
        <v>22115</v>
      </c>
      <c r="N1031" s="57">
        <v>22115</v>
      </c>
      <c r="O1031" s="223">
        <f t="shared" si="36"/>
        <v>0</v>
      </c>
      <c r="P1031" s="57">
        <f>VLOOKUP(E1031,'Cons. Ch2 &amp; Ch3'!F:Y,20,FALSE)</f>
        <v>16321277.189999998</v>
      </c>
    </row>
    <row r="1032" spans="1:16" hidden="1" x14ac:dyDescent="0.35">
      <c r="A1032" s="56">
        <v>8471160</v>
      </c>
      <c r="B1032" s="56" t="s">
        <v>506</v>
      </c>
      <c r="C1032" s="56">
        <v>432209</v>
      </c>
      <c r="D1032" s="56" t="s">
        <v>138</v>
      </c>
      <c r="E1032" s="56" t="str">
        <f t="shared" si="37"/>
        <v>847.8471160.1.432209.000000.847001.200179</v>
      </c>
      <c r="F1032" s="66" t="s">
        <v>21</v>
      </c>
      <c r="G1032" s="56">
        <v>847001</v>
      </c>
      <c r="H1032" s="56" t="s">
        <v>23</v>
      </c>
      <c r="I1032" s="56">
        <v>200179</v>
      </c>
      <c r="J1032" s="56" t="s">
        <v>4469</v>
      </c>
      <c r="K1032" s="56">
        <v>1</v>
      </c>
      <c r="L1032" s="56">
        <v>8925</v>
      </c>
      <c r="M1032" s="226">
        <v>8500</v>
      </c>
      <c r="N1032" s="57">
        <v>8500</v>
      </c>
      <c r="O1032" s="223">
        <f t="shared" si="36"/>
        <v>0</v>
      </c>
      <c r="P1032" s="57">
        <f>VLOOKUP(E1032,'Cons. Ch2 &amp; Ch3'!F:Y,20,FALSE)</f>
        <v>16321277.189999998</v>
      </c>
    </row>
    <row r="1033" spans="1:16" hidden="1" x14ac:dyDescent="0.35">
      <c r="A1033" s="56">
        <v>8471160</v>
      </c>
      <c r="B1033" s="56" t="s">
        <v>506</v>
      </c>
      <c r="C1033" s="56">
        <v>432209</v>
      </c>
      <c r="D1033" s="56" t="s">
        <v>138</v>
      </c>
      <c r="E1033" s="56" t="str">
        <f t="shared" si="37"/>
        <v>847.8471160.1.432209.000000.847001.200179</v>
      </c>
      <c r="F1033" s="66" t="s">
        <v>21</v>
      </c>
      <c r="G1033" s="56">
        <v>847001</v>
      </c>
      <c r="H1033" s="56" t="s">
        <v>23</v>
      </c>
      <c r="I1033" s="56">
        <v>200179</v>
      </c>
      <c r="J1033" s="56" t="s">
        <v>4470</v>
      </c>
      <c r="K1033" s="56">
        <v>1</v>
      </c>
      <c r="L1033" s="56">
        <v>5784.9855000000007</v>
      </c>
      <c r="M1033" s="226">
        <v>5509.51</v>
      </c>
      <c r="N1033" s="57">
        <v>5509.51</v>
      </c>
      <c r="O1033" s="223">
        <f t="shared" si="36"/>
        <v>0</v>
      </c>
      <c r="P1033" s="57">
        <f>VLOOKUP(E1033,'Cons. Ch2 &amp; Ch3'!F:Y,20,FALSE)</f>
        <v>16321277.189999998</v>
      </c>
    </row>
    <row r="1034" spans="1:16" hidden="1" x14ac:dyDescent="0.35">
      <c r="A1034" s="56">
        <v>8471160</v>
      </c>
      <c r="B1034" s="56" t="s">
        <v>506</v>
      </c>
      <c r="C1034" s="56">
        <v>432209</v>
      </c>
      <c r="D1034" s="56" t="s">
        <v>138</v>
      </c>
      <c r="E1034" s="56" t="str">
        <f t="shared" si="37"/>
        <v>847.8471160.1.432209.000000.847001.200179</v>
      </c>
      <c r="F1034" s="66" t="s">
        <v>21</v>
      </c>
      <c r="G1034" s="56">
        <v>847001</v>
      </c>
      <c r="H1034" s="56" t="s">
        <v>23</v>
      </c>
      <c r="I1034" s="56">
        <v>200179</v>
      </c>
      <c r="J1034" s="56" t="s">
        <v>4471</v>
      </c>
      <c r="K1034" s="56">
        <v>1</v>
      </c>
      <c r="L1034" s="56">
        <v>5784.9855000000007</v>
      </c>
      <c r="M1034" s="226">
        <v>5509.51</v>
      </c>
      <c r="N1034" s="57">
        <v>5509.51</v>
      </c>
      <c r="O1034" s="223">
        <f t="shared" si="36"/>
        <v>0</v>
      </c>
      <c r="P1034" s="57">
        <f>VLOOKUP(E1034,'Cons. Ch2 &amp; Ch3'!F:Y,20,FALSE)</f>
        <v>16321277.189999998</v>
      </c>
    </row>
    <row r="1035" spans="1:16" hidden="1" x14ac:dyDescent="0.35">
      <c r="A1035" s="56">
        <v>8471160</v>
      </c>
      <c r="B1035" s="56" t="s">
        <v>506</v>
      </c>
      <c r="C1035" s="56">
        <v>432209</v>
      </c>
      <c r="D1035" s="56" t="s">
        <v>138</v>
      </c>
      <c r="E1035" s="56" t="str">
        <f t="shared" si="37"/>
        <v>847.8471160.1.432209.000000.847001.200179</v>
      </c>
      <c r="F1035" s="66" t="s">
        <v>21</v>
      </c>
      <c r="G1035" s="56">
        <v>847001</v>
      </c>
      <c r="H1035" s="56" t="s">
        <v>23</v>
      </c>
      <c r="I1035" s="56">
        <v>200179</v>
      </c>
      <c r="J1035" s="56" t="s">
        <v>4472</v>
      </c>
      <c r="K1035" s="56">
        <v>1</v>
      </c>
      <c r="L1035" s="56">
        <v>3856.6605000000004</v>
      </c>
      <c r="M1035" s="226">
        <v>3673.01</v>
      </c>
      <c r="N1035" s="57">
        <v>3673.01</v>
      </c>
      <c r="O1035" s="223">
        <f t="shared" si="36"/>
        <v>0</v>
      </c>
      <c r="P1035" s="57">
        <f>VLOOKUP(E1035,'Cons. Ch2 &amp; Ch3'!F:Y,20,FALSE)</f>
        <v>16321277.189999998</v>
      </c>
    </row>
    <row r="1036" spans="1:16" hidden="1" x14ac:dyDescent="0.35">
      <c r="A1036" s="56">
        <v>8471160</v>
      </c>
      <c r="B1036" s="56" t="s">
        <v>506</v>
      </c>
      <c r="C1036" s="56">
        <v>432209</v>
      </c>
      <c r="D1036" s="56" t="s">
        <v>138</v>
      </c>
      <c r="E1036" s="56" t="str">
        <f t="shared" si="37"/>
        <v>847.8471160.1.432209.000000.847001.200179</v>
      </c>
      <c r="F1036" s="66" t="s">
        <v>21</v>
      </c>
      <c r="G1036" s="56">
        <v>847001</v>
      </c>
      <c r="H1036" s="56" t="s">
        <v>23</v>
      </c>
      <c r="I1036" s="56">
        <v>200179</v>
      </c>
      <c r="J1036" s="56" t="s">
        <v>4473</v>
      </c>
      <c r="K1036" s="56">
        <v>1</v>
      </c>
      <c r="L1036" s="56">
        <v>3856.6605000000004</v>
      </c>
      <c r="M1036" s="226">
        <v>3673.01</v>
      </c>
      <c r="N1036" s="57">
        <v>3673.01</v>
      </c>
      <c r="O1036" s="223">
        <f t="shared" si="36"/>
        <v>0</v>
      </c>
      <c r="P1036" s="57">
        <f>VLOOKUP(E1036,'Cons. Ch2 &amp; Ch3'!F:Y,20,FALSE)</f>
        <v>16321277.189999998</v>
      </c>
    </row>
    <row r="1037" spans="1:16" hidden="1" x14ac:dyDescent="0.35">
      <c r="A1037" s="56">
        <v>8471160</v>
      </c>
      <c r="B1037" s="56" t="s">
        <v>506</v>
      </c>
      <c r="C1037" s="56">
        <v>432209</v>
      </c>
      <c r="D1037" s="56" t="s">
        <v>138</v>
      </c>
      <c r="E1037" s="56" t="str">
        <f t="shared" si="37"/>
        <v>847.8471160.1.432209.000000.847001.200179</v>
      </c>
      <c r="F1037" s="66" t="s">
        <v>21</v>
      </c>
      <c r="G1037" s="56">
        <v>847001</v>
      </c>
      <c r="H1037" s="56" t="s">
        <v>23</v>
      </c>
      <c r="I1037" s="56">
        <v>200179</v>
      </c>
      <c r="J1037" s="56" t="s">
        <v>4474</v>
      </c>
      <c r="K1037" s="56">
        <v>1</v>
      </c>
      <c r="L1037" s="56">
        <v>12760.65</v>
      </c>
      <c r="M1037" s="226">
        <v>12153</v>
      </c>
      <c r="N1037" s="57">
        <v>12153</v>
      </c>
      <c r="O1037" s="223">
        <f t="shared" si="36"/>
        <v>0</v>
      </c>
      <c r="P1037" s="57">
        <f>VLOOKUP(E1037,'Cons. Ch2 &amp; Ch3'!F:Y,20,FALSE)</f>
        <v>16321277.189999998</v>
      </c>
    </row>
    <row r="1038" spans="1:16" hidden="1" x14ac:dyDescent="0.35">
      <c r="A1038" s="56">
        <v>8471160</v>
      </c>
      <c r="B1038" s="56" t="s">
        <v>506</v>
      </c>
      <c r="C1038" s="56">
        <v>432209</v>
      </c>
      <c r="D1038" s="56" t="s">
        <v>138</v>
      </c>
      <c r="E1038" s="56" t="str">
        <f t="shared" si="37"/>
        <v>847.8471160.1.432209.000000.847001.200179</v>
      </c>
      <c r="F1038" s="66" t="s">
        <v>21</v>
      </c>
      <c r="G1038" s="56">
        <v>847001</v>
      </c>
      <c r="H1038" s="56" t="s">
        <v>23</v>
      </c>
      <c r="I1038" s="56">
        <v>200179</v>
      </c>
      <c r="J1038" s="56" t="s">
        <v>4475</v>
      </c>
      <c r="K1038" s="56">
        <v>1</v>
      </c>
      <c r="L1038" s="56">
        <v>4630.5</v>
      </c>
      <c r="M1038" s="226">
        <v>4410</v>
      </c>
      <c r="N1038" s="57">
        <v>4410</v>
      </c>
      <c r="O1038" s="223">
        <f t="shared" si="36"/>
        <v>0</v>
      </c>
      <c r="P1038" s="57">
        <f>VLOOKUP(E1038,'Cons. Ch2 &amp; Ch3'!F:Y,20,FALSE)</f>
        <v>16321277.189999998</v>
      </c>
    </row>
    <row r="1039" spans="1:16" hidden="1" x14ac:dyDescent="0.35">
      <c r="A1039" s="56">
        <v>8471160</v>
      </c>
      <c r="B1039" s="56" t="s">
        <v>506</v>
      </c>
      <c r="C1039" s="56">
        <v>432209</v>
      </c>
      <c r="D1039" s="56" t="s">
        <v>138</v>
      </c>
      <c r="E1039" s="56" t="str">
        <f t="shared" si="37"/>
        <v>847.8471160.1.432209.000000.847001.200179</v>
      </c>
      <c r="F1039" s="66" t="s">
        <v>21</v>
      </c>
      <c r="G1039" s="56">
        <v>847001</v>
      </c>
      <c r="H1039" s="56" t="s">
        <v>23</v>
      </c>
      <c r="I1039" s="56">
        <v>200179</v>
      </c>
      <c r="J1039" s="56" t="s">
        <v>4476</v>
      </c>
      <c r="K1039" s="56">
        <v>1</v>
      </c>
      <c r="L1039" s="56">
        <v>1156.9950000000001</v>
      </c>
      <c r="M1039" s="226">
        <v>1101.9000000000001</v>
      </c>
      <c r="N1039" s="57">
        <v>1101.9000000000001</v>
      </c>
      <c r="O1039" s="223">
        <f t="shared" si="36"/>
        <v>0</v>
      </c>
      <c r="P1039" s="57">
        <f>VLOOKUP(E1039,'Cons. Ch2 &amp; Ch3'!F:Y,20,FALSE)</f>
        <v>16321277.189999998</v>
      </c>
    </row>
    <row r="1040" spans="1:16" hidden="1" x14ac:dyDescent="0.35">
      <c r="A1040" s="56">
        <v>8471160</v>
      </c>
      <c r="B1040" s="56" t="s">
        <v>506</v>
      </c>
      <c r="C1040" s="56">
        <v>432209</v>
      </c>
      <c r="D1040" s="56" t="s">
        <v>138</v>
      </c>
      <c r="E1040" s="56" t="str">
        <f t="shared" si="37"/>
        <v>847.8471160.1.432209.000000.847001.200179</v>
      </c>
      <c r="F1040" s="66" t="s">
        <v>21</v>
      </c>
      <c r="G1040" s="56">
        <v>847001</v>
      </c>
      <c r="H1040" s="56" t="s">
        <v>23</v>
      </c>
      <c r="I1040" s="56">
        <v>200179</v>
      </c>
      <c r="J1040" s="56" t="s">
        <v>4477</v>
      </c>
      <c r="K1040" s="56">
        <v>1</v>
      </c>
      <c r="L1040" s="56">
        <v>3026.1</v>
      </c>
      <c r="M1040" s="226">
        <v>2882</v>
      </c>
      <c r="N1040" s="57">
        <v>2882</v>
      </c>
      <c r="O1040" s="223">
        <f t="shared" si="36"/>
        <v>0</v>
      </c>
      <c r="P1040" s="57">
        <f>VLOOKUP(E1040,'Cons. Ch2 &amp; Ch3'!F:Y,20,FALSE)</f>
        <v>16321277.189999998</v>
      </c>
    </row>
    <row r="1041" spans="1:16" hidden="1" x14ac:dyDescent="0.35">
      <c r="A1041" s="56">
        <v>8471160</v>
      </c>
      <c r="B1041" s="56" t="s">
        <v>506</v>
      </c>
      <c r="C1041" s="56">
        <v>432209</v>
      </c>
      <c r="D1041" s="56" t="s">
        <v>138</v>
      </c>
      <c r="E1041" s="56" t="str">
        <f t="shared" si="37"/>
        <v>847.8471160.1.432209.000000.847001.200179</v>
      </c>
      <c r="F1041" s="66" t="s">
        <v>21</v>
      </c>
      <c r="G1041" s="56">
        <v>847001</v>
      </c>
      <c r="H1041" s="56" t="s">
        <v>23</v>
      </c>
      <c r="I1041" s="56">
        <v>200179</v>
      </c>
      <c r="J1041" s="56" t="s">
        <v>4478</v>
      </c>
      <c r="K1041" s="56">
        <v>1</v>
      </c>
      <c r="L1041" s="56">
        <v>63000</v>
      </c>
      <c r="M1041" s="226">
        <v>60000</v>
      </c>
      <c r="N1041" s="57">
        <v>60000</v>
      </c>
      <c r="O1041" s="223">
        <f t="shared" si="36"/>
        <v>0</v>
      </c>
      <c r="P1041" s="57">
        <f>VLOOKUP(E1041,'Cons. Ch2 &amp; Ch3'!F:Y,20,FALSE)</f>
        <v>16321277.189999998</v>
      </c>
    </row>
    <row r="1042" spans="1:16" hidden="1" x14ac:dyDescent="0.35">
      <c r="A1042" s="56">
        <v>8471160</v>
      </c>
      <c r="B1042" s="56" t="s">
        <v>506</v>
      </c>
      <c r="C1042" s="56">
        <v>432209</v>
      </c>
      <c r="D1042" s="56" t="s">
        <v>138</v>
      </c>
      <c r="E1042" s="56" t="str">
        <f t="shared" si="37"/>
        <v>847.8471160.1.432209.000000.847001.200179</v>
      </c>
      <c r="F1042" s="66" t="s">
        <v>21</v>
      </c>
      <c r="G1042" s="56">
        <v>847001</v>
      </c>
      <c r="H1042" s="56" t="s">
        <v>23</v>
      </c>
      <c r="I1042" s="56">
        <v>200179</v>
      </c>
      <c r="J1042" s="56" t="s">
        <v>4479</v>
      </c>
      <c r="K1042" s="56">
        <v>1</v>
      </c>
      <c r="L1042" s="56">
        <v>10500</v>
      </c>
      <c r="M1042" s="226">
        <v>10000</v>
      </c>
      <c r="N1042" s="57">
        <v>10000</v>
      </c>
      <c r="O1042" s="223">
        <f t="shared" si="36"/>
        <v>0</v>
      </c>
      <c r="P1042" s="57">
        <f>VLOOKUP(E1042,'Cons. Ch2 &amp; Ch3'!F:Y,20,FALSE)</f>
        <v>16321277.189999998</v>
      </c>
    </row>
    <row r="1043" spans="1:16" hidden="1" x14ac:dyDescent="0.35">
      <c r="A1043" s="56">
        <v>8471160</v>
      </c>
      <c r="B1043" s="56" t="s">
        <v>506</v>
      </c>
      <c r="C1043" s="56">
        <v>432209</v>
      </c>
      <c r="D1043" s="56" t="s">
        <v>138</v>
      </c>
      <c r="E1043" s="56" t="str">
        <f t="shared" si="37"/>
        <v>847.8471160.1.432209.000000.847001.200179</v>
      </c>
      <c r="F1043" s="66" t="s">
        <v>21</v>
      </c>
      <c r="G1043" s="56">
        <v>847001</v>
      </c>
      <c r="H1043" s="56" t="s">
        <v>23</v>
      </c>
      <c r="I1043" s="56">
        <v>200179</v>
      </c>
      <c r="J1043" s="56" t="s">
        <v>4480</v>
      </c>
      <c r="K1043" s="56">
        <v>1</v>
      </c>
      <c r="L1043" s="56">
        <v>27157.200000000001</v>
      </c>
      <c r="M1043" s="226">
        <v>25864</v>
      </c>
      <c r="N1043" s="57">
        <v>25864</v>
      </c>
      <c r="O1043" s="223">
        <f t="shared" si="36"/>
        <v>0</v>
      </c>
      <c r="P1043" s="57">
        <f>VLOOKUP(E1043,'Cons. Ch2 &amp; Ch3'!F:Y,20,FALSE)</f>
        <v>16321277.189999998</v>
      </c>
    </row>
    <row r="1044" spans="1:16" hidden="1" x14ac:dyDescent="0.35">
      <c r="A1044" s="56">
        <v>8471160</v>
      </c>
      <c r="B1044" s="56" t="s">
        <v>506</v>
      </c>
      <c r="C1044" s="56">
        <v>432209</v>
      </c>
      <c r="D1044" s="56" t="s">
        <v>138</v>
      </c>
      <c r="E1044" s="56" t="str">
        <f t="shared" si="37"/>
        <v>847.8471160.1.432209.000000.847001.200179</v>
      </c>
      <c r="F1044" s="66" t="s">
        <v>21</v>
      </c>
      <c r="G1044" s="56">
        <v>847001</v>
      </c>
      <c r="H1044" s="56" t="s">
        <v>23</v>
      </c>
      <c r="I1044" s="56">
        <v>200179</v>
      </c>
      <c r="J1044" s="56" t="s">
        <v>4481</v>
      </c>
      <c r="K1044" s="56">
        <v>1</v>
      </c>
      <c r="L1044" s="56">
        <v>42840</v>
      </c>
      <c r="M1044" s="226">
        <v>40800</v>
      </c>
      <c r="N1044" s="57">
        <v>40800</v>
      </c>
      <c r="O1044" s="223">
        <f t="shared" si="36"/>
        <v>0</v>
      </c>
      <c r="P1044" s="57">
        <f>VLOOKUP(E1044,'Cons. Ch2 &amp; Ch3'!F:Y,20,FALSE)</f>
        <v>16321277.189999998</v>
      </c>
    </row>
    <row r="1045" spans="1:16" hidden="1" x14ac:dyDescent="0.35">
      <c r="A1045" s="56">
        <v>8471160</v>
      </c>
      <c r="B1045" s="56" t="s">
        <v>506</v>
      </c>
      <c r="C1045" s="56">
        <v>432209</v>
      </c>
      <c r="D1045" s="56" t="s">
        <v>138</v>
      </c>
      <c r="E1045" s="56" t="str">
        <f t="shared" si="37"/>
        <v>847.8471160.1.432209.000000.847001.200179</v>
      </c>
      <c r="F1045" s="66" t="s">
        <v>21</v>
      </c>
      <c r="G1045" s="56">
        <v>847001</v>
      </c>
      <c r="H1045" s="56" t="s">
        <v>23</v>
      </c>
      <c r="I1045" s="56">
        <v>200179</v>
      </c>
      <c r="J1045" s="56" t="s">
        <v>4482</v>
      </c>
      <c r="K1045" s="56">
        <v>1</v>
      </c>
      <c r="L1045" s="56">
        <v>186669</v>
      </c>
      <c r="M1045" s="226">
        <v>177780</v>
      </c>
      <c r="N1045" s="57">
        <v>177780</v>
      </c>
      <c r="O1045" s="223">
        <f t="shared" si="36"/>
        <v>0</v>
      </c>
      <c r="P1045" s="57">
        <f>VLOOKUP(E1045,'Cons. Ch2 &amp; Ch3'!F:Y,20,FALSE)</f>
        <v>16321277.189999998</v>
      </c>
    </row>
    <row r="1046" spans="1:16" hidden="1" x14ac:dyDescent="0.35">
      <c r="A1046" s="56">
        <v>8471160</v>
      </c>
      <c r="B1046" s="56" t="s">
        <v>506</v>
      </c>
      <c r="C1046" s="56">
        <v>432209</v>
      </c>
      <c r="D1046" s="56" t="s">
        <v>138</v>
      </c>
      <c r="E1046" s="56" t="str">
        <f t="shared" si="37"/>
        <v>847.8471160.1.432209.000000.847001.200179</v>
      </c>
      <c r="F1046" s="66" t="s">
        <v>21</v>
      </c>
      <c r="G1046" s="56">
        <v>847001</v>
      </c>
      <c r="H1046" s="56" t="s">
        <v>23</v>
      </c>
      <c r="I1046" s="56">
        <v>200179</v>
      </c>
      <c r="J1046" s="56" t="s">
        <v>4483</v>
      </c>
      <c r="K1046" s="56">
        <v>1</v>
      </c>
      <c r="L1046" s="56">
        <v>20475</v>
      </c>
      <c r="M1046" s="226">
        <v>19500</v>
      </c>
      <c r="N1046" s="57">
        <v>19500</v>
      </c>
      <c r="O1046" s="223">
        <f t="shared" si="36"/>
        <v>0</v>
      </c>
      <c r="P1046" s="57">
        <f>VLOOKUP(E1046,'Cons. Ch2 &amp; Ch3'!F:Y,20,FALSE)</f>
        <v>16321277.189999998</v>
      </c>
    </row>
    <row r="1047" spans="1:16" hidden="1" x14ac:dyDescent="0.35">
      <c r="A1047" s="56">
        <v>8471160</v>
      </c>
      <c r="B1047" s="56" t="s">
        <v>506</v>
      </c>
      <c r="C1047" s="56">
        <v>432209</v>
      </c>
      <c r="D1047" s="56" t="s">
        <v>138</v>
      </c>
      <c r="E1047" s="56" t="str">
        <f t="shared" si="37"/>
        <v>847.8471160.1.432209.000000.847001.200179</v>
      </c>
      <c r="F1047" s="66" t="s">
        <v>21</v>
      </c>
      <c r="G1047" s="56">
        <v>847001</v>
      </c>
      <c r="H1047" s="56" t="s">
        <v>23</v>
      </c>
      <c r="I1047" s="56">
        <v>200179</v>
      </c>
      <c r="J1047" s="56" t="s">
        <v>4484</v>
      </c>
      <c r="K1047" s="56">
        <v>1</v>
      </c>
      <c r="L1047" s="56">
        <v>3675</v>
      </c>
      <c r="M1047" s="226">
        <v>3500</v>
      </c>
      <c r="N1047" s="57">
        <v>3500</v>
      </c>
      <c r="O1047" s="223">
        <f t="shared" si="36"/>
        <v>0</v>
      </c>
      <c r="P1047" s="57">
        <f>VLOOKUP(E1047,'Cons. Ch2 &amp; Ch3'!F:Y,20,FALSE)</f>
        <v>16321277.189999998</v>
      </c>
    </row>
    <row r="1048" spans="1:16" hidden="1" x14ac:dyDescent="0.35">
      <c r="A1048" s="56">
        <v>8471160</v>
      </c>
      <c r="B1048" s="56" t="s">
        <v>506</v>
      </c>
      <c r="C1048" s="56">
        <v>432209</v>
      </c>
      <c r="D1048" s="56" t="s">
        <v>138</v>
      </c>
      <c r="E1048" s="56" t="str">
        <f t="shared" si="37"/>
        <v>847.8471160.1.432209.000000.847001.200179</v>
      </c>
      <c r="F1048" s="66" t="s">
        <v>21</v>
      </c>
      <c r="G1048" s="56">
        <v>847001</v>
      </c>
      <c r="H1048" s="56" t="s">
        <v>23</v>
      </c>
      <c r="I1048" s="56">
        <v>200179</v>
      </c>
      <c r="J1048" s="56" t="s">
        <v>4485</v>
      </c>
      <c r="K1048" s="56">
        <v>1</v>
      </c>
      <c r="L1048" s="56">
        <v>52500</v>
      </c>
      <c r="M1048" s="226">
        <v>50000</v>
      </c>
      <c r="N1048" s="57">
        <v>50000</v>
      </c>
      <c r="O1048" s="223">
        <f t="shared" si="36"/>
        <v>0</v>
      </c>
      <c r="P1048" s="57">
        <f>VLOOKUP(E1048,'Cons. Ch2 &amp; Ch3'!F:Y,20,FALSE)</f>
        <v>16321277.189999998</v>
      </c>
    </row>
    <row r="1049" spans="1:16" hidden="1" x14ac:dyDescent="0.35">
      <c r="A1049" s="56">
        <v>8471160</v>
      </c>
      <c r="B1049" s="56" t="s">
        <v>506</v>
      </c>
      <c r="C1049" s="56">
        <v>432209</v>
      </c>
      <c r="D1049" s="56" t="s">
        <v>138</v>
      </c>
      <c r="E1049" s="56" t="str">
        <f t="shared" si="37"/>
        <v>847.8471160.1.432209.000000.847001.200179</v>
      </c>
      <c r="F1049" s="66" t="s">
        <v>21</v>
      </c>
      <c r="G1049" s="56">
        <v>847001</v>
      </c>
      <c r="H1049" s="56" t="s">
        <v>23</v>
      </c>
      <c r="I1049" s="56">
        <v>200179</v>
      </c>
      <c r="J1049" s="56" t="s">
        <v>4486</v>
      </c>
      <c r="K1049" s="56">
        <v>1</v>
      </c>
      <c r="L1049" s="56">
        <v>120685.95000000001</v>
      </c>
      <c r="M1049" s="226">
        <v>114939</v>
      </c>
      <c r="N1049" s="57">
        <v>114939</v>
      </c>
      <c r="O1049" s="223">
        <f t="shared" si="36"/>
        <v>0</v>
      </c>
      <c r="P1049" s="57">
        <f>VLOOKUP(E1049,'Cons. Ch2 &amp; Ch3'!F:Y,20,FALSE)</f>
        <v>16321277.189999998</v>
      </c>
    </row>
    <row r="1050" spans="1:16" hidden="1" x14ac:dyDescent="0.35">
      <c r="A1050" s="56">
        <v>8471160</v>
      </c>
      <c r="B1050" s="56" t="s">
        <v>506</v>
      </c>
      <c r="C1050" s="56">
        <v>432209</v>
      </c>
      <c r="D1050" s="56" t="s">
        <v>138</v>
      </c>
      <c r="E1050" s="56" t="str">
        <f t="shared" si="37"/>
        <v>847.8471160.1.432209.000000.847001.200179</v>
      </c>
      <c r="F1050" s="66" t="s">
        <v>21</v>
      </c>
      <c r="G1050" s="56">
        <v>847001</v>
      </c>
      <c r="H1050" s="56" t="s">
        <v>23</v>
      </c>
      <c r="I1050" s="56">
        <v>200179</v>
      </c>
      <c r="J1050" s="56" t="s">
        <v>4487</v>
      </c>
      <c r="K1050" s="56">
        <v>1</v>
      </c>
      <c r="L1050" s="56">
        <v>44379.3</v>
      </c>
      <c r="M1050" s="226">
        <v>42266</v>
      </c>
      <c r="N1050" s="57">
        <v>42266</v>
      </c>
      <c r="O1050" s="223">
        <f t="shared" si="36"/>
        <v>0</v>
      </c>
      <c r="P1050" s="57">
        <f>VLOOKUP(E1050,'Cons. Ch2 &amp; Ch3'!F:Y,20,FALSE)</f>
        <v>16321277.189999998</v>
      </c>
    </row>
    <row r="1051" spans="1:16" hidden="1" x14ac:dyDescent="0.35">
      <c r="A1051" s="56">
        <v>8471160</v>
      </c>
      <c r="B1051" s="56" t="s">
        <v>506</v>
      </c>
      <c r="C1051" s="56">
        <v>432209</v>
      </c>
      <c r="D1051" s="56" t="s">
        <v>138</v>
      </c>
      <c r="E1051" s="56" t="str">
        <f t="shared" si="37"/>
        <v>847.8471160.1.432209.000000.847001.200179</v>
      </c>
      <c r="F1051" s="66" t="s">
        <v>21</v>
      </c>
      <c r="G1051" s="56">
        <v>847001</v>
      </c>
      <c r="H1051" s="56" t="s">
        <v>23</v>
      </c>
      <c r="I1051" s="56">
        <v>200179</v>
      </c>
      <c r="J1051" s="56" t="s">
        <v>4488</v>
      </c>
      <c r="K1051" s="56">
        <v>1</v>
      </c>
      <c r="L1051" s="56">
        <v>5985</v>
      </c>
      <c r="M1051" s="226">
        <v>5700</v>
      </c>
      <c r="N1051" s="57">
        <v>5700</v>
      </c>
      <c r="O1051" s="223">
        <f t="shared" si="36"/>
        <v>0</v>
      </c>
      <c r="P1051" s="57">
        <f>VLOOKUP(E1051,'Cons. Ch2 &amp; Ch3'!F:Y,20,FALSE)</f>
        <v>16321277.189999998</v>
      </c>
    </row>
    <row r="1052" spans="1:16" hidden="1" x14ac:dyDescent="0.35">
      <c r="A1052" s="56">
        <v>8471160</v>
      </c>
      <c r="B1052" s="56" t="s">
        <v>506</v>
      </c>
      <c r="C1052" s="56">
        <v>432209</v>
      </c>
      <c r="D1052" s="56" t="s">
        <v>138</v>
      </c>
      <c r="E1052" s="56" t="str">
        <f t="shared" si="37"/>
        <v>847.8471160.1.432209.000000.847001.200179</v>
      </c>
      <c r="F1052" s="66" t="s">
        <v>21</v>
      </c>
      <c r="G1052" s="56">
        <v>847001</v>
      </c>
      <c r="H1052" s="56" t="s">
        <v>23</v>
      </c>
      <c r="I1052" s="56">
        <v>200179</v>
      </c>
      <c r="J1052" s="56" t="s">
        <v>4491</v>
      </c>
      <c r="K1052" s="56">
        <v>1</v>
      </c>
      <c r="L1052" s="56">
        <v>250950</v>
      </c>
      <c r="M1052" s="226">
        <v>239000</v>
      </c>
      <c r="N1052" s="57">
        <v>239000</v>
      </c>
      <c r="O1052" s="223">
        <f t="shared" si="36"/>
        <v>0</v>
      </c>
      <c r="P1052" s="57">
        <f>VLOOKUP(E1052,'Cons. Ch2 &amp; Ch3'!F:Y,20,FALSE)</f>
        <v>16321277.189999998</v>
      </c>
    </row>
    <row r="1053" spans="1:16" hidden="1" x14ac:dyDescent="0.35">
      <c r="A1053" s="56">
        <v>8471160</v>
      </c>
      <c r="B1053" s="56" t="s">
        <v>506</v>
      </c>
      <c r="C1053" s="56">
        <v>432209</v>
      </c>
      <c r="D1053" s="56" t="s">
        <v>138</v>
      </c>
      <c r="E1053" s="56" t="str">
        <f t="shared" si="37"/>
        <v>847.8471160.1.432209.000000.847001.200179</v>
      </c>
      <c r="F1053" s="66" t="s">
        <v>21</v>
      </c>
      <c r="G1053" s="56">
        <v>847001</v>
      </c>
      <c r="H1053" s="56" t="s">
        <v>23</v>
      </c>
      <c r="I1053" s="56">
        <v>200179</v>
      </c>
      <c r="J1053" s="56" t="s">
        <v>4492</v>
      </c>
      <c r="K1053" s="56">
        <v>1</v>
      </c>
      <c r="L1053" s="56">
        <v>27885.9</v>
      </c>
      <c r="M1053" s="226">
        <v>26558</v>
      </c>
      <c r="N1053" s="57">
        <v>26558</v>
      </c>
      <c r="O1053" s="223">
        <f t="shared" si="36"/>
        <v>0</v>
      </c>
      <c r="P1053" s="57">
        <f>VLOOKUP(E1053,'Cons. Ch2 &amp; Ch3'!F:Y,20,FALSE)</f>
        <v>16321277.189999998</v>
      </c>
    </row>
    <row r="1054" spans="1:16" hidden="1" x14ac:dyDescent="0.35">
      <c r="A1054" s="56">
        <v>8471160</v>
      </c>
      <c r="B1054" s="56" t="s">
        <v>506</v>
      </c>
      <c r="C1054" s="56">
        <v>432209</v>
      </c>
      <c r="D1054" s="56" t="s">
        <v>138</v>
      </c>
      <c r="E1054" s="56" t="str">
        <f t="shared" si="37"/>
        <v>847.8471160.1.432209.000000.847001.200179</v>
      </c>
      <c r="F1054" s="66" t="s">
        <v>21</v>
      </c>
      <c r="G1054" s="56">
        <v>847001</v>
      </c>
      <c r="H1054" s="56" t="s">
        <v>23</v>
      </c>
      <c r="I1054" s="56">
        <v>200179</v>
      </c>
      <c r="J1054" s="56" t="s">
        <v>4493</v>
      </c>
      <c r="K1054" s="56">
        <v>1</v>
      </c>
      <c r="L1054" s="56">
        <v>68250</v>
      </c>
      <c r="M1054" s="226">
        <v>65000</v>
      </c>
      <c r="N1054" s="57">
        <v>65000</v>
      </c>
      <c r="O1054" s="223">
        <f t="shared" si="36"/>
        <v>0</v>
      </c>
      <c r="P1054" s="57">
        <f>VLOOKUP(E1054,'Cons. Ch2 &amp; Ch3'!F:Y,20,FALSE)</f>
        <v>16321277.189999998</v>
      </c>
    </row>
    <row r="1055" spans="1:16" hidden="1" x14ac:dyDescent="0.35">
      <c r="A1055" s="56">
        <v>8471160</v>
      </c>
      <c r="B1055" s="56" t="s">
        <v>506</v>
      </c>
      <c r="C1055" s="56">
        <v>432209</v>
      </c>
      <c r="D1055" s="56" t="s">
        <v>138</v>
      </c>
      <c r="E1055" s="56" t="str">
        <f t="shared" si="37"/>
        <v>847.8471160.1.432209.000000.847001.200179</v>
      </c>
      <c r="F1055" s="66" t="s">
        <v>21</v>
      </c>
      <c r="G1055" s="56">
        <v>847001</v>
      </c>
      <c r="H1055" s="56" t="s">
        <v>23</v>
      </c>
      <c r="I1055" s="56">
        <v>200179</v>
      </c>
      <c r="J1055" s="56" t="s">
        <v>4494</v>
      </c>
      <c r="K1055" s="56">
        <v>1</v>
      </c>
      <c r="L1055" s="56">
        <v>1732.5</v>
      </c>
      <c r="M1055" s="226">
        <v>1650</v>
      </c>
      <c r="N1055" s="57">
        <v>1650</v>
      </c>
      <c r="O1055" s="223">
        <f t="shared" si="36"/>
        <v>0</v>
      </c>
      <c r="P1055" s="57">
        <f>VLOOKUP(E1055,'Cons. Ch2 &amp; Ch3'!F:Y,20,FALSE)</f>
        <v>16321277.189999998</v>
      </c>
    </row>
    <row r="1056" spans="1:16" hidden="1" x14ac:dyDescent="0.35">
      <c r="A1056" s="56">
        <v>8471160</v>
      </c>
      <c r="B1056" s="56" t="s">
        <v>506</v>
      </c>
      <c r="C1056" s="56">
        <v>432209</v>
      </c>
      <c r="D1056" s="56" t="s">
        <v>138</v>
      </c>
      <c r="E1056" s="56" t="str">
        <f t="shared" si="37"/>
        <v>847.8471160.1.432209.000000.847001.200179</v>
      </c>
      <c r="F1056" s="66" t="s">
        <v>21</v>
      </c>
      <c r="G1056" s="56">
        <v>847001</v>
      </c>
      <c r="H1056" s="56" t="s">
        <v>23</v>
      </c>
      <c r="I1056" s="56">
        <v>200179</v>
      </c>
      <c r="J1056" s="56" t="s">
        <v>4495</v>
      </c>
      <c r="K1056" s="56">
        <v>1</v>
      </c>
      <c r="L1056" s="56">
        <v>4410</v>
      </c>
      <c r="M1056" s="226">
        <v>4200</v>
      </c>
      <c r="N1056" s="57">
        <v>4200</v>
      </c>
      <c r="O1056" s="223">
        <f t="shared" si="36"/>
        <v>0</v>
      </c>
      <c r="P1056" s="57">
        <f>VLOOKUP(E1056,'Cons. Ch2 &amp; Ch3'!F:Y,20,FALSE)</f>
        <v>16321277.189999998</v>
      </c>
    </row>
    <row r="1057" spans="1:16" hidden="1" x14ac:dyDescent="0.35">
      <c r="A1057" s="56">
        <v>8471160</v>
      </c>
      <c r="B1057" s="56" t="s">
        <v>506</v>
      </c>
      <c r="C1057" s="56">
        <v>432209</v>
      </c>
      <c r="D1057" s="56" t="s">
        <v>138</v>
      </c>
      <c r="E1057" s="56" t="str">
        <f t="shared" si="37"/>
        <v>847.8471160.1.432209.000000.847001.200179</v>
      </c>
      <c r="F1057" s="66" t="s">
        <v>21</v>
      </c>
      <c r="G1057" s="56">
        <v>847001</v>
      </c>
      <c r="H1057" s="56" t="s">
        <v>23</v>
      </c>
      <c r="I1057" s="56">
        <v>200179</v>
      </c>
      <c r="J1057" s="56" t="s">
        <v>4496</v>
      </c>
      <c r="K1057" s="56">
        <v>1</v>
      </c>
      <c r="L1057" s="56">
        <v>16537.5</v>
      </c>
      <c r="M1057" s="226">
        <v>15750</v>
      </c>
      <c r="N1057" s="57">
        <v>15750</v>
      </c>
      <c r="O1057" s="223">
        <f t="shared" si="36"/>
        <v>0</v>
      </c>
      <c r="P1057" s="57">
        <f>VLOOKUP(E1057,'Cons. Ch2 &amp; Ch3'!F:Y,20,FALSE)</f>
        <v>16321277.189999998</v>
      </c>
    </row>
    <row r="1058" spans="1:16" hidden="1" x14ac:dyDescent="0.35">
      <c r="A1058" s="56">
        <v>8471160</v>
      </c>
      <c r="B1058" s="56" t="s">
        <v>506</v>
      </c>
      <c r="C1058" s="56">
        <v>432209</v>
      </c>
      <c r="D1058" s="56" t="s">
        <v>138</v>
      </c>
      <c r="E1058" s="56" t="str">
        <f t="shared" si="37"/>
        <v>847.8471160.1.432209.000000.847001.200179</v>
      </c>
      <c r="F1058" s="66" t="s">
        <v>21</v>
      </c>
      <c r="G1058" s="56">
        <v>847001</v>
      </c>
      <c r="H1058" s="56" t="s">
        <v>23</v>
      </c>
      <c r="I1058" s="56">
        <v>200179</v>
      </c>
      <c r="J1058" s="56" t="s">
        <v>4497</v>
      </c>
      <c r="K1058" s="56">
        <v>1</v>
      </c>
      <c r="L1058" s="56">
        <v>24933.037500000002</v>
      </c>
      <c r="M1058" s="226">
        <v>23745.75</v>
      </c>
      <c r="N1058" s="57">
        <v>23745.75</v>
      </c>
      <c r="O1058" s="223">
        <f t="shared" si="36"/>
        <v>0</v>
      </c>
      <c r="P1058" s="57">
        <f>VLOOKUP(E1058,'Cons. Ch2 &amp; Ch3'!F:Y,20,FALSE)</f>
        <v>16321277.189999998</v>
      </c>
    </row>
    <row r="1059" spans="1:16" hidden="1" x14ac:dyDescent="0.35">
      <c r="A1059" s="56">
        <v>8471160</v>
      </c>
      <c r="B1059" s="56" t="s">
        <v>506</v>
      </c>
      <c r="C1059" s="56">
        <v>432209</v>
      </c>
      <c r="D1059" s="56" t="s">
        <v>138</v>
      </c>
      <c r="E1059" s="56" t="str">
        <f t="shared" si="37"/>
        <v>847.8471160.1.432209.000000.847001.200179</v>
      </c>
      <c r="F1059" s="66" t="s">
        <v>21</v>
      </c>
      <c r="G1059" s="56">
        <v>847001</v>
      </c>
      <c r="H1059" s="56" t="s">
        <v>23</v>
      </c>
      <c r="I1059" s="56">
        <v>200179</v>
      </c>
      <c r="J1059" s="56" t="s">
        <v>4498</v>
      </c>
      <c r="K1059" s="56">
        <v>1</v>
      </c>
      <c r="L1059" s="56">
        <v>936.6</v>
      </c>
      <c r="M1059" s="226">
        <v>892</v>
      </c>
      <c r="N1059" s="57">
        <v>892</v>
      </c>
      <c r="O1059" s="223">
        <f t="shared" si="36"/>
        <v>0</v>
      </c>
      <c r="P1059" s="57">
        <f>VLOOKUP(E1059,'Cons. Ch2 &amp; Ch3'!F:Y,20,FALSE)</f>
        <v>16321277.189999998</v>
      </c>
    </row>
    <row r="1060" spans="1:16" hidden="1" x14ac:dyDescent="0.35">
      <c r="A1060" s="56">
        <v>8471160</v>
      </c>
      <c r="B1060" s="56" t="s">
        <v>506</v>
      </c>
      <c r="C1060" s="56">
        <v>432209</v>
      </c>
      <c r="D1060" s="56" t="s">
        <v>138</v>
      </c>
      <c r="E1060" s="56" t="str">
        <f t="shared" si="37"/>
        <v>847.8471160.1.432209.000000.847001.200179</v>
      </c>
      <c r="F1060" s="66" t="s">
        <v>21</v>
      </c>
      <c r="G1060" s="56">
        <v>847001</v>
      </c>
      <c r="H1060" s="56" t="s">
        <v>23</v>
      </c>
      <c r="I1060" s="56">
        <v>200179</v>
      </c>
      <c r="J1060" s="56" t="s">
        <v>4499</v>
      </c>
      <c r="K1060" s="56">
        <v>1</v>
      </c>
      <c r="L1060" s="56">
        <v>269522.40000000002</v>
      </c>
      <c r="M1060" s="226">
        <v>256688</v>
      </c>
      <c r="N1060" s="57">
        <v>256688</v>
      </c>
      <c r="O1060" s="223">
        <f t="shared" si="36"/>
        <v>0</v>
      </c>
      <c r="P1060" s="57">
        <f>VLOOKUP(E1060,'Cons. Ch2 &amp; Ch3'!F:Y,20,FALSE)</f>
        <v>16321277.189999998</v>
      </c>
    </row>
    <row r="1061" spans="1:16" hidden="1" x14ac:dyDescent="0.35">
      <c r="A1061" s="56">
        <v>8471160</v>
      </c>
      <c r="B1061" s="56" t="s">
        <v>506</v>
      </c>
      <c r="C1061" s="56">
        <v>432209</v>
      </c>
      <c r="D1061" s="56" t="s">
        <v>138</v>
      </c>
      <c r="E1061" s="56" t="str">
        <f t="shared" si="37"/>
        <v>847.8471160.1.432209.000000.847001.200179</v>
      </c>
      <c r="F1061" s="66" t="s">
        <v>21</v>
      </c>
      <c r="G1061" s="56">
        <v>847001</v>
      </c>
      <c r="H1061" s="56" t="s">
        <v>23</v>
      </c>
      <c r="I1061" s="56">
        <v>200179</v>
      </c>
      <c r="J1061" s="56" t="s">
        <v>4500</v>
      </c>
      <c r="K1061" s="56">
        <v>1</v>
      </c>
      <c r="L1061" s="56">
        <v>27562.5</v>
      </c>
      <c r="M1061" s="226">
        <v>26250</v>
      </c>
      <c r="N1061" s="57">
        <v>26250</v>
      </c>
      <c r="O1061" s="223">
        <f t="shared" si="36"/>
        <v>0</v>
      </c>
      <c r="P1061" s="57">
        <f>VLOOKUP(E1061,'Cons. Ch2 &amp; Ch3'!F:Y,20,FALSE)</f>
        <v>16321277.189999998</v>
      </c>
    </row>
    <row r="1062" spans="1:16" hidden="1" x14ac:dyDescent="0.35">
      <c r="A1062" s="56">
        <v>8471160</v>
      </c>
      <c r="B1062" s="56" t="s">
        <v>506</v>
      </c>
      <c r="C1062" s="56">
        <v>432209</v>
      </c>
      <c r="D1062" s="56" t="s">
        <v>138</v>
      </c>
      <c r="E1062" s="56" t="str">
        <f t="shared" si="37"/>
        <v>847.8471160.1.432209.000000.847001.200179</v>
      </c>
      <c r="F1062" s="66" t="s">
        <v>21</v>
      </c>
      <c r="G1062" s="56">
        <v>847001</v>
      </c>
      <c r="H1062" s="56" t="s">
        <v>23</v>
      </c>
      <c r="I1062" s="56">
        <v>200179</v>
      </c>
      <c r="J1062" s="56" t="s">
        <v>4501</v>
      </c>
      <c r="K1062" s="56">
        <v>1</v>
      </c>
      <c r="L1062" s="56">
        <v>5292</v>
      </c>
      <c r="M1062" s="226">
        <v>5040</v>
      </c>
      <c r="N1062" s="57">
        <v>5040</v>
      </c>
      <c r="O1062" s="223">
        <f t="shared" si="36"/>
        <v>0</v>
      </c>
      <c r="P1062" s="57">
        <f>VLOOKUP(E1062,'Cons. Ch2 &amp; Ch3'!F:Y,20,FALSE)</f>
        <v>16321277.189999998</v>
      </c>
    </row>
    <row r="1063" spans="1:16" hidden="1" x14ac:dyDescent="0.35">
      <c r="A1063" s="56">
        <v>8471160</v>
      </c>
      <c r="B1063" s="56" t="s">
        <v>506</v>
      </c>
      <c r="C1063" s="56">
        <v>432209</v>
      </c>
      <c r="D1063" s="56" t="s">
        <v>138</v>
      </c>
      <c r="E1063" s="56" t="str">
        <f t="shared" si="37"/>
        <v>847.8471160.1.432209.000000.847001.200179</v>
      </c>
      <c r="F1063" s="66" t="s">
        <v>21</v>
      </c>
      <c r="G1063" s="56">
        <v>847001</v>
      </c>
      <c r="H1063" s="56" t="s">
        <v>23</v>
      </c>
      <c r="I1063" s="56">
        <v>200179</v>
      </c>
      <c r="J1063" s="56" t="s">
        <v>4502</v>
      </c>
      <c r="K1063" s="56">
        <v>1</v>
      </c>
      <c r="L1063" s="56">
        <v>2100</v>
      </c>
      <c r="M1063" s="226">
        <v>2000</v>
      </c>
      <c r="N1063" s="57">
        <v>2000</v>
      </c>
      <c r="O1063" s="223">
        <f t="shared" si="36"/>
        <v>0</v>
      </c>
      <c r="P1063" s="57">
        <f>VLOOKUP(E1063,'Cons. Ch2 &amp; Ch3'!F:Y,20,FALSE)</f>
        <v>16321277.189999998</v>
      </c>
    </row>
    <row r="1064" spans="1:16" hidden="1" x14ac:dyDescent="0.35">
      <c r="A1064" s="56">
        <v>8471160</v>
      </c>
      <c r="B1064" s="56" t="s">
        <v>506</v>
      </c>
      <c r="C1064" s="56">
        <v>432209</v>
      </c>
      <c r="D1064" s="56" t="s">
        <v>138</v>
      </c>
      <c r="E1064" s="56" t="str">
        <f t="shared" si="37"/>
        <v>847.8471160.1.432209.000000.847001.200179</v>
      </c>
      <c r="F1064" s="66" t="s">
        <v>21</v>
      </c>
      <c r="G1064" s="56">
        <v>847001</v>
      </c>
      <c r="H1064" s="56" t="s">
        <v>23</v>
      </c>
      <c r="I1064" s="56">
        <v>200179</v>
      </c>
      <c r="J1064" s="56" t="s">
        <v>4503</v>
      </c>
      <c r="K1064" s="56">
        <v>1</v>
      </c>
      <c r="L1064" s="56">
        <v>115500</v>
      </c>
      <c r="M1064" s="226">
        <v>110000</v>
      </c>
      <c r="N1064" s="57">
        <v>110000</v>
      </c>
      <c r="O1064" s="223">
        <f t="shared" si="36"/>
        <v>0</v>
      </c>
      <c r="P1064" s="57">
        <f>VLOOKUP(E1064,'Cons. Ch2 &amp; Ch3'!F:Y,20,FALSE)</f>
        <v>16321277.189999998</v>
      </c>
    </row>
    <row r="1065" spans="1:16" hidden="1" x14ac:dyDescent="0.35">
      <c r="A1065" s="56">
        <v>8471160</v>
      </c>
      <c r="B1065" s="56" t="s">
        <v>506</v>
      </c>
      <c r="C1065" s="56">
        <v>432209</v>
      </c>
      <c r="D1065" s="56" t="s">
        <v>138</v>
      </c>
      <c r="E1065" s="56" t="str">
        <f t="shared" si="37"/>
        <v>847.8471160.1.432209.000000.847001.200179</v>
      </c>
      <c r="F1065" s="66" t="s">
        <v>21</v>
      </c>
      <c r="G1065" s="56">
        <v>847001</v>
      </c>
      <c r="H1065" s="56" t="s">
        <v>23</v>
      </c>
      <c r="I1065" s="56">
        <v>200179</v>
      </c>
      <c r="J1065" s="56" t="s">
        <v>4504</v>
      </c>
      <c r="K1065" s="56">
        <v>1</v>
      </c>
      <c r="L1065" s="56">
        <v>576576</v>
      </c>
      <c r="M1065" s="226">
        <v>549120</v>
      </c>
      <c r="N1065" s="57">
        <v>549120</v>
      </c>
      <c r="O1065" s="223">
        <f t="shared" si="36"/>
        <v>0</v>
      </c>
      <c r="P1065" s="57">
        <f>VLOOKUP(E1065,'Cons. Ch2 &amp; Ch3'!F:Y,20,FALSE)</f>
        <v>16321277.189999998</v>
      </c>
    </row>
    <row r="1066" spans="1:16" hidden="1" x14ac:dyDescent="0.35">
      <c r="A1066" s="56">
        <v>8471160</v>
      </c>
      <c r="B1066" s="56" t="s">
        <v>506</v>
      </c>
      <c r="C1066" s="56">
        <v>432209</v>
      </c>
      <c r="D1066" s="56" t="s">
        <v>138</v>
      </c>
      <c r="E1066" s="56" t="str">
        <f t="shared" si="37"/>
        <v>847.8471160.1.432209.000000.847001.200179</v>
      </c>
      <c r="F1066" s="66" t="s">
        <v>21</v>
      </c>
      <c r="G1066" s="56">
        <v>847001</v>
      </c>
      <c r="H1066" s="56" t="s">
        <v>23</v>
      </c>
      <c r="I1066" s="56">
        <v>200179</v>
      </c>
      <c r="J1066" s="56" t="s">
        <v>4505</v>
      </c>
      <c r="K1066" s="56">
        <v>1</v>
      </c>
      <c r="L1066" s="56">
        <v>5250</v>
      </c>
      <c r="M1066" s="226">
        <v>5000</v>
      </c>
      <c r="N1066" s="57">
        <v>5000</v>
      </c>
      <c r="O1066" s="223">
        <f t="shared" si="36"/>
        <v>0</v>
      </c>
      <c r="P1066" s="57">
        <f>VLOOKUP(E1066,'Cons. Ch2 &amp; Ch3'!F:Y,20,FALSE)</f>
        <v>16321277.189999998</v>
      </c>
    </row>
    <row r="1067" spans="1:16" hidden="1" x14ac:dyDescent="0.35">
      <c r="A1067" s="56">
        <v>8471160</v>
      </c>
      <c r="B1067" s="56" t="s">
        <v>506</v>
      </c>
      <c r="C1067" s="56">
        <v>432209</v>
      </c>
      <c r="D1067" s="56" t="s">
        <v>138</v>
      </c>
      <c r="E1067" s="56" t="str">
        <f t="shared" si="37"/>
        <v>847.8471160.1.432209.000000.847001.200179</v>
      </c>
      <c r="F1067" s="66" t="s">
        <v>21</v>
      </c>
      <c r="G1067" s="56">
        <v>847001</v>
      </c>
      <c r="H1067" s="56" t="s">
        <v>23</v>
      </c>
      <c r="I1067" s="56">
        <v>200179</v>
      </c>
      <c r="J1067" s="56" t="s">
        <v>4506</v>
      </c>
      <c r="K1067" s="56">
        <v>1</v>
      </c>
      <c r="L1067" s="56">
        <v>9450</v>
      </c>
      <c r="M1067" s="226">
        <v>9000</v>
      </c>
      <c r="N1067" s="57">
        <v>9000</v>
      </c>
      <c r="O1067" s="223">
        <f t="shared" si="36"/>
        <v>0</v>
      </c>
      <c r="P1067" s="57">
        <f>VLOOKUP(E1067,'Cons. Ch2 &amp; Ch3'!F:Y,20,FALSE)</f>
        <v>16321277.189999998</v>
      </c>
    </row>
    <row r="1068" spans="1:16" hidden="1" x14ac:dyDescent="0.35">
      <c r="A1068" s="56">
        <v>8471160</v>
      </c>
      <c r="B1068" s="56" t="s">
        <v>506</v>
      </c>
      <c r="C1068" s="56">
        <v>432209</v>
      </c>
      <c r="D1068" s="56" t="s">
        <v>138</v>
      </c>
      <c r="E1068" s="56" t="str">
        <f t="shared" si="37"/>
        <v>847.8471160.1.432209.000000.847001.200179</v>
      </c>
      <c r="F1068" s="66" t="s">
        <v>21</v>
      </c>
      <c r="G1068" s="56">
        <v>847001</v>
      </c>
      <c r="H1068" s="56" t="s">
        <v>23</v>
      </c>
      <c r="I1068" s="56">
        <v>200179</v>
      </c>
      <c r="J1068" s="56" t="s">
        <v>4507</v>
      </c>
      <c r="K1068" s="56">
        <v>1</v>
      </c>
      <c r="L1068" s="56">
        <v>2535.75</v>
      </c>
      <c r="M1068" s="226">
        <v>2415</v>
      </c>
      <c r="N1068" s="57">
        <v>2415</v>
      </c>
      <c r="O1068" s="223">
        <f t="shared" si="36"/>
        <v>0</v>
      </c>
      <c r="P1068" s="57">
        <f>VLOOKUP(E1068,'Cons. Ch2 &amp; Ch3'!F:Y,20,FALSE)</f>
        <v>16321277.189999998</v>
      </c>
    </row>
    <row r="1069" spans="1:16" hidden="1" x14ac:dyDescent="0.35">
      <c r="A1069" s="56">
        <v>8471160</v>
      </c>
      <c r="B1069" s="56" t="s">
        <v>506</v>
      </c>
      <c r="C1069" s="56">
        <v>432209</v>
      </c>
      <c r="D1069" s="56" t="s">
        <v>138</v>
      </c>
      <c r="E1069" s="56" t="str">
        <f t="shared" si="37"/>
        <v>847.8471160.1.432209.000000.847001.200179</v>
      </c>
      <c r="F1069" s="66" t="s">
        <v>21</v>
      </c>
      <c r="G1069" s="56">
        <v>847001</v>
      </c>
      <c r="H1069" s="56" t="s">
        <v>23</v>
      </c>
      <c r="I1069" s="56">
        <v>200179</v>
      </c>
      <c r="J1069" s="56" t="s">
        <v>4508</v>
      </c>
      <c r="K1069" s="56">
        <v>1</v>
      </c>
      <c r="L1069" s="56">
        <v>17325</v>
      </c>
      <c r="M1069" s="226">
        <v>16500</v>
      </c>
      <c r="N1069" s="57">
        <v>16500</v>
      </c>
      <c r="O1069" s="223">
        <f t="shared" si="36"/>
        <v>0</v>
      </c>
      <c r="P1069" s="57">
        <f>VLOOKUP(E1069,'Cons. Ch2 &amp; Ch3'!F:Y,20,FALSE)</f>
        <v>16321277.189999998</v>
      </c>
    </row>
    <row r="1070" spans="1:16" hidden="1" x14ac:dyDescent="0.35">
      <c r="A1070" s="56">
        <v>8471160</v>
      </c>
      <c r="B1070" s="56" t="s">
        <v>506</v>
      </c>
      <c r="C1070" s="56">
        <v>432209</v>
      </c>
      <c r="D1070" s="56" t="s">
        <v>138</v>
      </c>
      <c r="E1070" s="56" t="str">
        <f t="shared" si="37"/>
        <v>847.8471160.1.432209.000000.847001.200179</v>
      </c>
      <c r="F1070" s="66" t="s">
        <v>21</v>
      </c>
      <c r="G1070" s="56">
        <v>847001</v>
      </c>
      <c r="H1070" s="56" t="s">
        <v>23</v>
      </c>
      <c r="I1070" s="56">
        <v>200179</v>
      </c>
      <c r="J1070" s="56" t="s">
        <v>4509</v>
      </c>
      <c r="K1070" s="56">
        <v>1</v>
      </c>
      <c r="L1070" s="56">
        <v>97998.6</v>
      </c>
      <c r="M1070" s="226">
        <v>93332</v>
      </c>
      <c r="N1070" s="57">
        <v>93332</v>
      </c>
      <c r="O1070" s="223">
        <f t="shared" si="36"/>
        <v>0</v>
      </c>
      <c r="P1070" s="57">
        <f>VLOOKUP(E1070,'Cons. Ch2 &amp; Ch3'!F:Y,20,FALSE)</f>
        <v>16321277.189999998</v>
      </c>
    </row>
    <row r="1071" spans="1:16" hidden="1" x14ac:dyDescent="0.35">
      <c r="A1071" s="56">
        <v>8471160</v>
      </c>
      <c r="B1071" s="56" t="s">
        <v>506</v>
      </c>
      <c r="C1071" s="56">
        <v>432209</v>
      </c>
      <c r="D1071" s="56" t="s">
        <v>138</v>
      </c>
      <c r="E1071" s="56" t="str">
        <f t="shared" si="37"/>
        <v>847.8471160.1.432209.000000.847001.200179</v>
      </c>
      <c r="F1071" s="66" t="s">
        <v>21</v>
      </c>
      <c r="G1071" s="56">
        <v>847001</v>
      </c>
      <c r="H1071" s="56" t="s">
        <v>23</v>
      </c>
      <c r="I1071" s="56">
        <v>200179</v>
      </c>
      <c r="J1071" s="56" t="s">
        <v>4510</v>
      </c>
      <c r="K1071" s="56">
        <v>1</v>
      </c>
      <c r="L1071" s="56">
        <v>31500</v>
      </c>
      <c r="M1071" s="226">
        <v>30000</v>
      </c>
      <c r="N1071" s="57">
        <v>30000</v>
      </c>
      <c r="O1071" s="223">
        <f t="shared" si="36"/>
        <v>0</v>
      </c>
      <c r="P1071" s="57">
        <f>VLOOKUP(E1071,'Cons. Ch2 &amp; Ch3'!F:Y,20,FALSE)</f>
        <v>16321277.189999998</v>
      </c>
    </row>
    <row r="1072" spans="1:16" hidden="1" x14ac:dyDescent="0.35">
      <c r="A1072" s="56">
        <v>8471160</v>
      </c>
      <c r="B1072" s="56" t="s">
        <v>506</v>
      </c>
      <c r="C1072" s="56">
        <v>432209</v>
      </c>
      <c r="D1072" s="56" t="s">
        <v>138</v>
      </c>
      <c r="E1072" s="56" t="str">
        <f t="shared" si="37"/>
        <v>847.8471160.1.432209.000000.847001.200179</v>
      </c>
      <c r="F1072" s="66" t="s">
        <v>21</v>
      </c>
      <c r="G1072" s="56">
        <v>847001</v>
      </c>
      <c r="H1072" s="56" t="s">
        <v>23</v>
      </c>
      <c r="I1072" s="56">
        <v>200179</v>
      </c>
      <c r="J1072" s="56" t="s">
        <v>4511</v>
      </c>
      <c r="K1072" s="56">
        <v>1</v>
      </c>
      <c r="L1072" s="56">
        <v>10500</v>
      </c>
      <c r="M1072" s="226">
        <v>10000</v>
      </c>
      <c r="N1072" s="57">
        <v>10000</v>
      </c>
      <c r="O1072" s="223">
        <f t="shared" si="36"/>
        <v>0</v>
      </c>
      <c r="P1072" s="57">
        <f>VLOOKUP(E1072,'Cons. Ch2 &amp; Ch3'!F:Y,20,FALSE)</f>
        <v>16321277.189999998</v>
      </c>
    </row>
    <row r="1073" spans="1:16" hidden="1" x14ac:dyDescent="0.35">
      <c r="A1073" s="56">
        <v>8471160</v>
      </c>
      <c r="B1073" s="56" t="s">
        <v>506</v>
      </c>
      <c r="C1073" s="56">
        <v>432209</v>
      </c>
      <c r="D1073" s="56" t="s">
        <v>138</v>
      </c>
      <c r="E1073" s="56" t="str">
        <f t="shared" si="37"/>
        <v>847.8471160.1.432209.000000.847001.200179</v>
      </c>
      <c r="F1073" s="66" t="s">
        <v>21</v>
      </c>
      <c r="G1073" s="56">
        <v>847001</v>
      </c>
      <c r="H1073" s="56" t="s">
        <v>23</v>
      </c>
      <c r="I1073" s="56">
        <v>200179</v>
      </c>
      <c r="J1073" s="56" t="s">
        <v>4512</v>
      </c>
      <c r="K1073" s="56">
        <v>1</v>
      </c>
      <c r="L1073" s="56">
        <v>0</v>
      </c>
      <c r="M1073" s="226">
        <v>0</v>
      </c>
      <c r="N1073" s="57">
        <v>0</v>
      </c>
      <c r="O1073" s="223">
        <f t="shared" si="36"/>
        <v>0</v>
      </c>
      <c r="P1073" s="57">
        <f>VLOOKUP(E1073,'Cons. Ch2 &amp; Ch3'!F:Y,20,FALSE)</f>
        <v>16321277.189999998</v>
      </c>
    </row>
    <row r="1074" spans="1:16" hidden="1" x14ac:dyDescent="0.35">
      <c r="A1074" s="56">
        <v>8471160</v>
      </c>
      <c r="B1074" s="56" t="s">
        <v>506</v>
      </c>
      <c r="C1074" s="56">
        <v>432209</v>
      </c>
      <c r="D1074" s="56" t="s">
        <v>138</v>
      </c>
      <c r="E1074" s="56" t="str">
        <f t="shared" si="37"/>
        <v>847.8471160.1.432209.000000.847001.200179</v>
      </c>
      <c r="F1074" s="66" t="s">
        <v>21</v>
      </c>
      <c r="G1074" s="56">
        <v>847001</v>
      </c>
      <c r="H1074" s="56" t="s">
        <v>23</v>
      </c>
      <c r="I1074" s="56">
        <v>200179</v>
      </c>
      <c r="J1074" s="56" t="s">
        <v>4513</v>
      </c>
      <c r="K1074" s="56">
        <v>1</v>
      </c>
      <c r="L1074" s="56">
        <v>41837.25</v>
      </c>
      <c r="M1074" s="226">
        <v>39845</v>
      </c>
      <c r="N1074" s="57">
        <v>39845</v>
      </c>
      <c r="O1074" s="223">
        <f t="shared" si="36"/>
        <v>0</v>
      </c>
      <c r="P1074" s="57">
        <f>VLOOKUP(E1074,'Cons. Ch2 &amp; Ch3'!F:Y,20,FALSE)</f>
        <v>16321277.189999998</v>
      </c>
    </row>
    <row r="1075" spans="1:16" hidden="1" x14ac:dyDescent="0.35">
      <c r="A1075" s="56">
        <v>8471160</v>
      </c>
      <c r="B1075" s="56" t="s">
        <v>506</v>
      </c>
      <c r="C1075" s="56">
        <v>432209</v>
      </c>
      <c r="D1075" s="56" t="s">
        <v>138</v>
      </c>
      <c r="E1075" s="56" t="str">
        <f t="shared" si="37"/>
        <v>847.8471160.1.432209.000000.847001.200179</v>
      </c>
      <c r="F1075" s="66" t="s">
        <v>21</v>
      </c>
      <c r="G1075" s="56">
        <v>847001</v>
      </c>
      <c r="H1075" s="56" t="s">
        <v>23</v>
      </c>
      <c r="I1075" s="56">
        <v>200179</v>
      </c>
      <c r="J1075" s="56" t="s">
        <v>4514</v>
      </c>
      <c r="K1075" s="56">
        <v>1</v>
      </c>
      <c r="L1075" s="56">
        <v>557099.50800000003</v>
      </c>
      <c r="M1075" s="226">
        <v>530570.96</v>
      </c>
      <c r="N1075" s="57">
        <v>530570.96</v>
      </c>
      <c r="O1075" s="223">
        <f t="shared" si="36"/>
        <v>0</v>
      </c>
      <c r="P1075" s="57">
        <f>VLOOKUP(E1075,'Cons. Ch2 &amp; Ch3'!F:Y,20,FALSE)</f>
        <v>16321277.189999998</v>
      </c>
    </row>
    <row r="1076" spans="1:16" hidden="1" x14ac:dyDescent="0.35">
      <c r="A1076" s="56">
        <v>8471160</v>
      </c>
      <c r="B1076" s="56" t="s">
        <v>506</v>
      </c>
      <c r="C1076" s="56">
        <v>432209</v>
      </c>
      <c r="D1076" s="56" t="s">
        <v>138</v>
      </c>
      <c r="E1076" s="56" t="str">
        <f t="shared" si="37"/>
        <v>847.8471160.1.432209.000000.847001.200179</v>
      </c>
      <c r="F1076" s="66" t="s">
        <v>21</v>
      </c>
      <c r="G1076" s="56">
        <v>847001</v>
      </c>
      <c r="H1076" s="56" t="s">
        <v>23</v>
      </c>
      <c r="I1076" s="56">
        <v>200179</v>
      </c>
      <c r="J1076" s="56" t="s">
        <v>4515</v>
      </c>
      <c r="K1076" s="56">
        <v>1</v>
      </c>
      <c r="L1076" s="56">
        <v>606.375</v>
      </c>
      <c r="M1076" s="226">
        <v>577.5</v>
      </c>
      <c r="N1076" s="57">
        <v>577.5</v>
      </c>
      <c r="O1076" s="223">
        <f t="shared" si="36"/>
        <v>0</v>
      </c>
      <c r="P1076" s="57">
        <f>VLOOKUP(E1076,'Cons. Ch2 &amp; Ch3'!F:Y,20,FALSE)</f>
        <v>16321277.189999998</v>
      </c>
    </row>
    <row r="1077" spans="1:16" hidden="1" x14ac:dyDescent="0.35">
      <c r="A1077" s="56">
        <v>8471160</v>
      </c>
      <c r="B1077" s="56" t="s">
        <v>506</v>
      </c>
      <c r="C1077" s="56">
        <v>432209</v>
      </c>
      <c r="D1077" s="56" t="s">
        <v>138</v>
      </c>
      <c r="E1077" s="56" t="str">
        <f t="shared" si="37"/>
        <v>847.8471160.1.432209.000000.847001.200179</v>
      </c>
      <c r="F1077" s="66" t="s">
        <v>21</v>
      </c>
      <c r="G1077" s="56">
        <v>847001</v>
      </c>
      <c r="H1077" s="56" t="s">
        <v>23</v>
      </c>
      <c r="I1077" s="56">
        <v>200179</v>
      </c>
      <c r="J1077" s="56" t="s">
        <v>4516</v>
      </c>
      <c r="K1077" s="56">
        <v>1</v>
      </c>
      <c r="L1077" s="56">
        <v>434208.60000000003</v>
      </c>
      <c r="M1077" s="226">
        <v>413532</v>
      </c>
      <c r="N1077" s="57">
        <v>413532</v>
      </c>
      <c r="O1077" s="223">
        <f t="shared" si="36"/>
        <v>0</v>
      </c>
      <c r="P1077" s="57">
        <f>VLOOKUP(E1077,'Cons. Ch2 &amp; Ch3'!F:Y,20,FALSE)</f>
        <v>16321277.189999998</v>
      </c>
    </row>
    <row r="1078" spans="1:16" hidden="1" x14ac:dyDescent="0.35">
      <c r="A1078" s="56">
        <v>8471160</v>
      </c>
      <c r="B1078" s="56" t="s">
        <v>506</v>
      </c>
      <c r="C1078" s="56">
        <v>432209</v>
      </c>
      <c r="D1078" s="56" t="s">
        <v>138</v>
      </c>
      <c r="E1078" s="56" t="str">
        <f t="shared" si="37"/>
        <v>847.8471160.1.432209.000000.847001.200179</v>
      </c>
      <c r="F1078" s="66" t="s">
        <v>21</v>
      </c>
      <c r="G1078" s="56">
        <v>847001</v>
      </c>
      <c r="H1078" s="56" t="s">
        <v>23</v>
      </c>
      <c r="I1078" s="56">
        <v>200179</v>
      </c>
      <c r="J1078" s="56" t="s">
        <v>4517</v>
      </c>
      <c r="K1078" s="56">
        <v>1</v>
      </c>
      <c r="L1078" s="56">
        <v>77167.755000000005</v>
      </c>
      <c r="M1078" s="226">
        <v>73493.100000000006</v>
      </c>
      <c r="N1078" s="57">
        <v>73493.100000000006</v>
      </c>
      <c r="O1078" s="223">
        <f t="shared" si="36"/>
        <v>0</v>
      </c>
      <c r="P1078" s="57">
        <f>VLOOKUP(E1078,'Cons. Ch2 &amp; Ch3'!F:Y,20,FALSE)</f>
        <v>16321277.189999998</v>
      </c>
    </row>
    <row r="1079" spans="1:16" hidden="1" x14ac:dyDescent="0.35">
      <c r="A1079" s="56">
        <v>8471160</v>
      </c>
      <c r="B1079" s="56" t="s">
        <v>506</v>
      </c>
      <c r="C1079" s="56">
        <v>432209</v>
      </c>
      <c r="D1079" s="56" t="s">
        <v>138</v>
      </c>
      <c r="E1079" s="56" t="str">
        <f t="shared" si="37"/>
        <v>847.8471160.1.432209.000000.847001.200179</v>
      </c>
      <c r="F1079" s="66" t="s">
        <v>21</v>
      </c>
      <c r="G1079" s="56">
        <v>847001</v>
      </c>
      <c r="H1079" s="56" t="s">
        <v>23</v>
      </c>
      <c r="I1079" s="56">
        <v>200179</v>
      </c>
      <c r="J1079" s="56" t="s">
        <v>4518</v>
      </c>
      <c r="K1079" s="56">
        <v>1</v>
      </c>
      <c r="L1079" s="56">
        <v>7215.8625000000002</v>
      </c>
      <c r="M1079" s="226">
        <v>6872.25</v>
      </c>
      <c r="N1079" s="57">
        <v>6872.25</v>
      </c>
      <c r="O1079" s="223">
        <f t="shared" si="36"/>
        <v>0</v>
      </c>
      <c r="P1079" s="57">
        <f>VLOOKUP(E1079,'Cons. Ch2 &amp; Ch3'!F:Y,20,FALSE)</f>
        <v>16321277.189999998</v>
      </c>
    </row>
    <row r="1080" spans="1:16" hidden="1" x14ac:dyDescent="0.35">
      <c r="A1080" s="56">
        <v>8471160</v>
      </c>
      <c r="B1080" s="56" t="s">
        <v>506</v>
      </c>
      <c r="C1080" s="56">
        <v>432209</v>
      </c>
      <c r="D1080" s="56" t="s">
        <v>138</v>
      </c>
      <c r="E1080" s="56" t="str">
        <f t="shared" si="37"/>
        <v>847.8471160.1.432209.000000.847001.200179</v>
      </c>
      <c r="F1080" s="66" t="s">
        <v>21</v>
      </c>
      <c r="G1080" s="56">
        <v>847001</v>
      </c>
      <c r="H1080" s="56" t="s">
        <v>23</v>
      </c>
      <c r="I1080" s="56">
        <v>200179</v>
      </c>
      <c r="J1080" s="56" t="s">
        <v>4519</v>
      </c>
      <c r="K1080" s="56">
        <v>1</v>
      </c>
      <c r="L1080" s="56">
        <v>5721.9750000000004</v>
      </c>
      <c r="M1080" s="226">
        <v>5449.5</v>
      </c>
      <c r="N1080" s="57">
        <v>5449.5</v>
      </c>
      <c r="O1080" s="223">
        <f t="shared" si="36"/>
        <v>0</v>
      </c>
      <c r="P1080" s="57">
        <f>VLOOKUP(E1080,'Cons. Ch2 &amp; Ch3'!F:Y,20,FALSE)</f>
        <v>16321277.189999998</v>
      </c>
    </row>
    <row r="1081" spans="1:16" hidden="1" x14ac:dyDescent="0.35">
      <c r="A1081" s="56">
        <v>8471160</v>
      </c>
      <c r="B1081" s="56" t="s">
        <v>506</v>
      </c>
      <c r="C1081" s="56">
        <v>432209</v>
      </c>
      <c r="D1081" s="56" t="s">
        <v>138</v>
      </c>
      <c r="E1081" s="56" t="str">
        <f t="shared" si="37"/>
        <v>847.8471160.1.432209.000000.847001.200179</v>
      </c>
      <c r="F1081" s="66" t="s">
        <v>21</v>
      </c>
      <c r="G1081" s="56">
        <v>847001</v>
      </c>
      <c r="H1081" s="56" t="s">
        <v>23</v>
      </c>
      <c r="I1081" s="56">
        <v>200179</v>
      </c>
      <c r="J1081" s="56" t="s">
        <v>4520</v>
      </c>
      <c r="K1081" s="56">
        <v>1</v>
      </c>
      <c r="L1081" s="56">
        <v>50955.681000000004</v>
      </c>
      <c r="M1081" s="226">
        <v>48529.22</v>
      </c>
      <c r="N1081" s="57">
        <v>48529.22</v>
      </c>
      <c r="O1081" s="223">
        <f t="shared" si="36"/>
        <v>0</v>
      </c>
      <c r="P1081" s="57">
        <f>VLOOKUP(E1081,'Cons. Ch2 &amp; Ch3'!F:Y,20,FALSE)</f>
        <v>16321277.189999998</v>
      </c>
    </row>
    <row r="1082" spans="1:16" hidden="1" x14ac:dyDescent="0.35">
      <c r="A1082" s="56">
        <v>8471160</v>
      </c>
      <c r="B1082" s="56" t="s">
        <v>506</v>
      </c>
      <c r="C1082" s="56">
        <v>432209</v>
      </c>
      <c r="D1082" s="56" t="s">
        <v>138</v>
      </c>
      <c r="E1082" s="56" t="str">
        <f t="shared" si="37"/>
        <v>847.8471160.1.432209.000000.847001.200179</v>
      </c>
      <c r="F1082" s="66" t="s">
        <v>21</v>
      </c>
      <c r="G1082" s="56">
        <v>847001</v>
      </c>
      <c r="H1082" s="56" t="s">
        <v>23</v>
      </c>
      <c r="I1082" s="56">
        <v>200179</v>
      </c>
      <c r="J1082" s="56" t="s">
        <v>4521</v>
      </c>
      <c r="K1082" s="56">
        <v>1</v>
      </c>
      <c r="L1082" s="56">
        <v>58977.460500000001</v>
      </c>
      <c r="M1082" s="226">
        <v>56169.01</v>
      </c>
      <c r="N1082" s="57">
        <v>56169.01</v>
      </c>
      <c r="O1082" s="223">
        <f t="shared" ref="O1082:O1145" si="38">M1082-N1082</f>
        <v>0</v>
      </c>
      <c r="P1082" s="57">
        <f>VLOOKUP(E1082,'Cons. Ch2 &amp; Ch3'!F:Y,20,FALSE)</f>
        <v>16321277.189999998</v>
      </c>
    </row>
    <row r="1083" spans="1:16" hidden="1" x14ac:dyDescent="0.35">
      <c r="A1083" s="56">
        <v>8471160</v>
      </c>
      <c r="B1083" s="56" t="s">
        <v>506</v>
      </c>
      <c r="C1083" s="56">
        <v>432209</v>
      </c>
      <c r="D1083" s="56" t="s">
        <v>138</v>
      </c>
      <c r="E1083" s="56" t="str">
        <f t="shared" si="37"/>
        <v>847.8471160.1.432209.000000.847001.200179</v>
      </c>
      <c r="F1083" s="66" t="s">
        <v>21</v>
      </c>
      <c r="G1083" s="56">
        <v>847001</v>
      </c>
      <c r="H1083" s="56" t="s">
        <v>23</v>
      </c>
      <c r="I1083" s="56">
        <v>200179</v>
      </c>
      <c r="J1083" s="56" t="s">
        <v>4522</v>
      </c>
      <c r="K1083" s="56">
        <v>1</v>
      </c>
      <c r="L1083" s="56">
        <v>9371.9954999999991</v>
      </c>
      <c r="M1083" s="226">
        <v>8925.7099999999991</v>
      </c>
      <c r="N1083" s="57">
        <v>8925.7099999999991</v>
      </c>
      <c r="O1083" s="223">
        <f t="shared" si="38"/>
        <v>0</v>
      </c>
      <c r="P1083" s="57">
        <f>VLOOKUP(E1083,'Cons. Ch2 &amp; Ch3'!F:Y,20,FALSE)</f>
        <v>16321277.189999998</v>
      </c>
    </row>
    <row r="1084" spans="1:16" hidden="1" x14ac:dyDescent="0.35">
      <c r="A1084" s="56">
        <v>8471160</v>
      </c>
      <c r="B1084" s="56" t="s">
        <v>506</v>
      </c>
      <c r="C1084" s="56">
        <v>432209</v>
      </c>
      <c r="D1084" s="56" t="s">
        <v>138</v>
      </c>
      <c r="E1084" s="56" t="str">
        <f t="shared" si="37"/>
        <v>847.8471160.1.432209.000000.847001.200179</v>
      </c>
      <c r="F1084" s="66" t="s">
        <v>21</v>
      </c>
      <c r="G1084" s="56">
        <v>847001</v>
      </c>
      <c r="H1084" s="56" t="s">
        <v>23</v>
      </c>
      <c r="I1084" s="56">
        <v>200179</v>
      </c>
      <c r="J1084" s="56" t="s">
        <v>4523</v>
      </c>
      <c r="K1084" s="56">
        <v>1</v>
      </c>
      <c r="L1084" s="56">
        <v>172786.95</v>
      </c>
      <c r="M1084" s="226">
        <v>164559</v>
      </c>
      <c r="N1084" s="57">
        <v>164559</v>
      </c>
      <c r="O1084" s="223">
        <f t="shared" si="38"/>
        <v>0</v>
      </c>
      <c r="P1084" s="57">
        <f>VLOOKUP(E1084,'Cons. Ch2 &amp; Ch3'!F:Y,20,FALSE)</f>
        <v>16321277.189999998</v>
      </c>
    </row>
    <row r="1085" spans="1:16" hidden="1" x14ac:dyDescent="0.35">
      <c r="A1085" s="56">
        <v>8471160</v>
      </c>
      <c r="B1085" s="56" t="s">
        <v>506</v>
      </c>
      <c r="C1085" s="56">
        <v>432209</v>
      </c>
      <c r="D1085" s="56" t="s">
        <v>138</v>
      </c>
      <c r="E1085" s="56" t="str">
        <f t="shared" si="37"/>
        <v>847.8471160.1.432209.000000.847001.200179</v>
      </c>
      <c r="F1085" s="66" t="s">
        <v>21</v>
      </c>
      <c r="G1085" s="56">
        <v>847001</v>
      </c>
      <c r="H1085" s="56" t="s">
        <v>23</v>
      </c>
      <c r="I1085" s="56">
        <v>200179</v>
      </c>
      <c r="J1085" s="56" t="s">
        <v>4524</v>
      </c>
      <c r="K1085" s="56">
        <v>1</v>
      </c>
      <c r="L1085" s="56">
        <v>1124550</v>
      </c>
      <c r="M1085" s="226">
        <v>1071000</v>
      </c>
      <c r="N1085" s="57">
        <v>1071000</v>
      </c>
      <c r="O1085" s="223">
        <f t="shared" si="38"/>
        <v>0</v>
      </c>
      <c r="P1085" s="57">
        <f>VLOOKUP(E1085,'Cons. Ch2 &amp; Ch3'!F:Y,20,FALSE)</f>
        <v>16321277.189999998</v>
      </c>
    </row>
    <row r="1086" spans="1:16" hidden="1" x14ac:dyDescent="0.35">
      <c r="A1086" s="56">
        <v>8471160</v>
      </c>
      <c r="B1086" s="56" t="s">
        <v>506</v>
      </c>
      <c r="C1086" s="56">
        <v>432209</v>
      </c>
      <c r="D1086" s="56" t="s">
        <v>138</v>
      </c>
      <c r="E1086" s="56" t="str">
        <f t="shared" si="37"/>
        <v>847.8471160.1.432209.000000.847001.200179</v>
      </c>
      <c r="F1086" s="66" t="s">
        <v>21</v>
      </c>
      <c r="G1086" s="56">
        <v>847001</v>
      </c>
      <c r="H1086" s="56" t="s">
        <v>23</v>
      </c>
      <c r="I1086" s="56">
        <v>200179</v>
      </c>
      <c r="J1086" s="56" t="s">
        <v>4525</v>
      </c>
      <c r="K1086" s="56">
        <v>1</v>
      </c>
      <c r="L1086" s="56">
        <v>12915</v>
      </c>
      <c r="M1086" s="226">
        <v>12300</v>
      </c>
      <c r="N1086" s="57">
        <v>12300</v>
      </c>
      <c r="O1086" s="223">
        <f t="shared" si="38"/>
        <v>0</v>
      </c>
      <c r="P1086" s="57">
        <f>VLOOKUP(E1086,'Cons. Ch2 &amp; Ch3'!F:Y,20,FALSE)</f>
        <v>16321277.189999998</v>
      </c>
    </row>
    <row r="1087" spans="1:16" hidden="1" x14ac:dyDescent="0.35">
      <c r="A1087" s="56">
        <v>8471160</v>
      </c>
      <c r="B1087" s="56" t="s">
        <v>506</v>
      </c>
      <c r="C1087" s="56">
        <v>432209</v>
      </c>
      <c r="D1087" s="56" t="s">
        <v>138</v>
      </c>
      <c r="E1087" s="56" t="str">
        <f t="shared" si="37"/>
        <v>847.8471160.1.432209.000000.847001.200179</v>
      </c>
      <c r="F1087" s="66" t="s">
        <v>21</v>
      </c>
      <c r="G1087" s="56">
        <v>847001</v>
      </c>
      <c r="H1087" s="56" t="s">
        <v>23</v>
      </c>
      <c r="I1087" s="56">
        <v>200179</v>
      </c>
      <c r="J1087" s="56" t="s">
        <v>4526</v>
      </c>
      <c r="K1087" s="56">
        <v>1</v>
      </c>
      <c r="L1087" s="56">
        <v>924</v>
      </c>
      <c r="M1087" s="226">
        <v>880</v>
      </c>
      <c r="N1087" s="57">
        <v>880</v>
      </c>
      <c r="O1087" s="223">
        <f t="shared" si="38"/>
        <v>0</v>
      </c>
      <c r="P1087" s="57">
        <f>VLOOKUP(E1087,'Cons. Ch2 &amp; Ch3'!F:Y,20,FALSE)</f>
        <v>16321277.189999998</v>
      </c>
    </row>
    <row r="1088" spans="1:16" hidden="1" x14ac:dyDescent="0.35">
      <c r="A1088" s="56">
        <v>8471160</v>
      </c>
      <c r="B1088" s="56" t="s">
        <v>506</v>
      </c>
      <c r="C1088" s="56">
        <v>432209</v>
      </c>
      <c r="D1088" s="56" t="s">
        <v>138</v>
      </c>
      <c r="E1088" s="56" t="str">
        <f t="shared" si="37"/>
        <v>847.8471160.1.432209.000000.847001.200179</v>
      </c>
      <c r="F1088" s="66" t="s">
        <v>21</v>
      </c>
      <c r="G1088" s="56">
        <v>847001</v>
      </c>
      <c r="H1088" s="56" t="s">
        <v>23</v>
      </c>
      <c r="I1088" s="56">
        <v>200179</v>
      </c>
      <c r="J1088" s="56" t="s">
        <v>4527</v>
      </c>
      <c r="K1088" s="56">
        <v>1</v>
      </c>
      <c r="L1088" s="56">
        <v>535.5</v>
      </c>
      <c r="M1088" s="226">
        <v>510</v>
      </c>
      <c r="N1088" s="57">
        <v>510</v>
      </c>
      <c r="O1088" s="223">
        <f t="shared" si="38"/>
        <v>0</v>
      </c>
      <c r="P1088" s="57">
        <f>VLOOKUP(E1088,'Cons. Ch2 &amp; Ch3'!F:Y,20,FALSE)</f>
        <v>16321277.189999998</v>
      </c>
    </row>
    <row r="1089" spans="1:16" hidden="1" x14ac:dyDescent="0.35">
      <c r="A1089" s="56">
        <v>8471160</v>
      </c>
      <c r="B1089" s="56" t="s">
        <v>506</v>
      </c>
      <c r="C1089" s="56">
        <v>432209</v>
      </c>
      <c r="D1089" s="56" t="s">
        <v>138</v>
      </c>
      <c r="E1089" s="56" t="str">
        <f t="shared" si="37"/>
        <v>847.8471160.1.432209.000000.847001.200179</v>
      </c>
      <c r="F1089" s="66" t="s">
        <v>21</v>
      </c>
      <c r="G1089" s="56">
        <v>847001</v>
      </c>
      <c r="H1089" s="56" t="s">
        <v>23</v>
      </c>
      <c r="I1089" s="56">
        <v>200179</v>
      </c>
      <c r="J1089" s="56" t="s">
        <v>4528</v>
      </c>
      <c r="K1089" s="56">
        <v>1</v>
      </c>
      <c r="L1089" s="56">
        <v>7717.5</v>
      </c>
      <c r="M1089" s="226">
        <v>7350</v>
      </c>
      <c r="N1089" s="57">
        <v>7350</v>
      </c>
      <c r="O1089" s="223">
        <f t="shared" si="38"/>
        <v>0</v>
      </c>
      <c r="P1089" s="57">
        <f>VLOOKUP(E1089,'Cons. Ch2 &amp; Ch3'!F:Y,20,FALSE)</f>
        <v>16321277.189999998</v>
      </c>
    </row>
    <row r="1090" spans="1:16" hidden="1" x14ac:dyDescent="0.35">
      <c r="A1090" s="56">
        <v>8471160</v>
      </c>
      <c r="B1090" s="56" t="s">
        <v>506</v>
      </c>
      <c r="C1090" s="56">
        <v>432209</v>
      </c>
      <c r="D1090" s="56" t="s">
        <v>138</v>
      </c>
      <c r="E1090" s="56" t="str">
        <f t="shared" ref="E1090:E1153" si="39">CONCATENATE(847,".",A1090,".",1,".",C1090,".","000000",".",G1090,".",I1090)</f>
        <v>847.8471160.1.432209.000000.847001.200179</v>
      </c>
      <c r="F1090" s="66" t="s">
        <v>21</v>
      </c>
      <c r="G1090" s="56">
        <v>847001</v>
      </c>
      <c r="H1090" s="56" t="s">
        <v>23</v>
      </c>
      <c r="I1090" s="56">
        <v>200179</v>
      </c>
      <c r="J1090" s="56" t="s">
        <v>4529</v>
      </c>
      <c r="K1090" s="56">
        <v>1</v>
      </c>
      <c r="L1090" s="56">
        <v>134990.1</v>
      </c>
      <c r="M1090" s="226">
        <v>128562</v>
      </c>
      <c r="N1090" s="57">
        <v>128562</v>
      </c>
      <c r="O1090" s="223">
        <f t="shared" si="38"/>
        <v>0</v>
      </c>
      <c r="P1090" s="57">
        <f>VLOOKUP(E1090,'Cons. Ch2 &amp; Ch3'!F:Y,20,FALSE)</f>
        <v>16321277.189999998</v>
      </c>
    </row>
    <row r="1091" spans="1:16" hidden="1" x14ac:dyDescent="0.35">
      <c r="A1091" s="56">
        <v>8471160</v>
      </c>
      <c r="B1091" s="56" t="s">
        <v>506</v>
      </c>
      <c r="C1091" s="56">
        <v>432209</v>
      </c>
      <c r="D1091" s="56" t="s">
        <v>138</v>
      </c>
      <c r="E1091" s="56" t="str">
        <f t="shared" si="39"/>
        <v>847.8471160.1.432209.000000.847001.200179</v>
      </c>
      <c r="F1091" s="66" t="s">
        <v>21</v>
      </c>
      <c r="G1091" s="56">
        <v>847001</v>
      </c>
      <c r="H1091" s="56" t="s">
        <v>23</v>
      </c>
      <c r="I1091" s="56">
        <v>200179</v>
      </c>
      <c r="J1091" s="56" t="s">
        <v>4530</v>
      </c>
      <c r="K1091" s="56">
        <v>1</v>
      </c>
      <c r="L1091" s="56">
        <v>37411.542000000001</v>
      </c>
      <c r="M1091" s="226">
        <v>35630.04</v>
      </c>
      <c r="N1091" s="57">
        <v>35630.04</v>
      </c>
      <c r="O1091" s="223">
        <f t="shared" si="38"/>
        <v>0</v>
      </c>
      <c r="P1091" s="57">
        <f>VLOOKUP(E1091,'Cons. Ch2 &amp; Ch3'!F:Y,20,FALSE)</f>
        <v>16321277.189999998</v>
      </c>
    </row>
    <row r="1092" spans="1:16" hidden="1" x14ac:dyDescent="0.35">
      <c r="A1092" s="56">
        <v>8471160</v>
      </c>
      <c r="B1092" s="56" t="s">
        <v>506</v>
      </c>
      <c r="C1092" s="56">
        <v>432209</v>
      </c>
      <c r="D1092" s="56" t="s">
        <v>138</v>
      </c>
      <c r="E1092" s="56" t="str">
        <f t="shared" si="39"/>
        <v>847.8471160.1.432209.000000.847001.200179</v>
      </c>
      <c r="F1092" s="66" t="s">
        <v>21</v>
      </c>
      <c r="G1092" s="56">
        <v>847001</v>
      </c>
      <c r="H1092" s="56" t="s">
        <v>23</v>
      </c>
      <c r="I1092" s="56">
        <v>200179</v>
      </c>
      <c r="J1092" s="56" t="s">
        <v>4531</v>
      </c>
      <c r="K1092" s="56">
        <v>1</v>
      </c>
      <c r="L1092" s="56">
        <v>66727.5</v>
      </c>
      <c r="M1092" s="226">
        <v>63550</v>
      </c>
      <c r="N1092" s="57">
        <v>63550</v>
      </c>
      <c r="O1092" s="223">
        <f t="shared" si="38"/>
        <v>0</v>
      </c>
      <c r="P1092" s="57">
        <f>VLOOKUP(E1092,'Cons. Ch2 &amp; Ch3'!F:Y,20,FALSE)</f>
        <v>16321277.189999998</v>
      </c>
    </row>
    <row r="1093" spans="1:16" hidden="1" x14ac:dyDescent="0.35">
      <c r="A1093" s="56">
        <v>8471160</v>
      </c>
      <c r="B1093" s="56" t="s">
        <v>506</v>
      </c>
      <c r="C1093" s="56">
        <v>432209</v>
      </c>
      <c r="D1093" s="56" t="s">
        <v>138</v>
      </c>
      <c r="E1093" s="56" t="str">
        <f t="shared" si="39"/>
        <v>847.8471160.1.432209.000000.847001.200179</v>
      </c>
      <c r="F1093" s="66" t="s">
        <v>21</v>
      </c>
      <c r="G1093" s="56">
        <v>847001</v>
      </c>
      <c r="H1093" s="56" t="s">
        <v>23</v>
      </c>
      <c r="I1093" s="56">
        <v>200179</v>
      </c>
      <c r="J1093" s="56" t="s">
        <v>4532</v>
      </c>
      <c r="K1093" s="56">
        <v>1</v>
      </c>
      <c r="L1093" s="56">
        <v>5292</v>
      </c>
      <c r="M1093" s="226">
        <v>5040</v>
      </c>
      <c r="N1093" s="57">
        <v>5040</v>
      </c>
      <c r="O1093" s="223">
        <f t="shared" si="38"/>
        <v>0</v>
      </c>
      <c r="P1093" s="57">
        <f>VLOOKUP(E1093,'Cons. Ch2 &amp; Ch3'!F:Y,20,FALSE)</f>
        <v>16321277.189999998</v>
      </c>
    </row>
    <row r="1094" spans="1:16" hidden="1" x14ac:dyDescent="0.35">
      <c r="A1094" s="56">
        <v>8471160</v>
      </c>
      <c r="B1094" s="56" t="s">
        <v>506</v>
      </c>
      <c r="C1094" s="56">
        <v>432209</v>
      </c>
      <c r="D1094" s="56" t="s">
        <v>138</v>
      </c>
      <c r="E1094" s="56" t="str">
        <f t="shared" si="39"/>
        <v>847.8471160.1.432209.000000.847001.200179</v>
      </c>
      <c r="F1094" s="66" t="s">
        <v>21</v>
      </c>
      <c r="G1094" s="56">
        <v>847001</v>
      </c>
      <c r="H1094" s="56" t="s">
        <v>23</v>
      </c>
      <c r="I1094" s="56">
        <v>200179</v>
      </c>
      <c r="J1094" s="56" t="s">
        <v>4533</v>
      </c>
      <c r="K1094" s="56">
        <v>1</v>
      </c>
      <c r="L1094" s="56">
        <v>542.18849999999998</v>
      </c>
      <c r="M1094" s="226">
        <v>516.37</v>
      </c>
      <c r="N1094" s="57">
        <v>516.37</v>
      </c>
      <c r="O1094" s="223">
        <f t="shared" si="38"/>
        <v>0</v>
      </c>
      <c r="P1094" s="57">
        <f>VLOOKUP(E1094,'Cons. Ch2 &amp; Ch3'!F:Y,20,FALSE)</f>
        <v>16321277.189999998</v>
      </c>
    </row>
    <row r="1095" spans="1:16" hidden="1" x14ac:dyDescent="0.35">
      <c r="A1095" s="56">
        <v>8471160</v>
      </c>
      <c r="B1095" s="56" t="s">
        <v>506</v>
      </c>
      <c r="C1095" s="56">
        <v>432209</v>
      </c>
      <c r="D1095" s="56" t="s">
        <v>138</v>
      </c>
      <c r="E1095" s="56" t="str">
        <f t="shared" si="39"/>
        <v>847.8471160.1.432209.000000.847001.200179</v>
      </c>
      <c r="F1095" s="66" t="s">
        <v>21</v>
      </c>
      <c r="G1095" s="56">
        <v>847001</v>
      </c>
      <c r="H1095" s="56" t="s">
        <v>23</v>
      </c>
      <c r="I1095" s="56">
        <v>200179</v>
      </c>
      <c r="J1095" s="56" t="s">
        <v>4534</v>
      </c>
      <c r="K1095" s="56">
        <v>1</v>
      </c>
      <c r="L1095" s="56">
        <v>18459.829500000003</v>
      </c>
      <c r="M1095" s="226">
        <v>17580.79</v>
      </c>
      <c r="N1095" s="57">
        <v>17580.79</v>
      </c>
      <c r="O1095" s="223">
        <f t="shared" si="38"/>
        <v>0</v>
      </c>
      <c r="P1095" s="57">
        <f>VLOOKUP(E1095,'Cons. Ch2 &amp; Ch3'!F:Y,20,FALSE)</f>
        <v>16321277.189999998</v>
      </c>
    </row>
    <row r="1096" spans="1:16" hidden="1" x14ac:dyDescent="0.35">
      <c r="A1096" s="56">
        <v>8471160</v>
      </c>
      <c r="B1096" s="56" t="s">
        <v>506</v>
      </c>
      <c r="C1096" s="56">
        <v>432209</v>
      </c>
      <c r="D1096" s="56" t="s">
        <v>138</v>
      </c>
      <c r="E1096" s="56" t="str">
        <f t="shared" si="39"/>
        <v>847.8471160.1.432209.000000.847001.200179</v>
      </c>
      <c r="F1096" s="66" t="s">
        <v>21</v>
      </c>
      <c r="G1096" s="56">
        <v>847001</v>
      </c>
      <c r="H1096" s="56" t="s">
        <v>23</v>
      </c>
      <c r="I1096" s="56">
        <v>200179</v>
      </c>
      <c r="J1096" s="56" t="s">
        <v>4535</v>
      </c>
      <c r="K1096" s="56">
        <v>1</v>
      </c>
      <c r="L1096" s="56">
        <v>6093.5385000000006</v>
      </c>
      <c r="M1096" s="226">
        <v>5803.37</v>
      </c>
      <c r="N1096" s="57">
        <v>5803.37</v>
      </c>
      <c r="O1096" s="223">
        <f t="shared" si="38"/>
        <v>0</v>
      </c>
      <c r="P1096" s="57">
        <f>VLOOKUP(E1096,'Cons. Ch2 &amp; Ch3'!F:Y,20,FALSE)</f>
        <v>16321277.189999998</v>
      </c>
    </row>
    <row r="1097" spans="1:16" hidden="1" x14ac:dyDescent="0.35">
      <c r="A1097" s="56">
        <v>8471160</v>
      </c>
      <c r="B1097" s="56" t="s">
        <v>506</v>
      </c>
      <c r="C1097" s="56">
        <v>432209</v>
      </c>
      <c r="D1097" s="56" t="s">
        <v>138</v>
      </c>
      <c r="E1097" s="56" t="str">
        <f t="shared" si="39"/>
        <v>847.8471160.1.432209.000000.847001.200179</v>
      </c>
      <c r="F1097" s="66" t="s">
        <v>21</v>
      </c>
      <c r="G1097" s="56">
        <v>847001</v>
      </c>
      <c r="H1097" s="56" t="s">
        <v>23</v>
      </c>
      <c r="I1097" s="56">
        <v>200179</v>
      </c>
      <c r="J1097" s="56" t="s">
        <v>4536</v>
      </c>
      <c r="K1097" s="56">
        <v>1</v>
      </c>
      <c r="L1097" s="56">
        <v>38181.045000000006</v>
      </c>
      <c r="M1097" s="226">
        <v>36362.9</v>
      </c>
      <c r="N1097" s="57">
        <v>36362.9</v>
      </c>
      <c r="O1097" s="223">
        <f t="shared" si="38"/>
        <v>0</v>
      </c>
      <c r="P1097" s="57">
        <f>VLOOKUP(E1097,'Cons. Ch2 &amp; Ch3'!F:Y,20,FALSE)</f>
        <v>16321277.189999998</v>
      </c>
    </row>
    <row r="1098" spans="1:16" hidden="1" x14ac:dyDescent="0.35">
      <c r="A1098" s="56">
        <v>8471160</v>
      </c>
      <c r="B1098" s="56" t="s">
        <v>506</v>
      </c>
      <c r="C1098" s="56">
        <v>432209</v>
      </c>
      <c r="D1098" s="56" t="s">
        <v>138</v>
      </c>
      <c r="E1098" s="56" t="str">
        <f t="shared" si="39"/>
        <v>847.8471160.1.432209.000000.847001.200179</v>
      </c>
      <c r="F1098" s="66" t="s">
        <v>21</v>
      </c>
      <c r="G1098" s="56">
        <v>847001</v>
      </c>
      <c r="H1098" s="56" t="s">
        <v>23</v>
      </c>
      <c r="I1098" s="56">
        <v>200179</v>
      </c>
      <c r="J1098" s="56" t="s">
        <v>4537</v>
      </c>
      <c r="K1098" s="56">
        <v>1</v>
      </c>
      <c r="L1098" s="56">
        <v>525000</v>
      </c>
      <c r="M1098" s="226">
        <v>500000</v>
      </c>
      <c r="N1098" s="57">
        <v>500000</v>
      </c>
      <c r="O1098" s="223">
        <f t="shared" si="38"/>
        <v>0</v>
      </c>
      <c r="P1098" s="57">
        <f>VLOOKUP(E1098,'Cons. Ch2 &amp; Ch3'!F:Y,20,FALSE)</f>
        <v>16321277.189999998</v>
      </c>
    </row>
    <row r="1099" spans="1:16" hidden="1" x14ac:dyDescent="0.35">
      <c r="A1099" s="56">
        <v>8471160</v>
      </c>
      <c r="B1099" s="56" t="s">
        <v>506</v>
      </c>
      <c r="C1099" s="56">
        <v>432209</v>
      </c>
      <c r="D1099" s="56" t="s">
        <v>138</v>
      </c>
      <c r="E1099" s="56" t="str">
        <f t="shared" si="39"/>
        <v>847.8471160.1.432209.000000.847001.200179</v>
      </c>
      <c r="F1099" s="66" t="s">
        <v>21</v>
      </c>
      <c r="G1099" s="56">
        <v>847001</v>
      </c>
      <c r="H1099" s="56" t="s">
        <v>23</v>
      </c>
      <c r="I1099" s="56">
        <v>200179</v>
      </c>
      <c r="J1099" s="56" t="s">
        <v>4538</v>
      </c>
      <c r="K1099" s="56">
        <v>1</v>
      </c>
      <c r="L1099" s="56">
        <v>38568.6</v>
      </c>
      <c r="M1099" s="226">
        <v>36732</v>
      </c>
      <c r="N1099" s="57">
        <v>36732</v>
      </c>
      <c r="O1099" s="223">
        <f t="shared" si="38"/>
        <v>0</v>
      </c>
      <c r="P1099" s="57">
        <f>VLOOKUP(E1099,'Cons. Ch2 &amp; Ch3'!F:Y,20,FALSE)</f>
        <v>16321277.189999998</v>
      </c>
    </row>
    <row r="1100" spans="1:16" hidden="1" x14ac:dyDescent="0.35">
      <c r="A1100" s="56">
        <v>8471160</v>
      </c>
      <c r="B1100" s="56" t="s">
        <v>506</v>
      </c>
      <c r="C1100" s="56">
        <v>432209</v>
      </c>
      <c r="D1100" s="56" t="s">
        <v>138</v>
      </c>
      <c r="E1100" s="56" t="str">
        <f t="shared" si="39"/>
        <v>847.8471160.1.432209.000000.847001.200179</v>
      </c>
      <c r="F1100" s="66" t="s">
        <v>21</v>
      </c>
      <c r="G1100" s="56">
        <v>847001</v>
      </c>
      <c r="H1100" s="56" t="s">
        <v>23</v>
      </c>
      <c r="I1100" s="56">
        <v>200179</v>
      </c>
      <c r="J1100" s="56" t="s">
        <v>4539</v>
      </c>
      <c r="K1100" s="56">
        <v>1</v>
      </c>
      <c r="L1100" s="56">
        <v>53224.668000000005</v>
      </c>
      <c r="M1100" s="226">
        <v>50690.16</v>
      </c>
      <c r="N1100" s="57">
        <v>50690.16</v>
      </c>
      <c r="O1100" s="223">
        <f t="shared" si="38"/>
        <v>0</v>
      </c>
      <c r="P1100" s="57">
        <f>VLOOKUP(E1100,'Cons. Ch2 &amp; Ch3'!F:Y,20,FALSE)</f>
        <v>16321277.189999998</v>
      </c>
    </row>
    <row r="1101" spans="1:16" hidden="1" x14ac:dyDescent="0.35">
      <c r="A1101" s="56">
        <v>8471160</v>
      </c>
      <c r="B1101" s="56" t="s">
        <v>506</v>
      </c>
      <c r="C1101" s="56">
        <v>432209</v>
      </c>
      <c r="D1101" s="56" t="s">
        <v>138</v>
      </c>
      <c r="E1101" s="56" t="str">
        <f t="shared" si="39"/>
        <v>847.8471160.1.432209.000000.847001.200179</v>
      </c>
      <c r="F1101" s="66" t="s">
        <v>21</v>
      </c>
      <c r="G1101" s="56">
        <v>847001</v>
      </c>
      <c r="H1101" s="56" t="s">
        <v>23</v>
      </c>
      <c r="I1101" s="56">
        <v>200179</v>
      </c>
      <c r="J1101" s="56" t="s">
        <v>4540</v>
      </c>
      <c r="K1101" s="56">
        <v>1</v>
      </c>
      <c r="L1101" s="56">
        <v>70938.1155</v>
      </c>
      <c r="M1101" s="226">
        <v>67560.11</v>
      </c>
      <c r="N1101" s="57">
        <v>67560.11</v>
      </c>
      <c r="O1101" s="223">
        <f t="shared" si="38"/>
        <v>0</v>
      </c>
      <c r="P1101" s="57">
        <f>VLOOKUP(E1101,'Cons. Ch2 &amp; Ch3'!F:Y,20,FALSE)</f>
        <v>16321277.189999998</v>
      </c>
    </row>
    <row r="1102" spans="1:16" hidden="1" x14ac:dyDescent="0.35">
      <c r="A1102" s="56">
        <v>8471160</v>
      </c>
      <c r="B1102" s="56" t="s">
        <v>506</v>
      </c>
      <c r="C1102" s="56">
        <v>432209</v>
      </c>
      <c r="D1102" s="56" t="s">
        <v>138</v>
      </c>
      <c r="E1102" s="56" t="str">
        <f t="shared" si="39"/>
        <v>847.8471160.1.432209.000000.847001.200179</v>
      </c>
      <c r="F1102" s="66" t="s">
        <v>21</v>
      </c>
      <c r="G1102" s="56">
        <v>847001</v>
      </c>
      <c r="H1102" s="56" t="s">
        <v>23</v>
      </c>
      <c r="I1102" s="56">
        <v>200179</v>
      </c>
      <c r="J1102" s="56" t="s">
        <v>4541</v>
      </c>
      <c r="K1102" s="56">
        <v>1</v>
      </c>
      <c r="L1102" s="56">
        <v>38182.914000000004</v>
      </c>
      <c r="M1102" s="226">
        <v>36364.68</v>
      </c>
      <c r="N1102" s="57">
        <v>36364.68</v>
      </c>
      <c r="O1102" s="223">
        <f t="shared" si="38"/>
        <v>0</v>
      </c>
      <c r="P1102" s="57">
        <f>VLOOKUP(E1102,'Cons. Ch2 &amp; Ch3'!F:Y,20,FALSE)</f>
        <v>16321277.189999998</v>
      </c>
    </row>
    <row r="1103" spans="1:16" hidden="1" x14ac:dyDescent="0.35">
      <c r="A1103" s="56">
        <v>8471160</v>
      </c>
      <c r="B1103" s="56" t="s">
        <v>506</v>
      </c>
      <c r="C1103" s="56">
        <v>432209</v>
      </c>
      <c r="D1103" s="56" t="s">
        <v>138</v>
      </c>
      <c r="E1103" s="56" t="str">
        <f t="shared" si="39"/>
        <v>847.8471160.1.432209.000000.847001.200179</v>
      </c>
      <c r="F1103" s="66" t="s">
        <v>21</v>
      </c>
      <c r="G1103" s="56">
        <v>847001</v>
      </c>
      <c r="H1103" s="56" t="s">
        <v>23</v>
      </c>
      <c r="I1103" s="56">
        <v>200179</v>
      </c>
      <c r="J1103" s="56" t="s">
        <v>4542</v>
      </c>
      <c r="K1103" s="56">
        <v>1</v>
      </c>
      <c r="L1103" s="56">
        <v>57591.512999999999</v>
      </c>
      <c r="M1103" s="226">
        <v>54849.06</v>
      </c>
      <c r="N1103" s="57">
        <v>54849.06</v>
      </c>
      <c r="O1103" s="223">
        <f t="shared" si="38"/>
        <v>0</v>
      </c>
      <c r="P1103" s="57">
        <f>VLOOKUP(E1103,'Cons. Ch2 &amp; Ch3'!F:Y,20,FALSE)</f>
        <v>16321277.189999998</v>
      </c>
    </row>
    <row r="1104" spans="1:16" hidden="1" x14ac:dyDescent="0.35">
      <c r="A1104" s="56">
        <v>8471160</v>
      </c>
      <c r="B1104" s="56" t="s">
        <v>506</v>
      </c>
      <c r="C1104" s="56">
        <v>432209</v>
      </c>
      <c r="D1104" s="56" t="s">
        <v>138</v>
      </c>
      <c r="E1104" s="56" t="str">
        <f t="shared" si="39"/>
        <v>847.8471160.1.432209.000000.847001.200179</v>
      </c>
      <c r="F1104" s="66" t="s">
        <v>21</v>
      </c>
      <c r="G1104" s="56">
        <v>847001</v>
      </c>
      <c r="H1104" s="56" t="s">
        <v>23</v>
      </c>
      <c r="I1104" s="56">
        <v>200179</v>
      </c>
      <c r="J1104" s="56" t="s">
        <v>4543</v>
      </c>
      <c r="K1104" s="56">
        <v>1</v>
      </c>
      <c r="L1104" s="56">
        <v>294901.95</v>
      </c>
      <c r="M1104" s="226">
        <v>280859</v>
      </c>
      <c r="N1104" s="57">
        <v>280859</v>
      </c>
      <c r="O1104" s="223">
        <f t="shared" si="38"/>
        <v>0</v>
      </c>
      <c r="P1104" s="57">
        <f>VLOOKUP(E1104,'Cons. Ch2 &amp; Ch3'!F:Y,20,FALSE)</f>
        <v>16321277.189999998</v>
      </c>
    </row>
    <row r="1105" spans="1:16" hidden="1" x14ac:dyDescent="0.35">
      <c r="A1105" s="56">
        <v>8471160</v>
      </c>
      <c r="B1105" s="56" t="s">
        <v>506</v>
      </c>
      <c r="C1105" s="56">
        <v>432209</v>
      </c>
      <c r="D1105" s="56" t="s">
        <v>138</v>
      </c>
      <c r="E1105" s="56" t="str">
        <f t="shared" si="39"/>
        <v>847.8471160.1.432209.000000.847001.200179</v>
      </c>
      <c r="F1105" s="66" t="s">
        <v>21</v>
      </c>
      <c r="G1105" s="56">
        <v>847001</v>
      </c>
      <c r="H1105" s="56" t="s">
        <v>23</v>
      </c>
      <c r="I1105" s="56">
        <v>200179</v>
      </c>
      <c r="J1105" s="56" t="s">
        <v>4544</v>
      </c>
      <c r="K1105" s="56">
        <v>1</v>
      </c>
      <c r="L1105" s="56">
        <v>16027.042500000001</v>
      </c>
      <c r="M1105" s="226">
        <v>15263.85</v>
      </c>
      <c r="N1105" s="57">
        <v>15263.85</v>
      </c>
      <c r="O1105" s="223">
        <f t="shared" si="38"/>
        <v>0</v>
      </c>
      <c r="P1105" s="57">
        <f>VLOOKUP(E1105,'Cons. Ch2 &amp; Ch3'!F:Y,20,FALSE)</f>
        <v>16321277.189999998</v>
      </c>
    </row>
    <row r="1106" spans="1:16" hidden="1" x14ac:dyDescent="0.35">
      <c r="A1106" s="56">
        <v>8471160</v>
      </c>
      <c r="B1106" s="56" t="s">
        <v>506</v>
      </c>
      <c r="C1106" s="56">
        <v>432209</v>
      </c>
      <c r="D1106" s="56" t="s">
        <v>138</v>
      </c>
      <c r="E1106" s="56" t="str">
        <f t="shared" si="39"/>
        <v>847.8471160.1.432209.000000.847001.200179</v>
      </c>
      <c r="F1106" s="66" t="s">
        <v>21</v>
      </c>
      <c r="G1106" s="56">
        <v>847001</v>
      </c>
      <c r="H1106" s="56" t="s">
        <v>23</v>
      </c>
      <c r="I1106" s="56">
        <v>200179</v>
      </c>
      <c r="J1106" s="56" t="s">
        <v>4545</v>
      </c>
      <c r="K1106" s="56">
        <v>1</v>
      </c>
      <c r="L1106" s="56">
        <v>28277.235000000001</v>
      </c>
      <c r="M1106" s="226">
        <v>26930.7</v>
      </c>
      <c r="N1106" s="57">
        <v>26930.7</v>
      </c>
      <c r="O1106" s="223">
        <f t="shared" si="38"/>
        <v>0</v>
      </c>
      <c r="P1106" s="57">
        <f>VLOOKUP(E1106,'Cons. Ch2 &amp; Ch3'!F:Y,20,FALSE)</f>
        <v>16321277.189999998</v>
      </c>
    </row>
    <row r="1107" spans="1:16" hidden="1" x14ac:dyDescent="0.35">
      <c r="A1107" s="56">
        <v>8471160</v>
      </c>
      <c r="B1107" s="56" t="s">
        <v>506</v>
      </c>
      <c r="C1107" s="56">
        <v>432209</v>
      </c>
      <c r="D1107" s="56" t="s">
        <v>138</v>
      </c>
      <c r="E1107" s="56" t="str">
        <f t="shared" si="39"/>
        <v>847.8471160.1.432209.000000.847001.200179</v>
      </c>
      <c r="F1107" s="66" t="s">
        <v>21</v>
      </c>
      <c r="G1107" s="56">
        <v>847001</v>
      </c>
      <c r="H1107" s="56" t="s">
        <v>23</v>
      </c>
      <c r="I1107" s="56">
        <v>200179</v>
      </c>
      <c r="J1107" s="56" t="s">
        <v>4546</v>
      </c>
      <c r="K1107" s="56">
        <v>1</v>
      </c>
      <c r="L1107" s="56">
        <v>7980</v>
      </c>
      <c r="M1107" s="226">
        <v>7600</v>
      </c>
      <c r="N1107" s="57">
        <v>7600</v>
      </c>
      <c r="O1107" s="223">
        <f t="shared" si="38"/>
        <v>0</v>
      </c>
      <c r="P1107" s="57">
        <f>VLOOKUP(E1107,'Cons. Ch2 &amp; Ch3'!F:Y,20,FALSE)</f>
        <v>16321277.189999998</v>
      </c>
    </row>
    <row r="1108" spans="1:16" hidden="1" x14ac:dyDescent="0.35">
      <c r="A1108" s="56">
        <v>8471160</v>
      </c>
      <c r="B1108" s="56" t="s">
        <v>506</v>
      </c>
      <c r="C1108" s="56">
        <v>432209</v>
      </c>
      <c r="D1108" s="56" t="s">
        <v>138</v>
      </c>
      <c r="E1108" s="56" t="str">
        <f t="shared" si="39"/>
        <v>847.8471160.1.432209.000000.847001.200179</v>
      </c>
      <c r="F1108" s="66" t="s">
        <v>21</v>
      </c>
      <c r="G1108" s="56">
        <v>847001</v>
      </c>
      <c r="H1108" s="56" t="s">
        <v>23</v>
      </c>
      <c r="I1108" s="56">
        <v>200179</v>
      </c>
      <c r="J1108" s="56" t="s">
        <v>4547</v>
      </c>
      <c r="K1108" s="56">
        <v>1</v>
      </c>
      <c r="L1108" s="56">
        <v>9135</v>
      </c>
      <c r="M1108" s="226">
        <v>8700</v>
      </c>
      <c r="N1108" s="57">
        <v>8700</v>
      </c>
      <c r="O1108" s="223">
        <f t="shared" si="38"/>
        <v>0</v>
      </c>
      <c r="P1108" s="57">
        <f>VLOOKUP(E1108,'Cons. Ch2 &amp; Ch3'!F:Y,20,FALSE)</f>
        <v>16321277.189999998</v>
      </c>
    </row>
    <row r="1109" spans="1:16" hidden="1" x14ac:dyDescent="0.35">
      <c r="A1109" s="56">
        <v>8471160</v>
      </c>
      <c r="B1109" s="56" t="s">
        <v>506</v>
      </c>
      <c r="C1109" s="56">
        <v>432209</v>
      </c>
      <c r="D1109" s="56" t="s">
        <v>138</v>
      </c>
      <c r="E1109" s="56" t="str">
        <f t="shared" si="39"/>
        <v>847.8471160.1.432209.000000.847001.200179</v>
      </c>
      <c r="F1109" s="66" t="s">
        <v>21</v>
      </c>
      <c r="G1109" s="56">
        <v>847001</v>
      </c>
      <c r="H1109" s="56" t="s">
        <v>23</v>
      </c>
      <c r="I1109" s="56">
        <v>200179</v>
      </c>
      <c r="J1109" s="56" t="s">
        <v>4548</v>
      </c>
      <c r="K1109" s="56">
        <v>1</v>
      </c>
      <c r="L1109" s="56">
        <v>43890</v>
      </c>
      <c r="M1109" s="226">
        <v>41800</v>
      </c>
      <c r="N1109" s="57">
        <v>41800</v>
      </c>
      <c r="O1109" s="223">
        <f t="shared" si="38"/>
        <v>0</v>
      </c>
      <c r="P1109" s="57">
        <f>VLOOKUP(E1109,'Cons. Ch2 &amp; Ch3'!F:Y,20,FALSE)</f>
        <v>16321277.189999998</v>
      </c>
    </row>
    <row r="1110" spans="1:16" hidden="1" x14ac:dyDescent="0.35">
      <c r="A1110" s="56">
        <v>8471160</v>
      </c>
      <c r="B1110" s="56" t="s">
        <v>506</v>
      </c>
      <c r="C1110" s="56">
        <v>432209</v>
      </c>
      <c r="D1110" s="56" t="s">
        <v>138</v>
      </c>
      <c r="E1110" s="56" t="str">
        <f t="shared" si="39"/>
        <v>847.8471160.1.432209.000000.847001.200179</v>
      </c>
      <c r="F1110" s="66" t="s">
        <v>21</v>
      </c>
      <c r="G1110" s="56">
        <v>847001</v>
      </c>
      <c r="H1110" s="56" t="s">
        <v>23</v>
      </c>
      <c r="I1110" s="56">
        <v>200179</v>
      </c>
      <c r="J1110" s="56" t="s">
        <v>4549</v>
      </c>
      <c r="K1110" s="56">
        <v>1</v>
      </c>
      <c r="L1110" s="56">
        <v>0</v>
      </c>
      <c r="M1110" s="226">
        <v>0</v>
      </c>
      <c r="N1110" s="57">
        <v>0</v>
      </c>
      <c r="O1110" s="223">
        <f t="shared" si="38"/>
        <v>0</v>
      </c>
      <c r="P1110" s="57">
        <f>VLOOKUP(E1110,'Cons. Ch2 &amp; Ch3'!F:Y,20,FALSE)</f>
        <v>16321277.189999998</v>
      </c>
    </row>
    <row r="1111" spans="1:16" hidden="1" x14ac:dyDescent="0.35">
      <c r="A1111" s="56">
        <v>8471160</v>
      </c>
      <c r="B1111" s="56" t="s">
        <v>506</v>
      </c>
      <c r="C1111" s="56">
        <v>432209</v>
      </c>
      <c r="D1111" s="56" t="s">
        <v>138</v>
      </c>
      <c r="E1111" s="56" t="str">
        <f t="shared" si="39"/>
        <v>847.8471160.1.432209.000000.847001.200179</v>
      </c>
      <c r="F1111" s="66" t="s">
        <v>21</v>
      </c>
      <c r="G1111" s="56">
        <v>847001</v>
      </c>
      <c r="H1111" s="56" t="s">
        <v>23</v>
      </c>
      <c r="I1111" s="56">
        <v>200179</v>
      </c>
      <c r="J1111" s="56" t="s">
        <v>4550</v>
      </c>
      <c r="K1111" s="56">
        <v>1</v>
      </c>
      <c r="L1111" s="56">
        <v>525000</v>
      </c>
      <c r="M1111" s="226">
        <v>500000</v>
      </c>
      <c r="N1111" s="57">
        <v>500000</v>
      </c>
      <c r="O1111" s="223">
        <f t="shared" si="38"/>
        <v>0</v>
      </c>
      <c r="P1111" s="57">
        <f>VLOOKUP(E1111,'Cons. Ch2 &amp; Ch3'!F:Y,20,FALSE)</f>
        <v>16321277.189999998</v>
      </c>
    </row>
    <row r="1112" spans="1:16" hidden="1" x14ac:dyDescent="0.35">
      <c r="A1112" s="56">
        <v>8471160</v>
      </c>
      <c r="B1112" s="56" t="s">
        <v>506</v>
      </c>
      <c r="C1112" s="56">
        <v>435508</v>
      </c>
      <c r="D1112" s="56" t="s">
        <v>147</v>
      </c>
      <c r="E1112" s="56" t="str">
        <f t="shared" si="39"/>
        <v>847.8471160.1.435508.000000.847001.200179</v>
      </c>
      <c r="F1112" s="66" t="s">
        <v>21</v>
      </c>
      <c r="G1112" s="56">
        <v>847001</v>
      </c>
      <c r="H1112" s="56" t="s">
        <v>23</v>
      </c>
      <c r="I1112" s="56">
        <v>200179</v>
      </c>
      <c r="M1112" s="226">
        <v>0</v>
      </c>
      <c r="N1112" s="57">
        <v>0</v>
      </c>
      <c r="O1112" s="223">
        <f t="shared" si="38"/>
        <v>0</v>
      </c>
      <c r="P1112" s="57">
        <f>VLOOKUP(E1112,'Cons. Ch2 &amp; Ch3'!F:Y,20,FALSE)</f>
        <v>3778169.2294999994</v>
      </c>
    </row>
    <row r="1113" spans="1:16" hidden="1" x14ac:dyDescent="0.35">
      <c r="A1113" s="56">
        <v>8471160</v>
      </c>
      <c r="B1113" s="56" t="s">
        <v>506</v>
      </c>
      <c r="C1113" s="56">
        <v>435508</v>
      </c>
      <c r="D1113" s="56" t="s">
        <v>147</v>
      </c>
      <c r="E1113" s="56" t="str">
        <f t="shared" si="39"/>
        <v>847.8471160.1.435508.000000.847001.200179</v>
      </c>
      <c r="F1113" s="66" t="s">
        <v>21</v>
      </c>
      <c r="G1113" s="56">
        <v>847001</v>
      </c>
      <c r="H1113" s="56" t="s">
        <v>23</v>
      </c>
      <c r="I1113" s="56">
        <v>200179</v>
      </c>
      <c r="J1113" s="56" t="s">
        <v>4551</v>
      </c>
      <c r="K1113" s="56">
        <v>1</v>
      </c>
      <c r="L1113" s="56">
        <v>10500</v>
      </c>
      <c r="M1113" s="226">
        <v>10000</v>
      </c>
      <c r="N1113" s="57">
        <v>10000</v>
      </c>
      <c r="O1113" s="223">
        <f t="shared" si="38"/>
        <v>0</v>
      </c>
      <c r="P1113" s="57">
        <f>VLOOKUP(E1113,'Cons. Ch2 &amp; Ch3'!F:Y,20,FALSE)</f>
        <v>3778169.2294999994</v>
      </c>
    </row>
    <row r="1114" spans="1:16" hidden="1" x14ac:dyDescent="0.35">
      <c r="A1114" s="56">
        <v>8471160</v>
      </c>
      <c r="B1114" s="56" t="s">
        <v>506</v>
      </c>
      <c r="C1114" s="56">
        <v>435508</v>
      </c>
      <c r="D1114" s="56" t="s">
        <v>147</v>
      </c>
      <c r="E1114" s="56" t="str">
        <f t="shared" si="39"/>
        <v>847.8471160.1.435508.000000.847001.200179</v>
      </c>
      <c r="F1114" s="66" t="s">
        <v>21</v>
      </c>
      <c r="G1114" s="56">
        <v>847001</v>
      </c>
      <c r="H1114" s="56" t="s">
        <v>23</v>
      </c>
      <c r="I1114" s="56">
        <v>200179</v>
      </c>
      <c r="J1114" s="56" t="s">
        <v>4552</v>
      </c>
      <c r="K1114" s="56">
        <v>1</v>
      </c>
      <c r="L1114" s="56">
        <v>15750</v>
      </c>
      <c r="M1114" s="226">
        <v>15000</v>
      </c>
      <c r="N1114" s="57">
        <v>15000</v>
      </c>
      <c r="O1114" s="223">
        <f t="shared" si="38"/>
        <v>0</v>
      </c>
      <c r="P1114" s="57">
        <f>VLOOKUP(E1114,'Cons. Ch2 &amp; Ch3'!F:Y,20,FALSE)</f>
        <v>3778169.2294999994</v>
      </c>
    </row>
    <row r="1115" spans="1:16" hidden="1" x14ac:dyDescent="0.35">
      <c r="A1115" s="56">
        <v>8471160</v>
      </c>
      <c r="B1115" s="56" t="s">
        <v>506</v>
      </c>
      <c r="C1115" s="56">
        <v>435508</v>
      </c>
      <c r="D1115" s="56" t="s">
        <v>147</v>
      </c>
      <c r="E1115" s="56" t="str">
        <f t="shared" si="39"/>
        <v>847.8471160.1.435508.000000.847001.200179</v>
      </c>
      <c r="F1115" s="66" t="s">
        <v>21</v>
      </c>
      <c r="G1115" s="56">
        <v>847001</v>
      </c>
      <c r="H1115" s="56" t="s">
        <v>23</v>
      </c>
      <c r="I1115" s="56">
        <v>200179</v>
      </c>
      <c r="J1115" s="56" t="s">
        <v>4553</v>
      </c>
      <c r="K1115" s="56">
        <v>1</v>
      </c>
      <c r="L1115" s="56">
        <v>7035</v>
      </c>
      <c r="M1115" s="226">
        <v>6700</v>
      </c>
      <c r="N1115" s="57">
        <v>6700</v>
      </c>
      <c r="O1115" s="223">
        <f t="shared" si="38"/>
        <v>0</v>
      </c>
      <c r="P1115" s="57">
        <f>VLOOKUP(E1115,'Cons. Ch2 &amp; Ch3'!F:Y,20,FALSE)</f>
        <v>3778169.2294999994</v>
      </c>
    </row>
    <row r="1116" spans="1:16" hidden="1" x14ac:dyDescent="0.35">
      <c r="A1116" s="56">
        <v>8471160</v>
      </c>
      <c r="B1116" s="56" t="s">
        <v>506</v>
      </c>
      <c r="C1116" s="56">
        <v>435508</v>
      </c>
      <c r="D1116" s="56" t="s">
        <v>147</v>
      </c>
      <c r="E1116" s="56" t="str">
        <f t="shared" si="39"/>
        <v>847.8471160.1.435508.000000.847001.200179</v>
      </c>
      <c r="F1116" s="66" t="s">
        <v>21</v>
      </c>
      <c r="G1116" s="56">
        <v>847001</v>
      </c>
      <c r="H1116" s="56" t="s">
        <v>23</v>
      </c>
      <c r="I1116" s="56">
        <v>200179</v>
      </c>
      <c r="J1116" s="56" t="s">
        <v>4554</v>
      </c>
      <c r="K1116" s="56">
        <v>1</v>
      </c>
      <c r="L1116" s="56">
        <v>5914.9125000000004</v>
      </c>
      <c r="M1116" s="226">
        <v>5633.25</v>
      </c>
      <c r="N1116" s="57">
        <v>5633.25</v>
      </c>
      <c r="O1116" s="223">
        <f t="shared" si="38"/>
        <v>0</v>
      </c>
      <c r="P1116" s="57">
        <f>VLOOKUP(E1116,'Cons. Ch2 &amp; Ch3'!F:Y,20,FALSE)</f>
        <v>3778169.2294999994</v>
      </c>
    </row>
    <row r="1117" spans="1:16" hidden="1" x14ac:dyDescent="0.35">
      <c r="A1117" s="56">
        <v>8471160</v>
      </c>
      <c r="B1117" s="56" t="s">
        <v>506</v>
      </c>
      <c r="C1117" s="56">
        <v>435508</v>
      </c>
      <c r="D1117" s="56" t="s">
        <v>147</v>
      </c>
      <c r="E1117" s="56" t="str">
        <f t="shared" si="39"/>
        <v>847.8471160.1.435508.000000.847001.200179</v>
      </c>
      <c r="F1117" s="66" t="s">
        <v>21</v>
      </c>
      <c r="G1117" s="56">
        <v>847001</v>
      </c>
      <c r="H1117" s="56" t="s">
        <v>23</v>
      </c>
      <c r="I1117" s="56">
        <v>200179</v>
      </c>
      <c r="J1117" s="56" t="s">
        <v>4555</v>
      </c>
      <c r="K1117" s="56">
        <v>1</v>
      </c>
      <c r="L1117" s="56">
        <v>2625</v>
      </c>
      <c r="M1117" s="226">
        <v>2500</v>
      </c>
      <c r="N1117" s="57">
        <v>2500</v>
      </c>
      <c r="O1117" s="223">
        <f t="shared" si="38"/>
        <v>0</v>
      </c>
      <c r="P1117" s="57">
        <f>VLOOKUP(E1117,'Cons. Ch2 &amp; Ch3'!F:Y,20,FALSE)</f>
        <v>3778169.2294999994</v>
      </c>
    </row>
    <row r="1118" spans="1:16" hidden="1" x14ac:dyDescent="0.35">
      <c r="A1118" s="56">
        <v>8471160</v>
      </c>
      <c r="B1118" s="56" t="s">
        <v>506</v>
      </c>
      <c r="C1118" s="56">
        <v>435508</v>
      </c>
      <c r="D1118" s="56" t="s">
        <v>147</v>
      </c>
      <c r="E1118" s="56" t="str">
        <f t="shared" si="39"/>
        <v>847.8471160.1.435508.000000.847001.200179</v>
      </c>
      <c r="F1118" s="66" t="s">
        <v>21</v>
      </c>
      <c r="G1118" s="56">
        <v>847001</v>
      </c>
      <c r="H1118" s="56" t="s">
        <v>23</v>
      </c>
      <c r="I1118" s="56">
        <v>200179</v>
      </c>
      <c r="J1118" s="56" t="s">
        <v>4556</v>
      </c>
      <c r="K1118" s="56">
        <v>1</v>
      </c>
      <c r="L1118" s="56">
        <v>4725</v>
      </c>
      <c r="M1118" s="226">
        <v>4500</v>
      </c>
      <c r="N1118" s="57">
        <v>4500</v>
      </c>
      <c r="O1118" s="223">
        <f t="shared" si="38"/>
        <v>0</v>
      </c>
      <c r="P1118" s="57">
        <f>VLOOKUP(E1118,'Cons. Ch2 &amp; Ch3'!F:Y,20,FALSE)</f>
        <v>3778169.2294999994</v>
      </c>
    </row>
    <row r="1119" spans="1:16" hidden="1" x14ac:dyDescent="0.35">
      <c r="A1119" s="56">
        <v>8471160</v>
      </c>
      <c r="B1119" s="56" t="s">
        <v>506</v>
      </c>
      <c r="C1119" s="56">
        <v>435508</v>
      </c>
      <c r="D1119" s="56" t="s">
        <v>147</v>
      </c>
      <c r="E1119" s="56" t="str">
        <f t="shared" si="39"/>
        <v>847.8471160.1.435508.000000.847001.200179</v>
      </c>
      <c r="F1119" s="66" t="s">
        <v>21</v>
      </c>
      <c r="G1119" s="56">
        <v>847001</v>
      </c>
      <c r="H1119" s="56" t="s">
        <v>23</v>
      </c>
      <c r="I1119" s="56">
        <v>200179</v>
      </c>
      <c r="J1119" s="56" t="s">
        <v>4557</v>
      </c>
      <c r="K1119" s="56">
        <v>1</v>
      </c>
      <c r="L1119" s="56">
        <v>4725</v>
      </c>
      <c r="M1119" s="226">
        <v>4500</v>
      </c>
      <c r="N1119" s="57">
        <v>4500</v>
      </c>
      <c r="O1119" s="223">
        <f t="shared" si="38"/>
        <v>0</v>
      </c>
      <c r="P1119" s="57">
        <f>VLOOKUP(E1119,'Cons. Ch2 &amp; Ch3'!F:Y,20,FALSE)</f>
        <v>3778169.2294999994</v>
      </c>
    </row>
    <row r="1120" spans="1:16" hidden="1" x14ac:dyDescent="0.35">
      <c r="A1120" s="56">
        <v>8471160</v>
      </c>
      <c r="B1120" s="56" t="s">
        <v>506</v>
      </c>
      <c r="C1120" s="56">
        <v>435508</v>
      </c>
      <c r="D1120" s="56" t="s">
        <v>147</v>
      </c>
      <c r="E1120" s="56" t="str">
        <f t="shared" si="39"/>
        <v>847.8471160.1.435508.000000.847001.200179</v>
      </c>
      <c r="F1120" s="66" t="s">
        <v>21</v>
      </c>
      <c r="G1120" s="56">
        <v>847001</v>
      </c>
      <c r="H1120" s="56" t="s">
        <v>23</v>
      </c>
      <c r="I1120" s="56">
        <v>200179</v>
      </c>
      <c r="J1120" s="56" t="s">
        <v>4558</v>
      </c>
      <c r="K1120" s="56">
        <v>1</v>
      </c>
      <c r="L1120" s="56">
        <v>24150</v>
      </c>
      <c r="M1120" s="226">
        <v>23000</v>
      </c>
      <c r="N1120" s="57">
        <v>23000</v>
      </c>
      <c r="O1120" s="223">
        <f t="shared" si="38"/>
        <v>0</v>
      </c>
      <c r="P1120" s="57">
        <f>VLOOKUP(E1120,'Cons. Ch2 &amp; Ch3'!F:Y,20,FALSE)</f>
        <v>3778169.2294999994</v>
      </c>
    </row>
    <row r="1121" spans="1:16" hidden="1" x14ac:dyDescent="0.35">
      <c r="A1121" s="56">
        <v>8471160</v>
      </c>
      <c r="B1121" s="56" t="s">
        <v>506</v>
      </c>
      <c r="C1121" s="56">
        <v>435508</v>
      </c>
      <c r="D1121" s="56" t="s">
        <v>147</v>
      </c>
      <c r="E1121" s="56" t="str">
        <f t="shared" si="39"/>
        <v>847.8471160.1.435508.000000.847001.200179</v>
      </c>
      <c r="F1121" s="66" t="s">
        <v>21</v>
      </c>
      <c r="G1121" s="56">
        <v>847001</v>
      </c>
      <c r="H1121" s="56" t="s">
        <v>23</v>
      </c>
      <c r="I1121" s="56">
        <v>200179</v>
      </c>
      <c r="J1121" s="56" t="s">
        <v>4559</v>
      </c>
      <c r="K1121" s="56">
        <v>1</v>
      </c>
      <c r="L1121" s="56">
        <v>3150</v>
      </c>
      <c r="M1121" s="226">
        <v>3000</v>
      </c>
      <c r="N1121" s="57">
        <v>3000</v>
      </c>
      <c r="O1121" s="223">
        <f t="shared" si="38"/>
        <v>0</v>
      </c>
      <c r="P1121" s="57">
        <f>VLOOKUP(E1121,'Cons. Ch2 &amp; Ch3'!F:Y,20,FALSE)</f>
        <v>3778169.2294999994</v>
      </c>
    </row>
    <row r="1122" spans="1:16" hidden="1" x14ac:dyDescent="0.35">
      <c r="A1122" s="56">
        <v>8471160</v>
      </c>
      <c r="B1122" s="56" t="s">
        <v>506</v>
      </c>
      <c r="C1122" s="56">
        <v>435508</v>
      </c>
      <c r="D1122" s="56" t="s">
        <v>147</v>
      </c>
      <c r="E1122" s="56" t="str">
        <f t="shared" si="39"/>
        <v>847.8471160.1.435508.000000.847001.200179</v>
      </c>
      <c r="F1122" s="66" t="s">
        <v>21</v>
      </c>
      <c r="G1122" s="56">
        <v>847001</v>
      </c>
      <c r="H1122" s="56" t="s">
        <v>23</v>
      </c>
      <c r="I1122" s="56">
        <v>200179</v>
      </c>
      <c r="J1122" s="56" t="s">
        <v>4560</v>
      </c>
      <c r="K1122" s="56">
        <v>1</v>
      </c>
      <c r="L1122" s="56">
        <v>15750</v>
      </c>
      <c r="M1122" s="226">
        <v>15000</v>
      </c>
      <c r="N1122" s="57">
        <v>15000</v>
      </c>
      <c r="O1122" s="223">
        <f t="shared" si="38"/>
        <v>0</v>
      </c>
      <c r="P1122" s="57">
        <f>VLOOKUP(E1122,'Cons. Ch2 &amp; Ch3'!F:Y,20,FALSE)</f>
        <v>3778169.2294999994</v>
      </c>
    </row>
    <row r="1123" spans="1:16" hidden="1" x14ac:dyDescent="0.35">
      <c r="A1123" s="56">
        <v>8471160</v>
      </c>
      <c r="B1123" s="56" t="s">
        <v>506</v>
      </c>
      <c r="C1123" s="56">
        <v>435508</v>
      </c>
      <c r="D1123" s="56" t="s">
        <v>147</v>
      </c>
      <c r="E1123" s="56" t="str">
        <f t="shared" si="39"/>
        <v>847.8471160.1.435508.000000.847001.200179</v>
      </c>
      <c r="F1123" s="66" t="s">
        <v>21</v>
      </c>
      <c r="G1123" s="56">
        <v>847001</v>
      </c>
      <c r="H1123" s="56" t="s">
        <v>23</v>
      </c>
      <c r="I1123" s="56">
        <v>200179</v>
      </c>
      <c r="J1123" s="56" t="s">
        <v>4561</v>
      </c>
      <c r="K1123" s="56">
        <v>1</v>
      </c>
      <c r="L1123" s="56">
        <v>12600</v>
      </c>
      <c r="M1123" s="226">
        <v>12000</v>
      </c>
      <c r="N1123" s="57">
        <v>12000</v>
      </c>
      <c r="O1123" s="223">
        <f t="shared" si="38"/>
        <v>0</v>
      </c>
      <c r="P1123" s="57">
        <f>VLOOKUP(E1123,'Cons. Ch2 &amp; Ch3'!F:Y,20,FALSE)</f>
        <v>3778169.2294999994</v>
      </c>
    </row>
    <row r="1124" spans="1:16" hidden="1" x14ac:dyDescent="0.35">
      <c r="A1124" s="56">
        <v>8471160</v>
      </c>
      <c r="B1124" s="56" t="s">
        <v>506</v>
      </c>
      <c r="C1124" s="56">
        <v>435508</v>
      </c>
      <c r="D1124" s="56" t="s">
        <v>147</v>
      </c>
      <c r="E1124" s="56" t="str">
        <f t="shared" si="39"/>
        <v>847.8471160.1.435508.000000.847001.200179</v>
      </c>
      <c r="F1124" s="66" t="s">
        <v>21</v>
      </c>
      <c r="G1124" s="56">
        <v>847001</v>
      </c>
      <c r="H1124" s="56" t="s">
        <v>23</v>
      </c>
      <c r="I1124" s="56">
        <v>200179</v>
      </c>
      <c r="J1124" s="56" t="s">
        <v>4562</v>
      </c>
      <c r="K1124" s="56">
        <v>1</v>
      </c>
      <c r="L1124" s="56">
        <v>14280</v>
      </c>
      <c r="M1124" s="226">
        <v>13600</v>
      </c>
      <c r="N1124" s="57">
        <v>13600</v>
      </c>
      <c r="O1124" s="223">
        <f t="shared" si="38"/>
        <v>0</v>
      </c>
      <c r="P1124" s="57">
        <f>VLOOKUP(E1124,'Cons. Ch2 &amp; Ch3'!F:Y,20,FALSE)</f>
        <v>3778169.2294999994</v>
      </c>
    </row>
    <row r="1125" spans="1:16" hidden="1" x14ac:dyDescent="0.35">
      <c r="A1125" s="56">
        <v>8471160</v>
      </c>
      <c r="B1125" s="56" t="s">
        <v>506</v>
      </c>
      <c r="C1125" s="56">
        <v>435508</v>
      </c>
      <c r="D1125" s="56" t="s">
        <v>147</v>
      </c>
      <c r="E1125" s="56" t="str">
        <f t="shared" si="39"/>
        <v>847.8471160.1.435508.000000.847001.200179</v>
      </c>
      <c r="F1125" s="66" t="s">
        <v>21</v>
      </c>
      <c r="G1125" s="56">
        <v>847001</v>
      </c>
      <c r="H1125" s="56" t="s">
        <v>23</v>
      </c>
      <c r="I1125" s="56">
        <v>200179</v>
      </c>
      <c r="J1125" s="56" t="s">
        <v>4563</v>
      </c>
      <c r="K1125" s="56">
        <v>1</v>
      </c>
      <c r="L1125" s="56">
        <v>8190</v>
      </c>
      <c r="M1125" s="226">
        <v>7800</v>
      </c>
      <c r="N1125" s="57">
        <v>7800</v>
      </c>
      <c r="O1125" s="223">
        <f t="shared" si="38"/>
        <v>0</v>
      </c>
      <c r="P1125" s="57">
        <f>VLOOKUP(E1125,'Cons. Ch2 &amp; Ch3'!F:Y,20,FALSE)</f>
        <v>3778169.2294999994</v>
      </c>
    </row>
    <row r="1126" spans="1:16" hidden="1" x14ac:dyDescent="0.35">
      <c r="A1126" s="56">
        <v>8471160</v>
      </c>
      <c r="B1126" s="56" t="s">
        <v>506</v>
      </c>
      <c r="C1126" s="56">
        <v>435508</v>
      </c>
      <c r="D1126" s="56" t="s">
        <v>147</v>
      </c>
      <c r="E1126" s="56" t="str">
        <f t="shared" si="39"/>
        <v>847.8471160.1.435508.000000.847001.200179</v>
      </c>
      <c r="F1126" s="66" t="s">
        <v>21</v>
      </c>
      <c r="G1126" s="56">
        <v>847001</v>
      </c>
      <c r="H1126" s="56" t="s">
        <v>23</v>
      </c>
      <c r="I1126" s="56">
        <v>200179</v>
      </c>
      <c r="J1126" s="56" t="s">
        <v>4564</v>
      </c>
      <c r="K1126" s="56">
        <v>1</v>
      </c>
      <c r="L1126" s="56">
        <v>6300</v>
      </c>
      <c r="M1126" s="226">
        <v>6000</v>
      </c>
      <c r="N1126" s="57">
        <v>6000</v>
      </c>
      <c r="O1126" s="223">
        <f t="shared" si="38"/>
        <v>0</v>
      </c>
      <c r="P1126" s="57">
        <f>VLOOKUP(E1126,'Cons. Ch2 &amp; Ch3'!F:Y,20,FALSE)</f>
        <v>3778169.2294999994</v>
      </c>
    </row>
    <row r="1127" spans="1:16" hidden="1" x14ac:dyDescent="0.35">
      <c r="A1127" s="56">
        <v>8471160</v>
      </c>
      <c r="B1127" s="56" t="s">
        <v>506</v>
      </c>
      <c r="C1127" s="56">
        <v>435508</v>
      </c>
      <c r="D1127" s="56" t="s">
        <v>147</v>
      </c>
      <c r="E1127" s="56" t="str">
        <f t="shared" si="39"/>
        <v>847.8471160.1.435508.000000.847001.200179</v>
      </c>
      <c r="F1127" s="66" t="s">
        <v>21</v>
      </c>
      <c r="G1127" s="56">
        <v>847001</v>
      </c>
      <c r="H1127" s="56" t="s">
        <v>23</v>
      </c>
      <c r="I1127" s="56">
        <v>200179</v>
      </c>
      <c r="J1127" s="56" t="s">
        <v>4565</v>
      </c>
      <c r="K1127" s="56">
        <v>1</v>
      </c>
      <c r="L1127" s="56">
        <v>1260</v>
      </c>
      <c r="M1127" s="226">
        <v>1200</v>
      </c>
      <c r="N1127" s="57">
        <v>1200</v>
      </c>
      <c r="O1127" s="223">
        <f t="shared" si="38"/>
        <v>0</v>
      </c>
      <c r="P1127" s="57">
        <f>VLOOKUP(E1127,'Cons. Ch2 &amp; Ch3'!F:Y,20,FALSE)</f>
        <v>3778169.2294999994</v>
      </c>
    </row>
    <row r="1128" spans="1:16" hidden="1" x14ac:dyDescent="0.35">
      <c r="A1128" s="56">
        <v>8471160</v>
      </c>
      <c r="B1128" s="56" t="s">
        <v>506</v>
      </c>
      <c r="C1128" s="56">
        <v>435508</v>
      </c>
      <c r="D1128" s="56" t="s">
        <v>147</v>
      </c>
      <c r="E1128" s="56" t="str">
        <f t="shared" si="39"/>
        <v>847.8471160.1.435508.000000.847001.200179</v>
      </c>
      <c r="F1128" s="66" t="s">
        <v>21</v>
      </c>
      <c r="G1128" s="56">
        <v>847001</v>
      </c>
      <c r="H1128" s="56" t="s">
        <v>23</v>
      </c>
      <c r="I1128" s="56">
        <v>200179</v>
      </c>
      <c r="J1128" s="56" t="s">
        <v>4566</v>
      </c>
      <c r="K1128" s="56">
        <v>1</v>
      </c>
      <c r="L1128" s="56">
        <v>1365</v>
      </c>
      <c r="M1128" s="226">
        <v>1300</v>
      </c>
      <c r="N1128" s="57">
        <v>1300</v>
      </c>
      <c r="O1128" s="223">
        <f t="shared" si="38"/>
        <v>0</v>
      </c>
      <c r="P1128" s="57">
        <f>VLOOKUP(E1128,'Cons. Ch2 &amp; Ch3'!F:Y,20,FALSE)</f>
        <v>3778169.2294999994</v>
      </c>
    </row>
    <row r="1129" spans="1:16" hidden="1" x14ac:dyDescent="0.35">
      <c r="A1129" s="56">
        <v>8471160</v>
      </c>
      <c r="B1129" s="56" t="s">
        <v>506</v>
      </c>
      <c r="C1129" s="56">
        <v>435508</v>
      </c>
      <c r="D1129" s="56" t="s">
        <v>147</v>
      </c>
      <c r="E1129" s="56" t="str">
        <f t="shared" si="39"/>
        <v>847.8471160.1.435508.000000.847001.200179</v>
      </c>
      <c r="F1129" s="66" t="s">
        <v>21</v>
      </c>
      <c r="G1129" s="56">
        <v>847001</v>
      </c>
      <c r="H1129" s="56" t="s">
        <v>23</v>
      </c>
      <c r="I1129" s="56">
        <v>200179</v>
      </c>
      <c r="J1129" s="56" t="s">
        <v>4567</v>
      </c>
      <c r="K1129" s="56">
        <v>1</v>
      </c>
      <c r="L1129" s="56">
        <v>26250</v>
      </c>
      <c r="M1129" s="226">
        <v>25000</v>
      </c>
      <c r="N1129" s="57">
        <v>25000</v>
      </c>
      <c r="O1129" s="223">
        <f t="shared" si="38"/>
        <v>0</v>
      </c>
      <c r="P1129" s="57">
        <f>VLOOKUP(E1129,'Cons. Ch2 &amp; Ch3'!F:Y,20,FALSE)</f>
        <v>3778169.2294999994</v>
      </c>
    </row>
    <row r="1130" spans="1:16" hidden="1" x14ac:dyDescent="0.35">
      <c r="A1130" s="56">
        <v>8471160</v>
      </c>
      <c r="B1130" s="56" t="s">
        <v>506</v>
      </c>
      <c r="C1130" s="56">
        <v>435508</v>
      </c>
      <c r="D1130" s="56" t="s">
        <v>147</v>
      </c>
      <c r="E1130" s="56" t="str">
        <f t="shared" si="39"/>
        <v>847.8471160.1.435508.000000.847001.200179</v>
      </c>
      <c r="F1130" s="66" t="s">
        <v>21</v>
      </c>
      <c r="G1130" s="56">
        <v>847001</v>
      </c>
      <c r="H1130" s="56" t="s">
        <v>23</v>
      </c>
      <c r="I1130" s="56">
        <v>200179</v>
      </c>
      <c r="J1130" s="56" t="s">
        <v>4568</v>
      </c>
      <c r="K1130" s="56">
        <v>1</v>
      </c>
      <c r="L1130" s="56">
        <v>10500</v>
      </c>
      <c r="M1130" s="226">
        <v>10000</v>
      </c>
      <c r="N1130" s="57">
        <v>10000</v>
      </c>
      <c r="O1130" s="223">
        <f t="shared" si="38"/>
        <v>0</v>
      </c>
      <c r="P1130" s="57">
        <f>VLOOKUP(E1130,'Cons. Ch2 &amp; Ch3'!F:Y,20,FALSE)</f>
        <v>3778169.2294999994</v>
      </c>
    </row>
    <row r="1131" spans="1:16" hidden="1" x14ac:dyDescent="0.35">
      <c r="A1131" s="56">
        <v>8471160</v>
      </c>
      <c r="B1131" s="56" t="s">
        <v>506</v>
      </c>
      <c r="C1131" s="56">
        <v>435508</v>
      </c>
      <c r="D1131" s="56" t="s">
        <v>147</v>
      </c>
      <c r="E1131" s="56" t="str">
        <f t="shared" si="39"/>
        <v>847.8471160.1.435508.000000.847001.200179</v>
      </c>
      <c r="F1131" s="66" t="s">
        <v>21</v>
      </c>
      <c r="G1131" s="56">
        <v>847001</v>
      </c>
      <c r="H1131" s="56" t="s">
        <v>23</v>
      </c>
      <c r="I1131" s="56">
        <v>200179</v>
      </c>
      <c r="J1131" s="56" t="s">
        <v>4569</v>
      </c>
      <c r="K1131" s="56">
        <v>1</v>
      </c>
      <c r="L1131" s="56">
        <v>1575</v>
      </c>
      <c r="M1131" s="226">
        <v>1500</v>
      </c>
      <c r="N1131" s="57">
        <v>1500</v>
      </c>
      <c r="O1131" s="223">
        <f t="shared" si="38"/>
        <v>0</v>
      </c>
      <c r="P1131" s="57">
        <f>VLOOKUP(E1131,'Cons. Ch2 &amp; Ch3'!F:Y,20,FALSE)</f>
        <v>3778169.2294999994</v>
      </c>
    </row>
    <row r="1132" spans="1:16" hidden="1" x14ac:dyDescent="0.35">
      <c r="A1132" s="56">
        <v>8471160</v>
      </c>
      <c r="B1132" s="56" t="s">
        <v>506</v>
      </c>
      <c r="C1132" s="56">
        <v>435508</v>
      </c>
      <c r="D1132" s="56" t="s">
        <v>147</v>
      </c>
      <c r="E1132" s="56" t="str">
        <f t="shared" si="39"/>
        <v>847.8471160.1.435508.000000.847001.200179</v>
      </c>
      <c r="F1132" s="66" t="s">
        <v>21</v>
      </c>
      <c r="G1132" s="56">
        <v>847001</v>
      </c>
      <c r="H1132" s="56" t="s">
        <v>23</v>
      </c>
      <c r="I1132" s="56">
        <v>200179</v>
      </c>
      <c r="J1132" s="56" t="s">
        <v>4570</v>
      </c>
      <c r="K1132" s="56">
        <v>1</v>
      </c>
      <c r="L1132" s="56">
        <v>15750</v>
      </c>
      <c r="M1132" s="226">
        <v>15000</v>
      </c>
      <c r="N1132" s="57">
        <v>15000</v>
      </c>
      <c r="O1132" s="223">
        <f t="shared" si="38"/>
        <v>0</v>
      </c>
      <c r="P1132" s="57">
        <f>VLOOKUP(E1132,'Cons. Ch2 &amp; Ch3'!F:Y,20,FALSE)</f>
        <v>3778169.2294999994</v>
      </c>
    </row>
    <row r="1133" spans="1:16" hidden="1" x14ac:dyDescent="0.35">
      <c r="A1133" s="56">
        <v>8471160</v>
      </c>
      <c r="B1133" s="56" t="s">
        <v>506</v>
      </c>
      <c r="C1133" s="56">
        <v>435508</v>
      </c>
      <c r="D1133" s="56" t="s">
        <v>147</v>
      </c>
      <c r="E1133" s="56" t="str">
        <f t="shared" si="39"/>
        <v>847.8471160.1.435508.000000.847001.200179</v>
      </c>
      <c r="F1133" s="66" t="s">
        <v>21</v>
      </c>
      <c r="G1133" s="56">
        <v>847001</v>
      </c>
      <c r="H1133" s="56" t="s">
        <v>23</v>
      </c>
      <c r="I1133" s="56">
        <v>200179</v>
      </c>
      <c r="J1133" s="56" t="s">
        <v>4571</v>
      </c>
      <c r="K1133" s="56">
        <v>1</v>
      </c>
      <c r="L1133" s="56">
        <v>10500</v>
      </c>
      <c r="M1133" s="226">
        <v>10000</v>
      </c>
      <c r="N1133" s="57">
        <v>10000</v>
      </c>
      <c r="O1133" s="223">
        <f t="shared" si="38"/>
        <v>0</v>
      </c>
      <c r="P1133" s="57">
        <f>VLOOKUP(E1133,'Cons. Ch2 &amp; Ch3'!F:Y,20,FALSE)</f>
        <v>3778169.2294999994</v>
      </c>
    </row>
    <row r="1134" spans="1:16" hidden="1" x14ac:dyDescent="0.35">
      <c r="A1134" s="56">
        <v>8471160</v>
      </c>
      <c r="B1134" s="56" t="s">
        <v>506</v>
      </c>
      <c r="C1134" s="56">
        <v>435508</v>
      </c>
      <c r="D1134" s="56" t="s">
        <v>147</v>
      </c>
      <c r="E1134" s="56" t="str">
        <f t="shared" si="39"/>
        <v>847.8471160.1.435508.000000.847001.200179</v>
      </c>
      <c r="F1134" s="66" t="s">
        <v>21</v>
      </c>
      <c r="G1134" s="56">
        <v>847001</v>
      </c>
      <c r="H1134" s="56" t="s">
        <v>23</v>
      </c>
      <c r="I1134" s="56">
        <v>200179</v>
      </c>
      <c r="J1134" s="56" t="s">
        <v>4572</v>
      </c>
      <c r="K1134" s="56">
        <v>1</v>
      </c>
      <c r="L1134" s="56">
        <v>27993</v>
      </c>
      <c r="M1134" s="226">
        <v>26660</v>
      </c>
      <c r="N1134" s="57">
        <v>26660</v>
      </c>
      <c r="O1134" s="223">
        <f t="shared" si="38"/>
        <v>0</v>
      </c>
      <c r="P1134" s="57">
        <f>VLOOKUP(E1134,'Cons. Ch2 &amp; Ch3'!F:Y,20,FALSE)</f>
        <v>3778169.2294999994</v>
      </c>
    </row>
    <row r="1135" spans="1:16" hidden="1" x14ac:dyDescent="0.35">
      <c r="A1135" s="56">
        <v>8471160</v>
      </c>
      <c r="B1135" s="56" t="s">
        <v>506</v>
      </c>
      <c r="C1135" s="56">
        <v>435508</v>
      </c>
      <c r="D1135" s="56" t="s">
        <v>147</v>
      </c>
      <c r="E1135" s="56" t="str">
        <f t="shared" si="39"/>
        <v>847.8471160.1.435508.000000.847001.200179</v>
      </c>
      <c r="F1135" s="66" t="s">
        <v>21</v>
      </c>
      <c r="G1135" s="56">
        <v>847001</v>
      </c>
      <c r="H1135" s="56" t="s">
        <v>23</v>
      </c>
      <c r="I1135" s="56">
        <v>200179</v>
      </c>
      <c r="J1135" s="56" t="s">
        <v>4573</v>
      </c>
      <c r="K1135" s="56">
        <v>1</v>
      </c>
      <c r="L1135" s="56">
        <v>37800</v>
      </c>
      <c r="M1135" s="226">
        <v>36000</v>
      </c>
      <c r="N1135" s="57">
        <v>36000</v>
      </c>
      <c r="O1135" s="223">
        <f t="shared" si="38"/>
        <v>0</v>
      </c>
      <c r="P1135" s="57">
        <f>VLOOKUP(E1135,'Cons. Ch2 &amp; Ch3'!F:Y,20,FALSE)</f>
        <v>3778169.2294999994</v>
      </c>
    </row>
    <row r="1136" spans="1:16" hidden="1" x14ac:dyDescent="0.35">
      <c r="A1136" s="56">
        <v>8471160</v>
      </c>
      <c r="B1136" s="56" t="s">
        <v>506</v>
      </c>
      <c r="C1136" s="56">
        <v>435508</v>
      </c>
      <c r="D1136" s="56" t="s">
        <v>147</v>
      </c>
      <c r="E1136" s="56" t="str">
        <f t="shared" si="39"/>
        <v>847.8471160.1.435508.000000.847001.200179</v>
      </c>
      <c r="F1136" s="66" t="s">
        <v>21</v>
      </c>
      <c r="G1136" s="56">
        <v>847001</v>
      </c>
      <c r="H1136" s="56" t="s">
        <v>23</v>
      </c>
      <c r="I1136" s="56">
        <v>200179</v>
      </c>
      <c r="J1136" s="56" t="s">
        <v>4574</v>
      </c>
      <c r="K1136" s="56">
        <v>1</v>
      </c>
      <c r="L1136" s="56">
        <v>7686</v>
      </c>
      <c r="M1136" s="226">
        <v>7320</v>
      </c>
      <c r="N1136" s="57">
        <v>7320</v>
      </c>
      <c r="O1136" s="223">
        <f t="shared" si="38"/>
        <v>0</v>
      </c>
      <c r="P1136" s="57">
        <f>VLOOKUP(E1136,'Cons. Ch2 &amp; Ch3'!F:Y,20,FALSE)</f>
        <v>3778169.2294999994</v>
      </c>
    </row>
    <row r="1137" spans="1:16" hidden="1" x14ac:dyDescent="0.35">
      <c r="A1137" s="56">
        <v>8471160</v>
      </c>
      <c r="B1137" s="56" t="s">
        <v>506</v>
      </c>
      <c r="C1137" s="56">
        <v>435508</v>
      </c>
      <c r="D1137" s="56" t="s">
        <v>147</v>
      </c>
      <c r="E1137" s="56" t="str">
        <f t="shared" si="39"/>
        <v>847.8471160.1.435508.000000.847001.200179</v>
      </c>
      <c r="F1137" s="66" t="s">
        <v>21</v>
      </c>
      <c r="G1137" s="56">
        <v>847001</v>
      </c>
      <c r="H1137" s="56" t="s">
        <v>23</v>
      </c>
      <c r="I1137" s="56">
        <v>200179</v>
      </c>
      <c r="J1137" s="56" t="s">
        <v>4575</v>
      </c>
      <c r="K1137" s="56">
        <v>1</v>
      </c>
      <c r="L1137" s="56">
        <v>1648.5</v>
      </c>
      <c r="M1137" s="226">
        <v>1570</v>
      </c>
      <c r="N1137" s="57">
        <v>1570</v>
      </c>
      <c r="O1137" s="223">
        <f t="shared" si="38"/>
        <v>0</v>
      </c>
      <c r="P1137" s="57">
        <f>VLOOKUP(E1137,'Cons. Ch2 &amp; Ch3'!F:Y,20,FALSE)</f>
        <v>3778169.2294999994</v>
      </c>
    </row>
    <row r="1138" spans="1:16" hidden="1" x14ac:dyDescent="0.35">
      <c r="A1138" s="56">
        <v>8471160</v>
      </c>
      <c r="B1138" s="56" t="s">
        <v>506</v>
      </c>
      <c r="C1138" s="56">
        <v>435508</v>
      </c>
      <c r="D1138" s="56" t="s">
        <v>147</v>
      </c>
      <c r="E1138" s="56" t="str">
        <f t="shared" si="39"/>
        <v>847.8471160.1.435508.000000.847001.200179</v>
      </c>
      <c r="F1138" s="66" t="s">
        <v>21</v>
      </c>
      <c r="G1138" s="56">
        <v>847001</v>
      </c>
      <c r="H1138" s="56" t="s">
        <v>23</v>
      </c>
      <c r="I1138" s="56">
        <v>200179</v>
      </c>
      <c r="J1138" s="56" t="s">
        <v>4576</v>
      </c>
      <c r="K1138" s="56">
        <v>1</v>
      </c>
      <c r="L1138" s="56">
        <v>8253</v>
      </c>
      <c r="M1138" s="226">
        <v>7860</v>
      </c>
      <c r="N1138" s="57">
        <v>7860</v>
      </c>
      <c r="O1138" s="223">
        <f t="shared" si="38"/>
        <v>0</v>
      </c>
      <c r="P1138" s="57">
        <f>VLOOKUP(E1138,'Cons. Ch2 &amp; Ch3'!F:Y,20,FALSE)</f>
        <v>3778169.2294999994</v>
      </c>
    </row>
    <row r="1139" spans="1:16" hidden="1" x14ac:dyDescent="0.35">
      <c r="A1139" s="56">
        <v>8471160</v>
      </c>
      <c r="B1139" s="56" t="s">
        <v>506</v>
      </c>
      <c r="C1139" s="56">
        <v>435508</v>
      </c>
      <c r="D1139" s="56" t="s">
        <v>147</v>
      </c>
      <c r="E1139" s="56" t="str">
        <f t="shared" si="39"/>
        <v>847.8471160.1.435508.000000.847001.200179</v>
      </c>
      <c r="F1139" s="66" t="s">
        <v>21</v>
      </c>
      <c r="G1139" s="56">
        <v>847001</v>
      </c>
      <c r="H1139" s="56" t="s">
        <v>23</v>
      </c>
      <c r="I1139" s="56">
        <v>200179</v>
      </c>
      <c r="J1139" s="56" t="s">
        <v>4577</v>
      </c>
      <c r="K1139" s="56">
        <v>1</v>
      </c>
      <c r="L1139" s="56">
        <v>735</v>
      </c>
      <c r="M1139" s="226">
        <v>700</v>
      </c>
      <c r="N1139" s="57">
        <v>700</v>
      </c>
      <c r="O1139" s="223">
        <f t="shared" si="38"/>
        <v>0</v>
      </c>
      <c r="P1139" s="57">
        <f>VLOOKUP(E1139,'Cons. Ch2 &amp; Ch3'!F:Y,20,FALSE)</f>
        <v>3778169.2294999994</v>
      </c>
    </row>
    <row r="1140" spans="1:16" hidden="1" x14ac:dyDescent="0.35">
      <c r="A1140" s="56">
        <v>8471160</v>
      </c>
      <c r="B1140" s="56" t="s">
        <v>506</v>
      </c>
      <c r="C1140" s="56">
        <v>435508</v>
      </c>
      <c r="D1140" s="56" t="s">
        <v>147</v>
      </c>
      <c r="E1140" s="56" t="str">
        <f t="shared" si="39"/>
        <v>847.8471160.1.435508.000000.847001.200179</v>
      </c>
      <c r="F1140" s="66" t="s">
        <v>21</v>
      </c>
      <c r="G1140" s="56">
        <v>847001</v>
      </c>
      <c r="H1140" s="56" t="s">
        <v>23</v>
      </c>
      <c r="I1140" s="56">
        <v>200179</v>
      </c>
      <c r="J1140" s="56" t="s">
        <v>4578</v>
      </c>
      <c r="K1140" s="56">
        <v>1</v>
      </c>
      <c r="L1140" s="56">
        <v>15750</v>
      </c>
      <c r="M1140" s="226">
        <v>15000</v>
      </c>
      <c r="N1140" s="57">
        <v>15000</v>
      </c>
      <c r="O1140" s="223">
        <f t="shared" si="38"/>
        <v>0</v>
      </c>
      <c r="P1140" s="57">
        <f>VLOOKUP(E1140,'Cons. Ch2 &amp; Ch3'!F:Y,20,FALSE)</f>
        <v>3778169.2294999994</v>
      </c>
    </row>
    <row r="1141" spans="1:16" hidden="1" x14ac:dyDescent="0.35">
      <c r="A1141" s="56">
        <v>8471160</v>
      </c>
      <c r="B1141" s="56" t="s">
        <v>506</v>
      </c>
      <c r="C1141" s="56">
        <v>435508</v>
      </c>
      <c r="D1141" s="56" t="s">
        <v>147</v>
      </c>
      <c r="E1141" s="56" t="str">
        <f t="shared" si="39"/>
        <v>847.8471160.1.435508.000000.847001.200179</v>
      </c>
      <c r="F1141" s="66" t="s">
        <v>21</v>
      </c>
      <c r="G1141" s="56">
        <v>847001</v>
      </c>
      <c r="H1141" s="56" t="s">
        <v>23</v>
      </c>
      <c r="I1141" s="56">
        <v>200179</v>
      </c>
      <c r="J1141" s="56" t="s">
        <v>4579</v>
      </c>
      <c r="K1141" s="56">
        <v>1</v>
      </c>
      <c r="L1141" s="56">
        <v>9371.25</v>
      </c>
      <c r="M1141" s="226">
        <v>8925</v>
      </c>
      <c r="N1141" s="57">
        <v>8925</v>
      </c>
      <c r="O1141" s="223">
        <f t="shared" si="38"/>
        <v>0</v>
      </c>
      <c r="P1141" s="57">
        <f>VLOOKUP(E1141,'Cons. Ch2 &amp; Ch3'!F:Y,20,FALSE)</f>
        <v>3778169.2294999994</v>
      </c>
    </row>
    <row r="1142" spans="1:16" hidden="1" x14ac:dyDescent="0.35">
      <c r="A1142" s="56">
        <v>8471160</v>
      </c>
      <c r="B1142" s="56" t="s">
        <v>506</v>
      </c>
      <c r="C1142" s="56">
        <v>435508</v>
      </c>
      <c r="D1142" s="56" t="s">
        <v>147</v>
      </c>
      <c r="E1142" s="56" t="str">
        <f t="shared" si="39"/>
        <v>847.8471160.1.435508.000000.847001.200179</v>
      </c>
      <c r="F1142" s="66" t="s">
        <v>21</v>
      </c>
      <c r="G1142" s="56">
        <v>847001</v>
      </c>
      <c r="H1142" s="56" t="s">
        <v>23</v>
      </c>
      <c r="I1142" s="56">
        <v>200179</v>
      </c>
      <c r="J1142" s="56" t="s">
        <v>4580</v>
      </c>
      <c r="K1142" s="56">
        <v>1</v>
      </c>
      <c r="L1142" s="56">
        <v>2100</v>
      </c>
      <c r="M1142" s="226">
        <v>2000</v>
      </c>
      <c r="N1142" s="57">
        <v>2000</v>
      </c>
      <c r="O1142" s="223">
        <f t="shared" si="38"/>
        <v>0</v>
      </c>
      <c r="P1142" s="57">
        <f>VLOOKUP(E1142,'Cons. Ch2 &amp; Ch3'!F:Y,20,FALSE)</f>
        <v>3778169.2294999994</v>
      </c>
    </row>
    <row r="1143" spans="1:16" hidden="1" x14ac:dyDescent="0.35">
      <c r="A1143" s="56">
        <v>8471160</v>
      </c>
      <c r="B1143" s="56" t="s">
        <v>506</v>
      </c>
      <c r="C1143" s="56">
        <v>435508</v>
      </c>
      <c r="D1143" s="56" t="s">
        <v>147</v>
      </c>
      <c r="E1143" s="56" t="str">
        <f t="shared" si="39"/>
        <v>847.8471160.1.435508.000000.847001.200179</v>
      </c>
      <c r="F1143" s="66" t="s">
        <v>21</v>
      </c>
      <c r="G1143" s="56">
        <v>847001</v>
      </c>
      <c r="H1143" s="56" t="s">
        <v>23</v>
      </c>
      <c r="I1143" s="56">
        <v>200179</v>
      </c>
      <c r="J1143" s="56" t="s">
        <v>4581</v>
      </c>
      <c r="K1143" s="56">
        <v>1</v>
      </c>
      <c r="L1143" s="56">
        <v>2100</v>
      </c>
      <c r="M1143" s="226">
        <v>2000</v>
      </c>
      <c r="N1143" s="57">
        <v>2000</v>
      </c>
      <c r="O1143" s="223">
        <f t="shared" si="38"/>
        <v>0</v>
      </c>
      <c r="P1143" s="57">
        <f>VLOOKUP(E1143,'Cons. Ch2 &amp; Ch3'!F:Y,20,FALSE)</f>
        <v>3778169.2294999994</v>
      </c>
    </row>
    <row r="1144" spans="1:16" hidden="1" x14ac:dyDescent="0.35">
      <c r="A1144" s="56">
        <v>8471160</v>
      </c>
      <c r="B1144" s="56" t="s">
        <v>506</v>
      </c>
      <c r="C1144" s="56">
        <v>435508</v>
      </c>
      <c r="D1144" s="56" t="s">
        <v>147</v>
      </c>
      <c r="E1144" s="56" t="str">
        <f t="shared" si="39"/>
        <v>847.8471160.1.435508.000000.847001.200179</v>
      </c>
      <c r="F1144" s="66" t="s">
        <v>21</v>
      </c>
      <c r="G1144" s="56">
        <v>847001</v>
      </c>
      <c r="H1144" s="56" t="s">
        <v>23</v>
      </c>
      <c r="I1144" s="56">
        <v>200179</v>
      </c>
      <c r="J1144" s="56" t="s">
        <v>4582</v>
      </c>
      <c r="K1144" s="56">
        <v>1</v>
      </c>
      <c r="L1144" s="56">
        <v>6300</v>
      </c>
      <c r="M1144" s="226">
        <v>6000</v>
      </c>
      <c r="N1144" s="57">
        <v>6000</v>
      </c>
      <c r="O1144" s="223">
        <f t="shared" si="38"/>
        <v>0</v>
      </c>
      <c r="P1144" s="57">
        <f>VLOOKUP(E1144,'Cons. Ch2 &amp; Ch3'!F:Y,20,FALSE)</f>
        <v>3778169.2294999994</v>
      </c>
    </row>
    <row r="1145" spans="1:16" hidden="1" x14ac:dyDescent="0.35">
      <c r="A1145" s="56">
        <v>8471160</v>
      </c>
      <c r="B1145" s="56" t="s">
        <v>506</v>
      </c>
      <c r="C1145" s="56">
        <v>435508</v>
      </c>
      <c r="D1145" s="56" t="s">
        <v>147</v>
      </c>
      <c r="E1145" s="56" t="str">
        <f t="shared" si="39"/>
        <v>847.8471160.1.435508.000000.847001.200179</v>
      </c>
      <c r="F1145" s="66" t="s">
        <v>21</v>
      </c>
      <c r="G1145" s="56">
        <v>847001</v>
      </c>
      <c r="H1145" s="56" t="s">
        <v>23</v>
      </c>
      <c r="I1145" s="56">
        <v>200179</v>
      </c>
      <c r="J1145" s="56" t="s">
        <v>4583</v>
      </c>
      <c r="K1145" s="56">
        <v>1</v>
      </c>
      <c r="L1145" s="56">
        <v>2100</v>
      </c>
      <c r="M1145" s="226">
        <v>2000</v>
      </c>
      <c r="N1145" s="57">
        <v>2000</v>
      </c>
      <c r="O1145" s="223">
        <f t="shared" si="38"/>
        <v>0</v>
      </c>
      <c r="P1145" s="57">
        <f>VLOOKUP(E1145,'Cons. Ch2 &amp; Ch3'!F:Y,20,FALSE)</f>
        <v>3778169.2294999994</v>
      </c>
    </row>
    <row r="1146" spans="1:16" hidden="1" x14ac:dyDescent="0.35">
      <c r="A1146" s="56">
        <v>8471160</v>
      </c>
      <c r="B1146" s="56" t="s">
        <v>506</v>
      </c>
      <c r="C1146" s="56">
        <v>435508</v>
      </c>
      <c r="D1146" s="56" t="s">
        <v>147</v>
      </c>
      <c r="E1146" s="56" t="str">
        <f t="shared" si="39"/>
        <v>847.8471160.1.435508.000000.847001.200179</v>
      </c>
      <c r="F1146" s="66" t="s">
        <v>21</v>
      </c>
      <c r="G1146" s="56">
        <v>847001</v>
      </c>
      <c r="H1146" s="56" t="s">
        <v>23</v>
      </c>
      <c r="I1146" s="56">
        <v>200179</v>
      </c>
      <c r="J1146" s="56" t="s">
        <v>4584</v>
      </c>
      <c r="K1146" s="56">
        <v>1</v>
      </c>
      <c r="L1146" s="56">
        <v>8400</v>
      </c>
      <c r="M1146" s="226">
        <v>8000</v>
      </c>
      <c r="N1146" s="57">
        <v>8000</v>
      </c>
      <c r="O1146" s="223">
        <f t="shared" ref="O1146:O1209" si="40">M1146-N1146</f>
        <v>0</v>
      </c>
      <c r="P1146" s="57">
        <f>VLOOKUP(E1146,'Cons. Ch2 &amp; Ch3'!F:Y,20,FALSE)</f>
        <v>3778169.2294999994</v>
      </c>
    </row>
    <row r="1147" spans="1:16" hidden="1" x14ac:dyDescent="0.35">
      <c r="A1147" s="56">
        <v>8471160</v>
      </c>
      <c r="B1147" s="56" t="s">
        <v>506</v>
      </c>
      <c r="C1147" s="56">
        <v>435508</v>
      </c>
      <c r="D1147" s="56" t="s">
        <v>147</v>
      </c>
      <c r="E1147" s="56" t="str">
        <f t="shared" si="39"/>
        <v>847.8471160.1.435508.000000.847001.200179</v>
      </c>
      <c r="F1147" s="66" t="s">
        <v>21</v>
      </c>
      <c r="G1147" s="56">
        <v>847001</v>
      </c>
      <c r="H1147" s="56" t="s">
        <v>23</v>
      </c>
      <c r="I1147" s="56">
        <v>200179</v>
      </c>
      <c r="J1147" s="56" t="s">
        <v>4585</v>
      </c>
      <c r="K1147" s="56">
        <v>1</v>
      </c>
      <c r="L1147" s="56">
        <v>2100</v>
      </c>
      <c r="M1147" s="226">
        <v>2000</v>
      </c>
      <c r="N1147" s="57">
        <v>2000</v>
      </c>
      <c r="O1147" s="223">
        <f t="shared" si="40"/>
        <v>0</v>
      </c>
      <c r="P1147" s="57">
        <f>VLOOKUP(E1147,'Cons. Ch2 &amp; Ch3'!F:Y,20,FALSE)</f>
        <v>3778169.2294999994</v>
      </c>
    </row>
    <row r="1148" spans="1:16" hidden="1" x14ac:dyDescent="0.35">
      <c r="A1148" s="56">
        <v>8471160</v>
      </c>
      <c r="B1148" s="56" t="s">
        <v>506</v>
      </c>
      <c r="C1148" s="56">
        <v>435508</v>
      </c>
      <c r="D1148" s="56" t="s">
        <v>147</v>
      </c>
      <c r="E1148" s="56" t="str">
        <f t="shared" si="39"/>
        <v>847.8471160.1.435508.000000.847001.200179</v>
      </c>
      <c r="F1148" s="66" t="s">
        <v>21</v>
      </c>
      <c r="G1148" s="56">
        <v>847001</v>
      </c>
      <c r="H1148" s="56" t="s">
        <v>23</v>
      </c>
      <c r="I1148" s="56">
        <v>200179</v>
      </c>
      <c r="J1148" s="56" t="s">
        <v>4586</v>
      </c>
      <c r="K1148" s="56">
        <v>1</v>
      </c>
      <c r="L1148" s="56">
        <v>73500</v>
      </c>
      <c r="M1148" s="226">
        <v>70000</v>
      </c>
      <c r="N1148" s="57">
        <v>70000</v>
      </c>
      <c r="O1148" s="223">
        <f t="shared" si="40"/>
        <v>0</v>
      </c>
      <c r="P1148" s="57">
        <f>VLOOKUP(E1148,'Cons. Ch2 &amp; Ch3'!F:Y,20,FALSE)</f>
        <v>3778169.2294999994</v>
      </c>
    </row>
    <row r="1149" spans="1:16" hidden="1" x14ac:dyDescent="0.35">
      <c r="A1149" s="56">
        <v>8471160</v>
      </c>
      <c r="B1149" s="56" t="s">
        <v>506</v>
      </c>
      <c r="C1149" s="56">
        <v>435508</v>
      </c>
      <c r="D1149" s="56" t="s">
        <v>147</v>
      </c>
      <c r="E1149" s="56" t="str">
        <f t="shared" si="39"/>
        <v>847.8471160.1.435508.000000.847001.200179</v>
      </c>
      <c r="F1149" s="66" t="s">
        <v>21</v>
      </c>
      <c r="G1149" s="56">
        <v>847001</v>
      </c>
      <c r="H1149" s="56" t="s">
        <v>23</v>
      </c>
      <c r="I1149" s="56">
        <v>200179</v>
      </c>
      <c r="J1149" s="56" t="s">
        <v>4587</v>
      </c>
      <c r="K1149" s="56">
        <v>1</v>
      </c>
      <c r="L1149" s="56">
        <v>30450</v>
      </c>
      <c r="M1149" s="226">
        <v>29000</v>
      </c>
      <c r="N1149" s="57">
        <v>29000</v>
      </c>
      <c r="O1149" s="223">
        <f t="shared" si="40"/>
        <v>0</v>
      </c>
      <c r="P1149" s="57">
        <f>VLOOKUP(E1149,'Cons. Ch2 &amp; Ch3'!F:Y,20,FALSE)</f>
        <v>3778169.2294999994</v>
      </c>
    </row>
    <row r="1150" spans="1:16" hidden="1" x14ac:dyDescent="0.35">
      <c r="A1150" s="56">
        <v>8471160</v>
      </c>
      <c r="B1150" s="56" t="s">
        <v>506</v>
      </c>
      <c r="C1150" s="56">
        <v>435508</v>
      </c>
      <c r="D1150" s="56" t="s">
        <v>147</v>
      </c>
      <c r="E1150" s="56" t="str">
        <f t="shared" si="39"/>
        <v>847.8471160.1.435508.000000.847001.200179</v>
      </c>
      <c r="F1150" s="66" t="s">
        <v>21</v>
      </c>
      <c r="G1150" s="56">
        <v>847001</v>
      </c>
      <c r="H1150" s="56" t="s">
        <v>23</v>
      </c>
      <c r="I1150" s="56">
        <v>200179</v>
      </c>
      <c r="J1150" s="56" t="s">
        <v>4588</v>
      </c>
      <c r="K1150" s="56">
        <v>1</v>
      </c>
      <c r="L1150" s="56">
        <v>6300</v>
      </c>
      <c r="M1150" s="226">
        <v>6000</v>
      </c>
      <c r="N1150" s="57">
        <v>6000</v>
      </c>
      <c r="O1150" s="223">
        <f t="shared" si="40"/>
        <v>0</v>
      </c>
      <c r="P1150" s="57">
        <f>VLOOKUP(E1150,'Cons. Ch2 &amp; Ch3'!F:Y,20,FALSE)</f>
        <v>3778169.2294999994</v>
      </c>
    </row>
    <row r="1151" spans="1:16" hidden="1" x14ac:dyDescent="0.35">
      <c r="A1151" s="56">
        <v>8471160</v>
      </c>
      <c r="B1151" s="56" t="s">
        <v>506</v>
      </c>
      <c r="C1151" s="56">
        <v>435508</v>
      </c>
      <c r="D1151" s="56" t="s">
        <v>147</v>
      </c>
      <c r="E1151" s="56" t="str">
        <f t="shared" si="39"/>
        <v>847.8471160.1.435508.000000.847001.200179</v>
      </c>
      <c r="F1151" s="66" t="s">
        <v>21</v>
      </c>
      <c r="G1151" s="56">
        <v>847001</v>
      </c>
      <c r="H1151" s="56" t="s">
        <v>23</v>
      </c>
      <c r="I1151" s="56">
        <v>200179</v>
      </c>
      <c r="J1151" s="56" t="s">
        <v>4589</v>
      </c>
      <c r="K1151" s="56">
        <v>1</v>
      </c>
      <c r="L1151" s="56">
        <v>24150</v>
      </c>
      <c r="M1151" s="226">
        <v>23000</v>
      </c>
      <c r="N1151" s="57">
        <v>23000</v>
      </c>
      <c r="O1151" s="223">
        <f t="shared" si="40"/>
        <v>0</v>
      </c>
      <c r="P1151" s="57">
        <f>VLOOKUP(E1151,'Cons. Ch2 &amp; Ch3'!F:Y,20,FALSE)</f>
        <v>3778169.2294999994</v>
      </c>
    </row>
    <row r="1152" spans="1:16" hidden="1" x14ac:dyDescent="0.35">
      <c r="A1152" s="56">
        <v>8471160</v>
      </c>
      <c r="B1152" s="56" t="s">
        <v>506</v>
      </c>
      <c r="C1152" s="56">
        <v>435508</v>
      </c>
      <c r="D1152" s="56" t="s">
        <v>147</v>
      </c>
      <c r="E1152" s="56" t="str">
        <f t="shared" si="39"/>
        <v>847.8471160.1.435508.000000.847001.200179</v>
      </c>
      <c r="F1152" s="66" t="s">
        <v>21</v>
      </c>
      <c r="G1152" s="56">
        <v>847001</v>
      </c>
      <c r="H1152" s="56" t="s">
        <v>23</v>
      </c>
      <c r="I1152" s="56">
        <v>200179</v>
      </c>
      <c r="J1152" s="56" t="s">
        <v>4590</v>
      </c>
      <c r="K1152" s="56">
        <v>1</v>
      </c>
      <c r="L1152" s="56">
        <v>24150</v>
      </c>
      <c r="M1152" s="226">
        <v>23000</v>
      </c>
      <c r="N1152" s="57">
        <v>23000</v>
      </c>
      <c r="O1152" s="223">
        <f t="shared" si="40"/>
        <v>0</v>
      </c>
      <c r="P1152" s="57">
        <f>VLOOKUP(E1152,'Cons. Ch2 &amp; Ch3'!F:Y,20,FALSE)</f>
        <v>3778169.2294999994</v>
      </c>
    </row>
    <row r="1153" spans="1:16" hidden="1" x14ac:dyDescent="0.35">
      <c r="A1153" s="56">
        <v>8471160</v>
      </c>
      <c r="B1153" s="56" t="s">
        <v>506</v>
      </c>
      <c r="C1153" s="56">
        <v>435508</v>
      </c>
      <c r="D1153" s="56" t="s">
        <v>147</v>
      </c>
      <c r="E1153" s="56" t="str">
        <f t="shared" si="39"/>
        <v>847.8471160.1.435508.000000.847001.200179</v>
      </c>
      <c r="F1153" s="66" t="s">
        <v>21</v>
      </c>
      <c r="G1153" s="56">
        <v>847001</v>
      </c>
      <c r="H1153" s="56" t="s">
        <v>23</v>
      </c>
      <c r="I1153" s="56">
        <v>200179</v>
      </c>
      <c r="J1153" s="56" t="s">
        <v>4591</v>
      </c>
      <c r="K1153" s="56">
        <v>1</v>
      </c>
      <c r="L1153" s="56">
        <v>15750</v>
      </c>
      <c r="M1153" s="226">
        <v>15000</v>
      </c>
      <c r="N1153" s="57">
        <v>15000</v>
      </c>
      <c r="O1153" s="223">
        <f t="shared" si="40"/>
        <v>0</v>
      </c>
      <c r="P1153" s="57">
        <f>VLOOKUP(E1153,'Cons. Ch2 &amp; Ch3'!F:Y,20,FALSE)</f>
        <v>3778169.2294999994</v>
      </c>
    </row>
    <row r="1154" spans="1:16" hidden="1" x14ac:dyDescent="0.35">
      <c r="A1154" s="56">
        <v>8471160</v>
      </c>
      <c r="B1154" s="56" t="s">
        <v>506</v>
      </c>
      <c r="C1154" s="56">
        <v>435508</v>
      </c>
      <c r="D1154" s="56" t="s">
        <v>147</v>
      </c>
      <c r="E1154" s="56" t="str">
        <f t="shared" ref="E1154:E1217" si="41">CONCATENATE(847,".",A1154,".",1,".",C1154,".","000000",".",G1154,".",I1154)</f>
        <v>847.8471160.1.435508.000000.847001.200179</v>
      </c>
      <c r="F1154" s="66" t="s">
        <v>21</v>
      </c>
      <c r="G1154" s="56">
        <v>847001</v>
      </c>
      <c r="H1154" s="56" t="s">
        <v>23</v>
      </c>
      <c r="I1154" s="56">
        <v>200179</v>
      </c>
      <c r="J1154" s="56" t="s">
        <v>4592</v>
      </c>
      <c r="K1154" s="56">
        <v>1</v>
      </c>
      <c r="L1154" s="56">
        <v>4200</v>
      </c>
      <c r="M1154" s="226">
        <v>4000</v>
      </c>
      <c r="N1154" s="57">
        <v>4000</v>
      </c>
      <c r="O1154" s="223">
        <f t="shared" si="40"/>
        <v>0</v>
      </c>
      <c r="P1154" s="57">
        <f>VLOOKUP(E1154,'Cons. Ch2 &amp; Ch3'!F:Y,20,FALSE)</f>
        <v>3778169.2294999994</v>
      </c>
    </row>
    <row r="1155" spans="1:16" hidden="1" x14ac:dyDescent="0.35">
      <c r="A1155" s="56">
        <v>8471160</v>
      </c>
      <c r="B1155" s="56" t="s">
        <v>506</v>
      </c>
      <c r="C1155" s="56">
        <v>435508</v>
      </c>
      <c r="D1155" s="56" t="s">
        <v>147</v>
      </c>
      <c r="E1155" s="56" t="str">
        <f t="shared" si="41"/>
        <v>847.8471160.1.435508.000000.847001.200179</v>
      </c>
      <c r="F1155" s="66" t="s">
        <v>21</v>
      </c>
      <c r="G1155" s="56">
        <v>847001</v>
      </c>
      <c r="H1155" s="56" t="s">
        <v>23</v>
      </c>
      <c r="I1155" s="56">
        <v>200179</v>
      </c>
      <c r="J1155" s="56" t="s">
        <v>4593</v>
      </c>
      <c r="K1155" s="56">
        <v>1</v>
      </c>
      <c r="L1155" s="56">
        <v>15750</v>
      </c>
      <c r="M1155" s="226">
        <v>15000</v>
      </c>
      <c r="N1155" s="57">
        <v>15000</v>
      </c>
      <c r="O1155" s="223">
        <f t="shared" si="40"/>
        <v>0</v>
      </c>
      <c r="P1155" s="57">
        <f>VLOOKUP(E1155,'Cons. Ch2 &amp; Ch3'!F:Y,20,FALSE)</f>
        <v>3778169.2294999994</v>
      </c>
    </row>
    <row r="1156" spans="1:16" hidden="1" x14ac:dyDescent="0.35">
      <c r="A1156" s="56">
        <v>8471160</v>
      </c>
      <c r="B1156" s="56" t="s">
        <v>506</v>
      </c>
      <c r="C1156" s="56">
        <v>435508</v>
      </c>
      <c r="D1156" s="56" t="s">
        <v>147</v>
      </c>
      <c r="E1156" s="56" t="str">
        <f t="shared" si="41"/>
        <v>847.8471160.1.435508.000000.847001.200179</v>
      </c>
      <c r="F1156" s="66" t="s">
        <v>21</v>
      </c>
      <c r="G1156" s="56">
        <v>847001</v>
      </c>
      <c r="H1156" s="56" t="s">
        <v>23</v>
      </c>
      <c r="I1156" s="56">
        <v>200179</v>
      </c>
      <c r="J1156" s="56" t="s">
        <v>4594</v>
      </c>
      <c r="K1156" s="56">
        <v>1</v>
      </c>
      <c r="L1156" s="56">
        <v>5250</v>
      </c>
      <c r="M1156" s="226">
        <v>5000</v>
      </c>
      <c r="N1156" s="57">
        <v>5000</v>
      </c>
      <c r="O1156" s="223">
        <f t="shared" si="40"/>
        <v>0</v>
      </c>
      <c r="P1156" s="57">
        <f>VLOOKUP(E1156,'Cons. Ch2 &amp; Ch3'!F:Y,20,FALSE)</f>
        <v>3778169.2294999994</v>
      </c>
    </row>
    <row r="1157" spans="1:16" hidden="1" x14ac:dyDescent="0.35">
      <c r="A1157" s="56">
        <v>8471160</v>
      </c>
      <c r="B1157" s="56" t="s">
        <v>506</v>
      </c>
      <c r="C1157" s="56">
        <v>435508</v>
      </c>
      <c r="D1157" s="56" t="s">
        <v>147</v>
      </c>
      <c r="E1157" s="56" t="str">
        <f t="shared" si="41"/>
        <v>847.8471160.1.435508.000000.847001.200179</v>
      </c>
      <c r="F1157" s="66" t="s">
        <v>21</v>
      </c>
      <c r="G1157" s="56">
        <v>847001</v>
      </c>
      <c r="H1157" s="56" t="s">
        <v>23</v>
      </c>
      <c r="I1157" s="56">
        <v>200179</v>
      </c>
      <c r="J1157" s="56" t="s">
        <v>4595</v>
      </c>
      <c r="K1157" s="56">
        <v>1</v>
      </c>
      <c r="L1157" s="56">
        <v>10500</v>
      </c>
      <c r="M1157" s="226">
        <v>10000</v>
      </c>
      <c r="N1157" s="57">
        <v>10000</v>
      </c>
      <c r="O1157" s="223">
        <f t="shared" si="40"/>
        <v>0</v>
      </c>
      <c r="P1157" s="57">
        <f>VLOOKUP(E1157,'Cons. Ch2 &amp; Ch3'!F:Y,20,FALSE)</f>
        <v>3778169.2294999994</v>
      </c>
    </row>
    <row r="1158" spans="1:16" hidden="1" x14ac:dyDescent="0.35">
      <c r="A1158" s="56">
        <v>8471160</v>
      </c>
      <c r="B1158" s="56" t="s">
        <v>506</v>
      </c>
      <c r="C1158" s="56">
        <v>435508</v>
      </c>
      <c r="D1158" s="56" t="s">
        <v>147</v>
      </c>
      <c r="E1158" s="56" t="str">
        <f t="shared" si="41"/>
        <v>847.8471160.1.435508.000000.847001.200179</v>
      </c>
      <c r="F1158" s="66" t="s">
        <v>21</v>
      </c>
      <c r="G1158" s="56">
        <v>847001</v>
      </c>
      <c r="H1158" s="56" t="s">
        <v>23</v>
      </c>
      <c r="I1158" s="56">
        <v>200179</v>
      </c>
      <c r="J1158" s="56" t="s">
        <v>4596</v>
      </c>
      <c r="K1158" s="56">
        <v>1</v>
      </c>
      <c r="L1158" s="56">
        <v>26250</v>
      </c>
      <c r="M1158" s="226">
        <v>25000</v>
      </c>
      <c r="N1158" s="57">
        <v>25000</v>
      </c>
      <c r="O1158" s="223">
        <f t="shared" si="40"/>
        <v>0</v>
      </c>
      <c r="P1158" s="57">
        <f>VLOOKUP(E1158,'Cons. Ch2 &amp; Ch3'!F:Y,20,FALSE)</f>
        <v>3778169.2294999994</v>
      </c>
    </row>
    <row r="1159" spans="1:16" hidden="1" x14ac:dyDescent="0.35">
      <c r="A1159" s="56">
        <v>8471160</v>
      </c>
      <c r="B1159" s="56" t="s">
        <v>506</v>
      </c>
      <c r="C1159" s="56">
        <v>435508</v>
      </c>
      <c r="D1159" s="56" t="s">
        <v>147</v>
      </c>
      <c r="E1159" s="56" t="str">
        <f t="shared" si="41"/>
        <v>847.8471160.1.435508.000000.847001.200179</v>
      </c>
      <c r="F1159" s="66" t="s">
        <v>21</v>
      </c>
      <c r="G1159" s="56">
        <v>847001</v>
      </c>
      <c r="H1159" s="56" t="s">
        <v>23</v>
      </c>
      <c r="I1159" s="56">
        <v>200179</v>
      </c>
      <c r="J1159" s="56" t="s">
        <v>4597</v>
      </c>
      <c r="K1159" s="56">
        <v>1</v>
      </c>
      <c r="L1159" s="56">
        <v>7875</v>
      </c>
      <c r="M1159" s="226">
        <v>7500</v>
      </c>
      <c r="N1159" s="57">
        <v>7500</v>
      </c>
      <c r="O1159" s="223">
        <f t="shared" si="40"/>
        <v>0</v>
      </c>
      <c r="P1159" s="57">
        <f>VLOOKUP(E1159,'Cons. Ch2 &amp; Ch3'!F:Y,20,FALSE)</f>
        <v>3778169.2294999994</v>
      </c>
    </row>
    <row r="1160" spans="1:16" hidden="1" x14ac:dyDescent="0.35">
      <c r="A1160" s="56">
        <v>8471160</v>
      </c>
      <c r="B1160" s="56" t="s">
        <v>506</v>
      </c>
      <c r="C1160" s="56">
        <v>435508</v>
      </c>
      <c r="D1160" s="56" t="s">
        <v>147</v>
      </c>
      <c r="E1160" s="56" t="str">
        <f t="shared" si="41"/>
        <v>847.8471160.1.435508.000000.847001.200179</v>
      </c>
      <c r="F1160" s="66" t="s">
        <v>21</v>
      </c>
      <c r="G1160" s="56">
        <v>847001</v>
      </c>
      <c r="H1160" s="56" t="s">
        <v>23</v>
      </c>
      <c r="I1160" s="56">
        <v>200179</v>
      </c>
      <c r="J1160" s="56" t="s">
        <v>4598</v>
      </c>
      <c r="K1160" s="56">
        <v>1</v>
      </c>
      <c r="L1160" s="56">
        <v>9450</v>
      </c>
      <c r="M1160" s="226">
        <v>9000</v>
      </c>
      <c r="N1160" s="57">
        <v>9000</v>
      </c>
      <c r="O1160" s="223">
        <f t="shared" si="40"/>
        <v>0</v>
      </c>
      <c r="P1160" s="57">
        <f>VLOOKUP(E1160,'Cons. Ch2 &amp; Ch3'!F:Y,20,FALSE)</f>
        <v>3778169.2294999994</v>
      </c>
    </row>
    <row r="1161" spans="1:16" hidden="1" x14ac:dyDescent="0.35">
      <c r="A1161" s="56">
        <v>8471160</v>
      </c>
      <c r="B1161" s="56" t="s">
        <v>506</v>
      </c>
      <c r="C1161" s="56">
        <v>435508</v>
      </c>
      <c r="D1161" s="56" t="s">
        <v>147</v>
      </c>
      <c r="E1161" s="56" t="str">
        <f t="shared" si="41"/>
        <v>847.8471160.1.435508.000000.847001.200179</v>
      </c>
      <c r="F1161" s="66" t="s">
        <v>21</v>
      </c>
      <c r="G1161" s="56">
        <v>847001</v>
      </c>
      <c r="H1161" s="56" t="s">
        <v>23</v>
      </c>
      <c r="I1161" s="56">
        <v>200179</v>
      </c>
      <c r="J1161" s="56" t="s">
        <v>4599</v>
      </c>
      <c r="K1161" s="56">
        <v>1</v>
      </c>
      <c r="L1161" s="56">
        <v>15750</v>
      </c>
      <c r="M1161" s="226">
        <v>15000</v>
      </c>
      <c r="N1161" s="57">
        <v>15000</v>
      </c>
      <c r="O1161" s="223">
        <f t="shared" si="40"/>
        <v>0</v>
      </c>
      <c r="P1161" s="57">
        <f>VLOOKUP(E1161,'Cons. Ch2 &amp; Ch3'!F:Y,20,FALSE)</f>
        <v>3778169.2294999994</v>
      </c>
    </row>
    <row r="1162" spans="1:16" hidden="1" x14ac:dyDescent="0.35">
      <c r="A1162" s="56">
        <v>8471160</v>
      </c>
      <c r="B1162" s="56" t="s">
        <v>506</v>
      </c>
      <c r="C1162" s="56">
        <v>435508</v>
      </c>
      <c r="D1162" s="56" t="s">
        <v>147</v>
      </c>
      <c r="E1162" s="56" t="str">
        <f t="shared" si="41"/>
        <v>847.8471160.1.435508.000000.847001.200179</v>
      </c>
      <c r="F1162" s="66" t="s">
        <v>21</v>
      </c>
      <c r="G1162" s="56">
        <v>847001</v>
      </c>
      <c r="H1162" s="56" t="s">
        <v>23</v>
      </c>
      <c r="I1162" s="56">
        <v>200179</v>
      </c>
      <c r="J1162" s="56" t="s">
        <v>4600</v>
      </c>
      <c r="K1162" s="56">
        <v>1</v>
      </c>
      <c r="L1162" s="56">
        <v>26250</v>
      </c>
      <c r="M1162" s="226">
        <v>25000</v>
      </c>
      <c r="N1162" s="57">
        <v>25000</v>
      </c>
      <c r="O1162" s="223">
        <f t="shared" si="40"/>
        <v>0</v>
      </c>
      <c r="P1162" s="57">
        <f>VLOOKUP(E1162,'Cons. Ch2 &amp; Ch3'!F:Y,20,FALSE)</f>
        <v>3778169.2294999994</v>
      </c>
    </row>
    <row r="1163" spans="1:16" hidden="1" x14ac:dyDescent="0.35">
      <c r="A1163" s="56">
        <v>8471160</v>
      </c>
      <c r="B1163" s="56" t="s">
        <v>506</v>
      </c>
      <c r="C1163" s="56">
        <v>435508</v>
      </c>
      <c r="D1163" s="56" t="s">
        <v>147</v>
      </c>
      <c r="E1163" s="56" t="str">
        <f t="shared" si="41"/>
        <v>847.8471160.1.435508.000000.847001.200179</v>
      </c>
      <c r="F1163" s="66" t="s">
        <v>21</v>
      </c>
      <c r="G1163" s="56">
        <v>847001</v>
      </c>
      <c r="H1163" s="56" t="s">
        <v>23</v>
      </c>
      <c r="I1163" s="56">
        <v>200179</v>
      </c>
      <c r="J1163" s="56" t="s">
        <v>4601</v>
      </c>
      <c r="K1163" s="56">
        <v>1</v>
      </c>
      <c r="L1163" s="56">
        <v>21000</v>
      </c>
      <c r="M1163" s="226">
        <v>20000</v>
      </c>
      <c r="N1163" s="57">
        <v>20000</v>
      </c>
      <c r="O1163" s="223">
        <f t="shared" si="40"/>
        <v>0</v>
      </c>
      <c r="P1163" s="57">
        <f>VLOOKUP(E1163,'Cons. Ch2 &amp; Ch3'!F:Y,20,FALSE)</f>
        <v>3778169.2294999994</v>
      </c>
    </row>
    <row r="1164" spans="1:16" hidden="1" x14ac:dyDescent="0.35">
      <c r="A1164" s="56">
        <v>8471160</v>
      </c>
      <c r="B1164" s="56" t="s">
        <v>506</v>
      </c>
      <c r="C1164" s="56">
        <v>435508</v>
      </c>
      <c r="D1164" s="56" t="s">
        <v>147</v>
      </c>
      <c r="E1164" s="56" t="str">
        <f t="shared" si="41"/>
        <v>847.8471160.1.435508.000000.847001.200179</v>
      </c>
      <c r="F1164" s="66" t="s">
        <v>21</v>
      </c>
      <c r="G1164" s="56">
        <v>847001</v>
      </c>
      <c r="H1164" s="56" t="s">
        <v>23</v>
      </c>
      <c r="I1164" s="56">
        <v>200179</v>
      </c>
      <c r="J1164" s="56" t="s">
        <v>4602</v>
      </c>
      <c r="K1164" s="56">
        <v>1</v>
      </c>
      <c r="L1164" s="56">
        <v>262500</v>
      </c>
      <c r="M1164" s="226">
        <v>250000</v>
      </c>
      <c r="N1164" s="57">
        <v>250000</v>
      </c>
      <c r="O1164" s="223">
        <f t="shared" si="40"/>
        <v>0</v>
      </c>
      <c r="P1164" s="57">
        <f>VLOOKUP(E1164,'Cons. Ch2 &amp; Ch3'!F:Y,20,FALSE)</f>
        <v>3778169.2294999994</v>
      </c>
    </row>
    <row r="1165" spans="1:16" hidden="1" x14ac:dyDescent="0.35">
      <c r="A1165" s="56">
        <v>8471160</v>
      </c>
      <c r="B1165" s="56" t="s">
        <v>506</v>
      </c>
      <c r="C1165" s="56">
        <v>435508</v>
      </c>
      <c r="D1165" s="56" t="s">
        <v>147</v>
      </c>
      <c r="E1165" s="56" t="str">
        <f t="shared" si="41"/>
        <v>847.8471160.1.435508.000000.847001.200179</v>
      </c>
      <c r="F1165" s="66" t="s">
        <v>21</v>
      </c>
      <c r="G1165" s="56">
        <v>847001</v>
      </c>
      <c r="H1165" s="56" t="s">
        <v>23</v>
      </c>
      <c r="I1165" s="56">
        <v>200179</v>
      </c>
      <c r="J1165" s="56" t="s">
        <v>4603</v>
      </c>
      <c r="K1165" s="56">
        <v>1</v>
      </c>
      <c r="L1165" s="56">
        <v>105000</v>
      </c>
      <c r="M1165" s="226">
        <v>100000</v>
      </c>
      <c r="N1165" s="57">
        <v>100000</v>
      </c>
      <c r="O1165" s="223">
        <f t="shared" si="40"/>
        <v>0</v>
      </c>
      <c r="P1165" s="57">
        <f>VLOOKUP(E1165,'Cons. Ch2 &amp; Ch3'!F:Y,20,FALSE)</f>
        <v>3778169.2294999994</v>
      </c>
    </row>
    <row r="1166" spans="1:16" hidden="1" x14ac:dyDescent="0.35">
      <c r="A1166" s="56">
        <v>8471160</v>
      </c>
      <c r="B1166" s="56" t="s">
        <v>506</v>
      </c>
      <c r="C1166" s="56">
        <v>435508</v>
      </c>
      <c r="D1166" s="56" t="s">
        <v>147</v>
      </c>
      <c r="E1166" s="56" t="str">
        <f t="shared" si="41"/>
        <v>847.8471160.1.435508.000000.847001.200179</v>
      </c>
      <c r="F1166" s="66" t="s">
        <v>21</v>
      </c>
      <c r="G1166" s="56">
        <v>847001</v>
      </c>
      <c r="H1166" s="56" t="s">
        <v>23</v>
      </c>
      <c r="I1166" s="56">
        <v>200179</v>
      </c>
      <c r="J1166" s="56" t="s">
        <v>4604</v>
      </c>
      <c r="K1166" s="56">
        <v>1</v>
      </c>
      <c r="L1166" s="56">
        <v>105000</v>
      </c>
      <c r="M1166" s="226">
        <v>100000</v>
      </c>
      <c r="N1166" s="57">
        <v>100000</v>
      </c>
      <c r="O1166" s="223">
        <f t="shared" si="40"/>
        <v>0</v>
      </c>
      <c r="P1166" s="57">
        <f>VLOOKUP(E1166,'Cons. Ch2 &amp; Ch3'!F:Y,20,FALSE)</f>
        <v>3778169.2294999994</v>
      </c>
    </row>
    <row r="1167" spans="1:16" hidden="1" x14ac:dyDescent="0.35">
      <c r="A1167" s="56">
        <v>8471160</v>
      </c>
      <c r="B1167" s="56" t="s">
        <v>506</v>
      </c>
      <c r="C1167" s="56">
        <v>435508</v>
      </c>
      <c r="D1167" s="56" t="s">
        <v>147</v>
      </c>
      <c r="E1167" s="56" t="str">
        <f t="shared" si="41"/>
        <v>847.8471160.1.435508.000000.847001.200179</v>
      </c>
      <c r="F1167" s="66" t="s">
        <v>21</v>
      </c>
      <c r="G1167" s="56">
        <v>847001</v>
      </c>
      <c r="H1167" s="56" t="s">
        <v>23</v>
      </c>
      <c r="I1167" s="56">
        <v>200179</v>
      </c>
      <c r="J1167" s="56" t="s">
        <v>4605</v>
      </c>
      <c r="K1167" s="56">
        <v>1</v>
      </c>
      <c r="L1167" s="56">
        <v>105000</v>
      </c>
      <c r="M1167" s="226">
        <v>100000</v>
      </c>
      <c r="N1167" s="57">
        <v>100000</v>
      </c>
      <c r="O1167" s="223">
        <f t="shared" si="40"/>
        <v>0</v>
      </c>
      <c r="P1167" s="57">
        <f>VLOOKUP(E1167,'Cons. Ch2 &amp; Ch3'!F:Y,20,FALSE)</f>
        <v>3778169.2294999994</v>
      </c>
    </row>
    <row r="1168" spans="1:16" hidden="1" x14ac:dyDescent="0.35">
      <c r="A1168" s="56">
        <v>8471160</v>
      </c>
      <c r="B1168" s="56" t="s">
        <v>506</v>
      </c>
      <c r="C1168" s="56">
        <v>435508</v>
      </c>
      <c r="D1168" s="56" t="s">
        <v>147</v>
      </c>
      <c r="E1168" s="56" t="str">
        <f t="shared" si="41"/>
        <v>847.8471160.1.435508.000000.847001.200179</v>
      </c>
      <c r="F1168" s="66" t="s">
        <v>21</v>
      </c>
      <c r="G1168" s="56">
        <v>847001</v>
      </c>
      <c r="H1168" s="56" t="s">
        <v>23</v>
      </c>
      <c r="I1168" s="56">
        <v>200179</v>
      </c>
      <c r="J1168" s="56" t="s">
        <v>4606</v>
      </c>
      <c r="K1168" s="56">
        <v>1</v>
      </c>
      <c r="L1168" s="56">
        <v>52500</v>
      </c>
      <c r="M1168" s="226">
        <v>50000</v>
      </c>
      <c r="N1168" s="57">
        <v>50000</v>
      </c>
      <c r="O1168" s="223">
        <f t="shared" si="40"/>
        <v>0</v>
      </c>
      <c r="P1168" s="57">
        <f>VLOOKUP(E1168,'Cons. Ch2 &amp; Ch3'!F:Y,20,FALSE)</f>
        <v>3778169.2294999994</v>
      </c>
    </row>
    <row r="1169" spans="1:16" hidden="1" x14ac:dyDescent="0.35">
      <c r="A1169" s="56">
        <v>8471160</v>
      </c>
      <c r="B1169" s="56" t="s">
        <v>506</v>
      </c>
      <c r="C1169" s="56">
        <v>435508</v>
      </c>
      <c r="D1169" s="56" t="s">
        <v>147</v>
      </c>
      <c r="E1169" s="56" t="str">
        <f t="shared" si="41"/>
        <v>847.8471160.1.435508.000000.847001.200179</v>
      </c>
      <c r="F1169" s="66" t="s">
        <v>21</v>
      </c>
      <c r="G1169" s="56">
        <v>847001</v>
      </c>
      <c r="H1169" s="56" t="s">
        <v>23</v>
      </c>
      <c r="I1169" s="56">
        <v>200179</v>
      </c>
      <c r="J1169" s="56" t="s">
        <v>4607</v>
      </c>
      <c r="K1169" s="56">
        <v>1</v>
      </c>
      <c r="L1169" s="56">
        <v>10500</v>
      </c>
      <c r="M1169" s="226">
        <v>10000</v>
      </c>
      <c r="N1169" s="57">
        <v>10000</v>
      </c>
      <c r="O1169" s="223">
        <f t="shared" si="40"/>
        <v>0</v>
      </c>
      <c r="P1169" s="57">
        <f>VLOOKUP(E1169,'Cons. Ch2 &amp; Ch3'!F:Y,20,FALSE)</f>
        <v>3778169.2294999994</v>
      </c>
    </row>
    <row r="1170" spans="1:16" hidden="1" x14ac:dyDescent="0.35">
      <c r="A1170" s="56">
        <v>8471160</v>
      </c>
      <c r="B1170" s="56" t="s">
        <v>506</v>
      </c>
      <c r="C1170" s="56">
        <v>435508</v>
      </c>
      <c r="D1170" s="56" t="s">
        <v>147</v>
      </c>
      <c r="E1170" s="56" t="str">
        <f t="shared" si="41"/>
        <v>847.8471160.1.435508.000000.847001.200179</v>
      </c>
      <c r="F1170" s="66" t="s">
        <v>21</v>
      </c>
      <c r="G1170" s="56">
        <v>847001</v>
      </c>
      <c r="H1170" s="56" t="s">
        <v>23</v>
      </c>
      <c r="I1170" s="56">
        <v>200179</v>
      </c>
      <c r="J1170" s="56" t="s">
        <v>4608</v>
      </c>
      <c r="K1170" s="56">
        <v>1</v>
      </c>
      <c r="L1170" s="56">
        <v>105000</v>
      </c>
      <c r="M1170" s="226">
        <v>100000</v>
      </c>
      <c r="N1170" s="57">
        <v>100000</v>
      </c>
      <c r="O1170" s="223">
        <f t="shared" si="40"/>
        <v>0</v>
      </c>
      <c r="P1170" s="57">
        <f>VLOOKUP(E1170,'Cons. Ch2 &amp; Ch3'!F:Y,20,FALSE)</f>
        <v>3778169.2294999994</v>
      </c>
    </row>
    <row r="1171" spans="1:16" hidden="1" x14ac:dyDescent="0.35">
      <c r="A1171" s="56">
        <v>8471160</v>
      </c>
      <c r="B1171" s="56" t="s">
        <v>506</v>
      </c>
      <c r="C1171" s="56">
        <v>435508</v>
      </c>
      <c r="D1171" s="56" t="s">
        <v>147</v>
      </c>
      <c r="E1171" s="56" t="str">
        <f t="shared" si="41"/>
        <v>847.8471160.1.435508.000000.847001.200179</v>
      </c>
      <c r="F1171" s="66" t="s">
        <v>21</v>
      </c>
      <c r="G1171" s="56">
        <v>847001</v>
      </c>
      <c r="H1171" s="56" t="s">
        <v>23</v>
      </c>
      <c r="I1171" s="56">
        <v>200179</v>
      </c>
      <c r="J1171" s="56" t="s">
        <v>4609</v>
      </c>
      <c r="K1171" s="56">
        <v>1</v>
      </c>
      <c r="L1171" s="56">
        <v>705.6</v>
      </c>
      <c r="M1171" s="226">
        <v>672</v>
      </c>
      <c r="N1171" s="57">
        <v>672</v>
      </c>
      <c r="O1171" s="223">
        <f t="shared" si="40"/>
        <v>0</v>
      </c>
      <c r="P1171" s="57">
        <f>VLOOKUP(E1171,'Cons. Ch2 &amp; Ch3'!F:Y,20,FALSE)</f>
        <v>3778169.2294999994</v>
      </c>
    </row>
    <row r="1172" spans="1:16" hidden="1" x14ac:dyDescent="0.35">
      <c r="A1172" s="56">
        <v>8471160</v>
      </c>
      <c r="B1172" s="56" t="s">
        <v>506</v>
      </c>
      <c r="C1172" s="56">
        <v>435508</v>
      </c>
      <c r="D1172" s="56" t="s">
        <v>147</v>
      </c>
      <c r="E1172" s="56" t="str">
        <f t="shared" si="41"/>
        <v>847.8471160.1.435508.000000.847001.200179</v>
      </c>
      <c r="F1172" s="66" t="s">
        <v>21</v>
      </c>
      <c r="G1172" s="56">
        <v>847001</v>
      </c>
      <c r="H1172" s="56" t="s">
        <v>23</v>
      </c>
      <c r="I1172" s="56">
        <v>200179</v>
      </c>
      <c r="J1172" s="56" t="s">
        <v>4610</v>
      </c>
      <c r="K1172" s="56">
        <v>1</v>
      </c>
      <c r="L1172" s="56">
        <v>286.65000000000003</v>
      </c>
      <c r="M1172" s="226">
        <v>273</v>
      </c>
      <c r="N1172" s="57">
        <v>273</v>
      </c>
      <c r="O1172" s="223">
        <f t="shared" si="40"/>
        <v>0</v>
      </c>
      <c r="P1172" s="57">
        <f>VLOOKUP(E1172,'Cons. Ch2 &amp; Ch3'!F:Y,20,FALSE)</f>
        <v>3778169.2294999994</v>
      </c>
    </row>
    <row r="1173" spans="1:16" hidden="1" x14ac:dyDescent="0.35">
      <c r="A1173" s="56">
        <v>8471160</v>
      </c>
      <c r="B1173" s="56" t="s">
        <v>506</v>
      </c>
      <c r="C1173" s="56">
        <v>435508</v>
      </c>
      <c r="D1173" s="56" t="s">
        <v>147</v>
      </c>
      <c r="E1173" s="56" t="str">
        <f t="shared" si="41"/>
        <v>847.8471160.1.435508.000000.847001.200179</v>
      </c>
      <c r="F1173" s="66" t="s">
        <v>21</v>
      </c>
      <c r="G1173" s="56">
        <v>847001</v>
      </c>
      <c r="H1173" s="56" t="s">
        <v>23</v>
      </c>
      <c r="I1173" s="56">
        <v>200179</v>
      </c>
      <c r="J1173" s="56" t="s">
        <v>4611</v>
      </c>
      <c r="K1173" s="56">
        <v>1</v>
      </c>
      <c r="L1173" s="56">
        <v>77630.316749999998</v>
      </c>
      <c r="M1173" s="226">
        <v>73933.634999999995</v>
      </c>
      <c r="N1173" s="57">
        <v>73933.634999999995</v>
      </c>
      <c r="O1173" s="223">
        <f t="shared" si="40"/>
        <v>0</v>
      </c>
      <c r="P1173" s="57">
        <f>VLOOKUP(E1173,'Cons. Ch2 &amp; Ch3'!F:Y,20,FALSE)</f>
        <v>3778169.2294999994</v>
      </c>
    </row>
    <row r="1174" spans="1:16" hidden="1" x14ac:dyDescent="0.35">
      <c r="A1174" s="56">
        <v>8471160</v>
      </c>
      <c r="B1174" s="56" t="s">
        <v>506</v>
      </c>
      <c r="C1174" s="56">
        <v>435508</v>
      </c>
      <c r="D1174" s="56" t="s">
        <v>147</v>
      </c>
      <c r="E1174" s="56" t="str">
        <f t="shared" si="41"/>
        <v>847.8471160.1.435508.000000.847001.200179</v>
      </c>
      <c r="F1174" s="66" t="s">
        <v>21</v>
      </c>
      <c r="G1174" s="56">
        <v>847001</v>
      </c>
      <c r="H1174" s="56" t="s">
        <v>23</v>
      </c>
      <c r="I1174" s="56">
        <v>200179</v>
      </c>
      <c r="J1174" s="56" t="s">
        <v>4612</v>
      </c>
      <c r="K1174" s="56">
        <v>1</v>
      </c>
      <c r="L1174" s="56">
        <v>19584.363225000001</v>
      </c>
      <c r="M1174" s="226">
        <v>18651.7745</v>
      </c>
      <c r="N1174" s="57">
        <v>18651.7745</v>
      </c>
      <c r="O1174" s="223">
        <f t="shared" si="40"/>
        <v>0</v>
      </c>
      <c r="P1174" s="57">
        <f>VLOOKUP(E1174,'Cons. Ch2 &amp; Ch3'!F:Y,20,FALSE)</f>
        <v>3778169.2294999994</v>
      </c>
    </row>
    <row r="1175" spans="1:16" hidden="1" x14ac:dyDescent="0.35">
      <c r="A1175" s="56">
        <v>8471160</v>
      </c>
      <c r="B1175" s="56" t="s">
        <v>506</v>
      </c>
      <c r="C1175" s="56">
        <v>435508</v>
      </c>
      <c r="D1175" s="56" t="s">
        <v>147</v>
      </c>
      <c r="E1175" s="56" t="str">
        <f t="shared" si="41"/>
        <v>847.8471160.1.435508.000000.847001.200179</v>
      </c>
      <c r="F1175" s="66" t="s">
        <v>21</v>
      </c>
      <c r="G1175" s="56">
        <v>847001</v>
      </c>
      <c r="H1175" s="56" t="s">
        <v>23</v>
      </c>
      <c r="I1175" s="56">
        <v>200179</v>
      </c>
      <c r="J1175" s="56" t="s">
        <v>4613</v>
      </c>
      <c r="K1175" s="56">
        <v>1</v>
      </c>
      <c r="L1175" s="56">
        <v>152323.5</v>
      </c>
      <c r="M1175" s="226">
        <v>145070</v>
      </c>
      <c r="N1175" s="57">
        <v>145070</v>
      </c>
      <c r="O1175" s="223">
        <f t="shared" si="40"/>
        <v>0</v>
      </c>
      <c r="P1175" s="57">
        <f>VLOOKUP(E1175,'Cons. Ch2 &amp; Ch3'!F:Y,20,FALSE)</f>
        <v>3778169.2294999994</v>
      </c>
    </row>
    <row r="1176" spans="1:16" hidden="1" x14ac:dyDescent="0.35">
      <c r="A1176" s="56">
        <v>8471160</v>
      </c>
      <c r="B1176" s="56" t="s">
        <v>506</v>
      </c>
      <c r="C1176" s="56">
        <v>435508</v>
      </c>
      <c r="D1176" s="56" t="s">
        <v>147</v>
      </c>
      <c r="E1176" s="56" t="str">
        <f t="shared" si="41"/>
        <v>847.8471160.1.435508.000000.847001.200179</v>
      </c>
      <c r="F1176" s="66" t="s">
        <v>21</v>
      </c>
      <c r="G1176" s="56">
        <v>847001</v>
      </c>
      <c r="H1176" s="56" t="s">
        <v>23</v>
      </c>
      <c r="I1176" s="56">
        <v>200179</v>
      </c>
      <c r="J1176" s="56" t="s">
        <v>4614</v>
      </c>
      <c r="K1176" s="56">
        <v>1</v>
      </c>
      <c r="L1176" s="56">
        <v>2336.25</v>
      </c>
      <c r="M1176" s="226">
        <v>2225</v>
      </c>
      <c r="N1176" s="57">
        <v>2225</v>
      </c>
      <c r="O1176" s="223">
        <f t="shared" si="40"/>
        <v>0</v>
      </c>
      <c r="P1176" s="57">
        <f>VLOOKUP(E1176,'Cons. Ch2 &amp; Ch3'!F:Y,20,FALSE)</f>
        <v>3778169.2294999994</v>
      </c>
    </row>
    <row r="1177" spans="1:16" hidden="1" x14ac:dyDescent="0.35">
      <c r="A1177" s="56">
        <v>8471160</v>
      </c>
      <c r="B1177" s="56" t="s">
        <v>506</v>
      </c>
      <c r="C1177" s="56">
        <v>435508</v>
      </c>
      <c r="D1177" s="56" t="s">
        <v>147</v>
      </c>
      <c r="E1177" s="56" t="str">
        <f t="shared" si="41"/>
        <v>847.8471160.1.435508.000000.847001.200179</v>
      </c>
      <c r="F1177" s="66" t="s">
        <v>21</v>
      </c>
      <c r="G1177" s="56">
        <v>847001</v>
      </c>
      <c r="H1177" s="56" t="s">
        <v>23</v>
      </c>
      <c r="I1177" s="56">
        <v>200179</v>
      </c>
      <c r="J1177" s="56" t="s">
        <v>4615</v>
      </c>
      <c r="K1177" s="56">
        <v>1</v>
      </c>
      <c r="L1177" s="56">
        <v>22642.935000000001</v>
      </c>
      <c r="M1177" s="226">
        <v>21564.7</v>
      </c>
      <c r="N1177" s="57">
        <v>21564.7</v>
      </c>
      <c r="O1177" s="223">
        <f t="shared" si="40"/>
        <v>0</v>
      </c>
      <c r="P1177" s="57">
        <f>VLOOKUP(E1177,'Cons. Ch2 &amp; Ch3'!F:Y,20,FALSE)</f>
        <v>3778169.2294999994</v>
      </c>
    </row>
    <row r="1178" spans="1:16" hidden="1" x14ac:dyDescent="0.35">
      <c r="A1178" s="56">
        <v>8471160</v>
      </c>
      <c r="B1178" s="56" t="s">
        <v>506</v>
      </c>
      <c r="C1178" s="56">
        <v>435508</v>
      </c>
      <c r="D1178" s="56" t="s">
        <v>147</v>
      </c>
      <c r="E1178" s="56" t="str">
        <f t="shared" si="41"/>
        <v>847.8471160.1.435508.000000.847001.200179</v>
      </c>
      <c r="F1178" s="66" t="s">
        <v>21</v>
      </c>
      <c r="G1178" s="56">
        <v>847001</v>
      </c>
      <c r="H1178" s="56" t="s">
        <v>23</v>
      </c>
      <c r="I1178" s="56">
        <v>200179</v>
      </c>
      <c r="J1178" s="56" t="s">
        <v>4616</v>
      </c>
      <c r="K1178" s="56">
        <v>1</v>
      </c>
      <c r="L1178" s="56">
        <v>5250</v>
      </c>
      <c r="M1178" s="226">
        <v>5000</v>
      </c>
      <c r="N1178" s="57">
        <v>5000</v>
      </c>
      <c r="O1178" s="223">
        <f t="shared" si="40"/>
        <v>0</v>
      </c>
      <c r="P1178" s="57">
        <f>VLOOKUP(E1178,'Cons. Ch2 &amp; Ch3'!F:Y,20,FALSE)</f>
        <v>3778169.2294999994</v>
      </c>
    </row>
    <row r="1179" spans="1:16" hidden="1" x14ac:dyDescent="0.35">
      <c r="A1179" s="56">
        <v>8471160</v>
      </c>
      <c r="B1179" s="56" t="s">
        <v>506</v>
      </c>
      <c r="C1179" s="56">
        <v>435508</v>
      </c>
      <c r="D1179" s="56" t="s">
        <v>147</v>
      </c>
      <c r="E1179" s="56" t="str">
        <f t="shared" si="41"/>
        <v>847.8471160.1.435508.000000.847001.200179</v>
      </c>
      <c r="F1179" s="66" t="s">
        <v>21</v>
      </c>
      <c r="G1179" s="56">
        <v>847001</v>
      </c>
      <c r="H1179" s="56" t="s">
        <v>23</v>
      </c>
      <c r="I1179" s="56">
        <v>200179</v>
      </c>
      <c r="J1179" s="56" t="s">
        <v>4617</v>
      </c>
      <c r="K1179" s="56">
        <v>1</v>
      </c>
      <c r="L1179" s="56">
        <v>4672.5</v>
      </c>
      <c r="M1179" s="226">
        <v>4450</v>
      </c>
      <c r="N1179" s="57">
        <v>4450</v>
      </c>
      <c r="O1179" s="223">
        <f t="shared" si="40"/>
        <v>0</v>
      </c>
      <c r="P1179" s="57">
        <f>VLOOKUP(E1179,'Cons. Ch2 &amp; Ch3'!F:Y,20,FALSE)</f>
        <v>3778169.2294999994</v>
      </c>
    </row>
    <row r="1180" spans="1:16" hidden="1" x14ac:dyDescent="0.35">
      <c r="A1180" s="56">
        <v>8471160</v>
      </c>
      <c r="B1180" s="56" t="s">
        <v>506</v>
      </c>
      <c r="C1180" s="56">
        <v>435508</v>
      </c>
      <c r="D1180" s="56" t="s">
        <v>147</v>
      </c>
      <c r="E1180" s="56" t="str">
        <f t="shared" si="41"/>
        <v>847.8471160.1.435508.000000.847001.200179</v>
      </c>
      <c r="F1180" s="66" t="s">
        <v>21</v>
      </c>
      <c r="G1180" s="56">
        <v>847001</v>
      </c>
      <c r="H1180" s="56" t="s">
        <v>23</v>
      </c>
      <c r="I1180" s="56">
        <v>200179</v>
      </c>
      <c r="J1180" s="56" t="s">
        <v>4618</v>
      </c>
      <c r="K1180" s="56">
        <v>1</v>
      </c>
      <c r="L1180" s="56">
        <v>2336.25</v>
      </c>
      <c r="M1180" s="226">
        <v>2225</v>
      </c>
      <c r="N1180" s="57">
        <v>2225</v>
      </c>
      <c r="O1180" s="223">
        <f t="shared" si="40"/>
        <v>0</v>
      </c>
      <c r="P1180" s="57">
        <f>VLOOKUP(E1180,'Cons. Ch2 &amp; Ch3'!F:Y,20,FALSE)</f>
        <v>3778169.2294999994</v>
      </c>
    </row>
    <row r="1181" spans="1:16" hidden="1" x14ac:dyDescent="0.35">
      <c r="A1181" s="56">
        <v>8471160</v>
      </c>
      <c r="B1181" s="56" t="s">
        <v>506</v>
      </c>
      <c r="C1181" s="56">
        <v>435508</v>
      </c>
      <c r="D1181" s="56" t="s">
        <v>147</v>
      </c>
      <c r="E1181" s="56" t="str">
        <f t="shared" si="41"/>
        <v>847.8471160.1.435508.000000.847001.200179</v>
      </c>
      <c r="F1181" s="66" t="s">
        <v>21</v>
      </c>
      <c r="G1181" s="56">
        <v>847001</v>
      </c>
      <c r="H1181" s="56" t="s">
        <v>23</v>
      </c>
      <c r="I1181" s="56">
        <v>200179</v>
      </c>
      <c r="J1181" s="56" t="s">
        <v>4619</v>
      </c>
      <c r="K1181" s="56">
        <v>1</v>
      </c>
      <c r="L1181" s="56">
        <v>22642.935000000001</v>
      </c>
      <c r="M1181" s="226">
        <v>21564.7</v>
      </c>
      <c r="N1181" s="57">
        <v>21564.7</v>
      </c>
      <c r="O1181" s="223">
        <f t="shared" si="40"/>
        <v>0</v>
      </c>
      <c r="P1181" s="57">
        <f>VLOOKUP(E1181,'Cons. Ch2 &amp; Ch3'!F:Y,20,FALSE)</f>
        <v>3778169.2294999994</v>
      </c>
    </row>
    <row r="1182" spans="1:16" hidden="1" x14ac:dyDescent="0.35">
      <c r="A1182" s="56">
        <v>8471160</v>
      </c>
      <c r="B1182" s="56" t="s">
        <v>506</v>
      </c>
      <c r="C1182" s="56">
        <v>435508</v>
      </c>
      <c r="D1182" s="56" t="s">
        <v>147</v>
      </c>
      <c r="E1182" s="56" t="str">
        <f t="shared" si="41"/>
        <v>847.8471160.1.435508.000000.847001.200179</v>
      </c>
      <c r="F1182" s="66" t="s">
        <v>21</v>
      </c>
      <c r="G1182" s="56">
        <v>847001</v>
      </c>
      <c r="H1182" s="56" t="s">
        <v>23</v>
      </c>
      <c r="I1182" s="56">
        <v>200179</v>
      </c>
      <c r="J1182" s="56" t="s">
        <v>4620</v>
      </c>
      <c r="K1182" s="56">
        <v>1</v>
      </c>
      <c r="L1182" s="56">
        <v>53879.175000000003</v>
      </c>
      <c r="M1182" s="226">
        <v>51313.5</v>
      </c>
      <c r="N1182" s="57">
        <v>51313.5</v>
      </c>
      <c r="O1182" s="223">
        <f t="shared" si="40"/>
        <v>0</v>
      </c>
      <c r="P1182" s="57">
        <f>VLOOKUP(E1182,'Cons. Ch2 &amp; Ch3'!F:Y,20,FALSE)</f>
        <v>3778169.2294999994</v>
      </c>
    </row>
    <row r="1183" spans="1:16" hidden="1" x14ac:dyDescent="0.35">
      <c r="A1183" s="56">
        <v>8471160</v>
      </c>
      <c r="B1183" s="56" t="s">
        <v>506</v>
      </c>
      <c r="C1183" s="56">
        <v>435508</v>
      </c>
      <c r="D1183" s="56" t="s">
        <v>147</v>
      </c>
      <c r="E1183" s="56" t="str">
        <f t="shared" si="41"/>
        <v>847.8471160.1.435508.000000.847001.200179</v>
      </c>
      <c r="F1183" s="66" t="s">
        <v>21</v>
      </c>
      <c r="G1183" s="56">
        <v>847001</v>
      </c>
      <c r="H1183" s="56" t="s">
        <v>23</v>
      </c>
      <c r="I1183" s="56">
        <v>200179</v>
      </c>
      <c r="J1183" s="56" t="s">
        <v>4621</v>
      </c>
      <c r="K1183" s="56">
        <v>1</v>
      </c>
      <c r="L1183" s="56">
        <v>381117.19800000003</v>
      </c>
      <c r="M1183" s="226">
        <v>362968.76</v>
      </c>
      <c r="N1183" s="57">
        <v>362968.76</v>
      </c>
      <c r="O1183" s="223">
        <f t="shared" si="40"/>
        <v>0</v>
      </c>
      <c r="P1183" s="57">
        <f>VLOOKUP(E1183,'Cons. Ch2 &amp; Ch3'!F:Y,20,FALSE)</f>
        <v>3778169.2294999994</v>
      </c>
    </row>
    <row r="1184" spans="1:16" hidden="1" x14ac:dyDescent="0.35">
      <c r="A1184" s="56">
        <v>8471160</v>
      </c>
      <c r="B1184" s="56" t="s">
        <v>506</v>
      </c>
      <c r="C1184" s="56">
        <v>435508</v>
      </c>
      <c r="D1184" s="56" t="s">
        <v>147</v>
      </c>
      <c r="E1184" s="56" t="str">
        <f t="shared" si="41"/>
        <v>847.8471160.1.435508.000000.847001.200179</v>
      </c>
      <c r="F1184" s="66" t="s">
        <v>21</v>
      </c>
      <c r="G1184" s="56">
        <v>847001</v>
      </c>
      <c r="H1184" s="56" t="s">
        <v>23</v>
      </c>
      <c r="I1184" s="56">
        <v>200179</v>
      </c>
      <c r="J1184" s="56" t="s">
        <v>4622</v>
      </c>
      <c r="K1184" s="56">
        <v>1</v>
      </c>
      <c r="L1184" s="56">
        <v>1155</v>
      </c>
      <c r="M1184" s="226">
        <v>1100</v>
      </c>
      <c r="N1184" s="57">
        <v>1100</v>
      </c>
      <c r="O1184" s="223">
        <f t="shared" si="40"/>
        <v>0</v>
      </c>
      <c r="P1184" s="57">
        <f>VLOOKUP(E1184,'Cons. Ch2 &amp; Ch3'!F:Y,20,FALSE)</f>
        <v>3778169.2294999994</v>
      </c>
    </row>
    <row r="1185" spans="1:16" hidden="1" x14ac:dyDescent="0.35">
      <c r="A1185" s="56">
        <v>8471160</v>
      </c>
      <c r="B1185" s="56" t="s">
        <v>506</v>
      </c>
      <c r="C1185" s="56">
        <v>435508</v>
      </c>
      <c r="D1185" s="56" t="s">
        <v>147</v>
      </c>
      <c r="E1185" s="56" t="str">
        <f t="shared" si="41"/>
        <v>847.8471160.1.435508.000000.847001.200179</v>
      </c>
      <c r="F1185" s="66" t="s">
        <v>21</v>
      </c>
      <c r="G1185" s="56">
        <v>847001</v>
      </c>
      <c r="H1185" s="56" t="s">
        <v>23</v>
      </c>
      <c r="I1185" s="56">
        <v>200179</v>
      </c>
      <c r="J1185" s="56" t="s">
        <v>4623</v>
      </c>
      <c r="K1185" s="56">
        <v>1</v>
      </c>
      <c r="L1185" s="56">
        <v>2310</v>
      </c>
      <c r="M1185" s="226">
        <v>2200</v>
      </c>
      <c r="N1185" s="57">
        <v>2200</v>
      </c>
      <c r="O1185" s="223">
        <f t="shared" si="40"/>
        <v>0</v>
      </c>
      <c r="P1185" s="57">
        <f>VLOOKUP(E1185,'Cons. Ch2 &amp; Ch3'!F:Y,20,FALSE)</f>
        <v>3778169.2294999994</v>
      </c>
    </row>
    <row r="1186" spans="1:16" hidden="1" x14ac:dyDescent="0.35">
      <c r="A1186" s="56">
        <v>8471160</v>
      </c>
      <c r="B1186" s="56" t="s">
        <v>506</v>
      </c>
      <c r="C1186" s="56">
        <v>435508</v>
      </c>
      <c r="D1186" s="56" t="s">
        <v>147</v>
      </c>
      <c r="E1186" s="56" t="str">
        <f t="shared" si="41"/>
        <v>847.8471160.1.435508.000000.847001.200179</v>
      </c>
      <c r="F1186" s="66" t="s">
        <v>21</v>
      </c>
      <c r="G1186" s="56">
        <v>847001</v>
      </c>
      <c r="H1186" s="56" t="s">
        <v>23</v>
      </c>
      <c r="I1186" s="56">
        <v>200179</v>
      </c>
      <c r="J1186" s="56" t="s">
        <v>4624</v>
      </c>
      <c r="K1186" s="56">
        <v>1</v>
      </c>
      <c r="L1186" s="56">
        <v>8778</v>
      </c>
      <c r="M1186" s="226">
        <v>8360</v>
      </c>
      <c r="N1186" s="57">
        <v>8360</v>
      </c>
      <c r="O1186" s="223">
        <f t="shared" si="40"/>
        <v>0</v>
      </c>
      <c r="P1186" s="57">
        <f>VLOOKUP(E1186,'Cons. Ch2 &amp; Ch3'!F:Y,20,FALSE)</f>
        <v>3778169.2294999994</v>
      </c>
    </row>
    <row r="1187" spans="1:16" hidden="1" x14ac:dyDescent="0.35">
      <c r="A1187" s="56">
        <v>8471160</v>
      </c>
      <c r="B1187" s="56" t="s">
        <v>506</v>
      </c>
      <c r="C1187" s="56">
        <v>435508</v>
      </c>
      <c r="D1187" s="56" t="s">
        <v>147</v>
      </c>
      <c r="E1187" s="56" t="str">
        <f t="shared" si="41"/>
        <v>847.8471160.1.435508.000000.847001.200179</v>
      </c>
      <c r="F1187" s="66" t="s">
        <v>21</v>
      </c>
      <c r="G1187" s="56">
        <v>847001</v>
      </c>
      <c r="H1187" s="56" t="s">
        <v>23</v>
      </c>
      <c r="I1187" s="56">
        <v>200179</v>
      </c>
      <c r="J1187" s="56" t="s">
        <v>4625</v>
      </c>
      <c r="K1187" s="56">
        <v>1</v>
      </c>
      <c r="L1187" s="56">
        <v>3802.2599999999998</v>
      </c>
      <c r="M1187" s="226">
        <v>3621.2</v>
      </c>
      <c r="N1187" s="57">
        <v>3621.2</v>
      </c>
      <c r="O1187" s="223">
        <f t="shared" si="40"/>
        <v>0</v>
      </c>
      <c r="P1187" s="57">
        <f>VLOOKUP(E1187,'Cons. Ch2 &amp; Ch3'!F:Y,20,FALSE)</f>
        <v>3778169.2294999994</v>
      </c>
    </row>
    <row r="1188" spans="1:16" hidden="1" x14ac:dyDescent="0.35">
      <c r="A1188" s="56">
        <v>8471160</v>
      </c>
      <c r="B1188" s="56" t="s">
        <v>506</v>
      </c>
      <c r="C1188" s="56">
        <v>435508</v>
      </c>
      <c r="D1188" s="56" t="s">
        <v>147</v>
      </c>
      <c r="E1188" s="56" t="str">
        <f t="shared" si="41"/>
        <v>847.8471160.1.435508.000000.847001.200179</v>
      </c>
      <c r="F1188" s="66" t="s">
        <v>21</v>
      </c>
      <c r="G1188" s="56">
        <v>847001</v>
      </c>
      <c r="H1188" s="56" t="s">
        <v>23</v>
      </c>
      <c r="I1188" s="56">
        <v>200179</v>
      </c>
      <c r="J1188" s="56" t="s">
        <v>4626</v>
      </c>
      <c r="K1188" s="56">
        <v>1</v>
      </c>
      <c r="L1188" s="56">
        <v>1247.4000000000001</v>
      </c>
      <c r="M1188" s="226">
        <v>1188</v>
      </c>
      <c r="N1188" s="57">
        <v>1188</v>
      </c>
      <c r="O1188" s="223">
        <f t="shared" si="40"/>
        <v>0</v>
      </c>
      <c r="P1188" s="57">
        <f>VLOOKUP(E1188,'Cons. Ch2 &amp; Ch3'!F:Y,20,FALSE)</f>
        <v>3778169.2294999994</v>
      </c>
    </row>
    <row r="1189" spans="1:16" hidden="1" x14ac:dyDescent="0.35">
      <c r="A1189" s="56">
        <v>8471160</v>
      </c>
      <c r="B1189" s="56" t="s">
        <v>506</v>
      </c>
      <c r="C1189" s="56">
        <v>435508</v>
      </c>
      <c r="D1189" s="56" t="s">
        <v>147</v>
      </c>
      <c r="E1189" s="56" t="str">
        <f t="shared" si="41"/>
        <v>847.8471160.1.435508.000000.847001.200179</v>
      </c>
      <c r="F1189" s="66" t="s">
        <v>21</v>
      </c>
      <c r="G1189" s="56">
        <v>847001</v>
      </c>
      <c r="H1189" s="56" t="s">
        <v>23</v>
      </c>
      <c r="I1189" s="56">
        <v>200179</v>
      </c>
      <c r="J1189" s="56" t="s">
        <v>4627</v>
      </c>
      <c r="K1189" s="56">
        <v>1</v>
      </c>
      <c r="L1189" s="56">
        <v>20640.459000000003</v>
      </c>
      <c r="M1189" s="226">
        <v>19657.580000000002</v>
      </c>
      <c r="N1189" s="57">
        <v>19657.580000000002</v>
      </c>
      <c r="O1189" s="223">
        <f t="shared" si="40"/>
        <v>0</v>
      </c>
      <c r="P1189" s="57">
        <f>VLOOKUP(E1189,'Cons. Ch2 &amp; Ch3'!F:Y,20,FALSE)</f>
        <v>3778169.2294999994</v>
      </c>
    </row>
    <row r="1190" spans="1:16" hidden="1" x14ac:dyDescent="0.35">
      <c r="A1190" s="56">
        <v>8471160</v>
      </c>
      <c r="B1190" s="56" t="s">
        <v>506</v>
      </c>
      <c r="C1190" s="56">
        <v>435508</v>
      </c>
      <c r="D1190" s="56" t="s">
        <v>147</v>
      </c>
      <c r="E1190" s="56" t="str">
        <f t="shared" si="41"/>
        <v>847.8471160.1.435508.000000.847001.200179</v>
      </c>
      <c r="F1190" s="66" t="s">
        <v>21</v>
      </c>
      <c r="G1190" s="56">
        <v>847001</v>
      </c>
      <c r="H1190" s="56" t="s">
        <v>23</v>
      </c>
      <c r="I1190" s="56">
        <v>200179</v>
      </c>
      <c r="J1190" s="56" t="s">
        <v>4628</v>
      </c>
      <c r="K1190" s="56">
        <v>1</v>
      </c>
      <c r="L1190" s="56">
        <v>93408.21</v>
      </c>
      <c r="M1190" s="226">
        <v>88960.2</v>
      </c>
      <c r="N1190" s="57">
        <v>88960.2</v>
      </c>
      <c r="O1190" s="223">
        <f t="shared" si="40"/>
        <v>0</v>
      </c>
      <c r="P1190" s="57">
        <f>VLOOKUP(E1190,'Cons. Ch2 &amp; Ch3'!F:Y,20,FALSE)</f>
        <v>3778169.2294999994</v>
      </c>
    </row>
    <row r="1191" spans="1:16" hidden="1" x14ac:dyDescent="0.35">
      <c r="A1191" s="56">
        <v>8471160</v>
      </c>
      <c r="B1191" s="56" t="s">
        <v>506</v>
      </c>
      <c r="C1191" s="56">
        <v>435508</v>
      </c>
      <c r="D1191" s="56" t="s">
        <v>147</v>
      </c>
      <c r="E1191" s="56" t="str">
        <f t="shared" si="41"/>
        <v>847.8471160.1.435508.000000.847001.200179</v>
      </c>
      <c r="F1191" s="66" t="s">
        <v>21</v>
      </c>
      <c r="G1191" s="56">
        <v>847001</v>
      </c>
      <c r="H1191" s="56" t="s">
        <v>23</v>
      </c>
      <c r="I1191" s="56">
        <v>200179</v>
      </c>
      <c r="J1191" s="56" t="s">
        <v>4629</v>
      </c>
      <c r="K1191" s="56">
        <v>1</v>
      </c>
      <c r="L1191" s="56">
        <v>1604.1375</v>
      </c>
      <c r="M1191" s="226">
        <v>1527.75</v>
      </c>
      <c r="N1191" s="57">
        <v>1527.75</v>
      </c>
      <c r="O1191" s="223">
        <f t="shared" si="40"/>
        <v>0</v>
      </c>
      <c r="P1191" s="57">
        <f>VLOOKUP(E1191,'Cons. Ch2 &amp; Ch3'!F:Y,20,FALSE)</f>
        <v>3778169.2294999994</v>
      </c>
    </row>
    <row r="1192" spans="1:16" hidden="1" x14ac:dyDescent="0.35">
      <c r="A1192" s="56">
        <v>8471160</v>
      </c>
      <c r="B1192" s="56" t="s">
        <v>506</v>
      </c>
      <c r="C1192" s="56">
        <v>435508</v>
      </c>
      <c r="D1192" s="56" t="s">
        <v>147</v>
      </c>
      <c r="E1192" s="56" t="str">
        <f t="shared" si="41"/>
        <v>847.8471160.1.435508.000000.847001.200179</v>
      </c>
      <c r="F1192" s="66" t="s">
        <v>21</v>
      </c>
      <c r="G1192" s="56">
        <v>847001</v>
      </c>
      <c r="H1192" s="56" t="s">
        <v>23</v>
      </c>
      <c r="I1192" s="56">
        <v>200179</v>
      </c>
      <c r="J1192" s="56" t="s">
        <v>4630</v>
      </c>
      <c r="K1192" s="56">
        <v>1</v>
      </c>
      <c r="L1192" s="56">
        <v>1604.1375</v>
      </c>
      <c r="M1192" s="226">
        <v>1527.75</v>
      </c>
      <c r="N1192" s="57">
        <v>1527.75</v>
      </c>
      <c r="O1192" s="223">
        <f t="shared" si="40"/>
        <v>0</v>
      </c>
      <c r="P1192" s="57">
        <f>VLOOKUP(E1192,'Cons. Ch2 &amp; Ch3'!F:Y,20,FALSE)</f>
        <v>3778169.2294999994</v>
      </c>
    </row>
    <row r="1193" spans="1:16" hidden="1" x14ac:dyDescent="0.35">
      <c r="A1193" s="56">
        <v>8471160</v>
      </c>
      <c r="B1193" s="56" t="s">
        <v>506</v>
      </c>
      <c r="C1193" s="56">
        <v>435508</v>
      </c>
      <c r="D1193" s="56" t="s">
        <v>147</v>
      </c>
      <c r="E1193" s="56" t="str">
        <f t="shared" si="41"/>
        <v>847.8471160.1.435508.000000.847001.200179</v>
      </c>
      <c r="F1193" s="66" t="s">
        <v>21</v>
      </c>
      <c r="G1193" s="56">
        <v>847001</v>
      </c>
      <c r="H1193" s="56" t="s">
        <v>23</v>
      </c>
      <c r="I1193" s="56">
        <v>200179</v>
      </c>
      <c r="J1193" s="56" t="s">
        <v>4631</v>
      </c>
      <c r="K1193" s="56">
        <v>1</v>
      </c>
      <c r="L1193" s="56">
        <v>9702</v>
      </c>
      <c r="M1193" s="226">
        <v>9240</v>
      </c>
      <c r="N1193" s="57">
        <v>9240</v>
      </c>
      <c r="O1193" s="223">
        <f t="shared" si="40"/>
        <v>0</v>
      </c>
      <c r="P1193" s="57">
        <f>VLOOKUP(E1193,'Cons. Ch2 &amp; Ch3'!F:Y,20,FALSE)</f>
        <v>3778169.2294999994</v>
      </c>
    </row>
    <row r="1194" spans="1:16" hidden="1" x14ac:dyDescent="0.35">
      <c r="A1194" s="56">
        <v>8471160</v>
      </c>
      <c r="B1194" s="56" t="s">
        <v>506</v>
      </c>
      <c r="C1194" s="56">
        <v>435508</v>
      </c>
      <c r="D1194" s="56" t="s">
        <v>147</v>
      </c>
      <c r="E1194" s="56" t="str">
        <f t="shared" si="41"/>
        <v>847.8471160.1.435508.000000.847001.200179</v>
      </c>
      <c r="F1194" s="66" t="s">
        <v>21</v>
      </c>
      <c r="G1194" s="56">
        <v>847001</v>
      </c>
      <c r="H1194" s="56" t="s">
        <v>23</v>
      </c>
      <c r="I1194" s="56">
        <v>200179</v>
      </c>
      <c r="J1194" s="56" t="s">
        <v>4632</v>
      </c>
      <c r="K1194" s="56">
        <v>1</v>
      </c>
      <c r="L1194" s="56">
        <v>7283.9760000000006</v>
      </c>
      <c r="M1194" s="226">
        <v>6937.12</v>
      </c>
      <c r="N1194" s="57">
        <v>6937.12</v>
      </c>
      <c r="O1194" s="223">
        <f t="shared" si="40"/>
        <v>0</v>
      </c>
      <c r="P1194" s="57">
        <f>VLOOKUP(E1194,'Cons. Ch2 &amp; Ch3'!F:Y,20,FALSE)</f>
        <v>3778169.2294999994</v>
      </c>
    </row>
    <row r="1195" spans="1:16" hidden="1" x14ac:dyDescent="0.35">
      <c r="A1195" s="56">
        <v>8471160</v>
      </c>
      <c r="B1195" s="56" t="s">
        <v>506</v>
      </c>
      <c r="C1195" s="56">
        <v>435508</v>
      </c>
      <c r="D1195" s="56" t="s">
        <v>147</v>
      </c>
      <c r="E1195" s="56" t="str">
        <f t="shared" si="41"/>
        <v>847.8471160.1.435508.000000.847001.200179</v>
      </c>
      <c r="F1195" s="66" t="s">
        <v>21</v>
      </c>
      <c r="G1195" s="56">
        <v>847001</v>
      </c>
      <c r="H1195" s="56" t="s">
        <v>23</v>
      </c>
      <c r="I1195" s="56">
        <v>200179</v>
      </c>
      <c r="J1195" s="56" t="s">
        <v>4633</v>
      </c>
      <c r="K1195" s="56">
        <v>1</v>
      </c>
      <c r="L1195" s="56">
        <v>21000</v>
      </c>
      <c r="M1195" s="226">
        <v>20000</v>
      </c>
      <c r="N1195" s="57">
        <v>20000</v>
      </c>
      <c r="O1195" s="223">
        <f t="shared" si="40"/>
        <v>0</v>
      </c>
      <c r="P1195" s="57">
        <f>VLOOKUP(E1195,'Cons. Ch2 &amp; Ch3'!F:Y,20,FALSE)</f>
        <v>3778169.2294999994</v>
      </c>
    </row>
    <row r="1196" spans="1:16" hidden="1" x14ac:dyDescent="0.35">
      <c r="A1196" s="56">
        <v>8471160</v>
      </c>
      <c r="B1196" s="56" t="s">
        <v>506</v>
      </c>
      <c r="C1196" s="56">
        <v>435508</v>
      </c>
      <c r="D1196" s="56" t="s">
        <v>147</v>
      </c>
      <c r="E1196" s="56" t="str">
        <f t="shared" si="41"/>
        <v>847.8471160.1.435508.000000.847001.200179</v>
      </c>
      <c r="F1196" s="66" t="s">
        <v>21</v>
      </c>
      <c r="G1196" s="56">
        <v>847001</v>
      </c>
      <c r="H1196" s="56" t="s">
        <v>23</v>
      </c>
      <c r="I1196" s="56">
        <v>200179</v>
      </c>
      <c r="J1196" s="56" t="s">
        <v>4634</v>
      </c>
      <c r="K1196" s="56">
        <v>1</v>
      </c>
      <c r="L1196" s="56">
        <v>94500</v>
      </c>
      <c r="M1196" s="226">
        <v>90000</v>
      </c>
      <c r="N1196" s="57">
        <v>90000</v>
      </c>
      <c r="O1196" s="223">
        <f t="shared" si="40"/>
        <v>0</v>
      </c>
      <c r="P1196" s="57">
        <f>VLOOKUP(E1196,'Cons. Ch2 &amp; Ch3'!F:Y,20,FALSE)</f>
        <v>3778169.2294999994</v>
      </c>
    </row>
    <row r="1197" spans="1:16" hidden="1" x14ac:dyDescent="0.35">
      <c r="A1197" s="56">
        <v>8471160</v>
      </c>
      <c r="B1197" s="56" t="s">
        <v>506</v>
      </c>
      <c r="C1197" s="56">
        <v>435508</v>
      </c>
      <c r="D1197" s="56" t="s">
        <v>147</v>
      </c>
      <c r="E1197" s="56" t="str">
        <f t="shared" si="41"/>
        <v>847.8471160.1.435508.000000.847001.200179</v>
      </c>
      <c r="F1197" s="66" t="s">
        <v>21</v>
      </c>
      <c r="G1197" s="56">
        <v>847001</v>
      </c>
      <c r="H1197" s="56" t="s">
        <v>23</v>
      </c>
      <c r="I1197" s="56">
        <v>200179</v>
      </c>
      <c r="J1197" s="56" t="s">
        <v>4635</v>
      </c>
      <c r="K1197" s="56">
        <v>1</v>
      </c>
      <c r="L1197" s="56">
        <v>3307.5</v>
      </c>
      <c r="M1197" s="226">
        <v>3150</v>
      </c>
      <c r="N1197" s="57">
        <v>3150</v>
      </c>
      <c r="O1197" s="223">
        <f t="shared" si="40"/>
        <v>0</v>
      </c>
      <c r="P1197" s="57">
        <f>VLOOKUP(E1197,'Cons. Ch2 &amp; Ch3'!F:Y,20,FALSE)</f>
        <v>3778169.2294999994</v>
      </c>
    </row>
    <row r="1198" spans="1:16" hidden="1" x14ac:dyDescent="0.35">
      <c r="A1198" s="56">
        <v>8471160</v>
      </c>
      <c r="B1198" s="56" t="s">
        <v>506</v>
      </c>
      <c r="C1198" s="56">
        <v>435508</v>
      </c>
      <c r="D1198" s="56" t="s">
        <v>147</v>
      </c>
      <c r="E1198" s="56" t="str">
        <f t="shared" si="41"/>
        <v>847.8471160.1.435508.000000.847001.200179</v>
      </c>
      <c r="F1198" s="66" t="s">
        <v>21</v>
      </c>
      <c r="G1198" s="56">
        <v>847001</v>
      </c>
      <c r="H1198" s="56" t="s">
        <v>23</v>
      </c>
      <c r="I1198" s="56">
        <v>200179</v>
      </c>
      <c r="J1198" s="56" t="s">
        <v>4636</v>
      </c>
      <c r="K1198" s="56">
        <v>1</v>
      </c>
      <c r="L1198" s="56">
        <v>4441.5</v>
      </c>
      <c r="M1198" s="226">
        <v>4230</v>
      </c>
      <c r="N1198" s="57">
        <v>4230</v>
      </c>
      <c r="O1198" s="223">
        <f t="shared" si="40"/>
        <v>0</v>
      </c>
      <c r="P1198" s="57">
        <f>VLOOKUP(E1198,'Cons. Ch2 &amp; Ch3'!F:Y,20,FALSE)</f>
        <v>3778169.2294999994</v>
      </c>
    </row>
    <row r="1199" spans="1:16" hidden="1" x14ac:dyDescent="0.35">
      <c r="A1199" s="56">
        <v>8471160</v>
      </c>
      <c r="B1199" s="56" t="s">
        <v>506</v>
      </c>
      <c r="C1199" s="56">
        <v>435508</v>
      </c>
      <c r="D1199" s="56" t="s">
        <v>147</v>
      </c>
      <c r="E1199" s="56" t="str">
        <f t="shared" si="41"/>
        <v>847.8471160.1.435508.000000.847001.200179</v>
      </c>
      <c r="F1199" s="66" t="s">
        <v>21</v>
      </c>
      <c r="G1199" s="56">
        <v>847001</v>
      </c>
      <c r="H1199" s="56" t="s">
        <v>23</v>
      </c>
      <c r="I1199" s="56">
        <v>200179</v>
      </c>
      <c r="J1199" s="56" t="s">
        <v>4637</v>
      </c>
      <c r="K1199" s="56">
        <v>1</v>
      </c>
      <c r="L1199" s="56">
        <v>2314.0005000000001</v>
      </c>
      <c r="M1199" s="226">
        <v>2203.81</v>
      </c>
      <c r="N1199" s="57">
        <v>2203.81</v>
      </c>
      <c r="O1199" s="223">
        <f t="shared" si="40"/>
        <v>0</v>
      </c>
      <c r="P1199" s="57">
        <f>VLOOKUP(E1199,'Cons. Ch2 &amp; Ch3'!F:Y,20,FALSE)</f>
        <v>3778169.2294999994</v>
      </c>
    </row>
    <row r="1200" spans="1:16" hidden="1" x14ac:dyDescent="0.35">
      <c r="A1200" s="56">
        <v>8471160</v>
      </c>
      <c r="B1200" s="56" t="s">
        <v>506</v>
      </c>
      <c r="C1200" s="56">
        <v>435508</v>
      </c>
      <c r="D1200" s="56" t="s">
        <v>147</v>
      </c>
      <c r="E1200" s="56" t="str">
        <f t="shared" si="41"/>
        <v>847.8471160.1.435508.000000.847001.200179</v>
      </c>
      <c r="F1200" s="66" t="s">
        <v>21</v>
      </c>
      <c r="G1200" s="56">
        <v>847001</v>
      </c>
      <c r="H1200" s="56" t="s">
        <v>23</v>
      </c>
      <c r="I1200" s="56">
        <v>200179</v>
      </c>
      <c r="J1200" s="56" t="s">
        <v>4638</v>
      </c>
      <c r="K1200" s="56">
        <v>1</v>
      </c>
      <c r="L1200" s="56">
        <v>5784.9855000000007</v>
      </c>
      <c r="M1200" s="226">
        <v>5509.51</v>
      </c>
      <c r="N1200" s="57">
        <v>5509.51</v>
      </c>
      <c r="O1200" s="223">
        <f t="shared" si="40"/>
        <v>0</v>
      </c>
      <c r="P1200" s="57">
        <f>VLOOKUP(E1200,'Cons. Ch2 &amp; Ch3'!F:Y,20,FALSE)</f>
        <v>3778169.2294999994</v>
      </c>
    </row>
    <row r="1201" spans="1:16" hidden="1" x14ac:dyDescent="0.35">
      <c r="A1201" s="56">
        <v>8471160</v>
      </c>
      <c r="B1201" s="56" t="s">
        <v>506</v>
      </c>
      <c r="C1201" s="56">
        <v>435508</v>
      </c>
      <c r="D1201" s="56" t="s">
        <v>147</v>
      </c>
      <c r="E1201" s="56" t="str">
        <f t="shared" si="41"/>
        <v>847.8471160.1.435508.000000.847001.200179</v>
      </c>
      <c r="F1201" s="66" t="s">
        <v>21</v>
      </c>
      <c r="G1201" s="56">
        <v>847001</v>
      </c>
      <c r="H1201" s="56" t="s">
        <v>23</v>
      </c>
      <c r="I1201" s="56">
        <v>200179</v>
      </c>
      <c r="J1201" s="56" t="s">
        <v>4639</v>
      </c>
      <c r="K1201" s="56">
        <v>1</v>
      </c>
      <c r="L1201" s="56">
        <v>3856.6605000000004</v>
      </c>
      <c r="M1201" s="226">
        <v>3673.01</v>
      </c>
      <c r="N1201" s="57">
        <v>3673.01</v>
      </c>
      <c r="O1201" s="223">
        <f t="shared" si="40"/>
        <v>0</v>
      </c>
      <c r="P1201" s="57">
        <f>VLOOKUP(E1201,'Cons. Ch2 &amp; Ch3'!F:Y,20,FALSE)</f>
        <v>3778169.2294999994</v>
      </c>
    </row>
    <row r="1202" spans="1:16" hidden="1" x14ac:dyDescent="0.35">
      <c r="A1202" s="56">
        <v>8471160</v>
      </c>
      <c r="B1202" s="56" t="s">
        <v>506</v>
      </c>
      <c r="C1202" s="56">
        <v>435508</v>
      </c>
      <c r="D1202" s="56" t="s">
        <v>147</v>
      </c>
      <c r="E1202" s="56" t="str">
        <f t="shared" si="41"/>
        <v>847.8471160.1.435508.000000.847001.200179</v>
      </c>
      <c r="F1202" s="66" t="s">
        <v>21</v>
      </c>
      <c r="G1202" s="56">
        <v>847001</v>
      </c>
      <c r="H1202" s="56" t="s">
        <v>23</v>
      </c>
      <c r="I1202" s="56">
        <v>200179</v>
      </c>
      <c r="J1202" s="56" t="s">
        <v>4640</v>
      </c>
      <c r="K1202" s="56">
        <v>1</v>
      </c>
      <c r="L1202" s="56">
        <v>315000</v>
      </c>
      <c r="M1202" s="226">
        <v>300000</v>
      </c>
      <c r="N1202" s="57">
        <v>300000</v>
      </c>
      <c r="O1202" s="223">
        <f t="shared" si="40"/>
        <v>0</v>
      </c>
      <c r="P1202" s="57">
        <f>VLOOKUP(E1202,'Cons. Ch2 &amp; Ch3'!F:Y,20,FALSE)</f>
        <v>3778169.2294999994</v>
      </c>
    </row>
    <row r="1203" spans="1:16" hidden="1" x14ac:dyDescent="0.35">
      <c r="A1203" s="56">
        <v>8471160</v>
      </c>
      <c r="B1203" s="56" t="s">
        <v>506</v>
      </c>
      <c r="C1203" s="56">
        <v>435508</v>
      </c>
      <c r="D1203" s="56" t="s">
        <v>147</v>
      </c>
      <c r="E1203" s="56" t="str">
        <f t="shared" si="41"/>
        <v>847.8471160.1.435508.000000.847001.200179</v>
      </c>
      <c r="F1203" s="66" t="s">
        <v>21</v>
      </c>
      <c r="G1203" s="56">
        <v>847001</v>
      </c>
      <c r="H1203" s="56" t="s">
        <v>23</v>
      </c>
      <c r="I1203" s="56">
        <v>200179</v>
      </c>
      <c r="J1203" s="56" t="s">
        <v>4641</v>
      </c>
      <c r="K1203" s="56">
        <v>1</v>
      </c>
      <c r="L1203" s="56">
        <v>105000</v>
      </c>
      <c r="M1203" s="226">
        <v>100000</v>
      </c>
      <c r="N1203" s="57">
        <v>100000</v>
      </c>
      <c r="O1203" s="223">
        <f t="shared" si="40"/>
        <v>0</v>
      </c>
      <c r="P1203" s="57">
        <f>VLOOKUP(E1203,'Cons. Ch2 &amp; Ch3'!F:Y,20,FALSE)</f>
        <v>3778169.2294999994</v>
      </c>
    </row>
    <row r="1204" spans="1:16" hidden="1" x14ac:dyDescent="0.35">
      <c r="A1204" s="56">
        <v>8471160</v>
      </c>
      <c r="B1204" s="56" t="s">
        <v>506</v>
      </c>
      <c r="C1204" s="56">
        <v>435508</v>
      </c>
      <c r="D1204" s="56" t="s">
        <v>147</v>
      </c>
      <c r="E1204" s="56" t="str">
        <f t="shared" si="41"/>
        <v>847.8471160.1.435508.000000.847001.200179</v>
      </c>
      <c r="F1204" s="66" t="s">
        <v>21</v>
      </c>
      <c r="G1204" s="56">
        <v>847001</v>
      </c>
      <c r="H1204" s="56" t="s">
        <v>23</v>
      </c>
      <c r="I1204" s="56">
        <v>200179</v>
      </c>
      <c r="J1204" s="56" t="s">
        <v>4642</v>
      </c>
      <c r="K1204" s="56">
        <v>1</v>
      </c>
      <c r="L1204" s="56">
        <v>461876.10000000003</v>
      </c>
      <c r="M1204" s="226">
        <v>439882</v>
      </c>
      <c r="N1204" s="57">
        <v>439882</v>
      </c>
      <c r="O1204" s="223">
        <f t="shared" si="40"/>
        <v>0</v>
      </c>
      <c r="P1204" s="57">
        <f>VLOOKUP(E1204,'Cons. Ch2 &amp; Ch3'!F:Y,20,FALSE)</f>
        <v>3778169.2294999994</v>
      </c>
    </row>
    <row r="1205" spans="1:16" hidden="1" x14ac:dyDescent="0.35">
      <c r="A1205" s="56">
        <v>8471160</v>
      </c>
      <c r="B1205" s="56" t="s">
        <v>506</v>
      </c>
      <c r="C1205" s="56">
        <v>435508</v>
      </c>
      <c r="D1205" s="56" t="s">
        <v>147</v>
      </c>
      <c r="E1205" s="56" t="str">
        <f t="shared" si="41"/>
        <v>847.8471160.1.435508.000000.847001.200179</v>
      </c>
      <c r="F1205" s="66" t="s">
        <v>21</v>
      </c>
      <c r="G1205" s="56">
        <v>847001</v>
      </c>
      <c r="H1205" s="56" t="s">
        <v>23</v>
      </c>
      <c r="I1205" s="56">
        <v>200179</v>
      </c>
      <c r="J1205" s="56" t="s">
        <v>4643</v>
      </c>
      <c r="K1205" s="56">
        <v>1</v>
      </c>
      <c r="L1205" s="56">
        <v>63000</v>
      </c>
      <c r="M1205" s="226">
        <v>60000</v>
      </c>
      <c r="N1205" s="57">
        <v>60000</v>
      </c>
      <c r="O1205" s="223">
        <f t="shared" si="40"/>
        <v>0</v>
      </c>
      <c r="P1205" s="57">
        <f>VLOOKUP(E1205,'Cons. Ch2 &amp; Ch3'!F:Y,20,FALSE)</f>
        <v>3778169.2294999994</v>
      </c>
    </row>
    <row r="1206" spans="1:16" hidden="1" x14ac:dyDescent="0.35">
      <c r="A1206" s="56">
        <v>8471160</v>
      </c>
      <c r="B1206" s="56" t="s">
        <v>506</v>
      </c>
      <c r="C1206" s="56">
        <v>435508</v>
      </c>
      <c r="D1206" s="56" t="s">
        <v>147</v>
      </c>
      <c r="E1206" s="56" t="str">
        <f t="shared" si="41"/>
        <v>847.8471160.1.435508.000000.847001.200179</v>
      </c>
      <c r="F1206" s="66" t="s">
        <v>21</v>
      </c>
      <c r="G1206" s="56">
        <v>847001</v>
      </c>
      <c r="H1206" s="56" t="s">
        <v>23</v>
      </c>
      <c r="I1206" s="56">
        <v>200179</v>
      </c>
      <c r="J1206" s="56" t="s">
        <v>4644</v>
      </c>
      <c r="K1206" s="56">
        <v>1</v>
      </c>
      <c r="L1206" s="56">
        <v>47250</v>
      </c>
      <c r="M1206" s="226">
        <v>45000</v>
      </c>
      <c r="N1206" s="57">
        <v>45000</v>
      </c>
      <c r="O1206" s="223">
        <f t="shared" si="40"/>
        <v>0</v>
      </c>
      <c r="P1206" s="57">
        <f>VLOOKUP(E1206,'Cons. Ch2 &amp; Ch3'!F:Y,20,FALSE)</f>
        <v>3778169.2294999994</v>
      </c>
    </row>
    <row r="1207" spans="1:16" hidden="1" x14ac:dyDescent="0.35">
      <c r="A1207" s="56">
        <v>8471160</v>
      </c>
      <c r="B1207" s="56" t="s">
        <v>506</v>
      </c>
      <c r="C1207" s="56">
        <v>435508</v>
      </c>
      <c r="D1207" s="56" t="s">
        <v>147</v>
      </c>
      <c r="E1207" s="56" t="str">
        <f t="shared" si="41"/>
        <v>847.8471160.1.435508.000000.847001.200179</v>
      </c>
      <c r="F1207" s="66" t="s">
        <v>21</v>
      </c>
      <c r="G1207" s="56">
        <v>847001</v>
      </c>
      <c r="H1207" s="56" t="s">
        <v>23</v>
      </c>
      <c r="I1207" s="56">
        <v>200179</v>
      </c>
      <c r="J1207" s="56" t="s">
        <v>4645</v>
      </c>
      <c r="K1207" s="56">
        <v>1</v>
      </c>
      <c r="L1207" s="56">
        <v>21000</v>
      </c>
      <c r="M1207" s="226">
        <v>20000</v>
      </c>
      <c r="N1207" s="57">
        <v>20000</v>
      </c>
      <c r="O1207" s="223">
        <f t="shared" si="40"/>
        <v>0</v>
      </c>
      <c r="P1207" s="57">
        <f>VLOOKUP(E1207,'Cons. Ch2 &amp; Ch3'!F:Y,20,FALSE)</f>
        <v>3778169.2294999994</v>
      </c>
    </row>
    <row r="1208" spans="1:16" hidden="1" x14ac:dyDescent="0.35">
      <c r="A1208" s="56">
        <v>8471160</v>
      </c>
      <c r="B1208" s="56" t="s">
        <v>506</v>
      </c>
      <c r="C1208" s="56">
        <v>435508</v>
      </c>
      <c r="D1208" s="56" t="s">
        <v>147</v>
      </c>
      <c r="E1208" s="56" t="str">
        <f t="shared" si="41"/>
        <v>847.8471160.1.435508.000000.847001.200179</v>
      </c>
      <c r="F1208" s="66" t="s">
        <v>21</v>
      </c>
      <c r="G1208" s="56">
        <v>847001</v>
      </c>
      <c r="H1208" s="56" t="s">
        <v>23</v>
      </c>
      <c r="I1208" s="56">
        <v>200179</v>
      </c>
      <c r="J1208" s="56" t="s">
        <v>4646</v>
      </c>
      <c r="K1208" s="56">
        <v>1</v>
      </c>
      <c r="L1208" s="56">
        <v>36750</v>
      </c>
      <c r="M1208" s="226">
        <v>35000</v>
      </c>
      <c r="N1208" s="57">
        <v>35000</v>
      </c>
      <c r="O1208" s="223">
        <f t="shared" si="40"/>
        <v>0</v>
      </c>
      <c r="P1208" s="57">
        <f>VLOOKUP(E1208,'Cons. Ch2 &amp; Ch3'!F:Y,20,FALSE)</f>
        <v>3778169.2294999994</v>
      </c>
    </row>
    <row r="1209" spans="1:16" hidden="1" x14ac:dyDescent="0.35">
      <c r="A1209" s="56">
        <v>8471160</v>
      </c>
      <c r="B1209" s="56" t="s">
        <v>506</v>
      </c>
      <c r="C1209" s="56">
        <v>435508</v>
      </c>
      <c r="D1209" s="56" t="s">
        <v>147</v>
      </c>
      <c r="E1209" s="56" t="str">
        <f t="shared" si="41"/>
        <v>847.8471160.1.435508.000000.847001.200179</v>
      </c>
      <c r="F1209" s="66" t="s">
        <v>21</v>
      </c>
      <c r="G1209" s="56">
        <v>847001</v>
      </c>
      <c r="H1209" s="56" t="s">
        <v>23</v>
      </c>
      <c r="I1209" s="56">
        <v>200179</v>
      </c>
      <c r="J1209" s="56" t="s">
        <v>4647</v>
      </c>
      <c r="K1209" s="56">
        <v>1</v>
      </c>
      <c r="L1209" s="56">
        <v>31500</v>
      </c>
      <c r="M1209" s="226">
        <v>30000</v>
      </c>
      <c r="N1209" s="57">
        <v>30000</v>
      </c>
      <c r="O1209" s="223">
        <f t="shared" si="40"/>
        <v>0</v>
      </c>
      <c r="P1209" s="57">
        <f>VLOOKUP(E1209,'Cons. Ch2 &amp; Ch3'!F:Y,20,FALSE)</f>
        <v>3778169.2294999994</v>
      </c>
    </row>
    <row r="1210" spans="1:16" hidden="1" x14ac:dyDescent="0.35">
      <c r="A1210" s="56">
        <v>8471160</v>
      </c>
      <c r="B1210" s="56" t="s">
        <v>506</v>
      </c>
      <c r="C1210" s="56">
        <v>435508</v>
      </c>
      <c r="D1210" s="56" t="s">
        <v>147</v>
      </c>
      <c r="E1210" s="56" t="str">
        <f t="shared" si="41"/>
        <v>847.8471160.1.435508.000000.847001.200179</v>
      </c>
      <c r="F1210" s="66" t="s">
        <v>21</v>
      </c>
      <c r="G1210" s="56">
        <v>847001</v>
      </c>
      <c r="H1210" s="56" t="s">
        <v>23</v>
      </c>
      <c r="I1210" s="56">
        <v>200179</v>
      </c>
      <c r="J1210" s="56" t="s">
        <v>4648</v>
      </c>
      <c r="K1210" s="56">
        <v>1</v>
      </c>
      <c r="L1210" s="56">
        <v>10500</v>
      </c>
      <c r="M1210" s="226">
        <v>10000</v>
      </c>
      <c r="N1210" s="57">
        <v>10000</v>
      </c>
      <c r="O1210" s="223">
        <f t="shared" ref="O1210:O1273" si="42">M1210-N1210</f>
        <v>0</v>
      </c>
      <c r="P1210" s="57">
        <f>VLOOKUP(E1210,'Cons. Ch2 &amp; Ch3'!F:Y,20,FALSE)</f>
        <v>3778169.2294999994</v>
      </c>
    </row>
    <row r="1211" spans="1:16" hidden="1" x14ac:dyDescent="0.35">
      <c r="A1211" s="56">
        <v>8471160</v>
      </c>
      <c r="B1211" s="56" t="s">
        <v>506</v>
      </c>
      <c r="C1211" s="56">
        <v>435508</v>
      </c>
      <c r="D1211" s="56" t="s">
        <v>147</v>
      </c>
      <c r="E1211" s="56" t="str">
        <f t="shared" si="41"/>
        <v>847.8471160.1.435508.000000.847001.200179</v>
      </c>
      <c r="F1211" s="66" t="s">
        <v>21</v>
      </c>
      <c r="G1211" s="56">
        <v>847001</v>
      </c>
      <c r="H1211" s="56" t="s">
        <v>23</v>
      </c>
      <c r="I1211" s="56">
        <v>200179</v>
      </c>
      <c r="J1211" s="56" t="s">
        <v>4649</v>
      </c>
      <c r="K1211" s="56">
        <v>1</v>
      </c>
      <c r="L1211" s="56">
        <v>36750</v>
      </c>
      <c r="M1211" s="226">
        <v>35000</v>
      </c>
      <c r="N1211" s="57">
        <v>35000</v>
      </c>
      <c r="O1211" s="223">
        <f t="shared" si="42"/>
        <v>0</v>
      </c>
      <c r="P1211" s="57">
        <f>VLOOKUP(E1211,'Cons. Ch2 &amp; Ch3'!F:Y,20,FALSE)</f>
        <v>3778169.2294999994</v>
      </c>
    </row>
    <row r="1212" spans="1:16" hidden="1" x14ac:dyDescent="0.35">
      <c r="A1212" s="56">
        <v>8471160</v>
      </c>
      <c r="B1212" s="56" t="s">
        <v>506</v>
      </c>
      <c r="C1212" s="56">
        <v>435508</v>
      </c>
      <c r="D1212" s="56" t="s">
        <v>147</v>
      </c>
      <c r="E1212" s="56" t="str">
        <f t="shared" si="41"/>
        <v>847.8471160.1.435508.000000.847001.200179</v>
      </c>
      <c r="F1212" s="66" t="s">
        <v>21</v>
      </c>
      <c r="G1212" s="56">
        <v>847001</v>
      </c>
      <c r="H1212" s="56" t="s">
        <v>23</v>
      </c>
      <c r="I1212" s="56">
        <v>200179</v>
      </c>
      <c r="J1212" s="56" t="s">
        <v>4650</v>
      </c>
      <c r="K1212" s="56">
        <v>1</v>
      </c>
      <c r="L1212" s="56">
        <v>10625.895</v>
      </c>
      <c r="M1212" s="226">
        <v>10119.9</v>
      </c>
      <c r="N1212" s="57">
        <v>10119.9</v>
      </c>
      <c r="O1212" s="223">
        <f t="shared" si="42"/>
        <v>0</v>
      </c>
      <c r="P1212" s="57">
        <f>VLOOKUP(E1212,'Cons. Ch2 &amp; Ch3'!F:Y,20,FALSE)</f>
        <v>3778169.2294999994</v>
      </c>
    </row>
    <row r="1213" spans="1:16" hidden="1" x14ac:dyDescent="0.35">
      <c r="A1213" s="56">
        <v>8471160</v>
      </c>
      <c r="B1213" s="56" t="s">
        <v>506</v>
      </c>
      <c r="C1213" s="56">
        <v>435508</v>
      </c>
      <c r="D1213" s="56" t="s">
        <v>147</v>
      </c>
      <c r="E1213" s="56" t="str">
        <f t="shared" si="41"/>
        <v>847.8471160.1.435508.000000.847001.200179</v>
      </c>
      <c r="F1213" s="66" t="s">
        <v>21</v>
      </c>
      <c r="G1213" s="56">
        <v>847001</v>
      </c>
      <c r="H1213" s="56" t="s">
        <v>23</v>
      </c>
      <c r="I1213" s="56">
        <v>200179</v>
      </c>
      <c r="J1213" s="56" t="s">
        <v>4651</v>
      </c>
      <c r="K1213" s="56">
        <v>1</v>
      </c>
      <c r="L1213" s="56">
        <v>2636.0775000000003</v>
      </c>
      <c r="M1213" s="226">
        <v>2510.5500000000002</v>
      </c>
      <c r="N1213" s="57">
        <v>2510.5500000000002</v>
      </c>
      <c r="O1213" s="223">
        <f t="shared" si="42"/>
        <v>0</v>
      </c>
      <c r="P1213" s="57">
        <f>VLOOKUP(E1213,'Cons. Ch2 &amp; Ch3'!F:Y,20,FALSE)</f>
        <v>3778169.2294999994</v>
      </c>
    </row>
    <row r="1214" spans="1:16" hidden="1" x14ac:dyDescent="0.35">
      <c r="A1214" s="56">
        <v>8471160</v>
      </c>
      <c r="B1214" s="56" t="s">
        <v>506</v>
      </c>
      <c r="C1214" s="56">
        <v>435508</v>
      </c>
      <c r="D1214" s="56" t="s">
        <v>147</v>
      </c>
      <c r="E1214" s="56" t="str">
        <f t="shared" si="41"/>
        <v>847.8471160.1.435508.000000.847001.200179</v>
      </c>
      <c r="F1214" s="66" t="s">
        <v>21</v>
      </c>
      <c r="G1214" s="56">
        <v>847001</v>
      </c>
      <c r="H1214" s="56" t="s">
        <v>23</v>
      </c>
      <c r="I1214" s="56">
        <v>200179</v>
      </c>
      <c r="J1214" s="56" t="s">
        <v>4652</v>
      </c>
      <c r="K1214" s="56">
        <v>1</v>
      </c>
      <c r="L1214" s="56">
        <v>63000</v>
      </c>
      <c r="M1214" s="226">
        <v>60000</v>
      </c>
      <c r="N1214" s="57">
        <v>60000</v>
      </c>
      <c r="O1214" s="223">
        <f t="shared" si="42"/>
        <v>0</v>
      </c>
      <c r="P1214" s="57">
        <f>VLOOKUP(E1214,'Cons. Ch2 &amp; Ch3'!F:Y,20,FALSE)</f>
        <v>3778169.2294999994</v>
      </c>
    </row>
    <row r="1215" spans="1:16" hidden="1" x14ac:dyDescent="0.35">
      <c r="A1215" s="56">
        <v>8471160</v>
      </c>
      <c r="B1215" s="56" t="s">
        <v>506</v>
      </c>
      <c r="C1215" s="56">
        <v>435508</v>
      </c>
      <c r="D1215" s="56" t="s">
        <v>147</v>
      </c>
      <c r="E1215" s="56" t="str">
        <f t="shared" si="41"/>
        <v>847.8471160.1.435508.000000.847001.200179</v>
      </c>
      <c r="F1215" s="66" t="s">
        <v>21</v>
      </c>
      <c r="G1215" s="56">
        <v>847001</v>
      </c>
      <c r="H1215" s="56" t="s">
        <v>23</v>
      </c>
      <c r="I1215" s="56">
        <v>200179</v>
      </c>
      <c r="J1215" s="56" t="s">
        <v>4653</v>
      </c>
      <c r="K1215" s="56">
        <v>1</v>
      </c>
      <c r="L1215" s="56">
        <v>52500</v>
      </c>
      <c r="M1215" s="226">
        <v>50000</v>
      </c>
      <c r="N1215" s="57">
        <v>50000</v>
      </c>
      <c r="O1215" s="223">
        <f t="shared" si="42"/>
        <v>0</v>
      </c>
      <c r="P1215" s="57">
        <f>VLOOKUP(E1215,'Cons. Ch2 &amp; Ch3'!F:Y,20,FALSE)</f>
        <v>3778169.2294999994</v>
      </c>
    </row>
    <row r="1216" spans="1:16" hidden="1" x14ac:dyDescent="0.35">
      <c r="A1216" s="56">
        <v>8471160</v>
      </c>
      <c r="B1216" s="56" t="s">
        <v>506</v>
      </c>
      <c r="C1216" s="56">
        <v>435508</v>
      </c>
      <c r="D1216" s="56" t="s">
        <v>147</v>
      </c>
      <c r="E1216" s="56" t="str">
        <f t="shared" si="41"/>
        <v>847.8471160.1.435508.000000.847001.200179</v>
      </c>
      <c r="F1216" s="66" t="s">
        <v>21</v>
      </c>
      <c r="G1216" s="56">
        <v>847001</v>
      </c>
      <c r="H1216" s="56" t="s">
        <v>23</v>
      </c>
      <c r="I1216" s="56">
        <v>200179</v>
      </c>
      <c r="J1216" s="56" t="s">
        <v>4654</v>
      </c>
      <c r="K1216" s="56">
        <v>1</v>
      </c>
      <c r="L1216" s="56">
        <v>36750</v>
      </c>
      <c r="M1216" s="226">
        <v>35000</v>
      </c>
      <c r="N1216" s="57">
        <v>35000</v>
      </c>
      <c r="O1216" s="223">
        <f t="shared" si="42"/>
        <v>0</v>
      </c>
      <c r="P1216" s="57">
        <f>VLOOKUP(E1216,'Cons. Ch2 &amp; Ch3'!F:Y,20,FALSE)</f>
        <v>3778169.2294999994</v>
      </c>
    </row>
    <row r="1217" spans="1:16" hidden="1" x14ac:dyDescent="0.35">
      <c r="A1217" s="56">
        <v>8471160</v>
      </c>
      <c r="B1217" s="56" t="s">
        <v>506</v>
      </c>
      <c r="C1217" s="56">
        <v>435508</v>
      </c>
      <c r="D1217" s="56" t="s">
        <v>147</v>
      </c>
      <c r="E1217" s="56" t="str">
        <f t="shared" si="41"/>
        <v>847.8471160.1.435508.000000.847001.200179</v>
      </c>
      <c r="F1217" s="66" t="s">
        <v>21</v>
      </c>
      <c r="G1217" s="56">
        <v>847001</v>
      </c>
      <c r="H1217" s="56" t="s">
        <v>23</v>
      </c>
      <c r="I1217" s="56">
        <v>200179</v>
      </c>
      <c r="J1217" s="56" t="s">
        <v>4655</v>
      </c>
      <c r="K1217" s="56">
        <v>1</v>
      </c>
      <c r="L1217" s="56">
        <v>8400</v>
      </c>
      <c r="M1217" s="226">
        <v>8000</v>
      </c>
      <c r="N1217" s="57">
        <v>8000</v>
      </c>
      <c r="O1217" s="223">
        <f t="shared" si="42"/>
        <v>0</v>
      </c>
      <c r="P1217" s="57">
        <f>VLOOKUP(E1217,'Cons. Ch2 &amp; Ch3'!F:Y,20,FALSE)</f>
        <v>3778169.2294999994</v>
      </c>
    </row>
    <row r="1218" spans="1:16" hidden="1" x14ac:dyDescent="0.35">
      <c r="A1218" s="56">
        <v>8471160</v>
      </c>
      <c r="B1218" s="56" t="s">
        <v>506</v>
      </c>
      <c r="C1218" s="56">
        <v>435508</v>
      </c>
      <c r="D1218" s="56" t="s">
        <v>147</v>
      </c>
      <c r="E1218" s="56" t="str">
        <f t="shared" ref="E1218:E1281" si="43">CONCATENATE(847,".",A1218,".",1,".",C1218,".","000000",".",G1218,".",I1218)</f>
        <v>847.8471160.1.435508.000000.847001.200179</v>
      </c>
      <c r="F1218" s="66" t="s">
        <v>21</v>
      </c>
      <c r="G1218" s="56">
        <v>847001</v>
      </c>
      <c r="H1218" s="56" t="s">
        <v>23</v>
      </c>
      <c r="I1218" s="56">
        <v>200179</v>
      </c>
      <c r="J1218" s="56" t="s">
        <v>4656</v>
      </c>
      <c r="K1218" s="56">
        <v>1</v>
      </c>
      <c r="L1218" s="56">
        <v>10500</v>
      </c>
      <c r="M1218" s="226">
        <v>10000</v>
      </c>
      <c r="N1218" s="57">
        <v>10000</v>
      </c>
      <c r="O1218" s="223">
        <f t="shared" si="42"/>
        <v>0</v>
      </c>
      <c r="P1218" s="57">
        <f>VLOOKUP(E1218,'Cons. Ch2 &amp; Ch3'!F:Y,20,FALSE)</f>
        <v>3778169.2294999994</v>
      </c>
    </row>
    <row r="1219" spans="1:16" hidden="1" x14ac:dyDescent="0.35">
      <c r="A1219" s="56">
        <v>8471160</v>
      </c>
      <c r="B1219" s="56" t="s">
        <v>506</v>
      </c>
      <c r="C1219" s="56">
        <v>435508</v>
      </c>
      <c r="D1219" s="56" t="s">
        <v>147</v>
      </c>
      <c r="E1219" s="56" t="str">
        <f t="shared" si="43"/>
        <v>847.8471160.1.435508.000000.847001.200179</v>
      </c>
      <c r="F1219" s="66" t="s">
        <v>21</v>
      </c>
      <c r="G1219" s="56">
        <v>847001</v>
      </c>
      <c r="H1219" s="56" t="s">
        <v>23</v>
      </c>
      <c r="I1219" s="56">
        <v>200179</v>
      </c>
      <c r="J1219" s="56" t="s">
        <v>4657</v>
      </c>
      <c r="K1219" s="56">
        <v>1</v>
      </c>
      <c r="L1219" s="56">
        <v>4200</v>
      </c>
      <c r="M1219" s="226">
        <v>4000</v>
      </c>
      <c r="N1219" s="57">
        <v>4000</v>
      </c>
      <c r="O1219" s="223">
        <f t="shared" si="42"/>
        <v>0</v>
      </c>
      <c r="P1219" s="57">
        <f>VLOOKUP(E1219,'Cons. Ch2 &amp; Ch3'!F:Y,20,FALSE)</f>
        <v>3778169.2294999994</v>
      </c>
    </row>
    <row r="1220" spans="1:16" hidden="1" x14ac:dyDescent="0.35">
      <c r="A1220" s="56">
        <v>8471160</v>
      </c>
      <c r="B1220" s="56" t="s">
        <v>506</v>
      </c>
      <c r="C1220" s="56">
        <v>435508</v>
      </c>
      <c r="D1220" s="56" t="s">
        <v>147</v>
      </c>
      <c r="E1220" s="56" t="str">
        <f t="shared" si="43"/>
        <v>847.8471160.1.435508.000000.847001.200179</v>
      </c>
      <c r="F1220" s="66" t="s">
        <v>21</v>
      </c>
      <c r="G1220" s="56">
        <v>847001</v>
      </c>
      <c r="H1220" s="56" t="s">
        <v>23</v>
      </c>
      <c r="I1220" s="56">
        <v>200179</v>
      </c>
      <c r="J1220" s="56" t="s">
        <v>4658</v>
      </c>
      <c r="K1220" s="56">
        <v>1</v>
      </c>
      <c r="L1220" s="56">
        <v>8400</v>
      </c>
      <c r="M1220" s="226">
        <v>8000</v>
      </c>
      <c r="N1220" s="57">
        <v>8000</v>
      </c>
      <c r="O1220" s="223">
        <f t="shared" si="42"/>
        <v>0</v>
      </c>
      <c r="P1220" s="57">
        <f>VLOOKUP(E1220,'Cons. Ch2 &amp; Ch3'!F:Y,20,FALSE)</f>
        <v>3778169.2294999994</v>
      </c>
    </row>
    <row r="1221" spans="1:16" hidden="1" x14ac:dyDescent="0.35">
      <c r="A1221" s="56">
        <v>8471160</v>
      </c>
      <c r="B1221" s="56" t="s">
        <v>506</v>
      </c>
      <c r="C1221" s="56">
        <v>435508</v>
      </c>
      <c r="D1221" s="56" t="s">
        <v>147</v>
      </c>
      <c r="E1221" s="56" t="str">
        <f t="shared" si="43"/>
        <v>847.8471160.1.435508.000000.847001.200179</v>
      </c>
      <c r="F1221" s="66" t="s">
        <v>21</v>
      </c>
      <c r="G1221" s="56">
        <v>847001</v>
      </c>
      <c r="H1221" s="56" t="s">
        <v>23</v>
      </c>
      <c r="I1221" s="56">
        <v>200179</v>
      </c>
      <c r="J1221" s="56" t="s">
        <v>4659</v>
      </c>
      <c r="K1221" s="56">
        <v>1</v>
      </c>
      <c r="L1221" s="56">
        <v>15418.462500000001</v>
      </c>
      <c r="M1221" s="226">
        <v>14684.25</v>
      </c>
      <c r="N1221" s="57">
        <v>14684.25</v>
      </c>
      <c r="O1221" s="223">
        <f t="shared" si="42"/>
        <v>0</v>
      </c>
      <c r="P1221" s="57">
        <f>VLOOKUP(E1221,'Cons. Ch2 &amp; Ch3'!F:Y,20,FALSE)</f>
        <v>3778169.2294999994</v>
      </c>
    </row>
    <row r="1222" spans="1:16" hidden="1" x14ac:dyDescent="0.35">
      <c r="A1222" s="56">
        <v>8471160</v>
      </c>
      <c r="B1222" s="56" t="s">
        <v>506</v>
      </c>
      <c r="C1222" s="56">
        <v>435508</v>
      </c>
      <c r="D1222" s="56" t="s">
        <v>147</v>
      </c>
      <c r="E1222" s="56" t="str">
        <f t="shared" si="43"/>
        <v>847.8471160.1.435508.000000.847001.200179</v>
      </c>
      <c r="F1222" s="66" t="s">
        <v>21</v>
      </c>
      <c r="G1222" s="56">
        <v>847001</v>
      </c>
      <c r="H1222" s="56" t="s">
        <v>23</v>
      </c>
      <c r="I1222" s="56">
        <v>200179</v>
      </c>
      <c r="J1222" s="56" t="s">
        <v>4660</v>
      </c>
      <c r="K1222" s="56">
        <v>1</v>
      </c>
      <c r="L1222" s="56">
        <v>9349.2000000000007</v>
      </c>
      <c r="M1222" s="226">
        <v>8904</v>
      </c>
      <c r="N1222" s="57">
        <v>8904</v>
      </c>
      <c r="O1222" s="223">
        <f t="shared" si="42"/>
        <v>0</v>
      </c>
      <c r="P1222" s="57">
        <f>VLOOKUP(E1222,'Cons. Ch2 &amp; Ch3'!F:Y,20,FALSE)</f>
        <v>3778169.2294999994</v>
      </c>
    </row>
    <row r="1223" spans="1:16" hidden="1" x14ac:dyDescent="0.35">
      <c r="A1223" s="56">
        <v>8471160</v>
      </c>
      <c r="B1223" s="56" t="s">
        <v>506</v>
      </c>
      <c r="C1223" s="56">
        <v>435508</v>
      </c>
      <c r="D1223" s="56" t="s">
        <v>147</v>
      </c>
      <c r="E1223" s="56" t="str">
        <f t="shared" si="43"/>
        <v>847.8471160.1.435508.000000.847001.200179</v>
      </c>
      <c r="F1223" s="66" t="s">
        <v>21</v>
      </c>
      <c r="G1223" s="56">
        <v>847001</v>
      </c>
      <c r="H1223" s="56" t="s">
        <v>23</v>
      </c>
      <c r="I1223" s="56">
        <v>200179</v>
      </c>
      <c r="J1223" s="56" t="s">
        <v>4661</v>
      </c>
      <c r="K1223" s="56">
        <v>1</v>
      </c>
      <c r="L1223" s="56">
        <v>3742.9875000000002</v>
      </c>
      <c r="M1223" s="226">
        <v>3564.75</v>
      </c>
      <c r="N1223" s="57">
        <v>3564.75</v>
      </c>
      <c r="O1223" s="223">
        <f t="shared" si="42"/>
        <v>0</v>
      </c>
      <c r="P1223" s="57">
        <f>VLOOKUP(E1223,'Cons. Ch2 &amp; Ch3'!F:Y,20,FALSE)</f>
        <v>3778169.2294999994</v>
      </c>
    </row>
    <row r="1224" spans="1:16" hidden="1" x14ac:dyDescent="0.35">
      <c r="A1224" s="56">
        <v>8471160</v>
      </c>
      <c r="B1224" s="56" t="s">
        <v>506</v>
      </c>
      <c r="C1224" s="56">
        <v>435508</v>
      </c>
      <c r="D1224" s="56" t="s">
        <v>147</v>
      </c>
      <c r="E1224" s="56" t="str">
        <f t="shared" si="43"/>
        <v>847.8471160.1.435508.000000.847001.200179</v>
      </c>
      <c r="F1224" s="66" t="s">
        <v>21</v>
      </c>
      <c r="G1224" s="56">
        <v>847001</v>
      </c>
      <c r="H1224" s="56" t="s">
        <v>23</v>
      </c>
      <c r="I1224" s="56">
        <v>200179</v>
      </c>
      <c r="J1224" s="56" t="s">
        <v>4662</v>
      </c>
      <c r="K1224" s="56">
        <v>1</v>
      </c>
      <c r="L1224" s="56">
        <v>7767.1125000000002</v>
      </c>
      <c r="M1224" s="226">
        <v>7397.25</v>
      </c>
      <c r="N1224" s="57">
        <v>7397.25</v>
      </c>
      <c r="O1224" s="223">
        <f t="shared" si="42"/>
        <v>0</v>
      </c>
      <c r="P1224" s="57">
        <f>VLOOKUP(E1224,'Cons. Ch2 &amp; Ch3'!F:Y,20,FALSE)</f>
        <v>3778169.2294999994</v>
      </c>
    </row>
    <row r="1225" spans="1:16" hidden="1" x14ac:dyDescent="0.35">
      <c r="A1225" s="56">
        <v>8471160</v>
      </c>
      <c r="B1225" s="56" t="s">
        <v>506</v>
      </c>
      <c r="C1225" s="56">
        <v>435508</v>
      </c>
      <c r="D1225" s="56" t="s">
        <v>147</v>
      </c>
      <c r="E1225" s="56" t="str">
        <f t="shared" si="43"/>
        <v>847.8471160.1.435508.000000.847001.200179</v>
      </c>
      <c r="F1225" s="66" t="s">
        <v>21</v>
      </c>
      <c r="G1225" s="56">
        <v>847001</v>
      </c>
      <c r="H1225" s="56" t="s">
        <v>23</v>
      </c>
      <c r="I1225" s="56">
        <v>200179</v>
      </c>
      <c r="J1225" s="56" t="s">
        <v>4663</v>
      </c>
      <c r="K1225" s="56">
        <v>1</v>
      </c>
      <c r="L1225" s="56">
        <v>11416.093499999999</v>
      </c>
      <c r="M1225" s="226">
        <v>10872.47</v>
      </c>
      <c r="N1225" s="57">
        <v>10872.47</v>
      </c>
      <c r="O1225" s="223">
        <f t="shared" si="42"/>
        <v>0</v>
      </c>
      <c r="P1225" s="57">
        <f>VLOOKUP(E1225,'Cons. Ch2 &amp; Ch3'!F:Y,20,FALSE)</f>
        <v>3778169.2294999994</v>
      </c>
    </row>
    <row r="1226" spans="1:16" hidden="1" x14ac:dyDescent="0.35">
      <c r="A1226" s="56">
        <v>8471160</v>
      </c>
      <c r="B1226" s="56" t="s">
        <v>506</v>
      </c>
      <c r="C1226" s="56">
        <v>435508</v>
      </c>
      <c r="D1226" s="56" t="s">
        <v>147</v>
      </c>
      <c r="E1226" s="56" t="str">
        <f t="shared" si="43"/>
        <v>847.8471160.1.435508.000000.847001.200179</v>
      </c>
      <c r="F1226" s="66" t="s">
        <v>21</v>
      </c>
      <c r="G1226" s="56">
        <v>847001</v>
      </c>
      <c r="H1226" s="56" t="s">
        <v>23</v>
      </c>
      <c r="I1226" s="56">
        <v>200179</v>
      </c>
      <c r="J1226" s="56" t="s">
        <v>4664</v>
      </c>
      <c r="K1226" s="56">
        <v>1</v>
      </c>
      <c r="L1226" s="56">
        <v>3638.25</v>
      </c>
      <c r="M1226" s="226">
        <v>3465</v>
      </c>
      <c r="N1226" s="57">
        <v>3465</v>
      </c>
      <c r="O1226" s="223">
        <f t="shared" si="42"/>
        <v>0</v>
      </c>
      <c r="P1226" s="57">
        <f>VLOOKUP(E1226,'Cons. Ch2 &amp; Ch3'!F:Y,20,FALSE)</f>
        <v>3778169.2294999994</v>
      </c>
    </row>
    <row r="1227" spans="1:16" hidden="1" x14ac:dyDescent="0.35">
      <c r="A1227" s="56">
        <v>8471160</v>
      </c>
      <c r="B1227" s="56" t="s">
        <v>506</v>
      </c>
      <c r="C1227" s="56">
        <v>435508</v>
      </c>
      <c r="D1227" s="56" t="s">
        <v>147</v>
      </c>
      <c r="E1227" s="56" t="str">
        <f t="shared" si="43"/>
        <v>847.8471160.1.435508.000000.847001.200179</v>
      </c>
      <c r="F1227" s="66" t="s">
        <v>21</v>
      </c>
      <c r="G1227" s="56">
        <v>847001</v>
      </c>
      <c r="H1227" s="56" t="s">
        <v>23</v>
      </c>
      <c r="I1227" s="56">
        <v>200179</v>
      </c>
      <c r="J1227" s="56" t="s">
        <v>4665</v>
      </c>
      <c r="K1227" s="56">
        <v>1</v>
      </c>
      <c r="L1227" s="56">
        <v>3142.125</v>
      </c>
      <c r="M1227" s="226">
        <v>2992.5</v>
      </c>
      <c r="N1227" s="57">
        <v>2992.5</v>
      </c>
      <c r="O1227" s="223">
        <f t="shared" si="42"/>
        <v>0</v>
      </c>
      <c r="P1227" s="57">
        <f>VLOOKUP(E1227,'Cons. Ch2 &amp; Ch3'!F:Y,20,FALSE)</f>
        <v>3778169.2294999994</v>
      </c>
    </row>
    <row r="1228" spans="1:16" hidden="1" x14ac:dyDescent="0.35">
      <c r="A1228" s="56">
        <v>8471160</v>
      </c>
      <c r="B1228" s="56" t="s">
        <v>506</v>
      </c>
      <c r="C1228" s="56">
        <v>435508</v>
      </c>
      <c r="D1228" s="56" t="s">
        <v>147</v>
      </c>
      <c r="E1228" s="56" t="str">
        <f t="shared" si="43"/>
        <v>847.8471160.1.435508.000000.847001.200179</v>
      </c>
      <c r="F1228" s="66" t="s">
        <v>21</v>
      </c>
      <c r="G1228" s="56">
        <v>847001</v>
      </c>
      <c r="H1228" s="56" t="s">
        <v>23</v>
      </c>
      <c r="I1228" s="56">
        <v>200179</v>
      </c>
      <c r="J1228" s="56" t="s">
        <v>4666</v>
      </c>
      <c r="K1228" s="56">
        <v>1</v>
      </c>
      <c r="L1228" s="56">
        <v>16002.7875</v>
      </c>
      <c r="M1228" s="226">
        <v>15240.75</v>
      </c>
      <c r="N1228" s="57">
        <v>15240.75</v>
      </c>
      <c r="O1228" s="223">
        <f t="shared" si="42"/>
        <v>0</v>
      </c>
      <c r="P1228" s="57">
        <f>VLOOKUP(E1228,'Cons. Ch2 &amp; Ch3'!F:Y,20,FALSE)</f>
        <v>3778169.2294999994</v>
      </c>
    </row>
    <row r="1229" spans="1:16" hidden="1" x14ac:dyDescent="0.35">
      <c r="A1229" s="56">
        <v>8471160</v>
      </c>
      <c r="B1229" s="56" t="s">
        <v>506</v>
      </c>
      <c r="C1229" s="56">
        <v>435508</v>
      </c>
      <c r="D1229" s="56" t="s">
        <v>147</v>
      </c>
      <c r="E1229" s="56" t="str">
        <f t="shared" si="43"/>
        <v>847.8471160.1.435508.000000.847001.200179</v>
      </c>
      <c r="F1229" s="66" t="s">
        <v>21</v>
      </c>
      <c r="G1229" s="56">
        <v>847001</v>
      </c>
      <c r="H1229" s="56" t="s">
        <v>23</v>
      </c>
      <c r="I1229" s="56">
        <v>200179</v>
      </c>
      <c r="J1229" s="56" t="s">
        <v>4667</v>
      </c>
      <c r="K1229" s="56">
        <v>1</v>
      </c>
      <c r="L1229" s="56">
        <v>14957.6175</v>
      </c>
      <c r="M1229" s="226">
        <v>14245.35</v>
      </c>
      <c r="N1229" s="57">
        <v>14245.35</v>
      </c>
      <c r="O1229" s="223">
        <f t="shared" si="42"/>
        <v>0</v>
      </c>
      <c r="P1229" s="57">
        <f>VLOOKUP(E1229,'Cons. Ch2 &amp; Ch3'!F:Y,20,FALSE)</f>
        <v>3778169.2294999994</v>
      </c>
    </row>
    <row r="1230" spans="1:16" hidden="1" x14ac:dyDescent="0.35">
      <c r="A1230" s="56">
        <v>8471160</v>
      </c>
      <c r="B1230" s="56" t="s">
        <v>506</v>
      </c>
      <c r="C1230" s="56">
        <v>435508</v>
      </c>
      <c r="D1230" s="56" t="s">
        <v>147</v>
      </c>
      <c r="E1230" s="56" t="str">
        <f t="shared" si="43"/>
        <v>847.8471160.1.435508.000000.847001.200179</v>
      </c>
      <c r="F1230" s="66" t="s">
        <v>21</v>
      </c>
      <c r="G1230" s="56">
        <v>847001</v>
      </c>
      <c r="H1230" s="56" t="s">
        <v>23</v>
      </c>
      <c r="I1230" s="56">
        <v>200179</v>
      </c>
      <c r="J1230" s="56" t="s">
        <v>4668</v>
      </c>
      <c r="K1230" s="56">
        <v>1</v>
      </c>
      <c r="L1230" s="56">
        <v>1754.0775000000001</v>
      </c>
      <c r="M1230" s="226">
        <v>1670.55</v>
      </c>
      <c r="N1230" s="57">
        <v>1670.55</v>
      </c>
      <c r="O1230" s="223">
        <f t="shared" si="42"/>
        <v>0</v>
      </c>
      <c r="P1230" s="57">
        <f>VLOOKUP(E1230,'Cons. Ch2 &amp; Ch3'!F:Y,20,FALSE)</f>
        <v>3778169.2294999994</v>
      </c>
    </row>
    <row r="1231" spans="1:16" hidden="1" x14ac:dyDescent="0.35">
      <c r="A1231" s="56">
        <v>8471160</v>
      </c>
      <c r="B1231" s="56" t="s">
        <v>506</v>
      </c>
      <c r="C1231" s="56">
        <v>435508</v>
      </c>
      <c r="D1231" s="56" t="s">
        <v>147</v>
      </c>
      <c r="E1231" s="56" t="str">
        <f t="shared" si="43"/>
        <v>847.8471160.1.435508.000000.847001.200179</v>
      </c>
      <c r="F1231" s="66" t="s">
        <v>21</v>
      </c>
      <c r="G1231" s="56">
        <v>847001</v>
      </c>
      <c r="H1231" s="56" t="s">
        <v>23</v>
      </c>
      <c r="I1231" s="56">
        <v>200179</v>
      </c>
      <c r="J1231" s="56" t="s">
        <v>4669</v>
      </c>
      <c r="K1231" s="56">
        <v>1</v>
      </c>
      <c r="L1231" s="56">
        <v>30870</v>
      </c>
      <c r="M1231" s="226">
        <v>29400</v>
      </c>
      <c r="N1231" s="57">
        <v>29400</v>
      </c>
      <c r="O1231" s="223">
        <f t="shared" si="42"/>
        <v>0</v>
      </c>
      <c r="P1231" s="57">
        <f>VLOOKUP(E1231,'Cons. Ch2 &amp; Ch3'!F:Y,20,FALSE)</f>
        <v>3778169.2294999994</v>
      </c>
    </row>
    <row r="1232" spans="1:16" hidden="1" x14ac:dyDescent="0.35">
      <c r="A1232" s="56">
        <v>8471160</v>
      </c>
      <c r="B1232" s="56" t="s">
        <v>506</v>
      </c>
      <c r="C1232" s="56">
        <v>435508</v>
      </c>
      <c r="D1232" s="56" t="s">
        <v>147</v>
      </c>
      <c r="E1232" s="56" t="str">
        <f t="shared" si="43"/>
        <v>847.8471160.1.435508.000000.847001.200179</v>
      </c>
      <c r="F1232" s="66" t="s">
        <v>21</v>
      </c>
      <c r="G1232" s="56">
        <v>847001</v>
      </c>
      <c r="H1232" s="56" t="s">
        <v>23</v>
      </c>
      <c r="I1232" s="56">
        <v>200179</v>
      </c>
      <c r="J1232" s="56" t="s">
        <v>4670</v>
      </c>
      <c r="K1232" s="56">
        <v>1</v>
      </c>
      <c r="L1232" s="56">
        <v>38587.5</v>
      </c>
      <c r="M1232" s="226">
        <v>36750</v>
      </c>
      <c r="N1232" s="57">
        <v>36750</v>
      </c>
      <c r="O1232" s="223">
        <f t="shared" si="42"/>
        <v>0</v>
      </c>
      <c r="P1232" s="57">
        <f>VLOOKUP(E1232,'Cons. Ch2 &amp; Ch3'!F:Y,20,FALSE)</f>
        <v>3778169.2294999994</v>
      </c>
    </row>
    <row r="1233" spans="1:16" hidden="1" x14ac:dyDescent="0.35">
      <c r="A1233" s="56">
        <v>8471160</v>
      </c>
      <c r="B1233" s="56" t="s">
        <v>506</v>
      </c>
      <c r="C1233" s="56">
        <v>435508</v>
      </c>
      <c r="D1233" s="56" t="s">
        <v>147</v>
      </c>
      <c r="E1233" s="56" t="str">
        <f t="shared" si="43"/>
        <v>847.8471160.1.435508.000000.847001.200179</v>
      </c>
      <c r="F1233" s="66" t="s">
        <v>21</v>
      </c>
      <c r="G1233" s="56">
        <v>847001</v>
      </c>
      <c r="H1233" s="56" t="s">
        <v>23</v>
      </c>
      <c r="I1233" s="56">
        <v>200179</v>
      </c>
      <c r="J1233" s="56" t="s">
        <v>4671</v>
      </c>
      <c r="K1233" s="56">
        <v>1</v>
      </c>
      <c r="L1233" s="56">
        <v>9181.6200000000008</v>
      </c>
      <c r="M1233" s="226">
        <v>8744.4</v>
      </c>
      <c r="N1233" s="57">
        <v>8744.4</v>
      </c>
      <c r="O1233" s="223">
        <f t="shared" si="42"/>
        <v>0</v>
      </c>
      <c r="P1233" s="57">
        <f>VLOOKUP(E1233,'Cons. Ch2 &amp; Ch3'!F:Y,20,FALSE)</f>
        <v>3778169.2294999994</v>
      </c>
    </row>
    <row r="1234" spans="1:16" hidden="1" x14ac:dyDescent="0.35">
      <c r="A1234" s="56">
        <v>8471160</v>
      </c>
      <c r="B1234" s="56" t="s">
        <v>506</v>
      </c>
      <c r="C1234" s="56">
        <v>435508</v>
      </c>
      <c r="D1234" s="56" t="s">
        <v>147</v>
      </c>
      <c r="E1234" s="56" t="str">
        <f t="shared" si="43"/>
        <v>847.8471160.1.435508.000000.847001.200179</v>
      </c>
      <c r="F1234" s="66" t="s">
        <v>21</v>
      </c>
      <c r="G1234" s="56">
        <v>847001</v>
      </c>
      <c r="H1234" s="56" t="s">
        <v>23</v>
      </c>
      <c r="I1234" s="56">
        <v>200179</v>
      </c>
      <c r="J1234" s="56" t="s">
        <v>4672</v>
      </c>
      <c r="K1234" s="56">
        <v>1</v>
      </c>
      <c r="L1234" s="56">
        <v>7767.1125000000002</v>
      </c>
      <c r="M1234" s="226">
        <v>7397.25</v>
      </c>
      <c r="N1234" s="57">
        <v>7397.25</v>
      </c>
      <c r="O1234" s="223">
        <f t="shared" si="42"/>
        <v>0</v>
      </c>
      <c r="P1234" s="57">
        <f>VLOOKUP(E1234,'Cons. Ch2 &amp; Ch3'!F:Y,20,FALSE)</f>
        <v>3778169.2294999994</v>
      </c>
    </row>
    <row r="1235" spans="1:16" hidden="1" x14ac:dyDescent="0.35">
      <c r="A1235" s="56">
        <v>8471160</v>
      </c>
      <c r="B1235" s="56" t="s">
        <v>506</v>
      </c>
      <c r="C1235" s="56">
        <v>435508</v>
      </c>
      <c r="D1235" s="56" t="s">
        <v>147</v>
      </c>
      <c r="E1235" s="56" t="str">
        <f t="shared" si="43"/>
        <v>847.8471160.1.435508.000000.847001.200179</v>
      </c>
      <c r="F1235" s="66" t="s">
        <v>21</v>
      </c>
      <c r="G1235" s="56">
        <v>847001</v>
      </c>
      <c r="H1235" s="56" t="s">
        <v>23</v>
      </c>
      <c r="I1235" s="56">
        <v>200179</v>
      </c>
      <c r="J1235" s="56" t="s">
        <v>4673</v>
      </c>
      <c r="K1235" s="56">
        <v>1</v>
      </c>
      <c r="L1235" s="56">
        <v>15418.462500000001</v>
      </c>
      <c r="M1235" s="226">
        <v>14684.25</v>
      </c>
      <c r="N1235" s="57">
        <v>14684.25</v>
      </c>
      <c r="O1235" s="223">
        <f t="shared" si="42"/>
        <v>0</v>
      </c>
      <c r="P1235" s="57">
        <f>VLOOKUP(E1235,'Cons. Ch2 &amp; Ch3'!F:Y,20,FALSE)</f>
        <v>3778169.2294999994</v>
      </c>
    </row>
    <row r="1236" spans="1:16" hidden="1" x14ac:dyDescent="0.35">
      <c r="A1236" s="56">
        <v>8471160</v>
      </c>
      <c r="B1236" s="56" t="s">
        <v>506</v>
      </c>
      <c r="C1236" s="56">
        <v>435508</v>
      </c>
      <c r="D1236" s="56" t="s">
        <v>147</v>
      </c>
      <c r="E1236" s="56" t="str">
        <f t="shared" si="43"/>
        <v>847.8471160.1.435508.000000.847001.200179</v>
      </c>
      <c r="F1236" s="66" t="s">
        <v>21</v>
      </c>
      <c r="G1236" s="56">
        <v>847001</v>
      </c>
      <c r="H1236" s="56" t="s">
        <v>23</v>
      </c>
      <c r="I1236" s="56">
        <v>200179</v>
      </c>
      <c r="J1236" s="56" t="s">
        <v>4674</v>
      </c>
      <c r="K1236" s="56">
        <v>1</v>
      </c>
      <c r="L1236" s="56">
        <v>6686.6625000000004</v>
      </c>
      <c r="M1236" s="226">
        <v>6368.25</v>
      </c>
      <c r="N1236" s="57">
        <v>6368.25</v>
      </c>
      <c r="O1236" s="223">
        <f t="shared" si="42"/>
        <v>0</v>
      </c>
      <c r="P1236" s="57">
        <f>VLOOKUP(E1236,'Cons. Ch2 &amp; Ch3'!F:Y,20,FALSE)</f>
        <v>3778169.2294999994</v>
      </c>
    </row>
    <row r="1237" spans="1:16" hidden="1" x14ac:dyDescent="0.35">
      <c r="A1237" s="56">
        <v>8471160</v>
      </c>
      <c r="B1237" s="56" t="s">
        <v>506</v>
      </c>
      <c r="C1237" s="56">
        <v>435508</v>
      </c>
      <c r="D1237" s="56" t="s">
        <v>147</v>
      </c>
      <c r="E1237" s="56" t="str">
        <f t="shared" si="43"/>
        <v>847.8471160.1.435508.000000.847001.200179</v>
      </c>
      <c r="F1237" s="66" t="s">
        <v>21</v>
      </c>
      <c r="G1237" s="56">
        <v>847001</v>
      </c>
      <c r="H1237" s="56" t="s">
        <v>23</v>
      </c>
      <c r="I1237" s="56">
        <v>200179</v>
      </c>
      <c r="J1237" s="56" t="s">
        <v>4675</v>
      </c>
      <c r="K1237" s="56">
        <v>1</v>
      </c>
      <c r="L1237" s="56">
        <v>5784.9855000000007</v>
      </c>
      <c r="M1237" s="226">
        <v>5509.51</v>
      </c>
      <c r="N1237" s="57">
        <v>5509.51</v>
      </c>
      <c r="O1237" s="223">
        <f t="shared" si="42"/>
        <v>0</v>
      </c>
      <c r="P1237" s="57">
        <f>VLOOKUP(E1237,'Cons. Ch2 &amp; Ch3'!F:Y,20,FALSE)</f>
        <v>3778169.2294999994</v>
      </c>
    </row>
    <row r="1238" spans="1:16" hidden="1" x14ac:dyDescent="0.35">
      <c r="A1238" s="56">
        <v>8471160</v>
      </c>
      <c r="B1238" s="56" t="s">
        <v>506</v>
      </c>
      <c r="C1238" s="56">
        <v>435508</v>
      </c>
      <c r="D1238" s="56" t="s">
        <v>147</v>
      </c>
      <c r="E1238" s="56" t="str">
        <f t="shared" si="43"/>
        <v>847.8471160.1.435508.000000.847001.200179</v>
      </c>
      <c r="F1238" s="66" t="s">
        <v>21</v>
      </c>
      <c r="G1238" s="56">
        <v>847001</v>
      </c>
      <c r="H1238" s="56" t="s">
        <v>23</v>
      </c>
      <c r="I1238" s="56">
        <v>200179</v>
      </c>
      <c r="J1238" s="56" t="s">
        <v>4676</v>
      </c>
      <c r="K1238" s="56">
        <v>1</v>
      </c>
      <c r="L1238" s="56">
        <v>10500</v>
      </c>
      <c r="M1238" s="226">
        <v>10000</v>
      </c>
      <c r="N1238" s="57">
        <v>10000</v>
      </c>
      <c r="O1238" s="223">
        <f t="shared" si="42"/>
        <v>0</v>
      </c>
      <c r="P1238" s="57">
        <f>VLOOKUP(E1238,'Cons. Ch2 &amp; Ch3'!F:Y,20,FALSE)</f>
        <v>3778169.2294999994</v>
      </c>
    </row>
    <row r="1239" spans="1:16" hidden="1" x14ac:dyDescent="0.35">
      <c r="A1239" s="56">
        <v>8471160</v>
      </c>
      <c r="B1239" s="56" t="s">
        <v>506</v>
      </c>
      <c r="C1239" s="56">
        <v>492200</v>
      </c>
      <c r="D1239" s="56" t="s">
        <v>874</v>
      </c>
      <c r="E1239" s="56" t="str">
        <f t="shared" si="43"/>
        <v>847.8471160.1.492200.000000.847001.300180</v>
      </c>
      <c r="F1239" s="66" t="s">
        <v>21</v>
      </c>
      <c r="G1239" s="56">
        <v>847001</v>
      </c>
      <c r="H1239" s="56" t="s">
        <v>863</v>
      </c>
      <c r="I1239" s="56">
        <v>300180</v>
      </c>
      <c r="M1239" s="57">
        <v>0</v>
      </c>
      <c r="N1239" s="57">
        <f>VLOOKUP(E1239,'[1]Cons. Ch2 &amp; Ch3'!$F:$Y,20,FALSE)</f>
        <v>0</v>
      </c>
      <c r="O1239" s="223">
        <f t="shared" si="42"/>
        <v>0</v>
      </c>
      <c r="P1239" s="57">
        <f>VLOOKUP(E1239,'Cons. Ch2 &amp; Ch3'!F:Y,20,FALSE)</f>
        <v>0</v>
      </c>
    </row>
    <row r="1240" spans="1:16" hidden="1" x14ac:dyDescent="0.35">
      <c r="A1240" s="56">
        <v>8471160</v>
      </c>
      <c r="B1240" s="56" t="s">
        <v>506</v>
      </c>
      <c r="C1240" s="56">
        <v>492316</v>
      </c>
      <c r="D1240" s="56" t="s">
        <v>138</v>
      </c>
      <c r="E1240" s="56" t="str">
        <f t="shared" si="43"/>
        <v>847.8471160.1.492316.000000.847001.300180</v>
      </c>
      <c r="F1240" s="66" t="s">
        <v>21</v>
      </c>
      <c r="G1240" s="56">
        <v>847001</v>
      </c>
      <c r="H1240" s="56" t="s">
        <v>863</v>
      </c>
      <c r="I1240" s="56">
        <v>300180</v>
      </c>
      <c r="M1240" s="227">
        <v>0</v>
      </c>
      <c r="N1240" s="57">
        <f>VLOOKUP(E1240,'[1]Cons. Ch2 &amp; Ch3'!$F:$Y,20,FALSE)</f>
        <v>20000000</v>
      </c>
      <c r="O1240" s="223">
        <f t="shared" si="42"/>
        <v>-20000000</v>
      </c>
      <c r="P1240" s="57">
        <f>VLOOKUP(E1240,'Cons. Ch2 &amp; Ch3'!F:Y,20,FALSE)</f>
        <v>20000000</v>
      </c>
    </row>
    <row r="1241" spans="1:16" hidden="1" x14ac:dyDescent="0.35">
      <c r="A1241" s="56">
        <v>8471160</v>
      </c>
      <c r="B1241" s="56" t="s">
        <v>506</v>
      </c>
      <c r="C1241" s="56">
        <v>492316</v>
      </c>
      <c r="D1241" s="56" t="s">
        <v>138</v>
      </c>
      <c r="E1241" s="56" t="str">
        <f t="shared" si="43"/>
        <v>847.8471160.1.492316.000000.847001.300180</v>
      </c>
      <c r="F1241" s="66" t="s">
        <v>21</v>
      </c>
      <c r="G1241" s="56">
        <v>847001</v>
      </c>
      <c r="H1241" s="56" t="s">
        <v>863</v>
      </c>
      <c r="I1241" s="56">
        <v>300180</v>
      </c>
      <c r="J1241" s="56" t="s">
        <v>4677</v>
      </c>
      <c r="K1241" s="56">
        <v>1</v>
      </c>
      <c r="L1241" s="56">
        <v>682500</v>
      </c>
      <c r="M1241" s="227">
        <v>650000</v>
      </c>
      <c r="N1241" s="57">
        <v>0</v>
      </c>
      <c r="O1241" s="223">
        <f t="shared" si="42"/>
        <v>650000</v>
      </c>
      <c r="P1241" s="57">
        <f>VLOOKUP(E1241,'Cons. Ch2 &amp; Ch3'!F:Y,20,FALSE)</f>
        <v>20000000</v>
      </c>
    </row>
    <row r="1242" spans="1:16" hidden="1" x14ac:dyDescent="0.35">
      <c r="A1242" s="56">
        <v>8471160</v>
      </c>
      <c r="B1242" s="56" t="s">
        <v>506</v>
      </c>
      <c r="C1242" s="56">
        <v>492316</v>
      </c>
      <c r="D1242" s="56" t="s">
        <v>138</v>
      </c>
      <c r="E1242" s="56" t="str">
        <f t="shared" si="43"/>
        <v>847.8471160.1.492316.000000.847001.300180</v>
      </c>
      <c r="F1242" s="66" t="s">
        <v>21</v>
      </c>
      <c r="G1242" s="56">
        <v>847001</v>
      </c>
      <c r="H1242" s="56" t="s">
        <v>863</v>
      </c>
      <c r="I1242" s="56">
        <v>300180</v>
      </c>
      <c r="J1242" s="56" t="s">
        <v>4678</v>
      </c>
      <c r="K1242" s="56">
        <v>1</v>
      </c>
      <c r="L1242" s="56">
        <v>1260000</v>
      </c>
      <c r="M1242" s="227">
        <v>1200000</v>
      </c>
      <c r="N1242" s="57">
        <v>0</v>
      </c>
      <c r="O1242" s="223">
        <f t="shared" si="42"/>
        <v>1200000</v>
      </c>
      <c r="P1242" s="57">
        <f>VLOOKUP(E1242,'Cons. Ch2 &amp; Ch3'!F:Y,20,FALSE)</f>
        <v>20000000</v>
      </c>
    </row>
    <row r="1243" spans="1:16" hidden="1" x14ac:dyDescent="0.35">
      <c r="A1243" s="56">
        <v>8471160</v>
      </c>
      <c r="B1243" s="56" t="s">
        <v>506</v>
      </c>
      <c r="C1243" s="56">
        <v>492316</v>
      </c>
      <c r="D1243" s="56" t="s">
        <v>138</v>
      </c>
      <c r="E1243" s="56" t="str">
        <f t="shared" si="43"/>
        <v>847.8471160.1.492316.000000.847001.300180</v>
      </c>
      <c r="F1243" s="66" t="s">
        <v>21</v>
      </c>
      <c r="G1243" s="56">
        <v>847001</v>
      </c>
      <c r="H1243" s="56" t="s">
        <v>863</v>
      </c>
      <c r="I1243" s="56">
        <v>300180</v>
      </c>
      <c r="J1243" s="56" t="s">
        <v>4679</v>
      </c>
      <c r="K1243" s="56">
        <v>1</v>
      </c>
      <c r="L1243" s="56">
        <v>989749.6875</v>
      </c>
      <c r="M1243" s="227">
        <v>942618.75</v>
      </c>
      <c r="N1243" s="57">
        <v>0</v>
      </c>
      <c r="O1243" s="223">
        <f t="shared" si="42"/>
        <v>942618.75</v>
      </c>
      <c r="P1243" s="57">
        <f>VLOOKUP(E1243,'Cons. Ch2 &amp; Ch3'!F:Y,20,FALSE)</f>
        <v>20000000</v>
      </c>
    </row>
    <row r="1244" spans="1:16" hidden="1" x14ac:dyDescent="0.35">
      <c r="A1244" s="56">
        <v>8471160</v>
      </c>
      <c r="B1244" s="56" t="s">
        <v>506</v>
      </c>
      <c r="C1244" s="56">
        <v>492316</v>
      </c>
      <c r="D1244" s="56" t="s">
        <v>138</v>
      </c>
      <c r="E1244" s="56" t="str">
        <f t="shared" si="43"/>
        <v>847.8471160.1.492316.000000.847001.300180</v>
      </c>
      <c r="F1244" s="66" t="s">
        <v>21</v>
      </c>
      <c r="G1244" s="56">
        <v>847001</v>
      </c>
      <c r="H1244" s="56" t="s">
        <v>863</v>
      </c>
      <c r="I1244" s="56">
        <v>300180</v>
      </c>
      <c r="J1244" s="56" t="s">
        <v>4680</v>
      </c>
      <c r="K1244" s="56">
        <v>1</v>
      </c>
      <c r="L1244" s="56">
        <v>323850.02999999997</v>
      </c>
      <c r="M1244" s="227">
        <v>308428.59999999998</v>
      </c>
      <c r="N1244" s="57">
        <v>0</v>
      </c>
      <c r="O1244" s="223">
        <f t="shared" si="42"/>
        <v>308428.59999999998</v>
      </c>
      <c r="P1244" s="57">
        <f>VLOOKUP(E1244,'Cons. Ch2 &amp; Ch3'!F:Y,20,FALSE)</f>
        <v>20000000</v>
      </c>
    </row>
    <row r="1245" spans="1:16" hidden="1" x14ac:dyDescent="0.35">
      <c r="A1245" s="56">
        <v>8471160</v>
      </c>
      <c r="B1245" s="56" t="s">
        <v>506</v>
      </c>
      <c r="C1245" s="56">
        <v>492316</v>
      </c>
      <c r="D1245" s="56" t="s">
        <v>138</v>
      </c>
      <c r="E1245" s="56" t="str">
        <f t="shared" si="43"/>
        <v>847.8471160.1.492316.000000.847001.300180</v>
      </c>
      <c r="F1245" s="66" t="s">
        <v>21</v>
      </c>
      <c r="G1245" s="56">
        <v>847001</v>
      </c>
      <c r="H1245" s="56" t="s">
        <v>863</v>
      </c>
      <c r="I1245" s="56">
        <v>300180</v>
      </c>
      <c r="J1245" s="56" t="s">
        <v>4681</v>
      </c>
      <c r="K1245" s="56">
        <v>1</v>
      </c>
      <c r="L1245" s="56">
        <v>3198.3</v>
      </c>
      <c r="M1245" s="227">
        <v>3046</v>
      </c>
      <c r="N1245" s="57">
        <v>0</v>
      </c>
      <c r="O1245" s="223">
        <f t="shared" si="42"/>
        <v>3046</v>
      </c>
      <c r="P1245" s="57">
        <f>VLOOKUP(E1245,'Cons. Ch2 &amp; Ch3'!F:Y,20,FALSE)</f>
        <v>20000000</v>
      </c>
    </row>
    <row r="1246" spans="1:16" hidden="1" x14ac:dyDescent="0.35">
      <c r="A1246" s="56">
        <v>8471160</v>
      </c>
      <c r="B1246" s="56" t="s">
        <v>506</v>
      </c>
      <c r="C1246" s="56">
        <v>492316</v>
      </c>
      <c r="D1246" s="56" t="s">
        <v>138</v>
      </c>
      <c r="E1246" s="56" t="str">
        <f t="shared" si="43"/>
        <v>847.8471160.1.492316.000000.847001.300180</v>
      </c>
      <c r="F1246" s="66" t="s">
        <v>21</v>
      </c>
      <c r="G1246" s="56">
        <v>847001</v>
      </c>
      <c r="H1246" s="56" t="s">
        <v>863</v>
      </c>
      <c r="I1246" s="56">
        <v>300180</v>
      </c>
      <c r="J1246" s="56" t="s">
        <v>4682</v>
      </c>
      <c r="K1246" s="56">
        <v>1</v>
      </c>
      <c r="L1246" s="56">
        <v>31500</v>
      </c>
      <c r="M1246" s="227">
        <v>30000</v>
      </c>
      <c r="N1246" s="57">
        <v>0</v>
      </c>
      <c r="O1246" s="223">
        <f t="shared" si="42"/>
        <v>30000</v>
      </c>
      <c r="P1246" s="57">
        <f>VLOOKUP(E1246,'Cons. Ch2 &amp; Ch3'!F:Y,20,FALSE)</f>
        <v>20000000</v>
      </c>
    </row>
    <row r="1247" spans="1:16" hidden="1" x14ac:dyDescent="0.35">
      <c r="A1247" s="56">
        <v>8471160</v>
      </c>
      <c r="B1247" s="56" t="s">
        <v>506</v>
      </c>
      <c r="C1247" s="56">
        <v>492316</v>
      </c>
      <c r="D1247" s="56" t="s">
        <v>138</v>
      </c>
      <c r="E1247" s="56" t="str">
        <f t="shared" si="43"/>
        <v>847.8471160.1.492316.000000.847001.300180</v>
      </c>
      <c r="F1247" s="66" t="s">
        <v>21</v>
      </c>
      <c r="G1247" s="56">
        <v>847001</v>
      </c>
      <c r="H1247" s="56" t="s">
        <v>863</v>
      </c>
      <c r="I1247" s="56">
        <v>300180</v>
      </c>
      <c r="J1247" s="56" t="s">
        <v>4683</v>
      </c>
      <c r="K1247" s="56">
        <v>1</v>
      </c>
      <c r="L1247" s="56">
        <v>241500</v>
      </c>
      <c r="M1247" s="227">
        <v>230000</v>
      </c>
      <c r="N1247" s="57">
        <v>0</v>
      </c>
      <c r="O1247" s="223">
        <f t="shared" si="42"/>
        <v>230000</v>
      </c>
      <c r="P1247" s="57">
        <f>VLOOKUP(E1247,'Cons. Ch2 &amp; Ch3'!F:Y,20,FALSE)</f>
        <v>20000000</v>
      </c>
    </row>
    <row r="1248" spans="1:16" hidden="1" x14ac:dyDescent="0.35">
      <c r="A1248" s="56">
        <v>8471160</v>
      </c>
      <c r="B1248" s="56" t="s">
        <v>506</v>
      </c>
      <c r="C1248" s="56">
        <v>492316</v>
      </c>
      <c r="D1248" s="56" t="s">
        <v>138</v>
      </c>
      <c r="E1248" s="56" t="str">
        <f t="shared" si="43"/>
        <v>847.8471160.1.492316.000000.847001.300180</v>
      </c>
      <c r="F1248" s="66" t="s">
        <v>21</v>
      </c>
      <c r="G1248" s="56">
        <v>847001</v>
      </c>
      <c r="H1248" s="56" t="s">
        <v>863</v>
      </c>
      <c r="I1248" s="56">
        <v>300180</v>
      </c>
      <c r="J1248" s="56" t="s">
        <v>4684</v>
      </c>
      <c r="K1248" s="56">
        <v>1</v>
      </c>
      <c r="L1248" s="56">
        <v>241500</v>
      </c>
      <c r="M1248" s="227">
        <v>230000</v>
      </c>
      <c r="N1248" s="57">
        <v>0</v>
      </c>
      <c r="O1248" s="223">
        <f t="shared" si="42"/>
        <v>230000</v>
      </c>
      <c r="P1248" s="57">
        <f>VLOOKUP(E1248,'Cons. Ch2 &amp; Ch3'!F:Y,20,FALSE)</f>
        <v>20000000</v>
      </c>
    </row>
    <row r="1249" spans="1:16" hidden="1" x14ac:dyDescent="0.35">
      <c r="A1249" s="56">
        <v>8471160</v>
      </c>
      <c r="B1249" s="56" t="s">
        <v>506</v>
      </c>
      <c r="C1249" s="56">
        <v>492316</v>
      </c>
      <c r="D1249" s="56" t="s">
        <v>138</v>
      </c>
      <c r="E1249" s="56" t="str">
        <f t="shared" si="43"/>
        <v>847.8471160.1.492316.000000.847001.300180</v>
      </c>
      <c r="F1249" s="66" t="s">
        <v>21</v>
      </c>
      <c r="G1249" s="56">
        <v>847001</v>
      </c>
      <c r="H1249" s="56" t="s">
        <v>863</v>
      </c>
      <c r="I1249" s="56">
        <v>300180</v>
      </c>
      <c r="J1249" s="56" t="s">
        <v>4685</v>
      </c>
      <c r="K1249" s="56">
        <v>1</v>
      </c>
      <c r="L1249" s="56">
        <v>257250</v>
      </c>
      <c r="M1249" s="227">
        <v>245000</v>
      </c>
      <c r="N1249" s="57">
        <v>0</v>
      </c>
      <c r="O1249" s="223">
        <f t="shared" si="42"/>
        <v>245000</v>
      </c>
      <c r="P1249" s="57">
        <f>VLOOKUP(E1249,'Cons. Ch2 &amp; Ch3'!F:Y,20,FALSE)</f>
        <v>20000000</v>
      </c>
    </row>
    <row r="1250" spans="1:16" hidden="1" x14ac:dyDescent="0.35">
      <c r="A1250" s="56">
        <v>8471160</v>
      </c>
      <c r="B1250" s="56" t="s">
        <v>506</v>
      </c>
      <c r="C1250" s="56">
        <v>492316</v>
      </c>
      <c r="D1250" s="56" t="s">
        <v>138</v>
      </c>
      <c r="E1250" s="56" t="str">
        <f t="shared" si="43"/>
        <v>847.8471160.1.492316.000000.847001.300180</v>
      </c>
      <c r="F1250" s="66" t="s">
        <v>21</v>
      </c>
      <c r="G1250" s="56">
        <v>847001</v>
      </c>
      <c r="H1250" s="56" t="s">
        <v>863</v>
      </c>
      <c r="I1250" s="56">
        <v>300180</v>
      </c>
      <c r="J1250" s="56" t="s">
        <v>4686</v>
      </c>
      <c r="K1250" s="56">
        <v>1</v>
      </c>
      <c r="L1250" s="56">
        <v>157500</v>
      </c>
      <c r="M1250" s="227">
        <v>150000</v>
      </c>
      <c r="N1250" s="57">
        <v>0</v>
      </c>
      <c r="O1250" s="223">
        <f t="shared" si="42"/>
        <v>150000</v>
      </c>
      <c r="P1250" s="57">
        <f>VLOOKUP(E1250,'Cons. Ch2 &amp; Ch3'!F:Y,20,FALSE)</f>
        <v>20000000</v>
      </c>
    </row>
    <row r="1251" spans="1:16" hidden="1" x14ac:dyDescent="0.35">
      <c r="A1251" s="56">
        <v>8471160</v>
      </c>
      <c r="B1251" s="56" t="s">
        <v>506</v>
      </c>
      <c r="C1251" s="56">
        <v>492316</v>
      </c>
      <c r="D1251" s="56" t="s">
        <v>138</v>
      </c>
      <c r="E1251" s="56" t="str">
        <f t="shared" si="43"/>
        <v>847.8471160.1.492316.000000.847001.300180</v>
      </c>
      <c r="F1251" s="66" t="s">
        <v>21</v>
      </c>
      <c r="G1251" s="56">
        <v>847001</v>
      </c>
      <c r="H1251" s="56" t="s">
        <v>863</v>
      </c>
      <c r="I1251" s="56">
        <v>300180</v>
      </c>
      <c r="J1251" s="56" t="s">
        <v>4687</v>
      </c>
      <c r="K1251" s="56">
        <v>1</v>
      </c>
      <c r="L1251" s="56">
        <v>199500</v>
      </c>
      <c r="M1251" s="227">
        <v>190000</v>
      </c>
      <c r="N1251" s="57">
        <v>0</v>
      </c>
      <c r="O1251" s="223">
        <f t="shared" si="42"/>
        <v>190000</v>
      </c>
      <c r="P1251" s="57">
        <f>VLOOKUP(E1251,'Cons. Ch2 &amp; Ch3'!F:Y,20,FALSE)</f>
        <v>20000000</v>
      </c>
    </row>
    <row r="1252" spans="1:16" hidden="1" x14ac:dyDescent="0.35">
      <c r="A1252" s="56">
        <v>8471160</v>
      </c>
      <c r="B1252" s="56" t="s">
        <v>506</v>
      </c>
      <c r="C1252" s="56">
        <v>492316</v>
      </c>
      <c r="D1252" s="56" t="s">
        <v>138</v>
      </c>
      <c r="E1252" s="56" t="str">
        <f t="shared" si="43"/>
        <v>847.8471160.1.492316.000000.847001.300180</v>
      </c>
      <c r="F1252" s="66" t="s">
        <v>21</v>
      </c>
      <c r="G1252" s="56">
        <v>847001</v>
      </c>
      <c r="H1252" s="56" t="s">
        <v>863</v>
      </c>
      <c r="I1252" s="56">
        <v>300180</v>
      </c>
      <c r="J1252" s="56" t="s">
        <v>4688</v>
      </c>
      <c r="K1252" s="56">
        <v>1</v>
      </c>
      <c r="L1252" s="56">
        <v>262500</v>
      </c>
      <c r="M1252" s="227">
        <v>250000</v>
      </c>
      <c r="N1252" s="57">
        <v>0</v>
      </c>
      <c r="O1252" s="223">
        <f t="shared" si="42"/>
        <v>250000</v>
      </c>
      <c r="P1252" s="57">
        <f>VLOOKUP(E1252,'Cons. Ch2 &amp; Ch3'!F:Y,20,FALSE)</f>
        <v>20000000</v>
      </c>
    </row>
    <row r="1253" spans="1:16" hidden="1" x14ac:dyDescent="0.35">
      <c r="A1253" s="56">
        <v>8471160</v>
      </c>
      <c r="B1253" s="56" t="s">
        <v>506</v>
      </c>
      <c r="C1253" s="56">
        <v>492316</v>
      </c>
      <c r="D1253" s="56" t="s">
        <v>138</v>
      </c>
      <c r="E1253" s="56" t="str">
        <f t="shared" si="43"/>
        <v>847.8471160.1.492316.000000.847001.300180</v>
      </c>
      <c r="F1253" s="66" t="s">
        <v>21</v>
      </c>
      <c r="G1253" s="56">
        <v>847001</v>
      </c>
      <c r="H1253" s="56" t="s">
        <v>863</v>
      </c>
      <c r="I1253" s="56">
        <v>300180</v>
      </c>
      <c r="J1253" s="56" t="s">
        <v>4689</v>
      </c>
      <c r="K1253" s="56">
        <v>1</v>
      </c>
      <c r="L1253" s="56">
        <v>294000</v>
      </c>
      <c r="M1253" s="227">
        <v>280000</v>
      </c>
      <c r="N1253" s="57">
        <v>0</v>
      </c>
      <c r="O1253" s="223">
        <f t="shared" si="42"/>
        <v>280000</v>
      </c>
      <c r="P1253" s="57">
        <f>VLOOKUP(E1253,'Cons. Ch2 &amp; Ch3'!F:Y,20,FALSE)</f>
        <v>20000000</v>
      </c>
    </row>
    <row r="1254" spans="1:16" hidden="1" x14ac:dyDescent="0.35">
      <c r="A1254" s="56">
        <v>8471160</v>
      </c>
      <c r="B1254" s="56" t="s">
        <v>506</v>
      </c>
      <c r="C1254" s="56">
        <v>492316</v>
      </c>
      <c r="D1254" s="56" t="s">
        <v>138</v>
      </c>
      <c r="E1254" s="56" t="str">
        <f t="shared" si="43"/>
        <v>847.8471160.1.492316.000000.847001.300180</v>
      </c>
      <c r="F1254" s="66" t="s">
        <v>21</v>
      </c>
      <c r="G1254" s="56">
        <v>847001</v>
      </c>
      <c r="H1254" s="56" t="s">
        <v>863</v>
      </c>
      <c r="I1254" s="56">
        <v>300180</v>
      </c>
      <c r="J1254" s="56" t="s">
        <v>4690</v>
      </c>
      <c r="K1254" s="56">
        <v>1</v>
      </c>
      <c r="L1254" s="56">
        <v>294000</v>
      </c>
      <c r="M1254" s="227">
        <v>280000</v>
      </c>
      <c r="N1254" s="57">
        <v>0</v>
      </c>
      <c r="O1254" s="223">
        <f t="shared" si="42"/>
        <v>280000</v>
      </c>
      <c r="P1254" s="57">
        <f>VLOOKUP(E1254,'Cons. Ch2 &amp; Ch3'!F:Y,20,FALSE)</f>
        <v>20000000</v>
      </c>
    </row>
    <row r="1255" spans="1:16" hidden="1" x14ac:dyDescent="0.35">
      <c r="A1255" s="56">
        <v>8471160</v>
      </c>
      <c r="B1255" s="56" t="s">
        <v>506</v>
      </c>
      <c r="C1255" s="56">
        <v>492316</v>
      </c>
      <c r="D1255" s="56" t="s">
        <v>138</v>
      </c>
      <c r="E1255" s="56" t="str">
        <f t="shared" si="43"/>
        <v>847.8471160.1.492316.000000.847001.300180</v>
      </c>
      <c r="F1255" s="66" t="s">
        <v>21</v>
      </c>
      <c r="G1255" s="56">
        <v>847001</v>
      </c>
      <c r="H1255" s="56" t="s">
        <v>863</v>
      </c>
      <c r="I1255" s="56">
        <v>300180</v>
      </c>
      <c r="J1255" s="56" t="s">
        <v>4691</v>
      </c>
      <c r="K1255" s="56">
        <v>1</v>
      </c>
      <c r="L1255" s="56">
        <v>315000</v>
      </c>
      <c r="M1255" s="227">
        <v>300000</v>
      </c>
      <c r="N1255" s="57">
        <v>0</v>
      </c>
      <c r="O1255" s="223">
        <f t="shared" si="42"/>
        <v>300000</v>
      </c>
      <c r="P1255" s="57">
        <f>VLOOKUP(E1255,'Cons. Ch2 &amp; Ch3'!F:Y,20,FALSE)</f>
        <v>20000000</v>
      </c>
    </row>
    <row r="1256" spans="1:16" hidden="1" x14ac:dyDescent="0.35">
      <c r="A1256" s="56">
        <v>8471160</v>
      </c>
      <c r="B1256" s="56" t="s">
        <v>506</v>
      </c>
      <c r="C1256" s="56">
        <v>492316</v>
      </c>
      <c r="D1256" s="56" t="s">
        <v>138</v>
      </c>
      <c r="E1256" s="56" t="str">
        <f t="shared" si="43"/>
        <v>847.8471160.1.492316.000000.847001.300180</v>
      </c>
      <c r="F1256" s="66" t="s">
        <v>21</v>
      </c>
      <c r="G1256" s="56">
        <v>847001</v>
      </c>
      <c r="H1256" s="56" t="s">
        <v>863</v>
      </c>
      <c r="I1256" s="56">
        <v>300180</v>
      </c>
      <c r="J1256" s="56" t="s">
        <v>4692</v>
      </c>
      <c r="K1256" s="56">
        <v>1</v>
      </c>
      <c r="L1256" s="56">
        <v>315000</v>
      </c>
      <c r="M1256" s="227">
        <v>300000</v>
      </c>
      <c r="N1256" s="57">
        <v>0</v>
      </c>
      <c r="O1256" s="223">
        <f t="shared" si="42"/>
        <v>300000</v>
      </c>
      <c r="P1256" s="57">
        <f>VLOOKUP(E1256,'Cons. Ch2 &amp; Ch3'!F:Y,20,FALSE)</f>
        <v>20000000</v>
      </c>
    </row>
    <row r="1257" spans="1:16" hidden="1" x14ac:dyDescent="0.35">
      <c r="A1257" s="56">
        <v>8471160</v>
      </c>
      <c r="B1257" s="56" t="s">
        <v>506</v>
      </c>
      <c r="C1257" s="56">
        <v>492316</v>
      </c>
      <c r="D1257" s="56" t="s">
        <v>138</v>
      </c>
      <c r="E1257" s="56" t="str">
        <f t="shared" si="43"/>
        <v>847.8471160.1.492316.000000.847001.300180</v>
      </c>
      <c r="F1257" s="66" t="s">
        <v>21</v>
      </c>
      <c r="G1257" s="56">
        <v>847001</v>
      </c>
      <c r="H1257" s="56" t="s">
        <v>863</v>
      </c>
      <c r="I1257" s="56">
        <v>300180</v>
      </c>
      <c r="J1257" s="56" t="s">
        <v>4693</v>
      </c>
      <c r="K1257" s="56">
        <v>1</v>
      </c>
      <c r="L1257" s="56">
        <v>341250</v>
      </c>
      <c r="M1257" s="227">
        <v>325000</v>
      </c>
      <c r="N1257" s="57">
        <v>0</v>
      </c>
      <c r="O1257" s="223">
        <f t="shared" si="42"/>
        <v>325000</v>
      </c>
      <c r="P1257" s="57">
        <f>VLOOKUP(E1257,'Cons. Ch2 &amp; Ch3'!F:Y,20,FALSE)</f>
        <v>20000000</v>
      </c>
    </row>
    <row r="1258" spans="1:16" hidden="1" x14ac:dyDescent="0.35">
      <c r="A1258" s="56">
        <v>8471160</v>
      </c>
      <c r="B1258" s="56" t="s">
        <v>506</v>
      </c>
      <c r="C1258" s="56">
        <v>492316</v>
      </c>
      <c r="D1258" s="56" t="s">
        <v>138</v>
      </c>
      <c r="E1258" s="56" t="str">
        <f t="shared" si="43"/>
        <v>847.8471160.1.492316.000000.847001.300180</v>
      </c>
      <c r="F1258" s="66" t="s">
        <v>21</v>
      </c>
      <c r="G1258" s="56">
        <v>847001</v>
      </c>
      <c r="H1258" s="56" t="s">
        <v>863</v>
      </c>
      <c r="I1258" s="56">
        <v>300180</v>
      </c>
      <c r="J1258" s="56" t="s">
        <v>4694</v>
      </c>
      <c r="K1258" s="56">
        <v>1</v>
      </c>
      <c r="L1258" s="56">
        <v>367500</v>
      </c>
      <c r="M1258" s="227">
        <v>350000</v>
      </c>
      <c r="N1258" s="57">
        <v>0</v>
      </c>
      <c r="O1258" s="223">
        <f t="shared" si="42"/>
        <v>350000</v>
      </c>
      <c r="P1258" s="57">
        <f>VLOOKUP(E1258,'Cons. Ch2 &amp; Ch3'!F:Y,20,FALSE)</f>
        <v>20000000</v>
      </c>
    </row>
    <row r="1259" spans="1:16" hidden="1" x14ac:dyDescent="0.35">
      <c r="A1259" s="56">
        <v>8471160</v>
      </c>
      <c r="B1259" s="56" t="s">
        <v>506</v>
      </c>
      <c r="C1259" s="56">
        <v>492316</v>
      </c>
      <c r="D1259" s="56" t="s">
        <v>138</v>
      </c>
      <c r="E1259" s="56" t="str">
        <f t="shared" si="43"/>
        <v>847.8471160.1.492316.000000.847001.300180</v>
      </c>
      <c r="F1259" s="66" t="s">
        <v>21</v>
      </c>
      <c r="G1259" s="56">
        <v>847001</v>
      </c>
      <c r="H1259" s="56" t="s">
        <v>863</v>
      </c>
      <c r="I1259" s="56">
        <v>300180</v>
      </c>
      <c r="J1259" s="56" t="s">
        <v>4695</v>
      </c>
      <c r="K1259" s="56">
        <v>1</v>
      </c>
      <c r="L1259" s="56">
        <v>409500</v>
      </c>
      <c r="M1259" s="227">
        <v>390000</v>
      </c>
      <c r="N1259" s="57">
        <v>0</v>
      </c>
      <c r="O1259" s="223">
        <f t="shared" si="42"/>
        <v>390000</v>
      </c>
      <c r="P1259" s="57">
        <f>VLOOKUP(E1259,'Cons. Ch2 &amp; Ch3'!F:Y,20,FALSE)</f>
        <v>20000000</v>
      </c>
    </row>
    <row r="1260" spans="1:16" hidden="1" x14ac:dyDescent="0.35">
      <c r="A1260" s="56">
        <v>8471160</v>
      </c>
      <c r="B1260" s="56" t="s">
        <v>506</v>
      </c>
      <c r="C1260" s="56">
        <v>492316</v>
      </c>
      <c r="D1260" s="56" t="s">
        <v>138</v>
      </c>
      <c r="E1260" s="56" t="str">
        <f t="shared" si="43"/>
        <v>847.8471160.1.492316.000000.847001.300180</v>
      </c>
      <c r="F1260" s="66" t="s">
        <v>21</v>
      </c>
      <c r="G1260" s="56">
        <v>847001</v>
      </c>
      <c r="H1260" s="56" t="s">
        <v>863</v>
      </c>
      <c r="I1260" s="56">
        <v>300180</v>
      </c>
      <c r="J1260" s="56" t="s">
        <v>4696</v>
      </c>
      <c r="K1260" s="56">
        <v>1</v>
      </c>
      <c r="L1260" s="56">
        <v>451500</v>
      </c>
      <c r="M1260" s="227">
        <v>430000</v>
      </c>
      <c r="N1260" s="57">
        <v>0</v>
      </c>
      <c r="O1260" s="223">
        <f t="shared" si="42"/>
        <v>430000</v>
      </c>
      <c r="P1260" s="57">
        <f>VLOOKUP(E1260,'Cons. Ch2 &amp; Ch3'!F:Y,20,FALSE)</f>
        <v>20000000</v>
      </c>
    </row>
    <row r="1261" spans="1:16" hidden="1" x14ac:dyDescent="0.35">
      <c r="A1261" s="56">
        <v>8471160</v>
      </c>
      <c r="B1261" s="56" t="s">
        <v>506</v>
      </c>
      <c r="C1261" s="56">
        <v>492316</v>
      </c>
      <c r="D1261" s="56" t="s">
        <v>138</v>
      </c>
      <c r="E1261" s="56" t="str">
        <f t="shared" si="43"/>
        <v>847.8471160.1.492316.000000.847001.300180</v>
      </c>
      <c r="F1261" s="66" t="s">
        <v>21</v>
      </c>
      <c r="G1261" s="56">
        <v>847001</v>
      </c>
      <c r="H1261" s="56" t="s">
        <v>863</v>
      </c>
      <c r="I1261" s="56">
        <v>300180</v>
      </c>
      <c r="J1261" s="56" t="s">
        <v>4697</v>
      </c>
      <c r="K1261" s="56">
        <v>1</v>
      </c>
      <c r="L1261" s="56">
        <v>609000</v>
      </c>
      <c r="M1261" s="227">
        <v>580000</v>
      </c>
      <c r="N1261" s="57">
        <v>0</v>
      </c>
      <c r="O1261" s="223">
        <f t="shared" si="42"/>
        <v>580000</v>
      </c>
      <c r="P1261" s="57">
        <f>VLOOKUP(E1261,'Cons. Ch2 &amp; Ch3'!F:Y,20,FALSE)</f>
        <v>20000000</v>
      </c>
    </row>
    <row r="1262" spans="1:16" hidden="1" x14ac:dyDescent="0.35">
      <c r="A1262" s="56">
        <v>8471160</v>
      </c>
      <c r="B1262" s="56" t="s">
        <v>506</v>
      </c>
      <c r="C1262" s="56">
        <v>492316</v>
      </c>
      <c r="D1262" s="56" t="s">
        <v>138</v>
      </c>
      <c r="E1262" s="56" t="str">
        <f t="shared" si="43"/>
        <v>847.8471160.1.492316.000000.847001.300180</v>
      </c>
      <c r="F1262" s="66" t="s">
        <v>21</v>
      </c>
      <c r="G1262" s="56">
        <v>847001</v>
      </c>
      <c r="H1262" s="56" t="s">
        <v>863</v>
      </c>
      <c r="I1262" s="56">
        <v>300180</v>
      </c>
      <c r="J1262" s="56" t="s">
        <v>4698</v>
      </c>
      <c r="K1262" s="56">
        <v>1</v>
      </c>
      <c r="L1262" s="56">
        <v>677250</v>
      </c>
      <c r="M1262" s="227">
        <v>645000</v>
      </c>
      <c r="N1262" s="57">
        <v>0</v>
      </c>
      <c r="O1262" s="223">
        <f t="shared" si="42"/>
        <v>645000</v>
      </c>
      <c r="P1262" s="57">
        <f>VLOOKUP(E1262,'Cons. Ch2 &amp; Ch3'!F:Y,20,FALSE)</f>
        <v>20000000</v>
      </c>
    </row>
    <row r="1263" spans="1:16" hidden="1" x14ac:dyDescent="0.35">
      <c r="A1263" s="56">
        <v>8471160</v>
      </c>
      <c r="B1263" s="56" t="s">
        <v>506</v>
      </c>
      <c r="C1263" s="56">
        <v>492316</v>
      </c>
      <c r="D1263" s="56" t="s">
        <v>138</v>
      </c>
      <c r="E1263" s="56" t="str">
        <f t="shared" si="43"/>
        <v>847.8471160.1.492316.000000.847001.300180</v>
      </c>
      <c r="F1263" s="66" t="s">
        <v>21</v>
      </c>
      <c r="G1263" s="56">
        <v>847001</v>
      </c>
      <c r="H1263" s="56" t="s">
        <v>863</v>
      </c>
      <c r="I1263" s="56">
        <v>300180</v>
      </c>
      <c r="J1263" s="56" t="s">
        <v>4699</v>
      </c>
      <c r="K1263" s="56">
        <v>1</v>
      </c>
      <c r="L1263" s="56">
        <v>824250</v>
      </c>
      <c r="M1263" s="227">
        <v>785000</v>
      </c>
      <c r="N1263" s="57">
        <v>0</v>
      </c>
      <c r="O1263" s="223">
        <f t="shared" si="42"/>
        <v>785000</v>
      </c>
      <c r="P1263" s="57">
        <f>VLOOKUP(E1263,'Cons. Ch2 &amp; Ch3'!F:Y,20,FALSE)</f>
        <v>20000000</v>
      </c>
    </row>
    <row r="1264" spans="1:16" hidden="1" x14ac:dyDescent="0.35">
      <c r="A1264" s="56">
        <v>8471160</v>
      </c>
      <c r="B1264" s="56" t="s">
        <v>506</v>
      </c>
      <c r="C1264" s="56">
        <v>492316</v>
      </c>
      <c r="D1264" s="56" t="s">
        <v>138</v>
      </c>
      <c r="E1264" s="56" t="str">
        <f t="shared" si="43"/>
        <v>847.8471160.1.492316.000000.847001.300180</v>
      </c>
      <c r="F1264" s="66" t="s">
        <v>21</v>
      </c>
      <c r="G1264" s="56">
        <v>847001</v>
      </c>
      <c r="H1264" s="56" t="s">
        <v>863</v>
      </c>
      <c r="I1264" s="56">
        <v>300180</v>
      </c>
      <c r="J1264" s="56" t="s">
        <v>4700</v>
      </c>
      <c r="K1264" s="56">
        <v>1</v>
      </c>
      <c r="L1264" s="56">
        <v>118081.89750000001</v>
      </c>
      <c r="M1264" s="227">
        <v>112458.95</v>
      </c>
      <c r="N1264" s="57">
        <v>0</v>
      </c>
      <c r="O1264" s="223">
        <f t="shared" si="42"/>
        <v>112458.95</v>
      </c>
      <c r="P1264" s="57">
        <f>VLOOKUP(E1264,'Cons. Ch2 &amp; Ch3'!F:Y,20,FALSE)</f>
        <v>20000000</v>
      </c>
    </row>
    <row r="1265" spans="1:16" hidden="1" x14ac:dyDescent="0.35">
      <c r="A1265" s="56">
        <v>8471160</v>
      </c>
      <c r="B1265" s="56" t="s">
        <v>506</v>
      </c>
      <c r="C1265" s="56">
        <v>492316</v>
      </c>
      <c r="D1265" s="56" t="s">
        <v>138</v>
      </c>
      <c r="E1265" s="56" t="str">
        <f t="shared" si="43"/>
        <v>847.8471160.1.492316.000000.847001.300180</v>
      </c>
      <c r="F1265" s="66" t="s">
        <v>21</v>
      </c>
      <c r="G1265" s="56">
        <v>847001</v>
      </c>
      <c r="H1265" s="56" t="s">
        <v>863</v>
      </c>
      <c r="I1265" s="56">
        <v>300180</v>
      </c>
      <c r="J1265" s="56" t="s">
        <v>4701</v>
      </c>
      <c r="K1265" s="56">
        <v>1</v>
      </c>
      <c r="L1265" s="56">
        <v>118081.89750000001</v>
      </c>
      <c r="M1265" s="227">
        <v>112458.95</v>
      </c>
      <c r="N1265" s="57">
        <v>0</v>
      </c>
      <c r="O1265" s="223">
        <f t="shared" si="42"/>
        <v>112458.95</v>
      </c>
      <c r="P1265" s="57">
        <f>VLOOKUP(E1265,'Cons. Ch2 &amp; Ch3'!F:Y,20,FALSE)</f>
        <v>20000000</v>
      </c>
    </row>
    <row r="1266" spans="1:16" hidden="1" x14ac:dyDescent="0.35">
      <c r="A1266" s="56">
        <v>8471160</v>
      </c>
      <c r="B1266" s="56" t="s">
        <v>506</v>
      </c>
      <c r="C1266" s="56">
        <v>492316</v>
      </c>
      <c r="D1266" s="56" t="s">
        <v>138</v>
      </c>
      <c r="E1266" s="56" t="str">
        <f t="shared" si="43"/>
        <v>847.8471160.1.492316.000000.847001.300180</v>
      </c>
      <c r="F1266" s="66" t="s">
        <v>21</v>
      </c>
      <c r="G1266" s="56">
        <v>847001</v>
      </c>
      <c r="H1266" s="56" t="s">
        <v>863</v>
      </c>
      <c r="I1266" s="56">
        <v>300180</v>
      </c>
      <c r="J1266" s="56" t="s">
        <v>4702</v>
      </c>
      <c r="K1266" s="56">
        <v>1</v>
      </c>
      <c r="L1266" s="56">
        <v>81900</v>
      </c>
      <c r="M1266" s="227">
        <v>78000</v>
      </c>
      <c r="N1266" s="57">
        <v>0</v>
      </c>
      <c r="O1266" s="223">
        <f t="shared" si="42"/>
        <v>78000</v>
      </c>
      <c r="P1266" s="57">
        <f>VLOOKUP(E1266,'Cons. Ch2 &amp; Ch3'!F:Y,20,FALSE)</f>
        <v>20000000</v>
      </c>
    </row>
    <row r="1267" spans="1:16" hidden="1" x14ac:dyDescent="0.35">
      <c r="A1267" s="56">
        <v>8471160</v>
      </c>
      <c r="B1267" s="56" t="s">
        <v>506</v>
      </c>
      <c r="C1267" s="56">
        <v>492316</v>
      </c>
      <c r="D1267" s="56" t="s">
        <v>138</v>
      </c>
      <c r="E1267" s="56" t="str">
        <f t="shared" si="43"/>
        <v>847.8471160.1.492316.000000.847001.300180</v>
      </c>
      <c r="F1267" s="66" t="s">
        <v>21</v>
      </c>
      <c r="G1267" s="56">
        <v>847001</v>
      </c>
      <c r="H1267" s="56" t="s">
        <v>863</v>
      </c>
      <c r="I1267" s="56">
        <v>300180</v>
      </c>
      <c r="J1267" s="56" t="s">
        <v>4703</v>
      </c>
      <c r="K1267" s="56">
        <v>1</v>
      </c>
      <c r="L1267" s="56">
        <v>199500</v>
      </c>
      <c r="M1267" s="227">
        <v>190000</v>
      </c>
      <c r="N1267" s="57">
        <v>0</v>
      </c>
      <c r="O1267" s="223">
        <f t="shared" si="42"/>
        <v>190000</v>
      </c>
      <c r="P1267" s="57">
        <f>VLOOKUP(E1267,'Cons. Ch2 &amp; Ch3'!F:Y,20,FALSE)</f>
        <v>20000000</v>
      </c>
    </row>
    <row r="1268" spans="1:16" hidden="1" x14ac:dyDescent="0.35">
      <c r="A1268" s="56">
        <v>8471160</v>
      </c>
      <c r="B1268" s="56" t="s">
        <v>506</v>
      </c>
      <c r="C1268" s="56">
        <v>492316</v>
      </c>
      <c r="D1268" s="56" t="s">
        <v>138</v>
      </c>
      <c r="E1268" s="56" t="str">
        <f t="shared" si="43"/>
        <v>847.8471160.1.492316.000000.847001.300180</v>
      </c>
      <c r="F1268" s="66" t="s">
        <v>21</v>
      </c>
      <c r="G1268" s="56">
        <v>847001</v>
      </c>
      <c r="H1268" s="56" t="s">
        <v>863</v>
      </c>
      <c r="I1268" s="56">
        <v>300180</v>
      </c>
      <c r="J1268" s="56" t="s">
        <v>4704</v>
      </c>
      <c r="K1268" s="56">
        <v>1</v>
      </c>
      <c r="L1268" s="56">
        <v>68250</v>
      </c>
      <c r="M1268" s="227">
        <v>65000</v>
      </c>
      <c r="N1268" s="57">
        <v>0</v>
      </c>
      <c r="O1268" s="223">
        <f t="shared" si="42"/>
        <v>65000</v>
      </c>
      <c r="P1268" s="57">
        <f>VLOOKUP(E1268,'Cons. Ch2 &amp; Ch3'!F:Y,20,FALSE)</f>
        <v>20000000</v>
      </c>
    </row>
    <row r="1269" spans="1:16" hidden="1" x14ac:dyDescent="0.35">
      <c r="A1269" s="56">
        <v>8471160</v>
      </c>
      <c r="B1269" s="56" t="s">
        <v>506</v>
      </c>
      <c r="C1269" s="56">
        <v>492316</v>
      </c>
      <c r="D1269" s="56" t="s">
        <v>138</v>
      </c>
      <c r="E1269" s="56" t="str">
        <f t="shared" si="43"/>
        <v>847.8471160.1.492316.000000.847001.300180</v>
      </c>
      <c r="F1269" s="66" t="s">
        <v>21</v>
      </c>
      <c r="G1269" s="56">
        <v>847001</v>
      </c>
      <c r="H1269" s="56" t="s">
        <v>863</v>
      </c>
      <c r="I1269" s="56">
        <v>300180</v>
      </c>
      <c r="J1269" s="56" t="s">
        <v>4705</v>
      </c>
      <c r="K1269" s="56">
        <v>1</v>
      </c>
      <c r="L1269" s="56">
        <v>4179876.75</v>
      </c>
      <c r="M1269" s="227">
        <v>3980835</v>
      </c>
      <c r="N1269" s="57">
        <v>0</v>
      </c>
      <c r="O1269" s="223">
        <f t="shared" si="42"/>
        <v>3980835</v>
      </c>
      <c r="P1269" s="57">
        <f>VLOOKUP(E1269,'Cons. Ch2 &amp; Ch3'!F:Y,20,FALSE)</f>
        <v>20000000</v>
      </c>
    </row>
    <row r="1270" spans="1:16" hidden="1" x14ac:dyDescent="0.35">
      <c r="A1270" s="56">
        <v>8471160</v>
      </c>
      <c r="B1270" s="56" t="s">
        <v>506</v>
      </c>
      <c r="C1270" s="56">
        <v>492316</v>
      </c>
      <c r="D1270" s="56" t="s">
        <v>138</v>
      </c>
      <c r="E1270" s="56" t="str">
        <f t="shared" si="43"/>
        <v>847.8471160.1.492316.000000.847001.300180</v>
      </c>
      <c r="F1270" s="66" t="s">
        <v>21</v>
      </c>
      <c r="G1270" s="56">
        <v>847001</v>
      </c>
      <c r="H1270" s="56" t="s">
        <v>863</v>
      </c>
      <c r="I1270" s="56">
        <v>300180</v>
      </c>
      <c r="J1270" s="56" t="s">
        <v>4706</v>
      </c>
      <c r="K1270" s="56">
        <v>1</v>
      </c>
      <c r="L1270" s="56">
        <v>70784.952000000005</v>
      </c>
      <c r="M1270" s="227">
        <v>67414.240000000005</v>
      </c>
      <c r="N1270" s="57">
        <v>0</v>
      </c>
      <c r="O1270" s="223">
        <f t="shared" si="42"/>
        <v>67414.240000000005</v>
      </c>
      <c r="P1270" s="57">
        <f>VLOOKUP(E1270,'Cons. Ch2 &amp; Ch3'!F:Y,20,FALSE)</f>
        <v>20000000</v>
      </c>
    </row>
    <row r="1271" spans="1:16" hidden="1" x14ac:dyDescent="0.35">
      <c r="A1271" s="56">
        <v>8471160</v>
      </c>
      <c r="B1271" s="56" t="s">
        <v>506</v>
      </c>
      <c r="C1271" s="56">
        <v>492316</v>
      </c>
      <c r="D1271" s="56" t="s">
        <v>138</v>
      </c>
      <c r="E1271" s="56" t="str">
        <f t="shared" si="43"/>
        <v>847.8471160.1.492316.000000.847001.300180</v>
      </c>
      <c r="F1271" s="66" t="s">
        <v>21</v>
      </c>
      <c r="G1271" s="56">
        <v>847001</v>
      </c>
      <c r="H1271" s="56" t="s">
        <v>863</v>
      </c>
      <c r="I1271" s="56">
        <v>300180</v>
      </c>
      <c r="J1271" s="56" t="s">
        <v>4707</v>
      </c>
      <c r="K1271" s="56">
        <v>1</v>
      </c>
      <c r="L1271" s="56">
        <v>5592.1425000000008</v>
      </c>
      <c r="M1271" s="227">
        <v>5325.85</v>
      </c>
      <c r="N1271" s="57">
        <v>0</v>
      </c>
      <c r="O1271" s="223">
        <f t="shared" si="42"/>
        <v>5325.85</v>
      </c>
      <c r="P1271" s="57">
        <f>VLOOKUP(E1271,'Cons. Ch2 &amp; Ch3'!F:Y,20,FALSE)</f>
        <v>20000000</v>
      </c>
    </row>
    <row r="1272" spans="1:16" hidden="1" x14ac:dyDescent="0.35">
      <c r="A1272" s="56">
        <v>8471160</v>
      </c>
      <c r="B1272" s="56" t="s">
        <v>506</v>
      </c>
      <c r="C1272" s="56">
        <v>492316</v>
      </c>
      <c r="D1272" s="56" t="s">
        <v>138</v>
      </c>
      <c r="E1272" s="56" t="str">
        <f t="shared" si="43"/>
        <v>847.8471160.1.492316.000000.847001.300180</v>
      </c>
      <c r="F1272" s="66" t="s">
        <v>21</v>
      </c>
      <c r="G1272" s="56">
        <v>847001</v>
      </c>
      <c r="H1272" s="56" t="s">
        <v>863</v>
      </c>
      <c r="I1272" s="56">
        <v>300180</v>
      </c>
      <c r="J1272" s="56" t="s">
        <v>4708</v>
      </c>
      <c r="K1272" s="56">
        <v>1</v>
      </c>
      <c r="L1272" s="56">
        <v>60495.277500000004</v>
      </c>
      <c r="M1272" s="227">
        <v>57614.55</v>
      </c>
      <c r="N1272" s="57">
        <v>0</v>
      </c>
      <c r="O1272" s="223">
        <f t="shared" si="42"/>
        <v>57614.55</v>
      </c>
      <c r="P1272" s="57">
        <f>VLOOKUP(E1272,'Cons. Ch2 &amp; Ch3'!F:Y,20,FALSE)</f>
        <v>20000000</v>
      </c>
    </row>
    <row r="1273" spans="1:16" hidden="1" x14ac:dyDescent="0.35">
      <c r="A1273" s="56">
        <v>8471160</v>
      </c>
      <c r="B1273" s="56" t="s">
        <v>506</v>
      </c>
      <c r="C1273" s="56">
        <v>492316</v>
      </c>
      <c r="D1273" s="56" t="s">
        <v>138</v>
      </c>
      <c r="E1273" s="56" t="str">
        <f t="shared" si="43"/>
        <v>847.8471160.1.492316.000000.847001.300180</v>
      </c>
      <c r="F1273" s="66" t="s">
        <v>21</v>
      </c>
      <c r="G1273" s="56">
        <v>847001</v>
      </c>
      <c r="H1273" s="56" t="s">
        <v>863</v>
      </c>
      <c r="I1273" s="56">
        <v>300180</v>
      </c>
      <c r="J1273" s="56" t="s">
        <v>4709</v>
      </c>
      <c r="K1273" s="56">
        <v>1</v>
      </c>
      <c r="L1273" s="56">
        <v>5592.1425000000008</v>
      </c>
      <c r="M1273" s="227">
        <v>5325.85</v>
      </c>
      <c r="N1273" s="57">
        <v>0</v>
      </c>
      <c r="O1273" s="223">
        <f t="shared" si="42"/>
        <v>5325.85</v>
      </c>
      <c r="P1273" s="57">
        <f>VLOOKUP(E1273,'Cons. Ch2 &amp; Ch3'!F:Y,20,FALSE)</f>
        <v>20000000</v>
      </c>
    </row>
    <row r="1274" spans="1:16" hidden="1" x14ac:dyDescent="0.35">
      <c r="A1274" s="56">
        <v>8471160</v>
      </c>
      <c r="B1274" s="56" t="s">
        <v>506</v>
      </c>
      <c r="C1274" s="56">
        <v>492316</v>
      </c>
      <c r="D1274" s="56" t="s">
        <v>138</v>
      </c>
      <c r="E1274" s="56" t="str">
        <f t="shared" si="43"/>
        <v>847.8471160.1.492316.000000.847001.300180</v>
      </c>
      <c r="F1274" s="66" t="s">
        <v>21</v>
      </c>
      <c r="G1274" s="56">
        <v>847001</v>
      </c>
      <c r="H1274" s="56" t="s">
        <v>863</v>
      </c>
      <c r="I1274" s="56">
        <v>300180</v>
      </c>
      <c r="J1274" s="56" t="s">
        <v>4710</v>
      </c>
      <c r="K1274" s="56">
        <v>1</v>
      </c>
      <c r="L1274" s="56">
        <v>17806.267499999998</v>
      </c>
      <c r="M1274" s="227">
        <v>16958.349999999999</v>
      </c>
      <c r="N1274" s="57">
        <v>0</v>
      </c>
      <c r="O1274" s="223">
        <f t="shared" ref="O1274:O1337" si="44">M1274-N1274</f>
        <v>16958.349999999999</v>
      </c>
      <c r="P1274" s="57">
        <f>VLOOKUP(E1274,'Cons. Ch2 &amp; Ch3'!F:Y,20,FALSE)</f>
        <v>20000000</v>
      </c>
    </row>
    <row r="1275" spans="1:16" hidden="1" x14ac:dyDescent="0.35">
      <c r="A1275" s="56">
        <v>8471160</v>
      </c>
      <c r="B1275" s="56" t="s">
        <v>506</v>
      </c>
      <c r="C1275" s="56">
        <v>492316</v>
      </c>
      <c r="D1275" s="56" t="s">
        <v>138</v>
      </c>
      <c r="E1275" s="56" t="str">
        <f t="shared" si="43"/>
        <v>847.8471160.1.492316.000000.847001.300180</v>
      </c>
      <c r="F1275" s="66" t="s">
        <v>21</v>
      </c>
      <c r="G1275" s="56">
        <v>847001</v>
      </c>
      <c r="H1275" s="56" t="s">
        <v>863</v>
      </c>
      <c r="I1275" s="56">
        <v>300180</v>
      </c>
      <c r="J1275" s="56" t="s">
        <v>4711</v>
      </c>
      <c r="K1275" s="56">
        <v>1</v>
      </c>
      <c r="L1275" s="56">
        <v>27342</v>
      </c>
      <c r="M1275" s="227">
        <v>26040</v>
      </c>
      <c r="N1275" s="57">
        <v>0</v>
      </c>
      <c r="O1275" s="223">
        <f t="shared" si="44"/>
        <v>26040</v>
      </c>
      <c r="P1275" s="57">
        <f>VLOOKUP(E1275,'Cons. Ch2 &amp; Ch3'!F:Y,20,FALSE)</f>
        <v>20000000</v>
      </c>
    </row>
    <row r="1276" spans="1:16" hidden="1" x14ac:dyDescent="0.35">
      <c r="A1276" s="56">
        <v>8471160</v>
      </c>
      <c r="B1276" s="56" t="s">
        <v>506</v>
      </c>
      <c r="C1276" s="56">
        <v>492316</v>
      </c>
      <c r="D1276" s="56" t="s">
        <v>138</v>
      </c>
      <c r="E1276" s="56" t="str">
        <f t="shared" si="43"/>
        <v>847.8471160.1.492316.000000.847001.300180</v>
      </c>
      <c r="F1276" s="66" t="s">
        <v>21</v>
      </c>
      <c r="G1276" s="56">
        <v>847001</v>
      </c>
      <c r="H1276" s="56" t="s">
        <v>863</v>
      </c>
      <c r="I1276" s="56">
        <v>300180</v>
      </c>
      <c r="J1276" s="56" t="s">
        <v>4712</v>
      </c>
      <c r="K1276" s="56">
        <v>1</v>
      </c>
      <c r="L1276" s="56">
        <v>630000</v>
      </c>
      <c r="M1276" s="227">
        <v>600000</v>
      </c>
      <c r="N1276" s="57">
        <v>0</v>
      </c>
      <c r="O1276" s="223">
        <f t="shared" si="44"/>
        <v>600000</v>
      </c>
      <c r="P1276" s="57">
        <f>VLOOKUP(E1276,'Cons. Ch2 &amp; Ch3'!F:Y,20,FALSE)</f>
        <v>20000000</v>
      </c>
    </row>
    <row r="1277" spans="1:16" hidden="1" x14ac:dyDescent="0.35">
      <c r="A1277" s="56">
        <v>8471160</v>
      </c>
      <c r="B1277" s="56" t="s">
        <v>506</v>
      </c>
      <c r="C1277" s="56">
        <v>492316</v>
      </c>
      <c r="D1277" s="56" t="s">
        <v>138</v>
      </c>
      <c r="E1277" s="56" t="str">
        <f t="shared" si="43"/>
        <v>847.8471160.1.492316.000000.847001.300180</v>
      </c>
      <c r="F1277" s="66" t="s">
        <v>21</v>
      </c>
      <c r="G1277" s="56">
        <v>847001</v>
      </c>
      <c r="H1277" s="56" t="s">
        <v>863</v>
      </c>
      <c r="I1277" s="56">
        <v>300180</v>
      </c>
      <c r="J1277" s="56" t="s">
        <v>4713</v>
      </c>
      <c r="K1277" s="56">
        <v>1</v>
      </c>
      <c r="L1277" s="56">
        <v>33626.25</v>
      </c>
      <c r="M1277" s="227">
        <v>32025</v>
      </c>
      <c r="N1277" s="57">
        <v>0</v>
      </c>
      <c r="O1277" s="223">
        <f t="shared" si="44"/>
        <v>32025</v>
      </c>
      <c r="P1277" s="57">
        <f>VLOOKUP(E1277,'Cons. Ch2 &amp; Ch3'!F:Y,20,FALSE)</f>
        <v>20000000</v>
      </c>
    </row>
    <row r="1278" spans="1:16" hidden="1" x14ac:dyDescent="0.35">
      <c r="A1278" s="56">
        <v>8471160</v>
      </c>
      <c r="B1278" s="56" t="s">
        <v>506</v>
      </c>
      <c r="C1278" s="56">
        <v>492316</v>
      </c>
      <c r="D1278" s="56" t="s">
        <v>138</v>
      </c>
      <c r="E1278" s="56" t="str">
        <f t="shared" si="43"/>
        <v>847.8471160.1.492316.000000.847001.300180</v>
      </c>
      <c r="F1278" s="66" t="s">
        <v>21</v>
      </c>
      <c r="G1278" s="56">
        <v>847001</v>
      </c>
      <c r="H1278" s="56" t="s">
        <v>863</v>
      </c>
      <c r="I1278" s="56">
        <v>300180</v>
      </c>
      <c r="J1278" s="56" t="s">
        <v>4714</v>
      </c>
      <c r="K1278" s="56">
        <v>1</v>
      </c>
      <c r="L1278" s="56">
        <v>157500</v>
      </c>
      <c r="M1278" s="227">
        <v>150000</v>
      </c>
      <c r="N1278" s="57">
        <v>0</v>
      </c>
      <c r="O1278" s="223">
        <f t="shared" si="44"/>
        <v>150000</v>
      </c>
      <c r="P1278" s="57">
        <f>VLOOKUP(E1278,'Cons. Ch2 &amp; Ch3'!F:Y,20,FALSE)</f>
        <v>20000000</v>
      </c>
    </row>
    <row r="1279" spans="1:16" hidden="1" x14ac:dyDescent="0.35">
      <c r="A1279" s="56">
        <v>8471160</v>
      </c>
      <c r="B1279" s="56" t="s">
        <v>506</v>
      </c>
      <c r="C1279" s="56">
        <v>492316</v>
      </c>
      <c r="D1279" s="56" t="s">
        <v>138</v>
      </c>
      <c r="E1279" s="56" t="str">
        <f t="shared" si="43"/>
        <v>847.8471160.1.492316.000000.847001.300180</v>
      </c>
      <c r="F1279" s="66" t="s">
        <v>21</v>
      </c>
      <c r="G1279" s="56">
        <v>847001</v>
      </c>
      <c r="H1279" s="56" t="s">
        <v>863</v>
      </c>
      <c r="I1279" s="56">
        <v>300180</v>
      </c>
      <c r="J1279" s="56" t="s">
        <v>4715</v>
      </c>
      <c r="K1279" s="56">
        <v>1</v>
      </c>
      <c r="L1279" s="56">
        <v>157500</v>
      </c>
      <c r="M1279" s="227">
        <v>150000</v>
      </c>
      <c r="N1279" s="57">
        <v>0</v>
      </c>
      <c r="O1279" s="223">
        <f t="shared" si="44"/>
        <v>150000</v>
      </c>
      <c r="P1279" s="57">
        <f>VLOOKUP(E1279,'Cons. Ch2 &amp; Ch3'!F:Y,20,FALSE)</f>
        <v>20000000</v>
      </c>
    </row>
    <row r="1280" spans="1:16" hidden="1" x14ac:dyDescent="0.35">
      <c r="A1280" s="56">
        <v>8471160</v>
      </c>
      <c r="B1280" s="56" t="s">
        <v>506</v>
      </c>
      <c r="C1280" s="56">
        <v>492316</v>
      </c>
      <c r="D1280" s="56" t="s">
        <v>138</v>
      </c>
      <c r="E1280" s="56" t="str">
        <f t="shared" si="43"/>
        <v>847.8471160.1.492316.000000.847001.300180</v>
      </c>
      <c r="F1280" s="66" t="s">
        <v>21</v>
      </c>
      <c r="G1280" s="56">
        <v>847001</v>
      </c>
      <c r="H1280" s="56" t="s">
        <v>863</v>
      </c>
      <c r="I1280" s="56">
        <v>300180</v>
      </c>
      <c r="J1280" s="56" t="s">
        <v>4716</v>
      </c>
      <c r="K1280" s="56">
        <v>1</v>
      </c>
      <c r="L1280" s="56">
        <v>84000</v>
      </c>
      <c r="M1280" s="227">
        <v>80000</v>
      </c>
      <c r="N1280" s="57">
        <v>0</v>
      </c>
      <c r="O1280" s="223">
        <f t="shared" si="44"/>
        <v>80000</v>
      </c>
      <c r="P1280" s="57">
        <f>VLOOKUP(E1280,'Cons. Ch2 &amp; Ch3'!F:Y,20,FALSE)</f>
        <v>20000000</v>
      </c>
    </row>
    <row r="1281" spans="1:16" hidden="1" x14ac:dyDescent="0.35">
      <c r="A1281" s="56">
        <v>8471160</v>
      </c>
      <c r="B1281" s="56" t="s">
        <v>506</v>
      </c>
      <c r="C1281" s="56">
        <v>492316</v>
      </c>
      <c r="D1281" s="56" t="s">
        <v>138</v>
      </c>
      <c r="E1281" s="56" t="str">
        <f t="shared" si="43"/>
        <v>847.8471160.1.492316.000000.847001.300180</v>
      </c>
      <c r="F1281" s="66" t="s">
        <v>21</v>
      </c>
      <c r="G1281" s="56">
        <v>847001</v>
      </c>
      <c r="H1281" s="56" t="s">
        <v>863</v>
      </c>
      <c r="I1281" s="56">
        <v>300180</v>
      </c>
      <c r="J1281" s="56" t="s">
        <v>4717</v>
      </c>
      <c r="K1281" s="56">
        <v>1</v>
      </c>
      <c r="L1281" s="56">
        <v>157500</v>
      </c>
      <c r="M1281" s="227">
        <v>150000</v>
      </c>
      <c r="N1281" s="57">
        <v>0</v>
      </c>
      <c r="O1281" s="223">
        <f t="shared" si="44"/>
        <v>150000</v>
      </c>
      <c r="P1281" s="57">
        <f>VLOOKUP(E1281,'Cons. Ch2 &amp; Ch3'!F:Y,20,FALSE)</f>
        <v>20000000</v>
      </c>
    </row>
    <row r="1282" spans="1:16" hidden="1" x14ac:dyDescent="0.35">
      <c r="A1282" s="56">
        <v>8471160</v>
      </c>
      <c r="B1282" s="56" t="s">
        <v>506</v>
      </c>
      <c r="C1282" s="56">
        <v>492316</v>
      </c>
      <c r="D1282" s="56" t="s">
        <v>138</v>
      </c>
      <c r="E1282" s="56" t="str">
        <f t="shared" ref="E1282:E1345" si="45">CONCATENATE(847,".",A1282,".",1,".",C1282,".","000000",".",G1282,".",I1282)</f>
        <v>847.8471160.1.492316.000000.847001.300180</v>
      </c>
      <c r="F1282" s="66" t="s">
        <v>21</v>
      </c>
      <c r="G1282" s="56">
        <v>847001</v>
      </c>
      <c r="H1282" s="56" t="s">
        <v>863</v>
      </c>
      <c r="I1282" s="56">
        <v>300180</v>
      </c>
      <c r="J1282" s="56" t="s">
        <v>4718</v>
      </c>
      <c r="K1282" s="56">
        <v>1</v>
      </c>
      <c r="L1282" s="56">
        <v>210000</v>
      </c>
      <c r="M1282" s="227">
        <v>200000</v>
      </c>
      <c r="N1282" s="57">
        <v>0</v>
      </c>
      <c r="O1282" s="223">
        <f t="shared" si="44"/>
        <v>200000</v>
      </c>
      <c r="P1282" s="57">
        <f>VLOOKUP(E1282,'Cons. Ch2 &amp; Ch3'!F:Y,20,FALSE)</f>
        <v>20000000</v>
      </c>
    </row>
    <row r="1283" spans="1:16" hidden="1" x14ac:dyDescent="0.35">
      <c r="A1283" s="56">
        <v>8471160</v>
      </c>
      <c r="B1283" s="56" t="s">
        <v>506</v>
      </c>
      <c r="C1283" s="56">
        <v>492316</v>
      </c>
      <c r="D1283" s="56" t="s">
        <v>138</v>
      </c>
      <c r="E1283" s="56" t="str">
        <f t="shared" si="45"/>
        <v>847.8471160.1.492316.000000.847001.300180</v>
      </c>
      <c r="F1283" s="66" t="s">
        <v>21</v>
      </c>
      <c r="G1283" s="56">
        <v>847001</v>
      </c>
      <c r="H1283" s="56" t="s">
        <v>863</v>
      </c>
      <c r="I1283" s="56">
        <v>300180</v>
      </c>
      <c r="J1283" s="56" t="s">
        <v>4719</v>
      </c>
      <c r="K1283" s="56">
        <v>1</v>
      </c>
      <c r="L1283" s="56">
        <v>262500</v>
      </c>
      <c r="M1283" s="227">
        <v>250000</v>
      </c>
      <c r="N1283" s="57">
        <v>0</v>
      </c>
      <c r="O1283" s="223">
        <f t="shared" si="44"/>
        <v>250000</v>
      </c>
      <c r="P1283" s="57">
        <f>VLOOKUP(E1283,'Cons. Ch2 &amp; Ch3'!F:Y,20,FALSE)</f>
        <v>20000000</v>
      </c>
    </row>
    <row r="1284" spans="1:16" hidden="1" x14ac:dyDescent="0.35">
      <c r="A1284" s="56">
        <v>8471160</v>
      </c>
      <c r="B1284" s="56" t="s">
        <v>506</v>
      </c>
      <c r="C1284" s="56">
        <v>492316</v>
      </c>
      <c r="D1284" s="56" t="s">
        <v>138</v>
      </c>
      <c r="E1284" s="56" t="str">
        <f t="shared" si="45"/>
        <v>847.8471160.1.492316.000000.847001.300180</v>
      </c>
      <c r="F1284" s="66" t="s">
        <v>21</v>
      </c>
      <c r="G1284" s="56">
        <v>847001</v>
      </c>
      <c r="H1284" s="56" t="s">
        <v>863</v>
      </c>
      <c r="I1284" s="56">
        <v>300180</v>
      </c>
      <c r="J1284" s="56" t="s">
        <v>4720</v>
      </c>
      <c r="K1284" s="56">
        <v>1</v>
      </c>
      <c r="L1284" s="56">
        <v>173250</v>
      </c>
      <c r="M1284" s="227">
        <v>165000</v>
      </c>
      <c r="N1284" s="57">
        <v>0</v>
      </c>
      <c r="O1284" s="223">
        <f t="shared" si="44"/>
        <v>165000</v>
      </c>
      <c r="P1284" s="57">
        <f>VLOOKUP(E1284,'Cons. Ch2 &amp; Ch3'!F:Y,20,FALSE)</f>
        <v>20000000</v>
      </c>
    </row>
    <row r="1285" spans="1:16" hidden="1" x14ac:dyDescent="0.35">
      <c r="A1285" s="56">
        <v>8471160</v>
      </c>
      <c r="B1285" s="56" t="s">
        <v>506</v>
      </c>
      <c r="C1285" s="56">
        <v>492316</v>
      </c>
      <c r="D1285" s="56" t="s">
        <v>138</v>
      </c>
      <c r="E1285" s="56" t="str">
        <f t="shared" si="45"/>
        <v>847.8471160.1.492316.000000.847001.300180</v>
      </c>
      <c r="F1285" s="66" t="s">
        <v>21</v>
      </c>
      <c r="G1285" s="56">
        <v>847001</v>
      </c>
      <c r="H1285" s="56" t="s">
        <v>863</v>
      </c>
      <c r="I1285" s="56">
        <v>300180</v>
      </c>
      <c r="J1285" s="56" t="s">
        <v>4721</v>
      </c>
      <c r="K1285" s="56">
        <v>1</v>
      </c>
      <c r="L1285" s="56">
        <v>210000</v>
      </c>
      <c r="M1285" s="227">
        <v>200000</v>
      </c>
      <c r="N1285" s="57">
        <v>0</v>
      </c>
      <c r="O1285" s="223">
        <f t="shared" si="44"/>
        <v>200000</v>
      </c>
      <c r="P1285" s="57">
        <f>VLOOKUP(E1285,'Cons. Ch2 &amp; Ch3'!F:Y,20,FALSE)</f>
        <v>20000000</v>
      </c>
    </row>
    <row r="1286" spans="1:16" hidden="1" x14ac:dyDescent="0.35">
      <c r="A1286" s="56">
        <v>8471160</v>
      </c>
      <c r="B1286" s="56" t="s">
        <v>506</v>
      </c>
      <c r="C1286" s="56">
        <v>492316</v>
      </c>
      <c r="D1286" s="56" t="s">
        <v>138</v>
      </c>
      <c r="E1286" s="56" t="str">
        <f t="shared" si="45"/>
        <v>847.8471160.1.492316.000000.847001.300180</v>
      </c>
      <c r="F1286" s="66" t="s">
        <v>21</v>
      </c>
      <c r="G1286" s="56">
        <v>847001</v>
      </c>
      <c r="H1286" s="56" t="s">
        <v>863</v>
      </c>
      <c r="I1286" s="56">
        <v>300180</v>
      </c>
      <c r="J1286" s="56" t="s">
        <v>4722</v>
      </c>
      <c r="K1286" s="56">
        <v>1</v>
      </c>
      <c r="L1286" s="56">
        <v>407400</v>
      </c>
      <c r="M1286" s="227">
        <v>388000</v>
      </c>
      <c r="N1286" s="57">
        <v>0</v>
      </c>
      <c r="O1286" s="223">
        <f t="shared" si="44"/>
        <v>388000</v>
      </c>
      <c r="P1286" s="57">
        <f>VLOOKUP(E1286,'Cons. Ch2 &amp; Ch3'!F:Y,20,FALSE)</f>
        <v>20000000</v>
      </c>
    </row>
    <row r="1287" spans="1:16" hidden="1" x14ac:dyDescent="0.35">
      <c r="A1287" s="56">
        <v>8471160</v>
      </c>
      <c r="B1287" s="56" t="s">
        <v>506</v>
      </c>
      <c r="C1287" s="56">
        <v>492316</v>
      </c>
      <c r="D1287" s="56" t="s">
        <v>138</v>
      </c>
      <c r="E1287" s="56" t="str">
        <f t="shared" si="45"/>
        <v>847.8471160.1.492316.000000.847001.300180</v>
      </c>
      <c r="F1287" s="66" t="s">
        <v>21</v>
      </c>
      <c r="G1287" s="56">
        <v>847001</v>
      </c>
      <c r="H1287" s="56" t="s">
        <v>863</v>
      </c>
      <c r="I1287" s="56">
        <v>300180</v>
      </c>
      <c r="J1287" s="56" t="s">
        <v>4723</v>
      </c>
      <c r="K1287" s="56">
        <v>1</v>
      </c>
      <c r="L1287" s="56">
        <v>315000</v>
      </c>
      <c r="M1287" s="227">
        <v>300000</v>
      </c>
      <c r="N1287" s="57">
        <v>0</v>
      </c>
      <c r="O1287" s="223">
        <f t="shared" si="44"/>
        <v>300000</v>
      </c>
      <c r="P1287" s="57">
        <f>VLOOKUP(E1287,'Cons. Ch2 &amp; Ch3'!F:Y,20,FALSE)</f>
        <v>20000000</v>
      </c>
    </row>
    <row r="1288" spans="1:16" hidden="1" x14ac:dyDescent="0.35">
      <c r="A1288" s="56">
        <v>8471160</v>
      </c>
      <c r="B1288" s="56" t="s">
        <v>506</v>
      </c>
      <c r="C1288" s="56">
        <v>492316</v>
      </c>
      <c r="D1288" s="56" t="s">
        <v>138</v>
      </c>
      <c r="E1288" s="56" t="str">
        <f t="shared" si="45"/>
        <v>847.8471160.1.492316.000000.847001.300180</v>
      </c>
      <c r="F1288" s="66" t="s">
        <v>21</v>
      </c>
      <c r="G1288" s="56">
        <v>847001</v>
      </c>
      <c r="H1288" s="56" t="s">
        <v>863</v>
      </c>
      <c r="I1288" s="56">
        <v>300180</v>
      </c>
      <c r="J1288" s="56" t="s">
        <v>4724</v>
      </c>
      <c r="K1288" s="56">
        <v>1</v>
      </c>
      <c r="L1288" s="56">
        <v>351750</v>
      </c>
      <c r="M1288" s="227">
        <v>335000</v>
      </c>
      <c r="N1288" s="57">
        <v>0</v>
      </c>
      <c r="O1288" s="223">
        <f t="shared" si="44"/>
        <v>335000</v>
      </c>
      <c r="P1288" s="57">
        <f>VLOOKUP(E1288,'Cons. Ch2 &amp; Ch3'!F:Y,20,FALSE)</f>
        <v>20000000</v>
      </c>
    </row>
    <row r="1289" spans="1:16" hidden="1" x14ac:dyDescent="0.35">
      <c r="A1289" s="56">
        <v>8471160</v>
      </c>
      <c r="B1289" s="56" t="s">
        <v>506</v>
      </c>
      <c r="C1289" s="56">
        <v>492316</v>
      </c>
      <c r="D1289" s="56" t="s">
        <v>138</v>
      </c>
      <c r="E1289" s="56" t="str">
        <f t="shared" si="45"/>
        <v>847.8471160.1.492316.000000.847001.300180</v>
      </c>
      <c r="F1289" s="66" t="s">
        <v>21</v>
      </c>
      <c r="G1289" s="56">
        <v>847001</v>
      </c>
      <c r="H1289" s="56" t="s">
        <v>863</v>
      </c>
      <c r="I1289" s="56">
        <v>300180</v>
      </c>
      <c r="J1289" s="56" t="s">
        <v>4725</v>
      </c>
      <c r="K1289" s="56">
        <v>1</v>
      </c>
      <c r="L1289" s="56">
        <v>1575000</v>
      </c>
      <c r="M1289" s="227">
        <v>1500000</v>
      </c>
      <c r="N1289" s="57">
        <v>0</v>
      </c>
      <c r="O1289" s="223">
        <f t="shared" si="44"/>
        <v>1500000</v>
      </c>
      <c r="P1289" s="57">
        <f>VLOOKUP(E1289,'Cons. Ch2 &amp; Ch3'!F:Y,20,FALSE)</f>
        <v>20000000</v>
      </c>
    </row>
    <row r="1290" spans="1:16" hidden="1" x14ac:dyDescent="0.35">
      <c r="A1290" s="56">
        <v>8471160</v>
      </c>
      <c r="B1290" s="56" t="s">
        <v>506</v>
      </c>
      <c r="C1290" s="56">
        <v>492316</v>
      </c>
      <c r="D1290" s="56" t="s">
        <v>138</v>
      </c>
      <c r="E1290" s="56" t="str">
        <f t="shared" si="45"/>
        <v>847.8471160.1.492316.000000.847001.300180</v>
      </c>
      <c r="F1290" s="66" t="s">
        <v>21</v>
      </c>
      <c r="G1290" s="56">
        <v>847001</v>
      </c>
      <c r="H1290" s="56" t="s">
        <v>863</v>
      </c>
      <c r="I1290" s="56">
        <v>300180</v>
      </c>
      <c r="J1290" s="56" t="s">
        <v>4726</v>
      </c>
      <c r="K1290" s="56">
        <v>1</v>
      </c>
      <c r="L1290" s="56">
        <v>63000</v>
      </c>
      <c r="M1290" s="227">
        <v>60000</v>
      </c>
      <c r="N1290" s="57">
        <v>0</v>
      </c>
      <c r="O1290" s="223">
        <f t="shared" si="44"/>
        <v>60000</v>
      </c>
      <c r="P1290" s="57">
        <f>VLOOKUP(E1290,'Cons. Ch2 &amp; Ch3'!F:Y,20,FALSE)</f>
        <v>20000000</v>
      </c>
    </row>
    <row r="1291" spans="1:16" hidden="1" x14ac:dyDescent="0.35">
      <c r="A1291" s="56">
        <v>8471160</v>
      </c>
      <c r="B1291" s="56" t="s">
        <v>506</v>
      </c>
      <c r="C1291" s="56">
        <v>492316</v>
      </c>
      <c r="D1291" s="56" t="s">
        <v>138</v>
      </c>
      <c r="E1291" s="56" t="str">
        <f t="shared" si="45"/>
        <v>847.8471160.1.492316.000000.847001.300180</v>
      </c>
      <c r="F1291" s="66" t="s">
        <v>21</v>
      </c>
      <c r="G1291" s="56">
        <v>847001</v>
      </c>
      <c r="H1291" s="56" t="s">
        <v>863</v>
      </c>
      <c r="I1291" s="56">
        <v>300180</v>
      </c>
      <c r="J1291" s="56" t="s">
        <v>4727</v>
      </c>
      <c r="K1291" s="56">
        <v>1</v>
      </c>
      <c r="L1291" s="56">
        <v>42000</v>
      </c>
      <c r="M1291" s="227">
        <v>40000</v>
      </c>
      <c r="N1291" s="57">
        <v>0</v>
      </c>
      <c r="O1291" s="223">
        <f t="shared" si="44"/>
        <v>40000</v>
      </c>
      <c r="P1291" s="57">
        <f>VLOOKUP(E1291,'Cons. Ch2 &amp; Ch3'!F:Y,20,FALSE)</f>
        <v>20000000</v>
      </c>
    </row>
    <row r="1292" spans="1:16" hidden="1" x14ac:dyDescent="0.35">
      <c r="A1292" s="56">
        <v>8471160</v>
      </c>
      <c r="B1292" s="56" t="s">
        <v>506</v>
      </c>
      <c r="C1292" s="56">
        <v>492316</v>
      </c>
      <c r="D1292" s="56" t="s">
        <v>138</v>
      </c>
      <c r="E1292" s="56" t="str">
        <f t="shared" si="45"/>
        <v>847.8471160.1.492316.000000.847001.300180</v>
      </c>
      <c r="F1292" s="66" t="s">
        <v>21</v>
      </c>
      <c r="G1292" s="56">
        <v>847001</v>
      </c>
      <c r="H1292" s="56" t="s">
        <v>863</v>
      </c>
      <c r="I1292" s="56">
        <v>300180</v>
      </c>
      <c r="J1292" s="56" t="s">
        <v>4728</v>
      </c>
      <c r="K1292" s="56">
        <v>1</v>
      </c>
      <c r="L1292" s="56">
        <v>0</v>
      </c>
      <c r="M1292" s="227">
        <v>0</v>
      </c>
      <c r="N1292" s="57">
        <v>0</v>
      </c>
      <c r="O1292" s="223">
        <f t="shared" si="44"/>
        <v>0</v>
      </c>
      <c r="P1292" s="57">
        <f>VLOOKUP(E1292,'Cons. Ch2 &amp; Ch3'!F:Y,20,FALSE)</f>
        <v>20000000</v>
      </c>
    </row>
    <row r="1293" spans="1:16" hidden="1" x14ac:dyDescent="0.35">
      <c r="A1293" s="56">
        <v>8471160</v>
      </c>
      <c r="B1293" s="56" t="s">
        <v>506</v>
      </c>
      <c r="C1293" s="56">
        <v>492316</v>
      </c>
      <c r="D1293" s="56" t="s">
        <v>138</v>
      </c>
      <c r="E1293" s="56" t="str">
        <f t="shared" si="45"/>
        <v>847.8471160.1.492316.000000.847001.300180</v>
      </c>
      <c r="F1293" s="66" t="s">
        <v>21</v>
      </c>
      <c r="G1293" s="56">
        <v>847001</v>
      </c>
      <c r="H1293" s="56" t="s">
        <v>863</v>
      </c>
      <c r="I1293" s="56">
        <v>300180</v>
      </c>
      <c r="J1293" s="56" t="s">
        <v>4729</v>
      </c>
      <c r="K1293" s="56">
        <v>1</v>
      </c>
      <c r="L1293" s="56">
        <v>0</v>
      </c>
      <c r="M1293" s="227">
        <v>0</v>
      </c>
      <c r="N1293" s="57">
        <v>0</v>
      </c>
      <c r="O1293" s="223">
        <f t="shared" si="44"/>
        <v>0</v>
      </c>
      <c r="P1293" s="57">
        <f>VLOOKUP(E1293,'Cons. Ch2 &amp; Ch3'!F:Y,20,FALSE)</f>
        <v>20000000</v>
      </c>
    </row>
    <row r="1294" spans="1:16" hidden="1" x14ac:dyDescent="0.35">
      <c r="A1294" s="56">
        <v>8471160</v>
      </c>
      <c r="B1294" s="56" t="s">
        <v>506</v>
      </c>
      <c r="C1294" s="56">
        <v>492316</v>
      </c>
      <c r="D1294" s="56" t="s">
        <v>138</v>
      </c>
      <c r="E1294" s="56" t="str">
        <f t="shared" si="45"/>
        <v>847.8471160.1.492316.000000.847001.300180</v>
      </c>
      <c r="F1294" s="66" t="s">
        <v>21</v>
      </c>
      <c r="G1294" s="56">
        <v>847001</v>
      </c>
      <c r="H1294" s="56" t="s">
        <v>863</v>
      </c>
      <c r="I1294" s="56">
        <v>300180</v>
      </c>
      <c r="J1294" s="56" t="s">
        <v>4730</v>
      </c>
      <c r="K1294" s="56">
        <v>1</v>
      </c>
      <c r="L1294" s="56">
        <v>73500</v>
      </c>
      <c r="M1294" s="227">
        <v>70000</v>
      </c>
      <c r="N1294" s="57">
        <v>0</v>
      </c>
      <c r="O1294" s="223">
        <f t="shared" si="44"/>
        <v>70000</v>
      </c>
      <c r="P1294" s="57">
        <f>VLOOKUP(E1294,'Cons. Ch2 &amp; Ch3'!F:Y,20,FALSE)</f>
        <v>20000000</v>
      </c>
    </row>
    <row r="1295" spans="1:16" hidden="1" x14ac:dyDescent="0.35">
      <c r="A1295" s="56">
        <v>8471160</v>
      </c>
      <c r="B1295" s="56" t="s">
        <v>506</v>
      </c>
      <c r="C1295" s="56">
        <v>492316</v>
      </c>
      <c r="D1295" s="56" t="s">
        <v>138</v>
      </c>
      <c r="E1295" s="56" t="str">
        <f t="shared" si="45"/>
        <v>847.8471160.1.492316.000000.847001.300180</v>
      </c>
      <c r="F1295" s="66" t="s">
        <v>21</v>
      </c>
      <c r="G1295" s="56">
        <v>847001</v>
      </c>
      <c r="H1295" s="56" t="s">
        <v>863</v>
      </c>
      <c r="I1295" s="56">
        <v>300180</v>
      </c>
      <c r="J1295" s="56" t="s">
        <v>4731</v>
      </c>
      <c r="K1295" s="56">
        <v>1</v>
      </c>
      <c r="L1295" s="56">
        <v>341250</v>
      </c>
      <c r="M1295" s="227">
        <v>325000</v>
      </c>
      <c r="N1295" s="57">
        <v>0</v>
      </c>
      <c r="O1295" s="223">
        <f t="shared" si="44"/>
        <v>325000</v>
      </c>
      <c r="P1295" s="57">
        <f>VLOOKUP(E1295,'Cons. Ch2 &amp; Ch3'!F:Y,20,FALSE)</f>
        <v>20000000</v>
      </c>
    </row>
    <row r="1296" spans="1:16" hidden="1" x14ac:dyDescent="0.35">
      <c r="A1296" s="56">
        <v>8471160</v>
      </c>
      <c r="B1296" s="56" t="s">
        <v>506</v>
      </c>
      <c r="C1296" s="56">
        <v>492316</v>
      </c>
      <c r="D1296" s="56" t="s">
        <v>138</v>
      </c>
      <c r="E1296" s="56" t="str">
        <f t="shared" si="45"/>
        <v>847.8471160.1.492316.000000.847001.300180</v>
      </c>
      <c r="F1296" s="66" t="s">
        <v>21</v>
      </c>
      <c r="G1296" s="56">
        <v>847001</v>
      </c>
      <c r="H1296" s="56" t="s">
        <v>863</v>
      </c>
      <c r="I1296" s="56">
        <v>300180</v>
      </c>
      <c r="J1296" s="56" t="s">
        <v>4732</v>
      </c>
      <c r="K1296" s="56">
        <v>1</v>
      </c>
      <c r="L1296" s="56">
        <v>294000</v>
      </c>
      <c r="M1296" s="227">
        <v>280000</v>
      </c>
      <c r="N1296" s="57">
        <v>0</v>
      </c>
      <c r="O1296" s="223">
        <f t="shared" si="44"/>
        <v>280000</v>
      </c>
      <c r="P1296" s="57">
        <f>VLOOKUP(E1296,'Cons. Ch2 &amp; Ch3'!F:Y,20,FALSE)</f>
        <v>20000000</v>
      </c>
    </row>
    <row r="1297" spans="1:16" hidden="1" x14ac:dyDescent="0.35">
      <c r="A1297" s="56">
        <v>8471160</v>
      </c>
      <c r="B1297" s="56" t="s">
        <v>506</v>
      </c>
      <c r="C1297" s="56">
        <v>492316</v>
      </c>
      <c r="D1297" s="56" t="s">
        <v>138</v>
      </c>
      <c r="E1297" s="56" t="str">
        <f t="shared" si="45"/>
        <v>847.8471160.1.492316.000000.847001.300180</v>
      </c>
      <c r="F1297" s="66" t="s">
        <v>21</v>
      </c>
      <c r="G1297" s="56">
        <v>847001</v>
      </c>
      <c r="H1297" s="56" t="s">
        <v>863</v>
      </c>
      <c r="I1297" s="56">
        <v>300180</v>
      </c>
      <c r="J1297" s="56" t="s">
        <v>4733</v>
      </c>
      <c r="K1297" s="56">
        <v>1</v>
      </c>
      <c r="L1297" s="56">
        <v>194250</v>
      </c>
      <c r="M1297" s="227">
        <v>185000</v>
      </c>
      <c r="N1297" s="57">
        <v>0</v>
      </c>
      <c r="O1297" s="223">
        <f t="shared" si="44"/>
        <v>185000</v>
      </c>
      <c r="P1297" s="57">
        <f>VLOOKUP(E1297,'Cons. Ch2 &amp; Ch3'!F:Y,20,FALSE)</f>
        <v>20000000</v>
      </c>
    </row>
    <row r="1298" spans="1:16" hidden="1" x14ac:dyDescent="0.35">
      <c r="A1298" s="56">
        <v>8471160</v>
      </c>
      <c r="B1298" s="56" t="s">
        <v>506</v>
      </c>
      <c r="C1298" s="56">
        <v>492316</v>
      </c>
      <c r="D1298" s="56" t="s">
        <v>138</v>
      </c>
      <c r="E1298" s="56" t="str">
        <f t="shared" si="45"/>
        <v>847.8471160.1.492316.000000.847001.300180</v>
      </c>
      <c r="F1298" s="66" t="s">
        <v>21</v>
      </c>
      <c r="G1298" s="56">
        <v>847001</v>
      </c>
      <c r="H1298" s="56" t="s">
        <v>863</v>
      </c>
      <c r="I1298" s="56">
        <v>300180</v>
      </c>
      <c r="J1298" s="56" t="s">
        <v>4734</v>
      </c>
      <c r="K1298" s="56">
        <v>1</v>
      </c>
      <c r="L1298" s="56">
        <v>184275</v>
      </c>
      <c r="M1298" s="227">
        <v>175500</v>
      </c>
      <c r="N1298" s="57">
        <v>0</v>
      </c>
      <c r="O1298" s="223">
        <f t="shared" si="44"/>
        <v>175500</v>
      </c>
      <c r="P1298" s="57">
        <f>VLOOKUP(E1298,'Cons. Ch2 &amp; Ch3'!F:Y,20,FALSE)</f>
        <v>20000000</v>
      </c>
    </row>
    <row r="1299" spans="1:16" hidden="1" x14ac:dyDescent="0.35">
      <c r="A1299" s="56">
        <v>8471160</v>
      </c>
      <c r="B1299" s="56" t="s">
        <v>506</v>
      </c>
      <c r="C1299" s="56">
        <v>492316</v>
      </c>
      <c r="D1299" s="56" t="s">
        <v>138</v>
      </c>
      <c r="E1299" s="56" t="str">
        <f t="shared" si="45"/>
        <v>847.8471160.1.492316.000000.847001.300180</v>
      </c>
      <c r="F1299" s="66" t="s">
        <v>21</v>
      </c>
      <c r="G1299" s="56">
        <v>847001</v>
      </c>
      <c r="H1299" s="56" t="s">
        <v>863</v>
      </c>
      <c r="I1299" s="56">
        <v>300180</v>
      </c>
      <c r="J1299" s="56" t="s">
        <v>4735</v>
      </c>
      <c r="K1299" s="56">
        <v>1</v>
      </c>
      <c r="L1299" s="56">
        <v>439897.5</v>
      </c>
      <c r="M1299" s="227">
        <v>418950</v>
      </c>
      <c r="N1299" s="57">
        <v>0</v>
      </c>
      <c r="O1299" s="223">
        <f t="shared" si="44"/>
        <v>418950</v>
      </c>
      <c r="P1299" s="57">
        <f>VLOOKUP(E1299,'Cons. Ch2 &amp; Ch3'!F:Y,20,FALSE)</f>
        <v>20000000</v>
      </c>
    </row>
    <row r="1300" spans="1:16" hidden="1" x14ac:dyDescent="0.35">
      <c r="A1300" s="56">
        <v>8471160</v>
      </c>
      <c r="B1300" s="56" t="s">
        <v>506</v>
      </c>
      <c r="C1300" s="56">
        <v>492316</v>
      </c>
      <c r="D1300" s="56" t="s">
        <v>138</v>
      </c>
      <c r="E1300" s="56" t="str">
        <f t="shared" si="45"/>
        <v>847.8471160.1.492316.000000.847001.300180</v>
      </c>
      <c r="F1300" s="66" t="s">
        <v>21</v>
      </c>
      <c r="G1300" s="56">
        <v>847001</v>
      </c>
      <c r="H1300" s="56" t="s">
        <v>863</v>
      </c>
      <c r="I1300" s="56">
        <v>300180</v>
      </c>
      <c r="J1300" s="56" t="s">
        <v>4736</v>
      </c>
      <c r="K1300" s="56">
        <v>1</v>
      </c>
      <c r="L1300" s="56">
        <v>957600</v>
      </c>
      <c r="M1300" s="227">
        <v>912000</v>
      </c>
      <c r="N1300" s="57">
        <v>0</v>
      </c>
      <c r="O1300" s="223">
        <f t="shared" si="44"/>
        <v>912000</v>
      </c>
      <c r="P1300" s="57">
        <f>VLOOKUP(E1300,'Cons. Ch2 &amp; Ch3'!F:Y,20,FALSE)</f>
        <v>20000000</v>
      </c>
    </row>
    <row r="1301" spans="1:16" hidden="1" x14ac:dyDescent="0.35">
      <c r="A1301" s="56">
        <v>8471160</v>
      </c>
      <c r="B1301" s="56" t="s">
        <v>506</v>
      </c>
      <c r="C1301" s="56">
        <v>492316</v>
      </c>
      <c r="D1301" s="56" t="s">
        <v>138</v>
      </c>
      <c r="E1301" s="56" t="str">
        <f t="shared" si="45"/>
        <v>847.8471160.1.492316.000000.847001.300180</v>
      </c>
      <c r="F1301" s="66" t="s">
        <v>21</v>
      </c>
      <c r="G1301" s="56">
        <v>847001</v>
      </c>
      <c r="H1301" s="56" t="s">
        <v>863</v>
      </c>
      <c r="I1301" s="56">
        <v>300180</v>
      </c>
      <c r="J1301" s="56" t="s">
        <v>4737</v>
      </c>
      <c r="K1301" s="56">
        <v>1</v>
      </c>
      <c r="L1301" s="56">
        <v>420000</v>
      </c>
      <c r="M1301" s="227">
        <v>400000</v>
      </c>
      <c r="N1301" s="57">
        <v>0</v>
      </c>
      <c r="O1301" s="223">
        <f t="shared" si="44"/>
        <v>400000</v>
      </c>
      <c r="P1301" s="57">
        <f>VLOOKUP(E1301,'Cons. Ch2 &amp; Ch3'!F:Y,20,FALSE)</f>
        <v>20000000</v>
      </c>
    </row>
    <row r="1302" spans="1:16" hidden="1" x14ac:dyDescent="0.35">
      <c r="A1302" s="56">
        <v>8471160</v>
      </c>
      <c r="B1302" s="56" t="s">
        <v>506</v>
      </c>
      <c r="C1302" s="56">
        <v>492316</v>
      </c>
      <c r="D1302" s="56" t="s">
        <v>138</v>
      </c>
      <c r="E1302" s="56" t="str">
        <f t="shared" si="45"/>
        <v>847.8471160.1.492316.000000.847001.300180</v>
      </c>
      <c r="F1302" s="66" t="s">
        <v>21</v>
      </c>
      <c r="G1302" s="56">
        <v>847001</v>
      </c>
      <c r="H1302" s="56" t="s">
        <v>863</v>
      </c>
      <c r="I1302" s="56">
        <v>300180</v>
      </c>
      <c r="J1302" s="56" t="s">
        <v>4738</v>
      </c>
      <c r="K1302" s="56">
        <v>1</v>
      </c>
      <c r="L1302" s="56">
        <v>399000</v>
      </c>
      <c r="M1302" s="227">
        <v>380000</v>
      </c>
      <c r="N1302" s="57">
        <v>0</v>
      </c>
      <c r="O1302" s="223">
        <f t="shared" si="44"/>
        <v>380000</v>
      </c>
      <c r="P1302" s="57">
        <f>VLOOKUP(E1302,'Cons. Ch2 &amp; Ch3'!F:Y,20,FALSE)</f>
        <v>20000000</v>
      </c>
    </row>
    <row r="1303" spans="1:16" hidden="1" x14ac:dyDescent="0.35">
      <c r="A1303" s="56">
        <v>8471160</v>
      </c>
      <c r="B1303" s="56" t="s">
        <v>506</v>
      </c>
      <c r="C1303" s="56">
        <v>492316</v>
      </c>
      <c r="D1303" s="56" t="s">
        <v>138</v>
      </c>
      <c r="E1303" s="56" t="str">
        <f t="shared" si="45"/>
        <v>847.8471160.1.492316.000000.847001.300180</v>
      </c>
      <c r="F1303" s="66" t="s">
        <v>21</v>
      </c>
      <c r="G1303" s="56">
        <v>847001</v>
      </c>
      <c r="H1303" s="56" t="s">
        <v>863</v>
      </c>
      <c r="I1303" s="56">
        <v>300180</v>
      </c>
      <c r="J1303" s="56" t="s">
        <v>4739</v>
      </c>
      <c r="K1303" s="56">
        <v>1</v>
      </c>
      <c r="L1303" s="56">
        <v>57750</v>
      </c>
      <c r="M1303" s="227">
        <v>55000</v>
      </c>
      <c r="N1303" s="57">
        <v>0</v>
      </c>
      <c r="O1303" s="223">
        <f t="shared" si="44"/>
        <v>55000</v>
      </c>
      <c r="P1303" s="57">
        <f>VLOOKUP(E1303,'Cons. Ch2 &amp; Ch3'!F:Y,20,FALSE)</f>
        <v>20000000</v>
      </c>
    </row>
    <row r="1304" spans="1:16" hidden="1" x14ac:dyDescent="0.35">
      <c r="A1304" s="56">
        <v>8471160</v>
      </c>
      <c r="B1304" s="56" t="s">
        <v>506</v>
      </c>
      <c r="C1304" s="56">
        <v>492316</v>
      </c>
      <c r="D1304" s="56" t="s">
        <v>138</v>
      </c>
      <c r="E1304" s="56" t="str">
        <f t="shared" si="45"/>
        <v>847.8471160.1.492316.000000.847001.300180</v>
      </c>
      <c r="F1304" s="66" t="s">
        <v>21</v>
      </c>
      <c r="G1304" s="56">
        <v>847001</v>
      </c>
      <c r="H1304" s="56" t="s">
        <v>863</v>
      </c>
      <c r="I1304" s="56">
        <v>300180</v>
      </c>
      <c r="J1304" s="56" t="s">
        <v>4740</v>
      </c>
      <c r="K1304" s="56">
        <v>1</v>
      </c>
      <c r="L1304" s="56">
        <v>51450</v>
      </c>
      <c r="M1304" s="227">
        <v>49000</v>
      </c>
      <c r="N1304" s="57">
        <v>0</v>
      </c>
      <c r="O1304" s="223">
        <f t="shared" si="44"/>
        <v>49000</v>
      </c>
      <c r="P1304" s="57">
        <f>VLOOKUP(E1304,'Cons. Ch2 &amp; Ch3'!F:Y,20,FALSE)</f>
        <v>20000000</v>
      </c>
    </row>
    <row r="1305" spans="1:16" hidden="1" x14ac:dyDescent="0.35">
      <c r="A1305" s="56">
        <v>8471160</v>
      </c>
      <c r="B1305" s="56" t="s">
        <v>506</v>
      </c>
      <c r="C1305" s="56">
        <v>492316</v>
      </c>
      <c r="D1305" s="56" t="s">
        <v>138</v>
      </c>
      <c r="E1305" s="56" t="str">
        <f t="shared" si="45"/>
        <v>847.8471160.1.492316.000000.847001.300180</v>
      </c>
      <c r="F1305" s="66" t="s">
        <v>21</v>
      </c>
      <c r="G1305" s="56">
        <v>847001</v>
      </c>
      <c r="H1305" s="56" t="s">
        <v>863</v>
      </c>
      <c r="I1305" s="56">
        <v>300180</v>
      </c>
      <c r="J1305" s="56" t="s">
        <v>4741</v>
      </c>
      <c r="K1305" s="56">
        <v>1</v>
      </c>
      <c r="L1305" s="56">
        <v>69825</v>
      </c>
      <c r="M1305" s="227">
        <v>66500</v>
      </c>
      <c r="N1305" s="57">
        <v>0</v>
      </c>
      <c r="O1305" s="223">
        <f t="shared" si="44"/>
        <v>66500</v>
      </c>
      <c r="P1305" s="57">
        <f>VLOOKUP(E1305,'Cons. Ch2 &amp; Ch3'!F:Y,20,FALSE)</f>
        <v>20000000</v>
      </c>
    </row>
    <row r="1306" spans="1:16" hidden="1" x14ac:dyDescent="0.35">
      <c r="A1306" s="56">
        <v>8471160</v>
      </c>
      <c r="B1306" s="56" t="s">
        <v>506</v>
      </c>
      <c r="C1306" s="56">
        <v>492316</v>
      </c>
      <c r="D1306" s="56" t="s">
        <v>138</v>
      </c>
      <c r="E1306" s="56" t="str">
        <f t="shared" si="45"/>
        <v>847.8471160.1.492316.000000.847001.300180</v>
      </c>
      <c r="F1306" s="66" t="s">
        <v>21</v>
      </c>
      <c r="G1306" s="56">
        <v>847001</v>
      </c>
      <c r="H1306" s="56" t="s">
        <v>863</v>
      </c>
      <c r="I1306" s="56">
        <v>300180</v>
      </c>
      <c r="J1306" s="56" t="s">
        <v>4742</v>
      </c>
      <c r="K1306" s="56">
        <v>1</v>
      </c>
      <c r="L1306" s="56">
        <v>119700</v>
      </c>
      <c r="M1306" s="227">
        <v>114000</v>
      </c>
      <c r="N1306" s="57">
        <v>0</v>
      </c>
      <c r="O1306" s="223">
        <f t="shared" si="44"/>
        <v>114000</v>
      </c>
      <c r="P1306" s="57">
        <f>VLOOKUP(E1306,'Cons. Ch2 &amp; Ch3'!F:Y,20,FALSE)</f>
        <v>20000000</v>
      </c>
    </row>
    <row r="1307" spans="1:16" hidden="1" x14ac:dyDescent="0.35">
      <c r="A1307" s="56">
        <v>8471160</v>
      </c>
      <c r="B1307" s="56" t="s">
        <v>506</v>
      </c>
      <c r="C1307" s="56">
        <v>492316</v>
      </c>
      <c r="D1307" s="56" t="s">
        <v>138</v>
      </c>
      <c r="E1307" s="56" t="str">
        <f t="shared" si="45"/>
        <v>847.8471160.1.492316.000000.847001.300180</v>
      </c>
      <c r="F1307" s="66" t="s">
        <v>21</v>
      </c>
      <c r="G1307" s="56">
        <v>847001</v>
      </c>
      <c r="H1307" s="56" t="s">
        <v>863</v>
      </c>
      <c r="I1307" s="56">
        <v>300180</v>
      </c>
      <c r="J1307" s="56" t="s">
        <v>4743</v>
      </c>
      <c r="K1307" s="56">
        <v>1</v>
      </c>
      <c r="L1307" s="56">
        <v>75799.5</v>
      </c>
      <c r="M1307" s="227">
        <v>72190</v>
      </c>
      <c r="N1307" s="57">
        <v>0</v>
      </c>
      <c r="O1307" s="223">
        <f t="shared" si="44"/>
        <v>72190</v>
      </c>
      <c r="P1307" s="57">
        <f>VLOOKUP(E1307,'Cons. Ch2 &amp; Ch3'!F:Y,20,FALSE)</f>
        <v>20000000</v>
      </c>
    </row>
    <row r="1308" spans="1:16" hidden="1" x14ac:dyDescent="0.35">
      <c r="A1308" s="56">
        <v>8471160</v>
      </c>
      <c r="B1308" s="56" t="s">
        <v>506</v>
      </c>
      <c r="C1308" s="56">
        <v>492316</v>
      </c>
      <c r="D1308" s="56" t="s">
        <v>138</v>
      </c>
      <c r="E1308" s="56" t="str">
        <f t="shared" si="45"/>
        <v>847.8471160.1.492316.000000.847001.300180</v>
      </c>
      <c r="F1308" s="66" t="s">
        <v>21</v>
      </c>
      <c r="G1308" s="56">
        <v>847001</v>
      </c>
      <c r="H1308" s="56" t="s">
        <v>863</v>
      </c>
      <c r="I1308" s="56">
        <v>300180</v>
      </c>
      <c r="J1308" s="56" t="s">
        <v>4744</v>
      </c>
      <c r="K1308" s="56">
        <v>1</v>
      </c>
      <c r="L1308" s="56">
        <v>363300</v>
      </c>
      <c r="M1308" s="227">
        <v>346000</v>
      </c>
      <c r="N1308" s="57">
        <v>0</v>
      </c>
      <c r="O1308" s="223">
        <f t="shared" si="44"/>
        <v>346000</v>
      </c>
      <c r="P1308" s="57">
        <f>VLOOKUP(E1308,'Cons. Ch2 &amp; Ch3'!F:Y,20,FALSE)</f>
        <v>20000000</v>
      </c>
    </row>
    <row r="1309" spans="1:16" hidden="1" x14ac:dyDescent="0.35">
      <c r="A1309" s="56">
        <v>8471160</v>
      </c>
      <c r="B1309" s="56" t="s">
        <v>506</v>
      </c>
      <c r="C1309" s="56">
        <v>492316</v>
      </c>
      <c r="D1309" s="56" t="s">
        <v>138</v>
      </c>
      <c r="E1309" s="56" t="str">
        <f t="shared" si="45"/>
        <v>847.8471160.1.492316.000000.847001.300180</v>
      </c>
      <c r="F1309" s="66" t="s">
        <v>21</v>
      </c>
      <c r="G1309" s="56">
        <v>847001</v>
      </c>
      <c r="H1309" s="56" t="s">
        <v>863</v>
      </c>
      <c r="I1309" s="56">
        <v>300180</v>
      </c>
      <c r="J1309" s="56" t="s">
        <v>4745</v>
      </c>
      <c r="K1309" s="56">
        <v>1</v>
      </c>
      <c r="L1309" s="56">
        <v>1728300</v>
      </c>
      <c r="M1309" s="227">
        <v>1646000</v>
      </c>
      <c r="N1309" s="57">
        <v>0</v>
      </c>
      <c r="O1309" s="223">
        <f t="shared" si="44"/>
        <v>1646000</v>
      </c>
      <c r="P1309" s="57">
        <f>VLOOKUP(E1309,'Cons. Ch2 &amp; Ch3'!F:Y,20,FALSE)</f>
        <v>20000000</v>
      </c>
    </row>
    <row r="1310" spans="1:16" hidden="1" x14ac:dyDescent="0.35">
      <c r="A1310" s="56">
        <v>8471160</v>
      </c>
      <c r="B1310" s="56" t="s">
        <v>506</v>
      </c>
      <c r="C1310" s="56">
        <v>492316</v>
      </c>
      <c r="D1310" s="56" t="s">
        <v>138</v>
      </c>
      <c r="E1310" s="56" t="str">
        <f t="shared" si="45"/>
        <v>847.8471160.1.492316.000000.847001.300180</v>
      </c>
      <c r="F1310" s="66" t="s">
        <v>21</v>
      </c>
      <c r="G1310" s="56">
        <v>847001</v>
      </c>
      <c r="H1310" s="56" t="s">
        <v>863</v>
      </c>
      <c r="I1310" s="56">
        <v>300180</v>
      </c>
      <c r="J1310" s="56" t="s">
        <v>4746</v>
      </c>
      <c r="K1310" s="56">
        <v>1</v>
      </c>
      <c r="L1310" s="56">
        <v>728700</v>
      </c>
      <c r="M1310" s="227">
        <v>694000</v>
      </c>
      <c r="N1310" s="57">
        <v>0</v>
      </c>
      <c r="O1310" s="223">
        <f t="shared" si="44"/>
        <v>694000</v>
      </c>
      <c r="P1310" s="57">
        <f>VLOOKUP(E1310,'Cons. Ch2 &amp; Ch3'!F:Y,20,FALSE)</f>
        <v>20000000</v>
      </c>
    </row>
    <row r="1311" spans="1:16" hidden="1" x14ac:dyDescent="0.35">
      <c r="A1311" s="56">
        <v>8471160</v>
      </c>
      <c r="B1311" s="56" t="s">
        <v>506</v>
      </c>
      <c r="C1311" s="56">
        <v>492316</v>
      </c>
      <c r="D1311" s="56" t="s">
        <v>138</v>
      </c>
      <c r="E1311" s="56" t="str">
        <f t="shared" si="45"/>
        <v>847.8471160.1.492316.000000.847001.300180</v>
      </c>
      <c r="F1311" s="66" t="s">
        <v>21</v>
      </c>
      <c r="G1311" s="56">
        <v>847001</v>
      </c>
      <c r="H1311" s="56" t="s">
        <v>863</v>
      </c>
      <c r="I1311" s="56">
        <v>300180</v>
      </c>
      <c r="J1311" s="56" t="s">
        <v>4747</v>
      </c>
      <c r="K1311" s="56">
        <v>1</v>
      </c>
      <c r="L1311" s="56">
        <v>1713600</v>
      </c>
      <c r="M1311" s="227">
        <v>1632000</v>
      </c>
      <c r="N1311" s="57">
        <v>0</v>
      </c>
      <c r="O1311" s="223">
        <f t="shared" si="44"/>
        <v>1632000</v>
      </c>
      <c r="P1311" s="57">
        <f>VLOOKUP(E1311,'Cons. Ch2 &amp; Ch3'!F:Y,20,FALSE)</f>
        <v>20000000</v>
      </c>
    </row>
    <row r="1312" spans="1:16" hidden="1" x14ac:dyDescent="0.35">
      <c r="A1312" s="56">
        <v>8471160</v>
      </c>
      <c r="B1312" s="56" t="s">
        <v>506</v>
      </c>
      <c r="C1312" s="56">
        <v>492316</v>
      </c>
      <c r="D1312" s="56" t="s">
        <v>138</v>
      </c>
      <c r="E1312" s="56" t="str">
        <f t="shared" si="45"/>
        <v>847.8471160.1.492316.000000.847001.300180</v>
      </c>
      <c r="F1312" s="66" t="s">
        <v>21</v>
      </c>
      <c r="G1312" s="56">
        <v>847001</v>
      </c>
      <c r="H1312" s="56" t="s">
        <v>863</v>
      </c>
      <c r="I1312" s="56">
        <v>300180</v>
      </c>
      <c r="J1312" s="56" t="s">
        <v>4748</v>
      </c>
      <c r="K1312" s="56">
        <v>1</v>
      </c>
      <c r="L1312" s="56">
        <v>459900</v>
      </c>
      <c r="M1312" s="227">
        <v>438000</v>
      </c>
      <c r="N1312" s="57">
        <v>0</v>
      </c>
      <c r="O1312" s="223">
        <f t="shared" si="44"/>
        <v>438000</v>
      </c>
      <c r="P1312" s="57">
        <f>VLOOKUP(E1312,'Cons. Ch2 &amp; Ch3'!F:Y,20,FALSE)</f>
        <v>20000000</v>
      </c>
    </row>
    <row r="1313" spans="1:16" hidden="1" x14ac:dyDescent="0.35">
      <c r="A1313" s="56">
        <v>8471160</v>
      </c>
      <c r="B1313" s="56" t="s">
        <v>506</v>
      </c>
      <c r="C1313" s="56">
        <v>492316</v>
      </c>
      <c r="D1313" s="56" t="s">
        <v>138</v>
      </c>
      <c r="E1313" s="56" t="str">
        <f t="shared" si="45"/>
        <v>847.8471160.1.492316.000000.847001.300180</v>
      </c>
      <c r="F1313" s="66" t="s">
        <v>21</v>
      </c>
      <c r="G1313" s="56">
        <v>847001</v>
      </c>
      <c r="H1313" s="56" t="s">
        <v>863</v>
      </c>
      <c r="I1313" s="56">
        <v>300180</v>
      </c>
      <c r="J1313" s="56" t="s">
        <v>4749</v>
      </c>
      <c r="K1313" s="56">
        <v>1</v>
      </c>
      <c r="L1313" s="56">
        <v>52500</v>
      </c>
      <c r="M1313" s="227">
        <v>50000</v>
      </c>
      <c r="N1313" s="57">
        <v>0</v>
      </c>
      <c r="O1313" s="223">
        <f t="shared" si="44"/>
        <v>50000</v>
      </c>
      <c r="P1313" s="57">
        <f>VLOOKUP(E1313,'Cons. Ch2 &amp; Ch3'!F:Y,20,FALSE)</f>
        <v>20000000</v>
      </c>
    </row>
    <row r="1314" spans="1:16" hidden="1" x14ac:dyDescent="0.35">
      <c r="A1314" s="56">
        <v>8471160</v>
      </c>
      <c r="B1314" s="56" t="s">
        <v>506</v>
      </c>
      <c r="C1314" s="56">
        <v>492316</v>
      </c>
      <c r="D1314" s="56" t="s">
        <v>138</v>
      </c>
      <c r="E1314" s="56" t="str">
        <f t="shared" si="45"/>
        <v>847.8471160.1.492316.000000.847001.300180</v>
      </c>
      <c r="F1314" s="66" t="s">
        <v>21</v>
      </c>
      <c r="G1314" s="56">
        <v>847001</v>
      </c>
      <c r="H1314" s="56" t="s">
        <v>863</v>
      </c>
      <c r="I1314" s="56">
        <v>300180</v>
      </c>
      <c r="J1314" s="56" t="s">
        <v>4750</v>
      </c>
      <c r="K1314" s="56">
        <v>1</v>
      </c>
      <c r="L1314" s="56">
        <v>45150</v>
      </c>
      <c r="M1314" s="227">
        <v>43000</v>
      </c>
      <c r="N1314" s="57">
        <v>0</v>
      </c>
      <c r="O1314" s="223">
        <f t="shared" si="44"/>
        <v>43000</v>
      </c>
      <c r="P1314" s="57">
        <f>VLOOKUP(E1314,'Cons. Ch2 &amp; Ch3'!F:Y,20,FALSE)</f>
        <v>20000000</v>
      </c>
    </row>
    <row r="1315" spans="1:16" hidden="1" x14ac:dyDescent="0.35">
      <c r="A1315" s="56">
        <v>8471160</v>
      </c>
      <c r="B1315" s="56" t="s">
        <v>506</v>
      </c>
      <c r="C1315" s="56">
        <v>492316</v>
      </c>
      <c r="D1315" s="56" t="s">
        <v>138</v>
      </c>
      <c r="E1315" s="56" t="str">
        <f t="shared" si="45"/>
        <v>847.8471160.1.492316.000000.847001.300180</v>
      </c>
      <c r="F1315" s="66" t="s">
        <v>21</v>
      </c>
      <c r="G1315" s="56">
        <v>847001</v>
      </c>
      <c r="H1315" s="56" t="s">
        <v>863</v>
      </c>
      <c r="I1315" s="56">
        <v>300180</v>
      </c>
      <c r="J1315" s="56" t="s">
        <v>4751</v>
      </c>
      <c r="K1315" s="56">
        <v>1</v>
      </c>
      <c r="L1315" s="56">
        <v>198775.5</v>
      </c>
      <c r="M1315" s="227">
        <v>189310</v>
      </c>
      <c r="N1315" s="57">
        <v>0</v>
      </c>
      <c r="O1315" s="223">
        <f t="shared" si="44"/>
        <v>189310</v>
      </c>
      <c r="P1315" s="57">
        <f>VLOOKUP(E1315,'Cons. Ch2 &amp; Ch3'!F:Y,20,FALSE)</f>
        <v>20000000</v>
      </c>
    </row>
    <row r="1316" spans="1:16" hidden="1" x14ac:dyDescent="0.35">
      <c r="A1316" s="56">
        <v>8471160</v>
      </c>
      <c r="B1316" s="56" t="s">
        <v>506</v>
      </c>
      <c r="C1316" s="56">
        <v>492316</v>
      </c>
      <c r="D1316" s="56" t="s">
        <v>138</v>
      </c>
      <c r="E1316" s="56" t="str">
        <f t="shared" si="45"/>
        <v>847.8471160.1.492316.000000.847001.300180</v>
      </c>
      <c r="F1316" s="66" t="s">
        <v>21</v>
      </c>
      <c r="G1316" s="56">
        <v>847001</v>
      </c>
      <c r="H1316" s="56" t="s">
        <v>863</v>
      </c>
      <c r="I1316" s="56">
        <v>300180</v>
      </c>
      <c r="J1316" s="56" t="s">
        <v>4752</v>
      </c>
      <c r="K1316" s="56">
        <v>1</v>
      </c>
      <c r="L1316" s="56">
        <v>0</v>
      </c>
      <c r="M1316" s="227">
        <v>0</v>
      </c>
      <c r="N1316" s="57">
        <v>0</v>
      </c>
      <c r="O1316" s="223">
        <f t="shared" si="44"/>
        <v>0</v>
      </c>
      <c r="P1316" s="57">
        <f>VLOOKUP(E1316,'Cons. Ch2 &amp; Ch3'!F:Y,20,FALSE)</f>
        <v>20000000</v>
      </c>
    </row>
    <row r="1317" spans="1:16" hidden="1" x14ac:dyDescent="0.35">
      <c r="A1317" s="56">
        <v>8471160</v>
      </c>
      <c r="B1317" s="56" t="s">
        <v>506</v>
      </c>
      <c r="C1317" s="56">
        <v>492316</v>
      </c>
      <c r="D1317" s="56" t="s">
        <v>138</v>
      </c>
      <c r="E1317" s="56" t="str">
        <f t="shared" si="45"/>
        <v>847.8471160.1.492316.000000.847001.300180</v>
      </c>
      <c r="F1317" s="66" t="s">
        <v>21</v>
      </c>
      <c r="G1317" s="56">
        <v>847001</v>
      </c>
      <c r="H1317" s="56" t="s">
        <v>863</v>
      </c>
      <c r="I1317" s="56">
        <v>300180</v>
      </c>
      <c r="J1317" s="56" t="s">
        <v>4753</v>
      </c>
      <c r="K1317" s="56">
        <v>1</v>
      </c>
      <c r="L1317" s="56">
        <v>198775.5</v>
      </c>
      <c r="M1317" s="227">
        <v>189310</v>
      </c>
      <c r="N1317" s="57">
        <v>0</v>
      </c>
      <c r="O1317" s="223">
        <f t="shared" si="44"/>
        <v>189310</v>
      </c>
      <c r="P1317" s="57">
        <f>VLOOKUP(E1317,'Cons. Ch2 &amp; Ch3'!F:Y,20,FALSE)</f>
        <v>20000000</v>
      </c>
    </row>
    <row r="1318" spans="1:16" hidden="1" x14ac:dyDescent="0.35">
      <c r="A1318" s="56">
        <v>8471160</v>
      </c>
      <c r="B1318" s="56" t="s">
        <v>506</v>
      </c>
      <c r="C1318" s="56">
        <v>492316</v>
      </c>
      <c r="D1318" s="56" t="s">
        <v>138</v>
      </c>
      <c r="E1318" s="56" t="str">
        <f t="shared" si="45"/>
        <v>847.8471160.1.492316.000000.847001.300180</v>
      </c>
      <c r="F1318" s="66" t="s">
        <v>21</v>
      </c>
      <c r="G1318" s="56">
        <v>847001</v>
      </c>
      <c r="H1318" s="56" t="s">
        <v>863</v>
      </c>
      <c r="I1318" s="56">
        <v>300180</v>
      </c>
      <c r="J1318" s="56" t="s">
        <v>4754</v>
      </c>
      <c r="K1318" s="56">
        <v>1</v>
      </c>
      <c r="L1318" s="56">
        <v>194470.5</v>
      </c>
      <c r="M1318" s="227">
        <v>185210</v>
      </c>
      <c r="N1318" s="57">
        <v>0</v>
      </c>
      <c r="O1318" s="223">
        <f t="shared" si="44"/>
        <v>185210</v>
      </c>
      <c r="P1318" s="57">
        <f>VLOOKUP(E1318,'Cons. Ch2 &amp; Ch3'!F:Y,20,FALSE)</f>
        <v>20000000</v>
      </c>
    </row>
    <row r="1319" spans="1:16" hidden="1" x14ac:dyDescent="0.35">
      <c r="A1319" s="56">
        <v>8471160</v>
      </c>
      <c r="B1319" s="56" t="s">
        <v>506</v>
      </c>
      <c r="C1319" s="56">
        <v>492316</v>
      </c>
      <c r="D1319" s="56" t="s">
        <v>138</v>
      </c>
      <c r="E1319" s="56" t="str">
        <f t="shared" si="45"/>
        <v>847.8471160.1.492316.000000.847001.300180</v>
      </c>
      <c r="F1319" s="66" t="s">
        <v>21</v>
      </c>
      <c r="G1319" s="56">
        <v>847001</v>
      </c>
      <c r="H1319" s="56" t="s">
        <v>863</v>
      </c>
      <c r="I1319" s="56">
        <v>300180</v>
      </c>
      <c r="J1319" s="56" t="s">
        <v>4755</v>
      </c>
      <c r="K1319" s="56">
        <v>1</v>
      </c>
      <c r="L1319" s="56">
        <v>327600</v>
      </c>
      <c r="M1319" s="227">
        <v>312000</v>
      </c>
      <c r="N1319" s="57">
        <v>0</v>
      </c>
      <c r="O1319" s="223">
        <f t="shared" si="44"/>
        <v>312000</v>
      </c>
      <c r="P1319" s="57">
        <f>VLOOKUP(E1319,'Cons. Ch2 &amp; Ch3'!F:Y,20,FALSE)</f>
        <v>20000000</v>
      </c>
    </row>
    <row r="1320" spans="1:16" hidden="1" x14ac:dyDescent="0.35">
      <c r="A1320" s="56">
        <v>8471160</v>
      </c>
      <c r="B1320" s="56" t="s">
        <v>506</v>
      </c>
      <c r="C1320" s="56">
        <v>492316</v>
      </c>
      <c r="D1320" s="56" t="s">
        <v>138</v>
      </c>
      <c r="E1320" s="56" t="str">
        <f t="shared" si="45"/>
        <v>847.8471160.1.492316.000000.847001.300180</v>
      </c>
      <c r="F1320" s="66" t="s">
        <v>21</v>
      </c>
      <c r="G1320" s="56">
        <v>847001</v>
      </c>
      <c r="H1320" s="56" t="s">
        <v>863</v>
      </c>
      <c r="I1320" s="56">
        <v>300180</v>
      </c>
      <c r="J1320" s="56" t="s">
        <v>4756</v>
      </c>
      <c r="K1320" s="56">
        <v>1</v>
      </c>
      <c r="L1320" s="56">
        <v>6300</v>
      </c>
      <c r="M1320" s="227">
        <v>6000</v>
      </c>
      <c r="N1320" s="57">
        <v>0</v>
      </c>
      <c r="O1320" s="223">
        <f t="shared" si="44"/>
        <v>6000</v>
      </c>
      <c r="P1320" s="57">
        <f>VLOOKUP(E1320,'Cons. Ch2 &amp; Ch3'!F:Y,20,FALSE)</f>
        <v>20000000</v>
      </c>
    </row>
    <row r="1321" spans="1:16" hidden="1" x14ac:dyDescent="0.35">
      <c r="A1321" s="56">
        <v>8471160</v>
      </c>
      <c r="B1321" s="56" t="s">
        <v>506</v>
      </c>
      <c r="C1321" s="56">
        <v>492316</v>
      </c>
      <c r="D1321" s="56" t="s">
        <v>138</v>
      </c>
      <c r="E1321" s="56" t="str">
        <f t="shared" si="45"/>
        <v>847.8471160.1.492316.000000.847001.300180</v>
      </c>
      <c r="F1321" s="66" t="s">
        <v>21</v>
      </c>
      <c r="G1321" s="56">
        <v>847001</v>
      </c>
      <c r="H1321" s="56" t="s">
        <v>863</v>
      </c>
      <c r="I1321" s="56">
        <v>300180</v>
      </c>
      <c r="J1321" s="56" t="s">
        <v>4757</v>
      </c>
      <c r="K1321" s="56">
        <v>1</v>
      </c>
      <c r="L1321" s="56">
        <v>8925</v>
      </c>
      <c r="M1321" s="227">
        <v>8500</v>
      </c>
      <c r="N1321" s="57">
        <v>0</v>
      </c>
      <c r="O1321" s="223">
        <f t="shared" si="44"/>
        <v>8500</v>
      </c>
      <c r="P1321" s="57">
        <f>VLOOKUP(E1321,'Cons. Ch2 &amp; Ch3'!F:Y,20,FALSE)</f>
        <v>20000000</v>
      </c>
    </row>
    <row r="1322" spans="1:16" hidden="1" x14ac:dyDescent="0.35">
      <c r="A1322" s="56">
        <v>8471160</v>
      </c>
      <c r="B1322" s="56" t="s">
        <v>506</v>
      </c>
      <c r="C1322" s="56">
        <v>492316</v>
      </c>
      <c r="D1322" s="56" t="s">
        <v>138</v>
      </c>
      <c r="E1322" s="56" t="str">
        <f t="shared" si="45"/>
        <v>847.8471160.1.492316.000000.847001.300180</v>
      </c>
      <c r="F1322" s="66" t="s">
        <v>21</v>
      </c>
      <c r="G1322" s="56">
        <v>847001</v>
      </c>
      <c r="H1322" s="56" t="s">
        <v>863</v>
      </c>
      <c r="I1322" s="56">
        <v>300180</v>
      </c>
      <c r="J1322" s="56" t="s">
        <v>4758</v>
      </c>
      <c r="K1322" s="56">
        <v>1</v>
      </c>
      <c r="L1322" s="56">
        <v>151861.5</v>
      </c>
      <c r="M1322" s="227">
        <v>144630</v>
      </c>
      <c r="N1322" s="57">
        <v>0</v>
      </c>
      <c r="O1322" s="223">
        <f t="shared" si="44"/>
        <v>144630</v>
      </c>
      <c r="P1322" s="57">
        <f>VLOOKUP(E1322,'Cons. Ch2 &amp; Ch3'!F:Y,20,FALSE)</f>
        <v>20000000</v>
      </c>
    </row>
    <row r="1323" spans="1:16" hidden="1" x14ac:dyDescent="0.35">
      <c r="A1323" s="56">
        <v>8471160</v>
      </c>
      <c r="B1323" s="56" t="s">
        <v>506</v>
      </c>
      <c r="C1323" s="56">
        <v>492316</v>
      </c>
      <c r="D1323" s="56" t="s">
        <v>138</v>
      </c>
      <c r="E1323" s="56" t="str">
        <f t="shared" si="45"/>
        <v>847.8471160.1.492316.000000.847001.300180</v>
      </c>
      <c r="F1323" s="66" t="s">
        <v>21</v>
      </c>
      <c r="G1323" s="56">
        <v>847001</v>
      </c>
      <c r="H1323" s="56" t="s">
        <v>863</v>
      </c>
      <c r="I1323" s="56">
        <v>300180</v>
      </c>
      <c r="J1323" s="56" t="s">
        <v>4759</v>
      </c>
      <c r="K1323" s="56">
        <v>1</v>
      </c>
      <c r="L1323" s="56">
        <v>134400</v>
      </c>
      <c r="M1323" s="227">
        <v>128000</v>
      </c>
      <c r="N1323" s="57">
        <v>0</v>
      </c>
      <c r="O1323" s="223">
        <f t="shared" si="44"/>
        <v>128000</v>
      </c>
      <c r="P1323" s="57">
        <f>VLOOKUP(E1323,'Cons. Ch2 &amp; Ch3'!F:Y,20,FALSE)</f>
        <v>20000000</v>
      </c>
    </row>
    <row r="1324" spans="1:16" hidden="1" x14ac:dyDescent="0.35">
      <c r="A1324" s="56">
        <v>8471160</v>
      </c>
      <c r="B1324" s="56" t="s">
        <v>506</v>
      </c>
      <c r="C1324" s="56">
        <v>492316</v>
      </c>
      <c r="D1324" s="56" t="s">
        <v>138</v>
      </c>
      <c r="E1324" s="56" t="str">
        <f t="shared" si="45"/>
        <v>847.8471160.1.492316.000000.847001.300180</v>
      </c>
      <c r="F1324" s="66" t="s">
        <v>21</v>
      </c>
      <c r="G1324" s="56">
        <v>847001</v>
      </c>
      <c r="H1324" s="56" t="s">
        <v>863</v>
      </c>
      <c r="I1324" s="56">
        <v>300180</v>
      </c>
      <c r="J1324" s="56" t="s">
        <v>4760</v>
      </c>
      <c r="K1324" s="56">
        <v>1</v>
      </c>
      <c r="L1324" s="56">
        <v>1386000</v>
      </c>
      <c r="M1324" s="227">
        <v>1320000</v>
      </c>
      <c r="N1324" s="57">
        <v>0</v>
      </c>
      <c r="O1324" s="223">
        <f t="shared" si="44"/>
        <v>1320000</v>
      </c>
      <c r="P1324" s="57">
        <f>VLOOKUP(E1324,'Cons. Ch2 &amp; Ch3'!F:Y,20,FALSE)</f>
        <v>20000000</v>
      </c>
    </row>
    <row r="1325" spans="1:16" hidden="1" x14ac:dyDescent="0.35">
      <c r="A1325" s="56">
        <v>8471160</v>
      </c>
      <c r="B1325" s="56" t="s">
        <v>506</v>
      </c>
      <c r="C1325" s="56">
        <v>492316</v>
      </c>
      <c r="D1325" s="56" t="s">
        <v>138</v>
      </c>
      <c r="E1325" s="56" t="str">
        <f t="shared" si="45"/>
        <v>847.8471160.1.492316.000000.847001.300180</v>
      </c>
      <c r="F1325" s="66" t="s">
        <v>21</v>
      </c>
      <c r="G1325" s="56">
        <v>847001</v>
      </c>
      <c r="H1325" s="56" t="s">
        <v>863</v>
      </c>
      <c r="I1325" s="56">
        <v>300180</v>
      </c>
      <c r="J1325" s="56" t="s">
        <v>4761</v>
      </c>
      <c r="K1325" s="56">
        <v>1</v>
      </c>
      <c r="L1325" s="56">
        <v>50400</v>
      </c>
      <c r="M1325" s="227">
        <v>48000</v>
      </c>
      <c r="N1325" s="57">
        <v>0</v>
      </c>
      <c r="O1325" s="223">
        <f t="shared" si="44"/>
        <v>48000</v>
      </c>
      <c r="P1325" s="57">
        <f>VLOOKUP(E1325,'Cons. Ch2 &amp; Ch3'!F:Y,20,FALSE)</f>
        <v>20000000</v>
      </c>
    </row>
    <row r="1326" spans="1:16" hidden="1" x14ac:dyDescent="0.35">
      <c r="A1326" s="56">
        <v>8471160</v>
      </c>
      <c r="B1326" s="56" t="s">
        <v>506</v>
      </c>
      <c r="C1326" s="56">
        <v>492316</v>
      </c>
      <c r="D1326" s="56" t="s">
        <v>138</v>
      </c>
      <c r="E1326" s="56" t="str">
        <f t="shared" si="45"/>
        <v>847.8471160.1.492316.000000.847001.300180</v>
      </c>
      <c r="F1326" s="66" t="s">
        <v>21</v>
      </c>
      <c r="G1326" s="56">
        <v>847001</v>
      </c>
      <c r="H1326" s="56" t="s">
        <v>863</v>
      </c>
      <c r="I1326" s="56">
        <v>300180</v>
      </c>
      <c r="J1326" s="56" t="s">
        <v>4762</v>
      </c>
      <c r="K1326" s="56">
        <v>1</v>
      </c>
      <c r="L1326" s="56">
        <v>92400</v>
      </c>
      <c r="M1326" s="227">
        <v>88000</v>
      </c>
      <c r="N1326" s="57">
        <v>0</v>
      </c>
      <c r="O1326" s="223">
        <f t="shared" si="44"/>
        <v>88000</v>
      </c>
      <c r="P1326" s="57">
        <f>VLOOKUP(E1326,'Cons. Ch2 &amp; Ch3'!F:Y,20,FALSE)</f>
        <v>20000000</v>
      </c>
    </row>
    <row r="1327" spans="1:16" hidden="1" x14ac:dyDescent="0.35">
      <c r="A1327" s="56">
        <v>8471160</v>
      </c>
      <c r="B1327" s="56" t="s">
        <v>506</v>
      </c>
      <c r="C1327" s="56">
        <v>492316</v>
      </c>
      <c r="D1327" s="56" t="s">
        <v>138</v>
      </c>
      <c r="E1327" s="56" t="str">
        <f t="shared" si="45"/>
        <v>847.8471160.1.492316.000000.847001.300180</v>
      </c>
      <c r="F1327" s="66" t="s">
        <v>21</v>
      </c>
      <c r="G1327" s="56">
        <v>847001</v>
      </c>
      <c r="H1327" s="56" t="s">
        <v>863</v>
      </c>
      <c r="I1327" s="56">
        <v>300180</v>
      </c>
      <c r="J1327" s="56" t="s">
        <v>4763</v>
      </c>
      <c r="K1327" s="56">
        <v>1</v>
      </c>
      <c r="L1327" s="56">
        <v>9975000</v>
      </c>
      <c r="M1327" s="227">
        <v>9500000</v>
      </c>
      <c r="N1327" s="57">
        <v>0</v>
      </c>
      <c r="O1327" s="223">
        <f t="shared" si="44"/>
        <v>9500000</v>
      </c>
      <c r="P1327" s="57">
        <f>VLOOKUP(E1327,'Cons. Ch2 &amp; Ch3'!F:Y,20,FALSE)</f>
        <v>20000000</v>
      </c>
    </row>
    <row r="1328" spans="1:16" hidden="1" x14ac:dyDescent="0.35">
      <c r="A1328" s="56">
        <v>8471160</v>
      </c>
      <c r="B1328" s="56" t="s">
        <v>506</v>
      </c>
      <c r="C1328" s="56">
        <v>492316</v>
      </c>
      <c r="D1328" s="56" t="s">
        <v>138</v>
      </c>
      <c r="E1328" s="56" t="str">
        <f t="shared" si="45"/>
        <v>847.8471160.1.492316.000000.847001.300180</v>
      </c>
      <c r="F1328" s="66" t="s">
        <v>21</v>
      </c>
      <c r="G1328" s="56">
        <v>847001</v>
      </c>
      <c r="H1328" s="56" t="s">
        <v>863</v>
      </c>
      <c r="I1328" s="56">
        <v>300180</v>
      </c>
      <c r="J1328" s="56" t="s">
        <v>4764</v>
      </c>
      <c r="K1328" s="56">
        <v>1</v>
      </c>
      <c r="L1328" s="56">
        <v>18900</v>
      </c>
      <c r="M1328" s="227">
        <v>18000</v>
      </c>
      <c r="N1328" s="57">
        <v>0</v>
      </c>
      <c r="O1328" s="223">
        <f t="shared" si="44"/>
        <v>18000</v>
      </c>
      <c r="P1328" s="57">
        <f>VLOOKUP(E1328,'Cons. Ch2 &amp; Ch3'!F:Y,20,FALSE)</f>
        <v>20000000</v>
      </c>
    </row>
    <row r="1329" spans="1:16" hidden="1" x14ac:dyDescent="0.35">
      <c r="A1329" s="56">
        <v>8471160</v>
      </c>
      <c r="B1329" s="56" t="s">
        <v>506</v>
      </c>
      <c r="C1329" s="56">
        <v>492316</v>
      </c>
      <c r="D1329" s="56" t="s">
        <v>138</v>
      </c>
      <c r="E1329" s="56" t="str">
        <f t="shared" si="45"/>
        <v>847.8471160.1.492316.000000.847001.300180</v>
      </c>
      <c r="F1329" s="66" t="s">
        <v>21</v>
      </c>
      <c r="G1329" s="56">
        <v>847001</v>
      </c>
      <c r="H1329" s="56" t="s">
        <v>863</v>
      </c>
      <c r="I1329" s="56">
        <v>300180</v>
      </c>
      <c r="J1329" s="56" t="s">
        <v>4765</v>
      </c>
      <c r="K1329" s="56">
        <v>1</v>
      </c>
      <c r="L1329" s="56">
        <v>26775</v>
      </c>
      <c r="M1329" s="227">
        <v>25500</v>
      </c>
      <c r="N1329" s="57">
        <v>0</v>
      </c>
      <c r="O1329" s="223">
        <f t="shared" si="44"/>
        <v>25500</v>
      </c>
      <c r="P1329" s="57">
        <f>VLOOKUP(E1329,'Cons. Ch2 &amp; Ch3'!F:Y,20,FALSE)</f>
        <v>20000000</v>
      </c>
    </row>
    <row r="1330" spans="1:16" hidden="1" x14ac:dyDescent="0.35">
      <c r="A1330" s="56">
        <v>8471160</v>
      </c>
      <c r="B1330" s="56" t="s">
        <v>506</v>
      </c>
      <c r="C1330" s="56">
        <v>492316</v>
      </c>
      <c r="D1330" s="56" t="s">
        <v>138</v>
      </c>
      <c r="E1330" s="56" t="str">
        <f t="shared" si="45"/>
        <v>847.8471160.1.492316.000000.847001.300180</v>
      </c>
      <c r="F1330" s="66" t="s">
        <v>21</v>
      </c>
      <c r="G1330" s="56">
        <v>847001</v>
      </c>
      <c r="H1330" s="56" t="s">
        <v>863</v>
      </c>
      <c r="I1330" s="56">
        <v>300180</v>
      </c>
      <c r="J1330" s="56" t="s">
        <v>4766</v>
      </c>
      <c r="K1330" s="56">
        <v>1</v>
      </c>
      <c r="L1330" s="56">
        <v>325500</v>
      </c>
      <c r="M1330" s="227">
        <v>310000</v>
      </c>
      <c r="N1330" s="57">
        <v>0</v>
      </c>
      <c r="O1330" s="223">
        <f t="shared" si="44"/>
        <v>310000</v>
      </c>
      <c r="P1330" s="57">
        <f>VLOOKUP(E1330,'Cons. Ch2 &amp; Ch3'!F:Y,20,FALSE)</f>
        <v>20000000</v>
      </c>
    </row>
    <row r="1331" spans="1:16" hidden="1" x14ac:dyDescent="0.35">
      <c r="A1331" s="56">
        <v>8471160</v>
      </c>
      <c r="B1331" s="56" t="s">
        <v>506</v>
      </c>
      <c r="C1331" s="56">
        <v>492316</v>
      </c>
      <c r="D1331" s="56" t="s">
        <v>138</v>
      </c>
      <c r="E1331" s="56" t="str">
        <f t="shared" si="45"/>
        <v>847.8471160.1.492316.000000.847001.300180</v>
      </c>
      <c r="F1331" s="66" t="s">
        <v>21</v>
      </c>
      <c r="G1331" s="56">
        <v>847001</v>
      </c>
      <c r="H1331" s="56" t="s">
        <v>863</v>
      </c>
      <c r="I1331" s="56">
        <v>300180</v>
      </c>
      <c r="J1331" s="56" t="s">
        <v>4767</v>
      </c>
      <c r="K1331" s="56">
        <v>1</v>
      </c>
      <c r="L1331" s="56">
        <v>63000</v>
      </c>
      <c r="M1331" s="227">
        <v>60000</v>
      </c>
      <c r="N1331" s="57">
        <v>0</v>
      </c>
      <c r="O1331" s="223">
        <f t="shared" si="44"/>
        <v>60000</v>
      </c>
      <c r="P1331" s="57">
        <f>VLOOKUP(E1331,'Cons. Ch2 &amp; Ch3'!F:Y,20,FALSE)</f>
        <v>20000000</v>
      </c>
    </row>
    <row r="1332" spans="1:16" hidden="1" x14ac:dyDescent="0.35">
      <c r="A1332" s="56">
        <v>8471160</v>
      </c>
      <c r="B1332" s="56" t="s">
        <v>506</v>
      </c>
      <c r="C1332" s="56">
        <v>492316</v>
      </c>
      <c r="D1332" s="56" t="s">
        <v>138</v>
      </c>
      <c r="E1332" s="56" t="str">
        <f t="shared" si="45"/>
        <v>847.8471160.1.492316.000000.847001.300180</v>
      </c>
      <c r="F1332" s="66" t="s">
        <v>21</v>
      </c>
      <c r="G1332" s="56">
        <v>847001</v>
      </c>
      <c r="H1332" s="56" t="s">
        <v>863</v>
      </c>
      <c r="I1332" s="56">
        <v>300180</v>
      </c>
      <c r="J1332" s="56" t="s">
        <v>4768</v>
      </c>
      <c r="K1332" s="56">
        <v>1</v>
      </c>
      <c r="L1332" s="56">
        <v>196591.5</v>
      </c>
      <c r="M1332" s="227">
        <v>187230</v>
      </c>
      <c r="N1332" s="57">
        <v>0</v>
      </c>
      <c r="O1332" s="223">
        <f t="shared" si="44"/>
        <v>187230</v>
      </c>
      <c r="P1332" s="57">
        <f>VLOOKUP(E1332,'Cons. Ch2 &amp; Ch3'!F:Y,20,FALSE)</f>
        <v>20000000</v>
      </c>
    </row>
    <row r="1333" spans="1:16" hidden="1" x14ac:dyDescent="0.35">
      <c r="A1333" s="56">
        <v>8471160</v>
      </c>
      <c r="B1333" s="56" t="s">
        <v>506</v>
      </c>
      <c r="C1333" s="56">
        <v>492316</v>
      </c>
      <c r="D1333" s="56" t="s">
        <v>138</v>
      </c>
      <c r="E1333" s="56" t="str">
        <f t="shared" si="45"/>
        <v>847.8471160.1.492316.000000.847001.300180</v>
      </c>
      <c r="F1333" s="66" t="s">
        <v>21</v>
      </c>
      <c r="G1333" s="56">
        <v>847001</v>
      </c>
      <c r="H1333" s="56" t="s">
        <v>863</v>
      </c>
      <c r="I1333" s="56">
        <v>300180</v>
      </c>
      <c r="J1333" s="56" t="s">
        <v>4769</v>
      </c>
      <c r="K1333" s="56">
        <v>1</v>
      </c>
      <c r="L1333" s="56">
        <v>50400</v>
      </c>
      <c r="M1333" s="227">
        <v>48000</v>
      </c>
      <c r="N1333" s="57">
        <v>0</v>
      </c>
      <c r="O1333" s="223">
        <f t="shared" si="44"/>
        <v>48000</v>
      </c>
      <c r="P1333" s="57">
        <f>VLOOKUP(E1333,'Cons. Ch2 &amp; Ch3'!F:Y,20,FALSE)</f>
        <v>20000000</v>
      </c>
    </row>
    <row r="1334" spans="1:16" hidden="1" x14ac:dyDescent="0.35">
      <c r="A1334" s="56">
        <v>8471160</v>
      </c>
      <c r="B1334" s="56" t="s">
        <v>506</v>
      </c>
      <c r="C1334" s="56">
        <v>492316</v>
      </c>
      <c r="D1334" s="56" t="s">
        <v>138</v>
      </c>
      <c r="E1334" s="56" t="str">
        <f t="shared" si="45"/>
        <v>847.8471160.1.492316.000000.847001.300180</v>
      </c>
      <c r="F1334" s="66" t="s">
        <v>21</v>
      </c>
      <c r="G1334" s="56">
        <v>847001</v>
      </c>
      <c r="H1334" s="56" t="s">
        <v>863</v>
      </c>
      <c r="I1334" s="56">
        <v>300180</v>
      </c>
      <c r="J1334" s="56" t="s">
        <v>4770</v>
      </c>
      <c r="K1334" s="56">
        <v>1</v>
      </c>
      <c r="L1334" s="56">
        <v>3360</v>
      </c>
      <c r="M1334" s="227">
        <v>3200</v>
      </c>
      <c r="N1334" s="57">
        <v>0</v>
      </c>
      <c r="O1334" s="223">
        <f t="shared" si="44"/>
        <v>3200</v>
      </c>
      <c r="P1334" s="57">
        <f>VLOOKUP(E1334,'Cons. Ch2 &amp; Ch3'!F:Y,20,FALSE)</f>
        <v>20000000</v>
      </c>
    </row>
    <row r="1335" spans="1:16" hidden="1" x14ac:dyDescent="0.35">
      <c r="A1335" s="56">
        <v>8471160</v>
      </c>
      <c r="B1335" s="56" t="s">
        <v>506</v>
      </c>
      <c r="C1335" s="56">
        <v>492316</v>
      </c>
      <c r="D1335" s="56" t="s">
        <v>138</v>
      </c>
      <c r="E1335" s="56" t="str">
        <f t="shared" si="45"/>
        <v>847.8471160.1.492316.000000.847001.300180</v>
      </c>
      <c r="F1335" s="66" t="s">
        <v>21</v>
      </c>
      <c r="G1335" s="56">
        <v>847001</v>
      </c>
      <c r="H1335" s="56" t="s">
        <v>863</v>
      </c>
      <c r="I1335" s="56">
        <v>300180</v>
      </c>
      <c r="J1335" s="56" t="s">
        <v>4771</v>
      </c>
      <c r="K1335" s="56">
        <v>1</v>
      </c>
      <c r="L1335" s="56">
        <v>92400</v>
      </c>
      <c r="M1335" s="227">
        <v>88000</v>
      </c>
      <c r="N1335" s="57">
        <v>0</v>
      </c>
      <c r="O1335" s="223">
        <f t="shared" si="44"/>
        <v>88000</v>
      </c>
      <c r="P1335" s="57">
        <f>VLOOKUP(E1335,'Cons. Ch2 &amp; Ch3'!F:Y,20,FALSE)</f>
        <v>20000000</v>
      </c>
    </row>
    <row r="1336" spans="1:16" hidden="1" x14ac:dyDescent="0.35">
      <c r="A1336" s="56">
        <v>8471160</v>
      </c>
      <c r="B1336" s="56" t="s">
        <v>506</v>
      </c>
      <c r="C1336" s="56">
        <v>492316</v>
      </c>
      <c r="D1336" s="56" t="s">
        <v>138</v>
      </c>
      <c r="E1336" s="56" t="str">
        <f t="shared" si="45"/>
        <v>847.8471160.1.492316.000000.847001.300180</v>
      </c>
      <c r="F1336" s="66" t="s">
        <v>21</v>
      </c>
      <c r="G1336" s="56">
        <v>847001</v>
      </c>
      <c r="H1336" s="56" t="s">
        <v>863</v>
      </c>
      <c r="I1336" s="56">
        <v>300180</v>
      </c>
      <c r="J1336" s="56" t="s">
        <v>4772</v>
      </c>
      <c r="K1336" s="56">
        <v>1</v>
      </c>
      <c r="L1336" s="56">
        <v>119007</v>
      </c>
      <c r="M1336" s="227">
        <v>113340</v>
      </c>
      <c r="N1336" s="57">
        <v>0</v>
      </c>
      <c r="O1336" s="223">
        <f t="shared" si="44"/>
        <v>113340</v>
      </c>
      <c r="P1336" s="57">
        <f>VLOOKUP(E1336,'Cons. Ch2 &amp; Ch3'!F:Y,20,FALSE)</f>
        <v>20000000</v>
      </c>
    </row>
    <row r="1337" spans="1:16" hidden="1" x14ac:dyDescent="0.35">
      <c r="A1337" s="56">
        <v>8471160</v>
      </c>
      <c r="B1337" s="56" t="s">
        <v>506</v>
      </c>
      <c r="C1337" s="56">
        <v>492316</v>
      </c>
      <c r="D1337" s="56" t="s">
        <v>138</v>
      </c>
      <c r="E1337" s="56" t="str">
        <f t="shared" si="45"/>
        <v>847.8471160.1.492316.000000.847001.300180</v>
      </c>
      <c r="F1337" s="66" t="s">
        <v>21</v>
      </c>
      <c r="G1337" s="56">
        <v>847001</v>
      </c>
      <c r="H1337" s="56" t="s">
        <v>863</v>
      </c>
      <c r="I1337" s="56">
        <v>300180</v>
      </c>
      <c r="J1337" s="56" t="s">
        <v>4773</v>
      </c>
      <c r="K1337" s="56">
        <v>1</v>
      </c>
      <c r="L1337" s="56">
        <v>214609.5</v>
      </c>
      <c r="M1337" s="227">
        <v>204390</v>
      </c>
      <c r="N1337" s="57">
        <v>0</v>
      </c>
      <c r="O1337" s="223">
        <f t="shared" si="44"/>
        <v>204390</v>
      </c>
      <c r="P1337" s="57">
        <f>VLOOKUP(E1337,'Cons. Ch2 &amp; Ch3'!F:Y,20,FALSE)</f>
        <v>20000000</v>
      </c>
    </row>
    <row r="1338" spans="1:16" hidden="1" x14ac:dyDescent="0.35">
      <c r="A1338" s="56">
        <v>8471160</v>
      </c>
      <c r="B1338" s="56" t="s">
        <v>506</v>
      </c>
      <c r="C1338" s="56">
        <v>492316</v>
      </c>
      <c r="D1338" s="56" t="s">
        <v>138</v>
      </c>
      <c r="E1338" s="56" t="str">
        <f t="shared" si="45"/>
        <v>847.8471160.1.492316.000000.847001.300180</v>
      </c>
      <c r="F1338" s="66" t="s">
        <v>21</v>
      </c>
      <c r="G1338" s="56">
        <v>847001</v>
      </c>
      <c r="H1338" s="56" t="s">
        <v>863</v>
      </c>
      <c r="I1338" s="56">
        <v>300180</v>
      </c>
      <c r="J1338" s="56" t="s">
        <v>4774</v>
      </c>
      <c r="K1338" s="56">
        <v>1</v>
      </c>
      <c r="L1338" s="56">
        <v>184800</v>
      </c>
      <c r="M1338" s="227">
        <v>176000</v>
      </c>
      <c r="N1338" s="57">
        <v>0</v>
      </c>
      <c r="O1338" s="223">
        <f t="shared" ref="O1338:O1401" si="46">M1338-N1338</f>
        <v>176000</v>
      </c>
      <c r="P1338" s="57">
        <f>VLOOKUP(E1338,'Cons. Ch2 &amp; Ch3'!F:Y,20,FALSE)</f>
        <v>20000000</v>
      </c>
    </row>
    <row r="1339" spans="1:16" hidden="1" x14ac:dyDescent="0.35">
      <c r="A1339" s="56">
        <v>8471160</v>
      </c>
      <c r="B1339" s="56" t="s">
        <v>506</v>
      </c>
      <c r="C1339" s="56">
        <v>492316</v>
      </c>
      <c r="D1339" s="56" t="s">
        <v>138</v>
      </c>
      <c r="E1339" s="56" t="str">
        <f t="shared" si="45"/>
        <v>847.8471160.1.492316.000000.847001.300180</v>
      </c>
      <c r="F1339" s="66" t="s">
        <v>21</v>
      </c>
      <c r="G1339" s="56">
        <v>847001</v>
      </c>
      <c r="H1339" s="56" t="s">
        <v>863</v>
      </c>
      <c r="I1339" s="56">
        <v>300180</v>
      </c>
      <c r="J1339" s="56" t="s">
        <v>4775</v>
      </c>
      <c r="K1339" s="56">
        <v>1</v>
      </c>
      <c r="L1339" s="56">
        <v>184800</v>
      </c>
      <c r="M1339" s="227">
        <v>176000</v>
      </c>
      <c r="N1339" s="57">
        <v>0</v>
      </c>
      <c r="O1339" s="223">
        <f t="shared" si="46"/>
        <v>176000</v>
      </c>
      <c r="P1339" s="57">
        <f>VLOOKUP(E1339,'Cons. Ch2 &amp; Ch3'!F:Y,20,FALSE)</f>
        <v>20000000</v>
      </c>
    </row>
    <row r="1340" spans="1:16" hidden="1" x14ac:dyDescent="0.35">
      <c r="A1340" s="56">
        <v>8471160</v>
      </c>
      <c r="B1340" s="56" t="s">
        <v>506</v>
      </c>
      <c r="C1340" s="56">
        <v>492316</v>
      </c>
      <c r="D1340" s="56" t="s">
        <v>138</v>
      </c>
      <c r="E1340" s="56" t="str">
        <f t="shared" si="45"/>
        <v>847.8471160.1.492316.000000.847001.300180</v>
      </c>
      <c r="F1340" s="66" t="s">
        <v>21</v>
      </c>
      <c r="G1340" s="56">
        <v>847001</v>
      </c>
      <c r="H1340" s="56" t="s">
        <v>863</v>
      </c>
      <c r="I1340" s="56">
        <v>300180</v>
      </c>
      <c r="J1340" s="56" t="s">
        <v>4776</v>
      </c>
      <c r="K1340" s="56">
        <v>1</v>
      </c>
      <c r="L1340" s="56">
        <v>101860.5</v>
      </c>
      <c r="M1340" s="227">
        <v>97010</v>
      </c>
      <c r="N1340" s="57">
        <v>0</v>
      </c>
      <c r="O1340" s="223">
        <f t="shared" si="46"/>
        <v>97010</v>
      </c>
      <c r="P1340" s="57">
        <f>VLOOKUP(E1340,'Cons. Ch2 &amp; Ch3'!F:Y,20,FALSE)</f>
        <v>20000000</v>
      </c>
    </row>
    <row r="1341" spans="1:16" hidden="1" x14ac:dyDescent="0.35">
      <c r="A1341" s="56">
        <v>8471160</v>
      </c>
      <c r="B1341" s="56" t="s">
        <v>506</v>
      </c>
      <c r="C1341" s="56">
        <v>492316</v>
      </c>
      <c r="D1341" s="56" t="s">
        <v>138</v>
      </c>
      <c r="E1341" s="56" t="str">
        <f t="shared" si="45"/>
        <v>847.8471160.1.492316.000000.847001.300180</v>
      </c>
      <c r="F1341" s="66" t="s">
        <v>21</v>
      </c>
      <c r="G1341" s="56">
        <v>847001</v>
      </c>
      <c r="H1341" s="56" t="s">
        <v>863</v>
      </c>
      <c r="I1341" s="56">
        <v>300180</v>
      </c>
      <c r="J1341" s="56" t="s">
        <v>4777</v>
      </c>
      <c r="K1341" s="56">
        <v>1</v>
      </c>
      <c r="L1341" s="56">
        <v>44730</v>
      </c>
      <c r="M1341" s="227">
        <v>42600</v>
      </c>
      <c r="N1341" s="57">
        <v>0</v>
      </c>
      <c r="O1341" s="223">
        <f t="shared" si="46"/>
        <v>42600</v>
      </c>
      <c r="P1341" s="57">
        <f>VLOOKUP(E1341,'Cons. Ch2 &amp; Ch3'!F:Y,20,FALSE)</f>
        <v>20000000</v>
      </c>
    </row>
    <row r="1342" spans="1:16" hidden="1" x14ac:dyDescent="0.35">
      <c r="A1342" s="56">
        <v>8471160</v>
      </c>
      <c r="B1342" s="56" t="s">
        <v>506</v>
      </c>
      <c r="C1342" s="56">
        <v>492316</v>
      </c>
      <c r="D1342" s="56" t="s">
        <v>138</v>
      </c>
      <c r="E1342" s="56" t="str">
        <f t="shared" si="45"/>
        <v>847.8471160.1.492316.000000.847001.300180</v>
      </c>
      <c r="F1342" s="66" t="s">
        <v>21</v>
      </c>
      <c r="G1342" s="56">
        <v>847001</v>
      </c>
      <c r="H1342" s="56" t="s">
        <v>863</v>
      </c>
      <c r="I1342" s="56">
        <v>300180</v>
      </c>
      <c r="J1342" s="56" t="s">
        <v>4778</v>
      </c>
      <c r="K1342" s="56">
        <v>1</v>
      </c>
      <c r="L1342" s="56">
        <v>63000</v>
      </c>
      <c r="M1342" s="227">
        <v>60000</v>
      </c>
      <c r="N1342" s="57">
        <v>0</v>
      </c>
      <c r="O1342" s="223">
        <f t="shared" si="46"/>
        <v>60000</v>
      </c>
      <c r="P1342" s="57">
        <f>VLOOKUP(E1342,'Cons. Ch2 &amp; Ch3'!F:Y,20,FALSE)</f>
        <v>20000000</v>
      </c>
    </row>
    <row r="1343" spans="1:16" hidden="1" x14ac:dyDescent="0.35">
      <c r="A1343" s="56">
        <v>8471160</v>
      </c>
      <c r="B1343" s="56" t="s">
        <v>506</v>
      </c>
      <c r="C1343" s="56">
        <v>492316</v>
      </c>
      <c r="D1343" s="56" t="s">
        <v>138</v>
      </c>
      <c r="E1343" s="56" t="str">
        <f t="shared" si="45"/>
        <v>847.8471160.1.492316.000000.847001.300180</v>
      </c>
      <c r="F1343" s="66" t="s">
        <v>21</v>
      </c>
      <c r="G1343" s="56">
        <v>847001</v>
      </c>
      <c r="H1343" s="56" t="s">
        <v>863</v>
      </c>
      <c r="I1343" s="56">
        <v>300180</v>
      </c>
      <c r="J1343" s="56" t="s">
        <v>4779</v>
      </c>
      <c r="K1343" s="56">
        <v>1</v>
      </c>
      <c r="L1343" s="56">
        <v>196591.5</v>
      </c>
      <c r="M1343" s="227">
        <v>187230</v>
      </c>
      <c r="N1343" s="57">
        <v>0</v>
      </c>
      <c r="O1343" s="223">
        <f t="shared" si="46"/>
        <v>187230</v>
      </c>
      <c r="P1343" s="57">
        <f>VLOOKUP(E1343,'Cons. Ch2 &amp; Ch3'!F:Y,20,FALSE)</f>
        <v>20000000</v>
      </c>
    </row>
    <row r="1344" spans="1:16" hidden="1" x14ac:dyDescent="0.35">
      <c r="A1344" s="56">
        <v>8471160</v>
      </c>
      <c r="B1344" s="56" t="s">
        <v>506</v>
      </c>
      <c r="C1344" s="56">
        <v>492316</v>
      </c>
      <c r="D1344" s="56" t="s">
        <v>138</v>
      </c>
      <c r="E1344" s="56" t="str">
        <f t="shared" si="45"/>
        <v>847.8471160.1.492316.000000.847001.300180</v>
      </c>
      <c r="F1344" s="66" t="s">
        <v>21</v>
      </c>
      <c r="G1344" s="56">
        <v>847001</v>
      </c>
      <c r="H1344" s="56" t="s">
        <v>863</v>
      </c>
      <c r="I1344" s="56">
        <v>300180</v>
      </c>
      <c r="J1344" s="56" t="s">
        <v>4780</v>
      </c>
      <c r="K1344" s="56">
        <v>1</v>
      </c>
      <c r="L1344" s="56">
        <v>50400</v>
      </c>
      <c r="M1344" s="227">
        <v>48000</v>
      </c>
      <c r="N1344" s="57">
        <v>0</v>
      </c>
      <c r="O1344" s="223">
        <f t="shared" si="46"/>
        <v>48000</v>
      </c>
      <c r="P1344" s="57">
        <f>VLOOKUP(E1344,'Cons. Ch2 &amp; Ch3'!F:Y,20,FALSE)</f>
        <v>20000000</v>
      </c>
    </row>
    <row r="1345" spans="1:16" hidden="1" x14ac:dyDescent="0.35">
      <c r="A1345" s="56">
        <v>8471160</v>
      </c>
      <c r="B1345" s="56" t="s">
        <v>506</v>
      </c>
      <c r="C1345" s="56">
        <v>492316</v>
      </c>
      <c r="D1345" s="56" t="s">
        <v>138</v>
      </c>
      <c r="E1345" s="56" t="str">
        <f t="shared" si="45"/>
        <v>847.8471160.1.492316.000000.847001.300180</v>
      </c>
      <c r="F1345" s="66" t="s">
        <v>21</v>
      </c>
      <c r="G1345" s="56">
        <v>847001</v>
      </c>
      <c r="H1345" s="56" t="s">
        <v>863</v>
      </c>
      <c r="I1345" s="56">
        <v>300180</v>
      </c>
      <c r="J1345" s="56" t="s">
        <v>4781</v>
      </c>
      <c r="K1345" s="56">
        <v>1</v>
      </c>
      <c r="L1345" s="56">
        <v>3360</v>
      </c>
      <c r="M1345" s="227">
        <v>3200</v>
      </c>
      <c r="N1345" s="57">
        <v>0</v>
      </c>
      <c r="O1345" s="223">
        <f t="shared" si="46"/>
        <v>3200</v>
      </c>
      <c r="P1345" s="57">
        <f>VLOOKUP(E1345,'Cons. Ch2 &amp; Ch3'!F:Y,20,FALSE)</f>
        <v>20000000</v>
      </c>
    </row>
    <row r="1346" spans="1:16" hidden="1" x14ac:dyDescent="0.35">
      <c r="A1346" s="56">
        <v>8471160</v>
      </c>
      <c r="B1346" s="56" t="s">
        <v>506</v>
      </c>
      <c r="C1346" s="56">
        <v>492316</v>
      </c>
      <c r="D1346" s="56" t="s">
        <v>138</v>
      </c>
      <c r="E1346" s="56" t="str">
        <f t="shared" ref="E1346:E1409" si="47">CONCATENATE(847,".",A1346,".",1,".",C1346,".","000000",".",G1346,".",I1346)</f>
        <v>847.8471160.1.492316.000000.847001.300180</v>
      </c>
      <c r="F1346" s="66" t="s">
        <v>21</v>
      </c>
      <c r="G1346" s="56">
        <v>847001</v>
      </c>
      <c r="H1346" s="56" t="s">
        <v>863</v>
      </c>
      <c r="I1346" s="56">
        <v>300180</v>
      </c>
      <c r="J1346" s="56" t="s">
        <v>4782</v>
      </c>
      <c r="K1346" s="56">
        <v>1</v>
      </c>
      <c r="L1346" s="56">
        <v>92400</v>
      </c>
      <c r="M1346" s="227">
        <v>88000</v>
      </c>
      <c r="N1346" s="57">
        <v>0</v>
      </c>
      <c r="O1346" s="223">
        <f t="shared" si="46"/>
        <v>88000</v>
      </c>
      <c r="P1346" s="57">
        <f>VLOOKUP(E1346,'Cons. Ch2 &amp; Ch3'!F:Y,20,FALSE)</f>
        <v>20000000</v>
      </c>
    </row>
    <row r="1347" spans="1:16" hidden="1" x14ac:dyDescent="0.35">
      <c r="A1347" s="56">
        <v>8471160</v>
      </c>
      <c r="B1347" s="56" t="s">
        <v>506</v>
      </c>
      <c r="C1347" s="56">
        <v>492316</v>
      </c>
      <c r="D1347" s="56" t="s">
        <v>138</v>
      </c>
      <c r="E1347" s="56" t="str">
        <f t="shared" si="47"/>
        <v>847.8471160.1.492316.000000.847001.300180</v>
      </c>
      <c r="F1347" s="66" t="s">
        <v>21</v>
      </c>
      <c r="G1347" s="56">
        <v>847001</v>
      </c>
      <c r="H1347" s="56" t="s">
        <v>863</v>
      </c>
      <c r="I1347" s="56">
        <v>300180</v>
      </c>
      <c r="J1347" s="56" t="s">
        <v>4783</v>
      </c>
      <c r="K1347" s="56">
        <v>1</v>
      </c>
      <c r="L1347" s="56">
        <v>119007</v>
      </c>
      <c r="M1347" s="227">
        <v>113340</v>
      </c>
      <c r="N1347" s="57">
        <v>0</v>
      </c>
      <c r="O1347" s="223">
        <f t="shared" si="46"/>
        <v>113340</v>
      </c>
      <c r="P1347" s="57">
        <f>VLOOKUP(E1347,'Cons. Ch2 &amp; Ch3'!F:Y,20,FALSE)</f>
        <v>20000000</v>
      </c>
    </row>
    <row r="1348" spans="1:16" hidden="1" x14ac:dyDescent="0.35">
      <c r="A1348" s="56">
        <v>8471160</v>
      </c>
      <c r="B1348" s="56" t="s">
        <v>506</v>
      </c>
      <c r="C1348" s="56">
        <v>492316</v>
      </c>
      <c r="D1348" s="56" t="s">
        <v>138</v>
      </c>
      <c r="E1348" s="56" t="str">
        <f t="shared" si="47"/>
        <v>847.8471160.1.492316.000000.847001.300180</v>
      </c>
      <c r="F1348" s="66" t="s">
        <v>21</v>
      </c>
      <c r="G1348" s="56">
        <v>847001</v>
      </c>
      <c r="H1348" s="56" t="s">
        <v>863</v>
      </c>
      <c r="I1348" s="56">
        <v>300180</v>
      </c>
      <c r="J1348" s="56" t="s">
        <v>4784</v>
      </c>
      <c r="K1348" s="56">
        <v>1</v>
      </c>
      <c r="L1348" s="56">
        <v>214609.5</v>
      </c>
      <c r="M1348" s="227">
        <v>204390</v>
      </c>
      <c r="N1348" s="57">
        <v>0</v>
      </c>
      <c r="O1348" s="223">
        <f t="shared" si="46"/>
        <v>204390</v>
      </c>
      <c r="P1348" s="57">
        <f>VLOOKUP(E1348,'Cons. Ch2 &amp; Ch3'!F:Y,20,FALSE)</f>
        <v>20000000</v>
      </c>
    </row>
    <row r="1349" spans="1:16" hidden="1" x14ac:dyDescent="0.35">
      <c r="A1349" s="56">
        <v>8471160</v>
      </c>
      <c r="B1349" s="56" t="s">
        <v>506</v>
      </c>
      <c r="C1349" s="56">
        <v>492316</v>
      </c>
      <c r="D1349" s="56" t="s">
        <v>138</v>
      </c>
      <c r="E1349" s="56" t="str">
        <f t="shared" si="47"/>
        <v>847.8471160.1.492316.000000.847001.300180</v>
      </c>
      <c r="F1349" s="66" t="s">
        <v>21</v>
      </c>
      <c r="G1349" s="56">
        <v>847001</v>
      </c>
      <c r="H1349" s="56" t="s">
        <v>863</v>
      </c>
      <c r="I1349" s="56">
        <v>300180</v>
      </c>
      <c r="J1349" s="56" t="s">
        <v>4785</v>
      </c>
      <c r="K1349" s="56">
        <v>1</v>
      </c>
      <c r="L1349" s="56">
        <v>184800</v>
      </c>
      <c r="M1349" s="227">
        <v>176000</v>
      </c>
      <c r="N1349" s="57">
        <v>0</v>
      </c>
      <c r="O1349" s="223">
        <f t="shared" si="46"/>
        <v>176000</v>
      </c>
      <c r="P1349" s="57">
        <f>VLOOKUP(E1349,'Cons. Ch2 &amp; Ch3'!F:Y,20,FALSE)</f>
        <v>20000000</v>
      </c>
    </row>
    <row r="1350" spans="1:16" hidden="1" x14ac:dyDescent="0.35">
      <c r="A1350" s="56">
        <v>8471160</v>
      </c>
      <c r="B1350" s="56" t="s">
        <v>506</v>
      </c>
      <c r="C1350" s="56">
        <v>492316</v>
      </c>
      <c r="D1350" s="56" t="s">
        <v>138</v>
      </c>
      <c r="E1350" s="56" t="str">
        <f t="shared" si="47"/>
        <v>847.8471160.1.492316.000000.847001.300180</v>
      </c>
      <c r="F1350" s="66" t="s">
        <v>21</v>
      </c>
      <c r="G1350" s="56">
        <v>847001</v>
      </c>
      <c r="H1350" s="56" t="s">
        <v>863</v>
      </c>
      <c r="I1350" s="56">
        <v>300180</v>
      </c>
      <c r="J1350" s="56" t="s">
        <v>4786</v>
      </c>
      <c r="K1350" s="56">
        <v>1</v>
      </c>
      <c r="L1350" s="56">
        <v>47250</v>
      </c>
      <c r="M1350" s="227">
        <v>45000</v>
      </c>
      <c r="N1350" s="57">
        <v>0</v>
      </c>
      <c r="O1350" s="223">
        <f t="shared" si="46"/>
        <v>45000</v>
      </c>
      <c r="P1350" s="57">
        <f>VLOOKUP(E1350,'Cons. Ch2 &amp; Ch3'!F:Y,20,FALSE)</f>
        <v>20000000</v>
      </c>
    </row>
    <row r="1351" spans="1:16" hidden="1" x14ac:dyDescent="0.35">
      <c r="A1351" s="56">
        <v>8471160</v>
      </c>
      <c r="B1351" s="56" t="s">
        <v>506</v>
      </c>
      <c r="C1351" s="56">
        <v>492316</v>
      </c>
      <c r="D1351" s="56" t="s">
        <v>138</v>
      </c>
      <c r="E1351" s="56" t="str">
        <f t="shared" si="47"/>
        <v>847.8471160.1.492316.000000.847001.300180</v>
      </c>
      <c r="F1351" s="66" t="s">
        <v>21</v>
      </c>
      <c r="G1351" s="56">
        <v>847001</v>
      </c>
      <c r="H1351" s="56" t="s">
        <v>863</v>
      </c>
      <c r="I1351" s="56">
        <v>300180</v>
      </c>
      <c r="J1351" s="56" t="s">
        <v>4787</v>
      </c>
      <c r="K1351" s="56">
        <v>1</v>
      </c>
      <c r="L1351" s="56">
        <v>101860.5</v>
      </c>
      <c r="M1351" s="227">
        <v>97010</v>
      </c>
      <c r="N1351" s="57">
        <v>0</v>
      </c>
      <c r="O1351" s="223">
        <f t="shared" si="46"/>
        <v>97010</v>
      </c>
      <c r="P1351" s="57">
        <f>VLOOKUP(E1351,'Cons. Ch2 &amp; Ch3'!F:Y,20,FALSE)</f>
        <v>20000000</v>
      </c>
    </row>
    <row r="1352" spans="1:16" hidden="1" x14ac:dyDescent="0.35">
      <c r="A1352" s="56">
        <v>8471160</v>
      </c>
      <c r="B1352" s="56" t="s">
        <v>506</v>
      </c>
      <c r="C1352" s="56">
        <v>492316</v>
      </c>
      <c r="D1352" s="56" t="s">
        <v>138</v>
      </c>
      <c r="E1352" s="56" t="str">
        <f t="shared" si="47"/>
        <v>847.8471160.1.492316.000000.847001.300180</v>
      </c>
      <c r="F1352" s="66" t="s">
        <v>21</v>
      </c>
      <c r="G1352" s="56">
        <v>847001</v>
      </c>
      <c r="H1352" s="56" t="s">
        <v>863</v>
      </c>
      <c r="I1352" s="56">
        <v>300180</v>
      </c>
      <c r="J1352" s="56" t="s">
        <v>4788</v>
      </c>
      <c r="K1352" s="56">
        <v>1</v>
      </c>
      <c r="L1352" s="56">
        <v>61950</v>
      </c>
      <c r="M1352" s="227">
        <v>59000</v>
      </c>
      <c r="N1352" s="57">
        <v>0</v>
      </c>
      <c r="O1352" s="223">
        <f t="shared" si="46"/>
        <v>59000</v>
      </c>
      <c r="P1352" s="57">
        <f>VLOOKUP(E1352,'Cons. Ch2 &amp; Ch3'!F:Y,20,FALSE)</f>
        <v>20000000</v>
      </c>
    </row>
    <row r="1353" spans="1:16" hidden="1" x14ac:dyDescent="0.35">
      <c r="A1353" s="56">
        <v>8471160</v>
      </c>
      <c r="B1353" s="56" t="s">
        <v>506</v>
      </c>
      <c r="C1353" s="56">
        <v>492316</v>
      </c>
      <c r="D1353" s="56" t="s">
        <v>138</v>
      </c>
      <c r="E1353" s="56" t="str">
        <f t="shared" si="47"/>
        <v>847.8471160.1.492316.000000.847001.300180</v>
      </c>
      <c r="F1353" s="66" t="s">
        <v>21</v>
      </c>
      <c r="G1353" s="56">
        <v>847001</v>
      </c>
      <c r="H1353" s="56" t="s">
        <v>863</v>
      </c>
      <c r="I1353" s="56">
        <v>300180</v>
      </c>
      <c r="J1353" s="56" t="s">
        <v>4789</v>
      </c>
      <c r="K1353" s="56">
        <v>1</v>
      </c>
      <c r="L1353" s="56">
        <v>3990</v>
      </c>
      <c r="M1353" s="227">
        <v>3800</v>
      </c>
      <c r="N1353" s="57">
        <v>0</v>
      </c>
      <c r="O1353" s="223">
        <f t="shared" si="46"/>
        <v>3800</v>
      </c>
      <c r="P1353" s="57">
        <f>VLOOKUP(E1353,'Cons. Ch2 &amp; Ch3'!F:Y,20,FALSE)</f>
        <v>20000000</v>
      </c>
    </row>
    <row r="1354" spans="1:16" hidden="1" x14ac:dyDescent="0.35">
      <c r="A1354" s="56">
        <v>8471160</v>
      </c>
      <c r="B1354" s="56" t="s">
        <v>506</v>
      </c>
      <c r="C1354" s="56">
        <v>492316</v>
      </c>
      <c r="D1354" s="56" t="s">
        <v>138</v>
      </c>
      <c r="E1354" s="56" t="str">
        <f t="shared" si="47"/>
        <v>847.8471160.1.492316.000000.847001.300180</v>
      </c>
      <c r="F1354" s="66" t="s">
        <v>21</v>
      </c>
      <c r="G1354" s="56">
        <v>847001</v>
      </c>
      <c r="H1354" s="56" t="s">
        <v>863</v>
      </c>
      <c r="I1354" s="56">
        <v>300180</v>
      </c>
      <c r="J1354" s="56" t="s">
        <v>4790</v>
      </c>
      <c r="K1354" s="56">
        <v>1</v>
      </c>
      <c r="L1354" s="56">
        <v>2940</v>
      </c>
      <c r="M1354" s="227">
        <v>2800</v>
      </c>
      <c r="N1354" s="57">
        <v>0</v>
      </c>
      <c r="O1354" s="223">
        <f t="shared" si="46"/>
        <v>2800</v>
      </c>
      <c r="P1354" s="57">
        <f>VLOOKUP(E1354,'Cons. Ch2 &amp; Ch3'!F:Y,20,FALSE)</f>
        <v>20000000</v>
      </c>
    </row>
    <row r="1355" spans="1:16" hidden="1" x14ac:dyDescent="0.35">
      <c r="A1355" s="56">
        <v>8471160</v>
      </c>
      <c r="B1355" s="56" t="s">
        <v>506</v>
      </c>
      <c r="C1355" s="56">
        <v>492316</v>
      </c>
      <c r="D1355" s="56" t="s">
        <v>138</v>
      </c>
      <c r="E1355" s="56" t="str">
        <f t="shared" si="47"/>
        <v>847.8471160.1.492316.000000.847001.300180</v>
      </c>
      <c r="F1355" s="66" t="s">
        <v>21</v>
      </c>
      <c r="G1355" s="56">
        <v>847001</v>
      </c>
      <c r="H1355" s="56" t="s">
        <v>863</v>
      </c>
      <c r="I1355" s="56">
        <v>300180</v>
      </c>
      <c r="J1355" s="56" t="s">
        <v>4791</v>
      </c>
      <c r="K1355" s="56">
        <v>1</v>
      </c>
      <c r="L1355" s="56">
        <v>2940</v>
      </c>
      <c r="M1355" s="227">
        <v>2800</v>
      </c>
      <c r="N1355" s="57">
        <v>0</v>
      </c>
      <c r="O1355" s="223">
        <f t="shared" si="46"/>
        <v>2800</v>
      </c>
      <c r="P1355" s="57">
        <f>VLOOKUP(E1355,'Cons. Ch2 &amp; Ch3'!F:Y,20,FALSE)</f>
        <v>20000000</v>
      </c>
    </row>
    <row r="1356" spans="1:16" hidden="1" x14ac:dyDescent="0.35">
      <c r="A1356" s="56">
        <v>8471160</v>
      </c>
      <c r="B1356" s="56" t="s">
        <v>506</v>
      </c>
      <c r="C1356" s="56">
        <v>492316</v>
      </c>
      <c r="D1356" s="56" t="s">
        <v>138</v>
      </c>
      <c r="E1356" s="56" t="str">
        <f t="shared" si="47"/>
        <v>847.8471160.1.492316.000000.847001.300180</v>
      </c>
      <c r="F1356" s="66" t="s">
        <v>21</v>
      </c>
      <c r="G1356" s="56">
        <v>847001</v>
      </c>
      <c r="H1356" s="56" t="s">
        <v>863</v>
      </c>
      <c r="I1356" s="56">
        <v>300180</v>
      </c>
      <c r="J1356" s="56" t="s">
        <v>4792</v>
      </c>
      <c r="K1356" s="56">
        <v>1</v>
      </c>
      <c r="L1356" s="56">
        <v>577.5</v>
      </c>
      <c r="M1356" s="227">
        <v>550</v>
      </c>
      <c r="N1356" s="57">
        <v>0</v>
      </c>
      <c r="O1356" s="223">
        <f t="shared" si="46"/>
        <v>550</v>
      </c>
      <c r="P1356" s="57">
        <f>VLOOKUP(E1356,'Cons. Ch2 &amp; Ch3'!F:Y,20,FALSE)</f>
        <v>20000000</v>
      </c>
    </row>
    <row r="1357" spans="1:16" hidden="1" x14ac:dyDescent="0.35">
      <c r="A1357" s="56">
        <v>8471160</v>
      </c>
      <c r="B1357" s="56" t="s">
        <v>506</v>
      </c>
      <c r="C1357" s="56">
        <v>492316</v>
      </c>
      <c r="D1357" s="56" t="s">
        <v>138</v>
      </c>
      <c r="E1357" s="56" t="str">
        <f t="shared" si="47"/>
        <v>847.8471160.1.492316.000000.847001.300180</v>
      </c>
      <c r="F1357" s="66" t="s">
        <v>21</v>
      </c>
      <c r="G1357" s="56">
        <v>847001</v>
      </c>
      <c r="H1357" s="56" t="s">
        <v>863</v>
      </c>
      <c r="I1357" s="56">
        <v>300180</v>
      </c>
      <c r="J1357" s="56" t="s">
        <v>4793</v>
      </c>
      <c r="K1357" s="56">
        <v>1</v>
      </c>
      <c r="L1357" s="56">
        <v>8190</v>
      </c>
      <c r="M1357" s="227">
        <v>7800</v>
      </c>
      <c r="N1357" s="57">
        <v>0</v>
      </c>
      <c r="O1357" s="223">
        <f t="shared" si="46"/>
        <v>7800</v>
      </c>
      <c r="P1357" s="57">
        <f>VLOOKUP(E1357,'Cons. Ch2 &amp; Ch3'!F:Y,20,FALSE)</f>
        <v>20000000</v>
      </c>
    </row>
    <row r="1358" spans="1:16" hidden="1" x14ac:dyDescent="0.35">
      <c r="A1358" s="56">
        <v>8471160</v>
      </c>
      <c r="B1358" s="56" t="s">
        <v>506</v>
      </c>
      <c r="C1358" s="56">
        <v>492316</v>
      </c>
      <c r="D1358" s="56" t="s">
        <v>138</v>
      </c>
      <c r="E1358" s="56" t="str">
        <f t="shared" si="47"/>
        <v>847.8471160.1.492316.000000.847001.300180</v>
      </c>
      <c r="F1358" s="66" t="s">
        <v>21</v>
      </c>
      <c r="G1358" s="56">
        <v>847001</v>
      </c>
      <c r="H1358" s="56" t="s">
        <v>863</v>
      </c>
      <c r="I1358" s="56">
        <v>300180</v>
      </c>
      <c r="J1358" s="56" t="s">
        <v>4794</v>
      </c>
      <c r="K1358" s="56">
        <v>1</v>
      </c>
      <c r="L1358" s="56">
        <v>2520</v>
      </c>
      <c r="M1358" s="227">
        <v>2400</v>
      </c>
      <c r="N1358" s="57">
        <v>0</v>
      </c>
      <c r="O1358" s="223">
        <f t="shared" si="46"/>
        <v>2400</v>
      </c>
      <c r="P1358" s="57">
        <f>VLOOKUP(E1358,'Cons. Ch2 &amp; Ch3'!F:Y,20,FALSE)</f>
        <v>20000000</v>
      </c>
    </row>
    <row r="1359" spans="1:16" hidden="1" x14ac:dyDescent="0.35">
      <c r="A1359" s="56">
        <v>8471160</v>
      </c>
      <c r="B1359" s="56" t="s">
        <v>506</v>
      </c>
      <c r="C1359" s="56">
        <v>492316</v>
      </c>
      <c r="D1359" s="56" t="s">
        <v>138</v>
      </c>
      <c r="E1359" s="56" t="str">
        <f t="shared" si="47"/>
        <v>847.8471160.1.492316.000000.847001.300180</v>
      </c>
      <c r="F1359" s="66" t="s">
        <v>21</v>
      </c>
      <c r="G1359" s="56">
        <v>847001</v>
      </c>
      <c r="H1359" s="56" t="s">
        <v>863</v>
      </c>
      <c r="I1359" s="56">
        <v>300180</v>
      </c>
      <c r="J1359" s="56" t="s">
        <v>4795</v>
      </c>
      <c r="K1359" s="56">
        <v>1</v>
      </c>
      <c r="L1359" s="56">
        <v>11760</v>
      </c>
      <c r="M1359" s="227">
        <v>11200</v>
      </c>
      <c r="N1359" s="57">
        <v>0</v>
      </c>
      <c r="O1359" s="223">
        <f t="shared" si="46"/>
        <v>11200</v>
      </c>
      <c r="P1359" s="57">
        <f>VLOOKUP(E1359,'Cons. Ch2 &amp; Ch3'!F:Y,20,FALSE)</f>
        <v>20000000</v>
      </c>
    </row>
    <row r="1360" spans="1:16" hidden="1" x14ac:dyDescent="0.35">
      <c r="A1360" s="56">
        <v>8471160</v>
      </c>
      <c r="B1360" s="56" t="s">
        <v>506</v>
      </c>
      <c r="C1360" s="56">
        <v>492316</v>
      </c>
      <c r="D1360" s="56" t="s">
        <v>138</v>
      </c>
      <c r="E1360" s="56" t="str">
        <f t="shared" si="47"/>
        <v>847.8471160.1.492316.000000.847001.300180</v>
      </c>
      <c r="F1360" s="66" t="s">
        <v>21</v>
      </c>
      <c r="G1360" s="56">
        <v>847001</v>
      </c>
      <c r="H1360" s="56" t="s">
        <v>863</v>
      </c>
      <c r="I1360" s="56">
        <v>300180</v>
      </c>
      <c r="J1360" s="56" t="s">
        <v>4796</v>
      </c>
      <c r="K1360" s="56">
        <v>1</v>
      </c>
      <c r="L1360" s="56">
        <v>44730</v>
      </c>
      <c r="M1360" s="227">
        <v>42600</v>
      </c>
      <c r="N1360" s="57">
        <v>0</v>
      </c>
      <c r="O1360" s="223">
        <f t="shared" si="46"/>
        <v>42600</v>
      </c>
      <c r="P1360" s="57">
        <f>VLOOKUP(E1360,'Cons. Ch2 &amp; Ch3'!F:Y,20,FALSE)</f>
        <v>20000000</v>
      </c>
    </row>
    <row r="1361" spans="1:16" hidden="1" x14ac:dyDescent="0.35">
      <c r="A1361" s="56">
        <v>8471160</v>
      </c>
      <c r="B1361" s="56" t="s">
        <v>506</v>
      </c>
      <c r="C1361" s="56">
        <v>492316</v>
      </c>
      <c r="D1361" s="56" t="s">
        <v>138</v>
      </c>
      <c r="E1361" s="56" t="str">
        <f t="shared" si="47"/>
        <v>847.8471160.1.492316.000000.847001.300180</v>
      </c>
      <c r="F1361" s="66" t="s">
        <v>21</v>
      </c>
      <c r="G1361" s="56">
        <v>847001</v>
      </c>
      <c r="H1361" s="56" t="s">
        <v>863</v>
      </c>
      <c r="I1361" s="56">
        <v>300180</v>
      </c>
      <c r="J1361" s="56" t="s">
        <v>4797</v>
      </c>
      <c r="K1361" s="56">
        <v>1</v>
      </c>
      <c r="L1361" s="56">
        <v>63000</v>
      </c>
      <c r="M1361" s="227">
        <v>60000</v>
      </c>
      <c r="N1361" s="57">
        <v>0</v>
      </c>
      <c r="O1361" s="223">
        <f t="shared" si="46"/>
        <v>60000</v>
      </c>
      <c r="P1361" s="57">
        <f>VLOOKUP(E1361,'Cons. Ch2 &amp; Ch3'!F:Y,20,FALSE)</f>
        <v>20000000</v>
      </c>
    </row>
    <row r="1362" spans="1:16" hidden="1" x14ac:dyDescent="0.35">
      <c r="A1362" s="56">
        <v>8471160</v>
      </c>
      <c r="B1362" s="56" t="s">
        <v>506</v>
      </c>
      <c r="C1362" s="56">
        <v>492316</v>
      </c>
      <c r="D1362" s="56" t="s">
        <v>138</v>
      </c>
      <c r="E1362" s="56" t="str">
        <f t="shared" si="47"/>
        <v>847.8471160.1.492316.000000.847001.300180</v>
      </c>
      <c r="F1362" s="66" t="s">
        <v>21</v>
      </c>
      <c r="G1362" s="56">
        <v>847001</v>
      </c>
      <c r="H1362" s="56" t="s">
        <v>863</v>
      </c>
      <c r="I1362" s="56">
        <v>300180</v>
      </c>
      <c r="J1362" s="56" t="s">
        <v>4798</v>
      </c>
      <c r="K1362" s="56">
        <v>1</v>
      </c>
      <c r="L1362" s="56">
        <v>196591.5</v>
      </c>
      <c r="M1362" s="227">
        <v>187230</v>
      </c>
      <c r="N1362" s="57">
        <v>0</v>
      </c>
      <c r="O1362" s="223">
        <f t="shared" si="46"/>
        <v>187230</v>
      </c>
      <c r="P1362" s="57">
        <f>VLOOKUP(E1362,'Cons. Ch2 &amp; Ch3'!F:Y,20,FALSE)</f>
        <v>20000000</v>
      </c>
    </row>
    <row r="1363" spans="1:16" hidden="1" x14ac:dyDescent="0.35">
      <c r="A1363" s="56">
        <v>8471160</v>
      </c>
      <c r="B1363" s="56" t="s">
        <v>506</v>
      </c>
      <c r="C1363" s="56">
        <v>492316</v>
      </c>
      <c r="D1363" s="56" t="s">
        <v>138</v>
      </c>
      <c r="E1363" s="56" t="str">
        <f t="shared" si="47"/>
        <v>847.8471160.1.492316.000000.847001.300180</v>
      </c>
      <c r="F1363" s="66" t="s">
        <v>21</v>
      </c>
      <c r="G1363" s="56">
        <v>847001</v>
      </c>
      <c r="H1363" s="56" t="s">
        <v>863</v>
      </c>
      <c r="I1363" s="56">
        <v>300180</v>
      </c>
      <c r="J1363" s="56" t="s">
        <v>4799</v>
      </c>
      <c r="K1363" s="56">
        <v>1</v>
      </c>
      <c r="L1363" s="56">
        <v>50400</v>
      </c>
      <c r="M1363" s="227">
        <v>48000</v>
      </c>
      <c r="N1363" s="57">
        <v>0</v>
      </c>
      <c r="O1363" s="223">
        <f t="shared" si="46"/>
        <v>48000</v>
      </c>
      <c r="P1363" s="57">
        <f>VLOOKUP(E1363,'Cons. Ch2 &amp; Ch3'!F:Y,20,FALSE)</f>
        <v>20000000</v>
      </c>
    </row>
    <row r="1364" spans="1:16" hidden="1" x14ac:dyDescent="0.35">
      <c r="A1364" s="56">
        <v>8471160</v>
      </c>
      <c r="B1364" s="56" t="s">
        <v>506</v>
      </c>
      <c r="C1364" s="56">
        <v>492316</v>
      </c>
      <c r="D1364" s="56" t="s">
        <v>138</v>
      </c>
      <c r="E1364" s="56" t="str">
        <f t="shared" si="47"/>
        <v>847.8471160.1.492316.000000.847001.300180</v>
      </c>
      <c r="F1364" s="66" t="s">
        <v>21</v>
      </c>
      <c r="G1364" s="56">
        <v>847001</v>
      </c>
      <c r="H1364" s="56" t="s">
        <v>863</v>
      </c>
      <c r="I1364" s="56">
        <v>300180</v>
      </c>
      <c r="J1364" s="56" t="s">
        <v>4800</v>
      </c>
      <c r="K1364" s="56">
        <v>1</v>
      </c>
      <c r="L1364" s="56">
        <v>3360</v>
      </c>
      <c r="M1364" s="227">
        <v>3200</v>
      </c>
      <c r="N1364" s="57">
        <v>0</v>
      </c>
      <c r="O1364" s="223">
        <f t="shared" si="46"/>
        <v>3200</v>
      </c>
      <c r="P1364" s="57">
        <f>VLOOKUP(E1364,'Cons. Ch2 &amp; Ch3'!F:Y,20,FALSE)</f>
        <v>20000000</v>
      </c>
    </row>
    <row r="1365" spans="1:16" hidden="1" x14ac:dyDescent="0.35">
      <c r="A1365" s="56">
        <v>8471160</v>
      </c>
      <c r="B1365" s="56" t="s">
        <v>506</v>
      </c>
      <c r="C1365" s="56">
        <v>492316</v>
      </c>
      <c r="D1365" s="56" t="s">
        <v>138</v>
      </c>
      <c r="E1365" s="56" t="str">
        <f t="shared" si="47"/>
        <v>847.8471160.1.492316.000000.847001.300180</v>
      </c>
      <c r="F1365" s="66" t="s">
        <v>21</v>
      </c>
      <c r="G1365" s="56">
        <v>847001</v>
      </c>
      <c r="H1365" s="56" t="s">
        <v>863</v>
      </c>
      <c r="I1365" s="56">
        <v>300180</v>
      </c>
      <c r="J1365" s="56" t="s">
        <v>4801</v>
      </c>
      <c r="K1365" s="56">
        <v>1</v>
      </c>
      <c r="L1365" s="56">
        <v>92400</v>
      </c>
      <c r="M1365" s="227">
        <v>88000</v>
      </c>
      <c r="N1365" s="57">
        <v>0</v>
      </c>
      <c r="O1365" s="223">
        <f t="shared" si="46"/>
        <v>88000</v>
      </c>
      <c r="P1365" s="57">
        <f>VLOOKUP(E1365,'Cons. Ch2 &amp; Ch3'!F:Y,20,FALSE)</f>
        <v>20000000</v>
      </c>
    </row>
    <row r="1366" spans="1:16" hidden="1" x14ac:dyDescent="0.35">
      <c r="A1366" s="56">
        <v>8471160</v>
      </c>
      <c r="B1366" s="56" t="s">
        <v>506</v>
      </c>
      <c r="C1366" s="56">
        <v>492316</v>
      </c>
      <c r="D1366" s="56" t="s">
        <v>138</v>
      </c>
      <c r="E1366" s="56" t="str">
        <f t="shared" si="47"/>
        <v>847.8471160.1.492316.000000.847001.300180</v>
      </c>
      <c r="F1366" s="66" t="s">
        <v>21</v>
      </c>
      <c r="G1366" s="56">
        <v>847001</v>
      </c>
      <c r="H1366" s="56" t="s">
        <v>863</v>
      </c>
      <c r="I1366" s="56">
        <v>300180</v>
      </c>
      <c r="J1366" s="56" t="s">
        <v>4802</v>
      </c>
      <c r="K1366" s="56">
        <v>1</v>
      </c>
      <c r="L1366" s="56">
        <v>119007</v>
      </c>
      <c r="M1366" s="227">
        <v>113340</v>
      </c>
      <c r="N1366" s="57">
        <v>0</v>
      </c>
      <c r="O1366" s="223">
        <f t="shared" si="46"/>
        <v>113340</v>
      </c>
      <c r="P1366" s="57">
        <f>VLOOKUP(E1366,'Cons. Ch2 &amp; Ch3'!F:Y,20,FALSE)</f>
        <v>20000000</v>
      </c>
    </row>
    <row r="1367" spans="1:16" hidden="1" x14ac:dyDescent="0.35">
      <c r="A1367" s="56">
        <v>8471160</v>
      </c>
      <c r="B1367" s="56" t="s">
        <v>506</v>
      </c>
      <c r="C1367" s="56">
        <v>492316</v>
      </c>
      <c r="D1367" s="56" t="s">
        <v>138</v>
      </c>
      <c r="E1367" s="56" t="str">
        <f t="shared" si="47"/>
        <v>847.8471160.1.492316.000000.847001.300180</v>
      </c>
      <c r="F1367" s="66" t="s">
        <v>21</v>
      </c>
      <c r="G1367" s="56">
        <v>847001</v>
      </c>
      <c r="H1367" s="56" t="s">
        <v>863</v>
      </c>
      <c r="I1367" s="56">
        <v>300180</v>
      </c>
      <c r="J1367" s="56" t="s">
        <v>4803</v>
      </c>
      <c r="K1367" s="56">
        <v>1</v>
      </c>
      <c r="L1367" s="56">
        <v>214609.5</v>
      </c>
      <c r="M1367" s="227">
        <v>204390</v>
      </c>
      <c r="N1367" s="57">
        <v>0</v>
      </c>
      <c r="O1367" s="223">
        <f t="shared" si="46"/>
        <v>204390</v>
      </c>
      <c r="P1367" s="57">
        <f>VLOOKUP(E1367,'Cons. Ch2 &amp; Ch3'!F:Y,20,FALSE)</f>
        <v>20000000</v>
      </c>
    </row>
    <row r="1368" spans="1:16" hidden="1" x14ac:dyDescent="0.35">
      <c r="A1368" s="56">
        <v>8471160</v>
      </c>
      <c r="B1368" s="56" t="s">
        <v>506</v>
      </c>
      <c r="C1368" s="56">
        <v>492316</v>
      </c>
      <c r="D1368" s="56" t="s">
        <v>138</v>
      </c>
      <c r="E1368" s="56" t="str">
        <f t="shared" si="47"/>
        <v>847.8471160.1.492316.000000.847001.300180</v>
      </c>
      <c r="F1368" s="66" t="s">
        <v>21</v>
      </c>
      <c r="G1368" s="56">
        <v>847001</v>
      </c>
      <c r="H1368" s="56" t="s">
        <v>863</v>
      </c>
      <c r="I1368" s="56">
        <v>300180</v>
      </c>
      <c r="J1368" s="56" t="s">
        <v>4804</v>
      </c>
      <c r="K1368" s="56">
        <v>1</v>
      </c>
      <c r="L1368" s="56">
        <v>184800</v>
      </c>
      <c r="M1368" s="227">
        <v>176000</v>
      </c>
      <c r="N1368" s="57">
        <v>0</v>
      </c>
      <c r="O1368" s="223">
        <f t="shared" si="46"/>
        <v>176000</v>
      </c>
      <c r="P1368" s="57">
        <f>VLOOKUP(E1368,'Cons. Ch2 &amp; Ch3'!F:Y,20,FALSE)</f>
        <v>20000000</v>
      </c>
    </row>
    <row r="1369" spans="1:16" hidden="1" x14ac:dyDescent="0.35">
      <c r="A1369" s="56">
        <v>8471160</v>
      </c>
      <c r="B1369" s="56" t="s">
        <v>506</v>
      </c>
      <c r="C1369" s="56">
        <v>492316</v>
      </c>
      <c r="D1369" s="56" t="s">
        <v>138</v>
      </c>
      <c r="E1369" s="56" t="str">
        <f t="shared" si="47"/>
        <v>847.8471160.1.492316.000000.847001.300180</v>
      </c>
      <c r="F1369" s="66" t="s">
        <v>21</v>
      </c>
      <c r="G1369" s="56">
        <v>847001</v>
      </c>
      <c r="H1369" s="56" t="s">
        <v>863</v>
      </c>
      <c r="I1369" s="56">
        <v>300180</v>
      </c>
      <c r="J1369" s="56" t="s">
        <v>4805</v>
      </c>
      <c r="K1369" s="56">
        <v>1</v>
      </c>
      <c r="L1369" s="56">
        <v>3360</v>
      </c>
      <c r="M1369" s="227">
        <v>3200</v>
      </c>
      <c r="N1369" s="57">
        <v>0</v>
      </c>
      <c r="O1369" s="223">
        <f t="shared" si="46"/>
        <v>3200</v>
      </c>
      <c r="P1369" s="57">
        <f>VLOOKUP(E1369,'Cons. Ch2 &amp; Ch3'!F:Y,20,FALSE)</f>
        <v>20000000</v>
      </c>
    </row>
    <row r="1370" spans="1:16" hidden="1" x14ac:dyDescent="0.35">
      <c r="A1370" s="56">
        <v>8471160</v>
      </c>
      <c r="B1370" s="56" t="s">
        <v>506</v>
      </c>
      <c r="C1370" s="56">
        <v>492316</v>
      </c>
      <c r="D1370" s="56" t="s">
        <v>138</v>
      </c>
      <c r="E1370" s="56" t="str">
        <f t="shared" si="47"/>
        <v>847.8471160.1.492316.000000.847001.300180</v>
      </c>
      <c r="F1370" s="66" t="s">
        <v>21</v>
      </c>
      <c r="G1370" s="56">
        <v>847001</v>
      </c>
      <c r="H1370" s="56" t="s">
        <v>863</v>
      </c>
      <c r="I1370" s="56">
        <v>300180</v>
      </c>
      <c r="J1370" s="56" t="s">
        <v>4806</v>
      </c>
      <c r="K1370" s="56">
        <v>1</v>
      </c>
      <c r="L1370" s="56">
        <v>37800</v>
      </c>
      <c r="M1370" s="227">
        <v>36000</v>
      </c>
      <c r="N1370" s="57">
        <v>0</v>
      </c>
      <c r="O1370" s="223">
        <f t="shared" si="46"/>
        <v>36000</v>
      </c>
      <c r="P1370" s="57">
        <f>VLOOKUP(E1370,'Cons. Ch2 &amp; Ch3'!F:Y,20,FALSE)</f>
        <v>20000000</v>
      </c>
    </row>
    <row r="1371" spans="1:16" hidden="1" x14ac:dyDescent="0.35">
      <c r="A1371" s="56">
        <v>8471160</v>
      </c>
      <c r="B1371" s="56" t="s">
        <v>506</v>
      </c>
      <c r="C1371" s="56">
        <v>492316</v>
      </c>
      <c r="D1371" s="56" t="s">
        <v>138</v>
      </c>
      <c r="E1371" s="56" t="str">
        <f t="shared" si="47"/>
        <v>847.8471160.1.492316.000000.847001.300180</v>
      </c>
      <c r="F1371" s="66" t="s">
        <v>21</v>
      </c>
      <c r="G1371" s="56">
        <v>847001</v>
      </c>
      <c r="H1371" s="56" t="s">
        <v>863</v>
      </c>
      <c r="I1371" s="56">
        <v>300180</v>
      </c>
      <c r="J1371" s="56" t="s">
        <v>4807</v>
      </c>
      <c r="K1371" s="56">
        <v>1</v>
      </c>
      <c r="L1371" s="56">
        <v>50400</v>
      </c>
      <c r="M1371" s="227">
        <v>48000</v>
      </c>
      <c r="N1371" s="57">
        <v>0</v>
      </c>
      <c r="O1371" s="223">
        <f t="shared" si="46"/>
        <v>48000</v>
      </c>
      <c r="P1371" s="57">
        <f>VLOOKUP(E1371,'Cons. Ch2 &amp; Ch3'!F:Y,20,FALSE)</f>
        <v>20000000</v>
      </c>
    </row>
    <row r="1372" spans="1:16" hidden="1" x14ac:dyDescent="0.35">
      <c r="A1372" s="56">
        <v>8471160</v>
      </c>
      <c r="B1372" s="56" t="s">
        <v>506</v>
      </c>
      <c r="C1372" s="56">
        <v>492316</v>
      </c>
      <c r="D1372" s="56" t="s">
        <v>138</v>
      </c>
      <c r="E1372" s="56" t="str">
        <f t="shared" si="47"/>
        <v>847.8471160.1.492316.000000.847001.300180</v>
      </c>
      <c r="F1372" s="66" t="s">
        <v>21</v>
      </c>
      <c r="G1372" s="56">
        <v>847001</v>
      </c>
      <c r="H1372" s="56" t="s">
        <v>863</v>
      </c>
      <c r="I1372" s="56">
        <v>300180</v>
      </c>
      <c r="J1372" s="56" t="s">
        <v>4808</v>
      </c>
      <c r="K1372" s="56">
        <v>1</v>
      </c>
      <c r="L1372" s="56">
        <v>0</v>
      </c>
      <c r="M1372" s="227">
        <v>0</v>
      </c>
      <c r="N1372" s="57">
        <v>0</v>
      </c>
      <c r="O1372" s="223">
        <f t="shared" si="46"/>
        <v>0</v>
      </c>
      <c r="P1372" s="57">
        <f>VLOOKUP(E1372,'Cons. Ch2 &amp; Ch3'!F:Y,20,FALSE)</f>
        <v>20000000</v>
      </c>
    </row>
    <row r="1373" spans="1:16" hidden="1" x14ac:dyDescent="0.35">
      <c r="A1373" s="56">
        <v>8471160</v>
      </c>
      <c r="B1373" s="56" t="s">
        <v>506</v>
      </c>
      <c r="C1373" s="56">
        <v>492316</v>
      </c>
      <c r="D1373" s="56" t="s">
        <v>138</v>
      </c>
      <c r="E1373" s="56" t="str">
        <f t="shared" si="47"/>
        <v>847.8471160.1.492316.000000.847001.300180</v>
      </c>
      <c r="F1373" s="66" t="s">
        <v>21</v>
      </c>
      <c r="G1373" s="56">
        <v>847001</v>
      </c>
      <c r="H1373" s="56" t="s">
        <v>863</v>
      </c>
      <c r="I1373" s="56">
        <v>300180</v>
      </c>
      <c r="J1373" s="56" t="s">
        <v>4809</v>
      </c>
      <c r="K1373" s="56">
        <v>1</v>
      </c>
      <c r="L1373" s="56">
        <v>0</v>
      </c>
      <c r="M1373" s="227">
        <v>0</v>
      </c>
      <c r="N1373" s="57">
        <v>0</v>
      </c>
      <c r="O1373" s="223">
        <f t="shared" si="46"/>
        <v>0</v>
      </c>
      <c r="P1373" s="57">
        <f>VLOOKUP(E1373,'Cons. Ch2 &amp; Ch3'!F:Y,20,FALSE)</f>
        <v>20000000</v>
      </c>
    </row>
    <row r="1374" spans="1:16" hidden="1" x14ac:dyDescent="0.35">
      <c r="A1374" s="56">
        <v>8471160</v>
      </c>
      <c r="B1374" s="56" t="s">
        <v>506</v>
      </c>
      <c r="C1374" s="56">
        <v>492316</v>
      </c>
      <c r="D1374" s="56" t="s">
        <v>138</v>
      </c>
      <c r="E1374" s="56" t="str">
        <f t="shared" si="47"/>
        <v>847.8471160.1.492316.000000.847001.300180</v>
      </c>
      <c r="F1374" s="66" t="s">
        <v>21</v>
      </c>
      <c r="G1374" s="56">
        <v>847001</v>
      </c>
      <c r="H1374" s="56" t="s">
        <v>863</v>
      </c>
      <c r="I1374" s="56">
        <v>300180</v>
      </c>
      <c r="J1374" s="56" t="s">
        <v>4810</v>
      </c>
      <c r="K1374" s="56">
        <v>1</v>
      </c>
      <c r="L1374" s="56">
        <v>0</v>
      </c>
      <c r="M1374" s="227">
        <v>0</v>
      </c>
      <c r="N1374" s="57">
        <v>0</v>
      </c>
      <c r="O1374" s="223">
        <f t="shared" si="46"/>
        <v>0</v>
      </c>
      <c r="P1374" s="57">
        <f>VLOOKUP(E1374,'Cons. Ch2 &amp; Ch3'!F:Y,20,FALSE)</f>
        <v>20000000</v>
      </c>
    </row>
    <row r="1375" spans="1:16" hidden="1" x14ac:dyDescent="0.35">
      <c r="A1375" s="56">
        <v>8471160</v>
      </c>
      <c r="B1375" s="56" t="s">
        <v>506</v>
      </c>
      <c r="C1375" s="56">
        <v>492316</v>
      </c>
      <c r="D1375" s="56" t="s">
        <v>138</v>
      </c>
      <c r="E1375" s="56" t="str">
        <f t="shared" si="47"/>
        <v>847.8471160.1.492316.000000.847001.300180</v>
      </c>
      <c r="F1375" s="66" t="s">
        <v>21</v>
      </c>
      <c r="G1375" s="56">
        <v>847001</v>
      </c>
      <c r="H1375" s="56" t="s">
        <v>863</v>
      </c>
      <c r="I1375" s="56">
        <v>300180</v>
      </c>
      <c r="J1375" s="56" t="s">
        <v>4811</v>
      </c>
      <c r="K1375" s="56">
        <v>1</v>
      </c>
      <c r="L1375" s="56">
        <v>410182.5</v>
      </c>
      <c r="M1375" s="227">
        <v>390650</v>
      </c>
      <c r="N1375" s="57">
        <v>0</v>
      </c>
      <c r="O1375" s="223">
        <f t="shared" si="46"/>
        <v>390650</v>
      </c>
      <c r="P1375" s="57">
        <f>VLOOKUP(E1375,'Cons. Ch2 &amp; Ch3'!F:Y,20,FALSE)</f>
        <v>20000000</v>
      </c>
    </row>
    <row r="1376" spans="1:16" hidden="1" x14ac:dyDescent="0.35">
      <c r="A1376" s="56">
        <v>8471160</v>
      </c>
      <c r="B1376" s="56" t="s">
        <v>506</v>
      </c>
      <c r="C1376" s="56">
        <v>492316</v>
      </c>
      <c r="D1376" s="56" t="s">
        <v>138</v>
      </c>
      <c r="E1376" s="56" t="str">
        <f t="shared" si="47"/>
        <v>847.8471160.1.492316.000000.847001.300180</v>
      </c>
      <c r="F1376" s="66" t="s">
        <v>21</v>
      </c>
      <c r="G1376" s="56">
        <v>847001</v>
      </c>
      <c r="H1376" s="56" t="s">
        <v>863</v>
      </c>
      <c r="I1376" s="56">
        <v>300180</v>
      </c>
      <c r="J1376" s="56" t="s">
        <v>4812</v>
      </c>
      <c r="K1376" s="56">
        <v>1</v>
      </c>
      <c r="L1376" s="56">
        <v>6300</v>
      </c>
      <c r="M1376" s="227">
        <v>6000</v>
      </c>
      <c r="N1376" s="57">
        <v>0</v>
      </c>
      <c r="O1376" s="223">
        <f t="shared" si="46"/>
        <v>6000</v>
      </c>
      <c r="P1376" s="57">
        <f>VLOOKUP(E1376,'Cons. Ch2 &amp; Ch3'!F:Y,20,FALSE)</f>
        <v>20000000</v>
      </c>
    </row>
    <row r="1377" spans="1:16" hidden="1" x14ac:dyDescent="0.35">
      <c r="A1377" s="56">
        <v>8471160</v>
      </c>
      <c r="B1377" s="56" t="s">
        <v>506</v>
      </c>
      <c r="C1377" s="56">
        <v>492316</v>
      </c>
      <c r="D1377" s="56" t="s">
        <v>138</v>
      </c>
      <c r="E1377" s="56" t="str">
        <f t="shared" si="47"/>
        <v>847.8471160.1.492316.000000.847001.300180</v>
      </c>
      <c r="F1377" s="66" t="s">
        <v>21</v>
      </c>
      <c r="G1377" s="56">
        <v>847001</v>
      </c>
      <c r="H1377" s="56" t="s">
        <v>863</v>
      </c>
      <c r="I1377" s="56">
        <v>300180</v>
      </c>
      <c r="J1377" s="56" t="s">
        <v>4813</v>
      </c>
      <c r="K1377" s="56">
        <v>1</v>
      </c>
      <c r="L1377" s="56">
        <v>8925</v>
      </c>
      <c r="M1377" s="227">
        <v>8500</v>
      </c>
      <c r="N1377" s="57">
        <v>0</v>
      </c>
      <c r="O1377" s="223">
        <f t="shared" si="46"/>
        <v>8500</v>
      </c>
      <c r="P1377" s="57">
        <f>VLOOKUP(E1377,'Cons. Ch2 &amp; Ch3'!F:Y,20,FALSE)</f>
        <v>20000000</v>
      </c>
    </row>
    <row r="1378" spans="1:16" hidden="1" x14ac:dyDescent="0.35">
      <c r="A1378" s="56">
        <v>8471160</v>
      </c>
      <c r="B1378" s="56" t="s">
        <v>506</v>
      </c>
      <c r="C1378" s="56">
        <v>492316</v>
      </c>
      <c r="D1378" s="56" t="s">
        <v>138</v>
      </c>
      <c r="E1378" s="56" t="str">
        <f t="shared" si="47"/>
        <v>847.8471160.1.492316.000000.847001.300180</v>
      </c>
      <c r="F1378" s="66" t="s">
        <v>21</v>
      </c>
      <c r="G1378" s="56">
        <v>847001</v>
      </c>
      <c r="H1378" s="56" t="s">
        <v>863</v>
      </c>
      <c r="I1378" s="56">
        <v>300180</v>
      </c>
      <c r="J1378" s="56" t="s">
        <v>4814</v>
      </c>
      <c r="K1378" s="56">
        <v>1</v>
      </c>
      <c r="L1378" s="56">
        <v>6300</v>
      </c>
      <c r="M1378" s="227">
        <v>6000</v>
      </c>
      <c r="N1378" s="57">
        <v>0</v>
      </c>
      <c r="O1378" s="223">
        <f t="shared" si="46"/>
        <v>6000</v>
      </c>
      <c r="P1378" s="57">
        <f>VLOOKUP(E1378,'Cons. Ch2 &amp; Ch3'!F:Y,20,FALSE)</f>
        <v>20000000</v>
      </c>
    </row>
    <row r="1379" spans="1:16" hidden="1" x14ac:dyDescent="0.35">
      <c r="A1379" s="56">
        <v>8471160</v>
      </c>
      <c r="B1379" s="56" t="s">
        <v>506</v>
      </c>
      <c r="C1379" s="56">
        <v>492316</v>
      </c>
      <c r="D1379" s="56" t="s">
        <v>138</v>
      </c>
      <c r="E1379" s="56" t="str">
        <f t="shared" si="47"/>
        <v>847.8471160.1.492316.000000.847001.300180</v>
      </c>
      <c r="F1379" s="66" t="s">
        <v>21</v>
      </c>
      <c r="G1379" s="56">
        <v>847001</v>
      </c>
      <c r="H1379" s="56" t="s">
        <v>863</v>
      </c>
      <c r="I1379" s="56">
        <v>300180</v>
      </c>
      <c r="J1379" s="56" t="s">
        <v>4815</v>
      </c>
      <c r="K1379" s="56">
        <v>1</v>
      </c>
      <c r="L1379" s="56">
        <v>8925</v>
      </c>
      <c r="M1379" s="227">
        <v>8500</v>
      </c>
      <c r="N1379" s="57">
        <v>0</v>
      </c>
      <c r="O1379" s="223">
        <f t="shared" si="46"/>
        <v>8500</v>
      </c>
      <c r="P1379" s="57">
        <f>VLOOKUP(E1379,'Cons. Ch2 &amp; Ch3'!F:Y,20,FALSE)</f>
        <v>20000000</v>
      </c>
    </row>
    <row r="1380" spans="1:16" hidden="1" x14ac:dyDescent="0.35">
      <c r="A1380" s="56">
        <v>8471160</v>
      </c>
      <c r="B1380" s="56" t="s">
        <v>506</v>
      </c>
      <c r="C1380" s="56">
        <v>492316</v>
      </c>
      <c r="D1380" s="56" t="s">
        <v>138</v>
      </c>
      <c r="E1380" s="56" t="str">
        <f t="shared" si="47"/>
        <v>847.8471160.1.492316.000000.847001.300180</v>
      </c>
      <c r="F1380" s="66" t="s">
        <v>21</v>
      </c>
      <c r="G1380" s="56">
        <v>847001</v>
      </c>
      <c r="H1380" s="56" t="s">
        <v>863</v>
      </c>
      <c r="I1380" s="56">
        <v>300180</v>
      </c>
      <c r="J1380" s="56" t="s">
        <v>4816</v>
      </c>
      <c r="K1380" s="56">
        <v>1</v>
      </c>
      <c r="L1380" s="56">
        <v>3360</v>
      </c>
      <c r="M1380" s="227">
        <v>3200</v>
      </c>
      <c r="N1380" s="57">
        <v>0</v>
      </c>
      <c r="O1380" s="223">
        <f t="shared" si="46"/>
        <v>3200</v>
      </c>
      <c r="P1380" s="57">
        <f>VLOOKUP(E1380,'Cons. Ch2 &amp; Ch3'!F:Y,20,FALSE)</f>
        <v>20000000</v>
      </c>
    </row>
    <row r="1381" spans="1:16" hidden="1" x14ac:dyDescent="0.35">
      <c r="A1381" s="56">
        <v>8471160</v>
      </c>
      <c r="B1381" s="56" t="s">
        <v>506</v>
      </c>
      <c r="C1381" s="56">
        <v>492316</v>
      </c>
      <c r="D1381" s="56" t="s">
        <v>138</v>
      </c>
      <c r="E1381" s="56" t="str">
        <f t="shared" si="47"/>
        <v>847.8471160.1.492316.000000.847001.300180</v>
      </c>
      <c r="F1381" s="66" t="s">
        <v>21</v>
      </c>
      <c r="G1381" s="56">
        <v>847001</v>
      </c>
      <c r="H1381" s="56" t="s">
        <v>863</v>
      </c>
      <c r="I1381" s="56">
        <v>300180</v>
      </c>
      <c r="J1381" s="56" t="s">
        <v>4817</v>
      </c>
      <c r="K1381" s="56">
        <v>1</v>
      </c>
      <c r="L1381" s="56">
        <v>50400</v>
      </c>
      <c r="M1381" s="227">
        <v>48000</v>
      </c>
      <c r="N1381" s="57">
        <v>0</v>
      </c>
      <c r="O1381" s="223">
        <f t="shared" si="46"/>
        <v>48000</v>
      </c>
      <c r="P1381" s="57">
        <f>VLOOKUP(E1381,'Cons. Ch2 &amp; Ch3'!F:Y,20,FALSE)</f>
        <v>20000000</v>
      </c>
    </row>
    <row r="1382" spans="1:16" hidden="1" x14ac:dyDescent="0.35">
      <c r="A1382" s="56">
        <v>8471160</v>
      </c>
      <c r="B1382" s="56" t="s">
        <v>506</v>
      </c>
      <c r="C1382" s="56">
        <v>492316</v>
      </c>
      <c r="D1382" s="56" t="s">
        <v>138</v>
      </c>
      <c r="E1382" s="56" t="str">
        <f t="shared" si="47"/>
        <v>847.8471160.1.492316.000000.847001.300180</v>
      </c>
      <c r="F1382" s="66" t="s">
        <v>21</v>
      </c>
      <c r="G1382" s="56">
        <v>847001</v>
      </c>
      <c r="H1382" s="56" t="s">
        <v>863</v>
      </c>
      <c r="I1382" s="56">
        <v>300180</v>
      </c>
      <c r="J1382" s="56" t="s">
        <v>4818</v>
      </c>
      <c r="K1382" s="56">
        <v>1</v>
      </c>
      <c r="L1382" s="56">
        <v>40950</v>
      </c>
      <c r="M1382" s="227">
        <v>39000</v>
      </c>
      <c r="N1382" s="57">
        <v>0</v>
      </c>
      <c r="O1382" s="223">
        <f t="shared" si="46"/>
        <v>39000</v>
      </c>
      <c r="P1382" s="57">
        <f>VLOOKUP(E1382,'Cons. Ch2 &amp; Ch3'!F:Y,20,FALSE)</f>
        <v>20000000</v>
      </c>
    </row>
    <row r="1383" spans="1:16" hidden="1" x14ac:dyDescent="0.35">
      <c r="A1383" s="56">
        <v>8471160</v>
      </c>
      <c r="B1383" s="56" t="s">
        <v>506</v>
      </c>
      <c r="C1383" s="56">
        <v>492316</v>
      </c>
      <c r="D1383" s="56" t="s">
        <v>138</v>
      </c>
      <c r="E1383" s="56" t="str">
        <f t="shared" si="47"/>
        <v>847.8471160.1.492316.000000.847001.300180</v>
      </c>
      <c r="F1383" s="66" t="s">
        <v>21</v>
      </c>
      <c r="G1383" s="56">
        <v>847001</v>
      </c>
      <c r="H1383" s="56" t="s">
        <v>863</v>
      </c>
      <c r="I1383" s="56">
        <v>300180</v>
      </c>
      <c r="J1383" s="56" t="s">
        <v>4819</v>
      </c>
      <c r="K1383" s="56">
        <v>1</v>
      </c>
      <c r="L1383" s="56">
        <v>9975</v>
      </c>
      <c r="M1383" s="227">
        <v>9500</v>
      </c>
      <c r="N1383" s="57">
        <v>0</v>
      </c>
      <c r="O1383" s="223">
        <f t="shared" si="46"/>
        <v>9500</v>
      </c>
      <c r="P1383" s="57">
        <f>VLOOKUP(E1383,'Cons. Ch2 &amp; Ch3'!F:Y,20,FALSE)</f>
        <v>20000000</v>
      </c>
    </row>
    <row r="1384" spans="1:16" hidden="1" x14ac:dyDescent="0.35">
      <c r="A1384" s="56">
        <v>8471160</v>
      </c>
      <c r="B1384" s="56" t="s">
        <v>506</v>
      </c>
      <c r="C1384" s="56">
        <v>492316</v>
      </c>
      <c r="D1384" s="56" t="s">
        <v>138</v>
      </c>
      <c r="E1384" s="56" t="str">
        <f t="shared" si="47"/>
        <v>847.8471160.1.492316.000000.847001.300180</v>
      </c>
      <c r="F1384" s="66" t="s">
        <v>21</v>
      </c>
      <c r="G1384" s="56">
        <v>847001</v>
      </c>
      <c r="H1384" s="56" t="s">
        <v>863</v>
      </c>
      <c r="I1384" s="56">
        <v>300180</v>
      </c>
      <c r="J1384" s="56" t="s">
        <v>4820</v>
      </c>
      <c r="K1384" s="56">
        <v>1</v>
      </c>
      <c r="L1384" s="56">
        <v>14700</v>
      </c>
      <c r="M1384" s="227">
        <v>14000</v>
      </c>
      <c r="N1384" s="57">
        <v>0</v>
      </c>
      <c r="O1384" s="223">
        <f t="shared" si="46"/>
        <v>14000</v>
      </c>
      <c r="P1384" s="57">
        <f>VLOOKUP(E1384,'Cons. Ch2 &amp; Ch3'!F:Y,20,FALSE)</f>
        <v>20000000</v>
      </c>
    </row>
    <row r="1385" spans="1:16" hidden="1" x14ac:dyDescent="0.35">
      <c r="A1385" s="56">
        <v>8471160</v>
      </c>
      <c r="B1385" s="56" t="s">
        <v>506</v>
      </c>
      <c r="C1385" s="56">
        <v>492316</v>
      </c>
      <c r="D1385" s="56" t="s">
        <v>138</v>
      </c>
      <c r="E1385" s="56" t="str">
        <f t="shared" si="47"/>
        <v>847.8471160.1.492316.000000.847001.300180</v>
      </c>
      <c r="F1385" s="66" t="s">
        <v>21</v>
      </c>
      <c r="G1385" s="56">
        <v>847001</v>
      </c>
      <c r="H1385" s="56" t="s">
        <v>863</v>
      </c>
      <c r="I1385" s="56">
        <v>300180</v>
      </c>
      <c r="J1385" s="56" t="s">
        <v>4821</v>
      </c>
      <c r="K1385" s="56">
        <v>1</v>
      </c>
      <c r="L1385" s="56">
        <v>945</v>
      </c>
      <c r="M1385" s="227">
        <v>900</v>
      </c>
      <c r="N1385" s="57">
        <v>0</v>
      </c>
      <c r="O1385" s="223">
        <f t="shared" si="46"/>
        <v>900</v>
      </c>
      <c r="P1385" s="57">
        <f>VLOOKUP(E1385,'Cons. Ch2 &amp; Ch3'!F:Y,20,FALSE)</f>
        <v>20000000</v>
      </c>
    </row>
    <row r="1386" spans="1:16" hidden="1" x14ac:dyDescent="0.35">
      <c r="A1386" s="56">
        <v>8471160</v>
      </c>
      <c r="B1386" s="56" t="s">
        <v>506</v>
      </c>
      <c r="C1386" s="56">
        <v>492316</v>
      </c>
      <c r="D1386" s="56" t="s">
        <v>138</v>
      </c>
      <c r="E1386" s="56" t="str">
        <f t="shared" si="47"/>
        <v>847.8471160.1.492316.000000.847001.300180</v>
      </c>
      <c r="F1386" s="66" t="s">
        <v>21</v>
      </c>
      <c r="G1386" s="56">
        <v>847001</v>
      </c>
      <c r="H1386" s="56" t="s">
        <v>863</v>
      </c>
      <c r="I1386" s="56">
        <v>300180</v>
      </c>
      <c r="J1386" s="56" t="s">
        <v>4822</v>
      </c>
      <c r="K1386" s="56">
        <v>1</v>
      </c>
      <c r="L1386" s="56">
        <v>0</v>
      </c>
      <c r="M1386" s="227">
        <v>0</v>
      </c>
      <c r="N1386" s="57">
        <v>0</v>
      </c>
      <c r="O1386" s="223">
        <f t="shared" si="46"/>
        <v>0</v>
      </c>
      <c r="P1386" s="57">
        <f>VLOOKUP(E1386,'Cons. Ch2 &amp; Ch3'!F:Y,20,FALSE)</f>
        <v>20000000</v>
      </c>
    </row>
    <row r="1387" spans="1:16" hidden="1" x14ac:dyDescent="0.35">
      <c r="A1387" s="56">
        <v>8471160</v>
      </c>
      <c r="B1387" s="56" t="s">
        <v>506</v>
      </c>
      <c r="C1387" s="56">
        <v>492316</v>
      </c>
      <c r="D1387" s="56" t="s">
        <v>138</v>
      </c>
      <c r="E1387" s="56" t="str">
        <f t="shared" si="47"/>
        <v>847.8471160.1.492316.000000.847001.300180</v>
      </c>
      <c r="F1387" s="66" t="s">
        <v>21</v>
      </c>
      <c r="G1387" s="56">
        <v>847001</v>
      </c>
      <c r="H1387" s="56" t="s">
        <v>863</v>
      </c>
      <c r="I1387" s="56">
        <v>300180</v>
      </c>
      <c r="J1387" s="56" t="s">
        <v>4823</v>
      </c>
      <c r="K1387" s="56">
        <v>1</v>
      </c>
      <c r="L1387" s="56">
        <v>0</v>
      </c>
      <c r="M1387" s="227">
        <v>0</v>
      </c>
      <c r="N1387" s="57">
        <v>0</v>
      </c>
      <c r="O1387" s="223">
        <f t="shared" si="46"/>
        <v>0</v>
      </c>
      <c r="P1387" s="57">
        <f>VLOOKUP(E1387,'Cons. Ch2 &amp; Ch3'!F:Y,20,FALSE)</f>
        <v>20000000</v>
      </c>
    </row>
    <row r="1388" spans="1:16" hidden="1" x14ac:dyDescent="0.35">
      <c r="A1388" s="56">
        <v>8471160</v>
      </c>
      <c r="B1388" s="56" t="s">
        <v>506</v>
      </c>
      <c r="C1388" s="56">
        <v>492316</v>
      </c>
      <c r="D1388" s="56" t="s">
        <v>138</v>
      </c>
      <c r="E1388" s="56" t="str">
        <f t="shared" si="47"/>
        <v>847.8471160.1.492316.000000.847001.300180</v>
      </c>
      <c r="F1388" s="66" t="s">
        <v>21</v>
      </c>
      <c r="G1388" s="56">
        <v>847001</v>
      </c>
      <c r="H1388" s="56" t="s">
        <v>863</v>
      </c>
      <c r="I1388" s="56">
        <v>300180</v>
      </c>
      <c r="J1388" s="56" t="s">
        <v>4824</v>
      </c>
      <c r="K1388" s="56">
        <v>1</v>
      </c>
      <c r="L1388" s="56">
        <v>19740</v>
      </c>
      <c r="M1388" s="227">
        <v>18800</v>
      </c>
      <c r="N1388" s="57">
        <v>0</v>
      </c>
      <c r="O1388" s="223">
        <f t="shared" si="46"/>
        <v>18800</v>
      </c>
      <c r="P1388" s="57">
        <f>VLOOKUP(E1388,'Cons. Ch2 &amp; Ch3'!F:Y,20,FALSE)</f>
        <v>20000000</v>
      </c>
    </row>
    <row r="1389" spans="1:16" hidden="1" x14ac:dyDescent="0.35">
      <c r="A1389" s="56">
        <v>8471160</v>
      </c>
      <c r="B1389" s="56" t="s">
        <v>506</v>
      </c>
      <c r="C1389" s="56">
        <v>492316</v>
      </c>
      <c r="D1389" s="56" t="s">
        <v>138</v>
      </c>
      <c r="E1389" s="56" t="str">
        <f t="shared" si="47"/>
        <v>847.8471160.1.492316.000000.847001.300180</v>
      </c>
      <c r="F1389" s="66" t="s">
        <v>21</v>
      </c>
      <c r="G1389" s="56">
        <v>847001</v>
      </c>
      <c r="H1389" s="56" t="s">
        <v>863</v>
      </c>
      <c r="I1389" s="56">
        <v>300180</v>
      </c>
      <c r="J1389" s="56" t="s">
        <v>4825</v>
      </c>
      <c r="K1389" s="56">
        <v>1</v>
      </c>
      <c r="L1389" s="56">
        <v>9975</v>
      </c>
      <c r="M1389" s="227">
        <v>9500</v>
      </c>
      <c r="N1389" s="57">
        <v>0</v>
      </c>
      <c r="O1389" s="223">
        <f t="shared" si="46"/>
        <v>9500</v>
      </c>
      <c r="P1389" s="57">
        <f>VLOOKUP(E1389,'Cons. Ch2 &amp; Ch3'!F:Y,20,FALSE)</f>
        <v>20000000</v>
      </c>
    </row>
    <row r="1390" spans="1:16" hidden="1" x14ac:dyDescent="0.35">
      <c r="A1390" s="56">
        <v>8471160</v>
      </c>
      <c r="B1390" s="56" t="s">
        <v>506</v>
      </c>
      <c r="C1390" s="56">
        <v>492316</v>
      </c>
      <c r="D1390" s="56" t="s">
        <v>138</v>
      </c>
      <c r="E1390" s="56" t="str">
        <f t="shared" si="47"/>
        <v>847.8471160.1.492316.000000.847001.300180</v>
      </c>
      <c r="F1390" s="66" t="s">
        <v>21</v>
      </c>
      <c r="G1390" s="56">
        <v>847001</v>
      </c>
      <c r="H1390" s="56" t="s">
        <v>863</v>
      </c>
      <c r="I1390" s="56">
        <v>300180</v>
      </c>
      <c r="J1390" s="56" t="s">
        <v>4826</v>
      </c>
      <c r="K1390" s="56">
        <v>1</v>
      </c>
      <c r="L1390" s="56">
        <v>8925</v>
      </c>
      <c r="M1390" s="227">
        <v>8500</v>
      </c>
      <c r="N1390" s="57">
        <v>0</v>
      </c>
      <c r="O1390" s="223">
        <f t="shared" si="46"/>
        <v>8500</v>
      </c>
      <c r="P1390" s="57">
        <f>VLOOKUP(E1390,'Cons. Ch2 &amp; Ch3'!F:Y,20,FALSE)</f>
        <v>20000000</v>
      </c>
    </row>
    <row r="1391" spans="1:16" hidden="1" x14ac:dyDescent="0.35">
      <c r="A1391" s="56">
        <v>8471160</v>
      </c>
      <c r="B1391" s="56" t="s">
        <v>506</v>
      </c>
      <c r="C1391" s="56">
        <v>492316</v>
      </c>
      <c r="D1391" s="56" t="s">
        <v>138</v>
      </c>
      <c r="E1391" s="56" t="str">
        <f t="shared" si="47"/>
        <v>847.8471160.1.492316.000000.847001.300180</v>
      </c>
      <c r="F1391" s="66" t="s">
        <v>21</v>
      </c>
      <c r="G1391" s="56">
        <v>847001</v>
      </c>
      <c r="H1391" s="56" t="s">
        <v>863</v>
      </c>
      <c r="I1391" s="56">
        <v>300180</v>
      </c>
      <c r="J1391" s="56" t="s">
        <v>4827</v>
      </c>
      <c r="K1391" s="56">
        <v>1</v>
      </c>
      <c r="L1391" s="56">
        <v>50400</v>
      </c>
      <c r="M1391" s="227">
        <v>48000</v>
      </c>
      <c r="N1391" s="57">
        <v>0</v>
      </c>
      <c r="O1391" s="223">
        <f t="shared" si="46"/>
        <v>48000</v>
      </c>
      <c r="P1391" s="57">
        <f>VLOOKUP(E1391,'Cons. Ch2 &amp; Ch3'!F:Y,20,FALSE)</f>
        <v>20000000</v>
      </c>
    </row>
    <row r="1392" spans="1:16" hidden="1" x14ac:dyDescent="0.35">
      <c r="A1392" s="56">
        <v>8471160</v>
      </c>
      <c r="B1392" s="56" t="s">
        <v>506</v>
      </c>
      <c r="C1392" s="56">
        <v>492316</v>
      </c>
      <c r="D1392" s="56" t="s">
        <v>138</v>
      </c>
      <c r="E1392" s="56" t="str">
        <f t="shared" si="47"/>
        <v>847.8471160.1.492316.000000.847001.300180</v>
      </c>
      <c r="F1392" s="66" t="s">
        <v>21</v>
      </c>
      <c r="G1392" s="56">
        <v>847001</v>
      </c>
      <c r="H1392" s="56" t="s">
        <v>863</v>
      </c>
      <c r="I1392" s="56">
        <v>300180</v>
      </c>
      <c r="J1392" s="56" t="s">
        <v>4828</v>
      </c>
      <c r="K1392" s="56">
        <v>1</v>
      </c>
      <c r="L1392" s="56">
        <v>23100</v>
      </c>
      <c r="M1392" s="227">
        <v>22000</v>
      </c>
      <c r="N1392" s="57">
        <v>0</v>
      </c>
      <c r="O1392" s="223">
        <f t="shared" si="46"/>
        <v>22000</v>
      </c>
      <c r="P1392" s="57">
        <f>VLOOKUP(E1392,'Cons. Ch2 &amp; Ch3'!F:Y,20,FALSE)</f>
        <v>20000000</v>
      </c>
    </row>
    <row r="1393" spans="1:16" hidden="1" x14ac:dyDescent="0.35">
      <c r="A1393" s="56">
        <v>8471160</v>
      </c>
      <c r="B1393" s="56" t="s">
        <v>506</v>
      </c>
      <c r="C1393" s="56">
        <v>492316</v>
      </c>
      <c r="D1393" s="56" t="s">
        <v>138</v>
      </c>
      <c r="E1393" s="56" t="str">
        <f t="shared" si="47"/>
        <v>847.8471160.1.492316.000000.847001.300180</v>
      </c>
      <c r="F1393" s="66" t="s">
        <v>21</v>
      </c>
      <c r="G1393" s="56">
        <v>847001</v>
      </c>
      <c r="H1393" s="56" t="s">
        <v>863</v>
      </c>
      <c r="I1393" s="56">
        <v>300180</v>
      </c>
      <c r="J1393" s="56" t="s">
        <v>4829</v>
      </c>
      <c r="K1393" s="56">
        <v>1</v>
      </c>
      <c r="L1393" s="56">
        <v>44730</v>
      </c>
      <c r="M1393" s="227">
        <v>42600</v>
      </c>
      <c r="N1393" s="57">
        <v>0</v>
      </c>
      <c r="O1393" s="223">
        <f t="shared" si="46"/>
        <v>42600</v>
      </c>
      <c r="P1393" s="57">
        <f>VLOOKUP(E1393,'Cons. Ch2 &amp; Ch3'!F:Y,20,FALSE)</f>
        <v>20000000</v>
      </c>
    </row>
    <row r="1394" spans="1:16" hidden="1" x14ac:dyDescent="0.35">
      <c r="A1394" s="56">
        <v>8471160</v>
      </c>
      <c r="B1394" s="56" t="s">
        <v>506</v>
      </c>
      <c r="C1394" s="56">
        <v>492316</v>
      </c>
      <c r="D1394" s="56" t="s">
        <v>138</v>
      </c>
      <c r="E1394" s="56" t="str">
        <f t="shared" si="47"/>
        <v>847.8471160.1.492316.000000.847001.300180</v>
      </c>
      <c r="F1394" s="66" t="s">
        <v>21</v>
      </c>
      <c r="G1394" s="56">
        <v>847001</v>
      </c>
      <c r="H1394" s="56" t="s">
        <v>863</v>
      </c>
      <c r="I1394" s="56">
        <v>300180</v>
      </c>
      <c r="J1394" s="56" t="s">
        <v>4830</v>
      </c>
      <c r="K1394" s="56">
        <v>1</v>
      </c>
      <c r="L1394" s="56">
        <v>3360</v>
      </c>
      <c r="M1394" s="227">
        <v>3200</v>
      </c>
      <c r="N1394" s="57">
        <v>0</v>
      </c>
      <c r="O1394" s="223">
        <f t="shared" si="46"/>
        <v>3200</v>
      </c>
      <c r="P1394" s="57">
        <f>VLOOKUP(E1394,'Cons. Ch2 &amp; Ch3'!F:Y,20,FALSE)</f>
        <v>20000000</v>
      </c>
    </row>
    <row r="1395" spans="1:16" hidden="1" x14ac:dyDescent="0.35">
      <c r="A1395" s="56">
        <v>8471160</v>
      </c>
      <c r="B1395" s="56" t="s">
        <v>506</v>
      </c>
      <c r="C1395" s="56">
        <v>492316</v>
      </c>
      <c r="D1395" s="56" t="s">
        <v>138</v>
      </c>
      <c r="E1395" s="56" t="str">
        <f t="shared" si="47"/>
        <v>847.8471160.1.492316.000000.847001.300180</v>
      </c>
      <c r="F1395" s="66" t="s">
        <v>21</v>
      </c>
      <c r="G1395" s="56">
        <v>847001</v>
      </c>
      <c r="H1395" s="56" t="s">
        <v>863</v>
      </c>
      <c r="I1395" s="56">
        <v>300180</v>
      </c>
      <c r="J1395" s="56" t="s">
        <v>4831</v>
      </c>
      <c r="K1395" s="56">
        <v>1</v>
      </c>
      <c r="L1395" s="56">
        <v>50400</v>
      </c>
      <c r="M1395" s="227">
        <v>48000</v>
      </c>
      <c r="N1395" s="57">
        <v>0</v>
      </c>
      <c r="O1395" s="223">
        <f t="shared" si="46"/>
        <v>48000</v>
      </c>
      <c r="P1395" s="57">
        <f>VLOOKUP(E1395,'Cons. Ch2 &amp; Ch3'!F:Y,20,FALSE)</f>
        <v>20000000</v>
      </c>
    </row>
    <row r="1396" spans="1:16" hidden="1" x14ac:dyDescent="0.35">
      <c r="A1396" s="56">
        <v>8471160</v>
      </c>
      <c r="B1396" s="56" t="s">
        <v>506</v>
      </c>
      <c r="C1396" s="56">
        <v>492316</v>
      </c>
      <c r="D1396" s="56" t="s">
        <v>138</v>
      </c>
      <c r="E1396" s="56" t="str">
        <f t="shared" si="47"/>
        <v>847.8471160.1.492316.000000.847001.300180</v>
      </c>
      <c r="F1396" s="66" t="s">
        <v>21</v>
      </c>
      <c r="G1396" s="56">
        <v>847001</v>
      </c>
      <c r="H1396" s="56" t="s">
        <v>863</v>
      </c>
      <c r="I1396" s="56">
        <v>300180</v>
      </c>
      <c r="J1396" s="56" t="s">
        <v>4832</v>
      </c>
      <c r="K1396" s="56">
        <v>1</v>
      </c>
      <c r="L1396" s="56">
        <v>2415</v>
      </c>
      <c r="M1396" s="227">
        <v>2300</v>
      </c>
      <c r="N1396" s="57">
        <v>0</v>
      </c>
      <c r="O1396" s="223">
        <f t="shared" si="46"/>
        <v>2300</v>
      </c>
      <c r="P1396" s="57">
        <f>VLOOKUP(E1396,'Cons. Ch2 &amp; Ch3'!F:Y,20,FALSE)</f>
        <v>20000000</v>
      </c>
    </row>
    <row r="1397" spans="1:16" hidden="1" x14ac:dyDescent="0.35">
      <c r="A1397" s="56">
        <v>8471160</v>
      </c>
      <c r="B1397" s="56" t="s">
        <v>506</v>
      </c>
      <c r="C1397" s="56">
        <v>492316</v>
      </c>
      <c r="D1397" s="56" t="s">
        <v>138</v>
      </c>
      <c r="E1397" s="56" t="str">
        <f t="shared" si="47"/>
        <v>847.8471160.1.492316.000000.847001.300180</v>
      </c>
      <c r="F1397" s="66" t="s">
        <v>21</v>
      </c>
      <c r="G1397" s="56">
        <v>847001</v>
      </c>
      <c r="H1397" s="56" t="s">
        <v>863</v>
      </c>
      <c r="I1397" s="56">
        <v>300180</v>
      </c>
      <c r="J1397" s="56" t="s">
        <v>4833</v>
      </c>
      <c r="K1397" s="56">
        <v>1</v>
      </c>
      <c r="L1397" s="56">
        <v>5670</v>
      </c>
      <c r="M1397" s="227">
        <v>5400</v>
      </c>
      <c r="N1397" s="57">
        <v>0</v>
      </c>
      <c r="O1397" s="223">
        <f t="shared" si="46"/>
        <v>5400</v>
      </c>
      <c r="P1397" s="57">
        <f>VLOOKUP(E1397,'Cons. Ch2 &amp; Ch3'!F:Y,20,FALSE)</f>
        <v>20000000</v>
      </c>
    </row>
    <row r="1398" spans="1:16" hidden="1" x14ac:dyDescent="0.35">
      <c r="A1398" s="56">
        <v>8471160</v>
      </c>
      <c r="B1398" s="56" t="s">
        <v>506</v>
      </c>
      <c r="C1398" s="56">
        <v>492316</v>
      </c>
      <c r="D1398" s="56" t="s">
        <v>138</v>
      </c>
      <c r="E1398" s="56" t="str">
        <f t="shared" si="47"/>
        <v>847.8471160.1.492316.000000.847001.300180</v>
      </c>
      <c r="F1398" s="66" t="s">
        <v>21</v>
      </c>
      <c r="G1398" s="56">
        <v>847001</v>
      </c>
      <c r="H1398" s="56" t="s">
        <v>863</v>
      </c>
      <c r="I1398" s="56">
        <v>300180</v>
      </c>
      <c r="J1398" s="56" t="s">
        <v>4834</v>
      </c>
      <c r="K1398" s="56">
        <v>1</v>
      </c>
      <c r="L1398" s="56">
        <v>18900</v>
      </c>
      <c r="M1398" s="227">
        <v>18000</v>
      </c>
      <c r="N1398" s="57">
        <v>0</v>
      </c>
      <c r="O1398" s="223">
        <f t="shared" si="46"/>
        <v>18000</v>
      </c>
      <c r="P1398" s="57">
        <f>VLOOKUP(E1398,'Cons. Ch2 &amp; Ch3'!F:Y,20,FALSE)</f>
        <v>20000000</v>
      </c>
    </row>
    <row r="1399" spans="1:16" hidden="1" x14ac:dyDescent="0.35">
      <c r="A1399" s="56">
        <v>8471160</v>
      </c>
      <c r="B1399" s="56" t="s">
        <v>506</v>
      </c>
      <c r="C1399" s="56">
        <v>492316</v>
      </c>
      <c r="D1399" s="56" t="s">
        <v>138</v>
      </c>
      <c r="E1399" s="56" t="str">
        <f t="shared" si="47"/>
        <v>847.8471160.1.492316.000000.847001.300180</v>
      </c>
      <c r="F1399" s="66" t="s">
        <v>21</v>
      </c>
      <c r="G1399" s="56">
        <v>847001</v>
      </c>
      <c r="H1399" s="56" t="s">
        <v>863</v>
      </c>
      <c r="I1399" s="56">
        <v>300180</v>
      </c>
      <c r="J1399" s="56" t="s">
        <v>4835</v>
      </c>
      <c r="K1399" s="56">
        <v>1</v>
      </c>
      <c r="L1399" s="56">
        <v>2415</v>
      </c>
      <c r="M1399" s="227">
        <v>2300</v>
      </c>
      <c r="N1399" s="57">
        <v>0</v>
      </c>
      <c r="O1399" s="223">
        <f t="shared" si="46"/>
        <v>2300</v>
      </c>
      <c r="P1399" s="57">
        <f>VLOOKUP(E1399,'Cons. Ch2 &amp; Ch3'!F:Y,20,FALSE)</f>
        <v>20000000</v>
      </c>
    </row>
    <row r="1400" spans="1:16" hidden="1" x14ac:dyDescent="0.35">
      <c r="A1400" s="56">
        <v>8471160</v>
      </c>
      <c r="B1400" s="56" t="s">
        <v>506</v>
      </c>
      <c r="C1400" s="56">
        <v>492316</v>
      </c>
      <c r="D1400" s="56" t="s">
        <v>138</v>
      </c>
      <c r="E1400" s="56" t="str">
        <f t="shared" si="47"/>
        <v>847.8471160.1.492316.000000.847001.300180</v>
      </c>
      <c r="F1400" s="66" t="s">
        <v>21</v>
      </c>
      <c r="G1400" s="56">
        <v>847001</v>
      </c>
      <c r="H1400" s="56" t="s">
        <v>863</v>
      </c>
      <c r="I1400" s="56">
        <v>300180</v>
      </c>
      <c r="J1400" s="56" t="s">
        <v>4836</v>
      </c>
      <c r="K1400" s="56">
        <v>1</v>
      </c>
      <c r="L1400" s="56">
        <v>8820</v>
      </c>
      <c r="M1400" s="227">
        <v>8400</v>
      </c>
      <c r="N1400" s="57">
        <v>0</v>
      </c>
      <c r="O1400" s="223">
        <f t="shared" si="46"/>
        <v>8400</v>
      </c>
      <c r="P1400" s="57">
        <f>VLOOKUP(E1400,'Cons. Ch2 &amp; Ch3'!F:Y,20,FALSE)</f>
        <v>20000000</v>
      </c>
    </row>
    <row r="1401" spans="1:16" hidden="1" x14ac:dyDescent="0.35">
      <c r="A1401" s="56">
        <v>8471160</v>
      </c>
      <c r="B1401" s="56" t="s">
        <v>506</v>
      </c>
      <c r="C1401" s="56">
        <v>492316</v>
      </c>
      <c r="D1401" s="56" t="s">
        <v>138</v>
      </c>
      <c r="E1401" s="56" t="str">
        <f t="shared" si="47"/>
        <v>847.8471160.1.492316.000000.847001.300180</v>
      </c>
      <c r="F1401" s="66" t="s">
        <v>21</v>
      </c>
      <c r="G1401" s="56">
        <v>847001</v>
      </c>
      <c r="H1401" s="56" t="s">
        <v>863</v>
      </c>
      <c r="I1401" s="56">
        <v>300180</v>
      </c>
      <c r="J1401" s="56" t="s">
        <v>4837</v>
      </c>
      <c r="K1401" s="56">
        <v>1</v>
      </c>
      <c r="L1401" s="56">
        <v>23100</v>
      </c>
      <c r="M1401" s="227">
        <v>22000</v>
      </c>
      <c r="N1401" s="57">
        <v>0</v>
      </c>
      <c r="O1401" s="223">
        <f t="shared" si="46"/>
        <v>22000</v>
      </c>
      <c r="P1401" s="57">
        <f>VLOOKUP(E1401,'Cons. Ch2 &amp; Ch3'!F:Y,20,FALSE)</f>
        <v>20000000</v>
      </c>
    </row>
    <row r="1402" spans="1:16" hidden="1" x14ac:dyDescent="0.35">
      <c r="A1402" s="56">
        <v>8471160</v>
      </c>
      <c r="B1402" s="56" t="s">
        <v>506</v>
      </c>
      <c r="C1402" s="56">
        <v>492316</v>
      </c>
      <c r="D1402" s="56" t="s">
        <v>138</v>
      </c>
      <c r="E1402" s="56" t="str">
        <f t="shared" si="47"/>
        <v>847.8471160.1.492316.000000.847001.300180</v>
      </c>
      <c r="F1402" s="66" t="s">
        <v>21</v>
      </c>
      <c r="G1402" s="56">
        <v>847001</v>
      </c>
      <c r="H1402" s="56" t="s">
        <v>863</v>
      </c>
      <c r="I1402" s="56">
        <v>300180</v>
      </c>
      <c r="J1402" s="56" t="s">
        <v>4838</v>
      </c>
      <c r="K1402" s="56">
        <v>1</v>
      </c>
      <c r="L1402" s="56">
        <v>50400</v>
      </c>
      <c r="M1402" s="227">
        <v>48000</v>
      </c>
      <c r="N1402" s="57">
        <v>0</v>
      </c>
      <c r="O1402" s="223">
        <f t="shared" ref="O1402:O1465" si="48">M1402-N1402</f>
        <v>48000</v>
      </c>
      <c r="P1402" s="57">
        <f>VLOOKUP(E1402,'Cons. Ch2 &amp; Ch3'!F:Y,20,FALSE)</f>
        <v>20000000</v>
      </c>
    </row>
    <row r="1403" spans="1:16" hidden="1" x14ac:dyDescent="0.35">
      <c r="A1403" s="56">
        <v>8471160</v>
      </c>
      <c r="B1403" s="56" t="s">
        <v>506</v>
      </c>
      <c r="C1403" s="56">
        <v>492316</v>
      </c>
      <c r="D1403" s="56" t="s">
        <v>138</v>
      </c>
      <c r="E1403" s="56" t="str">
        <f t="shared" si="47"/>
        <v>847.8471160.1.492316.000000.847001.300180</v>
      </c>
      <c r="F1403" s="66" t="s">
        <v>21</v>
      </c>
      <c r="G1403" s="56">
        <v>847001</v>
      </c>
      <c r="H1403" s="56" t="s">
        <v>863</v>
      </c>
      <c r="I1403" s="56">
        <v>300180</v>
      </c>
      <c r="J1403" s="56" t="s">
        <v>4839</v>
      </c>
      <c r="K1403" s="56">
        <v>1</v>
      </c>
      <c r="L1403" s="56">
        <v>147000</v>
      </c>
      <c r="M1403" s="227">
        <v>140000</v>
      </c>
      <c r="N1403" s="57">
        <v>0</v>
      </c>
      <c r="O1403" s="223">
        <f t="shared" si="48"/>
        <v>140000</v>
      </c>
      <c r="P1403" s="57">
        <f>VLOOKUP(E1403,'Cons. Ch2 &amp; Ch3'!F:Y,20,FALSE)</f>
        <v>20000000</v>
      </c>
    </row>
    <row r="1404" spans="1:16" hidden="1" x14ac:dyDescent="0.35">
      <c r="A1404" s="56">
        <v>8471160</v>
      </c>
      <c r="B1404" s="56" t="s">
        <v>506</v>
      </c>
      <c r="C1404" s="56">
        <v>492316</v>
      </c>
      <c r="D1404" s="56" t="s">
        <v>138</v>
      </c>
      <c r="E1404" s="56" t="str">
        <f t="shared" si="47"/>
        <v>847.8471160.1.492316.000000.847001.300180</v>
      </c>
      <c r="F1404" s="66" t="s">
        <v>21</v>
      </c>
      <c r="G1404" s="56">
        <v>847001</v>
      </c>
      <c r="H1404" s="56" t="s">
        <v>863</v>
      </c>
      <c r="I1404" s="56">
        <v>300180</v>
      </c>
      <c r="J1404" s="56" t="s">
        <v>4840</v>
      </c>
      <c r="K1404" s="56">
        <v>1</v>
      </c>
      <c r="L1404" s="56">
        <v>221975.31299999999</v>
      </c>
      <c r="M1404" s="227">
        <v>211405.06</v>
      </c>
      <c r="N1404" s="57">
        <v>0</v>
      </c>
      <c r="O1404" s="223">
        <f t="shared" si="48"/>
        <v>211405.06</v>
      </c>
      <c r="P1404" s="57">
        <f>VLOOKUP(E1404,'Cons. Ch2 &amp; Ch3'!F:Y,20,FALSE)</f>
        <v>20000000</v>
      </c>
    </row>
    <row r="1405" spans="1:16" hidden="1" x14ac:dyDescent="0.35">
      <c r="A1405" s="56">
        <v>8471160</v>
      </c>
      <c r="B1405" s="56" t="s">
        <v>506</v>
      </c>
      <c r="C1405" s="56">
        <v>492316</v>
      </c>
      <c r="D1405" s="56" t="s">
        <v>138</v>
      </c>
      <c r="E1405" s="56" t="str">
        <f t="shared" si="47"/>
        <v>847.8471160.1.492316.000000.847001.300180</v>
      </c>
      <c r="F1405" s="66" t="s">
        <v>21</v>
      </c>
      <c r="G1405" s="56">
        <v>847001</v>
      </c>
      <c r="H1405" s="56" t="s">
        <v>863</v>
      </c>
      <c r="I1405" s="56">
        <v>300180</v>
      </c>
      <c r="J1405" s="56" t="s">
        <v>4841</v>
      </c>
      <c r="K1405" s="56">
        <v>1</v>
      </c>
      <c r="L1405" s="56">
        <v>215588.59350000002</v>
      </c>
      <c r="M1405" s="227">
        <v>205322.47</v>
      </c>
      <c r="N1405" s="57">
        <v>0</v>
      </c>
      <c r="O1405" s="223">
        <f t="shared" si="48"/>
        <v>205322.47</v>
      </c>
      <c r="P1405" s="57">
        <f>VLOOKUP(E1405,'Cons. Ch2 &amp; Ch3'!F:Y,20,FALSE)</f>
        <v>20000000</v>
      </c>
    </row>
    <row r="1406" spans="1:16" hidden="1" x14ac:dyDescent="0.35">
      <c r="A1406" s="56">
        <v>8471160</v>
      </c>
      <c r="B1406" s="56" t="s">
        <v>506</v>
      </c>
      <c r="C1406" s="56">
        <v>492316</v>
      </c>
      <c r="D1406" s="56" t="s">
        <v>138</v>
      </c>
      <c r="E1406" s="56" t="str">
        <f t="shared" si="47"/>
        <v>847.8471160.1.492316.000000.847001.300180</v>
      </c>
      <c r="F1406" s="66" t="s">
        <v>21</v>
      </c>
      <c r="G1406" s="56">
        <v>847001</v>
      </c>
      <c r="H1406" s="56" t="s">
        <v>863</v>
      </c>
      <c r="I1406" s="56">
        <v>300180</v>
      </c>
      <c r="J1406" s="56" t="s">
        <v>4842</v>
      </c>
      <c r="K1406" s="56">
        <v>1</v>
      </c>
      <c r="L1406" s="56">
        <v>414038.57250000001</v>
      </c>
      <c r="M1406" s="227">
        <v>394322.45</v>
      </c>
      <c r="N1406" s="57">
        <v>0</v>
      </c>
      <c r="O1406" s="223">
        <f t="shared" si="48"/>
        <v>394322.45</v>
      </c>
      <c r="P1406" s="57">
        <f>VLOOKUP(E1406,'Cons. Ch2 &amp; Ch3'!F:Y,20,FALSE)</f>
        <v>20000000</v>
      </c>
    </row>
    <row r="1407" spans="1:16" hidden="1" x14ac:dyDescent="0.35">
      <c r="A1407" s="56">
        <v>8471160</v>
      </c>
      <c r="B1407" s="56" t="s">
        <v>506</v>
      </c>
      <c r="C1407" s="56">
        <v>492316</v>
      </c>
      <c r="D1407" s="56" t="s">
        <v>138</v>
      </c>
      <c r="E1407" s="56" t="str">
        <f t="shared" si="47"/>
        <v>847.8471160.1.492316.000000.847001.300180</v>
      </c>
      <c r="F1407" s="66" t="s">
        <v>21</v>
      </c>
      <c r="G1407" s="56">
        <v>847001</v>
      </c>
      <c r="H1407" s="56" t="s">
        <v>863</v>
      </c>
      <c r="I1407" s="56">
        <v>300180</v>
      </c>
      <c r="J1407" s="56" t="s">
        <v>4843</v>
      </c>
      <c r="K1407" s="56">
        <v>1</v>
      </c>
      <c r="L1407" s="56">
        <v>271950</v>
      </c>
      <c r="M1407" s="227">
        <v>259000</v>
      </c>
      <c r="N1407" s="57">
        <v>0</v>
      </c>
      <c r="O1407" s="223">
        <f t="shared" si="48"/>
        <v>259000</v>
      </c>
      <c r="P1407" s="57">
        <f>VLOOKUP(E1407,'Cons. Ch2 &amp; Ch3'!F:Y,20,FALSE)</f>
        <v>20000000</v>
      </c>
    </row>
    <row r="1408" spans="1:16" hidden="1" x14ac:dyDescent="0.35">
      <c r="A1408" s="56">
        <v>8471160</v>
      </c>
      <c r="B1408" s="56" t="s">
        <v>506</v>
      </c>
      <c r="C1408" s="56">
        <v>492316</v>
      </c>
      <c r="D1408" s="56" t="s">
        <v>138</v>
      </c>
      <c r="E1408" s="56" t="str">
        <f t="shared" si="47"/>
        <v>847.8471160.1.492316.000000.847001.300180</v>
      </c>
      <c r="F1408" s="66" t="s">
        <v>21</v>
      </c>
      <c r="G1408" s="56">
        <v>847001</v>
      </c>
      <c r="H1408" s="56" t="s">
        <v>863</v>
      </c>
      <c r="I1408" s="56">
        <v>300180</v>
      </c>
      <c r="J1408" s="56" t="s">
        <v>4844</v>
      </c>
      <c r="K1408" s="56">
        <v>1</v>
      </c>
      <c r="L1408" s="56">
        <v>269940.04800000001</v>
      </c>
      <c r="M1408" s="227">
        <v>257085.76</v>
      </c>
      <c r="N1408" s="57">
        <v>0</v>
      </c>
      <c r="O1408" s="223">
        <f t="shared" si="48"/>
        <v>257085.76</v>
      </c>
      <c r="P1408" s="57">
        <f>VLOOKUP(E1408,'Cons. Ch2 &amp; Ch3'!F:Y,20,FALSE)</f>
        <v>20000000</v>
      </c>
    </row>
    <row r="1409" spans="1:16" hidden="1" x14ac:dyDescent="0.35">
      <c r="A1409" s="56">
        <v>8471160</v>
      </c>
      <c r="B1409" s="56" t="s">
        <v>506</v>
      </c>
      <c r="C1409" s="56">
        <v>492316</v>
      </c>
      <c r="D1409" s="56" t="s">
        <v>138</v>
      </c>
      <c r="E1409" s="56" t="str">
        <f t="shared" si="47"/>
        <v>847.8471160.1.492316.000000.847001.300180</v>
      </c>
      <c r="F1409" s="66" t="s">
        <v>21</v>
      </c>
      <c r="G1409" s="56">
        <v>847001</v>
      </c>
      <c r="H1409" s="56" t="s">
        <v>863</v>
      </c>
      <c r="I1409" s="56">
        <v>300180</v>
      </c>
      <c r="J1409" s="56" t="s">
        <v>4845</v>
      </c>
      <c r="K1409" s="56">
        <v>1</v>
      </c>
      <c r="L1409" s="56">
        <v>74244.45</v>
      </c>
      <c r="M1409" s="227">
        <v>70709</v>
      </c>
      <c r="N1409" s="57">
        <v>0</v>
      </c>
      <c r="O1409" s="223">
        <f t="shared" si="48"/>
        <v>70709</v>
      </c>
      <c r="P1409" s="57">
        <f>VLOOKUP(E1409,'Cons. Ch2 &amp; Ch3'!F:Y,20,FALSE)</f>
        <v>20000000</v>
      </c>
    </row>
    <row r="1410" spans="1:16" hidden="1" x14ac:dyDescent="0.35">
      <c r="A1410" s="56">
        <v>8471160</v>
      </c>
      <c r="B1410" s="56" t="s">
        <v>506</v>
      </c>
      <c r="C1410" s="56">
        <v>492316</v>
      </c>
      <c r="D1410" s="56" t="s">
        <v>138</v>
      </c>
      <c r="E1410" s="56" t="str">
        <f t="shared" ref="E1410:E1473" si="49">CONCATENATE(847,".",A1410,".",1,".",C1410,".","000000",".",G1410,".",I1410)</f>
        <v>847.8471160.1.492316.000000.847001.300180</v>
      </c>
      <c r="F1410" s="66" t="s">
        <v>21</v>
      </c>
      <c r="G1410" s="56">
        <v>847001</v>
      </c>
      <c r="H1410" s="56" t="s">
        <v>863</v>
      </c>
      <c r="I1410" s="56">
        <v>300180</v>
      </c>
      <c r="J1410" s="56" t="s">
        <v>4846</v>
      </c>
      <c r="K1410" s="56">
        <v>1</v>
      </c>
      <c r="L1410" s="56">
        <v>24538.5</v>
      </c>
      <c r="M1410" s="227">
        <v>23370</v>
      </c>
      <c r="N1410" s="57">
        <v>0</v>
      </c>
      <c r="O1410" s="223">
        <f t="shared" si="48"/>
        <v>23370</v>
      </c>
      <c r="P1410" s="57">
        <f>VLOOKUP(E1410,'Cons. Ch2 &amp; Ch3'!F:Y,20,FALSE)</f>
        <v>20000000</v>
      </c>
    </row>
    <row r="1411" spans="1:16" hidden="1" x14ac:dyDescent="0.35">
      <c r="A1411" s="56">
        <v>8471160</v>
      </c>
      <c r="B1411" s="56" t="s">
        <v>506</v>
      </c>
      <c r="C1411" s="56">
        <v>492316</v>
      </c>
      <c r="D1411" s="56" t="s">
        <v>138</v>
      </c>
      <c r="E1411" s="56" t="str">
        <f t="shared" si="49"/>
        <v>847.8471160.1.492316.000000.847001.300180</v>
      </c>
      <c r="F1411" s="66" t="s">
        <v>21</v>
      </c>
      <c r="G1411" s="56">
        <v>847001</v>
      </c>
      <c r="H1411" s="56" t="s">
        <v>863</v>
      </c>
      <c r="I1411" s="56">
        <v>300180</v>
      </c>
      <c r="J1411" s="56" t="s">
        <v>4847</v>
      </c>
      <c r="K1411" s="56">
        <v>1</v>
      </c>
      <c r="L1411" s="56">
        <v>31500</v>
      </c>
      <c r="M1411" s="227">
        <v>30000</v>
      </c>
      <c r="N1411" s="57">
        <v>0</v>
      </c>
      <c r="O1411" s="223">
        <f t="shared" si="48"/>
        <v>30000</v>
      </c>
      <c r="P1411" s="57">
        <f>VLOOKUP(E1411,'Cons. Ch2 &amp; Ch3'!F:Y,20,FALSE)</f>
        <v>20000000</v>
      </c>
    </row>
    <row r="1412" spans="1:16" hidden="1" x14ac:dyDescent="0.35">
      <c r="A1412" s="56">
        <v>8471160</v>
      </c>
      <c r="B1412" s="56" t="s">
        <v>506</v>
      </c>
      <c r="C1412" s="56">
        <v>492316</v>
      </c>
      <c r="D1412" s="56" t="s">
        <v>138</v>
      </c>
      <c r="E1412" s="56" t="str">
        <f t="shared" si="49"/>
        <v>847.8471160.1.492316.000000.847001.300180</v>
      </c>
      <c r="F1412" s="66" t="s">
        <v>21</v>
      </c>
      <c r="G1412" s="56">
        <v>847001</v>
      </c>
      <c r="H1412" s="56" t="s">
        <v>863</v>
      </c>
      <c r="I1412" s="56">
        <v>300180</v>
      </c>
      <c r="J1412" s="56" t="s">
        <v>4848</v>
      </c>
      <c r="K1412" s="56">
        <v>1</v>
      </c>
      <c r="L1412" s="56">
        <v>157500</v>
      </c>
      <c r="M1412" s="227">
        <v>150000</v>
      </c>
      <c r="N1412" s="57">
        <v>0</v>
      </c>
      <c r="O1412" s="223">
        <f t="shared" si="48"/>
        <v>150000</v>
      </c>
      <c r="P1412" s="57">
        <f>VLOOKUP(E1412,'Cons. Ch2 &amp; Ch3'!F:Y,20,FALSE)</f>
        <v>20000000</v>
      </c>
    </row>
    <row r="1413" spans="1:16" hidden="1" x14ac:dyDescent="0.35">
      <c r="A1413" s="56">
        <v>8471160</v>
      </c>
      <c r="B1413" s="56" t="s">
        <v>506</v>
      </c>
      <c r="C1413" s="56">
        <v>492316</v>
      </c>
      <c r="D1413" s="56" t="s">
        <v>138</v>
      </c>
      <c r="E1413" s="56" t="str">
        <f t="shared" si="49"/>
        <v>847.8471160.1.492316.000000.847001.300180</v>
      </c>
      <c r="F1413" s="66" t="s">
        <v>21</v>
      </c>
      <c r="G1413" s="56">
        <v>847001</v>
      </c>
      <c r="H1413" s="56" t="s">
        <v>863</v>
      </c>
      <c r="I1413" s="56">
        <v>300180</v>
      </c>
      <c r="J1413" s="56" t="s">
        <v>4849</v>
      </c>
      <c r="K1413" s="56">
        <v>1</v>
      </c>
      <c r="L1413" s="56">
        <v>157500</v>
      </c>
      <c r="M1413" s="227">
        <v>150000</v>
      </c>
      <c r="N1413" s="57">
        <v>0</v>
      </c>
      <c r="O1413" s="223">
        <f t="shared" si="48"/>
        <v>150000</v>
      </c>
      <c r="P1413" s="57">
        <f>VLOOKUP(E1413,'Cons. Ch2 &amp; Ch3'!F:Y,20,FALSE)</f>
        <v>20000000</v>
      </c>
    </row>
    <row r="1414" spans="1:16" hidden="1" x14ac:dyDescent="0.35">
      <c r="A1414" s="56">
        <v>8471160</v>
      </c>
      <c r="B1414" s="56" t="s">
        <v>506</v>
      </c>
      <c r="C1414" s="56">
        <v>492316</v>
      </c>
      <c r="D1414" s="56" t="s">
        <v>138</v>
      </c>
      <c r="E1414" s="56" t="str">
        <f t="shared" si="49"/>
        <v>847.8471160.1.492316.000000.847001.300180</v>
      </c>
      <c r="F1414" s="66" t="s">
        <v>21</v>
      </c>
      <c r="G1414" s="56">
        <v>847001</v>
      </c>
      <c r="H1414" s="56" t="s">
        <v>863</v>
      </c>
      <c r="I1414" s="56">
        <v>300180</v>
      </c>
      <c r="J1414" s="56" t="s">
        <v>4850</v>
      </c>
      <c r="K1414" s="56">
        <v>1</v>
      </c>
      <c r="L1414" s="56">
        <v>210000</v>
      </c>
      <c r="M1414" s="227">
        <v>200000</v>
      </c>
      <c r="N1414" s="57">
        <v>0</v>
      </c>
      <c r="O1414" s="223">
        <f t="shared" si="48"/>
        <v>200000</v>
      </c>
      <c r="P1414" s="57">
        <f>VLOOKUP(E1414,'Cons. Ch2 &amp; Ch3'!F:Y,20,FALSE)</f>
        <v>20000000</v>
      </c>
    </row>
    <row r="1415" spans="1:16" hidden="1" x14ac:dyDescent="0.35">
      <c r="A1415" s="56">
        <v>8471160</v>
      </c>
      <c r="B1415" s="56" t="s">
        <v>506</v>
      </c>
      <c r="C1415" s="56">
        <v>492316</v>
      </c>
      <c r="D1415" s="56" t="s">
        <v>138</v>
      </c>
      <c r="E1415" s="56" t="str">
        <f t="shared" si="49"/>
        <v>847.8471160.1.492316.000000.847001.300180</v>
      </c>
      <c r="F1415" s="66" t="s">
        <v>21</v>
      </c>
      <c r="G1415" s="56">
        <v>847001</v>
      </c>
      <c r="H1415" s="56" t="s">
        <v>863</v>
      </c>
      <c r="I1415" s="56">
        <v>300180</v>
      </c>
      <c r="J1415" s="56" t="s">
        <v>4851</v>
      </c>
      <c r="K1415" s="56">
        <v>1</v>
      </c>
      <c r="L1415" s="56">
        <v>262500</v>
      </c>
      <c r="M1415" s="227">
        <v>250000</v>
      </c>
      <c r="N1415" s="57">
        <v>0</v>
      </c>
      <c r="O1415" s="223">
        <f t="shared" si="48"/>
        <v>250000</v>
      </c>
      <c r="P1415" s="57">
        <f>VLOOKUP(E1415,'Cons. Ch2 &amp; Ch3'!F:Y,20,FALSE)</f>
        <v>20000000</v>
      </c>
    </row>
    <row r="1416" spans="1:16" hidden="1" x14ac:dyDescent="0.35">
      <c r="A1416" s="56">
        <v>8471160</v>
      </c>
      <c r="B1416" s="56" t="s">
        <v>506</v>
      </c>
      <c r="C1416" s="56">
        <v>492316</v>
      </c>
      <c r="D1416" s="56" t="s">
        <v>138</v>
      </c>
      <c r="E1416" s="56" t="str">
        <f t="shared" si="49"/>
        <v>847.8471160.1.492316.000000.847001.300180</v>
      </c>
      <c r="F1416" s="66" t="s">
        <v>21</v>
      </c>
      <c r="G1416" s="56">
        <v>847001</v>
      </c>
      <c r="H1416" s="56" t="s">
        <v>863</v>
      </c>
      <c r="I1416" s="56">
        <v>300180</v>
      </c>
      <c r="J1416" s="56" t="s">
        <v>4852</v>
      </c>
      <c r="K1416" s="56">
        <v>1</v>
      </c>
      <c r="L1416" s="56">
        <v>262500</v>
      </c>
      <c r="M1416" s="227">
        <v>250000</v>
      </c>
      <c r="N1416" s="57">
        <v>0</v>
      </c>
      <c r="O1416" s="223">
        <f t="shared" si="48"/>
        <v>250000</v>
      </c>
      <c r="P1416" s="57">
        <f>VLOOKUP(E1416,'Cons. Ch2 &amp; Ch3'!F:Y,20,FALSE)</f>
        <v>20000000</v>
      </c>
    </row>
    <row r="1417" spans="1:16" hidden="1" x14ac:dyDescent="0.35">
      <c r="A1417" s="56">
        <v>8471160</v>
      </c>
      <c r="B1417" s="56" t="s">
        <v>506</v>
      </c>
      <c r="C1417" s="56">
        <v>492316</v>
      </c>
      <c r="D1417" s="56" t="s">
        <v>138</v>
      </c>
      <c r="E1417" s="56" t="str">
        <f t="shared" si="49"/>
        <v>847.8471160.1.492316.000000.847001.300180</v>
      </c>
      <c r="F1417" s="66" t="s">
        <v>21</v>
      </c>
      <c r="G1417" s="56">
        <v>847001</v>
      </c>
      <c r="H1417" s="56" t="s">
        <v>863</v>
      </c>
      <c r="I1417" s="56">
        <v>300180</v>
      </c>
      <c r="J1417" s="56" t="s">
        <v>4853</v>
      </c>
      <c r="K1417" s="56">
        <v>1</v>
      </c>
      <c r="L1417" s="56">
        <v>315000</v>
      </c>
      <c r="M1417" s="227">
        <v>300000</v>
      </c>
      <c r="N1417" s="57">
        <v>0</v>
      </c>
      <c r="O1417" s="223">
        <f t="shared" si="48"/>
        <v>300000</v>
      </c>
      <c r="P1417" s="57">
        <f>VLOOKUP(E1417,'Cons. Ch2 &amp; Ch3'!F:Y,20,FALSE)</f>
        <v>20000000</v>
      </c>
    </row>
    <row r="1418" spans="1:16" hidden="1" x14ac:dyDescent="0.35">
      <c r="A1418" s="56">
        <v>8471160</v>
      </c>
      <c r="B1418" s="56" t="s">
        <v>506</v>
      </c>
      <c r="C1418" s="56">
        <v>492316</v>
      </c>
      <c r="D1418" s="56" t="s">
        <v>138</v>
      </c>
      <c r="E1418" s="56" t="str">
        <f t="shared" si="49"/>
        <v>847.8471160.1.492316.000000.847001.300180</v>
      </c>
      <c r="F1418" s="66" t="s">
        <v>21</v>
      </c>
      <c r="G1418" s="56">
        <v>847001</v>
      </c>
      <c r="H1418" s="56" t="s">
        <v>863</v>
      </c>
      <c r="I1418" s="56">
        <v>300180</v>
      </c>
      <c r="J1418" s="56" t="s">
        <v>4854</v>
      </c>
      <c r="K1418" s="56">
        <v>1</v>
      </c>
      <c r="L1418" s="56">
        <v>315000</v>
      </c>
      <c r="M1418" s="227">
        <v>300000</v>
      </c>
      <c r="N1418" s="57">
        <v>0</v>
      </c>
      <c r="O1418" s="223">
        <f t="shared" si="48"/>
        <v>300000</v>
      </c>
      <c r="P1418" s="57">
        <f>VLOOKUP(E1418,'Cons. Ch2 &amp; Ch3'!F:Y,20,FALSE)</f>
        <v>20000000</v>
      </c>
    </row>
    <row r="1419" spans="1:16" hidden="1" x14ac:dyDescent="0.35">
      <c r="A1419" s="56">
        <v>8471160</v>
      </c>
      <c r="B1419" s="56" t="s">
        <v>506</v>
      </c>
      <c r="C1419" s="56">
        <v>492316</v>
      </c>
      <c r="D1419" s="56" t="s">
        <v>138</v>
      </c>
      <c r="E1419" s="56" t="str">
        <f t="shared" si="49"/>
        <v>847.8471160.1.492316.000000.847001.300180</v>
      </c>
      <c r="F1419" s="66" t="s">
        <v>21</v>
      </c>
      <c r="G1419" s="56">
        <v>847001</v>
      </c>
      <c r="H1419" s="56" t="s">
        <v>863</v>
      </c>
      <c r="I1419" s="56">
        <v>300180</v>
      </c>
      <c r="J1419" s="56" t="s">
        <v>4855</v>
      </c>
      <c r="K1419" s="56">
        <v>1</v>
      </c>
      <c r="L1419" s="56">
        <v>315000</v>
      </c>
      <c r="M1419" s="227">
        <v>300000</v>
      </c>
      <c r="N1419" s="57">
        <v>0</v>
      </c>
      <c r="O1419" s="223">
        <f t="shared" si="48"/>
        <v>300000</v>
      </c>
      <c r="P1419" s="57">
        <f>VLOOKUP(E1419,'Cons. Ch2 &amp; Ch3'!F:Y,20,FALSE)</f>
        <v>20000000</v>
      </c>
    </row>
    <row r="1420" spans="1:16" hidden="1" x14ac:dyDescent="0.35">
      <c r="A1420" s="56">
        <v>8471160</v>
      </c>
      <c r="B1420" s="56" t="s">
        <v>506</v>
      </c>
      <c r="C1420" s="56">
        <v>492316</v>
      </c>
      <c r="D1420" s="56" t="s">
        <v>138</v>
      </c>
      <c r="E1420" s="56" t="str">
        <f t="shared" si="49"/>
        <v>847.8471160.1.492316.000000.847001.300180</v>
      </c>
      <c r="F1420" s="66" t="s">
        <v>21</v>
      </c>
      <c r="G1420" s="56">
        <v>847001</v>
      </c>
      <c r="H1420" s="56" t="s">
        <v>863</v>
      </c>
      <c r="I1420" s="56">
        <v>300180</v>
      </c>
      <c r="J1420" s="56" t="s">
        <v>4856</v>
      </c>
      <c r="K1420" s="56">
        <v>1</v>
      </c>
      <c r="L1420" s="56">
        <v>315000</v>
      </c>
      <c r="M1420" s="227">
        <v>300000</v>
      </c>
      <c r="N1420" s="57">
        <v>0</v>
      </c>
      <c r="O1420" s="223">
        <f t="shared" si="48"/>
        <v>300000</v>
      </c>
      <c r="P1420" s="57">
        <f>VLOOKUP(E1420,'Cons. Ch2 &amp; Ch3'!F:Y,20,FALSE)</f>
        <v>20000000</v>
      </c>
    </row>
    <row r="1421" spans="1:16" hidden="1" x14ac:dyDescent="0.35">
      <c r="A1421" s="56">
        <v>8471160</v>
      </c>
      <c r="B1421" s="56" t="s">
        <v>506</v>
      </c>
      <c r="C1421" s="56">
        <v>492316</v>
      </c>
      <c r="D1421" s="56" t="s">
        <v>138</v>
      </c>
      <c r="E1421" s="56" t="str">
        <f t="shared" si="49"/>
        <v>847.8471160.1.492316.000000.847001.300180</v>
      </c>
      <c r="F1421" s="66" t="s">
        <v>21</v>
      </c>
      <c r="G1421" s="56">
        <v>847001</v>
      </c>
      <c r="H1421" s="56" t="s">
        <v>863</v>
      </c>
      <c r="I1421" s="56">
        <v>300180</v>
      </c>
      <c r="J1421" s="56" t="s">
        <v>4857</v>
      </c>
      <c r="K1421" s="56">
        <v>1</v>
      </c>
      <c r="L1421" s="56">
        <v>210000</v>
      </c>
      <c r="M1421" s="227">
        <v>200000</v>
      </c>
      <c r="N1421" s="57">
        <v>0</v>
      </c>
      <c r="O1421" s="223">
        <f t="shared" si="48"/>
        <v>200000</v>
      </c>
      <c r="P1421" s="57">
        <f>VLOOKUP(E1421,'Cons. Ch2 &amp; Ch3'!F:Y,20,FALSE)</f>
        <v>20000000</v>
      </c>
    </row>
    <row r="1422" spans="1:16" hidden="1" x14ac:dyDescent="0.35">
      <c r="A1422" s="56">
        <v>8471160</v>
      </c>
      <c r="B1422" s="56" t="s">
        <v>506</v>
      </c>
      <c r="C1422" s="56">
        <v>492316</v>
      </c>
      <c r="D1422" s="56" t="s">
        <v>138</v>
      </c>
      <c r="E1422" s="56" t="str">
        <f t="shared" si="49"/>
        <v>847.8471160.1.492316.000000.847001.300180</v>
      </c>
      <c r="F1422" s="66" t="s">
        <v>21</v>
      </c>
      <c r="G1422" s="56">
        <v>847001</v>
      </c>
      <c r="H1422" s="56" t="s">
        <v>863</v>
      </c>
      <c r="I1422" s="56">
        <v>300180</v>
      </c>
      <c r="J1422" s="56" t="s">
        <v>4858</v>
      </c>
      <c r="K1422" s="56">
        <v>1</v>
      </c>
      <c r="L1422" s="56">
        <v>525000</v>
      </c>
      <c r="M1422" s="227">
        <v>500000</v>
      </c>
      <c r="N1422" s="57">
        <v>0</v>
      </c>
      <c r="O1422" s="223">
        <f t="shared" si="48"/>
        <v>500000</v>
      </c>
      <c r="P1422" s="57">
        <f>VLOOKUP(E1422,'Cons. Ch2 &amp; Ch3'!F:Y,20,FALSE)</f>
        <v>20000000</v>
      </c>
    </row>
    <row r="1423" spans="1:16" hidden="1" x14ac:dyDescent="0.35">
      <c r="A1423" s="56">
        <v>8471160</v>
      </c>
      <c r="B1423" s="56" t="s">
        <v>506</v>
      </c>
      <c r="C1423" s="56">
        <v>492316</v>
      </c>
      <c r="D1423" s="56" t="s">
        <v>138</v>
      </c>
      <c r="E1423" s="56" t="str">
        <f t="shared" si="49"/>
        <v>847.8471160.1.492316.000000.847001.300180</v>
      </c>
      <c r="F1423" s="66" t="s">
        <v>21</v>
      </c>
      <c r="G1423" s="56">
        <v>847001</v>
      </c>
      <c r="H1423" s="56" t="s">
        <v>863</v>
      </c>
      <c r="I1423" s="56">
        <v>300180</v>
      </c>
      <c r="J1423" s="56" t="s">
        <v>4859</v>
      </c>
      <c r="K1423" s="56">
        <v>1</v>
      </c>
      <c r="L1423" s="56">
        <v>341250</v>
      </c>
      <c r="M1423" s="227">
        <v>325000</v>
      </c>
      <c r="N1423" s="57">
        <v>0</v>
      </c>
      <c r="O1423" s="223">
        <f t="shared" si="48"/>
        <v>325000</v>
      </c>
      <c r="P1423" s="57">
        <f>VLOOKUP(E1423,'Cons. Ch2 &amp; Ch3'!F:Y,20,FALSE)</f>
        <v>20000000</v>
      </c>
    </row>
    <row r="1424" spans="1:16" hidden="1" x14ac:dyDescent="0.35">
      <c r="A1424" s="56">
        <v>8471160</v>
      </c>
      <c r="B1424" s="56" t="s">
        <v>506</v>
      </c>
      <c r="C1424" s="56">
        <v>492316</v>
      </c>
      <c r="D1424" s="56" t="s">
        <v>138</v>
      </c>
      <c r="E1424" s="56" t="str">
        <f t="shared" si="49"/>
        <v>847.8471160.1.492316.000000.847001.300180</v>
      </c>
      <c r="F1424" s="66" t="s">
        <v>21</v>
      </c>
      <c r="G1424" s="56">
        <v>847001</v>
      </c>
      <c r="H1424" s="56" t="s">
        <v>863</v>
      </c>
      <c r="I1424" s="56">
        <v>300180</v>
      </c>
      <c r="J1424" s="56" t="s">
        <v>4860</v>
      </c>
      <c r="K1424" s="56">
        <v>1</v>
      </c>
      <c r="L1424" s="56">
        <v>2100000</v>
      </c>
      <c r="M1424" s="227">
        <v>2000000</v>
      </c>
      <c r="N1424" s="57">
        <v>0</v>
      </c>
      <c r="O1424" s="223">
        <f t="shared" si="48"/>
        <v>2000000</v>
      </c>
      <c r="P1424" s="57">
        <f>VLOOKUP(E1424,'Cons. Ch2 &amp; Ch3'!F:Y,20,FALSE)</f>
        <v>20000000</v>
      </c>
    </row>
    <row r="1425" spans="1:16" hidden="1" x14ac:dyDescent="0.35">
      <c r="A1425" s="56">
        <v>8471160</v>
      </c>
      <c r="B1425" s="56" t="s">
        <v>506</v>
      </c>
      <c r="C1425" s="56">
        <v>492316</v>
      </c>
      <c r="D1425" s="56" t="s">
        <v>138</v>
      </c>
      <c r="E1425" s="56" t="str">
        <f t="shared" si="49"/>
        <v>847.8471160.1.492316.000000.847001.300180</v>
      </c>
      <c r="F1425" s="66" t="s">
        <v>21</v>
      </c>
      <c r="G1425" s="56">
        <v>847001</v>
      </c>
      <c r="H1425" s="56" t="s">
        <v>863</v>
      </c>
      <c r="I1425" s="56">
        <v>300180</v>
      </c>
      <c r="J1425" s="56" t="s">
        <v>4861</v>
      </c>
      <c r="K1425" s="56">
        <v>1</v>
      </c>
      <c r="L1425" s="56">
        <v>2310000</v>
      </c>
      <c r="M1425" s="227">
        <v>2200000</v>
      </c>
      <c r="N1425" s="57">
        <v>0</v>
      </c>
      <c r="O1425" s="223">
        <f t="shared" si="48"/>
        <v>2200000</v>
      </c>
      <c r="P1425" s="57">
        <f>VLOOKUP(E1425,'Cons. Ch2 &amp; Ch3'!F:Y,20,FALSE)</f>
        <v>20000000</v>
      </c>
    </row>
    <row r="1426" spans="1:16" hidden="1" x14ac:dyDescent="0.35">
      <c r="A1426" s="56">
        <v>8471160</v>
      </c>
      <c r="B1426" s="56" t="s">
        <v>506</v>
      </c>
      <c r="C1426" s="56">
        <v>492316</v>
      </c>
      <c r="D1426" s="56" t="s">
        <v>138</v>
      </c>
      <c r="E1426" s="56" t="str">
        <f t="shared" si="49"/>
        <v>847.8471160.1.492316.000000.847001.300180</v>
      </c>
      <c r="F1426" s="66" t="s">
        <v>21</v>
      </c>
      <c r="G1426" s="56">
        <v>847001</v>
      </c>
      <c r="H1426" s="56" t="s">
        <v>863</v>
      </c>
      <c r="I1426" s="56">
        <v>300180</v>
      </c>
      <c r="J1426" s="56" t="s">
        <v>4862</v>
      </c>
      <c r="K1426" s="56">
        <v>1</v>
      </c>
      <c r="L1426" s="56">
        <v>33579</v>
      </c>
      <c r="M1426" s="227">
        <v>31980</v>
      </c>
      <c r="N1426" s="57">
        <v>0</v>
      </c>
      <c r="O1426" s="223">
        <f t="shared" si="48"/>
        <v>31980</v>
      </c>
      <c r="P1426" s="57">
        <f>VLOOKUP(E1426,'Cons. Ch2 &amp; Ch3'!F:Y,20,FALSE)</f>
        <v>20000000</v>
      </c>
    </row>
    <row r="1427" spans="1:16" hidden="1" x14ac:dyDescent="0.35">
      <c r="A1427" s="56">
        <v>8471160</v>
      </c>
      <c r="B1427" s="56" t="s">
        <v>506</v>
      </c>
      <c r="C1427" s="56">
        <v>492316</v>
      </c>
      <c r="D1427" s="56" t="s">
        <v>138</v>
      </c>
      <c r="E1427" s="56" t="str">
        <f t="shared" si="49"/>
        <v>847.8471160.1.492316.000000.847001.300180</v>
      </c>
      <c r="F1427" s="66" t="s">
        <v>21</v>
      </c>
      <c r="G1427" s="56">
        <v>847001</v>
      </c>
      <c r="H1427" s="56" t="s">
        <v>863</v>
      </c>
      <c r="I1427" s="56">
        <v>300180</v>
      </c>
      <c r="J1427" s="56" t="s">
        <v>4863</v>
      </c>
      <c r="K1427" s="56">
        <v>1</v>
      </c>
      <c r="L1427" s="56">
        <v>17353980</v>
      </c>
      <c r="M1427" s="227">
        <v>16527600</v>
      </c>
      <c r="N1427" s="57">
        <v>0</v>
      </c>
      <c r="O1427" s="223">
        <f t="shared" si="48"/>
        <v>16527600</v>
      </c>
      <c r="P1427" s="57">
        <f>VLOOKUP(E1427,'Cons. Ch2 &amp; Ch3'!F:Y,20,FALSE)</f>
        <v>20000000</v>
      </c>
    </row>
    <row r="1428" spans="1:16" hidden="1" x14ac:dyDescent="0.35">
      <c r="A1428" s="56">
        <v>8471160</v>
      </c>
      <c r="B1428" s="56" t="s">
        <v>506</v>
      </c>
      <c r="C1428" s="56">
        <v>492316</v>
      </c>
      <c r="D1428" s="56" t="s">
        <v>138</v>
      </c>
      <c r="E1428" s="56" t="str">
        <f t="shared" si="49"/>
        <v>847.8471160.1.492316.000000.847001.300180</v>
      </c>
      <c r="F1428" s="66" t="s">
        <v>21</v>
      </c>
      <c r="G1428" s="56">
        <v>847001</v>
      </c>
      <c r="H1428" s="56" t="s">
        <v>863</v>
      </c>
      <c r="I1428" s="56">
        <v>300180</v>
      </c>
      <c r="J1428" s="56" t="s">
        <v>4864</v>
      </c>
      <c r="K1428" s="56">
        <v>1</v>
      </c>
      <c r="L1428" s="56">
        <v>21210420</v>
      </c>
      <c r="M1428" s="227">
        <v>20200400</v>
      </c>
      <c r="N1428" s="57">
        <v>0</v>
      </c>
      <c r="O1428" s="223">
        <f t="shared" si="48"/>
        <v>20200400</v>
      </c>
      <c r="P1428" s="57">
        <f>VLOOKUP(E1428,'Cons. Ch2 &amp; Ch3'!F:Y,20,FALSE)</f>
        <v>20000000</v>
      </c>
    </row>
    <row r="1429" spans="1:16" hidden="1" x14ac:dyDescent="0.35">
      <c r="A1429" s="56">
        <v>8471160</v>
      </c>
      <c r="B1429" s="56" t="s">
        <v>506</v>
      </c>
      <c r="C1429" s="56">
        <v>492316</v>
      </c>
      <c r="D1429" s="56" t="s">
        <v>138</v>
      </c>
      <c r="E1429" s="56" t="str">
        <f t="shared" si="49"/>
        <v>847.8471160.1.492316.000000.847001.300180</v>
      </c>
      <c r="F1429" s="66" t="s">
        <v>21</v>
      </c>
      <c r="G1429" s="56">
        <v>847001</v>
      </c>
      <c r="H1429" s="56" t="s">
        <v>863</v>
      </c>
      <c r="I1429" s="56">
        <v>300180</v>
      </c>
      <c r="J1429" s="56" t="s">
        <v>4865</v>
      </c>
      <c r="K1429" s="56">
        <v>1</v>
      </c>
      <c r="L1429" s="56">
        <v>10412388</v>
      </c>
      <c r="M1429" s="227">
        <v>9916560</v>
      </c>
      <c r="N1429" s="57">
        <v>0</v>
      </c>
      <c r="O1429" s="223">
        <f t="shared" si="48"/>
        <v>9916560</v>
      </c>
      <c r="P1429" s="57">
        <f>VLOOKUP(E1429,'Cons. Ch2 &amp; Ch3'!F:Y,20,FALSE)</f>
        <v>20000000</v>
      </c>
    </row>
    <row r="1430" spans="1:16" hidden="1" x14ac:dyDescent="0.35">
      <c r="A1430" s="56">
        <v>8471160</v>
      </c>
      <c r="B1430" s="56" t="s">
        <v>506</v>
      </c>
      <c r="C1430" s="56">
        <v>492316</v>
      </c>
      <c r="D1430" s="56" t="s">
        <v>138</v>
      </c>
      <c r="E1430" s="56" t="str">
        <f t="shared" si="49"/>
        <v>847.8471160.1.492316.000000.847001.300180</v>
      </c>
      <c r="F1430" s="66" t="s">
        <v>21</v>
      </c>
      <c r="G1430" s="56">
        <v>847001</v>
      </c>
      <c r="H1430" s="56" t="s">
        <v>863</v>
      </c>
      <c r="I1430" s="56">
        <v>300180</v>
      </c>
      <c r="J1430" s="56" t="s">
        <v>4866</v>
      </c>
      <c r="K1430" s="56">
        <v>1</v>
      </c>
      <c r="L1430" s="56">
        <v>4241737.5</v>
      </c>
      <c r="M1430" s="227">
        <v>4039750</v>
      </c>
      <c r="N1430" s="57">
        <v>0</v>
      </c>
      <c r="O1430" s="223">
        <f t="shared" si="48"/>
        <v>4039750</v>
      </c>
      <c r="P1430" s="57">
        <f>VLOOKUP(E1430,'Cons. Ch2 &amp; Ch3'!F:Y,20,FALSE)</f>
        <v>20000000</v>
      </c>
    </row>
    <row r="1431" spans="1:16" hidden="1" x14ac:dyDescent="0.35">
      <c r="A1431" s="56">
        <v>8471160</v>
      </c>
      <c r="B1431" s="56" t="s">
        <v>506</v>
      </c>
      <c r="C1431" s="56">
        <v>492316</v>
      </c>
      <c r="D1431" s="56" t="s">
        <v>138</v>
      </c>
      <c r="E1431" s="56" t="str">
        <f t="shared" si="49"/>
        <v>847.8471160.1.492316.000000.847001.300180</v>
      </c>
      <c r="F1431" s="66" t="s">
        <v>21</v>
      </c>
      <c r="G1431" s="56">
        <v>847001</v>
      </c>
      <c r="H1431" s="56" t="s">
        <v>863</v>
      </c>
      <c r="I1431" s="56">
        <v>300180</v>
      </c>
      <c r="J1431" s="56" t="s">
        <v>4867</v>
      </c>
      <c r="K1431" s="56">
        <v>1</v>
      </c>
      <c r="L1431" s="56">
        <v>41263.908000000003</v>
      </c>
      <c r="M1431" s="227">
        <v>39298.959999999999</v>
      </c>
      <c r="N1431" s="57">
        <v>0</v>
      </c>
      <c r="O1431" s="223">
        <f t="shared" si="48"/>
        <v>39298.959999999999</v>
      </c>
      <c r="P1431" s="57">
        <f>VLOOKUP(E1431,'Cons. Ch2 &amp; Ch3'!F:Y,20,FALSE)</f>
        <v>20000000</v>
      </c>
    </row>
    <row r="1432" spans="1:16" hidden="1" x14ac:dyDescent="0.35">
      <c r="A1432" s="56">
        <v>8471160</v>
      </c>
      <c r="B1432" s="56" t="s">
        <v>506</v>
      </c>
      <c r="C1432" s="56">
        <v>492316</v>
      </c>
      <c r="D1432" s="56" t="s">
        <v>138</v>
      </c>
      <c r="E1432" s="56" t="str">
        <f t="shared" si="49"/>
        <v>847.8471160.1.492316.000000.847001.300180</v>
      </c>
      <c r="F1432" s="66" t="s">
        <v>21</v>
      </c>
      <c r="G1432" s="56">
        <v>847001</v>
      </c>
      <c r="H1432" s="56" t="s">
        <v>863</v>
      </c>
      <c r="I1432" s="56">
        <v>300180</v>
      </c>
      <c r="J1432" s="56" t="s">
        <v>4868</v>
      </c>
      <c r="K1432" s="56">
        <v>1</v>
      </c>
      <c r="L1432" s="56">
        <v>210000</v>
      </c>
      <c r="M1432" s="227">
        <v>200000</v>
      </c>
      <c r="N1432" s="57">
        <v>0</v>
      </c>
      <c r="O1432" s="223">
        <f t="shared" si="48"/>
        <v>200000</v>
      </c>
      <c r="P1432" s="57">
        <f>VLOOKUP(E1432,'Cons. Ch2 &amp; Ch3'!F:Y,20,FALSE)</f>
        <v>20000000</v>
      </c>
    </row>
    <row r="1433" spans="1:16" hidden="1" x14ac:dyDescent="0.35">
      <c r="A1433" s="56">
        <v>8471160</v>
      </c>
      <c r="B1433" s="56" t="s">
        <v>506</v>
      </c>
      <c r="C1433" s="56">
        <v>492316</v>
      </c>
      <c r="D1433" s="56" t="s">
        <v>138</v>
      </c>
      <c r="E1433" s="56" t="str">
        <f t="shared" si="49"/>
        <v>847.8471160.1.492316.000000.847001.300180</v>
      </c>
      <c r="F1433" s="66" t="s">
        <v>21</v>
      </c>
      <c r="G1433" s="56">
        <v>847001</v>
      </c>
      <c r="H1433" s="56" t="s">
        <v>863</v>
      </c>
      <c r="I1433" s="56">
        <v>300180</v>
      </c>
      <c r="J1433" s="56" t="s">
        <v>4869</v>
      </c>
      <c r="K1433" s="56">
        <v>1</v>
      </c>
      <c r="L1433" s="56">
        <v>576576</v>
      </c>
      <c r="M1433" s="227">
        <v>549120</v>
      </c>
      <c r="N1433" s="57">
        <v>0</v>
      </c>
      <c r="O1433" s="223">
        <f t="shared" si="48"/>
        <v>549120</v>
      </c>
      <c r="P1433" s="57">
        <f>VLOOKUP(E1433,'Cons. Ch2 &amp; Ch3'!F:Y,20,FALSE)</f>
        <v>20000000</v>
      </c>
    </row>
    <row r="1434" spans="1:16" hidden="1" x14ac:dyDescent="0.35">
      <c r="A1434" s="56">
        <v>8471160</v>
      </c>
      <c r="B1434" s="56" t="s">
        <v>506</v>
      </c>
      <c r="C1434" s="56">
        <v>492316</v>
      </c>
      <c r="D1434" s="56" t="s">
        <v>138</v>
      </c>
      <c r="E1434" s="56" t="str">
        <f t="shared" si="49"/>
        <v>847.8471160.1.492316.000000.847001.300180</v>
      </c>
      <c r="F1434" s="66" t="s">
        <v>21</v>
      </c>
      <c r="G1434" s="56">
        <v>847001</v>
      </c>
      <c r="H1434" s="56" t="s">
        <v>863</v>
      </c>
      <c r="I1434" s="56">
        <v>300180</v>
      </c>
      <c r="J1434" s="56" t="s">
        <v>4870</v>
      </c>
      <c r="K1434" s="56">
        <v>1</v>
      </c>
      <c r="L1434" s="56">
        <v>945000</v>
      </c>
      <c r="M1434" s="227">
        <v>900000</v>
      </c>
      <c r="N1434" s="57">
        <v>0</v>
      </c>
      <c r="O1434" s="223">
        <f t="shared" si="48"/>
        <v>900000</v>
      </c>
      <c r="P1434" s="57">
        <f>VLOOKUP(E1434,'Cons. Ch2 &amp; Ch3'!F:Y,20,FALSE)</f>
        <v>20000000</v>
      </c>
    </row>
    <row r="1435" spans="1:16" hidden="1" x14ac:dyDescent="0.35">
      <c r="A1435" s="56">
        <v>8471160</v>
      </c>
      <c r="B1435" s="56" t="s">
        <v>506</v>
      </c>
      <c r="C1435" s="56">
        <v>492316</v>
      </c>
      <c r="D1435" s="56" t="s">
        <v>138</v>
      </c>
      <c r="E1435" s="56" t="str">
        <f t="shared" si="49"/>
        <v>847.8471160.1.492316.000000.847001.300180</v>
      </c>
      <c r="F1435" s="66" t="s">
        <v>21</v>
      </c>
      <c r="G1435" s="56">
        <v>847001</v>
      </c>
      <c r="H1435" s="56" t="s">
        <v>863</v>
      </c>
      <c r="I1435" s="56">
        <v>300180</v>
      </c>
      <c r="J1435" s="56" t="s">
        <v>4871</v>
      </c>
      <c r="K1435" s="56">
        <v>1</v>
      </c>
      <c r="L1435" s="56">
        <v>78750</v>
      </c>
      <c r="M1435" s="227">
        <v>75000</v>
      </c>
      <c r="N1435" s="57">
        <v>0</v>
      </c>
      <c r="O1435" s="223">
        <f t="shared" si="48"/>
        <v>75000</v>
      </c>
      <c r="P1435" s="57">
        <f>VLOOKUP(E1435,'Cons. Ch2 &amp; Ch3'!F:Y,20,FALSE)</f>
        <v>20000000</v>
      </c>
    </row>
    <row r="1436" spans="1:16" hidden="1" x14ac:dyDescent="0.35">
      <c r="A1436" s="56">
        <v>8471160</v>
      </c>
      <c r="B1436" s="56" t="s">
        <v>506</v>
      </c>
      <c r="C1436" s="56">
        <v>492316</v>
      </c>
      <c r="D1436" s="56" t="s">
        <v>138</v>
      </c>
      <c r="E1436" s="56" t="str">
        <f t="shared" si="49"/>
        <v>847.8471160.1.492316.000000.847001.300180</v>
      </c>
      <c r="F1436" s="66" t="s">
        <v>21</v>
      </c>
      <c r="G1436" s="56">
        <v>847001</v>
      </c>
      <c r="H1436" s="56" t="s">
        <v>863</v>
      </c>
      <c r="I1436" s="56">
        <v>300180</v>
      </c>
      <c r="J1436" s="56" t="s">
        <v>4872</v>
      </c>
      <c r="K1436" s="56">
        <v>1</v>
      </c>
      <c r="L1436" s="56">
        <v>105000</v>
      </c>
      <c r="M1436" s="227">
        <v>100000</v>
      </c>
      <c r="N1436" s="57">
        <v>0</v>
      </c>
      <c r="O1436" s="223">
        <f t="shared" si="48"/>
        <v>100000</v>
      </c>
      <c r="P1436" s="57">
        <f>VLOOKUP(E1436,'Cons. Ch2 &amp; Ch3'!F:Y,20,FALSE)</f>
        <v>20000000</v>
      </c>
    </row>
    <row r="1437" spans="1:16" hidden="1" x14ac:dyDescent="0.35">
      <c r="A1437" s="56">
        <v>8471160</v>
      </c>
      <c r="B1437" s="56" t="s">
        <v>506</v>
      </c>
      <c r="C1437" s="56">
        <v>492316</v>
      </c>
      <c r="D1437" s="56" t="s">
        <v>138</v>
      </c>
      <c r="E1437" s="56" t="str">
        <f t="shared" si="49"/>
        <v>847.8471160.1.492316.000000.847001.300180</v>
      </c>
      <c r="F1437" s="66" t="s">
        <v>21</v>
      </c>
      <c r="G1437" s="56">
        <v>847001</v>
      </c>
      <c r="H1437" s="56" t="s">
        <v>863</v>
      </c>
      <c r="I1437" s="56">
        <v>300180</v>
      </c>
      <c r="J1437" s="56" t="s">
        <v>4873</v>
      </c>
      <c r="K1437" s="56">
        <v>1</v>
      </c>
      <c r="L1437" s="56">
        <v>78750</v>
      </c>
      <c r="M1437" s="227">
        <v>75000</v>
      </c>
      <c r="N1437" s="57">
        <v>0</v>
      </c>
      <c r="O1437" s="223">
        <f t="shared" si="48"/>
        <v>75000</v>
      </c>
      <c r="P1437" s="57">
        <f>VLOOKUP(E1437,'Cons. Ch2 &amp; Ch3'!F:Y,20,FALSE)</f>
        <v>20000000</v>
      </c>
    </row>
    <row r="1438" spans="1:16" hidden="1" x14ac:dyDescent="0.35">
      <c r="A1438" s="56">
        <v>8471160</v>
      </c>
      <c r="B1438" s="56" t="s">
        <v>506</v>
      </c>
      <c r="C1438" s="56">
        <v>492316</v>
      </c>
      <c r="D1438" s="56" t="s">
        <v>138</v>
      </c>
      <c r="E1438" s="56" t="str">
        <f t="shared" si="49"/>
        <v>847.8471160.1.492316.000000.847001.300180</v>
      </c>
      <c r="F1438" s="66" t="s">
        <v>21</v>
      </c>
      <c r="G1438" s="56">
        <v>847001</v>
      </c>
      <c r="H1438" s="56" t="s">
        <v>863</v>
      </c>
      <c r="I1438" s="56">
        <v>300180</v>
      </c>
      <c r="J1438" s="56" t="s">
        <v>4874</v>
      </c>
      <c r="K1438" s="56">
        <v>1</v>
      </c>
      <c r="L1438" s="56">
        <v>34650</v>
      </c>
      <c r="M1438" s="227">
        <v>33000</v>
      </c>
      <c r="N1438" s="57">
        <v>0</v>
      </c>
      <c r="O1438" s="223">
        <f t="shared" si="48"/>
        <v>33000</v>
      </c>
      <c r="P1438" s="57">
        <f>VLOOKUP(E1438,'Cons. Ch2 &amp; Ch3'!F:Y,20,FALSE)</f>
        <v>20000000</v>
      </c>
    </row>
    <row r="1439" spans="1:16" hidden="1" x14ac:dyDescent="0.35">
      <c r="A1439" s="56">
        <v>8471160</v>
      </c>
      <c r="B1439" s="56" t="s">
        <v>506</v>
      </c>
      <c r="C1439" s="56">
        <v>492316</v>
      </c>
      <c r="D1439" s="56" t="s">
        <v>138</v>
      </c>
      <c r="E1439" s="56" t="str">
        <f t="shared" si="49"/>
        <v>847.8471160.1.492316.000000.847001.300180</v>
      </c>
      <c r="F1439" s="66" t="s">
        <v>21</v>
      </c>
      <c r="G1439" s="56">
        <v>847001</v>
      </c>
      <c r="H1439" s="56" t="s">
        <v>863</v>
      </c>
      <c r="I1439" s="56">
        <v>300180</v>
      </c>
      <c r="J1439" s="56" t="s">
        <v>4875</v>
      </c>
      <c r="K1439" s="56">
        <v>1</v>
      </c>
      <c r="L1439" s="56">
        <v>54600</v>
      </c>
      <c r="M1439" s="227">
        <v>52000</v>
      </c>
      <c r="N1439" s="57">
        <v>0</v>
      </c>
      <c r="O1439" s="223">
        <f t="shared" si="48"/>
        <v>52000</v>
      </c>
      <c r="P1439" s="57">
        <f>VLOOKUP(E1439,'Cons. Ch2 &amp; Ch3'!F:Y,20,FALSE)</f>
        <v>20000000</v>
      </c>
    </row>
    <row r="1440" spans="1:16" hidden="1" x14ac:dyDescent="0.35">
      <c r="A1440" s="56">
        <v>8471160</v>
      </c>
      <c r="B1440" s="56" t="s">
        <v>506</v>
      </c>
      <c r="C1440" s="56">
        <v>492316</v>
      </c>
      <c r="D1440" s="56" t="s">
        <v>138</v>
      </c>
      <c r="E1440" s="56" t="str">
        <f t="shared" si="49"/>
        <v>847.8471160.1.492316.000000.847001.300180</v>
      </c>
      <c r="F1440" s="66" t="s">
        <v>21</v>
      </c>
      <c r="G1440" s="56">
        <v>847001</v>
      </c>
      <c r="H1440" s="56" t="s">
        <v>863</v>
      </c>
      <c r="I1440" s="56">
        <v>300180</v>
      </c>
      <c r="J1440" s="56" t="s">
        <v>4876</v>
      </c>
      <c r="K1440" s="56">
        <v>1</v>
      </c>
      <c r="L1440" s="56">
        <v>262500</v>
      </c>
      <c r="M1440" s="227">
        <v>250000</v>
      </c>
      <c r="N1440" s="57">
        <v>0</v>
      </c>
      <c r="O1440" s="223">
        <f t="shared" si="48"/>
        <v>250000</v>
      </c>
      <c r="P1440" s="57">
        <f>VLOOKUP(E1440,'Cons. Ch2 &amp; Ch3'!F:Y,20,FALSE)</f>
        <v>20000000</v>
      </c>
    </row>
    <row r="1441" spans="1:16" hidden="1" x14ac:dyDescent="0.35">
      <c r="A1441" s="56">
        <v>8471160</v>
      </c>
      <c r="B1441" s="56" t="s">
        <v>506</v>
      </c>
      <c r="C1441" s="56">
        <v>492316</v>
      </c>
      <c r="D1441" s="56" t="s">
        <v>138</v>
      </c>
      <c r="E1441" s="56" t="str">
        <f t="shared" si="49"/>
        <v>847.8471160.1.492316.000000.847001.300180</v>
      </c>
      <c r="F1441" s="66" t="s">
        <v>21</v>
      </c>
      <c r="G1441" s="56">
        <v>847001</v>
      </c>
      <c r="H1441" s="56" t="s">
        <v>863</v>
      </c>
      <c r="I1441" s="56">
        <v>300180</v>
      </c>
      <c r="J1441" s="56" t="s">
        <v>4877</v>
      </c>
      <c r="K1441" s="56">
        <v>1</v>
      </c>
      <c r="L1441" s="56">
        <v>13650</v>
      </c>
      <c r="M1441" s="227">
        <v>13000</v>
      </c>
      <c r="N1441" s="57">
        <v>0</v>
      </c>
      <c r="O1441" s="223">
        <f t="shared" si="48"/>
        <v>13000</v>
      </c>
      <c r="P1441" s="57">
        <f>VLOOKUP(E1441,'Cons. Ch2 &amp; Ch3'!F:Y,20,FALSE)</f>
        <v>20000000</v>
      </c>
    </row>
    <row r="1442" spans="1:16" hidden="1" x14ac:dyDescent="0.35">
      <c r="A1442" s="56">
        <v>8471160</v>
      </c>
      <c r="B1442" s="56" t="s">
        <v>506</v>
      </c>
      <c r="C1442" s="56">
        <v>492316</v>
      </c>
      <c r="D1442" s="56" t="s">
        <v>138</v>
      </c>
      <c r="E1442" s="56" t="str">
        <f t="shared" si="49"/>
        <v>847.8471160.1.492316.000000.847001.300180</v>
      </c>
      <c r="F1442" s="66" t="s">
        <v>21</v>
      </c>
      <c r="G1442" s="56">
        <v>847001</v>
      </c>
      <c r="H1442" s="56" t="s">
        <v>863</v>
      </c>
      <c r="I1442" s="56">
        <v>300180</v>
      </c>
      <c r="J1442" s="56" t="s">
        <v>4878</v>
      </c>
      <c r="K1442" s="56">
        <v>1</v>
      </c>
      <c r="L1442" s="56">
        <v>253575</v>
      </c>
      <c r="M1442" s="227">
        <v>241500</v>
      </c>
      <c r="N1442" s="57">
        <v>0</v>
      </c>
      <c r="O1442" s="223">
        <f t="shared" si="48"/>
        <v>241500</v>
      </c>
      <c r="P1442" s="57">
        <f>VLOOKUP(E1442,'Cons. Ch2 &amp; Ch3'!F:Y,20,FALSE)</f>
        <v>20000000</v>
      </c>
    </row>
    <row r="1443" spans="1:16" hidden="1" x14ac:dyDescent="0.35">
      <c r="A1443" s="56">
        <v>8471160</v>
      </c>
      <c r="B1443" s="56" t="s">
        <v>506</v>
      </c>
      <c r="C1443" s="56">
        <v>492316</v>
      </c>
      <c r="D1443" s="56" t="s">
        <v>138</v>
      </c>
      <c r="E1443" s="56" t="str">
        <f t="shared" si="49"/>
        <v>847.8471160.1.492316.000000.847001.300180</v>
      </c>
      <c r="F1443" s="66" t="s">
        <v>21</v>
      </c>
      <c r="G1443" s="56">
        <v>847001</v>
      </c>
      <c r="H1443" s="56" t="s">
        <v>863</v>
      </c>
      <c r="I1443" s="56">
        <v>300180</v>
      </c>
      <c r="J1443" s="56" t="s">
        <v>4879</v>
      </c>
      <c r="K1443" s="56">
        <v>1</v>
      </c>
      <c r="L1443" s="56">
        <v>75600</v>
      </c>
      <c r="M1443" s="227">
        <v>72000</v>
      </c>
      <c r="N1443" s="57">
        <v>0</v>
      </c>
      <c r="O1443" s="223">
        <f t="shared" si="48"/>
        <v>72000</v>
      </c>
      <c r="P1443" s="57">
        <f>VLOOKUP(E1443,'Cons. Ch2 &amp; Ch3'!F:Y,20,FALSE)</f>
        <v>20000000</v>
      </c>
    </row>
    <row r="1444" spans="1:16" hidden="1" x14ac:dyDescent="0.35">
      <c r="A1444" s="56">
        <v>8471160</v>
      </c>
      <c r="B1444" s="56" t="s">
        <v>506</v>
      </c>
      <c r="C1444" s="56">
        <v>492316</v>
      </c>
      <c r="D1444" s="56" t="s">
        <v>138</v>
      </c>
      <c r="E1444" s="56" t="str">
        <f t="shared" si="49"/>
        <v>847.8471160.1.492316.000000.847001.300180</v>
      </c>
      <c r="F1444" s="66" t="s">
        <v>21</v>
      </c>
      <c r="G1444" s="56">
        <v>847001</v>
      </c>
      <c r="H1444" s="56" t="s">
        <v>863</v>
      </c>
      <c r="I1444" s="56">
        <v>300180</v>
      </c>
      <c r="J1444" s="56" t="s">
        <v>4880</v>
      </c>
      <c r="K1444" s="56">
        <v>1</v>
      </c>
      <c r="L1444" s="56">
        <v>73500</v>
      </c>
      <c r="M1444" s="227">
        <v>70000</v>
      </c>
      <c r="N1444" s="57">
        <v>0</v>
      </c>
      <c r="O1444" s="223">
        <f t="shared" si="48"/>
        <v>70000</v>
      </c>
      <c r="P1444" s="57">
        <f>VLOOKUP(E1444,'Cons. Ch2 &amp; Ch3'!F:Y,20,FALSE)</f>
        <v>20000000</v>
      </c>
    </row>
    <row r="1445" spans="1:16" hidden="1" x14ac:dyDescent="0.35">
      <c r="A1445" s="56">
        <v>8471160</v>
      </c>
      <c r="B1445" s="56" t="s">
        <v>506</v>
      </c>
      <c r="C1445" s="56">
        <v>492316</v>
      </c>
      <c r="D1445" s="56" t="s">
        <v>138</v>
      </c>
      <c r="E1445" s="56" t="str">
        <f t="shared" si="49"/>
        <v>847.8471160.1.492316.000000.847001.300180</v>
      </c>
      <c r="F1445" s="66" t="s">
        <v>21</v>
      </c>
      <c r="G1445" s="56">
        <v>847001</v>
      </c>
      <c r="H1445" s="56" t="s">
        <v>863</v>
      </c>
      <c r="I1445" s="56">
        <v>300180</v>
      </c>
      <c r="J1445" s="56" t="s">
        <v>4881</v>
      </c>
      <c r="K1445" s="56">
        <v>1</v>
      </c>
      <c r="L1445" s="56">
        <v>126000</v>
      </c>
      <c r="M1445" s="227">
        <v>120000</v>
      </c>
      <c r="N1445" s="57">
        <v>0</v>
      </c>
      <c r="O1445" s="223">
        <f t="shared" si="48"/>
        <v>120000</v>
      </c>
      <c r="P1445" s="57">
        <f>VLOOKUP(E1445,'Cons. Ch2 &amp; Ch3'!F:Y,20,FALSE)</f>
        <v>20000000</v>
      </c>
    </row>
    <row r="1446" spans="1:16" hidden="1" x14ac:dyDescent="0.35">
      <c r="A1446" s="56">
        <v>8471160</v>
      </c>
      <c r="B1446" s="56" t="s">
        <v>506</v>
      </c>
      <c r="C1446" s="56">
        <v>492316</v>
      </c>
      <c r="D1446" s="56" t="s">
        <v>138</v>
      </c>
      <c r="E1446" s="56" t="str">
        <f t="shared" si="49"/>
        <v>847.8471160.1.492316.000000.847001.300180</v>
      </c>
      <c r="F1446" s="66" t="s">
        <v>21</v>
      </c>
      <c r="G1446" s="56">
        <v>847001</v>
      </c>
      <c r="H1446" s="56" t="s">
        <v>863</v>
      </c>
      <c r="I1446" s="56">
        <v>300180</v>
      </c>
      <c r="J1446" s="56" t="s">
        <v>4882</v>
      </c>
      <c r="K1446" s="56">
        <v>1</v>
      </c>
      <c r="L1446" s="56">
        <v>168000</v>
      </c>
      <c r="M1446" s="227">
        <v>160000</v>
      </c>
      <c r="N1446" s="57">
        <v>0</v>
      </c>
      <c r="O1446" s="223">
        <f t="shared" si="48"/>
        <v>160000</v>
      </c>
      <c r="P1446" s="57">
        <f>VLOOKUP(E1446,'Cons. Ch2 &amp; Ch3'!F:Y,20,FALSE)</f>
        <v>20000000</v>
      </c>
    </row>
    <row r="1447" spans="1:16" hidden="1" x14ac:dyDescent="0.35">
      <c r="A1447" s="56">
        <v>8471160</v>
      </c>
      <c r="B1447" s="56" t="s">
        <v>506</v>
      </c>
      <c r="C1447" s="56">
        <v>492316</v>
      </c>
      <c r="D1447" s="56" t="s">
        <v>138</v>
      </c>
      <c r="E1447" s="56" t="str">
        <f t="shared" si="49"/>
        <v>847.8471160.1.492316.000000.847001.300180</v>
      </c>
      <c r="F1447" s="66" t="s">
        <v>21</v>
      </c>
      <c r="G1447" s="56">
        <v>847001</v>
      </c>
      <c r="H1447" s="56" t="s">
        <v>863</v>
      </c>
      <c r="I1447" s="56">
        <v>300180</v>
      </c>
      <c r="J1447" s="56" t="s">
        <v>4883</v>
      </c>
      <c r="K1447" s="56">
        <v>1</v>
      </c>
      <c r="L1447" s="56">
        <v>63000</v>
      </c>
      <c r="M1447" s="227">
        <v>60000</v>
      </c>
      <c r="N1447" s="57">
        <v>0</v>
      </c>
      <c r="O1447" s="223">
        <f t="shared" si="48"/>
        <v>60000</v>
      </c>
      <c r="P1447" s="57">
        <f>VLOOKUP(E1447,'Cons. Ch2 &amp; Ch3'!F:Y,20,FALSE)</f>
        <v>20000000</v>
      </c>
    </row>
    <row r="1448" spans="1:16" hidden="1" x14ac:dyDescent="0.35">
      <c r="A1448" s="56">
        <v>8471160</v>
      </c>
      <c r="B1448" s="56" t="s">
        <v>506</v>
      </c>
      <c r="C1448" s="56">
        <v>492316</v>
      </c>
      <c r="D1448" s="56" t="s">
        <v>138</v>
      </c>
      <c r="E1448" s="56" t="str">
        <f t="shared" si="49"/>
        <v>847.8471160.1.492316.000000.847001.300180</v>
      </c>
      <c r="F1448" s="66" t="s">
        <v>21</v>
      </c>
      <c r="G1448" s="56">
        <v>847001</v>
      </c>
      <c r="H1448" s="56" t="s">
        <v>863</v>
      </c>
      <c r="I1448" s="56">
        <v>300180</v>
      </c>
      <c r="J1448" s="56" t="s">
        <v>4884</v>
      </c>
      <c r="K1448" s="56">
        <v>1</v>
      </c>
      <c r="L1448" s="56">
        <v>205065</v>
      </c>
      <c r="M1448" s="227">
        <v>195300</v>
      </c>
      <c r="N1448" s="57">
        <v>0</v>
      </c>
      <c r="O1448" s="223">
        <f t="shared" si="48"/>
        <v>195300</v>
      </c>
      <c r="P1448" s="57">
        <f>VLOOKUP(E1448,'Cons. Ch2 &amp; Ch3'!F:Y,20,FALSE)</f>
        <v>20000000</v>
      </c>
    </row>
    <row r="1449" spans="1:16" hidden="1" x14ac:dyDescent="0.35">
      <c r="A1449" s="56">
        <v>8471160</v>
      </c>
      <c r="B1449" s="56" t="s">
        <v>506</v>
      </c>
      <c r="C1449" s="56">
        <v>492316</v>
      </c>
      <c r="D1449" s="56" t="s">
        <v>138</v>
      </c>
      <c r="E1449" s="56" t="str">
        <f t="shared" si="49"/>
        <v>847.8471160.1.492316.000000.847001.300180</v>
      </c>
      <c r="F1449" s="66" t="s">
        <v>21</v>
      </c>
      <c r="G1449" s="56">
        <v>847001</v>
      </c>
      <c r="H1449" s="56" t="s">
        <v>863</v>
      </c>
      <c r="I1449" s="56">
        <v>300180</v>
      </c>
      <c r="J1449" s="56" t="s">
        <v>4885</v>
      </c>
      <c r="K1449" s="56">
        <v>1</v>
      </c>
      <c r="L1449" s="56">
        <v>84000</v>
      </c>
      <c r="M1449" s="227">
        <v>80000</v>
      </c>
      <c r="N1449" s="57">
        <v>0</v>
      </c>
      <c r="O1449" s="223">
        <f t="shared" si="48"/>
        <v>80000</v>
      </c>
      <c r="P1449" s="57">
        <f>VLOOKUP(E1449,'Cons. Ch2 &amp; Ch3'!F:Y,20,FALSE)</f>
        <v>20000000</v>
      </c>
    </row>
    <row r="1450" spans="1:16" hidden="1" x14ac:dyDescent="0.35">
      <c r="A1450" s="56">
        <v>8471160</v>
      </c>
      <c r="B1450" s="56" t="s">
        <v>506</v>
      </c>
      <c r="C1450" s="56">
        <v>492316</v>
      </c>
      <c r="D1450" s="56" t="s">
        <v>138</v>
      </c>
      <c r="E1450" s="56" t="str">
        <f t="shared" si="49"/>
        <v>847.8471160.1.492316.000000.847001.300180</v>
      </c>
      <c r="F1450" s="66" t="s">
        <v>21</v>
      </c>
      <c r="G1450" s="56">
        <v>847001</v>
      </c>
      <c r="H1450" s="56" t="s">
        <v>863</v>
      </c>
      <c r="I1450" s="56">
        <v>300180</v>
      </c>
      <c r="J1450" s="56" t="s">
        <v>4886</v>
      </c>
      <c r="K1450" s="56">
        <v>1</v>
      </c>
      <c r="L1450" s="56">
        <v>73500</v>
      </c>
      <c r="M1450" s="227">
        <v>70000</v>
      </c>
      <c r="N1450" s="57">
        <v>0</v>
      </c>
      <c r="O1450" s="223">
        <f t="shared" si="48"/>
        <v>70000</v>
      </c>
      <c r="P1450" s="57">
        <f>VLOOKUP(E1450,'Cons. Ch2 &amp; Ch3'!F:Y,20,FALSE)</f>
        <v>20000000</v>
      </c>
    </row>
    <row r="1451" spans="1:16" hidden="1" x14ac:dyDescent="0.35">
      <c r="A1451" s="56">
        <v>8471160</v>
      </c>
      <c r="B1451" s="56" t="s">
        <v>506</v>
      </c>
      <c r="C1451" s="56">
        <v>492316</v>
      </c>
      <c r="D1451" s="56" t="s">
        <v>138</v>
      </c>
      <c r="E1451" s="56" t="str">
        <f t="shared" si="49"/>
        <v>847.8471160.1.492316.000000.847001.300180</v>
      </c>
      <c r="F1451" s="66" t="s">
        <v>21</v>
      </c>
      <c r="G1451" s="56">
        <v>847001</v>
      </c>
      <c r="H1451" s="56" t="s">
        <v>863</v>
      </c>
      <c r="I1451" s="56">
        <v>300180</v>
      </c>
      <c r="J1451" s="56" t="s">
        <v>4887</v>
      </c>
      <c r="K1451" s="56">
        <v>1</v>
      </c>
      <c r="L1451" s="56">
        <v>168000</v>
      </c>
      <c r="M1451" s="227">
        <v>160000</v>
      </c>
      <c r="N1451" s="57">
        <v>0</v>
      </c>
      <c r="O1451" s="223">
        <f t="shared" si="48"/>
        <v>160000</v>
      </c>
      <c r="P1451" s="57">
        <f>VLOOKUP(E1451,'Cons. Ch2 &amp; Ch3'!F:Y,20,FALSE)</f>
        <v>20000000</v>
      </c>
    </row>
    <row r="1452" spans="1:16" hidden="1" x14ac:dyDescent="0.35">
      <c r="A1452" s="56">
        <v>8471160</v>
      </c>
      <c r="B1452" s="56" t="s">
        <v>506</v>
      </c>
      <c r="C1452" s="56">
        <v>492316</v>
      </c>
      <c r="D1452" s="56" t="s">
        <v>138</v>
      </c>
      <c r="E1452" s="56" t="str">
        <f t="shared" si="49"/>
        <v>847.8471160.1.492316.000000.847001.300180</v>
      </c>
      <c r="F1452" s="66" t="s">
        <v>21</v>
      </c>
      <c r="G1452" s="56">
        <v>847001</v>
      </c>
      <c r="H1452" s="56" t="s">
        <v>863</v>
      </c>
      <c r="I1452" s="56">
        <v>300180</v>
      </c>
      <c r="J1452" s="56" t="s">
        <v>4888</v>
      </c>
      <c r="K1452" s="56">
        <v>1</v>
      </c>
      <c r="L1452" s="56">
        <v>274890</v>
      </c>
      <c r="M1452" s="227">
        <v>261800</v>
      </c>
      <c r="N1452" s="57">
        <v>0</v>
      </c>
      <c r="O1452" s="223">
        <f t="shared" si="48"/>
        <v>261800</v>
      </c>
      <c r="P1452" s="57">
        <f>VLOOKUP(E1452,'Cons. Ch2 &amp; Ch3'!F:Y,20,FALSE)</f>
        <v>20000000</v>
      </c>
    </row>
    <row r="1453" spans="1:16" hidden="1" x14ac:dyDescent="0.35">
      <c r="A1453" s="56">
        <v>8471160</v>
      </c>
      <c r="B1453" s="56" t="s">
        <v>506</v>
      </c>
      <c r="C1453" s="56">
        <v>492316</v>
      </c>
      <c r="D1453" s="56" t="s">
        <v>138</v>
      </c>
      <c r="E1453" s="56" t="str">
        <f t="shared" si="49"/>
        <v>847.8471160.1.492316.000000.847001.300180</v>
      </c>
      <c r="F1453" s="66" t="s">
        <v>21</v>
      </c>
      <c r="G1453" s="56">
        <v>847001</v>
      </c>
      <c r="H1453" s="56" t="s">
        <v>863</v>
      </c>
      <c r="I1453" s="56">
        <v>300180</v>
      </c>
      <c r="J1453" s="56" t="s">
        <v>4889</v>
      </c>
      <c r="K1453" s="56">
        <v>1</v>
      </c>
      <c r="L1453" s="56">
        <v>12820.5</v>
      </c>
      <c r="M1453" s="227">
        <v>12210</v>
      </c>
      <c r="N1453" s="57">
        <v>0</v>
      </c>
      <c r="O1453" s="223">
        <f t="shared" si="48"/>
        <v>12210</v>
      </c>
      <c r="P1453" s="57">
        <f>VLOOKUP(E1453,'Cons. Ch2 &amp; Ch3'!F:Y,20,FALSE)</f>
        <v>20000000</v>
      </c>
    </row>
    <row r="1454" spans="1:16" hidden="1" x14ac:dyDescent="0.35">
      <c r="A1454" s="56">
        <v>8471160</v>
      </c>
      <c r="B1454" s="56" t="s">
        <v>506</v>
      </c>
      <c r="C1454" s="56">
        <v>492316</v>
      </c>
      <c r="D1454" s="56" t="s">
        <v>138</v>
      </c>
      <c r="E1454" s="56" t="str">
        <f t="shared" si="49"/>
        <v>847.8471160.1.492316.000000.847001.300180</v>
      </c>
      <c r="F1454" s="66" t="s">
        <v>21</v>
      </c>
      <c r="G1454" s="56">
        <v>847001</v>
      </c>
      <c r="H1454" s="56" t="s">
        <v>863</v>
      </c>
      <c r="I1454" s="56">
        <v>300180</v>
      </c>
      <c r="J1454" s="56" t="s">
        <v>4890</v>
      </c>
      <c r="K1454" s="56">
        <v>1</v>
      </c>
      <c r="L1454" s="56">
        <v>195573.84</v>
      </c>
      <c r="M1454" s="227">
        <v>186260.8</v>
      </c>
      <c r="N1454" s="57">
        <v>0</v>
      </c>
      <c r="O1454" s="223">
        <f t="shared" si="48"/>
        <v>186260.8</v>
      </c>
      <c r="P1454" s="57">
        <f>VLOOKUP(E1454,'Cons. Ch2 &amp; Ch3'!F:Y,20,FALSE)</f>
        <v>20000000</v>
      </c>
    </row>
    <row r="1455" spans="1:16" hidden="1" x14ac:dyDescent="0.35">
      <c r="A1455" s="56">
        <v>8471160</v>
      </c>
      <c r="B1455" s="56" t="s">
        <v>506</v>
      </c>
      <c r="C1455" s="56">
        <v>492316</v>
      </c>
      <c r="D1455" s="56" t="s">
        <v>138</v>
      </c>
      <c r="E1455" s="56" t="str">
        <f t="shared" si="49"/>
        <v>847.8471160.1.492316.000000.847001.300180</v>
      </c>
      <c r="F1455" s="66" t="s">
        <v>21</v>
      </c>
      <c r="G1455" s="56">
        <v>847001</v>
      </c>
      <c r="H1455" s="56" t="s">
        <v>863</v>
      </c>
      <c r="I1455" s="56">
        <v>300180</v>
      </c>
      <c r="J1455" s="56" t="s">
        <v>4891</v>
      </c>
      <c r="K1455" s="56">
        <v>1</v>
      </c>
      <c r="L1455" s="56">
        <v>0</v>
      </c>
      <c r="M1455" s="227">
        <v>0</v>
      </c>
      <c r="N1455" s="57">
        <v>0</v>
      </c>
      <c r="O1455" s="223">
        <f t="shared" si="48"/>
        <v>0</v>
      </c>
      <c r="P1455" s="57">
        <f>VLOOKUP(E1455,'Cons. Ch2 &amp; Ch3'!F:Y,20,FALSE)</f>
        <v>20000000</v>
      </c>
    </row>
    <row r="1456" spans="1:16" hidden="1" x14ac:dyDescent="0.35">
      <c r="A1456" s="56">
        <v>8471160</v>
      </c>
      <c r="B1456" s="56" t="s">
        <v>506</v>
      </c>
      <c r="C1456" s="56">
        <v>492316</v>
      </c>
      <c r="D1456" s="56" t="s">
        <v>138</v>
      </c>
      <c r="E1456" s="56" t="str">
        <f t="shared" si="49"/>
        <v>847.8471160.1.492316.000000.847001.300180</v>
      </c>
      <c r="F1456" s="66" t="s">
        <v>21</v>
      </c>
      <c r="G1456" s="56">
        <v>847001</v>
      </c>
      <c r="H1456" s="56" t="s">
        <v>863</v>
      </c>
      <c r="I1456" s="56">
        <v>300180</v>
      </c>
      <c r="J1456" s="56" t="s">
        <v>4892</v>
      </c>
      <c r="K1456" s="56">
        <v>1</v>
      </c>
      <c r="L1456" s="56">
        <v>23100</v>
      </c>
      <c r="M1456" s="227">
        <v>22000</v>
      </c>
      <c r="N1456" s="57">
        <v>0</v>
      </c>
      <c r="O1456" s="223">
        <f t="shared" si="48"/>
        <v>22000</v>
      </c>
      <c r="P1456" s="57">
        <f>VLOOKUP(E1456,'Cons. Ch2 &amp; Ch3'!F:Y,20,FALSE)</f>
        <v>20000000</v>
      </c>
    </row>
    <row r="1457" spans="1:16" hidden="1" x14ac:dyDescent="0.35">
      <c r="A1457" s="56">
        <v>8471160</v>
      </c>
      <c r="B1457" s="56" t="s">
        <v>506</v>
      </c>
      <c r="C1457" s="56">
        <v>492316</v>
      </c>
      <c r="D1457" s="56" t="s">
        <v>138</v>
      </c>
      <c r="E1457" s="56" t="str">
        <f t="shared" si="49"/>
        <v>847.8471160.1.492316.000000.847001.300180</v>
      </c>
      <c r="F1457" s="66" t="s">
        <v>21</v>
      </c>
      <c r="G1457" s="56">
        <v>847001</v>
      </c>
      <c r="H1457" s="56" t="s">
        <v>863</v>
      </c>
      <c r="I1457" s="56">
        <v>300180</v>
      </c>
      <c r="J1457" s="56" t="s">
        <v>4893</v>
      </c>
      <c r="K1457" s="56">
        <v>1</v>
      </c>
      <c r="L1457" s="56">
        <v>9240</v>
      </c>
      <c r="M1457" s="227">
        <v>8800</v>
      </c>
      <c r="N1457" s="57">
        <v>0</v>
      </c>
      <c r="O1457" s="223">
        <f t="shared" si="48"/>
        <v>8800</v>
      </c>
      <c r="P1457" s="57">
        <f>VLOOKUP(E1457,'Cons. Ch2 &amp; Ch3'!F:Y,20,FALSE)</f>
        <v>20000000</v>
      </c>
    </row>
    <row r="1458" spans="1:16" hidden="1" x14ac:dyDescent="0.35">
      <c r="A1458" s="56">
        <v>8471160</v>
      </c>
      <c r="B1458" s="56" t="s">
        <v>506</v>
      </c>
      <c r="C1458" s="56">
        <v>492316</v>
      </c>
      <c r="D1458" s="56" t="s">
        <v>138</v>
      </c>
      <c r="E1458" s="56" t="str">
        <f t="shared" si="49"/>
        <v>847.8471160.1.492316.000000.847001.300180</v>
      </c>
      <c r="F1458" s="66" t="s">
        <v>21</v>
      </c>
      <c r="G1458" s="56">
        <v>847001</v>
      </c>
      <c r="H1458" s="56" t="s">
        <v>863</v>
      </c>
      <c r="I1458" s="56">
        <v>300180</v>
      </c>
      <c r="J1458" s="56" t="s">
        <v>4894</v>
      </c>
      <c r="K1458" s="56">
        <v>1</v>
      </c>
      <c r="L1458" s="56">
        <v>9240</v>
      </c>
      <c r="M1458" s="227">
        <v>8800</v>
      </c>
      <c r="N1458" s="57">
        <v>0</v>
      </c>
      <c r="O1458" s="223">
        <f t="shared" si="48"/>
        <v>8800</v>
      </c>
      <c r="P1458" s="57">
        <f>VLOOKUP(E1458,'Cons. Ch2 &amp; Ch3'!F:Y,20,FALSE)</f>
        <v>20000000</v>
      </c>
    </row>
    <row r="1459" spans="1:16" hidden="1" x14ac:dyDescent="0.35">
      <c r="A1459" s="56">
        <v>8471160</v>
      </c>
      <c r="B1459" s="56" t="s">
        <v>506</v>
      </c>
      <c r="C1459" s="56">
        <v>492316</v>
      </c>
      <c r="D1459" s="56" t="s">
        <v>138</v>
      </c>
      <c r="E1459" s="56" t="str">
        <f t="shared" si="49"/>
        <v>847.8471160.1.492316.000000.847001.300180</v>
      </c>
      <c r="F1459" s="66" t="s">
        <v>21</v>
      </c>
      <c r="G1459" s="56">
        <v>847001</v>
      </c>
      <c r="H1459" s="56" t="s">
        <v>863</v>
      </c>
      <c r="I1459" s="56">
        <v>300180</v>
      </c>
      <c r="J1459" s="56" t="s">
        <v>4895</v>
      </c>
      <c r="K1459" s="56">
        <v>1</v>
      </c>
      <c r="L1459" s="56">
        <v>9240</v>
      </c>
      <c r="M1459" s="227">
        <v>8800</v>
      </c>
      <c r="N1459" s="57">
        <v>0</v>
      </c>
      <c r="O1459" s="223">
        <f t="shared" si="48"/>
        <v>8800</v>
      </c>
      <c r="P1459" s="57">
        <f>VLOOKUP(E1459,'Cons. Ch2 &amp; Ch3'!F:Y,20,FALSE)</f>
        <v>20000000</v>
      </c>
    </row>
    <row r="1460" spans="1:16" hidden="1" x14ac:dyDescent="0.35">
      <c r="A1460" s="56">
        <v>8471160</v>
      </c>
      <c r="B1460" s="56" t="s">
        <v>506</v>
      </c>
      <c r="C1460" s="56">
        <v>492316</v>
      </c>
      <c r="D1460" s="56" t="s">
        <v>138</v>
      </c>
      <c r="E1460" s="56" t="str">
        <f t="shared" si="49"/>
        <v>847.8471160.1.492316.000000.847001.300180</v>
      </c>
      <c r="F1460" s="66" t="s">
        <v>21</v>
      </c>
      <c r="G1460" s="56">
        <v>847001</v>
      </c>
      <c r="H1460" s="56" t="s">
        <v>863</v>
      </c>
      <c r="I1460" s="56">
        <v>300180</v>
      </c>
      <c r="J1460" s="56" t="s">
        <v>4896</v>
      </c>
      <c r="K1460" s="56">
        <v>1</v>
      </c>
      <c r="L1460" s="56">
        <v>126000</v>
      </c>
      <c r="M1460" s="227">
        <v>120000</v>
      </c>
      <c r="N1460" s="57">
        <v>0</v>
      </c>
      <c r="O1460" s="223">
        <f t="shared" si="48"/>
        <v>120000</v>
      </c>
      <c r="P1460" s="57">
        <f>VLOOKUP(E1460,'Cons. Ch2 &amp; Ch3'!F:Y,20,FALSE)</f>
        <v>20000000</v>
      </c>
    </row>
    <row r="1461" spans="1:16" hidden="1" x14ac:dyDescent="0.35">
      <c r="A1461" s="56">
        <v>8471160</v>
      </c>
      <c r="B1461" s="56" t="s">
        <v>506</v>
      </c>
      <c r="C1461" s="56">
        <v>492316</v>
      </c>
      <c r="D1461" s="56" t="s">
        <v>138</v>
      </c>
      <c r="E1461" s="56" t="str">
        <f t="shared" si="49"/>
        <v>847.8471160.1.492316.000000.847001.300180</v>
      </c>
      <c r="F1461" s="66" t="s">
        <v>21</v>
      </c>
      <c r="G1461" s="56">
        <v>847001</v>
      </c>
      <c r="H1461" s="56" t="s">
        <v>863</v>
      </c>
      <c r="I1461" s="56">
        <v>300180</v>
      </c>
      <c r="J1461" s="56" t="s">
        <v>4897</v>
      </c>
      <c r="K1461" s="56">
        <v>1</v>
      </c>
      <c r="L1461" s="56">
        <v>126000</v>
      </c>
      <c r="M1461" s="227">
        <v>120000</v>
      </c>
      <c r="N1461" s="57">
        <v>0</v>
      </c>
      <c r="O1461" s="223">
        <f t="shared" si="48"/>
        <v>120000</v>
      </c>
      <c r="P1461" s="57">
        <f>VLOOKUP(E1461,'Cons. Ch2 &amp; Ch3'!F:Y,20,FALSE)</f>
        <v>20000000</v>
      </c>
    </row>
    <row r="1462" spans="1:16" hidden="1" x14ac:dyDescent="0.35">
      <c r="A1462" s="56">
        <v>8471160</v>
      </c>
      <c r="B1462" s="56" t="s">
        <v>506</v>
      </c>
      <c r="C1462" s="56">
        <v>492316</v>
      </c>
      <c r="D1462" s="56" t="s">
        <v>138</v>
      </c>
      <c r="E1462" s="56" t="str">
        <f t="shared" si="49"/>
        <v>847.8471160.1.492316.000000.847001.300180</v>
      </c>
      <c r="F1462" s="66" t="s">
        <v>21</v>
      </c>
      <c r="G1462" s="56">
        <v>847001</v>
      </c>
      <c r="H1462" s="56" t="s">
        <v>863</v>
      </c>
      <c r="I1462" s="56">
        <v>300180</v>
      </c>
      <c r="J1462" s="56" t="s">
        <v>4898</v>
      </c>
      <c r="K1462" s="56">
        <v>1</v>
      </c>
      <c r="L1462" s="56">
        <v>367500</v>
      </c>
      <c r="M1462" s="227">
        <v>350000</v>
      </c>
      <c r="N1462" s="57">
        <v>0</v>
      </c>
      <c r="O1462" s="223">
        <f t="shared" si="48"/>
        <v>350000</v>
      </c>
      <c r="P1462" s="57">
        <f>VLOOKUP(E1462,'Cons. Ch2 &amp; Ch3'!F:Y,20,FALSE)</f>
        <v>20000000</v>
      </c>
    </row>
    <row r="1463" spans="1:16" hidden="1" x14ac:dyDescent="0.35">
      <c r="A1463" s="56">
        <v>8471160</v>
      </c>
      <c r="B1463" s="56" t="s">
        <v>506</v>
      </c>
      <c r="C1463" s="56">
        <v>492316</v>
      </c>
      <c r="D1463" s="56" t="s">
        <v>138</v>
      </c>
      <c r="E1463" s="56" t="str">
        <f t="shared" si="49"/>
        <v>847.8471160.1.492316.000000.847001.300180</v>
      </c>
      <c r="F1463" s="66" t="s">
        <v>21</v>
      </c>
      <c r="G1463" s="56">
        <v>847001</v>
      </c>
      <c r="H1463" s="56" t="s">
        <v>863</v>
      </c>
      <c r="I1463" s="56">
        <v>300180</v>
      </c>
      <c r="J1463" s="56" t="s">
        <v>4899</v>
      </c>
      <c r="K1463" s="56">
        <v>1</v>
      </c>
      <c r="L1463" s="56">
        <v>829500</v>
      </c>
      <c r="M1463" s="227">
        <v>790000</v>
      </c>
      <c r="N1463" s="57">
        <v>0</v>
      </c>
      <c r="O1463" s="223">
        <f t="shared" si="48"/>
        <v>790000</v>
      </c>
      <c r="P1463" s="57">
        <f>VLOOKUP(E1463,'Cons. Ch2 &amp; Ch3'!F:Y,20,FALSE)</f>
        <v>20000000</v>
      </c>
    </row>
    <row r="1464" spans="1:16" hidden="1" x14ac:dyDescent="0.35">
      <c r="A1464" s="56">
        <v>8471160</v>
      </c>
      <c r="B1464" s="56" t="s">
        <v>506</v>
      </c>
      <c r="C1464" s="56">
        <v>492316</v>
      </c>
      <c r="D1464" s="56" t="s">
        <v>138</v>
      </c>
      <c r="E1464" s="56" t="str">
        <f t="shared" si="49"/>
        <v>847.8471160.1.492316.000000.847001.300180</v>
      </c>
      <c r="F1464" s="66" t="s">
        <v>21</v>
      </c>
      <c r="G1464" s="56">
        <v>847001</v>
      </c>
      <c r="H1464" s="56" t="s">
        <v>863</v>
      </c>
      <c r="I1464" s="56">
        <v>300180</v>
      </c>
      <c r="J1464" s="56" t="s">
        <v>4900</v>
      </c>
      <c r="K1464" s="56">
        <v>1</v>
      </c>
      <c r="L1464" s="56">
        <v>577500</v>
      </c>
      <c r="M1464" s="227">
        <v>550000</v>
      </c>
      <c r="N1464" s="57">
        <v>0</v>
      </c>
      <c r="O1464" s="223">
        <f t="shared" si="48"/>
        <v>550000</v>
      </c>
      <c r="P1464" s="57">
        <f>VLOOKUP(E1464,'Cons. Ch2 &amp; Ch3'!F:Y,20,FALSE)</f>
        <v>20000000</v>
      </c>
    </row>
    <row r="1465" spans="1:16" hidden="1" x14ac:dyDescent="0.35">
      <c r="A1465" s="56">
        <v>8471160</v>
      </c>
      <c r="B1465" s="56" t="s">
        <v>506</v>
      </c>
      <c r="C1465" s="56">
        <v>492316</v>
      </c>
      <c r="D1465" s="56" t="s">
        <v>138</v>
      </c>
      <c r="E1465" s="56" t="str">
        <f t="shared" si="49"/>
        <v>847.8471160.1.492316.000000.847001.300180</v>
      </c>
      <c r="F1465" s="66" t="s">
        <v>21</v>
      </c>
      <c r="G1465" s="56">
        <v>847001</v>
      </c>
      <c r="H1465" s="56" t="s">
        <v>863</v>
      </c>
      <c r="I1465" s="56">
        <v>300180</v>
      </c>
      <c r="J1465" s="56" t="s">
        <v>4901</v>
      </c>
      <c r="K1465" s="56">
        <v>1</v>
      </c>
      <c r="L1465" s="56">
        <v>367500</v>
      </c>
      <c r="M1465" s="227">
        <v>350000</v>
      </c>
      <c r="N1465" s="57">
        <v>0</v>
      </c>
      <c r="O1465" s="223">
        <f t="shared" si="48"/>
        <v>350000</v>
      </c>
      <c r="P1465" s="57">
        <f>VLOOKUP(E1465,'Cons. Ch2 &amp; Ch3'!F:Y,20,FALSE)</f>
        <v>20000000</v>
      </c>
    </row>
    <row r="1466" spans="1:16" hidden="1" x14ac:dyDescent="0.35">
      <c r="A1466" s="56">
        <v>8471160</v>
      </c>
      <c r="B1466" s="56" t="s">
        <v>506</v>
      </c>
      <c r="C1466" s="56">
        <v>492316</v>
      </c>
      <c r="D1466" s="56" t="s">
        <v>138</v>
      </c>
      <c r="E1466" s="56" t="str">
        <f t="shared" si="49"/>
        <v>847.8471160.1.492316.000000.847001.300180</v>
      </c>
      <c r="F1466" s="66" t="s">
        <v>21</v>
      </c>
      <c r="G1466" s="56">
        <v>847001</v>
      </c>
      <c r="H1466" s="56" t="s">
        <v>863</v>
      </c>
      <c r="I1466" s="56">
        <v>300180</v>
      </c>
      <c r="J1466" s="56" t="s">
        <v>4902</v>
      </c>
      <c r="K1466" s="56">
        <v>1</v>
      </c>
      <c r="L1466" s="56">
        <v>278250</v>
      </c>
      <c r="M1466" s="227">
        <v>265000</v>
      </c>
      <c r="N1466" s="57">
        <v>0</v>
      </c>
      <c r="O1466" s="223">
        <f t="shared" ref="O1466:O1529" si="50">M1466-N1466</f>
        <v>265000</v>
      </c>
      <c r="P1466" s="57">
        <f>VLOOKUP(E1466,'Cons. Ch2 &amp; Ch3'!F:Y,20,FALSE)</f>
        <v>20000000</v>
      </c>
    </row>
    <row r="1467" spans="1:16" hidden="1" x14ac:dyDescent="0.35">
      <c r="A1467" s="56">
        <v>8471160</v>
      </c>
      <c r="B1467" s="56" t="s">
        <v>506</v>
      </c>
      <c r="C1467" s="56">
        <v>492316</v>
      </c>
      <c r="D1467" s="56" t="s">
        <v>138</v>
      </c>
      <c r="E1467" s="56" t="str">
        <f t="shared" si="49"/>
        <v>847.8471160.1.492316.000000.847001.300180</v>
      </c>
      <c r="F1467" s="66" t="s">
        <v>21</v>
      </c>
      <c r="G1467" s="56">
        <v>847001</v>
      </c>
      <c r="H1467" s="56" t="s">
        <v>863</v>
      </c>
      <c r="I1467" s="56">
        <v>300180</v>
      </c>
      <c r="J1467" s="56" t="s">
        <v>4903</v>
      </c>
      <c r="K1467" s="56">
        <v>1</v>
      </c>
      <c r="L1467" s="56">
        <v>168000</v>
      </c>
      <c r="M1467" s="227">
        <v>160000</v>
      </c>
      <c r="N1467" s="57">
        <v>0</v>
      </c>
      <c r="O1467" s="223">
        <f t="shared" si="50"/>
        <v>160000</v>
      </c>
      <c r="P1467" s="57">
        <f>VLOOKUP(E1467,'Cons. Ch2 &amp; Ch3'!F:Y,20,FALSE)</f>
        <v>20000000</v>
      </c>
    </row>
    <row r="1468" spans="1:16" hidden="1" x14ac:dyDescent="0.35">
      <c r="A1468" s="56">
        <v>8471160</v>
      </c>
      <c r="B1468" s="56" t="s">
        <v>506</v>
      </c>
      <c r="C1468" s="56">
        <v>492316</v>
      </c>
      <c r="D1468" s="56" t="s">
        <v>138</v>
      </c>
      <c r="E1468" s="56" t="str">
        <f t="shared" si="49"/>
        <v>847.8471160.1.492316.000000.847001.300180</v>
      </c>
      <c r="F1468" s="66" t="s">
        <v>21</v>
      </c>
      <c r="G1468" s="56">
        <v>847001</v>
      </c>
      <c r="H1468" s="56" t="s">
        <v>863</v>
      </c>
      <c r="I1468" s="56">
        <v>300180</v>
      </c>
      <c r="J1468" s="56" t="s">
        <v>4904</v>
      </c>
      <c r="K1468" s="56">
        <v>1</v>
      </c>
      <c r="L1468" s="56">
        <v>25200</v>
      </c>
      <c r="M1468" s="227">
        <v>24000</v>
      </c>
      <c r="N1468" s="57">
        <v>0</v>
      </c>
      <c r="O1468" s="223">
        <f t="shared" si="50"/>
        <v>24000</v>
      </c>
      <c r="P1468" s="57">
        <f>VLOOKUP(E1468,'Cons. Ch2 &amp; Ch3'!F:Y,20,FALSE)</f>
        <v>20000000</v>
      </c>
    </row>
    <row r="1469" spans="1:16" hidden="1" x14ac:dyDescent="0.35">
      <c r="A1469" s="56">
        <v>8471160</v>
      </c>
      <c r="B1469" s="56" t="s">
        <v>506</v>
      </c>
      <c r="C1469" s="56">
        <v>492316</v>
      </c>
      <c r="D1469" s="56" t="s">
        <v>138</v>
      </c>
      <c r="E1469" s="56" t="str">
        <f t="shared" si="49"/>
        <v>847.8471160.1.492316.000000.847001.300180</v>
      </c>
      <c r="F1469" s="66" t="s">
        <v>21</v>
      </c>
      <c r="G1469" s="56">
        <v>847001</v>
      </c>
      <c r="H1469" s="56" t="s">
        <v>863</v>
      </c>
      <c r="I1469" s="56">
        <v>300180</v>
      </c>
      <c r="J1469" s="56" t="s">
        <v>4905</v>
      </c>
      <c r="K1469" s="56">
        <v>1</v>
      </c>
      <c r="L1469" s="56">
        <v>336000</v>
      </c>
      <c r="M1469" s="227">
        <v>320000</v>
      </c>
      <c r="N1469" s="57">
        <v>0</v>
      </c>
      <c r="O1469" s="223">
        <f t="shared" si="50"/>
        <v>320000</v>
      </c>
      <c r="P1469" s="57">
        <f>VLOOKUP(E1469,'Cons. Ch2 &amp; Ch3'!F:Y,20,FALSE)</f>
        <v>20000000</v>
      </c>
    </row>
    <row r="1470" spans="1:16" hidden="1" x14ac:dyDescent="0.35">
      <c r="A1470" s="56">
        <v>8471160</v>
      </c>
      <c r="B1470" s="56" t="s">
        <v>506</v>
      </c>
      <c r="C1470" s="56">
        <v>492316</v>
      </c>
      <c r="D1470" s="56" t="s">
        <v>138</v>
      </c>
      <c r="E1470" s="56" t="str">
        <f t="shared" si="49"/>
        <v>847.8471160.1.492316.000000.847001.300180</v>
      </c>
      <c r="F1470" s="66" t="s">
        <v>21</v>
      </c>
      <c r="G1470" s="56">
        <v>847001</v>
      </c>
      <c r="H1470" s="56" t="s">
        <v>863</v>
      </c>
      <c r="I1470" s="56">
        <v>300180</v>
      </c>
      <c r="J1470" s="56" t="s">
        <v>4906</v>
      </c>
      <c r="K1470" s="56">
        <v>1</v>
      </c>
      <c r="L1470" s="56">
        <v>2310000</v>
      </c>
      <c r="M1470" s="227">
        <v>2200000</v>
      </c>
      <c r="N1470" s="57">
        <v>0</v>
      </c>
      <c r="O1470" s="223">
        <f t="shared" si="50"/>
        <v>2200000</v>
      </c>
      <c r="P1470" s="57">
        <f>VLOOKUP(E1470,'Cons. Ch2 &amp; Ch3'!F:Y,20,FALSE)</f>
        <v>20000000</v>
      </c>
    </row>
    <row r="1471" spans="1:16" hidden="1" x14ac:dyDescent="0.35">
      <c r="A1471" s="56">
        <v>8471160</v>
      </c>
      <c r="B1471" s="56" t="s">
        <v>506</v>
      </c>
      <c r="C1471" s="56">
        <v>492316</v>
      </c>
      <c r="D1471" s="56" t="s">
        <v>138</v>
      </c>
      <c r="E1471" s="56" t="str">
        <f t="shared" si="49"/>
        <v>847.8471160.1.492316.000000.847001.300180</v>
      </c>
      <c r="F1471" s="66" t="s">
        <v>21</v>
      </c>
      <c r="G1471" s="56">
        <v>847001</v>
      </c>
      <c r="H1471" s="56" t="s">
        <v>863</v>
      </c>
      <c r="I1471" s="56">
        <v>300180</v>
      </c>
      <c r="J1471" s="56" t="s">
        <v>4907</v>
      </c>
      <c r="K1471" s="56">
        <v>1</v>
      </c>
      <c r="L1471" s="56">
        <v>546000</v>
      </c>
      <c r="M1471" s="227">
        <v>520000</v>
      </c>
      <c r="N1471" s="57">
        <v>0</v>
      </c>
      <c r="O1471" s="223">
        <f t="shared" si="50"/>
        <v>520000</v>
      </c>
      <c r="P1471" s="57">
        <f>VLOOKUP(E1471,'Cons. Ch2 &amp; Ch3'!F:Y,20,FALSE)</f>
        <v>20000000</v>
      </c>
    </row>
    <row r="1472" spans="1:16" hidden="1" x14ac:dyDescent="0.35">
      <c r="A1472" s="56">
        <v>8471160</v>
      </c>
      <c r="B1472" s="56" t="s">
        <v>506</v>
      </c>
      <c r="C1472" s="56">
        <v>492316</v>
      </c>
      <c r="D1472" s="56" t="s">
        <v>138</v>
      </c>
      <c r="E1472" s="56" t="str">
        <f t="shared" si="49"/>
        <v>847.8471160.1.492316.000000.847001.300180</v>
      </c>
      <c r="F1472" s="66" t="s">
        <v>21</v>
      </c>
      <c r="G1472" s="56">
        <v>847001</v>
      </c>
      <c r="H1472" s="56" t="s">
        <v>863</v>
      </c>
      <c r="I1472" s="56">
        <v>300180</v>
      </c>
      <c r="J1472" s="56" t="s">
        <v>4908</v>
      </c>
      <c r="K1472" s="56">
        <v>1</v>
      </c>
      <c r="L1472" s="56">
        <v>172074</v>
      </c>
      <c r="M1472" s="227">
        <v>163880</v>
      </c>
      <c r="N1472" s="57">
        <v>0</v>
      </c>
      <c r="O1472" s="223">
        <f t="shared" si="50"/>
        <v>163880</v>
      </c>
      <c r="P1472" s="57">
        <f>VLOOKUP(E1472,'Cons. Ch2 &amp; Ch3'!F:Y,20,FALSE)</f>
        <v>20000000</v>
      </c>
    </row>
    <row r="1473" spans="1:16" hidden="1" x14ac:dyDescent="0.35">
      <c r="A1473" s="56">
        <v>8471160</v>
      </c>
      <c r="B1473" s="56" t="s">
        <v>506</v>
      </c>
      <c r="C1473" s="56">
        <v>492316</v>
      </c>
      <c r="D1473" s="56" t="s">
        <v>138</v>
      </c>
      <c r="E1473" s="56" t="str">
        <f t="shared" si="49"/>
        <v>847.8471160.1.492316.000000.847001.300180</v>
      </c>
      <c r="F1473" s="66" t="s">
        <v>21</v>
      </c>
      <c r="G1473" s="56">
        <v>847001</v>
      </c>
      <c r="H1473" s="56" t="s">
        <v>863</v>
      </c>
      <c r="I1473" s="56">
        <v>300180</v>
      </c>
      <c r="J1473" s="56" t="s">
        <v>4909</v>
      </c>
      <c r="K1473" s="56">
        <v>1</v>
      </c>
      <c r="L1473" s="56">
        <v>252798.42</v>
      </c>
      <c r="M1473" s="227">
        <v>240760.4</v>
      </c>
      <c r="N1473" s="57">
        <v>0</v>
      </c>
      <c r="O1473" s="223">
        <f t="shared" si="50"/>
        <v>240760.4</v>
      </c>
      <c r="P1473" s="57">
        <f>VLOOKUP(E1473,'Cons. Ch2 &amp; Ch3'!F:Y,20,FALSE)</f>
        <v>20000000</v>
      </c>
    </row>
    <row r="1474" spans="1:16" hidden="1" x14ac:dyDescent="0.35">
      <c r="A1474" s="56">
        <v>8471160</v>
      </c>
      <c r="B1474" s="56" t="s">
        <v>506</v>
      </c>
      <c r="C1474" s="56">
        <v>492316</v>
      </c>
      <c r="D1474" s="56" t="s">
        <v>138</v>
      </c>
      <c r="E1474" s="56" t="str">
        <f t="shared" ref="E1474:E1537" si="51">CONCATENATE(847,".",A1474,".",1,".",C1474,".","000000",".",G1474,".",I1474)</f>
        <v>847.8471160.1.492316.000000.847001.300180</v>
      </c>
      <c r="F1474" s="66" t="s">
        <v>21</v>
      </c>
      <c r="G1474" s="56">
        <v>847001</v>
      </c>
      <c r="H1474" s="56" t="s">
        <v>863</v>
      </c>
      <c r="I1474" s="56">
        <v>300180</v>
      </c>
      <c r="J1474" s="56" t="s">
        <v>4910</v>
      </c>
      <c r="K1474" s="56">
        <v>1</v>
      </c>
      <c r="L1474" s="56">
        <v>293265</v>
      </c>
      <c r="M1474" s="227">
        <v>279300</v>
      </c>
      <c r="N1474" s="57">
        <v>0</v>
      </c>
      <c r="O1474" s="223">
        <f t="shared" si="50"/>
        <v>279300</v>
      </c>
      <c r="P1474" s="57">
        <f>VLOOKUP(E1474,'Cons. Ch2 &amp; Ch3'!F:Y,20,FALSE)</f>
        <v>20000000</v>
      </c>
    </row>
    <row r="1475" spans="1:16" hidden="1" x14ac:dyDescent="0.35">
      <c r="A1475" s="56">
        <v>8471160</v>
      </c>
      <c r="B1475" s="56" t="s">
        <v>506</v>
      </c>
      <c r="C1475" s="56">
        <v>492316</v>
      </c>
      <c r="D1475" s="56" t="s">
        <v>138</v>
      </c>
      <c r="E1475" s="56" t="str">
        <f t="shared" si="51"/>
        <v>847.8471160.1.492316.000000.847001.300180</v>
      </c>
      <c r="F1475" s="66" t="s">
        <v>21</v>
      </c>
      <c r="G1475" s="56">
        <v>847001</v>
      </c>
      <c r="H1475" s="56" t="s">
        <v>863</v>
      </c>
      <c r="I1475" s="56">
        <v>300180</v>
      </c>
      <c r="J1475" s="56" t="s">
        <v>4911</v>
      </c>
      <c r="K1475" s="56">
        <v>1</v>
      </c>
      <c r="L1475" s="56">
        <v>274197</v>
      </c>
      <c r="M1475" s="227">
        <v>261140</v>
      </c>
      <c r="N1475" s="57">
        <v>0</v>
      </c>
      <c r="O1475" s="223">
        <f t="shared" si="50"/>
        <v>261140</v>
      </c>
      <c r="P1475" s="57">
        <f>VLOOKUP(E1475,'Cons. Ch2 &amp; Ch3'!F:Y,20,FALSE)</f>
        <v>20000000</v>
      </c>
    </row>
    <row r="1476" spans="1:16" hidden="1" x14ac:dyDescent="0.35">
      <c r="A1476" s="56">
        <v>8471160</v>
      </c>
      <c r="B1476" s="56" t="s">
        <v>506</v>
      </c>
      <c r="C1476" s="56">
        <v>492316</v>
      </c>
      <c r="D1476" s="56" t="s">
        <v>138</v>
      </c>
      <c r="E1476" s="56" t="str">
        <f t="shared" si="51"/>
        <v>847.8471160.1.492316.000000.847001.300180</v>
      </c>
      <c r="F1476" s="66" t="s">
        <v>21</v>
      </c>
      <c r="G1476" s="56">
        <v>847001</v>
      </c>
      <c r="H1476" s="56" t="s">
        <v>863</v>
      </c>
      <c r="I1476" s="56">
        <v>300180</v>
      </c>
      <c r="J1476" s="56" t="s">
        <v>4912</v>
      </c>
      <c r="K1476" s="56">
        <v>1</v>
      </c>
      <c r="L1476" s="56">
        <v>199994.55000000002</v>
      </c>
      <c r="M1476" s="227">
        <v>190471</v>
      </c>
      <c r="N1476" s="57">
        <v>0</v>
      </c>
      <c r="O1476" s="223">
        <f t="shared" si="50"/>
        <v>190471</v>
      </c>
      <c r="P1476" s="57">
        <f>VLOOKUP(E1476,'Cons. Ch2 &amp; Ch3'!F:Y,20,FALSE)</f>
        <v>20000000</v>
      </c>
    </row>
    <row r="1477" spans="1:16" hidden="1" x14ac:dyDescent="0.35">
      <c r="A1477" s="56">
        <v>8471160</v>
      </c>
      <c r="B1477" s="56" t="s">
        <v>506</v>
      </c>
      <c r="C1477" s="56">
        <v>492316</v>
      </c>
      <c r="D1477" s="56" t="s">
        <v>138</v>
      </c>
      <c r="E1477" s="56" t="str">
        <f t="shared" si="51"/>
        <v>847.8471160.1.492316.000000.847001.300180</v>
      </c>
      <c r="F1477" s="66" t="s">
        <v>21</v>
      </c>
      <c r="G1477" s="56">
        <v>847001</v>
      </c>
      <c r="H1477" s="56" t="s">
        <v>863</v>
      </c>
      <c r="I1477" s="56">
        <v>300180</v>
      </c>
      <c r="J1477" s="56" t="s">
        <v>4913</v>
      </c>
      <c r="K1477" s="56">
        <v>1</v>
      </c>
      <c r="L1477" s="56">
        <v>328077.90750000003</v>
      </c>
      <c r="M1477" s="227">
        <v>312455.15000000002</v>
      </c>
      <c r="N1477" s="57">
        <v>0</v>
      </c>
      <c r="O1477" s="223">
        <f t="shared" si="50"/>
        <v>312455.15000000002</v>
      </c>
      <c r="P1477" s="57">
        <f>VLOOKUP(E1477,'Cons. Ch2 &amp; Ch3'!F:Y,20,FALSE)</f>
        <v>20000000</v>
      </c>
    </row>
    <row r="1478" spans="1:16" hidden="1" x14ac:dyDescent="0.35">
      <c r="A1478" s="56">
        <v>8471160</v>
      </c>
      <c r="B1478" s="56" t="s">
        <v>506</v>
      </c>
      <c r="C1478" s="56">
        <v>492316</v>
      </c>
      <c r="D1478" s="56" t="s">
        <v>138</v>
      </c>
      <c r="E1478" s="56" t="str">
        <f t="shared" si="51"/>
        <v>847.8471160.1.492316.000000.847001.300180</v>
      </c>
      <c r="F1478" s="66" t="s">
        <v>21</v>
      </c>
      <c r="G1478" s="56">
        <v>847001</v>
      </c>
      <c r="H1478" s="56" t="s">
        <v>863</v>
      </c>
      <c r="I1478" s="56">
        <v>300180</v>
      </c>
      <c r="J1478" s="56" t="s">
        <v>4914</v>
      </c>
      <c r="K1478" s="56">
        <v>1</v>
      </c>
      <c r="L1478" s="56">
        <v>285388.21500000003</v>
      </c>
      <c r="M1478" s="227">
        <v>271798.3</v>
      </c>
      <c r="N1478" s="57">
        <v>0</v>
      </c>
      <c r="O1478" s="223">
        <f t="shared" si="50"/>
        <v>271798.3</v>
      </c>
      <c r="P1478" s="57">
        <f>VLOOKUP(E1478,'Cons. Ch2 &amp; Ch3'!F:Y,20,FALSE)</f>
        <v>20000000</v>
      </c>
    </row>
    <row r="1479" spans="1:16" hidden="1" x14ac:dyDescent="0.35">
      <c r="A1479" s="56">
        <v>8471160</v>
      </c>
      <c r="B1479" s="56" t="s">
        <v>506</v>
      </c>
      <c r="C1479" s="56">
        <v>492316</v>
      </c>
      <c r="D1479" s="56" t="s">
        <v>138</v>
      </c>
      <c r="E1479" s="56" t="str">
        <f t="shared" si="51"/>
        <v>847.8471160.1.492316.000000.847001.300180</v>
      </c>
      <c r="F1479" s="66" t="s">
        <v>21</v>
      </c>
      <c r="G1479" s="56">
        <v>847001</v>
      </c>
      <c r="H1479" s="56" t="s">
        <v>863</v>
      </c>
      <c r="I1479" s="56">
        <v>300180</v>
      </c>
      <c r="J1479" s="56" t="s">
        <v>4915</v>
      </c>
      <c r="K1479" s="56">
        <v>1</v>
      </c>
      <c r="L1479" s="56">
        <v>70751.352000000014</v>
      </c>
      <c r="M1479" s="227">
        <v>67382.240000000005</v>
      </c>
      <c r="N1479" s="57">
        <v>0</v>
      </c>
      <c r="O1479" s="223">
        <f t="shared" si="50"/>
        <v>67382.240000000005</v>
      </c>
      <c r="P1479" s="57">
        <f>VLOOKUP(E1479,'Cons. Ch2 &amp; Ch3'!F:Y,20,FALSE)</f>
        <v>20000000</v>
      </c>
    </row>
    <row r="1480" spans="1:16" hidden="1" x14ac:dyDescent="0.35">
      <c r="A1480" s="56">
        <v>8471160</v>
      </c>
      <c r="B1480" s="56" t="s">
        <v>506</v>
      </c>
      <c r="C1480" s="56">
        <v>492316</v>
      </c>
      <c r="D1480" s="56" t="s">
        <v>138</v>
      </c>
      <c r="E1480" s="56" t="str">
        <f t="shared" si="51"/>
        <v>847.8471160.1.492316.000000.847001.300180</v>
      </c>
      <c r="F1480" s="66" t="s">
        <v>21</v>
      </c>
      <c r="G1480" s="56">
        <v>847001</v>
      </c>
      <c r="H1480" s="56" t="s">
        <v>863</v>
      </c>
      <c r="I1480" s="56">
        <v>300180</v>
      </c>
      <c r="J1480" s="56" t="s">
        <v>4916</v>
      </c>
      <c r="K1480" s="56">
        <v>1</v>
      </c>
      <c r="L1480" s="56">
        <v>1641956.2845000001</v>
      </c>
      <c r="M1480" s="227">
        <v>1563767.89</v>
      </c>
      <c r="N1480" s="57">
        <v>0</v>
      </c>
      <c r="O1480" s="223">
        <f t="shared" si="50"/>
        <v>1563767.89</v>
      </c>
      <c r="P1480" s="57">
        <f>VLOOKUP(E1480,'Cons. Ch2 &amp; Ch3'!F:Y,20,FALSE)</f>
        <v>20000000</v>
      </c>
    </row>
    <row r="1481" spans="1:16" hidden="1" x14ac:dyDescent="0.35">
      <c r="A1481" s="56">
        <v>8471160</v>
      </c>
      <c r="B1481" s="56" t="s">
        <v>506</v>
      </c>
      <c r="C1481" s="56">
        <v>492316</v>
      </c>
      <c r="D1481" s="56" t="s">
        <v>138</v>
      </c>
      <c r="E1481" s="56" t="str">
        <f t="shared" si="51"/>
        <v>847.8471160.1.492316.000000.847001.300180</v>
      </c>
      <c r="F1481" s="66" t="s">
        <v>21</v>
      </c>
      <c r="G1481" s="56">
        <v>847001</v>
      </c>
      <c r="H1481" s="56" t="s">
        <v>863</v>
      </c>
      <c r="I1481" s="56">
        <v>300180</v>
      </c>
      <c r="J1481" s="56" t="s">
        <v>4917</v>
      </c>
      <c r="K1481" s="56">
        <v>1</v>
      </c>
      <c r="L1481" s="56">
        <v>524883.63899999997</v>
      </c>
      <c r="M1481" s="227">
        <v>499889.18</v>
      </c>
      <c r="N1481" s="57">
        <v>0</v>
      </c>
      <c r="O1481" s="223">
        <f t="shared" si="50"/>
        <v>499889.18</v>
      </c>
      <c r="P1481" s="57">
        <f>VLOOKUP(E1481,'Cons. Ch2 &amp; Ch3'!F:Y,20,FALSE)</f>
        <v>20000000</v>
      </c>
    </row>
    <row r="1482" spans="1:16" hidden="1" x14ac:dyDescent="0.35">
      <c r="A1482" s="56">
        <v>8471160</v>
      </c>
      <c r="B1482" s="56" t="s">
        <v>506</v>
      </c>
      <c r="C1482" s="56">
        <v>492316</v>
      </c>
      <c r="D1482" s="56" t="s">
        <v>138</v>
      </c>
      <c r="E1482" s="56" t="str">
        <f t="shared" si="51"/>
        <v>847.8471160.1.492316.000000.847001.300180</v>
      </c>
      <c r="F1482" s="66" t="s">
        <v>21</v>
      </c>
      <c r="G1482" s="56">
        <v>847001</v>
      </c>
      <c r="H1482" s="56" t="s">
        <v>863</v>
      </c>
      <c r="I1482" s="56">
        <v>300180</v>
      </c>
      <c r="J1482" s="56" t="s">
        <v>4918</v>
      </c>
      <c r="K1482" s="56">
        <v>1</v>
      </c>
      <c r="L1482" s="56">
        <v>231396.16500000001</v>
      </c>
      <c r="M1482" s="227">
        <v>220377.3</v>
      </c>
      <c r="N1482" s="57">
        <v>0</v>
      </c>
      <c r="O1482" s="223">
        <f t="shared" si="50"/>
        <v>220377.3</v>
      </c>
      <c r="P1482" s="57">
        <f>VLOOKUP(E1482,'Cons. Ch2 &amp; Ch3'!F:Y,20,FALSE)</f>
        <v>20000000</v>
      </c>
    </row>
    <row r="1483" spans="1:16" hidden="1" x14ac:dyDescent="0.35">
      <c r="A1483" s="56">
        <v>8471160</v>
      </c>
      <c r="B1483" s="56" t="s">
        <v>506</v>
      </c>
      <c r="C1483" s="56">
        <v>492316</v>
      </c>
      <c r="D1483" s="56" t="s">
        <v>138</v>
      </c>
      <c r="E1483" s="56" t="str">
        <f t="shared" si="51"/>
        <v>847.8471160.1.492316.000000.847001.300180</v>
      </c>
      <c r="F1483" s="66" t="s">
        <v>21</v>
      </c>
      <c r="G1483" s="56">
        <v>847001</v>
      </c>
      <c r="H1483" s="56" t="s">
        <v>863</v>
      </c>
      <c r="I1483" s="56">
        <v>300180</v>
      </c>
      <c r="J1483" s="56" t="s">
        <v>4919</v>
      </c>
      <c r="K1483" s="56">
        <v>1</v>
      </c>
      <c r="L1483" s="56">
        <v>38587.5</v>
      </c>
      <c r="M1483" s="227">
        <v>36750</v>
      </c>
      <c r="N1483" s="57">
        <v>0</v>
      </c>
      <c r="O1483" s="223">
        <f t="shared" si="50"/>
        <v>36750</v>
      </c>
      <c r="P1483" s="57">
        <f>VLOOKUP(E1483,'Cons. Ch2 &amp; Ch3'!F:Y,20,FALSE)</f>
        <v>20000000</v>
      </c>
    </row>
    <row r="1484" spans="1:16" hidden="1" x14ac:dyDescent="0.35">
      <c r="A1484" s="56">
        <v>8471160</v>
      </c>
      <c r="B1484" s="56" t="s">
        <v>506</v>
      </c>
      <c r="C1484" s="56">
        <v>492316</v>
      </c>
      <c r="D1484" s="56" t="s">
        <v>138</v>
      </c>
      <c r="E1484" s="56" t="str">
        <f t="shared" si="51"/>
        <v>847.8471160.1.492316.000000.847001.300180</v>
      </c>
      <c r="F1484" s="66" t="s">
        <v>21</v>
      </c>
      <c r="G1484" s="56">
        <v>847001</v>
      </c>
      <c r="H1484" s="56" t="s">
        <v>863</v>
      </c>
      <c r="I1484" s="56">
        <v>300180</v>
      </c>
      <c r="J1484" s="56" t="s">
        <v>4920</v>
      </c>
      <c r="K1484" s="56">
        <v>1</v>
      </c>
      <c r="L1484" s="56">
        <v>568767.9375</v>
      </c>
      <c r="M1484" s="227">
        <v>541683.75</v>
      </c>
      <c r="N1484" s="57">
        <v>0</v>
      </c>
      <c r="O1484" s="223">
        <f t="shared" si="50"/>
        <v>541683.75</v>
      </c>
      <c r="P1484" s="57">
        <f>VLOOKUP(E1484,'Cons. Ch2 &amp; Ch3'!F:Y,20,FALSE)</f>
        <v>20000000</v>
      </c>
    </row>
    <row r="1485" spans="1:16" hidden="1" x14ac:dyDescent="0.35">
      <c r="A1485" s="56">
        <v>8471160</v>
      </c>
      <c r="B1485" s="56" t="s">
        <v>506</v>
      </c>
      <c r="C1485" s="56">
        <v>492316</v>
      </c>
      <c r="D1485" s="56" t="s">
        <v>138</v>
      </c>
      <c r="E1485" s="56" t="str">
        <f t="shared" si="51"/>
        <v>847.8471160.1.492316.000000.847001.300180</v>
      </c>
      <c r="F1485" s="66" t="s">
        <v>21</v>
      </c>
      <c r="G1485" s="56">
        <v>847001</v>
      </c>
      <c r="H1485" s="56" t="s">
        <v>863</v>
      </c>
      <c r="I1485" s="56">
        <v>300180</v>
      </c>
      <c r="J1485" s="56" t="s">
        <v>4921</v>
      </c>
      <c r="K1485" s="56">
        <v>1</v>
      </c>
      <c r="L1485" s="56">
        <v>76708.254000000001</v>
      </c>
      <c r="M1485" s="227">
        <v>73055.48</v>
      </c>
      <c r="N1485" s="57">
        <v>0</v>
      </c>
      <c r="O1485" s="223">
        <f t="shared" si="50"/>
        <v>73055.48</v>
      </c>
      <c r="P1485" s="57">
        <f>VLOOKUP(E1485,'Cons. Ch2 &amp; Ch3'!F:Y,20,FALSE)</f>
        <v>20000000</v>
      </c>
    </row>
    <row r="1486" spans="1:16" hidden="1" x14ac:dyDescent="0.35">
      <c r="A1486" s="56">
        <v>8471160</v>
      </c>
      <c r="B1486" s="56" t="s">
        <v>506</v>
      </c>
      <c r="C1486" s="56">
        <v>492316</v>
      </c>
      <c r="D1486" s="56" t="s">
        <v>138</v>
      </c>
      <c r="E1486" s="56" t="str">
        <f t="shared" si="51"/>
        <v>847.8471160.1.492316.000000.847001.300180</v>
      </c>
      <c r="F1486" s="66" t="s">
        <v>21</v>
      </c>
      <c r="G1486" s="56">
        <v>847001</v>
      </c>
      <c r="H1486" s="56" t="s">
        <v>863</v>
      </c>
      <c r="I1486" s="56">
        <v>300180</v>
      </c>
      <c r="J1486" s="56" t="s">
        <v>4922</v>
      </c>
      <c r="K1486" s="56">
        <v>1</v>
      </c>
      <c r="L1486" s="56">
        <v>1581207.1275000002</v>
      </c>
      <c r="M1486" s="227">
        <v>1505911.55</v>
      </c>
      <c r="N1486" s="57">
        <v>0</v>
      </c>
      <c r="O1486" s="223">
        <f t="shared" si="50"/>
        <v>1505911.55</v>
      </c>
      <c r="P1486" s="57">
        <f>VLOOKUP(E1486,'Cons. Ch2 &amp; Ch3'!F:Y,20,FALSE)</f>
        <v>20000000</v>
      </c>
    </row>
    <row r="1487" spans="1:16" hidden="1" x14ac:dyDescent="0.35">
      <c r="A1487" s="56">
        <v>8471160</v>
      </c>
      <c r="B1487" s="56" t="s">
        <v>506</v>
      </c>
      <c r="C1487" s="56">
        <v>492316</v>
      </c>
      <c r="D1487" s="56" t="s">
        <v>138</v>
      </c>
      <c r="E1487" s="56" t="str">
        <f t="shared" si="51"/>
        <v>847.8471160.1.492316.000000.847001.300180</v>
      </c>
      <c r="F1487" s="66" t="s">
        <v>21</v>
      </c>
      <c r="G1487" s="56">
        <v>847001</v>
      </c>
      <c r="H1487" s="56" t="s">
        <v>863</v>
      </c>
      <c r="I1487" s="56">
        <v>300180</v>
      </c>
      <c r="J1487" s="56" t="s">
        <v>4923</v>
      </c>
      <c r="K1487" s="56">
        <v>1</v>
      </c>
      <c r="L1487" s="56">
        <v>105000</v>
      </c>
      <c r="M1487" s="227">
        <v>100000</v>
      </c>
      <c r="N1487" s="57">
        <v>0</v>
      </c>
      <c r="O1487" s="223">
        <f t="shared" si="50"/>
        <v>100000</v>
      </c>
      <c r="P1487" s="57">
        <f>VLOOKUP(E1487,'Cons. Ch2 &amp; Ch3'!F:Y,20,FALSE)</f>
        <v>20000000</v>
      </c>
    </row>
    <row r="1488" spans="1:16" hidden="1" x14ac:dyDescent="0.35">
      <c r="A1488" s="56">
        <v>8471160</v>
      </c>
      <c r="B1488" s="56" t="s">
        <v>506</v>
      </c>
      <c r="C1488" s="56">
        <v>492316</v>
      </c>
      <c r="D1488" s="56" t="s">
        <v>138</v>
      </c>
      <c r="E1488" s="56" t="str">
        <f t="shared" si="51"/>
        <v>847.8471160.1.492316.000000.847001.300180</v>
      </c>
      <c r="F1488" s="66" t="s">
        <v>21</v>
      </c>
      <c r="G1488" s="56">
        <v>847001</v>
      </c>
      <c r="H1488" s="56" t="s">
        <v>863</v>
      </c>
      <c r="I1488" s="56">
        <v>300180</v>
      </c>
      <c r="J1488" s="56" t="s">
        <v>4924</v>
      </c>
      <c r="K1488" s="56">
        <v>1</v>
      </c>
      <c r="L1488" s="56">
        <v>8596355.8275000006</v>
      </c>
      <c r="M1488" s="227">
        <v>8187005.5499999998</v>
      </c>
      <c r="N1488" s="57">
        <v>0</v>
      </c>
      <c r="O1488" s="223">
        <f t="shared" si="50"/>
        <v>8187005.5499999998</v>
      </c>
      <c r="P1488" s="57">
        <f>VLOOKUP(E1488,'Cons. Ch2 &amp; Ch3'!F:Y,20,FALSE)</f>
        <v>20000000</v>
      </c>
    </row>
    <row r="1489" spans="1:16" hidden="1" x14ac:dyDescent="0.35">
      <c r="A1489" s="56">
        <v>8471160</v>
      </c>
      <c r="B1489" s="56" t="s">
        <v>506</v>
      </c>
      <c r="C1489" s="56">
        <v>492316</v>
      </c>
      <c r="D1489" s="56" t="s">
        <v>138</v>
      </c>
      <c r="E1489" s="56" t="str">
        <f t="shared" si="51"/>
        <v>847.8471160.1.492316.000000.847001.300180</v>
      </c>
      <c r="F1489" s="66" t="s">
        <v>21</v>
      </c>
      <c r="G1489" s="56">
        <v>847001</v>
      </c>
      <c r="H1489" s="56" t="s">
        <v>863</v>
      </c>
      <c r="I1489" s="56">
        <v>300180</v>
      </c>
      <c r="J1489" s="56" t="s">
        <v>4925</v>
      </c>
      <c r="K1489" s="56">
        <v>1</v>
      </c>
      <c r="L1489" s="56">
        <v>3225730.2</v>
      </c>
      <c r="M1489" s="227">
        <v>3072124</v>
      </c>
      <c r="N1489" s="57">
        <v>0</v>
      </c>
      <c r="O1489" s="223">
        <f t="shared" si="50"/>
        <v>3072124</v>
      </c>
      <c r="P1489" s="57">
        <f>VLOOKUP(E1489,'Cons. Ch2 &amp; Ch3'!F:Y,20,FALSE)</f>
        <v>20000000</v>
      </c>
    </row>
    <row r="1490" spans="1:16" hidden="1" x14ac:dyDescent="0.35">
      <c r="A1490" s="56">
        <v>8471160</v>
      </c>
      <c r="B1490" s="56" t="s">
        <v>506</v>
      </c>
      <c r="C1490" s="56">
        <v>492316</v>
      </c>
      <c r="D1490" s="56" t="s">
        <v>138</v>
      </c>
      <c r="E1490" s="56" t="str">
        <f t="shared" si="51"/>
        <v>847.8471160.1.492316.000000.847001.300180</v>
      </c>
      <c r="F1490" s="66" t="s">
        <v>21</v>
      </c>
      <c r="G1490" s="56">
        <v>847001</v>
      </c>
      <c r="H1490" s="56" t="s">
        <v>863</v>
      </c>
      <c r="I1490" s="56">
        <v>300180</v>
      </c>
      <c r="J1490" s="56" t="s">
        <v>4926</v>
      </c>
      <c r="K1490" s="56">
        <v>1</v>
      </c>
      <c r="L1490" s="56">
        <v>381057.60000000003</v>
      </c>
      <c r="M1490" s="227">
        <v>362912</v>
      </c>
      <c r="N1490" s="57">
        <v>0</v>
      </c>
      <c r="O1490" s="223">
        <f t="shared" si="50"/>
        <v>362912</v>
      </c>
      <c r="P1490" s="57">
        <f>VLOOKUP(E1490,'Cons. Ch2 &amp; Ch3'!F:Y,20,FALSE)</f>
        <v>20000000</v>
      </c>
    </row>
    <row r="1491" spans="1:16" hidden="1" x14ac:dyDescent="0.35">
      <c r="A1491" s="56">
        <v>8471160</v>
      </c>
      <c r="B1491" s="56" t="s">
        <v>506</v>
      </c>
      <c r="C1491" s="56">
        <v>492316</v>
      </c>
      <c r="D1491" s="56" t="s">
        <v>138</v>
      </c>
      <c r="E1491" s="56" t="str">
        <f t="shared" si="51"/>
        <v>847.8471160.1.492316.000000.847001.300180</v>
      </c>
      <c r="F1491" s="66" t="s">
        <v>21</v>
      </c>
      <c r="G1491" s="56">
        <v>847001</v>
      </c>
      <c r="H1491" s="56" t="s">
        <v>863</v>
      </c>
      <c r="I1491" s="56">
        <v>300180</v>
      </c>
      <c r="J1491" s="56" t="s">
        <v>4927</v>
      </c>
      <c r="K1491" s="56">
        <v>1</v>
      </c>
      <c r="L1491" s="56">
        <v>264194.7</v>
      </c>
      <c r="M1491" s="227">
        <v>251614</v>
      </c>
      <c r="N1491" s="57">
        <v>0</v>
      </c>
      <c r="O1491" s="223">
        <f t="shared" si="50"/>
        <v>251614</v>
      </c>
      <c r="P1491" s="57">
        <f>VLOOKUP(E1491,'Cons. Ch2 &amp; Ch3'!F:Y,20,FALSE)</f>
        <v>20000000</v>
      </c>
    </row>
    <row r="1492" spans="1:16" hidden="1" x14ac:dyDescent="0.35">
      <c r="A1492" s="56">
        <v>8471160</v>
      </c>
      <c r="B1492" s="56" t="s">
        <v>506</v>
      </c>
      <c r="C1492" s="56">
        <v>492316</v>
      </c>
      <c r="D1492" s="56" t="s">
        <v>138</v>
      </c>
      <c r="E1492" s="56" t="str">
        <f t="shared" si="51"/>
        <v>847.8471160.1.492316.000000.847001.300180</v>
      </c>
      <c r="F1492" s="66" t="s">
        <v>21</v>
      </c>
      <c r="G1492" s="56">
        <v>847001</v>
      </c>
      <c r="H1492" s="56" t="s">
        <v>863</v>
      </c>
      <c r="I1492" s="56">
        <v>300180</v>
      </c>
      <c r="J1492" s="56" t="s">
        <v>4928</v>
      </c>
      <c r="K1492" s="56">
        <v>1</v>
      </c>
      <c r="L1492" s="56">
        <v>64260</v>
      </c>
      <c r="M1492" s="227">
        <v>61200</v>
      </c>
      <c r="N1492" s="57">
        <v>0</v>
      </c>
      <c r="O1492" s="223">
        <f t="shared" si="50"/>
        <v>61200</v>
      </c>
      <c r="P1492" s="57">
        <f>VLOOKUP(E1492,'Cons. Ch2 &amp; Ch3'!F:Y,20,FALSE)</f>
        <v>20000000</v>
      </c>
    </row>
    <row r="1493" spans="1:16" hidden="1" x14ac:dyDescent="0.35">
      <c r="A1493" s="56">
        <v>8471160</v>
      </c>
      <c r="B1493" s="56" t="s">
        <v>506</v>
      </c>
      <c r="C1493" s="56">
        <v>492316</v>
      </c>
      <c r="D1493" s="56" t="s">
        <v>138</v>
      </c>
      <c r="E1493" s="56" t="str">
        <f t="shared" si="51"/>
        <v>847.8471160.1.492316.000000.847001.300180</v>
      </c>
      <c r="F1493" s="66" t="s">
        <v>21</v>
      </c>
      <c r="G1493" s="56">
        <v>847001</v>
      </c>
      <c r="H1493" s="56" t="s">
        <v>863</v>
      </c>
      <c r="I1493" s="56">
        <v>300180</v>
      </c>
      <c r="J1493" s="56" t="s">
        <v>4929</v>
      </c>
      <c r="K1493" s="56">
        <v>1</v>
      </c>
      <c r="L1493" s="56">
        <v>11100678.75</v>
      </c>
      <c r="M1493" s="227">
        <v>10572075</v>
      </c>
      <c r="N1493" s="57">
        <v>0</v>
      </c>
      <c r="O1493" s="223">
        <f t="shared" si="50"/>
        <v>10572075</v>
      </c>
      <c r="P1493" s="57">
        <f>VLOOKUP(E1493,'Cons. Ch2 &amp; Ch3'!F:Y,20,FALSE)</f>
        <v>20000000</v>
      </c>
    </row>
    <row r="1494" spans="1:16" hidden="1" x14ac:dyDescent="0.35">
      <c r="A1494" s="56">
        <v>8471160</v>
      </c>
      <c r="B1494" s="56" t="s">
        <v>506</v>
      </c>
      <c r="C1494" s="56">
        <v>492316</v>
      </c>
      <c r="D1494" s="56" t="s">
        <v>138</v>
      </c>
      <c r="E1494" s="56" t="str">
        <f t="shared" si="51"/>
        <v>847.8471160.1.492316.000000.847001.300180</v>
      </c>
      <c r="F1494" s="66" t="s">
        <v>21</v>
      </c>
      <c r="G1494" s="56">
        <v>847001</v>
      </c>
      <c r="H1494" s="56" t="s">
        <v>863</v>
      </c>
      <c r="I1494" s="56">
        <v>300180</v>
      </c>
      <c r="J1494" s="56" t="s">
        <v>4930</v>
      </c>
      <c r="K1494" s="56">
        <v>1</v>
      </c>
      <c r="L1494" s="56">
        <v>1416948.939</v>
      </c>
      <c r="M1494" s="227">
        <v>1349475.18</v>
      </c>
      <c r="N1494" s="57">
        <v>0</v>
      </c>
      <c r="O1494" s="223">
        <f t="shared" si="50"/>
        <v>1349475.18</v>
      </c>
      <c r="P1494" s="57">
        <f>VLOOKUP(E1494,'Cons. Ch2 &amp; Ch3'!F:Y,20,FALSE)</f>
        <v>20000000</v>
      </c>
    </row>
    <row r="1495" spans="1:16" hidden="1" x14ac:dyDescent="0.35">
      <c r="A1495" s="56">
        <v>8471160</v>
      </c>
      <c r="B1495" s="56" t="s">
        <v>506</v>
      </c>
      <c r="C1495" s="56">
        <v>492316</v>
      </c>
      <c r="D1495" s="56" t="s">
        <v>138</v>
      </c>
      <c r="E1495" s="56" t="str">
        <f t="shared" si="51"/>
        <v>847.8471160.1.492316.000000.847001.300180</v>
      </c>
      <c r="F1495" s="66" t="s">
        <v>21</v>
      </c>
      <c r="G1495" s="56">
        <v>847001</v>
      </c>
      <c r="H1495" s="56" t="s">
        <v>863</v>
      </c>
      <c r="I1495" s="56">
        <v>300180</v>
      </c>
      <c r="J1495" s="56" t="s">
        <v>4931</v>
      </c>
      <c r="K1495" s="56">
        <v>1</v>
      </c>
      <c r="L1495" s="56">
        <v>1612759.05</v>
      </c>
      <c r="M1495" s="227">
        <v>1535961</v>
      </c>
      <c r="N1495" s="57">
        <v>0</v>
      </c>
      <c r="O1495" s="223">
        <f t="shared" si="50"/>
        <v>1535961</v>
      </c>
      <c r="P1495" s="57">
        <f>VLOOKUP(E1495,'Cons. Ch2 &amp; Ch3'!F:Y,20,FALSE)</f>
        <v>20000000</v>
      </c>
    </row>
    <row r="1496" spans="1:16" hidden="1" x14ac:dyDescent="0.35">
      <c r="A1496" s="56">
        <v>8471160</v>
      </c>
      <c r="B1496" s="56" t="s">
        <v>506</v>
      </c>
      <c r="C1496" s="56">
        <v>492316</v>
      </c>
      <c r="D1496" s="56" t="s">
        <v>138</v>
      </c>
      <c r="E1496" s="56" t="str">
        <f t="shared" si="51"/>
        <v>847.8471160.1.492316.000000.847001.300180</v>
      </c>
      <c r="F1496" s="66" t="s">
        <v>21</v>
      </c>
      <c r="G1496" s="56">
        <v>847001</v>
      </c>
      <c r="H1496" s="56" t="s">
        <v>863</v>
      </c>
      <c r="I1496" s="56">
        <v>300180</v>
      </c>
      <c r="J1496" s="56" t="s">
        <v>4932</v>
      </c>
      <c r="K1496" s="56">
        <v>1</v>
      </c>
      <c r="L1496" s="56">
        <v>3172195.95</v>
      </c>
      <c r="M1496" s="227">
        <v>3021139</v>
      </c>
      <c r="N1496" s="57">
        <v>0</v>
      </c>
      <c r="O1496" s="223">
        <f t="shared" si="50"/>
        <v>3021139</v>
      </c>
      <c r="P1496" s="57">
        <f>VLOOKUP(E1496,'Cons. Ch2 &amp; Ch3'!F:Y,20,FALSE)</f>
        <v>20000000</v>
      </c>
    </row>
    <row r="1497" spans="1:16" hidden="1" x14ac:dyDescent="0.35">
      <c r="A1497" s="56">
        <v>8471160</v>
      </c>
      <c r="B1497" s="56" t="s">
        <v>506</v>
      </c>
      <c r="C1497" s="56">
        <v>492316</v>
      </c>
      <c r="D1497" s="56" t="s">
        <v>138</v>
      </c>
      <c r="E1497" s="56" t="str">
        <f t="shared" si="51"/>
        <v>847.8471160.1.492316.000000.847001.300180</v>
      </c>
      <c r="F1497" s="66" t="s">
        <v>21</v>
      </c>
      <c r="G1497" s="56">
        <v>847001</v>
      </c>
      <c r="H1497" s="56" t="s">
        <v>863</v>
      </c>
      <c r="I1497" s="56">
        <v>300180</v>
      </c>
      <c r="J1497" s="56" t="s">
        <v>4933</v>
      </c>
      <c r="K1497" s="56">
        <v>1</v>
      </c>
      <c r="L1497" s="56">
        <v>3007579.0500000003</v>
      </c>
      <c r="M1497" s="227">
        <v>2864361</v>
      </c>
      <c r="N1497" s="57">
        <v>0</v>
      </c>
      <c r="O1497" s="223">
        <f t="shared" si="50"/>
        <v>2864361</v>
      </c>
      <c r="P1497" s="57">
        <f>VLOOKUP(E1497,'Cons. Ch2 &amp; Ch3'!F:Y,20,FALSE)</f>
        <v>20000000</v>
      </c>
    </row>
    <row r="1498" spans="1:16" hidden="1" x14ac:dyDescent="0.35">
      <c r="A1498" s="56">
        <v>8471160</v>
      </c>
      <c r="B1498" s="56" t="s">
        <v>506</v>
      </c>
      <c r="C1498" s="56">
        <v>492316</v>
      </c>
      <c r="D1498" s="56" t="s">
        <v>138</v>
      </c>
      <c r="E1498" s="56" t="str">
        <f t="shared" si="51"/>
        <v>847.8471160.1.492316.000000.847001.300180</v>
      </c>
      <c r="F1498" s="66" t="s">
        <v>21</v>
      </c>
      <c r="G1498" s="56">
        <v>847001</v>
      </c>
      <c r="H1498" s="56" t="s">
        <v>863</v>
      </c>
      <c r="I1498" s="56">
        <v>300180</v>
      </c>
      <c r="J1498" s="56" t="s">
        <v>4934</v>
      </c>
      <c r="K1498" s="56">
        <v>1</v>
      </c>
      <c r="L1498" s="56">
        <v>306695.55</v>
      </c>
      <c r="M1498" s="227">
        <v>292091</v>
      </c>
      <c r="N1498" s="57">
        <v>0</v>
      </c>
      <c r="O1498" s="223">
        <f t="shared" si="50"/>
        <v>292091</v>
      </c>
      <c r="P1498" s="57">
        <f>VLOOKUP(E1498,'Cons. Ch2 &amp; Ch3'!F:Y,20,FALSE)</f>
        <v>20000000</v>
      </c>
    </row>
    <row r="1499" spans="1:16" hidden="1" x14ac:dyDescent="0.35">
      <c r="A1499" s="56">
        <v>8471160</v>
      </c>
      <c r="B1499" s="56" t="s">
        <v>506</v>
      </c>
      <c r="C1499" s="56">
        <v>492316</v>
      </c>
      <c r="D1499" s="56" t="s">
        <v>138</v>
      </c>
      <c r="E1499" s="56" t="str">
        <f t="shared" si="51"/>
        <v>847.8471160.1.492316.000000.847001.300180</v>
      </c>
      <c r="F1499" s="66" t="s">
        <v>21</v>
      </c>
      <c r="G1499" s="56">
        <v>847001</v>
      </c>
      <c r="H1499" s="56" t="s">
        <v>863</v>
      </c>
      <c r="I1499" s="56">
        <v>300180</v>
      </c>
      <c r="J1499" s="56" t="s">
        <v>4935</v>
      </c>
      <c r="K1499" s="56">
        <v>1</v>
      </c>
      <c r="L1499" s="56">
        <v>122850</v>
      </c>
      <c r="M1499" s="227">
        <v>117000</v>
      </c>
      <c r="N1499" s="57">
        <v>0</v>
      </c>
      <c r="O1499" s="223">
        <f t="shared" si="50"/>
        <v>117000</v>
      </c>
      <c r="P1499" s="57">
        <f>VLOOKUP(E1499,'Cons. Ch2 &amp; Ch3'!F:Y,20,FALSE)</f>
        <v>20000000</v>
      </c>
    </row>
    <row r="1500" spans="1:16" hidden="1" x14ac:dyDescent="0.35">
      <c r="A1500" s="56">
        <v>8471160</v>
      </c>
      <c r="B1500" s="56" t="s">
        <v>506</v>
      </c>
      <c r="C1500" s="56">
        <v>492316</v>
      </c>
      <c r="D1500" s="56" t="s">
        <v>138</v>
      </c>
      <c r="E1500" s="56" t="str">
        <f t="shared" si="51"/>
        <v>847.8471160.1.492316.000000.847001.300180</v>
      </c>
      <c r="F1500" s="66" t="s">
        <v>21</v>
      </c>
      <c r="G1500" s="56">
        <v>847001</v>
      </c>
      <c r="H1500" s="56" t="s">
        <v>863</v>
      </c>
      <c r="I1500" s="56">
        <v>300180</v>
      </c>
      <c r="J1500" s="56" t="s">
        <v>4936</v>
      </c>
      <c r="K1500" s="56">
        <v>1</v>
      </c>
      <c r="L1500" s="56">
        <v>95649.75</v>
      </c>
      <c r="M1500" s="227">
        <v>91095</v>
      </c>
      <c r="N1500" s="57">
        <v>0</v>
      </c>
      <c r="O1500" s="223">
        <f t="shared" si="50"/>
        <v>91095</v>
      </c>
      <c r="P1500" s="57">
        <f>VLOOKUP(E1500,'Cons. Ch2 &amp; Ch3'!F:Y,20,FALSE)</f>
        <v>20000000</v>
      </c>
    </row>
    <row r="1501" spans="1:16" hidden="1" x14ac:dyDescent="0.35">
      <c r="A1501" s="56">
        <v>8471160</v>
      </c>
      <c r="B1501" s="56" t="s">
        <v>506</v>
      </c>
      <c r="C1501" s="56">
        <v>492316</v>
      </c>
      <c r="D1501" s="56" t="s">
        <v>138</v>
      </c>
      <c r="E1501" s="56" t="str">
        <f t="shared" si="51"/>
        <v>847.8471160.1.492316.000000.847001.300180</v>
      </c>
      <c r="F1501" s="66" t="s">
        <v>21</v>
      </c>
      <c r="G1501" s="56">
        <v>847001</v>
      </c>
      <c r="H1501" s="56" t="s">
        <v>863</v>
      </c>
      <c r="I1501" s="56">
        <v>300180</v>
      </c>
      <c r="J1501" s="56" t="s">
        <v>4937</v>
      </c>
      <c r="K1501" s="56">
        <v>1</v>
      </c>
      <c r="L1501" s="56">
        <v>384117.3</v>
      </c>
      <c r="M1501" s="227">
        <v>365826</v>
      </c>
      <c r="N1501" s="57">
        <v>0</v>
      </c>
      <c r="O1501" s="223">
        <f t="shared" si="50"/>
        <v>365826</v>
      </c>
      <c r="P1501" s="57">
        <f>VLOOKUP(E1501,'Cons. Ch2 &amp; Ch3'!F:Y,20,FALSE)</f>
        <v>20000000</v>
      </c>
    </row>
    <row r="1502" spans="1:16" hidden="1" x14ac:dyDescent="0.35">
      <c r="A1502" s="56">
        <v>8471160</v>
      </c>
      <c r="B1502" s="56" t="s">
        <v>506</v>
      </c>
      <c r="C1502" s="56">
        <v>492316</v>
      </c>
      <c r="D1502" s="56" t="s">
        <v>138</v>
      </c>
      <c r="E1502" s="56" t="str">
        <f t="shared" si="51"/>
        <v>847.8471160.1.492316.000000.847001.300180</v>
      </c>
      <c r="F1502" s="66" t="s">
        <v>21</v>
      </c>
      <c r="G1502" s="56">
        <v>847001</v>
      </c>
      <c r="H1502" s="56" t="s">
        <v>863</v>
      </c>
      <c r="I1502" s="56">
        <v>300180</v>
      </c>
      <c r="J1502" s="56" t="s">
        <v>4938</v>
      </c>
      <c r="K1502" s="56">
        <v>1</v>
      </c>
      <c r="L1502" s="56">
        <v>177966.6</v>
      </c>
      <c r="M1502" s="227">
        <v>169492</v>
      </c>
      <c r="N1502" s="57">
        <v>0</v>
      </c>
      <c r="O1502" s="223">
        <f t="shared" si="50"/>
        <v>169492</v>
      </c>
      <c r="P1502" s="57">
        <f>VLOOKUP(E1502,'Cons. Ch2 &amp; Ch3'!F:Y,20,FALSE)</f>
        <v>20000000</v>
      </c>
    </row>
    <row r="1503" spans="1:16" hidden="1" x14ac:dyDescent="0.35">
      <c r="A1503" s="56">
        <v>8471160</v>
      </c>
      <c r="B1503" s="56" t="s">
        <v>506</v>
      </c>
      <c r="C1503" s="56">
        <v>492316</v>
      </c>
      <c r="D1503" s="56" t="s">
        <v>138</v>
      </c>
      <c r="E1503" s="56" t="str">
        <f t="shared" si="51"/>
        <v>847.8471160.1.492316.000000.847001.300180</v>
      </c>
      <c r="F1503" s="66" t="s">
        <v>21</v>
      </c>
      <c r="G1503" s="56">
        <v>847001</v>
      </c>
      <c r="H1503" s="56" t="s">
        <v>863</v>
      </c>
      <c r="I1503" s="56">
        <v>300180</v>
      </c>
      <c r="J1503" s="56" t="s">
        <v>4939</v>
      </c>
      <c r="K1503" s="56">
        <v>1</v>
      </c>
      <c r="L1503" s="56">
        <v>19484.850000000002</v>
      </c>
      <c r="M1503" s="227">
        <v>18557</v>
      </c>
      <c r="N1503" s="57">
        <v>0</v>
      </c>
      <c r="O1503" s="223">
        <f t="shared" si="50"/>
        <v>18557</v>
      </c>
      <c r="P1503" s="57">
        <f>VLOOKUP(E1503,'Cons. Ch2 &amp; Ch3'!F:Y,20,FALSE)</f>
        <v>20000000</v>
      </c>
    </row>
    <row r="1504" spans="1:16" hidden="1" x14ac:dyDescent="0.35">
      <c r="A1504" s="56">
        <v>8471160</v>
      </c>
      <c r="B1504" s="56" t="s">
        <v>506</v>
      </c>
      <c r="C1504" s="56">
        <v>492316</v>
      </c>
      <c r="D1504" s="56" t="s">
        <v>138</v>
      </c>
      <c r="E1504" s="56" t="str">
        <f t="shared" si="51"/>
        <v>847.8471160.1.492316.000000.847001.300180</v>
      </c>
      <c r="F1504" s="66" t="s">
        <v>21</v>
      </c>
      <c r="G1504" s="56">
        <v>847001</v>
      </c>
      <c r="H1504" s="56" t="s">
        <v>863</v>
      </c>
      <c r="I1504" s="56">
        <v>300180</v>
      </c>
      <c r="J1504" s="56" t="s">
        <v>4940</v>
      </c>
      <c r="K1504" s="56">
        <v>1</v>
      </c>
      <c r="L1504" s="56">
        <v>535621.80000000005</v>
      </c>
      <c r="M1504" s="227">
        <v>510116</v>
      </c>
      <c r="N1504" s="57">
        <v>0</v>
      </c>
      <c r="O1504" s="223">
        <f t="shared" si="50"/>
        <v>510116</v>
      </c>
      <c r="P1504" s="57">
        <f>VLOOKUP(E1504,'Cons. Ch2 &amp; Ch3'!F:Y,20,FALSE)</f>
        <v>20000000</v>
      </c>
    </row>
    <row r="1505" spans="1:16" hidden="1" x14ac:dyDescent="0.35">
      <c r="A1505" s="56">
        <v>8471160</v>
      </c>
      <c r="B1505" s="56" t="s">
        <v>506</v>
      </c>
      <c r="C1505" s="56">
        <v>492316</v>
      </c>
      <c r="D1505" s="56" t="s">
        <v>138</v>
      </c>
      <c r="E1505" s="56" t="str">
        <f t="shared" si="51"/>
        <v>847.8471160.1.492316.000000.847001.300180</v>
      </c>
      <c r="F1505" s="66" t="s">
        <v>21</v>
      </c>
      <c r="G1505" s="56">
        <v>847001</v>
      </c>
      <c r="H1505" s="56" t="s">
        <v>863</v>
      </c>
      <c r="I1505" s="56">
        <v>300180</v>
      </c>
      <c r="J1505" s="56" t="s">
        <v>4941</v>
      </c>
      <c r="K1505" s="56">
        <v>1</v>
      </c>
      <c r="L1505" s="56">
        <v>10500</v>
      </c>
      <c r="M1505" s="227">
        <v>10000</v>
      </c>
      <c r="N1505" s="57">
        <v>0</v>
      </c>
      <c r="O1505" s="223">
        <f t="shared" si="50"/>
        <v>10000</v>
      </c>
      <c r="P1505" s="57">
        <f>VLOOKUP(E1505,'Cons. Ch2 &amp; Ch3'!F:Y,20,FALSE)</f>
        <v>20000000</v>
      </c>
    </row>
    <row r="1506" spans="1:16" hidden="1" x14ac:dyDescent="0.35">
      <c r="A1506" s="56">
        <v>8471160</v>
      </c>
      <c r="B1506" s="56" t="s">
        <v>506</v>
      </c>
      <c r="C1506" s="56">
        <v>492316</v>
      </c>
      <c r="D1506" s="56" t="s">
        <v>138</v>
      </c>
      <c r="E1506" s="56" t="str">
        <f t="shared" si="51"/>
        <v>847.8471160.1.492316.000000.847001.300180</v>
      </c>
      <c r="F1506" s="66" t="s">
        <v>21</v>
      </c>
      <c r="G1506" s="56">
        <v>847001</v>
      </c>
      <c r="H1506" s="56" t="s">
        <v>863</v>
      </c>
      <c r="I1506" s="56">
        <v>300180</v>
      </c>
      <c r="J1506" s="56" t="s">
        <v>4942</v>
      </c>
      <c r="K1506" s="56">
        <v>1</v>
      </c>
      <c r="L1506" s="56">
        <v>694271.55</v>
      </c>
      <c r="M1506" s="227">
        <v>661211</v>
      </c>
      <c r="N1506" s="57">
        <v>0</v>
      </c>
      <c r="O1506" s="223">
        <f t="shared" si="50"/>
        <v>661211</v>
      </c>
      <c r="P1506" s="57">
        <f>VLOOKUP(E1506,'Cons. Ch2 &amp; Ch3'!F:Y,20,FALSE)</f>
        <v>20000000</v>
      </c>
    </row>
    <row r="1507" spans="1:16" hidden="1" x14ac:dyDescent="0.35">
      <c r="A1507" s="56">
        <v>8471160</v>
      </c>
      <c r="B1507" s="56" t="s">
        <v>506</v>
      </c>
      <c r="C1507" s="56">
        <v>492316</v>
      </c>
      <c r="D1507" s="56" t="s">
        <v>138</v>
      </c>
      <c r="E1507" s="56" t="str">
        <f t="shared" si="51"/>
        <v>847.8471160.1.492316.000000.847001.300180</v>
      </c>
      <c r="F1507" s="66" t="s">
        <v>21</v>
      </c>
      <c r="G1507" s="56">
        <v>847001</v>
      </c>
      <c r="H1507" s="56" t="s">
        <v>863</v>
      </c>
      <c r="I1507" s="56">
        <v>300180</v>
      </c>
      <c r="J1507" s="56" t="s">
        <v>4943</v>
      </c>
      <c r="K1507" s="56">
        <v>1</v>
      </c>
      <c r="L1507" s="56">
        <v>117877.20000000001</v>
      </c>
      <c r="M1507" s="227">
        <v>112264</v>
      </c>
      <c r="N1507" s="57">
        <v>0</v>
      </c>
      <c r="O1507" s="223">
        <f t="shared" si="50"/>
        <v>112264</v>
      </c>
      <c r="P1507" s="57">
        <f>VLOOKUP(E1507,'Cons. Ch2 &amp; Ch3'!F:Y,20,FALSE)</f>
        <v>20000000</v>
      </c>
    </row>
    <row r="1508" spans="1:16" hidden="1" x14ac:dyDescent="0.35">
      <c r="A1508" s="56">
        <v>8471160</v>
      </c>
      <c r="B1508" s="56" t="s">
        <v>506</v>
      </c>
      <c r="C1508" s="56">
        <v>492316</v>
      </c>
      <c r="D1508" s="56" t="s">
        <v>138</v>
      </c>
      <c r="E1508" s="56" t="str">
        <f t="shared" si="51"/>
        <v>847.8471160.1.492316.000000.847001.300180</v>
      </c>
      <c r="F1508" s="66" t="s">
        <v>21</v>
      </c>
      <c r="G1508" s="56">
        <v>847001</v>
      </c>
      <c r="H1508" s="56" t="s">
        <v>863</v>
      </c>
      <c r="I1508" s="56">
        <v>300180</v>
      </c>
      <c r="J1508" s="56" t="s">
        <v>4944</v>
      </c>
      <c r="K1508" s="56">
        <v>1</v>
      </c>
      <c r="L1508" s="56">
        <v>57802.5</v>
      </c>
      <c r="M1508" s="227">
        <v>55050</v>
      </c>
      <c r="N1508" s="57">
        <v>0</v>
      </c>
      <c r="O1508" s="223">
        <f t="shared" si="50"/>
        <v>55050</v>
      </c>
      <c r="P1508" s="57">
        <f>VLOOKUP(E1508,'Cons. Ch2 &amp; Ch3'!F:Y,20,FALSE)</f>
        <v>20000000</v>
      </c>
    </row>
    <row r="1509" spans="1:16" hidden="1" x14ac:dyDescent="0.35">
      <c r="A1509" s="56">
        <v>8471160</v>
      </c>
      <c r="B1509" s="56" t="s">
        <v>506</v>
      </c>
      <c r="C1509" s="56">
        <v>492316</v>
      </c>
      <c r="D1509" s="56" t="s">
        <v>138</v>
      </c>
      <c r="E1509" s="56" t="str">
        <f t="shared" si="51"/>
        <v>847.8471160.1.492316.000000.847001.300180</v>
      </c>
      <c r="F1509" s="66" t="s">
        <v>21</v>
      </c>
      <c r="G1509" s="56">
        <v>847001</v>
      </c>
      <c r="H1509" s="56" t="s">
        <v>863</v>
      </c>
      <c r="I1509" s="56">
        <v>300180</v>
      </c>
      <c r="J1509" s="56" t="s">
        <v>4945</v>
      </c>
      <c r="K1509" s="56">
        <v>1</v>
      </c>
      <c r="L1509" s="56">
        <v>41251.35</v>
      </c>
      <c r="M1509" s="227">
        <v>39287</v>
      </c>
      <c r="N1509" s="57">
        <v>0</v>
      </c>
      <c r="O1509" s="223">
        <f t="shared" si="50"/>
        <v>39287</v>
      </c>
      <c r="P1509" s="57">
        <f>VLOOKUP(E1509,'Cons. Ch2 &amp; Ch3'!F:Y,20,FALSE)</f>
        <v>20000000</v>
      </c>
    </row>
    <row r="1510" spans="1:16" hidden="1" x14ac:dyDescent="0.35">
      <c r="A1510" s="56">
        <v>8471160</v>
      </c>
      <c r="B1510" s="56" t="s">
        <v>506</v>
      </c>
      <c r="C1510" s="56">
        <v>492316</v>
      </c>
      <c r="D1510" s="56" t="s">
        <v>138</v>
      </c>
      <c r="E1510" s="56" t="str">
        <f t="shared" si="51"/>
        <v>847.8471160.1.492316.000000.847001.300180</v>
      </c>
      <c r="F1510" s="66" t="s">
        <v>21</v>
      </c>
      <c r="G1510" s="56">
        <v>847001</v>
      </c>
      <c r="H1510" s="56" t="s">
        <v>863</v>
      </c>
      <c r="I1510" s="56">
        <v>300180</v>
      </c>
      <c r="J1510" s="56" t="s">
        <v>4946</v>
      </c>
      <c r="K1510" s="56">
        <v>1</v>
      </c>
      <c r="L1510" s="56">
        <v>242445</v>
      </c>
      <c r="M1510" s="227">
        <v>230900</v>
      </c>
      <c r="N1510" s="57">
        <v>0</v>
      </c>
      <c r="O1510" s="223">
        <f t="shared" si="50"/>
        <v>230900</v>
      </c>
      <c r="P1510" s="57">
        <f>VLOOKUP(E1510,'Cons. Ch2 &amp; Ch3'!F:Y,20,FALSE)</f>
        <v>20000000</v>
      </c>
    </row>
    <row r="1511" spans="1:16" hidden="1" x14ac:dyDescent="0.35">
      <c r="A1511" s="56">
        <v>8471160</v>
      </c>
      <c r="B1511" s="56" t="s">
        <v>506</v>
      </c>
      <c r="C1511" s="56">
        <v>492316</v>
      </c>
      <c r="D1511" s="56" t="s">
        <v>138</v>
      </c>
      <c r="E1511" s="56" t="str">
        <f t="shared" si="51"/>
        <v>847.8471160.1.492316.000000.847001.300180</v>
      </c>
      <c r="F1511" s="66" t="s">
        <v>21</v>
      </c>
      <c r="G1511" s="56">
        <v>847001</v>
      </c>
      <c r="H1511" s="56" t="s">
        <v>863</v>
      </c>
      <c r="I1511" s="56">
        <v>300180</v>
      </c>
      <c r="J1511" s="56" t="s">
        <v>4947</v>
      </c>
      <c r="K1511" s="56">
        <v>1</v>
      </c>
      <c r="L1511" s="56">
        <v>327075</v>
      </c>
      <c r="M1511" s="227">
        <v>311500</v>
      </c>
      <c r="N1511" s="57">
        <v>0</v>
      </c>
      <c r="O1511" s="223">
        <f t="shared" si="50"/>
        <v>311500</v>
      </c>
      <c r="P1511" s="57">
        <f>VLOOKUP(E1511,'Cons. Ch2 &amp; Ch3'!F:Y,20,FALSE)</f>
        <v>20000000</v>
      </c>
    </row>
    <row r="1512" spans="1:16" hidden="1" x14ac:dyDescent="0.35">
      <c r="A1512" s="56">
        <v>8471160</v>
      </c>
      <c r="B1512" s="56" t="s">
        <v>506</v>
      </c>
      <c r="C1512" s="56">
        <v>492316</v>
      </c>
      <c r="D1512" s="56" t="s">
        <v>138</v>
      </c>
      <c r="E1512" s="56" t="str">
        <f t="shared" si="51"/>
        <v>847.8471160.1.492316.000000.847001.300180</v>
      </c>
      <c r="F1512" s="66" t="s">
        <v>21</v>
      </c>
      <c r="G1512" s="56">
        <v>847001</v>
      </c>
      <c r="H1512" s="56" t="s">
        <v>863</v>
      </c>
      <c r="I1512" s="56">
        <v>300180</v>
      </c>
      <c r="J1512" s="56" t="s">
        <v>4948</v>
      </c>
      <c r="K1512" s="56">
        <v>1</v>
      </c>
      <c r="L1512" s="56">
        <v>136785.60000000001</v>
      </c>
      <c r="M1512" s="227">
        <v>130272</v>
      </c>
      <c r="N1512" s="57">
        <v>0</v>
      </c>
      <c r="O1512" s="223">
        <f t="shared" si="50"/>
        <v>130272</v>
      </c>
      <c r="P1512" s="57">
        <f>VLOOKUP(E1512,'Cons. Ch2 &amp; Ch3'!F:Y,20,FALSE)</f>
        <v>20000000</v>
      </c>
    </row>
    <row r="1513" spans="1:16" hidden="1" x14ac:dyDescent="0.35">
      <c r="A1513" s="56">
        <v>8471160</v>
      </c>
      <c r="B1513" s="56" t="s">
        <v>506</v>
      </c>
      <c r="C1513" s="56">
        <v>492316</v>
      </c>
      <c r="D1513" s="56" t="s">
        <v>138</v>
      </c>
      <c r="E1513" s="56" t="str">
        <f t="shared" si="51"/>
        <v>847.8471160.1.492316.000000.847001.300180</v>
      </c>
      <c r="F1513" s="66" t="s">
        <v>21</v>
      </c>
      <c r="G1513" s="56">
        <v>847001</v>
      </c>
      <c r="H1513" s="56" t="s">
        <v>863</v>
      </c>
      <c r="I1513" s="56">
        <v>300180</v>
      </c>
      <c r="J1513" s="56" t="s">
        <v>4949</v>
      </c>
      <c r="K1513" s="56">
        <v>1</v>
      </c>
      <c r="L1513" s="56">
        <v>77427</v>
      </c>
      <c r="M1513" s="227">
        <v>73740</v>
      </c>
      <c r="N1513" s="57">
        <v>0</v>
      </c>
      <c r="O1513" s="223">
        <f t="shared" si="50"/>
        <v>73740</v>
      </c>
      <c r="P1513" s="57">
        <f>VLOOKUP(E1513,'Cons. Ch2 &amp; Ch3'!F:Y,20,FALSE)</f>
        <v>20000000</v>
      </c>
    </row>
    <row r="1514" spans="1:16" hidden="1" x14ac:dyDescent="0.35">
      <c r="A1514" s="56">
        <v>8471160</v>
      </c>
      <c r="B1514" s="56" t="s">
        <v>506</v>
      </c>
      <c r="C1514" s="56">
        <v>492316</v>
      </c>
      <c r="D1514" s="56" t="s">
        <v>138</v>
      </c>
      <c r="E1514" s="56" t="str">
        <f t="shared" si="51"/>
        <v>847.8471160.1.492316.000000.847001.300180</v>
      </c>
      <c r="F1514" s="66" t="s">
        <v>21</v>
      </c>
      <c r="G1514" s="56">
        <v>847001</v>
      </c>
      <c r="H1514" s="56" t="s">
        <v>863</v>
      </c>
      <c r="I1514" s="56">
        <v>300180</v>
      </c>
      <c r="J1514" s="56" t="s">
        <v>4950</v>
      </c>
      <c r="K1514" s="56">
        <v>1</v>
      </c>
      <c r="L1514" s="56">
        <v>1407285.6</v>
      </c>
      <c r="M1514" s="227">
        <v>1340272</v>
      </c>
      <c r="N1514" s="57">
        <v>0</v>
      </c>
      <c r="O1514" s="223">
        <f t="shared" si="50"/>
        <v>1340272</v>
      </c>
      <c r="P1514" s="57">
        <f>VLOOKUP(E1514,'Cons. Ch2 &amp; Ch3'!F:Y,20,FALSE)</f>
        <v>20000000</v>
      </c>
    </row>
    <row r="1515" spans="1:16" hidden="1" x14ac:dyDescent="0.35">
      <c r="A1515" s="56">
        <v>8471160</v>
      </c>
      <c r="B1515" s="56" t="s">
        <v>506</v>
      </c>
      <c r="C1515" s="56">
        <v>492316</v>
      </c>
      <c r="D1515" s="56" t="s">
        <v>138</v>
      </c>
      <c r="E1515" s="56" t="str">
        <f t="shared" si="51"/>
        <v>847.8471160.1.492316.000000.847001.300180</v>
      </c>
      <c r="F1515" s="66" t="s">
        <v>21</v>
      </c>
      <c r="G1515" s="56">
        <v>847001</v>
      </c>
      <c r="H1515" s="56" t="s">
        <v>863</v>
      </c>
      <c r="I1515" s="56">
        <v>300180</v>
      </c>
      <c r="J1515" s="56" t="s">
        <v>4951</v>
      </c>
      <c r="K1515" s="56">
        <v>1</v>
      </c>
      <c r="L1515" s="56">
        <v>642777.45000000007</v>
      </c>
      <c r="M1515" s="227">
        <v>612169</v>
      </c>
      <c r="N1515" s="57">
        <v>0</v>
      </c>
      <c r="O1515" s="223">
        <f t="shared" si="50"/>
        <v>612169</v>
      </c>
      <c r="P1515" s="57">
        <f>VLOOKUP(E1515,'Cons. Ch2 &amp; Ch3'!F:Y,20,FALSE)</f>
        <v>20000000</v>
      </c>
    </row>
    <row r="1516" spans="1:16" hidden="1" x14ac:dyDescent="0.35">
      <c r="A1516" s="56">
        <v>8471160</v>
      </c>
      <c r="B1516" s="56" t="s">
        <v>506</v>
      </c>
      <c r="C1516" s="56">
        <v>492316</v>
      </c>
      <c r="D1516" s="56" t="s">
        <v>138</v>
      </c>
      <c r="E1516" s="56" t="str">
        <f t="shared" si="51"/>
        <v>847.8471160.1.492316.000000.847001.300180</v>
      </c>
      <c r="F1516" s="66" t="s">
        <v>21</v>
      </c>
      <c r="G1516" s="56">
        <v>847001</v>
      </c>
      <c r="H1516" s="56" t="s">
        <v>863</v>
      </c>
      <c r="I1516" s="56">
        <v>300180</v>
      </c>
      <c r="J1516" s="56" t="s">
        <v>4952</v>
      </c>
      <c r="K1516" s="56">
        <v>1</v>
      </c>
      <c r="L1516" s="56">
        <v>483000</v>
      </c>
      <c r="M1516" s="227">
        <v>460000</v>
      </c>
      <c r="N1516" s="57">
        <v>0</v>
      </c>
      <c r="O1516" s="223">
        <f t="shared" si="50"/>
        <v>460000</v>
      </c>
      <c r="P1516" s="57">
        <f>VLOOKUP(E1516,'Cons. Ch2 &amp; Ch3'!F:Y,20,FALSE)</f>
        <v>20000000</v>
      </c>
    </row>
    <row r="1517" spans="1:16" hidden="1" x14ac:dyDescent="0.35">
      <c r="A1517" s="56">
        <v>8471160</v>
      </c>
      <c r="B1517" s="56" t="s">
        <v>506</v>
      </c>
      <c r="C1517" s="56">
        <v>492316</v>
      </c>
      <c r="D1517" s="56" t="s">
        <v>138</v>
      </c>
      <c r="E1517" s="56" t="str">
        <f t="shared" si="51"/>
        <v>847.8471160.1.492316.000000.847001.300180</v>
      </c>
      <c r="F1517" s="66" t="s">
        <v>21</v>
      </c>
      <c r="G1517" s="56">
        <v>847001</v>
      </c>
      <c r="H1517" s="56" t="s">
        <v>863</v>
      </c>
      <c r="I1517" s="56">
        <v>300180</v>
      </c>
      <c r="J1517" s="56" t="s">
        <v>4953</v>
      </c>
      <c r="K1517" s="56">
        <v>1</v>
      </c>
      <c r="L1517" s="56">
        <v>109908.75</v>
      </c>
      <c r="M1517" s="227">
        <v>104675</v>
      </c>
      <c r="N1517" s="57">
        <v>0</v>
      </c>
      <c r="O1517" s="223">
        <f t="shared" si="50"/>
        <v>104675</v>
      </c>
      <c r="P1517" s="57">
        <f>VLOOKUP(E1517,'Cons. Ch2 &amp; Ch3'!F:Y,20,FALSE)</f>
        <v>20000000</v>
      </c>
    </row>
    <row r="1518" spans="1:16" hidden="1" x14ac:dyDescent="0.35">
      <c r="A1518" s="56">
        <v>8471160</v>
      </c>
      <c r="B1518" s="56" t="s">
        <v>506</v>
      </c>
      <c r="C1518" s="56">
        <v>492316</v>
      </c>
      <c r="D1518" s="56" t="s">
        <v>138</v>
      </c>
      <c r="E1518" s="56" t="str">
        <f t="shared" si="51"/>
        <v>847.8471160.1.492316.000000.847001.300180</v>
      </c>
      <c r="F1518" s="66" t="s">
        <v>21</v>
      </c>
      <c r="G1518" s="56">
        <v>847001</v>
      </c>
      <c r="H1518" s="56" t="s">
        <v>863</v>
      </c>
      <c r="I1518" s="56">
        <v>300180</v>
      </c>
      <c r="J1518" s="56" t="s">
        <v>4954</v>
      </c>
      <c r="K1518" s="56">
        <v>1</v>
      </c>
      <c r="L1518" s="56">
        <v>69363</v>
      </c>
      <c r="M1518" s="227">
        <v>66060</v>
      </c>
      <c r="N1518" s="57">
        <v>0</v>
      </c>
      <c r="O1518" s="223">
        <f t="shared" si="50"/>
        <v>66060</v>
      </c>
      <c r="P1518" s="57">
        <f>VLOOKUP(E1518,'Cons. Ch2 &amp; Ch3'!F:Y,20,FALSE)</f>
        <v>20000000</v>
      </c>
    </row>
    <row r="1519" spans="1:16" hidden="1" x14ac:dyDescent="0.35">
      <c r="A1519" s="56">
        <v>8471160</v>
      </c>
      <c r="B1519" s="56" t="s">
        <v>506</v>
      </c>
      <c r="C1519" s="56">
        <v>492316</v>
      </c>
      <c r="D1519" s="56" t="s">
        <v>138</v>
      </c>
      <c r="E1519" s="56" t="str">
        <f t="shared" si="51"/>
        <v>847.8471160.1.492316.000000.847001.300180</v>
      </c>
      <c r="F1519" s="66" t="s">
        <v>21</v>
      </c>
      <c r="G1519" s="56">
        <v>847001</v>
      </c>
      <c r="H1519" s="56" t="s">
        <v>863</v>
      </c>
      <c r="I1519" s="56">
        <v>300180</v>
      </c>
      <c r="J1519" s="56" t="s">
        <v>4955</v>
      </c>
      <c r="K1519" s="56">
        <v>1</v>
      </c>
      <c r="L1519" s="56">
        <v>483000</v>
      </c>
      <c r="M1519" s="227">
        <v>460000</v>
      </c>
      <c r="N1519" s="57">
        <v>0</v>
      </c>
      <c r="O1519" s="223">
        <f t="shared" si="50"/>
        <v>460000</v>
      </c>
      <c r="P1519" s="57">
        <f>VLOOKUP(E1519,'Cons. Ch2 &amp; Ch3'!F:Y,20,FALSE)</f>
        <v>20000000</v>
      </c>
    </row>
    <row r="1520" spans="1:16" hidden="1" x14ac:dyDescent="0.35">
      <c r="A1520" s="56">
        <v>8471160</v>
      </c>
      <c r="B1520" s="56" t="s">
        <v>506</v>
      </c>
      <c r="C1520" s="56">
        <v>492316</v>
      </c>
      <c r="D1520" s="56" t="s">
        <v>138</v>
      </c>
      <c r="E1520" s="56" t="str">
        <f t="shared" si="51"/>
        <v>847.8471160.1.492316.000000.847001.300180</v>
      </c>
      <c r="F1520" s="66" t="s">
        <v>21</v>
      </c>
      <c r="G1520" s="56">
        <v>847001</v>
      </c>
      <c r="H1520" s="56" t="s">
        <v>863</v>
      </c>
      <c r="I1520" s="56">
        <v>300180</v>
      </c>
      <c r="J1520" s="56" t="s">
        <v>4956</v>
      </c>
      <c r="K1520" s="56">
        <v>1</v>
      </c>
      <c r="L1520" s="56">
        <v>3084900</v>
      </c>
      <c r="M1520" s="227">
        <v>2938000</v>
      </c>
      <c r="N1520" s="57">
        <v>0</v>
      </c>
      <c r="O1520" s="223">
        <f t="shared" si="50"/>
        <v>2938000</v>
      </c>
      <c r="P1520" s="57">
        <f>VLOOKUP(E1520,'Cons. Ch2 &amp; Ch3'!F:Y,20,FALSE)</f>
        <v>20000000</v>
      </c>
    </row>
    <row r="1521" spans="1:16" hidden="1" x14ac:dyDescent="0.35">
      <c r="A1521" s="56">
        <v>8471160</v>
      </c>
      <c r="B1521" s="56" t="s">
        <v>506</v>
      </c>
      <c r="C1521" s="56">
        <v>492316</v>
      </c>
      <c r="D1521" s="56" t="s">
        <v>138</v>
      </c>
      <c r="E1521" s="56" t="str">
        <f t="shared" si="51"/>
        <v>847.8471160.1.492316.000000.847001.300180</v>
      </c>
      <c r="F1521" s="66" t="s">
        <v>21</v>
      </c>
      <c r="G1521" s="56">
        <v>847001</v>
      </c>
      <c r="H1521" s="56" t="s">
        <v>863</v>
      </c>
      <c r="I1521" s="56">
        <v>300180</v>
      </c>
      <c r="J1521" s="56" t="s">
        <v>4957</v>
      </c>
      <c r="K1521" s="56">
        <v>1</v>
      </c>
      <c r="L1521" s="56">
        <v>175715.4</v>
      </c>
      <c r="M1521" s="227">
        <v>167348</v>
      </c>
      <c r="N1521" s="57">
        <v>0</v>
      </c>
      <c r="O1521" s="223">
        <f t="shared" si="50"/>
        <v>167348</v>
      </c>
      <c r="P1521" s="57">
        <f>VLOOKUP(E1521,'Cons. Ch2 &amp; Ch3'!F:Y,20,FALSE)</f>
        <v>20000000</v>
      </c>
    </row>
    <row r="1522" spans="1:16" hidden="1" x14ac:dyDescent="0.35">
      <c r="A1522" s="56">
        <v>8471160</v>
      </c>
      <c r="B1522" s="56" t="s">
        <v>506</v>
      </c>
      <c r="C1522" s="56">
        <v>492316</v>
      </c>
      <c r="D1522" s="56" t="s">
        <v>138</v>
      </c>
      <c r="E1522" s="56" t="str">
        <f t="shared" si="51"/>
        <v>847.8471160.1.492316.000000.847001.300180</v>
      </c>
      <c r="F1522" s="66" t="s">
        <v>21</v>
      </c>
      <c r="G1522" s="56">
        <v>847001</v>
      </c>
      <c r="H1522" s="56" t="s">
        <v>863</v>
      </c>
      <c r="I1522" s="56">
        <v>300180</v>
      </c>
      <c r="J1522" s="56" t="s">
        <v>4958</v>
      </c>
      <c r="K1522" s="56">
        <v>1</v>
      </c>
      <c r="L1522" s="56">
        <v>84000</v>
      </c>
      <c r="M1522" s="227">
        <v>80000</v>
      </c>
      <c r="N1522" s="57">
        <v>0</v>
      </c>
      <c r="O1522" s="223">
        <f t="shared" si="50"/>
        <v>80000</v>
      </c>
      <c r="P1522" s="57">
        <f>VLOOKUP(E1522,'Cons. Ch2 &amp; Ch3'!F:Y,20,FALSE)</f>
        <v>20000000</v>
      </c>
    </row>
    <row r="1523" spans="1:16" hidden="1" x14ac:dyDescent="0.35">
      <c r="A1523" s="56">
        <v>8471160</v>
      </c>
      <c r="B1523" s="56" t="s">
        <v>506</v>
      </c>
      <c r="C1523" s="56">
        <v>492316</v>
      </c>
      <c r="D1523" s="56" t="s">
        <v>138</v>
      </c>
      <c r="E1523" s="56" t="str">
        <f t="shared" si="51"/>
        <v>847.8471160.1.492316.000000.847001.300180</v>
      </c>
      <c r="F1523" s="66" t="s">
        <v>21</v>
      </c>
      <c r="G1523" s="56">
        <v>847001</v>
      </c>
      <c r="H1523" s="56" t="s">
        <v>863</v>
      </c>
      <c r="I1523" s="56">
        <v>300180</v>
      </c>
      <c r="J1523" s="56" t="s">
        <v>4959</v>
      </c>
      <c r="K1523" s="56">
        <v>1</v>
      </c>
      <c r="L1523" s="56">
        <v>93450</v>
      </c>
      <c r="M1523" s="227">
        <v>89000</v>
      </c>
      <c r="N1523" s="57">
        <v>0</v>
      </c>
      <c r="O1523" s="223">
        <f t="shared" si="50"/>
        <v>89000</v>
      </c>
      <c r="P1523" s="57">
        <f>VLOOKUP(E1523,'Cons. Ch2 &amp; Ch3'!F:Y,20,FALSE)</f>
        <v>20000000</v>
      </c>
    </row>
    <row r="1524" spans="1:16" hidden="1" x14ac:dyDescent="0.35">
      <c r="A1524" s="56">
        <v>8471160</v>
      </c>
      <c r="B1524" s="56" t="s">
        <v>506</v>
      </c>
      <c r="C1524" s="56">
        <v>492316</v>
      </c>
      <c r="D1524" s="56" t="s">
        <v>138</v>
      </c>
      <c r="E1524" s="56" t="str">
        <f t="shared" si="51"/>
        <v>847.8471160.1.492316.000000.847001.300180</v>
      </c>
      <c r="F1524" s="66" t="s">
        <v>21</v>
      </c>
      <c r="G1524" s="56">
        <v>847001</v>
      </c>
      <c r="H1524" s="56" t="s">
        <v>863</v>
      </c>
      <c r="I1524" s="56">
        <v>300180</v>
      </c>
      <c r="J1524" s="56" t="s">
        <v>4960</v>
      </c>
      <c r="K1524" s="56">
        <v>1</v>
      </c>
      <c r="L1524" s="56">
        <v>123900</v>
      </c>
      <c r="M1524" s="227">
        <v>118000</v>
      </c>
      <c r="N1524" s="57">
        <v>0</v>
      </c>
      <c r="O1524" s="223">
        <f t="shared" si="50"/>
        <v>118000</v>
      </c>
      <c r="P1524" s="57">
        <f>VLOOKUP(E1524,'Cons. Ch2 &amp; Ch3'!F:Y,20,FALSE)</f>
        <v>20000000</v>
      </c>
    </row>
    <row r="1525" spans="1:16" hidden="1" x14ac:dyDescent="0.35">
      <c r="A1525" s="56">
        <v>8471160</v>
      </c>
      <c r="B1525" s="56" t="s">
        <v>506</v>
      </c>
      <c r="C1525" s="56">
        <v>492316</v>
      </c>
      <c r="D1525" s="56" t="s">
        <v>138</v>
      </c>
      <c r="E1525" s="56" t="str">
        <f t="shared" si="51"/>
        <v>847.8471160.1.492316.000000.847001.300180</v>
      </c>
      <c r="F1525" s="66" t="s">
        <v>21</v>
      </c>
      <c r="G1525" s="56">
        <v>847001</v>
      </c>
      <c r="H1525" s="56" t="s">
        <v>863</v>
      </c>
      <c r="I1525" s="56">
        <v>300180</v>
      </c>
      <c r="J1525" s="56" t="s">
        <v>4961</v>
      </c>
      <c r="K1525" s="56">
        <v>1</v>
      </c>
      <c r="L1525" s="56">
        <v>178500</v>
      </c>
      <c r="M1525" s="227">
        <v>170000</v>
      </c>
      <c r="N1525" s="57">
        <v>0</v>
      </c>
      <c r="O1525" s="223">
        <f t="shared" si="50"/>
        <v>170000</v>
      </c>
      <c r="P1525" s="57">
        <f>VLOOKUP(E1525,'Cons. Ch2 &amp; Ch3'!F:Y,20,FALSE)</f>
        <v>20000000</v>
      </c>
    </row>
    <row r="1526" spans="1:16" hidden="1" x14ac:dyDescent="0.35">
      <c r="A1526" s="56">
        <v>8471160</v>
      </c>
      <c r="B1526" s="56" t="s">
        <v>506</v>
      </c>
      <c r="C1526" s="56">
        <v>492316</v>
      </c>
      <c r="D1526" s="56" t="s">
        <v>138</v>
      </c>
      <c r="E1526" s="56" t="str">
        <f t="shared" si="51"/>
        <v>847.8471160.1.492316.000000.847001.300180</v>
      </c>
      <c r="F1526" s="66" t="s">
        <v>21</v>
      </c>
      <c r="G1526" s="56">
        <v>847001</v>
      </c>
      <c r="H1526" s="56" t="s">
        <v>863</v>
      </c>
      <c r="I1526" s="56">
        <v>300180</v>
      </c>
      <c r="J1526" s="56" t="s">
        <v>4962</v>
      </c>
      <c r="K1526" s="56">
        <v>1</v>
      </c>
      <c r="L1526" s="56">
        <v>210000</v>
      </c>
      <c r="M1526" s="227">
        <v>200000</v>
      </c>
      <c r="N1526" s="57">
        <v>0</v>
      </c>
      <c r="O1526" s="223">
        <f t="shared" si="50"/>
        <v>200000</v>
      </c>
      <c r="P1526" s="57">
        <f>VLOOKUP(E1526,'Cons. Ch2 &amp; Ch3'!F:Y,20,FALSE)</f>
        <v>20000000</v>
      </c>
    </row>
    <row r="1527" spans="1:16" hidden="1" x14ac:dyDescent="0.35">
      <c r="A1527" s="56">
        <v>8471160</v>
      </c>
      <c r="B1527" s="56" t="s">
        <v>506</v>
      </c>
      <c r="C1527" s="56">
        <v>492316</v>
      </c>
      <c r="D1527" s="56" t="s">
        <v>138</v>
      </c>
      <c r="E1527" s="56" t="str">
        <f t="shared" si="51"/>
        <v>847.8471160.1.492316.000000.847001.300180</v>
      </c>
      <c r="F1527" s="66" t="s">
        <v>21</v>
      </c>
      <c r="G1527" s="56">
        <v>847001</v>
      </c>
      <c r="H1527" s="56" t="s">
        <v>863</v>
      </c>
      <c r="I1527" s="56">
        <v>300180</v>
      </c>
      <c r="J1527" s="56" t="s">
        <v>4963</v>
      </c>
      <c r="K1527" s="56">
        <v>1</v>
      </c>
      <c r="L1527" s="56">
        <v>756000</v>
      </c>
      <c r="M1527" s="227">
        <v>720000</v>
      </c>
      <c r="N1527" s="57">
        <v>0</v>
      </c>
      <c r="O1527" s="223">
        <f t="shared" si="50"/>
        <v>720000</v>
      </c>
      <c r="P1527" s="57">
        <f>VLOOKUP(E1527,'Cons. Ch2 &amp; Ch3'!F:Y,20,FALSE)</f>
        <v>20000000</v>
      </c>
    </row>
    <row r="1528" spans="1:16" hidden="1" x14ac:dyDescent="0.35">
      <c r="A1528" s="56">
        <v>8471160</v>
      </c>
      <c r="B1528" s="56" t="s">
        <v>506</v>
      </c>
      <c r="C1528" s="56">
        <v>492316</v>
      </c>
      <c r="D1528" s="56" t="s">
        <v>138</v>
      </c>
      <c r="E1528" s="56" t="str">
        <f t="shared" si="51"/>
        <v>847.8471160.1.492316.000000.847001.300180</v>
      </c>
      <c r="F1528" s="66" t="s">
        <v>21</v>
      </c>
      <c r="G1528" s="56">
        <v>847001</v>
      </c>
      <c r="H1528" s="56" t="s">
        <v>863</v>
      </c>
      <c r="I1528" s="56">
        <v>300180</v>
      </c>
      <c r="J1528" s="56" t="s">
        <v>4964</v>
      </c>
      <c r="K1528" s="56">
        <v>1</v>
      </c>
      <c r="L1528" s="56">
        <v>231000</v>
      </c>
      <c r="M1528" s="227">
        <v>220000</v>
      </c>
      <c r="N1528" s="57">
        <v>0</v>
      </c>
      <c r="O1528" s="223">
        <f t="shared" si="50"/>
        <v>220000</v>
      </c>
      <c r="P1528" s="57">
        <f>VLOOKUP(E1528,'Cons. Ch2 &amp; Ch3'!F:Y,20,FALSE)</f>
        <v>20000000</v>
      </c>
    </row>
    <row r="1529" spans="1:16" hidden="1" x14ac:dyDescent="0.35">
      <c r="A1529" s="56">
        <v>8471160</v>
      </c>
      <c r="B1529" s="56" t="s">
        <v>506</v>
      </c>
      <c r="C1529" s="56">
        <v>492316</v>
      </c>
      <c r="D1529" s="56" t="s">
        <v>138</v>
      </c>
      <c r="E1529" s="56" t="str">
        <f t="shared" si="51"/>
        <v>847.8471160.1.492316.000000.847001.300180</v>
      </c>
      <c r="F1529" s="66" t="s">
        <v>21</v>
      </c>
      <c r="G1529" s="56">
        <v>847001</v>
      </c>
      <c r="H1529" s="56" t="s">
        <v>863</v>
      </c>
      <c r="I1529" s="56">
        <v>300180</v>
      </c>
      <c r="J1529" s="56" t="s">
        <v>4965</v>
      </c>
      <c r="K1529" s="56">
        <v>1</v>
      </c>
      <c r="L1529" s="56">
        <v>231000</v>
      </c>
      <c r="M1529" s="227">
        <v>220000</v>
      </c>
      <c r="N1529" s="57">
        <v>0</v>
      </c>
      <c r="O1529" s="223">
        <f t="shared" si="50"/>
        <v>220000</v>
      </c>
      <c r="P1529" s="57">
        <f>VLOOKUP(E1529,'Cons. Ch2 &amp; Ch3'!F:Y,20,FALSE)</f>
        <v>20000000</v>
      </c>
    </row>
    <row r="1530" spans="1:16" hidden="1" x14ac:dyDescent="0.35">
      <c r="A1530" s="56">
        <v>8471160</v>
      </c>
      <c r="B1530" s="56" t="s">
        <v>506</v>
      </c>
      <c r="C1530" s="56">
        <v>492316</v>
      </c>
      <c r="D1530" s="56" t="s">
        <v>138</v>
      </c>
      <c r="E1530" s="56" t="str">
        <f t="shared" si="51"/>
        <v>847.8471160.1.492316.000000.847001.300180</v>
      </c>
      <c r="F1530" s="66" t="s">
        <v>21</v>
      </c>
      <c r="G1530" s="56">
        <v>847001</v>
      </c>
      <c r="H1530" s="56" t="s">
        <v>863</v>
      </c>
      <c r="I1530" s="56">
        <v>300180</v>
      </c>
      <c r="J1530" s="56" t="s">
        <v>4966</v>
      </c>
      <c r="K1530" s="56">
        <v>1</v>
      </c>
      <c r="L1530" s="56">
        <v>262500</v>
      </c>
      <c r="M1530" s="227">
        <v>250000</v>
      </c>
      <c r="N1530" s="57">
        <v>0</v>
      </c>
      <c r="O1530" s="223">
        <f t="shared" ref="O1530:O1593" si="52">M1530-N1530</f>
        <v>250000</v>
      </c>
      <c r="P1530" s="57">
        <f>VLOOKUP(E1530,'Cons. Ch2 &amp; Ch3'!F:Y,20,FALSE)</f>
        <v>20000000</v>
      </c>
    </row>
    <row r="1531" spans="1:16" hidden="1" x14ac:dyDescent="0.35">
      <c r="A1531" s="56">
        <v>8471160</v>
      </c>
      <c r="B1531" s="56" t="s">
        <v>506</v>
      </c>
      <c r="C1531" s="56">
        <v>492316</v>
      </c>
      <c r="D1531" s="56" t="s">
        <v>138</v>
      </c>
      <c r="E1531" s="56" t="str">
        <f t="shared" si="51"/>
        <v>847.8471160.1.492316.000000.847001.300180</v>
      </c>
      <c r="F1531" s="66" t="s">
        <v>21</v>
      </c>
      <c r="G1531" s="56">
        <v>847001</v>
      </c>
      <c r="H1531" s="56" t="s">
        <v>863</v>
      </c>
      <c r="I1531" s="56">
        <v>300180</v>
      </c>
      <c r="J1531" s="56" t="s">
        <v>4967</v>
      </c>
      <c r="K1531" s="56">
        <v>1</v>
      </c>
      <c r="L1531" s="56">
        <v>840000</v>
      </c>
      <c r="M1531" s="227">
        <v>800000</v>
      </c>
      <c r="N1531" s="57">
        <v>0</v>
      </c>
      <c r="O1531" s="223">
        <f t="shared" si="52"/>
        <v>800000</v>
      </c>
      <c r="P1531" s="57">
        <f>VLOOKUP(E1531,'Cons. Ch2 &amp; Ch3'!F:Y,20,FALSE)</f>
        <v>20000000</v>
      </c>
    </row>
    <row r="1532" spans="1:16" hidden="1" x14ac:dyDescent="0.35">
      <c r="A1532" s="56">
        <v>8471160</v>
      </c>
      <c r="B1532" s="56" t="s">
        <v>506</v>
      </c>
      <c r="C1532" s="56">
        <v>492316</v>
      </c>
      <c r="D1532" s="56" t="s">
        <v>138</v>
      </c>
      <c r="E1532" s="56" t="str">
        <f t="shared" si="51"/>
        <v>847.8471160.1.492316.000000.847001.300180</v>
      </c>
      <c r="F1532" s="66" t="s">
        <v>21</v>
      </c>
      <c r="G1532" s="56">
        <v>847001</v>
      </c>
      <c r="H1532" s="56" t="s">
        <v>863</v>
      </c>
      <c r="I1532" s="56">
        <v>300180</v>
      </c>
      <c r="J1532" s="56" t="s">
        <v>4968</v>
      </c>
      <c r="K1532" s="56">
        <v>1</v>
      </c>
      <c r="L1532" s="56">
        <v>315000</v>
      </c>
      <c r="M1532" s="227">
        <v>300000</v>
      </c>
      <c r="N1532" s="57">
        <v>0</v>
      </c>
      <c r="O1532" s="223">
        <f t="shared" si="52"/>
        <v>300000</v>
      </c>
      <c r="P1532" s="57">
        <f>VLOOKUP(E1532,'Cons. Ch2 &amp; Ch3'!F:Y,20,FALSE)</f>
        <v>20000000</v>
      </c>
    </row>
    <row r="1533" spans="1:16" hidden="1" x14ac:dyDescent="0.35">
      <c r="A1533" s="56">
        <v>8471160</v>
      </c>
      <c r="B1533" s="56" t="s">
        <v>506</v>
      </c>
      <c r="C1533" s="56">
        <v>492316</v>
      </c>
      <c r="D1533" s="56" t="s">
        <v>138</v>
      </c>
      <c r="E1533" s="56" t="str">
        <f t="shared" si="51"/>
        <v>847.8471160.1.492316.000000.847001.300180</v>
      </c>
      <c r="F1533" s="66" t="s">
        <v>21</v>
      </c>
      <c r="G1533" s="56">
        <v>847001</v>
      </c>
      <c r="H1533" s="56" t="s">
        <v>863</v>
      </c>
      <c r="I1533" s="56">
        <v>300180</v>
      </c>
      <c r="J1533" s="56" t="s">
        <v>4969</v>
      </c>
      <c r="K1533" s="56">
        <v>1</v>
      </c>
      <c r="L1533" s="56">
        <v>182437.5</v>
      </c>
      <c r="M1533" s="227">
        <v>173750</v>
      </c>
      <c r="N1533" s="57">
        <v>0</v>
      </c>
      <c r="O1533" s="223">
        <f t="shared" si="52"/>
        <v>173750</v>
      </c>
      <c r="P1533" s="57">
        <f>VLOOKUP(E1533,'Cons. Ch2 &amp; Ch3'!F:Y,20,FALSE)</f>
        <v>20000000</v>
      </c>
    </row>
    <row r="1534" spans="1:16" hidden="1" x14ac:dyDescent="0.35">
      <c r="A1534" s="56">
        <v>8471160</v>
      </c>
      <c r="B1534" s="56" t="s">
        <v>506</v>
      </c>
      <c r="C1534" s="56">
        <v>492316</v>
      </c>
      <c r="D1534" s="56" t="s">
        <v>138</v>
      </c>
      <c r="E1534" s="56" t="str">
        <f t="shared" si="51"/>
        <v>847.8471160.1.492316.000000.847001.300180</v>
      </c>
      <c r="F1534" s="66" t="s">
        <v>21</v>
      </c>
      <c r="G1534" s="56">
        <v>847001</v>
      </c>
      <c r="H1534" s="56" t="s">
        <v>863</v>
      </c>
      <c r="I1534" s="56">
        <v>300180</v>
      </c>
      <c r="J1534" s="56" t="s">
        <v>4970</v>
      </c>
      <c r="K1534" s="56">
        <v>1</v>
      </c>
      <c r="L1534" s="56">
        <v>1659000</v>
      </c>
      <c r="M1534" s="227">
        <v>1580000</v>
      </c>
      <c r="N1534" s="57">
        <v>0</v>
      </c>
      <c r="O1534" s="223">
        <f t="shared" si="52"/>
        <v>1580000</v>
      </c>
      <c r="P1534" s="57">
        <f>VLOOKUP(E1534,'Cons. Ch2 &amp; Ch3'!F:Y,20,FALSE)</f>
        <v>20000000</v>
      </c>
    </row>
    <row r="1535" spans="1:16" hidden="1" x14ac:dyDescent="0.35">
      <c r="A1535" s="56">
        <v>8471160</v>
      </c>
      <c r="B1535" s="56" t="s">
        <v>506</v>
      </c>
      <c r="C1535" s="56">
        <v>492316</v>
      </c>
      <c r="D1535" s="56" t="s">
        <v>138</v>
      </c>
      <c r="E1535" s="56" t="str">
        <f t="shared" si="51"/>
        <v>847.8471160.1.492316.000000.847001.300180</v>
      </c>
      <c r="F1535" s="66" t="s">
        <v>21</v>
      </c>
      <c r="G1535" s="56">
        <v>847001</v>
      </c>
      <c r="H1535" s="56" t="s">
        <v>863</v>
      </c>
      <c r="I1535" s="56">
        <v>300180</v>
      </c>
      <c r="J1535" s="56" t="s">
        <v>4971</v>
      </c>
      <c r="K1535" s="56">
        <v>1</v>
      </c>
      <c r="L1535" s="56">
        <v>321667.5</v>
      </c>
      <c r="M1535" s="227">
        <v>306350</v>
      </c>
      <c r="N1535" s="57">
        <v>0</v>
      </c>
      <c r="O1535" s="223">
        <f t="shared" si="52"/>
        <v>306350</v>
      </c>
      <c r="P1535" s="57">
        <f>VLOOKUP(E1535,'Cons. Ch2 &amp; Ch3'!F:Y,20,FALSE)</f>
        <v>20000000</v>
      </c>
    </row>
    <row r="1536" spans="1:16" hidden="1" x14ac:dyDescent="0.35">
      <c r="A1536" s="56">
        <v>8471160</v>
      </c>
      <c r="B1536" s="56" t="s">
        <v>506</v>
      </c>
      <c r="C1536" s="56">
        <v>492316</v>
      </c>
      <c r="D1536" s="56" t="s">
        <v>138</v>
      </c>
      <c r="E1536" s="56" t="str">
        <f t="shared" si="51"/>
        <v>847.8471160.1.492316.000000.847001.300180</v>
      </c>
      <c r="F1536" s="66" t="s">
        <v>21</v>
      </c>
      <c r="G1536" s="56">
        <v>847001</v>
      </c>
      <c r="H1536" s="56" t="s">
        <v>863</v>
      </c>
      <c r="I1536" s="56">
        <v>300180</v>
      </c>
      <c r="J1536" s="56" t="s">
        <v>4972</v>
      </c>
      <c r="K1536" s="56">
        <v>1</v>
      </c>
      <c r="L1536" s="56">
        <v>332850</v>
      </c>
      <c r="M1536" s="227">
        <v>317000</v>
      </c>
      <c r="N1536" s="57">
        <v>0</v>
      </c>
      <c r="O1536" s="223">
        <f t="shared" si="52"/>
        <v>317000</v>
      </c>
      <c r="P1536" s="57">
        <f>VLOOKUP(E1536,'Cons. Ch2 &amp; Ch3'!F:Y,20,FALSE)</f>
        <v>20000000</v>
      </c>
    </row>
    <row r="1537" spans="1:16" hidden="1" x14ac:dyDescent="0.35">
      <c r="A1537" s="56">
        <v>8471160</v>
      </c>
      <c r="B1537" s="56" t="s">
        <v>506</v>
      </c>
      <c r="C1537" s="56">
        <v>492316</v>
      </c>
      <c r="D1537" s="56" t="s">
        <v>138</v>
      </c>
      <c r="E1537" s="56" t="str">
        <f t="shared" si="51"/>
        <v>847.8471160.1.492316.000000.847001.300180</v>
      </c>
      <c r="F1537" s="66" t="s">
        <v>21</v>
      </c>
      <c r="G1537" s="56">
        <v>847001</v>
      </c>
      <c r="H1537" s="56" t="s">
        <v>863</v>
      </c>
      <c r="I1537" s="56">
        <v>300180</v>
      </c>
      <c r="J1537" s="56" t="s">
        <v>4973</v>
      </c>
      <c r="K1537" s="56">
        <v>1</v>
      </c>
      <c r="L1537" s="56">
        <v>55293</v>
      </c>
      <c r="M1537" s="227">
        <v>52660</v>
      </c>
      <c r="N1537" s="57">
        <v>0</v>
      </c>
      <c r="O1537" s="223">
        <f t="shared" si="52"/>
        <v>52660</v>
      </c>
      <c r="P1537" s="57">
        <f>VLOOKUP(E1537,'Cons. Ch2 &amp; Ch3'!F:Y,20,FALSE)</f>
        <v>20000000</v>
      </c>
    </row>
    <row r="1538" spans="1:16" hidden="1" x14ac:dyDescent="0.35">
      <c r="A1538" s="56">
        <v>8471160</v>
      </c>
      <c r="B1538" s="56" t="s">
        <v>506</v>
      </c>
      <c r="C1538" s="56">
        <v>492316</v>
      </c>
      <c r="D1538" s="56" t="s">
        <v>138</v>
      </c>
      <c r="E1538" s="56" t="str">
        <f t="shared" ref="E1538:E1601" si="53">CONCATENATE(847,".",A1538,".",1,".",C1538,".","000000",".",G1538,".",I1538)</f>
        <v>847.8471160.1.492316.000000.847001.300180</v>
      </c>
      <c r="F1538" s="66" t="s">
        <v>21</v>
      </c>
      <c r="G1538" s="56">
        <v>847001</v>
      </c>
      <c r="H1538" s="56" t="s">
        <v>863</v>
      </c>
      <c r="I1538" s="56">
        <v>300180</v>
      </c>
      <c r="J1538" s="56" t="s">
        <v>4974</v>
      </c>
      <c r="K1538" s="56">
        <v>1</v>
      </c>
      <c r="L1538" s="56">
        <v>1233314.25</v>
      </c>
      <c r="M1538" s="227">
        <v>1174585</v>
      </c>
      <c r="N1538" s="57">
        <v>0</v>
      </c>
      <c r="O1538" s="223">
        <f t="shared" si="52"/>
        <v>1174585</v>
      </c>
      <c r="P1538" s="57">
        <f>VLOOKUP(E1538,'Cons. Ch2 &amp; Ch3'!F:Y,20,FALSE)</f>
        <v>20000000</v>
      </c>
    </row>
    <row r="1539" spans="1:16" hidden="1" x14ac:dyDescent="0.35">
      <c r="A1539" s="56">
        <v>8471160</v>
      </c>
      <c r="B1539" s="56" t="s">
        <v>506</v>
      </c>
      <c r="C1539" s="56">
        <v>492316</v>
      </c>
      <c r="D1539" s="56" t="s">
        <v>138</v>
      </c>
      <c r="E1539" s="56" t="str">
        <f t="shared" si="53"/>
        <v>847.8471160.1.492316.000000.847001.300180</v>
      </c>
      <c r="F1539" s="66" t="s">
        <v>21</v>
      </c>
      <c r="G1539" s="56">
        <v>847001</v>
      </c>
      <c r="H1539" s="56" t="s">
        <v>863</v>
      </c>
      <c r="I1539" s="56">
        <v>300180</v>
      </c>
      <c r="J1539" s="56" t="s">
        <v>4975</v>
      </c>
      <c r="K1539" s="56">
        <v>1</v>
      </c>
      <c r="L1539" s="56">
        <v>93177</v>
      </c>
      <c r="M1539" s="227">
        <v>88740</v>
      </c>
      <c r="N1539" s="57">
        <v>0</v>
      </c>
      <c r="O1539" s="223">
        <f t="shared" si="52"/>
        <v>88740</v>
      </c>
      <c r="P1539" s="57">
        <f>VLOOKUP(E1539,'Cons. Ch2 &amp; Ch3'!F:Y,20,FALSE)</f>
        <v>20000000</v>
      </c>
    </row>
    <row r="1540" spans="1:16" hidden="1" x14ac:dyDescent="0.35">
      <c r="A1540" s="56">
        <v>8471160</v>
      </c>
      <c r="B1540" s="56" t="s">
        <v>506</v>
      </c>
      <c r="C1540" s="56">
        <v>492316</v>
      </c>
      <c r="D1540" s="56" t="s">
        <v>138</v>
      </c>
      <c r="E1540" s="56" t="str">
        <f t="shared" si="53"/>
        <v>847.8471160.1.492316.000000.847001.300180</v>
      </c>
      <c r="F1540" s="66" t="s">
        <v>21</v>
      </c>
      <c r="G1540" s="56">
        <v>847001</v>
      </c>
      <c r="H1540" s="56" t="s">
        <v>863</v>
      </c>
      <c r="I1540" s="56">
        <v>300180</v>
      </c>
      <c r="J1540" s="56" t="s">
        <v>4976</v>
      </c>
      <c r="K1540" s="56">
        <v>1</v>
      </c>
      <c r="L1540" s="56">
        <v>479850</v>
      </c>
      <c r="M1540" s="227">
        <v>457000</v>
      </c>
      <c r="N1540" s="57">
        <v>0</v>
      </c>
      <c r="O1540" s="223">
        <f t="shared" si="52"/>
        <v>457000</v>
      </c>
      <c r="P1540" s="57">
        <f>VLOOKUP(E1540,'Cons. Ch2 &amp; Ch3'!F:Y,20,FALSE)</f>
        <v>20000000</v>
      </c>
    </row>
    <row r="1541" spans="1:16" hidden="1" x14ac:dyDescent="0.35">
      <c r="A1541" s="56">
        <v>8471160</v>
      </c>
      <c r="B1541" s="56" t="s">
        <v>506</v>
      </c>
      <c r="C1541" s="56">
        <v>492316</v>
      </c>
      <c r="D1541" s="56" t="s">
        <v>138</v>
      </c>
      <c r="E1541" s="56" t="str">
        <f t="shared" si="53"/>
        <v>847.8471160.1.492316.000000.847001.300180</v>
      </c>
      <c r="F1541" s="66" t="s">
        <v>21</v>
      </c>
      <c r="G1541" s="56">
        <v>847001</v>
      </c>
      <c r="H1541" s="56" t="s">
        <v>863</v>
      </c>
      <c r="I1541" s="56">
        <v>300180</v>
      </c>
      <c r="J1541" s="56" t="s">
        <v>4977</v>
      </c>
      <c r="K1541" s="56">
        <v>1</v>
      </c>
      <c r="L1541" s="56">
        <v>169816.5</v>
      </c>
      <c r="M1541" s="227">
        <v>161730</v>
      </c>
      <c r="N1541" s="57">
        <v>0</v>
      </c>
      <c r="O1541" s="223">
        <f t="shared" si="52"/>
        <v>161730</v>
      </c>
      <c r="P1541" s="57">
        <f>VLOOKUP(E1541,'Cons. Ch2 &amp; Ch3'!F:Y,20,FALSE)</f>
        <v>20000000</v>
      </c>
    </row>
    <row r="1542" spans="1:16" hidden="1" x14ac:dyDescent="0.35">
      <c r="A1542" s="56">
        <v>8471160</v>
      </c>
      <c r="B1542" s="56" t="s">
        <v>506</v>
      </c>
      <c r="C1542" s="56">
        <v>492316</v>
      </c>
      <c r="D1542" s="56" t="s">
        <v>138</v>
      </c>
      <c r="E1542" s="56" t="str">
        <f t="shared" si="53"/>
        <v>847.8471160.1.492316.000000.847001.300180</v>
      </c>
      <c r="F1542" s="66" t="s">
        <v>21</v>
      </c>
      <c r="G1542" s="56">
        <v>847001</v>
      </c>
      <c r="H1542" s="56" t="s">
        <v>863</v>
      </c>
      <c r="I1542" s="56">
        <v>300180</v>
      </c>
      <c r="J1542" s="56" t="s">
        <v>4978</v>
      </c>
      <c r="K1542" s="56">
        <v>1</v>
      </c>
      <c r="L1542" s="56">
        <v>308017.5</v>
      </c>
      <c r="M1542" s="227">
        <v>293350</v>
      </c>
      <c r="N1542" s="57">
        <v>0</v>
      </c>
      <c r="O1542" s="223">
        <f t="shared" si="52"/>
        <v>293350</v>
      </c>
      <c r="P1542" s="57">
        <f>VLOOKUP(E1542,'Cons. Ch2 &amp; Ch3'!F:Y,20,FALSE)</f>
        <v>20000000</v>
      </c>
    </row>
    <row r="1543" spans="1:16" hidden="1" x14ac:dyDescent="0.35">
      <c r="A1543" s="56">
        <v>8471160</v>
      </c>
      <c r="B1543" s="56" t="s">
        <v>506</v>
      </c>
      <c r="C1543" s="56">
        <v>492316</v>
      </c>
      <c r="D1543" s="56" t="s">
        <v>138</v>
      </c>
      <c r="E1543" s="56" t="str">
        <f t="shared" si="53"/>
        <v>847.8471160.1.492316.000000.847001.300180</v>
      </c>
      <c r="F1543" s="66" t="s">
        <v>21</v>
      </c>
      <c r="G1543" s="56">
        <v>847001</v>
      </c>
      <c r="H1543" s="56" t="s">
        <v>863</v>
      </c>
      <c r="I1543" s="56">
        <v>300180</v>
      </c>
      <c r="J1543" s="56" t="s">
        <v>4979</v>
      </c>
      <c r="K1543" s="56">
        <v>1</v>
      </c>
      <c r="L1543" s="56">
        <v>473707.5</v>
      </c>
      <c r="M1543" s="227">
        <v>451150</v>
      </c>
      <c r="N1543" s="57">
        <v>0</v>
      </c>
      <c r="O1543" s="223">
        <f t="shared" si="52"/>
        <v>451150</v>
      </c>
      <c r="P1543" s="57">
        <f>VLOOKUP(E1543,'Cons. Ch2 &amp; Ch3'!F:Y,20,FALSE)</f>
        <v>20000000</v>
      </c>
    </row>
    <row r="1544" spans="1:16" hidden="1" x14ac:dyDescent="0.35">
      <c r="A1544" s="56">
        <v>8471160</v>
      </c>
      <c r="B1544" s="56" t="s">
        <v>506</v>
      </c>
      <c r="C1544" s="56">
        <v>492316</v>
      </c>
      <c r="D1544" s="56" t="s">
        <v>138</v>
      </c>
      <c r="E1544" s="56" t="str">
        <f t="shared" si="53"/>
        <v>847.8471160.1.492316.000000.847001.300180</v>
      </c>
      <c r="F1544" s="66" t="s">
        <v>21</v>
      </c>
      <c r="G1544" s="56">
        <v>847001</v>
      </c>
      <c r="H1544" s="56" t="s">
        <v>863</v>
      </c>
      <c r="I1544" s="56">
        <v>300180</v>
      </c>
      <c r="J1544" s="56" t="s">
        <v>4980</v>
      </c>
      <c r="K1544" s="56">
        <v>1</v>
      </c>
      <c r="L1544" s="56">
        <v>16797.900000000001</v>
      </c>
      <c r="M1544" s="227">
        <v>15998</v>
      </c>
      <c r="N1544" s="57">
        <v>0</v>
      </c>
      <c r="O1544" s="223">
        <f t="shared" si="52"/>
        <v>15998</v>
      </c>
      <c r="P1544" s="57">
        <f>VLOOKUP(E1544,'Cons. Ch2 &amp; Ch3'!F:Y,20,FALSE)</f>
        <v>20000000</v>
      </c>
    </row>
    <row r="1545" spans="1:16" hidden="1" x14ac:dyDescent="0.35">
      <c r="A1545" s="56">
        <v>8471160</v>
      </c>
      <c r="B1545" s="56" t="s">
        <v>506</v>
      </c>
      <c r="C1545" s="56">
        <v>492316</v>
      </c>
      <c r="D1545" s="56" t="s">
        <v>138</v>
      </c>
      <c r="E1545" s="56" t="str">
        <f t="shared" si="53"/>
        <v>847.8471160.1.492316.000000.847001.300180</v>
      </c>
      <c r="F1545" s="66" t="s">
        <v>21</v>
      </c>
      <c r="G1545" s="56">
        <v>847001</v>
      </c>
      <c r="H1545" s="56" t="s">
        <v>863</v>
      </c>
      <c r="I1545" s="56">
        <v>300180</v>
      </c>
      <c r="J1545" s="56" t="s">
        <v>4981</v>
      </c>
      <c r="K1545" s="56">
        <v>1</v>
      </c>
      <c r="L1545" s="56">
        <v>15330</v>
      </c>
      <c r="M1545" s="227">
        <v>14600</v>
      </c>
      <c r="N1545" s="57">
        <v>0</v>
      </c>
      <c r="O1545" s="223">
        <f t="shared" si="52"/>
        <v>14600</v>
      </c>
      <c r="P1545" s="57">
        <f>VLOOKUP(E1545,'Cons. Ch2 &amp; Ch3'!F:Y,20,FALSE)</f>
        <v>20000000</v>
      </c>
    </row>
    <row r="1546" spans="1:16" hidden="1" x14ac:dyDescent="0.35">
      <c r="A1546" s="56">
        <v>8471160</v>
      </c>
      <c r="B1546" s="56" t="s">
        <v>506</v>
      </c>
      <c r="C1546" s="56">
        <v>492316</v>
      </c>
      <c r="D1546" s="56" t="s">
        <v>138</v>
      </c>
      <c r="E1546" s="56" t="str">
        <f t="shared" si="53"/>
        <v>847.8471160.1.492316.000000.847001.300180</v>
      </c>
      <c r="F1546" s="66" t="s">
        <v>21</v>
      </c>
      <c r="G1546" s="56">
        <v>847001</v>
      </c>
      <c r="H1546" s="56" t="s">
        <v>863</v>
      </c>
      <c r="I1546" s="56">
        <v>300180</v>
      </c>
      <c r="J1546" s="56" t="s">
        <v>4982</v>
      </c>
      <c r="K1546" s="56">
        <v>1</v>
      </c>
      <c r="L1546" s="56">
        <v>22050</v>
      </c>
      <c r="M1546" s="227">
        <v>21000</v>
      </c>
      <c r="N1546" s="57">
        <v>0</v>
      </c>
      <c r="O1546" s="223">
        <f t="shared" si="52"/>
        <v>21000</v>
      </c>
      <c r="P1546" s="57">
        <f>VLOOKUP(E1546,'Cons. Ch2 &amp; Ch3'!F:Y,20,FALSE)</f>
        <v>20000000</v>
      </c>
    </row>
    <row r="1547" spans="1:16" hidden="1" x14ac:dyDescent="0.35">
      <c r="A1547" s="56">
        <v>8471160</v>
      </c>
      <c r="B1547" s="56" t="s">
        <v>506</v>
      </c>
      <c r="C1547" s="56">
        <v>492316</v>
      </c>
      <c r="D1547" s="56" t="s">
        <v>138</v>
      </c>
      <c r="E1547" s="56" t="str">
        <f t="shared" si="53"/>
        <v>847.8471160.1.492316.000000.847001.300180</v>
      </c>
      <c r="F1547" s="66" t="s">
        <v>21</v>
      </c>
      <c r="G1547" s="56">
        <v>847001</v>
      </c>
      <c r="H1547" s="56" t="s">
        <v>863</v>
      </c>
      <c r="I1547" s="56">
        <v>300180</v>
      </c>
      <c r="J1547" s="56" t="s">
        <v>4983</v>
      </c>
      <c r="K1547" s="56">
        <v>1</v>
      </c>
      <c r="L1547" s="56">
        <v>38850</v>
      </c>
      <c r="M1547" s="227">
        <v>37000</v>
      </c>
      <c r="N1547" s="57">
        <v>0</v>
      </c>
      <c r="O1547" s="223">
        <f t="shared" si="52"/>
        <v>37000</v>
      </c>
      <c r="P1547" s="57">
        <f>VLOOKUP(E1547,'Cons. Ch2 &amp; Ch3'!F:Y,20,FALSE)</f>
        <v>20000000</v>
      </c>
    </row>
    <row r="1548" spans="1:16" hidden="1" x14ac:dyDescent="0.35">
      <c r="A1548" s="56">
        <v>8471160</v>
      </c>
      <c r="B1548" s="56" t="s">
        <v>506</v>
      </c>
      <c r="C1548" s="56">
        <v>492316</v>
      </c>
      <c r="D1548" s="56" t="s">
        <v>138</v>
      </c>
      <c r="E1548" s="56" t="str">
        <f t="shared" si="53"/>
        <v>847.8471160.1.492316.000000.847001.300180</v>
      </c>
      <c r="F1548" s="66" t="s">
        <v>21</v>
      </c>
      <c r="G1548" s="56">
        <v>847001</v>
      </c>
      <c r="H1548" s="56" t="s">
        <v>863</v>
      </c>
      <c r="I1548" s="56">
        <v>300180</v>
      </c>
      <c r="J1548" s="56" t="s">
        <v>4984</v>
      </c>
      <c r="K1548" s="56">
        <v>1</v>
      </c>
      <c r="L1548" s="56">
        <v>36225</v>
      </c>
      <c r="M1548" s="227">
        <v>34500</v>
      </c>
      <c r="N1548" s="57">
        <v>0</v>
      </c>
      <c r="O1548" s="223">
        <f t="shared" si="52"/>
        <v>34500</v>
      </c>
      <c r="P1548" s="57">
        <f>VLOOKUP(E1548,'Cons. Ch2 &amp; Ch3'!F:Y,20,FALSE)</f>
        <v>20000000</v>
      </c>
    </row>
    <row r="1549" spans="1:16" hidden="1" x14ac:dyDescent="0.35">
      <c r="A1549" s="56">
        <v>8471160</v>
      </c>
      <c r="B1549" s="56" t="s">
        <v>506</v>
      </c>
      <c r="C1549" s="56">
        <v>492316</v>
      </c>
      <c r="D1549" s="56" t="s">
        <v>138</v>
      </c>
      <c r="E1549" s="56" t="str">
        <f t="shared" si="53"/>
        <v>847.8471160.1.492316.000000.847001.300180</v>
      </c>
      <c r="F1549" s="66" t="s">
        <v>21</v>
      </c>
      <c r="G1549" s="56">
        <v>847001</v>
      </c>
      <c r="H1549" s="56" t="s">
        <v>863</v>
      </c>
      <c r="I1549" s="56">
        <v>300180</v>
      </c>
      <c r="J1549" s="56" t="s">
        <v>4985</v>
      </c>
      <c r="K1549" s="56">
        <v>1</v>
      </c>
      <c r="L1549" s="56">
        <v>18112.5</v>
      </c>
      <c r="M1549" s="227">
        <v>17250</v>
      </c>
      <c r="N1549" s="57">
        <v>0</v>
      </c>
      <c r="O1549" s="223">
        <f t="shared" si="52"/>
        <v>17250</v>
      </c>
      <c r="P1549" s="57">
        <f>VLOOKUP(E1549,'Cons. Ch2 &amp; Ch3'!F:Y,20,FALSE)</f>
        <v>20000000</v>
      </c>
    </row>
    <row r="1550" spans="1:16" hidden="1" x14ac:dyDescent="0.35">
      <c r="A1550" s="56">
        <v>8471160</v>
      </c>
      <c r="B1550" s="56" t="s">
        <v>506</v>
      </c>
      <c r="C1550" s="56">
        <v>492316</v>
      </c>
      <c r="D1550" s="56" t="s">
        <v>138</v>
      </c>
      <c r="E1550" s="56" t="str">
        <f t="shared" si="53"/>
        <v>847.8471160.1.492316.000000.847001.300180</v>
      </c>
      <c r="F1550" s="66" t="s">
        <v>21</v>
      </c>
      <c r="G1550" s="56">
        <v>847001</v>
      </c>
      <c r="H1550" s="56" t="s">
        <v>863</v>
      </c>
      <c r="I1550" s="56">
        <v>300180</v>
      </c>
      <c r="J1550" s="56" t="s">
        <v>4986</v>
      </c>
      <c r="K1550" s="56">
        <v>1</v>
      </c>
      <c r="L1550" s="56">
        <v>13282.5</v>
      </c>
      <c r="M1550" s="227">
        <v>12650</v>
      </c>
      <c r="N1550" s="57">
        <v>0</v>
      </c>
      <c r="O1550" s="223">
        <f t="shared" si="52"/>
        <v>12650</v>
      </c>
      <c r="P1550" s="57">
        <f>VLOOKUP(E1550,'Cons. Ch2 &amp; Ch3'!F:Y,20,FALSE)</f>
        <v>20000000</v>
      </c>
    </row>
    <row r="1551" spans="1:16" hidden="1" x14ac:dyDescent="0.35">
      <c r="A1551" s="56">
        <v>8471160</v>
      </c>
      <c r="B1551" s="56" t="s">
        <v>506</v>
      </c>
      <c r="C1551" s="56">
        <v>492316</v>
      </c>
      <c r="D1551" s="56" t="s">
        <v>138</v>
      </c>
      <c r="E1551" s="56" t="str">
        <f t="shared" si="53"/>
        <v>847.8471160.1.492316.000000.847001.300180</v>
      </c>
      <c r="F1551" s="66" t="s">
        <v>21</v>
      </c>
      <c r="G1551" s="56">
        <v>847001</v>
      </c>
      <c r="H1551" s="56" t="s">
        <v>863</v>
      </c>
      <c r="I1551" s="56">
        <v>300180</v>
      </c>
      <c r="J1551" s="56" t="s">
        <v>4987</v>
      </c>
      <c r="K1551" s="56">
        <v>1</v>
      </c>
      <c r="L1551" s="56">
        <v>29583.75</v>
      </c>
      <c r="M1551" s="227">
        <v>28175</v>
      </c>
      <c r="N1551" s="57">
        <v>0</v>
      </c>
      <c r="O1551" s="223">
        <f t="shared" si="52"/>
        <v>28175</v>
      </c>
      <c r="P1551" s="57">
        <f>VLOOKUP(E1551,'Cons. Ch2 &amp; Ch3'!F:Y,20,FALSE)</f>
        <v>20000000</v>
      </c>
    </row>
    <row r="1552" spans="1:16" hidden="1" x14ac:dyDescent="0.35">
      <c r="A1552" s="56">
        <v>8471160</v>
      </c>
      <c r="B1552" s="56" t="s">
        <v>506</v>
      </c>
      <c r="C1552" s="56">
        <v>492316</v>
      </c>
      <c r="D1552" s="56" t="s">
        <v>138</v>
      </c>
      <c r="E1552" s="56" t="str">
        <f t="shared" si="53"/>
        <v>847.8471160.1.492316.000000.847001.300180</v>
      </c>
      <c r="F1552" s="66" t="s">
        <v>21</v>
      </c>
      <c r="G1552" s="56">
        <v>847001</v>
      </c>
      <c r="H1552" s="56" t="s">
        <v>863</v>
      </c>
      <c r="I1552" s="56">
        <v>300180</v>
      </c>
      <c r="J1552" s="56" t="s">
        <v>4988</v>
      </c>
      <c r="K1552" s="56">
        <v>1</v>
      </c>
      <c r="L1552" s="56">
        <v>8925</v>
      </c>
      <c r="M1552" s="227">
        <v>8500</v>
      </c>
      <c r="N1552" s="57">
        <v>0</v>
      </c>
      <c r="O1552" s="223">
        <f t="shared" si="52"/>
        <v>8500</v>
      </c>
      <c r="P1552" s="57">
        <f>VLOOKUP(E1552,'Cons. Ch2 &amp; Ch3'!F:Y,20,FALSE)</f>
        <v>20000000</v>
      </c>
    </row>
    <row r="1553" spans="1:16" hidden="1" x14ac:dyDescent="0.35">
      <c r="A1553" s="56">
        <v>8471160</v>
      </c>
      <c r="B1553" s="56" t="s">
        <v>506</v>
      </c>
      <c r="C1553" s="56">
        <v>492316</v>
      </c>
      <c r="D1553" s="56" t="s">
        <v>138</v>
      </c>
      <c r="E1553" s="56" t="str">
        <f t="shared" si="53"/>
        <v>847.8471160.1.492316.000000.847001.300180</v>
      </c>
      <c r="F1553" s="66" t="s">
        <v>21</v>
      </c>
      <c r="G1553" s="56">
        <v>847001</v>
      </c>
      <c r="H1553" s="56" t="s">
        <v>863</v>
      </c>
      <c r="I1553" s="56">
        <v>300180</v>
      </c>
      <c r="J1553" s="56" t="s">
        <v>4989</v>
      </c>
      <c r="K1553" s="56">
        <v>1</v>
      </c>
      <c r="L1553" s="56">
        <v>36330</v>
      </c>
      <c r="M1553" s="227">
        <v>34600</v>
      </c>
      <c r="N1553" s="57">
        <v>0</v>
      </c>
      <c r="O1553" s="223">
        <f t="shared" si="52"/>
        <v>34600</v>
      </c>
      <c r="P1553" s="57">
        <f>VLOOKUP(E1553,'Cons. Ch2 &amp; Ch3'!F:Y,20,FALSE)</f>
        <v>20000000</v>
      </c>
    </row>
    <row r="1554" spans="1:16" hidden="1" x14ac:dyDescent="0.35">
      <c r="A1554" s="56">
        <v>8471160</v>
      </c>
      <c r="B1554" s="56" t="s">
        <v>506</v>
      </c>
      <c r="C1554" s="56">
        <v>492316</v>
      </c>
      <c r="D1554" s="56" t="s">
        <v>138</v>
      </c>
      <c r="E1554" s="56" t="str">
        <f t="shared" si="53"/>
        <v>847.8471160.1.492316.000000.847001.300180</v>
      </c>
      <c r="F1554" s="66" t="s">
        <v>21</v>
      </c>
      <c r="G1554" s="56">
        <v>847001</v>
      </c>
      <c r="H1554" s="56" t="s">
        <v>863</v>
      </c>
      <c r="I1554" s="56">
        <v>300180</v>
      </c>
      <c r="J1554" s="56" t="s">
        <v>4990</v>
      </c>
      <c r="K1554" s="56">
        <v>1</v>
      </c>
      <c r="L1554" s="56">
        <v>31500</v>
      </c>
      <c r="M1554" s="227">
        <v>30000</v>
      </c>
      <c r="N1554" s="57">
        <v>0</v>
      </c>
      <c r="O1554" s="223">
        <f t="shared" si="52"/>
        <v>30000</v>
      </c>
      <c r="P1554" s="57">
        <f>VLOOKUP(E1554,'Cons. Ch2 &amp; Ch3'!F:Y,20,FALSE)</f>
        <v>20000000</v>
      </c>
    </row>
    <row r="1555" spans="1:16" hidden="1" x14ac:dyDescent="0.35">
      <c r="A1555" s="56">
        <v>8471160</v>
      </c>
      <c r="B1555" s="56" t="s">
        <v>506</v>
      </c>
      <c r="C1555" s="56">
        <v>492316</v>
      </c>
      <c r="D1555" s="56" t="s">
        <v>138</v>
      </c>
      <c r="E1555" s="56" t="str">
        <f t="shared" si="53"/>
        <v>847.8471160.1.492316.000000.847001.300180</v>
      </c>
      <c r="F1555" s="66" t="s">
        <v>21</v>
      </c>
      <c r="G1555" s="56">
        <v>847001</v>
      </c>
      <c r="H1555" s="56" t="s">
        <v>863</v>
      </c>
      <c r="I1555" s="56">
        <v>300180</v>
      </c>
      <c r="J1555" s="56" t="s">
        <v>4991</v>
      </c>
      <c r="K1555" s="56">
        <v>1</v>
      </c>
      <c r="L1555" s="56">
        <v>31500</v>
      </c>
      <c r="M1555" s="227">
        <v>30000</v>
      </c>
      <c r="N1555" s="57">
        <v>0</v>
      </c>
      <c r="O1555" s="223">
        <f t="shared" si="52"/>
        <v>30000</v>
      </c>
      <c r="P1555" s="57">
        <f>VLOOKUP(E1555,'Cons. Ch2 &amp; Ch3'!F:Y,20,FALSE)</f>
        <v>20000000</v>
      </c>
    </row>
    <row r="1556" spans="1:16" hidden="1" x14ac:dyDescent="0.35">
      <c r="A1556" s="56">
        <v>8471160</v>
      </c>
      <c r="B1556" s="56" t="s">
        <v>506</v>
      </c>
      <c r="C1556" s="56">
        <v>492316</v>
      </c>
      <c r="D1556" s="56" t="s">
        <v>138</v>
      </c>
      <c r="E1556" s="56" t="str">
        <f t="shared" si="53"/>
        <v>847.8471160.1.492316.000000.847001.300180</v>
      </c>
      <c r="F1556" s="66" t="s">
        <v>21</v>
      </c>
      <c r="G1556" s="56">
        <v>847001</v>
      </c>
      <c r="H1556" s="56" t="s">
        <v>863</v>
      </c>
      <c r="I1556" s="56">
        <v>300180</v>
      </c>
      <c r="J1556" s="56" t="s">
        <v>4992</v>
      </c>
      <c r="K1556" s="56">
        <v>1</v>
      </c>
      <c r="L1556" s="56">
        <v>412566</v>
      </c>
      <c r="M1556" s="227">
        <v>392920</v>
      </c>
      <c r="N1556" s="57">
        <v>0</v>
      </c>
      <c r="O1556" s="223">
        <f t="shared" si="52"/>
        <v>392920</v>
      </c>
      <c r="P1556" s="57">
        <f>VLOOKUP(E1556,'Cons. Ch2 &amp; Ch3'!F:Y,20,FALSE)</f>
        <v>20000000</v>
      </c>
    </row>
    <row r="1557" spans="1:16" hidden="1" x14ac:dyDescent="0.35">
      <c r="A1557" s="56">
        <v>8471160</v>
      </c>
      <c r="B1557" s="56" t="s">
        <v>506</v>
      </c>
      <c r="C1557" s="56">
        <v>492316</v>
      </c>
      <c r="D1557" s="56" t="s">
        <v>138</v>
      </c>
      <c r="E1557" s="56" t="str">
        <f t="shared" si="53"/>
        <v>847.8471160.1.492316.000000.847001.300180</v>
      </c>
      <c r="F1557" s="66" t="s">
        <v>21</v>
      </c>
      <c r="G1557" s="56">
        <v>847001</v>
      </c>
      <c r="H1557" s="56" t="s">
        <v>863</v>
      </c>
      <c r="I1557" s="56">
        <v>300180</v>
      </c>
      <c r="J1557" s="56" t="s">
        <v>4993</v>
      </c>
      <c r="K1557" s="56">
        <v>1</v>
      </c>
      <c r="L1557" s="56">
        <v>614019</v>
      </c>
      <c r="M1557" s="227">
        <v>584780</v>
      </c>
      <c r="N1557" s="57">
        <v>0</v>
      </c>
      <c r="O1557" s="223">
        <f t="shared" si="52"/>
        <v>584780</v>
      </c>
      <c r="P1557" s="57">
        <f>VLOOKUP(E1557,'Cons. Ch2 &amp; Ch3'!F:Y,20,FALSE)</f>
        <v>20000000</v>
      </c>
    </row>
    <row r="1558" spans="1:16" hidden="1" x14ac:dyDescent="0.35">
      <c r="A1558" s="56">
        <v>8471160</v>
      </c>
      <c r="B1558" s="56" t="s">
        <v>506</v>
      </c>
      <c r="C1558" s="56">
        <v>492316</v>
      </c>
      <c r="D1558" s="56" t="s">
        <v>138</v>
      </c>
      <c r="E1558" s="56" t="str">
        <f t="shared" si="53"/>
        <v>847.8471160.1.492316.000000.847001.300180</v>
      </c>
      <c r="F1558" s="66" t="s">
        <v>21</v>
      </c>
      <c r="G1558" s="56">
        <v>847001</v>
      </c>
      <c r="H1558" s="56" t="s">
        <v>863</v>
      </c>
      <c r="I1558" s="56">
        <v>300180</v>
      </c>
      <c r="J1558" s="56" t="s">
        <v>4994</v>
      </c>
      <c r="K1558" s="56">
        <v>1</v>
      </c>
      <c r="L1558" s="56">
        <v>147000</v>
      </c>
      <c r="M1558" s="227">
        <v>140000</v>
      </c>
      <c r="N1558" s="57">
        <v>0</v>
      </c>
      <c r="O1558" s="223">
        <f t="shared" si="52"/>
        <v>140000</v>
      </c>
      <c r="P1558" s="57">
        <f>VLOOKUP(E1558,'Cons. Ch2 &amp; Ch3'!F:Y,20,FALSE)</f>
        <v>20000000</v>
      </c>
    </row>
    <row r="1559" spans="1:16" hidden="1" x14ac:dyDescent="0.35">
      <c r="A1559" s="56">
        <v>8471160</v>
      </c>
      <c r="B1559" s="56" t="s">
        <v>506</v>
      </c>
      <c r="C1559" s="56">
        <v>492316</v>
      </c>
      <c r="D1559" s="56" t="s">
        <v>138</v>
      </c>
      <c r="E1559" s="56" t="str">
        <f t="shared" si="53"/>
        <v>847.8471160.1.492316.000000.847001.300180</v>
      </c>
      <c r="F1559" s="66" t="s">
        <v>21</v>
      </c>
      <c r="G1559" s="56">
        <v>847001</v>
      </c>
      <c r="H1559" s="56" t="s">
        <v>863</v>
      </c>
      <c r="I1559" s="56">
        <v>300180</v>
      </c>
      <c r="J1559" s="56" t="s">
        <v>4995</v>
      </c>
      <c r="K1559" s="56">
        <v>1</v>
      </c>
      <c r="L1559" s="56">
        <v>162177.75</v>
      </c>
      <c r="M1559" s="227">
        <v>154455</v>
      </c>
      <c r="N1559" s="57">
        <v>0</v>
      </c>
      <c r="O1559" s="223">
        <f t="shared" si="52"/>
        <v>154455</v>
      </c>
      <c r="P1559" s="57">
        <f>VLOOKUP(E1559,'Cons. Ch2 &amp; Ch3'!F:Y,20,FALSE)</f>
        <v>20000000</v>
      </c>
    </row>
    <row r="1560" spans="1:16" hidden="1" x14ac:dyDescent="0.35">
      <c r="A1560" s="56">
        <v>8471160</v>
      </c>
      <c r="B1560" s="56" t="s">
        <v>506</v>
      </c>
      <c r="C1560" s="56">
        <v>492316</v>
      </c>
      <c r="D1560" s="56" t="s">
        <v>138</v>
      </c>
      <c r="E1560" s="56" t="str">
        <f t="shared" si="53"/>
        <v>847.8471160.1.492316.000000.847001.300180</v>
      </c>
      <c r="F1560" s="66" t="s">
        <v>21</v>
      </c>
      <c r="G1560" s="56">
        <v>847001</v>
      </c>
      <c r="H1560" s="56" t="s">
        <v>863</v>
      </c>
      <c r="I1560" s="56">
        <v>300180</v>
      </c>
      <c r="J1560" s="56" t="s">
        <v>4996</v>
      </c>
      <c r="K1560" s="56">
        <v>1</v>
      </c>
      <c r="L1560" s="56">
        <v>189000</v>
      </c>
      <c r="M1560" s="227">
        <v>180000</v>
      </c>
      <c r="N1560" s="57">
        <v>0</v>
      </c>
      <c r="O1560" s="223">
        <f t="shared" si="52"/>
        <v>180000</v>
      </c>
      <c r="P1560" s="57">
        <f>VLOOKUP(E1560,'Cons. Ch2 &amp; Ch3'!F:Y,20,FALSE)</f>
        <v>20000000</v>
      </c>
    </row>
    <row r="1561" spans="1:16" hidden="1" x14ac:dyDescent="0.35">
      <c r="A1561" s="56">
        <v>8471160</v>
      </c>
      <c r="B1561" s="56" t="s">
        <v>506</v>
      </c>
      <c r="C1561" s="56">
        <v>492316</v>
      </c>
      <c r="D1561" s="56" t="s">
        <v>138</v>
      </c>
      <c r="E1561" s="56" t="str">
        <f t="shared" si="53"/>
        <v>847.8471160.1.492316.000000.847001.300180</v>
      </c>
      <c r="F1561" s="66" t="s">
        <v>21</v>
      </c>
      <c r="G1561" s="56">
        <v>847001</v>
      </c>
      <c r="H1561" s="56" t="s">
        <v>863</v>
      </c>
      <c r="I1561" s="56">
        <v>300180</v>
      </c>
      <c r="J1561" s="56" t="s">
        <v>4997</v>
      </c>
      <c r="K1561" s="56">
        <v>1</v>
      </c>
      <c r="L1561" s="56">
        <v>440984.25</v>
      </c>
      <c r="M1561" s="227">
        <v>419985</v>
      </c>
      <c r="N1561" s="57">
        <v>0</v>
      </c>
      <c r="O1561" s="223">
        <f t="shared" si="52"/>
        <v>419985</v>
      </c>
      <c r="P1561" s="57">
        <f>VLOOKUP(E1561,'Cons. Ch2 &amp; Ch3'!F:Y,20,FALSE)</f>
        <v>20000000</v>
      </c>
    </row>
    <row r="1562" spans="1:16" hidden="1" x14ac:dyDescent="0.35">
      <c r="A1562" s="56">
        <v>8471160</v>
      </c>
      <c r="B1562" s="56" t="s">
        <v>506</v>
      </c>
      <c r="C1562" s="56">
        <v>492316</v>
      </c>
      <c r="D1562" s="56" t="s">
        <v>138</v>
      </c>
      <c r="E1562" s="56" t="str">
        <f t="shared" si="53"/>
        <v>847.8471160.1.492316.000000.847001.300180</v>
      </c>
      <c r="F1562" s="66" t="s">
        <v>21</v>
      </c>
      <c r="G1562" s="56">
        <v>847001</v>
      </c>
      <c r="H1562" s="56" t="s">
        <v>863</v>
      </c>
      <c r="I1562" s="56">
        <v>300180</v>
      </c>
      <c r="J1562" s="56" t="s">
        <v>4998</v>
      </c>
      <c r="K1562" s="56">
        <v>1</v>
      </c>
      <c r="L1562" s="56">
        <v>263550</v>
      </c>
      <c r="M1562" s="227">
        <v>251000</v>
      </c>
      <c r="N1562" s="57">
        <v>0</v>
      </c>
      <c r="O1562" s="223">
        <f t="shared" si="52"/>
        <v>251000</v>
      </c>
      <c r="P1562" s="57">
        <f>VLOOKUP(E1562,'Cons. Ch2 &amp; Ch3'!F:Y,20,FALSE)</f>
        <v>20000000</v>
      </c>
    </row>
    <row r="1563" spans="1:16" hidden="1" x14ac:dyDescent="0.35">
      <c r="A1563" s="56">
        <v>8471160</v>
      </c>
      <c r="B1563" s="56" t="s">
        <v>506</v>
      </c>
      <c r="C1563" s="56">
        <v>492316</v>
      </c>
      <c r="D1563" s="56" t="s">
        <v>138</v>
      </c>
      <c r="E1563" s="56" t="str">
        <f t="shared" si="53"/>
        <v>847.8471160.1.492316.000000.847001.300180</v>
      </c>
      <c r="F1563" s="66" t="s">
        <v>21</v>
      </c>
      <c r="G1563" s="56">
        <v>847001</v>
      </c>
      <c r="H1563" s="56" t="s">
        <v>863</v>
      </c>
      <c r="I1563" s="56">
        <v>300180</v>
      </c>
      <c r="J1563" s="56" t="s">
        <v>4999</v>
      </c>
      <c r="K1563" s="56">
        <v>1</v>
      </c>
      <c r="L1563" s="56">
        <v>17974.057500000003</v>
      </c>
      <c r="M1563" s="227">
        <v>17118.150000000001</v>
      </c>
      <c r="N1563" s="57">
        <v>0</v>
      </c>
      <c r="O1563" s="223">
        <f t="shared" si="52"/>
        <v>17118.150000000001</v>
      </c>
      <c r="P1563" s="57">
        <f>VLOOKUP(E1563,'Cons. Ch2 &amp; Ch3'!F:Y,20,FALSE)</f>
        <v>20000000</v>
      </c>
    </row>
    <row r="1564" spans="1:16" hidden="1" x14ac:dyDescent="0.35">
      <c r="A1564" s="56">
        <v>8471160</v>
      </c>
      <c r="B1564" s="56" t="s">
        <v>506</v>
      </c>
      <c r="C1564" s="56">
        <v>492316</v>
      </c>
      <c r="D1564" s="56" t="s">
        <v>138</v>
      </c>
      <c r="E1564" s="56" t="str">
        <f t="shared" si="53"/>
        <v>847.8471160.1.492316.000000.847001.300180</v>
      </c>
      <c r="F1564" s="66" t="s">
        <v>21</v>
      </c>
      <c r="G1564" s="56">
        <v>847001</v>
      </c>
      <c r="H1564" s="56" t="s">
        <v>863</v>
      </c>
      <c r="I1564" s="56">
        <v>300180</v>
      </c>
      <c r="J1564" s="56" t="s">
        <v>5000</v>
      </c>
      <c r="K1564" s="56">
        <v>1</v>
      </c>
      <c r="L1564" s="56">
        <v>186900</v>
      </c>
      <c r="M1564" s="227">
        <v>178000</v>
      </c>
      <c r="N1564" s="57">
        <v>0</v>
      </c>
      <c r="O1564" s="223">
        <f t="shared" si="52"/>
        <v>178000</v>
      </c>
      <c r="P1564" s="57">
        <f>VLOOKUP(E1564,'Cons. Ch2 &amp; Ch3'!F:Y,20,FALSE)</f>
        <v>20000000</v>
      </c>
    </row>
    <row r="1565" spans="1:16" hidden="1" x14ac:dyDescent="0.35">
      <c r="A1565" s="56">
        <v>8471160</v>
      </c>
      <c r="B1565" s="56" t="s">
        <v>506</v>
      </c>
      <c r="C1565" s="56">
        <v>492316</v>
      </c>
      <c r="D1565" s="56" t="s">
        <v>138</v>
      </c>
      <c r="E1565" s="56" t="str">
        <f t="shared" si="53"/>
        <v>847.8471160.1.492316.000000.847001.300180</v>
      </c>
      <c r="F1565" s="66" t="s">
        <v>21</v>
      </c>
      <c r="G1565" s="56">
        <v>847001</v>
      </c>
      <c r="H1565" s="56" t="s">
        <v>863</v>
      </c>
      <c r="I1565" s="56">
        <v>300180</v>
      </c>
      <c r="J1565" s="56" t="s">
        <v>5001</v>
      </c>
      <c r="K1565" s="56">
        <v>1</v>
      </c>
      <c r="L1565" s="56">
        <v>23520</v>
      </c>
      <c r="M1565" s="227">
        <v>22400</v>
      </c>
      <c r="N1565" s="57">
        <v>0</v>
      </c>
      <c r="O1565" s="223">
        <f t="shared" si="52"/>
        <v>22400</v>
      </c>
      <c r="P1565" s="57">
        <f>VLOOKUP(E1565,'Cons. Ch2 &amp; Ch3'!F:Y,20,FALSE)</f>
        <v>20000000</v>
      </c>
    </row>
    <row r="1566" spans="1:16" hidden="1" x14ac:dyDescent="0.35">
      <c r="A1566" s="56">
        <v>8471160</v>
      </c>
      <c r="B1566" s="56" t="s">
        <v>506</v>
      </c>
      <c r="C1566" s="56">
        <v>492316</v>
      </c>
      <c r="D1566" s="56" t="s">
        <v>138</v>
      </c>
      <c r="E1566" s="56" t="str">
        <f t="shared" si="53"/>
        <v>847.8471160.1.492316.000000.847001.300180</v>
      </c>
      <c r="F1566" s="66" t="s">
        <v>21</v>
      </c>
      <c r="G1566" s="56">
        <v>847001</v>
      </c>
      <c r="H1566" s="56" t="s">
        <v>863</v>
      </c>
      <c r="I1566" s="56">
        <v>300180</v>
      </c>
      <c r="J1566" s="56" t="s">
        <v>5002</v>
      </c>
      <c r="K1566" s="56">
        <v>1</v>
      </c>
      <c r="L1566" s="56">
        <v>57500.887500000004</v>
      </c>
      <c r="M1566" s="227">
        <v>54762.75</v>
      </c>
      <c r="N1566" s="57">
        <v>0</v>
      </c>
      <c r="O1566" s="223">
        <f t="shared" si="52"/>
        <v>54762.75</v>
      </c>
      <c r="P1566" s="57">
        <f>VLOOKUP(E1566,'Cons. Ch2 &amp; Ch3'!F:Y,20,FALSE)</f>
        <v>20000000</v>
      </c>
    </row>
    <row r="1567" spans="1:16" hidden="1" x14ac:dyDescent="0.35">
      <c r="A1567" s="56">
        <v>8471160</v>
      </c>
      <c r="B1567" s="56" t="s">
        <v>506</v>
      </c>
      <c r="C1567" s="56">
        <v>492316</v>
      </c>
      <c r="D1567" s="56" t="s">
        <v>138</v>
      </c>
      <c r="E1567" s="56" t="str">
        <f t="shared" si="53"/>
        <v>847.8471160.1.492316.000000.847001.300180</v>
      </c>
      <c r="F1567" s="66" t="s">
        <v>21</v>
      </c>
      <c r="G1567" s="56">
        <v>847001</v>
      </c>
      <c r="H1567" s="56" t="s">
        <v>863</v>
      </c>
      <c r="I1567" s="56">
        <v>300180</v>
      </c>
      <c r="J1567" s="56" t="s">
        <v>5003</v>
      </c>
      <c r="K1567" s="56">
        <v>1</v>
      </c>
      <c r="L1567" s="56">
        <v>166477.5</v>
      </c>
      <c r="M1567" s="227">
        <v>158550</v>
      </c>
      <c r="N1567" s="57">
        <v>0</v>
      </c>
      <c r="O1567" s="223">
        <f t="shared" si="52"/>
        <v>158550</v>
      </c>
      <c r="P1567" s="57">
        <f>VLOOKUP(E1567,'Cons. Ch2 &amp; Ch3'!F:Y,20,FALSE)</f>
        <v>20000000</v>
      </c>
    </row>
    <row r="1568" spans="1:16" hidden="1" x14ac:dyDescent="0.35">
      <c r="A1568" s="56">
        <v>8471160</v>
      </c>
      <c r="B1568" s="56" t="s">
        <v>506</v>
      </c>
      <c r="C1568" s="56">
        <v>492316</v>
      </c>
      <c r="D1568" s="56" t="s">
        <v>138</v>
      </c>
      <c r="E1568" s="56" t="str">
        <f t="shared" si="53"/>
        <v>847.8471160.1.492316.000000.847001.300180</v>
      </c>
      <c r="F1568" s="66" t="s">
        <v>21</v>
      </c>
      <c r="G1568" s="56">
        <v>847001</v>
      </c>
      <c r="H1568" s="56" t="s">
        <v>863</v>
      </c>
      <c r="I1568" s="56">
        <v>300180</v>
      </c>
      <c r="J1568" s="56" t="s">
        <v>5004</v>
      </c>
      <c r="K1568" s="56">
        <v>1</v>
      </c>
      <c r="L1568" s="56">
        <v>198989.7</v>
      </c>
      <c r="M1568" s="227">
        <v>189514</v>
      </c>
      <c r="N1568" s="57">
        <v>0</v>
      </c>
      <c r="O1568" s="223">
        <f t="shared" si="52"/>
        <v>189514</v>
      </c>
      <c r="P1568" s="57">
        <f>VLOOKUP(E1568,'Cons. Ch2 &amp; Ch3'!F:Y,20,FALSE)</f>
        <v>20000000</v>
      </c>
    </row>
    <row r="1569" spans="1:16" hidden="1" x14ac:dyDescent="0.35">
      <c r="A1569" s="56">
        <v>8471160</v>
      </c>
      <c r="B1569" s="56" t="s">
        <v>506</v>
      </c>
      <c r="C1569" s="56">
        <v>492316</v>
      </c>
      <c r="D1569" s="56" t="s">
        <v>138</v>
      </c>
      <c r="E1569" s="56" t="str">
        <f t="shared" si="53"/>
        <v>847.8471160.1.492316.000000.847001.300180</v>
      </c>
      <c r="F1569" s="66" t="s">
        <v>21</v>
      </c>
      <c r="G1569" s="56">
        <v>847001</v>
      </c>
      <c r="H1569" s="56" t="s">
        <v>863</v>
      </c>
      <c r="I1569" s="56">
        <v>300180</v>
      </c>
      <c r="J1569" s="56" t="s">
        <v>5005</v>
      </c>
      <c r="K1569" s="56">
        <v>1</v>
      </c>
      <c r="L1569" s="56">
        <v>51845.0625</v>
      </c>
      <c r="M1569" s="227">
        <v>49376.25</v>
      </c>
      <c r="N1569" s="57">
        <v>0</v>
      </c>
      <c r="O1569" s="223">
        <f t="shared" si="52"/>
        <v>49376.25</v>
      </c>
      <c r="P1569" s="57">
        <f>VLOOKUP(E1569,'Cons. Ch2 &amp; Ch3'!F:Y,20,FALSE)</f>
        <v>20000000</v>
      </c>
    </row>
    <row r="1570" spans="1:16" hidden="1" x14ac:dyDescent="0.35">
      <c r="A1570" s="56">
        <v>8471160</v>
      </c>
      <c r="B1570" s="56" t="s">
        <v>506</v>
      </c>
      <c r="C1570" s="56">
        <v>492316</v>
      </c>
      <c r="D1570" s="56" t="s">
        <v>138</v>
      </c>
      <c r="E1570" s="56" t="str">
        <f t="shared" si="53"/>
        <v>847.8471160.1.492316.000000.847001.300180</v>
      </c>
      <c r="F1570" s="66" t="s">
        <v>21</v>
      </c>
      <c r="G1570" s="56">
        <v>847001</v>
      </c>
      <c r="H1570" s="56" t="s">
        <v>863</v>
      </c>
      <c r="I1570" s="56">
        <v>300180</v>
      </c>
      <c r="J1570" s="56" t="s">
        <v>5006</v>
      </c>
      <c r="K1570" s="56">
        <v>1</v>
      </c>
      <c r="L1570" s="56">
        <v>336587.73749999999</v>
      </c>
      <c r="M1570" s="227">
        <v>320559.75</v>
      </c>
      <c r="N1570" s="57">
        <v>0</v>
      </c>
      <c r="O1570" s="223">
        <f t="shared" si="52"/>
        <v>320559.75</v>
      </c>
      <c r="P1570" s="57">
        <f>VLOOKUP(E1570,'Cons. Ch2 &amp; Ch3'!F:Y,20,FALSE)</f>
        <v>20000000</v>
      </c>
    </row>
    <row r="1571" spans="1:16" hidden="1" x14ac:dyDescent="0.35">
      <c r="A1571" s="56">
        <v>8471160</v>
      </c>
      <c r="B1571" s="56" t="s">
        <v>506</v>
      </c>
      <c r="C1571" s="56">
        <v>492316</v>
      </c>
      <c r="D1571" s="56" t="s">
        <v>138</v>
      </c>
      <c r="E1571" s="56" t="str">
        <f t="shared" si="53"/>
        <v>847.8471160.1.492316.000000.847001.300180</v>
      </c>
      <c r="F1571" s="66" t="s">
        <v>21</v>
      </c>
      <c r="G1571" s="56">
        <v>847001</v>
      </c>
      <c r="H1571" s="56" t="s">
        <v>863</v>
      </c>
      <c r="I1571" s="56">
        <v>300180</v>
      </c>
      <c r="J1571" s="56" t="s">
        <v>5007</v>
      </c>
      <c r="K1571" s="56">
        <v>1</v>
      </c>
      <c r="L1571" s="56">
        <v>463033.46250000002</v>
      </c>
      <c r="M1571" s="227">
        <v>440984.25</v>
      </c>
      <c r="N1571" s="57">
        <v>0</v>
      </c>
      <c r="O1571" s="223">
        <f t="shared" si="52"/>
        <v>440984.25</v>
      </c>
      <c r="P1571" s="57">
        <f>VLOOKUP(E1571,'Cons. Ch2 &amp; Ch3'!F:Y,20,FALSE)</f>
        <v>20000000</v>
      </c>
    </row>
    <row r="1572" spans="1:16" hidden="1" x14ac:dyDescent="0.35">
      <c r="A1572" s="56">
        <v>8471160</v>
      </c>
      <c r="B1572" s="56" t="s">
        <v>506</v>
      </c>
      <c r="C1572" s="56">
        <v>492316</v>
      </c>
      <c r="D1572" s="56" t="s">
        <v>138</v>
      </c>
      <c r="E1572" s="56" t="str">
        <f t="shared" si="53"/>
        <v>847.8471160.1.492316.000000.847001.300180</v>
      </c>
      <c r="F1572" s="66" t="s">
        <v>21</v>
      </c>
      <c r="G1572" s="56">
        <v>847001</v>
      </c>
      <c r="H1572" s="56" t="s">
        <v>863</v>
      </c>
      <c r="I1572" s="56">
        <v>300180</v>
      </c>
      <c r="J1572" s="56" t="s">
        <v>5008</v>
      </c>
      <c r="K1572" s="56">
        <v>1</v>
      </c>
      <c r="L1572" s="56">
        <v>501637.5</v>
      </c>
      <c r="M1572" s="227">
        <v>477750</v>
      </c>
      <c r="N1572" s="57">
        <v>0</v>
      </c>
      <c r="O1572" s="223">
        <f t="shared" si="52"/>
        <v>477750</v>
      </c>
      <c r="P1572" s="57">
        <f>VLOOKUP(E1572,'Cons. Ch2 &amp; Ch3'!F:Y,20,FALSE)</f>
        <v>20000000</v>
      </c>
    </row>
    <row r="1573" spans="1:16" hidden="1" x14ac:dyDescent="0.35">
      <c r="A1573" s="56">
        <v>8471160</v>
      </c>
      <c r="B1573" s="56" t="s">
        <v>506</v>
      </c>
      <c r="C1573" s="56">
        <v>492316</v>
      </c>
      <c r="D1573" s="56" t="s">
        <v>138</v>
      </c>
      <c r="E1573" s="56" t="str">
        <f t="shared" si="53"/>
        <v>847.8471160.1.492316.000000.847001.300180</v>
      </c>
      <c r="F1573" s="66" t="s">
        <v>21</v>
      </c>
      <c r="G1573" s="56">
        <v>847001</v>
      </c>
      <c r="H1573" s="56" t="s">
        <v>863</v>
      </c>
      <c r="I1573" s="56">
        <v>300180</v>
      </c>
      <c r="J1573" s="56" t="s">
        <v>5009</v>
      </c>
      <c r="K1573" s="56">
        <v>1</v>
      </c>
      <c r="L1573" s="56">
        <v>262609.2</v>
      </c>
      <c r="M1573" s="227">
        <v>250104</v>
      </c>
      <c r="N1573" s="57">
        <v>0</v>
      </c>
      <c r="O1573" s="223">
        <f t="shared" si="52"/>
        <v>250104</v>
      </c>
      <c r="P1573" s="57">
        <f>VLOOKUP(E1573,'Cons. Ch2 &amp; Ch3'!F:Y,20,FALSE)</f>
        <v>20000000</v>
      </c>
    </row>
    <row r="1574" spans="1:16" hidden="1" x14ac:dyDescent="0.35">
      <c r="A1574" s="56">
        <v>8471160</v>
      </c>
      <c r="B1574" s="56" t="s">
        <v>506</v>
      </c>
      <c r="C1574" s="56">
        <v>492316</v>
      </c>
      <c r="D1574" s="56" t="s">
        <v>138</v>
      </c>
      <c r="E1574" s="56" t="str">
        <f t="shared" si="53"/>
        <v>847.8471160.1.492316.000000.847001.300180</v>
      </c>
      <c r="F1574" s="66" t="s">
        <v>21</v>
      </c>
      <c r="G1574" s="56">
        <v>847001</v>
      </c>
      <c r="H1574" s="56" t="s">
        <v>863</v>
      </c>
      <c r="I1574" s="56">
        <v>300180</v>
      </c>
      <c r="J1574" s="56" t="s">
        <v>5010</v>
      </c>
      <c r="K1574" s="56">
        <v>1</v>
      </c>
      <c r="L1574" s="56">
        <v>572250</v>
      </c>
      <c r="M1574" s="227">
        <v>545000</v>
      </c>
      <c r="N1574" s="57">
        <v>0</v>
      </c>
      <c r="O1574" s="223">
        <f t="shared" si="52"/>
        <v>545000</v>
      </c>
      <c r="P1574" s="57">
        <f>VLOOKUP(E1574,'Cons. Ch2 &amp; Ch3'!F:Y,20,FALSE)</f>
        <v>20000000</v>
      </c>
    </row>
    <row r="1575" spans="1:16" hidden="1" x14ac:dyDescent="0.35">
      <c r="A1575" s="56">
        <v>8471160</v>
      </c>
      <c r="B1575" s="56" t="s">
        <v>506</v>
      </c>
      <c r="C1575" s="56">
        <v>492316</v>
      </c>
      <c r="D1575" s="56" t="s">
        <v>138</v>
      </c>
      <c r="E1575" s="56" t="str">
        <f t="shared" si="53"/>
        <v>847.8471160.1.492316.000000.847001.300180</v>
      </c>
      <c r="F1575" s="66" t="s">
        <v>21</v>
      </c>
      <c r="G1575" s="56">
        <v>847001</v>
      </c>
      <c r="H1575" s="56" t="s">
        <v>863</v>
      </c>
      <c r="I1575" s="56">
        <v>300180</v>
      </c>
      <c r="J1575" s="56" t="s">
        <v>5011</v>
      </c>
      <c r="K1575" s="56">
        <v>1</v>
      </c>
      <c r="L1575" s="56">
        <v>315000</v>
      </c>
      <c r="M1575" s="227">
        <v>300000</v>
      </c>
      <c r="N1575" s="57">
        <v>0</v>
      </c>
      <c r="O1575" s="223">
        <f t="shared" si="52"/>
        <v>300000</v>
      </c>
      <c r="P1575" s="57">
        <f>VLOOKUP(E1575,'Cons. Ch2 &amp; Ch3'!F:Y,20,FALSE)</f>
        <v>20000000</v>
      </c>
    </row>
    <row r="1576" spans="1:16" hidden="1" x14ac:dyDescent="0.35">
      <c r="A1576" s="56">
        <v>8471160</v>
      </c>
      <c r="B1576" s="56" t="s">
        <v>506</v>
      </c>
      <c r="C1576" s="56">
        <v>492316</v>
      </c>
      <c r="D1576" s="56" t="s">
        <v>138</v>
      </c>
      <c r="E1576" s="56" t="str">
        <f t="shared" si="53"/>
        <v>847.8471160.1.492316.000000.847001.300180</v>
      </c>
      <c r="F1576" s="66" t="s">
        <v>21</v>
      </c>
      <c r="G1576" s="56">
        <v>847001</v>
      </c>
      <c r="H1576" s="56" t="s">
        <v>863</v>
      </c>
      <c r="I1576" s="56">
        <v>300180</v>
      </c>
      <c r="J1576" s="56" t="s">
        <v>5012</v>
      </c>
      <c r="K1576" s="56">
        <v>1</v>
      </c>
      <c r="L1576" s="56">
        <v>157751.21249999999</v>
      </c>
      <c r="M1576" s="227">
        <v>150239.25</v>
      </c>
      <c r="N1576" s="57">
        <v>0</v>
      </c>
      <c r="O1576" s="223">
        <f t="shared" si="52"/>
        <v>150239.25</v>
      </c>
      <c r="P1576" s="57">
        <f>VLOOKUP(E1576,'Cons. Ch2 &amp; Ch3'!F:Y,20,FALSE)</f>
        <v>20000000</v>
      </c>
    </row>
    <row r="1577" spans="1:16" hidden="1" x14ac:dyDescent="0.35">
      <c r="A1577" s="56">
        <v>8471160</v>
      </c>
      <c r="B1577" s="56" t="s">
        <v>506</v>
      </c>
      <c r="C1577" s="56">
        <v>492316</v>
      </c>
      <c r="D1577" s="56" t="s">
        <v>138</v>
      </c>
      <c r="E1577" s="56" t="str">
        <f t="shared" si="53"/>
        <v>847.8471160.1.492316.000000.847001.300180</v>
      </c>
      <c r="F1577" s="66" t="s">
        <v>21</v>
      </c>
      <c r="G1577" s="56">
        <v>847001</v>
      </c>
      <c r="H1577" s="56" t="s">
        <v>863</v>
      </c>
      <c r="I1577" s="56">
        <v>300180</v>
      </c>
      <c r="J1577" s="56" t="s">
        <v>5013</v>
      </c>
      <c r="K1577" s="56">
        <v>1</v>
      </c>
      <c r="L1577" s="56">
        <v>419853</v>
      </c>
      <c r="M1577" s="227">
        <v>399860</v>
      </c>
      <c r="N1577" s="57">
        <v>0</v>
      </c>
      <c r="O1577" s="223">
        <f t="shared" si="52"/>
        <v>399860</v>
      </c>
      <c r="P1577" s="57">
        <f>VLOOKUP(E1577,'Cons. Ch2 &amp; Ch3'!F:Y,20,FALSE)</f>
        <v>20000000</v>
      </c>
    </row>
    <row r="1578" spans="1:16" hidden="1" x14ac:dyDescent="0.35">
      <c r="A1578" s="56">
        <v>8471160</v>
      </c>
      <c r="B1578" s="56" t="s">
        <v>506</v>
      </c>
      <c r="C1578" s="56">
        <v>492316</v>
      </c>
      <c r="D1578" s="56" t="s">
        <v>138</v>
      </c>
      <c r="E1578" s="56" t="str">
        <f t="shared" si="53"/>
        <v>847.8471160.1.492316.000000.847001.300180</v>
      </c>
      <c r="F1578" s="66" t="s">
        <v>21</v>
      </c>
      <c r="G1578" s="56">
        <v>847001</v>
      </c>
      <c r="H1578" s="56" t="s">
        <v>863</v>
      </c>
      <c r="I1578" s="56">
        <v>300180</v>
      </c>
      <c r="J1578" s="56" t="s">
        <v>5014</v>
      </c>
      <c r="K1578" s="56">
        <v>1</v>
      </c>
      <c r="L1578" s="56">
        <v>608629.35</v>
      </c>
      <c r="M1578" s="227">
        <v>579647</v>
      </c>
      <c r="N1578" s="57">
        <v>0</v>
      </c>
      <c r="O1578" s="223">
        <f t="shared" si="52"/>
        <v>579647</v>
      </c>
      <c r="P1578" s="57">
        <f>VLOOKUP(E1578,'Cons. Ch2 &amp; Ch3'!F:Y,20,FALSE)</f>
        <v>20000000</v>
      </c>
    </row>
    <row r="1579" spans="1:16" hidden="1" x14ac:dyDescent="0.35">
      <c r="A1579" s="56">
        <v>8471160</v>
      </c>
      <c r="B1579" s="56" t="s">
        <v>506</v>
      </c>
      <c r="C1579" s="56">
        <v>492316</v>
      </c>
      <c r="D1579" s="56" t="s">
        <v>138</v>
      </c>
      <c r="E1579" s="56" t="str">
        <f t="shared" si="53"/>
        <v>847.8471160.1.492316.000000.847001.300180</v>
      </c>
      <c r="F1579" s="66" t="s">
        <v>21</v>
      </c>
      <c r="G1579" s="56">
        <v>847001</v>
      </c>
      <c r="H1579" s="56" t="s">
        <v>863</v>
      </c>
      <c r="I1579" s="56">
        <v>300180</v>
      </c>
      <c r="J1579" s="56" t="s">
        <v>5015</v>
      </c>
      <c r="K1579" s="56">
        <v>1</v>
      </c>
      <c r="L1579" s="56">
        <v>2275219.8000000003</v>
      </c>
      <c r="M1579" s="227">
        <v>2166876</v>
      </c>
      <c r="N1579" s="57">
        <v>0</v>
      </c>
      <c r="O1579" s="223">
        <f t="shared" si="52"/>
        <v>2166876</v>
      </c>
      <c r="P1579" s="57">
        <f>VLOOKUP(E1579,'Cons. Ch2 &amp; Ch3'!F:Y,20,FALSE)</f>
        <v>20000000</v>
      </c>
    </row>
    <row r="1580" spans="1:16" hidden="1" x14ac:dyDescent="0.35">
      <c r="A1580" s="56">
        <v>8471160</v>
      </c>
      <c r="B1580" s="56" t="s">
        <v>506</v>
      </c>
      <c r="C1580" s="56">
        <v>492316</v>
      </c>
      <c r="D1580" s="56" t="s">
        <v>138</v>
      </c>
      <c r="E1580" s="56" t="str">
        <f t="shared" si="53"/>
        <v>847.8471160.1.492316.000000.847001.300180</v>
      </c>
      <c r="F1580" s="66" t="s">
        <v>21</v>
      </c>
      <c r="G1580" s="56">
        <v>847001</v>
      </c>
      <c r="H1580" s="56" t="s">
        <v>863</v>
      </c>
      <c r="I1580" s="56">
        <v>300180</v>
      </c>
      <c r="J1580" s="56" t="s">
        <v>5016</v>
      </c>
      <c r="K1580" s="56">
        <v>1</v>
      </c>
      <c r="L1580" s="56">
        <v>608629.35</v>
      </c>
      <c r="M1580" s="227">
        <v>579647</v>
      </c>
      <c r="N1580" s="57">
        <v>0</v>
      </c>
      <c r="O1580" s="223">
        <f t="shared" si="52"/>
        <v>579647</v>
      </c>
      <c r="P1580" s="57">
        <f>VLOOKUP(E1580,'Cons. Ch2 &amp; Ch3'!F:Y,20,FALSE)</f>
        <v>20000000</v>
      </c>
    </row>
    <row r="1581" spans="1:16" hidden="1" x14ac:dyDescent="0.35">
      <c r="A1581" s="56">
        <v>8471160</v>
      </c>
      <c r="B1581" s="56" t="s">
        <v>506</v>
      </c>
      <c r="C1581" s="56">
        <v>492316</v>
      </c>
      <c r="D1581" s="56" t="s">
        <v>138</v>
      </c>
      <c r="E1581" s="56" t="str">
        <f t="shared" si="53"/>
        <v>847.8471160.1.492316.000000.847001.300180</v>
      </c>
      <c r="F1581" s="66" t="s">
        <v>21</v>
      </c>
      <c r="G1581" s="56">
        <v>847001</v>
      </c>
      <c r="H1581" s="56" t="s">
        <v>863</v>
      </c>
      <c r="I1581" s="56">
        <v>300180</v>
      </c>
      <c r="J1581" s="56" t="s">
        <v>5017</v>
      </c>
      <c r="K1581" s="56">
        <v>1</v>
      </c>
      <c r="L1581" s="56">
        <v>17281.6875</v>
      </c>
      <c r="M1581" s="227">
        <v>16458.75</v>
      </c>
      <c r="N1581" s="57">
        <v>0</v>
      </c>
      <c r="O1581" s="223">
        <f t="shared" si="52"/>
        <v>16458.75</v>
      </c>
      <c r="P1581" s="57">
        <f>VLOOKUP(E1581,'Cons. Ch2 &amp; Ch3'!F:Y,20,FALSE)</f>
        <v>20000000</v>
      </c>
    </row>
    <row r="1582" spans="1:16" hidden="1" x14ac:dyDescent="0.35">
      <c r="A1582" s="56">
        <v>8471160</v>
      </c>
      <c r="B1582" s="56" t="s">
        <v>506</v>
      </c>
      <c r="C1582" s="56">
        <v>492316</v>
      </c>
      <c r="D1582" s="56" t="s">
        <v>138</v>
      </c>
      <c r="E1582" s="56" t="str">
        <f t="shared" si="53"/>
        <v>847.8471160.1.492316.000000.847001.300180</v>
      </c>
      <c r="F1582" s="66" t="s">
        <v>21</v>
      </c>
      <c r="G1582" s="56">
        <v>847001</v>
      </c>
      <c r="H1582" s="56" t="s">
        <v>863</v>
      </c>
      <c r="I1582" s="56">
        <v>300180</v>
      </c>
      <c r="J1582" s="56" t="s">
        <v>5018</v>
      </c>
      <c r="K1582" s="56">
        <v>1</v>
      </c>
      <c r="L1582" s="56">
        <v>17281.6875</v>
      </c>
      <c r="M1582" s="227">
        <v>16458.75</v>
      </c>
      <c r="N1582" s="57">
        <v>0</v>
      </c>
      <c r="O1582" s="223">
        <f t="shared" si="52"/>
        <v>16458.75</v>
      </c>
      <c r="P1582" s="57">
        <f>VLOOKUP(E1582,'Cons. Ch2 &amp; Ch3'!F:Y,20,FALSE)</f>
        <v>20000000</v>
      </c>
    </row>
    <row r="1583" spans="1:16" hidden="1" x14ac:dyDescent="0.35">
      <c r="A1583" s="56">
        <v>8471160</v>
      </c>
      <c r="B1583" s="56" t="s">
        <v>506</v>
      </c>
      <c r="C1583" s="56">
        <v>492316</v>
      </c>
      <c r="D1583" s="56" t="s">
        <v>138</v>
      </c>
      <c r="E1583" s="56" t="str">
        <f t="shared" si="53"/>
        <v>847.8471160.1.492316.000000.847001.300180</v>
      </c>
      <c r="F1583" s="66" t="s">
        <v>21</v>
      </c>
      <c r="G1583" s="56">
        <v>847001</v>
      </c>
      <c r="H1583" s="56" t="s">
        <v>863</v>
      </c>
      <c r="I1583" s="56">
        <v>300180</v>
      </c>
      <c r="J1583" s="56" t="s">
        <v>5019</v>
      </c>
      <c r="K1583" s="56">
        <v>1</v>
      </c>
      <c r="L1583" s="56">
        <v>17281.6875</v>
      </c>
      <c r="M1583" s="227">
        <v>16458.75</v>
      </c>
      <c r="N1583" s="57">
        <v>0</v>
      </c>
      <c r="O1583" s="223">
        <f t="shared" si="52"/>
        <v>16458.75</v>
      </c>
      <c r="P1583" s="57">
        <f>VLOOKUP(E1583,'Cons. Ch2 &amp; Ch3'!F:Y,20,FALSE)</f>
        <v>20000000</v>
      </c>
    </row>
    <row r="1584" spans="1:16" hidden="1" x14ac:dyDescent="0.35">
      <c r="A1584" s="56">
        <v>8471160</v>
      </c>
      <c r="B1584" s="56" t="s">
        <v>506</v>
      </c>
      <c r="C1584" s="56">
        <v>492316</v>
      </c>
      <c r="D1584" s="56" t="s">
        <v>138</v>
      </c>
      <c r="E1584" s="56" t="str">
        <f t="shared" si="53"/>
        <v>847.8471160.1.492316.000000.847001.300180</v>
      </c>
      <c r="F1584" s="66" t="s">
        <v>21</v>
      </c>
      <c r="G1584" s="56">
        <v>847001</v>
      </c>
      <c r="H1584" s="56" t="s">
        <v>863</v>
      </c>
      <c r="I1584" s="56">
        <v>300180</v>
      </c>
      <c r="J1584" s="56" t="s">
        <v>5020</v>
      </c>
      <c r="K1584" s="56">
        <v>1</v>
      </c>
      <c r="L1584" s="56">
        <v>1207297.3500000001</v>
      </c>
      <c r="M1584" s="227">
        <v>1149807</v>
      </c>
      <c r="N1584" s="57">
        <v>0</v>
      </c>
      <c r="O1584" s="223">
        <f t="shared" si="52"/>
        <v>1149807</v>
      </c>
      <c r="P1584" s="57">
        <f>VLOOKUP(E1584,'Cons. Ch2 &amp; Ch3'!F:Y,20,FALSE)</f>
        <v>20000000</v>
      </c>
    </row>
    <row r="1585" spans="1:16" hidden="1" x14ac:dyDescent="0.35">
      <c r="A1585" s="56">
        <v>8471160</v>
      </c>
      <c r="B1585" s="56" t="s">
        <v>506</v>
      </c>
      <c r="C1585" s="56">
        <v>492316</v>
      </c>
      <c r="D1585" s="56" t="s">
        <v>138</v>
      </c>
      <c r="E1585" s="56" t="str">
        <f t="shared" si="53"/>
        <v>847.8471160.1.492316.000000.847001.300180</v>
      </c>
      <c r="F1585" s="66" t="s">
        <v>21</v>
      </c>
      <c r="G1585" s="56">
        <v>847001</v>
      </c>
      <c r="H1585" s="56" t="s">
        <v>863</v>
      </c>
      <c r="I1585" s="56">
        <v>300180</v>
      </c>
      <c r="J1585" s="56" t="s">
        <v>5021</v>
      </c>
      <c r="K1585" s="56">
        <v>1</v>
      </c>
      <c r="L1585" s="56">
        <v>47250</v>
      </c>
      <c r="M1585" s="227">
        <v>45000</v>
      </c>
      <c r="N1585" s="57">
        <v>0</v>
      </c>
      <c r="O1585" s="223">
        <f t="shared" si="52"/>
        <v>45000</v>
      </c>
      <c r="P1585" s="57">
        <f>VLOOKUP(E1585,'Cons. Ch2 &amp; Ch3'!F:Y,20,FALSE)</f>
        <v>20000000</v>
      </c>
    </row>
    <row r="1586" spans="1:16" hidden="1" x14ac:dyDescent="0.35">
      <c r="A1586" s="56">
        <v>8471160</v>
      </c>
      <c r="B1586" s="56" t="s">
        <v>506</v>
      </c>
      <c r="C1586" s="56">
        <v>492316</v>
      </c>
      <c r="D1586" s="56" t="s">
        <v>138</v>
      </c>
      <c r="E1586" s="56" t="str">
        <f t="shared" si="53"/>
        <v>847.8471160.1.492316.000000.847001.300180</v>
      </c>
      <c r="F1586" s="66" t="s">
        <v>21</v>
      </c>
      <c r="G1586" s="56">
        <v>847001</v>
      </c>
      <c r="H1586" s="56" t="s">
        <v>863</v>
      </c>
      <c r="I1586" s="56">
        <v>300180</v>
      </c>
      <c r="J1586" s="56" t="s">
        <v>5022</v>
      </c>
      <c r="K1586" s="56">
        <v>1</v>
      </c>
      <c r="L1586" s="56">
        <v>9660</v>
      </c>
      <c r="M1586" s="227">
        <v>9200</v>
      </c>
      <c r="N1586" s="57">
        <v>0</v>
      </c>
      <c r="O1586" s="223">
        <f t="shared" si="52"/>
        <v>9200</v>
      </c>
      <c r="P1586" s="57">
        <f>VLOOKUP(E1586,'Cons. Ch2 &amp; Ch3'!F:Y,20,FALSE)</f>
        <v>20000000</v>
      </c>
    </row>
    <row r="1587" spans="1:16" hidden="1" x14ac:dyDescent="0.35">
      <c r="A1587" s="56">
        <v>8471160</v>
      </c>
      <c r="B1587" s="56" t="s">
        <v>506</v>
      </c>
      <c r="C1587" s="56">
        <v>492316</v>
      </c>
      <c r="D1587" s="56" t="s">
        <v>138</v>
      </c>
      <c r="E1587" s="56" t="str">
        <f t="shared" si="53"/>
        <v>847.8471160.1.492316.000000.847001.300180</v>
      </c>
      <c r="F1587" s="66" t="s">
        <v>21</v>
      </c>
      <c r="G1587" s="56">
        <v>847001</v>
      </c>
      <c r="H1587" s="56" t="s">
        <v>863</v>
      </c>
      <c r="I1587" s="56">
        <v>300180</v>
      </c>
      <c r="J1587" s="56" t="s">
        <v>5023</v>
      </c>
      <c r="K1587" s="56">
        <v>1</v>
      </c>
      <c r="L1587" s="56">
        <v>31500</v>
      </c>
      <c r="M1587" s="227">
        <v>30000</v>
      </c>
      <c r="N1587" s="57">
        <v>0</v>
      </c>
      <c r="O1587" s="223">
        <f t="shared" si="52"/>
        <v>30000</v>
      </c>
      <c r="P1587" s="57">
        <f>VLOOKUP(E1587,'Cons. Ch2 &amp; Ch3'!F:Y,20,FALSE)</f>
        <v>20000000</v>
      </c>
    </row>
    <row r="1588" spans="1:16" hidden="1" x14ac:dyDescent="0.35">
      <c r="A1588" s="56">
        <v>8471160</v>
      </c>
      <c r="B1588" s="56" t="s">
        <v>506</v>
      </c>
      <c r="C1588" s="56">
        <v>492316</v>
      </c>
      <c r="D1588" s="56" t="s">
        <v>138</v>
      </c>
      <c r="E1588" s="56" t="str">
        <f t="shared" si="53"/>
        <v>847.8471160.1.492316.000000.847001.300180</v>
      </c>
      <c r="F1588" s="66" t="s">
        <v>21</v>
      </c>
      <c r="G1588" s="56">
        <v>847001</v>
      </c>
      <c r="H1588" s="56" t="s">
        <v>863</v>
      </c>
      <c r="I1588" s="56">
        <v>300180</v>
      </c>
      <c r="J1588" s="56" t="s">
        <v>5024</v>
      </c>
      <c r="K1588" s="56">
        <v>1</v>
      </c>
      <c r="L1588" s="56">
        <v>105000</v>
      </c>
      <c r="M1588" s="227">
        <v>100000</v>
      </c>
      <c r="N1588" s="57">
        <v>0</v>
      </c>
      <c r="O1588" s="223">
        <f t="shared" si="52"/>
        <v>100000</v>
      </c>
      <c r="P1588" s="57">
        <f>VLOOKUP(E1588,'Cons. Ch2 &amp; Ch3'!F:Y,20,FALSE)</f>
        <v>20000000</v>
      </c>
    </row>
    <row r="1589" spans="1:16" hidden="1" x14ac:dyDescent="0.35">
      <c r="A1589" s="56">
        <v>8471160</v>
      </c>
      <c r="B1589" s="56" t="s">
        <v>506</v>
      </c>
      <c r="C1589" s="56">
        <v>492316</v>
      </c>
      <c r="D1589" s="56" t="s">
        <v>138</v>
      </c>
      <c r="E1589" s="56" t="str">
        <f t="shared" si="53"/>
        <v>847.8471160.1.492316.000000.847001.300180</v>
      </c>
      <c r="F1589" s="66" t="s">
        <v>21</v>
      </c>
      <c r="G1589" s="56">
        <v>847001</v>
      </c>
      <c r="H1589" s="56" t="s">
        <v>863</v>
      </c>
      <c r="I1589" s="56">
        <v>300180</v>
      </c>
      <c r="J1589" s="56" t="s">
        <v>5025</v>
      </c>
      <c r="K1589" s="56">
        <v>1</v>
      </c>
      <c r="L1589" s="56">
        <v>126000</v>
      </c>
      <c r="M1589" s="227">
        <v>120000</v>
      </c>
      <c r="N1589" s="57">
        <v>0</v>
      </c>
      <c r="O1589" s="223">
        <f t="shared" si="52"/>
        <v>120000</v>
      </c>
      <c r="P1589" s="57">
        <f>VLOOKUP(E1589,'Cons. Ch2 &amp; Ch3'!F:Y,20,FALSE)</f>
        <v>20000000</v>
      </c>
    </row>
    <row r="1590" spans="1:16" hidden="1" x14ac:dyDescent="0.35">
      <c r="A1590" s="56">
        <v>8471160</v>
      </c>
      <c r="B1590" s="56" t="s">
        <v>506</v>
      </c>
      <c r="C1590" s="56">
        <v>492316</v>
      </c>
      <c r="D1590" s="56" t="s">
        <v>138</v>
      </c>
      <c r="E1590" s="56" t="str">
        <f t="shared" si="53"/>
        <v>847.8471160.1.492316.000000.847001.300180</v>
      </c>
      <c r="F1590" s="66" t="s">
        <v>21</v>
      </c>
      <c r="G1590" s="56">
        <v>847001</v>
      </c>
      <c r="H1590" s="56" t="s">
        <v>863</v>
      </c>
      <c r="I1590" s="56">
        <v>300180</v>
      </c>
      <c r="J1590" s="56" t="s">
        <v>5026</v>
      </c>
      <c r="K1590" s="56">
        <v>1</v>
      </c>
      <c r="L1590" s="56">
        <v>210000</v>
      </c>
      <c r="M1590" s="227">
        <v>200000</v>
      </c>
      <c r="N1590" s="57">
        <v>0</v>
      </c>
      <c r="O1590" s="223">
        <f t="shared" si="52"/>
        <v>200000</v>
      </c>
      <c r="P1590" s="57">
        <f>VLOOKUP(E1590,'Cons. Ch2 &amp; Ch3'!F:Y,20,FALSE)</f>
        <v>20000000</v>
      </c>
    </row>
    <row r="1591" spans="1:16" hidden="1" x14ac:dyDescent="0.35">
      <c r="A1591" s="56">
        <v>8471160</v>
      </c>
      <c r="B1591" s="56" t="s">
        <v>506</v>
      </c>
      <c r="C1591" s="56">
        <v>492316</v>
      </c>
      <c r="D1591" s="56" t="s">
        <v>138</v>
      </c>
      <c r="E1591" s="56" t="str">
        <f t="shared" si="53"/>
        <v>847.8471160.1.492316.000000.847001.300180</v>
      </c>
      <c r="F1591" s="66" t="s">
        <v>21</v>
      </c>
      <c r="G1591" s="56">
        <v>847001</v>
      </c>
      <c r="H1591" s="56" t="s">
        <v>863</v>
      </c>
      <c r="I1591" s="56">
        <v>300180</v>
      </c>
      <c r="J1591" s="56" t="s">
        <v>5027</v>
      </c>
      <c r="K1591" s="56">
        <v>1</v>
      </c>
      <c r="L1591" s="56">
        <v>262500</v>
      </c>
      <c r="M1591" s="227">
        <v>250000</v>
      </c>
      <c r="N1591" s="57">
        <v>0</v>
      </c>
      <c r="O1591" s="223">
        <f t="shared" si="52"/>
        <v>250000</v>
      </c>
      <c r="P1591" s="57">
        <f>VLOOKUP(E1591,'Cons. Ch2 &amp; Ch3'!F:Y,20,FALSE)</f>
        <v>20000000</v>
      </c>
    </row>
    <row r="1592" spans="1:16" hidden="1" x14ac:dyDescent="0.35">
      <c r="A1592" s="56">
        <v>8471160</v>
      </c>
      <c r="B1592" s="56" t="s">
        <v>506</v>
      </c>
      <c r="C1592" s="56">
        <v>492316</v>
      </c>
      <c r="D1592" s="56" t="s">
        <v>138</v>
      </c>
      <c r="E1592" s="56" t="str">
        <f t="shared" si="53"/>
        <v>847.8471160.1.492316.000000.847001.300180</v>
      </c>
      <c r="F1592" s="66" t="s">
        <v>21</v>
      </c>
      <c r="G1592" s="56">
        <v>847001</v>
      </c>
      <c r="H1592" s="56" t="s">
        <v>863</v>
      </c>
      <c r="I1592" s="56">
        <v>300180</v>
      </c>
      <c r="J1592" s="56" t="s">
        <v>5028</v>
      </c>
      <c r="K1592" s="56">
        <v>1</v>
      </c>
      <c r="L1592" s="56">
        <v>252000</v>
      </c>
      <c r="M1592" s="227">
        <v>240000</v>
      </c>
      <c r="N1592" s="57">
        <v>0</v>
      </c>
      <c r="O1592" s="223">
        <f t="shared" si="52"/>
        <v>240000</v>
      </c>
      <c r="P1592" s="57">
        <f>VLOOKUP(E1592,'Cons. Ch2 &amp; Ch3'!F:Y,20,FALSE)</f>
        <v>20000000</v>
      </c>
    </row>
    <row r="1593" spans="1:16" hidden="1" x14ac:dyDescent="0.35">
      <c r="A1593" s="56">
        <v>8471160</v>
      </c>
      <c r="B1593" s="56" t="s">
        <v>506</v>
      </c>
      <c r="C1593" s="56">
        <v>492316</v>
      </c>
      <c r="D1593" s="56" t="s">
        <v>138</v>
      </c>
      <c r="E1593" s="56" t="str">
        <f t="shared" si="53"/>
        <v>847.8471160.1.492316.000000.847001.300180</v>
      </c>
      <c r="F1593" s="66" t="s">
        <v>21</v>
      </c>
      <c r="G1593" s="56">
        <v>847001</v>
      </c>
      <c r="H1593" s="56" t="s">
        <v>863</v>
      </c>
      <c r="I1593" s="56">
        <v>300180</v>
      </c>
      <c r="J1593" s="56" t="s">
        <v>5029</v>
      </c>
      <c r="K1593" s="56">
        <v>1</v>
      </c>
      <c r="L1593" s="56">
        <v>315000</v>
      </c>
      <c r="M1593" s="227">
        <v>300000</v>
      </c>
      <c r="N1593" s="57">
        <v>0</v>
      </c>
      <c r="O1593" s="223">
        <f t="shared" si="52"/>
        <v>300000</v>
      </c>
      <c r="P1593" s="57">
        <f>VLOOKUP(E1593,'Cons. Ch2 &amp; Ch3'!F:Y,20,FALSE)</f>
        <v>20000000</v>
      </c>
    </row>
    <row r="1594" spans="1:16" hidden="1" x14ac:dyDescent="0.35">
      <c r="A1594" s="56">
        <v>8471160</v>
      </c>
      <c r="B1594" s="56" t="s">
        <v>506</v>
      </c>
      <c r="C1594" s="56">
        <v>492316</v>
      </c>
      <c r="D1594" s="56" t="s">
        <v>138</v>
      </c>
      <c r="E1594" s="56" t="str">
        <f t="shared" si="53"/>
        <v>847.8471160.1.492316.000000.847001.300180</v>
      </c>
      <c r="F1594" s="66" t="s">
        <v>21</v>
      </c>
      <c r="G1594" s="56">
        <v>847001</v>
      </c>
      <c r="H1594" s="56" t="s">
        <v>863</v>
      </c>
      <c r="I1594" s="56">
        <v>300180</v>
      </c>
      <c r="J1594" s="56" t="s">
        <v>5030</v>
      </c>
      <c r="K1594" s="56">
        <v>1</v>
      </c>
      <c r="L1594" s="56">
        <v>315000</v>
      </c>
      <c r="M1594" s="227">
        <v>300000</v>
      </c>
      <c r="N1594" s="57">
        <v>0</v>
      </c>
      <c r="O1594" s="223">
        <f t="shared" ref="O1594:O1641" si="54">M1594-N1594</f>
        <v>300000</v>
      </c>
      <c r="P1594" s="57">
        <f>VLOOKUP(E1594,'Cons. Ch2 &amp; Ch3'!F:Y,20,FALSE)</f>
        <v>20000000</v>
      </c>
    </row>
    <row r="1595" spans="1:16" hidden="1" x14ac:dyDescent="0.35">
      <c r="A1595" s="56">
        <v>8471160</v>
      </c>
      <c r="B1595" s="56" t="s">
        <v>506</v>
      </c>
      <c r="C1595" s="56">
        <v>492316</v>
      </c>
      <c r="D1595" s="56" t="s">
        <v>138</v>
      </c>
      <c r="E1595" s="56" t="str">
        <f t="shared" si="53"/>
        <v>847.8471160.1.492316.000000.847001.300180</v>
      </c>
      <c r="F1595" s="66" t="s">
        <v>21</v>
      </c>
      <c r="G1595" s="56">
        <v>847001</v>
      </c>
      <c r="H1595" s="56" t="s">
        <v>863</v>
      </c>
      <c r="I1595" s="56">
        <v>300180</v>
      </c>
      <c r="J1595" s="56" t="s">
        <v>5031</v>
      </c>
      <c r="K1595" s="56">
        <v>1</v>
      </c>
      <c r="L1595" s="56">
        <v>189000</v>
      </c>
      <c r="M1595" s="227">
        <v>180000</v>
      </c>
      <c r="N1595" s="57">
        <v>0</v>
      </c>
      <c r="O1595" s="223">
        <f t="shared" si="54"/>
        <v>180000</v>
      </c>
      <c r="P1595" s="57">
        <f>VLOOKUP(E1595,'Cons. Ch2 &amp; Ch3'!F:Y,20,FALSE)</f>
        <v>20000000</v>
      </c>
    </row>
    <row r="1596" spans="1:16" hidden="1" x14ac:dyDescent="0.35">
      <c r="A1596" s="56">
        <v>8471160</v>
      </c>
      <c r="B1596" s="56" t="s">
        <v>506</v>
      </c>
      <c r="C1596" s="56">
        <v>492316</v>
      </c>
      <c r="D1596" s="56" t="s">
        <v>138</v>
      </c>
      <c r="E1596" s="56" t="str">
        <f t="shared" si="53"/>
        <v>847.8471160.1.492316.000000.847001.300180</v>
      </c>
      <c r="F1596" s="66" t="s">
        <v>21</v>
      </c>
      <c r="G1596" s="56">
        <v>847001</v>
      </c>
      <c r="H1596" s="56" t="s">
        <v>863</v>
      </c>
      <c r="I1596" s="56">
        <v>300180</v>
      </c>
      <c r="J1596" s="56" t="s">
        <v>5032</v>
      </c>
      <c r="K1596" s="56">
        <v>1</v>
      </c>
      <c r="L1596" s="56">
        <v>7982178.75</v>
      </c>
      <c r="M1596" s="227">
        <v>7602075</v>
      </c>
      <c r="N1596" s="57">
        <v>0</v>
      </c>
      <c r="O1596" s="223">
        <f t="shared" si="54"/>
        <v>7602075</v>
      </c>
      <c r="P1596" s="57">
        <f>VLOOKUP(E1596,'Cons. Ch2 &amp; Ch3'!F:Y,20,FALSE)</f>
        <v>20000000</v>
      </c>
    </row>
    <row r="1597" spans="1:16" hidden="1" x14ac:dyDescent="0.35">
      <c r="A1597" s="56">
        <v>8471160</v>
      </c>
      <c r="B1597" s="56" t="s">
        <v>506</v>
      </c>
      <c r="C1597" s="56">
        <v>492316</v>
      </c>
      <c r="D1597" s="56" t="s">
        <v>138</v>
      </c>
      <c r="E1597" s="56" t="str">
        <f t="shared" si="53"/>
        <v>847.8471160.1.492316.000000.847001.300180</v>
      </c>
      <c r="F1597" s="66" t="s">
        <v>21</v>
      </c>
      <c r="G1597" s="56">
        <v>847001</v>
      </c>
      <c r="H1597" s="56" t="s">
        <v>863</v>
      </c>
      <c r="I1597" s="56">
        <v>300180</v>
      </c>
      <c r="J1597" s="56" t="s">
        <v>5033</v>
      </c>
      <c r="K1597" s="56">
        <v>1</v>
      </c>
      <c r="L1597" s="56">
        <v>9254893.2000000011</v>
      </c>
      <c r="M1597" s="227">
        <v>8814184</v>
      </c>
      <c r="N1597" s="57">
        <v>0</v>
      </c>
      <c r="O1597" s="223">
        <f t="shared" si="54"/>
        <v>8814184</v>
      </c>
      <c r="P1597" s="57">
        <f>VLOOKUP(E1597,'Cons. Ch2 &amp; Ch3'!F:Y,20,FALSE)</f>
        <v>20000000</v>
      </c>
    </row>
    <row r="1598" spans="1:16" hidden="1" x14ac:dyDescent="0.35">
      <c r="A1598" s="56">
        <v>8471160</v>
      </c>
      <c r="B1598" s="56" t="s">
        <v>506</v>
      </c>
      <c r="C1598" s="56">
        <v>492316</v>
      </c>
      <c r="D1598" s="56" t="s">
        <v>138</v>
      </c>
      <c r="E1598" s="56" t="str">
        <f t="shared" si="53"/>
        <v>847.8471160.1.492316.000000.847001.300180</v>
      </c>
      <c r="F1598" s="66" t="s">
        <v>21</v>
      </c>
      <c r="G1598" s="56">
        <v>847001</v>
      </c>
      <c r="H1598" s="56" t="s">
        <v>863</v>
      </c>
      <c r="I1598" s="56">
        <v>300180</v>
      </c>
      <c r="J1598" s="56" t="s">
        <v>5034</v>
      </c>
      <c r="K1598" s="56">
        <v>1</v>
      </c>
      <c r="L1598" s="56">
        <v>2120868.75</v>
      </c>
      <c r="M1598" s="227">
        <v>2019875</v>
      </c>
      <c r="N1598" s="57">
        <v>0</v>
      </c>
      <c r="O1598" s="223">
        <f t="shared" si="54"/>
        <v>2019875</v>
      </c>
      <c r="P1598" s="57">
        <f>VLOOKUP(E1598,'Cons. Ch2 &amp; Ch3'!F:Y,20,FALSE)</f>
        <v>20000000</v>
      </c>
    </row>
    <row r="1599" spans="1:16" hidden="1" x14ac:dyDescent="0.35">
      <c r="A1599" s="56">
        <v>8471160</v>
      </c>
      <c r="B1599" s="56" t="s">
        <v>506</v>
      </c>
      <c r="C1599" s="56">
        <v>492316</v>
      </c>
      <c r="D1599" s="56" t="s">
        <v>138</v>
      </c>
      <c r="E1599" s="56" t="str">
        <f t="shared" si="53"/>
        <v>847.8471160.1.492316.000000.847001.300180</v>
      </c>
      <c r="F1599" s="66" t="s">
        <v>21</v>
      </c>
      <c r="G1599" s="56">
        <v>847001</v>
      </c>
      <c r="H1599" s="56" t="s">
        <v>863</v>
      </c>
      <c r="I1599" s="56">
        <v>300180</v>
      </c>
      <c r="J1599" s="56" t="s">
        <v>5035</v>
      </c>
      <c r="K1599" s="56">
        <v>1</v>
      </c>
      <c r="L1599" s="56">
        <v>954405.9</v>
      </c>
      <c r="M1599" s="227">
        <v>908958</v>
      </c>
      <c r="N1599" s="57">
        <v>0</v>
      </c>
      <c r="O1599" s="223">
        <f t="shared" si="54"/>
        <v>908958</v>
      </c>
      <c r="P1599" s="57">
        <f>VLOOKUP(E1599,'Cons. Ch2 &amp; Ch3'!F:Y,20,FALSE)</f>
        <v>20000000</v>
      </c>
    </row>
    <row r="1600" spans="1:16" hidden="1" x14ac:dyDescent="0.35">
      <c r="A1600" s="56">
        <v>8471160</v>
      </c>
      <c r="B1600" s="56" t="s">
        <v>506</v>
      </c>
      <c r="C1600" s="56">
        <v>492316</v>
      </c>
      <c r="D1600" s="56" t="s">
        <v>138</v>
      </c>
      <c r="E1600" s="56" t="str">
        <f t="shared" si="53"/>
        <v>847.8471160.1.492316.000000.847001.300180</v>
      </c>
      <c r="F1600" s="66" t="s">
        <v>21</v>
      </c>
      <c r="G1600" s="56">
        <v>847001</v>
      </c>
      <c r="H1600" s="56" t="s">
        <v>863</v>
      </c>
      <c r="I1600" s="56">
        <v>300180</v>
      </c>
      <c r="J1600" s="56" t="s">
        <v>5036</v>
      </c>
      <c r="K1600" s="56">
        <v>1</v>
      </c>
      <c r="L1600" s="56">
        <v>4241737.5</v>
      </c>
      <c r="M1600" s="227">
        <v>4039750</v>
      </c>
      <c r="N1600" s="57">
        <v>0</v>
      </c>
      <c r="O1600" s="223">
        <f t="shared" si="54"/>
        <v>4039750</v>
      </c>
      <c r="P1600" s="57">
        <f>VLOOKUP(E1600,'Cons. Ch2 &amp; Ch3'!F:Y,20,FALSE)</f>
        <v>20000000</v>
      </c>
    </row>
    <row r="1601" spans="1:16" hidden="1" x14ac:dyDescent="0.35">
      <c r="A1601" s="56">
        <v>8471160</v>
      </c>
      <c r="B1601" s="56" t="s">
        <v>506</v>
      </c>
      <c r="C1601" s="56">
        <v>492316</v>
      </c>
      <c r="D1601" s="56" t="s">
        <v>138</v>
      </c>
      <c r="E1601" s="56" t="str">
        <f t="shared" si="53"/>
        <v>847.8471160.1.492316.000000.847001.300180</v>
      </c>
      <c r="F1601" s="66" t="s">
        <v>21</v>
      </c>
      <c r="G1601" s="56">
        <v>847001</v>
      </c>
      <c r="H1601" s="56" t="s">
        <v>863</v>
      </c>
      <c r="I1601" s="56">
        <v>300180</v>
      </c>
      <c r="J1601" s="56" t="s">
        <v>5037</v>
      </c>
      <c r="K1601" s="56">
        <v>1</v>
      </c>
      <c r="L1601" s="56">
        <v>2988497.4</v>
      </c>
      <c r="M1601" s="227">
        <v>2846188</v>
      </c>
      <c r="N1601" s="57">
        <v>0</v>
      </c>
      <c r="O1601" s="223">
        <f t="shared" si="54"/>
        <v>2846188</v>
      </c>
      <c r="P1601" s="57">
        <f>VLOOKUP(E1601,'Cons. Ch2 &amp; Ch3'!F:Y,20,FALSE)</f>
        <v>20000000</v>
      </c>
    </row>
    <row r="1602" spans="1:16" hidden="1" x14ac:dyDescent="0.35">
      <c r="A1602" s="56">
        <v>8471160</v>
      </c>
      <c r="B1602" s="56" t="s">
        <v>506</v>
      </c>
      <c r="C1602" s="56">
        <v>492316</v>
      </c>
      <c r="D1602" s="56" t="s">
        <v>138</v>
      </c>
      <c r="E1602" s="56" t="str">
        <f t="shared" ref="E1602:E1665" si="55">CONCATENATE(847,".",A1602,".",1,".",C1602,".","000000",".",G1602,".",I1602)</f>
        <v>847.8471160.1.492316.000000.847001.300180</v>
      </c>
      <c r="F1602" s="66" t="s">
        <v>21</v>
      </c>
      <c r="G1602" s="56">
        <v>847001</v>
      </c>
      <c r="H1602" s="56" t="s">
        <v>863</v>
      </c>
      <c r="I1602" s="56">
        <v>300180</v>
      </c>
      <c r="J1602" s="56" t="s">
        <v>5038</v>
      </c>
      <c r="K1602" s="56">
        <v>1</v>
      </c>
      <c r="L1602" s="56">
        <v>2699287.5</v>
      </c>
      <c r="M1602" s="227">
        <v>2570750</v>
      </c>
      <c r="N1602" s="57">
        <v>0</v>
      </c>
      <c r="O1602" s="223">
        <f t="shared" si="54"/>
        <v>2570750</v>
      </c>
      <c r="P1602" s="57">
        <f>VLOOKUP(E1602,'Cons. Ch2 &amp; Ch3'!F:Y,20,FALSE)</f>
        <v>20000000</v>
      </c>
    </row>
    <row r="1603" spans="1:16" hidden="1" x14ac:dyDescent="0.35">
      <c r="A1603" s="56">
        <v>8471160</v>
      </c>
      <c r="B1603" s="56" t="s">
        <v>506</v>
      </c>
      <c r="C1603" s="56">
        <v>492316</v>
      </c>
      <c r="D1603" s="56" t="s">
        <v>138</v>
      </c>
      <c r="E1603" s="56" t="str">
        <f t="shared" si="55"/>
        <v>847.8471160.1.492316.000000.847001.300180</v>
      </c>
      <c r="F1603" s="66" t="s">
        <v>21</v>
      </c>
      <c r="G1603" s="56">
        <v>847001</v>
      </c>
      <c r="H1603" s="56" t="s">
        <v>863</v>
      </c>
      <c r="I1603" s="56">
        <v>300180</v>
      </c>
      <c r="J1603" s="56" t="s">
        <v>5039</v>
      </c>
      <c r="K1603" s="56">
        <v>1</v>
      </c>
      <c r="L1603" s="56">
        <v>1928062.5</v>
      </c>
      <c r="M1603" s="227">
        <v>1836250</v>
      </c>
      <c r="N1603" s="57">
        <v>0</v>
      </c>
      <c r="O1603" s="223">
        <f t="shared" si="54"/>
        <v>1836250</v>
      </c>
      <c r="P1603" s="57">
        <f>VLOOKUP(E1603,'Cons. Ch2 &amp; Ch3'!F:Y,20,FALSE)</f>
        <v>20000000</v>
      </c>
    </row>
    <row r="1604" spans="1:16" hidden="1" x14ac:dyDescent="0.35">
      <c r="A1604" s="56">
        <v>8471160</v>
      </c>
      <c r="B1604" s="56" t="s">
        <v>506</v>
      </c>
      <c r="C1604" s="56">
        <v>492316</v>
      </c>
      <c r="D1604" s="56" t="s">
        <v>138</v>
      </c>
      <c r="E1604" s="56" t="str">
        <f t="shared" si="55"/>
        <v>847.8471160.1.492316.000000.847001.300180</v>
      </c>
      <c r="F1604" s="66" t="s">
        <v>21</v>
      </c>
      <c r="G1604" s="56">
        <v>847001</v>
      </c>
      <c r="H1604" s="56" t="s">
        <v>863</v>
      </c>
      <c r="I1604" s="56">
        <v>300180</v>
      </c>
      <c r="J1604" s="56" t="s">
        <v>5040</v>
      </c>
      <c r="K1604" s="56">
        <v>1</v>
      </c>
      <c r="L1604" s="56">
        <v>1542450</v>
      </c>
      <c r="M1604" s="227">
        <v>1469000</v>
      </c>
      <c r="N1604" s="57">
        <v>0</v>
      </c>
      <c r="O1604" s="223">
        <f t="shared" si="54"/>
        <v>1469000</v>
      </c>
      <c r="P1604" s="57">
        <f>VLOOKUP(E1604,'Cons. Ch2 &amp; Ch3'!F:Y,20,FALSE)</f>
        <v>20000000</v>
      </c>
    </row>
    <row r="1605" spans="1:16" hidden="1" x14ac:dyDescent="0.35">
      <c r="A1605" s="56">
        <v>8471160</v>
      </c>
      <c r="B1605" s="56" t="s">
        <v>506</v>
      </c>
      <c r="C1605" s="56">
        <v>492316</v>
      </c>
      <c r="D1605" s="56" t="s">
        <v>138</v>
      </c>
      <c r="E1605" s="56" t="str">
        <f t="shared" si="55"/>
        <v>847.8471160.1.492316.000000.847001.300180</v>
      </c>
      <c r="F1605" s="66" t="s">
        <v>21</v>
      </c>
      <c r="G1605" s="56">
        <v>847001</v>
      </c>
      <c r="H1605" s="56" t="s">
        <v>863</v>
      </c>
      <c r="I1605" s="56">
        <v>300180</v>
      </c>
      <c r="J1605" s="56" t="s">
        <v>5041</v>
      </c>
      <c r="K1605" s="56">
        <v>1</v>
      </c>
      <c r="L1605" s="56">
        <v>1260000</v>
      </c>
      <c r="M1605" s="227">
        <v>1200000</v>
      </c>
      <c r="N1605" s="57">
        <v>0</v>
      </c>
      <c r="O1605" s="223">
        <f t="shared" si="54"/>
        <v>1200000</v>
      </c>
      <c r="P1605" s="57">
        <f>VLOOKUP(E1605,'Cons. Ch2 &amp; Ch3'!F:Y,20,FALSE)</f>
        <v>20000000</v>
      </c>
    </row>
    <row r="1606" spans="1:16" hidden="1" x14ac:dyDescent="0.35">
      <c r="A1606" s="56">
        <v>8471160</v>
      </c>
      <c r="B1606" s="56" t="s">
        <v>506</v>
      </c>
      <c r="C1606" s="56">
        <v>492316</v>
      </c>
      <c r="D1606" s="56" t="s">
        <v>138</v>
      </c>
      <c r="E1606" s="56" t="str">
        <f t="shared" si="55"/>
        <v>847.8471160.1.492316.000000.847001.300180</v>
      </c>
      <c r="F1606" s="66" t="s">
        <v>21</v>
      </c>
      <c r="G1606" s="56">
        <v>847001</v>
      </c>
      <c r="H1606" s="56" t="s">
        <v>863</v>
      </c>
      <c r="I1606" s="56">
        <v>300180</v>
      </c>
      <c r="J1606" s="56" t="s">
        <v>5042</v>
      </c>
      <c r="K1606" s="56">
        <v>1</v>
      </c>
      <c r="L1606" s="56">
        <v>1260000</v>
      </c>
      <c r="M1606" s="227">
        <v>1200000</v>
      </c>
      <c r="N1606" s="57">
        <v>0</v>
      </c>
      <c r="O1606" s="223">
        <f t="shared" si="54"/>
        <v>1200000</v>
      </c>
      <c r="P1606" s="57">
        <f>VLOOKUP(E1606,'Cons. Ch2 &amp; Ch3'!F:Y,20,FALSE)</f>
        <v>20000000</v>
      </c>
    </row>
    <row r="1607" spans="1:16" hidden="1" x14ac:dyDescent="0.35">
      <c r="A1607" s="56">
        <v>8471160</v>
      </c>
      <c r="B1607" s="56" t="s">
        <v>506</v>
      </c>
      <c r="C1607" s="56">
        <v>492316</v>
      </c>
      <c r="D1607" s="56" t="s">
        <v>138</v>
      </c>
      <c r="E1607" s="56" t="str">
        <f t="shared" si="55"/>
        <v>847.8471160.1.492316.000000.847001.300180</v>
      </c>
      <c r="F1607" s="66" t="s">
        <v>21</v>
      </c>
      <c r="G1607" s="56">
        <v>847001</v>
      </c>
      <c r="H1607" s="56" t="s">
        <v>863</v>
      </c>
      <c r="I1607" s="56">
        <v>300180</v>
      </c>
      <c r="J1607" s="56" t="s">
        <v>5043</v>
      </c>
      <c r="K1607" s="56">
        <v>1</v>
      </c>
      <c r="L1607" s="56">
        <v>1260000</v>
      </c>
      <c r="M1607" s="227">
        <v>1200000</v>
      </c>
      <c r="N1607" s="57">
        <v>0</v>
      </c>
      <c r="O1607" s="223">
        <f t="shared" si="54"/>
        <v>1200000</v>
      </c>
      <c r="P1607" s="57">
        <f>VLOOKUP(E1607,'Cons. Ch2 &amp; Ch3'!F:Y,20,FALSE)</f>
        <v>20000000</v>
      </c>
    </row>
    <row r="1608" spans="1:16" hidden="1" x14ac:dyDescent="0.35">
      <c r="A1608" s="56">
        <v>8471160</v>
      </c>
      <c r="B1608" s="56" t="s">
        <v>506</v>
      </c>
      <c r="C1608" s="56">
        <v>492316</v>
      </c>
      <c r="D1608" s="56" t="s">
        <v>138</v>
      </c>
      <c r="E1608" s="56" t="str">
        <f t="shared" si="55"/>
        <v>847.8471160.1.492316.000000.847001.300180</v>
      </c>
      <c r="F1608" s="66" t="s">
        <v>21</v>
      </c>
      <c r="G1608" s="56">
        <v>847001</v>
      </c>
      <c r="H1608" s="56" t="s">
        <v>863</v>
      </c>
      <c r="I1608" s="56">
        <v>300180</v>
      </c>
      <c r="J1608" s="56" t="s">
        <v>5044</v>
      </c>
      <c r="K1608" s="56">
        <v>1</v>
      </c>
      <c r="L1608" s="56">
        <v>1260000</v>
      </c>
      <c r="M1608" s="227">
        <v>1200000</v>
      </c>
      <c r="N1608" s="57">
        <v>0</v>
      </c>
      <c r="O1608" s="223">
        <f t="shared" si="54"/>
        <v>1200000</v>
      </c>
      <c r="P1608" s="57">
        <f>VLOOKUP(E1608,'Cons. Ch2 &amp; Ch3'!F:Y,20,FALSE)</f>
        <v>20000000</v>
      </c>
    </row>
    <row r="1609" spans="1:16" hidden="1" x14ac:dyDescent="0.35">
      <c r="A1609" s="56">
        <v>8471160</v>
      </c>
      <c r="B1609" s="56" t="s">
        <v>506</v>
      </c>
      <c r="C1609" s="56">
        <v>492316</v>
      </c>
      <c r="D1609" s="56" t="s">
        <v>138</v>
      </c>
      <c r="E1609" s="56" t="str">
        <f t="shared" si="55"/>
        <v>847.8471160.1.492316.000000.847001.300180</v>
      </c>
      <c r="F1609" s="66" t="s">
        <v>21</v>
      </c>
      <c r="G1609" s="56">
        <v>847001</v>
      </c>
      <c r="H1609" s="56" t="s">
        <v>863</v>
      </c>
      <c r="I1609" s="56">
        <v>300180</v>
      </c>
      <c r="J1609" s="56" t="s">
        <v>5045</v>
      </c>
      <c r="K1609" s="56">
        <v>1</v>
      </c>
      <c r="L1609" s="56">
        <v>3150000</v>
      </c>
      <c r="M1609" s="227">
        <v>3000000</v>
      </c>
      <c r="N1609" s="57">
        <v>0</v>
      </c>
      <c r="O1609" s="223">
        <f t="shared" si="54"/>
        <v>3000000</v>
      </c>
      <c r="P1609" s="57">
        <f>VLOOKUP(E1609,'Cons. Ch2 &amp; Ch3'!F:Y,20,FALSE)</f>
        <v>20000000</v>
      </c>
    </row>
    <row r="1610" spans="1:16" hidden="1" x14ac:dyDescent="0.35">
      <c r="A1610" s="56">
        <v>8471160</v>
      </c>
      <c r="B1610" s="56" t="s">
        <v>506</v>
      </c>
      <c r="C1610" s="56">
        <v>492316</v>
      </c>
      <c r="D1610" s="56" t="s">
        <v>138</v>
      </c>
      <c r="E1610" s="56" t="str">
        <f t="shared" si="55"/>
        <v>847.8471160.1.492316.000000.847001.300180</v>
      </c>
      <c r="F1610" s="66" t="s">
        <v>21</v>
      </c>
      <c r="G1610" s="56">
        <v>847001</v>
      </c>
      <c r="H1610" s="56" t="s">
        <v>863</v>
      </c>
      <c r="I1610" s="56">
        <v>300180</v>
      </c>
      <c r="J1610" s="56" t="s">
        <v>5046</v>
      </c>
      <c r="K1610" s="56">
        <v>1</v>
      </c>
      <c r="L1610" s="56">
        <v>3150000</v>
      </c>
      <c r="M1610" s="227">
        <v>3000000</v>
      </c>
      <c r="N1610" s="57">
        <v>0</v>
      </c>
      <c r="O1610" s="223">
        <f t="shared" si="54"/>
        <v>3000000</v>
      </c>
      <c r="P1610" s="57">
        <f>VLOOKUP(E1610,'Cons. Ch2 &amp; Ch3'!F:Y,20,FALSE)</f>
        <v>20000000</v>
      </c>
    </row>
    <row r="1611" spans="1:16" hidden="1" x14ac:dyDescent="0.35">
      <c r="A1611" s="56">
        <v>8471160</v>
      </c>
      <c r="B1611" s="56" t="s">
        <v>506</v>
      </c>
      <c r="C1611" s="56">
        <v>492316</v>
      </c>
      <c r="D1611" s="56" t="s">
        <v>138</v>
      </c>
      <c r="E1611" s="56" t="str">
        <f t="shared" si="55"/>
        <v>847.8471160.1.492316.000000.847001.300180</v>
      </c>
      <c r="F1611" s="66" t="s">
        <v>21</v>
      </c>
      <c r="G1611" s="56">
        <v>847001</v>
      </c>
      <c r="H1611" s="56" t="s">
        <v>863</v>
      </c>
      <c r="I1611" s="56">
        <v>300180</v>
      </c>
      <c r="J1611" s="56" t="s">
        <v>5047</v>
      </c>
      <c r="K1611" s="56">
        <v>1</v>
      </c>
      <c r="L1611" s="56">
        <v>1050000</v>
      </c>
      <c r="M1611" s="227">
        <v>1000000</v>
      </c>
      <c r="N1611" s="57">
        <v>0</v>
      </c>
      <c r="O1611" s="223">
        <f t="shared" si="54"/>
        <v>1000000</v>
      </c>
      <c r="P1611" s="57">
        <f>VLOOKUP(E1611,'Cons. Ch2 &amp; Ch3'!F:Y,20,FALSE)</f>
        <v>20000000</v>
      </c>
    </row>
    <row r="1612" spans="1:16" hidden="1" x14ac:dyDescent="0.35">
      <c r="A1612" s="56">
        <v>8471160</v>
      </c>
      <c r="B1612" s="56" t="s">
        <v>506</v>
      </c>
      <c r="C1612" s="56">
        <v>492316</v>
      </c>
      <c r="D1612" s="56" t="s">
        <v>138</v>
      </c>
      <c r="E1612" s="56" t="str">
        <f t="shared" si="55"/>
        <v>847.8471160.1.492316.000000.847001.300180</v>
      </c>
      <c r="F1612" s="66" t="s">
        <v>21</v>
      </c>
      <c r="G1612" s="56">
        <v>847001</v>
      </c>
      <c r="H1612" s="56" t="s">
        <v>863</v>
      </c>
      <c r="I1612" s="56">
        <v>300180</v>
      </c>
      <c r="J1612" s="56" t="s">
        <v>5048</v>
      </c>
      <c r="K1612" s="56">
        <v>1</v>
      </c>
      <c r="L1612" s="56">
        <v>840000</v>
      </c>
      <c r="M1612" s="227">
        <v>800000</v>
      </c>
      <c r="N1612" s="57">
        <v>0</v>
      </c>
      <c r="O1612" s="223">
        <f t="shared" si="54"/>
        <v>800000</v>
      </c>
      <c r="P1612" s="57">
        <f>VLOOKUP(E1612,'Cons. Ch2 &amp; Ch3'!F:Y,20,FALSE)</f>
        <v>20000000</v>
      </c>
    </row>
    <row r="1613" spans="1:16" hidden="1" x14ac:dyDescent="0.35">
      <c r="A1613" s="56">
        <v>8471160</v>
      </c>
      <c r="B1613" s="56" t="s">
        <v>506</v>
      </c>
      <c r="C1613" s="56">
        <v>492316</v>
      </c>
      <c r="D1613" s="56" t="s">
        <v>138</v>
      </c>
      <c r="E1613" s="56" t="str">
        <f t="shared" si="55"/>
        <v>847.8471160.1.492316.000000.847001.300180</v>
      </c>
      <c r="F1613" s="66" t="s">
        <v>21</v>
      </c>
      <c r="G1613" s="56">
        <v>847001</v>
      </c>
      <c r="H1613" s="56" t="s">
        <v>863</v>
      </c>
      <c r="I1613" s="56">
        <v>300180</v>
      </c>
      <c r="J1613" s="56" t="s">
        <v>5049</v>
      </c>
      <c r="K1613" s="56">
        <v>1</v>
      </c>
      <c r="L1613" s="56">
        <v>630000</v>
      </c>
      <c r="M1613" s="227">
        <v>600000</v>
      </c>
      <c r="N1613" s="57">
        <v>0</v>
      </c>
      <c r="O1613" s="223">
        <f t="shared" si="54"/>
        <v>600000</v>
      </c>
      <c r="P1613" s="57">
        <f>VLOOKUP(E1613,'Cons. Ch2 &amp; Ch3'!F:Y,20,FALSE)</f>
        <v>20000000</v>
      </c>
    </row>
    <row r="1614" spans="1:16" hidden="1" x14ac:dyDescent="0.35">
      <c r="A1614" s="56">
        <v>8471160</v>
      </c>
      <c r="B1614" s="56" t="s">
        <v>506</v>
      </c>
      <c r="C1614" s="56">
        <v>492316</v>
      </c>
      <c r="D1614" s="56" t="s">
        <v>138</v>
      </c>
      <c r="E1614" s="56" t="str">
        <f t="shared" si="55"/>
        <v>847.8471160.1.492316.000000.847001.300180</v>
      </c>
      <c r="F1614" s="66" t="s">
        <v>21</v>
      </c>
      <c r="G1614" s="56">
        <v>847001</v>
      </c>
      <c r="H1614" s="56" t="s">
        <v>863</v>
      </c>
      <c r="I1614" s="56">
        <v>300180</v>
      </c>
      <c r="J1614" s="56" t="s">
        <v>5050</v>
      </c>
      <c r="K1614" s="56">
        <v>1</v>
      </c>
      <c r="L1614" s="56">
        <v>420000</v>
      </c>
      <c r="M1614" s="227">
        <v>400000</v>
      </c>
      <c r="N1614" s="57">
        <v>0</v>
      </c>
      <c r="O1614" s="223">
        <f t="shared" si="54"/>
        <v>400000</v>
      </c>
      <c r="P1614" s="57">
        <f>VLOOKUP(E1614,'Cons. Ch2 &amp; Ch3'!F:Y,20,FALSE)</f>
        <v>20000000</v>
      </c>
    </row>
    <row r="1615" spans="1:16" hidden="1" x14ac:dyDescent="0.35">
      <c r="A1615" s="56">
        <v>8471160</v>
      </c>
      <c r="B1615" s="56" t="s">
        <v>506</v>
      </c>
      <c r="C1615" s="56">
        <v>492316</v>
      </c>
      <c r="D1615" s="56" t="s">
        <v>138</v>
      </c>
      <c r="E1615" s="56" t="str">
        <f t="shared" si="55"/>
        <v>847.8471160.1.492316.000000.847001.300180</v>
      </c>
      <c r="F1615" s="66" t="s">
        <v>21</v>
      </c>
      <c r="G1615" s="56">
        <v>847001</v>
      </c>
      <c r="H1615" s="56" t="s">
        <v>863</v>
      </c>
      <c r="I1615" s="56">
        <v>300180</v>
      </c>
      <c r="J1615" s="56" t="s">
        <v>5051</v>
      </c>
      <c r="K1615" s="56">
        <v>1</v>
      </c>
      <c r="L1615" s="56">
        <v>630000</v>
      </c>
      <c r="M1615" s="227">
        <v>600000</v>
      </c>
      <c r="N1615" s="57">
        <v>0</v>
      </c>
      <c r="O1615" s="223">
        <f t="shared" si="54"/>
        <v>600000</v>
      </c>
      <c r="P1615" s="57">
        <f>VLOOKUP(E1615,'Cons. Ch2 &amp; Ch3'!F:Y,20,FALSE)</f>
        <v>20000000</v>
      </c>
    </row>
    <row r="1616" spans="1:16" hidden="1" x14ac:dyDescent="0.35">
      <c r="A1616" s="56">
        <v>8471160</v>
      </c>
      <c r="B1616" s="56" t="s">
        <v>506</v>
      </c>
      <c r="C1616" s="56">
        <v>492316</v>
      </c>
      <c r="D1616" s="56" t="s">
        <v>138</v>
      </c>
      <c r="E1616" s="56" t="str">
        <f t="shared" si="55"/>
        <v>847.8471160.1.492316.000000.847001.300180</v>
      </c>
      <c r="F1616" s="66" t="s">
        <v>21</v>
      </c>
      <c r="G1616" s="56">
        <v>847001</v>
      </c>
      <c r="H1616" s="56" t="s">
        <v>863</v>
      </c>
      <c r="I1616" s="56">
        <v>300180</v>
      </c>
      <c r="J1616" s="56" t="s">
        <v>5052</v>
      </c>
      <c r="K1616" s="56">
        <v>1</v>
      </c>
      <c r="L1616" s="56">
        <v>315000</v>
      </c>
      <c r="M1616" s="227">
        <v>300000</v>
      </c>
      <c r="N1616" s="57">
        <v>0</v>
      </c>
      <c r="O1616" s="223">
        <f t="shared" si="54"/>
        <v>300000</v>
      </c>
      <c r="P1616" s="57">
        <f>VLOOKUP(E1616,'Cons. Ch2 &amp; Ch3'!F:Y,20,FALSE)</f>
        <v>20000000</v>
      </c>
    </row>
    <row r="1617" spans="1:16" hidden="1" x14ac:dyDescent="0.35">
      <c r="A1617" s="56">
        <v>8471160</v>
      </c>
      <c r="B1617" s="56" t="s">
        <v>506</v>
      </c>
      <c r="C1617" s="56">
        <v>492316</v>
      </c>
      <c r="D1617" s="56" t="s">
        <v>138</v>
      </c>
      <c r="E1617" s="56" t="str">
        <f t="shared" si="55"/>
        <v>847.8471160.1.492316.000000.847001.300180</v>
      </c>
      <c r="F1617" s="66" t="s">
        <v>21</v>
      </c>
      <c r="G1617" s="56">
        <v>847001</v>
      </c>
      <c r="H1617" s="56" t="s">
        <v>863</v>
      </c>
      <c r="I1617" s="56">
        <v>300180</v>
      </c>
      <c r="J1617" s="56" t="s">
        <v>5053</v>
      </c>
      <c r="K1617" s="56">
        <v>1</v>
      </c>
      <c r="L1617" s="56">
        <v>315000</v>
      </c>
      <c r="M1617" s="227">
        <v>300000</v>
      </c>
      <c r="N1617" s="57">
        <v>0</v>
      </c>
      <c r="O1617" s="223">
        <f t="shared" si="54"/>
        <v>300000</v>
      </c>
      <c r="P1617" s="57">
        <f>VLOOKUP(E1617,'Cons. Ch2 &amp; Ch3'!F:Y,20,FALSE)</f>
        <v>20000000</v>
      </c>
    </row>
    <row r="1618" spans="1:16" hidden="1" x14ac:dyDescent="0.35">
      <c r="A1618" s="56">
        <v>8471160</v>
      </c>
      <c r="B1618" s="56" t="s">
        <v>506</v>
      </c>
      <c r="C1618" s="56">
        <v>492316</v>
      </c>
      <c r="D1618" s="56" t="s">
        <v>138</v>
      </c>
      <c r="E1618" s="56" t="str">
        <f t="shared" si="55"/>
        <v>847.8471160.1.492316.000000.847001.300180</v>
      </c>
      <c r="F1618" s="66" t="s">
        <v>21</v>
      </c>
      <c r="G1618" s="56">
        <v>847001</v>
      </c>
      <c r="H1618" s="56" t="s">
        <v>863</v>
      </c>
      <c r="I1618" s="56">
        <v>300180</v>
      </c>
      <c r="J1618" s="56" t="s">
        <v>5054</v>
      </c>
      <c r="K1618" s="56">
        <v>1</v>
      </c>
      <c r="L1618" s="56">
        <v>577500</v>
      </c>
      <c r="M1618" s="227">
        <v>550000</v>
      </c>
      <c r="N1618" s="57">
        <v>0</v>
      </c>
      <c r="O1618" s="223">
        <f t="shared" si="54"/>
        <v>550000</v>
      </c>
      <c r="P1618" s="57">
        <f>VLOOKUP(E1618,'Cons. Ch2 &amp; Ch3'!F:Y,20,FALSE)</f>
        <v>20000000</v>
      </c>
    </row>
    <row r="1619" spans="1:16" hidden="1" x14ac:dyDescent="0.35">
      <c r="A1619" s="56">
        <v>8471160</v>
      </c>
      <c r="B1619" s="56" t="s">
        <v>506</v>
      </c>
      <c r="C1619" s="56">
        <v>492316</v>
      </c>
      <c r="D1619" s="56" t="s">
        <v>138</v>
      </c>
      <c r="E1619" s="56" t="str">
        <f t="shared" si="55"/>
        <v>847.8471160.1.492316.000000.847001.300180</v>
      </c>
      <c r="F1619" s="66" t="s">
        <v>21</v>
      </c>
      <c r="G1619" s="56">
        <v>847001</v>
      </c>
      <c r="H1619" s="56" t="s">
        <v>863</v>
      </c>
      <c r="I1619" s="56">
        <v>300180</v>
      </c>
      <c r="J1619" s="56" t="s">
        <v>5055</v>
      </c>
      <c r="K1619" s="56">
        <v>1</v>
      </c>
      <c r="L1619" s="56">
        <v>210000</v>
      </c>
      <c r="M1619" s="227">
        <v>200000</v>
      </c>
      <c r="N1619" s="57">
        <v>0</v>
      </c>
      <c r="O1619" s="223">
        <f t="shared" si="54"/>
        <v>200000</v>
      </c>
      <c r="P1619" s="57">
        <f>VLOOKUP(E1619,'Cons. Ch2 &amp; Ch3'!F:Y,20,FALSE)</f>
        <v>20000000</v>
      </c>
    </row>
    <row r="1620" spans="1:16" hidden="1" x14ac:dyDescent="0.35">
      <c r="A1620" s="56">
        <v>8471160</v>
      </c>
      <c r="B1620" s="56" t="s">
        <v>506</v>
      </c>
      <c r="C1620" s="56">
        <v>492316</v>
      </c>
      <c r="D1620" s="56" t="s">
        <v>138</v>
      </c>
      <c r="E1620" s="56" t="str">
        <f t="shared" si="55"/>
        <v>847.8471160.1.492316.000000.847001.300180</v>
      </c>
      <c r="F1620" s="66" t="s">
        <v>21</v>
      </c>
      <c r="G1620" s="56">
        <v>847001</v>
      </c>
      <c r="H1620" s="56" t="s">
        <v>863</v>
      </c>
      <c r="I1620" s="56">
        <v>300180</v>
      </c>
      <c r="J1620" s="56" t="s">
        <v>5056</v>
      </c>
      <c r="K1620" s="56">
        <v>1</v>
      </c>
      <c r="L1620" s="56">
        <v>210000</v>
      </c>
      <c r="M1620" s="227">
        <v>200000</v>
      </c>
      <c r="N1620" s="57">
        <v>0</v>
      </c>
      <c r="O1620" s="223">
        <f t="shared" si="54"/>
        <v>200000</v>
      </c>
      <c r="P1620" s="57">
        <f>VLOOKUP(E1620,'Cons. Ch2 &amp; Ch3'!F:Y,20,FALSE)</f>
        <v>20000000</v>
      </c>
    </row>
    <row r="1621" spans="1:16" hidden="1" x14ac:dyDescent="0.35">
      <c r="A1621" s="56">
        <v>8471160</v>
      </c>
      <c r="B1621" s="56" t="s">
        <v>506</v>
      </c>
      <c r="C1621" s="56">
        <v>492316</v>
      </c>
      <c r="D1621" s="56" t="s">
        <v>138</v>
      </c>
      <c r="E1621" s="56" t="str">
        <f t="shared" si="55"/>
        <v>847.8471160.1.492316.000000.847001.300180</v>
      </c>
      <c r="F1621" s="66" t="s">
        <v>21</v>
      </c>
      <c r="G1621" s="56">
        <v>847001</v>
      </c>
      <c r="H1621" s="56" t="s">
        <v>863</v>
      </c>
      <c r="I1621" s="56">
        <v>300180</v>
      </c>
      <c r="J1621" s="56" t="s">
        <v>5057</v>
      </c>
      <c r="K1621" s="56">
        <v>1</v>
      </c>
      <c r="L1621" s="56">
        <v>315000</v>
      </c>
      <c r="M1621" s="227">
        <v>300000</v>
      </c>
      <c r="N1621" s="57">
        <v>0</v>
      </c>
      <c r="O1621" s="223">
        <f t="shared" si="54"/>
        <v>300000</v>
      </c>
      <c r="P1621" s="57">
        <f>VLOOKUP(E1621,'Cons. Ch2 &amp; Ch3'!F:Y,20,FALSE)</f>
        <v>20000000</v>
      </c>
    </row>
    <row r="1622" spans="1:16" hidden="1" x14ac:dyDescent="0.35">
      <c r="A1622" s="56">
        <v>8471160</v>
      </c>
      <c r="B1622" s="56" t="s">
        <v>506</v>
      </c>
      <c r="C1622" s="56">
        <v>492316</v>
      </c>
      <c r="D1622" s="56" t="s">
        <v>138</v>
      </c>
      <c r="E1622" s="56" t="str">
        <f t="shared" si="55"/>
        <v>847.8471160.1.492316.000000.847001.300180</v>
      </c>
      <c r="F1622" s="66" t="s">
        <v>21</v>
      </c>
      <c r="G1622" s="56">
        <v>847001</v>
      </c>
      <c r="H1622" s="56" t="s">
        <v>863</v>
      </c>
      <c r="I1622" s="56">
        <v>300180</v>
      </c>
      <c r="J1622" s="56" t="s">
        <v>5058</v>
      </c>
      <c r="K1622" s="56">
        <v>1</v>
      </c>
      <c r="L1622" s="56">
        <v>7665000</v>
      </c>
      <c r="M1622" s="227">
        <v>7300000</v>
      </c>
      <c r="N1622" s="57">
        <v>0</v>
      </c>
      <c r="O1622" s="223">
        <f t="shared" si="54"/>
        <v>7300000</v>
      </c>
      <c r="P1622" s="57">
        <f>VLOOKUP(E1622,'Cons. Ch2 &amp; Ch3'!F:Y,20,FALSE)</f>
        <v>20000000</v>
      </c>
    </row>
    <row r="1623" spans="1:16" hidden="1" x14ac:dyDescent="0.35">
      <c r="A1623" s="56">
        <v>8471160</v>
      </c>
      <c r="B1623" s="56" t="s">
        <v>506</v>
      </c>
      <c r="C1623" s="56">
        <v>492316</v>
      </c>
      <c r="D1623" s="56" t="s">
        <v>138</v>
      </c>
      <c r="E1623" s="56" t="str">
        <f t="shared" si="55"/>
        <v>847.8471160.1.492316.000000.847001.300180</v>
      </c>
      <c r="F1623" s="66" t="s">
        <v>21</v>
      </c>
      <c r="G1623" s="56">
        <v>847001</v>
      </c>
      <c r="H1623" s="56" t="s">
        <v>863</v>
      </c>
      <c r="I1623" s="56">
        <v>300180</v>
      </c>
      <c r="J1623" s="56" t="s">
        <v>5059</v>
      </c>
      <c r="K1623" s="56">
        <v>1</v>
      </c>
      <c r="L1623" s="56">
        <v>3150000</v>
      </c>
      <c r="M1623" s="227">
        <v>3000000</v>
      </c>
      <c r="N1623" s="57">
        <v>0</v>
      </c>
      <c r="O1623" s="223">
        <f t="shared" si="54"/>
        <v>3000000</v>
      </c>
      <c r="P1623" s="57">
        <f>VLOOKUP(E1623,'Cons. Ch2 &amp; Ch3'!F:Y,20,FALSE)</f>
        <v>20000000</v>
      </c>
    </row>
    <row r="1624" spans="1:16" hidden="1" x14ac:dyDescent="0.35">
      <c r="A1624" s="56">
        <v>8471160</v>
      </c>
      <c r="B1624" s="56" t="s">
        <v>506</v>
      </c>
      <c r="C1624" s="56">
        <v>492316</v>
      </c>
      <c r="D1624" s="56" t="s">
        <v>138</v>
      </c>
      <c r="E1624" s="56" t="str">
        <f t="shared" si="55"/>
        <v>847.8471160.1.492316.000000.847001.300180</v>
      </c>
      <c r="F1624" s="66" t="s">
        <v>21</v>
      </c>
      <c r="G1624" s="56">
        <v>847001</v>
      </c>
      <c r="H1624" s="56" t="s">
        <v>863</v>
      </c>
      <c r="I1624" s="56">
        <v>300180</v>
      </c>
      <c r="J1624" s="56" t="s">
        <v>5060</v>
      </c>
      <c r="K1624" s="56">
        <v>1</v>
      </c>
      <c r="L1624" s="56">
        <v>21000</v>
      </c>
      <c r="M1624" s="227">
        <v>20000</v>
      </c>
      <c r="N1624" s="57">
        <v>0</v>
      </c>
      <c r="O1624" s="223">
        <f t="shared" si="54"/>
        <v>20000</v>
      </c>
      <c r="P1624" s="57">
        <f>VLOOKUP(E1624,'Cons. Ch2 &amp; Ch3'!F:Y,20,FALSE)</f>
        <v>20000000</v>
      </c>
    </row>
    <row r="1625" spans="1:16" hidden="1" x14ac:dyDescent="0.35">
      <c r="A1625" s="56">
        <v>8471160</v>
      </c>
      <c r="B1625" s="56" t="s">
        <v>506</v>
      </c>
      <c r="C1625" s="56">
        <v>492316</v>
      </c>
      <c r="D1625" s="56" t="s">
        <v>138</v>
      </c>
      <c r="E1625" s="56" t="str">
        <f t="shared" si="55"/>
        <v>847.8471160.1.492316.000000.847001.300180</v>
      </c>
      <c r="F1625" s="66" t="s">
        <v>21</v>
      </c>
      <c r="G1625" s="56">
        <v>847001</v>
      </c>
      <c r="H1625" s="56" t="s">
        <v>863</v>
      </c>
      <c r="I1625" s="56">
        <v>300180</v>
      </c>
      <c r="J1625" s="56" t="s">
        <v>5061</v>
      </c>
      <c r="K1625" s="56">
        <v>1</v>
      </c>
      <c r="L1625" s="56">
        <v>8925</v>
      </c>
      <c r="M1625" s="227">
        <v>8500</v>
      </c>
      <c r="N1625" s="57">
        <v>0</v>
      </c>
      <c r="O1625" s="223">
        <f t="shared" si="54"/>
        <v>8500</v>
      </c>
      <c r="P1625" s="57">
        <f>VLOOKUP(E1625,'Cons. Ch2 &amp; Ch3'!F:Y,20,FALSE)</f>
        <v>20000000</v>
      </c>
    </row>
    <row r="1626" spans="1:16" hidden="1" x14ac:dyDescent="0.35">
      <c r="A1626" s="56">
        <v>8471160</v>
      </c>
      <c r="B1626" s="56" t="s">
        <v>506</v>
      </c>
      <c r="C1626" s="56">
        <v>492316</v>
      </c>
      <c r="D1626" s="56" t="s">
        <v>138</v>
      </c>
      <c r="E1626" s="56" t="str">
        <f t="shared" si="55"/>
        <v>847.8471160.1.492316.000000.847001.300180</v>
      </c>
      <c r="F1626" s="66" t="s">
        <v>21</v>
      </c>
      <c r="G1626" s="56">
        <v>847001</v>
      </c>
      <c r="H1626" s="56" t="s">
        <v>863</v>
      </c>
      <c r="I1626" s="56">
        <v>300180</v>
      </c>
      <c r="J1626" s="56" t="s">
        <v>5062</v>
      </c>
      <c r="K1626" s="56">
        <v>1</v>
      </c>
      <c r="L1626" s="56">
        <v>25200</v>
      </c>
      <c r="M1626" s="227">
        <v>24000</v>
      </c>
      <c r="N1626" s="57">
        <v>0</v>
      </c>
      <c r="O1626" s="223">
        <f t="shared" si="54"/>
        <v>24000</v>
      </c>
      <c r="P1626" s="57">
        <f>VLOOKUP(E1626,'Cons. Ch2 &amp; Ch3'!F:Y,20,FALSE)</f>
        <v>20000000</v>
      </c>
    </row>
    <row r="1627" spans="1:16" hidden="1" x14ac:dyDescent="0.35">
      <c r="A1627" s="56">
        <v>8471160</v>
      </c>
      <c r="B1627" s="56" t="s">
        <v>506</v>
      </c>
      <c r="C1627" s="56">
        <v>492316</v>
      </c>
      <c r="D1627" s="56" t="s">
        <v>138</v>
      </c>
      <c r="E1627" s="56" t="str">
        <f t="shared" si="55"/>
        <v>847.8471160.1.492316.000000.847001.300180</v>
      </c>
      <c r="F1627" s="66" t="s">
        <v>21</v>
      </c>
      <c r="G1627" s="56">
        <v>847001</v>
      </c>
      <c r="H1627" s="56" t="s">
        <v>863</v>
      </c>
      <c r="I1627" s="56">
        <v>300180</v>
      </c>
      <c r="J1627" s="56" t="s">
        <v>5063</v>
      </c>
      <c r="K1627" s="56">
        <v>1</v>
      </c>
      <c r="L1627" s="56">
        <v>33600</v>
      </c>
      <c r="M1627" s="227">
        <v>32000</v>
      </c>
      <c r="N1627" s="57">
        <v>0</v>
      </c>
      <c r="O1627" s="223">
        <f t="shared" si="54"/>
        <v>32000</v>
      </c>
      <c r="P1627" s="57">
        <f>VLOOKUP(E1627,'Cons. Ch2 &amp; Ch3'!F:Y,20,FALSE)</f>
        <v>20000000</v>
      </c>
    </row>
    <row r="1628" spans="1:16" hidden="1" x14ac:dyDescent="0.35">
      <c r="A1628" s="56">
        <v>8471160</v>
      </c>
      <c r="B1628" s="56" t="s">
        <v>506</v>
      </c>
      <c r="C1628" s="56">
        <v>492316</v>
      </c>
      <c r="D1628" s="56" t="s">
        <v>138</v>
      </c>
      <c r="E1628" s="56" t="str">
        <f t="shared" si="55"/>
        <v>847.8471160.1.492316.000000.847001.300180</v>
      </c>
      <c r="F1628" s="66" t="s">
        <v>21</v>
      </c>
      <c r="G1628" s="56">
        <v>847001</v>
      </c>
      <c r="H1628" s="56" t="s">
        <v>863</v>
      </c>
      <c r="I1628" s="56">
        <v>300180</v>
      </c>
      <c r="J1628" s="56" t="s">
        <v>5064</v>
      </c>
      <c r="K1628" s="56">
        <v>1</v>
      </c>
      <c r="L1628" s="56">
        <v>37800</v>
      </c>
      <c r="M1628" s="227">
        <v>36000</v>
      </c>
      <c r="N1628" s="57">
        <v>0</v>
      </c>
      <c r="O1628" s="223">
        <f t="shared" si="54"/>
        <v>36000</v>
      </c>
      <c r="P1628" s="57">
        <f>VLOOKUP(E1628,'Cons. Ch2 &amp; Ch3'!F:Y,20,FALSE)</f>
        <v>20000000</v>
      </c>
    </row>
    <row r="1629" spans="1:16" hidden="1" x14ac:dyDescent="0.35">
      <c r="A1629" s="56">
        <v>8471160</v>
      </c>
      <c r="B1629" s="56" t="s">
        <v>506</v>
      </c>
      <c r="C1629" s="56">
        <v>492316</v>
      </c>
      <c r="D1629" s="56" t="s">
        <v>138</v>
      </c>
      <c r="E1629" s="56" t="str">
        <f t="shared" si="55"/>
        <v>847.8471160.1.492316.000000.847001.300180</v>
      </c>
      <c r="F1629" s="66" t="s">
        <v>21</v>
      </c>
      <c r="G1629" s="56">
        <v>847001</v>
      </c>
      <c r="H1629" s="56" t="s">
        <v>863</v>
      </c>
      <c r="I1629" s="56">
        <v>300180</v>
      </c>
      <c r="J1629" s="56" t="s">
        <v>5065</v>
      </c>
      <c r="K1629" s="56">
        <v>1</v>
      </c>
      <c r="L1629" s="56">
        <v>55125</v>
      </c>
      <c r="M1629" s="227">
        <v>52500</v>
      </c>
      <c r="N1629" s="57">
        <v>0</v>
      </c>
      <c r="O1629" s="223">
        <f t="shared" si="54"/>
        <v>52500</v>
      </c>
      <c r="P1629" s="57">
        <f>VLOOKUP(E1629,'Cons. Ch2 &amp; Ch3'!F:Y,20,FALSE)</f>
        <v>20000000</v>
      </c>
    </row>
    <row r="1630" spans="1:16" hidden="1" x14ac:dyDescent="0.35">
      <c r="A1630" s="56">
        <v>8471160</v>
      </c>
      <c r="B1630" s="56" t="s">
        <v>506</v>
      </c>
      <c r="C1630" s="56">
        <v>492316</v>
      </c>
      <c r="D1630" s="56" t="s">
        <v>138</v>
      </c>
      <c r="E1630" s="56" t="str">
        <f t="shared" si="55"/>
        <v>847.8471160.1.492316.000000.847001.300180</v>
      </c>
      <c r="F1630" s="66" t="s">
        <v>21</v>
      </c>
      <c r="G1630" s="56">
        <v>847001</v>
      </c>
      <c r="H1630" s="56" t="s">
        <v>863</v>
      </c>
      <c r="I1630" s="56">
        <v>300180</v>
      </c>
      <c r="J1630" s="56" t="s">
        <v>5066</v>
      </c>
      <c r="K1630" s="56">
        <v>1</v>
      </c>
      <c r="L1630" s="56">
        <v>63000</v>
      </c>
      <c r="M1630" s="227">
        <v>60000</v>
      </c>
      <c r="N1630" s="57">
        <v>0</v>
      </c>
      <c r="O1630" s="223">
        <f t="shared" si="54"/>
        <v>60000</v>
      </c>
      <c r="P1630" s="57">
        <f>VLOOKUP(E1630,'Cons. Ch2 &amp; Ch3'!F:Y,20,FALSE)</f>
        <v>20000000</v>
      </c>
    </row>
    <row r="1631" spans="1:16" hidden="1" x14ac:dyDescent="0.35">
      <c r="A1631" s="56">
        <v>8471160</v>
      </c>
      <c r="B1631" s="56" t="s">
        <v>506</v>
      </c>
      <c r="C1631" s="56">
        <v>492316</v>
      </c>
      <c r="D1631" s="56" t="s">
        <v>138</v>
      </c>
      <c r="E1631" s="56" t="str">
        <f t="shared" si="55"/>
        <v>847.8471160.1.492316.000000.847001.300180</v>
      </c>
      <c r="F1631" s="66" t="s">
        <v>21</v>
      </c>
      <c r="G1631" s="56">
        <v>847001</v>
      </c>
      <c r="H1631" s="56" t="s">
        <v>863</v>
      </c>
      <c r="I1631" s="56">
        <v>300180</v>
      </c>
      <c r="J1631" s="56" t="s">
        <v>5067</v>
      </c>
      <c r="K1631" s="56">
        <v>1</v>
      </c>
      <c r="L1631" s="56">
        <v>6562500</v>
      </c>
      <c r="M1631" s="227">
        <v>6250000</v>
      </c>
      <c r="N1631" s="57">
        <v>0</v>
      </c>
      <c r="O1631" s="223">
        <f t="shared" si="54"/>
        <v>6250000</v>
      </c>
      <c r="P1631" s="57">
        <f>VLOOKUP(E1631,'Cons. Ch2 &amp; Ch3'!F:Y,20,FALSE)</f>
        <v>20000000</v>
      </c>
    </row>
    <row r="1632" spans="1:16" hidden="1" x14ac:dyDescent="0.35">
      <c r="A1632" s="56">
        <v>8471160</v>
      </c>
      <c r="B1632" s="56" t="s">
        <v>506</v>
      </c>
      <c r="C1632" s="56">
        <v>492316</v>
      </c>
      <c r="D1632" s="56" t="s">
        <v>138</v>
      </c>
      <c r="E1632" s="56" t="str">
        <f t="shared" si="55"/>
        <v>847.8471160.1.492316.000000.847001.300180</v>
      </c>
      <c r="F1632" s="66" t="s">
        <v>21</v>
      </c>
      <c r="G1632" s="56">
        <v>847001</v>
      </c>
      <c r="H1632" s="56" t="s">
        <v>863</v>
      </c>
      <c r="I1632" s="56">
        <v>300180</v>
      </c>
      <c r="J1632" s="56" t="s">
        <v>5068</v>
      </c>
      <c r="K1632" s="56">
        <v>1</v>
      </c>
      <c r="L1632" s="56">
        <v>3937500</v>
      </c>
      <c r="M1632" s="227">
        <v>3750000</v>
      </c>
      <c r="N1632" s="57">
        <v>0</v>
      </c>
      <c r="O1632" s="223">
        <f t="shared" si="54"/>
        <v>3750000</v>
      </c>
      <c r="P1632" s="57">
        <f>VLOOKUP(E1632,'Cons. Ch2 &amp; Ch3'!F:Y,20,FALSE)</f>
        <v>20000000</v>
      </c>
    </row>
    <row r="1633" spans="1:16" hidden="1" x14ac:dyDescent="0.35">
      <c r="A1633" s="56">
        <v>8471160</v>
      </c>
      <c r="B1633" s="56" t="s">
        <v>506</v>
      </c>
      <c r="C1633" s="56">
        <v>492316</v>
      </c>
      <c r="D1633" s="56" t="s">
        <v>138</v>
      </c>
      <c r="E1633" s="56" t="str">
        <f t="shared" si="55"/>
        <v>847.8471160.1.492316.000000.847001.300180</v>
      </c>
      <c r="F1633" s="66" t="s">
        <v>21</v>
      </c>
      <c r="G1633" s="56">
        <v>847001</v>
      </c>
      <c r="H1633" s="56" t="s">
        <v>863</v>
      </c>
      <c r="I1633" s="56">
        <v>300180</v>
      </c>
      <c r="J1633" s="56" t="s">
        <v>5069</v>
      </c>
      <c r="K1633" s="56">
        <v>1</v>
      </c>
      <c r="L1633" s="56">
        <v>1523637.1500000001</v>
      </c>
      <c r="M1633" s="227">
        <v>1451083</v>
      </c>
      <c r="N1633" s="57">
        <v>0</v>
      </c>
      <c r="O1633" s="223">
        <f t="shared" si="54"/>
        <v>1451083</v>
      </c>
      <c r="P1633" s="57">
        <f>VLOOKUP(E1633,'Cons. Ch2 &amp; Ch3'!F:Y,20,FALSE)</f>
        <v>20000000</v>
      </c>
    </row>
    <row r="1634" spans="1:16" hidden="1" x14ac:dyDescent="0.35">
      <c r="A1634" s="56">
        <v>8471160</v>
      </c>
      <c r="B1634" s="56" t="s">
        <v>506</v>
      </c>
      <c r="C1634" s="56">
        <v>492316</v>
      </c>
      <c r="D1634" s="56" t="s">
        <v>138</v>
      </c>
      <c r="E1634" s="56" t="str">
        <f t="shared" si="55"/>
        <v>847.8471160.1.492316.000000.847001.300180</v>
      </c>
      <c r="F1634" s="66" t="s">
        <v>21</v>
      </c>
      <c r="G1634" s="56">
        <v>847001</v>
      </c>
      <c r="H1634" s="56" t="s">
        <v>863</v>
      </c>
      <c r="I1634" s="56">
        <v>300180</v>
      </c>
      <c r="J1634" s="56" t="s">
        <v>5070</v>
      </c>
      <c r="K1634" s="56">
        <v>1</v>
      </c>
      <c r="L1634" s="56">
        <v>5013597.2250000006</v>
      </c>
      <c r="M1634" s="227">
        <v>4774854.5</v>
      </c>
      <c r="N1634" s="57">
        <v>0</v>
      </c>
      <c r="O1634" s="223">
        <f t="shared" si="54"/>
        <v>4774854.5</v>
      </c>
      <c r="P1634" s="57">
        <f>VLOOKUP(E1634,'Cons. Ch2 &amp; Ch3'!F:Y,20,FALSE)</f>
        <v>20000000</v>
      </c>
    </row>
    <row r="1635" spans="1:16" hidden="1" x14ac:dyDescent="0.35">
      <c r="A1635" s="56">
        <v>8471160</v>
      </c>
      <c r="B1635" s="56" t="s">
        <v>506</v>
      </c>
      <c r="C1635" s="56">
        <v>492316</v>
      </c>
      <c r="D1635" s="56" t="s">
        <v>138</v>
      </c>
      <c r="E1635" s="56" t="str">
        <f t="shared" si="55"/>
        <v>847.8471160.1.492316.000000.847001.300180</v>
      </c>
      <c r="F1635" s="66" t="s">
        <v>21</v>
      </c>
      <c r="G1635" s="56">
        <v>847001</v>
      </c>
      <c r="H1635" s="56" t="s">
        <v>863</v>
      </c>
      <c r="I1635" s="56">
        <v>300180</v>
      </c>
      <c r="J1635" s="56" t="s">
        <v>5071</v>
      </c>
      <c r="K1635" s="56">
        <v>1</v>
      </c>
      <c r="L1635" s="56">
        <v>17569788.957000002</v>
      </c>
      <c r="M1635" s="227">
        <v>16733132.34</v>
      </c>
      <c r="N1635" s="57">
        <v>0</v>
      </c>
      <c r="O1635" s="223">
        <f t="shared" si="54"/>
        <v>16733132.34</v>
      </c>
      <c r="P1635" s="57">
        <f>VLOOKUP(E1635,'Cons. Ch2 &amp; Ch3'!F:Y,20,FALSE)</f>
        <v>20000000</v>
      </c>
    </row>
    <row r="1636" spans="1:16" hidden="1" x14ac:dyDescent="0.35">
      <c r="A1636" s="56">
        <v>8471160</v>
      </c>
      <c r="B1636" s="56" t="s">
        <v>506</v>
      </c>
      <c r="C1636" s="56">
        <v>492316</v>
      </c>
      <c r="D1636" s="56" t="s">
        <v>138</v>
      </c>
      <c r="E1636" s="56" t="str">
        <f t="shared" si="55"/>
        <v>847.8471160.1.492316.000000.847001.300180</v>
      </c>
      <c r="F1636" s="66" t="s">
        <v>21</v>
      </c>
      <c r="G1636" s="56">
        <v>847001</v>
      </c>
      <c r="H1636" s="56" t="s">
        <v>863</v>
      </c>
      <c r="I1636" s="56">
        <v>300180</v>
      </c>
      <c r="J1636" s="56" t="s">
        <v>5072</v>
      </c>
      <c r="K1636" s="56">
        <v>1</v>
      </c>
      <c r="L1636" s="56">
        <v>932400</v>
      </c>
      <c r="M1636" s="227">
        <v>888000</v>
      </c>
      <c r="N1636" s="57">
        <v>0</v>
      </c>
      <c r="O1636" s="223">
        <f t="shared" si="54"/>
        <v>888000</v>
      </c>
      <c r="P1636" s="57">
        <f>VLOOKUP(E1636,'Cons. Ch2 &amp; Ch3'!F:Y,20,FALSE)</f>
        <v>20000000</v>
      </c>
    </row>
    <row r="1637" spans="1:16" hidden="1" x14ac:dyDescent="0.35">
      <c r="A1637" s="56">
        <v>8471160</v>
      </c>
      <c r="B1637" s="56" t="s">
        <v>506</v>
      </c>
      <c r="C1637" s="56">
        <v>492316</v>
      </c>
      <c r="D1637" s="56" t="s">
        <v>138</v>
      </c>
      <c r="E1637" s="56" t="str">
        <f t="shared" si="55"/>
        <v>847.8471160.1.492316.000000.847001.300180</v>
      </c>
      <c r="F1637" s="66" t="s">
        <v>21</v>
      </c>
      <c r="G1637" s="56">
        <v>847001</v>
      </c>
      <c r="H1637" s="56" t="s">
        <v>863</v>
      </c>
      <c r="I1637" s="56">
        <v>300180</v>
      </c>
      <c r="J1637" s="56" t="s">
        <v>5073</v>
      </c>
      <c r="K1637" s="56">
        <v>1</v>
      </c>
      <c r="L1637" s="56">
        <v>231399</v>
      </c>
      <c r="M1637" s="227">
        <v>220380</v>
      </c>
      <c r="N1637" s="57">
        <v>0</v>
      </c>
      <c r="O1637" s="223">
        <f t="shared" si="54"/>
        <v>220380</v>
      </c>
      <c r="P1637" s="57">
        <f>VLOOKUP(E1637,'Cons. Ch2 &amp; Ch3'!F:Y,20,FALSE)</f>
        <v>20000000</v>
      </c>
    </row>
    <row r="1638" spans="1:16" hidden="1" x14ac:dyDescent="0.35">
      <c r="A1638" s="56">
        <v>8471170</v>
      </c>
      <c r="B1638" s="56" t="s">
        <v>514</v>
      </c>
      <c r="C1638" s="56">
        <v>420810</v>
      </c>
      <c r="D1638" s="56" t="s">
        <v>454</v>
      </c>
      <c r="E1638" s="56" t="str">
        <f t="shared" si="55"/>
        <v>847.8471170.1.420810.000000.847001.200179</v>
      </c>
      <c r="F1638" s="66" t="s">
        <v>21</v>
      </c>
      <c r="G1638" s="56">
        <v>847001</v>
      </c>
      <c r="H1638" s="56" t="s">
        <v>23</v>
      </c>
      <c r="I1638" s="56">
        <v>200179</v>
      </c>
      <c r="M1638" s="226">
        <v>0</v>
      </c>
      <c r="N1638" s="57">
        <v>0</v>
      </c>
      <c r="O1638" s="223">
        <f t="shared" si="54"/>
        <v>0</v>
      </c>
      <c r="P1638" s="57">
        <f>VLOOKUP(E1638,'Cons. Ch2 &amp; Ch3'!F:Y,20,FALSE)</f>
        <v>2764000</v>
      </c>
    </row>
    <row r="1639" spans="1:16" hidden="1" x14ac:dyDescent="0.35">
      <c r="A1639" s="56">
        <v>8471170</v>
      </c>
      <c r="B1639" s="56" t="s">
        <v>514</v>
      </c>
      <c r="C1639" s="56">
        <v>420810</v>
      </c>
      <c r="D1639" s="56" t="s">
        <v>454</v>
      </c>
      <c r="E1639" s="56" t="str">
        <f t="shared" si="55"/>
        <v>847.8471170.1.420810.000000.847001.200179</v>
      </c>
      <c r="F1639" s="66" t="s">
        <v>21</v>
      </c>
      <c r="G1639" s="56">
        <v>847001</v>
      </c>
      <c r="H1639" s="56" t="s">
        <v>23</v>
      </c>
      <c r="I1639" s="56">
        <v>200179</v>
      </c>
      <c r="J1639" s="56" t="s">
        <v>4174</v>
      </c>
      <c r="K1639" s="56">
        <v>1</v>
      </c>
      <c r="L1639" s="56">
        <v>1000000</v>
      </c>
      <c r="M1639" s="226">
        <v>1000000</v>
      </c>
      <c r="N1639" s="57">
        <v>1000000</v>
      </c>
      <c r="O1639" s="223">
        <f t="shared" si="54"/>
        <v>0</v>
      </c>
      <c r="P1639" s="57">
        <f>VLOOKUP(E1639,'Cons. Ch2 &amp; Ch3'!F:Y,20,FALSE)</f>
        <v>2764000</v>
      </c>
    </row>
    <row r="1640" spans="1:16" hidden="1" x14ac:dyDescent="0.35">
      <c r="A1640" s="56">
        <v>8471170</v>
      </c>
      <c r="B1640" s="56" t="s">
        <v>514</v>
      </c>
      <c r="C1640" s="56">
        <v>420810</v>
      </c>
      <c r="D1640" s="56" t="s">
        <v>454</v>
      </c>
      <c r="E1640" s="56" t="str">
        <f t="shared" si="55"/>
        <v>847.8471170.1.420810.000000.847001.200179</v>
      </c>
      <c r="F1640" s="66" t="s">
        <v>21</v>
      </c>
      <c r="G1640" s="56">
        <v>847001</v>
      </c>
      <c r="H1640" s="56" t="s">
        <v>23</v>
      </c>
      <c r="I1640" s="56">
        <v>200179</v>
      </c>
      <c r="J1640" s="56" t="s">
        <v>4179</v>
      </c>
      <c r="K1640" s="56">
        <v>21</v>
      </c>
      <c r="L1640" s="56">
        <v>84000</v>
      </c>
      <c r="M1640" s="226">
        <v>1764000</v>
      </c>
      <c r="N1640" s="57">
        <v>1764000</v>
      </c>
      <c r="O1640" s="223">
        <f t="shared" si="54"/>
        <v>0</v>
      </c>
      <c r="P1640" s="57">
        <f>VLOOKUP(E1640,'Cons. Ch2 &amp; Ch3'!F:Y,20,FALSE)</f>
        <v>2764000</v>
      </c>
    </row>
    <row r="1641" spans="1:16" hidden="1" x14ac:dyDescent="0.35">
      <c r="A1641" s="56">
        <v>8471170</v>
      </c>
      <c r="B1641" s="56" t="s">
        <v>514</v>
      </c>
      <c r="C1641" s="56">
        <v>425900</v>
      </c>
      <c r="D1641" s="56" t="s">
        <v>40</v>
      </c>
      <c r="E1641" s="56" t="str">
        <f t="shared" si="55"/>
        <v>847.8471170.1.425900.000000.847001.200179</v>
      </c>
      <c r="F1641" s="66" t="s">
        <v>21</v>
      </c>
      <c r="G1641" s="56">
        <v>847001</v>
      </c>
      <c r="H1641" s="56" t="s">
        <v>23</v>
      </c>
      <c r="I1641" s="56">
        <v>200179</v>
      </c>
      <c r="J1641" s="56" t="s">
        <v>4184</v>
      </c>
      <c r="K1641" s="56">
        <v>2</v>
      </c>
      <c r="L1641" s="56">
        <v>5000</v>
      </c>
      <c r="M1641" s="57">
        <v>10000</v>
      </c>
      <c r="N1641" s="57">
        <f>VLOOKUP(E1641,'[1]Cons. Ch2 &amp; Ch3'!$F:$Y,20,FALSE)</f>
        <v>10000</v>
      </c>
      <c r="O1641" s="223">
        <f t="shared" si="54"/>
        <v>0</v>
      </c>
      <c r="P1641" s="57">
        <f>VLOOKUP(E1641,'Cons. Ch2 &amp; Ch3'!F:Y,20,FALSE)</f>
        <v>10000</v>
      </c>
    </row>
    <row r="1642" spans="1:16" hidden="1" x14ac:dyDescent="0.35">
      <c r="A1642" s="56">
        <v>8471170</v>
      </c>
      <c r="B1642" s="56" t="s">
        <v>514</v>
      </c>
      <c r="C1642" s="56">
        <v>426610</v>
      </c>
      <c r="D1642" s="56" t="s">
        <v>43</v>
      </c>
      <c r="E1642" s="56" t="str">
        <f t="shared" si="55"/>
        <v>847.8471170.1.426610.000000.847001.200179</v>
      </c>
      <c r="F1642" s="66" t="s">
        <v>21</v>
      </c>
      <c r="G1642" s="56">
        <v>847001</v>
      </c>
      <c r="H1642" s="56" t="s">
        <v>23</v>
      </c>
      <c r="I1642" s="56">
        <v>200179</v>
      </c>
      <c r="M1642" s="226">
        <v>0</v>
      </c>
      <c r="N1642" s="228" t="s">
        <v>3223</v>
      </c>
      <c r="O1642" s="223">
        <v>0</v>
      </c>
      <c r="P1642" s="57">
        <f>VLOOKUP(E1642,'Cons. Ch2 &amp; Ch3'!F:Y,20,FALSE)</f>
        <v>4128902.9328999994</v>
      </c>
    </row>
    <row r="1643" spans="1:16" hidden="1" x14ac:dyDescent="0.35">
      <c r="A1643" s="56">
        <v>8471170</v>
      </c>
      <c r="B1643" s="56" t="s">
        <v>514</v>
      </c>
      <c r="C1643" s="56">
        <v>426610</v>
      </c>
      <c r="D1643" s="56" t="s">
        <v>43</v>
      </c>
      <c r="E1643" s="56" t="str">
        <f t="shared" si="55"/>
        <v>847.8471170.1.426610.000000.847001.200179</v>
      </c>
      <c r="F1643" s="66" t="s">
        <v>21</v>
      </c>
      <c r="G1643" s="56">
        <v>847001</v>
      </c>
      <c r="H1643" s="56" t="s">
        <v>23</v>
      </c>
      <c r="I1643" s="56">
        <v>200179</v>
      </c>
      <c r="J1643" s="56" t="s">
        <v>4190</v>
      </c>
      <c r="K1643" s="56">
        <v>1</v>
      </c>
      <c r="L1643" s="56">
        <v>20000</v>
      </c>
      <c r="M1643" s="226">
        <v>20000</v>
      </c>
      <c r="N1643" s="57">
        <v>20000</v>
      </c>
      <c r="O1643" s="223">
        <f t="shared" ref="O1643:O1674" si="56">M1643-N1643</f>
        <v>0</v>
      </c>
      <c r="P1643" s="57">
        <f>VLOOKUP(E1643,'Cons. Ch2 &amp; Ch3'!F:Y,20,FALSE)</f>
        <v>4128902.9328999994</v>
      </c>
    </row>
    <row r="1644" spans="1:16" hidden="1" x14ac:dyDescent="0.35">
      <c r="A1644" s="56">
        <v>8471170</v>
      </c>
      <c r="B1644" s="56" t="s">
        <v>514</v>
      </c>
      <c r="C1644" s="56">
        <v>426610</v>
      </c>
      <c r="D1644" s="56" t="s">
        <v>43</v>
      </c>
      <c r="E1644" s="56" t="str">
        <f t="shared" si="55"/>
        <v>847.8471170.1.426610.000000.847001.200179</v>
      </c>
      <c r="F1644" s="66" t="s">
        <v>21</v>
      </c>
      <c r="G1644" s="56">
        <v>847001</v>
      </c>
      <c r="H1644" s="56" t="s">
        <v>23</v>
      </c>
      <c r="I1644" s="56">
        <v>200179</v>
      </c>
      <c r="J1644" s="56" t="s">
        <v>4195</v>
      </c>
      <c r="K1644" s="56">
        <v>1</v>
      </c>
      <c r="L1644" s="56">
        <v>23879.520000000004</v>
      </c>
      <c r="M1644" s="226">
        <v>23879.520000000004</v>
      </c>
      <c r="N1644" s="57">
        <v>23879.520000000004</v>
      </c>
      <c r="O1644" s="223">
        <f t="shared" si="56"/>
        <v>0</v>
      </c>
      <c r="P1644" s="57">
        <f>VLOOKUP(E1644,'Cons. Ch2 &amp; Ch3'!F:Y,20,FALSE)</f>
        <v>4128902.9328999994</v>
      </c>
    </row>
    <row r="1645" spans="1:16" hidden="1" x14ac:dyDescent="0.35">
      <c r="A1645" s="56">
        <v>8471170</v>
      </c>
      <c r="B1645" s="56" t="s">
        <v>514</v>
      </c>
      <c r="C1645" s="56">
        <v>426610</v>
      </c>
      <c r="D1645" s="56" t="s">
        <v>43</v>
      </c>
      <c r="E1645" s="56" t="str">
        <f t="shared" si="55"/>
        <v>847.8471170.1.426610.000000.847001.200179</v>
      </c>
      <c r="F1645" s="66" t="s">
        <v>21</v>
      </c>
      <c r="G1645" s="56">
        <v>847001</v>
      </c>
      <c r="H1645" s="56" t="s">
        <v>23</v>
      </c>
      <c r="I1645" s="56">
        <v>200179</v>
      </c>
      <c r="J1645" s="56" t="s">
        <v>4196</v>
      </c>
      <c r="K1645" s="56">
        <v>1</v>
      </c>
      <c r="L1645" s="56">
        <v>546000</v>
      </c>
      <c r="M1645" s="226">
        <v>546000</v>
      </c>
      <c r="N1645" s="57">
        <v>546000</v>
      </c>
      <c r="O1645" s="223">
        <f t="shared" si="56"/>
        <v>0</v>
      </c>
      <c r="P1645" s="57">
        <f>VLOOKUP(E1645,'Cons. Ch2 &amp; Ch3'!F:Y,20,FALSE)</f>
        <v>4128902.9328999994</v>
      </c>
    </row>
    <row r="1646" spans="1:16" hidden="1" x14ac:dyDescent="0.35">
      <c r="A1646" s="56">
        <v>8471170</v>
      </c>
      <c r="B1646" s="56" t="s">
        <v>514</v>
      </c>
      <c r="C1646" s="56">
        <v>426610</v>
      </c>
      <c r="D1646" s="56" t="s">
        <v>43</v>
      </c>
      <c r="E1646" s="56" t="str">
        <f t="shared" si="55"/>
        <v>847.8471170.1.426610.000000.847001.200179</v>
      </c>
      <c r="F1646" s="66" t="s">
        <v>21</v>
      </c>
      <c r="G1646" s="56">
        <v>847001</v>
      </c>
      <c r="H1646" s="56" t="s">
        <v>23</v>
      </c>
      <c r="I1646" s="56">
        <v>200179</v>
      </c>
      <c r="J1646" s="56" t="s">
        <v>4198</v>
      </c>
      <c r="K1646" s="56">
        <v>1</v>
      </c>
      <c r="L1646" s="56">
        <v>69937.350000000006</v>
      </c>
      <c r="M1646" s="226">
        <v>69937.350000000006</v>
      </c>
      <c r="N1646" s="57">
        <v>69937.350000000006</v>
      </c>
      <c r="O1646" s="223">
        <f t="shared" si="56"/>
        <v>0</v>
      </c>
      <c r="P1646" s="57">
        <f>VLOOKUP(E1646,'Cons. Ch2 &amp; Ch3'!F:Y,20,FALSE)</f>
        <v>4128902.9328999994</v>
      </c>
    </row>
    <row r="1647" spans="1:16" hidden="1" x14ac:dyDescent="0.35">
      <c r="A1647" s="56">
        <v>8471170</v>
      </c>
      <c r="B1647" s="56" t="s">
        <v>514</v>
      </c>
      <c r="C1647" s="56">
        <v>426610</v>
      </c>
      <c r="D1647" s="56" t="s">
        <v>43</v>
      </c>
      <c r="E1647" s="56" t="str">
        <f t="shared" si="55"/>
        <v>847.8471170.1.426610.000000.847001.200179</v>
      </c>
      <c r="F1647" s="66" t="s">
        <v>21</v>
      </c>
      <c r="G1647" s="56">
        <v>847001</v>
      </c>
      <c r="H1647" s="56" t="s">
        <v>23</v>
      </c>
      <c r="I1647" s="56">
        <v>200179</v>
      </c>
      <c r="J1647" s="56" t="s">
        <v>4199</v>
      </c>
      <c r="K1647" s="56">
        <v>1</v>
      </c>
      <c r="L1647" s="56">
        <v>5980</v>
      </c>
      <c r="M1647" s="226">
        <v>5980</v>
      </c>
      <c r="N1647" s="57">
        <v>5980</v>
      </c>
      <c r="O1647" s="223">
        <f t="shared" si="56"/>
        <v>0</v>
      </c>
      <c r="P1647" s="57">
        <f>VLOOKUP(E1647,'Cons. Ch2 &amp; Ch3'!F:Y,20,FALSE)</f>
        <v>4128902.9328999994</v>
      </c>
    </row>
    <row r="1648" spans="1:16" hidden="1" x14ac:dyDescent="0.35">
      <c r="A1648" s="56">
        <v>8471170</v>
      </c>
      <c r="B1648" s="56" t="s">
        <v>514</v>
      </c>
      <c r="C1648" s="56">
        <v>426610</v>
      </c>
      <c r="D1648" s="56" t="s">
        <v>43</v>
      </c>
      <c r="E1648" s="56" t="str">
        <f t="shared" si="55"/>
        <v>847.8471170.1.426610.000000.847001.200179</v>
      </c>
      <c r="F1648" s="66" t="s">
        <v>21</v>
      </c>
      <c r="G1648" s="56">
        <v>847001</v>
      </c>
      <c r="H1648" s="56" t="s">
        <v>23</v>
      </c>
      <c r="I1648" s="56">
        <v>200179</v>
      </c>
      <c r="J1648" s="56" t="s">
        <v>3261</v>
      </c>
      <c r="K1648" s="56">
        <v>1</v>
      </c>
      <c r="L1648" s="56">
        <v>61441.464</v>
      </c>
      <c r="M1648" s="226">
        <v>61441.464</v>
      </c>
      <c r="N1648" s="57">
        <v>61441.464</v>
      </c>
      <c r="O1648" s="223">
        <f t="shared" si="56"/>
        <v>0</v>
      </c>
      <c r="P1648" s="57">
        <f>VLOOKUP(E1648,'Cons. Ch2 &amp; Ch3'!F:Y,20,FALSE)</f>
        <v>4128902.9328999994</v>
      </c>
    </row>
    <row r="1649" spans="1:16" hidden="1" x14ac:dyDescent="0.35">
      <c r="A1649" s="56">
        <v>8471170</v>
      </c>
      <c r="B1649" s="56" t="s">
        <v>514</v>
      </c>
      <c r="C1649" s="56">
        <v>426610</v>
      </c>
      <c r="D1649" s="56" t="s">
        <v>43</v>
      </c>
      <c r="E1649" s="56" t="str">
        <f t="shared" si="55"/>
        <v>847.8471170.1.426610.000000.847001.200179</v>
      </c>
      <c r="F1649" s="66" t="s">
        <v>21</v>
      </c>
      <c r="G1649" s="56">
        <v>847001</v>
      </c>
      <c r="H1649" s="56" t="s">
        <v>23</v>
      </c>
      <c r="I1649" s="56">
        <v>200179</v>
      </c>
      <c r="J1649" s="56" t="s">
        <v>4200</v>
      </c>
      <c r="K1649" s="56">
        <v>1</v>
      </c>
      <c r="L1649" s="56">
        <v>12075</v>
      </c>
      <c r="M1649" s="226">
        <v>12075</v>
      </c>
      <c r="N1649" s="57">
        <v>12075</v>
      </c>
      <c r="O1649" s="223">
        <f t="shared" si="56"/>
        <v>0</v>
      </c>
      <c r="P1649" s="57">
        <f>VLOOKUP(E1649,'Cons. Ch2 &amp; Ch3'!F:Y,20,FALSE)</f>
        <v>4128902.9328999994</v>
      </c>
    </row>
    <row r="1650" spans="1:16" hidden="1" x14ac:dyDescent="0.35">
      <c r="A1650" s="56">
        <v>8471170</v>
      </c>
      <c r="B1650" s="56" t="s">
        <v>514</v>
      </c>
      <c r="C1650" s="56">
        <v>426610</v>
      </c>
      <c r="D1650" s="56" t="s">
        <v>43</v>
      </c>
      <c r="E1650" s="56" t="str">
        <f t="shared" si="55"/>
        <v>847.8471170.1.426610.000000.847001.200179</v>
      </c>
      <c r="F1650" s="66" t="s">
        <v>21</v>
      </c>
      <c r="G1650" s="56">
        <v>847001</v>
      </c>
      <c r="H1650" s="56" t="s">
        <v>23</v>
      </c>
      <c r="I1650" s="56">
        <v>200179</v>
      </c>
      <c r="J1650" s="56" t="s">
        <v>4201</v>
      </c>
      <c r="K1650" s="56">
        <v>1</v>
      </c>
      <c r="L1650" s="56">
        <v>14137.200000000003</v>
      </c>
      <c r="M1650" s="226">
        <v>14137.200000000003</v>
      </c>
      <c r="N1650" s="57">
        <v>14137.200000000003</v>
      </c>
      <c r="O1650" s="223">
        <f t="shared" si="56"/>
        <v>0</v>
      </c>
      <c r="P1650" s="57">
        <f>VLOOKUP(E1650,'Cons. Ch2 &amp; Ch3'!F:Y,20,FALSE)</f>
        <v>4128902.9328999994</v>
      </c>
    </row>
    <row r="1651" spans="1:16" hidden="1" x14ac:dyDescent="0.35">
      <c r="A1651" s="56">
        <v>8471170</v>
      </c>
      <c r="B1651" s="56" t="s">
        <v>514</v>
      </c>
      <c r="C1651" s="56">
        <v>426610</v>
      </c>
      <c r="D1651" s="56" t="s">
        <v>43</v>
      </c>
      <c r="E1651" s="56" t="str">
        <f t="shared" si="55"/>
        <v>847.8471170.1.426610.000000.847001.200179</v>
      </c>
      <c r="F1651" s="66" t="s">
        <v>21</v>
      </c>
      <c r="G1651" s="56">
        <v>847001</v>
      </c>
      <c r="H1651" s="56" t="s">
        <v>23</v>
      </c>
      <c r="I1651" s="56">
        <v>200179</v>
      </c>
      <c r="J1651" s="56" t="s">
        <v>4202</v>
      </c>
      <c r="K1651" s="56">
        <v>1</v>
      </c>
      <c r="L1651" s="56">
        <v>2217.6</v>
      </c>
      <c r="M1651" s="226">
        <v>2217.6</v>
      </c>
      <c r="N1651" s="57">
        <v>2217.6</v>
      </c>
      <c r="O1651" s="223">
        <f t="shared" si="56"/>
        <v>0</v>
      </c>
      <c r="P1651" s="57">
        <f>VLOOKUP(E1651,'Cons. Ch2 &amp; Ch3'!F:Y,20,FALSE)</f>
        <v>4128902.9328999994</v>
      </c>
    </row>
    <row r="1652" spans="1:16" hidden="1" x14ac:dyDescent="0.35">
      <c r="A1652" s="56">
        <v>8471170</v>
      </c>
      <c r="B1652" s="56" t="s">
        <v>514</v>
      </c>
      <c r="C1652" s="56">
        <v>426610</v>
      </c>
      <c r="D1652" s="56" t="s">
        <v>43</v>
      </c>
      <c r="E1652" s="56" t="str">
        <f t="shared" si="55"/>
        <v>847.8471170.1.426610.000000.847001.200179</v>
      </c>
      <c r="F1652" s="66" t="s">
        <v>21</v>
      </c>
      <c r="G1652" s="56">
        <v>847001</v>
      </c>
      <c r="H1652" s="56" t="s">
        <v>23</v>
      </c>
      <c r="I1652" s="56">
        <v>200179</v>
      </c>
      <c r="J1652" s="56" t="s">
        <v>4203</v>
      </c>
      <c r="K1652" s="56">
        <v>1</v>
      </c>
      <c r="L1652" s="56">
        <v>31859.100000000002</v>
      </c>
      <c r="M1652" s="226">
        <v>31859.100000000002</v>
      </c>
      <c r="N1652" s="57">
        <v>31859.100000000002</v>
      </c>
      <c r="O1652" s="223">
        <f t="shared" si="56"/>
        <v>0</v>
      </c>
      <c r="P1652" s="57">
        <f>VLOOKUP(E1652,'Cons. Ch2 &amp; Ch3'!F:Y,20,FALSE)</f>
        <v>4128902.9328999994</v>
      </c>
    </row>
    <row r="1653" spans="1:16" hidden="1" x14ac:dyDescent="0.35">
      <c r="A1653" s="56">
        <v>8471170</v>
      </c>
      <c r="B1653" s="56" t="s">
        <v>514</v>
      </c>
      <c r="C1653" s="56">
        <v>426610</v>
      </c>
      <c r="D1653" s="56" t="s">
        <v>43</v>
      </c>
      <c r="E1653" s="56" t="str">
        <f t="shared" si="55"/>
        <v>847.8471170.1.426610.000000.847001.200179</v>
      </c>
      <c r="F1653" s="66" t="s">
        <v>21</v>
      </c>
      <c r="G1653" s="56">
        <v>847001</v>
      </c>
      <c r="H1653" s="56" t="s">
        <v>23</v>
      </c>
      <c r="I1653" s="56">
        <v>200179</v>
      </c>
      <c r="J1653" s="56" t="s">
        <v>4204</v>
      </c>
      <c r="K1653" s="56">
        <v>1</v>
      </c>
      <c r="L1653" s="56">
        <v>41719.608</v>
      </c>
      <c r="M1653" s="226">
        <v>41719.608</v>
      </c>
      <c r="N1653" s="57">
        <v>41719.608</v>
      </c>
      <c r="O1653" s="223">
        <f t="shared" si="56"/>
        <v>0</v>
      </c>
      <c r="P1653" s="57">
        <f>VLOOKUP(E1653,'Cons. Ch2 &amp; Ch3'!F:Y,20,FALSE)</f>
        <v>4128902.9328999994</v>
      </c>
    </row>
    <row r="1654" spans="1:16" hidden="1" x14ac:dyDescent="0.35">
      <c r="A1654" s="56">
        <v>8471170</v>
      </c>
      <c r="B1654" s="56" t="s">
        <v>514</v>
      </c>
      <c r="C1654" s="56">
        <v>426610</v>
      </c>
      <c r="D1654" s="56" t="s">
        <v>43</v>
      </c>
      <c r="E1654" s="56" t="str">
        <f t="shared" si="55"/>
        <v>847.8471170.1.426610.000000.847001.200179</v>
      </c>
      <c r="F1654" s="66" t="s">
        <v>21</v>
      </c>
      <c r="G1654" s="56">
        <v>847001</v>
      </c>
      <c r="H1654" s="56" t="s">
        <v>23</v>
      </c>
      <c r="I1654" s="56">
        <v>200179</v>
      </c>
      <c r="J1654" s="56" t="s">
        <v>4205</v>
      </c>
      <c r="K1654" s="56">
        <v>1</v>
      </c>
      <c r="L1654" s="56">
        <v>220300</v>
      </c>
      <c r="M1654" s="226">
        <v>220300</v>
      </c>
      <c r="N1654" s="57">
        <v>220300</v>
      </c>
      <c r="O1654" s="223">
        <f t="shared" si="56"/>
        <v>0</v>
      </c>
      <c r="P1654" s="57">
        <f>VLOOKUP(E1654,'Cons. Ch2 &amp; Ch3'!F:Y,20,FALSE)</f>
        <v>4128902.9328999994</v>
      </c>
    </row>
    <row r="1655" spans="1:16" hidden="1" x14ac:dyDescent="0.35">
      <c r="A1655" s="56">
        <v>8471170</v>
      </c>
      <c r="B1655" s="56" t="s">
        <v>514</v>
      </c>
      <c r="C1655" s="56">
        <v>426610</v>
      </c>
      <c r="D1655" s="56" t="s">
        <v>43</v>
      </c>
      <c r="E1655" s="56" t="str">
        <f t="shared" si="55"/>
        <v>847.8471170.1.426610.000000.847001.200179</v>
      </c>
      <c r="F1655" s="66" t="s">
        <v>21</v>
      </c>
      <c r="G1655" s="56">
        <v>847001</v>
      </c>
      <c r="H1655" s="56" t="s">
        <v>23</v>
      </c>
      <c r="I1655" s="56">
        <v>200179</v>
      </c>
      <c r="J1655" s="56" t="s">
        <v>4206</v>
      </c>
      <c r="K1655" s="56">
        <v>1</v>
      </c>
      <c r="L1655" s="56">
        <v>4800</v>
      </c>
      <c r="M1655" s="226">
        <v>4800</v>
      </c>
      <c r="N1655" s="57">
        <v>4800</v>
      </c>
      <c r="O1655" s="223">
        <f t="shared" si="56"/>
        <v>0</v>
      </c>
      <c r="P1655" s="57">
        <f>VLOOKUP(E1655,'Cons. Ch2 &amp; Ch3'!F:Y,20,FALSE)</f>
        <v>4128902.9328999994</v>
      </c>
    </row>
    <row r="1656" spans="1:16" hidden="1" x14ac:dyDescent="0.35">
      <c r="A1656" s="56">
        <v>8471170</v>
      </c>
      <c r="B1656" s="56" t="s">
        <v>514</v>
      </c>
      <c r="C1656" s="56">
        <v>426610</v>
      </c>
      <c r="D1656" s="56" t="s">
        <v>43</v>
      </c>
      <c r="E1656" s="56" t="str">
        <f t="shared" si="55"/>
        <v>847.8471170.1.426610.000000.847001.200179</v>
      </c>
      <c r="F1656" s="66" t="s">
        <v>21</v>
      </c>
      <c r="G1656" s="56">
        <v>847001</v>
      </c>
      <c r="H1656" s="56" t="s">
        <v>23</v>
      </c>
      <c r="I1656" s="56">
        <v>200179</v>
      </c>
      <c r="J1656" s="56" t="s">
        <v>4207</v>
      </c>
      <c r="K1656" s="56">
        <v>1</v>
      </c>
      <c r="L1656" s="56">
        <v>12357.072000000002</v>
      </c>
      <c r="M1656" s="226">
        <v>12357.072000000002</v>
      </c>
      <c r="N1656" s="57">
        <v>12357.072000000002</v>
      </c>
      <c r="O1656" s="223">
        <f t="shared" si="56"/>
        <v>0</v>
      </c>
      <c r="P1656" s="57">
        <f>VLOOKUP(E1656,'Cons. Ch2 &amp; Ch3'!F:Y,20,FALSE)</f>
        <v>4128902.9328999994</v>
      </c>
    </row>
    <row r="1657" spans="1:16" hidden="1" x14ac:dyDescent="0.35">
      <c r="A1657" s="56">
        <v>8471170</v>
      </c>
      <c r="B1657" s="56" t="s">
        <v>514</v>
      </c>
      <c r="C1657" s="56">
        <v>426610</v>
      </c>
      <c r="D1657" s="56" t="s">
        <v>43</v>
      </c>
      <c r="E1657" s="56" t="str">
        <f t="shared" si="55"/>
        <v>847.8471170.1.426610.000000.847001.200179</v>
      </c>
      <c r="F1657" s="66" t="s">
        <v>21</v>
      </c>
      <c r="G1657" s="56">
        <v>847001</v>
      </c>
      <c r="H1657" s="56" t="s">
        <v>23</v>
      </c>
      <c r="I1657" s="56">
        <v>200179</v>
      </c>
      <c r="J1657" s="56" t="s">
        <v>4208</v>
      </c>
      <c r="K1657" s="56">
        <v>1</v>
      </c>
      <c r="L1657" s="56">
        <v>22797.600000000002</v>
      </c>
      <c r="M1657" s="226">
        <v>22797.600000000002</v>
      </c>
      <c r="N1657" s="57">
        <v>22797.600000000002</v>
      </c>
      <c r="O1657" s="223">
        <f t="shared" si="56"/>
        <v>0</v>
      </c>
      <c r="P1657" s="57">
        <f>VLOOKUP(E1657,'Cons. Ch2 &amp; Ch3'!F:Y,20,FALSE)</f>
        <v>4128902.9328999994</v>
      </c>
    </row>
    <row r="1658" spans="1:16" hidden="1" x14ac:dyDescent="0.35">
      <c r="A1658" s="56">
        <v>8471170</v>
      </c>
      <c r="B1658" s="56" t="s">
        <v>514</v>
      </c>
      <c r="C1658" s="56">
        <v>426610</v>
      </c>
      <c r="D1658" s="56" t="s">
        <v>43</v>
      </c>
      <c r="E1658" s="56" t="str">
        <f t="shared" si="55"/>
        <v>847.8471170.1.426610.000000.847001.200179</v>
      </c>
      <c r="F1658" s="66" t="s">
        <v>21</v>
      </c>
      <c r="G1658" s="56">
        <v>847001</v>
      </c>
      <c r="H1658" s="56" t="s">
        <v>23</v>
      </c>
      <c r="I1658" s="56">
        <v>200179</v>
      </c>
      <c r="J1658" s="56" t="s">
        <v>4209</v>
      </c>
      <c r="K1658" s="56">
        <v>1</v>
      </c>
      <c r="L1658" s="56">
        <v>12446.7</v>
      </c>
      <c r="M1658" s="226">
        <v>12446.7</v>
      </c>
      <c r="N1658" s="57">
        <v>12446.7</v>
      </c>
      <c r="O1658" s="223">
        <f t="shared" si="56"/>
        <v>0</v>
      </c>
      <c r="P1658" s="57">
        <f>VLOOKUP(E1658,'Cons. Ch2 &amp; Ch3'!F:Y,20,FALSE)</f>
        <v>4128902.9328999994</v>
      </c>
    </row>
    <row r="1659" spans="1:16" hidden="1" x14ac:dyDescent="0.35">
      <c r="A1659" s="56">
        <v>8471170</v>
      </c>
      <c r="B1659" s="56" t="s">
        <v>514</v>
      </c>
      <c r="C1659" s="56">
        <v>426610</v>
      </c>
      <c r="D1659" s="56" t="s">
        <v>43</v>
      </c>
      <c r="E1659" s="56" t="str">
        <f t="shared" si="55"/>
        <v>847.8471170.1.426610.000000.847001.200179</v>
      </c>
      <c r="F1659" s="66" t="s">
        <v>21</v>
      </c>
      <c r="G1659" s="56">
        <v>847001</v>
      </c>
      <c r="H1659" s="56" t="s">
        <v>23</v>
      </c>
      <c r="I1659" s="56">
        <v>200179</v>
      </c>
      <c r="J1659" s="56" t="s">
        <v>4210</v>
      </c>
      <c r="K1659" s="56">
        <v>1</v>
      </c>
      <c r="L1659" s="56">
        <v>14783.664000000001</v>
      </c>
      <c r="M1659" s="226">
        <v>14783.664000000001</v>
      </c>
      <c r="N1659" s="57">
        <v>14783.664000000001</v>
      </c>
      <c r="O1659" s="223">
        <f t="shared" si="56"/>
        <v>0</v>
      </c>
      <c r="P1659" s="57">
        <f>VLOOKUP(E1659,'Cons. Ch2 &amp; Ch3'!F:Y,20,FALSE)</f>
        <v>4128902.9328999994</v>
      </c>
    </row>
    <row r="1660" spans="1:16" hidden="1" x14ac:dyDescent="0.35">
      <c r="A1660" s="56">
        <v>8471170</v>
      </c>
      <c r="B1660" s="56" t="s">
        <v>514</v>
      </c>
      <c r="C1660" s="56">
        <v>426610</v>
      </c>
      <c r="D1660" s="56" t="s">
        <v>43</v>
      </c>
      <c r="E1660" s="56" t="str">
        <f t="shared" si="55"/>
        <v>847.8471170.1.426610.000000.847001.200179</v>
      </c>
      <c r="F1660" s="66" t="s">
        <v>21</v>
      </c>
      <c r="G1660" s="56">
        <v>847001</v>
      </c>
      <c r="H1660" s="56" t="s">
        <v>23</v>
      </c>
      <c r="I1660" s="56">
        <v>200179</v>
      </c>
      <c r="J1660" s="56" t="s">
        <v>4211</v>
      </c>
      <c r="K1660" s="56">
        <v>1</v>
      </c>
      <c r="L1660" s="56">
        <v>64335.600000000006</v>
      </c>
      <c r="M1660" s="226">
        <v>64335.600000000006</v>
      </c>
      <c r="N1660" s="57">
        <v>64335.600000000006</v>
      </c>
      <c r="O1660" s="223">
        <f t="shared" si="56"/>
        <v>0</v>
      </c>
      <c r="P1660" s="57">
        <f>VLOOKUP(E1660,'Cons. Ch2 &amp; Ch3'!F:Y,20,FALSE)</f>
        <v>4128902.9328999994</v>
      </c>
    </row>
    <row r="1661" spans="1:16" hidden="1" x14ac:dyDescent="0.35">
      <c r="A1661" s="56">
        <v>8471170</v>
      </c>
      <c r="B1661" s="56" t="s">
        <v>514</v>
      </c>
      <c r="C1661" s="56">
        <v>426610</v>
      </c>
      <c r="D1661" s="56" t="s">
        <v>43</v>
      </c>
      <c r="E1661" s="56" t="str">
        <f t="shared" si="55"/>
        <v>847.8471170.1.426610.000000.847001.200179</v>
      </c>
      <c r="F1661" s="66" t="s">
        <v>21</v>
      </c>
      <c r="G1661" s="56">
        <v>847001</v>
      </c>
      <c r="H1661" s="56" t="s">
        <v>23</v>
      </c>
      <c r="I1661" s="56">
        <v>200179</v>
      </c>
      <c r="J1661" s="56" t="s">
        <v>4212</v>
      </c>
      <c r="K1661" s="56">
        <v>1</v>
      </c>
      <c r="L1661" s="56">
        <v>63466.200000000004</v>
      </c>
      <c r="M1661" s="226">
        <v>63466.200000000004</v>
      </c>
      <c r="N1661" s="57">
        <v>63466.200000000004</v>
      </c>
      <c r="O1661" s="223">
        <f t="shared" si="56"/>
        <v>0</v>
      </c>
      <c r="P1661" s="57">
        <f>VLOOKUP(E1661,'Cons. Ch2 &amp; Ch3'!F:Y,20,FALSE)</f>
        <v>4128902.9328999994</v>
      </c>
    </row>
    <row r="1662" spans="1:16" hidden="1" x14ac:dyDescent="0.35">
      <c r="A1662" s="56">
        <v>8471170</v>
      </c>
      <c r="B1662" s="56" t="s">
        <v>514</v>
      </c>
      <c r="C1662" s="56">
        <v>426610</v>
      </c>
      <c r="D1662" s="56" t="s">
        <v>43</v>
      </c>
      <c r="E1662" s="56" t="str">
        <f t="shared" si="55"/>
        <v>847.8471170.1.426610.000000.847001.200179</v>
      </c>
      <c r="F1662" s="66" t="s">
        <v>21</v>
      </c>
      <c r="G1662" s="56">
        <v>847001</v>
      </c>
      <c r="H1662" s="56" t="s">
        <v>23</v>
      </c>
      <c r="I1662" s="56">
        <v>200179</v>
      </c>
      <c r="J1662" s="56" t="s">
        <v>4213</v>
      </c>
      <c r="K1662" s="56">
        <v>1</v>
      </c>
      <c r="L1662" s="56">
        <v>1285.2</v>
      </c>
      <c r="M1662" s="226">
        <v>1285.2</v>
      </c>
      <c r="N1662" s="57">
        <v>1285.2</v>
      </c>
      <c r="O1662" s="223">
        <f t="shared" si="56"/>
        <v>0</v>
      </c>
      <c r="P1662" s="57">
        <f>VLOOKUP(E1662,'Cons. Ch2 &amp; Ch3'!F:Y,20,FALSE)</f>
        <v>4128902.9328999994</v>
      </c>
    </row>
    <row r="1663" spans="1:16" hidden="1" x14ac:dyDescent="0.35">
      <c r="A1663" s="56">
        <v>8471170</v>
      </c>
      <c r="B1663" s="56" t="s">
        <v>514</v>
      </c>
      <c r="C1663" s="56">
        <v>426610</v>
      </c>
      <c r="D1663" s="56" t="s">
        <v>43</v>
      </c>
      <c r="E1663" s="56" t="str">
        <f t="shared" si="55"/>
        <v>847.8471170.1.426610.000000.847001.200179</v>
      </c>
      <c r="F1663" s="66" t="s">
        <v>21</v>
      </c>
      <c r="G1663" s="56">
        <v>847001</v>
      </c>
      <c r="H1663" s="56" t="s">
        <v>23</v>
      </c>
      <c r="I1663" s="56">
        <v>200179</v>
      </c>
      <c r="J1663" s="56" t="s">
        <v>4214</v>
      </c>
      <c r="K1663" s="56">
        <v>1</v>
      </c>
      <c r="L1663" s="56">
        <v>345330.5625</v>
      </c>
      <c r="M1663" s="226">
        <v>345330.5625</v>
      </c>
      <c r="N1663" s="57">
        <v>345330.5625</v>
      </c>
      <c r="O1663" s="223">
        <f t="shared" si="56"/>
        <v>0</v>
      </c>
      <c r="P1663" s="57">
        <f>VLOOKUP(E1663,'Cons. Ch2 &amp; Ch3'!F:Y,20,FALSE)</f>
        <v>4128902.9328999994</v>
      </c>
    </row>
    <row r="1664" spans="1:16" hidden="1" x14ac:dyDescent="0.35">
      <c r="A1664" s="56">
        <v>8471170</v>
      </c>
      <c r="B1664" s="56" t="s">
        <v>514</v>
      </c>
      <c r="C1664" s="56">
        <v>426610</v>
      </c>
      <c r="D1664" s="56" t="s">
        <v>43</v>
      </c>
      <c r="E1664" s="56" t="str">
        <f t="shared" si="55"/>
        <v>847.8471170.1.426610.000000.847001.200179</v>
      </c>
      <c r="F1664" s="66" t="s">
        <v>21</v>
      </c>
      <c r="G1664" s="56">
        <v>847001</v>
      </c>
      <c r="H1664" s="56" t="s">
        <v>23</v>
      </c>
      <c r="I1664" s="56">
        <v>200179</v>
      </c>
      <c r="J1664" s="56" t="s">
        <v>4215</v>
      </c>
      <c r="K1664" s="56">
        <v>1</v>
      </c>
      <c r="L1664" s="56">
        <v>3864</v>
      </c>
      <c r="M1664" s="226">
        <v>3864</v>
      </c>
      <c r="N1664" s="57">
        <v>3864</v>
      </c>
      <c r="O1664" s="223">
        <f t="shared" si="56"/>
        <v>0</v>
      </c>
      <c r="P1664" s="57">
        <f>VLOOKUP(E1664,'Cons. Ch2 &amp; Ch3'!F:Y,20,FALSE)</f>
        <v>4128902.9328999994</v>
      </c>
    </row>
    <row r="1665" spans="1:16" hidden="1" x14ac:dyDescent="0.35">
      <c r="A1665" s="56">
        <v>8471170</v>
      </c>
      <c r="B1665" s="56" t="s">
        <v>514</v>
      </c>
      <c r="C1665" s="56">
        <v>426610</v>
      </c>
      <c r="D1665" s="56" t="s">
        <v>43</v>
      </c>
      <c r="E1665" s="56" t="str">
        <f t="shared" si="55"/>
        <v>847.8471170.1.426610.000000.847001.200179</v>
      </c>
      <c r="F1665" s="66" t="s">
        <v>21</v>
      </c>
      <c r="G1665" s="56">
        <v>847001</v>
      </c>
      <c r="H1665" s="56" t="s">
        <v>23</v>
      </c>
      <c r="I1665" s="56">
        <v>200179</v>
      </c>
      <c r="J1665" s="56" t="s">
        <v>4216</v>
      </c>
      <c r="K1665" s="56">
        <v>1</v>
      </c>
      <c r="L1665" s="56">
        <v>3864</v>
      </c>
      <c r="M1665" s="226">
        <v>3864</v>
      </c>
      <c r="N1665" s="57">
        <v>3864</v>
      </c>
      <c r="O1665" s="223">
        <f t="shared" si="56"/>
        <v>0</v>
      </c>
      <c r="P1665" s="57">
        <f>VLOOKUP(E1665,'Cons. Ch2 &amp; Ch3'!F:Y,20,FALSE)</f>
        <v>4128902.9328999994</v>
      </c>
    </row>
    <row r="1666" spans="1:16" hidden="1" x14ac:dyDescent="0.35">
      <c r="A1666" s="56">
        <v>8471170</v>
      </c>
      <c r="B1666" s="56" t="s">
        <v>514</v>
      </c>
      <c r="C1666" s="56">
        <v>426610</v>
      </c>
      <c r="D1666" s="56" t="s">
        <v>43</v>
      </c>
      <c r="E1666" s="56" t="str">
        <f t="shared" ref="E1666:E1729" si="57">CONCATENATE(847,".",A1666,".",1,".",C1666,".","000000",".",G1666,".",I1666)</f>
        <v>847.8471170.1.426610.000000.847001.200179</v>
      </c>
      <c r="F1666" s="66" t="s">
        <v>21</v>
      </c>
      <c r="G1666" s="56">
        <v>847001</v>
      </c>
      <c r="H1666" s="56" t="s">
        <v>23</v>
      </c>
      <c r="I1666" s="56">
        <v>200179</v>
      </c>
      <c r="J1666" s="56" t="s">
        <v>4217</v>
      </c>
      <c r="K1666" s="56">
        <v>1</v>
      </c>
      <c r="L1666" s="56">
        <v>2082.6959999999999</v>
      </c>
      <c r="M1666" s="226">
        <v>2082.6959999999999</v>
      </c>
      <c r="N1666" s="57">
        <v>2082.6959999999999</v>
      </c>
      <c r="O1666" s="223">
        <f t="shared" si="56"/>
        <v>0</v>
      </c>
      <c r="P1666" s="57">
        <f>VLOOKUP(E1666,'Cons. Ch2 &amp; Ch3'!F:Y,20,FALSE)</f>
        <v>4128902.9328999994</v>
      </c>
    </row>
    <row r="1667" spans="1:16" hidden="1" x14ac:dyDescent="0.35">
      <c r="A1667" s="56">
        <v>8471170</v>
      </c>
      <c r="B1667" s="56" t="s">
        <v>514</v>
      </c>
      <c r="C1667" s="56">
        <v>426610</v>
      </c>
      <c r="D1667" s="56" t="s">
        <v>43</v>
      </c>
      <c r="E1667" s="56" t="str">
        <f t="shared" si="57"/>
        <v>847.8471170.1.426610.000000.847001.200179</v>
      </c>
      <c r="F1667" s="66" t="s">
        <v>21</v>
      </c>
      <c r="G1667" s="56">
        <v>847001</v>
      </c>
      <c r="H1667" s="56" t="s">
        <v>23</v>
      </c>
      <c r="I1667" s="56">
        <v>200179</v>
      </c>
      <c r="J1667" s="56" t="s">
        <v>4218</v>
      </c>
      <c r="K1667" s="56">
        <v>1</v>
      </c>
      <c r="L1667" s="56">
        <v>37092.51</v>
      </c>
      <c r="M1667" s="226">
        <v>37092.51</v>
      </c>
      <c r="N1667" s="57">
        <v>37092.51</v>
      </c>
      <c r="O1667" s="223">
        <f t="shared" si="56"/>
        <v>0</v>
      </c>
      <c r="P1667" s="57">
        <f>VLOOKUP(E1667,'Cons. Ch2 &amp; Ch3'!F:Y,20,FALSE)</f>
        <v>4128902.9328999994</v>
      </c>
    </row>
    <row r="1668" spans="1:16" hidden="1" x14ac:dyDescent="0.35">
      <c r="A1668" s="56">
        <v>8471170</v>
      </c>
      <c r="B1668" s="56" t="s">
        <v>514</v>
      </c>
      <c r="C1668" s="56">
        <v>426610</v>
      </c>
      <c r="D1668" s="56" t="s">
        <v>43</v>
      </c>
      <c r="E1668" s="56" t="str">
        <f t="shared" si="57"/>
        <v>847.8471170.1.426610.000000.847001.200179</v>
      </c>
      <c r="F1668" s="66" t="s">
        <v>21</v>
      </c>
      <c r="G1668" s="56">
        <v>847001</v>
      </c>
      <c r="H1668" s="56" t="s">
        <v>23</v>
      </c>
      <c r="I1668" s="56">
        <v>200179</v>
      </c>
      <c r="J1668" s="56" t="s">
        <v>4219</v>
      </c>
      <c r="K1668" s="56">
        <v>1</v>
      </c>
      <c r="L1668" s="56">
        <v>149556.12</v>
      </c>
      <c r="M1668" s="226">
        <v>149556.12</v>
      </c>
      <c r="N1668" s="57">
        <v>149556.12</v>
      </c>
      <c r="O1668" s="223">
        <f t="shared" si="56"/>
        <v>0</v>
      </c>
      <c r="P1668" s="57">
        <f>VLOOKUP(E1668,'Cons. Ch2 &amp; Ch3'!F:Y,20,FALSE)</f>
        <v>4128902.9328999994</v>
      </c>
    </row>
    <row r="1669" spans="1:16" hidden="1" x14ac:dyDescent="0.35">
      <c r="A1669" s="56">
        <v>8471170</v>
      </c>
      <c r="B1669" s="56" t="s">
        <v>514</v>
      </c>
      <c r="C1669" s="56">
        <v>426610</v>
      </c>
      <c r="D1669" s="56" t="s">
        <v>43</v>
      </c>
      <c r="E1669" s="56" t="str">
        <f t="shared" si="57"/>
        <v>847.8471170.1.426610.000000.847001.200179</v>
      </c>
      <c r="F1669" s="66" t="s">
        <v>21</v>
      </c>
      <c r="G1669" s="56">
        <v>847001</v>
      </c>
      <c r="H1669" s="56" t="s">
        <v>23</v>
      </c>
      <c r="I1669" s="56">
        <v>200179</v>
      </c>
      <c r="J1669" s="56" t="s">
        <v>4220</v>
      </c>
      <c r="K1669" s="56">
        <v>1</v>
      </c>
      <c r="L1669" s="56">
        <v>278586</v>
      </c>
      <c r="M1669" s="226">
        <v>278586</v>
      </c>
      <c r="N1669" s="57">
        <v>278586</v>
      </c>
      <c r="O1669" s="223">
        <f t="shared" si="56"/>
        <v>0</v>
      </c>
      <c r="P1669" s="57">
        <f>VLOOKUP(E1669,'Cons. Ch2 &amp; Ch3'!F:Y,20,FALSE)</f>
        <v>4128902.9328999994</v>
      </c>
    </row>
    <row r="1670" spans="1:16" hidden="1" x14ac:dyDescent="0.35">
      <c r="A1670" s="56">
        <v>8471170</v>
      </c>
      <c r="B1670" s="56" t="s">
        <v>514</v>
      </c>
      <c r="C1670" s="56">
        <v>426610</v>
      </c>
      <c r="D1670" s="56" t="s">
        <v>43</v>
      </c>
      <c r="E1670" s="56" t="str">
        <f t="shared" si="57"/>
        <v>847.8471170.1.426610.000000.847001.200179</v>
      </c>
      <c r="F1670" s="66" t="s">
        <v>21</v>
      </c>
      <c r="G1670" s="56">
        <v>847001</v>
      </c>
      <c r="H1670" s="56" t="s">
        <v>23</v>
      </c>
      <c r="I1670" s="56">
        <v>200179</v>
      </c>
      <c r="J1670" s="56" t="s">
        <v>4221</v>
      </c>
      <c r="K1670" s="56">
        <v>1</v>
      </c>
      <c r="L1670" s="56">
        <v>64890.000000000007</v>
      </c>
      <c r="M1670" s="226">
        <v>64890.000000000007</v>
      </c>
      <c r="N1670" s="57">
        <v>64890.000000000007</v>
      </c>
      <c r="O1670" s="223">
        <f t="shared" si="56"/>
        <v>0</v>
      </c>
      <c r="P1670" s="57">
        <f>VLOOKUP(E1670,'Cons. Ch2 &amp; Ch3'!F:Y,20,FALSE)</f>
        <v>4128902.9328999994</v>
      </c>
    </row>
    <row r="1671" spans="1:16" hidden="1" x14ac:dyDescent="0.35">
      <c r="A1671" s="56">
        <v>8471170</v>
      </c>
      <c r="B1671" s="56" t="s">
        <v>514</v>
      </c>
      <c r="C1671" s="56">
        <v>426610</v>
      </c>
      <c r="D1671" s="56" t="s">
        <v>43</v>
      </c>
      <c r="E1671" s="56" t="str">
        <f t="shared" si="57"/>
        <v>847.8471170.1.426610.000000.847001.200179</v>
      </c>
      <c r="F1671" s="66" t="s">
        <v>21</v>
      </c>
      <c r="G1671" s="56">
        <v>847001</v>
      </c>
      <c r="H1671" s="56" t="s">
        <v>23</v>
      </c>
      <c r="I1671" s="56">
        <v>200179</v>
      </c>
      <c r="J1671" s="56" t="s">
        <v>4222</v>
      </c>
      <c r="K1671" s="56">
        <v>1</v>
      </c>
      <c r="L1671" s="56">
        <v>442234.80000000005</v>
      </c>
      <c r="M1671" s="226">
        <v>442234.80000000005</v>
      </c>
      <c r="N1671" s="57">
        <v>442234.80000000005</v>
      </c>
      <c r="O1671" s="223">
        <f t="shared" si="56"/>
        <v>0</v>
      </c>
      <c r="P1671" s="57">
        <f>VLOOKUP(E1671,'Cons. Ch2 &amp; Ch3'!F:Y,20,FALSE)</f>
        <v>4128902.9328999994</v>
      </c>
    </row>
    <row r="1672" spans="1:16" hidden="1" x14ac:dyDescent="0.35">
      <c r="A1672" s="56">
        <v>8471170</v>
      </c>
      <c r="B1672" s="56" t="s">
        <v>514</v>
      </c>
      <c r="C1672" s="56">
        <v>426610</v>
      </c>
      <c r="D1672" s="56" t="s">
        <v>43</v>
      </c>
      <c r="E1672" s="56" t="str">
        <f t="shared" si="57"/>
        <v>847.8471170.1.426610.000000.847001.200179</v>
      </c>
      <c r="F1672" s="66" t="s">
        <v>21</v>
      </c>
      <c r="G1672" s="56">
        <v>847001</v>
      </c>
      <c r="H1672" s="56" t="s">
        <v>23</v>
      </c>
      <c r="I1672" s="56">
        <v>200179</v>
      </c>
      <c r="J1672" s="56" t="s">
        <v>4223</v>
      </c>
      <c r="K1672" s="56">
        <v>1</v>
      </c>
      <c r="L1672" s="56">
        <v>70557.375</v>
      </c>
      <c r="M1672" s="226">
        <v>70557.375</v>
      </c>
      <c r="N1672" s="57">
        <v>70557.375</v>
      </c>
      <c r="O1672" s="223">
        <f t="shared" si="56"/>
        <v>0</v>
      </c>
      <c r="P1672" s="57">
        <f>VLOOKUP(E1672,'Cons. Ch2 &amp; Ch3'!F:Y,20,FALSE)</f>
        <v>4128902.9328999994</v>
      </c>
    </row>
    <row r="1673" spans="1:16" hidden="1" x14ac:dyDescent="0.35">
      <c r="A1673" s="56">
        <v>8471170</v>
      </c>
      <c r="B1673" s="56" t="s">
        <v>514</v>
      </c>
      <c r="C1673" s="56">
        <v>426610</v>
      </c>
      <c r="D1673" s="56" t="s">
        <v>43</v>
      </c>
      <c r="E1673" s="56" t="str">
        <f t="shared" si="57"/>
        <v>847.8471170.1.426610.000000.847001.200179</v>
      </c>
      <c r="F1673" s="66" t="s">
        <v>21</v>
      </c>
      <c r="G1673" s="56">
        <v>847001</v>
      </c>
      <c r="H1673" s="56" t="s">
        <v>23</v>
      </c>
      <c r="I1673" s="56">
        <v>200179</v>
      </c>
      <c r="J1673" s="56" t="s">
        <v>4224</v>
      </c>
      <c r="K1673" s="56">
        <v>1</v>
      </c>
      <c r="L1673" s="56">
        <v>15456</v>
      </c>
      <c r="M1673" s="226">
        <v>15456</v>
      </c>
      <c r="N1673" s="57">
        <v>15456</v>
      </c>
      <c r="O1673" s="223">
        <f t="shared" si="56"/>
        <v>0</v>
      </c>
      <c r="P1673" s="57">
        <f>VLOOKUP(E1673,'Cons. Ch2 &amp; Ch3'!F:Y,20,FALSE)</f>
        <v>4128902.9328999994</v>
      </c>
    </row>
    <row r="1674" spans="1:16" hidden="1" x14ac:dyDescent="0.35">
      <c r="A1674" s="56">
        <v>8471170</v>
      </c>
      <c r="B1674" s="56" t="s">
        <v>514</v>
      </c>
      <c r="C1674" s="56">
        <v>426610</v>
      </c>
      <c r="D1674" s="56" t="s">
        <v>43</v>
      </c>
      <c r="E1674" s="56" t="str">
        <f t="shared" si="57"/>
        <v>847.8471170.1.426610.000000.847001.200179</v>
      </c>
      <c r="F1674" s="66" t="s">
        <v>21</v>
      </c>
      <c r="G1674" s="56">
        <v>847001</v>
      </c>
      <c r="H1674" s="56" t="s">
        <v>23</v>
      </c>
      <c r="I1674" s="56">
        <v>200179</v>
      </c>
      <c r="J1674" s="56" t="s">
        <v>4224</v>
      </c>
      <c r="K1674" s="56">
        <v>1</v>
      </c>
      <c r="L1674" s="56">
        <v>16184.7</v>
      </c>
      <c r="M1674" s="226">
        <v>16184.7</v>
      </c>
      <c r="N1674" s="57">
        <v>16184.7</v>
      </c>
      <c r="O1674" s="223">
        <f t="shared" si="56"/>
        <v>0</v>
      </c>
      <c r="P1674" s="57">
        <f>VLOOKUP(E1674,'Cons. Ch2 &amp; Ch3'!F:Y,20,FALSE)</f>
        <v>4128902.9328999994</v>
      </c>
    </row>
    <row r="1675" spans="1:16" hidden="1" x14ac:dyDescent="0.35">
      <c r="A1675" s="56">
        <v>8471170</v>
      </c>
      <c r="B1675" s="56" t="s">
        <v>514</v>
      </c>
      <c r="C1675" s="56">
        <v>426610</v>
      </c>
      <c r="D1675" s="56" t="s">
        <v>43</v>
      </c>
      <c r="E1675" s="56" t="str">
        <f t="shared" si="57"/>
        <v>847.8471170.1.426610.000000.847001.200179</v>
      </c>
      <c r="F1675" s="66" t="s">
        <v>21</v>
      </c>
      <c r="G1675" s="56">
        <v>847001</v>
      </c>
      <c r="H1675" s="56" t="s">
        <v>23</v>
      </c>
      <c r="I1675" s="56">
        <v>200179</v>
      </c>
      <c r="J1675" s="56" t="s">
        <v>4225</v>
      </c>
      <c r="K1675" s="56">
        <v>1</v>
      </c>
      <c r="L1675" s="56">
        <v>4014.6960000000004</v>
      </c>
      <c r="M1675" s="226">
        <v>4014.6960000000004</v>
      </c>
      <c r="N1675" s="57">
        <v>4014.6960000000004</v>
      </c>
      <c r="O1675" s="223">
        <f t="shared" ref="O1675:O1706" si="58">M1675-N1675</f>
        <v>0</v>
      </c>
      <c r="P1675" s="57">
        <f>VLOOKUP(E1675,'Cons. Ch2 &amp; Ch3'!F:Y,20,FALSE)</f>
        <v>4128902.9328999994</v>
      </c>
    </row>
    <row r="1676" spans="1:16" hidden="1" x14ac:dyDescent="0.35">
      <c r="A1676" s="56">
        <v>8471170</v>
      </c>
      <c r="B1676" s="56" t="s">
        <v>514</v>
      </c>
      <c r="C1676" s="56">
        <v>426610</v>
      </c>
      <c r="D1676" s="56" t="s">
        <v>43</v>
      </c>
      <c r="E1676" s="56" t="str">
        <f t="shared" si="57"/>
        <v>847.8471170.1.426610.000000.847001.200179</v>
      </c>
      <c r="F1676" s="66" t="s">
        <v>21</v>
      </c>
      <c r="G1676" s="56">
        <v>847001</v>
      </c>
      <c r="H1676" s="56" t="s">
        <v>23</v>
      </c>
      <c r="I1676" s="56">
        <v>200179</v>
      </c>
      <c r="J1676" s="56" t="s">
        <v>4226</v>
      </c>
      <c r="K1676" s="56">
        <v>1</v>
      </c>
      <c r="L1676" s="56">
        <v>16147.215</v>
      </c>
      <c r="M1676" s="226">
        <v>16147.215</v>
      </c>
      <c r="N1676" s="57">
        <v>16147.215</v>
      </c>
      <c r="O1676" s="223">
        <f t="shared" si="58"/>
        <v>0</v>
      </c>
      <c r="P1676" s="57">
        <f>VLOOKUP(E1676,'Cons. Ch2 &amp; Ch3'!F:Y,20,FALSE)</f>
        <v>4128902.9328999994</v>
      </c>
    </row>
    <row r="1677" spans="1:16" hidden="1" x14ac:dyDescent="0.35">
      <c r="A1677" s="56">
        <v>8471170</v>
      </c>
      <c r="B1677" s="56" t="s">
        <v>514</v>
      </c>
      <c r="C1677" s="56">
        <v>426610</v>
      </c>
      <c r="D1677" s="56" t="s">
        <v>43</v>
      </c>
      <c r="E1677" s="56" t="str">
        <f t="shared" si="57"/>
        <v>847.8471170.1.426610.000000.847001.200179</v>
      </c>
      <c r="F1677" s="66" t="s">
        <v>21</v>
      </c>
      <c r="G1677" s="56">
        <v>847001</v>
      </c>
      <c r="H1677" s="56" t="s">
        <v>23</v>
      </c>
      <c r="I1677" s="56">
        <v>200179</v>
      </c>
      <c r="J1677" s="56" t="s">
        <v>4227</v>
      </c>
      <c r="K1677" s="56">
        <v>1</v>
      </c>
      <c r="L1677" s="56">
        <v>11049.423000000001</v>
      </c>
      <c r="M1677" s="226">
        <v>11049.423000000001</v>
      </c>
      <c r="N1677" s="57">
        <v>11049.423000000001</v>
      </c>
      <c r="O1677" s="223">
        <f t="shared" si="58"/>
        <v>0</v>
      </c>
      <c r="P1677" s="57">
        <f>VLOOKUP(E1677,'Cons. Ch2 &amp; Ch3'!F:Y,20,FALSE)</f>
        <v>4128902.9328999994</v>
      </c>
    </row>
    <row r="1678" spans="1:16" hidden="1" x14ac:dyDescent="0.35">
      <c r="A1678" s="56">
        <v>8471170</v>
      </c>
      <c r="B1678" s="56" t="s">
        <v>514</v>
      </c>
      <c r="C1678" s="56">
        <v>426610</v>
      </c>
      <c r="D1678" s="56" t="s">
        <v>43</v>
      </c>
      <c r="E1678" s="56" t="str">
        <f t="shared" si="57"/>
        <v>847.8471170.1.426610.000000.847001.200179</v>
      </c>
      <c r="F1678" s="66" t="s">
        <v>21</v>
      </c>
      <c r="G1678" s="56">
        <v>847001</v>
      </c>
      <c r="H1678" s="56" t="s">
        <v>23</v>
      </c>
      <c r="I1678" s="56">
        <v>200179</v>
      </c>
      <c r="J1678" s="56" t="s">
        <v>4228</v>
      </c>
      <c r="K1678" s="56">
        <v>1</v>
      </c>
      <c r="L1678" s="56">
        <v>20826.960000000003</v>
      </c>
      <c r="M1678" s="226">
        <v>20826.960000000003</v>
      </c>
      <c r="N1678" s="57">
        <v>20826.960000000003</v>
      </c>
      <c r="O1678" s="223">
        <f t="shared" si="58"/>
        <v>0</v>
      </c>
      <c r="P1678" s="57">
        <f>VLOOKUP(E1678,'Cons. Ch2 &amp; Ch3'!F:Y,20,FALSE)</f>
        <v>4128902.9328999994</v>
      </c>
    </row>
    <row r="1679" spans="1:16" hidden="1" x14ac:dyDescent="0.35">
      <c r="A1679" s="56">
        <v>8471170</v>
      </c>
      <c r="B1679" s="56" t="s">
        <v>514</v>
      </c>
      <c r="C1679" s="56">
        <v>426610</v>
      </c>
      <c r="D1679" s="56" t="s">
        <v>43</v>
      </c>
      <c r="E1679" s="56" t="str">
        <f t="shared" si="57"/>
        <v>847.8471170.1.426610.000000.847001.200179</v>
      </c>
      <c r="F1679" s="66" t="s">
        <v>21</v>
      </c>
      <c r="G1679" s="56">
        <v>847001</v>
      </c>
      <c r="H1679" s="56" t="s">
        <v>23</v>
      </c>
      <c r="I1679" s="56">
        <v>200179</v>
      </c>
      <c r="J1679" s="56" t="s">
        <v>4229</v>
      </c>
      <c r="K1679" s="56">
        <v>1</v>
      </c>
      <c r="L1679" s="56">
        <v>16665.045600000001</v>
      </c>
      <c r="M1679" s="226">
        <v>16665.045600000001</v>
      </c>
      <c r="N1679" s="57">
        <v>16665.045600000001</v>
      </c>
      <c r="O1679" s="223">
        <f t="shared" si="58"/>
        <v>0</v>
      </c>
      <c r="P1679" s="57">
        <f>VLOOKUP(E1679,'Cons. Ch2 &amp; Ch3'!F:Y,20,FALSE)</f>
        <v>4128902.9328999994</v>
      </c>
    </row>
    <row r="1680" spans="1:16" hidden="1" x14ac:dyDescent="0.35">
      <c r="A1680" s="56">
        <v>8471170</v>
      </c>
      <c r="B1680" s="56" t="s">
        <v>514</v>
      </c>
      <c r="C1680" s="56">
        <v>426610</v>
      </c>
      <c r="D1680" s="56" t="s">
        <v>43</v>
      </c>
      <c r="E1680" s="56" t="str">
        <f t="shared" si="57"/>
        <v>847.8471170.1.426610.000000.847001.200179</v>
      </c>
      <c r="F1680" s="66" t="s">
        <v>21</v>
      </c>
      <c r="G1680" s="56">
        <v>847001</v>
      </c>
      <c r="H1680" s="56" t="s">
        <v>23</v>
      </c>
      <c r="I1680" s="56">
        <v>200179</v>
      </c>
      <c r="J1680" s="56" t="s">
        <v>4230</v>
      </c>
      <c r="K1680" s="56">
        <v>1</v>
      </c>
      <c r="L1680" s="56">
        <v>475650</v>
      </c>
      <c r="M1680" s="226">
        <v>475650</v>
      </c>
      <c r="N1680" s="57">
        <v>475650</v>
      </c>
      <c r="O1680" s="223">
        <f t="shared" si="58"/>
        <v>0</v>
      </c>
      <c r="P1680" s="57">
        <f>VLOOKUP(E1680,'Cons. Ch2 &amp; Ch3'!F:Y,20,FALSE)</f>
        <v>4128902.9328999994</v>
      </c>
    </row>
    <row r="1681" spans="1:16" hidden="1" x14ac:dyDescent="0.35">
      <c r="A1681" s="56">
        <v>8471170</v>
      </c>
      <c r="B1681" s="56" t="s">
        <v>514</v>
      </c>
      <c r="C1681" s="56">
        <v>426610</v>
      </c>
      <c r="D1681" s="56" t="s">
        <v>43</v>
      </c>
      <c r="E1681" s="56" t="str">
        <f t="shared" si="57"/>
        <v>847.8471170.1.426610.000000.847001.200179</v>
      </c>
      <c r="F1681" s="66" t="s">
        <v>21</v>
      </c>
      <c r="G1681" s="56">
        <v>847001</v>
      </c>
      <c r="H1681" s="56" t="s">
        <v>23</v>
      </c>
      <c r="I1681" s="56">
        <v>200179</v>
      </c>
      <c r="J1681" s="56" t="s">
        <v>4231</v>
      </c>
      <c r="K1681" s="56">
        <v>1</v>
      </c>
      <c r="L1681" s="56">
        <v>158558.39999999999</v>
      </c>
      <c r="M1681" s="226">
        <v>158558.39999999999</v>
      </c>
      <c r="N1681" s="57">
        <v>158558.39999999999</v>
      </c>
      <c r="O1681" s="223">
        <f t="shared" si="58"/>
        <v>0</v>
      </c>
      <c r="P1681" s="57">
        <f>VLOOKUP(E1681,'Cons. Ch2 &amp; Ch3'!F:Y,20,FALSE)</f>
        <v>4128902.9328999994</v>
      </c>
    </row>
    <row r="1682" spans="1:16" hidden="1" x14ac:dyDescent="0.35">
      <c r="A1682" s="56">
        <v>8471170</v>
      </c>
      <c r="B1682" s="56" t="s">
        <v>514</v>
      </c>
      <c r="C1682" s="56">
        <v>426610</v>
      </c>
      <c r="D1682" s="56" t="s">
        <v>43</v>
      </c>
      <c r="E1682" s="56" t="str">
        <f t="shared" si="57"/>
        <v>847.8471170.1.426610.000000.847001.200179</v>
      </c>
      <c r="F1682" s="66" t="s">
        <v>21</v>
      </c>
      <c r="G1682" s="56">
        <v>847001</v>
      </c>
      <c r="H1682" s="56" t="s">
        <v>23</v>
      </c>
      <c r="I1682" s="56">
        <v>200179</v>
      </c>
      <c r="J1682" s="56" t="s">
        <v>4232</v>
      </c>
      <c r="K1682" s="56">
        <v>1</v>
      </c>
      <c r="L1682" s="56">
        <v>208200.74352000002</v>
      </c>
      <c r="M1682" s="226">
        <v>208200.74352000002</v>
      </c>
      <c r="N1682" s="57">
        <v>208200.74352000002</v>
      </c>
      <c r="O1682" s="223">
        <f t="shared" si="58"/>
        <v>0</v>
      </c>
      <c r="P1682" s="57">
        <f>VLOOKUP(E1682,'Cons. Ch2 &amp; Ch3'!F:Y,20,FALSE)</f>
        <v>4128902.9328999994</v>
      </c>
    </row>
    <row r="1683" spans="1:16" hidden="1" x14ac:dyDescent="0.35">
      <c r="A1683" s="56">
        <v>8471170</v>
      </c>
      <c r="B1683" s="56" t="s">
        <v>514</v>
      </c>
      <c r="C1683" s="56">
        <v>426610</v>
      </c>
      <c r="D1683" s="56" t="s">
        <v>43</v>
      </c>
      <c r="E1683" s="56" t="str">
        <f t="shared" si="57"/>
        <v>847.8471170.1.426610.000000.847001.200179</v>
      </c>
      <c r="F1683" s="66" t="s">
        <v>21</v>
      </c>
      <c r="G1683" s="56">
        <v>847001</v>
      </c>
      <c r="H1683" s="56" t="s">
        <v>23</v>
      </c>
      <c r="I1683" s="56">
        <v>200179</v>
      </c>
      <c r="J1683" s="56" t="s">
        <v>4233</v>
      </c>
      <c r="K1683" s="56">
        <v>1</v>
      </c>
      <c r="L1683" s="56">
        <v>14837.760000000002</v>
      </c>
      <c r="M1683" s="226">
        <v>14837.760000000002</v>
      </c>
      <c r="N1683" s="57">
        <v>14837.760000000002</v>
      </c>
      <c r="O1683" s="223">
        <f t="shared" si="58"/>
        <v>0</v>
      </c>
      <c r="P1683" s="57">
        <f>VLOOKUP(E1683,'Cons. Ch2 &amp; Ch3'!F:Y,20,FALSE)</f>
        <v>4128902.9328999994</v>
      </c>
    </row>
    <row r="1684" spans="1:16" hidden="1" x14ac:dyDescent="0.35">
      <c r="A1684" s="56">
        <v>8471170</v>
      </c>
      <c r="B1684" s="56" t="s">
        <v>514</v>
      </c>
      <c r="C1684" s="56">
        <v>426610</v>
      </c>
      <c r="D1684" s="56" t="s">
        <v>43</v>
      </c>
      <c r="E1684" s="56" t="str">
        <f t="shared" si="57"/>
        <v>847.8471170.1.426610.000000.847001.200179</v>
      </c>
      <c r="F1684" s="66" t="s">
        <v>21</v>
      </c>
      <c r="G1684" s="56">
        <v>847001</v>
      </c>
      <c r="H1684" s="56" t="s">
        <v>23</v>
      </c>
      <c r="I1684" s="56">
        <v>200179</v>
      </c>
      <c r="J1684" s="56" t="s">
        <v>4234</v>
      </c>
      <c r="K1684" s="56">
        <v>1</v>
      </c>
      <c r="L1684" s="56">
        <v>29366.400000000001</v>
      </c>
      <c r="M1684" s="226">
        <v>29366.400000000001</v>
      </c>
      <c r="N1684" s="57">
        <v>29366.400000000001</v>
      </c>
      <c r="O1684" s="223">
        <f t="shared" si="58"/>
        <v>0</v>
      </c>
      <c r="P1684" s="57">
        <f>VLOOKUP(E1684,'Cons. Ch2 &amp; Ch3'!F:Y,20,FALSE)</f>
        <v>4128902.9328999994</v>
      </c>
    </row>
    <row r="1685" spans="1:16" hidden="1" x14ac:dyDescent="0.35">
      <c r="A1685" s="56">
        <v>8471170</v>
      </c>
      <c r="B1685" s="56" t="s">
        <v>514</v>
      </c>
      <c r="C1685" s="56">
        <v>426610</v>
      </c>
      <c r="D1685" s="56" t="s">
        <v>43</v>
      </c>
      <c r="E1685" s="56" t="str">
        <f t="shared" si="57"/>
        <v>847.8471170.1.426610.000000.847001.200179</v>
      </c>
      <c r="F1685" s="66" t="s">
        <v>21</v>
      </c>
      <c r="G1685" s="56">
        <v>847001</v>
      </c>
      <c r="H1685" s="56" t="s">
        <v>23</v>
      </c>
      <c r="I1685" s="56">
        <v>200179</v>
      </c>
      <c r="J1685" s="56" t="s">
        <v>4235</v>
      </c>
      <c r="K1685" s="56">
        <v>1</v>
      </c>
      <c r="L1685" s="56">
        <v>100154.88</v>
      </c>
      <c r="M1685" s="226">
        <v>100154.88</v>
      </c>
      <c r="N1685" s="57">
        <v>100154.88</v>
      </c>
      <c r="O1685" s="223">
        <f t="shared" si="58"/>
        <v>0</v>
      </c>
      <c r="P1685" s="57">
        <f>VLOOKUP(E1685,'Cons. Ch2 &amp; Ch3'!F:Y,20,FALSE)</f>
        <v>4128902.9328999994</v>
      </c>
    </row>
    <row r="1686" spans="1:16" hidden="1" x14ac:dyDescent="0.35">
      <c r="A1686" s="56">
        <v>8471170</v>
      </c>
      <c r="B1686" s="56" t="s">
        <v>514</v>
      </c>
      <c r="C1686" s="56">
        <v>426610</v>
      </c>
      <c r="D1686" s="56" t="s">
        <v>43</v>
      </c>
      <c r="E1686" s="56" t="str">
        <f t="shared" si="57"/>
        <v>847.8471170.1.426610.000000.847001.200179</v>
      </c>
      <c r="F1686" s="66" t="s">
        <v>21</v>
      </c>
      <c r="G1686" s="56">
        <v>847001</v>
      </c>
      <c r="H1686" s="56" t="s">
        <v>23</v>
      </c>
      <c r="I1686" s="56">
        <v>200179</v>
      </c>
      <c r="J1686" s="56" t="s">
        <v>4236</v>
      </c>
      <c r="K1686" s="56">
        <v>1</v>
      </c>
      <c r="L1686" s="56">
        <v>6004.95</v>
      </c>
      <c r="M1686" s="226">
        <v>6004.95</v>
      </c>
      <c r="N1686" s="57">
        <v>6004.95</v>
      </c>
      <c r="O1686" s="223">
        <f t="shared" si="58"/>
        <v>0</v>
      </c>
      <c r="P1686" s="57">
        <f>VLOOKUP(E1686,'Cons. Ch2 &amp; Ch3'!F:Y,20,FALSE)</f>
        <v>4128902.9328999994</v>
      </c>
    </row>
    <row r="1687" spans="1:16" hidden="1" x14ac:dyDescent="0.35">
      <c r="A1687" s="56">
        <v>8471170</v>
      </c>
      <c r="B1687" s="56" t="s">
        <v>514</v>
      </c>
      <c r="C1687" s="56">
        <v>426610</v>
      </c>
      <c r="D1687" s="56" t="s">
        <v>43</v>
      </c>
      <c r="E1687" s="56" t="str">
        <f t="shared" si="57"/>
        <v>847.8471170.1.426610.000000.847001.200179</v>
      </c>
      <c r="F1687" s="66" t="s">
        <v>21</v>
      </c>
      <c r="G1687" s="56">
        <v>847001</v>
      </c>
      <c r="H1687" s="56" t="s">
        <v>23</v>
      </c>
      <c r="I1687" s="56">
        <v>200179</v>
      </c>
      <c r="J1687" s="56" t="s">
        <v>4237</v>
      </c>
      <c r="K1687" s="56">
        <v>1</v>
      </c>
      <c r="L1687" s="56">
        <v>6063.75</v>
      </c>
      <c r="M1687" s="226">
        <v>6063.75</v>
      </c>
      <c r="N1687" s="57">
        <v>6063.75</v>
      </c>
      <c r="O1687" s="223">
        <f t="shared" si="58"/>
        <v>0</v>
      </c>
      <c r="P1687" s="57">
        <f>VLOOKUP(E1687,'Cons. Ch2 &amp; Ch3'!F:Y,20,FALSE)</f>
        <v>4128902.9328999994</v>
      </c>
    </row>
    <row r="1688" spans="1:16" hidden="1" x14ac:dyDescent="0.35">
      <c r="A1688" s="56">
        <v>8471170</v>
      </c>
      <c r="B1688" s="56" t="s">
        <v>514</v>
      </c>
      <c r="C1688" s="56">
        <v>426610</v>
      </c>
      <c r="D1688" s="56" t="s">
        <v>43</v>
      </c>
      <c r="E1688" s="56" t="str">
        <f t="shared" si="57"/>
        <v>847.8471170.1.426610.000000.847001.200179</v>
      </c>
      <c r="F1688" s="66" t="s">
        <v>21</v>
      </c>
      <c r="G1688" s="56">
        <v>847001</v>
      </c>
      <c r="H1688" s="56" t="s">
        <v>23</v>
      </c>
      <c r="I1688" s="56">
        <v>200179</v>
      </c>
      <c r="J1688" s="56" t="s">
        <v>4238</v>
      </c>
      <c r="K1688" s="56">
        <v>1</v>
      </c>
      <c r="L1688" s="56">
        <v>6182.4000000000005</v>
      </c>
      <c r="M1688" s="226">
        <v>6182.4000000000005</v>
      </c>
      <c r="N1688" s="57">
        <v>6182.4000000000005</v>
      </c>
      <c r="O1688" s="223">
        <f t="shared" si="58"/>
        <v>0</v>
      </c>
      <c r="P1688" s="57">
        <f>VLOOKUP(E1688,'Cons. Ch2 &amp; Ch3'!F:Y,20,FALSE)</f>
        <v>4128902.9328999994</v>
      </c>
    </row>
    <row r="1689" spans="1:16" hidden="1" x14ac:dyDescent="0.35">
      <c r="A1689" s="56">
        <v>8471170</v>
      </c>
      <c r="B1689" s="56" t="s">
        <v>514</v>
      </c>
      <c r="C1689" s="56">
        <v>426610</v>
      </c>
      <c r="D1689" s="56" t="s">
        <v>43</v>
      </c>
      <c r="E1689" s="56" t="str">
        <f t="shared" si="57"/>
        <v>847.8471170.1.426610.000000.847001.200179</v>
      </c>
      <c r="F1689" s="66" t="s">
        <v>21</v>
      </c>
      <c r="G1689" s="56">
        <v>847001</v>
      </c>
      <c r="H1689" s="56" t="s">
        <v>23</v>
      </c>
      <c r="I1689" s="56">
        <v>200179</v>
      </c>
      <c r="J1689" s="56" t="s">
        <v>4239</v>
      </c>
      <c r="K1689" s="56">
        <v>1</v>
      </c>
      <c r="L1689" s="56">
        <v>37705.5</v>
      </c>
      <c r="M1689" s="226">
        <v>37705.5</v>
      </c>
      <c r="N1689" s="57">
        <v>37705.5</v>
      </c>
      <c r="O1689" s="223">
        <f t="shared" si="58"/>
        <v>0</v>
      </c>
      <c r="P1689" s="57">
        <f>VLOOKUP(E1689,'Cons. Ch2 &amp; Ch3'!F:Y,20,FALSE)</f>
        <v>4128902.9328999994</v>
      </c>
    </row>
    <row r="1690" spans="1:16" hidden="1" x14ac:dyDescent="0.35">
      <c r="A1690" s="56">
        <v>8471170</v>
      </c>
      <c r="B1690" s="56" t="s">
        <v>514</v>
      </c>
      <c r="C1690" s="56">
        <v>426610</v>
      </c>
      <c r="D1690" s="56" t="s">
        <v>43</v>
      </c>
      <c r="E1690" s="56" t="str">
        <f t="shared" si="57"/>
        <v>847.8471170.1.426610.000000.847001.200179</v>
      </c>
      <c r="F1690" s="66" t="s">
        <v>21</v>
      </c>
      <c r="G1690" s="56">
        <v>847001</v>
      </c>
      <c r="H1690" s="56" t="s">
        <v>23</v>
      </c>
      <c r="I1690" s="56">
        <v>200179</v>
      </c>
      <c r="J1690" s="56" t="s">
        <v>4240</v>
      </c>
      <c r="K1690" s="56">
        <v>1</v>
      </c>
      <c r="L1690" s="56">
        <v>11012.4</v>
      </c>
      <c r="M1690" s="226">
        <v>11012.4</v>
      </c>
      <c r="N1690" s="57">
        <v>11012.4</v>
      </c>
      <c r="O1690" s="223">
        <f t="shared" si="58"/>
        <v>0</v>
      </c>
      <c r="P1690" s="57">
        <f>VLOOKUP(E1690,'Cons. Ch2 &amp; Ch3'!F:Y,20,FALSE)</f>
        <v>4128902.9328999994</v>
      </c>
    </row>
    <row r="1691" spans="1:16" hidden="1" x14ac:dyDescent="0.35">
      <c r="A1691" s="56">
        <v>8471170</v>
      </c>
      <c r="B1691" s="56" t="s">
        <v>514</v>
      </c>
      <c r="C1691" s="56">
        <v>426610</v>
      </c>
      <c r="D1691" s="56" t="s">
        <v>43</v>
      </c>
      <c r="E1691" s="56" t="str">
        <f t="shared" si="57"/>
        <v>847.8471170.1.426610.000000.847001.200179</v>
      </c>
      <c r="F1691" s="66" t="s">
        <v>21</v>
      </c>
      <c r="G1691" s="56">
        <v>847001</v>
      </c>
      <c r="H1691" s="56" t="s">
        <v>23</v>
      </c>
      <c r="I1691" s="56">
        <v>200179</v>
      </c>
      <c r="J1691" s="56" t="s">
        <v>4241</v>
      </c>
      <c r="K1691" s="56">
        <v>1</v>
      </c>
      <c r="L1691" s="56">
        <v>374.80800000000005</v>
      </c>
      <c r="M1691" s="226">
        <v>374.80800000000005</v>
      </c>
      <c r="N1691" s="57">
        <v>374.80800000000005</v>
      </c>
      <c r="O1691" s="223">
        <f t="shared" si="58"/>
        <v>0</v>
      </c>
      <c r="P1691" s="57">
        <f>VLOOKUP(E1691,'Cons. Ch2 &amp; Ch3'!F:Y,20,FALSE)</f>
        <v>4128902.9328999994</v>
      </c>
    </row>
    <row r="1692" spans="1:16" hidden="1" x14ac:dyDescent="0.35">
      <c r="A1692" s="56">
        <v>8471170</v>
      </c>
      <c r="B1692" s="56" t="s">
        <v>514</v>
      </c>
      <c r="C1692" s="56">
        <v>426610</v>
      </c>
      <c r="D1692" s="56" t="s">
        <v>43</v>
      </c>
      <c r="E1692" s="56" t="str">
        <f t="shared" si="57"/>
        <v>847.8471170.1.426610.000000.847001.200179</v>
      </c>
      <c r="F1692" s="66" t="s">
        <v>21</v>
      </c>
      <c r="G1692" s="56">
        <v>847001</v>
      </c>
      <c r="H1692" s="56" t="s">
        <v>23</v>
      </c>
      <c r="I1692" s="56">
        <v>200179</v>
      </c>
      <c r="J1692" s="56" t="s">
        <v>4232</v>
      </c>
      <c r="K1692" s="56">
        <v>1</v>
      </c>
      <c r="L1692" s="56">
        <v>4066.4349600000005</v>
      </c>
      <c r="M1692" s="226">
        <v>4066.4349600000005</v>
      </c>
      <c r="N1692" s="57">
        <v>4066.4349600000005</v>
      </c>
      <c r="O1692" s="223">
        <f t="shared" si="58"/>
        <v>0</v>
      </c>
      <c r="P1692" s="57">
        <f>VLOOKUP(E1692,'Cons. Ch2 &amp; Ch3'!F:Y,20,FALSE)</f>
        <v>4128902.9328999994</v>
      </c>
    </row>
    <row r="1693" spans="1:16" hidden="1" x14ac:dyDescent="0.35">
      <c r="A1693" s="56">
        <v>8471170</v>
      </c>
      <c r="B1693" s="56" t="s">
        <v>514</v>
      </c>
      <c r="C1693" s="56">
        <v>426610</v>
      </c>
      <c r="D1693" s="56" t="s">
        <v>43</v>
      </c>
      <c r="E1693" s="56" t="str">
        <f t="shared" si="57"/>
        <v>847.8471170.1.426610.000000.847001.200179</v>
      </c>
      <c r="F1693" s="66" t="s">
        <v>21</v>
      </c>
      <c r="G1693" s="56">
        <v>847001</v>
      </c>
      <c r="H1693" s="56" t="s">
        <v>23</v>
      </c>
      <c r="I1693" s="56">
        <v>200179</v>
      </c>
      <c r="J1693" s="56" t="s">
        <v>4242</v>
      </c>
      <c r="K1693" s="56">
        <v>1</v>
      </c>
      <c r="L1693" s="56">
        <v>14200.2</v>
      </c>
      <c r="M1693" s="226">
        <v>14200.2</v>
      </c>
      <c r="N1693" s="57">
        <v>14200.2</v>
      </c>
      <c r="O1693" s="223">
        <f t="shared" si="58"/>
        <v>0</v>
      </c>
      <c r="P1693" s="57">
        <f>VLOOKUP(E1693,'Cons. Ch2 &amp; Ch3'!F:Y,20,FALSE)</f>
        <v>4128902.9328999994</v>
      </c>
    </row>
    <row r="1694" spans="1:16" hidden="1" x14ac:dyDescent="0.35">
      <c r="A1694" s="56">
        <v>8471170</v>
      </c>
      <c r="B1694" s="56" t="s">
        <v>514</v>
      </c>
      <c r="C1694" s="56">
        <v>426610</v>
      </c>
      <c r="D1694" s="56" t="s">
        <v>43</v>
      </c>
      <c r="E1694" s="56" t="str">
        <f t="shared" si="57"/>
        <v>847.8471170.1.426610.000000.847001.200179</v>
      </c>
      <c r="F1694" s="66" t="s">
        <v>21</v>
      </c>
      <c r="G1694" s="56">
        <v>847001</v>
      </c>
      <c r="H1694" s="56" t="s">
        <v>23</v>
      </c>
      <c r="I1694" s="56">
        <v>200179</v>
      </c>
      <c r="J1694" s="56" t="s">
        <v>4232</v>
      </c>
      <c r="K1694" s="56">
        <v>1</v>
      </c>
      <c r="L1694" s="56">
        <v>14762.914320000002</v>
      </c>
      <c r="M1694" s="226">
        <v>14762.914320000002</v>
      </c>
      <c r="N1694" s="57">
        <v>14762.914320000002</v>
      </c>
      <c r="O1694" s="223">
        <f t="shared" si="58"/>
        <v>0</v>
      </c>
      <c r="P1694" s="57">
        <f>VLOOKUP(E1694,'Cons. Ch2 &amp; Ch3'!F:Y,20,FALSE)</f>
        <v>4128902.9328999994</v>
      </c>
    </row>
    <row r="1695" spans="1:16" hidden="1" x14ac:dyDescent="0.35">
      <c r="A1695" s="56">
        <v>8471170</v>
      </c>
      <c r="B1695" s="56" t="s">
        <v>514</v>
      </c>
      <c r="C1695" s="56">
        <v>426610</v>
      </c>
      <c r="D1695" s="56" t="s">
        <v>43</v>
      </c>
      <c r="E1695" s="56" t="str">
        <f t="shared" si="57"/>
        <v>847.8471170.1.426610.000000.847001.200179</v>
      </c>
      <c r="F1695" s="66" t="s">
        <v>21</v>
      </c>
      <c r="G1695" s="56">
        <v>847001</v>
      </c>
      <c r="H1695" s="56" t="s">
        <v>23</v>
      </c>
      <c r="I1695" s="56">
        <v>200179</v>
      </c>
      <c r="J1695" s="56" t="s">
        <v>4243</v>
      </c>
      <c r="K1695" s="56">
        <v>1</v>
      </c>
      <c r="L1695" s="56">
        <v>34954.5</v>
      </c>
      <c r="M1695" s="226">
        <v>34954.5</v>
      </c>
      <c r="N1695" s="57">
        <v>34954.5</v>
      </c>
      <c r="O1695" s="223">
        <f t="shared" si="58"/>
        <v>0</v>
      </c>
      <c r="P1695" s="57">
        <f>VLOOKUP(E1695,'Cons. Ch2 &amp; Ch3'!F:Y,20,FALSE)</f>
        <v>4128902.9328999994</v>
      </c>
    </row>
    <row r="1696" spans="1:16" hidden="1" x14ac:dyDescent="0.35">
      <c r="A1696" s="56">
        <v>8471170</v>
      </c>
      <c r="B1696" s="56" t="s">
        <v>514</v>
      </c>
      <c r="C1696" s="56">
        <v>426610</v>
      </c>
      <c r="D1696" s="56" t="s">
        <v>43</v>
      </c>
      <c r="E1696" s="56" t="str">
        <f t="shared" si="57"/>
        <v>847.8471170.1.426610.000000.847001.200179</v>
      </c>
      <c r="F1696" s="66" t="s">
        <v>21</v>
      </c>
      <c r="G1696" s="56">
        <v>847001</v>
      </c>
      <c r="H1696" s="56" t="s">
        <v>23</v>
      </c>
      <c r="I1696" s="56">
        <v>200179</v>
      </c>
      <c r="J1696" s="56" t="s">
        <v>4244</v>
      </c>
      <c r="K1696" s="56">
        <v>1</v>
      </c>
      <c r="L1696" s="56">
        <v>239568</v>
      </c>
      <c r="M1696" s="226">
        <v>239568</v>
      </c>
      <c r="N1696" s="57">
        <v>239568</v>
      </c>
      <c r="O1696" s="223">
        <f t="shared" si="58"/>
        <v>0</v>
      </c>
      <c r="P1696" s="57">
        <f>VLOOKUP(E1696,'Cons. Ch2 &amp; Ch3'!F:Y,20,FALSE)</f>
        <v>4128902.9328999994</v>
      </c>
    </row>
    <row r="1697" spans="1:16" hidden="1" x14ac:dyDescent="0.35">
      <c r="A1697" s="56">
        <v>8471170</v>
      </c>
      <c r="B1697" s="56" t="s">
        <v>514</v>
      </c>
      <c r="C1697" s="56">
        <v>426610</v>
      </c>
      <c r="D1697" s="56" t="s">
        <v>43</v>
      </c>
      <c r="E1697" s="56" t="str">
        <f t="shared" si="57"/>
        <v>847.8471170.1.426610.000000.847001.200179</v>
      </c>
      <c r="F1697" s="66" t="s">
        <v>21</v>
      </c>
      <c r="G1697" s="56">
        <v>847001</v>
      </c>
      <c r="H1697" s="56" t="s">
        <v>23</v>
      </c>
      <c r="I1697" s="56">
        <v>200179</v>
      </c>
      <c r="J1697" s="56" t="s">
        <v>4245</v>
      </c>
      <c r="K1697" s="56">
        <v>1</v>
      </c>
      <c r="L1697" s="56">
        <v>23017.911</v>
      </c>
      <c r="M1697" s="226">
        <v>23017.911</v>
      </c>
      <c r="N1697" s="57">
        <v>23017.911</v>
      </c>
      <c r="O1697" s="223">
        <f t="shared" si="58"/>
        <v>0</v>
      </c>
      <c r="P1697" s="57">
        <f>VLOOKUP(E1697,'Cons. Ch2 &amp; Ch3'!F:Y,20,FALSE)</f>
        <v>4128902.9328999994</v>
      </c>
    </row>
    <row r="1698" spans="1:16" hidden="1" x14ac:dyDescent="0.35">
      <c r="A1698" s="56">
        <v>8471170</v>
      </c>
      <c r="B1698" s="56" t="s">
        <v>514</v>
      </c>
      <c r="C1698" s="56">
        <v>428090</v>
      </c>
      <c r="D1698" s="56" t="s">
        <v>52</v>
      </c>
      <c r="E1698" s="56" t="str">
        <f t="shared" si="57"/>
        <v>847.8471170.1.428090.000000.847001.200179</v>
      </c>
      <c r="F1698" s="66" t="s">
        <v>21</v>
      </c>
      <c r="G1698" s="56">
        <v>847001</v>
      </c>
      <c r="H1698" s="56" t="s">
        <v>23</v>
      </c>
      <c r="I1698" s="56">
        <v>200179</v>
      </c>
      <c r="J1698" s="56" t="s">
        <v>4246</v>
      </c>
      <c r="K1698" s="56">
        <v>3</v>
      </c>
      <c r="L1698" s="56">
        <v>15000</v>
      </c>
      <c r="M1698" s="57">
        <v>45000</v>
      </c>
      <c r="N1698" s="57">
        <f>VLOOKUP(E1698,'[1]Cons. Ch2 &amp; Ch3'!$F:$Y,20,FALSE)</f>
        <v>45000</v>
      </c>
      <c r="O1698" s="223">
        <f t="shared" si="58"/>
        <v>0</v>
      </c>
      <c r="P1698" s="57">
        <f>VLOOKUP(E1698,'Cons. Ch2 &amp; Ch3'!F:Y,20,FALSE)</f>
        <v>45000</v>
      </c>
    </row>
    <row r="1699" spans="1:16" hidden="1" x14ac:dyDescent="0.35">
      <c r="A1699" s="56">
        <v>8471170</v>
      </c>
      <c r="B1699" s="56" t="s">
        <v>514</v>
      </c>
      <c r="C1699" s="56">
        <v>492316</v>
      </c>
      <c r="D1699" s="56" t="s">
        <v>138</v>
      </c>
      <c r="E1699" s="56" t="str">
        <f t="shared" si="57"/>
        <v>847.8471170.1.492316.000000.847001.300180</v>
      </c>
      <c r="F1699" s="66" t="s">
        <v>21</v>
      </c>
      <c r="G1699" s="56">
        <v>847001</v>
      </c>
      <c r="H1699" s="56" t="s">
        <v>863</v>
      </c>
      <c r="I1699" s="56">
        <v>300180</v>
      </c>
      <c r="J1699" s="56" t="s">
        <v>4250</v>
      </c>
      <c r="K1699" s="56">
        <v>1</v>
      </c>
      <c r="M1699" s="226">
        <v>0</v>
      </c>
      <c r="N1699" s="57">
        <v>0</v>
      </c>
      <c r="O1699" s="223">
        <f t="shared" si="58"/>
        <v>0</v>
      </c>
      <c r="P1699" s="57">
        <f>VLOOKUP(E1699,'Cons. Ch2 &amp; Ch3'!F:Y,20,FALSE)</f>
        <v>4000000</v>
      </c>
    </row>
    <row r="1700" spans="1:16" hidden="1" x14ac:dyDescent="0.35">
      <c r="A1700" s="56">
        <v>8471170</v>
      </c>
      <c r="B1700" s="56" t="s">
        <v>514</v>
      </c>
      <c r="C1700" s="56">
        <v>492316</v>
      </c>
      <c r="D1700" s="56" t="s">
        <v>138</v>
      </c>
      <c r="E1700" s="56" t="str">
        <f t="shared" si="57"/>
        <v>847.8471170.1.492316.000000.847001.300180</v>
      </c>
      <c r="F1700" s="66" t="s">
        <v>21</v>
      </c>
      <c r="G1700" s="56">
        <v>847001</v>
      </c>
      <c r="H1700" s="56" t="s">
        <v>863</v>
      </c>
      <c r="I1700" s="56">
        <v>300180</v>
      </c>
      <c r="J1700" s="56" t="s">
        <v>4251</v>
      </c>
      <c r="K1700" s="56">
        <v>1</v>
      </c>
      <c r="L1700" s="56">
        <v>2000000</v>
      </c>
      <c r="M1700" s="226">
        <v>2000000</v>
      </c>
      <c r="N1700" s="57">
        <v>2000000</v>
      </c>
      <c r="O1700" s="223">
        <f t="shared" si="58"/>
        <v>0</v>
      </c>
      <c r="P1700" s="57">
        <f>VLOOKUP(E1700,'Cons. Ch2 &amp; Ch3'!F:Y,20,FALSE)</f>
        <v>4000000</v>
      </c>
    </row>
    <row r="1701" spans="1:16" hidden="1" x14ac:dyDescent="0.35">
      <c r="A1701" s="56">
        <v>8471170</v>
      </c>
      <c r="B1701" s="56" t="s">
        <v>514</v>
      </c>
      <c r="C1701" s="56">
        <v>492316</v>
      </c>
      <c r="D1701" s="56" t="s">
        <v>138</v>
      </c>
      <c r="E1701" s="56" t="str">
        <f t="shared" si="57"/>
        <v>847.8471170.1.492316.000000.847001.300180</v>
      </c>
      <c r="F1701" s="66" t="s">
        <v>21</v>
      </c>
      <c r="G1701" s="56">
        <v>847001</v>
      </c>
      <c r="H1701" s="56" t="s">
        <v>863</v>
      </c>
      <c r="I1701" s="56">
        <v>300180</v>
      </c>
      <c r="J1701" s="56" t="s">
        <v>4253</v>
      </c>
      <c r="K1701" s="56">
        <v>1</v>
      </c>
      <c r="L1701" s="56">
        <v>2000000</v>
      </c>
      <c r="M1701" s="226">
        <v>2000000</v>
      </c>
      <c r="N1701" s="57">
        <v>2000000</v>
      </c>
      <c r="O1701" s="223">
        <f t="shared" si="58"/>
        <v>0</v>
      </c>
      <c r="P1701" s="57">
        <f>VLOOKUP(E1701,'Cons. Ch2 &amp; Ch3'!F:Y,20,FALSE)</f>
        <v>4000000</v>
      </c>
    </row>
    <row r="1702" spans="1:16" hidden="1" x14ac:dyDescent="0.35">
      <c r="A1702" s="56">
        <v>8471170</v>
      </c>
      <c r="B1702" s="56" t="s">
        <v>514</v>
      </c>
      <c r="C1702" s="56">
        <v>495110</v>
      </c>
      <c r="D1702" s="56" t="s">
        <v>889</v>
      </c>
      <c r="E1702" s="56" t="str">
        <f t="shared" si="57"/>
        <v>847.8471170.1.495110.000000.847001.300180</v>
      </c>
      <c r="F1702" s="66" t="s">
        <v>21</v>
      </c>
      <c r="G1702" s="56">
        <v>847001</v>
      </c>
      <c r="H1702" s="56" t="s">
        <v>863</v>
      </c>
      <c r="I1702" s="56">
        <v>300180</v>
      </c>
      <c r="J1702" s="56" t="s">
        <v>4255</v>
      </c>
      <c r="K1702" s="56">
        <v>1</v>
      </c>
      <c r="L1702" s="56">
        <v>473751.69329000026</v>
      </c>
      <c r="M1702" s="226">
        <v>473751.69329000026</v>
      </c>
      <c r="N1702" s="57">
        <v>473751.69329000026</v>
      </c>
      <c r="O1702" s="223">
        <f t="shared" si="58"/>
        <v>0</v>
      </c>
      <c r="P1702" s="57">
        <f>VLOOKUP(E1702,'Cons. Ch2 &amp; Ch3'!F:Y,20,FALSE)</f>
        <v>1102365.6932900003</v>
      </c>
    </row>
    <row r="1703" spans="1:16" hidden="1" x14ac:dyDescent="0.35">
      <c r="A1703" s="56">
        <v>8471170</v>
      </c>
      <c r="B1703" s="56" t="s">
        <v>514</v>
      </c>
      <c r="C1703" s="56">
        <v>495110</v>
      </c>
      <c r="D1703" s="56" t="s">
        <v>889</v>
      </c>
      <c r="E1703" s="56" t="str">
        <f t="shared" si="57"/>
        <v>847.8471170.1.495110.000000.847001.300180</v>
      </c>
      <c r="F1703" s="66" t="s">
        <v>21</v>
      </c>
      <c r="G1703" s="56">
        <v>847001</v>
      </c>
      <c r="H1703" s="56" t="s">
        <v>863</v>
      </c>
      <c r="I1703" s="56">
        <v>300180</v>
      </c>
      <c r="J1703" s="56" t="s">
        <v>4259</v>
      </c>
      <c r="K1703" s="56">
        <v>1</v>
      </c>
      <c r="L1703" s="56">
        <v>532614</v>
      </c>
      <c r="M1703" s="226">
        <v>532614</v>
      </c>
      <c r="N1703" s="57">
        <v>532614</v>
      </c>
      <c r="O1703" s="223">
        <f t="shared" si="58"/>
        <v>0</v>
      </c>
      <c r="P1703" s="57">
        <f>VLOOKUP(E1703,'Cons. Ch2 &amp; Ch3'!F:Y,20,FALSE)</f>
        <v>1102365.6932900003</v>
      </c>
    </row>
    <row r="1704" spans="1:16" hidden="1" x14ac:dyDescent="0.35">
      <c r="A1704" s="56">
        <v>8471170</v>
      </c>
      <c r="B1704" s="56" t="s">
        <v>514</v>
      </c>
      <c r="C1704" s="56">
        <v>495110</v>
      </c>
      <c r="D1704" s="56" t="s">
        <v>889</v>
      </c>
      <c r="E1704" s="56" t="str">
        <f t="shared" si="57"/>
        <v>847.8471170.1.495110.000000.847001.300180</v>
      </c>
      <c r="F1704" s="66" t="s">
        <v>21</v>
      </c>
      <c r="G1704" s="56">
        <v>847001</v>
      </c>
      <c r="H1704" s="56" t="s">
        <v>863</v>
      </c>
      <c r="I1704" s="56">
        <v>300180</v>
      </c>
      <c r="J1704" s="56" t="s">
        <v>4261</v>
      </c>
      <c r="K1704" s="56">
        <v>1</v>
      </c>
      <c r="L1704" s="56">
        <v>56000</v>
      </c>
      <c r="M1704" s="226">
        <v>56000</v>
      </c>
      <c r="N1704" s="57">
        <v>56000</v>
      </c>
      <c r="O1704" s="223">
        <f t="shared" si="58"/>
        <v>0</v>
      </c>
      <c r="P1704" s="57">
        <f>VLOOKUP(E1704,'Cons. Ch2 &amp; Ch3'!F:Y,20,FALSE)</f>
        <v>1102365.6932900003</v>
      </c>
    </row>
    <row r="1705" spans="1:16" hidden="1" x14ac:dyDescent="0.35">
      <c r="A1705" s="56">
        <v>8471170</v>
      </c>
      <c r="B1705" s="56" t="s">
        <v>514</v>
      </c>
      <c r="C1705" s="56">
        <v>495110</v>
      </c>
      <c r="D1705" s="56" t="s">
        <v>889</v>
      </c>
      <c r="E1705" s="56" t="str">
        <f t="shared" si="57"/>
        <v>847.8471170.1.495110.000000.847001.300180</v>
      </c>
      <c r="F1705" s="66" t="s">
        <v>21</v>
      </c>
      <c r="G1705" s="56">
        <v>847001</v>
      </c>
      <c r="H1705" s="56" t="s">
        <v>863</v>
      </c>
      <c r="I1705" s="56">
        <v>300180</v>
      </c>
      <c r="J1705" s="56" t="s">
        <v>4262</v>
      </c>
      <c r="K1705" s="56">
        <v>2</v>
      </c>
      <c r="L1705" s="56">
        <v>20000</v>
      </c>
      <c r="M1705" s="226">
        <v>40000</v>
      </c>
      <c r="N1705" s="57">
        <v>40000</v>
      </c>
      <c r="O1705" s="223">
        <f t="shared" si="58"/>
        <v>0</v>
      </c>
      <c r="P1705" s="57">
        <f>VLOOKUP(E1705,'Cons. Ch2 &amp; Ch3'!F:Y,20,FALSE)</f>
        <v>1102365.6932900003</v>
      </c>
    </row>
    <row r="1706" spans="1:16" hidden="1" x14ac:dyDescent="0.35">
      <c r="A1706" s="56">
        <v>8471210</v>
      </c>
      <c r="B1706" s="56" t="s">
        <v>679</v>
      </c>
      <c r="C1706" s="56">
        <v>425100</v>
      </c>
      <c r="D1706" s="56" t="s">
        <v>79</v>
      </c>
      <c r="E1706" s="56" t="str">
        <f t="shared" si="57"/>
        <v>847.8471210.1.425100.000000.847001.200179</v>
      </c>
      <c r="F1706" s="56" t="s">
        <v>21</v>
      </c>
      <c r="G1706" s="56">
        <v>847001</v>
      </c>
      <c r="H1706" s="56" t="s">
        <v>23</v>
      </c>
      <c r="I1706" s="56">
        <v>200179</v>
      </c>
      <c r="M1706" s="57">
        <v>0</v>
      </c>
      <c r="N1706" s="57">
        <f>VLOOKUP(E1706,'[1]Cons. Ch2 &amp; Ch3'!$F:$Y,20,FALSE)</f>
        <v>0</v>
      </c>
      <c r="O1706" s="223">
        <f t="shared" si="58"/>
        <v>0</v>
      </c>
      <c r="P1706" s="57">
        <f>VLOOKUP(E1706,'Cons. Ch2 &amp; Ch3'!F:Y,20,FALSE)</f>
        <v>0</v>
      </c>
    </row>
    <row r="1707" spans="1:16" hidden="1" x14ac:dyDescent="0.35">
      <c r="A1707" s="56">
        <v>8471210</v>
      </c>
      <c r="B1707" s="56" t="s">
        <v>679</v>
      </c>
      <c r="C1707" s="56">
        <v>425741</v>
      </c>
      <c r="D1707" s="56" t="s">
        <v>633</v>
      </c>
      <c r="E1707" s="56" t="str">
        <f t="shared" si="57"/>
        <v>847.8471210.1.425741.000000.847001.200179</v>
      </c>
      <c r="F1707" s="56" t="s">
        <v>21</v>
      </c>
      <c r="G1707" s="56">
        <v>847001</v>
      </c>
      <c r="H1707" s="56" t="s">
        <v>23</v>
      </c>
      <c r="I1707" s="56">
        <v>200179</v>
      </c>
      <c r="M1707" s="57">
        <v>0</v>
      </c>
      <c r="N1707" s="57">
        <f>VLOOKUP(E1707,'[1]Cons. Ch2 &amp; Ch3'!$F:$Y,20,FALSE)</f>
        <v>0</v>
      </c>
      <c r="O1707" s="223">
        <f t="shared" ref="O1707:O1717" si="59">M1707-N1707</f>
        <v>0</v>
      </c>
      <c r="P1707" s="57">
        <f>VLOOKUP(E1707,'Cons. Ch2 &amp; Ch3'!F:Y,20,FALSE)</f>
        <v>0</v>
      </c>
    </row>
    <row r="1708" spans="1:16" hidden="1" x14ac:dyDescent="0.35">
      <c r="A1708" s="56">
        <v>8471210</v>
      </c>
      <c r="B1708" s="56" t="s">
        <v>679</v>
      </c>
      <c r="C1708" s="56">
        <v>425900</v>
      </c>
      <c r="D1708" s="56" t="s">
        <v>40</v>
      </c>
      <c r="E1708" s="56" t="str">
        <f t="shared" si="57"/>
        <v>847.8471210.1.425900.000000.847001.200179</v>
      </c>
      <c r="F1708" s="56" t="s">
        <v>21</v>
      </c>
      <c r="G1708" s="56">
        <v>847001</v>
      </c>
      <c r="H1708" s="56" t="s">
        <v>23</v>
      </c>
      <c r="I1708" s="56">
        <v>200179</v>
      </c>
      <c r="J1708" s="56" t="s">
        <v>3650</v>
      </c>
      <c r="K1708" s="56">
        <v>5</v>
      </c>
      <c r="L1708" s="56">
        <v>3000</v>
      </c>
      <c r="M1708" s="57">
        <v>15000</v>
      </c>
      <c r="N1708" s="57">
        <f>VLOOKUP(E1708,'[1]Cons. Ch2 &amp; Ch3'!$F:$Y,20,FALSE)</f>
        <v>15000</v>
      </c>
      <c r="O1708" s="223">
        <f t="shared" si="59"/>
        <v>0</v>
      </c>
      <c r="P1708" s="57">
        <f>VLOOKUP(E1708,'Cons. Ch2 &amp; Ch3'!F:Y,20,FALSE)</f>
        <v>15000</v>
      </c>
    </row>
    <row r="1709" spans="1:16" hidden="1" x14ac:dyDescent="0.35">
      <c r="A1709" s="56">
        <v>8471210</v>
      </c>
      <c r="B1709" s="56" t="s">
        <v>679</v>
      </c>
      <c r="C1709" s="56">
        <v>427100</v>
      </c>
      <c r="D1709" s="56" t="s">
        <v>86</v>
      </c>
      <c r="E1709" s="56" t="str">
        <f t="shared" si="57"/>
        <v>847.8471210.1.427100.000000.847001.200179</v>
      </c>
      <c r="F1709" s="56" t="s">
        <v>21</v>
      </c>
      <c r="G1709" s="56">
        <v>847001</v>
      </c>
      <c r="H1709" s="56" t="s">
        <v>23</v>
      </c>
      <c r="I1709" s="56">
        <v>200179</v>
      </c>
      <c r="M1709" s="57">
        <v>0</v>
      </c>
      <c r="N1709" s="57">
        <f>VLOOKUP(E1709,'[1]Cons. Ch2 &amp; Ch3'!$F:$Y,20,FALSE)</f>
        <v>0</v>
      </c>
      <c r="O1709" s="223">
        <f t="shared" si="59"/>
        <v>0</v>
      </c>
      <c r="P1709" s="57">
        <f>VLOOKUP(E1709,'Cons. Ch2 &amp; Ch3'!F:Y,20,FALSE)</f>
        <v>0</v>
      </c>
    </row>
    <row r="1710" spans="1:16" hidden="1" x14ac:dyDescent="0.35">
      <c r="A1710" s="56">
        <v>8471210</v>
      </c>
      <c r="B1710" s="56" t="s">
        <v>679</v>
      </c>
      <c r="C1710" s="56">
        <v>428090</v>
      </c>
      <c r="D1710" s="56" t="s">
        <v>52</v>
      </c>
      <c r="E1710" s="56" t="str">
        <f t="shared" si="57"/>
        <v>847.8471210.1.428090.000000.847001.200179</v>
      </c>
      <c r="F1710" s="56" t="s">
        <v>21</v>
      </c>
      <c r="G1710" s="56">
        <v>847001</v>
      </c>
      <c r="H1710" s="56" t="s">
        <v>23</v>
      </c>
      <c r="I1710" s="56">
        <v>200179</v>
      </c>
      <c r="J1710" s="56" t="s">
        <v>3655</v>
      </c>
      <c r="K1710" s="56">
        <v>4</v>
      </c>
      <c r="L1710" s="56">
        <v>25000</v>
      </c>
      <c r="M1710" s="57">
        <v>100000</v>
      </c>
      <c r="N1710" s="57">
        <f>VLOOKUP(E1710,'[1]Cons. Ch2 &amp; Ch3'!$F:$Y,20,FALSE)</f>
        <v>100000</v>
      </c>
      <c r="O1710" s="223">
        <f t="shared" si="59"/>
        <v>0</v>
      </c>
      <c r="P1710" s="57">
        <f>VLOOKUP(E1710,'Cons. Ch2 &amp; Ch3'!F:Y,20,FALSE)</f>
        <v>100000</v>
      </c>
    </row>
    <row r="1711" spans="1:16" hidden="1" x14ac:dyDescent="0.35">
      <c r="A1711" s="56">
        <v>8471210</v>
      </c>
      <c r="B1711" s="56" t="s">
        <v>679</v>
      </c>
      <c r="C1711" s="56">
        <v>428640</v>
      </c>
      <c r="D1711" s="56" t="s">
        <v>55</v>
      </c>
      <c r="E1711" s="56" t="str">
        <f t="shared" si="57"/>
        <v>847.8471210.1.428640.000000.847001.200179</v>
      </c>
      <c r="F1711" s="56" t="s">
        <v>21</v>
      </c>
      <c r="G1711" s="56">
        <v>847001</v>
      </c>
      <c r="H1711" s="56" t="s">
        <v>23</v>
      </c>
      <c r="I1711" s="56">
        <v>200179</v>
      </c>
      <c r="J1711" s="56" t="s">
        <v>3659</v>
      </c>
      <c r="K1711" s="56">
        <v>4</v>
      </c>
      <c r="L1711" s="56">
        <v>5000</v>
      </c>
      <c r="M1711" s="57">
        <v>20000</v>
      </c>
      <c r="N1711" s="57">
        <f>VLOOKUP(E1711,'[1]Cons. Ch2 &amp; Ch3'!$F:$Y,20,FALSE)</f>
        <v>20000</v>
      </c>
      <c r="O1711" s="223">
        <f t="shared" si="59"/>
        <v>0</v>
      </c>
      <c r="P1711" s="57">
        <f>VLOOKUP(E1711,'Cons. Ch2 &amp; Ch3'!F:Y,20,FALSE)</f>
        <v>20000</v>
      </c>
    </row>
    <row r="1712" spans="1:16" hidden="1" x14ac:dyDescent="0.35">
      <c r="A1712" s="56">
        <v>8471210</v>
      </c>
      <c r="B1712" s="56" t="s">
        <v>679</v>
      </c>
      <c r="C1712" s="56">
        <v>435530</v>
      </c>
      <c r="D1712" s="56" t="s">
        <v>150</v>
      </c>
      <c r="E1712" s="56" t="str">
        <f t="shared" si="57"/>
        <v>847.8471210.1.435530.000000.847001.200179</v>
      </c>
      <c r="F1712" s="56" t="s">
        <v>21</v>
      </c>
      <c r="G1712" s="56">
        <v>847001</v>
      </c>
      <c r="H1712" s="56" t="s">
        <v>23</v>
      </c>
      <c r="I1712" s="56">
        <v>200179</v>
      </c>
      <c r="J1712" s="56" t="s">
        <v>3662</v>
      </c>
      <c r="K1712" s="56">
        <v>5</v>
      </c>
      <c r="L1712" s="56">
        <v>4000</v>
      </c>
      <c r="M1712" s="57">
        <v>20000</v>
      </c>
      <c r="N1712" s="57">
        <f>VLOOKUP(E1712,'[1]Cons. Ch2 &amp; Ch3'!$F:$Y,20,FALSE)</f>
        <v>20000</v>
      </c>
      <c r="O1712" s="223">
        <f t="shared" si="59"/>
        <v>0</v>
      </c>
      <c r="P1712" s="57">
        <f>VLOOKUP(E1712,'Cons. Ch2 &amp; Ch3'!F:Y,20,FALSE)</f>
        <v>20000</v>
      </c>
    </row>
    <row r="1713" spans="1:16" hidden="1" x14ac:dyDescent="0.35">
      <c r="A1713" s="56">
        <v>8471220</v>
      </c>
      <c r="B1713" s="56" t="s">
        <v>518</v>
      </c>
      <c r="C1713" s="56">
        <v>425510</v>
      </c>
      <c r="D1713" s="56" t="s">
        <v>37</v>
      </c>
      <c r="E1713" s="56" t="str">
        <f t="shared" si="57"/>
        <v>847.8471220.1.425510.000000.847001.200179</v>
      </c>
      <c r="F1713" s="56" t="s">
        <v>21</v>
      </c>
      <c r="G1713" s="56">
        <v>847001</v>
      </c>
      <c r="H1713" s="56" t="s">
        <v>23</v>
      </c>
      <c r="I1713" s="56">
        <v>200179</v>
      </c>
      <c r="J1713" s="56" t="s">
        <v>3664</v>
      </c>
      <c r="K1713" s="56">
        <v>2200</v>
      </c>
      <c r="L1713" s="56">
        <v>1</v>
      </c>
      <c r="M1713" s="57">
        <v>2200</v>
      </c>
      <c r="N1713" s="57">
        <f>VLOOKUP(E1713,'[1]Cons. Ch2 &amp; Ch3'!$F:$Y,20,FALSE)</f>
        <v>2200</v>
      </c>
      <c r="O1713" s="223">
        <f t="shared" si="59"/>
        <v>0</v>
      </c>
      <c r="P1713" s="57">
        <f>VLOOKUP(E1713,'Cons. Ch2 &amp; Ch3'!F:Y,20,FALSE)</f>
        <v>2200</v>
      </c>
    </row>
    <row r="1714" spans="1:16" hidden="1" x14ac:dyDescent="0.35">
      <c r="A1714" s="56">
        <v>8471220</v>
      </c>
      <c r="B1714" s="56" t="s">
        <v>518</v>
      </c>
      <c r="C1714" s="56">
        <v>425550</v>
      </c>
      <c r="D1714" s="56" t="s">
        <v>83</v>
      </c>
      <c r="E1714" s="56" t="str">
        <f t="shared" si="57"/>
        <v>847.8471220.1.425550.000000.847001.200179</v>
      </c>
      <c r="F1714" s="56" t="s">
        <v>21</v>
      </c>
      <c r="G1714" s="56">
        <v>847001</v>
      </c>
      <c r="H1714" s="56" t="s">
        <v>23</v>
      </c>
      <c r="I1714" s="56">
        <v>200179</v>
      </c>
      <c r="N1714" s="57">
        <f>VLOOKUP(E1714,'[1]Cons. Ch2 &amp; Ch3'!$F:$Y,20,FALSE)</f>
        <v>0</v>
      </c>
      <c r="O1714" s="223">
        <f t="shared" si="59"/>
        <v>0</v>
      </c>
      <c r="P1714" s="57">
        <f>VLOOKUP(E1714,'Cons. Ch2 &amp; Ch3'!F:Y,20,FALSE)</f>
        <v>0</v>
      </c>
    </row>
    <row r="1715" spans="1:16" hidden="1" x14ac:dyDescent="0.35">
      <c r="A1715" s="56">
        <v>8471220</v>
      </c>
      <c r="B1715" s="56" t="s">
        <v>518</v>
      </c>
      <c r="C1715" s="56">
        <v>425741</v>
      </c>
      <c r="D1715" s="56" t="s">
        <v>633</v>
      </c>
      <c r="E1715" s="56" t="str">
        <f t="shared" si="57"/>
        <v>847.8471220.1.425741.000000.847001.200179</v>
      </c>
      <c r="F1715" s="56" t="s">
        <v>21</v>
      </c>
      <c r="G1715" s="56">
        <v>847001</v>
      </c>
      <c r="H1715" s="56" t="s">
        <v>23</v>
      </c>
      <c r="I1715" s="56">
        <v>200179</v>
      </c>
      <c r="J1715" s="56" t="s">
        <v>3667</v>
      </c>
      <c r="K1715" s="56">
        <v>106236000</v>
      </c>
      <c r="L1715" s="56">
        <v>1</v>
      </c>
      <c r="M1715" s="57">
        <v>106236000</v>
      </c>
      <c r="N1715" s="57">
        <f>VLOOKUP(E1715,'[1]Cons. Ch2 &amp; Ch3'!$F:$Y,20,FALSE)</f>
        <v>79677000</v>
      </c>
      <c r="O1715" s="223">
        <f t="shared" si="59"/>
        <v>26559000</v>
      </c>
      <c r="P1715" s="57">
        <f>VLOOKUP(E1715,'Cons. Ch2 &amp; Ch3'!F:Y,20,FALSE)</f>
        <v>79677000</v>
      </c>
    </row>
    <row r="1716" spans="1:16" hidden="1" x14ac:dyDescent="0.35">
      <c r="A1716" s="56">
        <v>8471220</v>
      </c>
      <c r="B1716" s="56" t="s">
        <v>518</v>
      </c>
      <c r="C1716" s="56">
        <v>425900</v>
      </c>
      <c r="D1716" s="56" t="s">
        <v>40</v>
      </c>
      <c r="E1716" s="56" t="str">
        <f t="shared" si="57"/>
        <v>847.8471220.1.425900.000000.847001.200179</v>
      </c>
      <c r="F1716" s="56" t="s">
        <v>21</v>
      </c>
      <c r="G1716" s="56">
        <v>847001</v>
      </c>
      <c r="H1716" s="56" t="s">
        <v>23</v>
      </c>
      <c r="I1716" s="56">
        <v>200179</v>
      </c>
      <c r="L1716" s="56">
        <v>0</v>
      </c>
      <c r="M1716" s="57">
        <v>0</v>
      </c>
      <c r="N1716" s="57">
        <f>VLOOKUP(E1716,'[1]Cons. Ch2 &amp; Ch3'!$F:$Y,20,FALSE)</f>
        <v>0</v>
      </c>
      <c r="O1716" s="223">
        <f t="shared" si="59"/>
        <v>0</v>
      </c>
      <c r="P1716" s="57">
        <f>VLOOKUP(E1716,'Cons. Ch2 &amp; Ch3'!F:Y,20,FALSE)</f>
        <v>0</v>
      </c>
    </row>
    <row r="1717" spans="1:16" hidden="1" x14ac:dyDescent="0.35">
      <c r="A1717" s="56">
        <v>8471220</v>
      </c>
      <c r="B1717" s="56" t="s">
        <v>518</v>
      </c>
      <c r="C1717" s="56">
        <v>426900</v>
      </c>
      <c r="D1717" s="56" t="s">
        <v>360</v>
      </c>
      <c r="E1717" s="56" t="str">
        <f t="shared" si="57"/>
        <v>847.8471220.1.426900.000000.847001.200179</v>
      </c>
      <c r="F1717" s="56" t="s">
        <v>21</v>
      </c>
      <c r="G1717" s="56">
        <v>847001</v>
      </c>
      <c r="H1717" s="56" t="s">
        <v>23</v>
      </c>
      <c r="I1717" s="56">
        <v>200179</v>
      </c>
      <c r="J1717" s="56" t="s">
        <v>3669</v>
      </c>
      <c r="K1717" s="56">
        <v>11000</v>
      </c>
      <c r="L1717" s="56">
        <v>1</v>
      </c>
      <c r="M1717" s="57">
        <v>11000</v>
      </c>
      <c r="N1717" s="57">
        <f>VLOOKUP(E1717,'[1]Cons. Ch2 &amp; Ch3'!$F:$Y,20,FALSE)</f>
        <v>11000</v>
      </c>
      <c r="O1717" s="223">
        <f t="shared" si="59"/>
        <v>0</v>
      </c>
      <c r="P1717" s="57">
        <f>VLOOKUP(E1717,'Cons. Ch2 &amp; Ch3'!F:Y,20,FALSE)</f>
        <v>11000</v>
      </c>
    </row>
    <row r="1718" spans="1:16" hidden="1" x14ac:dyDescent="0.35">
      <c r="A1718" s="56">
        <v>8471220</v>
      </c>
      <c r="B1718" s="56" t="s">
        <v>518</v>
      </c>
      <c r="C1718" s="56">
        <v>435340</v>
      </c>
      <c r="D1718" s="56" t="s">
        <v>239</v>
      </c>
      <c r="E1718" s="56" t="str">
        <f t="shared" si="57"/>
        <v>847.8471220.1.435340.000000.847001.200179</v>
      </c>
      <c r="F1718" s="56" t="s">
        <v>21</v>
      </c>
      <c r="G1718" s="56">
        <v>847001</v>
      </c>
      <c r="H1718" s="56" t="s">
        <v>23</v>
      </c>
      <c r="I1718" s="56">
        <v>200179</v>
      </c>
      <c r="J1718" s="56" t="s">
        <v>3670</v>
      </c>
      <c r="K1718" s="56">
        <v>10457610.310000001</v>
      </c>
      <c r="L1718" s="56">
        <v>1</v>
      </c>
      <c r="M1718" s="132" t="s">
        <v>3671</v>
      </c>
      <c r="N1718" s="132">
        <v>0</v>
      </c>
      <c r="O1718" s="231">
        <v>0</v>
      </c>
      <c r="P1718" s="57">
        <f>VLOOKUP(E1718,'Cons. Ch2 &amp; Ch3'!F:Y,20,FALSE)</f>
        <v>0</v>
      </c>
    </row>
    <row r="1719" spans="1:16" hidden="1" x14ac:dyDescent="0.35">
      <c r="A1719" s="56">
        <v>8471220</v>
      </c>
      <c r="B1719" s="56" t="s">
        <v>518</v>
      </c>
      <c r="C1719" s="56">
        <v>436110</v>
      </c>
      <c r="D1719" s="56" t="s">
        <v>64</v>
      </c>
      <c r="E1719" s="56" t="str">
        <f t="shared" si="57"/>
        <v>847.8471220.1.436110.000000.847001.200179</v>
      </c>
      <c r="F1719" s="56" t="s">
        <v>21</v>
      </c>
      <c r="G1719" s="56">
        <v>847001</v>
      </c>
      <c r="H1719" s="56" t="s">
        <v>23</v>
      </c>
      <c r="I1719" s="56">
        <v>200179</v>
      </c>
      <c r="J1719" s="56" t="s">
        <v>3673</v>
      </c>
      <c r="K1719" s="56">
        <v>300000</v>
      </c>
      <c r="L1719" s="56">
        <v>1</v>
      </c>
      <c r="M1719" s="57">
        <v>300000</v>
      </c>
      <c r="N1719" s="57">
        <f>VLOOKUP(E1719,'[1]Cons. Ch2 &amp; Ch3'!$F:$Y,20,FALSE)</f>
        <v>300000</v>
      </c>
      <c r="O1719" s="223">
        <f t="shared" ref="O1719:O1750" si="60">M1719-N1719</f>
        <v>0</v>
      </c>
      <c r="P1719" s="57">
        <f>VLOOKUP(E1719,'Cons. Ch2 &amp; Ch3'!F:Y,20,FALSE)</f>
        <v>300000</v>
      </c>
    </row>
    <row r="1720" spans="1:16" hidden="1" x14ac:dyDescent="0.35">
      <c r="A1720" s="56">
        <v>8471220</v>
      </c>
      <c r="B1720" s="56" t="s">
        <v>518</v>
      </c>
      <c r="C1720" s="56">
        <v>436120</v>
      </c>
      <c r="D1720" s="56" t="s">
        <v>431</v>
      </c>
      <c r="E1720" s="56" t="str">
        <f t="shared" si="57"/>
        <v>847.8471220.1.436120.000000.847001.200179</v>
      </c>
      <c r="F1720" s="56" t="s">
        <v>21</v>
      </c>
      <c r="G1720" s="56">
        <v>847001</v>
      </c>
      <c r="H1720" s="56" t="s">
        <v>23</v>
      </c>
      <c r="I1720" s="56">
        <v>200179</v>
      </c>
      <c r="J1720" s="56" t="s">
        <v>3674</v>
      </c>
      <c r="K1720" s="56">
        <v>6000</v>
      </c>
      <c r="L1720" s="56">
        <v>1</v>
      </c>
      <c r="M1720" s="57">
        <v>6000</v>
      </c>
      <c r="N1720" s="57">
        <f>VLOOKUP(E1720,'[1]Cons. Ch2 &amp; Ch3'!$F:$Y,20,FALSE)</f>
        <v>6000</v>
      </c>
      <c r="O1720" s="223">
        <f t="shared" si="60"/>
        <v>0</v>
      </c>
      <c r="P1720" s="57">
        <f>VLOOKUP(E1720,'Cons. Ch2 &amp; Ch3'!F:Y,20,FALSE)</f>
        <v>6000</v>
      </c>
    </row>
    <row r="1721" spans="1:16" hidden="1" x14ac:dyDescent="0.35">
      <c r="A1721" s="56">
        <v>8471230</v>
      </c>
      <c r="B1721" s="56" t="s">
        <v>526</v>
      </c>
      <c r="C1721" s="56">
        <v>425742</v>
      </c>
      <c r="D1721" s="56" t="s">
        <v>528</v>
      </c>
      <c r="E1721" s="56" t="str">
        <f t="shared" si="57"/>
        <v>847.8471230.1.425742.000000.847001.200179</v>
      </c>
      <c r="F1721" s="56" t="s">
        <v>21</v>
      </c>
      <c r="G1721" s="56">
        <v>847001</v>
      </c>
      <c r="H1721" s="56" t="s">
        <v>23</v>
      </c>
      <c r="I1721" s="56">
        <v>200179</v>
      </c>
      <c r="J1721" s="56" t="s">
        <v>3677</v>
      </c>
      <c r="K1721" s="56">
        <v>8</v>
      </c>
      <c r="L1721" s="56">
        <v>250000</v>
      </c>
      <c r="M1721" s="57">
        <v>2000000</v>
      </c>
      <c r="N1721" s="57">
        <f>VLOOKUP(E1721,'[1]Cons. Ch2 &amp; Ch3'!$F:$Y,20,FALSE)</f>
        <v>2000000</v>
      </c>
      <c r="O1721" s="223">
        <f t="shared" si="60"/>
        <v>0</v>
      </c>
      <c r="P1721" s="57">
        <f>VLOOKUP(E1721,'Cons. Ch2 &amp; Ch3'!F:Y,20,FALSE)</f>
        <v>2000000</v>
      </c>
    </row>
    <row r="1722" spans="1:16" hidden="1" x14ac:dyDescent="0.35">
      <c r="A1722" s="56">
        <v>8471230</v>
      </c>
      <c r="B1722" s="56" t="s">
        <v>526</v>
      </c>
      <c r="C1722" s="56">
        <v>426610</v>
      </c>
      <c r="D1722" s="56" t="s">
        <v>43</v>
      </c>
      <c r="E1722" s="56" t="str">
        <f t="shared" si="57"/>
        <v>847.8471230.1.426610.000000.847001.200179</v>
      </c>
      <c r="F1722" s="56" t="s">
        <v>21</v>
      </c>
      <c r="G1722" s="56">
        <v>847001</v>
      </c>
      <c r="H1722" s="56" t="s">
        <v>23</v>
      </c>
      <c r="I1722" s="56">
        <v>200179</v>
      </c>
      <c r="J1722" s="56" t="s">
        <v>3684</v>
      </c>
      <c r="K1722" s="56">
        <v>1</v>
      </c>
      <c r="L1722" s="56">
        <v>120000</v>
      </c>
      <c r="M1722" s="57">
        <v>120000</v>
      </c>
      <c r="N1722" s="57">
        <f>VLOOKUP(E1722,'[1]Cons. Ch2 &amp; Ch3'!$F:$Y,20,FALSE)</f>
        <v>120000</v>
      </c>
      <c r="O1722" s="223">
        <f t="shared" si="60"/>
        <v>0</v>
      </c>
      <c r="P1722" s="57">
        <f>VLOOKUP(E1722,'Cons. Ch2 &amp; Ch3'!F:Y,20,FALSE)</f>
        <v>120000</v>
      </c>
    </row>
    <row r="1723" spans="1:16" hidden="1" x14ac:dyDescent="0.35">
      <c r="A1723" s="56">
        <v>8471240</v>
      </c>
      <c r="B1723" s="56" t="s">
        <v>532</v>
      </c>
      <c r="C1723" s="56">
        <v>425510</v>
      </c>
      <c r="D1723" s="56" t="s">
        <v>37</v>
      </c>
      <c r="E1723" s="56" t="str">
        <f t="shared" si="57"/>
        <v>847.8471240.1.425510.000000.847001.200179</v>
      </c>
      <c r="F1723" s="56" t="s">
        <v>21</v>
      </c>
      <c r="G1723" s="56">
        <v>847001</v>
      </c>
      <c r="H1723" s="56" t="s">
        <v>23</v>
      </c>
      <c r="I1723" s="56">
        <v>200179</v>
      </c>
      <c r="J1723" s="56" t="s">
        <v>3687</v>
      </c>
      <c r="K1723" s="56">
        <v>1</v>
      </c>
      <c r="L1723" s="56">
        <v>45000</v>
      </c>
      <c r="M1723" s="226">
        <v>45000</v>
      </c>
      <c r="N1723" s="57">
        <v>45000</v>
      </c>
      <c r="O1723" s="223">
        <f t="shared" si="60"/>
        <v>0</v>
      </c>
      <c r="P1723" s="57">
        <f>VLOOKUP(E1723,'Cons. Ch2 &amp; Ch3'!F:Y,20,FALSE)</f>
        <v>220000</v>
      </c>
    </row>
    <row r="1724" spans="1:16" hidden="1" x14ac:dyDescent="0.35">
      <c r="A1724" s="56">
        <v>8471240</v>
      </c>
      <c r="B1724" s="56" t="s">
        <v>532</v>
      </c>
      <c r="C1724" s="56">
        <v>425510</v>
      </c>
      <c r="D1724" s="56" t="s">
        <v>37</v>
      </c>
      <c r="E1724" s="56" t="str">
        <f t="shared" si="57"/>
        <v>847.8471240.1.425510.000000.847001.200179</v>
      </c>
      <c r="F1724" s="56" t="s">
        <v>21</v>
      </c>
      <c r="G1724" s="56">
        <v>847001</v>
      </c>
      <c r="H1724" s="56" t="s">
        <v>23</v>
      </c>
      <c r="I1724" s="56">
        <v>200179</v>
      </c>
      <c r="J1724" s="56" t="s">
        <v>3691</v>
      </c>
      <c r="K1724" s="56">
        <v>1</v>
      </c>
      <c r="L1724" s="56">
        <v>20000</v>
      </c>
      <c r="M1724" s="226">
        <v>20000</v>
      </c>
      <c r="N1724" s="57">
        <v>20000</v>
      </c>
      <c r="O1724" s="223">
        <f t="shared" si="60"/>
        <v>0</v>
      </c>
      <c r="P1724" s="57">
        <f>VLOOKUP(E1724,'Cons. Ch2 &amp; Ch3'!F:Y,20,FALSE)</f>
        <v>220000</v>
      </c>
    </row>
    <row r="1725" spans="1:16" hidden="1" x14ac:dyDescent="0.35">
      <c r="A1725" s="56">
        <v>8471240</v>
      </c>
      <c r="B1725" s="56" t="s">
        <v>532</v>
      </c>
      <c r="C1725" s="56">
        <v>425510</v>
      </c>
      <c r="D1725" s="56" t="s">
        <v>37</v>
      </c>
      <c r="E1725" s="56" t="str">
        <f t="shared" si="57"/>
        <v>847.8471240.1.425510.000000.847001.200179</v>
      </c>
      <c r="F1725" s="56" t="s">
        <v>21</v>
      </c>
      <c r="G1725" s="56">
        <v>847001</v>
      </c>
      <c r="H1725" s="56" t="s">
        <v>23</v>
      </c>
      <c r="I1725" s="56">
        <v>200179</v>
      </c>
      <c r="J1725" s="56" t="s">
        <v>3692</v>
      </c>
      <c r="K1725" s="56">
        <v>1</v>
      </c>
      <c r="L1725" s="56">
        <v>5000</v>
      </c>
      <c r="M1725" s="226">
        <v>5000</v>
      </c>
      <c r="N1725" s="57">
        <v>5000</v>
      </c>
      <c r="O1725" s="223">
        <f t="shared" si="60"/>
        <v>0</v>
      </c>
      <c r="P1725" s="57">
        <f>VLOOKUP(E1725,'Cons. Ch2 &amp; Ch3'!F:Y,20,FALSE)</f>
        <v>220000</v>
      </c>
    </row>
    <row r="1726" spans="1:16" hidden="1" x14ac:dyDescent="0.35">
      <c r="A1726" s="56">
        <v>8471240</v>
      </c>
      <c r="B1726" s="56" t="s">
        <v>532</v>
      </c>
      <c r="C1726" s="56">
        <v>425510</v>
      </c>
      <c r="D1726" s="56" t="s">
        <v>37</v>
      </c>
      <c r="E1726" s="56" t="str">
        <f t="shared" si="57"/>
        <v>847.8471240.1.425510.000000.847001.200179</v>
      </c>
      <c r="F1726" s="56" t="s">
        <v>21</v>
      </c>
      <c r="G1726" s="56">
        <v>847001</v>
      </c>
      <c r="H1726" s="56" t="s">
        <v>23</v>
      </c>
      <c r="I1726" s="56">
        <v>200179</v>
      </c>
      <c r="J1726" s="56" t="s">
        <v>3693</v>
      </c>
      <c r="K1726" s="56">
        <v>1</v>
      </c>
      <c r="L1726" s="56">
        <v>80000</v>
      </c>
      <c r="M1726" s="226">
        <v>80000</v>
      </c>
      <c r="N1726" s="57">
        <v>80000</v>
      </c>
      <c r="O1726" s="223">
        <f t="shared" si="60"/>
        <v>0</v>
      </c>
      <c r="P1726" s="57">
        <f>VLOOKUP(E1726,'Cons. Ch2 &amp; Ch3'!F:Y,20,FALSE)</f>
        <v>220000</v>
      </c>
    </row>
    <row r="1727" spans="1:16" hidden="1" x14ac:dyDescent="0.35">
      <c r="A1727" s="56">
        <v>8471240</v>
      </c>
      <c r="B1727" s="56" t="s">
        <v>532</v>
      </c>
      <c r="C1727" s="56">
        <v>425510</v>
      </c>
      <c r="D1727" s="56" t="s">
        <v>37</v>
      </c>
      <c r="E1727" s="56" t="str">
        <f t="shared" si="57"/>
        <v>847.8471240.1.425510.000000.847001.200179</v>
      </c>
      <c r="F1727" s="56" t="s">
        <v>21</v>
      </c>
      <c r="G1727" s="56">
        <v>847001</v>
      </c>
      <c r="H1727" s="56" t="s">
        <v>23</v>
      </c>
      <c r="I1727" s="56">
        <v>200179</v>
      </c>
      <c r="J1727" s="56" t="s">
        <v>3695</v>
      </c>
      <c r="K1727" s="56">
        <v>1</v>
      </c>
      <c r="L1727" s="56">
        <v>40000</v>
      </c>
      <c r="M1727" s="226">
        <v>40000</v>
      </c>
      <c r="N1727" s="57">
        <v>40000</v>
      </c>
      <c r="O1727" s="223">
        <f t="shared" si="60"/>
        <v>0</v>
      </c>
      <c r="P1727" s="57">
        <f>VLOOKUP(E1727,'Cons. Ch2 &amp; Ch3'!F:Y,20,FALSE)</f>
        <v>220000</v>
      </c>
    </row>
    <row r="1728" spans="1:16" hidden="1" x14ac:dyDescent="0.35">
      <c r="A1728" s="56">
        <v>8471240</v>
      </c>
      <c r="B1728" s="56" t="s">
        <v>532</v>
      </c>
      <c r="C1728" s="56">
        <v>425510</v>
      </c>
      <c r="D1728" s="56" t="s">
        <v>37</v>
      </c>
      <c r="E1728" s="56" t="str">
        <f t="shared" si="57"/>
        <v>847.8471240.1.425510.000000.847001.200179</v>
      </c>
      <c r="F1728" s="56" t="s">
        <v>21</v>
      </c>
      <c r="G1728" s="56">
        <v>847001</v>
      </c>
      <c r="H1728" s="56" t="s">
        <v>23</v>
      </c>
      <c r="I1728" s="56">
        <v>200179</v>
      </c>
      <c r="J1728" s="56" t="s">
        <v>3697</v>
      </c>
      <c r="K1728" s="56">
        <v>1</v>
      </c>
      <c r="L1728" s="56">
        <v>30000</v>
      </c>
      <c r="M1728" s="226">
        <v>30000</v>
      </c>
      <c r="N1728" s="57">
        <v>30000</v>
      </c>
      <c r="O1728" s="223">
        <f t="shared" si="60"/>
        <v>0</v>
      </c>
      <c r="P1728" s="57">
        <f>VLOOKUP(E1728,'Cons. Ch2 &amp; Ch3'!F:Y,20,FALSE)</f>
        <v>220000</v>
      </c>
    </row>
    <row r="1729" spans="1:16" hidden="1" x14ac:dyDescent="0.35">
      <c r="A1729" s="56">
        <v>8471240</v>
      </c>
      <c r="B1729" s="56" t="s">
        <v>532</v>
      </c>
      <c r="C1729" s="56">
        <v>425720</v>
      </c>
      <c r="D1729" s="56" t="s">
        <v>126</v>
      </c>
      <c r="E1729" s="56" t="str">
        <f t="shared" si="57"/>
        <v>847.8471240.1.425720.000000.847001.200179</v>
      </c>
      <c r="F1729" s="56" t="s">
        <v>21</v>
      </c>
      <c r="G1729" s="56">
        <v>847001</v>
      </c>
      <c r="H1729" s="56" t="s">
        <v>23</v>
      </c>
      <c r="I1729" s="56">
        <v>200179</v>
      </c>
      <c r="J1729" s="56" t="s">
        <v>3700</v>
      </c>
      <c r="K1729" s="56">
        <v>1</v>
      </c>
      <c r="L1729" s="56">
        <v>75000</v>
      </c>
      <c r="M1729" s="226">
        <v>75000</v>
      </c>
      <c r="N1729" s="57">
        <v>75000</v>
      </c>
      <c r="O1729" s="223">
        <f t="shared" si="60"/>
        <v>0</v>
      </c>
      <c r="P1729" s="57">
        <f>VLOOKUP(E1729,'Cons. Ch2 &amp; Ch3'!F:Y,20,FALSE)</f>
        <v>128000</v>
      </c>
    </row>
    <row r="1730" spans="1:16" hidden="1" x14ac:dyDescent="0.35">
      <c r="A1730" s="56">
        <v>8471240</v>
      </c>
      <c r="B1730" s="56" t="s">
        <v>532</v>
      </c>
      <c r="C1730" s="56">
        <v>425720</v>
      </c>
      <c r="D1730" s="56" t="s">
        <v>126</v>
      </c>
      <c r="E1730" s="56" t="str">
        <f t="shared" ref="E1730:E1793" si="61">CONCATENATE(847,".",A1730,".",1,".",C1730,".","000000",".",G1730,".",I1730)</f>
        <v>847.8471240.1.425720.000000.847001.200179</v>
      </c>
      <c r="F1730" s="56" t="s">
        <v>21</v>
      </c>
      <c r="G1730" s="56">
        <v>847001</v>
      </c>
      <c r="H1730" s="56" t="s">
        <v>23</v>
      </c>
      <c r="I1730" s="56">
        <v>200179</v>
      </c>
      <c r="J1730" s="56" t="s">
        <v>3702</v>
      </c>
      <c r="K1730" s="56">
        <v>1</v>
      </c>
      <c r="L1730" s="56">
        <v>30000</v>
      </c>
      <c r="M1730" s="226">
        <v>30000</v>
      </c>
      <c r="N1730" s="57">
        <v>30000</v>
      </c>
      <c r="O1730" s="223">
        <f t="shared" si="60"/>
        <v>0</v>
      </c>
      <c r="P1730" s="57">
        <f>VLOOKUP(E1730,'Cons. Ch2 &amp; Ch3'!F:Y,20,FALSE)</f>
        <v>128000</v>
      </c>
    </row>
    <row r="1731" spans="1:16" hidden="1" x14ac:dyDescent="0.35">
      <c r="A1731" s="56">
        <v>8471240</v>
      </c>
      <c r="B1731" s="56" t="s">
        <v>532</v>
      </c>
      <c r="C1731" s="56">
        <v>425720</v>
      </c>
      <c r="D1731" s="56" t="s">
        <v>126</v>
      </c>
      <c r="E1731" s="56" t="str">
        <f t="shared" si="61"/>
        <v>847.8471240.1.425720.000000.847001.200179</v>
      </c>
      <c r="F1731" s="56" t="s">
        <v>21</v>
      </c>
      <c r="G1731" s="56">
        <v>847001</v>
      </c>
      <c r="H1731" s="56" t="s">
        <v>23</v>
      </c>
      <c r="I1731" s="56">
        <v>200179</v>
      </c>
      <c r="J1731" s="56" t="s">
        <v>3705</v>
      </c>
      <c r="K1731" s="56">
        <v>3</v>
      </c>
      <c r="L1731" s="56">
        <v>6000</v>
      </c>
      <c r="M1731" s="226">
        <v>18000</v>
      </c>
      <c r="N1731" s="57">
        <v>18000</v>
      </c>
      <c r="O1731" s="223">
        <f t="shared" si="60"/>
        <v>0</v>
      </c>
      <c r="P1731" s="57">
        <f>VLOOKUP(E1731,'Cons. Ch2 &amp; Ch3'!F:Y,20,FALSE)</f>
        <v>128000</v>
      </c>
    </row>
    <row r="1732" spans="1:16" hidden="1" x14ac:dyDescent="0.35">
      <c r="A1732" s="56">
        <v>8471240</v>
      </c>
      <c r="B1732" s="56" t="s">
        <v>532</v>
      </c>
      <c r="C1732" s="56">
        <v>425720</v>
      </c>
      <c r="D1732" s="56" t="s">
        <v>126</v>
      </c>
      <c r="E1732" s="56" t="str">
        <f t="shared" si="61"/>
        <v>847.8471240.1.425720.000000.847001.200179</v>
      </c>
      <c r="F1732" s="56" t="s">
        <v>21</v>
      </c>
      <c r="G1732" s="56">
        <v>847001</v>
      </c>
      <c r="H1732" s="56" t="s">
        <v>23</v>
      </c>
      <c r="I1732" s="56">
        <v>200179</v>
      </c>
      <c r="J1732" s="56" t="s">
        <v>3707</v>
      </c>
      <c r="K1732" s="56">
        <v>10</v>
      </c>
      <c r="L1732" s="56">
        <v>500</v>
      </c>
      <c r="M1732" s="226">
        <v>5000</v>
      </c>
      <c r="N1732" s="57">
        <v>5000</v>
      </c>
      <c r="O1732" s="223">
        <f t="shared" si="60"/>
        <v>0</v>
      </c>
      <c r="P1732" s="57">
        <f>VLOOKUP(E1732,'Cons. Ch2 &amp; Ch3'!F:Y,20,FALSE)</f>
        <v>128000</v>
      </c>
    </row>
    <row r="1733" spans="1:16" hidden="1" x14ac:dyDescent="0.35">
      <c r="A1733" s="56">
        <v>8471240</v>
      </c>
      <c r="B1733" s="56" t="s">
        <v>532</v>
      </c>
      <c r="C1733" s="56">
        <v>425750</v>
      </c>
      <c r="D1733" s="56" t="s">
        <v>554</v>
      </c>
      <c r="E1733" s="56" t="str">
        <f t="shared" si="61"/>
        <v>847.8471240.1.425750.000000.847001.200179</v>
      </c>
      <c r="F1733" s="56" t="s">
        <v>21</v>
      </c>
      <c r="G1733" s="56">
        <v>847001</v>
      </c>
      <c r="H1733" s="56" t="s">
        <v>23</v>
      </c>
      <c r="I1733" s="56">
        <v>200179</v>
      </c>
      <c r="J1733" s="56" t="s">
        <v>3709</v>
      </c>
      <c r="K1733" s="56">
        <v>6</v>
      </c>
      <c r="L1733" s="56">
        <v>1400</v>
      </c>
      <c r="M1733" s="226">
        <v>8400</v>
      </c>
      <c r="N1733" s="57">
        <v>8400</v>
      </c>
      <c r="O1733" s="223">
        <f t="shared" si="60"/>
        <v>0</v>
      </c>
      <c r="P1733" s="57">
        <f>VLOOKUP(E1733,'Cons. Ch2 &amp; Ch3'!F:Y,20,FALSE)</f>
        <v>23000</v>
      </c>
    </row>
    <row r="1734" spans="1:16" hidden="1" x14ac:dyDescent="0.35">
      <c r="A1734" s="56">
        <v>8471240</v>
      </c>
      <c r="B1734" s="56" t="s">
        <v>532</v>
      </c>
      <c r="C1734" s="56">
        <v>425750</v>
      </c>
      <c r="D1734" s="56" t="s">
        <v>554</v>
      </c>
      <c r="E1734" s="56" t="str">
        <f t="shared" si="61"/>
        <v>847.8471240.1.425750.000000.847001.200179</v>
      </c>
      <c r="F1734" s="56" t="s">
        <v>21</v>
      </c>
      <c r="G1734" s="56">
        <v>847001</v>
      </c>
      <c r="H1734" s="56" t="s">
        <v>23</v>
      </c>
      <c r="I1734" s="56">
        <v>200179</v>
      </c>
      <c r="J1734" s="56" t="s">
        <v>3711</v>
      </c>
      <c r="K1734" s="56">
        <v>1</v>
      </c>
      <c r="L1734" s="56">
        <v>14600</v>
      </c>
      <c r="M1734" s="226">
        <v>14600</v>
      </c>
      <c r="N1734" s="57">
        <v>14600</v>
      </c>
      <c r="O1734" s="223">
        <f t="shared" si="60"/>
        <v>0</v>
      </c>
      <c r="P1734" s="57">
        <f>VLOOKUP(E1734,'Cons. Ch2 &amp; Ch3'!F:Y,20,FALSE)</f>
        <v>23000</v>
      </c>
    </row>
    <row r="1735" spans="1:16" hidden="1" x14ac:dyDescent="0.35">
      <c r="A1735" s="56">
        <v>8471240</v>
      </c>
      <c r="B1735" s="56" t="s">
        <v>532</v>
      </c>
      <c r="C1735" s="56">
        <v>425761</v>
      </c>
      <c r="D1735" s="56" t="s">
        <v>288</v>
      </c>
      <c r="E1735" s="56" t="str">
        <f t="shared" si="61"/>
        <v>847.8471240.1.425761.000000.847001.200179</v>
      </c>
      <c r="F1735" s="56" t="s">
        <v>21</v>
      </c>
      <c r="G1735" s="56">
        <v>847001</v>
      </c>
      <c r="H1735" s="56" t="s">
        <v>23</v>
      </c>
      <c r="I1735" s="56">
        <v>200179</v>
      </c>
      <c r="J1735" s="56" t="s">
        <v>3713</v>
      </c>
      <c r="K1735" s="56">
        <v>1</v>
      </c>
      <c r="L1735" s="56">
        <v>800000</v>
      </c>
      <c r="M1735" s="57">
        <v>800000</v>
      </c>
      <c r="N1735" s="57">
        <f>VLOOKUP(E1735,'[1]Cons. Ch2 &amp; Ch3'!$F:$Y,20,FALSE)</f>
        <v>800000</v>
      </c>
      <c r="O1735" s="223">
        <f t="shared" si="60"/>
        <v>0</v>
      </c>
      <c r="P1735" s="57">
        <f>VLOOKUP(E1735,'Cons. Ch2 &amp; Ch3'!F:Y,20,FALSE)</f>
        <v>800000</v>
      </c>
    </row>
    <row r="1736" spans="1:16" hidden="1" x14ac:dyDescent="0.35">
      <c r="A1736" s="56">
        <v>8471240</v>
      </c>
      <c r="B1736" s="56" t="s">
        <v>532</v>
      </c>
      <c r="C1736" s="56">
        <v>425900</v>
      </c>
      <c r="D1736" s="56" t="s">
        <v>40</v>
      </c>
      <c r="E1736" s="56" t="str">
        <f t="shared" si="61"/>
        <v>847.8471240.1.425900.000000.847001.200179</v>
      </c>
      <c r="F1736" s="56" t="s">
        <v>21</v>
      </c>
      <c r="G1736" s="56">
        <v>847001</v>
      </c>
      <c r="H1736" s="56" t="s">
        <v>23</v>
      </c>
      <c r="I1736" s="56">
        <v>200179</v>
      </c>
      <c r="J1736" s="56" t="s">
        <v>3716</v>
      </c>
      <c r="K1736" s="56">
        <v>2</v>
      </c>
      <c r="L1736" s="56">
        <v>7250</v>
      </c>
      <c r="M1736" s="226">
        <v>14500</v>
      </c>
      <c r="N1736" s="57">
        <v>14500</v>
      </c>
      <c r="O1736" s="223">
        <f t="shared" si="60"/>
        <v>0</v>
      </c>
      <c r="P1736" s="57">
        <f>VLOOKUP(E1736,'Cons. Ch2 &amp; Ch3'!F:Y,20,FALSE)</f>
        <v>24000</v>
      </c>
    </row>
    <row r="1737" spans="1:16" hidden="1" x14ac:dyDescent="0.35">
      <c r="A1737" s="56">
        <v>8471240</v>
      </c>
      <c r="B1737" s="56" t="s">
        <v>532</v>
      </c>
      <c r="C1737" s="56">
        <v>425900</v>
      </c>
      <c r="D1737" s="56" t="s">
        <v>40</v>
      </c>
      <c r="E1737" s="56" t="str">
        <f t="shared" si="61"/>
        <v>847.8471240.1.425900.000000.847001.200179</v>
      </c>
      <c r="F1737" s="56" t="s">
        <v>21</v>
      </c>
      <c r="G1737" s="56">
        <v>847001</v>
      </c>
      <c r="H1737" s="56" t="s">
        <v>23</v>
      </c>
      <c r="I1737" s="56">
        <v>200179</v>
      </c>
      <c r="J1737" s="56" t="s">
        <v>3717</v>
      </c>
      <c r="K1737" s="56">
        <v>3</v>
      </c>
      <c r="L1737" s="56">
        <v>1500</v>
      </c>
      <c r="M1737" s="226">
        <v>4500</v>
      </c>
      <c r="N1737" s="57">
        <v>4500</v>
      </c>
      <c r="O1737" s="223">
        <f t="shared" si="60"/>
        <v>0</v>
      </c>
      <c r="P1737" s="57">
        <f>VLOOKUP(E1737,'Cons. Ch2 &amp; Ch3'!F:Y,20,FALSE)</f>
        <v>24000</v>
      </c>
    </row>
    <row r="1738" spans="1:16" hidden="1" x14ac:dyDescent="0.35">
      <c r="A1738" s="56">
        <v>8471240</v>
      </c>
      <c r="B1738" s="56" t="s">
        <v>532</v>
      </c>
      <c r="C1738" s="56">
        <v>425900</v>
      </c>
      <c r="D1738" s="56" t="s">
        <v>40</v>
      </c>
      <c r="E1738" s="56" t="str">
        <f t="shared" si="61"/>
        <v>847.8471240.1.425900.000000.847001.200179</v>
      </c>
      <c r="F1738" s="56" t="s">
        <v>21</v>
      </c>
      <c r="G1738" s="56">
        <v>847001</v>
      </c>
      <c r="H1738" s="56" t="s">
        <v>23</v>
      </c>
      <c r="I1738" s="56">
        <v>200179</v>
      </c>
      <c r="J1738" s="56" t="s">
        <v>3718</v>
      </c>
      <c r="K1738" s="56">
        <v>10</v>
      </c>
      <c r="L1738" s="56">
        <v>500</v>
      </c>
      <c r="M1738" s="226">
        <v>5000</v>
      </c>
      <c r="N1738" s="57">
        <v>5000</v>
      </c>
      <c r="O1738" s="223">
        <f t="shared" si="60"/>
        <v>0</v>
      </c>
      <c r="P1738" s="57">
        <f>VLOOKUP(E1738,'Cons. Ch2 &amp; Ch3'!F:Y,20,FALSE)</f>
        <v>24000</v>
      </c>
    </row>
    <row r="1739" spans="1:16" hidden="1" x14ac:dyDescent="0.35">
      <c r="A1739" s="56">
        <v>8471240</v>
      </c>
      <c r="B1739" s="56" t="s">
        <v>532</v>
      </c>
      <c r="C1739" s="56">
        <v>426610</v>
      </c>
      <c r="D1739" s="56" t="s">
        <v>43</v>
      </c>
      <c r="E1739" s="56" t="str">
        <f t="shared" si="61"/>
        <v>847.8471240.1.426610.000000.847001.200179</v>
      </c>
      <c r="F1739" s="56" t="s">
        <v>21</v>
      </c>
      <c r="G1739" s="56">
        <v>847001</v>
      </c>
      <c r="H1739" s="56" t="s">
        <v>23</v>
      </c>
      <c r="I1739" s="56">
        <v>200179</v>
      </c>
      <c r="M1739" s="57">
        <v>0</v>
      </c>
      <c r="N1739" s="57">
        <f>VLOOKUP(E1739,'[1]Cons. Ch2 &amp; Ch3'!$F:$Y,20,FALSE)</f>
        <v>0</v>
      </c>
      <c r="O1739" s="223">
        <f t="shared" si="60"/>
        <v>0</v>
      </c>
      <c r="P1739" s="57">
        <f>VLOOKUP(E1739,'Cons. Ch2 &amp; Ch3'!F:Y,20,FALSE)</f>
        <v>0</v>
      </c>
    </row>
    <row r="1740" spans="1:16" hidden="1" x14ac:dyDescent="0.35">
      <c r="A1740" s="56">
        <v>8471240</v>
      </c>
      <c r="B1740" s="56" t="s">
        <v>532</v>
      </c>
      <c r="C1740" s="56">
        <v>428090</v>
      </c>
      <c r="D1740" s="56" t="s">
        <v>52</v>
      </c>
      <c r="E1740" s="56" t="str">
        <f t="shared" si="61"/>
        <v>847.8471240.1.428090.000000.847001.200179</v>
      </c>
      <c r="F1740" s="56" t="s">
        <v>21</v>
      </c>
      <c r="G1740" s="56">
        <v>847001</v>
      </c>
      <c r="H1740" s="56" t="s">
        <v>23</v>
      </c>
      <c r="I1740" s="56">
        <v>200179</v>
      </c>
      <c r="J1740" s="56" t="s">
        <v>3719</v>
      </c>
      <c r="K1740" s="56">
        <v>2</v>
      </c>
      <c r="L1740" s="56">
        <v>30000</v>
      </c>
      <c r="M1740" s="57">
        <v>60000</v>
      </c>
      <c r="N1740" s="57">
        <f>VLOOKUP(E1740,'[1]Cons. Ch2 &amp; Ch3'!$F:$Y,20,FALSE)</f>
        <v>60000</v>
      </c>
      <c r="O1740" s="223">
        <f t="shared" si="60"/>
        <v>0</v>
      </c>
      <c r="P1740" s="57">
        <f>VLOOKUP(E1740,'Cons. Ch2 &amp; Ch3'!F:Y,20,FALSE)</f>
        <v>60000</v>
      </c>
    </row>
    <row r="1741" spans="1:16" hidden="1" x14ac:dyDescent="0.35">
      <c r="A1741" s="56">
        <v>8471240</v>
      </c>
      <c r="B1741" s="56" t="s">
        <v>532</v>
      </c>
      <c r="C1741" s="56">
        <v>428640</v>
      </c>
      <c r="D1741" s="56" t="s">
        <v>55</v>
      </c>
      <c r="E1741" s="56" t="str">
        <f t="shared" si="61"/>
        <v>847.8471240.1.428640.000000.847001.200179</v>
      </c>
      <c r="F1741" s="56" t="s">
        <v>21</v>
      </c>
      <c r="G1741" s="56">
        <v>847001</v>
      </c>
      <c r="H1741" s="56" t="s">
        <v>23</v>
      </c>
      <c r="I1741" s="56">
        <v>200179</v>
      </c>
      <c r="J1741" s="56" t="s">
        <v>3720</v>
      </c>
      <c r="K1741" s="56">
        <v>2</v>
      </c>
      <c r="L1741" s="56">
        <v>5000</v>
      </c>
      <c r="M1741" s="226">
        <v>10000</v>
      </c>
      <c r="N1741" s="57">
        <v>10000</v>
      </c>
      <c r="O1741" s="223">
        <f t="shared" si="60"/>
        <v>0</v>
      </c>
      <c r="P1741" s="57">
        <f>VLOOKUP(E1741,'Cons. Ch2 &amp; Ch3'!F:Y,20,FALSE)</f>
        <v>14000</v>
      </c>
    </row>
    <row r="1742" spans="1:16" hidden="1" x14ac:dyDescent="0.35">
      <c r="A1742" s="56">
        <v>8471240</v>
      </c>
      <c r="B1742" s="56" t="s">
        <v>532</v>
      </c>
      <c r="C1742" s="56">
        <v>428640</v>
      </c>
      <c r="D1742" s="56" t="s">
        <v>55</v>
      </c>
      <c r="E1742" s="56" t="str">
        <f t="shared" si="61"/>
        <v>847.8471240.1.428640.000000.847001.200179</v>
      </c>
      <c r="F1742" s="56" t="s">
        <v>21</v>
      </c>
      <c r="G1742" s="56">
        <v>847001</v>
      </c>
      <c r="H1742" s="56" t="s">
        <v>23</v>
      </c>
      <c r="I1742" s="56">
        <v>200179</v>
      </c>
      <c r="J1742" s="56" t="s">
        <v>3721</v>
      </c>
      <c r="K1742" s="56">
        <v>80</v>
      </c>
      <c r="L1742" s="56">
        <v>25</v>
      </c>
      <c r="M1742" s="226">
        <v>2000</v>
      </c>
      <c r="N1742" s="57">
        <v>2000</v>
      </c>
      <c r="O1742" s="223">
        <f t="shared" si="60"/>
        <v>0</v>
      </c>
      <c r="P1742" s="57">
        <f>VLOOKUP(E1742,'Cons. Ch2 &amp; Ch3'!F:Y,20,FALSE)</f>
        <v>14000</v>
      </c>
    </row>
    <row r="1743" spans="1:16" hidden="1" x14ac:dyDescent="0.35">
      <c r="A1743" s="56">
        <v>8471240</v>
      </c>
      <c r="B1743" s="56" t="s">
        <v>532</v>
      </c>
      <c r="C1743" s="56">
        <v>428640</v>
      </c>
      <c r="D1743" s="56" t="s">
        <v>55</v>
      </c>
      <c r="E1743" s="56" t="str">
        <f t="shared" si="61"/>
        <v>847.8471240.1.428640.000000.847001.200179</v>
      </c>
      <c r="F1743" s="56" t="s">
        <v>21</v>
      </c>
      <c r="G1743" s="56">
        <v>847001</v>
      </c>
      <c r="H1743" s="56" t="s">
        <v>23</v>
      </c>
      <c r="I1743" s="56">
        <v>200179</v>
      </c>
      <c r="J1743" s="56" t="s">
        <v>3722</v>
      </c>
      <c r="K1743" s="56">
        <v>10</v>
      </c>
      <c r="L1743" s="56">
        <v>200</v>
      </c>
      <c r="M1743" s="226">
        <v>2000</v>
      </c>
      <c r="N1743" s="57">
        <v>2000</v>
      </c>
      <c r="O1743" s="223">
        <f t="shared" si="60"/>
        <v>0</v>
      </c>
      <c r="P1743" s="57">
        <f>VLOOKUP(E1743,'Cons. Ch2 &amp; Ch3'!F:Y,20,FALSE)</f>
        <v>14000</v>
      </c>
    </row>
    <row r="1744" spans="1:16" hidden="1" x14ac:dyDescent="0.35">
      <c r="A1744" s="56">
        <v>8471240</v>
      </c>
      <c r="B1744" s="56" t="s">
        <v>532</v>
      </c>
      <c r="C1744" s="56">
        <v>435330</v>
      </c>
      <c r="D1744" s="56" t="s">
        <v>568</v>
      </c>
      <c r="E1744" s="56" t="str">
        <f t="shared" si="61"/>
        <v>847.8471240.1.435330.000000.847001.200179</v>
      </c>
      <c r="F1744" s="56" t="s">
        <v>21</v>
      </c>
      <c r="G1744" s="56">
        <v>847001</v>
      </c>
      <c r="H1744" s="56" t="s">
        <v>23</v>
      </c>
      <c r="I1744" s="56">
        <v>200179</v>
      </c>
      <c r="J1744" s="56" t="s">
        <v>3724</v>
      </c>
      <c r="K1744" s="56">
        <v>50</v>
      </c>
      <c r="L1744" s="56">
        <v>95</v>
      </c>
      <c r="M1744" s="57">
        <v>4750</v>
      </c>
      <c r="N1744" s="57">
        <f>VLOOKUP(E1744,'[1]Cons. Ch2 &amp; Ch3'!$F:$Y,20,FALSE)</f>
        <v>4750</v>
      </c>
      <c r="O1744" s="223">
        <f t="shared" si="60"/>
        <v>0</v>
      </c>
      <c r="P1744" s="57">
        <f>VLOOKUP(E1744,'Cons. Ch2 &amp; Ch3'!F:Y,20,FALSE)</f>
        <v>4750</v>
      </c>
    </row>
    <row r="1745" spans="1:16" hidden="1" x14ac:dyDescent="0.35">
      <c r="A1745" s="56">
        <v>8471240</v>
      </c>
      <c r="B1745" s="56" t="s">
        <v>532</v>
      </c>
      <c r="C1745" s="56">
        <v>436110</v>
      </c>
      <c r="D1745" s="56" t="s">
        <v>64</v>
      </c>
      <c r="E1745" s="56" t="str">
        <f t="shared" si="61"/>
        <v>847.8471240.1.436110.000000.847001.200179</v>
      </c>
      <c r="F1745" s="56" t="s">
        <v>21</v>
      </c>
      <c r="G1745" s="56">
        <v>847001</v>
      </c>
      <c r="H1745" s="56" t="s">
        <v>23</v>
      </c>
      <c r="I1745" s="56">
        <v>200179</v>
      </c>
      <c r="J1745" s="56" t="s">
        <v>3725</v>
      </c>
      <c r="K1745" s="56">
        <v>1000</v>
      </c>
      <c r="L1745" s="56">
        <v>35</v>
      </c>
      <c r="M1745" s="226">
        <v>35000</v>
      </c>
      <c r="N1745" s="57">
        <v>35000</v>
      </c>
      <c r="O1745" s="223">
        <f t="shared" si="60"/>
        <v>0</v>
      </c>
      <c r="P1745" s="57">
        <f>VLOOKUP(E1745,'Cons. Ch2 &amp; Ch3'!F:Y,20,FALSE)</f>
        <v>42000</v>
      </c>
    </row>
    <row r="1746" spans="1:16" hidden="1" x14ac:dyDescent="0.35">
      <c r="A1746" s="56">
        <v>8471240</v>
      </c>
      <c r="B1746" s="56" t="s">
        <v>532</v>
      </c>
      <c r="C1746" s="56">
        <v>436110</v>
      </c>
      <c r="D1746" s="56" t="s">
        <v>64</v>
      </c>
      <c r="E1746" s="56" t="str">
        <f t="shared" si="61"/>
        <v>847.8471240.1.436110.000000.847001.200179</v>
      </c>
      <c r="F1746" s="56" t="s">
        <v>21</v>
      </c>
      <c r="G1746" s="56">
        <v>847001</v>
      </c>
      <c r="H1746" s="56" t="s">
        <v>23</v>
      </c>
      <c r="I1746" s="56">
        <v>200179</v>
      </c>
      <c r="J1746" s="56" t="s">
        <v>3726</v>
      </c>
      <c r="K1746" s="56">
        <v>10</v>
      </c>
      <c r="L1746" s="56">
        <v>200</v>
      </c>
      <c r="M1746" s="226">
        <v>2000</v>
      </c>
      <c r="N1746" s="57">
        <v>2000</v>
      </c>
      <c r="O1746" s="223">
        <f t="shared" si="60"/>
        <v>0</v>
      </c>
      <c r="P1746" s="57">
        <f>VLOOKUP(E1746,'Cons. Ch2 &amp; Ch3'!F:Y,20,FALSE)</f>
        <v>42000</v>
      </c>
    </row>
    <row r="1747" spans="1:16" hidden="1" x14ac:dyDescent="0.35">
      <c r="A1747" s="56">
        <v>8471240</v>
      </c>
      <c r="B1747" s="56" t="s">
        <v>532</v>
      </c>
      <c r="C1747" s="56">
        <v>436110</v>
      </c>
      <c r="D1747" s="56" t="s">
        <v>64</v>
      </c>
      <c r="E1747" s="56" t="str">
        <f t="shared" si="61"/>
        <v>847.8471240.1.436110.000000.847001.200179</v>
      </c>
      <c r="F1747" s="56" t="s">
        <v>21</v>
      </c>
      <c r="G1747" s="56">
        <v>847001</v>
      </c>
      <c r="H1747" s="56" t="s">
        <v>23</v>
      </c>
      <c r="I1747" s="56">
        <v>200179</v>
      </c>
      <c r="J1747" s="56" t="s">
        <v>3727</v>
      </c>
      <c r="K1747" s="56">
        <v>10</v>
      </c>
      <c r="L1747" s="56">
        <v>500</v>
      </c>
      <c r="M1747" s="226">
        <v>5000</v>
      </c>
      <c r="N1747" s="57">
        <v>5000</v>
      </c>
      <c r="O1747" s="223">
        <f t="shared" si="60"/>
        <v>0</v>
      </c>
      <c r="P1747" s="57">
        <f>VLOOKUP(E1747,'Cons. Ch2 &amp; Ch3'!F:Y,20,FALSE)</f>
        <v>42000</v>
      </c>
    </row>
    <row r="1748" spans="1:16" hidden="1" x14ac:dyDescent="0.35">
      <c r="A1748" s="56">
        <v>8471240</v>
      </c>
      <c r="B1748" s="56" t="s">
        <v>532</v>
      </c>
      <c r="C1748" s="56">
        <v>436120</v>
      </c>
      <c r="D1748" s="56" t="s">
        <v>431</v>
      </c>
      <c r="E1748" s="56" t="str">
        <f t="shared" si="61"/>
        <v>847.8471240.1.436120.000000.847001.200179</v>
      </c>
      <c r="F1748" s="56" t="s">
        <v>21</v>
      </c>
      <c r="G1748" s="56">
        <v>847001</v>
      </c>
      <c r="H1748" s="56" t="s">
        <v>23</v>
      </c>
      <c r="I1748" s="56">
        <v>200179</v>
      </c>
      <c r="J1748" s="56" t="s">
        <v>3662</v>
      </c>
      <c r="K1748" s="56">
        <v>10</v>
      </c>
      <c r="L1748" s="56">
        <v>3400</v>
      </c>
      <c r="M1748" s="226">
        <v>34000</v>
      </c>
      <c r="N1748" s="57">
        <v>34000</v>
      </c>
      <c r="O1748" s="223">
        <f t="shared" si="60"/>
        <v>0</v>
      </c>
      <c r="P1748" s="57">
        <f>VLOOKUP(E1748,'Cons. Ch2 &amp; Ch3'!F:Y,20,FALSE)</f>
        <v>35000</v>
      </c>
    </row>
    <row r="1749" spans="1:16" hidden="1" x14ac:dyDescent="0.35">
      <c r="A1749" s="56">
        <v>8471240</v>
      </c>
      <c r="B1749" s="56" t="s">
        <v>532</v>
      </c>
      <c r="C1749" s="56">
        <v>436120</v>
      </c>
      <c r="D1749" s="56" t="s">
        <v>431</v>
      </c>
      <c r="E1749" s="56" t="str">
        <f t="shared" si="61"/>
        <v>847.8471240.1.436120.000000.847001.200179</v>
      </c>
      <c r="F1749" s="56" t="s">
        <v>21</v>
      </c>
      <c r="G1749" s="56">
        <v>847001</v>
      </c>
      <c r="H1749" s="56" t="s">
        <v>23</v>
      </c>
      <c r="I1749" s="56">
        <v>200179</v>
      </c>
      <c r="J1749" s="56" t="s">
        <v>3728</v>
      </c>
      <c r="K1749" s="56">
        <v>1</v>
      </c>
      <c r="L1749" s="56">
        <v>1000</v>
      </c>
      <c r="M1749" s="226">
        <v>1000</v>
      </c>
      <c r="N1749" s="57">
        <v>1000</v>
      </c>
      <c r="O1749" s="223">
        <f t="shared" si="60"/>
        <v>0</v>
      </c>
      <c r="P1749" s="57">
        <f>VLOOKUP(E1749,'Cons. Ch2 &amp; Ch3'!F:Y,20,FALSE)</f>
        <v>35000</v>
      </c>
    </row>
    <row r="1750" spans="1:16" hidden="1" x14ac:dyDescent="0.35">
      <c r="A1750" s="56">
        <v>8471250</v>
      </c>
      <c r="B1750" s="56" t="s">
        <v>538</v>
      </c>
      <c r="C1750" s="56">
        <v>425510</v>
      </c>
      <c r="D1750" s="56" t="s">
        <v>37</v>
      </c>
      <c r="E1750" s="56" t="str">
        <f t="shared" si="61"/>
        <v>847.8471250.1.425510.000000.847001.200179</v>
      </c>
      <c r="F1750" s="56" t="s">
        <v>21</v>
      </c>
      <c r="G1750" s="56">
        <v>847001</v>
      </c>
      <c r="H1750" s="56" t="s">
        <v>23</v>
      </c>
      <c r="I1750" s="56">
        <v>200179</v>
      </c>
      <c r="M1750" s="57">
        <v>0</v>
      </c>
      <c r="N1750" s="57">
        <v>0</v>
      </c>
      <c r="O1750" s="223">
        <f t="shared" si="60"/>
        <v>0</v>
      </c>
      <c r="P1750" s="57">
        <f>VLOOKUP(E1750,'Cons. Ch2 &amp; Ch3'!F:Y,20,FALSE)</f>
        <v>317500</v>
      </c>
    </row>
    <row r="1751" spans="1:16" hidden="1" x14ac:dyDescent="0.35">
      <c r="A1751" s="56">
        <v>8471250</v>
      </c>
      <c r="B1751" s="56" t="s">
        <v>538</v>
      </c>
      <c r="C1751" s="56">
        <v>425510</v>
      </c>
      <c r="D1751" s="56" t="s">
        <v>37</v>
      </c>
      <c r="E1751" s="56" t="str">
        <f t="shared" si="61"/>
        <v>847.8471250.1.425510.000000.847001.200179</v>
      </c>
      <c r="F1751" s="56" t="s">
        <v>21</v>
      </c>
      <c r="G1751" s="56">
        <v>847001</v>
      </c>
      <c r="H1751" s="56" t="s">
        <v>23</v>
      </c>
      <c r="I1751" s="56">
        <v>200179</v>
      </c>
      <c r="J1751" s="56" t="s">
        <v>3730</v>
      </c>
      <c r="K1751" s="56">
        <v>65</v>
      </c>
      <c r="L1751" s="56">
        <v>3000</v>
      </c>
      <c r="M1751" s="226">
        <v>195000</v>
      </c>
      <c r="N1751" s="57">
        <v>195000</v>
      </c>
      <c r="O1751" s="223">
        <f t="shared" ref="O1751:O1779" si="62">M1751-N1751</f>
        <v>0</v>
      </c>
      <c r="P1751" s="57">
        <f>VLOOKUP(E1751,'Cons. Ch2 &amp; Ch3'!F:Y,20,FALSE)</f>
        <v>317500</v>
      </c>
    </row>
    <row r="1752" spans="1:16" hidden="1" x14ac:dyDescent="0.35">
      <c r="A1752" s="56">
        <v>8471250</v>
      </c>
      <c r="B1752" s="56" t="s">
        <v>538</v>
      </c>
      <c r="C1752" s="56">
        <v>425510</v>
      </c>
      <c r="D1752" s="56" t="s">
        <v>37</v>
      </c>
      <c r="E1752" s="56" t="str">
        <f t="shared" si="61"/>
        <v>847.8471250.1.425510.000000.847001.200179</v>
      </c>
      <c r="F1752" s="56" t="s">
        <v>21</v>
      </c>
      <c r="G1752" s="56">
        <v>847001</v>
      </c>
      <c r="H1752" s="56" t="s">
        <v>23</v>
      </c>
      <c r="I1752" s="56">
        <v>200179</v>
      </c>
      <c r="J1752" s="56" t="s">
        <v>3735</v>
      </c>
      <c r="K1752" s="56">
        <v>25</v>
      </c>
      <c r="L1752" s="56">
        <v>2500</v>
      </c>
      <c r="M1752" s="226">
        <v>62500</v>
      </c>
      <c r="N1752" s="57">
        <v>62500</v>
      </c>
      <c r="O1752" s="223">
        <f t="shared" si="62"/>
        <v>0</v>
      </c>
      <c r="P1752" s="57">
        <f>VLOOKUP(E1752,'Cons. Ch2 &amp; Ch3'!F:Y,20,FALSE)</f>
        <v>317500</v>
      </c>
    </row>
    <row r="1753" spans="1:16" hidden="1" x14ac:dyDescent="0.35">
      <c r="A1753" s="56">
        <v>8471250</v>
      </c>
      <c r="B1753" s="56" t="s">
        <v>538</v>
      </c>
      <c r="C1753" s="56">
        <v>425510</v>
      </c>
      <c r="D1753" s="56" t="s">
        <v>37</v>
      </c>
      <c r="E1753" s="56" t="str">
        <f t="shared" si="61"/>
        <v>847.8471250.1.425510.000000.847001.200179</v>
      </c>
      <c r="F1753" s="56" t="s">
        <v>21</v>
      </c>
      <c r="G1753" s="56">
        <v>847001</v>
      </c>
      <c r="H1753" s="56" t="s">
        <v>23</v>
      </c>
      <c r="I1753" s="56">
        <v>200179</v>
      </c>
      <c r="J1753" s="56" t="s">
        <v>3738</v>
      </c>
      <c r="K1753" s="56">
        <v>40</v>
      </c>
      <c r="L1753" s="56">
        <v>1500</v>
      </c>
      <c r="M1753" s="226">
        <v>60000</v>
      </c>
      <c r="N1753" s="57">
        <v>60000</v>
      </c>
      <c r="O1753" s="223">
        <f t="shared" si="62"/>
        <v>0</v>
      </c>
      <c r="P1753" s="57">
        <f>VLOOKUP(E1753,'Cons. Ch2 &amp; Ch3'!F:Y,20,FALSE)</f>
        <v>317500</v>
      </c>
    </row>
    <row r="1754" spans="1:16" hidden="1" x14ac:dyDescent="0.35">
      <c r="A1754" s="56">
        <v>8471250</v>
      </c>
      <c r="B1754" s="56" t="s">
        <v>538</v>
      </c>
      <c r="C1754" s="56">
        <v>425720</v>
      </c>
      <c r="D1754" s="56" t="s">
        <v>126</v>
      </c>
      <c r="E1754" s="56" t="str">
        <f t="shared" si="61"/>
        <v>847.8471250.1.425720.000000.847001.200179</v>
      </c>
      <c r="F1754" s="56" t="s">
        <v>21</v>
      </c>
      <c r="G1754" s="56">
        <v>847001</v>
      </c>
      <c r="H1754" s="56" t="s">
        <v>23</v>
      </c>
      <c r="I1754" s="56">
        <v>200179</v>
      </c>
      <c r="J1754" s="56" t="s">
        <v>3741</v>
      </c>
      <c r="K1754" s="56">
        <v>800</v>
      </c>
      <c r="L1754" s="56">
        <v>700</v>
      </c>
      <c r="M1754" s="57">
        <v>560000</v>
      </c>
      <c r="N1754" s="57">
        <f>VLOOKUP(E1754,'[1]Cons. Ch2 &amp; Ch3'!$F:$Y,20,FALSE)</f>
        <v>560000</v>
      </c>
      <c r="O1754" s="223">
        <f t="shared" si="62"/>
        <v>0</v>
      </c>
      <c r="P1754" s="57">
        <f>VLOOKUP(E1754,'Cons. Ch2 &amp; Ch3'!F:Y,20,FALSE)</f>
        <v>560000</v>
      </c>
    </row>
    <row r="1755" spans="1:16" hidden="1" x14ac:dyDescent="0.35">
      <c r="A1755" s="56">
        <v>8471250</v>
      </c>
      <c r="B1755" s="56" t="s">
        <v>538</v>
      </c>
      <c r="C1755" s="56">
        <v>425762</v>
      </c>
      <c r="D1755" s="56" t="s">
        <v>600</v>
      </c>
      <c r="E1755" s="56" t="str">
        <f t="shared" si="61"/>
        <v>847.8471250.1.425762.000000.847001.200179</v>
      </c>
      <c r="F1755" s="56" t="s">
        <v>21</v>
      </c>
      <c r="G1755" s="56">
        <v>847001</v>
      </c>
      <c r="H1755" s="56" t="s">
        <v>23</v>
      </c>
      <c r="I1755" s="56">
        <v>200179</v>
      </c>
      <c r="J1755" s="56" t="s">
        <v>3745</v>
      </c>
      <c r="K1755" s="56">
        <v>80</v>
      </c>
      <c r="L1755" s="56">
        <v>6500</v>
      </c>
      <c r="M1755" s="57">
        <v>520000</v>
      </c>
      <c r="N1755" s="57">
        <f>VLOOKUP(E1755,'[1]Cons. Ch2 &amp; Ch3'!$F:$Y,20,FALSE)</f>
        <v>520000</v>
      </c>
      <c r="O1755" s="223">
        <f t="shared" si="62"/>
        <v>0</v>
      </c>
      <c r="P1755" s="57">
        <f>VLOOKUP(E1755,'Cons. Ch2 &amp; Ch3'!F:Y,20,FALSE)</f>
        <v>520000</v>
      </c>
    </row>
    <row r="1756" spans="1:16" hidden="1" x14ac:dyDescent="0.35">
      <c r="A1756" s="56">
        <v>8471250</v>
      </c>
      <c r="B1756" s="56" t="s">
        <v>538</v>
      </c>
      <c r="C1756" s="56">
        <v>425900</v>
      </c>
      <c r="D1756" s="56" t="s">
        <v>40</v>
      </c>
      <c r="E1756" s="56" t="str">
        <f t="shared" si="61"/>
        <v>847.8471250.1.425900.000000.847001.200179</v>
      </c>
      <c r="F1756" s="56" t="s">
        <v>21</v>
      </c>
      <c r="G1756" s="56">
        <v>847001</v>
      </c>
      <c r="H1756" s="56" t="s">
        <v>23</v>
      </c>
      <c r="I1756" s="56">
        <v>200179</v>
      </c>
      <c r="J1756" s="56" t="s">
        <v>3750</v>
      </c>
      <c r="K1756" s="56">
        <v>3</v>
      </c>
      <c r="L1756" s="56">
        <v>17000</v>
      </c>
      <c r="M1756" s="57">
        <v>51000</v>
      </c>
      <c r="N1756" s="57">
        <f>VLOOKUP(E1756,'[1]Cons. Ch2 &amp; Ch3'!$F:$Y,20,FALSE)</f>
        <v>51000</v>
      </c>
      <c r="O1756" s="223">
        <f t="shared" si="62"/>
        <v>0</v>
      </c>
      <c r="P1756" s="57">
        <f>VLOOKUP(E1756,'Cons. Ch2 &amp; Ch3'!F:Y,20,FALSE)</f>
        <v>51000</v>
      </c>
    </row>
    <row r="1757" spans="1:16" hidden="1" x14ac:dyDescent="0.35">
      <c r="A1757" s="56">
        <v>8471250</v>
      </c>
      <c r="B1757" s="56" t="s">
        <v>538</v>
      </c>
      <c r="C1757" s="56">
        <v>426610</v>
      </c>
      <c r="D1757" s="56" t="s">
        <v>43</v>
      </c>
      <c r="E1757" s="56" t="str">
        <f t="shared" si="61"/>
        <v>847.8471250.1.426610.000000.847001.200179</v>
      </c>
      <c r="F1757" s="56" t="s">
        <v>21</v>
      </c>
      <c r="G1757" s="56">
        <v>847001</v>
      </c>
      <c r="H1757" s="56" t="s">
        <v>23</v>
      </c>
      <c r="I1757" s="56">
        <v>200179</v>
      </c>
      <c r="J1757" s="56" t="s">
        <v>3755</v>
      </c>
      <c r="K1757" s="56">
        <v>1</v>
      </c>
      <c r="L1757" s="56">
        <v>60607.8</v>
      </c>
      <c r="M1757" s="57">
        <v>60607.8</v>
      </c>
      <c r="N1757" s="57">
        <f>VLOOKUP(E1757,'[1]Cons. Ch2 &amp; Ch3'!$F:$Y,20,FALSE)</f>
        <v>60607.8</v>
      </c>
      <c r="O1757" s="223">
        <f t="shared" si="62"/>
        <v>0</v>
      </c>
      <c r="P1757" s="57">
        <f>VLOOKUP(E1757,'Cons. Ch2 &amp; Ch3'!F:Y,20,FALSE)</f>
        <v>60607.8</v>
      </c>
    </row>
    <row r="1758" spans="1:16" hidden="1" x14ac:dyDescent="0.35">
      <c r="A1758" s="56">
        <v>8471250</v>
      </c>
      <c r="B1758" s="56" t="s">
        <v>538</v>
      </c>
      <c r="C1758" s="56">
        <v>428640</v>
      </c>
      <c r="D1758" s="56" t="s">
        <v>55</v>
      </c>
      <c r="E1758" s="56" t="str">
        <f t="shared" si="61"/>
        <v>847.8471250.1.428640.000000.847001.200179</v>
      </c>
      <c r="F1758" s="56" t="s">
        <v>21</v>
      </c>
      <c r="G1758" s="56">
        <v>847001</v>
      </c>
      <c r="H1758" s="56" t="s">
        <v>23</v>
      </c>
      <c r="I1758" s="56">
        <v>200179</v>
      </c>
      <c r="J1758" s="56" t="s">
        <v>3758</v>
      </c>
      <c r="K1758" s="56">
        <v>150</v>
      </c>
      <c r="L1758" s="56">
        <v>310</v>
      </c>
      <c r="M1758" s="57">
        <v>46500</v>
      </c>
      <c r="N1758" s="57">
        <f>VLOOKUP(E1758,'[1]Cons. Ch2 &amp; Ch3'!$F:$Y,20,FALSE)</f>
        <v>46500</v>
      </c>
      <c r="O1758" s="223">
        <f t="shared" si="62"/>
        <v>0</v>
      </c>
      <c r="P1758" s="57">
        <f>VLOOKUP(E1758,'Cons. Ch2 &amp; Ch3'!F:Y,20,FALSE)</f>
        <v>46500</v>
      </c>
    </row>
    <row r="1759" spans="1:16" hidden="1" x14ac:dyDescent="0.35">
      <c r="A1759" s="56">
        <v>8471250</v>
      </c>
      <c r="B1759" s="56" t="s">
        <v>538</v>
      </c>
      <c r="C1759" s="56">
        <v>436110</v>
      </c>
      <c r="D1759" s="56" t="s">
        <v>64</v>
      </c>
      <c r="E1759" s="56" t="str">
        <f t="shared" si="61"/>
        <v>847.8471250.1.436110.000000.847001.200179</v>
      </c>
      <c r="F1759" s="56" t="s">
        <v>21</v>
      </c>
      <c r="G1759" s="56">
        <v>847001</v>
      </c>
      <c r="H1759" s="56" t="s">
        <v>23</v>
      </c>
      <c r="I1759" s="56">
        <v>200179</v>
      </c>
      <c r="J1759" s="56" t="s">
        <v>3763</v>
      </c>
      <c r="K1759" s="56">
        <v>400</v>
      </c>
      <c r="L1759" s="56">
        <v>25</v>
      </c>
      <c r="M1759" s="57">
        <v>10000</v>
      </c>
      <c r="N1759" s="57">
        <f>VLOOKUP(E1759,'[1]Cons. Ch2 &amp; Ch3'!$F:$Y,20,FALSE)</f>
        <v>10000</v>
      </c>
      <c r="O1759" s="223">
        <f t="shared" si="62"/>
        <v>0</v>
      </c>
      <c r="P1759" s="57">
        <f>VLOOKUP(E1759,'Cons. Ch2 &amp; Ch3'!F:Y,20,FALSE)</f>
        <v>10000</v>
      </c>
    </row>
    <row r="1760" spans="1:16" hidden="1" x14ac:dyDescent="0.35">
      <c r="A1760" s="56">
        <v>8471260</v>
      </c>
      <c r="B1760" s="56" t="s">
        <v>543</v>
      </c>
      <c r="C1760" s="56">
        <v>420310</v>
      </c>
      <c r="D1760" s="56" t="s">
        <v>327</v>
      </c>
      <c r="E1760" s="56" t="str">
        <f t="shared" si="61"/>
        <v>847.8471260.1.420310.000000.847001.200179</v>
      </c>
      <c r="F1760" s="56" t="s">
        <v>21</v>
      </c>
      <c r="G1760" s="56">
        <v>847001</v>
      </c>
      <c r="H1760" s="56" t="s">
        <v>23</v>
      </c>
      <c r="I1760" s="56">
        <v>200179</v>
      </c>
      <c r="M1760" s="57">
        <v>0</v>
      </c>
      <c r="N1760" s="57">
        <f>VLOOKUP(E1760,'[1]Cons. Ch2 &amp; Ch3'!$F:$Y,20,FALSE)</f>
        <v>0</v>
      </c>
      <c r="O1760" s="223">
        <f t="shared" si="62"/>
        <v>0</v>
      </c>
      <c r="P1760" s="57">
        <f>VLOOKUP(E1760,'Cons. Ch2 &amp; Ch3'!F:Y,20,FALSE)</f>
        <v>0</v>
      </c>
    </row>
    <row r="1761" spans="1:16" hidden="1" x14ac:dyDescent="0.35">
      <c r="A1761" s="56">
        <v>8471260</v>
      </c>
      <c r="B1761" s="56" t="s">
        <v>543</v>
      </c>
      <c r="C1761" s="56">
        <v>421100</v>
      </c>
      <c r="D1761" s="56" t="s">
        <v>339</v>
      </c>
      <c r="E1761" s="56" t="str">
        <f t="shared" si="61"/>
        <v>847.8471260.1.421100.000000.847001.200179</v>
      </c>
      <c r="F1761" s="56" t="s">
        <v>21</v>
      </c>
      <c r="G1761" s="56">
        <v>847001</v>
      </c>
      <c r="H1761" s="56" t="s">
        <v>23</v>
      </c>
      <c r="I1761" s="56">
        <v>200179</v>
      </c>
      <c r="J1761" s="56" t="s">
        <v>3767</v>
      </c>
      <c r="K1761" s="56">
        <v>11</v>
      </c>
      <c r="L1761" s="56">
        <v>138000</v>
      </c>
      <c r="M1761" s="226">
        <v>1518000</v>
      </c>
      <c r="N1761" s="57">
        <v>1518000</v>
      </c>
      <c r="O1761" s="223">
        <f t="shared" si="62"/>
        <v>0</v>
      </c>
      <c r="P1761" s="57">
        <f>VLOOKUP(E1761,'Cons. Ch2 &amp; Ch3'!F:Y,20,FALSE)</f>
        <v>2058000</v>
      </c>
    </row>
    <row r="1762" spans="1:16" hidden="1" x14ac:dyDescent="0.35">
      <c r="A1762" s="56">
        <v>8471260</v>
      </c>
      <c r="B1762" s="56" t="s">
        <v>543</v>
      </c>
      <c r="C1762" s="56">
        <v>421100</v>
      </c>
      <c r="D1762" s="56" t="s">
        <v>339</v>
      </c>
      <c r="E1762" s="56" t="str">
        <f t="shared" si="61"/>
        <v>847.8471260.1.421100.000000.847001.200179</v>
      </c>
      <c r="F1762" s="56" t="s">
        <v>21</v>
      </c>
      <c r="G1762" s="56">
        <v>847001</v>
      </c>
      <c r="H1762" s="56" t="s">
        <v>23</v>
      </c>
      <c r="I1762" s="56">
        <v>200179</v>
      </c>
      <c r="J1762" s="56" t="s">
        <v>3772</v>
      </c>
      <c r="K1762" s="56">
        <v>5</v>
      </c>
      <c r="L1762" s="56">
        <v>108000</v>
      </c>
      <c r="M1762" s="226">
        <v>540000</v>
      </c>
      <c r="N1762" s="57">
        <v>540000</v>
      </c>
      <c r="O1762" s="223">
        <f t="shared" si="62"/>
        <v>0</v>
      </c>
      <c r="P1762" s="57">
        <f>VLOOKUP(E1762,'Cons. Ch2 &amp; Ch3'!F:Y,20,FALSE)</f>
        <v>2058000</v>
      </c>
    </row>
    <row r="1763" spans="1:16" hidden="1" x14ac:dyDescent="0.35">
      <c r="A1763" s="56">
        <v>8471260</v>
      </c>
      <c r="B1763" s="56" t="s">
        <v>543</v>
      </c>
      <c r="C1763" s="56">
        <v>421600</v>
      </c>
      <c r="D1763" s="56" t="s">
        <v>309</v>
      </c>
      <c r="E1763" s="56" t="str">
        <f t="shared" si="61"/>
        <v>847.8471260.1.421600.000000.847001.200179</v>
      </c>
      <c r="F1763" s="56" t="s">
        <v>21</v>
      </c>
      <c r="G1763" s="56">
        <v>847001</v>
      </c>
      <c r="H1763" s="56" t="s">
        <v>23</v>
      </c>
      <c r="I1763" s="56">
        <v>200179</v>
      </c>
      <c r="M1763" s="57">
        <v>0</v>
      </c>
      <c r="N1763" s="57">
        <f>VLOOKUP(E1763,'[1]Cons. Ch2 &amp; Ch3'!$F:$Y,20,FALSE)</f>
        <v>0</v>
      </c>
      <c r="O1763" s="223">
        <f t="shared" si="62"/>
        <v>0</v>
      </c>
      <c r="P1763" s="57">
        <f>VLOOKUP(E1763,'Cons. Ch2 &amp; Ch3'!F:Y,20,FALSE)</f>
        <v>0</v>
      </c>
    </row>
    <row r="1764" spans="1:16" hidden="1" x14ac:dyDescent="0.35">
      <c r="A1764" s="56">
        <v>8471260</v>
      </c>
      <c r="B1764" s="56" t="s">
        <v>543</v>
      </c>
      <c r="C1764" s="56">
        <v>425510</v>
      </c>
      <c r="D1764" s="56" t="s">
        <v>37</v>
      </c>
      <c r="E1764" s="56" t="str">
        <f t="shared" si="61"/>
        <v>847.8471260.1.425510.000000.847001.200179</v>
      </c>
      <c r="F1764" s="56" t="s">
        <v>21</v>
      </c>
      <c r="G1764" s="56">
        <v>847001</v>
      </c>
      <c r="H1764" s="56" t="s">
        <v>23</v>
      </c>
      <c r="I1764" s="56">
        <v>200179</v>
      </c>
      <c r="J1764" s="56" t="s">
        <v>3777</v>
      </c>
      <c r="K1764" s="56">
        <v>10</v>
      </c>
      <c r="L1764" s="56">
        <v>11200</v>
      </c>
      <c r="M1764" s="226">
        <v>112000</v>
      </c>
      <c r="N1764" s="57">
        <v>112000</v>
      </c>
      <c r="O1764" s="223">
        <f t="shared" si="62"/>
        <v>0</v>
      </c>
      <c r="P1764" s="57">
        <f>VLOOKUP(E1764,'Cons. Ch2 &amp; Ch3'!F:Y,20,FALSE)</f>
        <v>205000</v>
      </c>
    </row>
    <row r="1765" spans="1:16" hidden="1" x14ac:dyDescent="0.35">
      <c r="A1765" s="56">
        <v>8471260</v>
      </c>
      <c r="B1765" s="56" t="s">
        <v>543</v>
      </c>
      <c r="C1765" s="56">
        <v>425510</v>
      </c>
      <c r="D1765" s="56" t="s">
        <v>37</v>
      </c>
      <c r="E1765" s="56" t="str">
        <f t="shared" si="61"/>
        <v>847.8471260.1.425510.000000.847001.200179</v>
      </c>
      <c r="F1765" s="56" t="s">
        <v>21</v>
      </c>
      <c r="G1765" s="56">
        <v>847001</v>
      </c>
      <c r="H1765" s="56" t="s">
        <v>23</v>
      </c>
      <c r="I1765" s="56">
        <v>200179</v>
      </c>
      <c r="J1765" s="56" t="s">
        <v>3781</v>
      </c>
      <c r="K1765" s="56">
        <v>15</v>
      </c>
      <c r="L1765" s="56">
        <v>5000</v>
      </c>
      <c r="M1765" s="226">
        <v>75000</v>
      </c>
      <c r="N1765" s="57">
        <v>75000</v>
      </c>
      <c r="O1765" s="223">
        <f t="shared" si="62"/>
        <v>0</v>
      </c>
      <c r="P1765" s="57">
        <f>VLOOKUP(E1765,'Cons. Ch2 &amp; Ch3'!F:Y,20,FALSE)</f>
        <v>205000</v>
      </c>
    </row>
    <row r="1766" spans="1:16" hidden="1" x14ac:dyDescent="0.35">
      <c r="A1766" s="56">
        <v>8471260</v>
      </c>
      <c r="B1766" s="56" t="s">
        <v>543</v>
      </c>
      <c r="C1766" s="56">
        <v>425510</v>
      </c>
      <c r="D1766" s="56" t="s">
        <v>37</v>
      </c>
      <c r="E1766" s="56" t="str">
        <f t="shared" si="61"/>
        <v>847.8471260.1.425510.000000.847001.200179</v>
      </c>
      <c r="F1766" s="56" t="s">
        <v>21</v>
      </c>
      <c r="G1766" s="56">
        <v>847001</v>
      </c>
      <c r="H1766" s="56" t="s">
        <v>23</v>
      </c>
      <c r="I1766" s="56">
        <v>200179</v>
      </c>
      <c r="J1766" s="56" t="s">
        <v>3784</v>
      </c>
      <c r="K1766" s="56">
        <v>6</v>
      </c>
      <c r="L1766" s="56">
        <v>3000</v>
      </c>
      <c r="M1766" s="226">
        <v>18000</v>
      </c>
      <c r="N1766" s="57">
        <v>18000</v>
      </c>
      <c r="O1766" s="223">
        <f t="shared" si="62"/>
        <v>0</v>
      </c>
      <c r="P1766" s="57">
        <f>VLOOKUP(E1766,'Cons. Ch2 &amp; Ch3'!F:Y,20,FALSE)</f>
        <v>205000</v>
      </c>
    </row>
    <row r="1767" spans="1:16" hidden="1" x14ac:dyDescent="0.35">
      <c r="A1767" s="56">
        <v>8471260</v>
      </c>
      <c r="B1767" s="56" t="s">
        <v>543</v>
      </c>
      <c r="C1767" s="56">
        <v>425720</v>
      </c>
      <c r="D1767" s="56" t="s">
        <v>126</v>
      </c>
      <c r="E1767" s="56" t="str">
        <f t="shared" si="61"/>
        <v>847.8471260.1.425720.000000.847001.200179</v>
      </c>
      <c r="F1767" s="56" t="s">
        <v>21</v>
      </c>
      <c r="G1767" s="56">
        <v>847001</v>
      </c>
      <c r="H1767" s="56" t="s">
        <v>23</v>
      </c>
      <c r="I1767" s="56">
        <v>200179</v>
      </c>
      <c r="M1767" s="57">
        <v>0</v>
      </c>
      <c r="N1767" s="57">
        <f>VLOOKUP(E1767,'[1]Cons. Ch2 &amp; Ch3'!$F:$Y,20,FALSE)</f>
        <v>0</v>
      </c>
      <c r="O1767" s="223">
        <f t="shared" si="62"/>
        <v>0</v>
      </c>
      <c r="P1767" s="57">
        <f>VLOOKUP(E1767,'Cons. Ch2 &amp; Ch3'!F:Y,20,FALSE)</f>
        <v>0</v>
      </c>
    </row>
    <row r="1768" spans="1:16" hidden="1" x14ac:dyDescent="0.35">
      <c r="A1768" s="56">
        <v>8471260</v>
      </c>
      <c r="B1768" s="56" t="s">
        <v>543</v>
      </c>
      <c r="C1768" s="56">
        <v>425746</v>
      </c>
      <c r="D1768" s="56" t="s">
        <v>548</v>
      </c>
      <c r="E1768" s="56" t="str">
        <f t="shared" si="61"/>
        <v>847.8471260.1.425746.000000.847001.200179</v>
      </c>
      <c r="F1768" s="56" t="s">
        <v>21</v>
      </c>
      <c r="G1768" s="56">
        <v>847001</v>
      </c>
      <c r="H1768" s="56" t="s">
        <v>23</v>
      </c>
      <c r="I1768" s="56">
        <v>200179</v>
      </c>
      <c r="J1768" s="56" t="s">
        <v>3789</v>
      </c>
      <c r="K1768" s="56">
        <v>1120</v>
      </c>
      <c r="L1768" s="56">
        <v>2760.625</v>
      </c>
      <c r="M1768" s="226">
        <v>3091900</v>
      </c>
      <c r="N1768" s="57">
        <v>3091900</v>
      </c>
      <c r="O1768" s="223">
        <f t="shared" si="62"/>
        <v>0</v>
      </c>
      <c r="P1768" s="57">
        <f>VLOOKUP(E1768,'Cons. Ch2 &amp; Ch3'!F:Y,20,FALSE)</f>
        <v>10003250</v>
      </c>
    </row>
    <row r="1769" spans="1:16" hidden="1" x14ac:dyDescent="0.35">
      <c r="A1769" s="56">
        <v>8471260</v>
      </c>
      <c r="B1769" s="56" t="s">
        <v>543</v>
      </c>
      <c r="C1769" s="56">
        <v>425746</v>
      </c>
      <c r="D1769" s="56" t="s">
        <v>548</v>
      </c>
      <c r="E1769" s="56" t="str">
        <f t="shared" si="61"/>
        <v>847.8471260.1.425746.000000.847001.200179</v>
      </c>
      <c r="F1769" s="56" t="s">
        <v>21</v>
      </c>
      <c r="G1769" s="56">
        <v>847001</v>
      </c>
      <c r="H1769" s="56" t="s">
        <v>23</v>
      </c>
      <c r="I1769" s="56">
        <v>200179</v>
      </c>
      <c r="J1769" s="56" t="s">
        <v>3792</v>
      </c>
      <c r="K1769" s="56">
        <v>400</v>
      </c>
      <c r="L1769" s="56">
        <v>2500</v>
      </c>
      <c r="M1769" s="226">
        <v>1000000</v>
      </c>
      <c r="N1769" s="57">
        <v>1000000</v>
      </c>
      <c r="O1769" s="223">
        <f t="shared" si="62"/>
        <v>0</v>
      </c>
      <c r="P1769" s="57">
        <f>VLOOKUP(E1769,'Cons. Ch2 &amp; Ch3'!F:Y,20,FALSE)</f>
        <v>10003250</v>
      </c>
    </row>
    <row r="1770" spans="1:16" hidden="1" x14ac:dyDescent="0.35">
      <c r="A1770" s="56">
        <v>8471260</v>
      </c>
      <c r="B1770" s="56" t="s">
        <v>543</v>
      </c>
      <c r="C1770" s="56">
        <v>425746</v>
      </c>
      <c r="D1770" s="56" t="s">
        <v>548</v>
      </c>
      <c r="E1770" s="56" t="str">
        <f t="shared" si="61"/>
        <v>847.8471260.1.425746.000000.847001.200179</v>
      </c>
      <c r="F1770" s="56" t="s">
        <v>21</v>
      </c>
      <c r="G1770" s="56">
        <v>847001</v>
      </c>
      <c r="H1770" s="56" t="s">
        <v>23</v>
      </c>
      <c r="I1770" s="56">
        <v>200179</v>
      </c>
      <c r="J1770" s="56" t="s">
        <v>3793</v>
      </c>
      <c r="K1770" s="56">
        <v>6000</v>
      </c>
      <c r="L1770" s="56">
        <v>808</v>
      </c>
      <c r="M1770" s="226">
        <v>4848000</v>
      </c>
      <c r="N1770" s="57">
        <v>4848000</v>
      </c>
      <c r="O1770" s="223">
        <f t="shared" si="62"/>
        <v>0</v>
      </c>
      <c r="P1770" s="57">
        <f>VLOOKUP(E1770,'Cons. Ch2 &amp; Ch3'!F:Y,20,FALSE)</f>
        <v>10003250</v>
      </c>
    </row>
    <row r="1771" spans="1:16" hidden="1" x14ac:dyDescent="0.35">
      <c r="A1771" s="56">
        <v>8471260</v>
      </c>
      <c r="B1771" s="56" t="s">
        <v>543</v>
      </c>
      <c r="C1771" s="56">
        <v>425746</v>
      </c>
      <c r="D1771" s="56" t="s">
        <v>548</v>
      </c>
      <c r="E1771" s="56" t="str">
        <f t="shared" si="61"/>
        <v>847.8471260.1.425746.000000.847001.200179</v>
      </c>
      <c r="F1771" s="56" t="s">
        <v>21</v>
      </c>
      <c r="G1771" s="56">
        <v>847001</v>
      </c>
      <c r="H1771" s="56" t="s">
        <v>23</v>
      </c>
      <c r="I1771" s="56">
        <v>200179</v>
      </c>
      <c r="J1771" s="56" t="s">
        <v>3794</v>
      </c>
      <c r="K1771" s="56">
        <v>1200</v>
      </c>
      <c r="L1771" s="56">
        <v>808</v>
      </c>
      <c r="M1771" s="226">
        <v>969600</v>
      </c>
      <c r="N1771" s="57">
        <v>969600</v>
      </c>
      <c r="O1771" s="223">
        <f t="shared" si="62"/>
        <v>0</v>
      </c>
      <c r="P1771" s="57">
        <f>VLOOKUP(E1771,'Cons. Ch2 &amp; Ch3'!F:Y,20,FALSE)</f>
        <v>10003250</v>
      </c>
    </row>
    <row r="1772" spans="1:16" hidden="1" x14ac:dyDescent="0.35">
      <c r="A1772" s="56">
        <v>8471260</v>
      </c>
      <c r="B1772" s="56" t="s">
        <v>543</v>
      </c>
      <c r="C1772" s="56">
        <v>425746</v>
      </c>
      <c r="D1772" s="56" t="s">
        <v>548</v>
      </c>
      <c r="E1772" s="56" t="str">
        <f t="shared" si="61"/>
        <v>847.8471260.1.425746.000000.847001.200179</v>
      </c>
      <c r="F1772" s="56" t="s">
        <v>21</v>
      </c>
      <c r="G1772" s="56">
        <v>847001</v>
      </c>
      <c r="H1772" s="56" t="s">
        <v>23</v>
      </c>
      <c r="I1772" s="56">
        <v>200179</v>
      </c>
      <c r="J1772" s="56" t="s">
        <v>3795</v>
      </c>
      <c r="K1772" s="56">
        <v>75</v>
      </c>
      <c r="L1772" s="56">
        <v>1250</v>
      </c>
      <c r="M1772" s="226">
        <v>93750</v>
      </c>
      <c r="N1772" s="57">
        <v>93750</v>
      </c>
      <c r="O1772" s="223">
        <f t="shared" si="62"/>
        <v>0</v>
      </c>
      <c r="P1772" s="57">
        <f>VLOOKUP(E1772,'Cons. Ch2 &amp; Ch3'!F:Y,20,FALSE)</f>
        <v>10003250</v>
      </c>
    </row>
    <row r="1773" spans="1:16" hidden="1" x14ac:dyDescent="0.35">
      <c r="A1773" s="56">
        <v>8471260</v>
      </c>
      <c r="B1773" s="56" t="s">
        <v>543</v>
      </c>
      <c r="C1773" s="56">
        <v>425747</v>
      </c>
      <c r="D1773" s="56" t="s">
        <v>551</v>
      </c>
      <c r="E1773" s="56" t="str">
        <f t="shared" si="61"/>
        <v>847.8471260.1.425747.000000.847001.200179</v>
      </c>
      <c r="F1773" s="56" t="s">
        <v>21</v>
      </c>
      <c r="G1773" s="56">
        <v>847001</v>
      </c>
      <c r="H1773" s="56" t="s">
        <v>23</v>
      </c>
      <c r="I1773" s="56">
        <v>200179</v>
      </c>
      <c r="J1773" s="56" t="s">
        <v>3797</v>
      </c>
      <c r="K1773" s="56">
        <v>250</v>
      </c>
      <c r="L1773" s="56">
        <v>900</v>
      </c>
      <c r="M1773" s="57">
        <v>225000</v>
      </c>
      <c r="N1773" s="57">
        <f>VLOOKUP(E1773,'[1]Cons. Ch2 &amp; Ch3'!$F:$Y,20,FALSE)</f>
        <v>225000</v>
      </c>
      <c r="O1773" s="223">
        <f t="shared" si="62"/>
        <v>0</v>
      </c>
      <c r="P1773" s="57">
        <f>VLOOKUP(E1773,'Cons. Ch2 &amp; Ch3'!F:Y,20,FALSE)</f>
        <v>225000</v>
      </c>
    </row>
    <row r="1774" spans="1:16" hidden="1" x14ac:dyDescent="0.35">
      <c r="A1774" s="56">
        <v>8471260</v>
      </c>
      <c r="B1774" s="56" t="s">
        <v>543</v>
      </c>
      <c r="C1774" s="56">
        <v>425750</v>
      </c>
      <c r="D1774" s="56" t="s">
        <v>554</v>
      </c>
      <c r="E1774" s="56" t="str">
        <f t="shared" si="61"/>
        <v>847.8471260.1.425750.000000.847001.200179</v>
      </c>
      <c r="F1774" s="56" t="s">
        <v>21</v>
      </c>
      <c r="G1774" s="56">
        <v>847001</v>
      </c>
      <c r="H1774" s="56" t="s">
        <v>23</v>
      </c>
      <c r="I1774" s="56">
        <v>200179</v>
      </c>
      <c r="M1774" s="57">
        <v>0</v>
      </c>
      <c r="N1774" s="57">
        <f>VLOOKUP(E1774,'[1]Cons. Ch2 &amp; Ch3'!$F:$Y,20,FALSE)</f>
        <v>0</v>
      </c>
      <c r="O1774" s="223">
        <f t="shared" si="62"/>
        <v>0</v>
      </c>
      <c r="P1774" s="57">
        <f>VLOOKUP(E1774,'Cons. Ch2 &amp; Ch3'!F:Y,20,FALSE)</f>
        <v>0</v>
      </c>
    </row>
    <row r="1775" spans="1:16" hidden="1" x14ac:dyDescent="0.35">
      <c r="A1775" s="56">
        <v>8471260</v>
      </c>
      <c r="B1775" s="56" t="s">
        <v>543</v>
      </c>
      <c r="C1775" s="56">
        <v>425760</v>
      </c>
      <c r="D1775" s="56" t="s">
        <v>169</v>
      </c>
      <c r="E1775" s="56" t="str">
        <f t="shared" si="61"/>
        <v>847.8471260.1.425760.000000.847001.200179</v>
      </c>
      <c r="F1775" s="56" t="s">
        <v>21</v>
      </c>
      <c r="G1775" s="56">
        <v>847001</v>
      </c>
      <c r="H1775" s="56" t="s">
        <v>23</v>
      </c>
      <c r="I1775" s="56">
        <v>200179</v>
      </c>
      <c r="J1775" s="56" t="s">
        <v>3803</v>
      </c>
      <c r="K1775" s="56">
        <v>25</v>
      </c>
      <c r="L1775" s="56">
        <v>1200</v>
      </c>
      <c r="M1775" s="226">
        <v>30000</v>
      </c>
      <c r="N1775" s="57">
        <v>30000</v>
      </c>
      <c r="O1775" s="223">
        <f t="shared" si="62"/>
        <v>0</v>
      </c>
      <c r="P1775" s="57">
        <f>VLOOKUP(E1775,'Cons. Ch2 &amp; Ch3'!F:Y,20,FALSE)</f>
        <v>936870</v>
      </c>
    </row>
    <row r="1776" spans="1:16" hidden="1" x14ac:dyDescent="0.35">
      <c r="A1776" s="56">
        <v>8471260</v>
      </c>
      <c r="B1776" s="56" t="s">
        <v>543</v>
      </c>
      <c r="C1776" s="56">
        <v>425760</v>
      </c>
      <c r="D1776" s="56" t="s">
        <v>169</v>
      </c>
      <c r="E1776" s="56" t="str">
        <f t="shared" si="61"/>
        <v>847.8471260.1.425760.000000.847001.200179</v>
      </c>
      <c r="F1776" s="56" t="s">
        <v>21</v>
      </c>
      <c r="G1776" s="56">
        <v>847001</v>
      </c>
      <c r="H1776" s="56" t="s">
        <v>23</v>
      </c>
      <c r="I1776" s="56">
        <v>200179</v>
      </c>
      <c r="J1776" s="56" t="s">
        <v>3808</v>
      </c>
      <c r="K1776" s="56">
        <v>28</v>
      </c>
      <c r="L1776" s="56">
        <v>2500</v>
      </c>
      <c r="M1776" s="226">
        <v>70000</v>
      </c>
      <c r="N1776" s="57">
        <v>70000</v>
      </c>
      <c r="O1776" s="223">
        <f t="shared" si="62"/>
        <v>0</v>
      </c>
      <c r="P1776" s="57">
        <f>VLOOKUP(E1776,'Cons. Ch2 &amp; Ch3'!F:Y,20,FALSE)</f>
        <v>936870</v>
      </c>
    </row>
    <row r="1777" spans="1:16" hidden="1" x14ac:dyDescent="0.35">
      <c r="A1777" s="56">
        <v>8471260</v>
      </c>
      <c r="B1777" s="56" t="s">
        <v>543</v>
      </c>
      <c r="C1777" s="56">
        <v>425760</v>
      </c>
      <c r="D1777" s="56" t="s">
        <v>169</v>
      </c>
      <c r="E1777" s="56" t="str">
        <f t="shared" si="61"/>
        <v>847.8471260.1.425760.000000.847001.200179</v>
      </c>
      <c r="F1777" s="56" t="s">
        <v>21</v>
      </c>
      <c r="G1777" s="56">
        <v>847001</v>
      </c>
      <c r="H1777" s="56" t="s">
        <v>23</v>
      </c>
      <c r="I1777" s="56">
        <v>200179</v>
      </c>
      <c r="J1777" s="56" t="s">
        <v>3810</v>
      </c>
      <c r="K1777" s="56">
        <v>10</v>
      </c>
      <c r="L1777" s="56">
        <v>6400</v>
      </c>
      <c r="M1777" s="226">
        <v>64000</v>
      </c>
      <c r="N1777" s="57">
        <v>64000</v>
      </c>
      <c r="O1777" s="223">
        <f t="shared" si="62"/>
        <v>0</v>
      </c>
      <c r="P1777" s="57">
        <f>VLOOKUP(E1777,'Cons. Ch2 &amp; Ch3'!F:Y,20,FALSE)</f>
        <v>936870</v>
      </c>
    </row>
    <row r="1778" spans="1:16" hidden="1" x14ac:dyDescent="0.35">
      <c r="A1778" s="56">
        <v>8471260</v>
      </c>
      <c r="B1778" s="56" t="s">
        <v>543</v>
      </c>
      <c r="C1778" s="56">
        <v>425760</v>
      </c>
      <c r="D1778" s="56" t="s">
        <v>169</v>
      </c>
      <c r="E1778" s="56" t="str">
        <f t="shared" si="61"/>
        <v>847.8471260.1.425760.000000.847001.200179</v>
      </c>
      <c r="F1778" s="56" t="s">
        <v>21</v>
      </c>
      <c r="G1778" s="56">
        <v>847001</v>
      </c>
      <c r="H1778" s="56" t="s">
        <v>23</v>
      </c>
      <c r="I1778" s="56">
        <v>200179</v>
      </c>
      <c r="J1778" s="56" t="s">
        <v>3811</v>
      </c>
      <c r="K1778" s="56">
        <v>25</v>
      </c>
      <c r="L1778" s="56">
        <v>600</v>
      </c>
      <c r="M1778" s="226">
        <v>15000</v>
      </c>
      <c r="N1778" s="57">
        <v>15000</v>
      </c>
      <c r="O1778" s="223">
        <f t="shared" si="62"/>
        <v>0</v>
      </c>
      <c r="P1778" s="57">
        <f>VLOOKUP(E1778,'Cons. Ch2 &amp; Ch3'!F:Y,20,FALSE)</f>
        <v>936870</v>
      </c>
    </row>
    <row r="1779" spans="1:16" hidden="1" x14ac:dyDescent="0.35">
      <c r="A1779" s="56">
        <v>8471260</v>
      </c>
      <c r="B1779" s="56" t="s">
        <v>543</v>
      </c>
      <c r="C1779" s="56">
        <v>425760</v>
      </c>
      <c r="D1779" s="56" t="s">
        <v>169</v>
      </c>
      <c r="E1779" s="56" t="str">
        <f t="shared" si="61"/>
        <v>847.8471260.1.425760.000000.847001.200179</v>
      </c>
      <c r="F1779" s="56" t="s">
        <v>21</v>
      </c>
      <c r="G1779" s="56">
        <v>847001</v>
      </c>
      <c r="H1779" s="56" t="s">
        <v>23</v>
      </c>
      <c r="I1779" s="56">
        <v>200179</v>
      </c>
      <c r="J1779" s="56" t="s">
        <v>3813</v>
      </c>
      <c r="K1779" s="56">
        <v>35</v>
      </c>
      <c r="L1779" s="56">
        <v>2500</v>
      </c>
      <c r="M1779" s="226">
        <v>87500</v>
      </c>
      <c r="N1779" s="57">
        <v>87500</v>
      </c>
      <c r="O1779" s="223">
        <f t="shared" si="62"/>
        <v>0</v>
      </c>
      <c r="P1779" s="57">
        <f>VLOOKUP(E1779,'Cons. Ch2 &amp; Ch3'!F:Y,20,FALSE)</f>
        <v>936870</v>
      </c>
    </row>
    <row r="1780" spans="1:16" hidden="1" x14ac:dyDescent="0.35">
      <c r="A1780" s="56">
        <v>8471260</v>
      </c>
      <c r="B1780" s="56" t="s">
        <v>543</v>
      </c>
      <c r="C1780" s="56">
        <v>425760</v>
      </c>
      <c r="D1780" s="56" t="s">
        <v>169</v>
      </c>
      <c r="E1780" s="56" t="str">
        <f t="shared" si="61"/>
        <v>847.8471260.1.425760.000000.847001.200179</v>
      </c>
      <c r="F1780" s="56" t="s">
        <v>21</v>
      </c>
      <c r="G1780" s="56">
        <v>847001</v>
      </c>
      <c r="H1780" s="56" t="s">
        <v>23</v>
      </c>
      <c r="I1780" s="56">
        <v>200179</v>
      </c>
      <c r="J1780" s="56" t="s">
        <v>3818</v>
      </c>
      <c r="K1780" s="56">
        <v>25</v>
      </c>
      <c r="L1780" s="56">
        <v>25000</v>
      </c>
      <c r="M1780" s="226">
        <v>625000</v>
      </c>
      <c r="N1780" s="228" t="s">
        <v>3223</v>
      </c>
      <c r="O1780" s="223">
        <v>0</v>
      </c>
      <c r="P1780" s="57">
        <f>VLOOKUP(E1780,'Cons. Ch2 &amp; Ch3'!F:Y,20,FALSE)</f>
        <v>936870</v>
      </c>
    </row>
    <row r="1781" spans="1:16" hidden="1" x14ac:dyDescent="0.35">
      <c r="A1781" s="56">
        <v>8471260</v>
      </c>
      <c r="B1781" s="56" t="s">
        <v>543</v>
      </c>
      <c r="C1781" s="56">
        <v>425760</v>
      </c>
      <c r="D1781" s="56" t="s">
        <v>169</v>
      </c>
      <c r="E1781" s="56" t="str">
        <f t="shared" si="61"/>
        <v>847.8471260.1.425760.000000.847001.200179</v>
      </c>
      <c r="F1781" s="56" t="s">
        <v>21</v>
      </c>
      <c r="G1781" s="56">
        <v>847001</v>
      </c>
      <c r="H1781" s="56" t="s">
        <v>23</v>
      </c>
      <c r="I1781" s="56">
        <v>200179</v>
      </c>
      <c r="J1781" s="56" t="s">
        <v>3821</v>
      </c>
      <c r="K1781" s="56">
        <v>349</v>
      </c>
      <c r="L1781" s="56">
        <v>130</v>
      </c>
      <c r="M1781" s="226">
        <v>45370</v>
      </c>
      <c r="N1781" s="57">
        <v>45370</v>
      </c>
      <c r="O1781" s="223">
        <f t="shared" ref="O1781:O1844" si="63">M1781-N1781</f>
        <v>0</v>
      </c>
      <c r="P1781" s="57">
        <f>VLOOKUP(E1781,'Cons. Ch2 &amp; Ch3'!F:Y,20,FALSE)</f>
        <v>936870</v>
      </c>
    </row>
    <row r="1782" spans="1:16" hidden="1" x14ac:dyDescent="0.35">
      <c r="A1782" s="56">
        <v>8471260</v>
      </c>
      <c r="B1782" s="56" t="s">
        <v>543</v>
      </c>
      <c r="C1782" s="56">
        <v>425900</v>
      </c>
      <c r="D1782" s="56" t="s">
        <v>40</v>
      </c>
      <c r="E1782" s="56" t="str">
        <f t="shared" si="61"/>
        <v>847.8471260.1.425900.000000.847001.200179</v>
      </c>
      <c r="F1782" s="56" t="s">
        <v>21</v>
      </c>
      <c r="G1782" s="56">
        <v>847001</v>
      </c>
      <c r="H1782" s="56" t="s">
        <v>23</v>
      </c>
      <c r="I1782" s="56">
        <v>200179</v>
      </c>
      <c r="J1782" s="56" t="s">
        <v>3825</v>
      </c>
      <c r="K1782" s="56">
        <v>2000</v>
      </c>
      <c r="L1782" s="56">
        <v>17</v>
      </c>
      <c r="M1782" s="226">
        <v>34000</v>
      </c>
      <c r="N1782" s="57">
        <v>34000</v>
      </c>
      <c r="O1782" s="223">
        <f t="shared" si="63"/>
        <v>0</v>
      </c>
      <c r="P1782" s="57">
        <f>VLOOKUP(E1782,'Cons. Ch2 &amp; Ch3'!F:Y,20,FALSE)</f>
        <v>70800</v>
      </c>
    </row>
    <row r="1783" spans="1:16" hidden="1" x14ac:dyDescent="0.35">
      <c r="A1783" s="56">
        <v>8471260</v>
      </c>
      <c r="B1783" s="56" t="s">
        <v>543</v>
      </c>
      <c r="C1783" s="56">
        <v>425900</v>
      </c>
      <c r="D1783" s="56" t="s">
        <v>40</v>
      </c>
      <c r="E1783" s="56" t="str">
        <f t="shared" si="61"/>
        <v>847.8471260.1.425900.000000.847001.200179</v>
      </c>
      <c r="F1783" s="56" t="s">
        <v>21</v>
      </c>
      <c r="G1783" s="56">
        <v>847001</v>
      </c>
      <c r="H1783" s="56" t="s">
        <v>23</v>
      </c>
      <c r="I1783" s="56">
        <v>200179</v>
      </c>
      <c r="J1783" s="56" t="s">
        <v>3826</v>
      </c>
      <c r="K1783" s="56">
        <v>600</v>
      </c>
      <c r="L1783" s="56">
        <v>23</v>
      </c>
      <c r="M1783" s="226">
        <v>13800</v>
      </c>
      <c r="N1783" s="57">
        <v>13800</v>
      </c>
      <c r="O1783" s="223">
        <f t="shared" si="63"/>
        <v>0</v>
      </c>
      <c r="P1783" s="57">
        <f>VLOOKUP(E1783,'Cons. Ch2 &amp; Ch3'!F:Y,20,FALSE)</f>
        <v>70800</v>
      </c>
    </row>
    <row r="1784" spans="1:16" hidden="1" x14ac:dyDescent="0.35">
      <c r="A1784" s="56">
        <v>8471260</v>
      </c>
      <c r="B1784" s="56" t="s">
        <v>543</v>
      </c>
      <c r="C1784" s="56">
        <v>425900</v>
      </c>
      <c r="D1784" s="56" t="s">
        <v>40</v>
      </c>
      <c r="E1784" s="56" t="str">
        <f t="shared" si="61"/>
        <v>847.8471260.1.425900.000000.847001.200179</v>
      </c>
      <c r="F1784" s="56" t="s">
        <v>21</v>
      </c>
      <c r="G1784" s="56">
        <v>847001</v>
      </c>
      <c r="H1784" s="56" t="s">
        <v>23</v>
      </c>
      <c r="I1784" s="56">
        <v>200179</v>
      </c>
      <c r="J1784" s="56" t="s">
        <v>3827</v>
      </c>
      <c r="K1784" s="56">
        <v>400</v>
      </c>
      <c r="L1784" s="56">
        <v>27</v>
      </c>
      <c r="M1784" s="226">
        <v>10800</v>
      </c>
      <c r="N1784" s="57">
        <v>10800</v>
      </c>
      <c r="O1784" s="223">
        <f t="shared" si="63"/>
        <v>0</v>
      </c>
      <c r="P1784" s="57">
        <f>VLOOKUP(E1784,'Cons. Ch2 &amp; Ch3'!F:Y,20,FALSE)</f>
        <v>70800</v>
      </c>
    </row>
    <row r="1785" spans="1:16" hidden="1" x14ac:dyDescent="0.35">
      <c r="A1785" s="56">
        <v>8471260</v>
      </c>
      <c r="B1785" s="56" t="s">
        <v>543</v>
      </c>
      <c r="C1785" s="56">
        <v>425900</v>
      </c>
      <c r="D1785" s="56" t="s">
        <v>40</v>
      </c>
      <c r="E1785" s="56" t="str">
        <f t="shared" si="61"/>
        <v>847.8471260.1.425900.000000.847001.200179</v>
      </c>
      <c r="F1785" s="56" t="s">
        <v>21</v>
      </c>
      <c r="G1785" s="56">
        <v>847001</v>
      </c>
      <c r="H1785" s="56" t="s">
        <v>23</v>
      </c>
      <c r="I1785" s="56">
        <v>200179</v>
      </c>
      <c r="J1785" s="56" t="s">
        <v>3828</v>
      </c>
      <c r="K1785" s="56">
        <v>900</v>
      </c>
      <c r="L1785" s="56">
        <v>6</v>
      </c>
      <c r="M1785" s="226">
        <v>5400</v>
      </c>
      <c r="N1785" s="57">
        <v>5400</v>
      </c>
      <c r="O1785" s="223">
        <f t="shared" si="63"/>
        <v>0</v>
      </c>
      <c r="P1785" s="57">
        <f>VLOOKUP(E1785,'Cons. Ch2 &amp; Ch3'!F:Y,20,FALSE)</f>
        <v>70800</v>
      </c>
    </row>
    <row r="1786" spans="1:16" hidden="1" x14ac:dyDescent="0.35">
      <c r="A1786" s="56">
        <v>8471260</v>
      </c>
      <c r="B1786" s="56" t="s">
        <v>543</v>
      </c>
      <c r="C1786" s="56">
        <v>425900</v>
      </c>
      <c r="D1786" s="56" t="s">
        <v>40</v>
      </c>
      <c r="E1786" s="56" t="str">
        <f t="shared" si="61"/>
        <v>847.8471260.1.425900.000000.847001.200179</v>
      </c>
      <c r="F1786" s="56" t="s">
        <v>21</v>
      </c>
      <c r="G1786" s="56">
        <v>847001</v>
      </c>
      <c r="H1786" s="56" t="s">
        <v>23</v>
      </c>
      <c r="I1786" s="56">
        <v>200179</v>
      </c>
      <c r="J1786" s="56" t="s">
        <v>3829</v>
      </c>
      <c r="K1786" s="56">
        <v>400</v>
      </c>
      <c r="L1786" s="56">
        <v>17</v>
      </c>
      <c r="M1786" s="226">
        <v>6800</v>
      </c>
      <c r="N1786" s="57">
        <v>6800</v>
      </c>
      <c r="O1786" s="223">
        <f t="shared" si="63"/>
        <v>0</v>
      </c>
      <c r="P1786" s="57">
        <f>VLOOKUP(E1786,'Cons. Ch2 &amp; Ch3'!F:Y,20,FALSE)</f>
        <v>70800</v>
      </c>
    </row>
    <row r="1787" spans="1:16" hidden="1" x14ac:dyDescent="0.35">
      <c r="A1787" s="56">
        <v>8471260</v>
      </c>
      <c r="B1787" s="56" t="s">
        <v>543</v>
      </c>
      <c r="C1787" s="56">
        <v>426220</v>
      </c>
      <c r="D1787" s="56" t="s">
        <v>350</v>
      </c>
      <c r="E1787" s="56" t="str">
        <f t="shared" si="61"/>
        <v>847.8471260.1.426220.000000.847001.200179</v>
      </c>
      <c r="F1787" s="56" t="s">
        <v>21</v>
      </c>
      <c r="G1787" s="56">
        <v>847001</v>
      </c>
      <c r="H1787" s="56" t="s">
        <v>23</v>
      </c>
      <c r="I1787" s="56">
        <v>200179</v>
      </c>
      <c r="M1787" s="57">
        <v>0</v>
      </c>
      <c r="N1787" s="57">
        <f>VLOOKUP(E1787,'[1]Cons. Ch2 &amp; Ch3'!$F:$Y,20,FALSE)</f>
        <v>0</v>
      </c>
      <c r="O1787" s="223">
        <f t="shared" si="63"/>
        <v>0</v>
      </c>
      <c r="P1787" s="57">
        <f>VLOOKUP(E1787,'Cons. Ch2 &amp; Ch3'!F:Y,20,FALSE)</f>
        <v>0</v>
      </c>
    </row>
    <row r="1788" spans="1:16" hidden="1" x14ac:dyDescent="0.35">
      <c r="A1788" s="56">
        <v>8471260</v>
      </c>
      <c r="B1788" s="56" t="s">
        <v>543</v>
      </c>
      <c r="C1788" s="56">
        <v>427850</v>
      </c>
      <c r="D1788" s="56" t="s">
        <v>462</v>
      </c>
      <c r="E1788" s="56" t="str">
        <f t="shared" si="61"/>
        <v>847.8471260.1.427850.000000.847001.200179</v>
      </c>
      <c r="F1788" s="56" t="s">
        <v>21</v>
      </c>
      <c r="G1788" s="56">
        <v>847001</v>
      </c>
      <c r="H1788" s="56" t="s">
        <v>23</v>
      </c>
      <c r="I1788" s="56">
        <v>200179</v>
      </c>
      <c r="M1788" s="57">
        <v>0</v>
      </c>
      <c r="N1788" s="57">
        <f>VLOOKUP(E1788,'[1]Cons. Ch2 &amp; Ch3'!$F:$Y,20,FALSE)</f>
        <v>0</v>
      </c>
      <c r="O1788" s="223">
        <f t="shared" si="63"/>
        <v>0</v>
      </c>
      <c r="P1788" s="57">
        <f>VLOOKUP(E1788,'Cons. Ch2 &amp; Ch3'!F:Y,20,FALSE)</f>
        <v>0</v>
      </c>
    </row>
    <row r="1789" spans="1:16" hidden="1" x14ac:dyDescent="0.35">
      <c r="A1789" s="56">
        <v>8471260</v>
      </c>
      <c r="B1789" s="56" t="s">
        <v>543</v>
      </c>
      <c r="C1789" s="56">
        <v>428111</v>
      </c>
      <c r="D1789" s="56" t="s">
        <v>363</v>
      </c>
      <c r="E1789" s="56" t="str">
        <f t="shared" si="61"/>
        <v>847.8471260.1.428111.000000.847001.200179</v>
      </c>
      <c r="F1789" s="56" t="s">
        <v>21</v>
      </c>
      <c r="G1789" s="56">
        <v>847001</v>
      </c>
      <c r="H1789" s="56" t="s">
        <v>23</v>
      </c>
      <c r="I1789" s="56">
        <v>200179</v>
      </c>
      <c r="M1789" s="57">
        <v>0</v>
      </c>
      <c r="N1789" s="57">
        <f>VLOOKUP(E1789,'[1]Cons. Ch2 &amp; Ch3'!$F:$Y,20,FALSE)</f>
        <v>0</v>
      </c>
      <c r="O1789" s="223">
        <f t="shared" si="63"/>
        <v>0</v>
      </c>
      <c r="P1789" s="57">
        <f>VLOOKUP(E1789,'Cons. Ch2 &amp; Ch3'!F:Y,20,FALSE)</f>
        <v>0</v>
      </c>
    </row>
    <row r="1790" spans="1:16" hidden="1" x14ac:dyDescent="0.35">
      <c r="A1790" s="56">
        <v>8471260</v>
      </c>
      <c r="B1790" s="56" t="s">
        <v>543</v>
      </c>
      <c r="C1790" s="56">
        <v>428112</v>
      </c>
      <c r="D1790" s="56" t="s">
        <v>369</v>
      </c>
      <c r="E1790" s="56" t="str">
        <f t="shared" si="61"/>
        <v>847.8471260.1.428112.000000.847001.200179</v>
      </c>
      <c r="F1790" s="56" t="s">
        <v>21</v>
      </c>
      <c r="G1790" s="56">
        <v>847001</v>
      </c>
      <c r="H1790" s="56" t="s">
        <v>23</v>
      </c>
      <c r="I1790" s="56">
        <v>200179</v>
      </c>
      <c r="M1790" s="57">
        <v>0</v>
      </c>
      <c r="N1790" s="57">
        <f>VLOOKUP(E1790,'[1]Cons. Ch2 &amp; Ch3'!$F:$Y,20,FALSE)</f>
        <v>0</v>
      </c>
      <c r="O1790" s="223">
        <f t="shared" si="63"/>
        <v>0</v>
      </c>
      <c r="P1790" s="57">
        <f>VLOOKUP(E1790,'Cons. Ch2 &amp; Ch3'!F:Y,20,FALSE)</f>
        <v>0</v>
      </c>
    </row>
    <row r="1791" spans="1:16" hidden="1" x14ac:dyDescent="0.35">
      <c r="A1791" s="56">
        <v>8471260</v>
      </c>
      <c r="B1791" s="56" t="s">
        <v>543</v>
      </c>
      <c r="C1791" s="56">
        <v>428640</v>
      </c>
      <c r="D1791" s="56" t="s">
        <v>55</v>
      </c>
      <c r="E1791" s="56" t="str">
        <f t="shared" si="61"/>
        <v>847.8471260.1.428640.000000.847001.200179</v>
      </c>
      <c r="F1791" s="56" t="s">
        <v>21</v>
      </c>
      <c r="G1791" s="56">
        <v>847001</v>
      </c>
      <c r="H1791" s="56" t="s">
        <v>23</v>
      </c>
      <c r="I1791" s="56">
        <v>200179</v>
      </c>
      <c r="J1791" s="56" t="s">
        <v>3831</v>
      </c>
      <c r="K1791" s="56">
        <v>40</v>
      </c>
      <c r="L1791" s="56">
        <v>250</v>
      </c>
      <c r="M1791" s="226">
        <v>10000</v>
      </c>
      <c r="N1791" s="57">
        <v>10000</v>
      </c>
      <c r="O1791" s="223">
        <f t="shared" si="63"/>
        <v>0</v>
      </c>
      <c r="P1791" s="57">
        <f>VLOOKUP(E1791,'Cons. Ch2 &amp; Ch3'!F:Y,20,FALSE)</f>
        <v>32500</v>
      </c>
    </row>
    <row r="1792" spans="1:16" hidden="1" x14ac:dyDescent="0.35">
      <c r="A1792" s="56">
        <v>8471260</v>
      </c>
      <c r="B1792" s="56" t="s">
        <v>543</v>
      </c>
      <c r="C1792" s="56">
        <v>428640</v>
      </c>
      <c r="D1792" s="56" t="s">
        <v>55</v>
      </c>
      <c r="E1792" s="56" t="str">
        <f t="shared" si="61"/>
        <v>847.8471260.1.428640.000000.847001.200179</v>
      </c>
      <c r="F1792" s="56" t="s">
        <v>21</v>
      </c>
      <c r="G1792" s="56">
        <v>847001</v>
      </c>
      <c r="H1792" s="56" t="s">
        <v>23</v>
      </c>
      <c r="I1792" s="56">
        <v>200179</v>
      </c>
      <c r="J1792" s="56" t="s">
        <v>3832</v>
      </c>
      <c r="K1792" s="56">
        <v>25</v>
      </c>
      <c r="L1792" s="56">
        <v>500</v>
      </c>
      <c r="M1792" s="226">
        <v>12500</v>
      </c>
      <c r="N1792" s="57">
        <v>12500</v>
      </c>
      <c r="O1792" s="223">
        <f t="shared" si="63"/>
        <v>0</v>
      </c>
      <c r="P1792" s="57">
        <f>VLOOKUP(E1792,'Cons. Ch2 &amp; Ch3'!F:Y,20,FALSE)</f>
        <v>32500</v>
      </c>
    </row>
    <row r="1793" spans="1:16" hidden="1" x14ac:dyDescent="0.35">
      <c r="A1793" s="56">
        <v>8471260</v>
      </c>
      <c r="B1793" s="56" t="s">
        <v>543</v>
      </c>
      <c r="C1793" s="56">
        <v>428640</v>
      </c>
      <c r="D1793" s="56" t="s">
        <v>55</v>
      </c>
      <c r="E1793" s="56" t="str">
        <f t="shared" si="61"/>
        <v>847.8471260.1.428640.000000.847001.200179</v>
      </c>
      <c r="F1793" s="56" t="s">
        <v>21</v>
      </c>
      <c r="G1793" s="56">
        <v>847001</v>
      </c>
      <c r="H1793" s="56" t="s">
        <v>23</v>
      </c>
      <c r="I1793" s="56">
        <v>200179</v>
      </c>
      <c r="J1793" s="56" t="s">
        <v>3833</v>
      </c>
      <c r="K1793" s="56">
        <v>40</v>
      </c>
      <c r="L1793" s="56">
        <v>250</v>
      </c>
      <c r="M1793" s="226">
        <v>10000</v>
      </c>
      <c r="N1793" s="57">
        <v>10000</v>
      </c>
      <c r="O1793" s="223">
        <f t="shared" si="63"/>
        <v>0</v>
      </c>
      <c r="P1793" s="57">
        <f>VLOOKUP(E1793,'Cons. Ch2 &amp; Ch3'!F:Y,20,FALSE)</f>
        <v>32500</v>
      </c>
    </row>
    <row r="1794" spans="1:16" hidden="1" x14ac:dyDescent="0.35">
      <c r="A1794" s="56">
        <v>8471260</v>
      </c>
      <c r="B1794" s="56" t="s">
        <v>543</v>
      </c>
      <c r="C1794" s="56">
        <v>432120</v>
      </c>
      <c r="D1794" s="56" t="s">
        <v>382</v>
      </c>
      <c r="E1794" s="56" t="str">
        <f t="shared" ref="E1794:E1857" si="64">CONCATENATE(847,".",A1794,".",1,".",C1794,".","000000",".",G1794,".",I1794)</f>
        <v>847.8471260.1.432120.000000.847001.200179</v>
      </c>
      <c r="F1794" s="56" t="s">
        <v>21</v>
      </c>
      <c r="G1794" s="56">
        <v>847001</v>
      </c>
      <c r="H1794" s="56" t="s">
        <v>23</v>
      </c>
      <c r="I1794" s="56">
        <v>200179</v>
      </c>
      <c r="M1794" s="57">
        <v>0</v>
      </c>
      <c r="N1794" s="57">
        <f>VLOOKUP(E1794,'[1]Cons. Ch2 &amp; Ch3'!$F:$Y,20,FALSE)</f>
        <v>0</v>
      </c>
      <c r="O1794" s="223">
        <f t="shared" si="63"/>
        <v>0</v>
      </c>
      <c r="P1794" s="57">
        <f>VLOOKUP(E1794,'Cons. Ch2 &amp; Ch3'!F:Y,20,FALSE)</f>
        <v>0</v>
      </c>
    </row>
    <row r="1795" spans="1:16" hidden="1" x14ac:dyDescent="0.35">
      <c r="A1795" s="56">
        <v>8471260</v>
      </c>
      <c r="B1795" s="56" t="s">
        <v>543</v>
      </c>
      <c r="C1795" s="56">
        <v>435530</v>
      </c>
      <c r="D1795" s="56" t="s">
        <v>150</v>
      </c>
      <c r="E1795" s="56" t="str">
        <f t="shared" si="64"/>
        <v>847.8471260.1.435530.000000.847001.200179</v>
      </c>
      <c r="F1795" s="56" t="s">
        <v>21</v>
      </c>
      <c r="G1795" s="56">
        <v>847001</v>
      </c>
      <c r="H1795" s="56" t="s">
        <v>23</v>
      </c>
      <c r="I1795" s="56">
        <v>200179</v>
      </c>
      <c r="J1795" s="56" t="s">
        <v>3835</v>
      </c>
      <c r="K1795" s="56">
        <v>150</v>
      </c>
      <c r="L1795" s="56">
        <v>40</v>
      </c>
      <c r="M1795" s="57">
        <v>6000</v>
      </c>
      <c r="N1795" s="57">
        <v>6000</v>
      </c>
      <c r="O1795" s="223">
        <f t="shared" si="63"/>
        <v>0</v>
      </c>
      <c r="P1795" s="57">
        <f>VLOOKUP(E1795,'Cons. Ch2 &amp; Ch3'!F:Y,20,FALSE)</f>
        <v>12000</v>
      </c>
    </row>
    <row r="1796" spans="1:16" hidden="1" x14ac:dyDescent="0.35">
      <c r="A1796" s="56">
        <v>8471260</v>
      </c>
      <c r="B1796" s="56" t="s">
        <v>543</v>
      </c>
      <c r="C1796" s="56">
        <v>435530</v>
      </c>
      <c r="D1796" s="56" t="s">
        <v>150</v>
      </c>
      <c r="E1796" s="56" t="str">
        <f t="shared" si="64"/>
        <v>847.8471260.1.435530.000000.847001.200179</v>
      </c>
      <c r="F1796" s="56" t="s">
        <v>21</v>
      </c>
      <c r="G1796" s="56">
        <v>847001</v>
      </c>
      <c r="H1796" s="56" t="s">
        <v>23</v>
      </c>
      <c r="I1796" s="56">
        <v>200179</v>
      </c>
      <c r="J1796" s="56" t="s">
        <v>3836</v>
      </c>
      <c r="K1796" s="56">
        <v>300</v>
      </c>
      <c r="L1796" s="56">
        <v>20</v>
      </c>
      <c r="M1796" s="57">
        <v>6000</v>
      </c>
      <c r="N1796" s="57">
        <v>6000</v>
      </c>
      <c r="O1796" s="223">
        <f t="shared" si="63"/>
        <v>0</v>
      </c>
      <c r="P1796" s="57">
        <f>VLOOKUP(E1796,'Cons. Ch2 &amp; Ch3'!F:Y,20,FALSE)</f>
        <v>12000</v>
      </c>
    </row>
    <row r="1797" spans="1:16" hidden="1" x14ac:dyDescent="0.35">
      <c r="A1797" s="56">
        <v>8471260</v>
      </c>
      <c r="B1797" s="56" t="s">
        <v>543</v>
      </c>
      <c r="C1797" s="56">
        <v>436110</v>
      </c>
      <c r="D1797" s="56" t="s">
        <v>64</v>
      </c>
      <c r="E1797" s="56" t="str">
        <f t="shared" si="64"/>
        <v>847.8471260.1.436110.000000.847001.200179</v>
      </c>
      <c r="F1797" s="56" t="s">
        <v>21</v>
      </c>
      <c r="G1797" s="56">
        <v>847001</v>
      </c>
      <c r="H1797" s="56" t="s">
        <v>23</v>
      </c>
      <c r="I1797" s="56">
        <v>200179</v>
      </c>
      <c r="J1797" s="56" t="s">
        <v>3837</v>
      </c>
      <c r="K1797" s="56">
        <v>60</v>
      </c>
      <c r="L1797" s="56">
        <v>150</v>
      </c>
      <c r="M1797" s="57">
        <v>9000</v>
      </c>
      <c r="N1797" s="57">
        <v>9000</v>
      </c>
      <c r="O1797" s="223">
        <f t="shared" si="63"/>
        <v>0</v>
      </c>
      <c r="P1797" s="57">
        <f>VLOOKUP(E1797,'Cons. Ch2 &amp; Ch3'!F:Y,20,FALSE)</f>
        <v>13500</v>
      </c>
    </row>
    <row r="1798" spans="1:16" hidden="1" x14ac:dyDescent="0.35">
      <c r="A1798" s="56">
        <v>8471260</v>
      </c>
      <c r="B1798" s="56" t="s">
        <v>543</v>
      </c>
      <c r="C1798" s="56">
        <v>436110</v>
      </c>
      <c r="D1798" s="56" t="s">
        <v>64</v>
      </c>
      <c r="E1798" s="56" t="str">
        <f t="shared" si="64"/>
        <v>847.8471260.1.436110.000000.847001.200179</v>
      </c>
      <c r="F1798" s="56" t="s">
        <v>21</v>
      </c>
      <c r="G1798" s="56">
        <v>847001</v>
      </c>
      <c r="H1798" s="56" t="s">
        <v>23</v>
      </c>
      <c r="I1798" s="56">
        <v>200179</v>
      </c>
      <c r="J1798" s="56" t="s">
        <v>3839</v>
      </c>
      <c r="K1798" s="56">
        <v>30</v>
      </c>
      <c r="L1798" s="56">
        <v>150</v>
      </c>
      <c r="M1798" s="57">
        <v>4500</v>
      </c>
      <c r="N1798" s="57">
        <v>4500</v>
      </c>
      <c r="O1798" s="223">
        <f t="shared" si="63"/>
        <v>0</v>
      </c>
      <c r="P1798" s="57">
        <f>VLOOKUP(E1798,'Cons. Ch2 &amp; Ch3'!F:Y,20,FALSE)</f>
        <v>13500</v>
      </c>
    </row>
    <row r="1799" spans="1:16" hidden="1" x14ac:dyDescent="0.35">
      <c r="A1799" s="56">
        <v>8471260</v>
      </c>
      <c r="B1799" s="56" t="s">
        <v>543</v>
      </c>
      <c r="C1799" s="56">
        <v>492200</v>
      </c>
      <c r="D1799" s="56" t="s">
        <v>874</v>
      </c>
      <c r="E1799" s="56" t="str">
        <f t="shared" si="64"/>
        <v>847.8471260.1.492200.000000.847001.300180</v>
      </c>
      <c r="F1799" s="56" t="s">
        <v>21</v>
      </c>
      <c r="G1799" s="56">
        <v>847001</v>
      </c>
      <c r="H1799" s="56" t="s">
        <v>863</v>
      </c>
      <c r="I1799" s="56">
        <v>300180</v>
      </c>
      <c r="M1799" s="57">
        <v>0</v>
      </c>
      <c r="N1799" s="57">
        <f>VLOOKUP(E1799,'[1]Cons. Ch2 &amp; Ch3'!$F:$Y,20,FALSE)</f>
        <v>0</v>
      </c>
      <c r="O1799" s="223">
        <f t="shared" si="63"/>
        <v>0</v>
      </c>
      <c r="P1799" s="57">
        <f>VLOOKUP(E1799,'Cons. Ch2 &amp; Ch3'!F:Y,20,FALSE)</f>
        <v>0</v>
      </c>
    </row>
    <row r="1800" spans="1:16" hidden="1" x14ac:dyDescent="0.35">
      <c r="A1800" s="56">
        <v>8471260</v>
      </c>
      <c r="B1800" s="56" t="s">
        <v>543</v>
      </c>
      <c r="C1800" s="56">
        <v>492610</v>
      </c>
      <c r="D1800" s="56" t="s">
        <v>866</v>
      </c>
      <c r="E1800" s="56" t="str">
        <f t="shared" si="64"/>
        <v>847.8471260.1.492610.000000.847001.300180</v>
      </c>
      <c r="F1800" s="56" t="s">
        <v>21</v>
      </c>
      <c r="G1800" s="56">
        <v>847001</v>
      </c>
      <c r="H1800" s="56" t="s">
        <v>863</v>
      </c>
      <c r="I1800" s="56">
        <v>300180</v>
      </c>
      <c r="M1800" s="57">
        <v>0</v>
      </c>
      <c r="N1800" s="57">
        <f>VLOOKUP(E1800,'[1]Cons. Ch2 &amp; Ch3'!$F:$Y,20,FALSE)</f>
        <v>0</v>
      </c>
      <c r="O1800" s="223">
        <f t="shared" si="63"/>
        <v>0</v>
      </c>
      <c r="P1800" s="57">
        <f>VLOOKUP(E1800,'Cons. Ch2 &amp; Ch3'!F:Y,20,FALSE)</f>
        <v>0</v>
      </c>
    </row>
    <row r="1801" spans="1:16" hidden="1" x14ac:dyDescent="0.35">
      <c r="A1801" s="56">
        <v>8471270</v>
      </c>
      <c r="B1801" s="56" t="s">
        <v>565</v>
      </c>
      <c r="C1801" s="56">
        <v>425510</v>
      </c>
      <c r="D1801" s="56" t="s">
        <v>37</v>
      </c>
      <c r="E1801" s="56" t="str">
        <f t="shared" si="64"/>
        <v>847.8471270.1.425510.000000.847001.200179</v>
      </c>
      <c r="F1801" s="56" t="s">
        <v>21</v>
      </c>
      <c r="G1801" s="56">
        <v>847001</v>
      </c>
      <c r="H1801" s="56" t="s">
        <v>23</v>
      </c>
      <c r="I1801" s="56">
        <v>200179</v>
      </c>
      <c r="L1801" s="57"/>
      <c r="M1801" s="57">
        <v>0</v>
      </c>
      <c r="N1801" s="57">
        <f>VLOOKUP(E1801,'[1]Cons. Ch2 &amp; Ch3'!$F:$Y,20,FALSE)</f>
        <v>0</v>
      </c>
      <c r="O1801" s="223">
        <f t="shared" si="63"/>
        <v>0</v>
      </c>
      <c r="P1801" s="57">
        <f>VLOOKUP(E1801,'Cons. Ch2 &amp; Ch3'!F:Y,20,FALSE)</f>
        <v>0</v>
      </c>
    </row>
    <row r="1802" spans="1:16" hidden="1" x14ac:dyDescent="0.35">
      <c r="A1802" s="56">
        <v>8471270</v>
      </c>
      <c r="B1802" s="56" t="s">
        <v>565</v>
      </c>
      <c r="C1802" s="56">
        <v>425900</v>
      </c>
      <c r="D1802" s="56" t="s">
        <v>40</v>
      </c>
      <c r="E1802" s="56" t="str">
        <f t="shared" si="64"/>
        <v>847.8471270.1.425900.000000.847001.200179</v>
      </c>
      <c r="F1802" s="56" t="s">
        <v>21</v>
      </c>
      <c r="G1802" s="56">
        <v>847001</v>
      </c>
      <c r="H1802" s="56" t="s">
        <v>23</v>
      </c>
      <c r="I1802" s="56">
        <v>200179</v>
      </c>
      <c r="K1802" s="56">
        <v>1</v>
      </c>
      <c r="L1802" s="57">
        <v>50000</v>
      </c>
      <c r="M1802" s="57">
        <v>50000</v>
      </c>
      <c r="N1802" s="57">
        <f>VLOOKUP(E1802,'[1]Cons. Ch2 &amp; Ch3'!$F:$Y,20,FALSE)</f>
        <v>50000</v>
      </c>
      <c r="O1802" s="223">
        <f t="shared" si="63"/>
        <v>0</v>
      </c>
      <c r="P1802" s="57">
        <f>VLOOKUP(E1802,'Cons. Ch2 &amp; Ch3'!F:Y,20,FALSE)</f>
        <v>50000</v>
      </c>
    </row>
    <row r="1803" spans="1:16" hidden="1" x14ac:dyDescent="0.35">
      <c r="A1803" s="56">
        <v>8471270</v>
      </c>
      <c r="B1803" s="56" t="s">
        <v>565</v>
      </c>
      <c r="C1803" s="56">
        <v>428090</v>
      </c>
      <c r="D1803" s="56" t="s">
        <v>52</v>
      </c>
      <c r="E1803" s="56" t="str">
        <f t="shared" si="64"/>
        <v>847.8471270.1.428090.000000.847001.200179</v>
      </c>
      <c r="F1803" s="56" t="s">
        <v>21</v>
      </c>
      <c r="G1803" s="56">
        <v>847001</v>
      </c>
      <c r="H1803" s="56" t="s">
        <v>23</v>
      </c>
      <c r="I1803" s="56">
        <v>200179</v>
      </c>
      <c r="K1803" s="56">
        <v>1</v>
      </c>
      <c r="L1803" s="57">
        <v>300000</v>
      </c>
      <c r="M1803" s="57">
        <v>300000</v>
      </c>
      <c r="N1803" s="57">
        <f>VLOOKUP(E1803,'[1]Cons. Ch2 &amp; Ch3'!$F:$Y,20,FALSE)</f>
        <v>300000</v>
      </c>
      <c r="O1803" s="223">
        <f t="shared" si="63"/>
        <v>0</v>
      </c>
      <c r="P1803" s="57">
        <f>VLOOKUP(E1803,'Cons. Ch2 &amp; Ch3'!F:Y,20,FALSE)</f>
        <v>300000</v>
      </c>
    </row>
    <row r="1804" spans="1:16" hidden="1" x14ac:dyDescent="0.35">
      <c r="A1804" s="56">
        <v>8471270</v>
      </c>
      <c r="B1804" s="56" t="s">
        <v>565</v>
      </c>
      <c r="C1804" s="56">
        <v>435310</v>
      </c>
      <c r="D1804" s="56" t="s">
        <v>92</v>
      </c>
      <c r="E1804" s="56" t="str">
        <f t="shared" si="64"/>
        <v>847.8471270.1.435310.000000.847001.200179</v>
      </c>
      <c r="F1804" s="56" t="s">
        <v>21</v>
      </c>
      <c r="G1804" s="56">
        <v>847001</v>
      </c>
      <c r="H1804" s="56" t="s">
        <v>23</v>
      </c>
      <c r="I1804" s="56">
        <v>200179</v>
      </c>
      <c r="L1804" s="57"/>
      <c r="M1804" s="57">
        <v>0</v>
      </c>
      <c r="N1804" s="57">
        <f>VLOOKUP(E1804,'[1]Cons. Ch2 &amp; Ch3'!$F:$Y,20,FALSE)</f>
        <v>0</v>
      </c>
      <c r="O1804" s="223">
        <f t="shared" si="63"/>
        <v>0</v>
      </c>
      <c r="P1804" s="57">
        <f>VLOOKUP(E1804,'Cons. Ch2 &amp; Ch3'!F:Y,20,FALSE)</f>
        <v>0</v>
      </c>
    </row>
    <row r="1805" spans="1:16" hidden="1" x14ac:dyDescent="0.35">
      <c r="A1805" s="56">
        <v>8471270</v>
      </c>
      <c r="B1805" s="56" t="s">
        <v>565</v>
      </c>
      <c r="C1805" s="56">
        <v>435330</v>
      </c>
      <c r="D1805" s="56" t="s">
        <v>568</v>
      </c>
      <c r="E1805" s="56" t="str">
        <f t="shared" si="64"/>
        <v>847.8471270.1.435330.000000.847001.200179</v>
      </c>
      <c r="F1805" s="56" t="s">
        <v>21</v>
      </c>
      <c r="G1805" s="56">
        <v>847001</v>
      </c>
      <c r="H1805" s="56" t="s">
        <v>23</v>
      </c>
      <c r="I1805" s="56">
        <v>200179</v>
      </c>
      <c r="J1805" s="56" t="s">
        <v>3848</v>
      </c>
      <c r="K1805" s="56">
        <v>1</v>
      </c>
      <c r="L1805" s="57">
        <v>15384504.08</v>
      </c>
      <c r="M1805" s="225">
        <v>15384504.08</v>
      </c>
      <c r="N1805" s="57">
        <v>15384504.08</v>
      </c>
      <c r="O1805" s="223">
        <f t="shared" si="63"/>
        <v>0</v>
      </c>
      <c r="P1805" s="57">
        <f>VLOOKUP(E1805,'Cons. Ch2 &amp; Ch3'!F:Y,20,FALSE)</f>
        <v>17285279.079999998</v>
      </c>
    </row>
    <row r="1806" spans="1:16" hidden="1" x14ac:dyDescent="0.35">
      <c r="A1806" s="56">
        <v>8471270</v>
      </c>
      <c r="B1806" s="56" t="s">
        <v>565</v>
      </c>
      <c r="C1806" s="56">
        <v>435330</v>
      </c>
      <c r="D1806" s="56" t="s">
        <v>568</v>
      </c>
      <c r="E1806" s="56" t="str">
        <f t="shared" si="64"/>
        <v>847.8471270.1.435330.000000.847001.200179</v>
      </c>
      <c r="F1806" s="56" t="s">
        <v>21</v>
      </c>
      <c r="G1806" s="56">
        <v>847001</v>
      </c>
      <c r="H1806" s="56" t="s">
        <v>23</v>
      </c>
      <c r="I1806" s="56">
        <v>200179</v>
      </c>
      <c r="J1806" s="56" t="s">
        <v>3852</v>
      </c>
      <c r="K1806" s="56">
        <v>1</v>
      </c>
      <c r="L1806" s="57">
        <v>1900775</v>
      </c>
      <c r="M1806" s="225">
        <v>1900775</v>
      </c>
      <c r="N1806" s="57">
        <v>1900775</v>
      </c>
      <c r="O1806" s="223">
        <f t="shared" si="63"/>
        <v>0</v>
      </c>
      <c r="P1806" s="57">
        <f>VLOOKUP(E1806,'Cons. Ch2 &amp; Ch3'!F:Y,20,FALSE)</f>
        <v>17285279.079999998</v>
      </c>
    </row>
    <row r="1807" spans="1:16" hidden="1" x14ac:dyDescent="0.35">
      <c r="A1807" s="56">
        <v>8471270</v>
      </c>
      <c r="B1807" s="56" t="s">
        <v>565</v>
      </c>
      <c r="C1807" s="56">
        <v>436110</v>
      </c>
      <c r="D1807" s="56" t="s">
        <v>64</v>
      </c>
      <c r="E1807" s="56" t="str">
        <f t="shared" si="64"/>
        <v>847.8471270.1.436110.000000.847001.200179</v>
      </c>
      <c r="F1807" s="56" t="s">
        <v>21</v>
      </c>
      <c r="G1807" s="56">
        <v>847001</v>
      </c>
      <c r="H1807" s="56" t="s">
        <v>23</v>
      </c>
      <c r="I1807" s="56">
        <v>200179</v>
      </c>
      <c r="J1807" s="56" t="s">
        <v>3856</v>
      </c>
      <c r="K1807" s="56">
        <v>1</v>
      </c>
      <c r="L1807" s="57">
        <v>50000</v>
      </c>
      <c r="M1807" s="225">
        <v>50000</v>
      </c>
      <c r="N1807" s="57">
        <v>50000</v>
      </c>
      <c r="O1807" s="223">
        <f t="shared" si="63"/>
        <v>0</v>
      </c>
      <c r="P1807" s="57">
        <f>VLOOKUP(E1807,'Cons. Ch2 &amp; Ch3'!F:Y,20,FALSE)</f>
        <v>50000</v>
      </c>
    </row>
    <row r="1808" spans="1:16" hidden="1" x14ac:dyDescent="0.35">
      <c r="A1808" s="56">
        <v>8471270</v>
      </c>
      <c r="B1808" s="56" t="s">
        <v>565</v>
      </c>
      <c r="C1808" s="56">
        <v>436120</v>
      </c>
      <c r="D1808" s="56" t="s">
        <v>431</v>
      </c>
      <c r="E1808" s="56" t="str">
        <f t="shared" si="64"/>
        <v>847.8471270.1.436120.000000.847001.200179</v>
      </c>
      <c r="F1808" s="56" t="s">
        <v>21</v>
      </c>
      <c r="G1808" s="56">
        <v>847001</v>
      </c>
      <c r="H1808" s="56" t="s">
        <v>23</v>
      </c>
      <c r="I1808" s="56">
        <v>200179</v>
      </c>
      <c r="M1808" s="57">
        <v>0</v>
      </c>
      <c r="N1808" s="57">
        <f>VLOOKUP(E1808,'[1]Cons. Ch2 &amp; Ch3'!$F:$Y,20,FALSE)</f>
        <v>0</v>
      </c>
      <c r="O1808" s="223">
        <f t="shared" si="63"/>
        <v>0</v>
      </c>
      <c r="P1808" s="57">
        <f>VLOOKUP(E1808,'Cons. Ch2 &amp; Ch3'!F:Y,20,FALSE)</f>
        <v>0</v>
      </c>
    </row>
    <row r="1809" spans="1:16" hidden="1" x14ac:dyDescent="0.35">
      <c r="A1809" s="56">
        <v>8471280</v>
      </c>
      <c r="B1809" s="56" t="s">
        <v>572</v>
      </c>
      <c r="C1809" s="56">
        <v>425100</v>
      </c>
      <c r="D1809" s="56" t="s">
        <v>79</v>
      </c>
      <c r="E1809" s="56" t="str">
        <f t="shared" si="64"/>
        <v>847.8471280.1.425100.000000.847001.200179</v>
      </c>
      <c r="F1809" s="56" t="s">
        <v>21</v>
      </c>
      <c r="G1809" s="56">
        <v>847001</v>
      </c>
      <c r="H1809" s="56" t="s">
        <v>23</v>
      </c>
      <c r="I1809" s="56">
        <v>200179</v>
      </c>
      <c r="J1809" s="56" t="s">
        <v>3860</v>
      </c>
      <c r="K1809" s="56">
        <v>1000</v>
      </c>
      <c r="L1809" s="56">
        <v>2.5</v>
      </c>
      <c r="M1809" s="57">
        <v>2500</v>
      </c>
      <c r="N1809" s="57">
        <f>VLOOKUP(E1809,'[1]Cons. Ch2 &amp; Ch3'!$F:$Y,20,FALSE)</f>
        <v>2500</v>
      </c>
      <c r="O1809" s="223">
        <f t="shared" si="63"/>
        <v>0</v>
      </c>
      <c r="P1809" s="57">
        <f>VLOOKUP(E1809,'Cons. Ch2 &amp; Ch3'!F:Y,20,FALSE)</f>
        <v>2500</v>
      </c>
    </row>
    <row r="1810" spans="1:16" hidden="1" x14ac:dyDescent="0.35">
      <c r="A1810" s="56">
        <v>8471280</v>
      </c>
      <c r="B1810" s="56" t="s">
        <v>572</v>
      </c>
      <c r="C1810" s="56">
        <v>425510</v>
      </c>
      <c r="D1810" s="56" t="s">
        <v>37</v>
      </c>
      <c r="E1810" s="56" t="str">
        <f t="shared" si="64"/>
        <v>847.8471280.1.425510.000000.847001.200179</v>
      </c>
      <c r="F1810" s="56" t="s">
        <v>21</v>
      </c>
      <c r="G1810" s="56">
        <v>847001</v>
      </c>
      <c r="H1810" s="56" t="s">
        <v>23</v>
      </c>
      <c r="I1810" s="56">
        <v>200179</v>
      </c>
      <c r="J1810" s="56" t="s">
        <v>3867</v>
      </c>
      <c r="K1810" s="56">
        <v>30</v>
      </c>
      <c r="L1810" s="56">
        <v>1000</v>
      </c>
      <c r="M1810" s="57">
        <v>30000</v>
      </c>
      <c r="N1810" s="57">
        <f>VLOOKUP(E1810,'[1]Cons. Ch2 &amp; Ch3'!$F:$Y,20,FALSE)</f>
        <v>30000</v>
      </c>
      <c r="O1810" s="223">
        <f t="shared" si="63"/>
        <v>0</v>
      </c>
      <c r="P1810" s="57">
        <f>VLOOKUP(E1810,'Cons. Ch2 &amp; Ch3'!F:Y,20,FALSE)</f>
        <v>30000</v>
      </c>
    </row>
    <row r="1811" spans="1:16" hidden="1" x14ac:dyDescent="0.35">
      <c r="A1811" s="56">
        <v>8471280</v>
      </c>
      <c r="B1811" s="56" t="s">
        <v>572</v>
      </c>
      <c r="C1811" s="56">
        <v>425550</v>
      </c>
      <c r="D1811" s="56" t="s">
        <v>83</v>
      </c>
      <c r="E1811" s="56" t="str">
        <f t="shared" si="64"/>
        <v>847.8471280.1.425550.000000.847001.200179</v>
      </c>
      <c r="F1811" s="56" t="s">
        <v>21</v>
      </c>
      <c r="G1811" s="56">
        <v>847001</v>
      </c>
      <c r="H1811" s="56" t="s">
        <v>23</v>
      </c>
      <c r="I1811" s="56">
        <v>200179</v>
      </c>
      <c r="J1811" s="56" t="s">
        <v>3871</v>
      </c>
      <c r="K1811" s="56">
        <v>4</v>
      </c>
      <c r="L1811" s="56">
        <v>15000</v>
      </c>
      <c r="M1811" s="57">
        <v>60000</v>
      </c>
      <c r="N1811" s="57">
        <f>VLOOKUP(E1811,'[1]Cons. Ch2 &amp; Ch3'!$F:$Y,20,FALSE)</f>
        <v>60000</v>
      </c>
      <c r="O1811" s="223">
        <f t="shared" si="63"/>
        <v>0</v>
      </c>
      <c r="P1811" s="57">
        <f>VLOOKUP(E1811,'Cons. Ch2 &amp; Ch3'!F:Y,20,FALSE)</f>
        <v>60000</v>
      </c>
    </row>
    <row r="1812" spans="1:16" hidden="1" x14ac:dyDescent="0.35">
      <c r="A1812" s="56">
        <v>8471280</v>
      </c>
      <c r="B1812" s="56" t="s">
        <v>572</v>
      </c>
      <c r="C1812" s="56">
        <v>425760</v>
      </c>
      <c r="D1812" s="56" t="s">
        <v>169</v>
      </c>
      <c r="E1812" s="56" t="str">
        <f t="shared" si="64"/>
        <v>847.8471280.1.425760.000000.847001.200179</v>
      </c>
      <c r="F1812" s="56" t="s">
        <v>21</v>
      </c>
      <c r="G1812" s="56">
        <v>847001</v>
      </c>
      <c r="H1812" s="56" t="s">
        <v>23</v>
      </c>
      <c r="I1812" s="56">
        <v>200179</v>
      </c>
      <c r="J1812" s="56" t="s">
        <v>3875</v>
      </c>
      <c r="K1812" s="56">
        <v>3</v>
      </c>
      <c r="L1812" s="56">
        <v>10000</v>
      </c>
      <c r="M1812" s="57">
        <v>30000</v>
      </c>
      <c r="N1812" s="57">
        <f>VLOOKUP(E1812,'[1]Cons. Ch2 &amp; Ch3'!$F:$Y,20,FALSE)</f>
        <v>30000</v>
      </c>
      <c r="O1812" s="223">
        <f t="shared" si="63"/>
        <v>0</v>
      </c>
      <c r="P1812" s="57">
        <f>VLOOKUP(E1812,'Cons. Ch2 &amp; Ch3'!F:Y,20,FALSE)</f>
        <v>30000</v>
      </c>
    </row>
    <row r="1813" spans="1:16" hidden="1" x14ac:dyDescent="0.35">
      <c r="A1813" s="56">
        <v>8471280</v>
      </c>
      <c r="B1813" s="56" t="s">
        <v>572</v>
      </c>
      <c r="C1813" s="56">
        <v>425770</v>
      </c>
      <c r="D1813" s="56" t="s">
        <v>132</v>
      </c>
      <c r="E1813" s="56" t="str">
        <f t="shared" si="64"/>
        <v>847.8471280.1.425770.000000.847001.200179</v>
      </c>
      <c r="F1813" s="56" t="s">
        <v>21</v>
      </c>
      <c r="G1813" s="56">
        <v>847001</v>
      </c>
      <c r="H1813" s="56" t="s">
        <v>23</v>
      </c>
      <c r="I1813" s="56">
        <v>200179</v>
      </c>
      <c r="J1813" s="56" t="s">
        <v>3879</v>
      </c>
      <c r="K1813" s="56">
        <v>5</v>
      </c>
      <c r="L1813" s="56">
        <v>100000</v>
      </c>
      <c r="M1813" s="57">
        <v>500000</v>
      </c>
      <c r="N1813" s="57">
        <f>VLOOKUP(E1813,'[1]Cons. Ch2 &amp; Ch3'!$F:$Y,20,FALSE)</f>
        <v>500000</v>
      </c>
      <c r="O1813" s="223">
        <f t="shared" si="63"/>
        <v>0</v>
      </c>
      <c r="P1813" s="57">
        <f>VLOOKUP(E1813,'Cons. Ch2 &amp; Ch3'!F:Y,20,FALSE)</f>
        <v>500000</v>
      </c>
    </row>
    <row r="1814" spans="1:16" hidden="1" x14ac:dyDescent="0.35">
      <c r="A1814" s="56">
        <v>8471280</v>
      </c>
      <c r="B1814" s="56" t="s">
        <v>572</v>
      </c>
      <c r="C1814" s="56">
        <v>426610</v>
      </c>
      <c r="D1814" s="56" t="s">
        <v>43</v>
      </c>
      <c r="E1814" s="56" t="str">
        <f t="shared" si="64"/>
        <v>847.8471280.1.426610.000000.847001.200179</v>
      </c>
      <c r="F1814" s="56" t="s">
        <v>21</v>
      </c>
      <c r="G1814" s="56">
        <v>847001</v>
      </c>
      <c r="H1814" s="56" t="s">
        <v>23</v>
      </c>
      <c r="I1814" s="56">
        <v>200179</v>
      </c>
      <c r="J1814" s="56" t="s">
        <v>3883</v>
      </c>
      <c r="K1814" s="56">
        <v>1</v>
      </c>
      <c r="L1814" s="56">
        <v>71000</v>
      </c>
      <c r="M1814" s="226">
        <v>71000</v>
      </c>
      <c r="N1814" s="57">
        <v>71000</v>
      </c>
      <c r="O1814" s="223">
        <f t="shared" si="63"/>
        <v>0</v>
      </c>
      <c r="P1814" s="57">
        <f>VLOOKUP(E1814,'Cons. Ch2 &amp; Ch3'!F:Y,20,FALSE)</f>
        <v>321000</v>
      </c>
    </row>
    <row r="1815" spans="1:16" hidden="1" x14ac:dyDescent="0.35">
      <c r="A1815" s="56">
        <v>8471280</v>
      </c>
      <c r="B1815" s="56" t="s">
        <v>572</v>
      </c>
      <c r="C1815" s="56">
        <v>426610</v>
      </c>
      <c r="D1815" s="56" t="s">
        <v>43</v>
      </c>
      <c r="E1815" s="56" t="str">
        <f t="shared" si="64"/>
        <v>847.8471280.1.426610.000000.847001.200179</v>
      </c>
      <c r="F1815" s="56" t="s">
        <v>21</v>
      </c>
      <c r="G1815" s="56">
        <v>847001</v>
      </c>
      <c r="H1815" s="56" t="s">
        <v>23</v>
      </c>
      <c r="I1815" s="56">
        <v>200179</v>
      </c>
      <c r="J1815" s="56" t="s">
        <v>3887</v>
      </c>
      <c r="K1815" s="56">
        <v>1</v>
      </c>
      <c r="L1815" s="56">
        <v>14000</v>
      </c>
      <c r="M1815" s="226">
        <v>14000</v>
      </c>
      <c r="N1815" s="57">
        <v>14000</v>
      </c>
      <c r="O1815" s="223">
        <f t="shared" si="63"/>
        <v>0</v>
      </c>
      <c r="P1815" s="57">
        <f>VLOOKUP(E1815,'Cons. Ch2 &amp; Ch3'!F:Y,20,FALSE)</f>
        <v>321000</v>
      </c>
    </row>
    <row r="1816" spans="1:16" hidden="1" x14ac:dyDescent="0.35">
      <c r="A1816" s="56">
        <v>8471280</v>
      </c>
      <c r="B1816" s="56" t="s">
        <v>572</v>
      </c>
      <c r="C1816" s="56">
        <v>426610</v>
      </c>
      <c r="D1816" s="56" t="s">
        <v>43</v>
      </c>
      <c r="E1816" s="56" t="str">
        <f t="shared" si="64"/>
        <v>847.8471280.1.426610.000000.847001.200179</v>
      </c>
      <c r="F1816" s="56" t="s">
        <v>21</v>
      </c>
      <c r="G1816" s="56">
        <v>847001</v>
      </c>
      <c r="H1816" s="56" t="s">
        <v>23</v>
      </c>
      <c r="I1816" s="56">
        <v>200179</v>
      </c>
      <c r="J1816" s="56" t="s">
        <v>3890</v>
      </c>
      <c r="K1816" s="56">
        <v>1</v>
      </c>
      <c r="L1816" s="56">
        <v>14000</v>
      </c>
      <c r="M1816" s="226">
        <v>14000</v>
      </c>
      <c r="N1816" s="57">
        <v>14000</v>
      </c>
      <c r="O1816" s="223">
        <f t="shared" si="63"/>
        <v>0</v>
      </c>
      <c r="P1816" s="57">
        <f>VLOOKUP(E1816,'Cons. Ch2 &amp; Ch3'!F:Y,20,FALSE)</f>
        <v>321000</v>
      </c>
    </row>
    <row r="1817" spans="1:16" hidden="1" x14ac:dyDescent="0.35">
      <c r="A1817" s="56">
        <v>8471280</v>
      </c>
      <c r="B1817" s="56" t="s">
        <v>572</v>
      </c>
      <c r="C1817" s="56">
        <v>426610</v>
      </c>
      <c r="D1817" s="56" t="s">
        <v>43</v>
      </c>
      <c r="E1817" s="56" t="str">
        <f t="shared" si="64"/>
        <v>847.8471280.1.426610.000000.847001.200179</v>
      </c>
      <c r="F1817" s="56" t="s">
        <v>21</v>
      </c>
      <c r="G1817" s="56">
        <v>847001</v>
      </c>
      <c r="H1817" s="56" t="s">
        <v>23</v>
      </c>
      <c r="I1817" s="56">
        <v>200179</v>
      </c>
      <c r="J1817" s="56" t="s">
        <v>3893</v>
      </c>
      <c r="K1817" s="56">
        <v>1</v>
      </c>
      <c r="L1817" s="56">
        <v>6000</v>
      </c>
      <c r="M1817" s="226">
        <v>6000</v>
      </c>
      <c r="N1817" s="57">
        <v>6000</v>
      </c>
      <c r="O1817" s="223">
        <f t="shared" si="63"/>
        <v>0</v>
      </c>
      <c r="P1817" s="57">
        <f>VLOOKUP(E1817,'Cons. Ch2 &amp; Ch3'!F:Y,20,FALSE)</f>
        <v>321000</v>
      </c>
    </row>
    <row r="1818" spans="1:16" hidden="1" x14ac:dyDescent="0.35">
      <c r="A1818" s="56">
        <v>8471280</v>
      </c>
      <c r="B1818" s="56" t="s">
        <v>572</v>
      </c>
      <c r="C1818" s="56">
        <v>426610</v>
      </c>
      <c r="D1818" s="56" t="s">
        <v>43</v>
      </c>
      <c r="E1818" s="56" t="str">
        <f t="shared" si="64"/>
        <v>847.8471280.1.426610.000000.847001.200179</v>
      </c>
      <c r="F1818" s="56" t="s">
        <v>21</v>
      </c>
      <c r="G1818" s="56">
        <v>847001</v>
      </c>
      <c r="H1818" s="56" t="s">
        <v>23</v>
      </c>
      <c r="I1818" s="56">
        <v>200179</v>
      </c>
      <c r="J1818" s="56" t="s">
        <v>3896</v>
      </c>
      <c r="K1818" s="56">
        <v>1</v>
      </c>
      <c r="L1818" s="56">
        <v>48000</v>
      </c>
      <c r="M1818" s="226">
        <v>48000</v>
      </c>
      <c r="N1818" s="57">
        <v>48000</v>
      </c>
      <c r="O1818" s="223">
        <f t="shared" si="63"/>
        <v>0</v>
      </c>
      <c r="P1818" s="57">
        <f>VLOOKUP(E1818,'Cons. Ch2 &amp; Ch3'!F:Y,20,FALSE)</f>
        <v>321000</v>
      </c>
    </row>
    <row r="1819" spans="1:16" hidden="1" x14ac:dyDescent="0.35">
      <c r="A1819" s="56">
        <v>8471280</v>
      </c>
      <c r="B1819" s="56" t="s">
        <v>572</v>
      </c>
      <c r="C1819" s="56">
        <v>426610</v>
      </c>
      <c r="D1819" s="56" t="s">
        <v>43</v>
      </c>
      <c r="E1819" s="56" t="str">
        <f t="shared" si="64"/>
        <v>847.8471280.1.426610.000000.847001.200179</v>
      </c>
      <c r="F1819" s="56" t="s">
        <v>21</v>
      </c>
      <c r="G1819" s="56">
        <v>847001</v>
      </c>
      <c r="H1819" s="56" t="s">
        <v>23</v>
      </c>
      <c r="I1819" s="56">
        <v>200179</v>
      </c>
      <c r="J1819" s="56" t="s">
        <v>3899</v>
      </c>
      <c r="K1819" s="56">
        <v>1</v>
      </c>
      <c r="L1819" s="56">
        <v>1000</v>
      </c>
      <c r="M1819" s="226">
        <v>1000</v>
      </c>
      <c r="N1819" s="57">
        <v>1000</v>
      </c>
      <c r="O1819" s="223">
        <f t="shared" si="63"/>
        <v>0</v>
      </c>
      <c r="P1819" s="57">
        <f>VLOOKUP(E1819,'Cons. Ch2 &amp; Ch3'!F:Y,20,FALSE)</f>
        <v>321000</v>
      </c>
    </row>
    <row r="1820" spans="1:16" hidden="1" x14ac:dyDescent="0.35">
      <c r="A1820" s="56">
        <v>8471280</v>
      </c>
      <c r="B1820" s="56" t="s">
        <v>572</v>
      </c>
      <c r="C1820" s="56">
        <v>426610</v>
      </c>
      <c r="D1820" s="56" t="s">
        <v>43</v>
      </c>
      <c r="E1820" s="56" t="str">
        <f t="shared" si="64"/>
        <v>847.8471280.1.426610.000000.847001.200179</v>
      </c>
      <c r="F1820" s="56" t="s">
        <v>21</v>
      </c>
      <c r="G1820" s="56">
        <v>847001</v>
      </c>
      <c r="H1820" s="56" t="s">
        <v>23</v>
      </c>
      <c r="I1820" s="56">
        <v>200179</v>
      </c>
      <c r="J1820" s="56" t="s">
        <v>3902</v>
      </c>
      <c r="K1820" s="56">
        <v>1</v>
      </c>
      <c r="L1820" s="56">
        <v>14000</v>
      </c>
      <c r="M1820" s="226">
        <v>14000</v>
      </c>
      <c r="N1820" s="57">
        <v>14000</v>
      </c>
      <c r="O1820" s="223">
        <f t="shared" si="63"/>
        <v>0</v>
      </c>
      <c r="P1820" s="57">
        <f>VLOOKUP(E1820,'Cons. Ch2 &amp; Ch3'!F:Y,20,FALSE)</f>
        <v>321000</v>
      </c>
    </row>
    <row r="1821" spans="1:16" hidden="1" x14ac:dyDescent="0.35">
      <c r="A1821" s="56">
        <v>8471280</v>
      </c>
      <c r="B1821" s="56" t="s">
        <v>572</v>
      </c>
      <c r="C1821" s="56">
        <v>426610</v>
      </c>
      <c r="D1821" s="56" t="s">
        <v>43</v>
      </c>
      <c r="E1821" s="56" t="str">
        <f t="shared" si="64"/>
        <v>847.8471280.1.426610.000000.847001.200179</v>
      </c>
      <c r="F1821" s="56" t="s">
        <v>21</v>
      </c>
      <c r="G1821" s="56">
        <v>847001</v>
      </c>
      <c r="H1821" s="56" t="s">
        <v>23</v>
      </c>
      <c r="I1821" s="56">
        <v>200179</v>
      </c>
      <c r="J1821" s="56" t="s">
        <v>3905</v>
      </c>
      <c r="K1821" s="56">
        <v>1</v>
      </c>
      <c r="L1821" s="56">
        <v>3000</v>
      </c>
      <c r="M1821" s="226">
        <v>3000</v>
      </c>
      <c r="N1821" s="57">
        <v>3000</v>
      </c>
      <c r="O1821" s="223">
        <f t="shared" si="63"/>
        <v>0</v>
      </c>
      <c r="P1821" s="57">
        <f>VLOOKUP(E1821,'Cons. Ch2 &amp; Ch3'!F:Y,20,FALSE)</f>
        <v>321000</v>
      </c>
    </row>
    <row r="1822" spans="1:16" hidden="1" x14ac:dyDescent="0.35">
      <c r="A1822" s="56">
        <v>8471280</v>
      </c>
      <c r="B1822" s="56" t="s">
        <v>572</v>
      </c>
      <c r="C1822" s="56">
        <v>426610</v>
      </c>
      <c r="D1822" s="56" t="s">
        <v>43</v>
      </c>
      <c r="E1822" s="56" t="str">
        <f t="shared" si="64"/>
        <v>847.8471280.1.426610.000000.847001.200179</v>
      </c>
      <c r="F1822" s="56" t="s">
        <v>21</v>
      </c>
      <c r="G1822" s="56">
        <v>847001</v>
      </c>
      <c r="H1822" s="56" t="s">
        <v>23</v>
      </c>
      <c r="I1822" s="56">
        <v>200179</v>
      </c>
      <c r="J1822" s="56" t="s">
        <v>3908</v>
      </c>
      <c r="K1822" s="56">
        <v>1</v>
      </c>
      <c r="L1822" s="56">
        <v>150000</v>
      </c>
      <c r="M1822" s="226">
        <v>150000</v>
      </c>
      <c r="N1822" s="57">
        <v>150000</v>
      </c>
      <c r="O1822" s="223">
        <f t="shared" si="63"/>
        <v>0</v>
      </c>
      <c r="P1822" s="57">
        <f>VLOOKUP(E1822,'Cons. Ch2 &amp; Ch3'!F:Y,20,FALSE)</f>
        <v>321000</v>
      </c>
    </row>
    <row r="1823" spans="1:16" hidden="1" x14ac:dyDescent="0.35">
      <c r="A1823" s="56">
        <v>8471280</v>
      </c>
      <c r="B1823" s="56" t="s">
        <v>572</v>
      </c>
      <c r="C1823" s="56">
        <v>428640</v>
      </c>
      <c r="D1823" s="56" t="s">
        <v>55</v>
      </c>
      <c r="E1823" s="56" t="str">
        <f t="shared" si="64"/>
        <v>847.8471280.1.428640.000000.847001.200179</v>
      </c>
      <c r="F1823" s="56" t="s">
        <v>21</v>
      </c>
      <c r="G1823" s="56">
        <v>847001</v>
      </c>
      <c r="H1823" s="56" t="s">
        <v>23</v>
      </c>
      <c r="I1823" s="56">
        <v>200179</v>
      </c>
      <c r="J1823" s="56" t="s">
        <v>3910</v>
      </c>
      <c r="K1823" s="56">
        <v>3</v>
      </c>
      <c r="L1823" s="56">
        <v>5000</v>
      </c>
      <c r="M1823" s="57">
        <v>15000</v>
      </c>
      <c r="N1823" s="57">
        <f>VLOOKUP(E1823,'[1]Cons. Ch2 &amp; Ch3'!$F:$Y,20,FALSE)</f>
        <v>15000</v>
      </c>
      <c r="O1823" s="223">
        <f t="shared" si="63"/>
        <v>0</v>
      </c>
      <c r="P1823" s="57">
        <f>VLOOKUP(E1823,'Cons. Ch2 &amp; Ch3'!F:Y,20,FALSE)</f>
        <v>15000</v>
      </c>
    </row>
    <row r="1824" spans="1:16" hidden="1" x14ac:dyDescent="0.35">
      <c r="A1824" s="56">
        <v>8471280</v>
      </c>
      <c r="B1824" s="56" t="s">
        <v>572</v>
      </c>
      <c r="C1824" s="56">
        <v>432170</v>
      </c>
      <c r="D1824" s="56" t="s">
        <v>389</v>
      </c>
      <c r="E1824" s="56" t="str">
        <f t="shared" si="64"/>
        <v>847.8471280.1.432170.000000.847001.200179</v>
      </c>
      <c r="F1824" s="56" t="s">
        <v>21</v>
      </c>
      <c r="G1824" s="56">
        <v>847001</v>
      </c>
      <c r="H1824" s="56" t="s">
        <v>23</v>
      </c>
      <c r="I1824" s="56">
        <v>200179</v>
      </c>
      <c r="J1824" s="56" t="s">
        <v>3914</v>
      </c>
      <c r="K1824" s="56">
        <v>2</v>
      </c>
      <c r="L1824" s="56">
        <v>100000</v>
      </c>
      <c r="M1824" s="57">
        <v>200000</v>
      </c>
      <c r="N1824" s="57">
        <f>VLOOKUP(E1824,'[1]Cons. Ch2 &amp; Ch3'!$F:$Y,20,FALSE)</f>
        <v>200000</v>
      </c>
      <c r="O1824" s="223">
        <f t="shared" si="63"/>
        <v>0</v>
      </c>
      <c r="P1824" s="57">
        <f>VLOOKUP(E1824,'Cons. Ch2 &amp; Ch3'!F:Y,20,FALSE)</f>
        <v>200000</v>
      </c>
    </row>
    <row r="1825" spans="1:16" hidden="1" x14ac:dyDescent="0.35">
      <c r="A1825" s="56">
        <v>8471280</v>
      </c>
      <c r="B1825" s="56" t="s">
        <v>572</v>
      </c>
      <c r="C1825" s="56">
        <v>435340</v>
      </c>
      <c r="D1825" s="56" t="s">
        <v>239</v>
      </c>
      <c r="E1825" s="56" t="str">
        <f t="shared" si="64"/>
        <v>847.8471280.1.435340.000000.847001.200179</v>
      </c>
      <c r="F1825" s="56" t="s">
        <v>21</v>
      </c>
      <c r="G1825" s="56">
        <v>847001</v>
      </c>
      <c r="H1825" s="56" t="s">
        <v>23</v>
      </c>
      <c r="I1825" s="56">
        <v>200179</v>
      </c>
      <c r="J1825" s="56" t="s">
        <v>3918</v>
      </c>
      <c r="K1825" s="56">
        <v>10</v>
      </c>
      <c r="L1825" s="56">
        <v>1000</v>
      </c>
      <c r="M1825" s="57">
        <v>10000</v>
      </c>
      <c r="N1825" s="57">
        <f>VLOOKUP(E1825,'[1]Cons. Ch2 &amp; Ch3'!$F:$Y,20,FALSE)</f>
        <v>10000</v>
      </c>
      <c r="O1825" s="223">
        <f t="shared" si="63"/>
        <v>0</v>
      </c>
      <c r="P1825" s="57">
        <f>VLOOKUP(E1825,'Cons. Ch2 &amp; Ch3'!F:Y,20,FALSE)</f>
        <v>10000</v>
      </c>
    </row>
    <row r="1826" spans="1:16" hidden="1" x14ac:dyDescent="0.35">
      <c r="A1826" s="56">
        <v>8471280</v>
      </c>
      <c r="B1826" s="56" t="s">
        <v>572</v>
      </c>
      <c r="C1826" s="56">
        <v>435530</v>
      </c>
      <c r="D1826" s="56" t="s">
        <v>150</v>
      </c>
      <c r="E1826" s="56" t="str">
        <f t="shared" si="64"/>
        <v>847.8471280.1.435530.000000.847001.200179</v>
      </c>
      <c r="F1826" s="56" t="s">
        <v>21</v>
      </c>
      <c r="G1826" s="56">
        <v>847001</v>
      </c>
      <c r="H1826" s="56" t="s">
        <v>23</v>
      </c>
      <c r="I1826" s="56">
        <v>200179</v>
      </c>
      <c r="J1826" s="56" t="s">
        <v>3921</v>
      </c>
      <c r="K1826" s="56">
        <v>5</v>
      </c>
      <c r="L1826" s="56">
        <v>1000</v>
      </c>
      <c r="M1826" s="57">
        <v>5000</v>
      </c>
      <c r="N1826" s="57">
        <f>VLOOKUP(E1826,'[1]Cons. Ch2 &amp; Ch3'!$F:$Y,20,FALSE)</f>
        <v>5000</v>
      </c>
      <c r="O1826" s="223">
        <f t="shared" si="63"/>
        <v>0</v>
      </c>
      <c r="P1826" s="57">
        <f>VLOOKUP(E1826,'Cons. Ch2 &amp; Ch3'!F:Y,20,FALSE)</f>
        <v>5000</v>
      </c>
    </row>
    <row r="1827" spans="1:16" hidden="1" x14ac:dyDescent="0.35">
      <c r="A1827" s="56">
        <v>8471280</v>
      </c>
      <c r="B1827" s="56" t="s">
        <v>572</v>
      </c>
      <c r="C1827" s="56">
        <v>492316</v>
      </c>
      <c r="D1827" s="56" t="s">
        <v>138</v>
      </c>
      <c r="E1827" s="56" t="str">
        <f t="shared" si="64"/>
        <v>847.8471280.1.492316.000000.847001.300180</v>
      </c>
      <c r="F1827" s="56" t="s">
        <v>21</v>
      </c>
      <c r="G1827" s="56">
        <v>847001</v>
      </c>
      <c r="H1827" s="56" t="s">
        <v>863</v>
      </c>
      <c r="I1827" s="56">
        <v>300180</v>
      </c>
      <c r="J1827" s="56" t="s">
        <v>3924</v>
      </c>
      <c r="K1827" s="56">
        <v>2</v>
      </c>
      <c r="L1827" s="56">
        <v>5000</v>
      </c>
      <c r="M1827" s="57">
        <v>10000</v>
      </c>
      <c r="N1827" s="57">
        <f>VLOOKUP(E1827,'[1]Cons. Ch2 &amp; Ch3'!$F:$Y,20,FALSE)</f>
        <v>10000</v>
      </c>
      <c r="O1827" s="223">
        <f t="shared" si="63"/>
        <v>0</v>
      </c>
      <c r="P1827" s="57">
        <f>VLOOKUP(E1827,'Cons. Ch2 &amp; Ch3'!F:Y,20,FALSE)</f>
        <v>10000</v>
      </c>
    </row>
    <row r="1828" spans="1:16" hidden="1" x14ac:dyDescent="0.35">
      <c r="A1828" s="130">
        <v>8471305</v>
      </c>
      <c r="B1828" s="130" t="s">
        <v>4139</v>
      </c>
      <c r="C1828" s="130">
        <v>420550</v>
      </c>
      <c r="D1828" s="56" t="s">
        <v>18</v>
      </c>
      <c r="E1828" s="56" t="str">
        <f t="shared" si="64"/>
        <v>847.8471305.1.420550.000000.847001.200179</v>
      </c>
      <c r="F1828" s="66" t="s">
        <v>21</v>
      </c>
      <c r="G1828" s="56">
        <v>847001</v>
      </c>
      <c r="H1828" s="130" t="s">
        <v>23</v>
      </c>
      <c r="I1828" s="130">
        <v>200179</v>
      </c>
      <c r="J1828" s="130" t="s">
        <v>4140</v>
      </c>
      <c r="K1828" s="130"/>
      <c r="L1828" s="132"/>
      <c r="M1828" s="132">
        <v>1000000</v>
      </c>
      <c r="N1828" s="57">
        <f>VLOOKUP(E1828,'[1]Cons. Ch2 &amp; Ch3'!$F:$Y,20,FALSE)</f>
        <v>0</v>
      </c>
      <c r="O1828" s="223">
        <f t="shared" si="63"/>
        <v>1000000</v>
      </c>
      <c r="P1828" s="57">
        <f>VLOOKUP(E1828,'Cons. Ch2 &amp; Ch3'!F:Y,20,FALSE)</f>
        <v>0</v>
      </c>
    </row>
    <row r="1829" spans="1:16" hidden="1" x14ac:dyDescent="0.35">
      <c r="A1829" s="130">
        <v>8471305</v>
      </c>
      <c r="B1829" s="130" t="s">
        <v>579</v>
      </c>
      <c r="C1829" s="130">
        <v>420550</v>
      </c>
      <c r="D1829" s="56" t="s">
        <v>18</v>
      </c>
      <c r="E1829" s="56" t="str">
        <f t="shared" si="64"/>
        <v>847.8471305.1.420550.000000.847001.200179</v>
      </c>
      <c r="F1829" s="66" t="s">
        <v>21</v>
      </c>
      <c r="G1829" s="56">
        <v>847001</v>
      </c>
      <c r="H1829" s="130" t="s">
        <v>23</v>
      </c>
      <c r="I1829" s="130">
        <v>200179</v>
      </c>
      <c r="J1829" s="130"/>
      <c r="K1829" s="130"/>
      <c r="L1829" s="132"/>
      <c r="M1829" s="132">
        <v>0</v>
      </c>
      <c r="N1829" s="57">
        <f>VLOOKUP(E1829,'[1]Cons. Ch2 &amp; Ch3'!$F:$Y,20,FALSE)</f>
        <v>0</v>
      </c>
      <c r="O1829" s="223">
        <f t="shared" si="63"/>
        <v>0</v>
      </c>
      <c r="P1829" s="57">
        <f>VLOOKUP(E1829,'Cons. Ch2 &amp; Ch3'!F:Y,20,FALSE)</f>
        <v>0</v>
      </c>
    </row>
    <row r="1830" spans="1:16" hidden="1" x14ac:dyDescent="0.35">
      <c r="A1830" s="130">
        <v>8471305</v>
      </c>
      <c r="B1830" s="130" t="s">
        <v>579</v>
      </c>
      <c r="C1830" s="130">
        <v>420550</v>
      </c>
      <c r="D1830" s="56" t="s">
        <v>18</v>
      </c>
      <c r="E1830" s="56" t="str">
        <f t="shared" si="64"/>
        <v>847.8471305.1.420550.000000.847001.200179</v>
      </c>
      <c r="F1830" s="66" t="s">
        <v>21</v>
      </c>
      <c r="G1830" s="56">
        <v>847001</v>
      </c>
      <c r="H1830" s="130" t="s">
        <v>23</v>
      </c>
      <c r="I1830" s="130">
        <v>200179</v>
      </c>
      <c r="J1830" s="130" t="s">
        <v>5210</v>
      </c>
      <c r="K1830" s="130">
        <v>1</v>
      </c>
      <c r="L1830" s="132">
        <v>1000000</v>
      </c>
      <c r="M1830" s="132">
        <v>1000000</v>
      </c>
      <c r="N1830" s="57">
        <f>VLOOKUP(E1830,'[1]Cons. Ch2 &amp; Ch3'!$F:$Y,20,FALSE)</f>
        <v>0</v>
      </c>
      <c r="O1830" s="223">
        <f t="shared" si="63"/>
        <v>1000000</v>
      </c>
      <c r="P1830" s="57">
        <f>VLOOKUP(E1830,'Cons. Ch2 &amp; Ch3'!F:Y,20,FALSE)</f>
        <v>0</v>
      </c>
    </row>
    <row r="1831" spans="1:16" hidden="1" x14ac:dyDescent="0.35">
      <c r="A1831" s="56">
        <v>8471305</v>
      </c>
      <c r="B1831" s="56" t="s">
        <v>3956</v>
      </c>
      <c r="C1831" s="56">
        <v>420570</v>
      </c>
      <c r="D1831" s="56" t="s">
        <v>25</v>
      </c>
      <c r="E1831" s="56" t="str">
        <f t="shared" si="64"/>
        <v>847.8471305.1.420570.000000.847001.200179</v>
      </c>
      <c r="F1831" s="66" t="s">
        <v>21</v>
      </c>
      <c r="G1831" s="56">
        <v>847001</v>
      </c>
      <c r="H1831" s="56" t="s">
        <v>23</v>
      </c>
      <c r="I1831" s="56">
        <v>200179</v>
      </c>
      <c r="J1831" s="56" t="s">
        <v>3958</v>
      </c>
      <c r="K1831" s="56">
        <v>3</v>
      </c>
      <c r="L1831" s="56">
        <v>5000</v>
      </c>
      <c r="M1831" s="57">
        <v>15000</v>
      </c>
      <c r="N1831" s="57">
        <v>15000</v>
      </c>
      <c r="O1831" s="223">
        <f t="shared" si="63"/>
        <v>0</v>
      </c>
      <c r="P1831" s="57">
        <f>VLOOKUP(E1831,'Cons. Ch2 &amp; Ch3'!F:Y,20,FALSE)</f>
        <v>27770240</v>
      </c>
    </row>
    <row r="1832" spans="1:16" hidden="1" x14ac:dyDescent="0.35">
      <c r="A1832" s="56">
        <v>8471305</v>
      </c>
      <c r="B1832" s="56" t="s">
        <v>4159</v>
      </c>
      <c r="C1832" s="56">
        <v>420570</v>
      </c>
      <c r="D1832" s="56" t="s">
        <v>25</v>
      </c>
      <c r="E1832" s="56" t="str">
        <f t="shared" si="64"/>
        <v>847.8471305.1.420570.000000.847001.200179</v>
      </c>
      <c r="F1832" s="66" t="s">
        <v>21</v>
      </c>
      <c r="G1832" s="56">
        <v>847001</v>
      </c>
      <c r="H1832" s="56" t="s">
        <v>23</v>
      </c>
      <c r="I1832" s="56">
        <v>200179</v>
      </c>
      <c r="J1832" s="56" t="s">
        <v>4160</v>
      </c>
      <c r="K1832" s="56">
        <v>3</v>
      </c>
      <c r="L1832" s="56">
        <v>200000</v>
      </c>
      <c r="M1832" s="57">
        <v>600000</v>
      </c>
      <c r="N1832" s="57">
        <v>600000</v>
      </c>
      <c r="O1832" s="223">
        <f t="shared" si="63"/>
        <v>0</v>
      </c>
      <c r="P1832" s="57">
        <f>VLOOKUP(E1832,'Cons. Ch2 &amp; Ch3'!F:Y,20,FALSE)</f>
        <v>27770240</v>
      </c>
    </row>
    <row r="1833" spans="1:16" hidden="1" x14ac:dyDescent="0.35">
      <c r="A1833" s="56">
        <v>8471305</v>
      </c>
      <c r="B1833" s="56" t="s">
        <v>579</v>
      </c>
      <c r="C1833" s="56">
        <v>420570</v>
      </c>
      <c r="D1833" s="56" t="s">
        <v>25</v>
      </c>
      <c r="E1833" s="56" t="str">
        <f t="shared" si="64"/>
        <v>847.8471305.1.420570.000000.847001.200179</v>
      </c>
      <c r="F1833" s="66" t="s">
        <v>21</v>
      </c>
      <c r="G1833" s="56">
        <v>847001</v>
      </c>
      <c r="H1833" s="56" t="s">
        <v>23</v>
      </c>
      <c r="I1833" s="56">
        <v>200179</v>
      </c>
      <c r="J1833" s="56" t="s">
        <v>5206</v>
      </c>
      <c r="K1833" s="56">
        <v>1</v>
      </c>
      <c r="L1833" s="56">
        <v>25155240</v>
      </c>
      <c r="M1833" s="57">
        <v>25155240</v>
      </c>
      <c r="N1833" s="57">
        <v>25155240</v>
      </c>
      <c r="O1833" s="223">
        <f t="shared" si="63"/>
        <v>0</v>
      </c>
      <c r="P1833" s="57">
        <f>VLOOKUP(E1833,'Cons. Ch2 &amp; Ch3'!F:Y,20,FALSE)</f>
        <v>27770240</v>
      </c>
    </row>
    <row r="1834" spans="1:16" hidden="1" x14ac:dyDescent="0.35">
      <c r="A1834" s="56">
        <v>8471305</v>
      </c>
      <c r="B1834" s="56" t="s">
        <v>4159</v>
      </c>
      <c r="C1834" s="56">
        <v>420810</v>
      </c>
      <c r="D1834" s="56" t="s">
        <v>454</v>
      </c>
      <c r="E1834" s="56" t="str">
        <f t="shared" si="64"/>
        <v>847.8471305.1.420810.000000.847001.200179</v>
      </c>
      <c r="F1834" s="66" t="s">
        <v>21</v>
      </c>
      <c r="G1834" s="56">
        <v>847001</v>
      </c>
      <c r="H1834" s="56" t="s">
        <v>23</v>
      </c>
      <c r="I1834" s="56">
        <v>200179</v>
      </c>
      <c r="J1834" s="56" t="s">
        <v>4166</v>
      </c>
      <c r="K1834" s="56">
        <v>3</v>
      </c>
      <c r="L1834" s="56">
        <v>10000</v>
      </c>
      <c r="M1834" s="57">
        <v>30000</v>
      </c>
      <c r="N1834" s="57">
        <v>30000</v>
      </c>
      <c r="O1834" s="223">
        <f t="shared" si="63"/>
        <v>0</v>
      </c>
      <c r="P1834" s="57">
        <f>VLOOKUP(E1834,'Cons. Ch2 &amp; Ch3'!F:Y,20,FALSE)</f>
        <v>263385</v>
      </c>
    </row>
    <row r="1835" spans="1:16" hidden="1" x14ac:dyDescent="0.35">
      <c r="A1835" s="56">
        <v>8471305</v>
      </c>
      <c r="B1835" s="56" t="s">
        <v>579</v>
      </c>
      <c r="C1835" s="56">
        <v>420810</v>
      </c>
      <c r="D1835" s="56" t="s">
        <v>454</v>
      </c>
      <c r="E1835" s="56" t="str">
        <f t="shared" si="64"/>
        <v>847.8471305.1.420810.000000.847001.200179</v>
      </c>
      <c r="F1835" s="66" t="s">
        <v>21</v>
      </c>
      <c r="G1835" s="56">
        <v>847001</v>
      </c>
      <c r="H1835" s="56" t="s">
        <v>23</v>
      </c>
      <c r="I1835" s="56">
        <v>200179</v>
      </c>
      <c r="M1835" s="57">
        <v>0</v>
      </c>
      <c r="N1835" s="57">
        <v>0</v>
      </c>
      <c r="O1835" s="223">
        <f t="shared" si="63"/>
        <v>0</v>
      </c>
      <c r="P1835" s="57">
        <f>VLOOKUP(E1835,'Cons. Ch2 &amp; Ch3'!F:Y,20,FALSE)</f>
        <v>263385</v>
      </c>
    </row>
    <row r="1836" spans="1:16" hidden="1" x14ac:dyDescent="0.35">
      <c r="A1836" s="56">
        <v>8471305</v>
      </c>
      <c r="B1836" s="56" t="s">
        <v>579</v>
      </c>
      <c r="C1836" s="56">
        <v>420810</v>
      </c>
      <c r="D1836" s="56" t="s">
        <v>454</v>
      </c>
      <c r="E1836" s="56" t="str">
        <f t="shared" si="64"/>
        <v>847.8471305.1.420810.000000.847001.200179</v>
      </c>
      <c r="F1836" s="66" t="s">
        <v>21</v>
      </c>
      <c r="G1836" s="56">
        <v>847001</v>
      </c>
      <c r="H1836" s="56" t="s">
        <v>23</v>
      </c>
      <c r="I1836" s="56">
        <v>200179</v>
      </c>
      <c r="M1836" s="57">
        <v>262650</v>
      </c>
      <c r="N1836" s="57">
        <v>262650</v>
      </c>
      <c r="O1836" s="223">
        <f t="shared" si="63"/>
        <v>0</v>
      </c>
      <c r="P1836" s="57">
        <f>VLOOKUP(E1836,'Cons. Ch2 &amp; Ch3'!F:Y,20,FALSE)</f>
        <v>263385</v>
      </c>
    </row>
    <row r="1837" spans="1:16" hidden="1" x14ac:dyDescent="0.35">
      <c r="A1837" s="56">
        <v>8471305</v>
      </c>
      <c r="B1837" s="56" t="s">
        <v>4042</v>
      </c>
      <c r="C1837" s="56">
        <v>421000</v>
      </c>
      <c r="D1837" s="56" t="s">
        <v>31</v>
      </c>
      <c r="E1837" s="56" t="str">
        <f t="shared" si="64"/>
        <v>847.8471305.1.421000.000000.847001.200179</v>
      </c>
      <c r="F1837" s="66" t="s">
        <v>21</v>
      </c>
      <c r="G1837" s="56">
        <v>847001</v>
      </c>
      <c r="H1837" s="56" t="s">
        <v>23</v>
      </c>
      <c r="I1837" s="56">
        <v>200179</v>
      </c>
      <c r="J1837" s="56" t="s">
        <v>4043</v>
      </c>
      <c r="K1837" s="56">
        <v>1</v>
      </c>
      <c r="L1837" s="56">
        <v>60000</v>
      </c>
      <c r="M1837" s="57">
        <v>60000</v>
      </c>
      <c r="N1837" s="57">
        <v>60000</v>
      </c>
      <c r="O1837" s="223">
        <f t="shared" si="63"/>
        <v>0</v>
      </c>
      <c r="P1837" s="57">
        <f>VLOOKUP(E1837,'Cons. Ch2 &amp; Ch3'!F:Y,20,FALSE)</f>
        <v>271000</v>
      </c>
    </row>
    <row r="1838" spans="1:16" hidden="1" x14ac:dyDescent="0.35">
      <c r="A1838" s="56">
        <v>8471305</v>
      </c>
      <c r="B1838" s="56" t="s">
        <v>4042</v>
      </c>
      <c r="C1838" s="56">
        <v>421000</v>
      </c>
      <c r="D1838" s="56" t="s">
        <v>31</v>
      </c>
      <c r="E1838" s="56" t="str">
        <f t="shared" si="64"/>
        <v>847.8471305.1.421000.000000.847001.200179</v>
      </c>
      <c r="F1838" s="66" t="s">
        <v>21</v>
      </c>
      <c r="G1838" s="56">
        <v>847001</v>
      </c>
      <c r="H1838" s="56" t="s">
        <v>23</v>
      </c>
      <c r="I1838" s="56">
        <v>200179</v>
      </c>
      <c r="J1838" s="56" t="s">
        <v>4048</v>
      </c>
      <c r="K1838" s="56">
        <v>20</v>
      </c>
      <c r="L1838" s="56">
        <v>1250</v>
      </c>
      <c r="M1838" s="57">
        <v>25000</v>
      </c>
      <c r="N1838" s="57">
        <v>25000</v>
      </c>
      <c r="O1838" s="223">
        <f t="shared" si="63"/>
        <v>0</v>
      </c>
      <c r="P1838" s="57">
        <f>VLOOKUP(E1838,'Cons. Ch2 &amp; Ch3'!F:Y,20,FALSE)</f>
        <v>271000</v>
      </c>
    </row>
    <row r="1839" spans="1:16" hidden="1" x14ac:dyDescent="0.35">
      <c r="A1839" s="56">
        <v>8471305</v>
      </c>
      <c r="B1839" s="56" t="s">
        <v>4042</v>
      </c>
      <c r="C1839" s="56">
        <v>421000</v>
      </c>
      <c r="D1839" s="56" t="s">
        <v>31</v>
      </c>
      <c r="E1839" s="56" t="str">
        <f t="shared" si="64"/>
        <v>847.8471305.1.421000.000000.847001.200179</v>
      </c>
      <c r="F1839" s="66" t="s">
        <v>21</v>
      </c>
      <c r="G1839" s="56">
        <v>847001</v>
      </c>
      <c r="H1839" s="56" t="s">
        <v>23</v>
      </c>
      <c r="I1839" s="56">
        <v>200179</v>
      </c>
      <c r="J1839" s="56" t="s">
        <v>4050</v>
      </c>
      <c r="K1839" s="56">
        <v>10</v>
      </c>
      <c r="L1839" s="56">
        <v>850</v>
      </c>
      <c r="M1839" s="57">
        <v>8500</v>
      </c>
      <c r="N1839" s="57">
        <v>8500</v>
      </c>
      <c r="O1839" s="223">
        <f t="shared" si="63"/>
        <v>0</v>
      </c>
      <c r="P1839" s="57">
        <f>VLOOKUP(E1839,'Cons. Ch2 &amp; Ch3'!F:Y,20,FALSE)</f>
        <v>271000</v>
      </c>
    </row>
    <row r="1840" spans="1:16" hidden="1" x14ac:dyDescent="0.35">
      <c r="A1840" s="56">
        <v>8471305</v>
      </c>
      <c r="B1840" s="56" t="s">
        <v>4042</v>
      </c>
      <c r="C1840" s="56">
        <v>421000</v>
      </c>
      <c r="D1840" s="56" t="s">
        <v>31</v>
      </c>
      <c r="E1840" s="56" t="str">
        <f t="shared" si="64"/>
        <v>847.8471305.1.421000.000000.847001.200179</v>
      </c>
      <c r="F1840" s="66" t="s">
        <v>21</v>
      </c>
      <c r="G1840" s="56">
        <v>847001</v>
      </c>
      <c r="H1840" s="56" t="s">
        <v>23</v>
      </c>
      <c r="I1840" s="56">
        <v>200179</v>
      </c>
      <c r="J1840" s="56" t="s">
        <v>4051</v>
      </c>
      <c r="K1840" s="56">
        <v>5</v>
      </c>
      <c r="L1840" s="56">
        <v>7500</v>
      </c>
      <c r="M1840" s="57">
        <v>37500</v>
      </c>
      <c r="N1840" s="57">
        <v>37500</v>
      </c>
      <c r="O1840" s="223">
        <f t="shared" si="63"/>
        <v>0</v>
      </c>
      <c r="P1840" s="57">
        <f>VLOOKUP(E1840,'Cons. Ch2 &amp; Ch3'!F:Y,20,FALSE)</f>
        <v>271000</v>
      </c>
    </row>
    <row r="1841" spans="1:16" hidden="1" x14ac:dyDescent="0.35">
      <c r="A1841" s="56">
        <v>8471305</v>
      </c>
      <c r="B1841" s="56" t="s">
        <v>579</v>
      </c>
      <c r="C1841" s="56">
        <v>421000</v>
      </c>
      <c r="D1841" s="56" t="s">
        <v>31</v>
      </c>
      <c r="E1841" s="56" t="str">
        <f t="shared" si="64"/>
        <v>847.8471305.1.421000.000000.847001.200179</v>
      </c>
      <c r="F1841" s="66" t="s">
        <v>21</v>
      </c>
      <c r="G1841" s="56">
        <v>847001</v>
      </c>
      <c r="H1841" s="56" t="s">
        <v>23</v>
      </c>
      <c r="I1841" s="56">
        <v>200179</v>
      </c>
      <c r="J1841" s="56" t="s">
        <v>5215</v>
      </c>
      <c r="K1841" s="56">
        <v>1</v>
      </c>
      <c r="L1841" s="56">
        <v>140000</v>
      </c>
      <c r="M1841" s="57">
        <v>140000</v>
      </c>
      <c r="N1841" s="57">
        <v>140000</v>
      </c>
      <c r="O1841" s="223">
        <f t="shared" si="63"/>
        <v>0</v>
      </c>
      <c r="P1841" s="57">
        <f>VLOOKUP(E1841,'Cons. Ch2 &amp; Ch3'!F:Y,20,FALSE)</f>
        <v>271000</v>
      </c>
    </row>
    <row r="1842" spans="1:16" hidden="1" x14ac:dyDescent="0.35">
      <c r="A1842" s="56">
        <v>8471305</v>
      </c>
      <c r="B1842" s="56" t="s">
        <v>579</v>
      </c>
      <c r="C1842" s="56">
        <v>421100</v>
      </c>
      <c r="D1842" s="56" t="s">
        <v>339</v>
      </c>
      <c r="E1842" s="56" t="str">
        <f t="shared" si="64"/>
        <v>847.8471305.1.421100.000000.847001.200179</v>
      </c>
      <c r="F1842" s="66" t="s">
        <v>21</v>
      </c>
      <c r="G1842" s="56">
        <v>847001</v>
      </c>
      <c r="H1842" s="56" t="s">
        <v>23</v>
      </c>
      <c r="I1842" s="56">
        <v>200179</v>
      </c>
      <c r="L1842" s="56">
        <v>4</v>
      </c>
      <c r="M1842" s="57">
        <v>1200000</v>
      </c>
      <c r="N1842" s="57">
        <f>VLOOKUP(E1842,'[1]Cons. Ch2 &amp; Ch3'!$F:$Y,20,FALSE)</f>
        <v>0</v>
      </c>
      <c r="O1842" s="223">
        <f t="shared" si="63"/>
        <v>1200000</v>
      </c>
      <c r="P1842" s="57">
        <f>VLOOKUP(E1842,'Cons. Ch2 &amp; Ch3'!F:Y,20,FALSE)</f>
        <v>0</v>
      </c>
    </row>
    <row r="1843" spans="1:16" hidden="1" x14ac:dyDescent="0.35">
      <c r="A1843" s="56">
        <v>8471305</v>
      </c>
      <c r="B1843" s="56" t="s">
        <v>4139</v>
      </c>
      <c r="C1843" s="56">
        <v>421700</v>
      </c>
      <c r="D1843" s="56" t="s">
        <v>34</v>
      </c>
      <c r="E1843" s="56" t="str">
        <f t="shared" si="64"/>
        <v>847.8471305.1.421700.000000.847001.200179</v>
      </c>
      <c r="F1843" s="66" t="s">
        <v>21</v>
      </c>
      <c r="G1843" s="56">
        <v>847001</v>
      </c>
      <c r="H1843" s="56" t="s">
        <v>23</v>
      </c>
      <c r="I1843" s="56">
        <v>200179</v>
      </c>
      <c r="J1843" s="56" t="s">
        <v>4142</v>
      </c>
      <c r="K1843" s="56">
        <v>150</v>
      </c>
      <c r="L1843" s="56">
        <v>380</v>
      </c>
      <c r="M1843" s="57">
        <v>57000</v>
      </c>
      <c r="N1843" s="57">
        <v>57000</v>
      </c>
      <c r="O1843" s="223">
        <f t="shared" si="63"/>
        <v>0</v>
      </c>
      <c r="P1843" s="57">
        <f>VLOOKUP(E1843,'Cons. Ch2 &amp; Ch3'!F:Y,20,FALSE)</f>
        <v>170000</v>
      </c>
    </row>
    <row r="1844" spans="1:16" hidden="1" x14ac:dyDescent="0.35">
      <c r="A1844" s="56">
        <v>8471305</v>
      </c>
      <c r="B1844" s="56" t="s">
        <v>4139</v>
      </c>
      <c r="C1844" s="56">
        <v>421700</v>
      </c>
      <c r="D1844" s="56" t="s">
        <v>34</v>
      </c>
      <c r="E1844" s="56" t="str">
        <f t="shared" si="64"/>
        <v>847.8471305.1.421700.000000.847001.200179</v>
      </c>
      <c r="F1844" s="66" t="s">
        <v>21</v>
      </c>
      <c r="G1844" s="56">
        <v>847001</v>
      </c>
      <c r="H1844" s="56" t="s">
        <v>23</v>
      </c>
      <c r="I1844" s="56">
        <v>200179</v>
      </c>
      <c r="J1844" s="56" t="s">
        <v>4143</v>
      </c>
      <c r="K1844" s="56">
        <v>40</v>
      </c>
      <c r="L1844" s="56">
        <v>1200</v>
      </c>
      <c r="M1844" s="57">
        <v>48000</v>
      </c>
      <c r="N1844" s="57">
        <v>48000</v>
      </c>
      <c r="O1844" s="223">
        <f t="shared" si="63"/>
        <v>0</v>
      </c>
      <c r="P1844" s="57">
        <f>VLOOKUP(E1844,'Cons. Ch2 &amp; Ch3'!F:Y,20,FALSE)</f>
        <v>170000</v>
      </c>
    </row>
    <row r="1845" spans="1:16" hidden="1" x14ac:dyDescent="0.35">
      <c r="A1845" s="56">
        <v>8471305</v>
      </c>
      <c r="B1845" s="56" t="s">
        <v>4139</v>
      </c>
      <c r="C1845" s="56">
        <v>421700</v>
      </c>
      <c r="D1845" s="56" t="s">
        <v>34</v>
      </c>
      <c r="E1845" s="56" t="str">
        <f t="shared" si="64"/>
        <v>847.8471305.1.421700.000000.847001.200179</v>
      </c>
      <c r="F1845" s="66" t="s">
        <v>21</v>
      </c>
      <c r="G1845" s="56">
        <v>847001</v>
      </c>
      <c r="H1845" s="56" t="s">
        <v>23</v>
      </c>
      <c r="I1845" s="56">
        <v>200179</v>
      </c>
      <c r="J1845" s="56" t="s">
        <v>4144</v>
      </c>
      <c r="M1845" s="57">
        <v>65000</v>
      </c>
      <c r="N1845" s="57">
        <v>65000</v>
      </c>
      <c r="O1845" s="223">
        <f t="shared" ref="O1845:O1908" si="65">M1845-N1845</f>
        <v>0</v>
      </c>
      <c r="P1845" s="57">
        <f>VLOOKUP(E1845,'Cons. Ch2 &amp; Ch3'!F:Y,20,FALSE)</f>
        <v>170000</v>
      </c>
    </row>
    <row r="1846" spans="1:16" hidden="1" x14ac:dyDescent="0.35">
      <c r="A1846" s="56">
        <v>8471305</v>
      </c>
      <c r="B1846" s="56" t="s">
        <v>579</v>
      </c>
      <c r="C1846" s="56">
        <v>421700</v>
      </c>
      <c r="D1846" s="56" t="s">
        <v>34</v>
      </c>
      <c r="E1846" s="56" t="str">
        <f t="shared" si="64"/>
        <v>847.8471305.1.421700.000000.847001.200179</v>
      </c>
      <c r="F1846" s="66" t="s">
        <v>21</v>
      </c>
      <c r="G1846" s="56">
        <v>847001</v>
      </c>
      <c r="H1846" s="56" t="s">
        <v>23</v>
      </c>
      <c r="I1846" s="56">
        <v>200179</v>
      </c>
      <c r="M1846" s="57">
        <v>0</v>
      </c>
      <c r="N1846" s="57">
        <f>VLOOKUP(E1846,'[1]Cons. Ch2 &amp; Ch3'!$F:$Y,20,FALSE)</f>
        <v>170000</v>
      </c>
      <c r="O1846" s="223">
        <f t="shared" si="65"/>
        <v>-170000</v>
      </c>
      <c r="P1846" s="57">
        <f>VLOOKUP(E1846,'Cons. Ch2 &amp; Ch3'!F:Y,20,FALSE)</f>
        <v>170000</v>
      </c>
    </row>
    <row r="1847" spans="1:16" hidden="1" x14ac:dyDescent="0.35">
      <c r="A1847" s="56">
        <v>8471305</v>
      </c>
      <c r="B1847" s="56" t="s">
        <v>3956</v>
      </c>
      <c r="C1847" s="56">
        <v>422100</v>
      </c>
      <c r="D1847" s="56" t="s">
        <v>508</v>
      </c>
      <c r="E1847" s="56" t="str">
        <f t="shared" si="64"/>
        <v>847.8471305.1.422100.000000.847001.200179</v>
      </c>
      <c r="F1847" s="66" t="s">
        <v>21</v>
      </c>
      <c r="G1847" s="56">
        <v>847001</v>
      </c>
      <c r="H1847" s="56" t="s">
        <v>23</v>
      </c>
      <c r="I1847" s="56">
        <v>200179</v>
      </c>
      <c r="J1847" s="56" t="s">
        <v>3963</v>
      </c>
      <c r="K1847" s="56">
        <v>24</v>
      </c>
      <c r="L1847" s="56">
        <v>500</v>
      </c>
      <c r="M1847" s="57">
        <v>12000</v>
      </c>
      <c r="N1847" s="57">
        <f>VLOOKUP(E1847,'[1]Cons. Ch2 &amp; Ch3'!$F:$Y,20,FALSE)</f>
        <v>12000</v>
      </c>
      <c r="O1847" s="223">
        <f t="shared" si="65"/>
        <v>0</v>
      </c>
      <c r="P1847" s="57">
        <f>VLOOKUP(E1847,'Cons. Ch2 &amp; Ch3'!F:Y,20,FALSE)</f>
        <v>12000</v>
      </c>
    </row>
    <row r="1848" spans="1:16" hidden="1" x14ac:dyDescent="0.35">
      <c r="A1848" s="56">
        <v>8471305</v>
      </c>
      <c r="B1848" s="56" t="s">
        <v>579</v>
      </c>
      <c r="C1848" s="56">
        <v>422100</v>
      </c>
      <c r="D1848" s="56" t="s">
        <v>508</v>
      </c>
      <c r="E1848" s="56" t="str">
        <f t="shared" si="64"/>
        <v>847.8471305.1.422100.000000.847001.200179</v>
      </c>
      <c r="F1848" s="66" t="s">
        <v>21</v>
      </c>
      <c r="G1848" s="56">
        <v>847001</v>
      </c>
      <c r="H1848" s="56" t="s">
        <v>23</v>
      </c>
      <c r="I1848" s="56">
        <v>200179</v>
      </c>
      <c r="M1848" s="57">
        <v>0</v>
      </c>
      <c r="N1848" s="57">
        <f>VLOOKUP(E1848,'[1]Cons. Ch2 &amp; Ch3'!$F:$Y,20,FALSE)</f>
        <v>12000</v>
      </c>
      <c r="O1848" s="223">
        <f t="shared" si="65"/>
        <v>-12000</v>
      </c>
      <c r="P1848" s="57">
        <f>VLOOKUP(E1848,'Cons. Ch2 &amp; Ch3'!F:Y,20,FALSE)</f>
        <v>12000</v>
      </c>
    </row>
    <row r="1849" spans="1:16" hidden="1" x14ac:dyDescent="0.35">
      <c r="A1849" s="56">
        <v>8471305</v>
      </c>
      <c r="B1849" s="56" t="s">
        <v>579</v>
      </c>
      <c r="C1849" s="56">
        <v>422900</v>
      </c>
      <c r="D1849" s="56" t="s">
        <v>587</v>
      </c>
      <c r="E1849" s="56" t="str">
        <f t="shared" si="64"/>
        <v>847.8471305.1.422900.000000.847001.200179</v>
      </c>
      <c r="F1849" s="66" t="s">
        <v>21</v>
      </c>
      <c r="G1849" s="56">
        <v>847001</v>
      </c>
      <c r="H1849" s="56" t="s">
        <v>23</v>
      </c>
      <c r="I1849" s="56">
        <v>200179</v>
      </c>
      <c r="M1849" s="57">
        <v>0</v>
      </c>
      <c r="N1849" s="57">
        <f>VLOOKUP(E1849,'[1]Cons. Ch2 &amp; Ch3'!$F:$Y,20,FALSE)</f>
        <v>0</v>
      </c>
      <c r="O1849" s="223">
        <f t="shared" si="65"/>
        <v>0</v>
      </c>
      <c r="P1849" s="57">
        <f>VLOOKUP(E1849,'Cons. Ch2 &amp; Ch3'!F:Y,20,FALSE)</f>
        <v>0</v>
      </c>
    </row>
    <row r="1850" spans="1:16" hidden="1" x14ac:dyDescent="0.35">
      <c r="A1850" s="56">
        <v>8471305</v>
      </c>
      <c r="B1850" s="56" t="s">
        <v>579</v>
      </c>
      <c r="C1850" s="56">
        <v>425100</v>
      </c>
      <c r="D1850" s="56" t="s">
        <v>79</v>
      </c>
      <c r="E1850" s="56" t="str">
        <f t="shared" si="64"/>
        <v>847.8471305.1.425100.000000.847001.200179</v>
      </c>
      <c r="F1850" s="66" t="s">
        <v>21</v>
      </c>
      <c r="G1850" s="56">
        <v>847001</v>
      </c>
      <c r="H1850" s="56" t="s">
        <v>23</v>
      </c>
      <c r="I1850" s="56">
        <v>200179</v>
      </c>
      <c r="M1850" s="57">
        <v>0</v>
      </c>
      <c r="N1850" s="57">
        <f>VLOOKUP(E1850,'[1]Cons. Ch2 &amp; Ch3'!$F:$Y,20,FALSE)</f>
        <v>0</v>
      </c>
      <c r="O1850" s="223">
        <f t="shared" si="65"/>
        <v>0</v>
      </c>
      <c r="P1850" s="57">
        <f>VLOOKUP(E1850,'Cons. Ch2 &amp; Ch3'!F:Y,20,FALSE)</f>
        <v>0</v>
      </c>
    </row>
    <row r="1851" spans="1:16" hidden="1" x14ac:dyDescent="0.35">
      <c r="A1851" s="56">
        <v>8471305</v>
      </c>
      <c r="B1851" s="56" t="s">
        <v>3926</v>
      </c>
      <c r="C1851" s="56">
        <v>425510</v>
      </c>
      <c r="D1851" s="56" t="s">
        <v>37</v>
      </c>
      <c r="E1851" s="56" t="str">
        <f t="shared" si="64"/>
        <v>847.8471305.1.425510.000000.847001.200179</v>
      </c>
      <c r="F1851" s="66" t="s">
        <v>21</v>
      </c>
      <c r="G1851" s="56">
        <v>847001</v>
      </c>
      <c r="H1851" s="56" t="s">
        <v>23</v>
      </c>
      <c r="I1851" s="56">
        <v>200179</v>
      </c>
      <c r="J1851" s="56" t="s">
        <v>3928</v>
      </c>
      <c r="K1851" s="56">
        <v>2</v>
      </c>
      <c r="L1851" s="56">
        <v>20000</v>
      </c>
      <c r="M1851" s="57">
        <v>40000</v>
      </c>
      <c r="N1851" s="57">
        <f>VLOOKUP(E1851,'[1]Cons. Ch2 &amp; Ch3'!$F:$Y,20,FALSE)</f>
        <v>820000</v>
      </c>
      <c r="O1851" s="223">
        <f t="shared" si="65"/>
        <v>-780000</v>
      </c>
      <c r="P1851" s="57">
        <f>VLOOKUP(E1851,'Cons. Ch2 &amp; Ch3'!F:Y,20,FALSE)</f>
        <v>820000</v>
      </c>
    </row>
    <row r="1852" spans="1:16" hidden="1" x14ac:dyDescent="0.35">
      <c r="A1852" s="130">
        <v>8471305</v>
      </c>
      <c r="B1852" s="130" t="s">
        <v>3926</v>
      </c>
      <c r="C1852" s="130">
        <v>425510</v>
      </c>
      <c r="D1852" s="56" t="s">
        <v>37</v>
      </c>
      <c r="E1852" s="56" t="str">
        <f t="shared" si="64"/>
        <v>847.8471305.1.425510.000000.847001.200179</v>
      </c>
      <c r="F1852" s="66" t="s">
        <v>21</v>
      </c>
      <c r="G1852" s="56">
        <v>847001</v>
      </c>
      <c r="H1852" s="130" t="s">
        <v>23</v>
      </c>
      <c r="I1852" s="130">
        <v>200179</v>
      </c>
      <c r="J1852" s="130" t="s">
        <v>3945</v>
      </c>
      <c r="K1852" s="130">
        <v>4</v>
      </c>
      <c r="L1852" s="130">
        <v>1000</v>
      </c>
      <c r="M1852" s="132">
        <v>4000</v>
      </c>
      <c r="N1852" s="57">
        <v>0</v>
      </c>
      <c r="O1852" s="223">
        <f t="shared" si="65"/>
        <v>4000</v>
      </c>
      <c r="P1852" s="57">
        <f>VLOOKUP(E1852,'Cons. Ch2 &amp; Ch3'!F:Y,20,FALSE)</f>
        <v>820000</v>
      </c>
    </row>
    <row r="1853" spans="1:16" hidden="1" x14ac:dyDescent="0.35">
      <c r="A1853" s="56">
        <v>8471305</v>
      </c>
      <c r="B1853" s="56" t="s">
        <v>4096</v>
      </c>
      <c r="C1853" s="56">
        <v>425510</v>
      </c>
      <c r="D1853" s="56" t="s">
        <v>37</v>
      </c>
      <c r="E1853" s="56" t="str">
        <f t="shared" si="64"/>
        <v>847.8471305.1.425510.000000.847001.200179</v>
      </c>
      <c r="F1853" s="66" t="s">
        <v>21</v>
      </c>
      <c r="G1853" s="56">
        <v>847001</v>
      </c>
      <c r="H1853" s="56" t="s">
        <v>23</v>
      </c>
      <c r="I1853" s="56">
        <v>200179</v>
      </c>
      <c r="J1853" s="56" t="s">
        <v>4097</v>
      </c>
      <c r="K1853" s="56">
        <v>5</v>
      </c>
      <c r="L1853" s="56">
        <v>10000</v>
      </c>
      <c r="M1853" s="57">
        <v>50000</v>
      </c>
      <c r="N1853" s="57">
        <v>0</v>
      </c>
      <c r="O1853" s="223">
        <f t="shared" si="65"/>
        <v>50000</v>
      </c>
      <c r="P1853" s="57">
        <f>VLOOKUP(E1853,'Cons. Ch2 &amp; Ch3'!F:Y,20,FALSE)</f>
        <v>820000</v>
      </c>
    </row>
    <row r="1854" spans="1:16" hidden="1" x14ac:dyDescent="0.35">
      <c r="A1854" s="56">
        <v>8471305</v>
      </c>
      <c r="B1854" s="56" t="s">
        <v>579</v>
      </c>
      <c r="C1854" s="56">
        <v>425510</v>
      </c>
      <c r="D1854" s="56" t="s">
        <v>37</v>
      </c>
      <c r="E1854" s="56" t="str">
        <f t="shared" si="64"/>
        <v>847.8471305.1.425510.000000.847001.200179</v>
      </c>
      <c r="F1854" s="66" t="s">
        <v>21</v>
      </c>
      <c r="G1854" s="56">
        <v>847001</v>
      </c>
      <c r="H1854" s="56" t="s">
        <v>23</v>
      </c>
      <c r="I1854" s="56">
        <v>200179</v>
      </c>
      <c r="J1854" s="56" t="s">
        <v>5218</v>
      </c>
      <c r="K1854" s="56">
        <v>50</v>
      </c>
      <c r="L1854" s="56">
        <v>6000</v>
      </c>
      <c r="M1854" s="57">
        <v>300000</v>
      </c>
      <c r="N1854" s="57">
        <v>0</v>
      </c>
      <c r="O1854" s="223">
        <f t="shared" si="65"/>
        <v>300000</v>
      </c>
      <c r="P1854" s="57">
        <f>VLOOKUP(E1854,'Cons. Ch2 &amp; Ch3'!F:Y,20,FALSE)</f>
        <v>820000</v>
      </c>
    </row>
    <row r="1855" spans="1:16" hidden="1" x14ac:dyDescent="0.35">
      <c r="A1855" s="56">
        <v>8471305</v>
      </c>
      <c r="B1855" s="56" t="s">
        <v>4096</v>
      </c>
      <c r="C1855" s="56">
        <v>425550</v>
      </c>
      <c r="D1855" s="56" t="s">
        <v>83</v>
      </c>
      <c r="E1855" s="56" t="str">
        <f t="shared" si="64"/>
        <v>847.8471305.1.425550.000000.847001.200179</v>
      </c>
      <c r="F1855" s="66" t="s">
        <v>21</v>
      </c>
      <c r="G1855" s="56">
        <v>847001</v>
      </c>
      <c r="H1855" s="56" t="s">
        <v>23</v>
      </c>
      <c r="I1855" s="56">
        <v>200179</v>
      </c>
      <c r="J1855" s="56" t="s">
        <v>4103</v>
      </c>
      <c r="K1855" s="56">
        <v>4</v>
      </c>
      <c r="L1855" s="56">
        <v>15000</v>
      </c>
      <c r="M1855" s="57">
        <v>60000</v>
      </c>
      <c r="N1855" s="57">
        <v>60000</v>
      </c>
      <c r="O1855" s="223">
        <f t="shared" si="65"/>
        <v>0</v>
      </c>
      <c r="P1855" s="57">
        <f>VLOOKUP(E1855,'Cons. Ch2 &amp; Ch3'!F:Y,20,FALSE)</f>
        <v>780000</v>
      </c>
    </row>
    <row r="1856" spans="1:16" hidden="1" x14ac:dyDescent="0.35">
      <c r="A1856" s="56">
        <v>8471305</v>
      </c>
      <c r="B1856" s="56" t="s">
        <v>579</v>
      </c>
      <c r="C1856" s="56">
        <v>425550</v>
      </c>
      <c r="D1856" s="56" t="s">
        <v>83</v>
      </c>
      <c r="E1856" s="56" t="str">
        <f t="shared" si="64"/>
        <v>847.8471305.1.425550.000000.847001.200179</v>
      </c>
      <c r="F1856" s="66" t="s">
        <v>21</v>
      </c>
      <c r="G1856" s="56">
        <v>847001</v>
      </c>
      <c r="H1856" s="56" t="s">
        <v>23</v>
      </c>
      <c r="I1856" s="56">
        <v>200179</v>
      </c>
      <c r="J1856" s="56" t="s">
        <v>5222</v>
      </c>
      <c r="K1856" s="56">
        <v>40</v>
      </c>
      <c r="L1856" s="56">
        <v>18000</v>
      </c>
      <c r="M1856" s="57">
        <v>720000</v>
      </c>
      <c r="N1856" s="57">
        <v>720000</v>
      </c>
      <c r="O1856" s="223">
        <f t="shared" si="65"/>
        <v>0</v>
      </c>
      <c r="P1856" s="57">
        <f>VLOOKUP(E1856,'Cons. Ch2 &amp; Ch3'!F:Y,20,FALSE)</f>
        <v>780000</v>
      </c>
    </row>
    <row r="1857" spans="1:16" hidden="1" x14ac:dyDescent="0.35">
      <c r="A1857" s="56">
        <v>8471305</v>
      </c>
      <c r="B1857" s="56" t="s">
        <v>3926</v>
      </c>
      <c r="C1857" s="56">
        <v>425720</v>
      </c>
      <c r="D1857" s="56" t="s">
        <v>126</v>
      </c>
      <c r="E1857" s="56" t="str">
        <f t="shared" si="64"/>
        <v>847.8471305.1.425720.000000.847001.200179</v>
      </c>
      <c r="F1857" s="66" t="s">
        <v>21</v>
      </c>
      <c r="G1857" s="56">
        <v>847001</v>
      </c>
      <c r="H1857" s="56" t="s">
        <v>23</v>
      </c>
      <c r="I1857" s="56">
        <v>200179</v>
      </c>
      <c r="J1857" s="56" t="s">
        <v>3931</v>
      </c>
      <c r="K1857" s="56">
        <v>2</v>
      </c>
      <c r="L1857" s="56">
        <v>20000</v>
      </c>
      <c r="M1857" s="57">
        <v>40000</v>
      </c>
      <c r="N1857" s="57">
        <v>40000</v>
      </c>
      <c r="O1857" s="223">
        <f t="shared" si="65"/>
        <v>0</v>
      </c>
      <c r="P1857" s="57">
        <f>VLOOKUP(E1857,'Cons. Ch2 &amp; Ch3'!F:Y,20,FALSE)</f>
        <v>3780000</v>
      </c>
    </row>
    <row r="1858" spans="1:16" hidden="1" x14ac:dyDescent="0.35">
      <c r="A1858" s="56">
        <v>8471305</v>
      </c>
      <c r="B1858" s="56" t="s">
        <v>4018</v>
      </c>
      <c r="C1858" s="56">
        <v>425720</v>
      </c>
      <c r="D1858" s="56" t="s">
        <v>126</v>
      </c>
      <c r="E1858" s="56" t="str">
        <f t="shared" ref="E1858:E1921" si="66">CONCATENATE(847,".",A1858,".",1,".",C1858,".","000000",".",G1858,".",I1858)</f>
        <v>847.8471305.1.425720.000000.847001.200179</v>
      </c>
      <c r="F1858" s="66" t="s">
        <v>21</v>
      </c>
      <c r="G1858" s="56">
        <v>847001</v>
      </c>
      <c r="H1858" s="56" t="s">
        <v>23</v>
      </c>
      <c r="I1858" s="56">
        <v>200179</v>
      </c>
      <c r="J1858" s="56" t="s">
        <v>4019</v>
      </c>
      <c r="K1858" s="56">
        <v>60</v>
      </c>
      <c r="L1858" s="56">
        <v>28500</v>
      </c>
      <c r="M1858" s="57">
        <v>1710000</v>
      </c>
      <c r="N1858" s="57">
        <v>1710000</v>
      </c>
      <c r="O1858" s="223">
        <f t="shared" si="65"/>
        <v>0</v>
      </c>
      <c r="P1858" s="57">
        <f>VLOOKUP(E1858,'Cons. Ch2 &amp; Ch3'!F:Y,20,FALSE)</f>
        <v>3780000</v>
      </c>
    </row>
    <row r="1859" spans="1:16" hidden="1" x14ac:dyDescent="0.35">
      <c r="A1859" s="56">
        <v>8471305</v>
      </c>
      <c r="B1859" s="56" t="s">
        <v>4139</v>
      </c>
      <c r="C1859" s="56">
        <v>425720</v>
      </c>
      <c r="D1859" s="56" t="s">
        <v>126</v>
      </c>
      <c r="E1859" s="56" t="str">
        <f t="shared" si="66"/>
        <v>847.8471305.1.425720.000000.847001.200179</v>
      </c>
      <c r="F1859" s="66" t="s">
        <v>21</v>
      </c>
      <c r="G1859" s="56">
        <v>847001</v>
      </c>
      <c r="H1859" s="56" t="s">
        <v>23</v>
      </c>
      <c r="I1859" s="56">
        <v>200179</v>
      </c>
      <c r="J1859" s="56" t="s">
        <v>4145</v>
      </c>
      <c r="K1859" s="56">
        <v>6000</v>
      </c>
      <c r="L1859" s="56">
        <v>100</v>
      </c>
      <c r="M1859" s="57">
        <v>600000</v>
      </c>
      <c r="N1859" s="57">
        <v>600000</v>
      </c>
      <c r="O1859" s="223">
        <f t="shared" si="65"/>
        <v>0</v>
      </c>
      <c r="P1859" s="57">
        <f>VLOOKUP(E1859,'Cons. Ch2 &amp; Ch3'!F:Y,20,FALSE)</f>
        <v>3780000</v>
      </c>
    </row>
    <row r="1860" spans="1:16" hidden="1" x14ac:dyDescent="0.35">
      <c r="A1860" s="56">
        <v>8471305</v>
      </c>
      <c r="B1860" s="56" t="s">
        <v>4139</v>
      </c>
      <c r="C1860" s="56">
        <v>425720</v>
      </c>
      <c r="D1860" s="56" t="s">
        <v>126</v>
      </c>
      <c r="E1860" s="56" t="str">
        <f t="shared" si="66"/>
        <v>847.8471305.1.425720.000000.847001.200179</v>
      </c>
      <c r="F1860" s="66" t="s">
        <v>21</v>
      </c>
      <c r="G1860" s="56">
        <v>847001</v>
      </c>
      <c r="H1860" s="56" t="s">
        <v>23</v>
      </c>
      <c r="I1860" s="56">
        <v>200179</v>
      </c>
      <c r="J1860" s="56" t="s">
        <v>4146</v>
      </c>
      <c r="M1860" s="57">
        <v>300000</v>
      </c>
      <c r="N1860" s="57">
        <v>300000</v>
      </c>
      <c r="O1860" s="223">
        <f t="shared" si="65"/>
        <v>0</v>
      </c>
      <c r="P1860" s="57">
        <f>VLOOKUP(E1860,'Cons. Ch2 &amp; Ch3'!F:Y,20,FALSE)</f>
        <v>3780000</v>
      </c>
    </row>
    <row r="1861" spans="1:16" hidden="1" x14ac:dyDescent="0.35">
      <c r="A1861" s="56">
        <v>8471305</v>
      </c>
      <c r="B1861" s="56" t="s">
        <v>579</v>
      </c>
      <c r="C1861" s="56">
        <v>425720</v>
      </c>
      <c r="D1861" s="56" t="s">
        <v>126</v>
      </c>
      <c r="E1861" s="56" t="str">
        <f t="shared" si="66"/>
        <v>847.8471305.1.425720.000000.847001.200179</v>
      </c>
      <c r="F1861" s="66" t="s">
        <v>21</v>
      </c>
      <c r="G1861" s="56">
        <v>847001</v>
      </c>
      <c r="H1861" s="56" t="s">
        <v>23</v>
      </c>
      <c r="I1861" s="56">
        <v>200179</v>
      </c>
      <c r="J1861" s="56" t="s">
        <v>5226</v>
      </c>
      <c r="K1861" s="56">
        <v>1</v>
      </c>
      <c r="L1861" s="56">
        <v>750000</v>
      </c>
      <c r="M1861" s="227">
        <v>750000</v>
      </c>
      <c r="N1861" s="57">
        <v>750000</v>
      </c>
      <c r="O1861" s="223">
        <f t="shared" si="65"/>
        <v>0</v>
      </c>
      <c r="P1861" s="57">
        <f>VLOOKUP(E1861,'Cons. Ch2 &amp; Ch3'!F:Y,20,FALSE)</f>
        <v>3780000</v>
      </c>
    </row>
    <row r="1862" spans="1:16" hidden="1" x14ac:dyDescent="0.35">
      <c r="A1862" s="56">
        <v>8471305</v>
      </c>
      <c r="B1862" s="56" t="s">
        <v>579</v>
      </c>
      <c r="C1862" s="56">
        <v>425720</v>
      </c>
      <c r="D1862" s="56" t="s">
        <v>126</v>
      </c>
      <c r="E1862" s="56" t="str">
        <f t="shared" si="66"/>
        <v>847.8471305.1.425720.000000.847001.200179</v>
      </c>
      <c r="F1862" s="66" t="s">
        <v>21</v>
      </c>
      <c r="G1862" s="56">
        <v>847001</v>
      </c>
      <c r="H1862" s="56" t="s">
        <v>23</v>
      </c>
      <c r="I1862" s="56">
        <v>200179</v>
      </c>
      <c r="J1862" s="56" t="s">
        <v>5229</v>
      </c>
      <c r="K1862" s="56">
        <v>1</v>
      </c>
      <c r="L1862" s="56">
        <v>184000</v>
      </c>
      <c r="M1862" s="227">
        <v>184000</v>
      </c>
      <c r="N1862" s="57">
        <v>184000</v>
      </c>
      <c r="O1862" s="223">
        <f t="shared" si="65"/>
        <v>0</v>
      </c>
      <c r="P1862" s="57">
        <f>VLOOKUP(E1862,'Cons. Ch2 &amp; Ch3'!F:Y,20,FALSE)</f>
        <v>3780000</v>
      </c>
    </row>
    <row r="1863" spans="1:16" hidden="1" x14ac:dyDescent="0.35">
      <c r="A1863" s="56">
        <v>8471305</v>
      </c>
      <c r="B1863" s="56" t="s">
        <v>579</v>
      </c>
      <c r="C1863" s="56">
        <v>425720</v>
      </c>
      <c r="D1863" s="56" t="s">
        <v>126</v>
      </c>
      <c r="E1863" s="56" t="str">
        <f t="shared" si="66"/>
        <v>847.8471305.1.425720.000000.847001.200179</v>
      </c>
      <c r="F1863" s="66" t="s">
        <v>21</v>
      </c>
      <c r="G1863" s="56">
        <v>847001</v>
      </c>
      <c r="H1863" s="56" t="s">
        <v>23</v>
      </c>
      <c r="I1863" s="56">
        <v>200179</v>
      </c>
      <c r="J1863" s="56" t="s">
        <v>5230</v>
      </c>
      <c r="K1863" s="56">
        <v>1</v>
      </c>
      <c r="L1863" s="56">
        <v>39000</v>
      </c>
      <c r="M1863" s="227">
        <v>39000</v>
      </c>
      <c r="N1863" s="57">
        <v>39000</v>
      </c>
      <c r="O1863" s="223">
        <f t="shared" si="65"/>
        <v>0</v>
      </c>
      <c r="P1863" s="57">
        <f>VLOOKUP(E1863,'Cons. Ch2 &amp; Ch3'!F:Y,20,FALSE)</f>
        <v>3780000</v>
      </c>
    </row>
    <row r="1864" spans="1:16" hidden="1" x14ac:dyDescent="0.35">
      <c r="A1864" s="56">
        <v>8471305</v>
      </c>
      <c r="B1864" s="56" t="s">
        <v>579</v>
      </c>
      <c r="C1864" s="56">
        <v>425720</v>
      </c>
      <c r="D1864" s="56" t="s">
        <v>126</v>
      </c>
      <c r="E1864" s="56" t="str">
        <f t="shared" si="66"/>
        <v>847.8471305.1.425720.000000.847001.200179</v>
      </c>
      <c r="F1864" s="66" t="s">
        <v>21</v>
      </c>
      <c r="G1864" s="56">
        <v>847001</v>
      </c>
      <c r="H1864" s="56" t="s">
        <v>23</v>
      </c>
      <c r="I1864" s="56">
        <v>200179</v>
      </c>
      <c r="J1864" s="56" t="s">
        <v>5231</v>
      </c>
      <c r="K1864" s="56">
        <v>1</v>
      </c>
      <c r="L1864" s="56">
        <v>157000</v>
      </c>
      <c r="M1864" s="227">
        <v>157000</v>
      </c>
      <c r="N1864" s="57">
        <v>157000</v>
      </c>
      <c r="O1864" s="223">
        <f t="shared" si="65"/>
        <v>0</v>
      </c>
      <c r="P1864" s="57">
        <f>VLOOKUP(E1864,'Cons. Ch2 &amp; Ch3'!F:Y,20,FALSE)</f>
        <v>3780000</v>
      </c>
    </row>
    <row r="1865" spans="1:16" hidden="1" x14ac:dyDescent="0.35">
      <c r="A1865" s="56">
        <v>8471305</v>
      </c>
      <c r="B1865" s="56" t="s">
        <v>579</v>
      </c>
      <c r="C1865" s="56">
        <v>425720</v>
      </c>
      <c r="D1865" s="56" t="s">
        <v>126</v>
      </c>
      <c r="E1865" s="56" t="str">
        <f t="shared" si="66"/>
        <v>847.8471305.1.425720.000000.847001.200179</v>
      </c>
      <c r="F1865" s="66" t="s">
        <v>21</v>
      </c>
      <c r="G1865" s="56">
        <v>847001</v>
      </c>
      <c r="H1865" s="56" t="s">
        <v>23</v>
      </c>
      <c r="I1865" s="56">
        <v>200179</v>
      </c>
      <c r="M1865" s="227"/>
      <c r="O1865" s="223">
        <f t="shared" si="65"/>
        <v>0</v>
      </c>
      <c r="P1865" s="57">
        <f>VLOOKUP(E1865,'Cons. Ch2 &amp; Ch3'!F:Y,20,FALSE)</f>
        <v>3780000</v>
      </c>
    </row>
    <row r="1866" spans="1:16" hidden="1" x14ac:dyDescent="0.35">
      <c r="A1866" s="56">
        <v>8471305</v>
      </c>
      <c r="B1866" s="56" t="s">
        <v>579</v>
      </c>
      <c r="C1866" s="56">
        <v>425741</v>
      </c>
      <c r="D1866" s="56" t="s">
        <v>633</v>
      </c>
      <c r="E1866" s="56" t="str">
        <f t="shared" si="66"/>
        <v>847.8471305.1.425741.000000.847001.200179</v>
      </c>
      <c r="F1866" s="66" t="s">
        <v>21</v>
      </c>
      <c r="G1866" s="56">
        <v>847001</v>
      </c>
      <c r="H1866" s="56" t="s">
        <v>23</v>
      </c>
      <c r="I1866" s="56">
        <v>200179</v>
      </c>
      <c r="N1866" s="57">
        <f>VLOOKUP(E1866,'[1]Cons. Ch2 &amp; Ch3'!$F:$Y,20,FALSE)</f>
        <v>0</v>
      </c>
      <c r="O1866" s="223">
        <f t="shared" si="65"/>
        <v>0</v>
      </c>
      <c r="P1866" s="57">
        <f>VLOOKUP(E1866,'Cons. Ch2 &amp; Ch3'!F:Y,20,FALSE)</f>
        <v>0</v>
      </c>
    </row>
    <row r="1867" spans="1:16" hidden="1" x14ac:dyDescent="0.35">
      <c r="A1867" s="56">
        <v>8471305</v>
      </c>
      <c r="B1867" s="56" t="s">
        <v>4018</v>
      </c>
      <c r="C1867" s="56">
        <v>425742</v>
      </c>
      <c r="D1867" s="56" t="s">
        <v>528</v>
      </c>
      <c r="E1867" s="56" t="str">
        <f t="shared" si="66"/>
        <v>847.8471305.1.425742.000000.847001.200179</v>
      </c>
      <c r="F1867" s="66" t="s">
        <v>21</v>
      </c>
      <c r="G1867" s="56">
        <v>847001</v>
      </c>
      <c r="H1867" s="56" t="s">
        <v>23</v>
      </c>
      <c r="I1867" s="56">
        <v>200179</v>
      </c>
      <c r="J1867" s="56" t="s">
        <v>4025</v>
      </c>
      <c r="K1867" s="56">
        <v>60</v>
      </c>
      <c r="L1867" s="56">
        <v>1500</v>
      </c>
      <c r="M1867" s="57">
        <v>90000</v>
      </c>
      <c r="N1867" s="57">
        <f>VLOOKUP(E1867,'[1]Cons. Ch2 &amp; Ch3'!$F:$Y,20,FALSE)</f>
        <v>180000</v>
      </c>
      <c r="O1867" s="223">
        <f t="shared" si="65"/>
        <v>-90000</v>
      </c>
      <c r="P1867" s="57">
        <f>VLOOKUP(E1867,'Cons. Ch2 &amp; Ch3'!F:Y,20,FALSE)</f>
        <v>180000</v>
      </c>
    </row>
    <row r="1868" spans="1:16" hidden="1" x14ac:dyDescent="0.35">
      <c r="A1868" s="56">
        <v>8471305</v>
      </c>
      <c r="B1868" s="56" t="s">
        <v>579</v>
      </c>
      <c r="C1868" s="56">
        <v>425742</v>
      </c>
      <c r="D1868" s="56" t="s">
        <v>528</v>
      </c>
      <c r="E1868" s="56" t="str">
        <f t="shared" si="66"/>
        <v>847.8471305.1.425742.000000.847001.200179</v>
      </c>
      <c r="F1868" s="66" t="s">
        <v>21</v>
      </c>
      <c r="G1868" s="56">
        <v>847001</v>
      </c>
      <c r="H1868" s="56" t="s">
        <v>23</v>
      </c>
      <c r="I1868" s="56">
        <v>200179</v>
      </c>
      <c r="J1868" s="56" t="s">
        <v>5270</v>
      </c>
      <c r="K1868" s="56">
        <v>60</v>
      </c>
      <c r="L1868" s="56">
        <v>1500</v>
      </c>
      <c r="M1868" s="57">
        <v>90000</v>
      </c>
      <c r="N1868" s="57">
        <f>VLOOKUP(E1868,'[1]Cons. Ch2 &amp; Ch3'!$F:$Y,20,FALSE)</f>
        <v>180000</v>
      </c>
      <c r="O1868" s="223">
        <f t="shared" si="65"/>
        <v>-90000</v>
      </c>
      <c r="P1868" s="57">
        <f>VLOOKUP(E1868,'Cons. Ch2 &amp; Ch3'!F:Y,20,FALSE)</f>
        <v>180000</v>
      </c>
    </row>
    <row r="1869" spans="1:16" hidden="1" x14ac:dyDescent="0.35">
      <c r="A1869" s="56">
        <v>8471305</v>
      </c>
      <c r="B1869" s="56" t="s">
        <v>579</v>
      </c>
      <c r="C1869" s="56">
        <v>425745</v>
      </c>
      <c r="D1869" s="56" t="s">
        <v>112</v>
      </c>
      <c r="E1869" s="56" t="str">
        <f t="shared" si="66"/>
        <v>847.8471305.1.425745.000000.847001.200179</v>
      </c>
      <c r="F1869" s="66" t="s">
        <v>21</v>
      </c>
      <c r="G1869" s="56">
        <v>847001</v>
      </c>
      <c r="H1869" s="56" t="s">
        <v>23</v>
      </c>
      <c r="I1869" s="56">
        <v>200179</v>
      </c>
      <c r="N1869" s="57">
        <f>VLOOKUP(E1869,'[1]Cons. Ch2 &amp; Ch3'!$F:$Y,20,FALSE)</f>
        <v>0</v>
      </c>
      <c r="O1869" s="223">
        <f t="shared" si="65"/>
        <v>0</v>
      </c>
      <c r="P1869" s="57">
        <f>VLOOKUP(E1869,'Cons. Ch2 &amp; Ch3'!F:Y,20,FALSE)</f>
        <v>0</v>
      </c>
    </row>
    <row r="1870" spans="1:16" hidden="1" x14ac:dyDescent="0.35">
      <c r="A1870" s="56">
        <v>8471305</v>
      </c>
      <c r="B1870" s="56" t="s">
        <v>4018</v>
      </c>
      <c r="C1870" s="56">
        <v>425746</v>
      </c>
      <c r="D1870" s="56" t="s">
        <v>548</v>
      </c>
      <c r="E1870" s="56" t="str">
        <f t="shared" si="66"/>
        <v>847.8471305.1.425746.000000.847001.200179</v>
      </c>
      <c r="F1870" s="66" t="s">
        <v>21</v>
      </c>
      <c r="G1870" s="56">
        <v>847001</v>
      </c>
      <c r="H1870" s="56" t="s">
        <v>23</v>
      </c>
      <c r="I1870" s="56">
        <v>200179</v>
      </c>
      <c r="J1870" s="56" t="s">
        <v>4028</v>
      </c>
      <c r="K1870" s="56">
        <v>738</v>
      </c>
      <c r="L1870" s="56">
        <v>300</v>
      </c>
      <c r="M1870" s="57">
        <v>221400</v>
      </c>
      <c r="N1870" s="57">
        <f>VLOOKUP(E1870,'[1]Cons. Ch2 &amp; Ch3'!$F:$Y,20,FALSE)</f>
        <v>312600</v>
      </c>
      <c r="O1870" s="223">
        <f t="shared" si="65"/>
        <v>-91200</v>
      </c>
      <c r="P1870" s="57">
        <f>VLOOKUP(E1870,'Cons. Ch2 &amp; Ch3'!F:Y,20,FALSE)</f>
        <v>312600</v>
      </c>
    </row>
    <row r="1871" spans="1:16" hidden="1" x14ac:dyDescent="0.35">
      <c r="A1871" s="56">
        <v>8471305</v>
      </c>
      <c r="B1871" s="56" t="s">
        <v>4139</v>
      </c>
      <c r="C1871" s="56">
        <v>425746</v>
      </c>
      <c r="D1871" s="56" t="s">
        <v>548</v>
      </c>
      <c r="E1871" s="56" t="str">
        <f t="shared" si="66"/>
        <v>847.8471305.1.425746.000000.847001.200179</v>
      </c>
      <c r="F1871" s="66" t="s">
        <v>21</v>
      </c>
      <c r="G1871" s="56">
        <v>847001</v>
      </c>
      <c r="H1871" s="56" t="s">
        <v>23</v>
      </c>
      <c r="I1871" s="56">
        <v>200179</v>
      </c>
      <c r="J1871" s="56" t="s">
        <v>4147</v>
      </c>
      <c r="M1871" s="57">
        <v>91200</v>
      </c>
      <c r="N1871" s="57">
        <f>VLOOKUP(E1871,'[1]Cons. Ch2 &amp; Ch3'!$F:$Y,20,FALSE)</f>
        <v>312600</v>
      </c>
      <c r="O1871" s="223">
        <f t="shared" si="65"/>
        <v>-221400</v>
      </c>
      <c r="P1871" s="57">
        <f>VLOOKUP(E1871,'Cons. Ch2 &amp; Ch3'!F:Y,20,FALSE)</f>
        <v>312600</v>
      </c>
    </row>
    <row r="1872" spans="1:16" hidden="1" x14ac:dyDescent="0.35">
      <c r="A1872" s="56">
        <v>8471305</v>
      </c>
      <c r="B1872" s="56" t="s">
        <v>579</v>
      </c>
      <c r="C1872" s="56">
        <v>425746</v>
      </c>
      <c r="D1872" s="56" t="s">
        <v>548</v>
      </c>
      <c r="E1872" s="56" t="str">
        <f t="shared" si="66"/>
        <v>847.8471305.1.425746.000000.847001.200179</v>
      </c>
      <c r="F1872" s="66" t="s">
        <v>21</v>
      </c>
      <c r="G1872" s="56">
        <v>847001</v>
      </c>
      <c r="H1872" s="56" t="s">
        <v>23</v>
      </c>
      <c r="I1872" s="56">
        <v>200179</v>
      </c>
      <c r="N1872" s="57">
        <f>VLOOKUP(E1872,'[1]Cons. Ch2 &amp; Ch3'!$F:$Y,20,FALSE)</f>
        <v>312600</v>
      </c>
      <c r="O1872" s="223">
        <f t="shared" si="65"/>
        <v>-312600</v>
      </c>
      <c r="P1872" s="57">
        <f>VLOOKUP(E1872,'Cons. Ch2 &amp; Ch3'!F:Y,20,FALSE)</f>
        <v>312600</v>
      </c>
    </row>
    <row r="1873" spans="1:16" hidden="1" x14ac:dyDescent="0.35">
      <c r="A1873" s="56">
        <v>8471305</v>
      </c>
      <c r="B1873" s="56" t="s">
        <v>4018</v>
      </c>
      <c r="C1873" s="56">
        <v>425749</v>
      </c>
      <c r="D1873" s="56" t="s">
        <v>115</v>
      </c>
      <c r="E1873" s="56" t="str">
        <f t="shared" si="66"/>
        <v>847.8471305.1.425749.000000.847001.200179</v>
      </c>
      <c r="F1873" s="66" t="s">
        <v>21</v>
      </c>
      <c r="G1873" s="56">
        <v>847001</v>
      </c>
      <c r="H1873" s="56" t="s">
        <v>23</v>
      </c>
      <c r="I1873" s="56">
        <v>200179</v>
      </c>
      <c r="J1873" s="56" t="s">
        <v>4031</v>
      </c>
      <c r="K1873" s="56">
        <v>105</v>
      </c>
      <c r="L1873" s="56">
        <v>336000</v>
      </c>
      <c r="M1873" s="57">
        <v>35280000</v>
      </c>
      <c r="N1873" s="57">
        <f>VLOOKUP(E1873,'[1]Cons. Ch2 &amp; Ch3'!$F:$Y,20,FALSE)</f>
        <v>35280000</v>
      </c>
      <c r="O1873" s="223">
        <f t="shared" si="65"/>
        <v>0</v>
      </c>
      <c r="P1873" s="57">
        <f>VLOOKUP(E1873,'Cons. Ch2 &amp; Ch3'!F:Y,20,FALSE)</f>
        <v>35280000</v>
      </c>
    </row>
    <row r="1874" spans="1:16" hidden="1" x14ac:dyDescent="0.35">
      <c r="A1874" s="56">
        <v>8471305</v>
      </c>
      <c r="B1874" s="56" t="s">
        <v>579</v>
      </c>
      <c r="C1874" s="56">
        <v>425749</v>
      </c>
      <c r="D1874" s="56" t="s">
        <v>115</v>
      </c>
      <c r="E1874" s="56" t="str">
        <f t="shared" si="66"/>
        <v>847.8471305.1.425749.000000.847001.200179</v>
      </c>
      <c r="F1874" s="66" t="s">
        <v>21</v>
      </c>
      <c r="G1874" s="56">
        <v>847001</v>
      </c>
      <c r="H1874" s="56" t="s">
        <v>23</v>
      </c>
      <c r="I1874" s="56">
        <v>200179</v>
      </c>
      <c r="N1874" s="57">
        <f>VLOOKUP(E1874,'[1]Cons. Ch2 &amp; Ch3'!$F:$Y,20,FALSE)</f>
        <v>35280000</v>
      </c>
      <c r="O1874" s="223">
        <f t="shared" si="65"/>
        <v>-35280000</v>
      </c>
      <c r="P1874" s="57">
        <f>VLOOKUP(E1874,'Cons. Ch2 &amp; Ch3'!F:Y,20,FALSE)</f>
        <v>35280000</v>
      </c>
    </row>
    <row r="1875" spans="1:16" hidden="1" x14ac:dyDescent="0.35">
      <c r="A1875" s="56">
        <v>8471305</v>
      </c>
      <c r="B1875" s="56" t="s">
        <v>4018</v>
      </c>
      <c r="C1875" s="56">
        <v>425750</v>
      </c>
      <c r="D1875" s="56" t="s">
        <v>554</v>
      </c>
      <c r="E1875" s="56" t="str">
        <f t="shared" si="66"/>
        <v>847.8471305.1.425750.000000.847001.200179</v>
      </c>
      <c r="F1875" s="66" t="s">
        <v>21</v>
      </c>
      <c r="G1875" s="56">
        <v>847001</v>
      </c>
      <c r="H1875" s="56" t="s">
        <v>23</v>
      </c>
      <c r="I1875" s="56">
        <v>200179</v>
      </c>
      <c r="J1875" s="56" t="s">
        <v>4034</v>
      </c>
      <c r="K1875" s="56">
        <v>1</v>
      </c>
      <c r="L1875" s="56">
        <v>25641</v>
      </c>
      <c r="M1875" s="57">
        <v>25641.360000000001</v>
      </c>
      <c r="N1875" s="57">
        <f>VLOOKUP(E1875,'[1]Cons. Ch2 &amp; Ch3'!$F:$Y,20,FALSE)</f>
        <v>864068.76</v>
      </c>
      <c r="O1875" s="223">
        <f t="shared" si="65"/>
        <v>-838427.4</v>
      </c>
      <c r="P1875" s="57">
        <f>VLOOKUP(E1875,'Cons. Ch2 &amp; Ch3'!F:Y,20,FALSE)</f>
        <v>864068.76</v>
      </c>
    </row>
    <row r="1876" spans="1:16" hidden="1" x14ac:dyDescent="0.35">
      <c r="A1876" s="56">
        <v>8471305</v>
      </c>
      <c r="B1876" s="56" t="s">
        <v>4139</v>
      </c>
      <c r="C1876" s="56">
        <v>425750</v>
      </c>
      <c r="D1876" s="56" t="s">
        <v>554</v>
      </c>
      <c r="E1876" s="56" t="str">
        <f t="shared" si="66"/>
        <v>847.8471305.1.425750.000000.847001.200179</v>
      </c>
      <c r="F1876" s="66" t="s">
        <v>21</v>
      </c>
      <c r="G1876" s="56">
        <v>847001</v>
      </c>
      <c r="H1876" s="56" t="s">
        <v>23</v>
      </c>
      <c r="I1876" s="56">
        <v>200179</v>
      </c>
      <c r="J1876" s="56" t="s">
        <v>4148</v>
      </c>
      <c r="M1876" s="57">
        <v>812786.4</v>
      </c>
      <c r="N1876" s="57">
        <f>VLOOKUP(E1876,'[1]Cons. Ch2 &amp; Ch3'!$F:$Y,20,FALSE)</f>
        <v>864068.76</v>
      </c>
      <c r="O1876" s="223">
        <f t="shared" si="65"/>
        <v>-51282.359999999986</v>
      </c>
      <c r="P1876" s="57">
        <f>VLOOKUP(E1876,'Cons. Ch2 &amp; Ch3'!F:Y,20,FALSE)</f>
        <v>864068.76</v>
      </c>
    </row>
    <row r="1877" spans="1:16" hidden="1" x14ac:dyDescent="0.35">
      <c r="A1877" s="56">
        <v>8471305</v>
      </c>
      <c r="B1877" s="56" t="s">
        <v>579</v>
      </c>
      <c r="C1877" s="56">
        <v>425750</v>
      </c>
      <c r="D1877" s="56" t="s">
        <v>554</v>
      </c>
      <c r="E1877" s="56" t="str">
        <f t="shared" si="66"/>
        <v>847.8471305.1.425750.000000.847001.200179</v>
      </c>
      <c r="F1877" s="66" t="s">
        <v>21</v>
      </c>
      <c r="G1877" s="56">
        <v>847001</v>
      </c>
      <c r="H1877" s="56" t="s">
        <v>23</v>
      </c>
      <c r="I1877" s="56">
        <v>200179</v>
      </c>
      <c r="J1877" s="56" t="s">
        <v>4034</v>
      </c>
      <c r="K1877" s="56">
        <v>1</v>
      </c>
      <c r="L1877" s="56">
        <v>25641</v>
      </c>
      <c r="M1877" s="57">
        <v>25641</v>
      </c>
      <c r="N1877" s="57">
        <f>VLOOKUP(E1877,'[1]Cons. Ch2 &amp; Ch3'!$F:$Y,20,FALSE)</f>
        <v>864068.76</v>
      </c>
      <c r="O1877" s="223">
        <f t="shared" si="65"/>
        <v>-838427.76</v>
      </c>
      <c r="P1877" s="57">
        <f>VLOOKUP(E1877,'Cons. Ch2 &amp; Ch3'!F:Y,20,FALSE)</f>
        <v>864068.76</v>
      </c>
    </row>
    <row r="1878" spans="1:16" hidden="1" x14ac:dyDescent="0.35">
      <c r="A1878" s="56">
        <v>8471305</v>
      </c>
      <c r="B1878" s="56" t="s">
        <v>579</v>
      </c>
      <c r="C1878" s="56">
        <v>425760</v>
      </c>
      <c r="D1878" s="56" t="s">
        <v>169</v>
      </c>
      <c r="E1878" s="56" t="str">
        <f t="shared" si="66"/>
        <v>847.8471305.1.425760.000000.847001.200179</v>
      </c>
      <c r="F1878" s="66" t="s">
        <v>21</v>
      </c>
      <c r="G1878" s="56">
        <v>847001</v>
      </c>
      <c r="H1878" s="56" t="s">
        <v>23</v>
      </c>
      <c r="I1878" s="56">
        <v>200179</v>
      </c>
      <c r="N1878" s="57">
        <f>VLOOKUP(E1878,'[1]Cons. Ch2 &amp; Ch3'!$F:$Y,20,FALSE)</f>
        <v>0</v>
      </c>
      <c r="O1878" s="223">
        <f t="shared" si="65"/>
        <v>0</v>
      </c>
      <c r="P1878" s="57">
        <f>VLOOKUP(E1878,'Cons. Ch2 &amp; Ch3'!F:Y,20,FALSE)</f>
        <v>0</v>
      </c>
    </row>
    <row r="1879" spans="1:16" hidden="1" x14ac:dyDescent="0.35">
      <c r="A1879" s="56">
        <v>8471305</v>
      </c>
      <c r="B1879" s="56" t="s">
        <v>4139</v>
      </c>
      <c r="C1879" s="56">
        <v>425762</v>
      </c>
      <c r="D1879" s="56" t="s">
        <v>600</v>
      </c>
      <c r="E1879" s="56" t="str">
        <f t="shared" si="66"/>
        <v>847.8471305.1.425762.000000.847001.200179</v>
      </c>
      <c r="F1879" s="66" t="s">
        <v>21</v>
      </c>
      <c r="G1879" s="56">
        <v>847001</v>
      </c>
      <c r="H1879" s="56" t="s">
        <v>23</v>
      </c>
      <c r="I1879" s="56">
        <v>200179</v>
      </c>
      <c r="J1879" s="56" t="s">
        <v>4149</v>
      </c>
      <c r="M1879" s="57">
        <v>5902388.8888888899</v>
      </c>
      <c r="N1879" s="57">
        <f>VLOOKUP(E1879,'[1]Cons. Ch2 &amp; Ch3'!$F:$Y,20,FALSE)</f>
        <v>5902388.8888888899</v>
      </c>
      <c r="O1879" s="223">
        <f t="shared" si="65"/>
        <v>0</v>
      </c>
      <c r="P1879" s="57">
        <f>VLOOKUP(E1879,'Cons. Ch2 &amp; Ch3'!F:Y,20,FALSE)</f>
        <v>5902388.8888888899</v>
      </c>
    </row>
    <row r="1880" spans="1:16" hidden="1" x14ac:dyDescent="0.35">
      <c r="A1880" s="56">
        <v>8471305</v>
      </c>
      <c r="B1880" s="56" t="s">
        <v>579</v>
      </c>
      <c r="C1880" s="56">
        <v>425762</v>
      </c>
      <c r="D1880" s="56" t="s">
        <v>600</v>
      </c>
      <c r="E1880" s="56" t="str">
        <f t="shared" si="66"/>
        <v>847.8471305.1.425762.000000.847001.200179</v>
      </c>
      <c r="F1880" s="66" t="s">
        <v>21</v>
      </c>
      <c r="G1880" s="56">
        <v>847001</v>
      </c>
      <c r="H1880" s="56" t="s">
        <v>23</v>
      </c>
      <c r="I1880" s="56">
        <v>200179</v>
      </c>
      <c r="N1880" s="57">
        <f>VLOOKUP(E1880,'[1]Cons. Ch2 &amp; Ch3'!$F:$Y,20,FALSE)</f>
        <v>5902388.8888888899</v>
      </c>
      <c r="O1880" s="223">
        <f t="shared" si="65"/>
        <v>-5902388.8888888899</v>
      </c>
      <c r="P1880" s="57">
        <f>VLOOKUP(E1880,'Cons. Ch2 &amp; Ch3'!F:Y,20,FALSE)</f>
        <v>5902388.8888888899</v>
      </c>
    </row>
    <row r="1881" spans="1:16" hidden="1" x14ac:dyDescent="0.35">
      <c r="A1881" s="56">
        <v>8471305</v>
      </c>
      <c r="B1881" s="56" t="s">
        <v>4042</v>
      </c>
      <c r="C1881" s="56">
        <v>425763</v>
      </c>
      <c r="D1881" s="56" t="s">
        <v>129</v>
      </c>
      <c r="E1881" s="56" t="str">
        <f t="shared" si="66"/>
        <v>847.8471305.1.425763.000000.847001.200179</v>
      </c>
      <c r="F1881" s="66" t="s">
        <v>21</v>
      </c>
      <c r="G1881" s="56">
        <v>847001</v>
      </c>
      <c r="H1881" s="56" t="s">
        <v>23</v>
      </c>
      <c r="I1881" s="56">
        <v>200179</v>
      </c>
      <c r="J1881" s="56" t="s">
        <v>4053</v>
      </c>
      <c r="K1881" s="56">
        <v>20</v>
      </c>
      <c r="L1881" s="56">
        <v>10000</v>
      </c>
      <c r="M1881" s="57">
        <v>200000</v>
      </c>
      <c r="N1881" s="57">
        <f>VLOOKUP(E1881,'[1]Cons. Ch2 &amp; Ch3'!$F:$Y,20,FALSE)</f>
        <v>200000</v>
      </c>
      <c r="O1881" s="223">
        <f t="shared" si="65"/>
        <v>0</v>
      </c>
      <c r="P1881" s="57">
        <f>VLOOKUP(E1881,'Cons. Ch2 &amp; Ch3'!F:Y,20,FALSE)</f>
        <v>200000</v>
      </c>
    </row>
    <row r="1882" spans="1:16" hidden="1" x14ac:dyDescent="0.35">
      <c r="A1882" s="56">
        <v>8471305</v>
      </c>
      <c r="B1882" s="56" t="s">
        <v>579</v>
      </c>
      <c r="C1882" s="56">
        <v>425763</v>
      </c>
      <c r="D1882" s="56" t="s">
        <v>129</v>
      </c>
      <c r="E1882" s="56" t="str">
        <f t="shared" si="66"/>
        <v>847.8471305.1.425763.000000.847001.200179</v>
      </c>
      <c r="F1882" s="66" t="s">
        <v>21</v>
      </c>
      <c r="G1882" s="56">
        <v>847001</v>
      </c>
      <c r="H1882" s="56" t="s">
        <v>23</v>
      </c>
      <c r="I1882" s="56">
        <v>200179</v>
      </c>
      <c r="N1882" s="57">
        <f>VLOOKUP(E1882,'[1]Cons. Ch2 &amp; Ch3'!$F:$Y,20,FALSE)</f>
        <v>200000</v>
      </c>
      <c r="O1882" s="223">
        <f t="shared" si="65"/>
        <v>-200000</v>
      </c>
      <c r="P1882" s="57">
        <f>VLOOKUP(E1882,'Cons. Ch2 &amp; Ch3'!F:Y,20,FALSE)</f>
        <v>200000</v>
      </c>
    </row>
    <row r="1883" spans="1:16" hidden="1" x14ac:dyDescent="0.35">
      <c r="A1883" s="56">
        <v>8471305</v>
      </c>
      <c r="B1883" s="56" t="s">
        <v>579</v>
      </c>
      <c r="C1883" s="56">
        <v>425770</v>
      </c>
      <c r="D1883" s="56" t="s">
        <v>132</v>
      </c>
      <c r="E1883" s="56" t="str">
        <f t="shared" si="66"/>
        <v>847.8471305.1.425770.000000.847001.200179</v>
      </c>
      <c r="F1883" s="66" t="s">
        <v>21</v>
      </c>
      <c r="G1883" s="56">
        <v>847001</v>
      </c>
      <c r="H1883" s="56" t="s">
        <v>23</v>
      </c>
      <c r="I1883" s="56">
        <v>200179</v>
      </c>
      <c r="M1883" s="57">
        <v>0</v>
      </c>
      <c r="N1883" s="57">
        <f>VLOOKUP(E1883,'[1]Cons. Ch2 &amp; Ch3'!$F:$Y,20,FALSE)</f>
        <v>0</v>
      </c>
      <c r="O1883" s="223">
        <f t="shared" si="65"/>
        <v>0</v>
      </c>
      <c r="P1883" s="57">
        <f>VLOOKUP(E1883,'Cons. Ch2 &amp; Ch3'!F:Y,20,FALSE)</f>
        <v>0</v>
      </c>
    </row>
    <row r="1884" spans="1:16" hidden="1" x14ac:dyDescent="0.35">
      <c r="A1884" s="56">
        <v>8471305</v>
      </c>
      <c r="B1884" s="56" t="s">
        <v>3956</v>
      </c>
      <c r="C1884" s="56">
        <v>425900</v>
      </c>
      <c r="D1884" s="56" t="s">
        <v>40</v>
      </c>
      <c r="E1884" s="56" t="str">
        <f t="shared" si="66"/>
        <v>847.8471305.1.425900.000000.847001.200179</v>
      </c>
      <c r="F1884" s="66" t="s">
        <v>21</v>
      </c>
      <c r="G1884" s="56">
        <v>847001</v>
      </c>
      <c r="H1884" s="56" t="s">
        <v>23</v>
      </c>
      <c r="I1884" s="56">
        <v>200179</v>
      </c>
      <c r="J1884" s="56" t="s">
        <v>3967</v>
      </c>
      <c r="K1884" s="56">
        <v>2</v>
      </c>
      <c r="L1884" s="56">
        <v>2500</v>
      </c>
      <c r="M1884" s="225">
        <v>5000</v>
      </c>
      <c r="N1884" s="57">
        <v>5000</v>
      </c>
      <c r="O1884" s="223">
        <f t="shared" si="65"/>
        <v>0</v>
      </c>
      <c r="P1884" s="57">
        <f>VLOOKUP(E1884,'Cons. Ch2 &amp; Ch3'!F:Y,20,FALSE)</f>
        <v>185000</v>
      </c>
    </row>
    <row r="1885" spans="1:16" hidden="1" x14ac:dyDescent="0.35">
      <c r="A1885" s="56">
        <v>8471305</v>
      </c>
      <c r="B1885" s="56" t="s">
        <v>4096</v>
      </c>
      <c r="C1885" s="56">
        <v>425900</v>
      </c>
      <c r="D1885" s="56" t="s">
        <v>40</v>
      </c>
      <c r="E1885" s="56" t="str">
        <f t="shared" si="66"/>
        <v>847.8471305.1.425900.000000.847001.200179</v>
      </c>
      <c r="F1885" s="66" t="s">
        <v>21</v>
      </c>
      <c r="G1885" s="56">
        <v>847001</v>
      </c>
      <c r="H1885" s="56" t="s">
        <v>23</v>
      </c>
      <c r="I1885" s="56">
        <v>200179</v>
      </c>
      <c r="J1885" s="56" t="s">
        <v>4109</v>
      </c>
      <c r="K1885" s="56">
        <v>10</v>
      </c>
      <c r="L1885" s="56">
        <v>1000</v>
      </c>
      <c r="M1885" s="225">
        <v>10000</v>
      </c>
      <c r="N1885" s="57">
        <v>10000</v>
      </c>
      <c r="O1885" s="223">
        <f t="shared" si="65"/>
        <v>0</v>
      </c>
      <c r="P1885" s="57">
        <f>VLOOKUP(E1885,'Cons. Ch2 &amp; Ch3'!F:Y,20,FALSE)</f>
        <v>185000</v>
      </c>
    </row>
    <row r="1886" spans="1:16" hidden="1" x14ac:dyDescent="0.35">
      <c r="A1886" s="56">
        <v>8471305</v>
      </c>
      <c r="B1886" s="56" t="s">
        <v>4139</v>
      </c>
      <c r="C1886" s="56">
        <v>425900</v>
      </c>
      <c r="D1886" s="56" t="s">
        <v>40</v>
      </c>
      <c r="E1886" s="56" t="str">
        <f t="shared" si="66"/>
        <v>847.8471305.1.425900.000000.847001.200179</v>
      </c>
      <c r="F1886" s="66" t="s">
        <v>21</v>
      </c>
      <c r="G1886" s="56">
        <v>847001</v>
      </c>
      <c r="H1886" s="56" t="s">
        <v>23</v>
      </c>
      <c r="I1886" s="56">
        <v>200179</v>
      </c>
      <c r="M1886" s="225">
        <v>50000</v>
      </c>
      <c r="N1886" s="57">
        <v>50000</v>
      </c>
      <c r="O1886" s="223">
        <f t="shared" si="65"/>
        <v>0</v>
      </c>
      <c r="P1886" s="57">
        <f>VLOOKUP(E1886,'Cons. Ch2 &amp; Ch3'!F:Y,20,FALSE)</f>
        <v>185000</v>
      </c>
    </row>
    <row r="1887" spans="1:16" hidden="1" x14ac:dyDescent="0.35">
      <c r="A1887" s="56">
        <v>8471305</v>
      </c>
      <c r="B1887" s="56" t="s">
        <v>579</v>
      </c>
      <c r="C1887" s="56">
        <v>425900</v>
      </c>
      <c r="D1887" s="56" t="s">
        <v>40</v>
      </c>
      <c r="E1887" s="56" t="str">
        <f t="shared" si="66"/>
        <v>847.8471305.1.425900.000000.847001.200179</v>
      </c>
      <c r="F1887" s="66" t="s">
        <v>21</v>
      </c>
      <c r="G1887" s="56">
        <v>847001</v>
      </c>
      <c r="H1887" s="56" t="s">
        <v>23</v>
      </c>
      <c r="I1887" s="56">
        <v>200179</v>
      </c>
      <c r="J1887" s="56" t="s">
        <v>5233</v>
      </c>
      <c r="K1887" s="56">
        <v>70</v>
      </c>
      <c r="L1887" s="56">
        <v>1000</v>
      </c>
      <c r="M1887" s="225">
        <v>70000</v>
      </c>
      <c r="N1887" s="57">
        <v>70000</v>
      </c>
      <c r="O1887" s="223">
        <f t="shared" si="65"/>
        <v>0</v>
      </c>
      <c r="P1887" s="57">
        <f>VLOOKUP(E1887,'Cons. Ch2 &amp; Ch3'!F:Y,20,FALSE)</f>
        <v>185000</v>
      </c>
    </row>
    <row r="1888" spans="1:16" hidden="1" x14ac:dyDescent="0.35">
      <c r="A1888" s="56">
        <v>8471305</v>
      </c>
      <c r="B1888" s="56" t="s">
        <v>579</v>
      </c>
      <c r="C1888" s="56">
        <v>425900</v>
      </c>
      <c r="D1888" s="56" t="s">
        <v>40</v>
      </c>
      <c r="E1888" s="56" t="str">
        <f t="shared" si="66"/>
        <v>847.8471305.1.425900.000000.847001.200179</v>
      </c>
      <c r="F1888" s="66" t="s">
        <v>21</v>
      </c>
      <c r="G1888" s="56">
        <v>847001</v>
      </c>
      <c r="H1888" s="56" t="s">
        <v>23</v>
      </c>
      <c r="I1888" s="56">
        <v>200179</v>
      </c>
      <c r="J1888" s="56" t="s">
        <v>5238</v>
      </c>
      <c r="K1888" s="56">
        <v>100</v>
      </c>
      <c r="L1888" s="56">
        <v>500</v>
      </c>
      <c r="M1888" s="225">
        <v>50000</v>
      </c>
      <c r="N1888" s="57">
        <v>50000</v>
      </c>
      <c r="O1888" s="223">
        <f t="shared" si="65"/>
        <v>0</v>
      </c>
      <c r="P1888" s="57">
        <f>VLOOKUP(E1888,'Cons. Ch2 &amp; Ch3'!F:Y,20,FALSE)</f>
        <v>185000</v>
      </c>
    </row>
    <row r="1889" spans="1:16" hidden="1" x14ac:dyDescent="0.35">
      <c r="A1889" s="56">
        <v>8471305</v>
      </c>
      <c r="B1889" s="56" t="s">
        <v>3926</v>
      </c>
      <c r="C1889" s="56">
        <v>426100</v>
      </c>
      <c r="D1889" s="56" t="s">
        <v>316</v>
      </c>
      <c r="E1889" s="56" t="str">
        <f t="shared" si="66"/>
        <v>847.8471305.1.426100.000000.847001.200179</v>
      </c>
      <c r="F1889" s="66" t="s">
        <v>21</v>
      </c>
      <c r="G1889" s="56">
        <v>847001</v>
      </c>
      <c r="H1889" s="56" t="s">
        <v>23</v>
      </c>
      <c r="I1889" s="56">
        <v>200179</v>
      </c>
      <c r="J1889" s="56" t="s">
        <v>3935</v>
      </c>
      <c r="K1889" s="56">
        <v>4</v>
      </c>
      <c r="L1889" s="56">
        <v>10000</v>
      </c>
      <c r="M1889" s="225">
        <v>40000</v>
      </c>
      <c r="N1889" s="57">
        <v>40000</v>
      </c>
      <c r="O1889" s="223">
        <f t="shared" si="65"/>
        <v>0</v>
      </c>
      <c r="P1889" s="57">
        <f>VLOOKUP(E1889,'Cons. Ch2 &amp; Ch3'!F:Y,20,FALSE)</f>
        <v>90000</v>
      </c>
    </row>
    <row r="1890" spans="1:16" hidden="1" x14ac:dyDescent="0.35">
      <c r="A1890" s="56">
        <v>8471305</v>
      </c>
      <c r="B1890" s="56" t="s">
        <v>4078</v>
      </c>
      <c r="C1890" s="56">
        <v>426100</v>
      </c>
      <c r="D1890" s="56" t="s">
        <v>316</v>
      </c>
      <c r="E1890" s="56" t="str">
        <f t="shared" si="66"/>
        <v>847.8471305.1.426100.000000.847001.200179</v>
      </c>
      <c r="F1890" s="66" t="s">
        <v>21</v>
      </c>
      <c r="G1890" s="56">
        <v>847001</v>
      </c>
      <c r="H1890" s="56" t="s">
        <v>23</v>
      </c>
      <c r="I1890" s="56">
        <v>200179</v>
      </c>
      <c r="J1890" s="56" t="s">
        <v>4079</v>
      </c>
      <c r="K1890" s="56">
        <v>5</v>
      </c>
      <c r="L1890" s="56">
        <v>2000</v>
      </c>
      <c r="M1890" s="225">
        <v>10000</v>
      </c>
      <c r="N1890" s="57">
        <v>10000</v>
      </c>
      <c r="O1890" s="223">
        <f t="shared" si="65"/>
        <v>0</v>
      </c>
      <c r="P1890" s="57">
        <f>VLOOKUP(E1890,'Cons. Ch2 &amp; Ch3'!F:Y,20,FALSE)</f>
        <v>90000</v>
      </c>
    </row>
    <row r="1891" spans="1:16" hidden="1" x14ac:dyDescent="0.35">
      <c r="A1891" s="56">
        <v>8471305</v>
      </c>
      <c r="B1891" s="56" t="s">
        <v>4096</v>
      </c>
      <c r="C1891" s="56">
        <v>426100</v>
      </c>
      <c r="D1891" s="56" t="s">
        <v>316</v>
      </c>
      <c r="E1891" s="56" t="str">
        <f t="shared" si="66"/>
        <v>847.8471305.1.426100.000000.847001.200179</v>
      </c>
      <c r="F1891" s="66" t="s">
        <v>21</v>
      </c>
      <c r="G1891" s="56">
        <v>847001</v>
      </c>
      <c r="H1891" s="56" t="s">
        <v>23</v>
      </c>
      <c r="I1891" s="56">
        <v>200179</v>
      </c>
      <c r="J1891" s="56" t="s">
        <v>4113</v>
      </c>
      <c r="K1891" s="56">
        <v>5</v>
      </c>
      <c r="L1891" s="56">
        <v>2000</v>
      </c>
      <c r="M1891" s="225">
        <v>10000</v>
      </c>
      <c r="N1891" s="57">
        <v>10000</v>
      </c>
      <c r="O1891" s="223">
        <f t="shared" si="65"/>
        <v>0</v>
      </c>
      <c r="P1891" s="57">
        <f>VLOOKUP(E1891,'Cons. Ch2 &amp; Ch3'!F:Y,20,FALSE)</f>
        <v>90000</v>
      </c>
    </row>
    <row r="1892" spans="1:16" hidden="1" x14ac:dyDescent="0.35">
      <c r="A1892" s="56">
        <v>8471305</v>
      </c>
      <c r="B1892" s="56" t="s">
        <v>579</v>
      </c>
      <c r="C1892" s="56">
        <v>426100</v>
      </c>
      <c r="D1892" s="56" t="s">
        <v>316</v>
      </c>
      <c r="E1892" s="56" t="str">
        <f t="shared" si="66"/>
        <v>847.8471305.1.426100.000000.847001.200179</v>
      </c>
      <c r="F1892" s="66" t="s">
        <v>21</v>
      </c>
      <c r="G1892" s="56">
        <v>847001</v>
      </c>
      <c r="H1892" s="56" t="s">
        <v>23</v>
      </c>
      <c r="I1892" s="56">
        <v>200179</v>
      </c>
      <c r="J1892" s="56" t="s">
        <v>5241</v>
      </c>
      <c r="K1892" s="56">
        <v>3</v>
      </c>
      <c r="L1892" s="56">
        <v>10000</v>
      </c>
      <c r="M1892" s="225">
        <v>30000</v>
      </c>
      <c r="N1892" s="57">
        <v>30000</v>
      </c>
      <c r="O1892" s="223">
        <f t="shared" si="65"/>
        <v>0</v>
      </c>
      <c r="P1892" s="57">
        <f>VLOOKUP(E1892,'Cons. Ch2 &amp; Ch3'!F:Y,20,FALSE)</f>
        <v>90000</v>
      </c>
    </row>
    <row r="1893" spans="1:16" hidden="1" x14ac:dyDescent="0.35">
      <c r="A1893" s="56">
        <v>8471305</v>
      </c>
      <c r="B1893" s="56" t="s">
        <v>579</v>
      </c>
      <c r="C1893" s="56">
        <v>426610</v>
      </c>
      <c r="D1893" s="56" t="s">
        <v>43</v>
      </c>
      <c r="E1893" s="56" t="str">
        <f t="shared" si="66"/>
        <v>847.8471305.1.426610.000000.847001.200179</v>
      </c>
      <c r="F1893" s="66" t="s">
        <v>21</v>
      </c>
      <c r="G1893" s="56">
        <v>847001</v>
      </c>
      <c r="H1893" s="56" t="s">
        <v>23</v>
      </c>
      <c r="I1893" s="56">
        <v>200179</v>
      </c>
      <c r="M1893" s="57">
        <v>0</v>
      </c>
      <c r="N1893" s="227">
        <f>VLOOKUP(E1893,'[1]Cons. Ch2 &amp; Ch3'!$F:$Y,20,FALSE)</f>
        <v>777363</v>
      </c>
      <c r="O1893" s="223">
        <f t="shared" si="65"/>
        <v>-777363</v>
      </c>
      <c r="P1893" s="57">
        <f>VLOOKUP(E1893,'Cons. Ch2 &amp; Ch3'!F:Y,20,FALSE)</f>
        <v>777363</v>
      </c>
    </row>
    <row r="1894" spans="1:16" hidden="1" x14ac:dyDescent="0.35">
      <c r="A1894" s="56">
        <v>8471305</v>
      </c>
      <c r="B1894" s="56" t="s">
        <v>579</v>
      </c>
      <c r="C1894" s="56">
        <v>426610</v>
      </c>
      <c r="D1894" s="56" t="s">
        <v>43</v>
      </c>
      <c r="E1894" s="56" t="str">
        <f t="shared" si="66"/>
        <v>847.8471305.1.426610.000000.847001.200179</v>
      </c>
      <c r="F1894" s="66" t="s">
        <v>21</v>
      </c>
      <c r="G1894" s="56">
        <v>847001</v>
      </c>
      <c r="H1894" s="56" t="s">
        <v>23</v>
      </c>
      <c r="I1894" s="56">
        <v>200179</v>
      </c>
      <c r="M1894" s="57">
        <v>777363</v>
      </c>
      <c r="N1894" s="57">
        <f>VLOOKUP(E1894,'[1]Cons. Ch2 &amp; Ch3'!$F:$Y,20,FALSE)</f>
        <v>777363</v>
      </c>
      <c r="O1894" s="223">
        <f t="shared" si="65"/>
        <v>0</v>
      </c>
      <c r="P1894" s="57">
        <f>VLOOKUP(E1894,'Cons. Ch2 &amp; Ch3'!F:Y,20,FALSE)</f>
        <v>777363</v>
      </c>
    </row>
    <row r="1895" spans="1:16" hidden="1" x14ac:dyDescent="0.35">
      <c r="A1895" s="56">
        <v>8471305</v>
      </c>
      <c r="B1895" s="56" t="s">
        <v>3956</v>
      </c>
      <c r="C1895" s="56">
        <v>426900</v>
      </c>
      <c r="D1895" s="56" t="s">
        <v>360</v>
      </c>
      <c r="E1895" s="56" t="str">
        <f t="shared" si="66"/>
        <v>847.8471305.1.426900.000000.847001.200179</v>
      </c>
      <c r="F1895" s="66" t="s">
        <v>21</v>
      </c>
      <c r="G1895" s="56">
        <v>847001</v>
      </c>
      <c r="H1895" s="56" t="s">
        <v>23</v>
      </c>
      <c r="I1895" s="56">
        <v>200179</v>
      </c>
      <c r="J1895" s="56" t="s">
        <v>3972</v>
      </c>
      <c r="K1895" s="56">
        <v>5</v>
      </c>
      <c r="L1895" s="56">
        <v>200</v>
      </c>
      <c r="M1895" s="57">
        <v>1000</v>
      </c>
      <c r="N1895" s="57">
        <v>1000</v>
      </c>
      <c r="O1895" s="223">
        <f t="shared" si="65"/>
        <v>0</v>
      </c>
      <c r="P1895" s="57">
        <f>VLOOKUP(E1895,'Cons. Ch2 &amp; Ch3'!F:Y,20,FALSE)</f>
        <v>21000</v>
      </c>
    </row>
    <row r="1896" spans="1:16" hidden="1" x14ac:dyDescent="0.35">
      <c r="A1896" s="56">
        <v>8471305</v>
      </c>
      <c r="B1896" s="56" t="s">
        <v>4078</v>
      </c>
      <c r="C1896" s="56">
        <v>426900</v>
      </c>
      <c r="D1896" s="56" t="s">
        <v>360</v>
      </c>
      <c r="E1896" s="56" t="str">
        <f t="shared" si="66"/>
        <v>847.8471305.1.426900.000000.847001.200179</v>
      </c>
      <c r="F1896" s="66" t="s">
        <v>21</v>
      </c>
      <c r="G1896" s="56">
        <v>847001</v>
      </c>
      <c r="H1896" s="56" t="s">
        <v>23</v>
      </c>
      <c r="I1896" s="56">
        <v>200179</v>
      </c>
      <c r="J1896" s="56" t="s">
        <v>4086</v>
      </c>
      <c r="K1896" s="56">
        <v>5</v>
      </c>
      <c r="L1896" s="56">
        <v>2000</v>
      </c>
      <c r="M1896" s="57">
        <v>10000</v>
      </c>
      <c r="N1896" s="57">
        <v>10000</v>
      </c>
      <c r="O1896" s="223">
        <f t="shared" si="65"/>
        <v>0</v>
      </c>
      <c r="P1896" s="57">
        <f>VLOOKUP(E1896,'Cons. Ch2 &amp; Ch3'!F:Y,20,FALSE)</f>
        <v>21000</v>
      </c>
    </row>
    <row r="1897" spans="1:16" hidden="1" x14ac:dyDescent="0.35">
      <c r="A1897" s="56">
        <v>8471305</v>
      </c>
      <c r="B1897" s="56" t="s">
        <v>4096</v>
      </c>
      <c r="C1897" s="56">
        <v>426900</v>
      </c>
      <c r="D1897" s="56" t="s">
        <v>360</v>
      </c>
      <c r="E1897" s="56" t="str">
        <f t="shared" si="66"/>
        <v>847.8471305.1.426900.000000.847001.200179</v>
      </c>
      <c r="F1897" s="66" t="s">
        <v>21</v>
      </c>
      <c r="G1897" s="56">
        <v>847001</v>
      </c>
      <c r="H1897" s="56" t="s">
        <v>23</v>
      </c>
      <c r="I1897" s="56">
        <v>200179</v>
      </c>
      <c r="J1897" s="56" t="s">
        <v>4113</v>
      </c>
      <c r="K1897" s="56">
        <v>5</v>
      </c>
      <c r="L1897" s="56">
        <v>2000</v>
      </c>
      <c r="M1897" s="57">
        <v>10000</v>
      </c>
      <c r="N1897" s="57">
        <v>10000</v>
      </c>
      <c r="O1897" s="223">
        <f t="shared" si="65"/>
        <v>0</v>
      </c>
      <c r="P1897" s="57">
        <f>VLOOKUP(E1897,'Cons. Ch2 &amp; Ch3'!F:Y,20,FALSE)</f>
        <v>21000</v>
      </c>
    </row>
    <row r="1898" spans="1:16" hidden="1" x14ac:dyDescent="0.35">
      <c r="A1898" s="56">
        <v>8471305</v>
      </c>
      <c r="B1898" s="56" t="s">
        <v>579</v>
      </c>
      <c r="C1898" s="56">
        <v>426900</v>
      </c>
      <c r="D1898" s="56" t="s">
        <v>360</v>
      </c>
      <c r="E1898" s="56" t="str">
        <f t="shared" si="66"/>
        <v>847.8471305.1.426900.000000.847001.200179</v>
      </c>
      <c r="F1898" s="66" t="s">
        <v>21</v>
      </c>
      <c r="G1898" s="56">
        <v>847001</v>
      </c>
      <c r="H1898" s="56" t="s">
        <v>23</v>
      </c>
      <c r="I1898" s="56">
        <v>200179</v>
      </c>
      <c r="M1898" s="57">
        <v>0</v>
      </c>
      <c r="N1898" s="57">
        <v>0</v>
      </c>
      <c r="O1898" s="223">
        <f t="shared" si="65"/>
        <v>0</v>
      </c>
      <c r="P1898" s="57">
        <f>VLOOKUP(E1898,'Cons. Ch2 &amp; Ch3'!F:Y,20,FALSE)</f>
        <v>21000</v>
      </c>
    </row>
    <row r="1899" spans="1:16" hidden="1" x14ac:dyDescent="0.35">
      <c r="A1899" s="56">
        <v>8471305</v>
      </c>
      <c r="B1899" s="56" t="s">
        <v>579</v>
      </c>
      <c r="C1899" s="56">
        <v>427100</v>
      </c>
      <c r="D1899" s="56" t="s">
        <v>86</v>
      </c>
      <c r="E1899" s="56" t="str">
        <f t="shared" si="66"/>
        <v>847.8471305.1.427100.000000.847001.200179</v>
      </c>
      <c r="F1899" s="66" t="s">
        <v>21</v>
      </c>
      <c r="G1899" s="56">
        <v>847001</v>
      </c>
      <c r="H1899" s="56" t="s">
        <v>23</v>
      </c>
      <c r="I1899" s="56">
        <v>200179</v>
      </c>
      <c r="M1899" s="57">
        <v>0</v>
      </c>
      <c r="N1899" s="57">
        <v>0</v>
      </c>
      <c r="O1899" s="223">
        <f t="shared" si="65"/>
        <v>0</v>
      </c>
      <c r="P1899" s="57">
        <f>VLOOKUP(E1899,'Cons. Ch2 &amp; Ch3'!F:Y,20,FALSE)</f>
        <v>0</v>
      </c>
    </row>
    <row r="1900" spans="1:16" hidden="1" x14ac:dyDescent="0.35">
      <c r="A1900" s="56">
        <v>8471305</v>
      </c>
      <c r="B1900" s="56" t="s">
        <v>4139</v>
      </c>
      <c r="C1900" s="56">
        <v>427200</v>
      </c>
      <c r="D1900" s="56" t="s">
        <v>89</v>
      </c>
      <c r="E1900" s="56" t="str">
        <f t="shared" si="66"/>
        <v>847.8471305.1.427200.000000.847001.200179</v>
      </c>
      <c r="F1900" s="66" t="s">
        <v>21</v>
      </c>
      <c r="G1900" s="56">
        <v>847001</v>
      </c>
      <c r="H1900" s="56" t="s">
        <v>23</v>
      </c>
      <c r="I1900" s="56">
        <v>200179</v>
      </c>
      <c r="J1900" s="56" t="s">
        <v>4150</v>
      </c>
      <c r="M1900" s="57">
        <v>161000</v>
      </c>
      <c r="N1900" s="57">
        <v>161000</v>
      </c>
      <c r="O1900" s="223">
        <f t="shared" si="65"/>
        <v>0</v>
      </c>
      <c r="P1900" s="57">
        <f>VLOOKUP(E1900,'Cons. Ch2 &amp; Ch3'!F:Y,20,FALSE)</f>
        <v>1761000</v>
      </c>
    </row>
    <row r="1901" spans="1:16" hidden="1" x14ac:dyDescent="0.35">
      <c r="A1901" s="56">
        <v>8471305</v>
      </c>
      <c r="B1901" s="56" t="s">
        <v>579</v>
      </c>
      <c r="C1901" s="56">
        <v>427200</v>
      </c>
      <c r="D1901" s="56" t="s">
        <v>89</v>
      </c>
      <c r="E1901" s="56" t="str">
        <f t="shared" si="66"/>
        <v>847.8471305.1.427200.000000.847001.200179</v>
      </c>
      <c r="F1901" s="66" t="s">
        <v>21</v>
      </c>
      <c r="G1901" s="56">
        <v>847001</v>
      </c>
      <c r="H1901" s="56" t="s">
        <v>23</v>
      </c>
      <c r="I1901" s="56">
        <v>200179</v>
      </c>
      <c r="J1901" s="56" t="s">
        <v>5245</v>
      </c>
      <c r="K1901" s="56">
        <v>160</v>
      </c>
      <c r="L1901" s="56">
        <v>10000</v>
      </c>
      <c r="M1901" s="57">
        <v>1600000</v>
      </c>
      <c r="N1901" s="227">
        <v>1600000</v>
      </c>
      <c r="O1901" s="223">
        <f t="shared" si="65"/>
        <v>0</v>
      </c>
      <c r="P1901" s="57">
        <f>VLOOKUP(E1901,'Cons. Ch2 &amp; Ch3'!F:Y,20,FALSE)</f>
        <v>1761000</v>
      </c>
    </row>
    <row r="1902" spans="1:16" hidden="1" x14ac:dyDescent="0.35">
      <c r="A1902" s="56">
        <v>8471305</v>
      </c>
      <c r="B1902" s="56" t="s">
        <v>3956</v>
      </c>
      <c r="C1902" s="56">
        <v>427710</v>
      </c>
      <c r="D1902" s="56" t="s">
        <v>46</v>
      </c>
      <c r="E1902" s="56" t="str">
        <f t="shared" si="66"/>
        <v>847.8471305.1.427710.000000.847001.200179</v>
      </c>
      <c r="F1902" s="66" t="s">
        <v>21</v>
      </c>
      <c r="G1902" s="56">
        <v>847001</v>
      </c>
      <c r="H1902" s="56" t="s">
        <v>23</v>
      </c>
      <c r="I1902" s="56">
        <v>200179</v>
      </c>
      <c r="J1902" s="56" t="s">
        <v>3977</v>
      </c>
      <c r="K1902" s="56">
        <v>11</v>
      </c>
      <c r="L1902" s="56">
        <v>523</v>
      </c>
      <c r="M1902" s="57">
        <v>5753</v>
      </c>
      <c r="N1902" s="57">
        <v>5753</v>
      </c>
      <c r="O1902" s="223">
        <f t="shared" si="65"/>
        <v>0</v>
      </c>
      <c r="P1902" s="57">
        <f>VLOOKUP(E1902,'Cons. Ch2 &amp; Ch3'!F:Y,20,FALSE)</f>
        <v>153178</v>
      </c>
    </row>
    <row r="1903" spans="1:16" hidden="1" x14ac:dyDescent="0.35">
      <c r="A1903" s="56">
        <v>8471305</v>
      </c>
      <c r="B1903" s="56" t="s">
        <v>4042</v>
      </c>
      <c r="C1903" s="56">
        <v>427710</v>
      </c>
      <c r="D1903" s="56" t="s">
        <v>46</v>
      </c>
      <c r="E1903" s="56" t="str">
        <f t="shared" si="66"/>
        <v>847.8471305.1.427710.000000.847001.200179</v>
      </c>
      <c r="F1903" s="66" t="s">
        <v>21</v>
      </c>
      <c r="G1903" s="56">
        <v>847001</v>
      </c>
      <c r="H1903" s="56" t="s">
        <v>23</v>
      </c>
      <c r="I1903" s="56">
        <v>200179</v>
      </c>
      <c r="J1903" s="56" t="s">
        <v>4057</v>
      </c>
      <c r="K1903" s="56">
        <v>9</v>
      </c>
      <c r="L1903" s="56">
        <v>825</v>
      </c>
      <c r="M1903" s="57">
        <v>7425</v>
      </c>
      <c r="N1903" s="57">
        <v>7425</v>
      </c>
      <c r="O1903" s="223">
        <f t="shared" si="65"/>
        <v>0</v>
      </c>
      <c r="P1903" s="57">
        <f>VLOOKUP(E1903,'Cons. Ch2 &amp; Ch3'!F:Y,20,FALSE)</f>
        <v>153178</v>
      </c>
    </row>
    <row r="1904" spans="1:16" hidden="1" x14ac:dyDescent="0.35">
      <c r="A1904" s="56">
        <v>8471305</v>
      </c>
      <c r="B1904" s="56" t="s">
        <v>4078</v>
      </c>
      <c r="C1904" s="56">
        <v>427710</v>
      </c>
      <c r="D1904" s="56" t="s">
        <v>46</v>
      </c>
      <c r="E1904" s="56" t="str">
        <f t="shared" si="66"/>
        <v>847.8471305.1.427710.000000.847001.200179</v>
      </c>
      <c r="F1904" s="66" t="s">
        <v>21</v>
      </c>
      <c r="G1904" s="56">
        <v>847001</v>
      </c>
      <c r="H1904" s="56" t="s">
        <v>23</v>
      </c>
      <c r="I1904" s="56">
        <v>200179</v>
      </c>
      <c r="J1904" s="56" t="s">
        <v>4087</v>
      </c>
      <c r="K1904" s="56">
        <v>5</v>
      </c>
      <c r="L1904" s="56">
        <v>4000</v>
      </c>
      <c r="M1904" s="57">
        <v>20000</v>
      </c>
      <c r="N1904" s="57">
        <v>20000</v>
      </c>
      <c r="O1904" s="223">
        <f t="shared" si="65"/>
        <v>0</v>
      </c>
      <c r="P1904" s="57">
        <f>VLOOKUP(E1904,'Cons. Ch2 &amp; Ch3'!F:Y,20,FALSE)</f>
        <v>153178</v>
      </c>
    </row>
    <row r="1905" spans="1:16" hidden="1" x14ac:dyDescent="0.35">
      <c r="A1905" s="56">
        <v>8471305</v>
      </c>
      <c r="B1905" s="56" t="s">
        <v>4096</v>
      </c>
      <c r="C1905" s="56">
        <v>427710</v>
      </c>
      <c r="D1905" s="56" t="s">
        <v>46</v>
      </c>
      <c r="E1905" s="56" t="str">
        <f t="shared" si="66"/>
        <v>847.8471305.1.427710.000000.847001.200179</v>
      </c>
      <c r="F1905" s="66" t="s">
        <v>21</v>
      </c>
      <c r="G1905" s="56">
        <v>847001</v>
      </c>
      <c r="H1905" s="56" t="s">
        <v>23</v>
      </c>
      <c r="I1905" s="56">
        <v>200179</v>
      </c>
      <c r="J1905" s="56" t="s">
        <v>4115</v>
      </c>
      <c r="K1905" s="56">
        <v>5</v>
      </c>
      <c r="L1905" s="56">
        <v>4000</v>
      </c>
      <c r="M1905" s="57">
        <v>20000</v>
      </c>
      <c r="N1905" s="57">
        <v>20000</v>
      </c>
      <c r="O1905" s="223">
        <f t="shared" si="65"/>
        <v>0</v>
      </c>
      <c r="P1905" s="57">
        <f>VLOOKUP(E1905,'Cons. Ch2 &amp; Ch3'!F:Y,20,FALSE)</f>
        <v>153178</v>
      </c>
    </row>
    <row r="1906" spans="1:16" hidden="1" x14ac:dyDescent="0.35">
      <c r="A1906" s="56">
        <v>8471305</v>
      </c>
      <c r="B1906" s="56" t="s">
        <v>579</v>
      </c>
      <c r="C1906" s="56">
        <v>427710</v>
      </c>
      <c r="D1906" s="56" t="s">
        <v>46</v>
      </c>
      <c r="E1906" s="56" t="str">
        <f t="shared" si="66"/>
        <v>847.8471305.1.427710.000000.847001.200179</v>
      </c>
      <c r="F1906" s="66" t="s">
        <v>21</v>
      </c>
      <c r="G1906" s="56">
        <v>847001</v>
      </c>
      <c r="H1906" s="56" t="s">
        <v>23</v>
      </c>
      <c r="I1906" s="56">
        <v>200179</v>
      </c>
      <c r="J1906" s="56" t="s">
        <v>5250</v>
      </c>
      <c r="K1906" s="56">
        <v>4</v>
      </c>
      <c r="L1906" s="56">
        <v>25000</v>
      </c>
      <c r="M1906" s="57">
        <v>100000</v>
      </c>
      <c r="N1906" s="227">
        <v>100000</v>
      </c>
      <c r="O1906" s="223">
        <f t="shared" si="65"/>
        <v>0</v>
      </c>
      <c r="P1906" s="57">
        <f>VLOOKUP(E1906,'Cons. Ch2 &amp; Ch3'!F:Y,20,FALSE)</f>
        <v>153178</v>
      </c>
    </row>
    <row r="1907" spans="1:16" hidden="1" x14ac:dyDescent="0.35">
      <c r="A1907" s="56">
        <v>8471305</v>
      </c>
      <c r="B1907" s="56" t="s">
        <v>579</v>
      </c>
      <c r="C1907" s="56">
        <v>427810</v>
      </c>
      <c r="D1907" s="56" t="s">
        <v>459</v>
      </c>
      <c r="E1907" s="56" t="str">
        <f t="shared" si="66"/>
        <v>847.8471305.1.427810.000000.847001.200179</v>
      </c>
      <c r="F1907" s="66" t="s">
        <v>21</v>
      </c>
      <c r="G1907" s="56">
        <v>847001</v>
      </c>
      <c r="H1907" s="56" t="s">
        <v>23</v>
      </c>
      <c r="I1907" s="56">
        <v>200179</v>
      </c>
      <c r="J1907" s="56" t="s">
        <v>5255</v>
      </c>
      <c r="K1907" s="56">
        <v>1</v>
      </c>
      <c r="L1907" s="56">
        <v>10000</v>
      </c>
      <c r="M1907" s="57">
        <v>10000</v>
      </c>
      <c r="N1907" s="57">
        <f>VLOOKUP(E1907,'[1]Cons. Ch2 &amp; Ch3'!$F:$Y,20,FALSE)</f>
        <v>10000</v>
      </c>
      <c r="O1907" s="223">
        <f t="shared" si="65"/>
        <v>0</v>
      </c>
      <c r="P1907" s="57">
        <f>VLOOKUP(E1907,'Cons. Ch2 &amp; Ch3'!F:Y,20,FALSE)</f>
        <v>10000</v>
      </c>
    </row>
    <row r="1908" spans="1:16" hidden="1" x14ac:dyDescent="0.35">
      <c r="A1908" s="56">
        <v>8471305</v>
      </c>
      <c r="B1908" s="56" t="s">
        <v>4018</v>
      </c>
      <c r="C1908" s="56">
        <v>428090</v>
      </c>
      <c r="D1908" s="56" t="s">
        <v>52</v>
      </c>
      <c r="E1908" s="56" t="str">
        <f t="shared" si="66"/>
        <v>847.8471305.1.428090.000000.847001.200179</v>
      </c>
      <c r="F1908" s="66" t="s">
        <v>21</v>
      </c>
      <c r="G1908" s="56">
        <v>847001</v>
      </c>
      <c r="H1908" s="56" t="s">
        <v>23</v>
      </c>
      <c r="I1908" s="56">
        <v>200179</v>
      </c>
      <c r="J1908" s="56" t="s">
        <v>4036</v>
      </c>
      <c r="K1908" s="56">
        <v>4</v>
      </c>
      <c r="L1908" s="56">
        <v>17000</v>
      </c>
      <c r="M1908" s="57">
        <v>68000</v>
      </c>
      <c r="N1908" s="57">
        <v>68000</v>
      </c>
      <c r="O1908" s="223">
        <f t="shared" si="65"/>
        <v>0</v>
      </c>
      <c r="P1908" s="57">
        <f>VLOOKUP(E1908,'Cons. Ch2 &amp; Ch3'!F:Y,20,FALSE)</f>
        <v>419000</v>
      </c>
    </row>
    <row r="1909" spans="1:16" hidden="1" x14ac:dyDescent="0.35">
      <c r="A1909" s="56">
        <v>8471305</v>
      </c>
      <c r="B1909" s="56" t="s">
        <v>579</v>
      </c>
      <c r="C1909" s="56">
        <v>428090</v>
      </c>
      <c r="D1909" s="56" t="s">
        <v>52</v>
      </c>
      <c r="E1909" s="56" t="str">
        <f t="shared" si="66"/>
        <v>847.8471305.1.428090.000000.847001.200179</v>
      </c>
      <c r="F1909" s="66" t="s">
        <v>21</v>
      </c>
      <c r="G1909" s="56">
        <v>847001</v>
      </c>
      <c r="H1909" s="56" t="s">
        <v>23</v>
      </c>
      <c r="I1909" s="56">
        <v>200179</v>
      </c>
      <c r="N1909" s="227"/>
      <c r="O1909" s="223">
        <f t="shared" ref="O1909:O1972" si="67">M1909-N1909</f>
        <v>0</v>
      </c>
      <c r="P1909" s="57">
        <f>VLOOKUP(E1909,'Cons. Ch2 &amp; Ch3'!F:Y,20,FALSE)</f>
        <v>419000</v>
      </c>
    </row>
    <row r="1910" spans="1:16" hidden="1" x14ac:dyDescent="0.35">
      <c r="A1910" s="56">
        <v>8471305</v>
      </c>
      <c r="B1910" s="56" t="s">
        <v>579</v>
      </c>
      <c r="C1910" s="56">
        <v>428090</v>
      </c>
      <c r="D1910" s="56" t="s">
        <v>52</v>
      </c>
      <c r="E1910" s="56" t="str">
        <f t="shared" si="66"/>
        <v>847.8471305.1.428090.000000.847001.200179</v>
      </c>
      <c r="F1910" s="66" t="s">
        <v>21</v>
      </c>
      <c r="G1910" s="56">
        <v>847001</v>
      </c>
      <c r="H1910" s="56" t="s">
        <v>23</v>
      </c>
      <c r="I1910" s="56">
        <v>200179</v>
      </c>
      <c r="J1910" s="56" t="s">
        <v>5259</v>
      </c>
      <c r="K1910" s="56">
        <v>25</v>
      </c>
      <c r="L1910" s="56">
        <v>14040</v>
      </c>
      <c r="M1910" s="57">
        <v>351000</v>
      </c>
      <c r="N1910" s="227">
        <v>351000</v>
      </c>
      <c r="O1910" s="223">
        <f t="shared" si="67"/>
        <v>0</v>
      </c>
      <c r="P1910" s="57">
        <f>VLOOKUP(E1910,'Cons. Ch2 &amp; Ch3'!F:Y,20,FALSE)</f>
        <v>419000</v>
      </c>
    </row>
    <row r="1911" spans="1:16" hidden="1" x14ac:dyDescent="0.35">
      <c r="A1911" s="56">
        <v>8471305</v>
      </c>
      <c r="B1911" s="56" t="s">
        <v>579</v>
      </c>
      <c r="C1911" s="56">
        <v>428400</v>
      </c>
      <c r="D1911" s="56" t="s">
        <v>614</v>
      </c>
      <c r="E1911" s="56" t="str">
        <f t="shared" si="66"/>
        <v>847.8471305.1.428400.000000.847001.200179</v>
      </c>
      <c r="F1911" s="66" t="s">
        <v>21</v>
      </c>
      <c r="G1911" s="56">
        <v>847001</v>
      </c>
      <c r="H1911" s="56" t="s">
        <v>23</v>
      </c>
      <c r="I1911" s="56">
        <v>200179</v>
      </c>
      <c r="M1911" s="57">
        <v>0</v>
      </c>
      <c r="N1911" s="57">
        <f>VLOOKUP(E1911,'[1]Cons. Ch2 &amp; Ch3'!$F:$Y,20,FALSE)</f>
        <v>0</v>
      </c>
      <c r="O1911" s="223">
        <f t="shared" si="67"/>
        <v>0</v>
      </c>
      <c r="P1911" s="57">
        <f>VLOOKUP(E1911,'Cons. Ch2 &amp; Ch3'!F:Y,20,FALSE)</f>
        <v>0</v>
      </c>
    </row>
    <row r="1912" spans="1:16" hidden="1" x14ac:dyDescent="0.35">
      <c r="A1912" s="56">
        <v>8471305</v>
      </c>
      <c r="B1912" s="56" t="s">
        <v>4096</v>
      </c>
      <c r="C1912" s="56">
        <v>428640</v>
      </c>
      <c r="D1912" s="56" t="s">
        <v>55</v>
      </c>
      <c r="E1912" s="56" t="str">
        <f t="shared" si="66"/>
        <v>847.8471305.1.428640.000000.847001.200179</v>
      </c>
      <c r="F1912" s="66" t="s">
        <v>21</v>
      </c>
      <c r="G1912" s="56">
        <v>847001</v>
      </c>
      <c r="H1912" s="56" t="s">
        <v>23</v>
      </c>
      <c r="I1912" s="56">
        <v>200179</v>
      </c>
      <c r="J1912" s="56" t="s">
        <v>4116</v>
      </c>
      <c r="K1912" s="56">
        <v>5</v>
      </c>
      <c r="L1912" s="56">
        <v>1000</v>
      </c>
      <c r="M1912" s="57">
        <v>5000</v>
      </c>
      <c r="N1912" s="57">
        <v>5000</v>
      </c>
      <c r="O1912" s="223">
        <f t="shared" si="67"/>
        <v>0</v>
      </c>
      <c r="P1912" s="57">
        <f>VLOOKUP(E1912,'Cons. Ch2 &amp; Ch3'!F:Y,20,FALSE)</f>
        <v>5000</v>
      </c>
    </row>
    <row r="1913" spans="1:16" hidden="1" x14ac:dyDescent="0.35">
      <c r="A1913" s="56">
        <v>8471305</v>
      </c>
      <c r="B1913" s="56" t="s">
        <v>579</v>
      </c>
      <c r="C1913" s="56">
        <v>428640</v>
      </c>
      <c r="D1913" s="56" t="s">
        <v>55</v>
      </c>
      <c r="E1913" s="56" t="str">
        <f t="shared" si="66"/>
        <v>847.8471305.1.428640.000000.847001.200179</v>
      </c>
      <c r="F1913" s="66" t="s">
        <v>21</v>
      </c>
      <c r="G1913" s="56">
        <v>847001</v>
      </c>
      <c r="H1913" s="56" t="s">
        <v>23</v>
      </c>
      <c r="I1913" s="56">
        <v>200179</v>
      </c>
      <c r="M1913" s="57">
        <v>0</v>
      </c>
      <c r="N1913" s="227">
        <v>0</v>
      </c>
      <c r="O1913" s="223">
        <f t="shared" si="67"/>
        <v>0</v>
      </c>
      <c r="P1913" s="57">
        <f>VLOOKUP(E1913,'Cons. Ch2 &amp; Ch3'!F:Y,20,FALSE)</f>
        <v>5000</v>
      </c>
    </row>
    <row r="1914" spans="1:16" hidden="1" x14ac:dyDescent="0.35">
      <c r="A1914" s="56">
        <v>8471305</v>
      </c>
      <c r="B1914" s="56" t="s">
        <v>3926</v>
      </c>
      <c r="C1914" s="56">
        <v>432205</v>
      </c>
      <c r="D1914" s="56" t="s">
        <v>470</v>
      </c>
      <c r="E1914" s="56" t="str">
        <f t="shared" si="66"/>
        <v>847.8471305.1.432205.000000.847001.200179</v>
      </c>
      <c r="F1914" s="66" t="s">
        <v>21</v>
      </c>
      <c r="G1914" s="56">
        <v>847001</v>
      </c>
      <c r="H1914" s="56" t="s">
        <v>23</v>
      </c>
      <c r="I1914" s="56">
        <v>200179</v>
      </c>
      <c r="J1914" s="56" t="s">
        <v>3938</v>
      </c>
      <c r="K1914" s="56">
        <v>1</v>
      </c>
      <c r="L1914" s="56">
        <v>26000</v>
      </c>
      <c r="M1914" s="57">
        <v>26000</v>
      </c>
      <c r="N1914" s="57">
        <v>26000</v>
      </c>
      <c r="O1914" s="223">
        <f t="shared" si="67"/>
        <v>0</v>
      </c>
      <c r="P1914" s="57">
        <f>VLOOKUP(E1914,'Cons. Ch2 &amp; Ch3'!F:Y,20,FALSE)</f>
        <v>26000</v>
      </c>
    </row>
    <row r="1915" spans="1:16" hidden="1" x14ac:dyDescent="0.35">
      <c r="A1915" s="56">
        <v>8471305</v>
      </c>
      <c r="B1915" s="56" t="s">
        <v>579</v>
      </c>
      <c r="C1915" s="56">
        <v>432205</v>
      </c>
      <c r="D1915" s="56" t="s">
        <v>470</v>
      </c>
      <c r="E1915" s="56" t="str">
        <f t="shared" si="66"/>
        <v>847.8471305.1.432205.000000.847001.200179</v>
      </c>
      <c r="F1915" s="66" t="s">
        <v>21</v>
      </c>
      <c r="G1915" s="56">
        <v>847001</v>
      </c>
      <c r="H1915" s="56" t="s">
        <v>23</v>
      </c>
      <c r="I1915" s="56">
        <v>200179</v>
      </c>
      <c r="M1915" s="57">
        <v>0</v>
      </c>
      <c r="N1915" s="227">
        <v>0</v>
      </c>
      <c r="O1915" s="223">
        <f t="shared" si="67"/>
        <v>0</v>
      </c>
      <c r="P1915" s="57">
        <f>VLOOKUP(E1915,'Cons. Ch2 &amp; Ch3'!F:Y,20,FALSE)</f>
        <v>26000</v>
      </c>
    </row>
    <row r="1916" spans="1:16" hidden="1" x14ac:dyDescent="0.35">
      <c r="A1916" s="56">
        <v>8471305</v>
      </c>
      <c r="B1916" s="56" t="s">
        <v>579</v>
      </c>
      <c r="C1916" s="56">
        <v>432205</v>
      </c>
      <c r="D1916" s="56" t="s">
        <v>470</v>
      </c>
      <c r="E1916" s="56" t="str">
        <f t="shared" si="66"/>
        <v>847.8471305.1.432205.000000.847001.200179</v>
      </c>
      <c r="F1916" s="66" t="s">
        <v>21</v>
      </c>
      <c r="G1916" s="56">
        <v>847001</v>
      </c>
      <c r="H1916" s="56" t="s">
        <v>23</v>
      </c>
      <c r="I1916" s="56">
        <v>200179</v>
      </c>
      <c r="M1916" s="57">
        <v>934000</v>
      </c>
      <c r="N1916" s="57">
        <f>VLOOKUP(E1916,'[1]Cons. Ch2 &amp; Ch3'!$F:$Y,20,FALSE)</f>
        <v>26000</v>
      </c>
      <c r="O1916" s="223">
        <f t="shared" si="67"/>
        <v>908000</v>
      </c>
      <c r="P1916" s="57">
        <f>VLOOKUP(E1916,'Cons. Ch2 &amp; Ch3'!F:Y,20,FALSE)</f>
        <v>26000</v>
      </c>
    </row>
    <row r="1917" spans="1:16" hidden="1" x14ac:dyDescent="0.35">
      <c r="A1917" s="56">
        <v>8471305</v>
      </c>
      <c r="B1917" s="56" t="s">
        <v>3926</v>
      </c>
      <c r="C1917" s="56">
        <v>432209</v>
      </c>
      <c r="D1917" s="56" t="s">
        <v>138</v>
      </c>
      <c r="E1917" s="56" t="str">
        <f t="shared" si="66"/>
        <v>847.8471305.1.432209.000000.847001.200179</v>
      </c>
      <c r="F1917" s="66" t="s">
        <v>21</v>
      </c>
      <c r="G1917" s="56">
        <v>847001</v>
      </c>
      <c r="H1917" s="56" t="s">
        <v>23</v>
      </c>
      <c r="I1917" s="56">
        <v>200179</v>
      </c>
      <c r="J1917" s="56" t="s">
        <v>3942</v>
      </c>
      <c r="K1917" s="56">
        <v>1</v>
      </c>
      <c r="L1917" s="56">
        <v>18900</v>
      </c>
      <c r="M1917" s="57">
        <v>18900</v>
      </c>
      <c r="N1917" s="57">
        <v>18900</v>
      </c>
      <c r="O1917" s="223">
        <f t="shared" si="67"/>
        <v>0</v>
      </c>
      <c r="P1917" s="57">
        <f>VLOOKUP(E1917,'Cons. Ch2 &amp; Ch3'!F:Y,20,FALSE)</f>
        <v>516900</v>
      </c>
    </row>
    <row r="1918" spans="1:16" hidden="1" x14ac:dyDescent="0.35">
      <c r="A1918" s="56">
        <v>8471305</v>
      </c>
      <c r="B1918" s="56" t="s">
        <v>3956</v>
      </c>
      <c r="C1918" s="56">
        <v>432209</v>
      </c>
      <c r="D1918" s="56" t="s">
        <v>138</v>
      </c>
      <c r="E1918" s="56" t="str">
        <f t="shared" si="66"/>
        <v>847.8471305.1.432209.000000.847001.200179</v>
      </c>
      <c r="F1918" s="66" t="s">
        <v>21</v>
      </c>
      <c r="G1918" s="56">
        <v>847001</v>
      </c>
      <c r="H1918" s="56" t="s">
        <v>23</v>
      </c>
      <c r="I1918" s="56">
        <v>200179</v>
      </c>
      <c r="J1918" s="56" t="s">
        <v>3981</v>
      </c>
      <c r="K1918" s="56">
        <v>2</v>
      </c>
      <c r="L1918" s="56">
        <v>77000</v>
      </c>
      <c r="M1918" s="57">
        <v>154000</v>
      </c>
      <c r="N1918" s="57">
        <v>154000</v>
      </c>
      <c r="O1918" s="223">
        <f t="shared" si="67"/>
        <v>0</v>
      </c>
      <c r="P1918" s="57">
        <f>VLOOKUP(E1918,'Cons. Ch2 &amp; Ch3'!F:Y,20,FALSE)</f>
        <v>516900</v>
      </c>
    </row>
    <row r="1919" spans="1:16" hidden="1" x14ac:dyDescent="0.35">
      <c r="A1919" s="56">
        <v>8471305</v>
      </c>
      <c r="B1919" s="56" t="s">
        <v>3956</v>
      </c>
      <c r="C1919" s="56">
        <v>432209</v>
      </c>
      <c r="D1919" s="56" t="s">
        <v>138</v>
      </c>
      <c r="E1919" s="56" t="str">
        <f t="shared" si="66"/>
        <v>847.8471305.1.432209.000000.847001.200179</v>
      </c>
      <c r="F1919" s="66" t="s">
        <v>21</v>
      </c>
      <c r="G1919" s="56">
        <v>847001</v>
      </c>
      <c r="H1919" s="56" t="s">
        <v>23</v>
      </c>
      <c r="I1919" s="56">
        <v>200179</v>
      </c>
      <c r="J1919" s="56" t="s">
        <v>3987</v>
      </c>
      <c r="K1919" s="56">
        <v>10</v>
      </c>
      <c r="L1919" s="56">
        <v>24400</v>
      </c>
      <c r="M1919" s="57">
        <v>244000</v>
      </c>
      <c r="N1919" s="57">
        <v>244000</v>
      </c>
      <c r="O1919" s="223">
        <f t="shared" si="67"/>
        <v>0</v>
      </c>
      <c r="P1919" s="57">
        <f>VLOOKUP(E1919,'Cons. Ch2 &amp; Ch3'!F:Y,20,FALSE)</f>
        <v>516900</v>
      </c>
    </row>
    <row r="1920" spans="1:16" hidden="1" x14ac:dyDescent="0.35">
      <c r="A1920" s="56">
        <v>8471305</v>
      </c>
      <c r="B1920" s="56" t="s">
        <v>4139</v>
      </c>
      <c r="C1920" s="56">
        <v>432209</v>
      </c>
      <c r="D1920" s="56" t="s">
        <v>138</v>
      </c>
      <c r="E1920" s="56" t="str">
        <f t="shared" si="66"/>
        <v>847.8471305.1.432209.000000.847001.200179</v>
      </c>
      <c r="F1920" s="66" t="s">
        <v>21</v>
      </c>
      <c r="G1920" s="56">
        <v>847001</v>
      </c>
      <c r="H1920" s="56" t="s">
        <v>23</v>
      </c>
      <c r="I1920" s="56">
        <v>200179</v>
      </c>
      <c r="J1920" s="56" t="s">
        <v>4151</v>
      </c>
      <c r="M1920" s="57">
        <v>100000</v>
      </c>
      <c r="N1920" s="57">
        <v>100000</v>
      </c>
      <c r="O1920" s="223">
        <f t="shared" si="67"/>
        <v>0</v>
      </c>
      <c r="P1920" s="57">
        <f>VLOOKUP(E1920,'Cons. Ch2 &amp; Ch3'!F:Y,20,FALSE)</f>
        <v>516900</v>
      </c>
    </row>
    <row r="1921" spans="1:16" hidden="1" x14ac:dyDescent="0.35">
      <c r="A1921" s="56">
        <v>8471305</v>
      </c>
      <c r="B1921" s="56" t="s">
        <v>579</v>
      </c>
      <c r="C1921" s="56">
        <v>432209</v>
      </c>
      <c r="D1921" s="56" t="s">
        <v>138</v>
      </c>
      <c r="E1921" s="56" t="str">
        <f t="shared" si="66"/>
        <v>847.8471305.1.432209.000000.847001.200179</v>
      </c>
      <c r="F1921" s="66" t="s">
        <v>21</v>
      </c>
      <c r="G1921" s="56">
        <v>847001</v>
      </c>
      <c r="H1921" s="56" t="s">
        <v>23</v>
      </c>
      <c r="I1921" s="56">
        <v>200179</v>
      </c>
      <c r="M1921" s="57">
        <v>0</v>
      </c>
      <c r="N1921" s="227">
        <f>VLOOKUP(E1921,'[1]Cons. Ch2 &amp; Ch3'!$F:$Y,20,FALSE)</f>
        <v>516900</v>
      </c>
      <c r="O1921" s="223">
        <f t="shared" si="67"/>
        <v>-516900</v>
      </c>
      <c r="P1921" s="57">
        <f>VLOOKUP(E1921,'Cons. Ch2 &amp; Ch3'!F:Y,20,FALSE)</f>
        <v>516900</v>
      </c>
    </row>
    <row r="1922" spans="1:16" hidden="1" x14ac:dyDescent="0.35">
      <c r="A1922" s="56">
        <v>8471305</v>
      </c>
      <c r="B1922" s="56" t="s">
        <v>4139</v>
      </c>
      <c r="C1922" s="56">
        <v>432210</v>
      </c>
      <c r="D1922" s="56" t="s">
        <v>620</v>
      </c>
      <c r="E1922" s="56" t="str">
        <f t="shared" ref="E1922:E1985" si="68">CONCATENATE(847,".",A1922,".",1,".",C1922,".","000000",".",G1922,".",I1922)</f>
        <v>847.8471305.1.432210.000000.847001.200179</v>
      </c>
      <c r="F1922" s="66" t="s">
        <v>21</v>
      </c>
      <c r="G1922" s="56">
        <v>847001</v>
      </c>
      <c r="H1922" s="56" t="s">
        <v>23</v>
      </c>
      <c r="I1922" s="56">
        <v>200179</v>
      </c>
      <c r="J1922" s="56" t="s">
        <v>4152</v>
      </c>
      <c r="K1922" s="56">
        <v>70</v>
      </c>
      <c r="L1922" s="56">
        <v>500</v>
      </c>
      <c r="M1922" s="57">
        <v>35000</v>
      </c>
      <c r="N1922" s="57">
        <f>VLOOKUP(E1922,'[1]Cons. Ch2 &amp; Ch3'!$F:$Y,20,FALSE)</f>
        <v>35000</v>
      </c>
      <c r="O1922" s="223">
        <f t="shared" si="67"/>
        <v>0</v>
      </c>
      <c r="P1922" s="57">
        <f>VLOOKUP(E1922,'Cons. Ch2 &amp; Ch3'!F:Y,20,FALSE)</f>
        <v>35000</v>
      </c>
    </row>
    <row r="1923" spans="1:16" hidden="1" x14ac:dyDescent="0.35">
      <c r="A1923" s="56">
        <v>8471305</v>
      </c>
      <c r="B1923" s="56" t="s">
        <v>579</v>
      </c>
      <c r="C1923" s="56">
        <v>432210</v>
      </c>
      <c r="D1923" s="56" t="s">
        <v>620</v>
      </c>
      <c r="E1923" s="56" t="str">
        <f t="shared" si="68"/>
        <v>847.8471305.1.432210.000000.847001.200179</v>
      </c>
      <c r="F1923" s="66" t="s">
        <v>21</v>
      </c>
      <c r="G1923" s="56">
        <v>847001</v>
      </c>
      <c r="H1923" s="56" t="s">
        <v>23</v>
      </c>
      <c r="I1923" s="56">
        <v>200179</v>
      </c>
      <c r="M1923" s="57">
        <v>0</v>
      </c>
      <c r="N1923" s="57">
        <f>VLOOKUP(E1923,'[1]Cons. Ch2 &amp; Ch3'!$F:$Y,20,FALSE)</f>
        <v>35000</v>
      </c>
      <c r="O1923" s="223">
        <f t="shared" si="67"/>
        <v>-35000</v>
      </c>
      <c r="P1923" s="57">
        <f>VLOOKUP(E1923,'Cons. Ch2 &amp; Ch3'!F:Y,20,FALSE)</f>
        <v>35000</v>
      </c>
    </row>
    <row r="1924" spans="1:16" hidden="1" x14ac:dyDescent="0.35">
      <c r="A1924" s="56">
        <v>8471305</v>
      </c>
      <c r="B1924" s="56" t="s">
        <v>579</v>
      </c>
      <c r="C1924" s="56">
        <v>435310</v>
      </c>
      <c r="D1924" s="56" t="s">
        <v>92</v>
      </c>
      <c r="E1924" s="56" t="str">
        <f t="shared" si="68"/>
        <v>847.8471305.1.435310.000000.847001.200179</v>
      </c>
      <c r="F1924" s="66" t="s">
        <v>21</v>
      </c>
      <c r="G1924" s="56">
        <v>847001</v>
      </c>
      <c r="H1924" s="56" t="s">
        <v>23</v>
      </c>
      <c r="I1924" s="56">
        <v>200179</v>
      </c>
      <c r="M1924" s="57">
        <v>0</v>
      </c>
      <c r="N1924" s="57">
        <f>VLOOKUP(E1924,'[1]Cons. Ch2 &amp; Ch3'!$F:$Y,20,FALSE)</f>
        <v>0</v>
      </c>
      <c r="O1924" s="223">
        <f t="shared" si="67"/>
        <v>0</v>
      </c>
      <c r="P1924" s="57">
        <f>VLOOKUP(E1924,'Cons. Ch2 &amp; Ch3'!F:Y,20,FALSE)</f>
        <v>0</v>
      </c>
    </row>
    <row r="1925" spans="1:16" hidden="1" x14ac:dyDescent="0.35">
      <c r="A1925" s="56">
        <v>8471305</v>
      </c>
      <c r="B1925" s="56" t="s">
        <v>3956</v>
      </c>
      <c r="C1925" s="56">
        <v>435330</v>
      </c>
      <c r="D1925" s="56" t="s">
        <v>568</v>
      </c>
      <c r="E1925" s="56" t="str">
        <f t="shared" si="68"/>
        <v>847.8471305.1.435330.000000.847001.200179</v>
      </c>
      <c r="F1925" s="66" t="s">
        <v>21</v>
      </c>
      <c r="G1925" s="56">
        <v>847001</v>
      </c>
      <c r="H1925" s="56" t="s">
        <v>23</v>
      </c>
      <c r="I1925" s="56">
        <v>200179</v>
      </c>
      <c r="J1925" s="56" t="s">
        <v>3991</v>
      </c>
      <c r="K1925" s="56">
        <v>100</v>
      </c>
      <c r="L1925" s="56">
        <v>720</v>
      </c>
      <c r="M1925" s="57">
        <v>72000</v>
      </c>
      <c r="N1925" s="57">
        <f>VLOOKUP(E1925,'[1]Cons. Ch2 &amp; Ch3'!$F:$Y,20,FALSE)</f>
        <v>72000</v>
      </c>
      <c r="O1925" s="223">
        <f t="shared" si="67"/>
        <v>0</v>
      </c>
      <c r="P1925" s="57">
        <f>VLOOKUP(E1925,'Cons. Ch2 &amp; Ch3'!F:Y,20,FALSE)</f>
        <v>72000</v>
      </c>
    </row>
    <row r="1926" spans="1:16" hidden="1" x14ac:dyDescent="0.35">
      <c r="A1926" s="56">
        <v>8471305</v>
      </c>
      <c r="B1926" s="56" t="s">
        <v>579</v>
      </c>
      <c r="C1926" s="56">
        <v>435330</v>
      </c>
      <c r="D1926" s="56" t="s">
        <v>568</v>
      </c>
      <c r="E1926" s="56" t="str">
        <f t="shared" si="68"/>
        <v>847.8471305.1.435330.000000.847001.200179</v>
      </c>
      <c r="F1926" s="66" t="s">
        <v>21</v>
      </c>
      <c r="G1926" s="56">
        <v>847001</v>
      </c>
      <c r="H1926" s="56" t="s">
        <v>23</v>
      </c>
      <c r="I1926" s="56">
        <v>200179</v>
      </c>
      <c r="M1926" s="57">
        <v>0</v>
      </c>
      <c r="N1926" s="227">
        <f>VLOOKUP(E1926,'[1]Cons. Ch2 &amp; Ch3'!$F:$Y,20,FALSE)</f>
        <v>72000</v>
      </c>
      <c r="O1926" s="223">
        <f t="shared" si="67"/>
        <v>-72000</v>
      </c>
      <c r="P1926" s="57">
        <f>VLOOKUP(E1926,'Cons. Ch2 &amp; Ch3'!F:Y,20,FALSE)</f>
        <v>72000</v>
      </c>
    </row>
    <row r="1927" spans="1:16" hidden="1" x14ac:dyDescent="0.35">
      <c r="A1927" s="56">
        <v>8471305</v>
      </c>
      <c r="B1927" s="56" t="s">
        <v>3956</v>
      </c>
      <c r="C1927" s="56">
        <v>435340</v>
      </c>
      <c r="D1927" s="56" t="s">
        <v>239</v>
      </c>
      <c r="E1927" s="56" t="str">
        <f t="shared" si="68"/>
        <v>847.8471305.1.435340.000000.847001.200179</v>
      </c>
      <c r="F1927" s="66" t="s">
        <v>21</v>
      </c>
      <c r="G1927" s="56">
        <v>847001</v>
      </c>
      <c r="H1927" s="56" t="s">
        <v>23</v>
      </c>
      <c r="I1927" s="56">
        <v>200179</v>
      </c>
      <c r="J1927" s="56" t="s">
        <v>3996</v>
      </c>
      <c r="K1927" s="56">
        <v>15</v>
      </c>
      <c r="L1927" s="56">
        <v>300</v>
      </c>
      <c r="M1927" s="225">
        <v>4500</v>
      </c>
      <c r="N1927" s="57">
        <v>4500</v>
      </c>
      <c r="O1927" s="223">
        <f t="shared" si="67"/>
        <v>0</v>
      </c>
      <c r="P1927" s="57">
        <f>VLOOKUP(E1927,'Cons. Ch2 &amp; Ch3'!F:Y,20,FALSE)</f>
        <v>1181417.986699</v>
      </c>
    </row>
    <row r="1928" spans="1:16" hidden="1" x14ac:dyDescent="0.35">
      <c r="A1928" s="56">
        <v>8471305</v>
      </c>
      <c r="B1928" s="56" t="s">
        <v>4042</v>
      </c>
      <c r="C1928" s="56">
        <v>435340</v>
      </c>
      <c r="D1928" s="56" t="s">
        <v>239</v>
      </c>
      <c r="E1928" s="56" t="str">
        <f t="shared" si="68"/>
        <v>847.8471305.1.435340.000000.847001.200179</v>
      </c>
      <c r="F1928" s="66" t="s">
        <v>21</v>
      </c>
      <c r="G1928" s="56">
        <v>847001</v>
      </c>
      <c r="H1928" s="56" t="s">
        <v>23</v>
      </c>
      <c r="I1928" s="56">
        <v>200179</v>
      </c>
      <c r="J1928" s="56" t="s">
        <v>4062</v>
      </c>
      <c r="K1928" s="56">
        <v>8</v>
      </c>
      <c r="L1928" s="56">
        <v>275</v>
      </c>
      <c r="M1928" s="225">
        <v>2200</v>
      </c>
      <c r="N1928" s="57">
        <v>2200</v>
      </c>
      <c r="O1928" s="223">
        <f t="shared" si="67"/>
        <v>0</v>
      </c>
      <c r="P1928" s="57">
        <f>VLOOKUP(E1928,'Cons. Ch2 &amp; Ch3'!F:Y,20,FALSE)</f>
        <v>1181417.986699</v>
      </c>
    </row>
    <row r="1929" spans="1:16" hidden="1" x14ac:dyDescent="0.35">
      <c r="A1929" s="56">
        <v>8471305</v>
      </c>
      <c r="B1929" s="56" t="s">
        <v>4078</v>
      </c>
      <c r="C1929" s="56">
        <v>435340</v>
      </c>
      <c r="D1929" s="56" t="s">
        <v>239</v>
      </c>
      <c r="E1929" s="56" t="str">
        <f t="shared" si="68"/>
        <v>847.8471305.1.435340.000000.847001.200179</v>
      </c>
      <c r="F1929" s="66" t="s">
        <v>21</v>
      </c>
      <c r="G1929" s="56">
        <v>847001</v>
      </c>
      <c r="H1929" s="56" t="s">
        <v>23</v>
      </c>
      <c r="I1929" s="56">
        <v>200179</v>
      </c>
      <c r="J1929" s="56" t="s">
        <v>4089</v>
      </c>
      <c r="K1929" s="56">
        <v>5</v>
      </c>
      <c r="L1929" s="56">
        <v>1000</v>
      </c>
      <c r="M1929" s="225">
        <v>5000</v>
      </c>
      <c r="N1929" s="57">
        <v>5000</v>
      </c>
      <c r="O1929" s="223">
        <f t="shared" si="67"/>
        <v>0</v>
      </c>
      <c r="P1929" s="57">
        <f>VLOOKUP(E1929,'Cons. Ch2 &amp; Ch3'!F:Y,20,FALSE)</f>
        <v>1181417.986699</v>
      </c>
    </row>
    <row r="1930" spans="1:16" hidden="1" x14ac:dyDescent="0.35">
      <c r="A1930" s="56">
        <v>8471305</v>
      </c>
      <c r="B1930" s="56" t="s">
        <v>4096</v>
      </c>
      <c r="C1930" s="56">
        <v>435340</v>
      </c>
      <c r="D1930" s="56" t="s">
        <v>239</v>
      </c>
      <c r="E1930" s="56" t="str">
        <f t="shared" si="68"/>
        <v>847.8471305.1.435340.000000.847001.200179</v>
      </c>
      <c r="F1930" s="66" t="s">
        <v>21</v>
      </c>
      <c r="G1930" s="56">
        <v>847001</v>
      </c>
      <c r="H1930" s="56" t="s">
        <v>23</v>
      </c>
      <c r="I1930" s="56">
        <v>200179</v>
      </c>
      <c r="J1930" s="56" t="s">
        <v>4120</v>
      </c>
      <c r="K1930" s="56">
        <v>5</v>
      </c>
      <c r="L1930" s="56">
        <v>1000</v>
      </c>
      <c r="M1930" s="225">
        <v>5000</v>
      </c>
      <c r="N1930" s="57">
        <v>5000</v>
      </c>
      <c r="O1930" s="223">
        <f t="shared" si="67"/>
        <v>0</v>
      </c>
      <c r="P1930" s="57">
        <f>VLOOKUP(E1930,'Cons. Ch2 &amp; Ch3'!F:Y,20,FALSE)</f>
        <v>1181417.986699</v>
      </c>
    </row>
    <row r="1931" spans="1:16" hidden="1" x14ac:dyDescent="0.35">
      <c r="A1931" s="56">
        <v>8471305</v>
      </c>
      <c r="B1931" s="56" t="s">
        <v>4096</v>
      </c>
      <c r="C1931" s="56">
        <v>435340</v>
      </c>
      <c r="D1931" s="56" t="s">
        <v>239</v>
      </c>
      <c r="E1931" s="56" t="str">
        <f t="shared" si="68"/>
        <v>847.8471305.1.435340.000000.847001.200179</v>
      </c>
      <c r="F1931" s="66" t="s">
        <v>21</v>
      </c>
      <c r="G1931" s="56">
        <v>847001</v>
      </c>
      <c r="H1931" s="56" t="s">
        <v>23</v>
      </c>
      <c r="I1931" s="56">
        <v>200179</v>
      </c>
      <c r="J1931" s="56" t="s">
        <v>4123</v>
      </c>
      <c r="K1931" s="56">
        <v>90</v>
      </c>
      <c r="L1931" s="56">
        <v>439.44444444444446</v>
      </c>
      <c r="M1931" s="225">
        <v>39550</v>
      </c>
      <c r="N1931" s="57">
        <v>39550</v>
      </c>
      <c r="O1931" s="223">
        <f t="shared" si="67"/>
        <v>0</v>
      </c>
      <c r="P1931" s="57">
        <f>VLOOKUP(E1931,'Cons. Ch2 &amp; Ch3'!F:Y,20,FALSE)</f>
        <v>1181417.986699</v>
      </c>
    </row>
    <row r="1932" spans="1:16" hidden="1" x14ac:dyDescent="0.35">
      <c r="A1932" s="56">
        <v>8471305</v>
      </c>
      <c r="B1932" s="56" t="s">
        <v>4139</v>
      </c>
      <c r="C1932" s="56">
        <v>435340</v>
      </c>
      <c r="D1932" s="56" t="s">
        <v>239</v>
      </c>
      <c r="E1932" s="56" t="str">
        <f t="shared" si="68"/>
        <v>847.8471305.1.435340.000000.847001.200179</v>
      </c>
      <c r="F1932" s="66" t="s">
        <v>21</v>
      </c>
      <c r="G1932" s="56">
        <v>847001</v>
      </c>
      <c r="H1932" s="56" t="s">
        <v>23</v>
      </c>
      <c r="I1932" s="56">
        <v>200179</v>
      </c>
      <c r="J1932" s="56" t="s">
        <v>4153</v>
      </c>
      <c r="M1932" s="225">
        <v>1125167.986699</v>
      </c>
      <c r="N1932" s="57">
        <v>1125167.986699</v>
      </c>
      <c r="O1932" s="223">
        <f t="shared" si="67"/>
        <v>0</v>
      </c>
      <c r="P1932" s="57">
        <f>VLOOKUP(E1932,'Cons. Ch2 &amp; Ch3'!F:Y,20,FALSE)</f>
        <v>1181417.986699</v>
      </c>
    </row>
    <row r="1933" spans="1:16" hidden="1" x14ac:dyDescent="0.35">
      <c r="A1933" s="56">
        <v>8471305</v>
      </c>
      <c r="B1933" s="56" t="s">
        <v>579</v>
      </c>
      <c r="C1933" s="56">
        <v>435340</v>
      </c>
      <c r="D1933" s="56" t="s">
        <v>239</v>
      </c>
      <c r="E1933" s="56" t="str">
        <f t="shared" si="68"/>
        <v>847.8471305.1.435340.000000.847001.200179</v>
      </c>
      <c r="F1933" s="66" t="s">
        <v>21</v>
      </c>
      <c r="G1933" s="56">
        <v>847001</v>
      </c>
      <c r="H1933" s="56" t="s">
        <v>23</v>
      </c>
      <c r="I1933" s="56">
        <v>200179</v>
      </c>
      <c r="M1933" s="57">
        <v>0</v>
      </c>
      <c r="N1933" s="227">
        <f>VLOOKUP(E1933,'[1]Cons. Ch2 &amp; Ch3'!$F:$Y,20,FALSE)</f>
        <v>1181417.986699</v>
      </c>
      <c r="O1933" s="223">
        <f t="shared" si="67"/>
        <v>-1181417.986699</v>
      </c>
      <c r="P1933" s="57">
        <f>VLOOKUP(E1933,'Cons. Ch2 &amp; Ch3'!F:Y,20,FALSE)</f>
        <v>1181417.986699</v>
      </c>
    </row>
    <row r="1934" spans="1:16" hidden="1" x14ac:dyDescent="0.35">
      <c r="A1934" s="56">
        <v>8471305</v>
      </c>
      <c r="B1934" s="56" t="s">
        <v>4139</v>
      </c>
      <c r="C1934" s="56">
        <v>435350</v>
      </c>
      <c r="D1934" s="56" t="s">
        <v>144</v>
      </c>
      <c r="E1934" s="56" t="str">
        <f t="shared" si="68"/>
        <v>847.8471305.1.435350.000000.847001.200179</v>
      </c>
      <c r="F1934" s="66" t="s">
        <v>21</v>
      </c>
      <c r="G1934" s="56">
        <v>847001</v>
      </c>
      <c r="H1934" s="56" t="s">
        <v>23</v>
      </c>
      <c r="I1934" s="56">
        <v>200179</v>
      </c>
      <c r="J1934" s="56" t="s">
        <v>4154</v>
      </c>
      <c r="M1934" s="57">
        <v>120000</v>
      </c>
      <c r="N1934" s="57">
        <f>VLOOKUP(E1934,'[1]Cons. Ch2 &amp; Ch3'!$F:$Y,20,FALSE)</f>
        <v>120000</v>
      </c>
      <c r="O1934" s="223">
        <f t="shared" si="67"/>
        <v>0</v>
      </c>
      <c r="P1934" s="57">
        <f>VLOOKUP(E1934,'Cons. Ch2 &amp; Ch3'!F:Y,20,FALSE)</f>
        <v>120000</v>
      </c>
    </row>
    <row r="1935" spans="1:16" hidden="1" x14ac:dyDescent="0.35">
      <c r="A1935" s="130">
        <v>8471305</v>
      </c>
      <c r="B1935" s="130" t="s">
        <v>4139</v>
      </c>
      <c r="C1935" s="130">
        <v>435410</v>
      </c>
      <c r="D1935" s="56" t="s">
        <v>58</v>
      </c>
      <c r="E1935" s="56" t="str">
        <f t="shared" si="68"/>
        <v>847.8471305.1.435410.000000.847001.200179</v>
      </c>
      <c r="F1935" s="66" t="s">
        <v>21</v>
      </c>
      <c r="G1935" s="56">
        <v>847001</v>
      </c>
      <c r="H1935" s="130" t="s">
        <v>23</v>
      </c>
      <c r="I1935" s="130">
        <v>200179</v>
      </c>
      <c r="J1935" s="130" t="s">
        <v>4155</v>
      </c>
      <c r="K1935" s="130"/>
      <c r="L1935" s="130"/>
      <c r="M1935" s="132">
        <v>326000</v>
      </c>
      <c r="N1935" s="57">
        <f>VLOOKUP(E1935,'[1]Cons. Ch2 &amp; Ch3'!$F:$Y,20,FALSE)</f>
        <v>0</v>
      </c>
      <c r="O1935" s="223">
        <f t="shared" si="67"/>
        <v>326000</v>
      </c>
      <c r="P1935" s="57">
        <f>VLOOKUP(E1935,'Cons. Ch2 &amp; Ch3'!F:Y,20,FALSE)</f>
        <v>0</v>
      </c>
    </row>
    <row r="1936" spans="1:16" hidden="1" x14ac:dyDescent="0.35">
      <c r="A1936" s="130">
        <v>8471305</v>
      </c>
      <c r="B1936" s="130" t="s">
        <v>579</v>
      </c>
      <c r="C1936" s="130">
        <v>435410</v>
      </c>
      <c r="D1936" s="56" t="s">
        <v>58</v>
      </c>
      <c r="E1936" s="56" t="str">
        <f t="shared" si="68"/>
        <v>847.8471305.1.435410.000000.847001.200179</v>
      </c>
      <c r="F1936" s="66" t="s">
        <v>21</v>
      </c>
      <c r="G1936" s="56">
        <v>847001</v>
      </c>
      <c r="H1936" s="130" t="s">
        <v>23</v>
      </c>
      <c r="I1936" s="130">
        <v>200179</v>
      </c>
      <c r="J1936" s="130" t="s">
        <v>5263</v>
      </c>
      <c r="K1936" s="56">
        <v>4</v>
      </c>
      <c r="L1936" s="56">
        <v>25000</v>
      </c>
      <c r="M1936" s="57">
        <v>100000</v>
      </c>
      <c r="N1936" s="57">
        <f>VLOOKUP(E1936,'[1]Cons. Ch2 &amp; Ch3'!$F:$Y,20,FALSE)</f>
        <v>0</v>
      </c>
      <c r="O1936" s="223">
        <f t="shared" si="67"/>
        <v>100000</v>
      </c>
      <c r="P1936" s="57">
        <f>VLOOKUP(E1936,'Cons. Ch2 &amp; Ch3'!F:Y,20,FALSE)</f>
        <v>0</v>
      </c>
    </row>
    <row r="1937" spans="1:16" hidden="1" x14ac:dyDescent="0.35">
      <c r="A1937" s="56">
        <v>8471305</v>
      </c>
      <c r="B1937" s="56" t="s">
        <v>3926</v>
      </c>
      <c r="C1937" s="56">
        <v>435508</v>
      </c>
      <c r="D1937" s="56" t="s">
        <v>147</v>
      </c>
      <c r="E1937" s="56" t="str">
        <f t="shared" si="68"/>
        <v>847.8471305.1.435508.000000.847001.200179</v>
      </c>
      <c r="F1937" s="66" t="s">
        <v>21</v>
      </c>
      <c r="G1937" s="56">
        <v>847001</v>
      </c>
      <c r="H1937" s="56" t="s">
        <v>23</v>
      </c>
      <c r="I1937" s="56">
        <v>200179</v>
      </c>
      <c r="J1937" s="56" t="s">
        <v>3947</v>
      </c>
      <c r="K1937" s="56">
        <v>1</v>
      </c>
      <c r="L1937" s="56">
        <v>21000</v>
      </c>
      <c r="M1937" s="225">
        <v>21000</v>
      </c>
      <c r="N1937" s="57">
        <v>21000</v>
      </c>
      <c r="O1937" s="223">
        <f t="shared" si="67"/>
        <v>0</v>
      </c>
      <c r="P1937" s="57">
        <f>VLOOKUP(E1937,'Cons. Ch2 &amp; Ch3'!F:Y,20,FALSE)</f>
        <v>3136175</v>
      </c>
    </row>
    <row r="1938" spans="1:16" hidden="1" x14ac:dyDescent="0.35">
      <c r="A1938" s="56">
        <v>8471305</v>
      </c>
      <c r="B1938" s="56" t="s">
        <v>3956</v>
      </c>
      <c r="C1938" s="56">
        <v>435508</v>
      </c>
      <c r="D1938" s="56" t="s">
        <v>147</v>
      </c>
      <c r="E1938" s="56" t="str">
        <f t="shared" si="68"/>
        <v>847.8471305.1.435508.000000.847001.200179</v>
      </c>
      <c r="F1938" s="66" t="s">
        <v>21</v>
      </c>
      <c r="G1938" s="56">
        <v>847001</v>
      </c>
      <c r="H1938" s="56" t="s">
        <v>23</v>
      </c>
      <c r="I1938" s="56">
        <v>200179</v>
      </c>
      <c r="J1938" s="56" t="s">
        <v>4000</v>
      </c>
      <c r="K1938" s="56">
        <v>18</v>
      </c>
      <c r="L1938" s="56">
        <v>1500</v>
      </c>
      <c r="M1938" s="225">
        <v>27000</v>
      </c>
      <c r="N1938" s="57">
        <v>27000</v>
      </c>
      <c r="O1938" s="223">
        <f t="shared" si="67"/>
        <v>0</v>
      </c>
      <c r="P1938" s="57">
        <f>VLOOKUP(E1938,'Cons. Ch2 &amp; Ch3'!F:Y,20,FALSE)</f>
        <v>3136175</v>
      </c>
    </row>
    <row r="1939" spans="1:16" hidden="1" x14ac:dyDescent="0.35">
      <c r="A1939" s="56">
        <v>8471305</v>
      </c>
      <c r="B1939" s="56" t="s">
        <v>3956</v>
      </c>
      <c r="C1939" s="56">
        <v>435508</v>
      </c>
      <c r="D1939" s="56" t="s">
        <v>147</v>
      </c>
      <c r="E1939" s="56" t="str">
        <f t="shared" si="68"/>
        <v>847.8471305.1.435508.000000.847001.200179</v>
      </c>
      <c r="F1939" s="66" t="s">
        <v>21</v>
      </c>
      <c r="G1939" s="56">
        <v>847001</v>
      </c>
      <c r="H1939" s="56" t="s">
        <v>23</v>
      </c>
      <c r="I1939" s="56">
        <v>200179</v>
      </c>
      <c r="J1939" s="56" t="s">
        <v>4003</v>
      </c>
      <c r="K1939" s="56">
        <v>50</v>
      </c>
      <c r="L1939" s="56">
        <v>494</v>
      </c>
      <c r="M1939" s="225">
        <v>19700</v>
      </c>
      <c r="N1939" s="57">
        <v>19700</v>
      </c>
      <c r="O1939" s="223">
        <f t="shared" si="67"/>
        <v>0</v>
      </c>
      <c r="P1939" s="57">
        <f>VLOOKUP(E1939,'Cons. Ch2 &amp; Ch3'!F:Y,20,FALSE)</f>
        <v>3136175</v>
      </c>
    </row>
    <row r="1940" spans="1:16" hidden="1" x14ac:dyDescent="0.35">
      <c r="A1940" s="56">
        <v>8471305</v>
      </c>
      <c r="B1940" s="56" t="s">
        <v>4078</v>
      </c>
      <c r="C1940" s="56">
        <v>435508</v>
      </c>
      <c r="D1940" s="56" t="s">
        <v>147</v>
      </c>
      <c r="E1940" s="56" t="str">
        <f t="shared" si="68"/>
        <v>847.8471305.1.435508.000000.847001.200179</v>
      </c>
      <c r="F1940" s="66" t="s">
        <v>21</v>
      </c>
      <c r="G1940" s="56">
        <v>847001</v>
      </c>
      <c r="H1940" s="56" t="s">
        <v>23</v>
      </c>
      <c r="I1940" s="56">
        <v>200179</v>
      </c>
      <c r="J1940" s="56" t="s">
        <v>4093</v>
      </c>
      <c r="K1940" s="56">
        <v>94</v>
      </c>
      <c r="L1940" s="56">
        <v>5400</v>
      </c>
      <c r="M1940" s="225">
        <v>507600</v>
      </c>
      <c r="N1940" s="57">
        <v>507600</v>
      </c>
      <c r="O1940" s="223">
        <f t="shared" si="67"/>
        <v>0</v>
      </c>
      <c r="P1940" s="57">
        <f>VLOOKUP(E1940,'Cons. Ch2 &amp; Ch3'!F:Y,20,FALSE)</f>
        <v>3136175</v>
      </c>
    </row>
    <row r="1941" spans="1:16" hidden="1" x14ac:dyDescent="0.35">
      <c r="A1941" s="56">
        <v>8471305</v>
      </c>
      <c r="B1941" s="56" t="s">
        <v>4096</v>
      </c>
      <c r="C1941" s="56">
        <v>435508</v>
      </c>
      <c r="D1941" s="56" t="s">
        <v>147</v>
      </c>
      <c r="E1941" s="56" t="str">
        <f t="shared" si="68"/>
        <v>847.8471305.1.435508.000000.847001.200179</v>
      </c>
      <c r="F1941" s="66" t="s">
        <v>21</v>
      </c>
      <c r="G1941" s="56">
        <v>847001</v>
      </c>
      <c r="H1941" s="56" t="s">
        <v>23</v>
      </c>
      <c r="I1941" s="56">
        <v>200179</v>
      </c>
      <c r="J1941" s="56" t="s">
        <v>4127</v>
      </c>
      <c r="K1941" s="56">
        <v>65</v>
      </c>
      <c r="L1941" s="56">
        <v>16000</v>
      </c>
      <c r="M1941" s="225">
        <v>1040000</v>
      </c>
      <c r="N1941" s="57">
        <v>1040000</v>
      </c>
      <c r="O1941" s="223">
        <f t="shared" si="67"/>
        <v>0</v>
      </c>
      <c r="P1941" s="57">
        <f>VLOOKUP(E1941,'Cons. Ch2 &amp; Ch3'!F:Y,20,FALSE)</f>
        <v>3136175</v>
      </c>
    </row>
    <row r="1942" spans="1:16" hidden="1" x14ac:dyDescent="0.35">
      <c r="A1942" s="56">
        <v>8471305</v>
      </c>
      <c r="B1942" s="56" t="s">
        <v>4096</v>
      </c>
      <c r="C1942" s="56">
        <v>435508</v>
      </c>
      <c r="D1942" s="56" t="s">
        <v>147</v>
      </c>
      <c r="E1942" s="56" t="str">
        <f t="shared" si="68"/>
        <v>847.8471305.1.435508.000000.847001.200179</v>
      </c>
      <c r="F1942" s="66" t="s">
        <v>21</v>
      </c>
      <c r="G1942" s="56">
        <v>847001</v>
      </c>
      <c r="H1942" s="56" t="s">
        <v>23</v>
      </c>
      <c r="I1942" s="56">
        <v>200179</v>
      </c>
      <c r="J1942" s="56" t="s">
        <v>4129</v>
      </c>
      <c r="K1942" s="56">
        <v>12</v>
      </c>
      <c r="L1942" s="56">
        <v>9625</v>
      </c>
      <c r="M1942" s="225">
        <v>115500</v>
      </c>
      <c r="N1942" s="57">
        <v>115500</v>
      </c>
      <c r="O1942" s="223">
        <f t="shared" si="67"/>
        <v>0</v>
      </c>
      <c r="P1942" s="57">
        <f>VLOOKUP(E1942,'Cons. Ch2 &amp; Ch3'!F:Y,20,FALSE)</f>
        <v>3136175</v>
      </c>
    </row>
    <row r="1943" spans="1:16" hidden="1" x14ac:dyDescent="0.35">
      <c r="A1943" s="56">
        <v>8471305</v>
      </c>
      <c r="B1943" s="56" t="s">
        <v>4096</v>
      </c>
      <c r="C1943" s="56">
        <v>435508</v>
      </c>
      <c r="D1943" s="56" t="s">
        <v>147</v>
      </c>
      <c r="E1943" s="56" t="str">
        <f t="shared" si="68"/>
        <v>847.8471305.1.435508.000000.847001.200179</v>
      </c>
      <c r="F1943" s="66" t="s">
        <v>21</v>
      </c>
      <c r="G1943" s="56">
        <v>847001</v>
      </c>
      <c r="H1943" s="56" t="s">
        <v>23</v>
      </c>
      <c r="I1943" s="56">
        <v>200179</v>
      </c>
      <c r="J1943" s="56" t="s">
        <v>4131</v>
      </c>
      <c r="K1943" s="56">
        <v>1</v>
      </c>
      <c r="L1943" s="57">
        <v>1080375</v>
      </c>
      <c r="M1943" s="225">
        <v>1080375</v>
      </c>
      <c r="N1943" s="57">
        <v>1080375</v>
      </c>
      <c r="O1943" s="223">
        <f t="shared" si="67"/>
        <v>0</v>
      </c>
      <c r="P1943" s="57">
        <f>VLOOKUP(E1943,'Cons. Ch2 &amp; Ch3'!F:Y,20,FALSE)</f>
        <v>3136175</v>
      </c>
    </row>
    <row r="1944" spans="1:16" hidden="1" x14ac:dyDescent="0.35">
      <c r="A1944" s="56">
        <v>8471305</v>
      </c>
      <c r="B1944" s="56" t="s">
        <v>4139</v>
      </c>
      <c r="C1944" s="56">
        <v>435508</v>
      </c>
      <c r="D1944" s="56" t="s">
        <v>147</v>
      </c>
      <c r="E1944" s="56" t="str">
        <f t="shared" si="68"/>
        <v>847.8471305.1.435508.000000.847001.200179</v>
      </c>
      <c r="F1944" s="66" t="s">
        <v>21</v>
      </c>
      <c r="G1944" s="56">
        <v>847001</v>
      </c>
      <c r="H1944" s="56" t="s">
        <v>23</v>
      </c>
      <c r="I1944" s="56">
        <v>200179</v>
      </c>
      <c r="J1944" s="56" t="s">
        <v>4156</v>
      </c>
      <c r="M1944" s="225">
        <v>325000</v>
      </c>
      <c r="N1944" s="57">
        <v>325000</v>
      </c>
      <c r="O1944" s="223">
        <f t="shared" si="67"/>
        <v>0</v>
      </c>
      <c r="P1944" s="57">
        <f>VLOOKUP(E1944,'Cons. Ch2 &amp; Ch3'!F:Y,20,FALSE)</f>
        <v>3136175</v>
      </c>
    </row>
    <row r="1945" spans="1:16" hidden="1" x14ac:dyDescent="0.35">
      <c r="A1945" s="56">
        <v>8471305</v>
      </c>
      <c r="B1945" s="56" t="s">
        <v>579</v>
      </c>
      <c r="C1945" s="56">
        <v>435508</v>
      </c>
      <c r="D1945" s="56" t="s">
        <v>147</v>
      </c>
      <c r="E1945" s="56" t="str">
        <f t="shared" si="68"/>
        <v>847.8471305.1.435508.000000.847001.200179</v>
      </c>
      <c r="F1945" s="66" t="s">
        <v>21</v>
      </c>
      <c r="G1945" s="56">
        <v>847001</v>
      </c>
      <c r="H1945" s="56" t="s">
        <v>23</v>
      </c>
      <c r="I1945" s="56">
        <v>200179</v>
      </c>
      <c r="M1945" s="57">
        <v>0</v>
      </c>
      <c r="N1945" s="227">
        <f>VLOOKUP(E1945,'[1]Cons. Ch2 &amp; Ch3'!$F:$Y,20,FALSE)</f>
        <v>3136175</v>
      </c>
      <c r="O1945" s="223">
        <f t="shared" si="67"/>
        <v>-3136175</v>
      </c>
      <c r="P1945" s="57">
        <f>VLOOKUP(E1945,'Cons. Ch2 &amp; Ch3'!F:Y,20,FALSE)</f>
        <v>3136175</v>
      </c>
    </row>
    <row r="1946" spans="1:16" hidden="1" x14ac:dyDescent="0.35">
      <c r="A1946" s="56">
        <v>8471305</v>
      </c>
      <c r="B1946" s="56" t="s">
        <v>579</v>
      </c>
      <c r="C1946" s="56">
        <v>435519</v>
      </c>
      <c r="D1946" s="56" t="s">
        <v>61</v>
      </c>
      <c r="E1946" s="56" t="str">
        <f t="shared" si="68"/>
        <v>847.8471305.1.435519.000000.847001.200179</v>
      </c>
      <c r="F1946" s="66" t="s">
        <v>21</v>
      </c>
      <c r="G1946" s="56">
        <v>847001</v>
      </c>
      <c r="H1946" s="56" t="s">
        <v>23</v>
      </c>
      <c r="I1946" s="56">
        <v>200179</v>
      </c>
      <c r="M1946" s="57">
        <v>0</v>
      </c>
      <c r="N1946" s="57">
        <f>VLOOKUP(E1946,'[1]Cons. Ch2 &amp; Ch3'!$F:$Y,20,FALSE)</f>
        <v>0</v>
      </c>
      <c r="O1946" s="223">
        <f t="shared" si="67"/>
        <v>0</v>
      </c>
      <c r="P1946" s="57">
        <f>VLOOKUP(E1946,'Cons. Ch2 &amp; Ch3'!F:Y,20,FALSE)</f>
        <v>0</v>
      </c>
    </row>
    <row r="1947" spans="1:16" hidden="1" x14ac:dyDescent="0.35">
      <c r="A1947" s="56">
        <v>8471305</v>
      </c>
      <c r="B1947" s="56" t="s">
        <v>3926</v>
      </c>
      <c r="C1947" s="56">
        <v>435530</v>
      </c>
      <c r="D1947" s="56" t="s">
        <v>150</v>
      </c>
      <c r="E1947" s="56" t="str">
        <f t="shared" si="68"/>
        <v>847.8471305.1.435530.000000.847001.200179</v>
      </c>
      <c r="F1947" s="66" t="s">
        <v>21</v>
      </c>
      <c r="G1947" s="56">
        <v>847001</v>
      </c>
      <c r="H1947" s="56" t="s">
        <v>23</v>
      </c>
      <c r="I1947" s="56">
        <v>200179</v>
      </c>
      <c r="J1947" s="56" t="s">
        <v>3950</v>
      </c>
      <c r="K1947" s="56">
        <v>20</v>
      </c>
      <c r="L1947" s="56">
        <v>500</v>
      </c>
      <c r="M1947" s="57">
        <v>10000</v>
      </c>
      <c r="N1947" s="57">
        <f>VLOOKUP(E1947,'[1]Cons. Ch2 &amp; Ch3'!$F:$Y,20,FALSE)</f>
        <v>10000</v>
      </c>
      <c r="O1947" s="223">
        <f t="shared" si="67"/>
        <v>0</v>
      </c>
      <c r="P1947" s="57">
        <f>VLOOKUP(E1947,'Cons. Ch2 &amp; Ch3'!F:Y,20,FALSE)</f>
        <v>10000</v>
      </c>
    </row>
    <row r="1948" spans="1:16" hidden="1" x14ac:dyDescent="0.35">
      <c r="A1948" s="56">
        <v>8471305</v>
      </c>
      <c r="B1948" s="56" t="s">
        <v>579</v>
      </c>
      <c r="C1948" s="56">
        <v>435530</v>
      </c>
      <c r="D1948" s="56" t="s">
        <v>150</v>
      </c>
      <c r="E1948" s="56" t="str">
        <f t="shared" si="68"/>
        <v>847.8471305.1.435530.000000.847001.200179</v>
      </c>
      <c r="F1948" s="66" t="s">
        <v>21</v>
      </c>
      <c r="G1948" s="56">
        <v>847001</v>
      </c>
      <c r="H1948" s="56" t="s">
        <v>23</v>
      </c>
      <c r="I1948" s="56">
        <v>200179</v>
      </c>
      <c r="M1948" s="57">
        <v>0</v>
      </c>
      <c r="N1948" s="227">
        <f>VLOOKUP(E1948,'[1]Cons. Ch2 &amp; Ch3'!$F:$Y,20,FALSE)</f>
        <v>10000</v>
      </c>
      <c r="O1948" s="223">
        <f t="shared" si="67"/>
        <v>-10000</v>
      </c>
      <c r="P1948" s="57">
        <f>VLOOKUP(E1948,'Cons. Ch2 &amp; Ch3'!F:Y,20,FALSE)</f>
        <v>10000</v>
      </c>
    </row>
    <row r="1949" spans="1:16" hidden="1" x14ac:dyDescent="0.35">
      <c r="A1949" s="56">
        <v>8471305</v>
      </c>
      <c r="B1949" s="56" t="s">
        <v>4018</v>
      </c>
      <c r="C1949" s="56">
        <v>436110</v>
      </c>
      <c r="D1949" s="56" t="s">
        <v>64</v>
      </c>
      <c r="E1949" s="56" t="str">
        <f t="shared" si="68"/>
        <v>847.8471305.1.436110.000000.847001.200179</v>
      </c>
      <c r="F1949" s="66" t="s">
        <v>21</v>
      </c>
      <c r="G1949" s="56">
        <v>847001</v>
      </c>
      <c r="H1949" s="56" t="s">
        <v>23</v>
      </c>
      <c r="I1949" s="56">
        <v>200179</v>
      </c>
      <c r="J1949" s="56" t="s">
        <v>4039</v>
      </c>
      <c r="K1949" s="56">
        <v>1</v>
      </c>
      <c r="L1949" s="56">
        <v>100000</v>
      </c>
      <c r="M1949" s="57">
        <v>100000</v>
      </c>
      <c r="N1949" s="57">
        <v>100000</v>
      </c>
      <c r="O1949" s="223">
        <f t="shared" si="67"/>
        <v>0</v>
      </c>
      <c r="P1949" s="57">
        <f>VLOOKUP(E1949,'Cons. Ch2 &amp; Ch3'!F:Y,20,FALSE)</f>
        <v>200000</v>
      </c>
    </row>
    <row r="1950" spans="1:16" hidden="1" x14ac:dyDescent="0.35">
      <c r="A1950" s="56">
        <v>8471305</v>
      </c>
      <c r="B1950" s="56" t="s">
        <v>579</v>
      </c>
      <c r="C1950" s="56">
        <v>436110</v>
      </c>
      <c r="D1950" s="56" t="s">
        <v>64</v>
      </c>
      <c r="E1950" s="56" t="str">
        <f t="shared" si="68"/>
        <v>847.8471305.1.436110.000000.847001.200179</v>
      </c>
      <c r="F1950" s="66" t="s">
        <v>21</v>
      </c>
      <c r="G1950" s="56">
        <v>847001</v>
      </c>
      <c r="H1950" s="56" t="s">
        <v>23</v>
      </c>
      <c r="I1950" s="56">
        <v>200179</v>
      </c>
      <c r="J1950" s="56" t="s">
        <v>5266</v>
      </c>
      <c r="K1950" s="56">
        <v>1</v>
      </c>
      <c r="L1950" s="56">
        <v>100000</v>
      </c>
      <c r="M1950" s="57">
        <v>100000</v>
      </c>
      <c r="N1950" s="227">
        <v>100000</v>
      </c>
      <c r="O1950" s="223">
        <f t="shared" si="67"/>
        <v>0</v>
      </c>
      <c r="P1950" s="57">
        <f>VLOOKUP(E1950,'Cons. Ch2 &amp; Ch3'!F:Y,20,FALSE)</f>
        <v>200000</v>
      </c>
    </row>
    <row r="1951" spans="1:16" hidden="1" x14ac:dyDescent="0.35">
      <c r="A1951" s="56">
        <v>8471305</v>
      </c>
      <c r="B1951" s="56" t="s">
        <v>4096</v>
      </c>
      <c r="C1951" s="56">
        <v>436120</v>
      </c>
      <c r="D1951" s="56" t="s">
        <v>431</v>
      </c>
      <c r="E1951" s="56" t="str">
        <f t="shared" si="68"/>
        <v>847.8471305.1.436120.000000.847001.200179</v>
      </c>
      <c r="F1951" s="66" t="s">
        <v>21</v>
      </c>
      <c r="G1951" s="56">
        <v>847001</v>
      </c>
      <c r="H1951" s="56" t="s">
        <v>23</v>
      </c>
      <c r="I1951" s="56">
        <v>200179</v>
      </c>
      <c r="J1951" s="56" t="s">
        <v>4120</v>
      </c>
      <c r="K1951" s="56">
        <v>5</v>
      </c>
      <c r="L1951" s="56">
        <v>1000</v>
      </c>
      <c r="M1951" s="57">
        <v>5000</v>
      </c>
      <c r="N1951" s="57">
        <v>5000</v>
      </c>
      <c r="O1951" s="223">
        <f t="shared" si="67"/>
        <v>0</v>
      </c>
      <c r="P1951" s="57">
        <f>VLOOKUP(E1951,'Cons. Ch2 &amp; Ch3'!F:Y,20,FALSE)</f>
        <v>112000</v>
      </c>
    </row>
    <row r="1952" spans="1:16" hidden="1" x14ac:dyDescent="0.35">
      <c r="A1952" s="56">
        <v>8471305</v>
      </c>
      <c r="B1952" s="56" t="s">
        <v>4139</v>
      </c>
      <c r="C1952" s="56">
        <v>436120</v>
      </c>
      <c r="D1952" s="56" t="s">
        <v>431</v>
      </c>
      <c r="E1952" s="56" t="str">
        <f t="shared" si="68"/>
        <v>847.8471305.1.436120.000000.847001.200179</v>
      </c>
      <c r="F1952" s="66" t="s">
        <v>21</v>
      </c>
      <c r="G1952" s="56">
        <v>847001</v>
      </c>
      <c r="H1952" s="56" t="s">
        <v>23</v>
      </c>
      <c r="I1952" s="56">
        <v>200179</v>
      </c>
      <c r="M1952" s="57">
        <v>67000</v>
      </c>
      <c r="N1952" s="57">
        <v>67000</v>
      </c>
      <c r="O1952" s="223">
        <f t="shared" si="67"/>
        <v>0</v>
      </c>
      <c r="P1952" s="57">
        <f>VLOOKUP(E1952,'Cons. Ch2 &amp; Ch3'!F:Y,20,FALSE)</f>
        <v>112000</v>
      </c>
    </row>
    <row r="1953" spans="1:16" hidden="1" x14ac:dyDescent="0.35">
      <c r="A1953" s="56">
        <v>8471305</v>
      </c>
      <c r="B1953" s="56" t="s">
        <v>579</v>
      </c>
      <c r="C1953" s="56">
        <v>436120</v>
      </c>
      <c r="D1953" s="56" t="s">
        <v>431</v>
      </c>
      <c r="E1953" s="56" t="str">
        <f t="shared" si="68"/>
        <v>847.8471305.1.436120.000000.847001.200179</v>
      </c>
      <c r="F1953" s="66" t="s">
        <v>21</v>
      </c>
      <c r="G1953" s="56">
        <v>847001</v>
      </c>
      <c r="H1953" s="56" t="s">
        <v>23</v>
      </c>
      <c r="I1953" s="56">
        <v>200179</v>
      </c>
      <c r="J1953" s="56" t="s">
        <v>5268</v>
      </c>
      <c r="K1953" s="56">
        <v>4</v>
      </c>
      <c r="L1953" s="56">
        <v>10000</v>
      </c>
      <c r="M1953" s="57">
        <v>40000</v>
      </c>
      <c r="N1953" s="227">
        <v>40000</v>
      </c>
      <c r="O1953" s="223">
        <f t="shared" si="67"/>
        <v>0</v>
      </c>
      <c r="P1953" s="57">
        <f>VLOOKUP(E1953,'Cons. Ch2 &amp; Ch3'!F:Y,20,FALSE)</f>
        <v>112000</v>
      </c>
    </row>
    <row r="1954" spans="1:16" hidden="1" x14ac:dyDescent="0.35">
      <c r="A1954" s="56">
        <v>8471305</v>
      </c>
      <c r="B1954" s="56" t="s">
        <v>579</v>
      </c>
      <c r="C1954" s="56">
        <v>492200</v>
      </c>
      <c r="D1954" s="56" t="s">
        <v>874</v>
      </c>
      <c r="E1954" s="56" t="str">
        <f t="shared" si="68"/>
        <v>847.8471305.1.492200.000000.847001.300180</v>
      </c>
      <c r="F1954" s="66" t="s">
        <v>21</v>
      </c>
      <c r="G1954" s="56">
        <v>847001</v>
      </c>
      <c r="H1954" s="56" t="s">
        <v>863</v>
      </c>
      <c r="I1954" s="56">
        <v>300180</v>
      </c>
      <c r="M1954" s="57">
        <v>0</v>
      </c>
      <c r="N1954" s="57">
        <f>VLOOKUP(E1954,'[1]Cons. Ch2 &amp; Ch3'!$F:$Y,20,FALSE)</f>
        <v>0</v>
      </c>
      <c r="O1954" s="223">
        <f t="shared" si="67"/>
        <v>0</v>
      </c>
      <c r="P1954" s="57">
        <f>VLOOKUP(E1954,'Cons. Ch2 &amp; Ch3'!F:Y,20,FALSE)</f>
        <v>0</v>
      </c>
    </row>
    <row r="1955" spans="1:16" hidden="1" x14ac:dyDescent="0.35">
      <c r="A1955" s="56">
        <v>8471305</v>
      </c>
      <c r="B1955" s="56" t="s">
        <v>4042</v>
      </c>
      <c r="C1955" s="56">
        <v>492310</v>
      </c>
      <c r="D1955" s="56" t="s">
        <v>871</v>
      </c>
      <c r="E1955" s="56" t="str">
        <f t="shared" si="68"/>
        <v>847.8471305.1.492310.000000.847001.300180</v>
      </c>
      <c r="F1955" s="66" t="s">
        <v>21</v>
      </c>
      <c r="G1955" s="56">
        <v>847001</v>
      </c>
      <c r="H1955" s="56" t="s">
        <v>863</v>
      </c>
      <c r="I1955" s="56">
        <v>300180</v>
      </c>
      <c r="J1955" s="56" t="s">
        <v>4067</v>
      </c>
      <c r="K1955" s="56">
        <v>1</v>
      </c>
      <c r="L1955" s="56">
        <v>10000</v>
      </c>
      <c r="M1955" s="57">
        <v>10000</v>
      </c>
      <c r="N1955" s="57">
        <v>10000</v>
      </c>
      <c r="O1955" s="223">
        <f t="shared" si="67"/>
        <v>0</v>
      </c>
      <c r="P1955" s="57">
        <f>VLOOKUP(E1955,'Cons. Ch2 &amp; Ch3'!F:Y,20,FALSE)</f>
        <v>57035</v>
      </c>
    </row>
    <row r="1956" spans="1:16" hidden="1" x14ac:dyDescent="0.35">
      <c r="A1956" s="56">
        <v>8471305</v>
      </c>
      <c r="B1956" s="56" t="s">
        <v>4042</v>
      </c>
      <c r="C1956" s="56">
        <v>492310</v>
      </c>
      <c r="D1956" s="56" t="s">
        <v>871</v>
      </c>
      <c r="E1956" s="56" t="str">
        <f t="shared" si="68"/>
        <v>847.8471305.1.492310.000000.847001.300180</v>
      </c>
      <c r="F1956" s="66" t="s">
        <v>21</v>
      </c>
      <c r="G1956" s="56">
        <v>847001</v>
      </c>
      <c r="H1956" s="56" t="s">
        <v>863</v>
      </c>
      <c r="I1956" s="56">
        <v>300180</v>
      </c>
      <c r="J1956" s="56" t="s">
        <v>4070</v>
      </c>
      <c r="K1956" s="56">
        <v>2</v>
      </c>
      <c r="L1956" s="56">
        <v>6600</v>
      </c>
      <c r="M1956" s="57">
        <v>13200</v>
      </c>
      <c r="N1956" s="57">
        <v>13200</v>
      </c>
      <c r="O1956" s="223">
        <f t="shared" si="67"/>
        <v>0</v>
      </c>
      <c r="P1956" s="57">
        <f>VLOOKUP(E1956,'Cons. Ch2 &amp; Ch3'!F:Y,20,FALSE)</f>
        <v>57035</v>
      </c>
    </row>
    <row r="1957" spans="1:16" hidden="1" x14ac:dyDescent="0.35">
      <c r="A1957" s="56">
        <v>8471305</v>
      </c>
      <c r="B1957" s="56" t="s">
        <v>4042</v>
      </c>
      <c r="C1957" s="56">
        <v>492310</v>
      </c>
      <c r="D1957" s="56" t="s">
        <v>871</v>
      </c>
      <c r="E1957" s="56" t="str">
        <f t="shared" si="68"/>
        <v>847.8471305.1.492310.000000.847001.300180</v>
      </c>
      <c r="F1957" s="66" t="s">
        <v>21</v>
      </c>
      <c r="G1957" s="56">
        <v>847001</v>
      </c>
      <c r="H1957" s="56" t="s">
        <v>863</v>
      </c>
      <c r="I1957" s="56">
        <v>300180</v>
      </c>
      <c r="J1957" s="56" t="s">
        <v>4074</v>
      </c>
      <c r="K1957" s="56">
        <v>2</v>
      </c>
      <c r="L1957" s="56">
        <v>5390</v>
      </c>
      <c r="M1957" s="57">
        <v>10780</v>
      </c>
      <c r="N1957" s="57">
        <v>10780</v>
      </c>
      <c r="O1957" s="223">
        <f t="shared" si="67"/>
        <v>0</v>
      </c>
      <c r="P1957" s="57">
        <f>VLOOKUP(E1957,'Cons. Ch2 &amp; Ch3'!F:Y,20,FALSE)</f>
        <v>57035</v>
      </c>
    </row>
    <row r="1958" spans="1:16" hidden="1" x14ac:dyDescent="0.35">
      <c r="A1958" s="56">
        <v>8471305</v>
      </c>
      <c r="B1958" s="56" t="s">
        <v>4139</v>
      </c>
      <c r="C1958" s="211">
        <v>492310</v>
      </c>
      <c r="D1958" s="56" t="s">
        <v>871</v>
      </c>
      <c r="E1958" s="56" t="str">
        <f t="shared" si="68"/>
        <v>847.8471305.1.492310.000000.847001.300180</v>
      </c>
      <c r="F1958" s="66" t="s">
        <v>21</v>
      </c>
      <c r="G1958" s="56">
        <v>847001</v>
      </c>
      <c r="H1958" s="56" t="s">
        <v>863</v>
      </c>
      <c r="I1958" s="56">
        <v>300180</v>
      </c>
      <c r="J1958" s="56" t="s">
        <v>4158</v>
      </c>
      <c r="K1958" s="56">
        <v>15</v>
      </c>
      <c r="L1958" s="56">
        <v>1537</v>
      </c>
      <c r="M1958" s="57">
        <v>23055</v>
      </c>
      <c r="N1958" s="57">
        <v>23055</v>
      </c>
      <c r="O1958" s="223">
        <f t="shared" si="67"/>
        <v>0</v>
      </c>
      <c r="P1958" s="57">
        <f>VLOOKUP(E1958,'Cons. Ch2 &amp; Ch3'!F:Y,20,FALSE)</f>
        <v>57035</v>
      </c>
    </row>
    <row r="1959" spans="1:16" hidden="1" x14ac:dyDescent="0.35">
      <c r="A1959" s="56">
        <v>8471305</v>
      </c>
      <c r="B1959" s="56" t="s">
        <v>579</v>
      </c>
      <c r="C1959" s="56">
        <v>492310</v>
      </c>
      <c r="D1959" s="56" t="s">
        <v>871</v>
      </c>
      <c r="E1959" s="56" t="str">
        <f t="shared" si="68"/>
        <v>847.8471305.1.492310.000000.847001.300180</v>
      </c>
      <c r="F1959" s="66" t="s">
        <v>21</v>
      </c>
      <c r="G1959" s="56">
        <v>847001</v>
      </c>
      <c r="H1959" s="56" t="s">
        <v>863</v>
      </c>
      <c r="I1959" s="56">
        <v>300180</v>
      </c>
      <c r="M1959" s="57">
        <v>0</v>
      </c>
      <c r="N1959" s="227">
        <v>0</v>
      </c>
      <c r="O1959" s="223">
        <f t="shared" si="67"/>
        <v>0</v>
      </c>
      <c r="P1959" s="57">
        <f>VLOOKUP(E1959,'Cons. Ch2 &amp; Ch3'!F:Y,20,FALSE)</f>
        <v>57035</v>
      </c>
    </row>
    <row r="1960" spans="1:16" hidden="1" x14ac:dyDescent="0.35">
      <c r="A1960" s="56">
        <v>8471305</v>
      </c>
      <c r="B1960" s="56" t="s">
        <v>579</v>
      </c>
      <c r="C1960" s="56">
        <v>492310</v>
      </c>
      <c r="D1960" s="56" t="s">
        <v>871</v>
      </c>
      <c r="E1960" s="56" t="str">
        <f t="shared" si="68"/>
        <v>847.8471305.1.492310.000000.847001.300180</v>
      </c>
      <c r="F1960" s="66" t="s">
        <v>21</v>
      </c>
      <c r="G1960" s="56">
        <v>847001</v>
      </c>
      <c r="H1960" s="56" t="s">
        <v>863</v>
      </c>
      <c r="I1960" s="56">
        <v>300180</v>
      </c>
      <c r="M1960" s="57">
        <v>9342000</v>
      </c>
      <c r="N1960" s="57">
        <f>VLOOKUP(E1960,'[1]Cons. Ch2 &amp; Ch3'!$F:$Y,20,FALSE)</f>
        <v>57035</v>
      </c>
      <c r="O1960" s="223">
        <f t="shared" si="67"/>
        <v>9284965</v>
      </c>
      <c r="P1960" s="57">
        <f>VLOOKUP(E1960,'Cons. Ch2 &amp; Ch3'!F:Y,20,FALSE)</f>
        <v>57035</v>
      </c>
    </row>
    <row r="1961" spans="1:16" hidden="1" x14ac:dyDescent="0.35">
      <c r="A1961" s="56">
        <v>8471305</v>
      </c>
      <c r="B1961" s="56" t="s">
        <v>3926</v>
      </c>
      <c r="C1961" s="56">
        <v>492316</v>
      </c>
      <c r="D1961" s="56" t="s">
        <v>138</v>
      </c>
      <c r="E1961" s="56" t="str">
        <f t="shared" si="68"/>
        <v>847.8471305.1.492316.000000.847001.300180</v>
      </c>
      <c r="F1961" s="66" t="s">
        <v>21</v>
      </c>
      <c r="G1961" s="56">
        <v>847001</v>
      </c>
      <c r="H1961" s="56" t="s">
        <v>863</v>
      </c>
      <c r="I1961" s="56">
        <v>300180</v>
      </c>
      <c r="J1961" s="56" t="s">
        <v>3952</v>
      </c>
      <c r="K1961" s="56">
        <v>1</v>
      </c>
      <c r="L1961" s="56">
        <v>189000</v>
      </c>
      <c r="M1961" s="57">
        <v>189000</v>
      </c>
      <c r="N1961" s="57">
        <f>VLOOKUP(E1961,'[1]Cons. Ch2 &amp; Ch3'!$F:$Y,20,FALSE)</f>
        <v>25108588</v>
      </c>
      <c r="O1961" s="223">
        <f t="shared" si="67"/>
        <v>-24919588</v>
      </c>
      <c r="P1961" s="57">
        <f>VLOOKUP(E1961,'Cons. Ch2 &amp; Ch3'!F:Y,20,FALSE)</f>
        <v>25108588</v>
      </c>
    </row>
    <row r="1962" spans="1:16" hidden="1" x14ac:dyDescent="0.35">
      <c r="A1962" s="56">
        <v>8471305</v>
      </c>
      <c r="B1962" s="56" t="s">
        <v>3956</v>
      </c>
      <c r="C1962" s="56">
        <v>492316</v>
      </c>
      <c r="D1962" s="56" t="s">
        <v>138</v>
      </c>
      <c r="E1962" s="56" t="str">
        <f t="shared" si="68"/>
        <v>847.8471305.1.492316.000000.847001.300180</v>
      </c>
      <c r="F1962" s="66" t="s">
        <v>21</v>
      </c>
      <c r="G1962" s="56">
        <v>847001</v>
      </c>
      <c r="H1962" s="56" t="s">
        <v>863</v>
      </c>
      <c r="I1962" s="56">
        <v>300180</v>
      </c>
      <c r="J1962" s="56" t="s">
        <v>4007</v>
      </c>
      <c r="K1962" s="56">
        <v>10</v>
      </c>
      <c r="L1962" s="56">
        <v>8600</v>
      </c>
      <c r="M1962" s="57">
        <v>86000</v>
      </c>
      <c r="N1962" s="57">
        <v>0</v>
      </c>
      <c r="O1962" s="223">
        <f t="shared" si="67"/>
        <v>86000</v>
      </c>
      <c r="P1962" s="57">
        <f>VLOOKUP(E1962,'Cons. Ch2 &amp; Ch3'!F:Y,20,FALSE)</f>
        <v>25108588</v>
      </c>
    </row>
    <row r="1963" spans="1:16" hidden="1" x14ac:dyDescent="0.35">
      <c r="A1963" s="56">
        <v>8471305</v>
      </c>
      <c r="B1963" s="56" t="s">
        <v>3956</v>
      </c>
      <c r="C1963" s="56">
        <v>492316</v>
      </c>
      <c r="D1963" s="56" t="s">
        <v>138</v>
      </c>
      <c r="E1963" s="56" t="str">
        <f t="shared" si="68"/>
        <v>847.8471305.1.492316.000000.847001.300180</v>
      </c>
      <c r="F1963" s="66" t="s">
        <v>21</v>
      </c>
      <c r="G1963" s="56">
        <v>847001</v>
      </c>
      <c r="H1963" s="56" t="s">
        <v>863</v>
      </c>
      <c r="I1963" s="56">
        <v>300180</v>
      </c>
      <c r="J1963" s="56" t="s">
        <v>4011</v>
      </c>
      <c r="K1963" s="56">
        <v>10</v>
      </c>
      <c r="L1963" s="56">
        <v>61500</v>
      </c>
      <c r="M1963" s="57">
        <v>615000</v>
      </c>
      <c r="N1963" s="57">
        <v>0</v>
      </c>
      <c r="O1963" s="223">
        <f t="shared" si="67"/>
        <v>615000</v>
      </c>
      <c r="P1963" s="57">
        <f>VLOOKUP(E1963,'Cons. Ch2 &amp; Ch3'!F:Y,20,FALSE)</f>
        <v>25108588</v>
      </c>
    </row>
    <row r="1964" spans="1:16" hidden="1" x14ac:dyDescent="0.35">
      <c r="A1964" s="56">
        <v>8471305</v>
      </c>
      <c r="B1964" s="56" t="s">
        <v>4096</v>
      </c>
      <c r="C1964" s="56">
        <v>492316</v>
      </c>
      <c r="D1964" s="56" t="s">
        <v>138</v>
      </c>
      <c r="E1964" s="56" t="str">
        <f t="shared" si="68"/>
        <v>847.8471305.1.492316.000000.847001.300180</v>
      </c>
      <c r="F1964" s="66" t="s">
        <v>21</v>
      </c>
      <c r="G1964" s="56">
        <v>847001</v>
      </c>
      <c r="H1964" s="56" t="s">
        <v>863</v>
      </c>
      <c r="I1964" s="56">
        <v>300180</v>
      </c>
      <c r="J1964" s="56" t="s">
        <v>4134</v>
      </c>
      <c r="K1964" s="56">
        <v>7</v>
      </c>
      <c r="L1964" s="56">
        <v>8857.1428571428569</v>
      </c>
      <c r="M1964" s="57">
        <v>62000</v>
      </c>
      <c r="N1964" s="57">
        <v>0</v>
      </c>
      <c r="O1964" s="223">
        <f t="shared" si="67"/>
        <v>62000</v>
      </c>
      <c r="P1964" s="57">
        <f>VLOOKUP(E1964,'Cons. Ch2 &amp; Ch3'!F:Y,20,FALSE)</f>
        <v>25108588</v>
      </c>
    </row>
    <row r="1965" spans="1:16" hidden="1" x14ac:dyDescent="0.35">
      <c r="A1965" s="56">
        <v>8471305</v>
      </c>
      <c r="B1965" s="56" t="s">
        <v>4096</v>
      </c>
      <c r="C1965" s="56">
        <v>492316</v>
      </c>
      <c r="D1965" s="56" t="s">
        <v>138</v>
      </c>
      <c r="E1965" s="56" t="str">
        <f t="shared" si="68"/>
        <v>847.8471305.1.492316.000000.847001.300180</v>
      </c>
      <c r="F1965" s="66" t="s">
        <v>21</v>
      </c>
      <c r="G1965" s="56">
        <v>847001</v>
      </c>
      <c r="H1965" s="56" t="s">
        <v>863</v>
      </c>
      <c r="I1965" s="56">
        <v>300180</v>
      </c>
      <c r="J1965" s="56" t="s">
        <v>4136</v>
      </c>
      <c r="K1965" s="56">
        <v>26</v>
      </c>
      <c r="L1965" s="56">
        <v>6560</v>
      </c>
      <c r="M1965" s="57">
        <v>170560</v>
      </c>
      <c r="N1965" s="57">
        <v>0</v>
      </c>
      <c r="O1965" s="223">
        <f t="shared" si="67"/>
        <v>170560</v>
      </c>
      <c r="P1965" s="57">
        <f>VLOOKUP(E1965,'Cons. Ch2 &amp; Ch3'!F:Y,20,FALSE)</f>
        <v>25108588</v>
      </c>
    </row>
    <row r="1966" spans="1:16" hidden="1" x14ac:dyDescent="0.35">
      <c r="A1966" s="56">
        <v>8471305</v>
      </c>
      <c r="B1966" s="56" t="s">
        <v>4139</v>
      </c>
      <c r="C1966" s="56">
        <v>492316</v>
      </c>
      <c r="D1966" s="56" t="s">
        <v>138</v>
      </c>
      <c r="E1966" s="56" t="str">
        <f t="shared" si="68"/>
        <v>847.8471305.1.492316.000000.847001.300180</v>
      </c>
      <c r="F1966" s="66" t="s">
        <v>21</v>
      </c>
      <c r="G1966" s="56">
        <v>847001</v>
      </c>
      <c r="H1966" s="56" t="s">
        <v>863</v>
      </c>
      <c r="I1966" s="56">
        <v>300180</v>
      </c>
      <c r="J1966" s="56" t="s">
        <v>4157</v>
      </c>
      <c r="M1966" s="57">
        <v>2000000</v>
      </c>
      <c r="N1966" s="57">
        <v>0</v>
      </c>
      <c r="O1966" s="223">
        <f t="shared" si="67"/>
        <v>2000000</v>
      </c>
      <c r="P1966" s="57">
        <f>VLOOKUP(E1966,'Cons. Ch2 &amp; Ch3'!F:Y,20,FALSE)</f>
        <v>25108588</v>
      </c>
    </row>
    <row r="1967" spans="1:16" hidden="1" x14ac:dyDescent="0.35">
      <c r="A1967" s="56">
        <v>8471305</v>
      </c>
      <c r="B1967" s="56" t="s">
        <v>4159</v>
      </c>
      <c r="C1967" s="56">
        <v>492316</v>
      </c>
      <c r="D1967" s="56" t="s">
        <v>138</v>
      </c>
      <c r="E1967" s="56" t="str">
        <f t="shared" si="68"/>
        <v>847.8471305.1.492316.000000.847001.300180</v>
      </c>
      <c r="F1967" s="66" t="s">
        <v>21</v>
      </c>
      <c r="G1967" s="56">
        <v>847001</v>
      </c>
      <c r="H1967" s="56" t="s">
        <v>863</v>
      </c>
      <c r="I1967" s="56">
        <v>300180</v>
      </c>
      <c r="J1967" s="56" t="s">
        <v>4170</v>
      </c>
      <c r="K1967" s="56">
        <v>1</v>
      </c>
      <c r="L1967" s="56">
        <v>2632641</v>
      </c>
      <c r="M1967" s="57">
        <v>2632641</v>
      </c>
      <c r="N1967" s="57">
        <v>0</v>
      </c>
      <c r="O1967" s="223">
        <f t="shared" si="67"/>
        <v>2632641</v>
      </c>
      <c r="P1967" s="57">
        <f>VLOOKUP(E1967,'Cons. Ch2 &amp; Ch3'!F:Y,20,FALSE)</f>
        <v>25108588</v>
      </c>
    </row>
    <row r="1968" spans="1:16" hidden="1" x14ac:dyDescent="0.35">
      <c r="A1968" s="56">
        <v>8471305</v>
      </c>
      <c r="B1968" s="56" t="s">
        <v>5161</v>
      </c>
      <c r="C1968" s="56">
        <v>492316</v>
      </c>
      <c r="D1968" s="56" t="s">
        <v>138</v>
      </c>
      <c r="E1968" s="56" t="str">
        <f t="shared" si="68"/>
        <v>847.8471305.1.492316.000000.847001.300180</v>
      </c>
      <c r="F1968" s="66" t="s">
        <v>21</v>
      </c>
      <c r="G1968" s="56">
        <v>847001</v>
      </c>
      <c r="H1968" s="56" t="s">
        <v>863</v>
      </c>
      <c r="I1968" s="56">
        <v>300180</v>
      </c>
      <c r="J1968" s="56" t="s">
        <v>5163</v>
      </c>
      <c r="K1968" s="56">
        <v>1</v>
      </c>
      <c r="L1968" s="56">
        <v>2342436</v>
      </c>
      <c r="M1968" s="227">
        <v>2342436</v>
      </c>
      <c r="N1968" s="57">
        <v>0</v>
      </c>
      <c r="O1968" s="223">
        <f t="shared" si="67"/>
        <v>2342436</v>
      </c>
      <c r="P1968" s="57">
        <f>VLOOKUP(E1968,'Cons. Ch2 &amp; Ch3'!F:Y,20,FALSE)</f>
        <v>25108588</v>
      </c>
    </row>
    <row r="1969" spans="1:16" hidden="1" x14ac:dyDescent="0.35">
      <c r="A1969" s="56">
        <v>8471305</v>
      </c>
      <c r="B1969" s="56" t="s">
        <v>5161</v>
      </c>
      <c r="C1969" s="56">
        <v>492316</v>
      </c>
      <c r="D1969" s="56" t="s">
        <v>138</v>
      </c>
      <c r="E1969" s="56" t="str">
        <f t="shared" si="68"/>
        <v>847.8471305.1.492316.000000.847001.300180</v>
      </c>
      <c r="F1969" s="66" t="s">
        <v>21</v>
      </c>
      <c r="G1969" s="56">
        <v>847001</v>
      </c>
      <c r="H1969" s="56" t="s">
        <v>863</v>
      </c>
      <c r="I1969" s="56">
        <v>300180</v>
      </c>
      <c r="J1969" s="56" t="s">
        <v>5168</v>
      </c>
      <c r="K1969" s="56">
        <v>1</v>
      </c>
      <c r="L1969" s="56">
        <v>3487169</v>
      </c>
      <c r="M1969" s="227">
        <v>3487169</v>
      </c>
      <c r="N1969" s="57">
        <v>0</v>
      </c>
      <c r="O1969" s="223">
        <f t="shared" si="67"/>
        <v>3487169</v>
      </c>
      <c r="P1969" s="57">
        <f>VLOOKUP(E1969,'Cons. Ch2 &amp; Ch3'!F:Y,20,FALSE)</f>
        <v>25108588</v>
      </c>
    </row>
    <row r="1970" spans="1:16" hidden="1" x14ac:dyDescent="0.35">
      <c r="A1970" s="56">
        <v>8471305</v>
      </c>
      <c r="B1970" s="56" t="s">
        <v>5161</v>
      </c>
      <c r="C1970" s="56">
        <v>492316</v>
      </c>
      <c r="D1970" s="56" t="s">
        <v>138</v>
      </c>
      <c r="E1970" s="56" t="str">
        <f t="shared" si="68"/>
        <v>847.8471305.1.492316.000000.847001.300180</v>
      </c>
      <c r="F1970" s="66" t="s">
        <v>21</v>
      </c>
      <c r="G1970" s="56">
        <v>847001</v>
      </c>
      <c r="H1970" s="56" t="s">
        <v>863</v>
      </c>
      <c r="I1970" s="56">
        <v>300180</v>
      </c>
      <c r="J1970" s="56" t="s">
        <v>5169</v>
      </c>
      <c r="K1970" s="56">
        <v>1</v>
      </c>
      <c r="L1970" s="56">
        <v>3263685</v>
      </c>
      <c r="M1970" s="227">
        <v>3263685</v>
      </c>
      <c r="N1970" s="57">
        <v>0</v>
      </c>
      <c r="O1970" s="223">
        <f t="shared" si="67"/>
        <v>3263685</v>
      </c>
      <c r="P1970" s="57">
        <f>VLOOKUP(E1970,'Cons. Ch2 &amp; Ch3'!F:Y,20,FALSE)</f>
        <v>25108588</v>
      </c>
    </row>
    <row r="1971" spans="1:16" hidden="1" x14ac:dyDescent="0.35">
      <c r="A1971" s="56">
        <v>8471305</v>
      </c>
      <c r="B1971" s="56" t="s">
        <v>5161</v>
      </c>
      <c r="C1971" s="56">
        <v>492316</v>
      </c>
      <c r="D1971" s="56" t="s">
        <v>138</v>
      </c>
      <c r="E1971" s="56" t="str">
        <f t="shared" si="68"/>
        <v>847.8471305.1.492316.000000.847001.300180</v>
      </c>
      <c r="F1971" s="66" t="s">
        <v>21</v>
      </c>
      <c r="G1971" s="56">
        <v>847001</v>
      </c>
      <c r="H1971" s="56" t="s">
        <v>863</v>
      </c>
      <c r="I1971" s="56">
        <v>300180</v>
      </c>
      <c r="J1971" s="56" t="s">
        <v>5170</v>
      </c>
      <c r="K1971" s="56">
        <v>1</v>
      </c>
      <c r="L1971" s="56">
        <v>5271423</v>
      </c>
      <c r="M1971" s="227">
        <v>5271423</v>
      </c>
      <c r="N1971" s="57">
        <v>0</v>
      </c>
      <c r="O1971" s="223">
        <f t="shared" si="67"/>
        <v>5271423</v>
      </c>
      <c r="P1971" s="57">
        <f>VLOOKUP(E1971,'Cons. Ch2 &amp; Ch3'!F:Y,20,FALSE)</f>
        <v>25108588</v>
      </c>
    </row>
    <row r="1972" spans="1:16" hidden="1" x14ac:dyDescent="0.35">
      <c r="A1972" s="56">
        <v>8471305</v>
      </c>
      <c r="B1972" s="56" t="s">
        <v>5161</v>
      </c>
      <c r="C1972" s="56">
        <v>492316</v>
      </c>
      <c r="D1972" s="56" t="s">
        <v>138</v>
      </c>
      <c r="E1972" s="56" t="str">
        <f t="shared" si="68"/>
        <v>847.8471305.1.492316.000000.847001.300180</v>
      </c>
      <c r="F1972" s="66" t="s">
        <v>21</v>
      </c>
      <c r="G1972" s="56">
        <v>847001</v>
      </c>
      <c r="H1972" s="56" t="s">
        <v>863</v>
      </c>
      <c r="I1972" s="56">
        <v>300180</v>
      </c>
      <c r="J1972" s="56" t="s">
        <v>5171</v>
      </c>
      <c r="K1972" s="56">
        <v>1</v>
      </c>
      <c r="L1972" s="56">
        <v>718763</v>
      </c>
      <c r="M1972" s="227">
        <v>718763</v>
      </c>
      <c r="N1972" s="57">
        <v>0</v>
      </c>
      <c r="O1972" s="223">
        <f t="shared" si="67"/>
        <v>718763</v>
      </c>
      <c r="P1972" s="57">
        <f>VLOOKUP(E1972,'Cons. Ch2 &amp; Ch3'!F:Y,20,FALSE)</f>
        <v>25108588</v>
      </c>
    </row>
    <row r="1973" spans="1:16" hidden="1" x14ac:dyDescent="0.35">
      <c r="A1973" s="56">
        <v>8471305</v>
      </c>
      <c r="B1973" s="56" t="s">
        <v>5161</v>
      </c>
      <c r="C1973" s="56">
        <v>492316</v>
      </c>
      <c r="D1973" s="56" t="s">
        <v>138</v>
      </c>
      <c r="E1973" s="56" t="str">
        <f t="shared" si="68"/>
        <v>847.8471305.1.492316.000000.847001.300180</v>
      </c>
      <c r="F1973" s="66" t="s">
        <v>21</v>
      </c>
      <c r="G1973" s="56">
        <v>847001</v>
      </c>
      <c r="H1973" s="56" t="s">
        <v>863</v>
      </c>
      <c r="I1973" s="56">
        <v>300180</v>
      </c>
      <c r="J1973" s="56" t="s">
        <v>5172</v>
      </c>
      <c r="K1973" s="56">
        <v>1</v>
      </c>
      <c r="L1973" s="56">
        <v>447433</v>
      </c>
      <c r="M1973" s="227">
        <v>447433</v>
      </c>
      <c r="N1973" s="57">
        <v>0</v>
      </c>
      <c r="O1973" s="223">
        <f t="shared" ref="O1973:O2011" si="69">M1973-N1973</f>
        <v>447433</v>
      </c>
      <c r="P1973" s="57">
        <f>VLOOKUP(E1973,'Cons. Ch2 &amp; Ch3'!F:Y,20,FALSE)</f>
        <v>25108588</v>
      </c>
    </row>
    <row r="1974" spans="1:16" hidden="1" x14ac:dyDescent="0.35">
      <c r="A1974" s="56">
        <v>8471305</v>
      </c>
      <c r="B1974" s="56" t="s">
        <v>5161</v>
      </c>
      <c r="C1974" s="56">
        <v>492316</v>
      </c>
      <c r="D1974" s="56" t="s">
        <v>138</v>
      </c>
      <c r="E1974" s="56" t="str">
        <f t="shared" si="68"/>
        <v>847.8471305.1.492316.000000.847001.300180</v>
      </c>
      <c r="F1974" s="66" t="s">
        <v>21</v>
      </c>
      <c r="G1974" s="56">
        <v>847001</v>
      </c>
      <c r="H1974" s="56" t="s">
        <v>863</v>
      </c>
      <c r="I1974" s="56">
        <v>300180</v>
      </c>
      <c r="J1974" s="56" t="s">
        <v>5173</v>
      </c>
      <c r="K1974" s="56">
        <v>1</v>
      </c>
      <c r="L1974" s="56">
        <v>364326</v>
      </c>
      <c r="M1974" s="227">
        <v>364326</v>
      </c>
      <c r="N1974" s="57">
        <v>0</v>
      </c>
      <c r="O1974" s="223">
        <f t="shared" si="69"/>
        <v>364326</v>
      </c>
      <c r="P1974" s="57">
        <f>VLOOKUP(E1974,'Cons. Ch2 &amp; Ch3'!F:Y,20,FALSE)</f>
        <v>25108588</v>
      </c>
    </row>
    <row r="1975" spans="1:16" hidden="1" x14ac:dyDescent="0.35">
      <c r="A1975" s="56">
        <v>8471305</v>
      </c>
      <c r="B1975" s="56" t="s">
        <v>5161</v>
      </c>
      <c r="C1975" s="56">
        <v>492316</v>
      </c>
      <c r="D1975" s="56" t="s">
        <v>138</v>
      </c>
      <c r="E1975" s="56" t="str">
        <f t="shared" si="68"/>
        <v>847.8471305.1.492316.000000.847001.300180</v>
      </c>
      <c r="F1975" s="66" t="s">
        <v>21</v>
      </c>
      <c r="G1975" s="56">
        <v>847001</v>
      </c>
      <c r="H1975" s="56" t="s">
        <v>863</v>
      </c>
      <c r="I1975" s="56">
        <v>300180</v>
      </c>
      <c r="J1975" s="56" t="s">
        <v>5174</v>
      </c>
      <c r="K1975" s="56">
        <v>1</v>
      </c>
      <c r="L1975" s="56">
        <v>252846</v>
      </c>
      <c r="M1975" s="227">
        <v>252846</v>
      </c>
      <c r="N1975" s="57">
        <v>0</v>
      </c>
      <c r="O1975" s="223">
        <f t="shared" si="69"/>
        <v>252846</v>
      </c>
      <c r="P1975" s="57">
        <f>VLOOKUP(E1975,'Cons. Ch2 &amp; Ch3'!F:Y,20,FALSE)</f>
        <v>25108588</v>
      </c>
    </row>
    <row r="1976" spans="1:16" hidden="1" x14ac:dyDescent="0.35">
      <c r="A1976" s="56">
        <v>8471305</v>
      </c>
      <c r="B1976" s="56" t="s">
        <v>5161</v>
      </c>
      <c r="C1976" s="56">
        <v>492316</v>
      </c>
      <c r="D1976" s="56" t="s">
        <v>138</v>
      </c>
      <c r="E1976" s="56" t="str">
        <f t="shared" si="68"/>
        <v>847.8471305.1.492316.000000.847001.300180</v>
      </c>
      <c r="F1976" s="66" t="s">
        <v>21</v>
      </c>
      <c r="G1976" s="56">
        <v>847001</v>
      </c>
      <c r="H1976" s="56" t="s">
        <v>863</v>
      </c>
      <c r="I1976" s="56">
        <v>300180</v>
      </c>
      <c r="J1976" s="56" t="s">
        <v>5175</v>
      </c>
      <c r="K1976" s="56">
        <v>1</v>
      </c>
      <c r="L1976" s="56">
        <v>96018</v>
      </c>
      <c r="M1976" s="227">
        <v>96018</v>
      </c>
      <c r="N1976" s="57">
        <v>0</v>
      </c>
      <c r="O1976" s="223">
        <f t="shared" si="69"/>
        <v>96018</v>
      </c>
      <c r="P1976" s="57">
        <f>VLOOKUP(E1976,'Cons. Ch2 &amp; Ch3'!F:Y,20,FALSE)</f>
        <v>25108588</v>
      </c>
    </row>
    <row r="1977" spans="1:16" hidden="1" x14ac:dyDescent="0.35">
      <c r="A1977" s="56">
        <v>8471305</v>
      </c>
      <c r="B1977" s="56" t="s">
        <v>5161</v>
      </c>
      <c r="C1977" s="56">
        <v>492316</v>
      </c>
      <c r="D1977" s="56" t="s">
        <v>138</v>
      </c>
      <c r="E1977" s="56" t="str">
        <f t="shared" si="68"/>
        <v>847.8471305.1.492316.000000.847001.300180</v>
      </c>
      <c r="F1977" s="66" t="s">
        <v>21</v>
      </c>
      <c r="G1977" s="56">
        <v>847001</v>
      </c>
      <c r="H1977" s="56" t="s">
        <v>863</v>
      </c>
      <c r="I1977" s="56">
        <v>300180</v>
      </c>
      <c r="J1977" s="56" t="s">
        <v>5176</v>
      </c>
      <c r="K1977" s="56">
        <v>1</v>
      </c>
      <c r="L1977" s="56">
        <v>57996</v>
      </c>
      <c r="M1977" s="227">
        <v>57996</v>
      </c>
      <c r="N1977" s="57">
        <v>0</v>
      </c>
      <c r="O1977" s="223">
        <f t="shared" si="69"/>
        <v>57996</v>
      </c>
      <c r="P1977" s="57">
        <f>VLOOKUP(E1977,'Cons. Ch2 &amp; Ch3'!F:Y,20,FALSE)</f>
        <v>25108588</v>
      </c>
    </row>
    <row r="1978" spans="1:16" hidden="1" x14ac:dyDescent="0.35">
      <c r="A1978" s="56">
        <v>8471305</v>
      </c>
      <c r="B1978" s="56" t="s">
        <v>5161</v>
      </c>
      <c r="C1978" s="56">
        <v>492316</v>
      </c>
      <c r="D1978" s="56" t="s">
        <v>138</v>
      </c>
      <c r="E1978" s="56" t="str">
        <f t="shared" si="68"/>
        <v>847.8471305.1.492316.000000.847001.300180</v>
      </c>
      <c r="F1978" s="66" t="s">
        <v>21</v>
      </c>
      <c r="G1978" s="56">
        <v>847001</v>
      </c>
      <c r="H1978" s="56" t="s">
        <v>863</v>
      </c>
      <c r="I1978" s="56">
        <v>300180</v>
      </c>
      <c r="J1978" s="56" t="s">
        <v>5177</v>
      </c>
      <c r="K1978" s="56">
        <v>1</v>
      </c>
      <c r="L1978" s="56">
        <v>118525</v>
      </c>
      <c r="M1978" s="227">
        <v>118525</v>
      </c>
      <c r="N1978" s="57">
        <v>0</v>
      </c>
      <c r="O1978" s="223">
        <f t="shared" si="69"/>
        <v>118525</v>
      </c>
      <c r="P1978" s="57">
        <f>VLOOKUP(E1978,'Cons. Ch2 &amp; Ch3'!F:Y,20,FALSE)</f>
        <v>25108588</v>
      </c>
    </row>
    <row r="1979" spans="1:16" hidden="1" x14ac:dyDescent="0.35">
      <c r="A1979" s="56">
        <v>8471305</v>
      </c>
      <c r="B1979" s="56" t="s">
        <v>5161</v>
      </c>
      <c r="C1979" s="56">
        <v>492316</v>
      </c>
      <c r="D1979" s="56" t="s">
        <v>138</v>
      </c>
      <c r="E1979" s="56" t="str">
        <f t="shared" si="68"/>
        <v>847.8471305.1.492316.000000.847001.300180</v>
      </c>
      <c r="F1979" s="66" t="s">
        <v>21</v>
      </c>
      <c r="G1979" s="56">
        <v>847001</v>
      </c>
      <c r="H1979" s="56" t="s">
        <v>863</v>
      </c>
      <c r="I1979" s="56">
        <v>300180</v>
      </c>
      <c r="J1979" s="56" t="s">
        <v>5178</v>
      </c>
      <c r="K1979" s="56">
        <v>1</v>
      </c>
      <c r="L1979" s="56">
        <v>290000</v>
      </c>
      <c r="M1979" s="227">
        <v>290000</v>
      </c>
      <c r="N1979" s="57">
        <v>0</v>
      </c>
      <c r="O1979" s="223">
        <f t="shared" si="69"/>
        <v>290000</v>
      </c>
      <c r="P1979" s="57">
        <f>VLOOKUP(E1979,'Cons. Ch2 &amp; Ch3'!F:Y,20,FALSE)</f>
        <v>25108588</v>
      </c>
    </row>
    <row r="1980" spans="1:16" hidden="1" x14ac:dyDescent="0.35">
      <c r="A1980" s="56">
        <v>8471305</v>
      </c>
      <c r="B1980" s="56" t="s">
        <v>5161</v>
      </c>
      <c r="C1980" s="56">
        <v>492316</v>
      </c>
      <c r="D1980" s="56" t="s">
        <v>138</v>
      </c>
      <c r="E1980" s="56" t="str">
        <f t="shared" si="68"/>
        <v>847.8471305.1.492316.000000.847001.300180</v>
      </c>
      <c r="F1980" s="66" t="s">
        <v>21</v>
      </c>
      <c r="G1980" s="56">
        <v>847001</v>
      </c>
      <c r="H1980" s="56" t="s">
        <v>863</v>
      </c>
      <c r="I1980" s="56">
        <v>300180</v>
      </c>
      <c r="J1980" s="56" t="s">
        <v>5179</v>
      </c>
      <c r="K1980" s="56">
        <v>1</v>
      </c>
      <c r="L1980" s="56">
        <v>119200</v>
      </c>
      <c r="M1980" s="227">
        <v>119200</v>
      </c>
      <c r="N1980" s="57">
        <v>0</v>
      </c>
      <c r="O1980" s="223">
        <f t="shared" si="69"/>
        <v>119200</v>
      </c>
      <c r="P1980" s="57">
        <f>VLOOKUP(E1980,'Cons. Ch2 &amp; Ch3'!F:Y,20,FALSE)</f>
        <v>25108588</v>
      </c>
    </row>
    <row r="1981" spans="1:16" hidden="1" x14ac:dyDescent="0.35">
      <c r="A1981" s="56">
        <v>8471305</v>
      </c>
      <c r="B1981" s="56" t="s">
        <v>5161</v>
      </c>
      <c r="C1981" s="56">
        <v>492316</v>
      </c>
      <c r="D1981" s="56" t="s">
        <v>138</v>
      </c>
      <c r="E1981" s="56" t="str">
        <f t="shared" si="68"/>
        <v>847.8471305.1.492316.000000.847001.300180</v>
      </c>
      <c r="F1981" s="66" t="s">
        <v>21</v>
      </c>
      <c r="G1981" s="56">
        <v>847001</v>
      </c>
      <c r="H1981" s="56" t="s">
        <v>863</v>
      </c>
      <c r="I1981" s="56">
        <v>300180</v>
      </c>
      <c r="J1981" s="56" t="s">
        <v>5180</v>
      </c>
      <c r="K1981" s="56">
        <v>1</v>
      </c>
      <c r="L1981" s="56">
        <v>200000</v>
      </c>
      <c r="M1981" s="227">
        <v>200000</v>
      </c>
      <c r="N1981" s="57">
        <v>0</v>
      </c>
      <c r="O1981" s="223">
        <f t="shared" si="69"/>
        <v>200000</v>
      </c>
      <c r="P1981" s="57">
        <f>VLOOKUP(E1981,'Cons. Ch2 &amp; Ch3'!F:Y,20,FALSE)</f>
        <v>25108588</v>
      </c>
    </row>
    <row r="1982" spans="1:16" hidden="1" x14ac:dyDescent="0.35">
      <c r="A1982" s="56">
        <v>8471305</v>
      </c>
      <c r="B1982" s="56" t="s">
        <v>5161</v>
      </c>
      <c r="C1982" s="56">
        <v>492316</v>
      </c>
      <c r="D1982" s="56" t="s">
        <v>138</v>
      </c>
      <c r="E1982" s="56" t="str">
        <f t="shared" si="68"/>
        <v>847.8471305.1.492316.000000.847001.300180</v>
      </c>
      <c r="F1982" s="66" t="s">
        <v>21</v>
      </c>
      <c r="G1982" s="56">
        <v>847001</v>
      </c>
      <c r="H1982" s="56" t="s">
        <v>863</v>
      </c>
      <c r="I1982" s="56">
        <v>300180</v>
      </c>
      <c r="J1982" s="56" t="s">
        <v>5181</v>
      </c>
      <c r="K1982" s="56">
        <v>1</v>
      </c>
      <c r="L1982" s="56">
        <v>180000</v>
      </c>
      <c r="M1982" s="227">
        <v>180000</v>
      </c>
      <c r="N1982" s="57">
        <v>0</v>
      </c>
      <c r="O1982" s="223">
        <f t="shared" si="69"/>
        <v>180000</v>
      </c>
      <c r="P1982" s="57">
        <f>VLOOKUP(E1982,'Cons. Ch2 &amp; Ch3'!F:Y,20,FALSE)</f>
        <v>25108588</v>
      </c>
    </row>
    <row r="1983" spans="1:16" hidden="1" x14ac:dyDescent="0.35">
      <c r="A1983" s="56">
        <v>8471305</v>
      </c>
      <c r="B1983" s="56" t="s">
        <v>5161</v>
      </c>
      <c r="C1983" s="56">
        <v>492316</v>
      </c>
      <c r="D1983" s="56" t="s">
        <v>138</v>
      </c>
      <c r="E1983" s="56" t="str">
        <f t="shared" si="68"/>
        <v>847.8471305.1.492316.000000.847001.300180</v>
      </c>
      <c r="F1983" s="66" t="s">
        <v>21</v>
      </c>
      <c r="G1983" s="56">
        <v>847001</v>
      </c>
      <c r="H1983" s="56" t="s">
        <v>863</v>
      </c>
      <c r="I1983" s="56">
        <v>300180</v>
      </c>
      <c r="J1983" s="56" t="s">
        <v>5182</v>
      </c>
      <c r="K1983" s="56">
        <v>1</v>
      </c>
      <c r="L1983" s="56">
        <v>150000</v>
      </c>
      <c r="M1983" s="227">
        <v>150000</v>
      </c>
      <c r="N1983" s="57">
        <v>0</v>
      </c>
      <c r="O1983" s="223">
        <f t="shared" si="69"/>
        <v>150000</v>
      </c>
      <c r="P1983" s="57">
        <f>VLOOKUP(E1983,'Cons. Ch2 &amp; Ch3'!F:Y,20,FALSE)</f>
        <v>25108588</v>
      </c>
    </row>
    <row r="1984" spans="1:16" hidden="1" x14ac:dyDescent="0.35">
      <c r="A1984" s="56">
        <v>8471305</v>
      </c>
      <c r="B1984" s="56" t="s">
        <v>5161</v>
      </c>
      <c r="C1984" s="56">
        <v>492316</v>
      </c>
      <c r="D1984" s="56" t="s">
        <v>138</v>
      </c>
      <c r="E1984" s="56" t="str">
        <f t="shared" si="68"/>
        <v>847.8471305.1.492316.000000.847001.300180</v>
      </c>
      <c r="F1984" s="66" t="s">
        <v>21</v>
      </c>
      <c r="G1984" s="56">
        <v>847001</v>
      </c>
      <c r="H1984" s="56" t="s">
        <v>863</v>
      </c>
      <c r="I1984" s="56">
        <v>300180</v>
      </c>
      <c r="J1984" s="56" t="s">
        <v>5183</v>
      </c>
      <c r="K1984" s="56">
        <v>1</v>
      </c>
      <c r="L1984" s="56">
        <v>250000</v>
      </c>
      <c r="M1984" s="227">
        <v>250000</v>
      </c>
      <c r="N1984" s="57">
        <v>0</v>
      </c>
      <c r="O1984" s="223">
        <f t="shared" si="69"/>
        <v>250000</v>
      </c>
      <c r="P1984" s="57">
        <f>VLOOKUP(E1984,'Cons. Ch2 &amp; Ch3'!F:Y,20,FALSE)</f>
        <v>25108588</v>
      </c>
    </row>
    <row r="1985" spans="1:16" hidden="1" x14ac:dyDescent="0.35">
      <c r="A1985" s="56">
        <v>8471305</v>
      </c>
      <c r="B1985" s="56" t="s">
        <v>5161</v>
      </c>
      <c r="C1985" s="56">
        <v>492316</v>
      </c>
      <c r="D1985" s="56" t="s">
        <v>138</v>
      </c>
      <c r="E1985" s="56" t="str">
        <f t="shared" si="68"/>
        <v>847.8471305.1.492316.000000.847001.300180</v>
      </c>
      <c r="F1985" s="66" t="s">
        <v>21</v>
      </c>
      <c r="G1985" s="56">
        <v>847001</v>
      </c>
      <c r="H1985" s="56" t="s">
        <v>863</v>
      </c>
      <c r="I1985" s="56">
        <v>300180</v>
      </c>
      <c r="J1985" s="56" t="s">
        <v>5184</v>
      </c>
      <c r="K1985" s="56">
        <v>1</v>
      </c>
      <c r="L1985" s="56">
        <v>80000</v>
      </c>
      <c r="M1985" s="227">
        <v>80000</v>
      </c>
      <c r="N1985" s="57">
        <v>0</v>
      </c>
      <c r="O1985" s="223">
        <f t="shared" si="69"/>
        <v>80000</v>
      </c>
      <c r="P1985" s="57">
        <f>VLOOKUP(E1985,'Cons. Ch2 &amp; Ch3'!F:Y,20,FALSE)</f>
        <v>25108588</v>
      </c>
    </row>
    <row r="1986" spans="1:16" hidden="1" x14ac:dyDescent="0.35">
      <c r="A1986" s="56">
        <v>8471305</v>
      </c>
      <c r="B1986" s="56" t="s">
        <v>5161</v>
      </c>
      <c r="C1986" s="56">
        <v>492316</v>
      </c>
      <c r="D1986" s="56" t="s">
        <v>138</v>
      </c>
      <c r="E1986" s="56" t="str">
        <f t="shared" ref="E1986:E2011" si="70">CONCATENATE(847,".",A1986,".",1,".",C1986,".","000000",".",G1986,".",I1986)</f>
        <v>847.8471305.1.492316.000000.847001.300180</v>
      </c>
      <c r="F1986" s="66" t="s">
        <v>21</v>
      </c>
      <c r="G1986" s="56">
        <v>847001</v>
      </c>
      <c r="H1986" s="56" t="s">
        <v>863</v>
      </c>
      <c r="I1986" s="56">
        <v>300180</v>
      </c>
      <c r="J1986" s="56" t="s">
        <v>5185</v>
      </c>
      <c r="K1986" s="56">
        <v>1</v>
      </c>
      <c r="L1986" s="56">
        <v>150000</v>
      </c>
      <c r="M1986" s="227">
        <v>150000</v>
      </c>
      <c r="N1986" s="57">
        <v>0</v>
      </c>
      <c r="O1986" s="223">
        <f t="shared" si="69"/>
        <v>150000</v>
      </c>
      <c r="P1986" s="57">
        <f>VLOOKUP(E1986,'Cons. Ch2 &amp; Ch3'!F:Y,20,FALSE)</f>
        <v>25108588</v>
      </c>
    </row>
    <row r="1987" spans="1:16" hidden="1" x14ac:dyDescent="0.35">
      <c r="A1987" s="56">
        <v>8471305</v>
      </c>
      <c r="B1987" s="56" t="s">
        <v>5161</v>
      </c>
      <c r="C1987" s="56">
        <v>492316</v>
      </c>
      <c r="D1987" s="56" t="s">
        <v>138</v>
      </c>
      <c r="E1987" s="56" t="str">
        <f t="shared" si="70"/>
        <v>847.8471305.1.492316.000000.847001.300180</v>
      </c>
      <c r="F1987" s="66" t="s">
        <v>21</v>
      </c>
      <c r="G1987" s="56">
        <v>847001</v>
      </c>
      <c r="H1987" s="56" t="s">
        <v>863</v>
      </c>
      <c r="I1987" s="56">
        <v>300180</v>
      </c>
      <c r="J1987" s="56" t="s">
        <v>5186</v>
      </c>
      <c r="K1987" s="56">
        <v>1</v>
      </c>
      <c r="L1987" s="56">
        <v>80000</v>
      </c>
      <c r="M1987" s="227">
        <v>80000</v>
      </c>
      <c r="N1987" s="57">
        <v>0</v>
      </c>
      <c r="O1987" s="223">
        <f t="shared" si="69"/>
        <v>80000</v>
      </c>
      <c r="P1987" s="57">
        <f>VLOOKUP(E1987,'Cons. Ch2 &amp; Ch3'!F:Y,20,FALSE)</f>
        <v>25108588</v>
      </c>
    </row>
    <row r="1988" spans="1:16" hidden="1" x14ac:dyDescent="0.35">
      <c r="A1988" s="56">
        <v>8471305</v>
      </c>
      <c r="B1988" s="56" t="s">
        <v>5161</v>
      </c>
      <c r="C1988" s="56">
        <v>492316</v>
      </c>
      <c r="D1988" s="56" t="s">
        <v>138</v>
      </c>
      <c r="E1988" s="56" t="str">
        <f t="shared" si="70"/>
        <v>847.8471305.1.492316.000000.847001.300180</v>
      </c>
      <c r="F1988" s="66" t="s">
        <v>21</v>
      </c>
      <c r="G1988" s="56">
        <v>847001</v>
      </c>
      <c r="H1988" s="56" t="s">
        <v>863</v>
      </c>
      <c r="I1988" s="56">
        <v>300180</v>
      </c>
      <c r="J1988" s="56" t="s">
        <v>5187</v>
      </c>
      <c r="K1988" s="56">
        <v>1</v>
      </c>
      <c r="L1988" s="56">
        <v>10000</v>
      </c>
      <c r="M1988" s="227">
        <v>10000</v>
      </c>
      <c r="N1988" s="57">
        <v>0</v>
      </c>
      <c r="O1988" s="223">
        <f t="shared" si="69"/>
        <v>10000</v>
      </c>
      <c r="P1988" s="57">
        <f>VLOOKUP(E1988,'Cons. Ch2 &amp; Ch3'!F:Y,20,FALSE)</f>
        <v>25108588</v>
      </c>
    </row>
    <row r="1989" spans="1:16" hidden="1" x14ac:dyDescent="0.35">
      <c r="A1989" s="56">
        <v>8471305</v>
      </c>
      <c r="B1989" s="56" t="s">
        <v>5161</v>
      </c>
      <c r="C1989" s="56">
        <v>492316</v>
      </c>
      <c r="D1989" s="56" t="s">
        <v>138</v>
      </c>
      <c r="E1989" s="56" t="str">
        <f t="shared" si="70"/>
        <v>847.8471305.1.492316.000000.847001.300180</v>
      </c>
      <c r="F1989" s="66" t="s">
        <v>21</v>
      </c>
      <c r="G1989" s="56">
        <v>847001</v>
      </c>
      <c r="H1989" s="56" t="s">
        <v>863</v>
      </c>
      <c r="I1989" s="56">
        <v>300180</v>
      </c>
      <c r="J1989" s="56" t="s">
        <v>5188</v>
      </c>
      <c r="K1989" s="56">
        <v>1</v>
      </c>
      <c r="L1989" s="56">
        <v>200000</v>
      </c>
      <c r="M1989" s="227">
        <v>200000</v>
      </c>
      <c r="N1989" s="57">
        <v>0</v>
      </c>
      <c r="O1989" s="223">
        <f t="shared" si="69"/>
        <v>200000</v>
      </c>
      <c r="P1989" s="57">
        <f>VLOOKUP(E1989,'Cons. Ch2 &amp; Ch3'!F:Y,20,FALSE)</f>
        <v>25108588</v>
      </c>
    </row>
    <row r="1990" spans="1:16" hidden="1" x14ac:dyDescent="0.35">
      <c r="A1990" s="56">
        <v>8471305</v>
      </c>
      <c r="B1990" s="56" t="s">
        <v>5161</v>
      </c>
      <c r="C1990" s="56">
        <v>492316</v>
      </c>
      <c r="D1990" s="56" t="s">
        <v>138</v>
      </c>
      <c r="E1990" s="56" t="str">
        <f t="shared" si="70"/>
        <v>847.8471305.1.492316.000000.847001.300180</v>
      </c>
      <c r="F1990" s="66" t="s">
        <v>21</v>
      </c>
      <c r="G1990" s="56">
        <v>847001</v>
      </c>
      <c r="H1990" s="56" t="s">
        <v>863</v>
      </c>
      <c r="I1990" s="56">
        <v>300180</v>
      </c>
      <c r="J1990" s="56" t="s">
        <v>5189</v>
      </c>
      <c r="K1990" s="56">
        <v>1</v>
      </c>
      <c r="L1990" s="56">
        <v>15000</v>
      </c>
      <c r="M1990" s="227">
        <v>15000</v>
      </c>
      <c r="N1990" s="57">
        <v>0</v>
      </c>
      <c r="O1990" s="223">
        <f t="shared" si="69"/>
        <v>15000</v>
      </c>
      <c r="P1990" s="57">
        <f>VLOOKUP(E1990,'Cons. Ch2 &amp; Ch3'!F:Y,20,FALSE)</f>
        <v>25108588</v>
      </c>
    </row>
    <row r="1991" spans="1:16" hidden="1" x14ac:dyDescent="0.35">
      <c r="A1991" s="56">
        <v>8471305</v>
      </c>
      <c r="B1991" s="56" t="s">
        <v>5161</v>
      </c>
      <c r="C1991" s="56">
        <v>492316</v>
      </c>
      <c r="D1991" s="56" t="s">
        <v>138</v>
      </c>
      <c r="E1991" s="56" t="str">
        <f t="shared" si="70"/>
        <v>847.8471305.1.492316.000000.847001.300180</v>
      </c>
      <c r="F1991" s="66" t="s">
        <v>21</v>
      </c>
      <c r="G1991" s="56">
        <v>847001</v>
      </c>
      <c r="H1991" s="56" t="s">
        <v>863</v>
      </c>
      <c r="I1991" s="56">
        <v>300180</v>
      </c>
      <c r="J1991" s="56" t="s">
        <v>5190</v>
      </c>
      <c r="K1991" s="56">
        <v>1</v>
      </c>
      <c r="L1991" s="56">
        <v>30000</v>
      </c>
      <c r="M1991" s="227">
        <v>30000</v>
      </c>
      <c r="N1991" s="57">
        <v>0</v>
      </c>
      <c r="O1991" s="223">
        <f t="shared" si="69"/>
        <v>30000</v>
      </c>
      <c r="P1991" s="57">
        <f>VLOOKUP(E1991,'Cons. Ch2 &amp; Ch3'!F:Y,20,FALSE)</f>
        <v>25108588</v>
      </c>
    </row>
    <row r="1992" spans="1:16" hidden="1" x14ac:dyDescent="0.35">
      <c r="A1992" s="56">
        <v>8471305</v>
      </c>
      <c r="B1992" s="56" t="s">
        <v>5161</v>
      </c>
      <c r="C1992" s="56">
        <v>492316</v>
      </c>
      <c r="D1992" s="56" t="s">
        <v>138</v>
      </c>
      <c r="E1992" s="56" t="str">
        <f t="shared" si="70"/>
        <v>847.8471305.1.492316.000000.847001.300180</v>
      </c>
      <c r="F1992" s="66" t="s">
        <v>21</v>
      </c>
      <c r="G1992" s="56">
        <v>847001</v>
      </c>
      <c r="H1992" s="56" t="s">
        <v>863</v>
      </c>
      <c r="I1992" s="56">
        <v>300180</v>
      </c>
      <c r="J1992" s="56" t="s">
        <v>5191</v>
      </c>
      <c r="K1992" s="56">
        <v>1</v>
      </c>
      <c r="L1992" s="56">
        <v>30000</v>
      </c>
      <c r="M1992" s="227">
        <v>30000</v>
      </c>
      <c r="N1992" s="57">
        <v>0</v>
      </c>
      <c r="O1992" s="223">
        <f t="shared" si="69"/>
        <v>30000</v>
      </c>
      <c r="P1992" s="57">
        <f>VLOOKUP(E1992,'Cons. Ch2 &amp; Ch3'!F:Y,20,FALSE)</f>
        <v>25108588</v>
      </c>
    </row>
    <row r="1993" spans="1:16" hidden="1" x14ac:dyDescent="0.35">
      <c r="A1993" s="56">
        <v>8471305</v>
      </c>
      <c r="B1993" s="56" t="s">
        <v>5161</v>
      </c>
      <c r="C1993" s="56">
        <v>492316</v>
      </c>
      <c r="D1993" s="56" t="s">
        <v>138</v>
      </c>
      <c r="E1993" s="56" t="str">
        <f t="shared" si="70"/>
        <v>847.8471305.1.492316.000000.847001.300180</v>
      </c>
      <c r="F1993" s="66" t="s">
        <v>21</v>
      </c>
      <c r="G1993" s="56">
        <v>847001</v>
      </c>
      <c r="H1993" s="56" t="s">
        <v>863</v>
      </c>
      <c r="I1993" s="56">
        <v>300180</v>
      </c>
      <c r="J1993" s="56" t="s">
        <v>5192</v>
      </c>
      <c r="K1993" s="56">
        <v>1</v>
      </c>
      <c r="L1993" s="56">
        <v>40000</v>
      </c>
      <c r="M1993" s="227">
        <v>40000</v>
      </c>
      <c r="N1993" s="57">
        <v>0</v>
      </c>
      <c r="O1993" s="223">
        <f t="shared" si="69"/>
        <v>40000</v>
      </c>
      <c r="P1993" s="57">
        <f>VLOOKUP(E1993,'Cons. Ch2 &amp; Ch3'!F:Y,20,FALSE)</f>
        <v>25108588</v>
      </c>
    </row>
    <row r="1994" spans="1:16" hidden="1" x14ac:dyDescent="0.35">
      <c r="A1994" s="56">
        <v>8471305</v>
      </c>
      <c r="B1994" s="56" t="s">
        <v>5161</v>
      </c>
      <c r="C1994" s="56">
        <v>492316</v>
      </c>
      <c r="D1994" s="56" t="s">
        <v>138</v>
      </c>
      <c r="E1994" s="56" t="str">
        <f t="shared" si="70"/>
        <v>847.8471305.1.492316.000000.847001.300180</v>
      </c>
      <c r="F1994" s="66" t="s">
        <v>21</v>
      </c>
      <c r="G1994" s="56">
        <v>847001</v>
      </c>
      <c r="H1994" s="56" t="s">
        <v>863</v>
      </c>
      <c r="I1994" s="56">
        <v>300180</v>
      </c>
      <c r="J1994" s="56" t="s">
        <v>5193</v>
      </c>
      <c r="K1994" s="56">
        <v>1</v>
      </c>
      <c r="L1994" s="56">
        <v>40000</v>
      </c>
      <c r="M1994" s="227">
        <v>40000</v>
      </c>
      <c r="N1994" s="57">
        <v>0</v>
      </c>
      <c r="O1994" s="223">
        <f t="shared" si="69"/>
        <v>40000</v>
      </c>
      <c r="P1994" s="57">
        <f>VLOOKUP(E1994,'Cons. Ch2 &amp; Ch3'!F:Y,20,FALSE)</f>
        <v>25108588</v>
      </c>
    </row>
    <row r="1995" spans="1:16" hidden="1" x14ac:dyDescent="0.35">
      <c r="A1995" s="56">
        <v>8471305</v>
      </c>
      <c r="B1995" s="56" t="s">
        <v>5161</v>
      </c>
      <c r="C1995" s="56">
        <v>492316</v>
      </c>
      <c r="D1995" s="56" t="s">
        <v>138</v>
      </c>
      <c r="E1995" s="56" t="str">
        <f t="shared" si="70"/>
        <v>847.8471305.1.492316.000000.847001.300180</v>
      </c>
      <c r="F1995" s="66" t="s">
        <v>21</v>
      </c>
      <c r="G1995" s="56">
        <v>847001</v>
      </c>
      <c r="H1995" s="56" t="s">
        <v>863</v>
      </c>
      <c r="I1995" s="56">
        <v>300180</v>
      </c>
      <c r="J1995" s="56" t="s">
        <v>5194</v>
      </c>
      <c r="K1995" s="56">
        <v>1</v>
      </c>
      <c r="L1995" s="56">
        <v>200000</v>
      </c>
      <c r="M1995" s="227">
        <v>200000</v>
      </c>
      <c r="N1995" s="57">
        <v>0</v>
      </c>
      <c r="O1995" s="223">
        <f t="shared" si="69"/>
        <v>200000</v>
      </c>
      <c r="P1995" s="57">
        <f>VLOOKUP(E1995,'Cons. Ch2 &amp; Ch3'!F:Y,20,FALSE)</f>
        <v>25108588</v>
      </c>
    </row>
    <row r="1996" spans="1:16" hidden="1" x14ac:dyDescent="0.35">
      <c r="A1996" s="56">
        <v>8471305</v>
      </c>
      <c r="B1996" s="56" t="s">
        <v>5161</v>
      </c>
      <c r="C1996" s="56">
        <v>492316</v>
      </c>
      <c r="D1996" s="56" t="s">
        <v>138</v>
      </c>
      <c r="E1996" s="56" t="str">
        <f t="shared" si="70"/>
        <v>847.8471305.1.492316.000000.847001.300180</v>
      </c>
      <c r="F1996" s="66" t="s">
        <v>21</v>
      </c>
      <c r="G1996" s="56">
        <v>847001</v>
      </c>
      <c r="H1996" s="56" t="s">
        <v>863</v>
      </c>
      <c r="I1996" s="56">
        <v>300180</v>
      </c>
      <c r="J1996" s="56" t="s">
        <v>5195</v>
      </c>
      <c r="K1996" s="56">
        <v>1</v>
      </c>
      <c r="L1996" s="56">
        <v>69200</v>
      </c>
      <c r="M1996" s="227">
        <v>69200</v>
      </c>
      <c r="N1996" s="57">
        <v>0</v>
      </c>
      <c r="O1996" s="223">
        <f t="shared" si="69"/>
        <v>69200</v>
      </c>
      <c r="P1996" s="57">
        <f>VLOOKUP(E1996,'Cons. Ch2 &amp; Ch3'!F:Y,20,FALSE)</f>
        <v>25108588</v>
      </c>
    </row>
    <row r="1997" spans="1:16" hidden="1" x14ac:dyDescent="0.35">
      <c r="A1997" s="56">
        <v>8471305</v>
      </c>
      <c r="B1997" s="56" t="s">
        <v>5161</v>
      </c>
      <c r="C1997" s="56">
        <v>492316</v>
      </c>
      <c r="D1997" s="56" t="s">
        <v>138</v>
      </c>
      <c r="E1997" s="56" t="str">
        <f t="shared" si="70"/>
        <v>847.8471305.1.492316.000000.847001.300180</v>
      </c>
      <c r="F1997" s="66" t="s">
        <v>21</v>
      </c>
      <c r="G1997" s="56">
        <v>847001</v>
      </c>
      <c r="H1997" s="56" t="s">
        <v>863</v>
      </c>
      <c r="I1997" s="56">
        <v>300180</v>
      </c>
      <c r="J1997" s="56" t="s">
        <v>5196</v>
      </c>
      <c r="K1997" s="56">
        <v>1</v>
      </c>
      <c r="L1997" s="56">
        <v>80000</v>
      </c>
      <c r="M1997" s="227">
        <v>80000</v>
      </c>
      <c r="N1997" s="57">
        <v>0</v>
      </c>
      <c r="O1997" s="223">
        <f t="shared" si="69"/>
        <v>80000</v>
      </c>
      <c r="P1997" s="57">
        <f>VLOOKUP(E1997,'Cons. Ch2 &amp; Ch3'!F:Y,20,FALSE)</f>
        <v>25108588</v>
      </c>
    </row>
    <row r="1998" spans="1:16" hidden="1" x14ac:dyDescent="0.35">
      <c r="A1998" s="56">
        <v>8471305</v>
      </c>
      <c r="B1998" s="56" t="s">
        <v>5161</v>
      </c>
      <c r="C1998" s="56">
        <v>492316</v>
      </c>
      <c r="D1998" s="56" t="s">
        <v>138</v>
      </c>
      <c r="E1998" s="56" t="str">
        <f t="shared" si="70"/>
        <v>847.8471305.1.492316.000000.847001.300180</v>
      </c>
      <c r="F1998" s="66" t="s">
        <v>21</v>
      </c>
      <c r="G1998" s="56">
        <v>847001</v>
      </c>
      <c r="H1998" s="56" t="s">
        <v>863</v>
      </c>
      <c r="I1998" s="56">
        <v>300180</v>
      </c>
      <c r="J1998" s="56" t="s">
        <v>5197</v>
      </c>
      <c r="K1998" s="56">
        <v>1</v>
      </c>
      <c r="L1998" s="56">
        <v>50000</v>
      </c>
      <c r="M1998" s="227">
        <v>50000</v>
      </c>
      <c r="N1998" s="57">
        <v>0</v>
      </c>
      <c r="O1998" s="223">
        <f t="shared" si="69"/>
        <v>50000</v>
      </c>
      <c r="P1998" s="57">
        <f>VLOOKUP(E1998,'Cons. Ch2 &amp; Ch3'!F:Y,20,FALSE)</f>
        <v>25108588</v>
      </c>
    </row>
    <row r="1999" spans="1:16" hidden="1" x14ac:dyDescent="0.35">
      <c r="A1999" s="56">
        <v>8471305</v>
      </c>
      <c r="B1999" s="56" t="s">
        <v>5161</v>
      </c>
      <c r="C1999" s="56">
        <v>492316</v>
      </c>
      <c r="D1999" s="56" t="s">
        <v>138</v>
      </c>
      <c r="E1999" s="56" t="str">
        <f t="shared" si="70"/>
        <v>847.8471305.1.492316.000000.847001.300180</v>
      </c>
      <c r="F1999" s="66" t="s">
        <v>21</v>
      </c>
      <c r="G1999" s="56">
        <v>847001</v>
      </c>
      <c r="H1999" s="56" t="s">
        <v>863</v>
      </c>
      <c r="I1999" s="56">
        <v>300180</v>
      </c>
      <c r="J1999" s="56" t="s">
        <v>5198</v>
      </c>
      <c r="K1999" s="56">
        <v>1</v>
      </c>
      <c r="L1999" s="56">
        <v>71000</v>
      </c>
      <c r="M1999" s="227">
        <v>71000</v>
      </c>
      <c r="N1999" s="57">
        <v>0</v>
      </c>
      <c r="O1999" s="223">
        <f t="shared" si="69"/>
        <v>71000</v>
      </c>
      <c r="P1999" s="57">
        <f>VLOOKUP(E1999,'Cons. Ch2 &amp; Ch3'!F:Y,20,FALSE)</f>
        <v>25108588</v>
      </c>
    </row>
    <row r="2000" spans="1:16" hidden="1" x14ac:dyDescent="0.35">
      <c r="A2000" s="56">
        <v>8471305</v>
      </c>
      <c r="B2000" s="56" t="s">
        <v>5161</v>
      </c>
      <c r="C2000" s="56">
        <v>492316</v>
      </c>
      <c r="D2000" s="56" t="s">
        <v>138</v>
      </c>
      <c r="E2000" s="56" t="str">
        <f t="shared" si="70"/>
        <v>847.8471305.1.492316.000000.847001.300180</v>
      </c>
      <c r="F2000" s="66" t="s">
        <v>21</v>
      </c>
      <c r="G2000" s="56">
        <v>847001</v>
      </c>
      <c r="H2000" s="56" t="s">
        <v>863</v>
      </c>
      <c r="I2000" s="56">
        <v>300180</v>
      </c>
      <c r="J2000" s="56" t="s">
        <v>5199</v>
      </c>
      <c r="K2000" s="56">
        <v>1</v>
      </c>
      <c r="L2000" s="56">
        <v>200000</v>
      </c>
      <c r="M2000" s="227">
        <v>200000</v>
      </c>
      <c r="N2000" s="57">
        <v>0</v>
      </c>
      <c r="O2000" s="223">
        <f t="shared" si="69"/>
        <v>200000</v>
      </c>
      <c r="P2000" s="57">
        <f>VLOOKUP(E2000,'Cons. Ch2 &amp; Ch3'!F:Y,20,FALSE)</f>
        <v>25108588</v>
      </c>
    </row>
    <row r="2001" spans="1:16" hidden="1" x14ac:dyDescent="0.35">
      <c r="A2001" s="56">
        <v>8471305</v>
      </c>
      <c r="B2001" s="56" t="s">
        <v>5161</v>
      </c>
      <c r="C2001" s="56">
        <v>492316</v>
      </c>
      <c r="D2001" s="56" t="s">
        <v>138</v>
      </c>
      <c r="E2001" s="56" t="str">
        <f t="shared" si="70"/>
        <v>847.8471305.1.492316.000000.847001.300180</v>
      </c>
      <c r="F2001" s="66" t="s">
        <v>21</v>
      </c>
      <c r="G2001" s="56">
        <v>847001</v>
      </c>
      <c r="H2001" s="56" t="s">
        <v>863</v>
      </c>
      <c r="I2001" s="56">
        <v>300180</v>
      </c>
      <c r="J2001" s="56" t="s">
        <v>5200</v>
      </c>
      <c r="K2001" s="56">
        <v>1</v>
      </c>
      <c r="L2001" s="56">
        <v>58367</v>
      </c>
      <c r="M2001" s="227">
        <v>58367</v>
      </c>
      <c r="N2001" s="57">
        <v>0</v>
      </c>
      <c r="O2001" s="223">
        <f t="shared" si="69"/>
        <v>58367</v>
      </c>
      <c r="P2001" s="57">
        <f>VLOOKUP(E2001,'Cons. Ch2 &amp; Ch3'!F:Y,20,FALSE)</f>
        <v>25108588</v>
      </c>
    </row>
    <row r="2002" spans="1:16" hidden="1" x14ac:dyDescent="0.35">
      <c r="A2002" s="56">
        <v>8471305</v>
      </c>
      <c r="B2002" s="56" t="s">
        <v>5161</v>
      </c>
      <c r="C2002" s="56">
        <v>492316</v>
      </c>
      <c r="D2002" s="56" t="s">
        <v>138</v>
      </c>
      <c r="E2002" s="56" t="str">
        <f t="shared" si="70"/>
        <v>847.8471305.1.492316.000000.847001.300180</v>
      </c>
      <c r="F2002" s="66" t="s">
        <v>21</v>
      </c>
      <c r="G2002" s="56">
        <v>847001</v>
      </c>
      <c r="H2002" s="56" t="s">
        <v>863</v>
      </c>
      <c r="I2002" s="56">
        <v>300180</v>
      </c>
      <c r="J2002" s="56" t="s">
        <v>5201</v>
      </c>
      <c r="K2002" s="56">
        <v>1</v>
      </c>
      <c r="L2002" s="56">
        <v>58367</v>
      </c>
      <c r="M2002" s="227">
        <v>50000</v>
      </c>
      <c r="N2002" s="57">
        <v>0</v>
      </c>
      <c r="O2002" s="223">
        <f t="shared" si="69"/>
        <v>50000</v>
      </c>
      <c r="P2002" s="57">
        <f>VLOOKUP(E2002,'Cons. Ch2 &amp; Ch3'!F:Y,20,FALSE)</f>
        <v>25108588</v>
      </c>
    </row>
    <row r="2003" spans="1:16" hidden="1" x14ac:dyDescent="0.35">
      <c r="A2003" s="56">
        <v>8471305</v>
      </c>
      <c r="B2003" s="56" t="s">
        <v>5161</v>
      </c>
      <c r="C2003" s="56">
        <v>492316</v>
      </c>
      <c r="D2003" s="56" t="s">
        <v>138</v>
      </c>
      <c r="E2003" s="56" t="str">
        <f t="shared" si="70"/>
        <v>847.8471305.1.492316.000000.847001.300180</v>
      </c>
      <c r="F2003" s="66" t="s">
        <v>21</v>
      </c>
      <c r="G2003" s="56">
        <v>847001</v>
      </c>
      <c r="H2003" s="56" t="s">
        <v>863</v>
      </c>
      <c r="I2003" s="56">
        <v>300180</v>
      </c>
      <c r="J2003" s="56" t="s">
        <v>5202</v>
      </c>
      <c r="K2003" s="56">
        <v>1</v>
      </c>
      <c r="L2003" s="56">
        <v>100000</v>
      </c>
      <c r="M2003" s="227">
        <v>100000</v>
      </c>
      <c r="N2003" s="57">
        <v>0</v>
      </c>
      <c r="O2003" s="223">
        <f t="shared" si="69"/>
        <v>100000</v>
      </c>
      <c r="P2003" s="57">
        <f>VLOOKUP(E2003,'Cons. Ch2 &amp; Ch3'!F:Y,20,FALSE)</f>
        <v>25108588</v>
      </c>
    </row>
    <row r="2004" spans="1:16" hidden="1" x14ac:dyDescent="0.35">
      <c r="A2004" s="56">
        <v>8471305</v>
      </c>
      <c r="B2004" s="56" t="s">
        <v>5161</v>
      </c>
      <c r="C2004" s="56">
        <v>492316</v>
      </c>
      <c r="D2004" s="56" t="s">
        <v>138</v>
      </c>
      <c r="E2004" s="56" t="str">
        <f t="shared" si="70"/>
        <v>847.8471305.1.492316.000000.847001.300180</v>
      </c>
      <c r="F2004" s="66" t="s">
        <v>21</v>
      </c>
      <c r="G2004" s="56">
        <v>847001</v>
      </c>
      <c r="H2004" s="56" t="s">
        <v>863</v>
      </c>
      <c r="I2004" s="56">
        <v>300180</v>
      </c>
      <c r="J2004" s="56" t="s">
        <v>5203</v>
      </c>
      <c r="K2004" s="56">
        <v>1</v>
      </c>
      <c r="L2004" s="56">
        <v>60000</v>
      </c>
      <c r="M2004" s="227">
        <v>60000</v>
      </c>
      <c r="N2004" s="57">
        <v>0</v>
      </c>
      <c r="O2004" s="223">
        <f t="shared" si="69"/>
        <v>60000</v>
      </c>
      <c r="P2004" s="57">
        <f>VLOOKUP(E2004,'Cons. Ch2 &amp; Ch3'!F:Y,20,FALSE)</f>
        <v>25108588</v>
      </c>
    </row>
    <row r="2005" spans="1:16" hidden="1" x14ac:dyDescent="0.35">
      <c r="A2005" s="56">
        <v>8471305</v>
      </c>
      <c r="B2005" s="56" t="s">
        <v>5161</v>
      </c>
      <c r="C2005" s="56">
        <v>492316</v>
      </c>
      <c r="D2005" s="56" t="s">
        <v>138</v>
      </c>
      <c r="E2005" s="56" t="str">
        <f t="shared" si="70"/>
        <v>847.8471305.1.492316.000000.847001.300180</v>
      </c>
      <c r="F2005" s="66" t="s">
        <v>21</v>
      </c>
      <c r="G2005" s="56">
        <v>847001</v>
      </c>
      <c r="H2005" s="56" t="s">
        <v>863</v>
      </c>
      <c r="I2005" s="56">
        <v>300180</v>
      </c>
      <c r="J2005" s="56" t="s">
        <v>5204</v>
      </c>
      <c r="K2005" s="56">
        <v>1</v>
      </c>
      <c r="L2005" s="56">
        <v>130000</v>
      </c>
      <c r="M2005" s="227">
        <v>130000</v>
      </c>
      <c r="N2005" s="57">
        <v>0</v>
      </c>
      <c r="O2005" s="223">
        <f t="shared" si="69"/>
        <v>130000</v>
      </c>
      <c r="P2005" s="57">
        <f>VLOOKUP(E2005,'Cons. Ch2 &amp; Ch3'!F:Y,20,FALSE)</f>
        <v>25108588</v>
      </c>
    </row>
    <row r="2006" spans="1:16" hidden="1" x14ac:dyDescent="0.35">
      <c r="A2006" s="56">
        <v>8471305</v>
      </c>
      <c r="B2006" s="56" t="s">
        <v>579</v>
      </c>
      <c r="C2006" s="56">
        <v>492316</v>
      </c>
      <c r="D2006" s="56" t="s">
        <v>138</v>
      </c>
      <c r="E2006" s="56" t="str">
        <f t="shared" si="70"/>
        <v>847.8471305.1.492316.000000.847001.300180</v>
      </c>
      <c r="F2006" s="66" t="s">
        <v>21</v>
      </c>
      <c r="G2006" s="56">
        <v>847001</v>
      </c>
      <c r="H2006" s="56" t="s">
        <v>863</v>
      </c>
      <c r="I2006" s="56">
        <v>300180</v>
      </c>
      <c r="M2006" s="57">
        <v>0</v>
      </c>
      <c r="N2006" s="57">
        <v>0</v>
      </c>
      <c r="O2006" s="223">
        <f t="shared" si="69"/>
        <v>0</v>
      </c>
      <c r="P2006" s="57">
        <f>VLOOKUP(E2006,'Cons. Ch2 &amp; Ch3'!F:Y,20,FALSE)</f>
        <v>25108588</v>
      </c>
    </row>
    <row r="2007" spans="1:16" hidden="1" x14ac:dyDescent="0.35">
      <c r="A2007" s="56">
        <v>8471305</v>
      </c>
      <c r="B2007" s="56" t="s">
        <v>3956</v>
      </c>
      <c r="C2007" s="56">
        <v>492610</v>
      </c>
      <c r="D2007" s="56" t="s">
        <v>866</v>
      </c>
      <c r="E2007" s="56" t="str">
        <f t="shared" si="70"/>
        <v>847.8471305.1.492610.000000.847001.300180</v>
      </c>
      <c r="F2007" s="66" t="s">
        <v>21</v>
      </c>
      <c r="G2007" s="56">
        <v>847001</v>
      </c>
      <c r="H2007" s="56" t="s">
        <v>863</v>
      </c>
      <c r="I2007" s="56">
        <v>300180</v>
      </c>
      <c r="J2007" s="56" t="s">
        <v>4015</v>
      </c>
      <c r="K2007" s="56">
        <v>10</v>
      </c>
      <c r="L2007" s="56">
        <v>850</v>
      </c>
      <c r="M2007" s="57">
        <v>8500</v>
      </c>
      <c r="N2007" s="57">
        <f>VLOOKUP(E2007,'[1]Cons. Ch2 &amp; Ch3'!$F:$Y,20,FALSE)</f>
        <v>28500</v>
      </c>
      <c r="O2007" s="223">
        <f t="shared" si="69"/>
        <v>-20000</v>
      </c>
      <c r="P2007" s="57">
        <f>VLOOKUP(E2007,'Cons. Ch2 &amp; Ch3'!F:Y,20,FALSE)</f>
        <v>28500</v>
      </c>
    </row>
    <row r="2008" spans="1:16" hidden="1" x14ac:dyDescent="0.35">
      <c r="A2008" s="56">
        <v>8471305</v>
      </c>
      <c r="B2008" s="56" t="s">
        <v>4096</v>
      </c>
      <c r="C2008" s="56">
        <v>492610</v>
      </c>
      <c r="D2008" s="56" t="s">
        <v>866</v>
      </c>
      <c r="E2008" s="56" t="str">
        <f t="shared" si="70"/>
        <v>847.8471305.1.492610.000000.847001.300180</v>
      </c>
      <c r="F2008" s="66" t="s">
        <v>21</v>
      </c>
      <c r="G2008" s="56">
        <v>847001</v>
      </c>
      <c r="H2008" s="56" t="s">
        <v>863</v>
      </c>
      <c r="I2008" s="56">
        <v>300180</v>
      </c>
      <c r="J2008" s="56" t="s">
        <v>4115</v>
      </c>
      <c r="K2008" s="56">
        <v>5</v>
      </c>
      <c r="L2008" s="56">
        <v>4000</v>
      </c>
      <c r="M2008" s="57">
        <v>20000</v>
      </c>
      <c r="N2008" s="57">
        <f>VLOOKUP(E2008,'[1]Cons. Ch2 &amp; Ch3'!$F:$Y,20,FALSE)</f>
        <v>28500</v>
      </c>
      <c r="O2008" s="223">
        <f t="shared" si="69"/>
        <v>-8500</v>
      </c>
      <c r="P2008" s="57">
        <f>VLOOKUP(E2008,'Cons. Ch2 &amp; Ch3'!F:Y,20,FALSE)</f>
        <v>28500</v>
      </c>
    </row>
    <row r="2009" spans="1:16" hidden="1" x14ac:dyDescent="0.35">
      <c r="A2009" s="56">
        <v>8471305</v>
      </c>
      <c r="B2009" s="56" t="s">
        <v>579</v>
      </c>
      <c r="C2009" s="56">
        <v>492610</v>
      </c>
      <c r="D2009" s="56" t="s">
        <v>866</v>
      </c>
      <c r="E2009" s="56" t="str">
        <f t="shared" si="70"/>
        <v>847.8471305.1.492610.000000.847001.300180</v>
      </c>
      <c r="F2009" s="66" t="s">
        <v>21</v>
      </c>
      <c r="G2009" s="56">
        <v>847001</v>
      </c>
      <c r="H2009" s="56" t="s">
        <v>863</v>
      </c>
      <c r="I2009" s="56">
        <v>300180</v>
      </c>
      <c r="M2009" s="57">
        <v>0</v>
      </c>
      <c r="N2009" s="227">
        <f>VLOOKUP(E2009,'[1]Cons. Ch2 &amp; Ch3'!$F:$Y,20,FALSE)</f>
        <v>28500</v>
      </c>
      <c r="O2009" s="223">
        <f t="shared" si="69"/>
        <v>-28500</v>
      </c>
      <c r="P2009" s="57">
        <f>VLOOKUP(E2009,'Cons. Ch2 &amp; Ch3'!F:Y,20,FALSE)</f>
        <v>28500</v>
      </c>
    </row>
    <row r="2010" spans="1:16" hidden="1" x14ac:dyDescent="0.35">
      <c r="A2010" s="56">
        <v>8471305</v>
      </c>
      <c r="B2010" s="56" t="s">
        <v>579</v>
      </c>
      <c r="C2010" s="56">
        <v>495140</v>
      </c>
      <c r="D2010" s="56" t="s">
        <v>882</v>
      </c>
      <c r="E2010" s="56" t="str">
        <f t="shared" si="70"/>
        <v>847.8471305.1.495140.000000.847001.300180</v>
      </c>
      <c r="F2010" s="66" t="s">
        <v>21</v>
      </c>
      <c r="G2010" s="56">
        <v>847001</v>
      </c>
      <c r="H2010" s="56" t="s">
        <v>863</v>
      </c>
      <c r="I2010" s="56">
        <v>300180</v>
      </c>
      <c r="M2010" s="57">
        <v>0</v>
      </c>
      <c r="N2010" s="57">
        <f>VLOOKUP(E2010,'[1]Cons. Ch2 &amp; Ch3'!$F:$Y,20,FALSE)</f>
        <v>250000</v>
      </c>
      <c r="O2010" s="223">
        <f t="shared" si="69"/>
        <v>-250000</v>
      </c>
      <c r="P2010" s="57">
        <f>VLOOKUP(E2010,'Cons. Ch2 &amp; Ch3'!F:Y,20,FALSE)</f>
        <v>250000</v>
      </c>
    </row>
    <row r="2011" spans="1:16" hidden="1" x14ac:dyDescent="0.35">
      <c r="A2011" s="56">
        <v>8471305</v>
      </c>
      <c r="B2011" s="56" t="s">
        <v>579</v>
      </c>
      <c r="C2011" s="56">
        <v>495140</v>
      </c>
      <c r="D2011" s="56" t="s">
        <v>882</v>
      </c>
      <c r="E2011" s="56" t="str">
        <f t="shared" si="70"/>
        <v>847.8471305.1.495140.000000.847001.300180</v>
      </c>
      <c r="F2011" s="66" t="s">
        <v>21</v>
      </c>
      <c r="G2011" s="56">
        <v>847001</v>
      </c>
      <c r="H2011" s="56" t="s">
        <v>863</v>
      </c>
      <c r="I2011" s="56">
        <v>300180</v>
      </c>
      <c r="M2011" s="57">
        <v>250000</v>
      </c>
      <c r="N2011" s="57">
        <f>VLOOKUP(E2011,'[1]Cons. Ch2 &amp; Ch3'!$F:$Y,20,FALSE)</f>
        <v>250000</v>
      </c>
      <c r="O2011" s="223">
        <f t="shared" si="69"/>
        <v>0</v>
      </c>
      <c r="P2011" s="57">
        <f>VLOOKUP(E2011,'Cons. Ch2 &amp; Ch3'!F:Y,20,FALSE)</f>
        <v>250000</v>
      </c>
    </row>
    <row r="2012" spans="1:16" hidden="1" x14ac:dyDescent="0.35">
      <c r="M2012" s="57">
        <f>SUM(M463:M2011)</f>
        <v>957077007.65477836</v>
      </c>
      <c r="N2012" s="57">
        <f>SUM(N463:N2011)</f>
        <v>598320165.04036534</v>
      </c>
      <c r="O2012" s="57">
        <f>SUM(O463:O2011)</f>
        <v>358131842.61441219</v>
      </c>
      <c r="P2012" s="223">
        <f>SUM(P423:P2011)</f>
        <v>18296768230.310577</v>
      </c>
    </row>
    <row r="2014" spans="1:16" x14ac:dyDescent="0.35">
      <c r="O2014" s="223">
        <f>N2012+O2012</f>
        <v>956452007.65477753</v>
      </c>
    </row>
    <row r="2015" spans="1:16" x14ac:dyDescent="0.35">
      <c r="O2015" s="223">
        <f>M2012-O2014</f>
        <v>625000.00000083447</v>
      </c>
    </row>
  </sheetData>
  <autoFilter ref="A1:O2012">
    <filterColumn colId="0">
      <filters>
        <filter val="8470445"/>
      </filters>
    </filterColumn>
    <sortState ref="A2:O2012">
      <sortCondition ref="E2:E2012"/>
    </sortState>
  </autoFilter>
  <conditionalFormatting sqref="N1">
    <cfRule type="duplicateValues" dxfId="13"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866"/>
  <sheetViews>
    <sheetView tabSelected="1" workbookViewId="0">
      <selection activeCell="A843" sqref="A843"/>
    </sheetView>
  </sheetViews>
  <sheetFormatPr defaultRowHeight="14.5" x14ac:dyDescent="0.35"/>
  <cols>
    <col min="1" max="1" width="40.81640625" bestFit="1" customWidth="1"/>
    <col min="2" max="2" width="42.81640625" style="20" customWidth="1"/>
    <col min="3" max="3" width="16.81640625" style="20" bestFit="1" customWidth="1"/>
    <col min="4" max="4" width="9.81640625" customWidth="1"/>
    <col min="6" max="6" width="18.1796875" customWidth="1"/>
    <col min="7" max="7" width="45.1796875" bestFit="1" customWidth="1"/>
    <col min="8" max="8" width="46.54296875" style="20" bestFit="1" customWidth="1"/>
    <col min="9" max="9" width="26.1796875" style="20" customWidth="1"/>
    <col min="10" max="10" width="19.7265625" customWidth="1"/>
  </cols>
  <sheetData>
    <row r="1" spans="1:10" x14ac:dyDescent="0.35">
      <c r="A1" s="21" t="s">
        <v>942</v>
      </c>
      <c r="B1" s="20" t="s">
        <v>6141</v>
      </c>
      <c r="F1" t="s">
        <v>6141</v>
      </c>
      <c r="H1" s="255" t="s">
        <v>6151</v>
      </c>
      <c r="I1" s="255"/>
      <c r="J1" s="254"/>
    </row>
    <row r="2" spans="1:10" hidden="1" x14ac:dyDescent="0.35">
      <c r="A2" s="22" t="s">
        <v>19</v>
      </c>
      <c r="B2" s="23">
        <v>30000</v>
      </c>
      <c r="C2" s="20">
        <f>(IFERROR(VLOOKUP(A2,#REF!,2,FALSE),0))</f>
        <v>0</v>
      </c>
      <c r="D2" s="30"/>
      <c r="F2">
        <v>30000</v>
      </c>
      <c r="G2">
        <v>30000</v>
      </c>
      <c r="H2">
        <f>F2-G2</f>
        <v>0</v>
      </c>
      <c r="J2" s="30">
        <f>H2-I2</f>
        <v>0</v>
      </c>
    </row>
    <row r="3" spans="1:10" hidden="1" x14ac:dyDescent="0.35">
      <c r="A3" s="22" t="s">
        <v>26</v>
      </c>
      <c r="B3" s="23">
        <v>8500000</v>
      </c>
      <c r="C3" s="20">
        <f>(IFERROR(VLOOKUP(A3,#REF!,2,FALSE),0))</f>
        <v>0</v>
      </c>
      <c r="D3" s="30"/>
      <c r="F3">
        <v>8500000</v>
      </c>
      <c r="G3">
        <v>8500000</v>
      </c>
      <c r="H3">
        <f t="shared" ref="H3:H66" si="0">F3-G3</f>
        <v>0</v>
      </c>
      <c r="J3" s="30"/>
    </row>
    <row r="4" spans="1:10" hidden="1" x14ac:dyDescent="0.35">
      <c r="A4" s="22" t="s">
        <v>29</v>
      </c>
      <c r="B4" s="23">
        <v>1500</v>
      </c>
      <c r="C4" s="20">
        <f>(IFERROR(VLOOKUP(A4,#REF!,2,FALSE),0))</f>
        <v>0</v>
      </c>
      <c r="D4" s="30"/>
      <c r="F4">
        <v>1500</v>
      </c>
      <c r="G4">
        <v>1500</v>
      </c>
      <c r="H4">
        <f t="shared" si="0"/>
        <v>0</v>
      </c>
      <c r="J4" s="30">
        <f t="shared" ref="J4:J66" si="1">H4-I4</f>
        <v>0</v>
      </c>
    </row>
    <row r="5" spans="1:10" hidden="1" x14ac:dyDescent="0.35">
      <c r="A5" s="22" t="s">
        <v>32</v>
      </c>
      <c r="B5" s="23">
        <v>200000</v>
      </c>
      <c r="C5" s="20">
        <f>(IFERROR(VLOOKUP(A5,#REF!,2,FALSE),0))</f>
        <v>0</v>
      </c>
      <c r="D5" s="30"/>
      <c r="F5">
        <v>200000</v>
      </c>
      <c r="G5">
        <v>200000</v>
      </c>
      <c r="H5">
        <f t="shared" si="0"/>
        <v>0</v>
      </c>
      <c r="J5" s="30">
        <f t="shared" si="1"/>
        <v>0</v>
      </c>
    </row>
    <row r="6" spans="1:10" hidden="1" x14ac:dyDescent="0.35">
      <c r="A6" s="22" t="s">
        <v>35</v>
      </c>
      <c r="B6" s="23">
        <v>25000</v>
      </c>
      <c r="C6" s="20">
        <f>(IFERROR(VLOOKUP(A6,#REF!,2,FALSE),0))</f>
        <v>0</v>
      </c>
      <c r="D6" s="30"/>
      <c r="F6">
        <v>25000</v>
      </c>
      <c r="G6">
        <v>25000</v>
      </c>
      <c r="H6">
        <f t="shared" si="0"/>
        <v>0</v>
      </c>
      <c r="J6" s="30">
        <f t="shared" si="1"/>
        <v>0</v>
      </c>
    </row>
    <row r="7" spans="1:10" hidden="1" x14ac:dyDescent="0.35">
      <c r="A7" s="22" t="s">
        <v>862</v>
      </c>
      <c r="B7" s="23">
        <v>0</v>
      </c>
      <c r="C7" s="20">
        <f>(IFERROR(VLOOKUP(A7,#REF!,2,FALSE),0))</f>
        <v>0</v>
      </c>
      <c r="D7" s="30"/>
      <c r="F7">
        <v>0</v>
      </c>
      <c r="G7">
        <v>0</v>
      </c>
      <c r="H7">
        <f t="shared" si="0"/>
        <v>0</v>
      </c>
      <c r="J7" s="30">
        <f t="shared" si="1"/>
        <v>0</v>
      </c>
    </row>
    <row r="8" spans="1:10" hidden="1" x14ac:dyDescent="0.35">
      <c r="A8" s="22" t="s">
        <v>38</v>
      </c>
      <c r="B8" s="23">
        <v>300000</v>
      </c>
      <c r="C8" s="20">
        <f>(IFERROR(VLOOKUP(A8,#REF!,2,FALSE),0))</f>
        <v>0</v>
      </c>
      <c r="D8" s="30"/>
      <c r="F8">
        <v>300000</v>
      </c>
      <c r="G8">
        <v>300000</v>
      </c>
      <c r="H8">
        <f t="shared" si="0"/>
        <v>0</v>
      </c>
      <c r="J8" s="30">
        <f t="shared" si="1"/>
        <v>0</v>
      </c>
    </row>
    <row r="9" spans="1:10" hidden="1" x14ac:dyDescent="0.35">
      <c r="A9" s="22" t="s">
        <v>861</v>
      </c>
      <c r="B9" s="23">
        <v>300000</v>
      </c>
      <c r="C9" s="20">
        <f>(IFERROR(VLOOKUP(A9,#REF!,2,FALSE),0))</f>
        <v>0</v>
      </c>
      <c r="D9" s="30"/>
      <c r="F9">
        <v>300000</v>
      </c>
      <c r="G9">
        <v>300000</v>
      </c>
      <c r="H9">
        <f t="shared" si="0"/>
        <v>0</v>
      </c>
      <c r="J9" s="30">
        <f t="shared" si="1"/>
        <v>0</v>
      </c>
    </row>
    <row r="10" spans="1:10" hidden="1" x14ac:dyDescent="0.35">
      <c r="A10" s="22" t="s">
        <v>860</v>
      </c>
      <c r="B10" s="23">
        <v>0</v>
      </c>
      <c r="C10" s="20">
        <f>(IFERROR(VLOOKUP(A10,#REF!,2,FALSE),0))</f>
        <v>0</v>
      </c>
      <c r="D10" s="30"/>
      <c r="F10">
        <v>0</v>
      </c>
      <c r="G10">
        <v>0</v>
      </c>
      <c r="H10">
        <f t="shared" si="0"/>
        <v>0</v>
      </c>
      <c r="J10" s="30">
        <f t="shared" si="1"/>
        <v>0</v>
      </c>
    </row>
    <row r="11" spans="1:10" hidden="1" x14ac:dyDescent="0.35">
      <c r="A11" s="22" t="s">
        <v>41</v>
      </c>
      <c r="B11" s="23">
        <v>10000</v>
      </c>
      <c r="C11" s="20">
        <f>(IFERROR(VLOOKUP(A11,#REF!,2,FALSE),0))</f>
        <v>0</v>
      </c>
      <c r="D11" s="30"/>
      <c r="F11">
        <v>10000</v>
      </c>
      <c r="G11">
        <v>10000</v>
      </c>
      <c r="H11">
        <f t="shared" si="0"/>
        <v>0</v>
      </c>
      <c r="J11" s="30">
        <f t="shared" si="1"/>
        <v>0</v>
      </c>
    </row>
    <row r="12" spans="1:10" hidden="1" x14ac:dyDescent="0.35">
      <c r="A12" s="22" t="s">
        <v>44</v>
      </c>
      <c r="B12" s="23">
        <v>518387.5</v>
      </c>
      <c r="C12" s="20">
        <f>(IFERROR(VLOOKUP(A12,#REF!,2,FALSE),0))</f>
        <v>0</v>
      </c>
      <c r="D12" s="30"/>
      <c r="F12">
        <v>518387.5</v>
      </c>
      <c r="G12">
        <v>518387.5</v>
      </c>
      <c r="H12">
        <f t="shared" si="0"/>
        <v>0</v>
      </c>
      <c r="J12" s="30">
        <f t="shared" si="1"/>
        <v>0</v>
      </c>
    </row>
    <row r="13" spans="1:10" hidden="1" x14ac:dyDescent="0.35">
      <c r="A13" s="22" t="s">
        <v>47</v>
      </c>
      <c r="B13" s="23">
        <v>0</v>
      </c>
      <c r="C13" s="20">
        <f>(IFERROR(VLOOKUP(A13,#REF!,2,FALSE),0))</f>
        <v>0</v>
      </c>
      <c r="D13" s="30"/>
      <c r="F13">
        <v>0</v>
      </c>
      <c r="G13">
        <v>0</v>
      </c>
      <c r="H13">
        <f t="shared" si="0"/>
        <v>0</v>
      </c>
      <c r="J13" s="30">
        <f t="shared" si="1"/>
        <v>0</v>
      </c>
    </row>
    <row r="14" spans="1:10" hidden="1" x14ac:dyDescent="0.35">
      <c r="A14" s="22" t="s">
        <v>50</v>
      </c>
      <c r="B14" s="23">
        <v>0</v>
      </c>
      <c r="C14" s="20">
        <f>(IFERROR(VLOOKUP(A14,#REF!,2,FALSE),0))</f>
        <v>0</v>
      </c>
      <c r="D14" s="30"/>
      <c r="F14">
        <v>0</v>
      </c>
      <c r="G14">
        <v>0</v>
      </c>
      <c r="H14">
        <f t="shared" si="0"/>
        <v>0</v>
      </c>
      <c r="J14" s="30">
        <f t="shared" si="1"/>
        <v>0</v>
      </c>
    </row>
    <row r="15" spans="1:10" hidden="1" x14ac:dyDescent="0.35">
      <c r="A15" s="22" t="s">
        <v>53</v>
      </c>
      <c r="B15" s="23">
        <v>1000000</v>
      </c>
      <c r="C15" s="20">
        <f>(IFERROR(VLOOKUP(A15,#REF!,2,FALSE),0))</f>
        <v>0</v>
      </c>
      <c r="D15" s="30"/>
      <c r="F15">
        <v>1000000</v>
      </c>
      <c r="G15">
        <v>1000000</v>
      </c>
      <c r="H15">
        <f t="shared" si="0"/>
        <v>0</v>
      </c>
      <c r="J15" s="30">
        <f t="shared" si="1"/>
        <v>0</v>
      </c>
    </row>
    <row r="16" spans="1:10" hidden="1" x14ac:dyDescent="0.35">
      <c r="A16" s="22" t="s">
        <v>859</v>
      </c>
      <c r="B16" s="23">
        <v>50000</v>
      </c>
      <c r="C16" s="20">
        <f>(IFERROR(VLOOKUP(A16,#REF!,2,FALSE),0))</f>
        <v>0</v>
      </c>
      <c r="D16" s="30"/>
      <c r="F16">
        <v>50000</v>
      </c>
      <c r="G16">
        <v>50000</v>
      </c>
      <c r="H16">
        <f t="shared" si="0"/>
        <v>0</v>
      </c>
      <c r="J16" s="30">
        <f t="shared" si="1"/>
        <v>0</v>
      </c>
    </row>
    <row r="17" spans="1:10" hidden="1" x14ac:dyDescent="0.35">
      <c r="A17" s="22" t="s">
        <v>56</v>
      </c>
      <c r="B17" s="23">
        <v>100000</v>
      </c>
      <c r="C17" s="20">
        <f>(IFERROR(VLOOKUP(A17,#REF!,2,FALSE),0))</f>
        <v>0</v>
      </c>
      <c r="D17" s="30"/>
      <c r="F17">
        <v>100000</v>
      </c>
      <c r="G17">
        <v>100000</v>
      </c>
      <c r="H17">
        <f t="shared" si="0"/>
        <v>0</v>
      </c>
      <c r="J17" s="30">
        <f t="shared" si="1"/>
        <v>0</v>
      </c>
    </row>
    <row r="18" spans="1:10" hidden="1" x14ac:dyDescent="0.35">
      <c r="A18" s="22" t="s">
        <v>858</v>
      </c>
      <c r="B18" s="23">
        <v>0</v>
      </c>
      <c r="C18" s="20">
        <f>(IFERROR(VLOOKUP(A18,#REF!,2,FALSE),0))</f>
        <v>0</v>
      </c>
      <c r="D18" s="30"/>
      <c r="F18">
        <v>0</v>
      </c>
      <c r="G18">
        <v>0</v>
      </c>
      <c r="H18">
        <f t="shared" si="0"/>
        <v>0</v>
      </c>
      <c r="J18" s="30">
        <f t="shared" si="1"/>
        <v>0</v>
      </c>
    </row>
    <row r="19" spans="1:10" hidden="1" x14ac:dyDescent="0.35">
      <c r="A19" s="22" t="s">
        <v>857</v>
      </c>
      <c r="B19" s="23">
        <v>0</v>
      </c>
      <c r="C19" s="20">
        <f>(IFERROR(VLOOKUP(A19,#REF!,2,FALSE),0))</f>
        <v>0</v>
      </c>
      <c r="D19" s="30"/>
      <c r="F19">
        <v>0</v>
      </c>
      <c r="G19">
        <v>0</v>
      </c>
      <c r="H19">
        <f t="shared" si="0"/>
        <v>0</v>
      </c>
      <c r="J19" s="30">
        <f t="shared" si="1"/>
        <v>0</v>
      </c>
    </row>
    <row r="20" spans="1:10" hidden="1" x14ac:dyDescent="0.35">
      <c r="A20" s="22" t="s">
        <v>59</v>
      </c>
      <c r="B20" s="23">
        <v>0</v>
      </c>
      <c r="C20" s="20">
        <f>(IFERROR(VLOOKUP(A20,#REF!,2,FALSE),0))</f>
        <v>0</v>
      </c>
      <c r="D20" s="30"/>
      <c r="F20">
        <v>0</v>
      </c>
      <c r="G20">
        <v>0</v>
      </c>
      <c r="H20">
        <f t="shared" si="0"/>
        <v>0</v>
      </c>
      <c r="J20" s="30">
        <f t="shared" si="1"/>
        <v>0</v>
      </c>
    </row>
    <row r="21" spans="1:10" hidden="1" x14ac:dyDescent="0.35">
      <c r="A21" s="22" t="s">
        <v>62</v>
      </c>
      <c r="B21" s="23">
        <v>0</v>
      </c>
      <c r="C21" s="20">
        <f>(IFERROR(VLOOKUP(A21,#REF!,2,FALSE),0))</f>
        <v>0</v>
      </c>
      <c r="D21" s="30"/>
      <c r="F21">
        <v>0</v>
      </c>
      <c r="G21">
        <v>0</v>
      </c>
      <c r="H21">
        <f t="shared" si="0"/>
        <v>0</v>
      </c>
      <c r="J21" s="30">
        <f t="shared" si="1"/>
        <v>0</v>
      </c>
    </row>
    <row r="22" spans="1:10" hidden="1" x14ac:dyDescent="0.35">
      <c r="A22" s="22" t="s">
        <v>856</v>
      </c>
      <c r="B22" s="23">
        <v>0</v>
      </c>
      <c r="C22" s="20">
        <f>(IFERROR(VLOOKUP(A22,#REF!,2,FALSE),0))</f>
        <v>0</v>
      </c>
      <c r="D22" s="30"/>
      <c r="F22">
        <v>0</v>
      </c>
      <c r="G22">
        <v>0</v>
      </c>
      <c r="H22">
        <f t="shared" si="0"/>
        <v>0</v>
      </c>
      <c r="J22" s="30">
        <f t="shared" si="1"/>
        <v>0</v>
      </c>
    </row>
    <row r="23" spans="1:10" hidden="1" x14ac:dyDescent="0.35">
      <c r="A23" s="22" t="s">
        <v>65</v>
      </c>
      <c r="B23" s="23">
        <v>0</v>
      </c>
      <c r="C23" s="20">
        <f>(IFERROR(VLOOKUP(A23,#REF!,2,FALSE),0))</f>
        <v>0</v>
      </c>
      <c r="D23" s="30"/>
      <c r="F23">
        <v>0</v>
      </c>
      <c r="G23">
        <v>0</v>
      </c>
      <c r="H23">
        <f t="shared" si="0"/>
        <v>0</v>
      </c>
      <c r="J23" s="30">
        <f t="shared" si="1"/>
        <v>0</v>
      </c>
    </row>
    <row r="24" spans="1:10" hidden="1" x14ac:dyDescent="0.35">
      <c r="A24" s="22" t="s">
        <v>1758</v>
      </c>
      <c r="B24" s="23"/>
      <c r="C24" s="20">
        <f>(IFERROR(VLOOKUP(A24,#REF!,2,FALSE),0))</f>
        <v>0</v>
      </c>
      <c r="D24" s="30"/>
      <c r="G24">
        <v>0</v>
      </c>
      <c r="H24">
        <f t="shared" si="0"/>
        <v>0</v>
      </c>
      <c r="J24" s="30">
        <f t="shared" si="1"/>
        <v>0</v>
      </c>
    </row>
    <row r="25" spans="1:10" hidden="1" x14ac:dyDescent="0.35">
      <c r="A25" s="22" t="s">
        <v>922</v>
      </c>
      <c r="B25" s="23">
        <v>0</v>
      </c>
      <c r="C25" s="20">
        <f>(IFERROR(VLOOKUP(A25,#REF!,2,FALSE),0))</f>
        <v>0</v>
      </c>
      <c r="D25" s="30"/>
      <c r="F25">
        <v>0</v>
      </c>
      <c r="G25">
        <v>0</v>
      </c>
      <c r="H25">
        <f t="shared" si="0"/>
        <v>0</v>
      </c>
      <c r="J25" s="30">
        <f t="shared" si="1"/>
        <v>0</v>
      </c>
    </row>
    <row r="26" spans="1:10" hidden="1" x14ac:dyDescent="0.35">
      <c r="A26" s="22" t="s">
        <v>70</v>
      </c>
      <c r="B26" s="23">
        <v>490000</v>
      </c>
      <c r="C26" s="20">
        <f>(IFERROR(VLOOKUP(A26,#REF!,2,FALSE),0))</f>
        <v>0</v>
      </c>
      <c r="D26" s="30"/>
      <c r="F26">
        <v>490000</v>
      </c>
      <c r="G26">
        <v>490000</v>
      </c>
      <c r="H26">
        <f t="shared" si="0"/>
        <v>0</v>
      </c>
      <c r="J26" s="30"/>
    </row>
    <row r="27" spans="1:10" hidden="1" x14ac:dyDescent="0.35">
      <c r="A27" s="22" t="s">
        <v>1754</v>
      </c>
      <c r="B27" s="23"/>
      <c r="C27" s="20">
        <f>(IFERROR(VLOOKUP(A27,#REF!,2,FALSE),0))</f>
        <v>0</v>
      </c>
      <c r="D27" s="30"/>
      <c r="G27">
        <v>0</v>
      </c>
      <c r="H27">
        <f t="shared" si="0"/>
        <v>0</v>
      </c>
      <c r="J27" s="30">
        <f t="shared" si="1"/>
        <v>0</v>
      </c>
    </row>
    <row r="28" spans="1:10" hidden="1" x14ac:dyDescent="0.35">
      <c r="A28" s="22" t="s">
        <v>73</v>
      </c>
      <c r="B28" s="23">
        <v>720000</v>
      </c>
      <c r="C28" s="20">
        <f>(IFERROR(VLOOKUP(A28,#REF!,2,FALSE),0))</f>
        <v>0</v>
      </c>
      <c r="D28" s="30"/>
      <c r="F28">
        <v>720000</v>
      </c>
      <c r="G28">
        <v>720000</v>
      </c>
      <c r="H28">
        <f t="shared" si="0"/>
        <v>0</v>
      </c>
      <c r="J28" s="30">
        <f t="shared" si="1"/>
        <v>0</v>
      </c>
    </row>
    <row r="29" spans="1:10" hidden="1" x14ac:dyDescent="0.35">
      <c r="A29" s="22" t="s">
        <v>855</v>
      </c>
      <c r="B29" s="23">
        <v>0</v>
      </c>
      <c r="C29" s="20">
        <f>(IFERROR(VLOOKUP(A29,#REF!,2,FALSE),0))</f>
        <v>0</v>
      </c>
      <c r="D29" s="30"/>
      <c r="F29">
        <v>0</v>
      </c>
      <c r="G29">
        <v>0</v>
      </c>
      <c r="H29">
        <f t="shared" si="0"/>
        <v>0</v>
      </c>
      <c r="J29" s="30">
        <f t="shared" si="1"/>
        <v>0</v>
      </c>
    </row>
    <row r="30" spans="1:10" hidden="1" x14ac:dyDescent="0.35">
      <c r="A30" s="22" t="s">
        <v>74</v>
      </c>
      <c r="B30" s="23">
        <v>0</v>
      </c>
      <c r="C30" s="20">
        <f>(IFERROR(VLOOKUP(A30,#REF!,2,FALSE),0))</f>
        <v>0</v>
      </c>
      <c r="D30" s="30"/>
      <c r="F30">
        <v>0</v>
      </c>
      <c r="G30">
        <v>0</v>
      </c>
      <c r="H30">
        <f t="shared" si="0"/>
        <v>0</v>
      </c>
      <c r="J30" s="30">
        <f t="shared" si="1"/>
        <v>0</v>
      </c>
    </row>
    <row r="31" spans="1:10" hidden="1" x14ac:dyDescent="0.35">
      <c r="A31" s="22" t="s">
        <v>976</v>
      </c>
      <c r="B31" s="23">
        <v>735000</v>
      </c>
      <c r="C31" s="20">
        <f>(IFERROR(VLOOKUP(A31,#REF!,2,FALSE),0))</f>
        <v>0</v>
      </c>
      <c r="D31" s="30"/>
      <c r="F31">
        <v>735000</v>
      </c>
      <c r="G31">
        <v>735000</v>
      </c>
      <c r="H31">
        <f t="shared" si="0"/>
        <v>0</v>
      </c>
      <c r="J31" s="30">
        <f t="shared" si="1"/>
        <v>0</v>
      </c>
    </row>
    <row r="32" spans="1:10" hidden="1" x14ac:dyDescent="0.35">
      <c r="A32" s="22" t="s">
        <v>75</v>
      </c>
      <c r="B32" s="23">
        <v>0</v>
      </c>
      <c r="C32" s="20">
        <f>(IFERROR(VLOOKUP(A32,#REF!,2,FALSE),0))</f>
        <v>0</v>
      </c>
      <c r="D32" s="30"/>
      <c r="F32">
        <v>0</v>
      </c>
      <c r="G32">
        <v>0</v>
      </c>
      <c r="H32">
        <f t="shared" si="0"/>
        <v>0</v>
      </c>
      <c r="J32" s="30">
        <f t="shared" si="1"/>
        <v>0</v>
      </c>
    </row>
    <row r="33" spans="1:10" hidden="1" x14ac:dyDescent="0.35">
      <c r="A33" s="22" t="s">
        <v>854</v>
      </c>
      <c r="B33" s="23">
        <v>180000</v>
      </c>
      <c r="C33" s="20">
        <f>(IFERROR(VLOOKUP(A33,#REF!,2,FALSE),0))</f>
        <v>0</v>
      </c>
      <c r="D33" s="30"/>
      <c r="F33">
        <v>180000</v>
      </c>
      <c r="G33">
        <v>180000</v>
      </c>
      <c r="H33">
        <f t="shared" si="0"/>
        <v>0</v>
      </c>
      <c r="J33" s="30">
        <f t="shared" si="1"/>
        <v>0</v>
      </c>
    </row>
    <row r="34" spans="1:10" hidden="1" x14ac:dyDescent="0.35">
      <c r="A34" s="22" t="s">
        <v>1807</v>
      </c>
      <c r="B34" s="23"/>
      <c r="C34" s="20">
        <f>(IFERROR(VLOOKUP(A34,#REF!,2,FALSE),0))</f>
        <v>0</v>
      </c>
      <c r="D34" s="30"/>
      <c r="G34">
        <v>0</v>
      </c>
      <c r="H34">
        <f t="shared" si="0"/>
        <v>0</v>
      </c>
      <c r="J34" s="30">
        <f t="shared" si="1"/>
        <v>0</v>
      </c>
    </row>
    <row r="35" spans="1:10" hidden="1" x14ac:dyDescent="0.35">
      <c r="A35" s="22" t="s">
        <v>80</v>
      </c>
      <c r="B35" s="23">
        <v>7745833</v>
      </c>
      <c r="C35" s="20">
        <f>(IFERROR(VLOOKUP(A35,#REF!,2,FALSE),0))</f>
        <v>0</v>
      </c>
      <c r="D35" s="30"/>
      <c r="F35">
        <v>7745833</v>
      </c>
      <c r="G35">
        <v>7745833</v>
      </c>
      <c r="H35">
        <f t="shared" si="0"/>
        <v>0</v>
      </c>
      <c r="J35" s="30"/>
    </row>
    <row r="36" spans="1:10" hidden="1" x14ac:dyDescent="0.35">
      <c r="A36" s="22" t="s">
        <v>81</v>
      </c>
      <c r="B36" s="23">
        <v>8025300</v>
      </c>
      <c r="C36" s="20">
        <f>(IFERROR(VLOOKUP(A36,#REF!,2,FALSE),0))</f>
        <v>0</v>
      </c>
      <c r="D36" s="30"/>
      <c r="F36">
        <v>8025300</v>
      </c>
      <c r="G36">
        <v>8025300</v>
      </c>
      <c r="H36">
        <f t="shared" si="0"/>
        <v>0</v>
      </c>
      <c r="J36" s="30"/>
    </row>
    <row r="37" spans="1:10" hidden="1" x14ac:dyDescent="0.35">
      <c r="A37" s="22" t="s">
        <v>84</v>
      </c>
      <c r="B37" s="23">
        <v>791959.99950000003</v>
      </c>
      <c r="C37" s="20">
        <f>(IFERROR(VLOOKUP(A37,#REF!,2,FALSE),0))</f>
        <v>0</v>
      </c>
      <c r="D37" s="30"/>
      <c r="F37">
        <v>791959.99950000003</v>
      </c>
      <c r="G37">
        <v>791959.99950000003</v>
      </c>
      <c r="H37">
        <f t="shared" si="0"/>
        <v>0</v>
      </c>
      <c r="J37" s="30"/>
    </row>
    <row r="38" spans="1:10" hidden="1" x14ac:dyDescent="0.35">
      <c r="A38" s="22" t="s">
        <v>1809</v>
      </c>
      <c r="B38" s="23"/>
      <c r="C38" s="20">
        <f>(IFERROR(VLOOKUP(A38,#REF!,2,FALSE),0))</f>
        <v>0</v>
      </c>
      <c r="D38" s="30"/>
      <c r="G38">
        <v>0</v>
      </c>
      <c r="H38">
        <f t="shared" si="0"/>
        <v>0</v>
      </c>
      <c r="J38" s="30">
        <f t="shared" si="1"/>
        <v>0</v>
      </c>
    </row>
    <row r="39" spans="1:10" hidden="1" x14ac:dyDescent="0.35">
      <c r="A39" s="22" t="s">
        <v>1810</v>
      </c>
      <c r="B39" s="23"/>
      <c r="C39" s="20">
        <f>(IFERROR(VLOOKUP(A39,#REF!,2,FALSE),0))</f>
        <v>0</v>
      </c>
      <c r="D39" s="30"/>
      <c r="G39">
        <v>0</v>
      </c>
      <c r="H39">
        <f t="shared" si="0"/>
        <v>0</v>
      </c>
      <c r="J39" s="30">
        <f t="shared" si="1"/>
        <v>0</v>
      </c>
    </row>
    <row r="40" spans="1:10" hidden="1" x14ac:dyDescent="0.35">
      <c r="A40" s="22" t="s">
        <v>87</v>
      </c>
      <c r="B40" s="23">
        <v>2500000</v>
      </c>
      <c r="C40" s="20">
        <f>(IFERROR(VLOOKUP(A40,#REF!,2,FALSE),0))</f>
        <v>0</v>
      </c>
      <c r="D40" s="30"/>
      <c r="F40">
        <v>2500000</v>
      </c>
      <c r="G40">
        <v>2500000</v>
      </c>
      <c r="H40">
        <f t="shared" si="0"/>
        <v>0</v>
      </c>
      <c r="J40" s="30">
        <f t="shared" si="1"/>
        <v>0</v>
      </c>
    </row>
    <row r="41" spans="1:10" hidden="1" x14ac:dyDescent="0.35">
      <c r="A41" s="22" t="s">
        <v>90</v>
      </c>
      <c r="B41" s="23">
        <v>750000</v>
      </c>
      <c r="C41" s="20">
        <f>(IFERROR(VLOOKUP(A41,#REF!,2,FALSE),0))</f>
        <v>0</v>
      </c>
      <c r="D41" s="30"/>
      <c r="F41">
        <v>750000</v>
      </c>
      <c r="G41">
        <v>750000</v>
      </c>
      <c r="H41">
        <f t="shared" si="0"/>
        <v>0</v>
      </c>
      <c r="J41" s="30">
        <f t="shared" si="1"/>
        <v>0</v>
      </c>
    </row>
    <row r="42" spans="1:10" hidden="1" x14ac:dyDescent="0.35">
      <c r="A42" s="22" t="s">
        <v>1811</v>
      </c>
      <c r="B42" s="23"/>
      <c r="C42" s="20">
        <f>(IFERROR(VLOOKUP(A42,#REF!,2,FALSE),0))</f>
        <v>0</v>
      </c>
      <c r="D42" s="30"/>
      <c r="G42">
        <v>0</v>
      </c>
      <c r="H42">
        <f t="shared" si="0"/>
        <v>0</v>
      </c>
      <c r="J42" s="30">
        <f t="shared" si="1"/>
        <v>0</v>
      </c>
    </row>
    <row r="43" spans="1:10" hidden="1" x14ac:dyDescent="0.35">
      <c r="A43" s="22" t="s">
        <v>853</v>
      </c>
      <c r="B43" s="23">
        <v>998400</v>
      </c>
      <c r="C43" s="20">
        <f>(IFERROR(VLOOKUP(A43,#REF!,2,FALSE),0))</f>
        <v>0</v>
      </c>
      <c r="D43" s="30"/>
      <c r="F43">
        <v>998400</v>
      </c>
      <c r="G43">
        <v>998400</v>
      </c>
      <c r="H43">
        <f t="shared" si="0"/>
        <v>0</v>
      </c>
      <c r="J43" s="30"/>
    </row>
    <row r="44" spans="1:10" hidden="1" x14ac:dyDescent="0.35">
      <c r="A44" s="22" t="s">
        <v>93</v>
      </c>
      <c r="B44" s="23">
        <v>10000</v>
      </c>
      <c r="C44" s="20">
        <f>(IFERROR(VLOOKUP(A44,#REF!,2,FALSE),0))</f>
        <v>0</v>
      </c>
      <c r="D44" s="30"/>
      <c r="F44">
        <v>10000</v>
      </c>
      <c r="G44">
        <v>10000</v>
      </c>
      <c r="H44">
        <f t="shared" si="0"/>
        <v>0</v>
      </c>
      <c r="J44" s="30">
        <f t="shared" si="1"/>
        <v>0</v>
      </c>
    </row>
    <row r="45" spans="1:10" hidden="1" x14ac:dyDescent="0.35">
      <c r="A45" s="22" t="s">
        <v>94</v>
      </c>
      <c r="B45" s="23">
        <v>135000</v>
      </c>
      <c r="C45" s="20">
        <f>(IFERROR(VLOOKUP(A45,#REF!,2,FALSE),0))</f>
        <v>0</v>
      </c>
      <c r="D45" s="30"/>
      <c r="F45">
        <v>135000</v>
      </c>
      <c r="G45">
        <v>135000</v>
      </c>
      <c r="H45">
        <f t="shared" si="0"/>
        <v>0</v>
      </c>
      <c r="J45" s="30">
        <f t="shared" si="1"/>
        <v>0</v>
      </c>
    </row>
    <row r="46" spans="1:10" hidden="1" x14ac:dyDescent="0.35">
      <c r="A46" s="22" t="s">
        <v>1812</v>
      </c>
      <c r="B46" s="23"/>
      <c r="C46" s="20">
        <f>(IFERROR(VLOOKUP(A46,#REF!,2,FALSE),0))</f>
        <v>0</v>
      </c>
      <c r="D46" s="30"/>
      <c r="G46">
        <v>0</v>
      </c>
      <c r="H46">
        <f t="shared" si="0"/>
        <v>0</v>
      </c>
      <c r="J46" s="30">
        <f t="shared" si="1"/>
        <v>0</v>
      </c>
    </row>
    <row r="47" spans="1:10" hidden="1" x14ac:dyDescent="0.35">
      <c r="A47" s="22" t="s">
        <v>933</v>
      </c>
      <c r="B47" s="23">
        <v>200000</v>
      </c>
      <c r="C47" s="20">
        <f>(IFERROR(VLOOKUP(A47,#REF!,2,FALSE),0))</f>
        <v>0</v>
      </c>
      <c r="D47" s="30"/>
      <c r="F47">
        <v>200000</v>
      </c>
      <c r="G47">
        <v>200000</v>
      </c>
      <c r="H47">
        <f t="shared" si="0"/>
        <v>0</v>
      </c>
      <c r="J47" s="30">
        <f t="shared" si="1"/>
        <v>0</v>
      </c>
    </row>
    <row r="48" spans="1:10" hidden="1" x14ac:dyDescent="0.35">
      <c r="A48" s="22" t="s">
        <v>97</v>
      </c>
      <c r="B48" s="23">
        <v>0</v>
      </c>
      <c r="C48" s="20">
        <f>(IFERROR(VLOOKUP(A48,#REF!,2,FALSE),0))</f>
        <v>0</v>
      </c>
      <c r="D48" s="30"/>
      <c r="F48">
        <v>0</v>
      </c>
      <c r="G48">
        <v>0</v>
      </c>
      <c r="H48">
        <f t="shared" si="0"/>
        <v>0</v>
      </c>
      <c r="J48" s="30">
        <f t="shared" si="1"/>
        <v>0</v>
      </c>
    </row>
    <row r="49" spans="1:10" hidden="1" x14ac:dyDescent="0.35">
      <c r="A49" s="22" t="s">
        <v>98</v>
      </c>
      <c r="B49" s="23">
        <v>0</v>
      </c>
      <c r="C49" s="20">
        <f>(IFERROR(VLOOKUP(A49,#REF!,2,FALSE),0))</f>
        <v>0</v>
      </c>
      <c r="D49" s="30"/>
      <c r="F49">
        <v>0</v>
      </c>
      <c r="G49">
        <v>0</v>
      </c>
      <c r="H49">
        <f t="shared" si="0"/>
        <v>0</v>
      </c>
      <c r="J49" s="30">
        <f t="shared" si="1"/>
        <v>0</v>
      </c>
    </row>
    <row r="50" spans="1:10" hidden="1" x14ac:dyDescent="0.35">
      <c r="A50" s="22" t="s">
        <v>6117</v>
      </c>
      <c r="B50" s="23">
        <v>60000</v>
      </c>
      <c r="C50" s="20">
        <f>(IFERROR(VLOOKUP(A50,#REF!,2,FALSE),0))</f>
        <v>0</v>
      </c>
      <c r="D50" s="30"/>
      <c r="F50">
        <v>60000</v>
      </c>
      <c r="G50">
        <v>60000</v>
      </c>
      <c r="H50">
        <f t="shared" si="0"/>
        <v>0</v>
      </c>
      <c r="J50" s="30">
        <f t="shared" si="1"/>
        <v>0</v>
      </c>
    </row>
    <row r="51" spans="1:10" hidden="1" x14ac:dyDescent="0.35">
      <c r="A51" s="22" t="s">
        <v>6118</v>
      </c>
      <c r="B51" s="23">
        <v>1032500</v>
      </c>
      <c r="C51" s="20">
        <f>(IFERROR(VLOOKUP(A51,#REF!,2,FALSE),0))</f>
        <v>0</v>
      </c>
      <c r="D51" s="30"/>
      <c r="F51">
        <v>1032500</v>
      </c>
      <c r="G51">
        <v>1032500</v>
      </c>
      <c r="H51">
        <f t="shared" si="0"/>
        <v>0</v>
      </c>
      <c r="J51" s="30"/>
    </row>
    <row r="52" spans="1:10" hidden="1" x14ac:dyDescent="0.35">
      <c r="A52" s="22" t="s">
        <v>6127</v>
      </c>
      <c r="B52" s="23">
        <v>375000</v>
      </c>
      <c r="C52" s="20">
        <f>(IFERROR(VLOOKUP(A52,#REF!,2,FALSE),0))</f>
        <v>0</v>
      </c>
      <c r="D52" s="30"/>
      <c r="F52">
        <v>375000</v>
      </c>
      <c r="G52">
        <v>375000</v>
      </c>
      <c r="H52">
        <f t="shared" si="0"/>
        <v>0</v>
      </c>
      <c r="J52" s="30">
        <f t="shared" si="1"/>
        <v>0</v>
      </c>
    </row>
    <row r="53" spans="1:10" hidden="1" x14ac:dyDescent="0.35">
      <c r="A53" s="22" t="s">
        <v>6123</v>
      </c>
      <c r="B53" s="23">
        <v>10000</v>
      </c>
      <c r="C53" s="20">
        <f>(IFERROR(VLOOKUP(A53,#REF!,2,FALSE),0))</f>
        <v>0</v>
      </c>
      <c r="D53" s="30"/>
      <c r="F53">
        <v>10000</v>
      </c>
      <c r="G53">
        <v>10000</v>
      </c>
      <c r="H53">
        <f t="shared" si="0"/>
        <v>0</v>
      </c>
      <c r="J53" s="30">
        <f t="shared" si="1"/>
        <v>0</v>
      </c>
    </row>
    <row r="54" spans="1:10" hidden="1" x14ac:dyDescent="0.35">
      <c r="A54" s="22" t="s">
        <v>6124</v>
      </c>
      <c r="B54" s="23">
        <v>25000</v>
      </c>
      <c r="C54" s="20">
        <f>(IFERROR(VLOOKUP(A54,#REF!,2,FALSE),0))</f>
        <v>0</v>
      </c>
      <c r="D54" s="30"/>
      <c r="F54">
        <v>25000</v>
      </c>
      <c r="G54">
        <v>25000</v>
      </c>
      <c r="H54">
        <f t="shared" si="0"/>
        <v>0</v>
      </c>
      <c r="J54" s="30">
        <f t="shared" si="1"/>
        <v>0</v>
      </c>
    </row>
    <row r="55" spans="1:10" hidden="1" x14ac:dyDescent="0.35">
      <c r="A55" s="22" t="s">
        <v>6120</v>
      </c>
      <c r="B55" s="23">
        <v>1500000</v>
      </c>
      <c r="C55" s="20">
        <f>(IFERROR(VLOOKUP(A55,#REF!,2,FALSE),0))</f>
        <v>0</v>
      </c>
      <c r="D55" s="30"/>
      <c r="F55">
        <v>1500000</v>
      </c>
      <c r="G55">
        <v>1500000</v>
      </c>
      <c r="H55">
        <f t="shared" si="0"/>
        <v>0</v>
      </c>
      <c r="J55" s="30">
        <f t="shared" si="1"/>
        <v>0</v>
      </c>
    </row>
    <row r="56" spans="1:10" hidden="1" x14ac:dyDescent="0.35">
      <c r="A56" s="22" t="s">
        <v>6125</v>
      </c>
      <c r="B56" s="23">
        <v>12000</v>
      </c>
      <c r="C56" s="20">
        <f>(IFERROR(VLOOKUP(A56,#REF!,2,FALSE),0))</f>
        <v>0</v>
      </c>
      <c r="D56" s="30"/>
      <c r="F56">
        <v>12000</v>
      </c>
      <c r="G56">
        <v>12000</v>
      </c>
      <c r="H56">
        <f t="shared" si="0"/>
        <v>0</v>
      </c>
      <c r="J56" s="30">
        <f t="shared" si="1"/>
        <v>0</v>
      </c>
    </row>
    <row r="57" spans="1:10" hidden="1" x14ac:dyDescent="0.35">
      <c r="A57" s="22" t="s">
        <v>6121</v>
      </c>
      <c r="B57" s="23">
        <v>50000</v>
      </c>
      <c r="C57" s="20">
        <f>(IFERROR(VLOOKUP(A57,#REF!,2,FALSE),0))</f>
        <v>0</v>
      </c>
      <c r="D57" s="30"/>
      <c r="F57">
        <v>50000</v>
      </c>
      <c r="G57">
        <v>50000</v>
      </c>
      <c r="H57">
        <f t="shared" si="0"/>
        <v>0</v>
      </c>
      <c r="J57" s="30">
        <f t="shared" si="1"/>
        <v>0</v>
      </c>
    </row>
    <row r="58" spans="1:10" hidden="1" x14ac:dyDescent="0.35">
      <c r="A58" s="22" t="s">
        <v>6119</v>
      </c>
      <c r="B58" s="23">
        <v>65500</v>
      </c>
      <c r="C58" s="20">
        <f>(IFERROR(VLOOKUP(A58,#REF!,2,FALSE),0))</f>
        <v>0</v>
      </c>
      <c r="D58" s="30"/>
      <c r="F58">
        <v>65500</v>
      </c>
      <c r="G58">
        <v>65500</v>
      </c>
      <c r="H58">
        <f t="shared" si="0"/>
        <v>0</v>
      </c>
      <c r="J58" s="30">
        <f t="shared" si="1"/>
        <v>0</v>
      </c>
    </row>
    <row r="59" spans="1:10" hidden="1" x14ac:dyDescent="0.35">
      <c r="A59" s="22" t="s">
        <v>6126</v>
      </c>
      <c r="B59" s="23">
        <v>20000</v>
      </c>
      <c r="C59" s="20">
        <f>(IFERROR(VLOOKUP(A59,#REF!,2,FALSE),0))</f>
        <v>0</v>
      </c>
      <c r="D59" s="30"/>
      <c r="F59">
        <v>20000</v>
      </c>
      <c r="G59">
        <v>20000</v>
      </c>
      <c r="H59">
        <f t="shared" si="0"/>
        <v>0</v>
      </c>
      <c r="J59" s="30">
        <f t="shared" si="1"/>
        <v>0</v>
      </c>
    </row>
    <row r="60" spans="1:10" hidden="1" x14ac:dyDescent="0.35">
      <c r="A60" s="22" t="s">
        <v>6122</v>
      </c>
      <c r="B60" s="23">
        <v>10000</v>
      </c>
      <c r="C60" s="20">
        <f>(IFERROR(VLOOKUP(A60,#REF!,2,FALSE),0))</f>
        <v>0</v>
      </c>
      <c r="D60" s="30"/>
      <c r="F60">
        <v>10000</v>
      </c>
      <c r="G60">
        <v>10000</v>
      </c>
      <c r="H60">
        <f t="shared" si="0"/>
        <v>0</v>
      </c>
      <c r="J60" s="30">
        <f t="shared" si="1"/>
        <v>0</v>
      </c>
    </row>
    <row r="61" spans="1:10" hidden="1" x14ac:dyDescent="0.35">
      <c r="A61" s="22" t="s">
        <v>919</v>
      </c>
      <c r="B61" s="23">
        <v>0</v>
      </c>
      <c r="C61" s="20">
        <f>(IFERROR(VLOOKUP(A61,#REF!,2,FALSE),0))</f>
        <v>0</v>
      </c>
      <c r="D61" s="30"/>
      <c r="F61">
        <v>0</v>
      </c>
      <c r="G61">
        <v>0</v>
      </c>
      <c r="H61">
        <f t="shared" si="0"/>
        <v>0</v>
      </c>
      <c r="J61" s="30">
        <f t="shared" si="1"/>
        <v>0</v>
      </c>
    </row>
    <row r="62" spans="1:10" hidden="1" x14ac:dyDescent="0.35">
      <c r="A62" s="22" t="s">
        <v>101</v>
      </c>
      <c r="B62" s="23">
        <v>3110580</v>
      </c>
      <c r="C62" s="20">
        <f>(IFERROR(VLOOKUP(A62,#REF!,2,FALSE),0))</f>
        <v>0</v>
      </c>
      <c r="D62" s="30"/>
      <c r="F62">
        <v>3110580</v>
      </c>
      <c r="G62">
        <v>3110580</v>
      </c>
      <c r="H62">
        <f t="shared" si="0"/>
        <v>0</v>
      </c>
      <c r="J62" s="30"/>
    </row>
    <row r="63" spans="1:10" hidden="1" x14ac:dyDescent="0.35">
      <c r="A63" s="22" t="s">
        <v>102</v>
      </c>
      <c r="B63" s="23">
        <v>300000</v>
      </c>
      <c r="C63" s="20">
        <f>(IFERROR(VLOOKUP(A63,#REF!,2,FALSE),0))</f>
        <v>0</v>
      </c>
      <c r="D63" s="30"/>
      <c r="F63">
        <v>300000</v>
      </c>
      <c r="G63">
        <v>300000</v>
      </c>
      <c r="H63">
        <f t="shared" si="0"/>
        <v>0</v>
      </c>
      <c r="J63" s="30">
        <f t="shared" si="1"/>
        <v>0</v>
      </c>
    </row>
    <row r="64" spans="1:10" hidden="1" x14ac:dyDescent="0.35">
      <c r="A64" s="22" t="s">
        <v>103</v>
      </c>
      <c r="B64" s="23">
        <v>34000</v>
      </c>
      <c r="C64" s="20">
        <f>(IFERROR(VLOOKUP(A64,#REF!,2,FALSE),0))</f>
        <v>0</v>
      </c>
      <c r="D64" s="30"/>
      <c r="F64">
        <v>34000</v>
      </c>
      <c r="G64">
        <v>34000</v>
      </c>
      <c r="H64">
        <f t="shared" si="0"/>
        <v>0</v>
      </c>
      <c r="J64" s="30">
        <f t="shared" si="1"/>
        <v>0</v>
      </c>
    </row>
    <row r="65" spans="1:10" hidden="1" x14ac:dyDescent="0.35">
      <c r="A65" s="22" t="s">
        <v>104</v>
      </c>
      <c r="B65" s="23">
        <v>222000</v>
      </c>
      <c r="C65" s="20">
        <f>(IFERROR(VLOOKUP(A65,#REF!,2,FALSE),0))</f>
        <v>0</v>
      </c>
      <c r="D65" s="30"/>
      <c r="F65">
        <v>222000</v>
      </c>
      <c r="G65">
        <v>222000</v>
      </c>
      <c r="H65">
        <f t="shared" si="0"/>
        <v>0</v>
      </c>
      <c r="J65" s="30">
        <f t="shared" si="1"/>
        <v>0</v>
      </c>
    </row>
    <row r="66" spans="1:10" hidden="1" x14ac:dyDescent="0.35">
      <c r="A66" s="22" t="s">
        <v>1813</v>
      </c>
      <c r="B66" s="23"/>
      <c r="C66" s="20">
        <f>(IFERROR(VLOOKUP(A66,#REF!,2,FALSE),0))</f>
        <v>0</v>
      </c>
      <c r="D66" s="30"/>
      <c r="G66">
        <v>0</v>
      </c>
      <c r="H66">
        <f t="shared" si="0"/>
        <v>0</v>
      </c>
      <c r="J66" s="30">
        <f t="shared" si="1"/>
        <v>0</v>
      </c>
    </row>
    <row r="67" spans="1:10" hidden="1" x14ac:dyDescent="0.35">
      <c r="A67" s="22" t="s">
        <v>852</v>
      </c>
      <c r="B67" s="23">
        <v>0</v>
      </c>
      <c r="C67" s="20">
        <f>(IFERROR(VLOOKUP(A67,#REF!,2,FALSE),0))</f>
        <v>0</v>
      </c>
      <c r="D67" s="30"/>
      <c r="F67">
        <v>0</v>
      </c>
      <c r="G67">
        <v>0</v>
      </c>
      <c r="H67">
        <f t="shared" ref="H67:H130" si="2">F67-G67</f>
        <v>0</v>
      </c>
      <c r="J67" s="30">
        <f t="shared" ref="J67:J130" si="3">H67-I67</f>
        <v>0</v>
      </c>
    </row>
    <row r="68" spans="1:10" hidden="1" x14ac:dyDescent="0.35">
      <c r="A68" s="22" t="s">
        <v>851</v>
      </c>
      <c r="B68" s="23">
        <v>0</v>
      </c>
      <c r="C68" s="20">
        <f>(IFERROR(VLOOKUP(A68,#REF!,2,FALSE),0))</f>
        <v>0</v>
      </c>
      <c r="D68" s="30"/>
      <c r="F68">
        <v>0</v>
      </c>
      <c r="G68">
        <v>0</v>
      </c>
      <c r="H68">
        <f t="shared" si="2"/>
        <v>0</v>
      </c>
      <c r="J68" s="30">
        <f t="shared" si="3"/>
        <v>0</v>
      </c>
    </row>
    <row r="69" spans="1:10" hidden="1" x14ac:dyDescent="0.35">
      <c r="A69" s="22" t="s">
        <v>107</v>
      </c>
      <c r="B69" s="23">
        <v>0</v>
      </c>
      <c r="C69" s="20">
        <f>(IFERROR(VLOOKUP(A69,#REF!,2,FALSE),0))</f>
        <v>0</v>
      </c>
      <c r="D69" s="30"/>
      <c r="F69">
        <v>0</v>
      </c>
      <c r="G69">
        <v>0</v>
      </c>
      <c r="H69">
        <f t="shared" si="2"/>
        <v>0</v>
      </c>
      <c r="J69" s="30">
        <f t="shared" si="3"/>
        <v>0</v>
      </c>
    </row>
    <row r="70" spans="1:10" hidden="1" x14ac:dyDescent="0.35">
      <c r="A70" s="22" t="s">
        <v>110</v>
      </c>
      <c r="B70" s="23">
        <v>6107400</v>
      </c>
      <c r="C70" s="20">
        <f>(IFERROR(VLOOKUP(A70,#REF!,2,FALSE),0))</f>
        <v>0</v>
      </c>
      <c r="D70" s="30"/>
      <c r="F70">
        <v>6107400</v>
      </c>
      <c r="G70">
        <v>6107400</v>
      </c>
      <c r="H70">
        <f t="shared" si="2"/>
        <v>0</v>
      </c>
      <c r="J70" s="30"/>
    </row>
    <row r="71" spans="1:10" hidden="1" x14ac:dyDescent="0.35">
      <c r="A71" s="22" t="s">
        <v>113</v>
      </c>
      <c r="B71" s="23">
        <v>3555424</v>
      </c>
      <c r="C71" s="20">
        <f>(IFERROR(VLOOKUP(A71,#REF!,2,FALSE),0))</f>
        <v>0</v>
      </c>
      <c r="D71" s="30"/>
      <c r="F71">
        <v>3555424</v>
      </c>
      <c r="G71">
        <v>3555424</v>
      </c>
      <c r="H71">
        <f t="shared" si="2"/>
        <v>0</v>
      </c>
      <c r="J71" s="30"/>
    </row>
    <row r="72" spans="1:10" hidden="1" x14ac:dyDescent="0.35">
      <c r="A72" s="22" t="s">
        <v>116</v>
      </c>
      <c r="B72" s="23">
        <v>172533615</v>
      </c>
      <c r="C72" s="20">
        <f>(IFERROR(VLOOKUP(A72,#REF!,2,FALSE),0))</f>
        <v>0</v>
      </c>
      <c r="D72" s="30"/>
      <c r="F72">
        <v>172533615</v>
      </c>
      <c r="G72">
        <v>172533615</v>
      </c>
      <c r="H72">
        <f t="shared" si="2"/>
        <v>0</v>
      </c>
      <c r="J72" s="30"/>
    </row>
    <row r="73" spans="1:10" hidden="1" x14ac:dyDescent="0.35">
      <c r="A73" s="22" t="s">
        <v>850</v>
      </c>
      <c r="B73" s="23">
        <v>150000</v>
      </c>
      <c r="C73" s="20">
        <f>(IFERROR(VLOOKUP(A73,#REF!,2,FALSE),0))</f>
        <v>0</v>
      </c>
      <c r="D73" s="30"/>
      <c r="F73">
        <v>150000</v>
      </c>
      <c r="G73">
        <v>150000</v>
      </c>
      <c r="H73">
        <f t="shared" si="2"/>
        <v>0</v>
      </c>
      <c r="J73" s="30">
        <f t="shared" si="3"/>
        <v>0</v>
      </c>
    </row>
    <row r="74" spans="1:10" hidden="1" x14ac:dyDescent="0.35">
      <c r="A74" s="22" t="s">
        <v>849</v>
      </c>
      <c r="B74" s="23">
        <v>150000</v>
      </c>
      <c r="C74" s="20">
        <f>(IFERROR(VLOOKUP(A74,#REF!,2,FALSE),0))</f>
        <v>0</v>
      </c>
      <c r="D74" s="30"/>
      <c r="F74">
        <v>150000</v>
      </c>
      <c r="G74">
        <v>150000</v>
      </c>
      <c r="H74">
        <f t="shared" si="2"/>
        <v>0</v>
      </c>
      <c r="J74" s="30">
        <f t="shared" si="3"/>
        <v>0</v>
      </c>
    </row>
    <row r="75" spans="1:10" hidden="1" x14ac:dyDescent="0.35">
      <c r="A75" s="22" t="s">
        <v>848</v>
      </c>
      <c r="B75" s="23">
        <v>0</v>
      </c>
      <c r="C75" s="20">
        <f>(IFERROR(VLOOKUP(A75,#REF!,2,FALSE),0))</f>
        <v>0</v>
      </c>
      <c r="D75" s="30"/>
      <c r="F75">
        <v>0</v>
      </c>
      <c r="G75">
        <v>0</v>
      </c>
      <c r="H75">
        <f t="shared" si="2"/>
        <v>0</v>
      </c>
      <c r="J75" s="30">
        <f t="shared" si="3"/>
        <v>0</v>
      </c>
    </row>
    <row r="76" spans="1:10" hidden="1" x14ac:dyDescent="0.35">
      <c r="A76" s="22" t="s">
        <v>847</v>
      </c>
      <c r="B76" s="23">
        <v>55800</v>
      </c>
      <c r="C76" s="20">
        <f>(IFERROR(VLOOKUP(A76,#REF!,2,FALSE),0))</f>
        <v>0</v>
      </c>
      <c r="D76" s="30"/>
      <c r="F76">
        <v>55800</v>
      </c>
      <c r="G76">
        <v>55800</v>
      </c>
      <c r="H76">
        <f t="shared" si="2"/>
        <v>0</v>
      </c>
      <c r="J76" s="30"/>
    </row>
    <row r="77" spans="1:10" hidden="1" x14ac:dyDescent="0.35">
      <c r="A77" s="22" t="s">
        <v>117</v>
      </c>
      <c r="B77" s="23">
        <v>10000</v>
      </c>
      <c r="C77" s="20">
        <f>(IFERROR(VLOOKUP(A77,#REF!,2,FALSE),0))</f>
        <v>0</v>
      </c>
      <c r="D77" s="30"/>
      <c r="F77">
        <v>10000</v>
      </c>
      <c r="G77">
        <v>10000</v>
      </c>
      <c r="H77">
        <f t="shared" si="2"/>
        <v>0</v>
      </c>
      <c r="J77" s="30">
        <f t="shared" si="3"/>
        <v>0</v>
      </c>
    </row>
    <row r="78" spans="1:10" hidden="1" x14ac:dyDescent="0.35">
      <c r="A78" s="22" t="s">
        <v>846</v>
      </c>
      <c r="B78" s="23">
        <v>97000</v>
      </c>
      <c r="C78" s="20">
        <f>(IFERROR(VLOOKUP(A78,#REF!,2,FALSE),0))</f>
        <v>0</v>
      </c>
      <c r="D78" s="30"/>
      <c r="F78">
        <v>97000</v>
      </c>
      <c r="G78">
        <v>97000</v>
      </c>
      <c r="H78">
        <f t="shared" si="2"/>
        <v>0</v>
      </c>
      <c r="J78" s="30">
        <f t="shared" si="3"/>
        <v>0</v>
      </c>
    </row>
    <row r="79" spans="1:10" hidden="1" x14ac:dyDescent="0.35">
      <c r="A79" s="22" t="s">
        <v>845</v>
      </c>
      <c r="B79" s="23">
        <v>80000</v>
      </c>
      <c r="C79" s="20">
        <f>(IFERROR(VLOOKUP(A79,#REF!,2,FALSE),0))</f>
        <v>0</v>
      </c>
      <c r="D79" s="30"/>
      <c r="F79">
        <v>80000</v>
      </c>
      <c r="G79">
        <v>80000</v>
      </c>
      <c r="H79">
        <f t="shared" si="2"/>
        <v>0</v>
      </c>
      <c r="J79" s="30">
        <f t="shared" si="3"/>
        <v>0</v>
      </c>
    </row>
    <row r="80" spans="1:10" hidden="1" x14ac:dyDescent="0.35">
      <c r="A80" s="22" t="s">
        <v>1718</v>
      </c>
      <c r="B80" s="23"/>
      <c r="C80" s="20">
        <f>(IFERROR(VLOOKUP(A80,#REF!,2,FALSE),0))</f>
        <v>0</v>
      </c>
      <c r="D80" s="30"/>
      <c r="G80">
        <v>0</v>
      </c>
      <c r="H80">
        <f t="shared" si="2"/>
        <v>0</v>
      </c>
      <c r="J80" s="30">
        <f t="shared" si="3"/>
        <v>0</v>
      </c>
    </row>
    <row r="81" spans="1:10" hidden="1" x14ac:dyDescent="0.35">
      <c r="A81" s="22" t="s">
        <v>118</v>
      </c>
      <c r="B81" s="23">
        <v>5000</v>
      </c>
      <c r="C81" s="20">
        <f>(IFERROR(VLOOKUP(A81,#REF!,2,FALSE),0))</f>
        <v>0</v>
      </c>
      <c r="D81" s="30"/>
      <c r="F81">
        <v>5000</v>
      </c>
      <c r="G81">
        <v>5000</v>
      </c>
      <c r="H81">
        <f t="shared" si="2"/>
        <v>0</v>
      </c>
      <c r="J81" s="30">
        <f t="shared" si="3"/>
        <v>0</v>
      </c>
    </row>
    <row r="82" spans="1:10" hidden="1" x14ac:dyDescent="0.35">
      <c r="A82" s="22" t="s">
        <v>977</v>
      </c>
      <c r="B82" s="23">
        <v>711000</v>
      </c>
      <c r="C82" s="20">
        <f>(IFERROR(VLOOKUP(A82,#REF!,2,FALSE),0))</f>
        <v>0</v>
      </c>
      <c r="D82" s="30"/>
      <c r="F82">
        <v>711000</v>
      </c>
      <c r="G82">
        <v>711000</v>
      </c>
      <c r="H82">
        <f t="shared" si="2"/>
        <v>0</v>
      </c>
      <c r="J82" s="30">
        <f t="shared" si="3"/>
        <v>0</v>
      </c>
    </row>
    <row r="83" spans="1:10" hidden="1" x14ac:dyDescent="0.35">
      <c r="A83" s="22" t="s">
        <v>121</v>
      </c>
      <c r="B83" s="23">
        <v>10000</v>
      </c>
      <c r="C83" s="20">
        <f>(IFERROR(VLOOKUP(A83,#REF!,2,FALSE),0))</f>
        <v>0</v>
      </c>
      <c r="D83" s="30"/>
      <c r="F83">
        <v>10000</v>
      </c>
      <c r="G83">
        <v>10000</v>
      </c>
      <c r="H83">
        <f t="shared" si="2"/>
        <v>0</v>
      </c>
      <c r="J83" s="30">
        <f t="shared" si="3"/>
        <v>0</v>
      </c>
    </row>
    <row r="84" spans="1:10" hidden="1" x14ac:dyDescent="0.35">
      <c r="A84" s="22" t="s">
        <v>122</v>
      </c>
      <c r="B84" s="23">
        <v>10000</v>
      </c>
      <c r="C84" s="20">
        <f>(IFERROR(VLOOKUP(A84,#REF!,2,FALSE),0))</f>
        <v>0</v>
      </c>
      <c r="D84" s="30"/>
      <c r="F84">
        <v>10000</v>
      </c>
      <c r="G84">
        <v>10000</v>
      </c>
      <c r="H84">
        <f t="shared" si="2"/>
        <v>0</v>
      </c>
      <c r="J84" s="30">
        <f t="shared" si="3"/>
        <v>0</v>
      </c>
    </row>
    <row r="85" spans="1:10" hidden="1" x14ac:dyDescent="0.35">
      <c r="A85" s="22" t="s">
        <v>123</v>
      </c>
      <c r="B85" s="23">
        <v>3659997</v>
      </c>
      <c r="C85" s="20">
        <f>(IFERROR(VLOOKUP(A85,#REF!,2,FALSE),0))</f>
        <v>0</v>
      </c>
      <c r="D85" s="30"/>
      <c r="F85">
        <v>3659997</v>
      </c>
      <c r="G85">
        <v>3659997</v>
      </c>
      <c r="H85">
        <f t="shared" si="2"/>
        <v>0</v>
      </c>
      <c r="J85" s="30"/>
    </row>
    <row r="86" spans="1:10" hidden="1" x14ac:dyDescent="0.35">
      <c r="A86" s="22" t="s">
        <v>124</v>
      </c>
      <c r="B86" s="23">
        <v>20000</v>
      </c>
      <c r="C86" s="20">
        <f>(IFERROR(VLOOKUP(A86,#REF!,2,FALSE),0))</f>
        <v>0</v>
      </c>
      <c r="D86" s="30"/>
      <c r="F86">
        <v>20000</v>
      </c>
      <c r="G86">
        <v>20000</v>
      </c>
      <c r="H86">
        <f t="shared" si="2"/>
        <v>0</v>
      </c>
      <c r="J86" s="30">
        <f t="shared" si="3"/>
        <v>0</v>
      </c>
    </row>
    <row r="87" spans="1:10" hidden="1" x14ac:dyDescent="0.35">
      <c r="A87" s="22" t="s">
        <v>127</v>
      </c>
      <c r="B87" s="23">
        <v>0</v>
      </c>
      <c r="C87" s="20">
        <f>(IFERROR(VLOOKUP(A87,#REF!,2,FALSE),0))</f>
        <v>0</v>
      </c>
      <c r="D87" s="30"/>
      <c r="F87">
        <v>0</v>
      </c>
      <c r="G87">
        <v>0</v>
      </c>
      <c r="H87">
        <f t="shared" si="2"/>
        <v>0</v>
      </c>
      <c r="J87" s="30">
        <f t="shared" si="3"/>
        <v>0</v>
      </c>
    </row>
    <row r="88" spans="1:10" hidden="1" x14ac:dyDescent="0.35">
      <c r="A88" s="22" t="s">
        <v>844</v>
      </c>
      <c r="B88" s="23">
        <v>0</v>
      </c>
      <c r="C88" s="20">
        <f>(IFERROR(VLOOKUP(A88,#REF!,2,FALSE),0))</f>
        <v>0</v>
      </c>
      <c r="D88" s="30"/>
      <c r="F88">
        <v>0</v>
      </c>
      <c r="G88">
        <v>0</v>
      </c>
      <c r="H88">
        <f t="shared" si="2"/>
        <v>0</v>
      </c>
      <c r="J88" s="30">
        <f t="shared" si="3"/>
        <v>0</v>
      </c>
    </row>
    <row r="89" spans="1:10" hidden="1" x14ac:dyDescent="0.35">
      <c r="A89" s="22" t="s">
        <v>130</v>
      </c>
      <c r="B89" s="23">
        <v>120000</v>
      </c>
      <c r="C89" s="20">
        <f>(IFERROR(VLOOKUP(A89,#REF!,2,FALSE),0))</f>
        <v>0</v>
      </c>
      <c r="D89" s="30"/>
      <c r="F89">
        <v>120000</v>
      </c>
      <c r="G89">
        <v>120000</v>
      </c>
      <c r="H89">
        <f t="shared" si="2"/>
        <v>0</v>
      </c>
      <c r="J89" s="30"/>
    </row>
    <row r="90" spans="1:10" hidden="1" x14ac:dyDescent="0.35">
      <c r="A90" s="22" t="s">
        <v>133</v>
      </c>
      <c r="B90" s="23">
        <v>795000</v>
      </c>
      <c r="C90" s="20">
        <f>(IFERROR(VLOOKUP(A90,#REF!,2,FALSE),0))</f>
        <v>0</v>
      </c>
      <c r="D90" s="30"/>
      <c r="F90">
        <v>795000</v>
      </c>
      <c r="G90">
        <v>795000</v>
      </c>
      <c r="H90">
        <f t="shared" si="2"/>
        <v>0</v>
      </c>
      <c r="J90" s="30">
        <f t="shared" si="3"/>
        <v>0</v>
      </c>
    </row>
    <row r="91" spans="1:10" hidden="1" x14ac:dyDescent="0.35">
      <c r="A91" s="22" t="s">
        <v>134</v>
      </c>
      <c r="B91" s="23">
        <v>18000</v>
      </c>
      <c r="C91" s="20">
        <f>(IFERROR(VLOOKUP(A91,#REF!,2,FALSE),0))</f>
        <v>0</v>
      </c>
      <c r="D91" s="30"/>
      <c r="F91">
        <v>18000</v>
      </c>
      <c r="G91">
        <v>18000</v>
      </c>
      <c r="H91">
        <f t="shared" si="2"/>
        <v>0</v>
      </c>
      <c r="J91" s="30">
        <f t="shared" si="3"/>
        <v>0</v>
      </c>
    </row>
    <row r="92" spans="1:10" hidden="1" x14ac:dyDescent="0.35">
      <c r="A92" s="22" t="s">
        <v>1815</v>
      </c>
      <c r="B92" s="23"/>
      <c r="C92" s="20">
        <f>(IFERROR(VLOOKUP(A92,#REF!,2,FALSE),0))</f>
        <v>0</v>
      </c>
      <c r="D92" s="30"/>
      <c r="G92">
        <v>0</v>
      </c>
      <c r="H92">
        <f t="shared" si="2"/>
        <v>0</v>
      </c>
      <c r="J92" s="30">
        <f t="shared" si="3"/>
        <v>0</v>
      </c>
    </row>
    <row r="93" spans="1:10" hidden="1" x14ac:dyDescent="0.35">
      <c r="A93" s="22" t="s">
        <v>135</v>
      </c>
      <c r="B93" s="23">
        <v>110000</v>
      </c>
      <c r="C93" s="20">
        <f>(IFERROR(VLOOKUP(A93,#REF!,2,FALSE),0))</f>
        <v>0</v>
      </c>
      <c r="D93" s="30"/>
      <c r="F93">
        <v>110000</v>
      </c>
      <c r="G93">
        <v>110000</v>
      </c>
      <c r="H93">
        <f t="shared" si="2"/>
        <v>0</v>
      </c>
      <c r="J93" s="30"/>
    </row>
    <row r="94" spans="1:10" hidden="1" x14ac:dyDescent="0.35">
      <c r="A94" s="22" t="s">
        <v>843</v>
      </c>
      <c r="B94" s="23">
        <v>35000</v>
      </c>
      <c r="C94" s="20">
        <f>(IFERROR(VLOOKUP(A94,#REF!,2,FALSE),0))</f>
        <v>0</v>
      </c>
      <c r="D94" s="30"/>
      <c r="F94">
        <v>35000</v>
      </c>
      <c r="G94">
        <v>35000</v>
      </c>
      <c r="H94">
        <f t="shared" si="2"/>
        <v>0</v>
      </c>
      <c r="J94" s="30">
        <f t="shared" si="3"/>
        <v>0</v>
      </c>
    </row>
    <row r="95" spans="1:10" hidden="1" x14ac:dyDescent="0.35">
      <c r="A95" s="22" t="s">
        <v>842</v>
      </c>
      <c r="B95" s="23">
        <v>0</v>
      </c>
      <c r="C95" s="20">
        <f>(IFERROR(VLOOKUP(A95,#REF!,2,FALSE),0))</f>
        <v>0</v>
      </c>
      <c r="D95" s="30"/>
      <c r="F95">
        <v>0</v>
      </c>
      <c r="G95">
        <v>0</v>
      </c>
      <c r="H95">
        <f t="shared" si="2"/>
        <v>0</v>
      </c>
      <c r="J95" s="30">
        <f t="shared" si="3"/>
        <v>0</v>
      </c>
    </row>
    <row r="96" spans="1:10" hidden="1" x14ac:dyDescent="0.35">
      <c r="A96" s="22" t="s">
        <v>136</v>
      </c>
      <c r="B96" s="23">
        <v>45000</v>
      </c>
      <c r="C96" s="20">
        <f>(IFERROR(VLOOKUP(A96,#REF!,2,FALSE),0))</f>
        <v>0</v>
      </c>
      <c r="D96" s="30"/>
      <c r="F96">
        <v>45000</v>
      </c>
      <c r="G96">
        <v>45000</v>
      </c>
      <c r="H96">
        <f t="shared" si="2"/>
        <v>0</v>
      </c>
      <c r="J96" s="30">
        <f t="shared" si="3"/>
        <v>0</v>
      </c>
    </row>
    <row r="97" spans="1:10" hidden="1" x14ac:dyDescent="0.35">
      <c r="A97" s="22" t="s">
        <v>841</v>
      </c>
      <c r="B97" s="23">
        <v>0</v>
      </c>
      <c r="C97" s="20">
        <f>(IFERROR(VLOOKUP(A97,#REF!,2,FALSE),0))</f>
        <v>0</v>
      </c>
      <c r="D97" s="30"/>
      <c r="F97">
        <v>0</v>
      </c>
      <c r="G97">
        <v>0</v>
      </c>
      <c r="H97">
        <f t="shared" si="2"/>
        <v>0</v>
      </c>
      <c r="J97" s="30">
        <f t="shared" si="3"/>
        <v>0</v>
      </c>
    </row>
    <row r="98" spans="1:10" hidden="1" x14ac:dyDescent="0.35">
      <c r="A98" s="22" t="s">
        <v>139</v>
      </c>
      <c r="B98" s="23">
        <v>0</v>
      </c>
      <c r="C98" s="20">
        <f>(IFERROR(VLOOKUP(A98,#REF!,2,FALSE),0))</f>
        <v>0</v>
      </c>
      <c r="D98" s="30"/>
      <c r="F98">
        <v>0</v>
      </c>
      <c r="G98">
        <v>0</v>
      </c>
      <c r="H98">
        <f t="shared" si="2"/>
        <v>0</v>
      </c>
      <c r="J98" s="30">
        <f t="shared" si="3"/>
        <v>0</v>
      </c>
    </row>
    <row r="99" spans="1:10" hidden="1" x14ac:dyDescent="0.35">
      <c r="A99" s="22" t="s">
        <v>142</v>
      </c>
      <c r="B99" s="23">
        <v>0</v>
      </c>
      <c r="C99" s="20">
        <f>(IFERROR(VLOOKUP(A99,#REF!,2,FALSE),0))</f>
        <v>0</v>
      </c>
      <c r="D99" s="30"/>
      <c r="F99">
        <v>0</v>
      </c>
      <c r="G99">
        <v>0</v>
      </c>
      <c r="H99">
        <f t="shared" si="2"/>
        <v>0</v>
      </c>
      <c r="J99" s="30">
        <f t="shared" si="3"/>
        <v>0</v>
      </c>
    </row>
    <row r="100" spans="1:10" hidden="1" x14ac:dyDescent="0.35">
      <c r="A100" s="22" t="s">
        <v>1700</v>
      </c>
      <c r="B100" s="23"/>
      <c r="C100" s="20">
        <f>(IFERROR(VLOOKUP(A100,#REF!,2,FALSE),0))</f>
        <v>0</v>
      </c>
      <c r="D100" s="30"/>
      <c r="G100">
        <v>0</v>
      </c>
      <c r="H100">
        <f t="shared" si="2"/>
        <v>0</v>
      </c>
      <c r="J100" s="30">
        <f t="shared" si="3"/>
        <v>0</v>
      </c>
    </row>
    <row r="101" spans="1:10" hidden="1" x14ac:dyDescent="0.35">
      <c r="A101" s="22" t="s">
        <v>145</v>
      </c>
      <c r="B101" s="23">
        <v>260000</v>
      </c>
      <c r="C101" s="20">
        <f>(IFERROR(VLOOKUP(A101,#REF!,2,FALSE),0))</f>
        <v>0</v>
      </c>
      <c r="D101" s="30"/>
      <c r="F101">
        <v>260000</v>
      </c>
      <c r="G101">
        <v>260000</v>
      </c>
      <c r="H101">
        <f t="shared" si="2"/>
        <v>0</v>
      </c>
      <c r="J101" s="30">
        <f t="shared" si="3"/>
        <v>0</v>
      </c>
    </row>
    <row r="102" spans="1:10" hidden="1" x14ac:dyDescent="0.35">
      <c r="A102" s="22" t="s">
        <v>148</v>
      </c>
      <c r="B102" s="23">
        <v>100000</v>
      </c>
      <c r="C102" s="20">
        <f>(IFERROR(VLOOKUP(A102,#REF!,2,FALSE),0))</f>
        <v>0</v>
      </c>
      <c r="D102" s="30"/>
      <c r="F102">
        <v>100000</v>
      </c>
      <c r="G102">
        <v>100000</v>
      </c>
      <c r="H102">
        <f t="shared" si="2"/>
        <v>0</v>
      </c>
      <c r="J102" s="30">
        <f t="shared" si="3"/>
        <v>0</v>
      </c>
    </row>
    <row r="103" spans="1:10" hidden="1" x14ac:dyDescent="0.35">
      <c r="A103" s="22" t="s">
        <v>151</v>
      </c>
      <c r="B103" s="23">
        <v>0</v>
      </c>
      <c r="C103" s="20">
        <f>(IFERROR(VLOOKUP(A103,#REF!,2,FALSE),0))</f>
        <v>0</v>
      </c>
      <c r="D103" s="30"/>
      <c r="F103">
        <v>0</v>
      </c>
      <c r="G103">
        <v>0</v>
      </c>
      <c r="H103">
        <f t="shared" si="2"/>
        <v>0</v>
      </c>
      <c r="J103" s="30">
        <f t="shared" si="3"/>
        <v>0</v>
      </c>
    </row>
    <row r="104" spans="1:10" hidden="1" x14ac:dyDescent="0.35">
      <c r="A104" s="22" t="s">
        <v>152</v>
      </c>
      <c r="B104" s="23">
        <v>0</v>
      </c>
      <c r="C104" s="20">
        <f>(IFERROR(VLOOKUP(A104,#REF!,2,FALSE),0))</f>
        <v>0</v>
      </c>
      <c r="D104" s="30"/>
      <c r="F104">
        <v>0</v>
      </c>
      <c r="G104">
        <v>0</v>
      </c>
      <c r="H104">
        <f t="shared" si="2"/>
        <v>0</v>
      </c>
      <c r="J104" s="30">
        <f t="shared" si="3"/>
        <v>0</v>
      </c>
    </row>
    <row r="105" spans="1:10" hidden="1" x14ac:dyDescent="0.35">
      <c r="A105" s="22" t="s">
        <v>840</v>
      </c>
      <c r="B105" s="23">
        <v>25000</v>
      </c>
      <c r="C105" s="20">
        <f>(IFERROR(VLOOKUP(A105,#REF!,2,FALSE),0))</f>
        <v>0</v>
      </c>
      <c r="D105" s="30"/>
      <c r="F105">
        <v>25000</v>
      </c>
      <c r="G105">
        <v>25000</v>
      </c>
      <c r="H105">
        <f t="shared" si="2"/>
        <v>0</v>
      </c>
      <c r="J105" s="30">
        <f t="shared" si="3"/>
        <v>0</v>
      </c>
    </row>
    <row r="106" spans="1:10" hidden="1" x14ac:dyDescent="0.35">
      <c r="A106" s="22" t="s">
        <v>918</v>
      </c>
      <c r="B106" s="23">
        <v>0</v>
      </c>
      <c r="C106" s="20">
        <f>(IFERROR(VLOOKUP(A106,#REF!,2,FALSE),0))</f>
        <v>0</v>
      </c>
      <c r="D106" s="30"/>
      <c r="F106">
        <v>0</v>
      </c>
      <c r="G106">
        <v>0</v>
      </c>
      <c r="H106">
        <f t="shared" si="2"/>
        <v>0</v>
      </c>
      <c r="J106" s="30">
        <f t="shared" si="3"/>
        <v>0</v>
      </c>
    </row>
    <row r="107" spans="1:10" hidden="1" x14ac:dyDescent="0.35">
      <c r="A107" s="22" t="s">
        <v>839</v>
      </c>
      <c r="B107" s="23">
        <v>20000</v>
      </c>
      <c r="C107" s="20">
        <f>(IFERROR(VLOOKUP(A107,#REF!,2,FALSE),0))</f>
        <v>0</v>
      </c>
      <c r="D107" s="30"/>
      <c r="F107">
        <v>20000</v>
      </c>
      <c r="G107">
        <v>20000</v>
      </c>
      <c r="H107">
        <f t="shared" si="2"/>
        <v>0</v>
      </c>
      <c r="J107" s="30">
        <f t="shared" si="3"/>
        <v>0</v>
      </c>
    </row>
    <row r="108" spans="1:10" hidden="1" x14ac:dyDescent="0.35">
      <c r="A108" s="22" t="s">
        <v>838</v>
      </c>
      <c r="B108" s="23">
        <v>20000</v>
      </c>
      <c r="C108" s="20">
        <f>(IFERROR(VLOOKUP(A108,#REF!,2,FALSE),0))</f>
        <v>0</v>
      </c>
      <c r="D108" s="30"/>
      <c r="F108">
        <v>20000</v>
      </c>
      <c r="G108">
        <v>20000</v>
      </c>
      <c r="H108">
        <f t="shared" si="2"/>
        <v>0</v>
      </c>
      <c r="J108" s="30">
        <f t="shared" si="3"/>
        <v>0</v>
      </c>
    </row>
    <row r="109" spans="1:10" hidden="1" x14ac:dyDescent="0.35">
      <c r="A109" s="22" t="s">
        <v>837</v>
      </c>
      <c r="B109" s="23">
        <v>150000</v>
      </c>
      <c r="C109" s="20">
        <f>(IFERROR(VLOOKUP(A109,#REF!,2,FALSE),0))</f>
        <v>0</v>
      </c>
      <c r="D109" s="30"/>
      <c r="F109">
        <v>150000</v>
      </c>
      <c r="G109">
        <v>150000</v>
      </c>
      <c r="H109">
        <f t="shared" si="2"/>
        <v>0</v>
      </c>
      <c r="J109" s="30">
        <f t="shared" si="3"/>
        <v>0</v>
      </c>
    </row>
    <row r="110" spans="1:10" hidden="1" x14ac:dyDescent="0.35">
      <c r="A110" s="22" t="s">
        <v>1818</v>
      </c>
      <c r="B110" s="23"/>
      <c r="C110" s="20">
        <f>(IFERROR(VLOOKUP(A110,#REF!,2,FALSE),0))</f>
        <v>0</v>
      </c>
      <c r="D110" s="30"/>
      <c r="G110">
        <v>0</v>
      </c>
      <c r="H110">
        <f t="shared" si="2"/>
        <v>0</v>
      </c>
      <c r="J110" s="30">
        <f t="shared" si="3"/>
        <v>0</v>
      </c>
    </row>
    <row r="111" spans="1:10" hidden="1" x14ac:dyDescent="0.35">
      <c r="A111" s="22" t="s">
        <v>155</v>
      </c>
      <c r="B111" s="23">
        <v>375000</v>
      </c>
      <c r="C111" s="20">
        <f>(IFERROR(VLOOKUP(A111,#REF!,2,FALSE),0))</f>
        <v>0</v>
      </c>
      <c r="D111" s="30"/>
      <c r="F111">
        <v>375000</v>
      </c>
      <c r="G111">
        <v>375000</v>
      </c>
      <c r="H111">
        <f t="shared" si="2"/>
        <v>0</v>
      </c>
      <c r="J111" s="30">
        <f t="shared" si="3"/>
        <v>0</v>
      </c>
    </row>
    <row r="112" spans="1:10" hidden="1" x14ac:dyDescent="0.35">
      <c r="A112" s="22" t="s">
        <v>156</v>
      </c>
      <c r="B112" s="23">
        <v>270000</v>
      </c>
      <c r="C112" s="20">
        <f>(IFERROR(VLOOKUP(A112,#REF!,2,FALSE),0))</f>
        <v>0</v>
      </c>
      <c r="D112" s="30"/>
      <c r="F112">
        <v>270000</v>
      </c>
      <c r="G112">
        <v>270000</v>
      </c>
      <c r="H112">
        <f t="shared" si="2"/>
        <v>0</v>
      </c>
      <c r="J112" s="30"/>
    </row>
    <row r="113" spans="1:10" hidden="1" x14ac:dyDescent="0.35">
      <c r="A113" s="22" t="s">
        <v>836</v>
      </c>
      <c r="B113" s="23">
        <v>11500</v>
      </c>
      <c r="C113" s="20">
        <f>(IFERROR(VLOOKUP(A113,#REF!,2,FALSE),0))</f>
        <v>0</v>
      </c>
      <c r="D113" s="30"/>
      <c r="F113">
        <v>11500</v>
      </c>
      <c r="G113">
        <v>11500</v>
      </c>
      <c r="H113">
        <f t="shared" si="2"/>
        <v>0</v>
      </c>
      <c r="J113" s="30"/>
    </row>
    <row r="114" spans="1:10" hidden="1" x14ac:dyDescent="0.35">
      <c r="A114" s="22" t="s">
        <v>835</v>
      </c>
      <c r="B114" s="23">
        <v>10048</v>
      </c>
      <c r="C114" s="20">
        <f>(IFERROR(VLOOKUP(A114,#REF!,2,FALSE),0))</f>
        <v>0</v>
      </c>
      <c r="D114" s="30"/>
      <c r="F114">
        <v>10048</v>
      </c>
      <c r="G114">
        <v>10048</v>
      </c>
      <c r="H114">
        <f t="shared" si="2"/>
        <v>0</v>
      </c>
      <c r="J114" s="30"/>
    </row>
    <row r="115" spans="1:10" hidden="1" x14ac:dyDescent="0.35">
      <c r="A115" s="22" t="s">
        <v>834</v>
      </c>
      <c r="B115" s="23">
        <v>40000</v>
      </c>
      <c r="C115" s="20">
        <f>(IFERROR(VLOOKUP(A115,#REF!,2,FALSE),0))</f>
        <v>0</v>
      </c>
      <c r="D115" s="30"/>
      <c r="F115">
        <v>40000</v>
      </c>
      <c r="G115">
        <v>40000</v>
      </c>
      <c r="H115">
        <f t="shared" si="2"/>
        <v>0</v>
      </c>
      <c r="J115" s="30">
        <f t="shared" si="3"/>
        <v>0</v>
      </c>
    </row>
    <row r="116" spans="1:10" hidden="1" x14ac:dyDescent="0.35">
      <c r="A116" s="22" t="s">
        <v>159</v>
      </c>
      <c r="B116" s="23">
        <v>0</v>
      </c>
      <c r="C116" s="20">
        <f>(IFERROR(VLOOKUP(A116,#REF!,2,FALSE),0))</f>
        <v>0</v>
      </c>
      <c r="D116" s="30"/>
      <c r="F116">
        <v>0</v>
      </c>
      <c r="G116">
        <v>0</v>
      </c>
      <c r="H116">
        <f t="shared" si="2"/>
        <v>0</v>
      </c>
      <c r="J116" s="30">
        <f t="shared" si="3"/>
        <v>0</v>
      </c>
    </row>
    <row r="117" spans="1:10" hidden="1" x14ac:dyDescent="0.35">
      <c r="A117" s="22" t="s">
        <v>978</v>
      </c>
      <c r="B117" s="23">
        <v>80000</v>
      </c>
      <c r="C117" s="20">
        <f>(IFERROR(VLOOKUP(A117,#REF!,2,FALSE),0))</f>
        <v>0</v>
      </c>
      <c r="D117" s="30"/>
      <c r="F117">
        <v>80000</v>
      </c>
      <c r="G117">
        <v>80000</v>
      </c>
      <c r="H117">
        <f t="shared" si="2"/>
        <v>0</v>
      </c>
      <c r="J117" s="30">
        <f t="shared" si="3"/>
        <v>0</v>
      </c>
    </row>
    <row r="118" spans="1:10" hidden="1" x14ac:dyDescent="0.35">
      <c r="A118" s="22" t="s">
        <v>160</v>
      </c>
      <c r="B118" s="23">
        <v>234000</v>
      </c>
      <c r="C118" s="20">
        <f>(IFERROR(VLOOKUP(A118,#REF!,2,FALSE),0))</f>
        <v>0</v>
      </c>
      <c r="D118" s="30"/>
      <c r="F118">
        <v>234000</v>
      </c>
      <c r="G118">
        <v>234000</v>
      </c>
      <c r="H118">
        <f t="shared" si="2"/>
        <v>0</v>
      </c>
      <c r="J118" s="30"/>
    </row>
    <row r="119" spans="1:10" hidden="1" x14ac:dyDescent="0.35">
      <c r="A119" s="22" t="s">
        <v>161</v>
      </c>
      <c r="B119" s="23">
        <v>80000</v>
      </c>
      <c r="C119" s="20">
        <f>(IFERROR(VLOOKUP(A119,#REF!,2,FALSE),0))</f>
        <v>0</v>
      </c>
      <c r="D119" s="30"/>
      <c r="F119">
        <v>80000</v>
      </c>
      <c r="G119">
        <v>80000</v>
      </c>
      <c r="H119">
        <f t="shared" si="2"/>
        <v>0</v>
      </c>
      <c r="J119" s="30">
        <f t="shared" si="3"/>
        <v>0</v>
      </c>
    </row>
    <row r="120" spans="1:10" hidden="1" x14ac:dyDescent="0.35">
      <c r="A120" s="22" t="s">
        <v>833</v>
      </c>
      <c r="B120" s="23">
        <v>4000</v>
      </c>
      <c r="C120" s="20">
        <f>(IFERROR(VLOOKUP(A120,#REF!,2,FALSE),0))</f>
        <v>0</v>
      </c>
      <c r="D120" s="30"/>
      <c r="F120">
        <v>4000</v>
      </c>
      <c r="G120">
        <v>4000</v>
      </c>
      <c r="H120">
        <f t="shared" si="2"/>
        <v>0</v>
      </c>
      <c r="J120" s="30">
        <f t="shared" si="3"/>
        <v>0</v>
      </c>
    </row>
    <row r="121" spans="1:10" hidden="1" x14ac:dyDescent="0.35">
      <c r="A121" s="22" t="s">
        <v>164</v>
      </c>
      <c r="B121" s="23">
        <v>5000</v>
      </c>
      <c r="C121" s="20">
        <f>(IFERROR(VLOOKUP(A121,#REF!,2,FALSE),0))</f>
        <v>0</v>
      </c>
      <c r="D121" s="30"/>
      <c r="F121">
        <v>5000</v>
      </c>
      <c r="G121">
        <v>5000</v>
      </c>
      <c r="H121">
        <f t="shared" si="2"/>
        <v>0</v>
      </c>
      <c r="J121" s="30">
        <f t="shared" si="3"/>
        <v>0</v>
      </c>
    </row>
    <row r="122" spans="1:10" hidden="1" x14ac:dyDescent="0.35">
      <c r="A122" s="22" t="s">
        <v>917</v>
      </c>
      <c r="B122" s="23">
        <v>841664</v>
      </c>
      <c r="C122" s="20">
        <f>(IFERROR(VLOOKUP(A122,#REF!,2,FALSE),0))</f>
        <v>0</v>
      </c>
      <c r="D122" s="30"/>
      <c r="F122">
        <v>841664</v>
      </c>
      <c r="G122">
        <v>841664</v>
      </c>
      <c r="H122">
        <f t="shared" si="2"/>
        <v>0</v>
      </c>
      <c r="J122" s="30"/>
    </row>
    <row r="123" spans="1:10" hidden="1" x14ac:dyDescent="0.35">
      <c r="A123" s="22" t="s">
        <v>832</v>
      </c>
      <c r="B123" s="23">
        <v>1000</v>
      </c>
      <c r="C123" s="20">
        <f>(IFERROR(VLOOKUP(A123,#REF!,2,FALSE),0))</f>
        <v>0</v>
      </c>
      <c r="D123" s="30"/>
      <c r="F123">
        <v>1000</v>
      </c>
      <c r="G123">
        <v>1000</v>
      </c>
      <c r="H123">
        <f t="shared" si="2"/>
        <v>0</v>
      </c>
      <c r="J123" s="30">
        <f t="shared" si="3"/>
        <v>0</v>
      </c>
    </row>
    <row r="124" spans="1:10" hidden="1" x14ac:dyDescent="0.35">
      <c r="A124" s="22" t="s">
        <v>167</v>
      </c>
      <c r="B124" s="23">
        <v>4000</v>
      </c>
      <c r="C124" s="20">
        <f>(IFERROR(VLOOKUP(A124,#REF!,2,FALSE),0))</f>
        <v>0</v>
      </c>
      <c r="D124" s="30"/>
      <c r="F124">
        <v>4000</v>
      </c>
      <c r="G124">
        <v>4000</v>
      </c>
      <c r="H124">
        <f t="shared" si="2"/>
        <v>0</v>
      </c>
      <c r="J124" s="30">
        <f t="shared" si="3"/>
        <v>0</v>
      </c>
    </row>
    <row r="125" spans="1:10" hidden="1" x14ac:dyDescent="0.35">
      <c r="A125" s="22" t="s">
        <v>170</v>
      </c>
      <c r="B125" s="23">
        <v>20000</v>
      </c>
      <c r="C125" s="20">
        <f>(IFERROR(VLOOKUP(A125,#REF!,2,FALSE),0))</f>
        <v>0</v>
      </c>
      <c r="D125" s="30"/>
      <c r="F125">
        <v>20000</v>
      </c>
      <c r="G125">
        <v>20000</v>
      </c>
      <c r="H125">
        <f t="shared" si="2"/>
        <v>0</v>
      </c>
      <c r="J125" s="30">
        <f t="shared" si="3"/>
        <v>0</v>
      </c>
    </row>
    <row r="126" spans="1:10" hidden="1" x14ac:dyDescent="0.35">
      <c r="A126" s="22" t="s">
        <v>171</v>
      </c>
      <c r="B126" s="23">
        <v>240000</v>
      </c>
      <c r="C126" s="20">
        <f>(IFERROR(VLOOKUP(A126,#REF!,2,FALSE),0))</f>
        <v>0</v>
      </c>
      <c r="D126" s="30"/>
      <c r="F126">
        <v>240000</v>
      </c>
      <c r="G126">
        <v>240000</v>
      </c>
      <c r="H126">
        <f t="shared" si="2"/>
        <v>0</v>
      </c>
      <c r="J126" s="30"/>
    </row>
    <row r="127" spans="1:10" hidden="1" x14ac:dyDescent="0.35">
      <c r="A127" s="22" t="s">
        <v>172</v>
      </c>
      <c r="B127" s="23">
        <v>240000</v>
      </c>
      <c r="C127" s="20">
        <f>(IFERROR(VLOOKUP(A127,#REF!,2,FALSE),0))</f>
        <v>0</v>
      </c>
      <c r="D127" s="30"/>
      <c r="F127">
        <v>240000</v>
      </c>
      <c r="G127">
        <v>240000</v>
      </c>
      <c r="H127">
        <f t="shared" si="2"/>
        <v>0</v>
      </c>
      <c r="J127" s="30"/>
    </row>
    <row r="128" spans="1:10" hidden="1" x14ac:dyDescent="0.35">
      <c r="A128" s="22" t="s">
        <v>173</v>
      </c>
      <c r="B128" s="23">
        <v>19000</v>
      </c>
      <c r="C128" s="20">
        <f>(IFERROR(VLOOKUP(A128,#REF!,2,FALSE),0))</f>
        <v>0</v>
      </c>
      <c r="D128" s="30"/>
      <c r="F128">
        <v>19000</v>
      </c>
      <c r="G128">
        <v>19000</v>
      </c>
      <c r="H128">
        <f t="shared" si="2"/>
        <v>0</v>
      </c>
      <c r="J128" s="30"/>
    </row>
    <row r="129" spans="1:10" hidden="1" x14ac:dyDescent="0.35">
      <c r="A129" s="22" t="s">
        <v>174</v>
      </c>
      <c r="B129" s="23">
        <v>109782</v>
      </c>
      <c r="C129" s="20">
        <f>(IFERROR(VLOOKUP(A129,#REF!,2,FALSE),0))</f>
        <v>0</v>
      </c>
      <c r="D129" s="30"/>
      <c r="F129">
        <v>109782</v>
      </c>
      <c r="G129">
        <v>109782</v>
      </c>
      <c r="H129">
        <f t="shared" si="2"/>
        <v>0</v>
      </c>
      <c r="J129" s="30"/>
    </row>
    <row r="130" spans="1:10" hidden="1" x14ac:dyDescent="0.35">
      <c r="A130" s="22" t="s">
        <v>831</v>
      </c>
      <c r="B130" s="23">
        <v>10000</v>
      </c>
      <c r="C130" s="20">
        <f>(IFERROR(VLOOKUP(A130,#REF!,2,FALSE),0))</f>
        <v>0</v>
      </c>
      <c r="D130" s="30"/>
      <c r="F130">
        <v>10000</v>
      </c>
      <c r="G130">
        <v>10000</v>
      </c>
      <c r="H130">
        <f t="shared" si="2"/>
        <v>0</v>
      </c>
      <c r="J130" s="30">
        <f t="shared" si="3"/>
        <v>0</v>
      </c>
    </row>
    <row r="131" spans="1:10" hidden="1" x14ac:dyDescent="0.35">
      <c r="A131" s="22" t="s">
        <v>175</v>
      </c>
      <c r="B131" s="23">
        <v>90250</v>
      </c>
      <c r="C131" s="20">
        <f>(IFERROR(VLOOKUP(A131,#REF!,2,FALSE),0))</f>
        <v>0</v>
      </c>
      <c r="D131" s="30"/>
      <c r="F131">
        <v>90250</v>
      </c>
      <c r="G131">
        <v>90250</v>
      </c>
      <c r="H131">
        <f t="shared" ref="H131:H194" si="4">F131-G131</f>
        <v>0</v>
      </c>
      <c r="J131" s="30">
        <f t="shared" ref="J131:J193" si="5">H131-I131</f>
        <v>0</v>
      </c>
    </row>
    <row r="132" spans="1:10" hidden="1" x14ac:dyDescent="0.35">
      <c r="A132" s="22" t="s">
        <v>176</v>
      </c>
      <c r="B132" s="23">
        <v>51200</v>
      </c>
      <c r="C132" s="20">
        <f>(IFERROR(VLOOKUP(A132,#REF!,2,FALSE),0))</f>
        <v>0</v>
      </c>
      <c r="D132" s="30"/>
      <c r="F132">
        <v>51200</v>
      </c>
      <c r="G132">
        <v>51200</v>
      </c>
      <c r="H132">
        <f t="shared" si="4"/>
        <v>0</v>
      </c>
      <c r="J132" s="30"/>
    </row>
    <row r="133" spans="1:10" hidden="1" x14ac:dyDescent="0.35">
      <c r="A133" s="22" t="s">
        <v>177</v>
      </c>
      <c r="B133" s="23">
        <v>150000</v>
      </c>
      <c r="C133" s="20">
        <f>(IFERROR(VLOOKUP(A133,#REF!,2,FALSE),0))</f>
        <v>0</v>
      </c>
      <c r="D133" s="30"/>
      <c r="F133">
        <v>150000</v>
      </c>
      <c r="G133">
        <v>150000</v>
      </c>
      <c r="H133">
        <f t="shared" si="4"/>
        <v>0</v>
      </c>
      <c r="J133" s="30">
        <f t="shared" si="5"/>
        <v>0</v>
      </c>
    </row>
    <row r="134" spans="1:10" hidden="1" x14ac:dyDescent="0.35">
      <c r="A134" s="22" t="s">
        <v>178</v>
      </c>
      <c r="B134" s="23">
        <v>0</v>
      </c>
      <c r="C134" s="20">
        <f>(IFERROR(VLOOKUP(A134,#REF!,2,FALSE),0))</f>
        <v>0</v>
      </c>
      <c r="D134" s="30"/>
      <c r="F134">
        <v>0</v>
      </c>
      <c r="G134">
        <v>0</v>
      </c>
      <c r="H134">
        <f t="shared" si="4"/>
        <v>0</v>
      </c>
      <c r="J134" s="30">
        <f t="shared" si="5"/>
        <v>0</v>
      </c>
    </row>
    <row r="135" spans="1:10" hidden="1" x14ac:dyDescent="0.35">
      <c r="A135" s="22" t="s">
        <v>181</v>
      </c>
      <c r="B135" s="23">
        <v>2000</v>
      </c>
      <c r="C135" s="20">
        <f>(IFERROR(VLOOKUP(A135,#REF!,2,FALSE),0))</f>
        <v>0</v>
      </c>
      <c r="D135" s="30"/>
      <c r="F135">
        <v>2000</v>
      </c>
      <c r="G135">
        <v>2000</v>
      </c>
      <c r="H135">
        <f t="shared" si="4"/>
        <v>0</v>
      </c>
      <c r="J135" s="30">
        <f t="shared" si="5"/>
        <v>0</v>
      </c>
    </row>
    <row r="136" spans="1:10" hidden="1" x14ac:dyDescent="0.35">
      <c r="A136" s="22" t="s">
        <v>830</v>
      </c>
      <c r="B136" s="23">
        <v>3000</v>
      </c>
      <c r="C136" s="20">
        <f>(IFERROR(VLOOKUP(A136,#REF!,2,FALSE),0))</f>
        <v>0</v>
      </c>
      <c r="D136" s="30"/>
      <c r="F136">
        <v>3000</v>
      </c>
      <c r="G136">
        <v>3000</v>
      </c>
      <c r="H136">
        <f t="shared" si="4"/>
        <v>0</v>
      </c>
      <c r="J136" s="30">
        <f t="shared" si="5"/>
        <v>0</v>
      </c>
    </row>
    <row r="137" spans="1:10" hidden="1" x14ac:dyDescent="0.35">
      <c r="A137" s="22" t="s">
        <v>916</v>
      </c>
      <c r="B137" s="23">
        <v>419998</v>
      </c>
      <c r="C137" s="20">
        <f>(IFERROR(VLOOKUP(A137,#REF!,2,FALSE),0))</f>
        <v>0</v>
      </c>
      <c r="D137" s="30"/>
      <c r="F137">
        <v>419998</v>
      </c>
      <c r="G137">
        <v>419998</v>
      </c>
      <c r="H137">
        <f t="shared" si="4"/>
        <v>0</v>
      </c>
      <c r="J137" s="30"/>
    </row>
    <row r="138" spans="1:10" hidden="1" x14ac:dyDescent="0.35">
      <c r="A138" s="22" t="s">
        <v>829</v>
      </c>
      <c r="B138" s="23">
        <v>60000</v>
      </c>
      <c r="C138" s="20">
        <f>(IFERROR(VLOOKUP(A138,#REF!,2,FALSE),0))</f>
        <v>0</v>
      </c>
      <c r="D138" s="30"/>
      <c r="F138">
        <v>60000</v>
      </c>
      <c r="G138">
        <v>60000</v>
      </c>
      <c r="H138">
        <f t="shared" si="4"/>
        <v>0</v>
      </c>
      <c r="J138" s="30">
        <f t="shared" si="5"/>
        <v>0</v>
      </c>
    </row>
    <row r="139" spans="1:10" hidden="1" x14ac:dyDescent="0.35">
      <c r="A139" s="22" t="s">
        <v>828</v>
      </c>
      <c r="B139" s="23">
        <v>30000</v>
      </c>
      <c r="C139" s="20">
        <f>(IFERROR(VLOOKUP(A139,#REF!,2,FALSE),0))</f>
        <v>0</v>
      </c>
      <c r="D139" s="30"/>
      <c r="F139">
        <v>30000</v>
      </c>
      <c r="G139">
        <v>30000</v>
      </c>
      <c r="H139">
        <f t="shared" si="4"/>
        <v>0</v>
      </c>
      <c r="J139" s="30">
        <f t="shared" si="5"/>
        <v>0</v>
      </c>
    </row>
    <row r="140" spans="1:10" hidden="1" x14ac:dyDescent="0.35">
      <c r="A140" s="22" t="s">
        <v>827</v>
      </c>
      <c r="B140" s="23">
        <v>35000</v>
      </c>
      <c r="C140" s="20">
        <f>(IFERROR(VLOOKUP(A140,#REF!,2,FALSE),0))</f>
        <v>0</v>
      </c>
      <c r="D140" s="30"/>
      <c r="F140">
        <v>35000</v>
      </c>
      <c r="G140">
        <v>35000</v>
      </c>
      <c r="H140">
        <f t="shared" si="4"/>
        <v>0</v>
      </c>
      <c r="J140" s="30"/>
    </row>
    <row r="141" spans="1:10" hidden="1" x14ac:dyDescent="0.35">
      <c r="A141" s="22" t="s">
        <v>184</v>
      </c>
      <c r="B141" s="23">
        <v>100000</v>
      </c>
      <c r="C141" s="20">
        <f>(IFERROR(VLOOKUP(A141,#REF!,2,FALSE),0))</f>
        <v>0</v>
      </c>
      <c r="D141" s="30"/>
      <c r="F141">
        <v>100000</v>
      </c>
      <c r="G141">
        <v>100000</v>
      </c>
      <c r="H141">
        <f t="shared" si="4"/>
        <v>0</v>
      </c>
      <c r="J141" s="30">
        <f t="shared" si="5"/>
        <v>0</v>
      </c>
    </row>
    <row r="142" spans="1:10" hidden="1" x14ac:dyDescent="0.35">
      <c r="A142" s="22" t="s">
        <v>185</v>
      </c>
      <c r="B142" s="23">
        <v>450000</v>
      </c>
      <c r="C142" s="20">
        <f>(IFERROR(VLOOKUP(A142,#REF!,2,FALSE),0))</f>
        <v>0</v>
      </c>
      <c r="D142" s="30"/>
      <c r="F142">
        <v>450000</v>
      </c>
      <c r="G142">
        <v>450000</v>
      </c>
      <c r="H142">
        <f t="shared" si="4"/>
        <v>0</v>
      </c>
      <c r="J142" s="30">
        <f t="shared" si="5"/>
        <v>0</v>
      </c>
    </row>
    <row r="143" spans="1:10" hidden="1" x14ac:dyDescent="0.35">
      <c r="A143" s="22" t="s">
        <v>826</v>
      </c>
      <c r="B143" s="23">
        <v>20000</v>
      </c>
      <c r="C143" s="20">
        <f>(IFERROR(VLOOKUP(A143,#REF!,2,FALSE),0))</f>
        <v>0</v>
      </c>
      <c r="D143" s="30"/>
      <c r="F143">
        <v>20000</v>
      </c>
      <c r="G143">
        <v>20000</v>
      </c>
      <c r="H143">
        <f t="shared" si="4"/>
        <v>0</v>
      </c>
      <c r="J143" s="30"/>
    </row>
    <row r="144" spans="1:10" hidden="1" x14ac:dyDescent="0.35">
      <c r="A144" s="22" t="s">
        <v>186</v>
      </c>
      <c r="B144" s="23">
        <v>118919.4</v>
      </c>
      <c r="C144" s="20">
        <f>(IFERROR(VLOOKUP(A144,#REF!,2,FALSE),0))</f>
        <v>0</v>
      </c>
      <c r="D144" s="30"/>
      <c r="F144">
        <v>118919.4</v>
      </c>
      <c r="G144">
        <v>118919.4</v>
      </c>
      <c r="H144">
        <f t="shared" si="4"/>
        <v>0</v>
      </c>
      <c r="J144" s="30"/>
    </row>
    <row r="145" spans="1:10" hidden="1" x14ac:dyDescent="0.35">
      <c r="A145" s="22" t="s">
        <v>825</v>
      </c>
      <c r="B145" s="23">
        <v>35000</v>
      </c>
      <c r="C145" s="20">
        <f>(IFERROR(VLOOKUP(A145,#REF!,2,FALSE),0))</f>
        <v>0</v>
      </c>
      <c r="D145" s="30"/>
      <c r="F145">
        <v>35000</v>
      </c>
      <c r="G145">
        <v>35000</v>
      </c>
      <c r="H145">
        <f t="shared" si="4"/>
        <v>0</v>
      </c>
      <c r="J145" s="30">
        <f t="shared" si="5"/>
        <v>0</v>
      </c>
    </row>
    <row r="146" spans="1:10" hidden="1" x14ac:dyDescent="0.35">
      <c r="A146" s="22" t="s">
        <v>187</v>
      </c>
      <c r="B146" s="23">
        <v>50000</v>
      </c>
      <c r="C146" s="20">
        <f>(IFERROR(VLOOKUP(A146,#REF!,2,FALSE),0))</f>
        <v>0</v>
      </c>
      <c r="D146" s="30"/>
      <c r="F146">
        <v>50000</v>
      </c>
      <c r="G146">
        <v>50000</v>
      </c>
      <c r="H146">
        <f t="shared" si="4"/>
        <v>0</v>
      </c>
      <c r="J146" s="30">
        <f t="shared" si="5"/>
        <v>0</v>
      </c>
    </row>
    <row r="147" spans="1:10" hidden="1" x14ac:dyDescent="0.35">
      <c r="A147" s="22" t="s">
        <v>188</v>
      </c>
      <c r="B147" s="23">
        <v>160000</v>
      </c>
      <c r="C147" s="20">
        <f>(IFERROR(VLOOKUP(A147,#REF!,2,FALSE),0))</f>
        <v>0</v>
      </c>
      <c r="D147" s="30"/>
      <c r="F147">
        <v>160000</v>
      </c>
      <c r="G147">
        <v>160000</v>
      </c>
      <c r="H147">
        <f t="shared" si="4"/>
        <v>0</v>
      </c>
      <c r="J147" s="30"/>
    </row>
    <row r="148" spans="1:10" hidden="1" x14ac:dyDescent="0.35">
      <c r="A148" s="22" t="s">
        <v>824</v>
      </c>
      <c r="B148" s="23">
        <v>35000</v>
      </c>
      <c r="C148" s="20">
        <f>(IFERROR(VLOOKUP(A148,#REF!,2,FALSE),0))</f>
        <v>0</v>
      </c>
      <c r="D148" s="30"/>
      <c r="F148">
        <v>35000</v>
      </c>
      <c r="G148">
        <v>35000</v>
      </c>
      <c r="H148">
        <f t="shared" si="4"/>
        <v>0</v>
      </c>
      <c r="J148" s="30">
        <f t="shared" si="5"/>
        <v>0</v>
      </c>
    </row>
    <row r="149" spans="1:10" hidden="1" x14ac:dyDescent="0.35">
      <c r="A149" s="22" t="s">
        <v>823</v>
      </c>
      <c r="B149" s="23">
        <v>45000</v>
      </c>
      <c r="C149" s="20">
        <f>(IFERROR(VLOOKUP(A149,#REF!,2,FALSE),0))</f>
        <v>0</v>
      </c>
      <c r="D149" s="30"/>
      <c r="F149">
        <v>45000</v>
      </c>
      <c r="G149">
        <v>45000</v>
      </c>
      <c r="H149">
        <f t="shared" si="4"/>
        <v>0</v>
      </c>
      <c r="J149" s="30">
        <f t="shared" si="5"/>
        <v>0</v>
      </c>
    </row>
    <row r="150" spans="1:10" hidden="1" x14ac:dyDescent="0.35">
      <c r="A150" s="22" t="s">
        <v>915</v>
      </c>
      <c r="B150" s="23">
        <v>210000</v>
      </c>
      <c r="C150" s="20">
        <f>(IFERROR(VLOOKUP(A150,#REF!,2,FALSE),0))</f>
        <v>0</v>
      </c>
      <c r="D150" s="30"/>
      <c r="F150">
        <v>210000</v>
      </c>
      <c r="G150">
        <v>210000</v>
      </c>
      <c r="H150">
        <f t="shared" si="4"/>
        <v>0</v>
      </c>
      <c r="J150" s="30"/>
    </row>
    <row r="151" spans="1:10" hidden="1" x14ac:dyDescent="0.35">
      <c r="A151" s="22" t="s">
        <v>979</v>
      </c>
      <c r="B151" s="23">
        <v>0</v>
      </c>
      <c r="C151" s="20">
        <f>(IFERROR(VLOOKUP(A151,#REF!,2,FALSE),0))</f>
        <v>0</v>
      </c>
      <c r="D151" s="30"/>
      <c r="F151">
        <v>0</v>
      </c>
      <c r="G151">
        <v>0</v>
      </c>
      <c r="H151">
        <f t="shared" si="4"/>
        <v>0</v>
      </c>
      <c r="J151" s="30">
        <f t="shared" si="5"/>
        <v>0</v>
      </c>
    </row>
    <row r="152" spans="1:10" hidden="1" x14ac:dyDescent="0.35">
      <c r="A152" s="22" t="s">
        <v>822</v>
      </c>
      <c r="B152" s="23">
        <v>4000</v>
      </c>
      <c r="C152" s="20">
        <f>(IFERROR(VLOOKUP(A152,#REF!,2,FALSE),0))</f>
        <v>0</v>
      </c>
      <c r="D152" s="30"/>
      <c r="F152">
        <v>4000</v>
      </c>
      <c r="G152">
        <v>4000</v>
      </c>
      <c r="H152">
        <f t="shared" si="4"/>
        <v>0</v>
      </c>
      <c r="J152" s="30"/>
    </row>
    <row r="153" spans="1:10" hidden="1" x14ac:dyDescent="0.35">
      <c r="A153" s="22" t="s">
        <v>821</v>
      </c>
      <c r="B153" s="23">
        <v>6600</v>
      </c>
      <c r="C153" s="20">
        <f>(IFERROR(VLOOKUP(A153,#REF!,2,FALSE),0))</f>
        <v>0</v>
      </c>
      <c r="D153" s="30"/>
      <c r="F153">
        <v>6600</v>
      </c>
      <c r="G153">
        <v>6600</v>
      </c>
      <c r="H153">
        <f t="shared" si="4"/>
        <v>0</v>
      </c>
      <c r="J153" s="30">
        <f t="shared" si="5"/>
        <v>0</v>
      </c>
    </row>
    <row r="154" spans="1:10" hidden="1" x14ac:dyDescent="0.35">
      <c r="A154" s="22" t="s">
        <v>820</v>
      </c>
      <c r="B154" s="23">
        <v>7500</v>
      </c>
      <c r="C154" s="20">
        <f>(IFERROR(VLOOKUP(A154,#REF!,2,FALSE),0))</f>
        <v>0</v>
      </c>
      <c r="D154" s="30"/>
      <c r="F154">
        <v>7500</v>
      </c>
      <c r="G154">
        <v>7500</v>
      </c>
      <c r="H154">
        <f t="shared" si="4"/>
        <v>0</v>
      </c>
      <c r="J154" s="30"/>
    </row>
    <row r="155" spans="1:10" hidden="1" x14ac:dyDescent="0.35">
      <c r="A155" s="22" t="s">
        <v>191</v>
      </c>
      <c r="B155" s="23">
        <v>135000</v>
      </c>
      <c r="C155" s="20">
        <f>(IFERROR(VLOOKUP(A155,#REF!,2,FALSE),0))</f>
        <v>0</v>
      </c>
      <c r="D155" s="30"/>
      <c r="F155">
        <v>135000</v>
      </c>
      <c r="G155">
        <v>135000</v>
      </c>
      <c r="H155">
        <f t="shared" si="4"/>
        <v>0</v>
      </c>
      <c r="J155" s="30">
        <f t="shared" si="5"/>
        <v>0</v>
      </c>
    </row>
    <row r="156" spans="1:10" hidden="1" x14ac:dyDescent="0.35">
      <c r="A156" s="22" t="s">
        <v>819</v>
      </c>
      <c r="B156" s="23">
        <v>195000</v>
      </c>
      <c r="C156" s="20">
        <f>(IFERROR(VLOOKUP(A156,#REF!,2,FALSE),0))</f>
        <v>0</v>
      </c>
      <c r="D156" s="30"/>
      <c r="F156">
        <v>195000</v>
      </c>
      <c r="G156">
        <v>195000</v>
      </c>
      <c r="H156">
        <f t="shared" si="4"/>
        <v>0</v>
      </c>
      <c r="J156" s="30"/>
    </row>
    <row r="157" spans="1:10" hidden="1" x14ac:dyDescent="0.35">
      <c r="A157" s="22" t="s">
        <v>818</v>
      </c>
      <c r="B157" s="23">
        <v>0</v>
      </c>
      <c r="C157" s="20">
        <f>(IFERROR(VLOOKUP(A157,#REF!,2,FALSE),0))</f>
        <v>0</v>
      </c>
      <c r="D157" s="30"/>
      <c r="F157">
        <v>0</v>
      </c>
      <c r="G157">
        <v>0</v>
      </c>
      <c r="H157">
        <f t="shared" si="4"/>
        <v>0</v>
      </c>
      <c r="J157" s="30">
        <f t="shared" si="5"/>
        <v>0</v>
      </c>
    </row>
    <row r="158" spans="1:10" hidden="1" x14ac:dyDescent="0.35">
      <c r="A158" s="22" t="s">
        <v>192</v>
      </c>
      <c r="B158" s="23">
        <v>15336</v>
      </c>
      <c r="C158" s="20">
        <f>(IFERROR(VLOOKUP(A158,#REF!,2,FALSE),0))</f>
        <v>0</v>
      </c>
      <c r="D158" s="30"/>
      <c r="F158">
        <v>15336</v>
      </c>
      <c r="G158">
        <v>15336</v>
      </c>
      <c r="H158">
        <f t="shared" si="4"/>
        <v>0</v>
      </c>
      <c r="J158" s="30"/>
    </row>
    <row r="159" spans="1:10" hidden="1" x14ac:dyDescent="0.35">
      <c r="A159" s="22" t="s">
        <v>817</v>
      </c>
      <c r="B159" s="23">
        <v>30000</v>
      </c>
      <c r="C159" s="20">
        <f>(IFERROR(VLOOKUP(A159,#REF!,2,FALSE),0))</f>
        <v>0</v>
      </c>
      <c r="D159" s="30"/>
      <c r="F159">
        <v>30000</v>
      </c>
      <c r="G159">
        <v>30000</v>
      </c>
      <c r="H159">
        <f t="shared" si="4"/>
        <v>0</v>
      </c>
      <c r="J159" s="30">
        <f t="shared" si="5"/>
        <v>0</v>
      </c>
    </row>
    <row r="160" spans="1:10" hidden="1" x14ac:dyDescent="0.35">
      <c r="A160" s="22" t="s">
        <v>980</v>
      </c>
      <c r="B160" s="23">
        <v>210500</v>
      </c>
      <c r="C160" s="20">
        <f>(IFERROR(VLOOKUP(A160,#REF!,2,FALSE),0))</f>
        <v>0</v>
      </c>
      <c r="D160" s="30"/>
      <c r="F160">
        <v>210500</v>
      </c>
      <c r="G160">
        <v>210500</v>
      </c>
      <c r="H160">
        <f t="shared" si="4"/>
        <v>0</v>
      </c>
      <c r="J160" s="30">
        <f t="shared" si="5"/>
        <v>0</v>
      </c>
    </row>
    <row r="161" spans="1:10" hidden="1" x14ac:dyDescent="0.35">
      <c r="A161" s="22" t="s">
        <v>816</v>
      </c>
      <c r="B161" s="23">
        <v>80000</v>
      </c>
      <c r="C161" s="20">
        <f>(IFERROR(VLOOKUP(A161,#REF!,2,FALSE),0))</f>
        <v>0</v>
      </c>
      <c r="D161" s="30"/>
      <c r="F161">
        <v>80000</v>
      </c>
      <c r="G161">
        <v>80000</v>
      </c>
      <c r="H161">
        <f t="shared" si="4"/>
        <v>0</v>
      </c>
      <c r="J161" s="30">
        <f t="shared" si="5"/>
        <v>0</v>
      </c>
    </row>
    <row r="162" spans="1:10" hidden="1" x14ac:dyDescent="0.35">
      <c r="A162" s="22" t="s">
        <v>193</v>
      </c>
      <c r="B162" s="23">
        <v>87744</v>
      </c>
      <c r="C162" s="20">
        <f>(IFERROR(VLOOKUP(A162,#REF!,2,FALSE),0))</f>
        <v>0</v>
      </c>
      <c r="D162" s="30"/>
      <c r="F162">
        <v>87744</v>
      </c>
      <c r="G162">
        <v>87744</v>
      </c>
      <c r="H162">
        <f t="shared" si="4"/>
        <v>0</v>
      </c>
      <c r="J162" s="30"/>
    </row>
    <row r="163" spans="1:10" hidden="1" x14ac:dyDescent="0.35">
      <c r="A163" s="22" t="s">
        <v>196</v>
      </c>
      <c r="B163" s="23">
        <v>0</v>
      </c>
      <c r="C163" s="20">
        <f>(IFERROR(VLOOKUP(A163,#REF!,2,FALSE),0))</f>
        <v>0</v>
      </c>
      <c r="D163" s="30"/>
      <c r="F163">
        <v>0</v>
      </c>
      <c r="G163">
        <v>0</v>
      </c>
      <c r="H163">
        <f t="shared" si="4"/>
        <v>0</v>
      </c>
      <c r="J163" s="30">
        <f t="shared" si="5"/>
        <v>0</v>
      </c>
    </row>
    <row r="164" spans="1:10" hidden="1" x14ac:dyDescent="0.35">
      <c r="A164" s="22" t="s">
        <v>197</v>
      </c>
      <c r="B164" s="23">
        <v>0</v>
      </c>
      <c r="C164" s="20">
        <f>(IFERROR(VLOOKUP(A164,#REF!,2,FALSE),0))</f>
        <v>0</v>
      </c>
      <c r="D164" s="30"/>
      <c r="F164">
        <v>0</v>
      </c>
      <c r="G164">
        <v>0</v>
      </c>
      <c r="H164">
        <f t="shared" si="4"/>
        <v>0</v>
      </c>
      <c r="J164" s="30">
        <f t="shared" si="5"/>
        <v>0</v>
      </c>
    </row>
    <row r="165" spans="1:10" hidden="1" x14ac:dyDescent="0.35">
      <c r="A165" s="22" t="s">
        <v>815</v>
      </c>
      <c r="B165" s="23">
        <v>0</v>
      </c>
      <c r="C165" s="20">
        <f>(IFERROR(VLOOKUP(A165,#REF!,2,FALSE),0))</f>
        <v>0</v>
      </c>
      <c r="D165" s="30"/>
      <c r="F165">
        <v>0</v>
      </c>
      <c r="G165">
        <v>0</v>
      </c>
      <c r="H165">
        <f t="shared" si="4"/>
        <v>0</v>
      </c>
      <c r="J165" s="30">
        <f t="shared" si="5"/>
        <v>0</v>
      </c>
    </row>
    <row r="166" spans="1:10" hidden="1" x14ac:dyDescent="0.35">
      <c r="A166" s="22" t="s">
        <v>914</v>
      </c>
      <c r="B166" s="23">
        <v>0</v>
      </c>
      <c r="C166" s="20">
        <f>(IFERROR(VLOOKUP(A166,#REF!,2,FALSE),0))</f>
        <v>0</v>
      </c>
      <c r="D166" s="30"/>
      <c r="F166">
        <v>0</v>
      </c>
      <c r="G166">
        <v>0</v>
      </c>
      <c r="H166">
        <f t="shared" si="4"/>
        <v>0</v>
      </c>
      <c r="J166" s="30">
        <f t="shared" si="5"/>
        <v>0</v>
      </c>
    </row>
    <row r="167" spans="1:10" hidden="1" x14ac:dyDescent="0.35">
      <c r="A167" s="22" t="s">
        <v>913</v>
      </c>
      <c r="B167" s="23">
        <v>1394090</v>
      </c>
      <c r="C167" s="20">
        <f>(IFERROR(VLOOKUP(A167,#REF!,2,FALSE),0))</f>
        <v>0</v>
      </c>
      <c r="D167" s="30"/>
      <c r="F167">
        <v>1394090</v>
      </c>
      <c r="G167">
        <v>1394090</v>
      </c>
      <c r="H167">
        <f t="shared" si="4"/>
        <v>0</v>
      </c>
      <c r="J167" s="30"/>
    </row>
    <row r="168" spans="1:10" hidden="1" x14ac:dyDescent="0.35">
      <c r="A168" s="22" t="s">
        <v>1791</v>
      </c>
      <c r="B168" s="23"/>
      <c r="C168" s="20">
        <f>(IFERROR(VLOOKUP(A168,#REF!,2,FALSE),0))</f>
        <v>0</v>
      </c>
      <c r="D168" s="30"/>
      <c r="G168">
        <v>0</v>
      </c>
      <c r="H168">
        <f t="shared" si="4"/>
        <v>0</v>
      </c>
      <c r="J168" s="30">
        <f t="shared" si="5"/>
        <v>0</v>
      </c>
    </row>
    <row r="169" spans="1:10" hidden="1" x14ac:dyDescent="0.35">
      <c r="A169" s="22" t="s">
        <v>981</v>
      </c>
      <c r="B169" s="23">
        <v>2000</v>
      </c>
      <c r="C169" s="20">
        <f>(IFERROR(VLOOKUP(A169,#REF!,2,FALSE),0))</f>
        <v>0</v>
      </c>
      <c r="D169" s="30"/>
      <c r="F169">
        <v>2000</v>
      </c>
      <c r="G169">
        <v>2000</v>
      </c>
      <c r="H169">
        <f t="shared" si="4"/>
        <v>0</v>
      </c>
      <c r="J169" s="30">
        <f t="shared" si="5"/>
        <v>0</v>
      </c>
    </row>
    <row r="170" spans="1:10" hidden="1" x14ac:dyDescent="0.35">
      <c r="A170" s="22" t="s">
        <v>814</v>
      </c>
      <c r="B170" s="23">
        <v>0</v>
      </c>
      <c r="C170" s="20">
        <f>(IFERROR(VLOOKUP(A170,#REF!,2,FALSE),0))</f>
        <v>0</v>
      </c>
      <c r="D170" s="30"/>
      <c r="F170">
        <v>0</v>
      </c>
      <c r="G170">
        <v>0</v>
      </c>
      <c r="H170">
        <f t="shared" si="4"/>
        <v>0</v>
      </c>
      <c r="J170" s="30">
        <f t="shared" si="5"/>
        <v>0</v>
      </c>
    </row>
    <row r="171" spans="1:10" hidden="1" x14ac:dyDescent="0.35">
      <c r="A171" s="22" t="s">
        <v>813</v>
      </c>
      <c r="B171" s="23">
        <v>8000</v>
      </c>
      <c r="C171" s="20">
        <f>(IFERROR(VLOOKUP(A171,#REF!,2,FALSE),0))</f>
        <v>0</v>
      </c>
      <c r="D171" s="30"/>
      <c r="F171">
        <v>8000</v>
      </c>
      <c r="G171">
        <v>8000</v>
      </c>
      <c r="H171">
        <f t="shared" si="4"/>
        <v>0</v>
      </c>
      <c r="J171" s="30">
        <f t="shared" si="5"/>
        <v>0</v>
      </c>
    </row>
    <row r="172" spans="1:10" hidden="1" x14ac:dyDescent="0.35">
      <c r="A172" s="22" t="s">
        <v>812</v>
      </c>
      <c r="B172" s="23">
        <v>72000</v>
      </c>
      <c r="C172" s="20">
        <f>(IFERROR(VLOOKUP(A172,#REF!,2,FALSE),0))</f>
        <v>0</v>
      </c>
      <c r="D172" s="30"/>
      <c r="F172">
        <v>72000</v>
      </c>
      <c r="G172">
        <v>72000</v>
      </c>
      <c r="H172">
        <f t="shared" si="4"/>
        <v>0</v>
      </c>
      <c r="J172" s="30">
        <f t="shared" si="5"/>
        <v>0</v>
      </c>
    </row>
    <row r="173" spans="1:10" hidden="1" x14ac:dyDescent="0.35">
      <c r="A173" s="22" t="s">
        <v>811</v>
      </c>
      <c r="B173" s="23">
        <v>0</v>
      </c>
      <c r="C173" s="20">
        <f>(IFERROR(VLOOKUP(A173,#REF!,2,FALSE),0))</f>
        <v>0</v>
      </c>
      <c r="D173" s="30"/>
      <c r="F173">
        <v>0</v>
      </c>
      <c r="G173">
        <v>0</v>
      </c>
      <c r="H173">
        <f t="shared" si="4"/>
        <v>0</v>
      </c>
      <c r="J173" s="30">
        <f t="shared" si="5"/>
        <v>0</v>
      </c>
    </row>
    <row r="174" spans="1:10" hidden="1" x14ac:dyDescent="0.35">
      <c r="A174" s="22" t="s">
        <v>200</v>
      </c>
      <c r="B174" s="23">
        <v>405000</v>
      </c>
      <c r="C174" s="20">
        <f>(IFERROR(VLOOKUP(A174,#REF!,2,FALSE),0))</f>
        <v>0</v>
      </c>
      <c r="D174" s="30"/>
      <c r="F174">
        <v>405000</v>
      </c>
      <c r="G174">
        <v>405000</v>
      </c>
      <c r="H174">
        <f t="shared" si="4"/>
        <v>0</v>
      </c>
      <c r="J174" s="30">
        <f t="shared" si="5"/>
        <v>0</v>
      </c>
    </row>
    <row r="175" spans="1:10" hidden="1" x14ac:dyDescent="0.35">
      <c r="A175" s="22" t="s">
        <v>201</v>
      </c>
      <c r="B175" s="23">
        <v>900000</v>
      </c>
      <c r="C175" s="20">
        <f>(IFERROR(VLOOKUP(A175,#REF!,2,FALSE),0))</f>
        <v>0</v>
      </c>
      <c r="D175" s="30"/>
      <c r="F175">
        <v>900000</v>
      </c>
      <c r="G175">
        <v>900000</v>
      </c>
      <c r="H175">
        <f t="shared" si="4"/>
        <v>0</v>
      </c>
      <c r="J175" s="30">
        <f t="shared" si="5"/>
        <v>0</v>
      </c>
    </row>
    <row r="176" spans="1:10" hidden="1" x14ac:dyDescent="0.35">
      <c r="A176" s="22" t="s">
        <v>810</v>
      </c>
      <c r="B176" s="23">
        <v>16000</v>
      </c>
      <c r="C176" s="20">
        <f>(IFERROR(VLOOKUP(A176,#REF!,2,FALSE),0))</f>
        <v>0</v>
      </c>
      <c r="D176" s="30"/>
      <c r="F176">
        <v>16000</v>
      </c>
      <c r="G176">
        <v>16000</v>
      </c>
      <c r="H176">
        <f t="shared" si="4"/>
        <v>0</v>
      </c>
      <c r="J176" s="30">
        <f t="shared" si="5"/>
        <v>0</v>
      </c>
    </row>
    <row r="177" spans="1:10" hidden="1" x14ac:dyDescent="0.35">
      <c r="A177" s="22" t="s">
        <v>202</v>
      </c>
      <c r="B177" s="23">
        <v>798000</v>
      </c>
      <c r="C177" s="20">
        <f>(IFERROR(VLOOKUP(A177,#REF!,2,FALSE),0))</f>
        <v>0</v>
      </c>
      <c r="D177" s="30"/>
      <c r="F177">
        <v>798000</v>
      </c>
      <c r="G177">
        <v>798000</v>
      </c>
      <c r="H177">
        <f t="shared" si="4"/>
        <v>0</v>
      </c>
      <c r="J177" s="30">
        <f t="shared" si="5"/>
        <v>0</v>
      </c>
    </row>
    <row r="178" spans="1:10" hidden="1" x14ac:dyDescent="0.35">
      <c r="A178" s="22" t="s">
        <v>809</v>
      </c>
      <c r="B178" s="23">
        <v>0</v>
      </c>
      <c r="C178" s="20">
        <f>(IFERROR(VLOOKUP(A178,#REF!,2,FALSE),0))</f>
        <v>0</v>
      </c>
      <c r="D178" s="30"/>
      <c r="F178">
        <v>0</v>
      </c>
      <c r="G178">
        <v>0</v>
      </c>
      <c r="H178">
        <f t="shared" si="4"/>
        <v>0</v>
      </c>
      <c r="J178" s="30">
        <f t="shared" si="5"/>
        <v>0</v>
      </c>
    </row>
    <row r="179" spans="1:10" hidden="1" x14ac:dyDescent="0.35">
      <c r="A179" s="22" t="s">
        <v>203</v>
      </c>
      <c r="B179" s="23">
        <v>302000</v>
      </c>
      <c r="C179" s="20">
        <f>(IFERROR(VLOOKUP(A179,#REF!,2,FALSE),0))</f>
        <v>0</v>
      </c>
      <c r="D179" s="30"/>
      <c r="F179">
        <v>302000</v>
      </c>
      <c r="G179">
        <v>302000</v>
      </c>
      <c r="H179">
        <f t="shared" si="4"/>
        <v>0</v>
      </c>
      <c r="J179" s="30">
        <f t="shared" si="5"/>
        <v>0</v>
      </c>
    </row>
    <row r="180" spans="1:10" hidden="1" x14ac:dyDescent="0.35">
      <c r="A180" s="22" t="s">
        <v>982</v>
      </c>
      <c r="B180" s="23">
        <v>30000</v>
      </c>
      <c r="C180" s="20">
        <f>(IFERROR(VLOOKUP(A180,#REF!,2,FALSE),0))</f>
        <v>0</v>
      </c>
      <c r="D180" s="30"/>
      <c r="F180">
        <v>30000</v>
      </c>
      <c r="G180">
        <v>30000</v>
      </c>
      <c r="H180">
        <f t="shared" si="4"/>
        <v>0</v>
      </c>
      <c r="J180" s="30">
        <f t="shared" si="5"/>
        <v>0</v>
      </c>
    </row>
    <row r="181" spans="1:10" hidden="1" x14ac:dyDescent="0.35">
      <c r="A181" s="22" t="s">
        <v>808</v>
      </c>
      <c r="B181" s="23">
        <v>0</v>
      </c>
      <c r="C181" s="20">
        <f>(IFERROR(VLOOKUP(A181,#REF!,2,FALSE),0))</f>
        <v>0</v>
      </c>
      <c r="D181" s="30"/>
      <c r="F181">
        <v>0</v>
      </c>
      <c r="G181">
        <v>0</v>
      </c>
      <c r="H181">
        <f t="shared" si="4"/>
        <v>0</v>
      </c>
      <c r="J181" s="30">
        <f t="shared" si="5"/>
        <v>0</v>
      </c>
    </row>
    <row r="182" spans="1:10" hidden="1" x14ac:dyDescent="0.35">
      <c r="A182" s="22" t="s">
        <v>204</v>
      </c>
      <c r="B182" s="23">
        <v>441000</v>
      </c>
      <c r="C182" s="20">
        <f>(IFERROR(VLOOKUP(A182,#REF!,2,FALSE),0))</f>
        <v>0</v>
      </c>
      <c r="D182" s="30"/>
      <c r="F182">
        <v>441000</v>
      </c>
      <c r="G182">
        <v>441000</v>
      </c>
      <c r="H182">
        <f t="shared" si="4"/>
        <v>0</v>
      </c>
      <c r="J182" s="30">
        <f t="shared" si="5"/>
        <v>0</v>
      </c>
    </row>
    <row r="183" spans="1:10" hidden="1" x14ac:dyDescent="0.35">
      <c r="A183" s="22" t="s">
        <v>205</v>
      </c>
      <c r="B183" s="23">
        <v>20000</v>
      </c>
      <c r="C183" s="20">
        <f>(IFERROR(VLOOKUP(A183,#REF!,2,FALSE),0))</f>
        <v>0</v>
      </c>
      <c r="D183" s="30"/>
      <c r="F183">
        <v>20000</v>
      </c>
      <c r="G183">
        <v>20000</v>
      </c>
      <c r="H183">
        <f t="shared" si="4"/>
        <v>0</v>
      </c>
      <c r="J183" s="30">
        <f t="shared" si="5"/>
        <v>0</v>
      </c>
    </row>
    <row r="184" spans="1:10" hidden="1" x14ac:dyDescent="0.35">
      <c r="A184" s="22" t="s">
        <v>807</v>
      </c>
      <c r="B184" s="23">
        <v>0</v>
      </c>
      <c r="C184" s="20">
        <f>(IFERROR(VLOOKUP(A184,#REF!,2,FALSE),0))</f>
        <v>0</v>
      </c>
      <c r="D184" s="30"/>
      <c r="F184">
        <v>0</v>
      </c>
      <c r="G184">
        <v>0</v>
      </c>
      <c r="H184">
        <f t="shared" si="4"/>
        <v>0</v>
      </c>
      <c r="J184" s="30">
        <f t="shared" si="5"/>
        <v>0</v>
      </c>
    </row>
    <row r="185" spans="1:10" hidden="1" x14ac:dyDescent="0.35">
      <c r="A185" s="22" t="s">
        <v>206</v>
      </c>
      <c r="B185" s="23">
        <v>16000</v>
      </c>
      <c r="C185" s="20">
        <f>(IFERROR(VLOOKUP(A185,#REF!,2,FALSE),0))</f>
        <v>0</v>
      </c>
      <c r="D185" s="30"/>
      <c r="F185">
        <v>16000</v>
      </c>
      <c r="G185">
        <v>16000</v>
      </c>
      <c r="H185">
        <f t="shared" si="4"/>
        <v>0</v>
      </c>
      <c r="J185" s="30">
        <f t="shared" si="5"/>
        <v>0</v>
      </c>
    </row>
    <row r="186" spans="1:10" hidden="1" x14ac:dyDescent="0.35">
      <c r="A186" s="22" t="s">
        <v>912</v>
      </c>
      <c r="B186" s="23">
        <v>864000</v>
      </c>
      <c r="C186" s="20">
        <f>(IFERROR(VLOOKUP(A186,#REF!,2,FALSE),0))</f>
        <v>0</v>
      </c>
      <c r="D186" s="30"/>
      <c r="F186">
        <v>864000</v>
      </c>
      <c r="G186">
        <v>864000</v>
      </c>
      <c r="H186">
        <f t="shared" si="4"/>
        <v>0</v>
      </c>
      <c r="J186" s="30"/>
    </row>
    <row r="187" spans="1:10" hidden="1" x14ac:dyDescent="0.35">
      <c r="A187" s="22" t="s">
        <v>806</v>
      </c>
      <c r="B187" s="23">
        <v>10000</v>
      </c>
      <c r="C187" s="20">
        <f>(IFERROR(VLOOKUP(A187,#REF!,2,FALSE),0))</f>
        <v>0</v>
      </c>
      <c r="D187" s="30"/>
      <c r="F187">
        <v>10000</v>
      </c>
      <c r="G187">
        <v>10000</v>
      </c>
      <c r="H187">
        <f t="shared" si="4"/>
        <v>0</v>
      </c>
      <c r="J187" s="30">
        <f t="shared" si="5"/>
        <v>0</v>
      </c>
    </row>
    <row r="188" spans="1:10" hidden="1" x14ac:dyDescent="0.35">
      <c r="A188" s="22" t="s">
        <v>805</v>
      </c>
      <c r="B188" s="23">
        <v>24000</v>
      </c>
      <c r="C188" s="20">
        <f>(IFERROR(VLOOKUP(A188,#REF!,2,FALSE),0))</f>
        <v>0</v>
      </c>
      <c r="D188" s="30"/>
      <c r="F188">
        <v>24000</v>
      </c>
      <c r="G188">
        <v>24000</v>
      </c>
      <c r="H188">
        <f t="shared" si="4"/>
        <v>0</v>
      </c>
      <c r="J188" s="30"/>
    </row>
    <row r="189" spans="1:10" hidden="1" x14ac:dyDescent="0.35">
      <c r="A189" s="22" t="s">
        <v>804</v>
      </c>
      <c r="B189" s="23">
        <v>10000</v>
      </c>
      <c r="C189" s="20">
        <f>(IFERROR(VLOOKUP(A189,#REF!,2,FALSE),0))</f>
        <v>0</v>
      </c>
      <c r="D189" s="30"/>
      <c r="F189">
        <v>10000</v>
      </c>
      <c r="G189">
        <v>10000</v>
      </c>
      <c r="H189">
        <f t="shared" si="4"/>
        <v>0</v>
      </c>
      <c r="J189" s="30">
        <f t="shared" si="5"/>
        <v>0</v>
      </c>
    </row>
    <row r="190" spans="1:10" hidden="1" x14ac:dyDescent="0.35">
      <c r="A190" s="22" t="s">
        <v>209</v>
      </c>
      <c r="B190" s="23">
        <v>70000</v>
      </c>
      <c r="C190" s="20">
        <f>(IFERROR(VLOOKUP(A190,#REF!,2,FALSE),0))</f>
        <v>0</v>
      </c>
      <c r="D190" s="30"/>
      <c r="F190">
        <v>70000</v>
      </c>
      <c r="G190">
        <v>70000</v>
      </c>
      <c r="H190">
        <f t="shared" si="4"/>
        <v>0</v>
      </c>
      <c r="J190" s="30"/>
    </row>
    <row r="191" spans="1:10" hidden="1" x14ac:dyDescent="0.35">
      <c r="A191" s="22" t="s">
        <v>210</v>
      </c>
      <c r="B191" s="23">
        <v>315000</v>
      </c>
      <c r="C191" s="20">
        <f>(IFERROR(VLOOKUP(A191,#REF!,2,FALSE),0))</f>
        <v>0</v>
      </c>
      <c r="D191" s="30"/>
      <c r="F191">
        <v>315000</v>
      </c>
      <c r="G191">
        <v>315000</v>
      </c>
      <c r="H191">
        <f t="shared" si="4"/>
        <v>0</v>
      </c>
      <c r="J191" s="30"/>
    </row>
    <row r="192" spans="1:10" hidden="1" x14ac:dyDescent="0.35">
      <c r="A192" s="22" t="s">
        <v>803</v>
      </c>
      <c r="B192" s="23">
        <v>20000</v>
      </c>
      <c r="C192" s="20">
        <f>(IFERROR(VLOOKUP(A192,#REF!,2,FALSE),0))</f>
        <v>0</v>
      </c>
      <c r="D192" s="30"/>
      <c r="F192">
        <v>20000</v>
      </c>
      <c r="G192">
        <v>20000</v>
      </c>
      <c r="H192">
        <f t="shared" si="4"/>
        <v>0</v>
      </c>
      <c r="J192" s="30">
        <f t="shared" si="5"/>
        <v>0</v>
      </c>
    </row>
    <row r="193" spans="1:10" hidden="1" x14ac:dyDescent="0.35">
      <c r="A193" s="22" t="s">
        <v>211</v>
      </c>
      <c r="B193" s="23">
        <v>161319.6</v>
      </c>
      <c r="C193" s="20">
        <f>(IFERROR(VLOOKUP(A193,#REF!,2,FALSE),0))</f>
        <v>0</v>
      </c>
      <c r="D193" s="30"/>
      <c r="F193">
        <v>161319.6</v>
      </c>
      <c r="G193">
        <v>161319.6</v>
      </c>
      <c r="H193">
        <f t="shared" si="4"/>
        <v>0</v>
      </c>
      <c r="J193" s="30">
        <f t="shared" si="5"/>
        <v>0</v>
      </c>
    </row>
    <row r="194" spans="1:10" hidden="1" x14ac:dyDescent="0.35">
      <c r="A194" s="22" t="s">
        <v>802</v>
      </c>
      <c r="B194" s="23">
        <v>45000</v>
      </c>
      <c r="C194" s="20">
        <f>(IFERROR(VLOOKUP(A194,#REF!,2,FALSE),0))</f>
        <v>0</v>
      </c>
      <c r="D194" s="30"/>
      <c r="F194">
        <v>45000</v>
      </c>
      <c r="G194">
        <v>45000</v>
      </c>
      <c r="H194">
        <f t="shared" si="4"/>
        <v>0</v>
      </c>
      <c r="J194" s="30"/>
    </row>
    <row r="195" spans="1:10" hidden="1" x14ac:dyDescent="0.35">
      <c r="A195" s="22" t="s">
        <v>212</v>
      </c>
      <c r="B195" s="23">
        <v>64400</v>
      </c>
      <c r="C195" s="20">
        <f>(IFERROR(VLOOKUP(A195,#REF!,2,FALSE),0))</f>
        <v>0</v>
      </c>
      <c r="D195" s="30"/>
      <c r="F195">
        <v>64400</v>
      </c>
      <c r="G195">
        <v>64400</v>
      </c>
      <c r="H195">
        <f t="shared" ref="H195:H258" si="6">F195-G195</f>
        <v>0</v>
      </c>
      <c r="J195" s="30"/>
    </row>
    <row r="196" spans="1:10" hidden="1" x14ac:dyDescent="0.35">
      <c r="A196" s="22" t="s">
        <v>213</v>
      </c>
      <c r="B196" s="23">
        <v>88000</v>
      </c>
      <c r="C196" s="20">
        <f>(IFERROR(VLOOKUP(A196,#REF!,2,FALSE),0))</f>
        <v>0</v>
      </c>
      <c r="D196" s="30"/>
      <c r="F196">
        <v>88000</v>
      </c>
      <c r="G196">
        <v>88000</v>
      </c>
      <c r="H196">
        <f t="shared" si="6"/>
        <v>0</v>
      </c>
      <c r="J196" s="30"/>
    </row>
    <row r="197" spans="1:10" hidden="1" x14ac:dyDescent="0.35">
      <c r="A197" s="22" t="s">
        <v>214</v>
      </c>
      <c r="B197" s="23">
        <v>800</v>
      </c>
      <c r="C197" s="20">
        <f>(IFERROR(VLOOKUP(A197,#REF!,2,FALSE),0))</f>
        <v>0</v>
      </c>
      <c r="D197" s="30"/>
      <c r="F197">
        <v>800</v>
      </c>
      <c r="G197">
        <v>800</v>
      </c>
      <c r="H197">
        <f t="shared" si="6"/>
        <v>0</v>
      </c>
      <c r="J197" s="30">
        <f t="shared" ref="J197:J258" si="7">H197-I197</f>
        <v>0</v>
      </c>
    </row>
    <row r="198" spans="1:10" hidden="1" x14ac:dyDescent="0.35">
      <c r="A198" s="22" t="s">
        <v>215</v>
      </c>
      <c r="B198" s="23">
        <v>14400</v>
      </c>
      <c r="C198" s="20">
        <f>(IFERROR(VLOOKUP(A198,#REF!,2,FALSE),0))</f>
        <v>0</v>
      </c>
      <c r="D198" s="30"/>
      <c r="F198">
        <v>14400</v>
      </c>
      <c r="G198">
        <v>14400</v>
      </c>
      <c r="H198">
        <f t="shared" si="6"/>
        <v>0</v>
      </c>
      <c r="J198" s="30"/>
    </row>
    <row r="199" spans="1:10" hidden="1" x14ac:dyDescent="0.35">
      <c r="A199" s="22" t="s">
        <v>911</v>
      </c>
      <c r="B199" s="23">
        <v>88000</v>
      </c>
      <c r="C199" s="20">
        <f>(IFERROR(VLOOKUP(A199,#REF!,2,FALSE),0))</f>
        <v>0</v>
      </c>
      <c r="D199" s="30"/>
      <c r="F199">
        <v>88000</v>
      </c>
      <c r="G199">
        <v>88000</v>
      </c>
      <c r="H199">
        <f t="shared" si="6"/>
        <v>0</v>
      </c>
      <c r="J199" s="30"/>
    </row>
    <row r="200" spans="1:10" hidden="1" x14ac:dyDescent="0.35">
      <c r="A200" s="22" t="s">
        <v>801</v>
      </c>
      <c r="B200" s="23">
        <v>3000</v>
      </c>
      <c r="C200" s="20">
        <f>(IFERROR(VLOOKUP(A200,#REF!,2,FALSE),0))</f>
        <v>0</v>
      </c>
      <c r="D200" s="30"/>
      <c r="F200">
        <v>3000</v>
      </c>
      <c r="G200">
        <v>3000</v>
      </c>
      <c r="H200">
        <f t="shared" si="6"/>
        <v>0</v>
      </c>
      <c r="J200" s="30">
        <f t="shared" si="7"/>
        <v>0</v>
      </c>
    </row>
    <row r="201" spans="1:10" hidden="1" x14ac:dyDescent="0.35">
      <c r="A201" s="22" t="s">
        <v>1825</v>
      </c>
      <c r="B201" s="23"/>
      <c r="C201" s="20">
        <f>(IFERROR(VLOOKUP(A201,#REF!,2,FALSE),0))</f>
        <v>0</v>
      </c>
      <c r="D201" s="30"/>
      <c r="G201">
        <v>0</v>
      </c>
      <c r="H201">
        <f t="shared" si="6"/>
        <v>0</v>
      </c>
      <c r="J201" s="30">
        <f t="shared" si="7"/>
        <v>0</v>
      </c>
    </row>
    <row r="202" spans="1:10" hidden="1" x14ac:dyDescent="0.35">
      <c r="A202" s="22" t="s">
        <v>800</v>
      </c>
      <c r="B202" s="23">
        <v>10000</v>
      </c>
      <c r="C202" s="20">
        <f>(IFERROR(VLOOKUP(A202,#REF!,2,FALSE),0))</f>
        <v>0</v>
      </c>
      <c r="D202" s="30"/>
      <c r="F202">
        <v>10000</v>
      </c>
      <c r="G202">
        <v>10000</v>
      </c>
      <c r="H202">
        <f t="shared" si="6"/>
        <v>0</v>
      </c>
      <c r="J202" s="30">
        <f t="shared" si="7"/>
        <v>0</v>
      </c>
    </row>
    <row r="203" spans="1:10" hidden="1" x14ac:dyDescent="0.35">
      <c r="A203" s="22" t="s">
        <v>983</v>
      </c>
      <c r="B203" s="23">
        <v>30000</v>
      </c>
      <c r="C203" s="20">
        <f>(IFERROR(VLOOKUP(A203,#REF!,2,FALSE),0))</f>
        <v>0</v>
      </c>
      <c r="D203" s="30"/>
      <c r="F203">
        <v>30000</v>
      </c>
      <c r="G203">
        <v>30000</v>
      </c>
      <c r="H203">
        <f t="shared" si="6"/>
        <v>0</v>
      </c>
      <c r="J203" s="30">
        <f t="shared" si="7"/>
        <v>0</v>
      </c>
    </row>
    <row r="204" spans="1:10" hidden="1" x14ac:dyDescent="0.35">
      <c r="A204" s="22" t="s">
        <v>799</v>
      </c>
      <c r="B204" s="23">
        <v>12000</v>
      </c>
      <c r="C204" s="20">
        <f>(IFERROR(VLOOKUP(A204,#REF!,2,FALSE),0))</f>
        <v>0</v>
      </c>
      <c r="D204" s="30"/>
      <c r="F204">
        <v>12000</v>
      </c>
      <c r="G204">
        <v>12000</v>
      </c>
      <c r="H204">
        <f t="shared" si="6"/>
        <v>0</v>
      </c>
      <c r="J204" s="30">
        <f t="shared" si="7"/>
        <v>0</v>
      </c>
    </row>
    <row r="205" spans="1:10" hidden="1" x14ac:dyDescent="0.35">
      <c r="A205" s="22" t="s">
        <v>218</v>
      </c>
      <c r="B205" s="23">
        <v>480000</v>
      </c>
      <c r="C205" s="20">
        <f>(IFERROR(VLOOKUP(A205,#REF!,2,FALSE),0))</f>
        <v>0</v>
      </c>
      <c r="D205" s="30"/>
      <c r="F205">
        <v>480000</v>
      </c>
      <c r="G205">
        <v>480000</v>
      </c>
      <c r="H205">
        <f t="shared" si="6"/>
        <v>0</v>
      </c>
      <c r="J205" s="30">
        <f t="shared" si="7"/>
        <v>0</v>
      </c>
    </row>
    <row r="206" spans="1:10" hidden="1" x14ac:dyDescent="0.35">
      <c r="A206" s="22" t="s">
        <v>219</v>
      </c>
      <c r="B206" s="23">
        <v>600000</v>
      </c>
      <c r="C206" s="20">
        <f>(IFERROR(VLOOKUP(A206,#REF!,2,FALSE),0))</f>
        <v>0</v>
      </c>
      <c r="D206" s="30"/>
      <c r="F206">
        <v>600000</v>
      </c>
      <c r="G206">
        <v>600000</v>
      </c>
      <c r="H206">
        <f t="shared" si="6"/>
        <v>0</v>
      </c>
      <c r="J206" s="30"/>
    </row>
    <row r="207" spans="1:10" hidden="1" x14ac:dyDescent="0.35">
      <c r="A207" s="22" t="s">
        <v>798</v>
      </c>
      <c r="B207" s="23">
        <v>51000</v>
      </c>
      <c r="C207" s="20">
        <f>(IFERROR(VLOOKUP(A207,#REF!,2,FALSE),0))</f>
        <v>0</v>
      </c>
      <c r="D207" s="30"/>
      <c r="F207">
        <v>51000</v>
      </c>
      <c r="G207">
        <v>51000</v>
      </c>
      <c r="H207">
        <f t="shared" si="6"/>
        <v>0</v>
      </c>
      <c r="J207" s="30"/>
    </row>
    <row r="208" spans="1:10" hidden="1" x14ac:dyDescent="0.35">
      <c r="A208" s="22" t="s">
        <v>220</v>
      </c>
      <c r="B208" s="23">
        <v>220000</v>
      </c>
      <c r="C208" s="20">
        <f>(IFERROR(VLOOKUP(A208,#REF!,2,FALSE),0))</f>
        <v>0</v>
      </c>
      <c r="D208" s="30"/>
      <c r="F208">
        <v>220000</v>
      </c>
      <c r="G208">
        <v>220000</v>
      </c>
      <c r="H208">
        <f t="shared" si="6"/>
        <v>0</v>
      </c>
      <c r="J208" s="30"/>
    </row>
    <row r="209" spans="1:10" hidden="1" x14ac:dyDescent="0.35">
      <c r="A209" s="22" t="s">
        <v>797</v>
      </c>
      <c r="B209" s="23">
        <v>0</v>
      </c>
      <c r="C209" s="20">
        <f>(IFERROR(VLOOKUP(A209,#REF!,2,FALSE),0))</f>
        <v>0</v>
      </c>
      <c r="D209" s="30"/>
      <c r="F209">
        <v>0</v>
      </c>
      <c r="G209">
        <v>0</v>
      </c>
      <c r="H209">
        <f t="shared" si="6"/>
        <v>0</v>
      </c>
      <c r="J209" s="30">
        <f t="shared" si="7"/>
        <v>0</v>
      </c>
    </row>
    <row r="210" spans="1:10" hidden="1" x14ac:dyDescent="0.35">
      <c r="A210" s="22" t="s">
        <v>221</v>
      </c>
      <c r="B210" s="23">
        <v>80000</v>
      </c>
      <c r="C210" s="20">
        <f>(IFERROR(VLOOKUP(A210,#REF!,2,FALSE),0))</f>
        <v>0</v>
      </c>
      <c r="D210" s="30"/>
      <c r="F210">
        <v>80000</v>
      </c>
      <c r="G210">
        <v>80000</v>
      </c>
      <c r="H210">
        <f t="shared" si="6"/>
        <v>0</v>
      </c>
      <c r="J210" s="30">
        <f t="shared" si="7"/>
        <v>0</v>
      </c>
    </row>
    <row r="211" spans="1:10" hidden="1" x14ac:dyDescent="0.35">
      <c r="A211" s="22" t="s">
        <v>222</v>
      </c>
      <c r="B211" s="23">
        <v>320000</v>
      </c>
      <c r="C211" s="20">
        <f>(IFERROR(VLOOKUP(A211,#REF!,2,FALSE),0))</f>
        <v>0</v>
      </c>
      <c r="D211" s="30"/>
      <c r="F211">
        <v>320000</v>
      </c>
      <c r="G211">
        <v>320000</v>
      </c>
      <c r="H211">
        <f t="shared" si="6"/>
        <v>0</v>
      </c>
      <c r="J211" s="30"/>
    </row>
    <row r="212" spans="1:10" hidden="1" x14ac:dyDescent="0.35">
      <c r="A212" s="22" t="s">
        <v>223</v>
      </c>
      <c r="B212" s="23">
        <v>264000</v>
      </c>
      <c r="C212" s="20">
        <f>(IFERROR(VLOOKUP(A212,#REF!,2,FALSE),0))</f>
        <v>0</v>
      </c>
      <c r="D212" s="30"/>
      <c r="F212">
        <v>264000</v>
      </c>
      <c r="G212">
        <v>264000</v>
      </c>
      <c r="H212">
        <f t="shared" si="6"/>
        <v>0</v>
      </c>
      <c r="J212" s="30">
        <f t="shared" si="7"/>
        <v>0</v>
      </c>
    </row>
    <row r="213" spans="1:10" hidden="1" x14ac:dyDescent="0.35">
      <c r="A213" s="22" t="s">
        <v>796</v>
      </c>
      <c r="B213" s="23">
        <v>0</v>
      </c>
      <c r="C213" s="20">
        <f>(IFERROR(VLOOKUP(A213,#REF!,2,FALSE),0))</f>
        <v>0</v>
      </c>
      <c r="D213" s="30"/>
      <c r="F213">
        <v>0</v>
      </c>
      <c r="G213">
        <v>0</v>
      </c>
      <c r="H213">
        <f t="shared" si="6"/>
        <v>0</v>
      </c>
      <c r="J213" s="30">
        <f t="shared" si="7"/>
        <v>0</v>
      </c>
    </row>
    <row r="214" spans="1:10" hidden="1" x14ac:dyDescent="0.35">
      <c r="A214" s="22" t="s">
        <v>795</v>
      </c>
      <c r="B214" s="23">
        <v>0</v>
      </c>
      <c r="C214" s="20">
        <f>(IFERROR(VLOOKUP(A214,#REF!,2,FALSE),0))</f>
        <v>0</v>
      </c>
      <c r="D214" s="30"/>
      <c r="F214">
        <v>0</v>
      </c>
      <c r="G214">
        <v>0</v>
      </c>
      <c r="H214">
        <f t="shared" si="6"/>
        <v>0</v>
      </c>
      <c r="J214" s="30">
        <f t="shared" si="7"/>
        <v>0</v>
      </c>
    </row>
    <row r="215" spans="1:10" hidden="1" x14ac:dyDescent="0.35">
      <c r="A215" s="22" t="s">
        <v>910</v>
      </c>
      <c r="B215" s="23">
        <v>850000</v>
      </c>
      <c r="C215" s="20">
        <f>(IFERROR(VLOOKUP(A215,#REF!,2,FALSE),0))</f>
        <v>0</v>
      </c>
      <c r="D215" s="30"/>
      <c r="F215">
        <v>850000</v>
      </c>
      <c r="G215">
        <v>850000</v>
      </c>
      <c r="H215">
        <f t="shared" si="6"/>
        <v>0</v>
      </c>
      <c r="J215" s="30"/>
    </row>
    <row r="216" spans="1:10" hidden="1" x14ac:dyDescent="0.35">
      <c r="A216" s="22" t="s">
        <v>909</v>
      </c>
      <c r="B216" s="23">
        <v>0</v>
      </c>
      <c r="C216" s="20">
        <f>(IFERROR(VLOOKUP(A216,#REF!,2,FALSE),0))</f>
        <v>0</v>
      </c>
      <c r="D216" s="30"/>
      <c r="F216">
        <v>0</v>
      </c>
      <c r="G216">
        <v>0</v>
      </c>
      <c r="H216">
        <f t="shared" si="6"/>
        <v>0</v>
      </c>
      <c r="J216" s="30">
        <f t="shared" si="7"/>
        <v>0</v>
      </c>
    </row>
    <row r="217" spans="1:10" hidden="1" x14ac:dyDescent="0.35">
      <c r="A217" s="22" t="s">
        <v>794</v>
      </c>
      <c r="B217" s="23">
        <v>10000</v>
      </c>
      <c r="C217" s="20">
        <f>(IFERROR(VLOOKUP(A217,#REF!,2,FALSE),0))</f>
        <v>0</v>
      </c>
      <c r="D217" s="30"/>
      <c r="F217">
        <v>10000</v>
      </c>
      <c r="G217">
        <v>10000</v>
      </c>
      <c r="H217">
        <f t="shared" si="6"/>
        <v>0</v>
      </c>
      <c r="J217" s="30">
        <f t="shared" si="7"/>
        <v>0</v>
      </c>
    </row>
    <row r="218" spans="1:10" hidden="1" x14ac:dyDescent="0.35">
      <c r="A218" s="22" t="s">
        <v>793</v>
      </c>
      <c r="B218" s="23">
        <v>30000</v>
      </c>
      <c r="C218" s="20">
        <f>(IFERROR(VLOOKUP(A218,#REF!,2,FALSE),0))</f>
        <v>0</v>
      </c>
      <c r="D218" s="30"/>
      <c r="F218">
        <v>30000</v>
      </c>
      <c r="G218">
        <v>30000</v>
      </c>
      <c r="H218">
        <f t="shared" si="6"/>
        <v>0</v>
      </c>
      <c r="J218" s="30">
        <f t="shared" si="7"/>
        <v>0</v>
      </c>
    </row>
    <row r="219" spans="1:10" hidden="1" x14ac:dyDescent="0.35">
      <c r="A219" s="22" t="s">
        <v>792</v>
      </c>
      <c r="B219" s="23">
        <v>120000</v>
      </c>
      <c r="C219" s="20">
        <f>(IFERROR(VLOOKUP(A219,#REF!,2,FALSE),0))</f>
        <v>0</v>
      </c>
      <c r="D219" s="30"/>
      <c r="F219">
        <v>120000</v>
      </c>
      <c r="G219">
        <v>120000</v>
      </c>
      <c r="H219">
        <f t="shared" si="6"/>
        <v>0</v>
      </c>
      <c r="J219" s="30">
        <f t="shared" si="7"/>
        <v>0</v>
      </c>
    </row>
    <row r="220" spans="1:10" hidden="1" x14ac:dyDescent="0.35">
      <c r="A220" s="22" t="s">
        <v>226</v>
      </c>
      <c r="B220" s="23">
        <v>120000</v>
      </c>
      <c r="C220" s="20">
        <f>(IFERROR(VLOOKUP(A220,#REF!,2,FALSE),0))</f>
        <v>0</v>
      </c>
      <c r="D220" s="30"/>
      <c r="F220">
        <v>120000</v>
      </c>
      <c r="G220">
        <v>120000</v>
      </c>
      <c r="H220">
        <f t="shared" si="6"/>
        <v>0</v>
      </c>
      <c r="J220" s="30"/>
    </row>
    <row r="221" spans="1:10" hidden="1" x14ac:dyDescent="0.35">
      <c r="A221" s="22" t="s">
        <v>791</v>
      </c>
      <c r="B221" s="23">
        <v>3000</v>
      </c>
      <c r="C221" s="20">
        <f>(IFERROR(VLOOKUP(A221,#REF!,2,FALSE),0))</f>
        <v>0</v>
      </c>
      <c r="D221" s="30"/>
      <c r="F221">
        <v>3000</v>
      </c>
      <c r="G221">
        <v>3000</v>
      </c>
      <c r="H221">
        <f t="shared" si="6"/>
        <v>0</v>
      </c>
      <c r="J221" s="30">
        <f t="shared" si="7"/>
        <v>0</v>
      </c>
    </row>
    <row r="222" spans="1:10" hidden="1" x14ac:dyDescent="0.35">
      <c r="A222" s="22" t="s">
        <v>790</v>
      </c>
      <c r="B222" s="23">
        <v>162048</v>
      </c>
      <c r="C222" s="20">
        <f>(IFERROR(VLOOKUP(A222,#REF!,2,FALSE),0))</f>
        <v>0</v>
      </c>
      <c r="D222" s="30"/>
      <c r="F222">
        <v>162048</v>
      </c>
      <c r="G222">
        <v>162048</v>
      </c>
      <c r="H222">
        <f t="shared" si="6"/>
        <v>0</v>
      </c>
      <c r="J222" s="30"/>
    </row>
    <row r="223" spans="1:10" hidden="1" x14ac:dyDescent="0.35">
      <c r="A223" s="22" t="s">
        <v>227</v>
      </c>
      <c r="B223" s="23">
        <v>44592</v>
      </c>
      <c r="C223" s="20">
        <f>(IFERROR(VLOOKUP(A223,#REF!,2,FALSE),0))</f>
        <v>0</v>
      </c>
      <c r="D223" s="30"/>
      <c r="F223">
        <v>44592</v>
      </c>
      <c r="G223">
        <v>44592</v>
      </c>
      <c r="H223">
        <f t="shared" si="6"/>
        <v>0</v>
      </c>
      <c r="J223" s="30">
        <f t="shared" si="7"/>
        <v>0</v>
      </c>
    </row>
    <row r="224" spans="1:10" hidden="1" x14ac:dyDescent="0.35">
      <c r="A224" s="22" t="s">
        <v>228</v>
      </c>
      <c r="B224" s="23">
        <v>80000</v>
      </c>
      <c r="C224" s="20">
        <f>(IFERROR(VLOOKUP(A224,#REF!,2,FALSE),0))</f>
        <v>0</v>
      </c>
      <c r="D224" s="30"/>
      <c r="F224">
        <v>80000</v>
      </c>
      <c r="G224">
        <v>80000</v>
      </c>
      <c r="H224">
        <f t="shared" si="6"/>
        <v>0</v>
      </c>
      <c r="J224" s="30"/>
    </row>
    <row r="225" spans="1:10" hidden="1" x14ac:dyDescent="0.35">
      <c r="A225" s="22" t="s">
        <v>229</v>
      </c>
      <c r="B225" s="23">
        <v>240505</v>
      </c>
      <c r="C225" s="20">
        <f>(IFERROR(VLOOKUP(A225,#REF!,2,FALSE),0))</f>
        <v>0</v>
      </c>
      <c r="D225" s="30"/>
      <c r="F225">
        <v>240505</v>
      </c>
      <c r="G225">
        <v>240505</v>
      </c>
      <c r="H225">
        <f t="shared" si="6"/>
        <v>0</v>
      </c>
      <c r="J225" s="30"/>
    </row>
    <row r="226" spans="1:10" hidden="1" x14ac:dyDescent="0.35">
      <c r="A226" s="22" t="s">
        <v>230</v>
      </c>
      <c r="B226" s="23">
        <v>5744.5199999999995</v>
      </c>
      <c r="C226" s="20">
        <f>(IFERROR(VLOOKUP(A226,#REF!,2,FALSE),0))</f>
        <v>0</v>
      </c>
      <c r="D226" s="30"/>
      <c r="F226">
        <v>5744.5199999999995</v>
      </c>
      <c r="G226">
        <v>5744.5199999999995</v>
      </c>
      <c r="H226">
        <f t="shared" si="6"/>
        <v>0</v>
      </c>
      <c r="J226" s="30">
        <f t="shared" si="7"/>
        <v>0</v>
      </c>
    </row>
    <row r="227" spans="1:10" hidden="1" x14ac:dyDescent="0.35">
      <c r="A227" s="22" t="s">
        <v>789</v>
      </c>
      <c r="B227" s="23">
        <v>0</v>
      </c>
      <c r="C227" s="20">
        <f>(IFERROR(VLOOKUP(A227,#REF!,2,FALSE),0))</f>
        <v>0</v>
      </c>
      <c r="D227" s="30"/>
      <c r="F227">
        <v>0</v>
      </c>
      <c r="G227">
        <v>0</v>
      </c>
      <c r="H227">
        <f t="shared" si="6"/>
        <v>0</v>
      </c>
      <c r="J227" s="30">
        <f t="shared" si="7"/>
        <v>0</v>
      </c>
    </row>
    <row r="228" spans="1:10" hidden="1" x14ac:dyDescent="0.35">
      <c r="A228" s="22" t="s">
        <v>908</v>
      </c>
      <c r="B228" s="23">
        <v>622809</v>
      </c>
      <c r="C228" s="20">
        <f>(IFERROR(VLOOKUP(A228,#REF!,2,FALSE),0))</f>
        <v>0</v>
      </c>
      <c r="D228" s="30"/>
      <c r="F228">
        <v>622809</v>
      </c>
      <c r="G228">
        <v>622809</v>
      </c>
      <c r="H228">
        <f t="shared" si="6"/>
        <v>0</v>
      </c>
      <c r="J228" s="30"/>
    </row>
    <row r="229" spans="1:10" hidden="1" x14ac:dyDescent="0.35">
      <c r="A229" s="22" t="s">
        <v>788</v>
      </c>
      <c r="B229" s="23">
        <v>0</v>
      </c>
      <c r="C229" s="20">
        <f>(IFERROR(VLOOKUP(A229,#REF!,2,FALSE),0))</f>
        <v>0</v>
      </c>
      <c r="D229" s="30"/>
      <c r="F229">
        <v>0</v>
      </c>
      <c r="G229">
        <v>0</v>
      </c>
      <c r="H229">
        <f t="shared" si="6"/>
        <v>0</v>
      </c>
      <c r="J229" s="30">
        <f t="shared" si="7"/>
        <v>0</v>
      </c>
    </row>
    <row r="230" spans="1:10" hidden="1" x14ac:dyDescent="0.35">
      <c r="A230" s="22" t="s">
        <v>233</v>
      </c>
      <c r="B230" s="23">
        <v>29040.000000000007</v>
      </c>
      <c r="C230" s="20">
        <f>(IFERROR(VLOOKUP(A230,#REF!,2,FALSE),0))</f>
        <v>0</v>
      </c>
      <c r="D230" s="30"/>
      <c r="F230">
        <v>29040.000000000007</v>
      </c>
      <c r="G230">
        <v>29040.000000000007</v>
      </c>
      <c r="H230">
        <f t="shared" si="6"/>
        <v>0</v>
      </c>
      <c r="J230" s="30"/>
    </row>
    <row r="231" spans="1:10" hidden="1" x14ac:dyDescent="0.35">
      <c r="A231" s="22" t="s">
        <v>787</v>
      </c>
      <c r="B231" s="23">
        <v>34200</v>
      </c>
      <c r="C231" s="20">
        <f>(IFERROR(VLOOKUP(A231,#REF!,2,FALSE),0))</f>
        <v>0</v>
      </c>
      <c r="D231" s="30"/>
      <c r="F231">
        <v>34200</v>
      </c>
      <c r="G231">
        <v>34200</v>
      </c>
      <c r="H231">
        <f t="shared" si="6"/>
        <v>0</v>
      </c>
      <c r="J231" s="30"/>
    </row>
    <row r="232" spans="1:10" hidden="1" x14ac:dyDescent="0.35">
      <c r="A232" s="22" t="s">
        <v>234</v>
      </c>
      <c r="B232" s="23">
        <v>72600.000000000015</v>
      </c>
      <c r="C232" s="20">
        <f>(IFERROR(VLOOKUP(A232,#REF!,2,FALSE),0))</f>
        <v>0</v>
      </c>
      <c r="D232" s="30"/>
      <c r="F232">
        <v>72600.000000000015</v>
      </c>
      <c r="G232">
        <v>72600.000000000015</v>
      </c>
      <c r="H232">
        <f t="shared" si="6"/>
        <v>0</v>
      </c>
      <c r="J232" s="30"/>
    </row>
    <row r="233" spans="1:10" hidden="1" x14ac:dyDescent="0.35">
      <c r="A233" s="22" t="s">
        <v>235</v>
      </c>
      <c r="B233" s="23">
        <v>181500.00000000003</v>
      </c>
      <c r="C233" s="20">
        <f>(IFERROR(VLOOKUP(A233,#REF!,2,FALSE),0))</f>
        <v>0</v>
      </c>
      <c r="D233" s="30"/>
      <c r="F233">
        <v>181500.00000000003</v>
      </c>
      <c r="G233">
        <v>181500.00000000003</v>
      </c>
      <c r="H233">
        <f t="shared" si="6"/>
        <v>0</v>
      </c>
      <c r="J233" s="30"/>
    </row>
    <row r="234" spans="1:10" hidden="1" x14ac:dyDescent="0.35">
      <c r="A234" s="22" t="s">
        <v>786</v>
      </c>
      <c r="B234" s="23">
        <v>10285.000000000002</v>
      </c>
      <c r="C234" s="20">
        <f>(IFERROR(VLOOKUP(A234,#REF!,2,FALSE),0))</f>
        <v>0</v>
      </c>
      <c r="D234" s="30"/>
      <c r="F234">
        <v>10285.000000000002</v>
      </c>
      <c r="G234">
        <v>10285.000000000002</v>
      </c>
      <c r="H234">
        <f t="shared" si="6"/>
        <v>0</v>
      </c>
      <c r="J234" s="30"/>
    </row>
    <row r="235" spans="1:10" hidden="1" x14ac:dyDescent="0.35">
      <c r="A235" s="22" t="s">
        <v>236</v>
      </c>
      <c r="B235" s="23">
        <v>130630.00000000001</v>
      </c>
      <c r="C235" s="20">
        <f>(IFERROR(VLOOKUP(A235,#REF!,2,FALSE),0))</f>
        <v>0</v>
      </c>
      <c r="D235" s="30"/>
      <c r="F235">
        <v>130630.00000000001</v>
      </c>
      <c r="G235">
        <v>130630.00000000001</v>
      </c>
      <c r="H235">
        <f t="shared" si="6"/>
        <v>0</v>
      </c>
      <c r="J235" s="30"/>
    </row>
    <row r="236" spans="1:10" hidden="1" x14ac:dyDescent="0.35">
      <c r="A236" s="22" t="s">
        <v>1577</v>
      </c>
      <c r="B236" s="23"/>
      <c r="C236" s="20">
        <f>(IFERROR(VLOOKUP(A236,#REF!,2,FALSE),0))</f>
        <v>0</v>
      </c>
      <c r="D236" s="30"/>
      <c r="G236">
        <v>0</v>
      </c>
      <c r="H236">
        <f t="shared" si="6"/>
        <v>0</v>
      </c>
      <c r="J236" s="30">
        <f t="shared" si="7"/>
        <v>0</v>
      </c>
    </row>
    <row r="237" spans="1:10" hidden="1" x14ac:dyDescent="0.35">
      <c r="A237" s="22" t="s">
        <v>1833</v>
      </c>
      <c r="B237" s="23"/>
      <c r="C237" s="20">
        <f>(IFERROR(VLOOKUP(A237,#REF!,2,FALSE),0))</f>
        <v>0</v>
      </c>
      <c r="D237" s="30"/>
      <c r="G237">
        <v>0</v>
      </c>
      <c r="H237">
        <f t="shared" si="6"/>
        <v>0</v>
      </c>
      <c r="J237" s="30">
        <f t="shared" si="7"/>
        <v>0</v>
      </c>
    </row>
    <row r="238" spans="1:10" hidden="1" x14ac:dyDescent="0.35">
      <c r="A238" s="22" t="s">
        <v>237</v>
      </c>
      <c r="B238" s="23">
        <v>579390</v>
      </c>
      <c r="C238" s="20">
        <f>(IFERROR(VLOOKUP(A238,#REF!,2,FALSE),0))</f>
        <v>0</v>
      </c>
      <c r="D238" s="30"/>
      <c r="F238">
        <v>579390</v>
      </c>
      <c r="G238">
        <v>579390</v>
      </c>
      <c r="H238">
        <f t="shared" si="6"/>
        <v>0</v>
      </c>
      <c r="J238" s="30"/>
    </row>
    <row r="239" spans="1:10" hidden="1" x14ac:dyDescent="0.35">
      <c r="A239" s="22" t="s">
        <v>240</v>
      </c>
      <c r="B239" s="23">
        <v>10000</v>
      </c>
      <c r="C239" s="20">
        <f>(IFERROR(VLOOKUP(A239,#REF!,2,FALSE),0))</f>
        <v>0</v>
      </c>
      <c r="D239" s="30"/>
      <c r="F239">
        <v>10000</v>
      </c>
      <c r="G239">
        <v>10000</v>
      </c>
      <c r="H239">
        <f t="shared" si="6"/>
        <v>0</v>
      </c>
      <c r="J239" s="30">
        <f t="shared" si="7"/>
        <v>0</v>
      </c>
    </row>
    <row r="240" spans="1:10" hidden="1" x14ac:dyDescent="0.35">
      <c r="A240" s="22" t="s">
        <v>241</v>
      </c>
      <c r="B240" s="23">
        <v>50000</v>
      </c>
      <c r="C240" s="20">
        <f>(IFERROR(VLOOKUP(A240,#REF!,2,FALSE),0))</f>
        <v>0</v>
      </c>
      <c r="D240" s="30"/>
      <c r="F240">
        <v>50000</v>
      </c>
      <c r="G240">
        <v>50000</v>
      </c>
      <c r="H240">
        <f t="shared" si="6"/>
        <v>0</v>
      </c>
      <c r="J240" s="30">
        <f t="shared" si="7"/>
        <v>0</v>
      </c>
    </row>
    <row r="241" spans="1:10" hidden="1" x14ac:dyDescent="0.35">
      <c r="A241" s="22" t="s">
        <v>242</v>
      </c>
      <c r="B241" s="23">
        <v>130075.00000000003</v>
      </c>
      <c r="C241" s="20">
        <f>(IFERROR(VLOOKUP(A241,#REF!,2,FALSE),0))</f>
        <v>0</v>
      </c>
      <c r="D241" s="30"/>
      <c r="F241">
        <v>130075.00000000003</v>
      </c>
      <c r="G241">
        <v>130075.00000000003</v>
      </c>
      <c r="H241">
        <f t="shared" si="6"/>
        <v>0</v>
      </c>
      <c r="J241" s="30"/>
    </row>
    <row r="242" spans="1:10" hidden="1" x14ac:dyDescent="0.35">
      <c r="A242" s="22" t="s">
        <v>243</v>
      </c>
      <c r="B242" s="23">
        <v>7500</v>
      </c>
      <c r="C242" s="20">
        <f>(IFERROR(VLOOKUP(A242,#REF!,2,FALSE),0))</f>
        <v>0</v>
      </c>
      <c r="D242" s="30"/>
      <c r="F242">
        <v>7500</v>
      </c>
      <c r="G242">
        <v>7500</v>
      </c>
      <c r="H242">
        <f t="shared" si="6"/>
        <v>0</v>
      </c>
      <c r="J242" s="30">
        <f t="shared" si="7"/>
        <v>0</v>
      </c>
    </row>
    <row r="243" spans="1:10" hidden="1" x14ac:dyDescent="0.35">
      <c r="A243" s="22" t="s">
        <v>785</v>
      </c>
      <c r="B243" s="23">
        <v>40000</v>
      </c>
      <c r="C243" s="20">
        <f>(IFERROR(VLOOKUP(A243,#REF!,2,FALSE),0))</f>
        <v>0</v>
      </c>
      <c r="D243" s="30"/>
      <c r="F243">
        <v>40000</v>
      </c>
      <c r="G243">
        <v>40000</v>
      </c>
      <c r="H243">
        <f t="shared" si="6"/>
        <v>0</v>
      </c>
      <c r="J243" s="30">
        <f t="shared" si="7"/>
        <v>0</v>
      </c>
    </row>
    <row r="244" spans="1:10" hidden="1" x14ac:dyDescent="0.35">
      <c r="A244" s="22" t="s">
        <v>907</v>
      </c>
      <c r="B244" s="23">
        <v>1300000</v>
      </c>
      <c r="C244" s="20">
        <f>(IFERROR(VLOOKUP(A244,#REF!,2,FALSE),0))</f>
        <v>0</v>
      </c>
      <c r="D244" s="30"/>
      <c r="F244">
        <v>1300000</v>
      </c>
      <c r="G244">
        <v>1300000</v>
      </c>
      <c r="H244">
        <f t="shared" si="6"/>
        <v>0</v>
      </c>
      <c r="J244" s="30"/>
    </row>
    <row r="245" spans="1:10" hidden="1" x14ac:dyDescent="0.35">
      <c r="A245" s="22" t="s">
        <v>246</v>
      </c>
      <c r="B245" s="23">
        <v>280000</v>
      </c>
      <c r="C245" s="20">
        <f>(IFERROR(VLOOKUP(A245,#REF!,2,FALSE),0))</f>
        <v>0</v>
      </c>
      <c r="D245" s="30"/>
      <c r="F245">
        <v>280000</v>
      </c>
      <c r="G245">
        <v>280000</v>
      </c>
      <c r="H245">
        <f t="shared" si="6"/>
        <v>0</v>
      </c>
      <c r="J245" s="30">
        <f t="shared" si="7"/>
        <v>0</v>
      </c>
    </row>
    <row r="246" spans="1:10" hidden="1" x14ac:dyDescent="0.35">
      <c r="A246" s="22" t="s">
        <v>247</v>
      </c>
      <c r="B246" s="23">
        <v>0</v>
      </c>
      <c r="C246" s="20">
        <f>(IFERROR(VLOOKUP(A246,#REF!,2,FALSE),0))</f>
        <v>0</v>
      </c>
      <c r="D246" s="30"/>
      <c r="F246">
        <v>0</v>
      </c>
      <c r="G246">
        <v>0</v>
      </c>
      <c r="H246">
        <f t="shared" si="6"/>
        <v>0</v>
      </c>
      <c r="J246" s="30">
        <f t="shared" si="7"/>
        <v>0</v>
      </c>
    </row>
    <row r="247" spans="1:10" hidden="1" x14ac:dyDescent="0.35">
      <c r="A247" s="22" t="s">
        <v>248</v>
      </c>
      <c r="B247" s="23">
        <v>15000</v>
      </c>
      <c r="C247" s="20">
        <f>(IFERROR(VLOOKUP(A247,#REF!,2,FALSE),0))</f>
        <v>0</v>
      </c>
      <c r="D247" s="30"/>
      <c r="F247">
        <v>15000</v>
      </c>
      <c r="G247">
        <v>15000</v>
      </c>
      <c r="H247">
        <f t="shared" si="6"/>
        <v>0</v>
      </c>
      <c r="J247" s="30">
        <f t="shared" si="7"/>
        <v>0</v>
      </c>
    </row>
    <row r="248" spans="1:10" hidden="1" x14ac:dyDescent="0.35">
      <c r="A248" s="22" t="s">
        <v>784</v>
      </c>
      <c r="B248" s="23">
        <v>15000</v>
      </c>
      <c r="C248" s="20">
        <f>(IFERROR(VLOOKUP(A248,#REF!,2,FALSE),0))</f>
        <v>0</v>
      </c>
      <c r="D248" s="30"/>
      <c r="F248">
        <v>15000</v>
      </c>
      <c r="G248">
        <v>15000</v>
      </c>
      <c r="H248">
        <f t="shared" si="6"/>
        <v>0</v>
      </c>
      <c r="J248" s="30">
        <f t="shared" si="7"/>
        <v>0</v>
      </c>
    </row>
    <row r="249" spans="1:10" hidden="1" x14ac:dyDescent="0.35">
      <c r="A249" s="22" t="s">
        <v>249</v>
      </c>
      <c r="B249" s="23">
        <v>50000</v>
      </c>
      <c r="C249" s="20">
        <f>(IFERROR(VLOOKUP(A249,#REF!,2,FALSE),0))</f>
        <v>0</v>
      </c>
      <c r="D249" s="30"/>
      <c r="F249">
        <v>50000</v>
      </c>
      <c r="G249">
        <v>50000</v>
      </c>
      <c r="H249">
        <f t="shared" si="6"/>
        <v>0</v>
      </c>
      <c r="J249" s="30">
        <f t="shared" si="7"/>
        <v>0</v>
      </c>
    </row>
    <row r="250" spans="1:10" hidden="1" x14ac:dyDescent="0.35">
      <c r="A250" s="22" t="s">
        <v>250</v>
      </c>
      <c r="B250" s="23">
        <v>12000</v>
      </c>
      <c r="C250" s="20">
        <f>(IFERROR(VLOOKUP(A250,#REF!,2,FALSE),0))</f>
        <v>0</v>
      </c>
      <c r="D250" s="30"/>
      <c r="F250">
        <v>12000</v>
      </c>
      <c r="G250">
        <v>12000</v>
      </c>
      <c r="H250">
        <f t="shared" si="6"/>
        <v>0</v>
      </c>
      <c r="J250" s="30">
        <f t="shared" si="7"/>
        <v>0</v>
      </c>
    </row>
    <row r="251" spans="1:10" hidden="1" x14ac:dyDescent="0.35">
      <c r="A251" s="22" t="s">
        <v>783</v>
      </c>
      <c r="B251" s="23">
        <v>0</v>
      </c>
      <c r="C251" s="20">
        <f>(IFERROR(VLOOKUP(A251,#REF!,2,FALSE),0))</f>
        <v>0</v>
      </c>
      <c r="D251" s="30"/>
      <c r="F251">
        <v>0</v>
      </c>
      <c r="G251">
        <v>0</v>
      </c>
      <c r="H251">
        <f t="shared" si="6"/>
        <v>0</v>
      </c>
      <c r="J251" s="30">
        <f t="shared" si="7"/>
        <v>0</v>
      </c>
    </row>
    <row r="252" spans="1:10" hidden="1" x14ac:dyDescent="0.35">
      <c r="A252" s="22" t="s">
        <v>251</v>
      </c>
      <c r="B252" s="23">
        <v>200000</v>
      </c>
      <c r="C252" s="20">
        <f>(IFERROR(VLOOKUP(A252,#REF!,2,FALSE),0))</f>
        <v>0</v>
      </c>
      <c r="D252" s="30"/>
      <c r="F252">
        <v>200000</v>
      </c>
      <c r="G252">
        <v>200000</v>
      </c>
      <c r="H252">
        <f t="shared" si="6"/>
        <v>0</v>
      </c>
      <c r="J252" s="30">
        <f t="shared" si="7"/>
        <v>0</v>
      </c>
    </row>
    <row r="253" spans="1:10" hidden="1" x14ac:dyDescent="0.35">
      <c r="A253" s="22" t="s">
        <v>252</v>
      </c>
      <c r="B253" s="23">
        <v>30000</v>
      </c>
      <c r="C253" s="20">
        <f>(IFERROR(VLOOKUP(A253,#REF!,2,FALSE),0))</f>
        <v>0</v>
      </c>
      <c r="D253" s="30"/>
      <c r="F253">
        <v>30000</v>
      </c>
      <c r="G253">
        <v>30000</v>
      </c>
      <c r="H253">
        <f t="shared" si="6"/>
        <v>0</v>
      </c>
      <c r="J253" s="30">
        <f t="shared" si="7"/>
        <v>0</v>
      </c>
    </row>
    <row r="254" spans="1:10" hidden="1" x14ac:dyDescent="0.35">
      <c r="A254" s="22" t="s">
        <v>1553</v>
      </c>
      <c r="B254" s="23"/>
      <c r="C254" s="20">
        <f>(IFERROR(VLOOKUP(A254,#REF!,2,FALSE),0))</f>
        <v>0</v>
      </c>
      <c r="D254" s="30"/>
      <c r="G254">
        <v>0</v>
      </c>
      <c r="H254">
        <f t="shared" si="6"/>
        <v>0</v>
      </c>
      <c r="J254" s="30">
        <f t="shared" si="7"/>
        <v>0</v>
      </c>
    </row>
    <row r="255" spans="1:10" hidden="1" x14ac:dyDescent="0.35">
      <c r="A255" s="22" t="s">
        <v>1551</v>
      </c>
      <c r="B255" s="23"/>
      <c r="C255" s="20">
        <f>(IFERROR(VLOOKUP(A255,#REF!,2,FALSE),0))</f>
        <v>0</v>
      </c>
      <c r="D255" s="30"/>
      <c r="G255">
        <v>0</v>
      </c>
      <c r="H255">
        <f t="shared" si="6"/>
        <v>0</v>
      </c>
      <c r="J255" s="30">
        <f t="shared" si="7"/>
        <v>0</v>
      </c>
    </row>
    <row r="256" spans="1:10" hidden="1" x14ac:dyDescent="0.35">
      <c r="A256" s="22" t="s">
        <v>1549</v>
      </c>
      <c r="B256" s="23"/>
      <c r="C256" s="20">
        <f>(IFERROR(VLOOKUP(A256,#REF!,2,FALSE),0))</f>
        <v>0</v>
      </c>
      <c r="D256" s="30"/>
      <c r="G256">
        <v>0</v>
      </c>
      <c r="H256">
        <f t="shared" si="6"/>
        <v>0</v>
      </c>
      <c r="J256" s="30">
        <f t="shared" si="7"/>
        <v>0</v>
      </c>
    </row>
    <row r="257" spans="1:10" hidden="1" x14ac:dyDescent="0.35">
      <c r="A257" s="22" t="s">
        <v>782</v>
      </c>
      <c r="B257" s="23">
        <v>0</v>
      </c>
      <c r="C257" s="20">
        <f>(IFERROR(VLOOKUP(A257,#REF!,2,FALSE),0))</f>
        <v>0</v>
      </c>
      <c r="D257" s="30"/>
      <c r="F257">
        <v>0</v>
      </c>
      <c r="G257">
        <v>0</v>
      </c>
      <c r="H257">
        <f t="shared" si="6"/>
        <v>0</v>
      </c>
      <c r="J257" s="30">
        <f t="shared" si="7"/>
        <v>0</v>
      </c>
    </row>
    <row r="258" spans="1:10" hidden="1" x14ac:dyDescent="0.35">
      <c r="A258" s="22" t="s">
        <v>781</v>
      </c>
      <c r="B258" s="23">
        <v>0</v>
      </c>
      <c r="C258" s="20">
        <f>(IFERROR(VLOOKUP(A258,#REF!,2,FALSE),0))</f>
        <v>0</v>
      </c>
      <c r="D258" s="30"/>
      <c r="F258">
        <v>0</v>
      </c>
      <c r="G258">
        <v>0</v>
      </c>
      <c r="H258">
        <f t="shared" si="6"/>
        <v>0</v>
      </c>
      <c r="J258" s="30">
        <f t="shared" si="7"/>
        <v>0</v>
      </c>
    </row>
    <row r="259" spans="1:10" hidden="1" x14ac:dyDescent="0.35">
      <c r="A259" s="22" t="s">
        <v>780</v>
      </c>
      <c r="B259" s="23">
        <v>162000</v>
      </c>
      <c r="C259" s="20">
        <f>(IFERROR(VLOOKUP(A259,#REF!,2,FALSE),0))</f>
        <v>0</v>
      </c>
      <c r="D259" s="30"/>
      <c r="F259">
        <v>162000</v>
      </c>
      <c r="G259">
        <v>162000</v>
      </c>
      <c r="H259">
        <f t="shared" ref="H259:H322" si="8">F259-G259</f>
        <v>0</v>
      </c>
      <c r="J259" s="30">
        <f t="shared" ref="J259:J322" si="9">H259-I259</f>
        <v>0</v>
      </c>
    </row>
    <row r="260" spans="1:10" hidden="1" x14ac:dyDescent="0.35">
      <c r="A260" s="22" t="s">
        <v>255</v>
      </c>
      <c r="B260" s="23">
        <v>90000</v>
      </c>
      <c r="C260" s="20">
        <f>(IFERROR(VLOOKUP(A260,#REF!,2,FALSE),0))</f>
        <v>0</v>
      </c>
      <c r="D260" s="30"/>
      <c r="F260">
        <v>90000</v>
      </c>
      <c r="G260">
        <v>90000</v>
      </c>
      <c r="H260">
        <f t="shared" si="8"/>
        <v>0</v>
      </c>
      <c r="J260" s="30"/>
    </row>
    <row r="261" spans="1:10" hidden="1" x14ac:dyDescent="0.35">
      <c r="A261" s="22" t="s">
        <v>256</v>
      </c>
      <c r="B261" s="23">
        <v>5500</v>
      </c>
      <c r="C261" s="20">
        <f>(IFERROR(VLOOKUP(A261,#REF!,2,FALSE),0))</f>
        <v>0</v>
      </c>
      <c r="D261" s="30"/>
      <c r="F261">
        <v>5500</v>
      </c>
      <c r="G261">
        <v>5500</v>
      </c>
      <c r="H261">
        <f t="shared" si="8"/>
        <v>0</v>
      </c>
      <c r="J261" s="30">
        <f t="shared" si="9"/>
        <v>0</v>
      </c>
    </row>
    <row r="262" spans="1:10" hidden="1" x14ac:dyDescent="0.35">
      <c r="A262" s="22" t="s">
        <v>1834</v>
      </c>
      <c r="B262" s="23"/>
      <c r="C262" s="20">
        <f>(IFERROR(VLOOKUP(A262,#REF!,2,FALSE),0))</f>
        <v>0</v>
      </c>
      <c r="D262" s="30"/>
      <c r="G262">
        <v>0</v>
      </c>
      <c r="H262">
        <f t="shared" si="8"/>
        <v>0</v>
      </c>
      <c r="J262" s="30">
        <f t="shared" si="9"/>
        <v>0</v>
      </c>
    </row>
    <row r="263" spans="1:10" hidden="1" x14ac:dyDescent="0.35">
      <c r="A263" s="22" t="s">
        <v>779</v>
      </c>
      <c r="B263" s="23">
        <v>0</v>
      </c>
      <c r="C263" s="20">
        <f>(IFERROR(VLOOKUP(A263,#REF!,2,FALSE),0))</f>
        <v>0</v>
      </c>
      <c r="D263" s="30"/>
      <c r="F263">
        <v>0</v>
      </c>
      <c r="G263">
        <v>0</v>
      </c>
      <c r="H263">
        <f t="shared" si="8"/>
        <v>0</v>
      </c>
      <c r="J263" s="30">
        <f t="shared" si="9"/>
        <v>0</v>
      </c>
    </row>
    <row r="264" spans="1:10" hidden="1" x14ac:dyDescent="0.35">
      <c r="A264" s="22" t="s">
        <v>778</v>
      </c>
      <c r="B264" s="23">
        <v>0</v>
      </c>
      <c r="C264" s="20">
        <f>(IFERROR(VLOOKUP(A264,#REF!,2,FALSE),0))</f>
        <v>0</v>
      </c>
      <c r="D264" s="30"/>
      <c r="F264">
        <v>0</v>
      </c>
      <c r="G264">
        <v>0</v>
      </c>
      <c r="H264">
        <f t="shared" si="8"/>
        <v>0</v>
      </c>
      <c r="J264" s="30">
        <f t="shared" si="9"/>
        <v>0</v>
      </c>
    </row>
    <row r="265" spans="1:10" hidden="1" x14ac:dyDescent="0.35">
      <c r="A265" s="22" t="s">
        <v>984</v>
      </c>
      <c r="B265" s="23">
        <v>85228.7</v>
      </c>
      <c r="C265" s="20">
        <f>(IFERROR(VLOOKUP(A265,#REF!,2,FALSE),0))</f>
        <v>0</v>
      </c>
      <c r="D265" s="30"/>
      <c r="F265">
        <v>85228.7</v>
      </c>
      <c r="G265">
        <v>85228.7</v>
      </c>
      <c r="H265">
        <f t="shared" si="8"/>
        <v>0</v>
      </c>
      <c r="J265" s="30">
        <f t="shared" si="9"/>
        <v>0</v>
      </c>
    </row>
    <row r="266" spans="1:10" hidden="1" x14ac:dyDescent="0.35">
      <c r="A266" s="22" t="s">
        <v>257</v>
      </c>
      <c r="B266" s="23">
        <v>17899.920000000002</v>
      </c>
      <c r="C266" s="20">
        <f>(IFERROR(VLOOKUP(A266,#REF!,2,FALSE),0))</f>
        <v>0</v>
      </c>
      <c r="D266" s="30"/>
      <c r="F266">
        <v>17899.920000000002</v>
      </c>
      <c r="G266">
        <v>17899.920000000002</v>
      </c>
      <c r="H266">
        <f t="shared" si="8"/>
        <v>0</v>
      </c>
      <c r="J266" s="30">
        <f t="shared" si="9"/>
        <v>0</v>
      </c>
    </row>
    <row r="267" spans="1:10" hidden="1" x14ac:dyDescent="0.35">
      <c r="A267" s="22" t="s">
        <v>985</v>
      </c>
      <c r="B267" s="23">
        <v>0</v>
      </c>
      <c r="C267" s="20">
        <f>(IFERROR(VLOOKUP(A267,#REF!,2,FALSE),0))</f>
        <v>0</v>
      </c>
      <c r="D267" s="30"/>
      <c r="F267">
        <v>0</v>
      </c>
      <c r="G267">
        <v>0</v>
      </c>
      <c r="H267">
        <f t="shared" si="8"/>
        <v>0</v>
      </c>
      <c r="J267" s="30">
        <f t="shared" si="9"/>
        <v>0</v>
      </c>
    </row>
    <row r="268" spans="1:10" hidden="1" x14ac:dyDescent="0.35">
      <c r="A268" s="22" t="s">
        <v>986</v>
      </c>
      <c r="B268" s="23">
        <v>50000</v>
      </c>
      <c r="C268" s="20">
        <f>(IFERROR(VLOOKUP(A268,#REF!,2,FALSE),0))</f>
        <v>0</v>
      </c>
      <c r="D268" s="30"/>
      <c r="F268">
        <v>50000</v>
      </c>
      <c r="G268">
        <v>50000</v>
      </c>
      <c r="H268">
        <f t="shared" si="8"/>
        <v>0</v>
      </c>
      <c r="J268" s="30">
        <f t="shared" si="9"/>
        <v>0</v>
      </c>
    </row>
    <row r="269" spans="1:10" hidden="1" x14ac:dyDescent="0.35">
      <c r="A269" s="22" t="s">
        <v>777</v>
      </c>
      <c r="B269" s="23">
        <v>34000</v>
      </c>
      <c r="C269" s="20">
        <f>(IFERROR(VLOOKUP(A269,#REF!,2,FALSE),0))</f>
        <v>0</v>
      </c>
      <c r="D269" s="30"/>
      <c r="F269">
        <v>34000</v>
      </c>
      <c r="G269">
        <v>34000</v>
      </c>
      <c r="H269">
        <f t="shared" si="8"/>
        <v>0</v>
      </c>
      <c r="J269" s="30">
        <f t="shared" si="9"/>
        <v>0</v>
      </c>
    </row>
    <row r="270" spans="1:10" hidden="1" x14ac:dyDescent="0.35">
      <c r="A270" s="22" t="s">
        <v>776</v>
      </c>
      <c r="B270" s="23">
        <v>0</v>
      </c>
      <c r="C270" s="20">
        <f>(IFERROR(VLOOKUP(A270,#REF!,2,FALSE),0))</f>
        <v>0</v>
      </c>
      <c r="D270" s="30"/>
      <c r="F270">
        <v>0</v>
      </c>
      <c r="G270">
        <v>0</v>
      </c>
      <c r="H270">
        <f t="shared" si="8"/>
        <v>0</v>
      </c>
      <c r="J270" s="30">
        <f t="shared" si="9"/>
        <v>0</v>
      </c>
    </row>
    <row r="271" spans="1:10" hidden="1" x14ac:dyDescent="0.35">
      <c r="A271" s="22" t="s">
        <v>775</v>
      </c>
      <c r="B271" s="23">
        <v>7500</v>
      </c>
      <c r="C271" s="20">
        <f>(IFERROR(VLOOKUP(A271,#REF!,2,FALSE),0))</f>
        <v>0</v>
      </c>
      <c r="D271" s="30"/>
      <c r="F271">
        <v>7500</v>
      </c>
      <c r="G271">
        <v>7500</v>
      </c>
      <c r="H271">
        <f t="shared" si="8"/>
        <v>0</v>
      </c>
      <c r="J271" s="30">
        <f t="shared" si="9"/>
        <v>0</v>
      </c>
    </row>
    <row r="272" spans="1:10" hidden="1" x14ac:dyDescent="0.35">
      <c r="A272" s="22" t="s">
        <v>987</v>
      </c>
      <c r="B272" s="23">
        <v>135000</v>
      </c>
      <c r="C272" s="20">
        <f>(IFERROR(VLOOKUP(A272,#REF!,2,FALSE),0))</f>
        <v>0</v>
      </c>
      <c r="D272" s="30"/>
      <c r="F272">
        <v>135000</v>
      </c>
      <c r="G272">
        <v>135000</v>
      </c>
      <c r="H272">
        <f t="shared" si="8"/>
        <v>0</v>
      </c>
      <c r="J272" s="30"/>
    </row>
    <row r="273" spans="1:10" hidden="1" x14ac:dyDescent="0.35">
      <c r="A273" s="22" t="s">
        <v>260</v>
      </c>
      <c r="B273" s="23">
        <v>315000</v>
      </c>
      <c r="C273" s="20">
        <f>(IFERROR(VLOOKUP(A273,#REF!,2,FALSE),0))</f>
        <v>0</v>
      </c>
      <c r="D273" s="30"/>
      <c r="F273">
        <v>315000</v>
      </c>
      <c r="G273">
        <v>315000</v>
      </c>
      <c r="H273">
        <f t="shared" si="8"/>
        <v>0</v>
      </c>
      <c r="J273" s="30"/>
    </row>
    <row r="274" spans="1:10" hidden="1" x14ac:dyDescent="0.35">
      <c r="A274" s="22" t="s">
        <v>261</v>
      </c>
      <c r="B274" s="23">
        <v>140000</v>
      </c>
      <c r="C274" s="20">
        <f>(IFERROR(VLOOKUP(A274,#REF!,2,FALSE),0))</f>
        <v>0</v>
      </c>
      <c r="D274" s="30"/>
      <c r="F274">
        <v>140000</v>
      </c>
      <c r="G274">
        <v>140000</v>
      </c>
      <c r="H274">
        <f t="shared" si="8"/>
        <v>0</v>
      </c>
      <c r="J274" s="30">
        <f t="shared" si="9"/>
        <v>0</v>
      </c>
    </row>
    <row r="275" spans="1:10" hidden="1" x14ac:dyDescent="0.35">
      <c r="A275" s="22" t="s">
        <v>262</v>
      </c>
      <c r="B275" s="23">
        <v>229511</v>
      </c>
      <c r="C275" s="20">
        <f>(IFERROR(VLOOKUP(A275,#REF!,2,FALSE),0))</f>
        <v>0</v>
      </c>
      <c r="D275" s="30"/>
      <c r="F275">
        <v>229511</v>
      </c>
      <c r="G275">
        <v>229511</v>
      </c>
      <c r="H275">
        <f t="shared" si="8"/>
        <v>0</v>
      </c>
      <c r="J275" s="30">
        <f t="shared" si="9"/>
        <v>0</v>
      </c>
    </row>
    <row r="276" spans="1:10" hidden="1" x14ac:dyDescent="0.35">
      <c r="A276" s="22" t="s">
        <v>774</v>
      </c>
      <c r="B276" s="23">
        <v>35000</v>
      </c>
      <c r="C276" s="20">
        <f>(IFERROR(VLOOKUP(A276,#REF!,2,FALSE),0))</f>
        <v>0</v>
      </c>
      <c r="D276" s="30"/>
      <c r="F276">
        <v>35000</v>
      </c>
      <c r="G276">
        <v>35000</v>
      </c>
      <c r="H276">
        <f t="shared" si="8"/>
        <v>0</v>
      </c>
      <c r="J276" s="30"/>
    </row>
    <row r="277" spans="1:10" hidden="1" x14ac:dyDescent="0.35">
      <c r="A277" s="22" t="s">
        <v>773</v>
      </c>
      <c r="B277" s="23">
        <v>15000</v>
      </c>
      <c r="C277" s="20">
        <f>(IFERROR(VLOOKUP(A277,#REF!,2,FALSE),0))</f>
        <v>0</v>
      </c>
      <c r="D277" s="30"/>
      <c r="F277">
        <v>15000</v>
      </c>
      <c r="G277">
        <v>15000</v>
      </c>
      <c r="H277">
        <f t="shared" si="8"/>
        <v>0</v>
      </c>
      <c r="J277" s="30">
        <f t="shared" si="9"/>
        <v>0</v>
      </c>
    </row>
    <row r="278" spans="1:10" hidden="1" x14ac:dyDescent="0.35">
      <c r="A278" s="22" t="s">
        <v>263</v>
      </c>
      <c r="B278" s="23">
        <v>301000</v>
      </c>
      <c r="C278" s="20">
        <f>(IFERROR(VLOOKUP(A278,#REF!,2,FALSE),0))</f>
        <v>0</v>
      </c>
      <c r="D278" s="30"/>
      <c r="F278">
        <v>301000</v>
      </c>
      <c r="G278">
        <v>301000</v>
      </c>
      <c r="H278">
        <f t="shared" si="8"/>
        <v>0</v>
      </c>
      <c r="J278" s="30">
        <f t="shared" si="9"/>
        <v>0</v>
      </c>
    </row>
    <row r="279" spans="1:10" hidden="1" x14ac:dyDescent="0.35">
      <c r="A279" s="22" t="s">
        <v>264</v>
      </c>
      <c r="B279" s="23">
        <v>105000</v>
      </c>
      <c r="C279" s="20">
        <f>(IFERROR(VLOOKUP(A279,#REF!,2,FALSE),0))</f>
        <v>0</v>
      </c>
      <c r="D279" s="30"/>
      <c r="F279">
        <v>105000</v>
      </c>
      <c r="G279">
        <v>105000</v>
      </c>
      <c r="H279">
        <f t="shared" si="8"/>
        <v>0</v>
      </c>
      <c r="J279" s="30"/>
    </row>
    <row r="280" spans="1:10" hidden="1" x14ac:dyDescent="0.35">
      <c r="A280" s="22" t="s">
        <v>265</v>
      </c>
      <c r="B280" s="23">
        <v>525000</v>
      </c>
      <c r="C280" s="20">
        <f>(IFERROR(VLOOKUP(A280,#REF!,2,FALSE),0))</f>
        <v>0</v>
      </c>
      <c r="D280" s="30"/>
      <c r="F280">
        <v>525000</v>
      </c>
      <c r="G280">
        <v>525000</v>
      </c>
      <c r="H280">
        <f t="shared" si="8"/>
        <v>0</v>
      </c>
      <c r="J280" s="30">
        <f t="shared" si="9"/>
        <v>0</v>
      </c>
    </row>
    <row r="281" spans="1:10" hidden="1" x14ac:dyDescent="0.35">
      <c r="A281" s="22" t="s">
        <v>772</v>
      </c>
      <c r="B281" s="23">
        <v>0</v>
      </c>
      <c r="C281" s="20">
        <f>(IFERROR(VLOOKUP(A281,#REF!,2,FALSE),0))</f>
        <v>0</v>
      </c>
      <c r="D281" s="30"/>
      <c r="F281">
        <v>0</v>
      </c>
      <c r="G281">
        <v>0</v>
      </c>
      <c r="H281">
        <f t="shared" si="8"/>
        <v>0</v>
      </c>
      <c r="J281" s="30">
        <f t="shared" si="9"/>
        <v>0</v>
      </c>
    </row>
    <row r="282" spans="1:10" hidden="1" x14ac:dyDescent="0.35">
      <c r="A282" s="22" t="s">
        <v>771</v>
      </c>
      <c r="B282" s="23">
        <v>0</v>
      </c>
      <c r="C282" s="20">
        <f>(IFERROR(VLOOKUP(A282,#REF!,2,FALSE),0))</f>
        <v>0</v>
      </c>
      <c r="D282" s="30"/>
      <c r="F282">
        <v>0</v>
      </c>
      <c r="G282">
        <v>0</v>
      </c>
      <c r="H282">
        <f t="shared" si="8"/>
        <v>0</v>
      </c>
      <c r="J282" s="30">
        <f t="shared" si="9"/>
        <v>0</v>
      </c>
    </row>
    <row r="283" spans="1:10" hidden="1" x14ac:dyDescent="0.35">
      <c r="A283" s="22" t="s">
        <v>1838</v>
      </c>
      <c r="B283" s="23"/>
      <c r="C283" s="20">
        <f>(IFERROR(VLOOKUP(A283,#REF!,2,FALSE),0))</f>
        <v>0</v>
      </c>
      <c r="D283" s="30"/>
      <c r="G283">
        <v>0</v>
      </c>
      <c r="H283">
        <f t="shared" si="8"/>
        <v>0</v>
      </c>
      <c r="J283" s="30">
        <f t="shared" si="9"/>
        <v>0</v>
      </c>
    </row>
    <row r="284" spans="1:10" hidden="1" x14ac:dyDescent="0.35">
      <c r="A284" s="22" t="s">
        <v>906</v>
      </c>
      <c r="B284" s="23">
        <v>0</v>
      </c>
      <c r="C284" s="20">
        <f>(IFERROR(VLOOKUP(A284,#REF!,2,FALSE),0))</f>
        <v>0</v>
      </c>
      <c r="D284" s="30"/>
      <c r="F284">
        <v>0</v>
      </c>
      <c r="G284">
        <v>0</v>
      </c>
      <c r="H284">
        <f t="shared" si="8"/>
        <v>0</v>
      </c>
      <c r="J284" s="30"/>
    </row>
    <row r="285" spans="1:10" hidden="1" x14ac:dyDescent="0.35">
      <c r="A285" s="22" t="s">
        <v>1080</v>
      </c>
      <c r="B285" s="23">
        <v>763260</v>
      </c>
      <c r="C285" s="20">
        <f>(IFERROR(VLOOKUP(A285,#REF!,2,FALSE),0))</f>
        <v>0</v>
      </c>
      <c r="D285" s="30"/>
      <c r="F285">
        <v>763260</v>
      </c>
      <c r="G285">
        <v>763260</v>
      </c>
      <c r="H285">
        <f t="shared" si="8"/>
        <v>0</v>
      </c>
      <c r="J285" s="30"/>
    </row>
    <row r="286" spans="1:10" hidden="1" x14ac:dyDescent="0.35">
      <c r="A286" s="22" t="s">
        <v>905</v>
      </c>
      <c r="B286" s="23">
        <v>0</v>
      </c>
      <c r="C286" s="20">
        <f>(IFERROR(VLOOKUP(A286,#REF!,2,FALSE),0))</f>
        <v>0</v>
      </c>
      <c r="D286" s="30"/>
      <c r="F286">
        <v>0</v>
      </c>
      <c r="G286">
        <v>0</v>
      </c>
      <c r="H286">
        <f t="shared" si="8"/>
        <v>0</v>
      </c>
      <c r="J286" s="30">
        <f t="shared" si="9"/>
        <v>0</v>
      </c>
    </row>
    <row r="287" spans="1:10" hidden="1" x14ac:dyDescent="0.35">
      <c r="A287" s="22" t="s">
        <v>1527</v>
      </c>
      <c r="B287" s="23"/>
      <c r="C287" s="20">
        <f>(IFERROR(VLOOKUP(A287,#REF!,2,FALSE),0))</f>
        <v>0</v>
      </c>
      <c r="D287" s="30"/>
      <c r="G287">
        <v>0</v>
      </c>
      <c r="H287">
        <f t="shared" si="8"/>
        <v>0</v>
      </c>
      <c r="J287" s="30">
        <f t="shared" si="9"/>
        <v>0</v>
      </c>
    </row>
    <row r="288" spans="1:10" hidden="1" x14ac:dyDescent="0.35">
      <c r="A288" s="22" t="s">
        <v>1523</v>
      </c>
      <c r="B288" s="23"/>
      <c r="C288" s="20">
        <f>(IFERROR(VLOOKUP(A288,#REF!,2,FALSE),0))</f>
        <v>0</v>
      </c>
      <c r="D288" s="30"/>
      <c r="G288">
        <v>0</v>
      </c>
      <c r="H288">
        <f t="shared" si="8"/>
        <v>0</v>
      </c>
      <c r="J288" s="30">
        <f t="shared" si="9"/>
        <v>0</v>
      </c>
    </row>
    <row r="289" spans="1:10" hidden="1" x14ac:dyDescent="0.35">
      <c r="A289" s="22" t="s">
        <v>1518</v>
      </c>
      <c r="B289" s="23"/>
      <c r="C289" s="20">
        <f>(IFERROR(VLOOKUP(A289,#REF!,2,FALSE),0))</f>
        <v>0</v>
      </c>
      <c r="D289" s="30"/>
      <c r="G289">
        <v>0</v>
      </c>
      <c r="H289">
        <f t="shared" si="8"/>
        <v>0</v>
      </c>
      <c r="J289" s="30">
        <f t="shared" si="9"/>
        <v>0</v>
      </c>
    </row>
    <row r="290" spans="1:10" hidden="1" x14ac:dyDescent="0.35">
      <c r="A290" s="22" t="s">
        <v>1516</v>
      </c>
      <c r="B290" s="23"/>
      <c r="C290" s="20">
        <f>(IFERROR(VLOOKUP(A290,#REF!,2,FALSE),0))</f>
        <v>0</v>
      </c>
      <c r="D290" s="30"/>
      <c r="G290">
        <v>0</v>
      </c>
      <c r="H290">
        <f t="shared" si="8"/>
        <v>0</v>
      </c>
      <c r="J290" s="30">
        <f t="shared" si="9"/>
        <v>0</v>
      </c>
    </row>
    <row r="291" spans="1:10" hidden="1" x14ac:dyDescent="0.35">
      <c r="A291" s="22" t="s">
        <v>1512</v>
      </c>
      <c r="B291" s="23"/>
      <c r="C291" s="20">
        <f>(IFERROR(VLOOKUP(A291,#REF!,2,FALSE),0))</f>
        <v>0</v>
      </c>
      <c r="D291" s="30"/>
      <c r="G291">
        <v>0</v>
      </c>
      <c r="H291">
        <f t="shared" si="8"/>
        <v>0</v>
      </c>
      <c r="J291" s="30">
        <f t="shared" si="9"/>
        <v>0</v>
      </c>
    </row>
    <row r="292" spans="1:10" hidden="1" x14ac:dyDescent="0.35">
      <c r="A292" s="22" t="s">
        <v>770</v>
      </c>
      <c r="B292" s="23">
        <v>0</v>
      </c>
      <c r="C292" s="20">
        <f>(IFERROR(VLOOKUP(A292,#REF!,2,FALSE),0))</f>
        <v>0</v>
      </c>
      <c r="D292" s="30"/>
      <c r="F292">
        <v>0</v>
      </c>
      <c r="G292">
        <v>0</v>
      </c>
      <c r="H292">
        <f t="shared" si="8"/>
        <v>0</v>
      </c>
      <c r="J292" s="30">
        <f t="shared" si="9"/>
        <v>0</v>
      </c>
    </row>
    <row r="293" spans="1:10" hidden="1" x14ac:dyDescent="0.35">
      <c r="A293" s="22" t="s">
        <v>769</v>
      </c>
      <c r="B293" s="23">
        <v>0</v>
      </c>
      <c r="C293" s="20">
        <f>(IFERROR(VLOOKUP(A293,#REF!,2,FALSE),0))</f>
        <v>0</v>
      </c>
      <c r="D293" s="30"/>
      <c r="F293">
        <v>0</v>
      </c>
      <c r="G293">
        <v>0</v>
      </c>
      <c r="H293">
        <f t="shared" si="8"/>
        <v>0</v>
      </c>
      <c r="J293" s="30">
        <f t="shared" si="9"/>
        <v>0</v>
      </c>
    </row>
    <row r="294" spans="1:10" hidden="1" x14ac:dyDescent="0.35">
      <c r="A294" s="22" t="s">
        <v>268</v>
      </c>
      <c r="B294" s="23">
        <v>0</v>
      </c>
      <c r="C294" s="20">
        <f>(IFERROR(VLOOKUP(A294,#REF!,2,FALSE),0))</f>
        <v>0</v>
      </c>
      <c r="D294" s="30"/>
      <c r="F294">
        <v>0</v>
      </c>
      <c r="G294">
        <v>0</v>
      </c>
      <c r="H294">
        <f t="shared" si="8"/>
        <v>0</v>
      </c>
      <c r="J294" s="30">
        <f t="shared" si="9"/>
        <v>0</v>
      </c>
    </row>
    <row r="295" spans="1:10" hidden="1" x14ac:dyDescent="0.35">
      <c r="A295" s="22" t="s">
        <v>988</v>
      </c>
      <c r="B295" s="23">
        <v>225000</v>
      </c>
      <c r="C295" s="20">
        <f>(IFERROR(VLOOKUP(A295,#REF!,2,FALSE),0))</f>
        <v>0</v>
      </c>
      <c r="D295" s="30"/>
      <c r="F295">
        <v>225000</v>
      </c>
      <c r="G295">
        <v>225000</v>
      </c>
      <c r="H295">
        <f t="shared" si="8"/>
        <v>0</v>
      </c>
      <c r="J295" s="30">
        <f t="shared" si="9"/>
        <v>0</v>
      </c>
    </row>
    <row r="296" spans="1:10" hidden="1" x14ac:dyDescent="0.35">
      <c r="A296" s="22" t="s">
        <v>1507</v>
      </c>
      <c r="B296" s="23"/>
      <c r="C296" s="20">
        <f>(IFERROR(VLOOKUP(A296,#REF!,2,FALSE),0))</f>
        <v>0</v>
      </c>
      <c r="D296" s="30"/>
      <c r="G296">
        <v>0</v>
      </c>
      <c r="H296">
        <f t="shared" si="8"/>
        <v>0</v>
      </c>
      <c r="J296" s="30">
        <f t="shared" si="9"/>
        <v>0</v>
      </c>
    </row>
    <row r="297" spans="1:10" hidden="1" x14ac:dyDescent="0.35">
      <c r="A297" s="22" t="s">
        <v>269</v>
      </c>
      <c r="B297" s="23">
        <v>60000</v>
      </c>
      <c r="C297" s="20">
        <f>(IFERROR(VLOOKUP(A297,#REF!,2,FALSE),0))</f>
        <v>0</v>
      </c>
      <c r="D297" s="30"/>
      <c r="F297">
        <v>60000</v>
      </c>
      <c r="G297">
        <v>60000</v>
      </c>
      <c r="H297">
        <f t="shared" si="8"/>
        <v>0</v>
      </c>
      <c r="J297" s="30">
        <f t="shared" si="9"/>
        <v>0</v>
      </c>
    </row>
    <row r="298" spans="1:10" hidden="1" x14ac:dyDescent="0.35">
      <c r="A298" s="22" t="s">
        <v>768</v>
      </c>
      <c r="B298" s="23">
        <v>14000</v>
      </c>
      <c r="C298" s="20">
        <f>(IFERROR(VLOOKUP(A298,#REF!,2,FALSE),0))</f>
        <v>0</v>
      </c>
      <c r="D298" s="30"/>
      <c r="F298">
        <v>14000</v>
      </c>
      <c r="G298">
        <v>14000</v>
      </c>
      <c r="H298">
        <f t="shared" si="8"/>
        <v>0</v>
      </c>
      <c r="J298" s="30"/>
    </row>
    <row r="299" spans="1:10" hidden="1" x14ac:dyDescent="0.35">
      <c r="A299" s="22" t="s">
        <v>270</v>
      </c>
      <c r="B299" s="23">
        <v>90000</v>
      </c>
      <c r="C299" s="20">
        <f>(IFERROR(VLOOKUP(A299,#REF!,2,FALSE),0))</f>
        <v>0</v>
      </c>
      <c r="D299" s="30"/>
      <c r="F299">
        <v>90000</v>
      </c>
      <c r="G299">
        <v>90000</v>
      </c>
      <c r="H299">
        <f t="shared" si="8"/>
        <v>0</v>
      </c>
      <c r="J299" s="30"/>
    </row>
    <row r="300" spans="1:10" hidden="1" x14ac:dyDescent="0.35">
      <c r="A300" s="22" t="s">
        <v>767</v>
      </c>
      <c r="B300" s="23">
        <v>150000</v>
      </c>
      <c r="C300" s="20">
        <f>(IFERROR(VLOOKUP(A300,#REF!,2,FALSE),0))</f>
        <v>0</v>
      </c>
      <c r="D300" s="30"/>
      <c r="F300">
        <v>150000</v>
      </c>
      <c r="G300">
        <v>150000</v>
      </c>
      <c r="H300">
        <f t="shared" si="8"/>
        <v>0</v>
      </c>
      <c r="J300" s="30"/>
    </row>
    <row r="301" spans="1:10" hidden="1" x14ac:dyDescent="0.35">
      <c r="A301" s="22" t="s">
        <v>271</v>
      </c>
      <c r="B301" s="23">
        <v>200000</v>
      </c>
      <c r="C301" s="20">
        <f>(IFERROR(VLOOKUP(A301,#REF!,2,FALSE),0))</f>
        <v>0</v>
      </c>
      <c r="D301" s="30"/>
      <c r="F301">
        <v>200000</v>
      </c>
      <c r="G301">
        <v>200000</v>
      </c>
      <c r="H301">
        <f t="shared" si="8"/>
        <v>0</v>
      </c>
      <c r="J301" s="30"/>
    </row>
    <row r="302" spans="1:10" hidden="1" x14ac:dyDescent="0.35">
      <c r="A302" s="22" t="s">
        <v>272</v>
      </c>
      <c r="B302" s="23">
        <v>1660000</v>
      </c>
      <c r="C302" s="20">
        <f>(IFERROR(VLOOKUP(A302,#REF!,2,FALSE),0))</f>
        <v>0</v>
      </c>
      <c r="D302" s="30"/>
      <c r="F302">
        <v>1660000</v>
      </c>
      <c r="G302">
        <v>1660000</v>
      </c>
      <c r="H302">
        <f t="shared" si="8"/>
        <v>0</v>
      </c>
      <c r="J302" s="30"/>
    </row>
    <row r="303" spans="1:10" hidden="1" x14ac:dyDescent="0.35">
      <c r="A303" s="22" t="s">
        <v>989</v>
      </c>
      <c r="B303" s="23">
        <v>0</v>
      </c>
      <c r="C303" s="20">
        <f>(IFERROR(VLOOKUP(A303,#REF!,2,FALSE),0))</f>
        <v>0</v>
      </c>
      <c r="D303" s="30"/>
      <c r="F303">
        <v>0</v>
      </c>
      <c r="G303">
        <v>0</v>
      </c>
      <c r="H303">
        <f t="shared" si="8"/>
        <v>0</v>
      </c>
      <c r="J303" s="30"/>
    </row>
    <row r="304" spans="1:10" hidden="1" x14ac:dyDescent="0.35">
      <c r="A304" s="22" t="s">
        <v>1081</v>
      </c>
      <c r="B304" s="23">
        <v>1280000</v>
      </c>
      <c r="C304" s="20">
        <f>(IFERROR(VLOOKUP(A304,#REF!,2,FALSE),0))</f>
        <v>0</v>
      </c>
      <c r="D304" s="30"/>
      <c r="F304">
        <v>1280000</v>
      </c>
      <c r="G304">
        <v>1280000</v>
      </c>
      <c r="H304">
        <f t="shared" si="8"/>
        <v>0</v>
      </c>
      <c r="J304" s="30"/>
    </row>
    <row r="305" spans="1:10" hidden="1" x14ac:dyDescent="0.35">
      <c r="A305" s="22" t="s">
        <v>904</v>
      </c>
      <c r="B305" s="23">
        <v>0</v>
      </c>
      <c r="C305" s="20">
        <f>(IFERROR(VLOOKUP(A305,#REF!,2,FALSE),0))</f>
        <v>0</v>
      </c>
      <c r="D305" s="30"/>
      <c r="F305">
        <v>0</v>
      </c>
      <c r="G305">
        <v>0</v>
      </c>
      <c r="H305">
        <f t="shared" si="8"/>
        <v>0</v>
      </c>
      <c r="J305" s="30">
        <f t="shared" si="9"/>
        <v>0</v>
      </c>
    </row>
    <row r="306" spans="1:10" hidden="1" x14ac:dyDescent="0.35">
      <c r="A306" s="22" t="s">
        <v>1082</v>
      </c>
      <c r="B306" s="23">
        <v>850000</v>
      </c>
      <c r="C306" s="20">
        <f>(IFERROR(VLOOKUP(A306,#REF!,2,FALSE),0))</f>
        <v>0</v>
      </c>
      <c r="D306" s="30"/>
      <c r="F306">
        <v>850000</v>
      </c>
      <c r="G306">
        <v>850000</v>
      </c>
      <c r="H306">
        <f t="shared" si="8"/>
        <v>0</v>
      </c>
      <c r="J306" s="30"/>
    </row>
    <row r="307" spans="1:10" hidden="1" x14ac:dyDescent="0.35">
      <c r="A307" s="22" t="s">
        <v>765</v>
      </c>
      <c r="B307" s="23">
        <v>8500</v>
      </c>
      <c r="C307" s="20">
        <f>(IFERROR(VLOOKUP(A307,#REF!,2,FALSE),0))</f>
        <v>0</v>
      </c>
      <c r="D307" s="30"/>
      <c r="F307">
        <v>8500</v>
      </c>
      <c r="G307">
        <v>8500</v>
      </c>
      <c r="H307">
        <f t="shared" si="8"/>
        <v>0</v>
      </c>
      <c r="J307" s="30">
        <f t="shared" si="9"/>
        <v>0</v>
      </c>
    </row>
    <row r="308" spans="1:10" hidden="1" x14ac:dyDescent="0.35">
      <c r="A308" s="22" t="s">
        <v>275</v>
      </c>
      <c r="B308" s="23">
        <v>375000</v>
      </c>
      <c r="C308" s="20">
        <f>(IFERROR(VLOOKUP(A308,#REF!,2,FALSE),0))</f>
        <v>0</v>
      </c>
      <c r="D308" s="30"/>
      <c r="F308">
        <v>375000</v>
      </c>
      <c r="G308">
        <v>375000</v>
      </c>
      <c r="H308">
        <f t="shared" si="8"/>
        <v>0</v>
      </c>
      <c r="J308" s="30">
        <f t="shared" si="9"/>
        <v>0</v>
      </c>
    </row>
    <row r="309" spans="1:10" hidden="1" x14ac:dyDescent="0.35">
      <c r="A309" s="22" t="s">
        <v>764</v>
      </c>
      <c r="B309" s="23">
        <v>12000</v>
      </c>
      <c r="C309" s="20">
        <f>(IFERROR(VLOOKUP(A309,#REF!,2,FALSE),0))</f>
        <v>0</v>
      </c>
      <c r="D309" s="30"/>
      <c r="F309">
        <v>12000</v>
      </c>
      <c r="G309">
        <v>12000</v>
      </c>
      <c r="H309">
        <f t="shared" si="8"/>
        <v>0</v>
      </c>
      <c r="J309" s="30">
        <f t="shared" si="9"/>
        <v>0</v>
      </c>
    </row>
    <row r="310" spans="1:10" hidden="1" x14ac:dyDescent="0.35">
      <c r="A310" s="22" t="s">
        <v>276</v>
      </c>
      <c r="B310" s="23">
        <v>150000</v>
      </c>
      <c r="C310" s="20">
        <f>(IFERROR(VLOOKUP(A310,#REF!,2,FALSE),0))</f>
        <v>0</v>
      </c>
      <c r="D310" s="30"/>
      <c r="F310">
        <v>150000</v>
      </c>
      <c r="G310">
        <v>150000</v>
      </c>
      <c r="H310">
        <f t="shared" si="8"/>
        <v>0</v>
      </c>
      <c r="J310" s="30"/>
    </row>
    <row r="311" spans="1:10" hidden="1" x14ac:dyDescent="0.35">
      <c r="A311" s="22" t="s">
        <v>763</v>
      </c>
      <c r="B311" s="23">
        <v>0</v>
      </c>
      <c r="C311" s="20">
        <f>(IFERROR(VLOOKUP(A311,#REF!,2,FALSE),0))</f>
        <v>0</v>
      </c>
      <c r="D311" s="30"/>
      <c r="F311">
        <v>0</v>
      </c>
      <c r="G311">
        <v>0</v>
      </c>
      <c r="H311">
        <f t="shared" si="8"/>
        <v>0</v>
      </c>
      <c r="J311" s="30">
        <f t="shared" si="9"/>
        <v>0</v>
      </c>
    </row>
    <row r="312" spans="1:10" hidden="1" x14ac:dyDescent="0.35">
      <c r="A312" s="22" t="s">
        <v>277</v>
      </c>
      <c r="B312" s="23">
        <v>84600</v>
      </c>
      <c r="C312" s="20">
        <f>(IFERROR(VLOOKUP(A312,#REF!,2,FALSE),0))</f>
        <v>0</v>
      </c>
      <c r="D312" s="30"/>
      <c r="F312">
        <v>84600</v>
      </c>
      <c r="G312">
        <v>84600</v>
      </c>
      <c r="H312">
        <f t="shared" si="8"/>
        <v>0</v>
      </c>
      <c r="J312" s="30">
        <f t="shared" si="9"/>
        <v>0</v>
      </c>
    </row>
    <row r="313" spans="1:10" hidden="1" x14ac:dyDescent="0.35">
      <c r="A313" s="22" t="s">
        <v>1496</v>
      </c>
      <c r="B313" s="23"/>
      <c r="C313" s="20">
        <f>(IFERROR(VLOOKUP(A313,#REF!,2,FALSE),0))</f>
        <v>0</v>
      </c>
      <c r="D313" s="30"/>
      <c r="G313">
        <v>0</v>
      </c>
      <c r="H313">
        <f t="shared" si="8"/>
        <v>0</v>
      </c>
      <c r="J313" s="30">
        <f t="shared" si="9"/>
        <v>0</v>
      </c>
    </row>
    <row r="314" spans="1:10" hidden="1" x14ac:dyDescent="0.35">
      <c r="A314" s="22" t="s">
        <v>903</v>
      </c>
      <c r="B314" s="23">
        <v>0</v>
      </c>
      <c r="C314" s="20">
        <f>(IFERROR(VLOOKUP(A314,#REF!,2,FALSE),0))</f>
        <v>0</v>
      </c>
      <c r="D314" s="30"/>
      <c r="F314">
        <v>0</v>
      </c>
      <c r="G314">
        <v>0</v>
      </c>
      <c r="H314">
        <f t="shared" si="8"/>
        <v>0</v>
      </c>
      <c r="J314" s="30">
        <f t="shared" si="9"/>
        <v>0</v>
      </c>
    </row>
    <row r="315" spans="1:10" hidden="1" x14ac:dyDescent="0.35">
      <c r="A315" s="22" t="s">
        <v>1083</v>
      </c>
      <c r="B315" s="23">
        <v>0</v>
      </c>
      <c r="C315" s="20">
        <f>(IFERROR(VLOOKUP(A315,#REF!,2,FALSE),0))</f>
        <v>0</v>
      </c>
      <c r="D315" s="30"/>
      <c r="F315">
        <v>0</v>
      </c>
      <c r="G315">
        <v>0</v>
      </c>
      <c r="H315">
        <f t="shared" si="8"/>
        <v>0</v>
      </c>
      <c r="J315" s="30">
        <f t="shared" si="9"/>
        <v>0</v>
      </c>
    </row>
    <row r="316" spans="1:10" hidden="1" x14ac:dyDescent="0.35">
      <c r="A316" s="22" t="s">
        <v>762</v>
      </c>
      <c r="B316" s="23">
        <v>0</v>
      </c>
      <c r="C316" s="20">
        <f>(IFERROR(VLOOKUP(A316,#REF!,2,FALSE),0))</f>
        <v>0</v>
      </c>
      <c r="D316" s="30"/>
      <c r="F316">
        <v>0</v>
      </c>
      <c r="G316">
        <v>0</v>
      </c>
      <c r="H316">
        <f t="shared" si="8"/>
        <v>0</v>
      </c>
      <c r="J316" s="30">
        <f t="shared" si="9"/>
        <v>0</v>
      </c>
    </row>
    <row r="317" spans="1:10" hidden="1" x14ac:dyDescent="0.35">
      <c r="A317" s="22" t="s">
        <v>761</v>
      </c>
      <c r="B317" s="23">
        <v>0</v>
      </c>
      <c r="C317" s="20">
        <f>(IFERROR(VLOOKUP(A317,#REF!,2,FALSE),0))</f>
        <v>0</v>
      </c>
      <c r="D317" s="30"/>
      <c r="F317">
        <v>0</v>
      </c>
      <c r="G317">
        <v>0</v>
      </c>
      <c r="H317">
        <f t="shared" si="8"/>
        <v>0</v>
      </c>
      <c r="J317" s="30">
        <f t="shared" si="9"/>
        <v>0</v>
      </c>
    </row>
    <row r="318" spans="1:10" hidden="1" x14ac:dyDescent="0.35">
      <c r="A318" s="22" t="s">
        <v>760</v>
      </c>
      <c r="B318" s="23">
        <v>0</v>
      </c>
      <c r="C318" s="20">
        <f>(IFERROR(VLOOKUP(A318,#REF!,2,FALSE),0))</f>
        <v>0</v>
      </c>
      <c r="D318" s="30"/>
      <c r="F318">
        <v>0</v>
      </c>
      <c r="G318">
        <v>0</v>
      </c>
      <c r="H318">
        <f t="shared" si="8"/>
        <v>0</v>
      </c>
      <c r="J318" s="30">
        <f t="shared" si="9"/>
        <v>0</v>
      </c>
    </row>
    <row r="319" spans="1:10" hidden="1" x14ac:dyDescent="0.35">
      <c r="A319" s="22" t="s">
        <v>280</v>
      </c>
      <c r="B319" s="23">
        <v>0</v>
      </c>
      <c r="C319" s="20">
        <f>(IFERROR(VLOOKUP(A319,#REF!,2,FALSE),0))</f>
        <v>0</v>
      </c>
      <c r="D319" s="30"/>
      <c r="F319">
        <v>0</v>
      </c>
      <c r="G319">
        <v>0</v>
      </c>
      <c r="H319">
        <f t="shared" si="8"/>
        <v>0</v>
      </c>
      <c r="J319" s="30">
        <f t="shared" si="9"/>
        <v>0</v>
      </c>
    </row>
    <row r="320" spans="1:10" hidden="1" x14ac:dyDescent="0.35">
      <c r="A320" s="22" t="s">
        <v>759</v>
      </c>
      <c r="B320" s="23">
        <v>100000</v>
      </c>
      <c r="C320" s="20">
        <f>(IFERROR(VLOOKUP(A320,#REF!,2,FALSE),0))</f>
        <v>0</v>
      </c>
      <c r="D320" s="30"/>
      <c r="F320">
        <v>100000</v>
      </c>
      <c r="G320">
        <v>100000</v>
      </c>
      <c r="H320">
        <f t="shared" si="8"/>
        <v>0</v>
      </c>
      <c r="J320" s="30">
        <f t="shared" si="9"/>
        <v>0</v>
      </c>
    </row>
    <row r="321" spans="1:10" hidden="1" x14ac:dyDescent="0.35">
      <c r="A321" s="22" t="s">
        <v>281</v>
      </c>
      <c r="B321" s="23">
        <v>0</v>
      </c>
      <c r="C321" s="20">
        <f>(IFERROR(VLOOKUP(A321,#REF!,2,FALSE),0))</f>
        <v>0</v>
      </c>
      <c r="D321" s="30"/>
      <c r="F321">
        <v>0</v>
      </c>
      <c r="G321">
        <v>0</v>
      </c>
      <c r="H321">
        <f t="shared" si="8"/>
        <v>0</v>
      </c>
      <c r="J321" s="30">
        <f t="shared" si="9"/>
        <v>0</v>
      </c>
    </row>
    <row r="322" spans="1:10" hidden="1" x14ac:dyDescent="0.35">
      <c r="A322" s="22" t="s">
        <v>282</v>
      </c>
      <c r="B322" s="23">
        <v>30000</v>
      </c>
      <c r="C322" s="20">
        <f>(IFERROR(VLOOKUP(A322,#REF!,2,FALSE),0))</f>
        <v>0</v>
      </c>
      <c r="D322" s="30"/>
      <c r="F322">
        <v>30000</v>
      </c>
      <c r="G322">
        <v>30000</v>
      </c>
      <c r="H322">
        <f t="shared" si="8"/>
        <v>0</v>
      </c>
      <c r="J322" s="30">
        <f t="shared" si="9"/>
        <v>0</v>
      </c>
    </row>
    <row r="323" spans="1:10" hidden="1" x14ac:dyDescent="0.35">
      <c r="A323" s="22" t="s">
        <v>758</v>
      </c>
      <c r="B323" s="23">
        <v>0</v>
      </c>
      <c r="C323" s="20">
        <f>(IFERROR(VLOOKUP(A323,#REF!,2,FALSE),0))</f>
        <v>0</v>
      </c>
      <c r="D323" s="30"/>
      <c r="F323">
        <v>0</v>
      </c>
      <c r="G323">
        <v>0</v>
      </c>
      <c r="H323">
        <f t="shared" ref="H323:H386" si="10">F323-G323</f>
        <v>0</v>
      </c>
      <c r="J323" s="30">
        <f t="shared" ref="J323:J386" si="11">H323-I323</f>
        <v>0</v>
      </c>
    </row>
    <row r="324" spans="1:10" hidden="1" x14ac:dyDescent="0.35">
      <c r="A324" s="22" t="s">
        <v>283</v>
      </c>
      <c r="B324" s="23">
        <v>0</v>
      </c>
      <c r="C324" s="20">
        <f>(IFERROR(VLOOKUP(A324,#REF!,2,FALSE),0))</f>
        <v>0</v>
      </c>
      <c r="D324" s="30"/>
      <c r="F324">
        <v>0</v>
      </c>
      <c r="G324">
        <v>0</v>
      </c>
      <c r="H324">
        <f t="shared" si="10"/>
        <v>0</v>
      </c>
      <c r="J324" s="30">
        <f t="shared" si="11"/>
        <v>0</v>
      </c>
    </row>
    <row r="325" spans="1:10" hidden="1" x14ac:dyDescent="0.35">
      <c r="A325" s="22" t="s">
        <v>284</v>
      </c>
      <c r="B325" s="23">
        <v>35000</v>
      </c>
      <c r="C325" s="20">
        <f>(IFERROR(VLOOKUP(A325,#REF!,2,FALSE),0))</f>
        <v>0</v>
      </c>
      <c r="D325" s="30"/>
      <c r="F325">
        <v>35000</v>
      </c>
      <c r="G325">
        <v>35000</v>
      </c>
      <c r="H325">
        <f t="shared" si="10"/>
        <v>0</v>
      </c>
      <c r="J325" s="30">
        <f t="shared" si="11"/>
        <v>0</v>
      </c>
    </row>
    <row r="326" spans="1:10" hidden="1" x14ac:dyDescent="0.35">
      <c r="A326" s="22" t="s">
        <v>902</v>
      </c>
      <c r="B326" s="23">
        <v>0</v>
      </c>
      <c r="C326" s="20">
        <f>(IFERROR(VLOOKUP(A326,#REF!,2,FALSE),0))</f>
        <v>0</v>
      </c>
      <c r="D326" s="30"/>
      <c r="F326">
        <v>0</v>
      </c>
      <c r="G326">
        <v>0</v>
      </c>
      <c r="H326">
        <f t="shared" si="10"/>
        <v>0</v>
      </c>
      <c r="J326" s="30"/>
    </row>
    <row r="327" spans="1:10" hidden="1" x14ac:dyDescent="0.35">
      <c r="A327" s="22" t="s">
        <v>1084</v>
      </c>
      <c r="B327" s="23">
        <v>30000</v>
      </c>
      <c r="C327" s="20">
        <f>(IFERROR(VLOOKUP(A327,#REF!,2,FALSE),0))</f>
        <v>0</v>
      </c>
      <c r="D327" s="30"/>
      <c r="F327">
        <v>30000</v>
      </c>
      <c r="G327">
        <v>30000</v>
      </c>
      <c r="H327">
        <f t="shared" si="10"/>
        <v>0</v>
      </c>
      <c r="J327" s="30"/>
    </row>
    <row r="328" spans="1:10" hidden="1" x14ac:dyDescent="0.35">
      <c r="A328" s="22" t="s">
        <v>990</v>
      </c>
      <c r="B328" s="23">
        <v>560000</v>
      </c>
      <c r="C328" s="20">
        <f>(IFERROR(VLOOKUP(A328,#REF!,2,FALSE),0))</f>
        <v>0</v>
      </c>
      <c r="D328" s="30"/>
      <c r="F328">
        <v>560000</v>
      </c>
      <c r="G328">
        <v>560000</v>
      </c>
      <c r="H328">
        <f t="shared" si="10"/>
        <v>0</v>
      </c>
      <c r="J328" s="30">
        <f t="shared" si="11"/>
        <v>0</v>
      </c>
    </row>
    <row r="329" spans="1:10" hidden="1" x14ac:dyDescent="0.35">
      <c r="A329" s="22" t="s">
        <v>757</v>
      </c>
      <c r="B329" s="23">
        <v>150000</v>
      </c>
      <c r="C329" s="20">
        <f>(IFERROR(VLOOKUP(A329,#REF!,2,FALSE),0))</f>
        <v>0</v>
      </c>
      <c r="D329" s="30"/>
      <c r="F329">
        <v>150000</v>
      </c>
      <c r="G329">
        <v>150000</v>
      </c>
      <c r="H329">
        <f t="shared" si="10"/>
        <v>0</v>
      </c>
      <c r="J329" s="30">
        <f t="shared" si="11"/>
        <v>0</v>
      </c>
    </row>
    <row r="330" spans="1:10" x14ac:dyDescent="0.35">
      <c r="A330" s="22" t="s">
        <v>991</v>
      </c>
      <c r="B330" s="20">
        <v>0</v>
      </c>
      <c r="C330" s="20">
        <f>(IFERROR(VLOOKUP(A330,#REF!,2,FALSE),0))</f>
        <v>0</v>
      </c>
      <c r="D330" s="30"/>
      <c r="F330">
        <v>0</v>
      </c>
      <c r="G330">
        <v>4390000</v>
      </c>
      <c r="H330" s="20">
        <f t="shared" si="10"/>
        <v>-4390000</v>
      </c>
      <c r="J330" s="30"/>
    </row>
    <row r="331" spans="1:10" hidden="1" x14ac:dyDescent="0.35">
      <c r="A331" s="22" t="s">
        <v>992</v>
      </c>
      <c r="B331" s="23">
        <v>280000</v>
      </c>
      <c r="C331" s="20">
        <f>(IFERROR(VLOOKUP(A331,#REF!,2,FALSE),0))</f>
        <v>0</v>
      </c>
      <c r="D331" s="30"/>
      <c r="F331">
        <v>280000</v>
      </c>
      <c r="G331">
        <v>280000</v>
      </c>
      <c r="H331">
        <f t="shared" si="10"/>
        <v>0</v>
      </c>
      <c r="J331" s="30">
        <f t="shared" si="11"/>
        <v>0</v>
      </c>
    </row>
    <row r="332" spans="1:10" hidden="1" x14ac:dyDescent="0.35">
      <c r="A332" s="22" t="s">
        <v>993</v>
      </c>
      <c r="B332" s="23">
        <v>10000</v>
      </c>
      <c r="C332" s="20">
        <f>(IFERROR(VLOOKUP(A332,#REF!,2,FALSE),0))</f>
        <v>0</v>
      </c>
      <c r="D332" s="30"/>
      <c r="F332">
        <v>10000</v>
      </c>
      <c r="G332">
        <v>10000</v>
      </c>
      <c r="H332">
        <f t="shared" si="10"/>
        <v>0</v>
      </c>
      <c r="J332" s="30">
        <f t="shared" si="11"/>
        <v>0</v>
      </c>
    </row>
    <row r="333" spans="1:10" hidden="1" x14ac:dyDescent="0.35">
      <c r="A333" s="22" t="s">
        <v>994</v>
      </c>
      <c r="B333" s="23">
        <v>225000</v>
      </c>
      <c r="C333" s="20">
        <f>(IFERROR(VLOOKUP(A333,#REF!,2,FALSE),0))</f>
        <v>0</v>
      </c>
      <c r="D333" s="30"/>
      <c r="F333">
        <v>225000</v>
      </c>
      <c r="G333">
        <v>225000</v>
      </c>
      <c r="H333">
        <f t="shared" si="10"/>
        <v>0</v>
      </c>
      <c r="J333" s="30">
        <f t="shared" si="11"/>
        <v>0</v>
      </c>
    </row>
    <row r="334" spans="1:10" hidden="1" x14ac:dyDescent="0.35">
      <c r="A334" s="22" t="s">
        <v>995</v>
      </c>
      <c r="B334" s="23">
        <v>225000</v>
      </c>
      <c r="C334" s="20">
        <f>(IFERROR(VLOOKUP(A334,#REF!,2,FALSE),0))</f>
        <v>0</v>
      </c>
      <c r="D334" s="30"/>
      <c r="F334">
        <v>225000</v>
      </c>
      <c r="G334">
        <v>225000</v>
      </c>
      <c r="H334">
        <f t="shared" si="10"/>
        <v>0</v>
      </c>
      <c r="J334" s="30">
        <f t="shared" si="11"/>
        <v>0</v>
      </c>
    </row>
    <row r="335" spans="1:10" hidden="1" x14ac:dyDescent="0.35">
      <c r="A335" s="22" t="s">
        <v>289</v>
      </c>
      <c r="B335" s="23">
        <v>750000</v>
      </c>
      <c r="C335" s="20">
        <f>(IFERROR(VLOOKUP(A335,#REF!,2,FALSE),0))</f>
        <v>0</v>
      </c>
      <c r="D335" s="30"/>
      <c r="F335">
        <v>750000</v>
      </c>
      <c r="G335">
        <v>750000</v>
      </c>
      <c r="H335">
        <f t="shared" si="10"/>
        <v>0</v>
      </c>
      <c r="J335" s="30">
        <f t="shared" si="11"/>
        <v>0</v>
      </c>
    </row>
    <row r="336" spans="1:10" hidden="1" x14ac:dyDescent="0.35">
      <c r="A336" s="22" t="s">
        <v>290</v>
      </c>
      <c r="B336" s="23">
        <v>300000</v>
      </c>
      <c r="C336" s="20">
        <f>(IFERROR(VLOOKUP(A336,#REF!,2,FALSE),0))</f>
        <v>0</v>
      </c>
      <c r="D336" s="30"/>
      <c r="F336">
        <v>300000</v>
      </c>
      <c r="G336">
        <v>300000</v>
      </c>
      <c r="H336">
        <f t="shared" si="10"/>
        <v>0</v>
      </c>
      <c r="J336" s="30">
        <f t="shared" si="11"/>
        <v>0</v>
      </c>
    </row>
    <row r="337" spans="1:10" hidden="1" x14ac:dyDescent="0.35">
      <c r="A337" s="22" t="s">
        <v>996</v>
      </c>
      <c r="B337" s="23">
        <v>0</v>
      </c>
      <c r="C337" s="20">
        <f>(IFERROR(VLOOKUP(A337,#REF!,2,FALSE),0))</f>
        <v>0</v>
      </c>
      <c r="D337" s="30"/>
      <c r="F337">
        <v>0</v>
      </c>
      <c r="G337">
        <v>0</v>
      </c>
      <c r="H337">
        <f t="shared" si="10"/>
        <v>0</v>
      </c>
      <c r="J337" s="30">
        <f t="shared" si="11"/>
        <v>0</v>
      </c>
    </row>
    <row r="338" spans="1:10" hidden="1" x14ac:dyDescent="0.35">
      <c r="A338" s="22" t="s">
        <v>291</v>
      </c>
      <c r="B338" s="23">
        <v>120000</v>
      </c>
      <c r="C338" s="20">
        <f>(IFERROR(VLOOKUP(A338,#REF!,2,FALSE),0))</f>
        <v>0</v>
      </c>
      <c r="D338" s="30"/>
      <c r="F338">
        <v>120000</v>
      </c>
      <c r="G338">
        <v>120000</v>
      </c>
      <c r="H338">
        <f t="shared" si="10"/>
        <v>0</v>
      </c>
      <c r="J338" s="30">
        <f t="shared" si="11"/>
        <v>0</v>
      </c>
    </row>
    <row r="339" spans="1:10" hidden="1" x14ac:dyDescent="0.35">
      <c r="A339" s="22" t="s">
        <v>997</v>
      </c>
      <c r="B339" s="23">
        <v>15000</v>
      </c>
      <c r="C339" s="20">
        <f>(IFERROR(VLOOKUP(A339,#REF!,2,FALSE),0))</f>
        <v>0</v>
      </c>
      <c r="D339" s="30"/>
      <c r="F339">
        <v>15000</v>
      </c>
      <c r="G339">
        <v>15000</v>
      </c>
      <c r="H339">
        <f t="shared" si="10"/>
        <v>0</v>
      </c>
      <c r="J339" s="30">
        <f t="shared" si="11"/>
        <v>0</v>
      </c>
    </row>
    <row r="340" spans="1:10" hidden="1" x14ac:dyDescent="0.35">
      <c r="A340" s="22" t="s">
        <v>756</v>
      </c>
      <c r="B340" s="23">
        <v>225000</v>
      </c>
      <c r="C340" s="20">
        <f>(IFERROR(VLOOKUP(A340,#REF!,2,FALSE),0))</f>
        <v>0</v>
      </c>
      <c r="D340" s="30"/>
      <c r="F340">
        <v>225000</v>
      </c>
      <c r="G340">
        <v>225000</v>
      </c>
      <c r="H340">
        <f t="shared" si="10"/>
        <v>0</v>
      </c>
      <c r="J340" s="30">
        <f t="shared" si="11"/>
        <v>0</v>
      </c>
    </row>
    <row r="341" spans="1:10" hidden="1" x14ac:dyDescent="0.35">
      <c r="A341" s="22" t="s">
        <v>755</v>
      </c>
      <c r="B341" s="23">
        <v>100000</v>
      </c>
      <c r="C341" s="20">
        <f>(IFERROR(VLOOKUP(A341,#REF!,2,FALSE),0))</f>
        <v>0</v>
      </c>
      <c r="D341" s="30"/>
      <c r="F341">
        <v>100000</v>
      </c>
      <c r="G341">
        <v>100000</v>
      </c>
      <c r="H341">
        <f t="shared" si="10"/>
        <v>0</v>
      </c>
      <c r="J341" s="30">
        <f t="shared" si="11"/>
        <v>0</v>
      </c>
    </row>
    <row r="342" spans="1:10" hidden="1" x14ac:dyDescent="0.35">
      <c r="A342" s="22" t="s">
        <v>292</v>
      </c>
      <c r="B342" s="23">
        <v>120000</v>
      </c>
      <c r="C342" s="20">
        <f>(IFERROR(VLOOKUP(A342,#REF!,2,FALSE),0))</f>
        <v>0</v>
      </c>
      <c r="D342" s="30"/>
      <c r="F342">
        <v>120000</v>
      </c>
      <c r="G342">
        <v>120000</v>
      </c>
      <c r="H342">
        <f t="shared" si="10"/>
        <v>0</v>
      </c>
      <c r="J342" s="30">
        <f t="shared" si="11"/>
        <v>0</v>
      </c>
    </row>
    <row r="343" spans="1:10" hidden="1" x14ac:dyDescent="0.35">
      <c r="A343" s="22" t="s">
        <v>293</v>
      </c>
      <c r="B343" s="23">
        <v>40000</v>
      </c>
      <c r="C343" s="20">
        <f>(IFERROR(VLOOKUP(A343,#REF!,2,FALSE),0))</f>
        <v>0</v>
      </c>
      <c r="D343" s="30"/>
      <c r="F343">
        <v>40000</v>
      </c>
      <c r="G343">
        <v>40000</v>
      </c>
      <c r="H343">
        <f t="shared" si="10"/>
        <v>0</v>
      </c>
      <c r="J343" s="30">
        <f t="shared" si="11"/>
        <v>0</v>
      </c>
    </row>
    <row r="344" spans="1:10" hidden="1" x14ac:dyDescent="0.35">
      <c r="A344" s="22" t="s">
        <v>294</v>
      </c>
      <c r="B344" s="23">
        <v>22500</v>
      </c>
      <c r="C344" s="20">
        <f>(IFERROR(VLOOKUP(A344,#REF!,2,FALSE),0))</f>
        <v>0</v>
      </c>
      <c r="D344" s="30"/>
      <c r="F344">
        <v>22500</v>
      </c>
      <c r="G344">
        <v>22500</v>
      </c>
      <c r="H344">
        <f t="shared" si="10"/>
        <v>0</v>
      </c>
      <c r="J344" s="30">
        <f t="shared" si="11"/>
        <v>0</v>
      </c>
    </row>
    <row r="345" spans="1:10" hidden="1" x14ac:dyDescent="0.35">
      <c r="A345" s="22" t="s">
        <v>1482</v>
      </c>
      <c r="B345" s="23"/>
      <c r="C345" s="20">
        <f>(IFERROR(VLOOKUP(A345,#REF!,2,FALSE),0))</f>
        <v>0</v>
      </c>
      <c r="D345" s="30"/>
      <c r="G345">
        <v>0</v>
      </c>
      <c r="H345">
        <f t="shared" si="10"/>
        <v>0</v>
      </c>
      <c r="J345" s="30">
        <f t="shared" si="11"/>
        <v>0</v>
      </c>
    </row>
    <row r="346" spans="1:10" hidden="1" x14ac:dyDescent="0.35">
      <c r="A346" s="22" t="s">
        <v>998</v>
      </c>
      <c r="B346" s="23">
        <v>0</v>
      </c>
      <c r="C346" s="20">
        <f>(IFERROR(VLOOKUP(A346,#REF!,2,FALSE),0))</f>
        <v>0</v>
      </c>
      <c r="D346" s="30"/>
      <c r="F346">
        <v>0</v>
      </c>
      <c r="G346">
        <v>0</v>
      </c>
      <c r="H346">
        <f t="shared" si="10"/>
        <v>0</v>
      </c>
      <c r="J346" s="30">
        <f t="shared" si="11"/>
        <v>0</v>
      </c>
    </row>
    <row r="347" spans="1:10" hidden="1" x14ac:dyDescent="0.35">
      <c r="A347" s="22" t="s">
        <v>999</v>
      </c>
      <c r="B347" s="23">
        <v>0</v>
      </c>
      <c r="C347" s="20">
        <f>(IFERROR(VLOOKUP(A347,#REF!,2,FALSE),0))</f>
        <v>0</v>
      </c>
      <c r="D347" s="30"/>
      <c r="F347">
        <v>0</v>
      </c>
      <c r="G347">
        <v>0</v>
      </c>
      <c r="H347">
        <f t="shared" si="10"/>
        <v>0</v>
      </c>
      <c r="J347" s="30">
        <f t="shared" si="11"/>
        <v>0</v>
      </c>
    </row>
    <row r="348" spans="1:10" hidden="1" x14ac:dyDescent="0.35">
      <c r="A348" s="22" t="s">
        <v>1000</v>
      </c>
      <c r="B348" s="23">
        <v>150000</v>
      </c>
      <c r="C348" s="20">
        <f>(IFERROR(VLOOKUP(A348,#REF!,2,FALSE),0))</f>
        <v>0</v>
      </c>
      <c r="D348" s="30"/>
      <c r="F348">
        <v>150000</v>
      </c>
      <c r="G348">
        <v>150000</v>
      </c>
      <c r="H348">
        <f t="shared" si="10"/>
        <v>0</v>
      </c>
      <c r="J348" s="30">
        <f t="shared" si="11"/>
        <v>0</v>
      </c>
    </row>
    <row r="349" spans="1:10" hidden="1" x14ac:dyDescent="0.35">
      <c r="A349" s="22" t="s">
        <v>1001</v>
      </c>
      <c r="B349" s="23">
        <v>36700</v>
      </c>
      <c r="C349" s="20">
        <f>(IFERROR(VLOOKUP(A349,#REF!,2,FALSE),0))</f>
        <v>0</v>
      </c>
      <c r="D349" s="30"/>
      <c r="F349">
        <v>36700</v>
      </c>
      <c r="G349">
        <v>36700</v>
      </c>
      <c r="H349">
        <f t="shared" si="10"/>
        <v>0</v>
      </c>
      <c r="J349" s="30">
        <f t="shared" si="11"/>
        <v>0</v>
      </c>
    </row>
    <row r="350" spans="1:10" hidden="1" x14ac:dyDescent="0.35">
      <c r="A350" s="22" t="s">
        <v>754</v>
      </c>
      <c r="B350" s="23">
        <v>36630</v>
      </c>
      <c r="C350" s="20">
        <f>(IFERROR(VLOOKUP(A350,#REF!,2,FALSE),0))</f>
        <v>0</v>
      </c>
      <c r="D350" s="30"/>
      <c r="F350">
        <v>36630</v>
      </c>
      <c r="G350">
        <v>36630</v>
      </c>
      <c r="H350">
        <f t="shared" si="10"/>
        <v>0</v>
      </c>
      <c r="J350" s="30">
        <f t="shared" si="11"/>
        <v>0</v>
      </c>
    </row>
    <row r="351" spans="1:10" hidden="1" x14ac:dyDescent="0.35">
      <c r="A351" s="22" t="s">
        <v>1002</v>
      </c>
      <c r="B351" s="23">
        <v>7590</v>
      </c>
      <c r="C351" s="20">
        <f>(IFERROR(VLOOKUP(A351,#REF!,2,FALSE),0))</f>
        <v>0</v>
      </c>
      <c r="D351" s="30"/>
      <c r="F351">
        <v>7590</v>
      </c>
      <c r="G351">
        <v>7590</v>
      </c>
      <c r="H351">
        <f t="shared" si="10"/>
        <v>0</v>
      </c>
      <c r="J351" s="30">
        <f t="shared" si="11"/>
        <v>0</v>
      </c>
    </row>
    <row r="352" spans="1:10" hidden="1" x14ac:dyDescent="0.35">
      <c r="A352" s="22" t="s">
        <v>297</v>
      </c>
      <c r="B352" s="23">
        <v>600000</v>
      </c>
      <c r="C352" s="20">
        <f>(IFERROR(VLOOKUP(A352,#REF!,2,FALSE),0))</f>
        <v>0</v>
      </c>
      <c r="D352" s="30"/>
      <c r="F352">
        <v>600000</v>
      </c>
      <c r="G352">
        <v>600000</v>
      </c>
      <c r="H352">
        <f t="shared" si="10"/>
        <v>0</v>
      </c>
      <c r="J352" s="30">
        <f t="shared" si="11"/>
        <v>0</v>
      </c>
    </row>
    <row r="353" spans="1:10" hidden="1" x14ac:dyDescent="0.35">
      <c r="A353" s="22" t="s">
        <v>1003</v>
      </c>
      <c r="B353" s="23">
        <v>0</v>
      </c>
      <c r="C353" s="20">
        <f>(IFERROR(VLOOKUP(A353,#REF!,2,FALSE),0))</f>
        <v>0</v>
      </c>
      <c r="D353" s="30"/>
      <c r="F353">
        <v>0</v>
      </c>
      <c r="G353">
        <v>0</v>
      </c>
      <c r="H353">
        <f t="shared" si="10"/>
        <v>0</v>
      </c>
      <c r="J353" s="30">
        <f t="shared" si="11"/>
        <v>0</v>
      </c>
    </row>
    <row r="354" spans="1:10" hidden="1" x14ac:dyDescent="0.35">
      <c r="A354" s="22" t="s">
        <v>298</v>
      </c>
      <c r="B354" s="23">
        <v>37650</v>
      </c>
      <c r="C354" s="20">
        <f>(IFERROR(VLOOKUP(A354,#REF!,2,FALSE),0))</f>
        <v>0</v>
      </c>
      <c r="D354" s="30"/>
      <c r="F354">
        <v>37650</v>
      </c>
      <c r="G354">
        <v>37650</v>
      </c>
      <c r="H354">
        <f t="shared" si="10"/>
        <v>0</v>
      </c>
      <c r="J354" s="30">
        <f t="shared" si="11"/>
        <v>0</v>
      </c>
    </row>
    <row r="355" spans="1:10" hidden="1" x14ac:dyDescent="0.35">
      <c r="A355" s="22" t="s">
        <v>1004</v>
      </c>
      <c r="B355" s="23">
        <v>0</v>
      </c>
      <c r="C355" s="20">
        <f>(IFERROR(VLOOKUP(A355,#REF!,2,FALSE),0))</f>
        <v>0</v>
      </c>
      <c r="D355" s="30"/>
      <c r="F355">
        <v>0</v>
      </c>
      <c r="G355">
        <v>0</v>
      </c>
      <c r="H355">
        <f t="shared" si="10"/>
        <v>0</v>
      </c>
      <c r="J355" s="30">
        <f t="shared" si="11"/>
        <v>0</v>
      </c>
    </row>
    <row r="356" spans="1:10" hidden="1" x14ac:dyDescent="0.35">
      <c r="A356" s="22" t="s">
        <v>1005</v>
      </c>
      <c r="B356" s="23">
        <v>0</v>
      </c>
      <c r="C356" s="20">
        <f>(IFERROR(VLOOKUP(A356,#REF!,2,FALSE),0))</f>
        <v>0</v>
      </c>
      <c r="D356" s="30"/>
      <c r="F356">
        <v>0</v>
      </c>
      <c r="G356">
        <v>0</v>
      </c>
      <c r="H356">
        <f t="shared" si="10"/>
        <v>0</v>
      </c>
      <c r="J356" s="30">
        <f t="shared" si="11"/>
        <v>0</v>
      </c>
    </row>
    <row r="357" spans="1:10" hidden="1" x14ac:dyDescent="0.35">
      <c r="A357" s="22" t="s">
        <v>1006</v>
      </c>
      <c r="B357" s="23">
        <v>0</v>
      </c>
      <c r="C357" s="20">
        <f>(IFERROR(VLOOKUP(A357,#REF!,2,FALSE),0))</f>
        <v>0</v>
      </c>
      <c r="D357" s="30"/>
      <c r="F357">
        <v>0</v>
      </c>
      <c r="G357">
        <v>0</v>
      </c>
      <c r="H357">
        <f t="shared" si="10"/>
        <v>0</v>
      </c>
      <c r="J357" s="30">
        <f t="shared" si="11"/>
        <v>0</v>
      </c>
    </row>
    <row r="358" spans="1:10" hidden="1" x14ac:dyDescent="0.35">
      <c r="A358" s="22" t="s">
        <v>1007</v>
      </c>
      <c r="B358" s="23">
        <v>0</v>
      </c>
      <c r="C358" s="20">
        <f>(IFERROR(VLOOKUP(A358,#REF!,2,FALSE),0))</f>
        <v>0</v>
      </c>
      <c r="D358" s="30"/>
      <c r="F358">
        <v>0</v>
      </c>
      <c r="G358">
        <v>0</v>
      </c>
      <c r="H358">
        <f t="shared" si="10"/>
        <v>0</v>
      </c>
      <c r="J358" s="30">
        <f t="shared" si="11"/>
        <v>0</v>
      </c>
    </row>
    <row r="359" spans="1:10" hidden="1" x14ac:dyDescent="0.35">
      <c r="A359" s="22" t="s">
        <v>1008</v>
      </c>
      <c r="B359" s="23">
        <v>0</v>
      </c>
      <c r="C359" s="20">
        <f>(IFERROR(VLOOKUP(A359,#REF!,2,FALSE),0))</f>
        <v>0</v>
      </c>
      <c r="D359" s="30"/>
      <c r="F359">
        <v>0</v>
      </c>
      <c r="G359">
        <v>0</v>
      </c>
      <c r="H359">
        <f t="shared" si="10"/>
        <v>0</v>
      </c>
      <c r="J359" s="30">
        <f t="shared" si="11"/>
        <v>0</v>
      </c>
    </row>
    <row r="360" spans="1:10" hidden="1" x14ac:dyDescent="0.35">
      <c r="A360" s="22" t="s">
        <v>1009</v>
      </c>
      <c r="B360" s="23">
        <v>660000</v>
      </c>
      <c r="C360" s="20">
        <f>(IFERROR(VLOOKUP(A360,#REF!,2,FALSE),0))</f>
        <v>0</v>
      </c>
      <c r="D360" s="30"/>
      <c r="F360">
        <v>660000</v>
      </c>
      <c r="G360">
        <v>660000</v>
      </c>
      <c r="H360">
        <f t="shared" si="10"/>
        <v>0</v>
      </c>
      <c r="J360" s="30">
        <f t="shared" si="11"/>
        <v>0</v>
      </c>
    </row>
    <row r="361" spans="1:10" hidden="1" x14ac:dyDescent="0.35">
      <c r="A361" s="22" t="s">
        <v>1010</v>
      </c>
      <c r="B361" s="23">
        <v>0</v>
      </c>
      <c r="C361" s="20">
        <f>(IFERROR(VLOOKUP(A361,#REF!,2,FALSE),0))</f>
        <v>0</v>
      </c>
      <c r="D361" s="30"/>
      <c r="F361">
        <v>0</v>
      </c>
      <c r="G361">
        <v>0</v>
      </c>
      <c r="H361">
        <f t="shared" si="10"/>
        <v>0</v>
      </c>
      <c r="J361" s="30">
        <f t="shared" si="11"/>
        <v>0</v>
      </c>
    </row>
    <row r="362" spans="1:10" hidden="1" x14ac:dyDescent="0.35">
      <c r="A362" s="22" t="s">
        <v>1011</v>
      </c>
      <c r="B362" s="23">
        <v>0</v>
      </c>
      <c r="C362" s="20">
        <f>(IFERROR(VLOOKUP(A362,#REF!,2,FALSE),0))</f>
        <v>0</v>
      </c>
      <c r="D362" s="30"/>
      <c r="F362">
        <v>0</v>
      </c>
      <c r="G362">
        <v>0</v>
      </c>
      <c r="H362">
        <f t="shared" si="10"/>
        <v>0</v>
      </c>
      <c r="J362" s="30">
        <f t="shared" si="11"/>
        <v>0</v>
      </c>
    </row>
    <row r="363" spans="1:10" hidden="1" x14ac:dyDescent="0.35">
      <c r="A363" s="22" t="s">
        <v>1012</v>
      </c>
      <c r="B363" s="23">
        <v>0</v>
      </c>
      <c r="C363" s="20">
        <f>(IFERROR(VLOOKUP(A363,#REF!,2,FALSE),0))</f>
        <v>0</v>
      </c>
      <c r="D363" s="30"/>
      <c r="F363">
        <v>0</v>
      </c>
      <c r="G363">
        <v>0</v>
      </c>
      <c r="H363">
        <f t="shared" si="10"/>
        <v>0</v>
      </c>
      <c r="J363" s="30">
        <f t="shared" si="11"/>
        <v>0</v>
      </c>
    </row>
    <row r="364" spans="1:10" hidden="1" x14ac:dyDescent="0.35">
      <c r="A364" s="22" t="s">
        <v>1013</v>
      </c>
      <c r="B364" s="23">
        <v>0</v>
      </c>
      <c r="C364" s="20">
        <f>(IFERROR(VLOOKUP(A364,#REF!,2,FALSE),0))</f>
        <v>0</v>
      </c>
      <c r="D364" s="30"/>
      <c r="F364">
        <v>0</v>
      </c>
      <c r="G364">
        <v>0</v>
      </c>
      <c r="H364">
        <f t="shared" si="10"/>
        <v>0</v>
      </c>
      <c r="J364" s="30">
        <f t="shared" si="11"/>
        <v>0</v>
      </c>
    </row>
    <row r="365" spans="1:10" hidden="1" x14ac:dyDescent="0.35">
      <c r="A365" s="22" t="s">
        <v>1843</v>
      </c>
      <c r="B365" s="23"/>
      <c r="C365" s="20">
        <f>(IFERROR(VLOOKUP(A365,#REF!,2,FALSE),0))</f>
        <v>0</v>
      </c>
      <c r="D365" s="30"/>
      <c r="G365">
        <v>0</v>
      </c>
      <c r="H365">
        <f t="shared" si="10"/>
        <v>0</v>
      </c>
      <c r="J365" s="30">
        <f t="shared" si="11"/>
        <v>0</v>
      </c>
    </row>
    <row r="366" spans="1:10" hidden="1" x14ac:dyDescent="0.35">
      <c r="A366" s="22" t="s">
        <v>301</v>
      </c>
      <c r="B366" s="23">
        <v>750000</v>
      </c>
      <c r="C366" s="20">
        <f>(IFERROR(VLOOKUP(A366,#REF!,2,FALSE),0))</f>
        <v>0</v>
      </c>
      <c r="D366" s="30"/>
      <c r="F366">
        <v>750000</v>
      </c>
      <c r="G366">
        <v>750000</v>
      </c>
      <c r="H366">
        <f t="shared" si="10"/>
        <v>0</v>
      </c>
      <c r="J366" s="30"/>
    </row>
    <row r="367" spans="1:10" hidden="1" x14ac:dyDescent="0.35">
      <c r="A367" s="22" t="s">
        <v>302</v>
      </c>
      <c r="B367" s="23">
        <v>270000</v>
      </c>
      <c r="C367" s="20">
        <f>(IFERROR(VLOOKUP(A367,#REF!,2,FALSE),0))</f>
        <v>0</v>
      </c>
      <c r="D367" s="30"/>
      <c r="F367">
        <v>270000</v>
      </c>
      <c r="G367">
        <v>270000</v>
      </c>
      <c r="H367">
        <f t="shared" si="10"/>
        <v>0</v>
      </c>
      <c r="J367" s="30"/>
    </row>
    <row r="368" spans="1:10" hidden="1" x14ac:dyDescent="0.35">
      <c r="A368" s="22" t="s">
        <v>753</v>
      </c>
      <c r="B368" s="23">
        <v>0</v>
      </c>
      <c r="C368" s="20">
        <f>(IFERROR(VLOOKUP(A368,#REF!,2,FALSE),0))</f>
        <v>0</v>
      </c>
      <c r="D368" s="30"/>
      <c r="F368">
        <v>0</v>
      </c>
      <c r="G368">
        <v>0</v>
      </c>
      <c r="H368">
        <f t="shared" si="10"/>
        <v>0</v>
      </c>
      <c r="J368" s="30">
        <f t="shared" si="11"/>
        <v>0</v>
      </c>
    </row>
    <row r="369" spans="1:10" hidden="1" x14ac:dyDescent="0.35">
      <c r="A369" s="22" t="s">
        <v>1058</v>
      </c>
      <c r="B369" s="23">
        <v>20000</v>
      </c>
      <c r="C369" s="20">
        <f>(IFERROR(VLOOKUP(A369,#REF!,2,FALSE),0))</f>
        <v>0</v>
      </c>
      <c r="D369" s="30"/>
      <c r="F369">
        <v>20000</v>
      </c>
      <c r="G369">
        <v>20000</v>
      </c>
      <c r="H369">
        <f t="shared" si="10"/>
        <v>0</v>
      </c>
      <c r="J369" s="30">
        <f t="shared" si="11"/>
        <v>0</v>
      </c>
    </row>
    <row r="370" spans="1:10" hidden="1" x14ac:dyDescent="0.35">
      <c r="A370" s="22" t="s">
        <v>1014</v>
      </c>
      <c r="B370" s="23">
        <v>60000</v>
      </c>
      <c r="C370" s="20">
        <f>(IFERROR(VLOOKUP(A370,#REF!,2,FALSE),0))</f>
        <v>0</v>
      </c>
      <c r="D370" s="30"/>
      <c r="F370">
        <v>60000</v>
      </c>
      <c r="G370">
        <v>60000</v>
      </c>
      <c r="H370">
        <f t="shared" si="10"/>
        <v>0</v>
      </c>
      <c r="J370" s="30">
        <f t="shared" si="11"/>
        <v>0</v>
      </c>
    </row>
    <row r="371" spans="1:10" hidden="1" x14ac:dyDescent="0.35">
      <c r="A371" s="22" t="s">
        <v>1844</v>
      </c>
      <c r="B371" s="23"/>
      <c r="C371" s="20">
        <f>(IFERROR(VLOOKUP(A371,#REF!,2,FALSE),0))</f>
        <v>0</v>
      </c>
      <c r="D371" s="30"/>
      <c r="G371">
        <v>0</v>
      </c>
      <c r="H371">
        <f t="shared" si="10"/>
        <v>0</v>
      </c>
      <c r="J371" s="30">
        <f t="shared" si="11"/>
        <v>0</v>
      </c>
    </row>
    <row r="372" spans="1:10" hidden="1" x14ac:dyDescent="0.35">
      <c r="A372" s="22" t="s">
        <v>303</v>
      </c>
      <c r="B372" s="23">
        <v>110782.39999999999</v>
      </c>
      <c r="C372" s="20">
        <f>(IFERROR(VLOOKUP(A372,#REF!,2,FALSE),0))</f>
        <v>0</v>
      </c>
      <c r="D372" s="30"/>
      <c r="F372">
        <v>110782.39999999999</v>
      </c>
      <c r="G372">
        <v>110782.39999999999</v>
      </c>
      <c r="H372">
        <f t="shared" si="10"/>
        <v>0</v>
      </c>
      <c r="J372" s="30">
        <f t="shared" si="11"/>
        <v>0</v>
      </c>
    </row>
    <row r="373" spans="1:10" hidden="1" x14ac:dyDescent="0.35">
      <c r="A373" s="22" t="s">
        <v>304</v>
      </c>
      <c r="B373" s="23">
        <v>48000</v>
      </c>
      <c r="C373" s="20">
        <f>(IFERROR(VLOOKUP(A373,#REF!,2,FALSE),0))</f>
        <v>0</v>
      </c>
      <c r="D373" s="30"/>
      <c r="F373">
        <v>48000</v>
      </c>
      <c r="G373">
        <v>48000</v>
      </c>
      <c r="H373">
        <f t="shared" si="10"/>
        <v>0</v>
      </c>
      <c r="J373" s="30">
        <f t="shared" si="11"/>
        <v>0</v>
      </c>
    </row>
    <row r="374" spans="1:10" hidden="1" x14ac:dyDescent="0.35">
      <c r="A374" s="22" t="s">
        <v>305</v>
      </c>
      <c r="B374" s="23">
        <v>0</v>
      </c>
      <c r="C374" s="20">
        <f>(IFERROR(VLOOKUP(A374,#REF!,2,FALSE),0))</f>
        <v>0</v>
      </c>
      <c r="D374" s="30"/>
      <c r="F374">
        <v>0</v>
      </c>
      <c r="G374">
        <v>0</v>
      </c>
      <c r="H374">
        <f t="shared" si="10"/>
        <v>0</v>
      </c>
      <c r="J374" s="30">
        <f t="shared" si="11"/>
        <v>0</v>
      </c>
    </row>
    <row r="375" spans="1:10" hidden="1" x14ac:dyDescent="0.35">
      <c r="A375" s="22" t="s">
        <v>1465</v>
      </c>
      <c r="B375" s="23"/>
      <c r="C375" s="20">
        <f>(IFERROR(VLOOKUP(A375,#REF!,2,FALSE),0))</f>
        <v>0</v>
      </c>
      <c r="D375" s="30"/>
      <c r="G375">
        <v>0</v>
      </c>
      <c r="H375">
        <f t="shared" si="10"/>
        <v>0</v>
      </c>
      <c r="J375" s="30">
        <f t="shared" si="11"/>
        <v>0</v>
      </c>
    </row>
    <row r="376" spans="1:10" hidden="1" x14ac:dyDescent="0.35">
      <c r="A376" s="22" t="s">
        <v>1015</v>
      </c>
      <c r="B376" s="23">
        <v>0</v>
      </c>
      <c r="C376" s="20">
        <f>(IFERROR(VLOOKUP(A376,#REF!,2,FALSE),0))</f>
        <v>0</v>
      </c>
      <c r="D376" s="30"/>
      <c r="F376">
        <v>0</v>
      </c>
      <c r="G376">
        <v>0</v>
      </c>
      <c r="H376">
        <f t="shared" si="10"/>
        <v>0</v>
      </c>
      <c r="J376" s="30">
        <f t="shared" si="11"/>
        <v>0</v>
      </c>
    </row>
    <row r="377" spans="1:10" hidden="1" x14ac:dyDescent="0.35">
      <c r="A377" s="22" t="s">
        <v>901</v>
      </c>
      <c r="B377" s="23">
        <v>0</v>
      </c>
      <c r="C377" s="20">
        <f>(IFERROR(VLOOKUP(A377,#REF!,2,FALSE),0))</f>
        <v>0</v>
      </c>
      <c r="D377" s="30"/>
      <c r="F377">
        <v>0</v>
      </c>
      <c r="G377">
        <v>0</v>
      </c>
      <c r="H377">
        <f t="shared" si="10"/>
        <v>0</v>
      </c>
      <c r="J377" s="30"/>
    </row>
    <row r="378" spans="1:10" hidden="1" x14ac:dyDescent="0.35">
      <c r="A378" s="22" t="s">
        <v>1059</v>
      </c>
      <c r="B378" s="23">
        <v>10000</v>
      </c>
      <c r="C378" s="20">
        <f>(IFERROR(VLOOKUP(A378,#REF!,2,FALSE),0))</f>
        <v>0</v>
      </c>
      <c r="D378" s="30"/>
      <c r="F378">
        <v>10000</v>
      </c>
      <c r="G378">
        <v>10000</v>
      </c>
      <c r="H378">
        <f t="shared" si="10"/>
        <v>0</v>
      </c>
      <c r="J378" s="30"/>
    </row>
    <row r="379" spans="1:10" hidden="1" x14ac:dyDescent="0.35">
      <c r="A379" s="22" t="s">
        <v>1060</v>
      </c>
      <c r="B379" s="23">
        <v>90000</v>
      </c>
      <c r="C379" s="20">
        <f>(IFERROR(VLOOKUP(A379,#REF!,2,FALSE),0))</f>
        <v>0</v>
      </c>
      <c r="D379" s="30"/>
      <c r="F379">
        <v>90000</v>
      </c>
      <c r="G379">
        <v>90000</v>
      </c>
      <c r="H379">
        <f t="shared" si="10"/>
        <v>0</v>
      </c>
      <c r="J379" s="30"/>
    </row>
    <row r="380" spans="1:10" hidden="1" x14ac:dyDescent="0.35">
      <c r="A380" s="22" t="s">
        <v>1061</v>
      </c>
      <c r="B380" s="23">
        <v>10000</v>
      </c>
      <c r="C380" s="20">
        <f>(IFERROR(VLOOKUP(A380,#REF!,2,FALSE),0))</f>
        <v>0</v>
      </c>
      <c r="D380" s="30"/>
      <c r="F380">
        <v>10000</v>
      </c>
      <c r="G380">
        <v>10000</v>
      </c>
      <c r="H380">
        <f t="shared" si="10"/>
        <v>0</v>
      </c>
      <c r="J380" s="30"/>
    </row>
    <row r="381" spans="1:10" hidden="1" x14ac:dyDescent="0.35">
      <c r="A381" s="22" t="s">
        <v>1062</v>
      </c>
      <c r="B381" s="23">
        <v>72000</v>
      </c>
      <c r="C381" s="20">
        <f>(IFERROR(VLOOKUP(A381,#REF!,2,FALSE),0))</f>
        <v>0</v>
      </c>
      <c r="D381" s="30"/>
      <c r="F381">
        <v>72000</v>
      </c>
      <c r="G381">
        <v>72000</v>
      </c>
      <c r="H381">
        <f t="shared" si="10"/>
        <v>0</v>
      </c>
      <c r="J381" s="30">
        <f t="shared" si="11"/>
        <v>0</v>
      </c>
    </row>
    <row r="382" spans="1:10" hidden="1" x14ac:dyDescent="0.35">
      <c r="A382" s="22" t="s">
        <v>1063</v>
      </c>
      <c r="B382" s="23">
        <v>25000</v>
      </c>
      <c r="C382" s="20">
        <f>(IFERROR(VLOOKUP(A382,#REF!,2,FALSE),0))</f>
        <v>0</v>
      </c>
      <c r="D382" s="30"/>
      <c r="F382">
        <v>25000</v>
      </c>
      <c r="G382">
        <v>25000</v>
      </c>
      <c r="H382">
        <f t="shared" si="10"/>
        <v>0</v>
      </c>
      <c r="J382" s="30"/>
    </row>
    <row r="383" spans="1:10" hidden="1" x14ac:dyDescent="0.35">
      <c r="A383" s="22" t="s">
        <v>1064</v>
      </c>
      <c r="B383" s="23">
        <v>10000</v>
      </c>
      <c r="C383" s="20">
        <f>(IFERROR(VLOOKUP(A383,#REF!,2,FALSE),0))</f>
        <v>0</v>
      </c>
      <c r="D383" s="30"/>
      <c r="F383">
        <v>10000</v>
      </c>
      <c r="G383">
        <v>10000</v>
      </c>
      <c r="H383">
        <f t="shared" si="10"/>
        <v>0</v>
      </c>
      <c r="J383" s="30"/>
    </row>
    <row r="384" spans="1:10" hidden="1" x14ac:dyDescent="0.35">
      <c r="A384" s="22" t="s">
        <v>1065</v>
      </c>
      <c r="B384" s="23">
        <v>930000</v>
      </c>
      <c r="C384" s="20">
        <f>(IFERROR(VLOOKUP(A384,#REF!,2,FALSE),0))</f>
        <v>0</v>
      </c>
      <c r="D384" s="30"/>
      <c r="F384">
        <v>930000</v>
      </c>
      <c r="G384">
        <v>930000</v>
      </c>
      <c r="H384">
        <f t="shared" si="10"/>
        <v>0</v>
      </c>
      <c r="J384" s="30"/>
    </row>
    <row r="385" spans="1:10" hidden="1" x14ac:dyDescent="0.35">
      <c r="A385" s="22" t="s">
        <v>1066</v>
      </c>
      <c r="B385" s="23">
        <v>120000</v>
      </c>
      <c r="C385" s="20">
        <f>(IFERROR(VLOOKUP(A385,#REF!,2,FALSE),0))</f>
        <v>0</v>
      </c>
      <c r="D385" s="30"/>
      <c r="F385">
        <v>120000</v>
      </c>
      <c r="G385">
        <v>120000</v>
      </c>
      <c r="H385">
        <f t="shared" si="10"/>
        <v>0</v>
      </c>
      <c r="J385" s="30">
        <f t="shared" si="11"/>
        <v>0</v>
      </c>
    </row>
    <row r="386" spans="1:10" hidden="1" x14ac:dyDescent="0.35">
      <c r="A386" s="22" t="s">
        <v>1067</v>
      </c>
      <c r="B386" s="23">
        <v>690000</v>
      </c>
      <c r="C386" s="20">
        <f>(IFERROR(VLOOKUP(A386,#REF!,2,FALSE),0))</f>
        <v>0</v>
      </c>
      <c r="D386" s="30"/>
      <c r="F386">
        <v>690000</v>
      </c>
      <c r="G386">
        <v>690000</v>
      </c>
      <c r="H386">
        <f t="shared" si="10"/>
        <v>0</v>
      </c>
      <c r="J386" s="30">
        <f t="shared" si="11"/>
        <v>0</v>
      </c>
    </row>
    <row r="387" spans="1:10" hidden="1" x14ac:dyDescent="0.35">
      <c r="A387" s="22" t="s">
        <v>1068</v>
      </c>
      <c r="B387" s="23">
        <v>0</v>
      </c>
      <c r="C387" s="20">
        <f>(IFERROR(VLOOKUP(A387,#REF!,2,FALSE),0))</f>
        <v>0</v>
      </c>
      <c r="D387" s="30"/>
      <c r="F387">
        <v>0</v>
      </c>
      <c r="G387">
        <v>0</v>
      </c>
      <c r="H387">
        <f t="shared" ref="H387:H450" si="12">F387-G387</f>
        <v>0</v>
      </c>
      <c r="J387" s="30">
        <f t="shared" ref="J387:J450" si="13">H387-I387</f>
        <v>0</v>
      </c>
    </row>
    <row r="388" spans="1:10" hidden="1" x14ac:dyDescent="0.35">
      <c r="A388" s="22" t="s">
        <v>1069</v>
      </c>
      <c r="B388" s="23">
        <v>6000</v>
      </c>
      <c r="C388" s="20">
        <f>(IFERROR(VLOOKUP(A388,#REF!,2,FALSE),0))</f>
        <v>0</v>
      </c>
      <c r="D388" s="30"/>
      <c r="F388">
        <v>6000</v>
      </c>
      <c r="G388">
        <v>6000</v>
      </c>
      <c r="H388">
        <f t="shared" si="12"/>
        <v>0</v>
      </c>
      <c r="J388" s="30">
        <f t="shared" si="13"/>
        <v>0</v>
      </c>
    </row>
    <row r="389" spans="1:10" hidden="1" x14ac:dyDescent="0.35">
      <c r="A389" s="22" t="s">
        <v>1070</v>
      </c>
      <c r="B389" s="23">
        <v>0</v>
      </c>
      <c r="C389" s="20">
        <f>(IFERROR(VLOOKUP(A389,#REF!,2,FALSE),0))</f>
        <v>0</v>
      </c>
      <c r="D389" s="30"/>
      <c r="F389">
        <v>0</v>
      </c>
      <c r="G389">
        <v>0</v>
      </c>
      <c r="H389">
        <f t="shared" si="12"/>
        <v>0</v>
      </c>
      <c r="J389" s="30"/>
    </row>
    <row r="390" spans="1:10" hidden="1" x14ac:dyDescent="0.35">
      <c r="A390" s="22" t="s">
        <v>1085</v>
      </c>
      <c r="B390" s="23">
        <v>2600000</v>
      </c>
      <c r="C390" s="20">
        <f>(IFERROR(VLOOKUP(A390,#REF!,2,FALSE),0))</f>
        <v>0</v>
      </c>
      <c r="D390" s="30"/>
      <c r="F390">
        <v>2600000</v>
      </c>
      <c r="G390">
        <v>2600000</v>
      </c>
      <c r="H390">
        <f t="shared" si="12"/>
        <v>0</v>
      </c>
      <c r="J390" s="30"/>
    </row>
    <row r="391" spans="1:10" hidden="1" x14ac:dyDescent="0.35">
      <c r="A391" s="22" t="s">
        <v>1847</v>
      </c>
      <c r="B391" s="23"/>
      <c r="C391" s="20">
        <f>(IFERROR(VLOOKUP(A391,#REF!,2,FALSE),0))</f>
        <v>0</v>
      </c>
      <c r="D391" s="30"/>
      <c r="G391">
        <v>0</v>
      </c>
      <c r="H391">
        <f t="shared" si="12"/>
        <v>0</v>
      </c>
      <c r="J391" s="30">
        <f t="shared" si="13"/>
        <v>0</v>
      </c>
    </row>
    <row r="392" spans="1:10" hidden="1" x14ac:dyDescent="0.35">
      <c r="A392" s="22" t="s">
        <v>1016</v>
      </c>
      <c r="B392" s="23">
        <v>0</v>
      </c>
      <c r="C392" s="20">
        <f>(IFERROR(VLOOKUP(A392,#REF!,2,FALSE),0))</f>
        <v>0</v>
      </c>
      <c r="D392" s="30"/>
      <c r="F392">
        <v>0</v>
      </c>
      <c r="G392">
        <v>0</v>
      </c>
      <c r="H392">
        <f t="shared" si="12"/>
        <v>0</v>
      </c>
      <c r="J392" s="30">
        <f t="shared" si="13"/>
        <v>0</v>
      </c>
    </row>
    <row r="393" spans="1:10" hidden="1" x14ac:dyDescent="0.35">
      <c r="A393" s="22" t="s">
        <v>752</v>
      </c>
      <c r="B393" s="23">
        <v>0</v>
      </c>
      <c r="C393" s="20">
        <f>(IFERROR(VLOOKUP(A393,#REF!,2,FALSE),0))</f>
        <v>0</v>
      </c>
      <c r="D393" s="30"/>
      <c r="F393">
        <v>0</v>
      </c>
      <c r="G393">
        <v>0</v>
      </c>
      <c r="H393">
        <f t="shared" si="12"/>
        <v>0</v>
      </c>
      <c r="J393" s="30">
        <f t="shared" si="13"/>
        <v>0</v>
      </c>
    </row>
    <row r="394" spans="1:10" hidden="1" x14ac:dyDescent="0.35">
      <c r="A394" s="22" t="s">
        <v>1457</v>
      </c>
      <c r="B394" s="23"/>
      <c r="C394" s="20">
        <f>(IFERROR(VLOOKUP(A394,#REF!,2,FALSE),0))</f>
        <v>0</v>
      </c>
      <c r="D394" s="30"/>
      <c r="G394">
        <v>0</v>
      </c>
      <c r="H394">
        <f t="shared" si="12"/>
        <v>0</v>
      </c>
      <c r="J394" s="30">
        <f t="shared" si="13"/>
        <v>0</v>
      </c>
    </row>
    <row r="395" spans="1:10" hidden="1" x14ac:dyDescent="0.35">
      <c r="A395" s="22" t="s">
        <v>310</v>
      </c>
      <c r="B395" s="23">
        <v>0</v>
      </c>
      <c r="C395" s="20">
        <f>(IFERROR(VLOOKUP(A395,#REF!,2,FALSE),0))</f>
        <v>0</v>
      </c>
      <c r="D395" s="30"/>
      <c r="F395">
        <v>0</v>
      </c>
      <c r="G395">
        <v>0</v>
      </c>
      <c r="H395">
        <f t="shared" si="12"/>
        <v>0</v>
      </c>
      <c r="J395" s="30">
        <f t="shared" si="13"/>
        <v>0</v>
      </c>
    </row>
    <row r="396" spans="1:10" hidden="1" x14ac:dyDescent="0.35">
      <c r="A396" s="22" t="s">
        <v>1454</v>
      </c>
      <c r="B396" s="23"/>
      <c r="C396" s="20">
        <f>(IFERROR(VLOOKUP(A396,#REF!,2,FALSE),0))</f>
        <v>0</v>
      </c>
      <c r="D396" s="30"/>
      <c r="G396">
        <v>0</v>
      </c>
      <c r="H396">
        <f t="shared" si="12"/>
        <v>0</v>
      </c>
      <c r="J396" s="30">
        <f t="shared" si="13"/>
        <v>0</v>
      </c>
    </row>
    <row r="397" spans="1:10" hidden="1" x14ac:dyDescent="0.35">
      <c r="A397" s="22" t="s">
        <v>313</v>
      </c>
      <c r="B397" s="23">
        <v>32282.302499999998</v>
      </c>
      <c r="C397" s="20">
        <f>(IFERROR(VLOOKUP(A397,#REF!,2,FALSE),0))</f>
        <v>0</v>
      </c>
      <c r="D397" s="30"/>
      <c r="F397">
        <v>32282.302499999998</v>
      </c>
      <c r="G397">
        <v>32282.302499999998</v>
      </c>
      <c r="H397">
        <f t="shared" si="12"/>
        <v>0</v>
      </c>
      <c r="J397" s="30"/>
    </row>
    <row r="398" spans="1:10" hidden="1" x14ac:dyDescent="0.35">
      <c r="A398" s="22" t="s">
        <v>314</v>
      </c>
      <c r="B398" s="23">
        <v>0</v>
      </c>
      <c r="C398" s="20">
        <f>(IFERROR(VLOOKUP(A398,#REF!,2,FALSE),0))</f>
        <v>0</v>
      </c>
      <c r="D398" s="30"/>
      <c r="F398">
        <v>0</v>
      </c>
      <c r="G398">
        <v>0</v>
      </c>
      <c r="H398">
        <f t="shared" si="12"/>
        <v>0</v>
      </c>
      <c r="J398" s="30">
        <f t="shared" si="13"/>
        <v>0</v>
      </c>
    </row>
    <row r="399" spans="1:10" hidden="1" x14ac:dyDescent="0.35">
      <c r="A399" s="22" t="s">
        <v>317</v>
      </c>
      <c r="B399" s="23">
        <v>22050</v>
      </c>
      <c r="C399" s="20">
        <f>(IFERROR(VLOOKUP(A399,#REF!,2,FALSE),0))</f>
        <v>0</v>
      </c>
      <c r="D399" s="30"/>
      <c r="F399">
        <v>22050</v>
      </c>
      <c r="G399">
        <v>22050</v>
      </c>
      <c r="H399">
        <f t="shared" si="12"/>
        <v>0</v>
      </c>
      <c r="J399" s="30"/>
    </row>
    <row r="400" spans="1:10" hidden="1" x14ac:dyDescent="0.35">
      <c r="A400" s="22" t="s">
        <v>318</v>
      </c>
      <c r="B400" s="23">
        <v>0</v>
      </c>
      <c r="C400" s="20">
        <f>(IFERROR(VLOOKUP(A400,#REF!,2,FALSE),0))</f>
        <v>0</v>
      </c>
      <c r="D400" s="30"/>
      <c r="F400">
        <v>0</v>
      </c>
      <c r="G400">
        <v>0</v>
      </c>
      <c r="H400">
        <f t="shared" si="12"/>
        <v>0</v>
      </c>
      <c r="J400" s="30">
        <f t="shared" si="13"/>
        <v>0</v>
      </c>
    </row>
    <row r="401" spans="1:10" hidden="1" x14ac:dyDescent="0.35">
      <c r="A401" s="22" t="s">
        <v>319</v>
      </c>
      <c r="B401" s="23">
        <v>46305</v>
      </c>
      <c r="C401" s="20">
        <f>(IFERROR(VLOOKUP(A401,#REF!,2,FALSE),0))</f>
        <v>0</v>
      </c>
      <c r="D401" s="30"/>
      <c r="F401">
        <v>46305</v>
      </c>
      <c r="G401">
        <v>46305</v>
      </c>
      <c r="H401">
        <f t="shared" si="12"/>
        <v>0</v>
      </c>
      <c r="J401" s="30"/>
    </row>
    <row r="402" spans="1:10" hidden="1" x14ac:dyDescent="0.35">
      <c r="A402" s="22" t="s">
        <v>322</v>
      </c>
      <c r="B402" s="23">
        <v>674850</v>
      </c>
      <c r="C402" s="20">
        <f>(IFERROR(VLOOKUP(A402,#REF!,2,FALSE),0))</f>
        <v>0</v>
      </c>
      <c r="D402" s="30"/>
      <c r="F402">
        <v>674850</v>
      </c>
      <c r="G402">
        <v>674850</v>
      </c>
      <c r="H402">
        <f t="shared" si="12"/>
        <v>0</v>
      </c>
      <c r="J402" s="30"/>
    </row>
    <row r="403" spans="1:10" hidden="1" x14ac:dyDescent="0.35">
      <c r="A403" s="22" t="s">
        <v>323</v>
      </c>
      <c r="B403" s="23">
        <v>0</v>
      </c>
      <c r="C403" s="20">
        <f>(IFERROR(VLOOKUP(A403,#REF!,2,FALSE),0))</f>
        <v>0</v>
      </c>
      <c r="D403" s="30"/>
      <c r="F403">
        <v>0</v>
      </c>
      <c r="G403">
        <v>0</v>
      </c>
      <c r="H403">
        <f t="shared" si="12"/>
        <v>0</v>
      </c>
      <c r="J403" s="30">
        <f t="shared" si="13"/>
        <v>0</v>
      </c>
    </row>
    <row r="404" spans="1:10" hidden="1" x14ac:dyDescent="0.35">
      <c r="A404" s="22" t="s">
        <v>1849</v>
      </c>
      <c r="B404" s="23"/>
      <c r="C404" s="20">
        <f>(IFERROR(VLOOKUP(A404,#REF!,2,FALSE),0))</f>
        <v>0</v>
      </c>
      <c r="D404" s="30"/>
      <c r="G404">
        <v>0</v>
      </c>
      <c r="H404">
        <f t="shared" si="12"/>
        <v>0</v>
      </c>
      <c r="J404" s="30">
        <f t="shared" si="13"/>
        <v>0</v>
      </c>
    </row>
    <row r="405" spans="1:10" hidden="1" x14ac:dyDescent="0.35">
      <c r="A405" s="22" t="s">
        <v>900</v>
      </c>
      <c r="B405" s="23">
        <v>275625</v>
      </c>
      <c r="C405" s="20">
        <f>(IFERROR(VLOOKUP(A405,#REF!,2,FALSE),0))</f>
        <v>0</v>
      </c>
      <c r="D405" s="30"/>
      <c r="F405">
        <v>275625</v>
      </c>
      <c r="G405">
        <v>275625</v>
      </c>
      <c r="H405">
        <f t="shared" si="12"/>
        <v>0</v>
      </c>
      <c r="J405" s="30"/>
    </row>
    <row r="406" spans="1:10" hidden="1" x14ac:dyDescent="0.35">
      <c r="A406" s="22" t="s">
        <v>1017</v>
      </c>
      <c r="B406" s="23">
        <v>0</v>
      </c>
      <c r="C406" s="20">
        <f>(IFERROR(VLOOKUP(A406,#REF!,2,FALSE),0))</f>
        <v>0</v>
      </c>
      <c r="D406" s="30"/>
      <c r="F406">
        <v>0</v>
      </c>
      <c r="G406">
        <v>0</v>
      </c>
      <c r="H406">
        <f t="shared" si="12"/>
        <v>0</v>
      </c>
      <c r="J406" s="30"/>
    </row>
    <row r="407" spans="1:10" hidden="1" x14ac:dyDescent="0.35">
      <c r="A407" s="22" t="s">
        <v>328</v>
      </c>
      <c r="B407" s="23">
        <v>4056438.64</v>
      </c>
      <c r="C407" s="20">
        <f>(IFERROR(VLOOKUP(A407,#REF!,2,FALSE),0))</f>
        <v>0</v>
      </c>
      <c r="D407" s="30"/>
      <c r="F407">
        <v>4056438.64</v>
      </c>
      <c r="G407">
        <v>4056438.64</v>
      </c>
      <c r="H407">
        <f t="shared" si="12"/>
        <v>0</v>
      </c>
      <c r="J407" s="30"/>
    </row>
    <row r="408" spans="1:10" hidden="1" x14ac:dyDescent="0.35">
      <c r="A408" s="22" t="s">
        <v>331</v>
      </c>
      <c r="B408" s="23">
        <v>747242</v>
      </c>
      <c r="C408" s="20">
        <f>(IFERROR(VLOOKUP(A408,#REF!,2,FALSE),0))</f>
        <v>0</v>
      </c>
      <c r="D408" s="30"/>
      <c r="F408">
        <v>747242</v>
      </c>
      <c r="G408">
        <v>747242</v>
      </c>
      <c r="H408">
        <f t="shared" si="12"/>
        <v>0</v>
      </c>
      <c r="J408" s="30"/>
    </row>
    <row r="409" spans="1:10" hidden="1" x14ac:dyDescent="0.35">
      <c r="A409" s="22" t="s">
        <v>334</v>
      </c>
      <c r="B409" s="23">
        <v>4118106.71</v>
      </c>
      <c r="C409" s="20">
        <f>(IFERROR(VLOOKUP(A409,#REF!,2,FALSE),0))</f>
        <v>0</v>
      </c>
      <c r="D409" s="30"/>
      <c r="F409">
        <v>4118106.71</v>
      </c>
      <c r="G409">
        <v>4118106.71</v>
      </c>
      <c r="H409">
        <f t="shared" si="12"/>
        <v>0</v>
      </c>
      <c r="J409" s="30"/>
    </row>
    <row r="410" spans="1:10" hidden="1" x14ac:dyDescent="0.35">
      <c r="A410" s="22" t="s">
        <v>337</v>
      </c>
      <c r="B410" s="23">
        <v>0</v>
      </c>
      <c r="C410" s="20">
        <f>(IFERROR(VLOOKUP(A410,#REF!,2,FALSE),0))</f>
        <v>0</v>
      </c>
      <c r="D410" s="30"/>
      <c r="F410">
        <v>0</v>
      </c>
      <c r="G410">
        <v>0</v>
      </c>
      <c r="H410">
        <f t="shared" si="12"/>
        <v>0</v>
      </c>
      <c r="J410" s="30">
        <f t="shared" si="13"/>
        <v>0</v>
      </c>
    </row>
    <row r="411" spans="1:10" hidden="1" x14ac:dyDescent="0.35">
      <c r="A411" s="22" t="s">
        <v>1018</v>
      </c>
      <c r="B411" s="23">
        <v>0</v>
      </c>
      <c r="C411" s="20">
        <f>(IFERROR(VLOOKUP(A411,#REF!,2,FALSE),0))</f>
        <v>0</v>
      </c>
      <c r="D411" s="30"/>
      <c r="F411">
        <v>0</v>
      </c>
      <c r="G411">
        <v>0</v>
      </c>
      <c r="H411">
        <f t="shared" si="12"/>
        <v>0</v>
      </c>
      <c r="J411" s="30">
        <f t="shared" si="13"/>
        <v>0</v>
      </c>
    </row>
    <row r="412" spans="1:10" hidden="1" x14ac:dyDescent="0.35">
      <c r="A412" s="22" t="s">
        <v>340</v>
      </c>
      <c r="B412" s="23">
        <v>0</v>
      </c>
      <c r="C412" s="20">
        <f>(IFERROR(VLOOKUP(A412,#REF!,2,FALSE),0))</f>
        <v>0</v>
      </c>
      <c r="D412" s="30"/>
      <c r="F412">
        <v>0</v>
      </c>
      <c r="G412">
        <v>0</v>
      </c>
      <c r="H412">
        <f t="shared" si="12"/>
        <v>0</v>
      </c>
      <c r="J412" s="30">
        <f t="shared" si="13"/>
        <v>0</v>
      </c>
    </row>
    <row r="413" spans="1:10" hidden="1" x14ac:dyDescent="0.35">
      <c r="A413" s="22" t="s">
        <v>1438</v>
      </c>
      <c r="B413" s="23"/>
      <c r="C413" s="20">
        <f>(IFERROR(VLOOKUP(A413,#REF!,2,FALSE),0))</f>
        <v>0</v>
      </c>
      <c r="D413" s="30"/>
      <c r="G413">
        <v>0</v>
      </c>
      <c r="H413">
        <f t="shared" si="12"/>
        <v>0</v>
      </c>
      <c r="J413" s="30">
        <f t="shared" si="13"/>
        <v>0</v>
      </c>
    </row>
    <row r="414" spans="1:10" hidden="1" x14ac:dyDescent="0.35">
      <c r="A414" s="22" t="s">
        <v>1436</v>
      </c>
      <c r="B414" s="23"/>
      <c r="C414" s="20">
        <f>(IFERROR(VLOOKUP(A414,#REF!,2,FALSE),0))</f>
        <v>0</v>
      </c>
      <c r="D414" s="30"/>
      <c r="G414">
        <v>0</v>
      </c>
      <c r="H414">
        <f t="shared" si="12"/>
        <v>0</v>
      </c>
      <c r="J414" s="30">
        <f t="shared" si="13"/>
        <v>0</v>
      </c>
    </row>
    <row r="415" spans="1:10" hidden="1" x14ac:dyDescent="0.35">
      <c r="A415" s="22" t="s">
        <v>1071</v>
      </c>
      <c r="B415" s="23">
        <v>0</v>
      </c>
      <c r="C415" s="20">
        <f>(IFERROR(VLOOKUP(A415,#REF!,2,FALSE),0))</f>
        <v>0</v>
      </c>
      <c r="D415" s="30"/>
      <c r="F415">
        <v>0</v>
      </c>
      <c r="G415">
        <v>0</v>
      </c>
      <c r="H415">
        <f t="shared" si="12"/>
        <v>0</v>
      </c>
      <c r="J415" s="30"/>
    </row>
    <row r="416" spans="1:10" hidden="1" x14ac:dyDescent="0.35">
      <c r="A416" s="22" t="s">
        <v>341</v>
      </c>
      <c r="B416" s="23">
        <v>4137480</v>
      </c>
      <c r="C416" s="20">
        <f>(IFERROR(VLOOKUP(A416,#REF!,2,FALSE),0))</f>
        <v>0</v>
      </c>
      <c r="D416" s="30"/>
      <c r="F416">
        <v>4137480</v>
      </c>
      <c r="G416">
        <v>4137480</v>
      </c>
      <c r="H416">
        <f t="shared" si="12"/>
        <v>0</v>
      </c>
      <c r="J416" s="30"/>
    </row>
    <row r="417" spans="1:10" hidden="1" x14ac:dyDescent="0.35">
      <c r="A417" s="22" t="s">
        <v>342</v>
      </c>
      <c r="B417" s="23">
        <v>2649480</v>
      </c>
      <c r="C417" s="20">
        <f>(IFERROR(VLOOKUP(A417,#REF!,2,FALSE),0))</f>
        <v>0</v>
      </c>
      <c r="D417" s="30"/>
      <c r="F417">
        <v>2649480</v>
      </c>
      <c r="G417">
        <v>2649480</v>
      </c>
      <c r="H417">
        <f t="shared" si="12"/>
        <v>0</v>
      </c>
      <c r="J417" s="30"/>
    </row>
    <row r="418" spans="1:10" hidden="1" x14ac:dyDescent="0.35">
      <c r="A418" s="22" t="s">
        <v>343</v>
      </c>
      <c r="B418" s="23">
        <v>2601720</v>
      </c>
      <c r="C418" s="20">
        <f>(IFERROR(VLOOKUP(A418,#REF!,2,FALSE),0))</f>
        <v>0</v>
      </c>
      <c r="D418" s="30"/>
      <c r="F418">
        <v>2601720</v>
      </c>
      <c r="G418">
        <v>2601720</v>
      </c>
      <c r="H418">
        <f t="shared" si="12"/>
        <v>0</v>
      </c>
      <c r="J418" s="30"/>
    </row>
    <row r="419" spans="1:10" hidden="1" x14ac:dyDescent="0.35">
      <c r="A419" s="22" t="s">
        <v>344</v>
      </c>
      <c r="B419" s="23">
        <v>0</v>
      </c>
      <c r="C419" s="20">
        <f>(IFERROR(VLOOKUP(A419,#REF!,2,FALSE),0))</f>
        <v>0</v>
      </c>
      <c r="D419" s="30"/>
      <c r="F419">
        <v>0</v>
      </c>
      <c r="G419">
        <v>0</v>
      </c>
      <c r="H419">
        <f t="shared" si="12"/>
        <v>0</v>
      </c>
      <c r="J419" s="30">
        <f t="shared" si="13"/>
        <v>0</v>
      </c>
    </row>
    <row r="420" spans="1:10" hidden="1" x14ac:dyDescent="0.35">
      <c r="A420" s="22" t="s">
        <v>1924</v>
      </c>
      <c r="B420" s="23"/>
      <c r="C420" s="20">
        <f>(IFERROR(VLOOKUP(A420,#REF!,2,FALSE),0))</f>
        <v>0</v>
      </c>
      <c r="D420" s="30"/>
      <c r="G420">
        <v>0</v>
      </c>
      <c r="H420">
        <f t="shared" si="12"/>
        <v>0</v>
      </c>
      <c r="J420" s="30">
        <f t="shared" si="13"/>
        <v>0</v>
      </c>
    </row>
    <row r="421" spans="1:10" hidden="1" x14ac:dyDescent="0.35">
      <c r="A421" s="22" t="s">
        <v>1429</v>
      </c>
      <c r="B421" s="23"/>
      <c r="C421" s="20">
        <f>(IFERROR(VLOOKUP(A421,#REF!,2,FALSE),0))</f>
        <v>0</v>
      </c>
      <c r="D421" s="30"/>
      <c r="G421">
        <v>0</v>
      </c>
      <c r="H421">
        <f t="shared" si="12"/>
        <v>0</v>
      </c>
      <c r="J421" s="30">
        <f t="shared" si="13"/>
        <v>0</v>
      </c>
    </row>
    <row r="422" spans="1:10" hidden="1" x14ac:dyDescent="0.35">
      <c r="A422" s="22" t="s">
        <v>1072</v>
      </c>
      <c r="B422" s="23">
        <v>0</v>
      </c>
      <c r="C422" s="20">
        <f>(IFERROR(VLOOKUP(A422,#REF!,2,FALSE),0))</f>
        <v>0</v>
      </c>
      <c r="D422" s="30"/>
      <c r="F422">
        <v>0</v>
      </c>
      <c r="G422">
        <v>0</v>
      </c>
      <c r="H422">
        <f t="shared" si="12"/>
        <v>0</v>
      </c>
      <c r="J422" s="30"/>
    </row>
    <row r="423" spans="1:10" hidden="1" x14ac:dyDescent="0.35">
      <c r="A423" s="22" t="s">
        <v>345</v>
      </c>
      <c r="B423" s="23">
        <v>50000</v>
      </c>
      <c r="C423" s="20">
        <f>(IFERROR(VLOOKUP(A423,#REF!,2,FALSE),0))</f>
        <v>0</v>
      </c>
      <c r="D423" s="30"/>
      <c r="F423">
        <v>50000</v>
      </c>
      <c r="G423">
        <v>50000</v>
      </c>
      <c r="H423">
        <f t="shared" si="12"/>
        <v>0</v>
      </c>
      <c r="J423" s="30"/>
    </row>
    <row r="424" spans="1:10" hidden="1" x14ac:dyDescent="0.35">
      <c r="A424" s="22" t="s">
        <v>1073</v>
      </c>
      <c r="B424" s="23">
        <v>0</v>
      </c>
      <c r="C424" s="20">
        <f>(IFERROR(VLOOKUP(A424,#REF!,2,FALSE),0))</f>
        <v>0</v>
      </c>
      <c r="D424" s="30"/>
      <c r="F424">
        <v>0</v>
      </c>
      <c r="G424">
        <v>0</v>
      </c>
      <c r="H424">
        <f t="shared" si="12"/>
        <v>0</v>
      </c>
      <c r="J424" s="30"/>
    </row>
    <row r="425" spans="1:10" hidden="1" x14ac:dyDescent="0.35">
      <c r="A425" s="22" t="s">
        <v>751</v>
      </c>
      <c r="B425" s="23">
        <v>10000</v>
      </c>
      <c r="C425" s="20">
        <f>(IFERROR(VLOOKUP(A425,#REF!,2,FALSE),0))</f>
        <v>0</v>
      </c>
      <c r="D425" s="30"/>
      <c r="F425">
        <v>10000</v>
      </c>
      <c r="G425">
        <v>10000</v>
      </c>
      <c r="H425">
        <f t="shared" si="12"/>
        <v>0</v>
      </c>
      <c r="J425" s="30"/>
    </row>
    <row r="426" spans="1:10" hidden="1" x14ac:dyDescent="0.35">
      <c r="A426" s="22" t="s">
        <v>1074</v>
      </c>
      <c r="B426" s="23">
        <v>0</v>
      </c>
      <c r="C426" s="20">
        <f>(IFERROR(VLOOKUP(A426,#REF!,2,FALSE),0))</f>
        <v>0</v>
      </c>
      <c r="D426" s="30"/>
      <c r="F426">
        <v>0</v>
      </c>
      <c r="G426">
        <v>0</v>
      </c>
      <c r="H426">
        <f t="shared" si="12"/>
        <v>0</v>
      </c>
      <c r="J426" s="30">
        <f t="shared" si="13"/>
        <v>0</v>
      </c>
    </row>
    <row r="427" spans="1:10" hidden="1" x14ac:dyDescent="0.35">
      <c r="A427" s="22" t="s">
        <v>348</v>
      </c>
      <c r="B427" s="23">
        <v>0</v>
      </c>
      <c r="C427" s="20">
        <f>(IFERROR(VLOOKUP(A427,#REF!,2,FALSE),0))</f>
        <v>0</v>
      </c>
      <c r="D427" s="30"/>
      <c r="F427">
        <v>0</v>
      </c>
      <c r="G427">
        <v>0</v>
      </c>
      <c r="H427">
        <f t="shared" si="12"/>
        <v>0</v>
      </c>
      <c r="J427" s="30">
        <f t="shared" si="13"/>
        <v>0</v>
      </c>
    </row>
    <row r="428" spans="1:10" hidden="1" x14ac:dyDescent="0.35">
      <c r="A428" s="22" t="s">
        <v>1075</v>
      </c>
      <c r="B428" s="23">
        <v>0</v>
      </c>
      <c r="C428" s="20">
        <f>(IFERROR(VLOOKUP(A428,#REF!,2,FALSE),0))</f>
        <v>0</v>
      </c>
      <c r="D428" s="30"/>
      <c r="F428">
        <v>0</v>
      </c>
      <c r="G428">
        <v>0</v>
      </c>
      <c r="H428">
        <f t="shared" si="12"/>
        <v>0</v>
      </c>
      <c r="J428" s="30">
        <f t="shared" si="13"/>
        <v>0</v>
      </c>
    </row>
    <row r="429" spans="1:10" hidden="1" x14ac:dyDescent="0.35">
      <c r="A429" s="22" t="s">
        <v>351</v>
      </c>
      <c r="B429" s="23">
        <v>0</v>
      </c>
      <c r="C429" s="20">
        <f>(IFERROR(VLOOKUP(A429,#REF!,2,FALSE),0))</f>
        <v>0</v>
      </c>
      <c r="D429" s="30"/>
      <c r="F429">
        <v>0</v>
      </c>
      <c r="G429">
        <v>0</v>
      </c>
      <c r="H429">
        <f t="shared" si="12"/>
        <v>0</v>
      </c>
      <c r="J429" s="30">
        <f t="shared" si="13"/>
        <v>0</v>
      </c>
    </row>
    <row r="430" spans="1:10" hidden="1" x14ac:dyDescent="0.35">
      <c r="A430" s="22" t="s">
        <v>352</v>
      </c>
      <c r="B430" s="23">
        <v>0</v>
      </c>
      <c r="C430" s="20">
        <f>(IFERROR(VLOOKUP(A430,#REF!,2,FALSE),0))</f>
        <v>0</v>
      </c>
      <c r="D430" s="30"/>
      <c r="F430">
        <v>0</v>
      </c>
      <c r="G430">
        <v>0</v>
      </c>
      <c r="H430">
        <f t="shared" si="12"/>
        <v>0</v>
      </c>
      <c r="J430" s="30">
        <f t="shared" si="13"/>
        <v>0</v>
      </c>
    </row>
    <row r="431" spans="1:10" hidden="1" x14ac:dyDescent="0.35">
      <c r="A431" s="22" t="s">
        <v>1019</v>
      </c>
      <c r="B431" s="23">
        <v>0</v>
      </c>
      <c r="C431" s="20">
        <f>(IFERROR(VLOOKUP(A431,#REF!,2,FALSE),0))</f>
        <v>0</v>
      </c>
      <c r="D431" s="30"/>
      <c r="F431">
        <v>0</v>
      </c>
      <c r="G431">
        <v>0</v>
      </c>
      <c r="H431">
        <f t="shared" si="12"/>
        <v>0</v>
      </c>
      <c r="J431" s="30">
        <f t="shared" si="13"/>
        <v>0</v>
      </c>
    </row>
    <row r="432" spans="1:10" hidden="1" x14ac:dyDescent="0.35">
      <c r="A432" s="22" t="s">
        <v>355</v>
      </c>
      <c r="B432" s="23">
        <v>0</v>
      </c>
      <c r="C432" s="20">
        <f>(IFERROR(VLOOKUP(A432,#REF!,2,FALSE),0))</f>
        <v>0</v>
      </c>
      <c r="D432" s="30"/>
      <c r="F432">
        <v>0</v>
      </c>
      <c r="G432">
        <v>0</v>
      </c>
      <c r="H432">
        <f t="shared" si="12"/>
        <v>0</v>
      </c>
      <c r="J432" s="30">
        <f t="shared" si="13"/>
        <v>0</v>
      </c>
    </row>
    <row r="433" spans="1:10" hidden="1" x14ac:dyDescent="0.35">
      <c r="A433" s="22" t="s">
        <v>1932</v>
      </c>
      <c r="B433" s="23"/>
      <c r="C433" s="20">
        <f>(IFERROR(VLOOKUP(A433,#REF!,2,FALSE),0))</f>
        <v>0</v>
      </c>
      <c r="D433" s="30"/>
      <c r="G433">
        <v>0</v>
      </c>
      <c r="H433">
        <f t="shared" si="12"/>
        <v>0</v>
      </c>
      <c r="J433" s="30">
        <f t="shared" si="13"/>
        <v>0</v>
      </c>
    </row>
    <row r="434" spans="1:10" hidden="1" x14ac:dyDescent="0.35">
      <c r="A434" s="22" t="s">
        <v>1936</v>
      </c>
      <c r="B434" s="23"/>
      <c r="C434" s="20">
        <f>(IFERROR(VLOOKUP(A434,#REF!,2,FALSE),0))</f>
        <v>0</v>
      </c>
      <c r="D434" s="30"/>
      <c r="G434">
        <v>0</v>
      </c>
      <c r="H434">
        <f t="shared" si="12"/>
        <v>0</v>
      </c>
      <c r="J434" s="30">
        <f t="shared" si="13"/>
        <v>0</v>
      </c>
    </row>
    <row r="435" spans="1:10" hidden="1" x14ac:dyDescent="0.35">
      <c r="A435" s="22" t="s">
        <v>1925</v>
      </c>
      <c r="B435" s="23"/>
      <c r="C435" s="20">
        <f>(IFERROR(VLOOKUP(A435,#REF!,2,FALSE),0))</f>
        <v>0</v>
      </c>
      <c r="D435" s="30"/>
      <c r="G435">
        <v>0</v>
      </c>
      <c r="H435">
        <f t="shared" si="12"/>
        <v>0</v>
      </c>
      <c r="J435" s="30">
        <f t="shared" si="13"/>
        <v>0</v>
      </c>
    </row>
    <row r="436" spans="1:10" hidden="1" x14ac:dyDescent="0.35">
      <c r="A436" s="22" t="s">
        <v>1020</v>
      </c>
      <c r="B436" s="23">
        <v>0</v>
      </c>
      <c r="C436" s="20">
        <f>(IFERROR(VLOOKUP(A436,#REF!,2,FALSE),0))</f>
        <v>0</v>
      </c>
      <c r="D436" s="30"/>
      <c r="F436">
        <v>0</v>
      </c>
      <c r="G436">
        <v>0</v>
      </c>
      <c r="H436">
        <f t="shared" si="12"/>
        <v>0</v>
      </c>
      <c r="J436" s="30">
        <f t="shared" si="13"/>
        <v>0</v>
      </c>
    </row>
    <row r="437" spans="1:10" hidden="1" x14ac:dyDescent="0.35">
      <c r="A437" s="22" t="s">
        <v>358</v>
      </c>
      <c r="B437" s="23">
        <v>0</v>
      </c>
      <c r="C437" s="20">
        <f>(IFERROR(VLOOKUP(A437,#REF!,2,FALSE),0))</f>
        <v>0</v>
      </c>
      <c r="D437" s="30"/>
      <c r="F437">
        <v>0</v>
      </c>
      <c r="G437">
        <v>0</v>
      </c>
      <c r="H437">
        <f t="shared" si="12"/>
        <v>0</v>
      </c>
      <c r="J437" s="30">
        <f t="shared" si="13"/>
        <v>0</v>
      </c>
    </row>
    <row r="438" spans="1:10" hidden="1" x14ac:dyDescent="0.35">
      <c r="A438" s="22" t="s">
        <v>1417</v>
      </c>
      <c r="B438" s="23"/>
      <c r="C438" s="20">
        <f>(IFERROR(VLOOKUP(A438,#REF!,2,FALSE),0))</f>
        <v>0</v>
      </c>
      <c r="D438" s="30"/>
      <c r="G438">
        <v>0</v>
      </c>
      <c r="H438">
        <f t="shared" si="12"/>
        <v>0</v>
      </c>
      <c r="J438" s="30">
        <f t="shared" si="13"/>
        <v>0</v>
      </c>
    </row>
    <row r="439" spans="1:10" hidden="1" x14ac:dyDescent="0.35">
      <c r="A439" s="22" t="s">
        <v>1021</v>
      </c>
      <c r="B439" s="23">
        <v>0</v>
      </c>
      <c r="C439" s="20">
        <f>(IFERROR(VLOOKUP(A439,#REF!,2,FALSE),0))</f>
        <v>0</v>
      </c>
      <c r="D439" s="30"/>
      <c r="F439">
        <v>0</v>
      </c>
      <c r="G439">
        <v>0</v>
      </c>
      <c r="H439">
        <f t="shared" si="12"/>
        <v>0</v>
      </c>
      <c r="J439" s="30">
        <f t="shared" si="13"/>
        <v>0</v>
      </c>
    </row>
    <row r="440" spans="1:10" hidden="1" x14ac:dyDescent="0.35">
      <c r="A440" s="22" t="s">
        <v>361</v>
      </c>
      <c r="B440" s="23">
        <v>0</v>
      </c>
      <c r="C440" s="20">
        <f>(IFERROR(VLOOKUP(A440,#REF!,2,FALSE),0))</f>
        <v>0</v>
      </c>
      <c r="D440" s="30"/>
      <c r="F440">
        <v>0</v>
      </c>
      <c r="G440">
        <v>0</v>
      </c>
      <c r="H440">
        <f t="shared" si="12"/>
        <v>0</v>
      </c>
      <c r="J440" s="30">
        <f t="shared" si="13"/>
        <v>0</v>
      </c>
    </row>
    <row r="441" spans="1:10" hidden="1" x14ac:dyDescent="0.35">
      <c r="A441" s="22" t="s">
        <v>1933</v>
      </c>
      <c r="B441" s="23"/>
      <c r="C441" s="20">
        <f>(IFERROR(VLOOKUP(A441,#REF!,2,FALSE),0))</f>
        <v>0</v>
      </c>
      <c r="D441" s="30"/>
      <c r="G441">
        <v>0</v>
      </c>
      <c r="H441">
        <f t="shared" si="12"/>
        <v>0</v>
      </c>
      <c r="J441" s="30">
        <f t="shared" si="13"/>
        <v>0</v>
      </c>
    </row>
    <row r="442" spans="1:10" hidden="1" x14ac:dyDescent="0.35">
      <c r="A442" s="22" t="s">
        <v>1022</v>
      </c>
      <c r="B442" s="23">
        <v>0</v>
      </c>
      <c r="C442" s="20">
        <f>(IFERROR(VLOOKUP(A442,#REF!,2,FALSE),0))</f>
        <v>0</v>
      </c>
      <c r="D442" s="30"/>
      <c r="F442">
        <v>0</v>
      </c>
      <c r="G442">
        <v>0</v>
      </c>
      <c r="H442">
        <f t="shared" si="12"/>
        <v>0</v>
      </c>
      <c r="J442" s="30">
        <f t="shared" si="13"/>
        <v>0</v>
      </c>
    </row>
    <row r="443" spans="1:10" hidden="1" x14ac:dyDescent="0.35">
      <c r="A443" s="22" t="s">
        <v>750</v>
      </c>
      <c r="B443" s="23">
        <v>0</v>
      </c>
      <c r="C443" s="20">
        <f>(IFERROR(VLOOKUP(A443,#REF!,2,FALSE),0))</f>
        <v>0</v>
      </c>
      <c r="D443" s="30"/>
      <c r="F443">
        <v>0</v>
      </c>
      <c r="G443">
        <v>0</v>
      </c>
      <c r="H443">
        <f t="shared" si="12"/>
        <v>0</v>
      </c>
      <c r="J443" s="30">
        <f t="shared" si="13"/>
        <v>0</v>
      </c>
    </row>
    <row r="444" spans="1:10" hidden="1" x14ac:dyDescent="0.35">
      <c r="A444" s="22" t="s">
        <v>1023</v>
      </c>
      <c r="B444" s="23">
        <v>0</v>
      </c>
      <c r="C444" s="20">
        <f>(IFERROR(VLOOKUP(A444,#REF!,2,FALSE),0))</f>
        <v>0</v>
      </c>
      <c r="D444" s="30"/>
      <c r="F444">
        <v>0</v>
      </c>
      <c r="G444">
        <v>0</v>
      </c>
      <c r="H444">
        <f t="shared" si="12"/>
        <v>0</v>
      </c>
      <c r="J444" s="30">
        <f t="shared" si="13"/>
        <v>0</v>
      </c>
    </row>
    <row r="445" spans="1:10" hidden="1" x14ac:dyDescent="0.35">
      <c r="A445" s="22" t="s">
        <v>364</v>
      </c>
      <c r="B445" s="23">
        <v>0</v>
      </c>
      <c r="C445" s="20">
        <f>(IFERROR(VLOOKUP(A445,#REF!,2,FALSE),0))</f>
        <v>0</v>
      </c>
      <c r="D445" s="30"/>
      <c r="F445">
        <v>0</v>
      </c>
      <c r="G445">
        <v>0</v>
      </c>
      <c r="H445">
        <f t="shared" si="12"/>
        <v>0</v>
      </c>
      <c r="J445" s="30">
        <f t="shared" si="13"/>
        <v>0</v>
      </c>
    </row>
    <row r="446" spans="1:10" hidden="1" x14ac:dyDescent="0.35">
      <c r="A446" s="22" t="s">
        <v>365</v>
      </c>
      <c r="B446" s="23">
        <v>0</v>
      </c>
      <c r="C446" s="20">
        <f>(IFERROR(VLOOKUP(A446,#REF!,2,FALSE),0))</f>
        <v>0</v>
      </c>
      <c r="D446" s="30"/>
      <c r="F446">
        <v>0</v>
      </c>
      <c r="G446">
        <v>0</v>
      </c>
      <c r="H446">
        <f t="shared" si="12"/>
        <v>0</v>
      </c>
      <c r="J446" s="30">
        <f t="shared" si="13"/>
        <v>0</v>
      </c>
    </row>
    <row r="447" spans="1:10" hidden="1" x14ac:dyDescent="0.35">
      <c r="A447" s="22" t="s">
        <v>366</v>
      </c>
      <c r="B447" s="23">
        <v>0</v>
      </c>
      <c r="C447" s="20">
        <f>(IFERROR(VLOOKUP(A447,#REF!,2,FALSE),0))</f>
        <v>0</v>
      </c>
      <c r="D447" s="30"/>
      <c r="F447">
        <v>0</v>
      </c>
      <c r="G447">
        <v>0</v>
      </c>
      <c r="H447">
        <f t="shared" si="12"/>
        <v>0</v>
      </c>
      <c r="J447" s="30">
        <f t="shared" si="13"/>
        <v>0</v>
      </c>
    </row>
    <row r="448" spans="1:10" hidden="1" x14ac:dyDescent="0.35">
      <c r="A448" s="22" t="s">
        <v>367</v>
      </c>
      <c r="B448" s="23">
        <v>0</v>
      </c>
      <c r="C448" s="20">
        <f>(IFERROR(VLOOKUP(A448,#REF!,2,FALSE),0))</f>
        <v>0</v>
      </c>
      <c r="D448" s="30"/>
      <c r="F448">
        <v>0</v>
      </c>
      <c r="G448">
        <v>0</v>
      </c>
      <c r="H448">
        <f t="shared" si="12"/>
        <v>0</v>
      </c>
      <c r="J448" s="30">
        <f t="shared" si="13"/>
        <v>0</v>
      </c>
    </row>
    <row r="449" spans="1:10" hidden="1" x14ac:dyDescent="0.35">
      <c r="A449" s="22" t="s">
        <v>1024</v>
      </c>
      <c r="B449" s="23">
        <v>0</v>
      </c>
      <c r="C449" s="20">
        <f>(IFERROR(VLOOKUP(A449,#REF!,2,FALSE),0))</f>
        <v>0</v>
      </c>
      <c r="D449" s="30"/>
      <c r="F449">
        <v>0</v>
      </c>
      <c r="G449">
        <v>0</v>
      </c>
      <c r="H449">
        <f t="shared" si="12"/>
        <v>0</v>
      </c>
      <c r="J449" s="30">
        <f t="shared" si="13"/>
        <v>0</v>
      </c>
    </row>
    <row r="450" spans="1:10" hidden="1" x14ac:dyDescent="0.35">
      <c r="A450" s="22" t="s">
        <v>370</v>
      </c>
      <c r="B450" s="23">
        <v>0</v>
      </c>
      <c r="C450" s="20">
        <f>(IFERROR(VLOOKUP(A450,#REF!,2,FALSE),0))</f>
        <v>0</v>
      </c>
      <c r="D450" s="30"/>
      <c r="F450">
        <v>0</v>
      </c>
      <c r="G450">
        <v>0</v>
      </c>
      <c r="H450">
        <f t="shared" si="12"/>
        <v>0</v>
      </c>
      <c r="J450" s="30">
        <f t="shared" si="13"/>
        <v>0</v>
      </c>
    </row>
    <row r="451" spans="1:10" hidden="1" x14ac:dyDescent="0.35">
      <c r="A451" s="22" t="s">
        <v>371</v>
      </c>
      <c r="B451" s="23">
        <v>0</v>
      </c>
      <c r="C451" s="20">
        <f>(IFERROR(VLOOKUP(A451,#REF!,2,FALSE),0))</f>
        <v>0</v>
      </c>
      <c r="D451" s="30"/>
      <c r="F451">
        <v>0</v>
      </c>
      <c r="G451">
        <v>0</v>
      </c>
      <c r="H451">
        <f t="shared" ref="H451:H514" si="14">F451-G451</f>
        <v>0</v>
      </c>
      <c r="J451" s="30">
        <f t="shared" ref="J451:J514" si="15">H451-I451</f>
        <v>0</v>
      </c>
    </row>
    <row r="452" spans="1:10" hidden="1" x14ac:dyDescent="0.35">
      <c r="A452" s="22" t="s">
        <v>372</v>
      </c>
      <c r="B452" s="23">
        <v>0</v>
      </c>
      <c r="C452" s="20">
        <f>(IFERROR(VLOOKUP(A452,#REF!,2,FALSE),0))</f>
        <v>0</v>
      </c>
      <c r="D452" s="30"/>
      <c r="F452">
        <v>0</v>
      </c>
      <c r="G452">
        <v>0</v>
      </c>
      <c r="H452">
        <f t="shared" si="14"/>
        <v>0</v>
      </c>
      <c r="J452" s="30">
        <f t="shared" si="15"/>
        <v>0</v>
      </c>
    </row>
    <row r="453" spans="1:10" hidden="1" x14ac:dyDescent="0.35">
      <c r="A453" s="22" t="s">
        <v>373</v>
      </c>
      <c r="B453" s="23">
        <v>0</v>
      </c>
      <c r="C453" s="20">
        <f>(IFERROR(VLOOKUP(A453,#REF!,2,FALSE),0))</f>
        <v>0</v>
      </c>
      <c r="D453" s="30"/>
      <c r="F453">
        <v>0</v>
      </c>
      <c r="G453">
        <v>0</v>
      </c>
      <c r="H453">
        <f t="shared" si="14"/>
        <v>0</v>
      </c>
      <c r="J453" s="30">
        <f t="shared" si="15"/>
        <v>0</v>
      </c>
    </row>
    <row r="454" spans="1:10" hidden="1" x14ac:dyDescent="0.35">
      <c r="A454" s="22" t="s">
        <v>1408</v>
      </c>
      <c r="B454" s="23"/>
      <c r="C454" s="20">
        <f>(IFERROR(VLOOKUP(A454,#REF!,2,FALSE),0))</f>
        <v>0</v>
      </c>
      <c r="D454" s="30"/>
      <c r="G454">
        <v>0</v>
      </c>
      <c r="H454">
        <f t="shared" si="14"/>
        <v>0</v>
      </c>
      <c r="J454" s="30">
        <f t="shared" si="15"/>
        <v>0</v>
      </c>
    </row>
    <row r="455" spans="1:10" hidden="1" x14ac:dyDescent="0.35">
      <c r="A455" s="22" t="s">
        <v>1025</v>
      </c>
      <c r="B455" s="23">
        <v>0</v>
      </c>
      <c r="C455" s="20">
        <f>(IFERROR(VLOOKUP(A455,#REF!,2,FALSE),0))</f>
        <v>0</v>
      </c>
      <c r="D455" s="30"/>
      <c r="F455">
        <v>0</v>
      </c>
      <c r="G455">
        <v>0</v>
      </c>
      <c r="H455">
        <f t="shared" si="14"/>
        <v>0</v>
      </c>
      <c r="J455" s="30">
        <f t="shared" si="15"/>
        <v>0</v>
      </c>
    </row>
    <row r="456" spans="1:10" hidden="1" x14ac:dyDescent="0.35">
      <c r="A456" s="22" t="s">
        <v>376</v>
      </c>
      <c r="B456" s="23">
        <v>0</v>
      </c>
      <c r="C456" s="20">
        <f>(IFERROR(VLOOKUP(A456,#REF!,2,FALSE),0))</f>
        <v>0</v>
      </c>
      <c r="D456" s="30"/>
      <c r="F456">
        <v>0</v>
      </c>
      <c r="G456">
        <v>0</v>
      </c>
      <c r="H456">
        <f t="shared" si="14"/>
        <v>0</v>
      </c>
      <c r="J456" s="30">
        <f t="shared" si="15"/>
        <v>0</v>
      </c>
    </row>
    <row r="457" spans="1:10" hidden="1" x14ac:dyDescent="0.35">
      <c r="A457" s="22" t="s">
        <v>379</v>
      </c>
      <c r="B457" s="23">
        <v>0</v>
      </c>
      <c r="C457" s="20">
        <f>(IFERROR(VLOOKUP(A457,#REF!,2,FALSE),0))</f>
        <v>0</v>
      </c>
      <c r="D457" s="30"/>
      <c r="F457">
        <v>0</v>
      </c>
      <c r="G457">
        <v>0</v>
      </c>
      <c r="H457">
        <f t="shared" si="14"/>
        <v>0</v>
      </c>
      <c r="J457" s="30">
        <f t="shared" si="15"/>
        <v>0</v>
      </c>
    </row>
    <row r="458" spans="1:10" hidden="1" x14ac:dyDescent="0.35">
      <c r="A458" s="22" t="s">
        <v>380</v>
      </c>
      <c r="B458" s="23">
        <v>0</v>
      </c>
      <c r="C458" s="20">
        <f>(IFERROR(VLOOKUP(A458,#REF!,2,FALSE),0))</f>
        <v>0</v>
      </c>
      <c r="D458" s="30"/>
      <c r="F458">
        <v>0</v>
      </c>
      <c r="G458">
        <v>0</v>
      </c>
      <c r="H458">
        <f t="shared" si="14"/>
        <v>0</v>
      </c>
      <c r="J458" s="30">
        <f t="shared" si="15"/>
        <v>0</v>
      </c>
    </row>
    <row r="459" spans="1:10" hidden="1" x14ac:dyDescent="0.35">
      <c r="A459" s="22" t="s">
        <v>1937</v>
      </c>
      <c r="B459" s="23"/>
      <c r="C459" s="20">
        <f>(IFERROR(VLOOKUP(A459,#REF!,2,FALSE),0))</f>
        <v>0</v>
      </c>
      <c r="D459" s="30"/>
      <c r="G459">
        <v>0</v>
      </c>
      <c r="H459">
        <f t="shared" si="14"/>
        <v>0</v>
      </c>
      <c r="J459" s="30">
        <f t="shared" si="15"/>
        <v>0</v>
      </c>
    </row>
    <row r="460" spans="1:10" hidden="1" x14ac:dyDescent="0.35">
      <c r="A460" s="22" t="s">
        <v>1026</v>
      </c>
      <c r="B460" s="23">
        <v>0</v>
      </c>
      <c r="C460" s="20">
        <f>(IFERROR(VLOOKUP(A460,#REF!,2,FALSE),0))</f>
        <v>0</v>
      </c>
      <c r="D460" s="30"/>
      <c r="F460">
        <v>0</v>
      </c>
      <c r="G460">
        <v>0</v>
      </c>
      <c r="H460">
        <f t="shared" si="14"/>
        <v>0</v>
      </c>
      <c r="J460" s="30"/>
    </row>
    <row r="461" spans="1:10" hidden="1" x14ac:dyDescent="0.35">
      <c r="A461" s="22" t="s">
        <v>383</v>
      </c>
      <c r="B461" s="23">
        <v>14487621</v>
      </c>
      <c r="C461" s="20">
        <f>(IFERROR(VLOOKUP(A461,#REF!,2,FALSE),0))</f>
        <v>0</v>
      </c>
      <c r="D461" s="30"/>
      <c r="F461">
        <v>14487621</v>
      </c>
      <c r="G461">
        <v>14487621</v>
      </c>
      <c r="H461">
        <f t="shared" si="14"/>
        <v>0</v>
      </c>
      <c r="J461" s="30"/>
    </row>
    <row r="462" spans="1:10" hidden="1" x14ac:dyDescent="0.35">
      <c r="A462" s="22" t="s">
        <v>384</v>
      </c>
      <c r="B462" s="23">
        <v>8845170</v>
      </c>
      <c r="C462" s="20">
        <f>(IFERROR(VLOOKUP(A462,#REF!,2,FALSE),0))</f>
        <v>0</v>
      </c>
      <c r="D462" s="30"/>
      <c r="F462">
        <v>8845170</v>
      </c>
      <c r="G462">
        <v>8845170</v>
      </c>
      <c r="H462">
        <f t="shared" si="14"/>
        <v>0</v>
      </c>
      <c r="J462" s="30"/>
    </row>
    <row r="463" spans="1:10" hidden="1" x14ac:dyDescent="0.35">
      <c r="A463" s="22" t="s">
        <v>385</v>
      </c>
      <c r="B463" s="23">
        <v>8548026</v>
      </c>
      <c r="C463" s="20">
        <f>(IFERROR(VLOOKUP(A463,#REF!,2,FALSE),0))</f>
        <v>0</v>
      </c>
      <c r="D463" s="30"/>
      <c r="F463">
        <v>8548026</v>
      </c>
      <c r="G463">
        <v>8548026</v>
      </c>
      <c r="H463">
        <f t="shared" si="14"/>
        <v>0</v>
      </c>
      <c r="J463" s="30"/>
    </row>
    <row r="464" spans="1:10" hidden="1" x14ac:dyDescent="0.35">
      <c r="A464" s="22" t="s">
        <v>386</v>
      </c>
      <c r="B464" s="23">
        <v>1207678.45</v>
      </c>
      <c r="C464" s="20">
        <f>(IFERROR(VLOOKUP(A464,#REF!,2,FALSE),0))</f>
        <v>0</v>
      </c>
      <c r="D464" s="30"/>
      <c r="F464">
        <v>1207678.45</v>
      </c>
      <c r="G464">
        <v>1207678.45</v>
      </c>
      <c r="H464">
        <f t="shared" si="14"/>
        <v>0</v>
      </c>
      <c r="J464" s="30"/>
    </row>
    <row r="465" spans="1:10" hidden="1" x14ac:dyDescent="0.35">
      <c r="A465" s="22" t="s">
        <v>387</v>
      </c>
      <c r="B465" s="23">
        <v>0</v>
      </c>
      <c r="C465" s="20">
        <f>(IFERROR(VLOOKUP(A465,#REF!,2,FALSE),0))</f>
        <v>0</v>
      </c>
      <c r="D465" s="30"/>
      <c r="F465">
        <v>0</v>
      </c>
      <c r="G465">
        <v>0</v>
      </c>
      <c r="H465">
        <f t="shared" si="14"/>
        <v>0</v>
      </c>
      <c r="J465" s="30">
        <f t="shared" si="15"/>
        <v>0</v>
      </c>
    </row>
    <row r="466" spans="1:10" hidden="1" x14ac:dyDescent="0.35">
      <c r="A466" s="22" t="s">
        <v>1076</v>
      </c>
      <c r="B466" s="23">
        <v>0</v>
      </c>
      <c r="C466" s="20">
        <f>(IFERROR(VLOOKUP(A466,#REF!,2,FALSE),0))</f>
        <v>0</v>
      </c>
      <c r="D466" s="30"/>
      <c r="F466">
        <v>0</v>
      </c>
      <c r="G466">
        <v>0</v>
      </c>
      <c r="H466">
        <f t="shared" si="14"/>
        <v>0</v>
      </c>
      <c r="J466" s="30"/>
    </row>
    <row r="467" spans="1:10" hidden="1" x14ac:dyDescent="0.35">
      <c r="A467" s="22" t="s">
        <v>390</v>
      </c>
      <c r="B467" s="23">
        <v>30000</v>
      </c>
      <c r="C467" s="20">
        <f>(IFERROR(VLOOKUP(A467,#REF!,2,FALSE),0))</f>
        <v>0</v>
      </c>
      <c r="D467" s="30"/>
      <c r="F467">
        <v>30000</v>
      </c>
      <c r="G467">
        <v>30000</v>
      </c>
      <c r="H467">
        <f t="shared" si="14"/>
        <v>0</v>
      </c>
      <c r="J467" s="30"/>
    </row>
    <row r="468" spans="1:10" hidden="1" x14ac:dyDescent="0.35">
      <c r="A468" s="22" t="s">
        <v>1934</v>
      </c>
      <c r="B468" s="23"/>
      <c r="C468" s="20">
        <f>(IFERROR(VLOOKUP(A468,#REF!,2,FALSE),0))</f>
        <v>0</v>
      </c>
      <c r="D468" s="30"/>
      <c r="G468">
        <v>0</v>
      </c>
      <c r="H468">
        <f t="shared" si="14"/>
        <v>0</v>
      </c>
      <c r="J468" s="30">
        <f t="shared" si="15"/>
        <v>0</v>
      </c>
    </row>
    <row r="469" spans="1:10" hidden="1" x14ac:dyDescent="0.35">
      <c r="A469" s="22" t="s">
        <v>1399</v>
      </c>
      <c r="B469" s="23"/>
      <c r="C469" s="20">
        <f>(IFERROR(VLOOKUP(A469,#REF!,2,FALSE),0))</f>
        <v>0</v>
      </c>
      <c r="D469" s="30"/>
      <c r="G469">
        <v>0</v>
      </c>
      <c r="H469">
        <f t="shared" si="14"/>
        <v>0</v>
      </c>
      <c r="J469" s="30">
        <f t="shared" si="15"/>
        <v>0</v>
      </c>
    </row>
    <row r="470" spans="1:10" hidden="1" x14ac:dyDescent="0.35">
      <c r="A470" s="22" t="s">
        <v>1077</v>
      </c>
      <c r="B470" s="23">
        <v>0</v>
      </c>
      <c r="C470" s="20">
        <f>(IFERROR(VLOOKUP(A470,#REF!,2,FALSE),0))</f>
        <v>0</v>
      </c>
      <c r="D470" s="30"/>
      <c r="F470">
        <v>0</v>
      </c>
      <c r="G470">
        <v>0</v>
      </c>
      <c r="H470">
        <f t="shared" si="14"/>
        <v>0</v>
      </c>
      <c r="J470" s="30"/>
    </row>
    <row r="471" spans="1:10" hidden="1" x14ac:dyDescent="0.35">
      <c r="A471" s="22" t="s">
        <v>393</v>
      </c>
      <c r="B471" s="23">
        <v>26000</v>
      </c>
      <c r="C471" s="20">
        <f>(IFERROR(VLOOKUP(A471,#REF!,2,FALSE),0))</f>
        <v>0</v>
      </c>
      <c r="D471" s="30"/>
      <c r="F471">
        <v>26000</v>
      </c>
      <c r="G471">
        <v>26000</v>
      </c>
      <c r="H471">
        <f t="shared" si="14"/>
        <v>0</v>
      </c>
      <c r="J471" s="30"/>
    </row>
    <row r="472" spans="1:10" hidden="1" x14ac:dyDescent="0.35">
      <c r="A472" s="22" t="s">
        <v>396</v>
      </c>
      <c r="B472" s="23">
        <v>0</v>
      </c>
      <c r="C472" s="20">
        <f>(IFERROR(VLOOKUP(A472,#REF!,2,FALSE),0))</f>
        <v>0</v>
      </c>
      <c r="D472" s="30"/>
      <c r="F472">
        <v>0</v>
      </c>
      <c r="G472">
        <v>0</v>
      </c>
      <c r="H472">
        <f t="shared" si="14"/>
        <v>0</v>
      </c>
      <c r="J472" s="30">
        <f t="shared" si="15"/>
        <v>0</v>
      </c>
    </row>
    <row r="473" spans="1:10" hidden="1" x14ac:dyDescent="0.35">
      <c r="A473" s="22" t="s">
        <v>397</v>
      </c>
      <c r="B473" s="23">
        <v>0</v>
      </c>
      <c r="C473" s="20">
        <f>(IFERROR(VLOOKUP(A473,#REF!,2,FALSE),0))</f>
        <v>0</v>
      </c>
      <c r="D473" s="30"/>
      <c r="F473">
        <v>0</v>
      </c>
      <c r="G473">
        <v>0</v>
      </c>
      <c r="H473">
        <f t="shared" si="14"/>
        <v>0</v>
      </c>
      <c r="J473" s="30">
        <f t="shared" si="15"/>
        <v>0</v>
      </c>
    </row>
    <row r="474" spans="1:10" hidden="1" x14ac:dyDescent="0.35">
      <c r="A474" s="22" t="s">
        <v>398</v>
      </c>
      <c r="B474" s="23">
        <v>0</v>
      </c>
      <c r="C474" s="20">
        <f>(IFERROR(VLOOKUP(A474,#REF!,2,FALSE),0))</f>
        <v>0</v>
      </c>
      <c r="D474" s="30"/>
      <c r="F474">
        <v>0</v>
      </c>
      <c r="G474">
        <v>0</v>
      </c>
      <c r="H474">
        <f t="shared" si="14"/>
        <v>0</v>
      </c>
      <c r="J474" s="30">
        <f t="shared" si="15"/>
        <v>0</v>
      </c>
    </row>
    <row r="475" spans="1:10" hidden="1" x14ac:dyDescent="0.35">
      <c r="A475" s="22" t="s">
        <v>1927</v>
      </c>
      <c r="B475" s="23"/>
      <c r="C475" s="20">
        <f>(IFERROR(VLOOKUP(A475,#REF!,2,FALSE),0))</f>
        <v>0</v>
      </c>
      <c r="D475" s="30"/>
      <c r="G475">
        <v>0</v>
      </c>
      <c r="H475">
        <f t="shared" si="14"/>
        <v>0</v>
      </c>
      <c r="J475" s="30">
        <f t="shared" si="15"/>
        <v>0</v>
      </c>
    </row>
    <row r="476" spans="1:10" hidden="1" x14ac:dyDescent="0.35">
      <c r="A476" s="22" t="s">
        <v>1928</v>
      </c>
      <c r="B476" s="23"/>
      <c r="C476" s="20">
        <f>(IFERROR(VLOOKUP(A476,#REF!,2,FALSE),0))</f>
        <v>0</v>
      </c>
      <c r="D476" s="30"/>
      <c r="G476">
        <v>0</v>
      </c>
      <c r="H476">
        <f t="shared" si="14"/>
        <v>0</v>
      </c>
      <c r="J476" s="30">
        <f t="shared" si="15"/>
        <v>0</v>
      </c>
    </row>
    <row r="477" spans="1:10" hidden="1" x14ac:dyDescent="0.35">
      <c r="A477" s="22" t="s">
        <v>1935</v>
      </c>
      <c r="B477" s="23"/>
      <c r="C477" s="20">
        <f>(IFERROR(VLOOKUP(A477,#REF!,2,FALSE),0))</f>
        <v>0</v>
      </c>
      <c r="D477" s="30"/>
      <c r="G477">
        <v>0</v>
      </c>
      <c r="H477">
        <f t="shared" si="14"/>
        <v>0</v>
      </c>
      <c r="J477" s="30">
        <f t="shared" si="15"/>
        <v>0</v>
      </c>
    </row>
    <row r="478" spans="1:10" hidden="1" x14ac:dyDescent="0.35">
      <c r="A478" s="22" t="s">
        <v>1939</v>
      </c>
      <c r="B478" s="23"/>
      <c r="C478" s="20">
        <f>(IFERROR(VLOOKUP(A478,#REF!,2,FALSE),0))</f>
        <v>0</v>
      </c>
      <c r="D478" s="30"/>
      <c r="G478">
        <v>0</v>
      </c>
      <c r="H478">
        <f t="shared" si="14"/>
        <v>0</v>
      </c>
      <c r="J478" s="30">
        <f t="shared" si="15"/>
        <v>0</v>
      </c>
    </row>
    <row r="479" spans="1:10" hidden="1" x14ac:dyDescent="0.35">
      <c r="A479" s="22" t="s">
        <v>1078</v>
      </c>
      <c r="B479" s="23">
        <v>0</v>
      </c>
      <c r="C479" s="20">
        <f>(IFERROR(VLOOKUP(A479,#REF!,2,FALSE),0))</f>
        <v>0</v>
      </c>
      <c r="D479" s="30"/>
      <c r="F479">
        <v>0</v>
      </c>
      <c r="G479">
        <v>0</v>
      </c>
      <c r="H479">
        <f t="shared" si="14"/>
        <v>0</v>
      </c>
      <c r="J479" s="30">
        <f t="shared" si="15"/>
        <v>0</v>
      </c>
    </row>
    <row r="480" spans="1:10" hidden="1" x14ac:dyDescent="0.35">
      <c r="A480" s="22" t="s">
        <v>749</v>
      </c>
      <c r="B480" s="23">
        <v>0</v>
      </c>
      <c r="C480" s="20">
        <f>(IFERROR(VLOOKUP(A480,#REF!,2,FALSE),0))</f>
        <v>0</v>
      </c>
      <c r="D480" s="30"/>
      <c r="F480">
        <v>0</v>
      </c>
      <c r="G480">
        <v>0</v>
      </c>
      <c r="H480">
        <f t="shared" si="14"/>
        <v>0</v>
      </c>
      <c r="J480" s="30">
        <f t="shared" si="15"/>
        <v>0</v>
      </c>
    </row>
    <row r="481" spans="1:10" hidden="1" x14ac:dyDescent="0.35">
      <c r="A481" s="22" t="s">
        <v>1079</v>
      </c>
      <c r="B481" s="23">
        <v>0</v>
      </c>
      <c r="C481" s="20">
        <f>(IFERROR(VLOOKUP(A481,#REF!,2,FALSE),0))</f>
        <v>0</v>
      </c>
      <c r="D481" s="30"/>
      <c r="F481">
        <v>0</v>
      </c>
      <c r="G481">
        <v>0</v>
      </c>
      <c r="H481">
        <f t="shared" si="14"/>
        <v>0</v>
      </c>
      <c r="J481" s="30">
        <f t="shared" si="15"/>
        <v>0</v>
      </c>
    </row>
    <row r="482" spans="1:10" hidden="1" x14ac:dyDescent="0.35">
      <c r="A482" s="22" t="s">
        <v>1929</v>
      </c>
      <c r="B482" s="23"/>
      <c r="C482" s="20">
        <f>(IFERROR(VLOOKUP(A482,#REF!,2,FALSE),0))</f>
        <v>0</v>
      </c>
      <c r="D482" s="30"/>
      <c r="G482">
        <v>0</v>
      </c>
      <c r="H482">
        <f t="shared" si="14"/>
        <v>0</v>
      </c>
      <c r="J482" s="30">
        <f t="shared" si="15"/>
        <v>0</v>
      </c>
    </row>
    <row r="483" spans="1:10" hidden="1" x14ac:dyDescent="0.35">
      <c r="A483" s="22" t="s">
        <v>748</v>
      </c>
      <c r="B483" s="23">
        <v>0</v>
      </c>
      <c r="C483" s="20">
        <f>(IFERROR(VLOOKUP(A483,#REF!,2,FALSE),0))</f>
        <v>0</v>
      </c>
      <c r="D483" s="30"/>
      <c r="F483">
        <v>0</v>
      </c>
      <c r="G483">
        <v>0</v>
      </c>
      <c r="H483">
        <f t="shared" si="14"/>
        <v>0</v>
      </c>
      <c r="J483" s="30">
        <f t="shared" si="15"/>
        <v>0</v>
      </c>
    </row>
    <row r="484" spans="1:10" hidden="1" x14ac:dyDescent="0.35">
      <c r="A484" s="22" t="s">
        <v>1387</v>
      </c>
      <c r="B484" s="23"/>
      <c r="C484" s="20">
        <f>(IFERROR(VLOOKUP(A484,#REF!,2,FALSE),0))</f>
        <v>0</v>
      </c>
      <c r="D484" s="30"/>
      <c r="G484">
        <v>0</v>
      </c>
      <c r="H484">
        <f t="shared" si="14"/>
        <v>0</v>
      </c>
      <c r="J484" s="30">
        <f t="shared" si="15"/>
        <v>0</v>
      </c>
    </row>
    <row r="485" spans="1:10" hidden="1" x14ac:dyDescent="0.35">
      <c r="A485" s="22" t="s">
        <v>1385</v>
      </c>
      <c r="B485" s="23"/>
      <c r="C485" s="20">
        <f>(IFERROR(VLOOKUP(A485,#REF!,2,FALSE),0))</f>
        <v>0</v>
      </c>
      <c r="D485" s="30"/>
      <c r="G485">
        <v>0</v>
      </c>
      <c r="H485">
        <f t="shared" si="14"/>
        <v>0</v>
      </c>
      <c r="J485" s="30">
        <f t="shared" si="15"/>
        <v>0</v>
      </c>
    </row>
    <row r="486" spans="1:10" hidden="1" x14ac:dyDescent="0.35">
      <c r="A486" s="22" t="s">
        <v>1383</v>
      </c>
      <c r="B486" s="23"/>
      <c r="C486" s="20">
        <f>(IFERROR(VLOOKUP(A486,#REF!,2,FALSE),0))</f>
        <v>0</v>
      </c>
      <c r="D486" s="30"/>
      <c r="G486">
        <v>0</v>
      </c>
      <c r="H486">
        <f t="shared" si="14"/>
        <v>0</v>
      </c>
      <c r="J486" s="30">
        <f t="shared" si="15"/>
        <v>0</v>
      </c>
    </row>
    <row r="487" spans="1:10" hidden="1" x14ac:dyDescent="0.35">
      <c r="A487" s="22" t="s">
        <v>1381</v>
      </c>
      <c r="B487" s="23"/>
      <c r="C487" s="20">
        <f>(IFERROR(VLOOKUP(A487,#REF!,2,FALSE),0))</f>
        <v>0</v>
      </c>
      <c r="D487" s="30"/>
      <c r="G487">
        <v>0</v>
      </c>
      <c r="H487">
        <f t="shared" si="14"/>
        <v>0</v>
      </c>
      <c r="J487" s="30">
        <f t="shared" si="15"/>
        <v>0</v>
      </c>
    </row>
    <row r="488" spans="1:10" hidden="1" x14ac:dyDescent="0.35">
      <c r="A488" s="22" t="s">
        <v>1027</v>
      </c>
      <c r="B488" s="23">
        <v>0</v>
      </c>
      <c r="C488" s="20">
        <f>(IFERROR(VLOOKUP(A488,#REF!,2,FALSE),0))</f>
        <v>0</v>
      </c>
      <c r="D488" s="30"/>
      <c r="F488">
        <v>0</v>
      </c>
      <c r="G488">
        <v>0</v>
      </c>
      <c r="H488">
        <f t="shared" si="14"/>
        <v>0</v>
      </c>
      <c r="J488" s="30">
        <f t="shared" si="15"/>
        <v>0</v>
      </c>
    </row>
    <row r="489" spans="1:10" hidden="1" x14ac:dyDescent="0.35">
      <c r="A489" s="22" t="s">
        <v>401</v>
      </c>
      <c r="B489" s="23">
        <v>0</v>
      </c>
      <c r="C489" s="20">
        <f>(IFERROR(VLOOKUP(A489,#REF!,2,FALSE),0))</f>
        <v>0</v>
      </c>
      <c r="D489" s="30"/>
      <c r="F489">
        <v>0</v>
      </c>
      <c r="G489">
        <v>0</v>
      </c>
      <c r="H489">
        <f t="shared" si="14"/>
        <v>0</v>
      </c>
      <c r="J489" s="30">
        <f t="shared" si="15"/>
        <v>0</v>
      </c>
    </row>
    <row r="490" spans="1:10" hidden="1" x14ac:dyDescent="0.35">
      <c r="A490" s="22" t="s">
        <v>747</v>
      </c>
      <c r="B490" s="23">
        <v>0</v>
      </c>
      <c r="C490" s="20">
        <f>(IFERROR(VLOOKUP(A490,#REF!,2,FALSE),0))</f>
        <v>0</v>
      </c>
      <c r="D490" s="30"/>
      <c r="F490">
        <v>0</v>
      </c>
      <c r="G490">
        <v>0</v>
      </c>
      <c r="H490">
        <f t="shared" si="14"/>
        <v>0</v>
      </c>
      <c r="J490" s="30">
        <f t="shared" si="15"/>
        <v>0</v>
      </c>
    </row>
    <row r="491" spans="1:10" hidden="1" x14ac:dyDescent="0.35">
      <c r="A491" s="22" t="s">
        <v>1940</v>
      </c>
      <c r="B491" s="23"/>
      <c r="C491" s="20">
        <f>(IFERROR(VLOOKUP(A491,#REF!,2,FALSE),0))</f>
        <v>0</v>
      </c>
      <c r="D491" s="30"/>
      <c r="G491">
        <v>0</v>
      </c>
      <c r="H491">
        <f t="shared" si="14"/>
        <v>0</v>
      </c>
      <c r="J491" s="30">
        <f t="shared" si="15"/>
        <v>0</v>
      </c>
    </row>
    <row r="492" spans="1:10" hidden="1" x14ac:dyDescent="0.35">
      <c r="A492" s="22" t="s">
        <v>402</v>
      </c>
      <c r="B492" s="23">
        <v>0</v>
      </c>
      <c r="C492" s="20">
        <f>(IFERROR(VLOOKUP(A492,#REF!,2,FALSE),0))</f>
        <v>0</v>
      </c>
      <c r="D492" s="30"/>
      <c r="F492">
        <v>0</v>
      </c>
      <c r="G492">
        <v>0</v>
      </c>
      <c r="H492">
        <f t="shared" si="14"/>
        <v>0</v>
      </c>
      <c r="J492" s="30">
        <f t="shared" si="15"/>
        <v>0</v>
      </c>
    </row>
    <row r="493" spans="1:10" hidden="1" x14ac:dyDescent="0.35">
      <c r="A493" s="22" t="s">
        <v>403</v>
      </c>
      <c r="B493" s="23">
        <v>0</v>
      </c>
      <c r="C493" s="20">
        <f>(IFERROR(VLOOKUP(A493,#REF!,2,FALSE),0))</f>
        <v>0</v>
      </c>
      <c r="D493" s="30"/>
      <c r="F493">
        <v>0</v>
      </c>
      <c r="G493">
        <v>0</v>
      </c>
      <c r="H493">
        <f t="shared" si="14"/>
        <v>0</v>
      </c>
      <c r="J493" s="30">
        <f t="shared" si="15"/>
        <v>0</v>
      </c>
    </row>
    <row r="494" spans="1:10" hidden="1" x14ac:dyDescent="0.35">
      <c r="A494" s="22" t="s">
        <v>404</v>
      </c>
      <c r="B494" s="23">
        <v>0</v>
      </c>
      <c r="C494" s="20">
        <f>(IFERROR(VLOOKUP(A494,#REF!,2,FALSE),0))</f>
        <v>0</v>
      </c>
      <c r="D494" s="30"/>
      <c r="F494">
        <v>0</v>
      </c>
      <c r="G494">
        <v>0</v>
      </c>
      <c r="H494">
        <f t="shared" si="14"/>
        <v>0</v>
      </c>
      <c r="J494" s="30">
        <f t="shared" si="15"/>
        <v>0</v>
      </c>
    </row>
    <row r="495" spans="1:10" hidden="1" x14ac:dyDescent="0.35">
      <c r="A495" s="22" t="s">
        <v>1028</v>
      </c>
      <c r="B495" s="23">
        <v>0</v>
      </c>
      <c r="C495" s="20">
        <f>(IFERROR(VLOOKUP(A495,#REF!,2,FALSE),0))</f>
        <v>0</v>
      </c>
      <c r="D495" s="30"/>
      <c r="F495">
        <v>0</v>
      </c>
      <c r="G495">
        <v>0</v>
      </c>
      <c r="H495">
        <f t="shared" si="14"/>
        <v>0</v>
      </c>
      <c r="J495" s="30">
        <f t="shared" si="15"/>
        <v>0</v>
      </c>
    </row>
    <row r="496" spans="1:10" hidden="1" x14ac:dyDescent="0.35">
      <c r="A496" s="22" t="s">
        <v>746</v>
      </c>
      <c r="B496" s="23">
        <v>0</v>
      </c>
      <c r="C496" s="20">
        <f>(IFERROR(VLOOKUP(A496,#REF!,2,FALSE),0))</f>
        <v>0</v>
      </c>
      <c r="D496" s="30"/>
      <c r="F496">
        <v>0</v>
      </c>
      <c r="G496">
        <v>0</v>
      </c>
      <c r="H496">
        <f t="shared" si="14"/>
        <v>0</v>
      </c>
      <c r="J496" s="30">
        <f t="shared" si="15"/>
        <v>0</v>
      </c>
    </row>
    <row r="497" spans="1:10" hidden="1" x14ac:dyDescent="0.35">
      <c r="A497" s="22" t="s">
        <v>1029</v>
      </c>
      <c r="B497" s="23">
        <v>0</v>
      </c>
      <c r="C497" s="20">
        <f>(IFERROR(VLOOKUP(A497,#REF!,2,FALSE),0))</f>
        <v>0</v>
      </c>
      <c r="D497" s="30"/>
      <c r="F497">
        <v>0</v>
      </c>
      <c r="G497">
        <v>0</v>
      </c>
      <c r="H497">
        <f t="shared" si="14"/>
        <v>0</v>
      </c>
      <c r="J497" s="30">
        <f t="shared" si="15"/>
        <v>0</v>
      </c>
    </row>
    <row r="498" spans="1:10" hidden="1" x14ac:dyDescent="0.35">
      <c r="A498" s="22" t="s">
        <v>1376</v>
      </c>
      <c r="B498" s="23"/>
      <c r="C498" s="20">
        <f>(IFERROR(VLOOKUP(A498,#REF!,2,FALSE),0))</f>
        <v>0</v>
      </c>
      <c r="D498" s="30"/>
      <c r="G498">
        <v>0</v>
      </c>
      <c r="H498">
        <f t="shared" si="14"/>
        <v>0</v>
      </c>
      <c r="J498" s="30">
        <f t="shared" si="15"/>
        <v>0</v>
      </c>
    </row>
    <row r="499" spans="1:10" hidden="1" x14ac:dyDescent="0.35">
      <c r="A499" s="22" t="s">
        <v>407</v>
      </c>
      <c r="B499" s="23">
        <v>0</v>
      </c>
      <c r="C499" s="20">
        <f>(IFERROR(VLOOKUP(A499,#REF!,2,FALSE),0))</f>
        <v>0</v>
      </c>
      <c r="D499" s="30"/>
      <c r="F499">
        <v>0</v>
      </c>
      <c r="G499">
        <v>0</v>
      </c>
      <c r="H499">
        <f t="shared" si="14"/>
        <v>0</v>
      </c>
      <c r="J499" s="30">
        <f t="shared" si="15"/>
        <v>0</v>
      </c>
    </row>
    <row r="500" spans="1:10" x14ac:dyDescent="0.35">
      <c r="A500" s="22" t="s">
        <v>932</v>
      </c>
      <c r="B500" s="20">
        <v>10000000</v>
      </c>
      <c r="C500" s="20">
        <f>(IFERROR(VLOOKUP(A500,#REF!,2,FALSE),0))</f>
        <v>0</v>
      </c>
      <c r="D500" s="30"/>
      <c r="F500">
        <v>10000000</v>
      </c>
      <c r="G500">
        <v>0</v>
      </c>
      <c r="H500" s="20">
        <f t="shared" si="14"/>
        <v>10000000</v>
      </c>
      <c r="J500" s="30"/>
    </row>
    <row r="501" spans="1:10" hidden="1" x14ac:dyDescent="0.35">
      <c r="A501" s="22" t="s">
        <v>899</v>
      </c>
      <c r="B501" s="23">
        <v>3079300</v>
      </c>
      <c r="C501" s="20">
        <f>(IFERROR(VLOOKUP(A501,#REF!,2,FALSE),0))</f>
        <v>0</v>
      </c>
      <c r="D501" s="30"/>
      <c r="F501">
        <v>3079300</v>
      </c>
      <c r="G501">
        <v>3079300</v>
      </c>
      <c r="H501">
        <f t="shared" si="14"/>
        <v>0</v>
      </c>
      <c r="J501" s="30"/>
    </row>
    <row r="502" spans="1:10" hidden="1" x14ac:dyDescent="0.35">
      <c r="A502" s="22" t="s">
        <v>931</v>
      </c>
      <c r="B502" s="23">
        <v>0</v>
      </c>
      <c r="C502" s="20">
        <f>(IFERROR(VLOOKUP(A502,#REF!,2,FALSE),0))</f>
        <v>0</v>
      </c>
      <c r="D502" s="30"/>
      <c r="F502">
        <v>0</v>
      </c>
      <c r="G502">
        <v>0</v>
      </c>
      <c r="H502">
        <f t="shared" si="14"/>
        <v>0</v>
      </c>
      <c r="J502" s="30">
        <f t="shared" si="15"/>
        <v>0</v>
      </c>
    </row>
    <row r="503" spans="1:10" hidden="1" x14ac:dyDescent="0.35">
      <c r="A503" s="22" t="s">
        <v>898</v>
      </c>
      <c r="B503" s="23">
        <v>20000000</v>
      </c>
      <c r="C503" s="20">
        <f>(IFERROR(VLOOKUP(A503,#REF!,2,FALSE),0))</f>
        <v>0</v>
      </c>
      <c r="D503" s="30"/>
      <c r="F503">
        <v>20000000</v>
      </c>
      <c r="G503">
        <v>20000000</v>
      </c>
      <c r="H503">
        <f t="shared" si="14"/>
        <v>0</v>
      </c>
      <c r="J503" s="30">
        <f t="shared" si="15"/>
        <v>0</v>
      </c>
    </row>
    <row r="504" spans="1:10" hidden="1" x14ac:dyDescent="0.35">
      <c r="A504" s="22" t="s">
        <v>1372</v>
      </c>
      <c r="B504" s="23"/>
      <c r="C504" s="20">
        <f>(IFERROR(VLOOKUP(A504,#REF!,2,FALSE),0))</f>
        <v>0</v>
      </c>
      <c r="D504" s="30"/>
      <c r="G504">
        <v>0</v>
      </c>
      <c r="H504">
        <f t="shared" si="14"/>
        <v>0</v>
      </c>
      <c r="J504" s="30">
        <f t="shared" si="15"/>
        <v>0</v>
      </c>
    </row>
    <row r="505" spans="1:10" hidden="1" x14ac:dyDescent="0.35">
      <c r="A505" s="22" t="s">
        <v>930</v>
      </c>
      <c r="B505" s="23">
        <v>0</v>
      </c>
      <c r="C505" s="20">
        <f>(IFERROR(VLOOKUP(A505,#REF!,2,FALSE),0))</f>
        <v>0</v>
      </c>
      <c r="D505" s="30"/>
      <c r="F505">
        <v>0</v>
      </c>
      <c r="G505">
        <v>0</v>
      </c>
      <c r="H505">
        <f t="shared" si="14"/>
        <v>0</v>
      </c>
      <c r="J505" s="30">
        <f t="shared" si="15"/>
        <v>0</v>
      </c>
    </row>
    <row r="506" spans="1:10" hidden="1" x14ac:dyDescent="0.35">
      <c r="A506" s="22" t="s">
        <v>1030</v>
      </c>
      <c r="B506" s="23">
        <v>0</v>
      </c>
      <c r="C506" s="20">
        <f>(IFERROR(VLOOKUP(A506,#REF!,2,FALSE),0))</f>
        <v>0</v>
      </c>
      <c r="D506" s="30"/>
      <c r="F506">
        <v>0</v>
      </c>
      <c r="G506">
        <v>0</v>
      </c>
      <c r="H506">
        <f t="shared" si="14"/>
        <v>0</v>
      </c>
      <c r="J506" s="30">
        <f t="shared" si="15"/>
        <v>0</v>
      </c>
    </row>
    <row r="507" spans="1:10" hidden="1" x14ac:dyDescent="0.35">
      <c r="A507" s="22" t="s">
        <v>929</v>
      </c>
      <c r="B507" s="23">
        <v>0</v>
      </c>
      <c r="C507" s="20">
        <f>(IFERROR(VLOOKUP(A507,#REF!,2,FALSE),0))</f>
        <v>0</v>
      </c>
      <c r="D507" s="30"/>
      <c r="F507">
        <v>0</v>
      </c>
      <c r="G507">
        <v>0</v>
      </c>
      <c r="H507">
        <f t="shared" si="14"/>
        <v>0</v>
      </c>
      <c r="J507" s="30">
        <f t="shared" si="15"/>
        <v>0</v>
      </c>
    </row>
    <row r="508" spans="1:10" hidden="1" x14ac:dyDescent="0.35">
      <c r="A508" s="22" t="s">
        <v>1803</v>
      </c>
      <c r="B508" s="23"/>
      <c r="C508" s="20">
        <f>(IFERROR(VLOOKUP(A508,#REF!,2,FALSE),0))</f>
        <v>0</v>
      </c>
      <c r="D508" s="30"/>
      <c r="G508">
        <v>0</v>
      </c>
      <c r="H508">
        <f t="shared" si="14"/>
        <v>0</v>
      </c>
      <c r="J508" s="30">
        <f t="shared" si="15"/>
        <v>0</v>
      </c>
    </row>
    <row r="509" spans="1:10" hidden="1" x14ac:dyDescent="0.35">
      <c r="A509" s="22" t="s">
        <v>1368</v>
      </c>
      <c r="B509" s="23"/>
      <c r="C509" s="20">
        <f>(IFERROR(VLOOKUP(A509,#REF!,2,FALSE),0))</f>
        <v>0</v>
      </c>
      <c r="D509" s="30"/>
      <c r="G509">
        <v>0</v>
      </c>
      <c r="H509">
        <f t="shared" si="14"/>
        <v>0</v>
      </c>
      <c r="J509" s="30">
        <f t="shared" si="15"/>
        <v>0</v>
      </c>
    </row>
    <row r="510" spans="1:10" hidden="1" x14ac:dyDescent="0.35">
      <c r="A510" s="22" t="s">
        <v>1031</v>
      </c>
      <c r="B510" s="23">
        <v>0</v>
      </c>
      <c r="C510" s="20">
        <f>(IFERROR(VLOOKUP(A510,#REF!,2,FALSE),0))</f>
        <v>0</v>
      </c>
      <c r="D510" s="30"/>
      <c r="F510">
        <v>0</v>
      </c>
      <c r="G510">
        <v>0</v>
      </c>
      <c r="H510">
        <f t="shared" si="14"/>
        <v>0</v>
      </c>
      <c r="J510" s="30"/>
    </row>
    <row r="511" spans="1:10" hidden="1" x14ac:dyDescent="0.35">
      <c r="A511" s="22" t="s">
        <v>897</v>
      </c>
      <c r="B511" s="23">
        <v>0</v>
      </c>
      <c r="C511" s="20">
        <f>(IFERROR(VLOOKUP(A511,#REF!,2,FALSE),0))</f>
        <v>0</v>
      </c>
      <c r="D511" s="30"/>
      <c r="F511">
        <v>0</v>
      </c>
      <c r="G511">
        <v>0</v>
      </c>
      <c r="H511">
        <f t="shared" si="14"/>
        <v>0</v>
      </c>
      <c r="J511" s="30">
        <f t="shared" si="15"/>
        <v>0</v>
      </c>
    </row>
    <row r="512" spans="1:10" hidden="1" x14ac:dyDescent="0.35">
      <c r="A512" s="22" t="s">
        <v>928</v>
      </c>
      <c r="B512" s="23">
        <v>0</v>
      </c>
      <c r="C512" s="20">
        <f>(IFERROR(VLOOKUP(A512,#REF!,2,FALSE),0))</f>
        <v>0</v>
      </c>
      <c r="D512" s="30"/>
      <c r="F512">
        <v>0</v>
      </c>
      <c r="G512">
        <v>0</v>
      </c>
      <c r="H512">
        <f t="shared" si="14"/>
        <v>0</v>
      </c>
      <c r="J512" s="30">
        <f t="shared" si="15"/>
        <v>0</v>
      </c>
    </row>
    <row r="513" spans="1:10" hidden="1" x14ac:dyDescent="0.35">
      <c r="A513" s="22" t="s">
        <v>896</v>
      </c>
      <c r="B513" s="23">
        <v>1000000</v>
      </c>
      <c r="C513" s="20">
        <f>(IFERROR(VLOOKUP(A513,#REF!,2,FALSE),0))</f>
        <v>0</v>
      </c>
      <c r="D513" s="30"/>
      <c r="F513">
        <v>1000000</v>
      </c>
      <c r="G513">
        <v>1000000</v>
      </c>
      <c r="H513">
        <f t="shared" si="14"/>
        <v>0</v>
      </c>
      <c r="J513" s="30"/>
    </row>
    <row r="514" spans="1:10" hidden="1" x14ac:dyDescent="0.35">
      <c r="A514" s="22" t="s">
        <v>895</v>
      </c>
      <c r="B514" s="23">
        <v>0</v>
      </c>
      <c r="C514" s="20">
        <f>(IFERROR(VLOOKUP(A514,#REF!,2,FALSE),0))</f>
        <v>0</v>
      </c>
      <c r="D514" s="30"/>
      <c r="F514">
        <v>0</v>
      </c>
      <c r="G514">
        <v>0</v>
      </c>
      <c r="H514">
        <f t="shared" si="14"/>
        <v>0</v>
      </c>
      <c r="J514" s="30">
        <f t="shared" si="15"/>
        <v>0</v>
      </c>
    </row>
    <row r="515" spans="1:10" hidden="1" x14ac:dyDescent="0.35">
      <c r="A515" s="22" t="s">
        <v>1032</v>
      </c>
      <c r="B515" s="23">
        <v>0</v>
      </c>
      <c r="C515" s="20">
        <f>(IFERROR(VLOOKUP(A515,#REF!,2,FALSE),0))</f>
        <v>0</v>
      </c>
      <c r="D515" s="30"/>
      <c r="F515">
        <v>0</v>
      </c>
      <c r="G515">
        <v>0</v>
      </c>
      <c r="H515">
        <f t="shared" ref="H515:H578" si="16">F515-G515</f>
        <v>0</v>
      </c>
      <c r="J515" s="30">
        <f t="shared" ref="J515:J578" si="17">H515-I515</f>
        <v>0</v>
      </c>
    </row>
    <row r="516" spans="1:10" hidden="1" x14ac:dyDescent="0.35">
      <c r="A516" s="22" t="s">
        <v>894</v>
      </c>
      <c r="B516" s="23">
        <v>0</v>
      </c>
      <c r="C516" s="20">
        <f>(IFERROR(VLOOKUP(A516,#REF!,2,FALSE),0))</f>
        <v>0</v>
      </c>
      <c r="D516" s="30"/>
      <c r="F516">
        <v>0</v>
      </c>
      <c r="G516">
        <v>0</v>
      </c>
      <c r="H516">
        <f t="shared" si="16"/>
        <v>0</v>
      </c>
      <c r="J516" s="30">
        <f t="shared" si="17"/>
        <v>0</v>
      </c>
    </row>
    <row r="517" spans="1:10" hidden="1" x14ac:dyDescent="0.35">
      <c r="A517" s="22" t="s">
        <v>410</v>
      </c>
      <c r="B517" s="23">
        <v>3778029.48</v>
      </c>
      <c r="C517" s="20">
        <f>(IFERROR(VLOOKUP(A517,#REF!,2,FALSE),0))</f>
        <v>0</v>
      </c>
      <c r="D517" s="30"/>
      <c r="F517">
        <v>3778029.48</v>
      </c>
      <c r="G517">
        <v>3778029.48</v>
      </c>
      <c r="H517">
        <f t="shared" si="16"/>
        <v>0</v>
      </c>
      <c r="J517" s="30">
        <f t="shared" si="17"/>
        <v>0</v>
      </c>
    </row>
    <row r="518" spans="1:10" hidden="1" x14ac:dyDescent="0.35">
      <c r="A518" s="22" t="s">
        <v>1033</v>
      </c>
      <c r="B518" s="23">
        <v>10000</v>
      </c>
      <c r="C518" s="20">
        <f>(IFERROR(VLOOKUP(A518,#REF!,2,FALSE),0))</f>
        <v>0</v>
      </c>
      <c r="D518" s="30"/>
      <c r="F518">
        <v>10000</v>
      </c>
      <c r="G518">
        <v>10000</v>
      </c>
      <c r="H518">
        <f t="shared" si="16"/>
        <v>0</v>
      </c>
      <c r="J518" s="30">
        <f t="shared" si="17"/>
        <v>0</v>
      </c>
    </row>
    <row r="519" spans="1:10" hidden="1" x14ac:dyDescent="0.35">
      <c r="A519" s="22" t="s">
        <v>1034</v>
      </c>
      <c r="B519" s="23">
        <v>30000</v>
      </c>
      <c r="C519" s="20">
        <f>(IFERROR(VLOOKUP(A519,#REF!,2,FALSE),0))</f>
        <v>0</v>
      </c>
      <c r="D519" s="30"/>
      <c r="F519">
        <v>30000</v>
      </c>
      <c r="G519">
        <v>30000</v>
      </c>
      <c r="H519">
        <f t="shared" si="16"/>
        <v>0</v>
      </c>
      <c r="J519" s="30">
        <f t="shared" si="17"/>
        <v>0</v>
      </c>
    </row>
    <row r="520" spans="1:10" hidden="1" x14ac:dyDescent="0.35">
      <c r="A520" s="22" t="s">
        <v>1035</v>
      </c>
      <c r="B520" s="23">
        <v>7349560</v>
      </c>
      <c r="C520" s="20">
        <f>(IFERROR(VLOOKUP(A520,#REF!,2,FALSE),0))</f>
        <v>0</v>
      </c>
      <c r="D520" s="30"/>
      <c r="F520">
        <v>7349560</v>
      </c>
      <c r="G520">
        <v>7349560</v>
      </c>
      <c r="H520">
        <f t="shared" si="16"/>
        <v>0</v>
      </c>
      <c r="J520" s="30">
        <f t="shared" si="17"/>
        <v>0</v>
      </c>
    </row>
    <row r="521" spans="1:10" hidden="1" x14ac:dyDescent="0.35">
      <c r="A521" s="22" t="s">
        <v>1036</v>
      </c>
      <c r="B521" s="23">
        <v>4615084</v>
      </c>
      <c r="C521" s="20">
        <f>(IFERROR(VLOOKUP(A521,#REF!,2,FALSE),0))</f>
        <v>0</v>
      </c>
      <c r="D521" s="30"/>
      <c r="F521">
        <v>4615084</v>
      </c>
      <c r="G521">
        <v>4615084</v>
      </c>
      <c r="H521">
        <f t="shared" si="16"/>
        <v>0</v>
      </c>
      <c r="J521" s="30">
        <f t="shared" si="17"/>
        <v>0</v>
      </c>
    </row>
    <row r="522" spans="1:10" hidden="1" x14ac:dyDescent="0.35">
      <c r="A522" s="22" t="s">
        <v>1037</v>
      </c>
      <c r="B522" s="23">
        <v>3058446</v>
      </c>
      <c r="C522" s="20">
        <f>(IFERROR(VLOOKUP(A522,#REF!,2,FALSE),0))</f>
        <v>0</v>
      </c>
      <c r="D522" s="30"/>
      <c r="F522">
        <v>3058446</v>
      </c>
      <c r="G522">
        <v>3058446</v>
      </c>
      <c r="H522">
        <f t="shared" si="16"/>
        <v>0</v>
      </c>
      <c r="J522" s="30">
        <f t="shared" si="17"/>
        <v>0</v>
      </c>
    </row>
    <row r="523" spans="1:10" hidden="1" x14ac:dyDescent="0.35">
      <c r="A523" s="22" t="s">
        <v>1038</v>
      </c>
      <c r="B523" s="23">
        <v>442627</v>
      </c>
      <c r="C523" s="20">
        <f>(IFERROR(VLOOKUP(A523,#REF!,2,FALSE),0))</f>
        <v>0</v>
      </c>
      <c r="D523" s="30"/>
      <c r="F523">
        <v>442627</v>
      </c>
      <c r="G523">
        <v>442627</v>
      </c>
      <c r="H523">
        <f t="shared" si="16"/>
        <v>0</v>
      </c>
      <c r="J523" s="30">
        <f t="shared" si="17"/>
        <v>0</v>
      </c>
    </row>
    <row r="524" spans="1:10" hidden="1" x14ac:dyDescent="0.35">
      <c r="A524" s="22" t="s">
        <v>1039</v>
      </c>
      <c r="B524" s="23">
        <v>1153128</v>
      </c>
      <c r="C524" s="20">
        <f>(IFERROR(VLOOKUP(A524,#REF!,2,FALSE),0))</f>
        <v>0</v>
      </c>
      <c r="D524" s="30"/>
      <c r="F524">
        <v>1153128</v>
      </c>
      <c r="G524">
        <v>1153128</v>
      </c>
      <c r="H524">
        <f t="shared" si="16"/>
        <v>0</v>
      </c>
      <c r="J524" s="30">
        <f t="shared" si="17"/>
        <v>0</v>
      </c>
    </row>
    <row r="525" spans="1:10" hidden="1" x14ac:dyDescent="0.35">
      <c r="A525" s="22" t="s">
        <v>1040</v>
      </c>
      <c r="B525" s="23">
        <v>1681399</v>
      </c>
      <c r="C525" s="20">
        <f>(IFERROR(VLOOKUP(A525,#REF!,2,FALSE),0))</f>
        <v>0</v>
      </c>
      <c r="D525" s="30"/>
      <c r="F525">
        <v>1681399</v>
      </c>
      <c r="G525">
        <v>1681399</v>
      </c>
      <c r="H525">
        <f t="shared" si="16"/>
        <v>0</v>
      </c>
      <c r="J525" s="30">
        <f t="shared" si="17"/>
        <v>0</v>
      </c>
    </row>
    <row r="526" spans="1:10" hidden="1" x14ac:dyDescent="0.35">
      <c r="A526" s="22" t="s">
        <v>1041</v>
      </c>
      <c r="B526" s="23">
        <v>1703132</v>
      </c>
      <c r="C526" s="20">
        <f>(IFERROR(VLOOKUP(A526,#REF!,2,FALSE),0))</f>
        <v>0</v>
      </c>
      <c r="D526" s="30"/>
      <c r="F526">
        <v>1703132</v>
      </c>
      <c r="G526">
        <v>1703132</v>
      </c>
      <c r="H526">
        <f t="shared" si="16"/>
        <v>0</v>
      </c>
      <c r="J526" s="30">
        <f t="shared" si="17"/>
        <v>0</v>
      </c>
    </row>
    <row r="527" spans="1:10" hidden="1" x14ac:dyDescent="0.35">
      <c r="A527" s="22" t="s">
        <v>1042</v>
      </c>
      <c r="B527" s="23">
        <v>153570</v>
      </c>
      <c r="C527" s="20">
        <f>(IFERROR(VLOOKUP(A527,#REF!,2,FALSE),0))</f>
        <v>0</v>
      </c>
      <c r="D527" s="30"/>
      <c r="F527">
        <v>153570</v>
      </c>
      <c r="G527">
        <v>153570</v>
      </c>
      <c r="H527">
        <f t="shared" si="16"/>
        <v>0</v>
      </c>
      <c r="J527" s="30">
        <f t="shared" si="17"/>
        <v>0</v>
      </c>
    </row>
    <row r="528" spans="1:10" hidden="1" x14ac:dyDescent="0.35">
      <c r="A528" s="22" t="s">
        <v>1043</v>
      </c>
      <c r="B528" s="23">
        <v>44000</v>
      </c>
      <c r="C528" s="20">
        <f>(IFERROR(VLOOKUP(A528,#REF!,2,FALSE),0))</f>
        <v>0</v>
      </c>
      <c r="D528" s="30"/>
      <c r="F528">
        <v>44000</v>
      </c>
      <c r="G528">
        <v>44000</v>
      </c>
      <c r="H528">
        <f t="shared" si="16"/>
        <v>0</v>
      </c>
      <c r="J528" s="30">
        <f t="shared" si="17"/>
        <v>0</v>
      </c>
    </row>
    <row r="529" spans="1:10" hidden="1" x14ac:dyDescent="0.35">
      <c r="A529" s="22" t="s">
        <v>1044</v>
      </c>
      <c r="B529" s="23">
        <v>967680</v>
      </c>
      <c r="C529" s="20">
        <f>(IFERROR(VLOOKUP(A529,#REF!,2,FALSE),0))</f>
        <v>0</v>
      </c>
      <c r="D529" s="30"/>
      <c r="F529">
        <v>967680</v>
      </c>
      <c r="G529">
        <v>967680</v>
      </c>
      <c r="H529">
        <f t="shared" si="16"/>
        <v>0</v>
      </c>
      <c r="J529" s="30">
        <f t="shared" si="17"/>
        <v>0</v>
      </c>
    </row>
    <row r="530" spans="1:10" hidden="1" x14ac:dyDescent="0.35">
      <c r="A530" s="22" t="s">
        <v>1045</v>
      </c>
      <c r="B530" s="23">
        <v>0</v>
      </c>
      <c r="C530" s="20">
        <f>(IFERROR(VLOOKUP(A530,#REF!,2,FALSE),0))</f>
        <v>0</v>
      </c>
      <c r="D530" s="30"/>
      <c r="F530">
        <v>0</v>
      </c>
      <c r="G530">
        <v>0</v>
      </c>
      <c r="H530">
        <f t="shared" si="16"/>
        <v>0</v>
      </c>
      <c r="J530" s="30">
        <f t="shared" si="17"/>
        <v>0</v>
      </c>
    </row>
    <row r="531" spans="1:10" hidden="1" x14ac:dyDescent="0.35">
      <c r="A531" s="22" t="s">
        <v>411</v>
      </c>
      <c r="B531" s="23">
        <v>0</v>
      </c>
      <c r="C531" s="20">
        <f>(IFERROR(VLOOKUP(A531,#REF!,2,FALSE),0))</f>
        <v>0</v>
      </c>
      <c r="D531" s="30"/>
      <c r="F531">
        <v>0</v>
      </c>
      <c r="G531">
        <v>0</v>
      </c>
      <c r="H531">
        <f t="shared" si="16"/>
        <v>0</v>
      </c>
      <c r="J531" s="30">
        <f t="shared" si="17"/>
        <v>0</v>
      </c>
    </row>
    <row r="532" spans="1:10" hidden="1" x14ac:dyDescent="0.35">
      <c r="A532" s="22" t="s">
        <v>412</v>
      </c>
      <c r="B532" s="23">
        <v>0</v>
      </c>
      <c r="C532" s="20">
        <f>(IFERROR(VLOOKUP(A532,#REF!,2,FALSE),0))</f>
        <v>0</v>
      </c>
      <c r="D532" s="30"/>
      <c r="F532">
        <v>0</v>
      </c>
      <c r="G532">
        <v>0</v>
      </c>
      <c r="H532">
        <f t="shared" si="16"/>
        <v>0</v>
      </c>
      <c r="J532" s="30">
        <f t="shared" si="17"/>
        <v>0</v>
      </c>
    </row>
    <row r="533" spans="1:10" hidden="1" x14ac:dyDescent="0.35">
      <c r="A533" s="22" t="s">
        <v>413</v>
      </c>
      <c r="B533" s="23">
        <v>140000</v>
      </c>
      <c r="C533" s="20">
        <f>(IFERROR(VLOOKUP(A533,#REF!,2,FALSE),0))</f>
        <v>0</v>
      </c>
      <c r="D533" s="30"/>
      <c r="F533">
        <v>140000</v>
      </c>
      <c r="G533">
        <v>140000</v>
      </c>
      <c r="H533">
        <f t="shared" si="16"/>
        <v>0</v>
      </c>
      <c r="J533" s="30">
        <f t="shared" si="17"/>
        <v>0</v>
      </c>
    </row>
    <row r="534" spans="1:10" x14ac:dyDescent="0.35">
      <c r="A534" s="22" t="s">
        <v>1046</v>
      </c>
      <c r="B534" s="20">
        <v>0</v>
      </c>
      <c r="C534" s="20">
        <f>(IFERROR(VLOOKUP(A534,#REF!,2,FALSE),0))</f>
        <v>0</v>
      </c>
      <c r="D534" s="30"/>
      <c r="F534">
        <v>0</v>
      </c>
      <c r="G534">
        <v>450000</v>
      </c>
      <c r="H534" s="20">
        <f t="shared" si="16"/>
        <v>-450000</v>
      </c>
      <c r="J534" s="30"/>
    </row>
    <row r="535" spans="1:10" hidden="1" x14ac:dyDescent="0.35">
      <c r="A535" s="22" t="s">
        <v>414</v>
      </c>
      <c r="B535" s="23">
        <v>0</v>
      </c>
      <c r="C535" s="20">
        <f>(IFERROR(VLOOKUP(A535,#REF!,2,FALSE),0))</f>
        <v>0</v>
      </c>
      <c r="D535" s="30"/>
      <c r="F535">
        <v>0</v>
      </c>
      <c r="G535">
        <v>0</v>
      </c>
      <c r="H535">
        <f t="shared" si="16"/>
        <v>0</v>
      </c>
      <c r="J535" s="30">
        <f t="shared" si="17"/>
        <v>0</v>
      </c>
    </row>
    <row r="536" spans="1:10" hidden="1" x14ac:dyDescent="0.35">
      <c r="A536" s="22" t="s">
        <v>1047</v>
      </c>
      <c r="B536" s="23">
        <v>336000</v>
      </c>
      <c r="C536" s="20">
        <f>(IFERROR(VLOOKUP(A536,#REF!,2,FALSE),0))</f>
        <v>0</v>
      </c>
      <c r="D536" s="30"/>
      <c r="F536">
        <v>336000</v>
      </c>
      <c r="G536">
        <v>336000</v>
      </c>
      <c r="H536">
        <f t="shared" si="16"/>
        <v>0</v>
      </c>
      <c r="J536" s="30">
        <f t="shared" si="17"/>
        <v>0</v>
      </c>
    </row>
    <row r="537" spans="1:10" hidden="1" x14ac:dyDescent="0.35">
      <c r="A537" s="22" t="s">
        <v>1048</v>
      </c>
      <c r="B537" s="23">
        <v>553910</v>
      </c>
      <c r="C537" s="20">
        <f>(IFERROR(VLOOKUP(A537,#REF!,2,FALSE),0))</f>
        <v>0</v>
      </c>
      <c r="D537" s="30"/>
      <c r="F537">
        <v>553910</v>
      </c>
      <c r="G537">
        <v>553910</v>
      </c>
      <c r="H537">
        <f t="shared" si="16"/>
        <v>0</v>
      </c>
      <c r="J537" s="30">
        <f t="shared" si="17"/>
        <v>0</v>
      </c>
    </row>
    <row r="538" spans="1:10" hidden="1" x14ac:dyDescent="0.35">
      <c r="A538" s="22" t="s">
        <v>419</v>
      </c>
      <c r="B538" s="23">
        <v>295000</v>
      </c>
      <c r="C538" s="20">
        <f>(IFERROR(VLOOKUP(A538,#REF!,2,FALSE),0))</f>
        <v>0</v>
      </c>
      <c r="D538" s="30"/>
      <c r="F538">
        <v>295000</v>
      </c>
      <c r="G538">
        <v>295000</v>
      </c>
      <c r="H538">
        <f t="shared" si="16"/>
        <v>0</v>
      </c>
      <c r="J538" s="30">
        <f t="shared" si="17"/>
        <v>0</v>
      </c>
    </row>
    <row r="539" spans="1:10" hidden="1" x14ac:dyDescent="0.35">
      <c r="A539" s="22" t="s">
        <v>420</v>
      </c>
      <c r="B539" s="23">
        <v>0</v>
      </c>
      <c r="C539" s="20">
        <f>(IFERROR(VLOOKUP(A539,#REF!,2,FALSE),0))</f>
        <v>0</v>
      </c>
      <c r="D539" s="30"/>
      <c r="F539">
        <v>0</v>
      </c>
      <c r="G539">
        <v>0</v>
      </c>
      <c r="H539">
        <f t="shared" si="16"/>
        <v>0</v>
      </c>
      <c r="J539" s="30">
        <f t="shared" si="17"/>
        <v>0</v>
      </c>
    </row>
    <row r="540" spans="1:10" hidden="1" x14ac:dyDescent="0.35">
      <c r="A540" s="22" t="s">
        <v>421</v>
      </c>
      <c r="B540" s="23">
        <v>0</v>
      </c>
      <c r="C540" s="20">
        <f>(IFERROR(VLOOKUP(A540,#REF!,2,FALSE),0))</f>
        <v>0</v>
      </c>
      <c r="D540" s="30"/>
      <c r="F540">
        <v>0</v>
      </c>
      <c r="G540">
        <v>0</v>
      </c>
      <c r="H540">
        <f t="shared" si="16"/>
        <v>0</v>
      </c>
      <c r="J540" s="30">
        <f t="shared" si="17"/>
        <v>0</v>
      </c>
    </row>
    <row r="541" spans="1:10" hidden="1" x14ac:dyDescent="0.35">
      <c r="A541" s="22" t="s">
        <v>1049</v>
      </c>
      <c r="B541" s="23">
        <v>0</v>
      </c>
      <c r="C541" s="20">
        <f>(IFERROR(VLOOKUP(A541,#REF!,2,FALSE),0))</f>
        <v>0</v>
      </c>
      <c r="D541" s="30"/>
      <c r="F541">
        <v>0</v>
      </c>
      <c r="G541">
        <v>0</v>
      </c>
      <c r="H541">
        <f t="shared" si="16"/>
        <v>0</v>
      </c>
      <c r="J541" s="30">
        <f t="shared" si="17"/>
        <v>0</v>
      </c>
    </row>
    <row r="542" spans="1:10" hidden="1" x14ac:dyDescent="0.35">
      <c r="A542" s="22" t="s">
        <v>424</v>
      </c>
      <c r="B542" s="23">
        <v>6000</v>
      </c>
      <c r="C542" s="20">
        <f>(IFERROR(VLOOKUP(A542,#REF!,2,FALSE),0))</f>
        <v>0</v>
      </c>
      <c r="D542" s="30"/>
      <c r="F542">
        <v>6000</v>
      </c>
      <c r="G542">
        <v>6000</v>
      </c>
      <c r="H542">
        <f t="shared" si="16"/>
        <v>0</v>
      </c>
      <c r="J542" s="30"/>
    </row>
    <row r="543" spans="1:10" hidden="1" x14ac:dyDescent="0.35">
      <c r="A543" s="22" t="s">
        <v>427</v>
      </c>
      <c r="B543" s="23">
        <v>102000</v>
      </c>
      <c r="C543" s="20">
        <f>(IFERROR(VLOOKUP(A543,#REF!,2,FALSE),0))</f>
        <v>0</v>
      </c>
      <c r="D543" s="30"/>
      <c r="F543">
        <v>102000</v>
      </c>
      <c r="G543">
        <v>102000</v>
      </c>
      <c r="H543">
        <f t="shared" si="16"/>
        <v>0</v>
      </c>
      <c r="J543" s="30"/>
    </row>
    <row r="544" spans="1:10" hidden="1" x14ac:dyDescent="0.35">
      <c r="A544" s="22" t="s">
        <v>745</v>
      </c>
      <c r="B544" s="23">
        <v>0</v>
      </c>
      <c r="C544" s="20">
        <f>(IFERROR(VLOOKUP(A544,#REF!,2,FALSE),0))</f>
        <v>0</v>
      </c>
      <c r="D544" s="30"/>
      <c r="F544">
        <v>0</v>
      </c>
      <c r="G544">
        <v>0</v>
      </c>
      <c r="H544">
        <f t="shared" si="16"/>
        <v>0</v>
      </c>
      <c r="J544" s="30">
        <f t="shared" si="17"/>
        <v>0</v>
      </c>
    </row>
    <row r="545" spans="1:10" hidden="1" x14ac:dyDescent="0.35">
      <c r="A545" s="22" t="s">
        <v>744</v>
      </c>
      <c r="B545" s="23">
        <v>0</v>
      </c>
      <c r="C545" s="20">
        <f>(IFERROR(VLOOKUP(A545,#REF!,2,FALSE),0))</f>
        <v>0</v>
      </c>
      <c r="D545" s="30"/>
      <c r="F545">
        <v>0</v>
      </c>
      <c r="G545">
        <v>0</v>
      </c>
      <c r="H545">
        <f t="shared" si="16"/>
        <v>0</v>
      </c>
      <c r="J545" s="30">
        <f t="shared" si="17"/>
        <v>0</v>
      </c>
    </row>
    <row r="546" spans="1:10" hidden="1" x14ac:dyDescent="0.35">
      <c r="A546" s="22" t="s">
        <v>743</v>
      </c>
      <c r="B546" s="23">
        <v>0</v>
      </c>
      <c r="C546" s="20">
        <f>(IFERROR(VLOOKUP(A546,#REF!,2,FALSE),0))</f>
        <v>0</v>
      </c>
      <c r="D546" s="30"/>
      <c r="F546">
        <v>0</v>
      </c>
      <c r="G546">
        <v>0</v>
      </c>
      <c r="H546">
        <f t="shared" si="16"/>
        <v>0</v>
      </c>
      <c r="J546" s="30">
        <f t="shared" si="17"/>
        <v>0</v>
      </c>
    </row>
    <row r="547" spans="1:10" hidden="1" x14ac:dyDescent="0.35">
      <c r="A547" s="22" t="s">
        <v>742</v>
      </c>
      <c r="B547" s="23">
        <v>0</v>
      </c>
      <c r="C547" s="20">
        <f>(IFERROR(VLOOKUP(A547,#REF!,2,FALSE),0))</f>
        <v>0</v>
      </c>
      <c r="D547" s="30"/>
      <c r="F547">
        <v>0</v>
      </c>
      <c r="G547">
        <v>0</v>
      </c>
      <c r="H547">
        <f t="shared" si="16"/>
        <v>0</v>
      </c>
      <c r="J547" s="30">
        <f t="shared" si="17"/>
        <v>0</v>
      </c>
    </row>
    <row r="548" spans="1:10" hidden="1" x14ac:dyDescent="0.35">
      <c r="A548" s="22" t="s">
        <v>741</v>
      </c>
      <c r="B548" s="23">
        <v>0</v>
      </c>
      <c r="C548" s="20">
        <f>(IFERROR(VLOOKUP(A548,#REF!,2,FALSE),0))</f>
        <v>0</v>
      </c>
      <c r="D548" s="30"/>
      <c r="F548">
        <v>0</v>
      </c>
      <c r="G548">
        <v>0</v>
      </c>
      <c r="H548">
        <f t="shared" si="16"/>
        <v>0</v>
      </c>
      <c r="J548" s="30">
        <f t="shared" si="17"/>
        <v>0</v>
      </c>
    </row>
    <row r="549" spans="1:10" hidden="1" x14ac:dyDescent="0.35">
      <c r="A549" s="22" t="s">
        <v>428</v>
      </c>
      <c r="B549" s="23">
        <v>31680</v>
      </c>
      <c r="C549" s="20">
        <f>(IFERROR(VLOOKUP(A549,#REF!,2,FALSE),0))</f>
        <v>0</v>
      </c>
      <c r="D549" s="30"/>
      <c r="F549">
        <v>31680</v>
      </c>
      <c r="G549">
        <v>31680</v>
      </c>
      <c r="H549">
        <f t="shared" si="16"/>
        <v>0</v>
      </c>
      <c r="J549" s="30">
        <f t="shared" si="17"/>
        <v>0</v>
      </c>
    </row>
    <row r="550" spans="1:10" hidden="1" x14ac:dyDescent="0.35">
      <c r="A550" s="22" t="s">
        <v>740</v>
      </c>
      <c r="B550" s="23">
        <v>0</v>
      </c>
      <c r="C550" s="20">
        <f>(IFERROR(VLOOKUP(A550,#REF!,2,FALSE),0))</f>
        <v>0</v>
      </c>
      <c r="D550" s="30"/>
      <c r="F550">
        <v>0</v>
      </c>
      <c r="G550">
        <v>0</v>
      </c>
      <c r="H550">
        <f t="shared" si="16"/>
        <v>0</v>
      </c>
      <c r="J550" s="30">
        <f t="shared" si="17"/>
        <v>0</v>
      </c>
    </row>
    <row r="551" spans="1:10" hidden="1" x14ac:dyDescent="0.35">
      <c r="A551" s="22" t="s">
        <v>739</v>
      </c>
      <c r="B551" s="23">
        <v>0</v>
      </c>
      <c r="C551" s="20">
        <f>(IFERROR(VLOOKUP(A551,#REF!,2,FALSE),0))</f>
        <v>0</v>
      </c>
      <c r="D551" s="30"/>
      <c r="F551">
        <v>0</v>
      </c>
      <c r="G551">
        <v>0</v>
      </c>
      <c r="H551">
        <f t="shared" si="16"/>
        <v>0</v>
      </c>
      <c r="J551" s="30">
        <f t="shared" si="17"/>
        <v>0</v>
      </c>
    </row>
    <row r="552" spans="1:10" hidden="1" x14ac:dyDescent="0.35">
      <c r="A552" s="22" t="s">
        <v>738</v>
      </c>
      <c r="B552" s="23">
        <v>0</v>
      </c>
      <c r="C552" s="20">
        <f>(IFERROR(VLOOKUP(A552,#REF!,2,FALSE),0))</f>
        <v>0</v>
      </c>
      <c r="D552" s="30"/>
      <c r="F552">
        <v>0</v>
      </c>
      <c r="G552">
        <v>0</v>
      </c>
      <c r="H552">
        <f t="shared" si="16"/>
        <v>0</v>
      </c>
      <c r="J552" s="30">
        <f t="shared" si="17"/>
        <v>0</v>
      </c>
    </row>
    <row r="553" spans="1:10" hidden="1" x14ac:dyDescent="0.35">
      <c r="A553" s="22" t="s">
        <v>1851</v>
      </c>
      <c r="B553" s="23"/>
      <c r="C553" s="20">
        <f>(IFERROR(VLOOKUP(A553,#REF!,2,FALSE),0))</f>
        <v>0</v>
      </c>
      <c r="D553" s="30"/>
      <c r="G553">
        <v>0</v>
      </c>
      <c r="H553">
        <f t="shared" si="16"/>
        <v>0</v>
      </c>
      <c r="J553" s="30">
        <f t="shared" si="17"/>
        <v>0</v>
      </c>
    </row>
    <row r="554" spans="1:10" hidden="1" x14ac:dyDescent="0.35">
      <c r="A554" s="22" t="s">
        <v>429</v>
      </c>
      <c r="B554" s="23">
        <v>0</v>
      </c>
      <c r="C554" s="20">
        <f>(IFERROR(VLOOKUP(A554,#REF!,2,FALSE),0))</f>
        <v>0</v>
      </c>
      <c r="D554" s="30"/>
      <c r="F554">
        <v>0</v>
      </c>
      <c r="G554">
        <v>0</v>
      </c>
      <c r="H554">
        <f t="shared" si="16"/>
        <v>0</v>
      </c>
      <c r="J554" s="30">
        <f t="shared" si="17"/>
        <v>0</v>
      </c>
    </row>
    <row r="555" spans="1:10" hidden="1" x14ac:dyDescent="0.35">
      <c r="A555" s="22" t="s">
        <v>432</v>
      </c>
      <c r="B555" s="23">
        <v>7500</v>
      </c>
      <c r="C555" s="20">
        <f>(IFERROR(VLOOKUP(A555,#REF!,2,FALSE),0))</f>
        <v>0</v>
      </c>
      <c r="D555" s="30"/>
      <c r="F555">
        <v>7500</v>
      </c>
      <c r="G555">
        <v>7500</v>
      </c>
      <c r="H555">
        <f t="shared" si="16"/>
        <v>0</v>
      </c>
      <c r="J555" s="30"/>
    </row>
    <row r="556" spans="1:10" hidden="1" x14ac:dyDescent="0.35">
      <c r="A556" s="22" t="s">
        <v>1796</v>
      </c>
      <c r="B556" s="23"/>
      <c r="C556" s="20">
        <f>(IFERROR(VLOOKUP(A556,#REF!,2,FALSE),0))</f>
        <v>0</v>
      </c>
      <c r="D556" s="30"/>
      <c r="G556">
        <v>0</v>
      </c>
      <c r="H556">
        <f t="shared" si="16"/>
        <v>0</v>
      </c>
      <c r="J556" s="30">
        <f t="shared" si="17"/>
        <v>0</v>
      </c>
    </row>
    <row r="557" spans="1:10" hidden="1" x14ac:dyDescent="0.35">
      <c r="A557" s="22" t="s">
        <v>1797</v>
      </c>
      <c r="B557" s="23"/>
      <c r="C557" s="20">
        <f>(IFERROR(VLOOKUP(A557,#REF!,2,FALSE),0))</f>
        <v>0</v>
      </c>
      <c r="D557" s="30"/>
      <c r="G557">
        <v>0</v>
      </c>
      <c r="H557">
        <f t="shared" si="16"/>
        <v>0</v>
      </c>
      <c r="J557" s="30">
        <f t="shared" si="17"/>
        <v>0</v>
      </c>
    </row>
    <row r="558" spans="1:10" hidden="1" x14ac:dyDescent="0.35">
      <c r="A558" s="22" t="s">
        <v>737</v>
      </c>
      <c r="B558" s="23">
        <v>0</v>
      </c>
      <c r="C558" s="20">
        <f>(IFERROR(VLOOKUP(A558,#REF!,2,FALSE),0))</f>
        <v>0</v>
      </c>
      <c r="D558" s="30"/>
      <c r="F558">
        <v>0</v>
      </c>
      <c r="G558">
        <v>0</v>
      </c>
      <c r="H558">
        <f t="shared" si="16"/>
        <v>0</v>
      </c>
      <c r="J558" s="30">
        <f t="shared" si="17"/>
        <v>0</v>
      </c>
    </row>
    <row r="559" spans="1:10" hidden="1" x14ac:dyDescent="0.35">
      <c r="A559" s="22" t="s">
        <v>734</v>
      </c>
      <c r="B559" s="23">
        <v>0</v>
      </c>
      <c r="C559" s="20">
        <f>(IFERROR(VLOOKUP(A559,#REF!,2,FALSE),0))</f>
        <v>0</v>
      </c>
      <c r="D559" s="30"/>
      <c r="F559">
        <v>0</v>
      </c>
      <c r="G559">
        <v>0</v>
      </c>
      <c r="H559">
        <f t="shared" si="16"/>
        <v>0</v>
      </c>
      <c r="J559" s="30">
        <f t="shared" si="17"/>
        <v>0</v>
      </c>
    </row>
    <row r="560" spans="1:10" hidden="1" x14ac:dyDescent="0.35">
      <c r="A560" s="22" t="s">
        <v>435</v>
      </c>
      <c r="B560" s="23">
        <v>0</v>
      </c>
      <c r="C560" s="20">
        <f>(IFERROR(VLOOKUP(A560,#REF!,2,FALSE),0))</f>
        <v>0</v>
      </c>
      <c r="D560" s="30"/>
      <c r="F560">
        <v>0</v>
      </c>
      <c r="G560">
        <v>0</v>
      </c>
      <c r="H560">
        <f t="shared" si="16"/>
        <v>0</v>
      </c>
      <c r="J560" s="30">
        <f t="shared" si="17"/>
        <v>0</v>
      </c>
    </row>
    <row r="561" spans="1:10" hidden="1" x14ac:dyDescent="0.35">
      <c r="A561" s="22" t="s">
        <v>1852</v>
      </c>
      <c r="B561" s="23"/>
      <c r="C561" s="20">
        <f>(IFERROR(VLOOKUP(A561,#REF!,2,FALSE),0))</f>
        <v>0</v>
      </c>
      <c r="D561" s="30"/>
      <c r="G561">
        <v>0</v>
      </c>
      <c r="H561">
        <f t="shared" si="16"/>
        <v>0</v>
      </c>
      <c r="J561" s="30">
        <f t="shared" si="17"/>
        <v>0</v>
      </c>
    </row>
    <row r="562" spans="1:10" hidden="1" x14ac:dyDescent="0.35">
      <c r="A562" s="22" t="s">
        <v>436</v>
      </c>
      <c r="B562" s="23">
        <v>4000</v>
      </c>
      <c r="C562" s="20">
        <f>(IFERROR(VLOOKUP(A562,#REF!,2,FALSE),0))</f>
        <v>0</v>
      </c>
      <c r="D562" s="30"/>
      <c r="F562">
        <v>4000</v>
      </c>
      <c r="G562">
        <v>4000</v>
      </c>
      <c r="H562">
        <f t="shared" si="16"/>
        <v>0</v>
      </c>
      <c r="J562" s="30">
        <f t="shared" si="17"/>
        <v>0</v>
      </c>
    </row>
    <row r="563" spans="1:10" hidden="1" x14ac:dyDescent="0.35">
      <c r="A563" s="22" t="s">
        <v>437</v>
      </c>
      <c r="B563" s="23">
        <v>20000</v>
      </c>
      <c r="C563" s="20">
        <f>(IFERROR(VLOOKUP(A563,#REF!,2,FALSE),0))</f>
        <v>0</v>
      </c>
      <c r="D563" s="30"/>
      <c r="F563">
        <v>20000</v>
      </c>
      <c r="G563">
        <v>20000</v>
      </c>
      <c r="H563">
        <f t="shared" si="16"/>
        <v>0</v>
      </c>
      <c r="J563" s="30">
        <f t="shared" si="17"/>
        <v>0</v>
      </c>
    </row>
    <row r="564" spans="1:10" hidden="1" x14ac:dyDescent="0.35">
      <c r="A564" s="22" t="s">
        <v>438</v>
      </c>
      <c r="B564" s="23">
        <v>300000</v>
      </c>
      <c r="C564" s="20">
        <f>(IFERROR(VLOOKUP(A564,#REF!,2,FALSE),0))</f>
        <v>0</v>
      </c>
      <c r="D564" s="30"/>
      <c r="F564">
        <v>300000</v>
      </c>
      <c r="G564">
        <v>300000</v>
      </c>
      <c r="H564">
        <f t="shared" si="16"/>
        <v>0</v>
      </c>
      <c r="J564" s="30">
        <f t="shared" si="17"/>
        <v>0</v>
      </c>
    </row>
    <row r="565" spans="1:10" hidden="1" x14ac:dyDescent="0.35">
      <c r="A565" s="22" t="s">
        <v>1050</v>
      </c>
      <c r="B565" s="23">
        <v>0</v>
      </c>
      <c r="C565" s="20">
        <f>(IFERROR(VLOOKUP(A565,#REF!,2,FALSE),0))</f>
        <v>0</v>
      </c>
      <c r="D565" s="30"/>
      <c r="F565">
        <v>0</v>
      </c>
      <c r="G565">
        <v>0</v>
      </c>
      <c r="H565">
        <f t="shared" si="16"/>
        <v>0</v>
      </c>
      <c r="J565" s="30">
        <f t="shared" si="17"/>
        <v>0</v>
      </c>
    </row>
    <row r="566" spans="1:10" hidden="1" x14ac:dyDescent="0.35">
      <c r="A566" s="22" t="s">
        <v>439</v>
      </c>
      <c r="B566" s="23">
        <v>900000</v>
      </c>
      <c r="C566" s="20">
        <f>(IFERROR(VLOOKUP(A566,#REF!,2,FALSE),0))</f>
        <v>0</v>
      </c>
      <c r="D566" s="30"/>
      <c r="F566">
        <v>900000</v>
      </c>
      <c r="G566">
        <v>900000</v>
      </c>
      <c r="H566">
        <f t="shared" si="16"/>
        <v>0</v>
      </c>
      <c r="J566" s="30">
        <f t="shared" si="17"/>
        <v>0</v>
      </c>
    </row>
    <row r="567" spans="1:10" hidden="1" x14ac:dyDescent="0.35">
      <c r="A567" s="22" t="s">
        <v>733</v>
      </c>
      <c r="B567" s="23">
        <v>50000</v>
      </c>
      <c r="C567" s="20">
        <f>(IFERROR(VLOOKUP(A567,#REF!,2,FALSE),0))</f>
        <v>0</v>
      </c>
      <c r="D567" s="30"/>
      <c r="F567">
        <v>50000</v>
      </c>
      <c r="G567">
        <v>50000</v>
      </c>
      <c r="H567">
        <f t="shared" si="16"/>
        <v>0</v>
      </c>
      <c r="J567" s="30">
        <f t="shared" si="17"/>
        <v>0</v>
      </c>
    </row>
    <row r="568" spans="1:10" hidden="1" x14ac:dyDescent="0.35">
      <c r="A568" s="22" t="s">
        <v>440</v>
      </c>
      <c r="B568" s="23">
        <v>120000</v>
      </c>
      <c r="C568" s="20">
        <f>(IFERROR(VLOOKUP(A568,#REF!,2,FALSE),0))</f>
        <v>0</v>
      </c>
      <c r="D568" s="30"/>
      <c r="F568">
        <v>120000</v>
      </c>
      <c r="G568">
        <v>120000</v>
      </c>
      <c r="H568">
        <f t="shared" si="16"/>
        <v>0</v>
      </c>
      <c r="J568" s="30">
        <f t="shared" si="17"/>
        <v>0</v>
      </c>
    </row>
    <row r="569" spans="1:10" hidden="1" x14ac:dyDescent="0.35">
      <c r="A569" s="22" t="s">
        <v>443</v>
      </c>
      <c r="B569" s="23">
        <v>300000</v>
      </c>
      <c r="C569" s="20">
        <f>(IFERROR(VLOOKUP(A569,#REF!,2,FALSE),0))</f>
        <v>0</v>
      </c>
      <c r="D569" s="30"/>
      <c r="F569">
        <v>300000</v>
      </c>
      <c r="G569">
        <v>300000</v>
      </c>
      <c r="H569">
        <f t="shared" si="16"/>
        <v>0</v>
      </c>
      <c r="J569" s="30">
        <f t="shared" si="17"/>
        <v>0</v>
      </c>
    </row>
    <row r="570" spans="1:10" hidden="1" x14ac:dyDescent="0.35">
      <c r="A570" s="22" t="s">
        <v>732</v>
      </c>
      <c r="B570" s="23">
        <v>0</v>
      </c>
      <c r="C570" s="20">
        <f>(IFERROR(VLOOKUP(A570,#REF!,2,FALSE),0))</f>
        <v>0</v>
      </c>
      <c r="D570" s="30"/>
      <c r="F570">
        <v>0</v>
      </c>
      <c r="G570">
        <v>0</v>
      </c>
      <c r="H570">
        <f t="shared" si="16"/>
        <v>0</v>
      </c>
      <c r="J570" s="30">
        <f t="shared" si="17"/>
        <v>0</v>
      </c>
    </row>
    <row r="571" spans="1:10" hidden="1" x14ac:dyDescent="0.35">
      <c r="A571" s="22" t="s">
        <v>1853</v>
      </c>
      <c r="B571" s="23"/>
      <c r="C571" s="20">
        <f>(IFERROR(VLOOKUP(A571,#REF!,2,FALSE),0))</f>
        <v>0</v>
      </c>
      <c r="D571" s="30"/>
      <c r="G571">
        <v>0</v>
      </c>
      <c r="H571">
        <f t="shared" si="16"/>
        <v>0</v>
      </c>
      <c r="J571" s="30">
        <f t="shared" si="17"/>
        <v>0</v>
      </c>
    </row>
    <row r="572" spans="1:10" hidden="1" x14ac:dyDescent="0.35">
      <c r="A572" s="22" t="s">
        <v>444</v>
      </c>
      <c r="B572" s="23">
        <v>50000</v>
      </c>
      <c r="C572" s="20">
        <f>(IFERROR(VLOOKUP(A572,#REF!,2,FALSE),0))</f>
        <v>0</v>
      </c>
      <c r="D572" s="30"/>
      <c r="F572">
        <v>50000</v>
      </c>
      <c r="G572">
        <v>50000</v>
      </c>
      <c r="H572">
        <f t="shared" si="16"/>
        <v>0</v>
      </c>
      <c r="J572" s="30">
        <f t="shared" si="17"/>
        <v>0</v>
      </c>
    </row>
    <row r="573" spans="1:10" hidden="1" x14ac:dyDescent="0.35">
      <c r="A573" s="22" t="s">
        <v>445</v>
      </c>
      <c r="B573" s="23">
        <v>250000</v>
      </c>
      <c r="C573" s="20">
        <f>(IFERROR(VLOOKUP(A573,#REF!,2,FALSE),0))</f>
        <v>0</v>
      </c>
      <c r="D573" s="30"/>
      <c r="F573">
        <v>250000</v>
      </c>
      <c r="G573">
        <v>250000</v>
      </c>
      <c r="H573">
        <f t="shared" si="16"/>
        <v>0</v>
      </c>
      <c r="J573" s="30">
        <f t="shared" si="17"/>
        <v>0</v>
      </c>
    </row>
    <row r="574" spans="1:10" hidden="1" x14ac:dyDescent="0.35">
      <c r="A574" s="22" t="s">
        <v>1334</v>
      </c>
      <c r="B574" s="23"/>
      <c r="C574" s="20">
        <f>(IFERROR(VLOOKUP(A574,#REF!,2,FALSE),0))</f>
        <v>0</v>
      </c>
      <c r="D574" s="30"/>
      <c r="G574">
        <v>0</v>
      </c>
      <c r="H574">
        <f t="shared" si="16"/>
        <v>0</v>
      </c>
      <c r="J574" s="30">
        <f t="shared" si="17"/>
        <v>0</v>
      </c>
    </row>
    <row r="575" spans="1:10" hidden="1" x14ac:dyDescent="0.35">
      <c r="A575" s="22" t="s">
        <v>446</v>
      </c>
      <c r="B575" s="23">
        <v>600000</v>
      </c>
      <c r="C575" s="20">
        <f>(IFERROR(VLOOKUP(A575,#REF!,2,FALSE),0))</f>
        <v>0</v>
      </c>
      <c r="D575" s="30"/>
      <c r="F575">
        <v>600000</v>
      </c>
      <c r="G575">
        <v>600000</v>
      </c>
      <c r="H575">
        <f t="shared" si="16"/>
        <v>0</v>
      </c>
      <c r="J575" s="30">
        <f t="shared" si="17"/>
        <v>0</v>
      </c>
    </row>
    <row r="576" spans="1:10" hidden="1" x14ac:dyDescent="0.35">
      <c r="A576" s="22" t="s">
        <v>1855</v>
      </c>
      <c r="B576" s="23"/>
      <c r="C576" s="20">
        <f>(IFERROR(VLOOKUP(A576,#REF!,2,FALSE),0))</f>
        <v>0</v>
      </c>
      <c r="D576" s="30"/>
      <c r="G576">
        <v>0</v>
      </c>
      <c r="H576">
        <f t="shared" si="16"/>
        <v>0</v>
      </c>
      <c r="J576" s="30">
        <f t="shared" si="17"/>
        <v>0</v>
      </c>
    </row>
    <row r="577" spans="1:10" hidden="1" x14ac:dyDescent="0.35">
      <c r="A577" s="22" t="s">
        <v>447</v>
      </c>
      <c r="B577" s="23">
        <v>0</v>
      </c>
      <c r="C577" s="20">
        <f>(IFERROR(VLOOKUP(A577,#REF!,2,FALSE),0))</f>
        <v>0</v>
      </c>
      <c r="D577" s="30"/>
      <c r="F577">
        <v>0</v>
      </c>
      <c r="G577">
        <v>0</v>
      </c>
      <c r="H577">
        <f t="shared" si="16"/>
        <v>0</v>
      </c>
      <c r="J577" s="30">
        <f t="shared" si="17"/>
        <v>0</v>
      </c>
    </row>
    <row r="578" spans="1:10" hidden="1" x14ac:dyDescent="0.35">
      <c r="A578" s="22" t="s">
        <v>731</v>
      </c>
      <c r="B578" s="23">
        <v>0</v>
      </c>
      <c r="C578" s="20">
        <f>(IFERROR(VLOOKUP(A578,#REF!,2,FALSE),0))</f>
        <v>0</v>
      </c>
      <c r="D578" s="30"/>
      <c r="F578">
        <v>0</v>
      </c>
      <c r="G578">
        <v>0</v>
      </c>
      <c r="H578">
        <f t="shared" si="16"/>
        <v>0</v>
      </c>
      <c r="J578" s="30">
        <f t="shared" si="17"/>
        <v>0</v>
      </c>
    </row>
    <row r="579" spans="1:10" hidden="1" x14ac:dyDescent="0.35">
      <c r="A579" s="22" t="s">
        <v>448</v>
      </c>
      <c r="B579" s="23">
        <v>10000</v>
      </c>
      <c r="C579" s="20">
        <f>(IFERROR(VLOOKUP(A579,#REF!,2,FALSE),0))</f>
        <v>0</v>
      </c>
      <c r="D579" s="30"/>
      <c r="F579">
        <v>10000</v>
      </c>
      <c r="G579">
        <v>10000</v>
      </c>
      <c r="H579">
        <f t="shared" ref="H579:H642" si="18">F579-G579</f>
        <v>0</v>
      </c>
      <c r="J579" s="30">
        <f t="shared" ref="J579:J642" si="19">H579-I579</f>
        <v>0</v>
      </c>
    </row>
    <row r="580" spans="1:10" hidden="1" x14ac:dyDescent="0.35">
      <c r="A580" s="22" t="s">
        <v>730</v>
      </c>
      <c r="B580" s="23">
        <v>0</v>
      </c>
      <c r="C580" s="20">
        <f>(IFERROR(VLOOKUP(A580,#REF!,2,FALSE),0))</f>
        <v>0</v>
      </c>
      <c r="D580" s="30"/>
      <c r="F580">
        <v>0</v>
      </c>
      <c r="G580">
        <v>0</v>
      </c>
      <c r="H580">
        <f t="shared" si="18"/>
        <v>0</v>
      </c>
      <c r="J580" s="30">
        <f t="shared" si="19"/>
        <v>0</v>
      </c>
    </row>
    <row r="581" spans="1:10" hidden="1" x14ac:dyDescent="0.35">
      <c r="A581" s="22" t="s">
        <v>449</v>
      </c>
      <c r="B581" s="23">
        <v>250000</v>
      </c>
      <c r="C581" s="20">
        <f>(IFERROR(VLOOKUP(A581,#REF!,2,FALSE),0))</f>
        <v>0</v>
      </c>
      <c r="D581" s="30"/>
      <c r="F581">
        <v>250000</v>
      </c>
      <c r="G581">
        <v>250000</v>
      </c>
      <c r="H581">
        <f t="shared" si="18"/>
        <v>0</v>
      </c>
      <c r="J581" s="30">
        <f t="shared" si="19"/>
        <v>0</v>
      </c>
    </row>
    <row r="582" spans="1:10" hidden="1" x14ac:dyDescent="0.35">
      <c r="A582" s="22" t="s">
        <v>729</v>
      </c>
      <c r="B582" s="23">
        <v>0</v>
      </c>
      <c r="C582" s="20">
        <f>(IFERROR(VLOOKUP(A582,#REF!,2,FALSE),0))</f>
        <v>0</v>
      </c>
      <c r="D582" s="30"/>
      <c r="F582">
        <v>0</v>
      </c>
      <c r="G582">
        <v>0</v>
      </c>
      <c r="H582">
        <f t="shared" si="18"/>
        <v>0</v>
      </c>
      <c r="J582" s="30">
        <f t="shared" si="19"/>
        <v>0</v>
      </c>
    </row>
    <row r="583" spans="1:10" hidden="1" x14ac:dyDescent="0.35">
      <c r="A583" s="22" t="s">
        <v>450</v>
      </c>
      <c r="B583" s="23">
        <v>50000</v>
      </c>
      <c r="C583" s="20">
        <f>(IFERROR(VLOOKUP(A583,#REF!,2,FALSE),0))</f>
        <v>0</v>
      </c>
      <c r="D583" s="30"/>
      <c r="F583">
        <v>50000</v>
      </c>
      <c r="G583">
        <v>50000</v>
      </c>
      <c r="H583">
        <f t="shared" si="18"/>
        <v>0</v>
      </c>
      <c r="J583" s="30">
        <f t="shared" si="19"/>
        <v>0</v>
      </c>
    </row>
    <row r="584" spans="1:10" hidden="1" x14ac:dyDescent="0.35">
      <c r="A584" s="22" t="s">
        <v>1051</v>
      </c>
      <c r="B584" s="23">
        <v>1650000</v>
      </c>
      <c r="C584" s="20">
        <f>(IFERROR(VLOOKUP(A584,#REF!,2,FALSE),0))</f>
        <v>0</v>
      </c>
      <c r="D584" s="30"/>
      <c r="F584">
        <v>1650000</v>
      </c>
      <c r="G584">
        <v>1650000</v>
      </c>
      <c r="H584">
        <f t="shared" si="18"/>
        <v>0</v>
      </c>
      <c r="J584" s="30">
        <f t="shared" si="19"/>
        <v>0</v>
      </c>
    </row>
    <row r="585" spans="1:10" hidden="1" x14ac:dyDescent="0.35">
      <c r="A585" s="22" t="s">
        <v>893</v>
      </c>
      <c r="B585" s="23">
        <v>0</v>
      </c>
      <c r="C585" s="20">
        <f>(IFERROR(VLOOKUP(A585,#REF!,2,FALSE),0))</f>
        <v>0</v>
      </c>
      <c r="D585" s="30"/>
      <c r="F585">
        <v>0</v>
      </c>
      <c r="G585">
        <v>0</v>
      </c>
      <c r="H585">
        <f t="shared" si="18"/>
        <v>0</v>
      </c>
      <c r="J585" s="30">
        <f t="shared" si="19"/>
        <v>0</v>
      </c>
    </row>
    <row r="586" spans="1:10" hidden="1" x14ac:dyDescent="0.35">
      <c r="A586" s="22" t="s">
        <v>1052</v>
      </c>
      <c r="B586" s="23">
        <v>0</v>
      </c>
      <c r="C586" s="20">
        <f>(IFERROR(VLOOKUP(A586,#REF!,2,FALSE),0))</f>
        <v>0</v>
      </c>
      <c r="D586" s="30"/>
      <c r="F586">
        <v>0</v>
      </c>
      <c r="G586">
        <v>0</v>
      </c>
      <c r="H586">
        <f t="shared" si="18"/>
        <v>0</v>
      </c>
      <c r="J586" s="30">
        <f t="shared" si="19"/>
        <v>0</v>
      </c>
    </row>
    <row r="587" spans="1:10" hidden="1" x14ac:dyDescent="0.35">
      <c r="A587" s="22" t="s">
        <v>455</v>
      </c>
      <c r="B587" s="23">
        <v>13897471</v>
      </c>
      <c r="C587" s="20">
        <f>(IFERROR(VLOOKUP(A587,#REF!,2,FALSE),0))</f>
        <v>0</v>
      </c>
      <c r="D587" s="30"/>
      <c r="F587">
        <v>13897471</v>
      </c>
      <c r="G587">
        <v>13897471</v>
      </c>
      <c r="H587">
        <f t="shared" si="18"/>
        <v>0</v>
      </c>
      <c r="J587" s="30"/>
    </row>
    <row r="588" spans="1:10" hidden="1" x14ac:dyDescent="0.35">
      <c r="A588" s="22" t="s">
        <v>728</v>
      </c>
      <c r="B588" s="23">
        <v>0</v>
      </c>
      <c r="C588" s="20">
        <f>(IFERROR(VLOOKUP(A588,#REF!,2,FALSE),0))</f>
        <v>0</v>
      </c>
      <c r="D588" s="30"/>
      <c r="F588">
        <v>0</v>
      </c>
      <c r="G588">
        <v>0</v>
      </c>
      <c r="H588">
        <f t="shared" si="18"/>
        <v>0</v>
      </c>
      <c r="J588" s="30">
        <f t="shared" si="19"/>
        <v>0</v>
      </c>
    </row>
    <row r="589" spans="1:10" hidden="1" x14ac:dyDescent="0.35">
      <c r="A589" s="22" t="s">
        <v>456</v>
      </c>
      <c r="B589" s="23">
        <v>9032882.0780000016</v>
      </c>
      <c r="C589" s="20">
        <f>(IFERROR(VLOOKUP(A589,#REF!,2,FALSE),0))</f>
        <v>0</v>
      </c>
      <c r="D589" s="30"/>
      <c r="F589">
        <v>9032882.0780000016</v>
      </c>
      <c r="G589">
        <v>9032882.0780000016</v>
      </c>
      <c r="H589">
        <f t="shared" si="18"/>
        <v>0</v>
      </c>
      <c r="J589" s="30"/>
    </row>
    <row r="590" spans="1:10" hidden="1" x14ac:dyDescent="0.35">
      <c r="A590" s="22" t="s">
        <v>727</v>
      </c>
      <c r="B590" s="23">
        <v>0</v>
      </c>
      <c r="C590" s="20">
        <f>(IFERROR(VLOOKUP(A590,#REF!,2,FALSE),0))</f>
        <v>0</v>
      </c>
      <c r="D590" s="30"/>
      <c r="F590">
        <v>0</v>
      </c>
      <c r="G590">
        <v>0</v>
      </c>
      <c r="H590">
        <f t="shared" si="18"/>
        <v>0</v>
      </c>
      <c r="J590" s="30">
        <f t="shared" si="19"/>
        <v>0</v>
      </c>
    </row>
    <row r="591" spans="1:10" hidden="1" x14ac:dyDescent="0.35">
      <c r="A591" s="22" t="s">
        <v>1857</v>
      </c>
      <c r="B591" s="23"/>
      <c r="C591" s="20">
        <f>(IFERROR(VLOOKUP(A591,#REF!,2,FALSE),0))</f>
        <v>0</v>
      </c>
      <c r="D591" s="30"/>
      <c r="G591">
        <v>0</v>
      </c>
      <c r="H591">
        <f t="shared" si="18"/>
        <v>0</v>
      </c>
      <c r="J591" s="30">
        <f t="shared" si="19"/>
        <v>0</v>
      </c>
    </row>
    <row r="592" spans="1:10" hidden="1" x14ac:dyDescent="0.35">
      <c r="A592" s="22" t="s">
        <v>457</v>
      </c>
      <c r="B592" s="23">
        <v>10655268.324656252</v>
      </c>
      <c r="C592" s="20">
        <f>(IFERROR(VLOOKUP(A592,#REF!,2,FALSE),0))</f>
        <v>0</v>
      </c>
      <c r="D592" s="30"/>
      <c r="F592">
        <v>10655268.324656252</v>
      </c>
      <c r="G592">
        <v>10655268.324656252</v>
      </c>
      <c r="H592">
        <f t="shared" si="18"/>
        <v>0</v>
      </c>
      <c r="J592" s="30"/>
    </row>
    <row r="593" spans="1:10" hidden="1" x14ac:dyDescent="0.35">
      <c r="A593" s="22" t="s">
        <v>460</v>
      </c>
      <c r="B593" s="23">
        <v>920000</v>
      </c>
      <c r="C593" s="20">
        <f>(IFERROR(VLOOKUP(A593,#REF!,2,FALSE),0))</f>
        <v>0</v>
      </c>
      <c r="D593" s="30"/>
      <c r="F593">
        <v>920000</v>
      </c>
      <c r="G593">
        <v>920000</v>
      </c>
      <c r="H593">
        <f t="shared" si="18"/>
        <v>0</v>
      </c>
      <c r="J593" s="30"/>
    </row>
    <row r="594" spans="1:10" hidden="1" x14ac:dyDescent="0.35">
      <c r="A594" s="22" t="s">
        <v>463</v>
      </c>
      <c r="B594" s="23">
        <v>2018028</v>
      </c>
      <c r="C594" s="20">
        <f>(IFERROR(VLOOKUP(A594,#REF!,2,FALSE),0))</f>
        <v>0</v>
      </c>
      <c r="D594" s="30"/>
      <c r="F594">
        <v>2018028</v>
      </c>
      <c r="G594">
        <v>2018028</v>
      </c>
      <c r="H594">
        <f t="shared" si="18"/>
        <v>0</v>
      </c>
      <c r="J594" s="30">
        <f t="shared" si="19"/>
        <v>0</v>
      </c>
    </row>
    <row r="595" spans="1:10" hidden="1" x14ac:dyDescent="0.35">
      <c r="A595" s="22" t="s">
        <v>464</v>
      </c>
      <c r="B595" s="23">
        <v>0</v>
      </c>
      <c r="C595" s="20">
        <f>(IFERROR(VLOOKUP(A595,#REF!,2,FALSE),0))</f>
        <v>0</v>
      </c>
      <c r="D595" s="30"/>
      <c r="F595">
        <v>0</v>
      </c>
      <c r="G595">
        <v>0</v>
      </c>
      <c r="H595">
        <f t="shared" si="18"/>
        <v>0</v>
      </c>
      <c r="J595" s="30">
        <f t="shared" si="19"/>
        <v>0</v>
      </c>
    </row>
    <row r="596" spans="1:10" hidden="1" x14ac:dyDescent="0.35">
      <c r="A596" s="22" t="s">
        <v>465</v>
      </c>
      <c r="B596" s="23">
        <v>11500</v>
      </c>
      <c r="C596" s="20">
        <f>(IFERROR(VLOOKUP(A596,#REF!,2,FALSE),0))</f>
        <v>0</v>
      </c>
      <c r="D596" s="30"/>
      <c r="F596">
        <v>11500</v>
      </c>
      <c r="G596">
        <v>11500</v>
      </c>
      <c r="H596">
        <f t="shared" si="18"/>
        <v>0</v>
      </c>
      <c r="J596" s="30">
        <f t="shared" si="19"/>
        <v>0</v>
      </c>
    </row>
    <row r="597" spans="1:10" hidden="1" x14ac:dyDescent="0.35">
      <c r="A597" s="22" t="s">
        <v>468</v>
      </c>
      <c r="B597" s="23">
        <v>2134080</v>
      </c>
      <c r="C597" s="20">
        <f>(IFERROR(VLOOKUP(A597,#REF!,2,FALSE),0))</f>
        <v>0</v>
      </c>
      <c r="D597" s="30"/>
      <c r="F597">
        <v>2134080</v>
      </c>
      <c r="G597">
        <v>2134080</v>
      </c>
      <c r="H597">
        <f t="shared" si="18"/>
        <v>0</v>
      </c>
      <c r="J597" s="30"/>
    </row>
    <row r="598" spans="1:10" hidden="1" x14ac:dyDescent="0.35">
      <c r="A598" s="22" t="s">
        <v>1858</v>
      </c>
      <c r="B598" s="23"/>
      <c r="C598" s="20">
        <f>(IFERROR(VLOOKUP(A598,#REF!,2,FALSE),0))</f>
        <v>0</v>
      </c>
      <c r="D598" s="30"/>
      <c r="G598">
        <v>0</v>
      </c>
      <c r="H598">
        <f t="shared" si="18"/>
        <v>0</v>
      </c>
      <c r="J598" s="30">
        <f t="shared" si="19"/>
        <v>0</v>
      </c>
    </row>
    <row r="599" spans="1:10" hidden="1" x14ac:dyDescent="0.35">
      <c r="A599" s="22" t="s">
        <v>471</v>
      </c>
      <c r="B599" s="23">
        <v>1610000</v>
      </c>
      <c r="C599" s="20">
        <f>(IFERROR(VLOOKUP(A599,#REF!,2,FALSE),0))</f>
        <v>0</v>
      </c>
      <c r="D599" s="30"/>
      <c r="F599">
        <v>1610000</v>
      </c>
      <c r="G599">
        <v>1610000</v>
      </c>
      <c r="H599">
        <f t="shared" si="18"/>
        <v>0</v>
      </c>
      <c r="J599" s="30"/>
    </row>
    <row r="600" spans="1:10" hidden="1" x14ac:dyDescent="0.35">
      <c r="A600" s="22" t="s">
        <v>726</v>
      </c>
      <c r="B600" s="23">
        <v>0</v>
      </c>
      <c r="C600" s="20">
        <f>(IFERROR(VLOOKUP(A600,#REF!,2,FALSE),0))</f>
        <v>0</v>
      </c>
      <c r="D600" s="30"/>
      <c r="F600">
        <v>0</v>
      </c>
      <c r="G600">
        <v>0</v>
      </c>
      <c r="H600">
        <f t="shared" si="18"/>
        <v>0</v>
      </c>
      <c r="J600" s="30">
        <f t="shared" si="19"/>
        <v>0</v>
      </c>
    </row>
    <row r="601" spans="1:10" hidden="1" x14ac:dyDescent="0.35">
      <c r="A601" s="22" t="s">
        <v>892</v>
      </c>
      <c r="B601" s="23">
        <v>3050250</v>
      </c>
      <c r="C601" s="20">
        <f>(IFERROR(VLOOKUP(A601,#REF!,2,FALSE),0))</f>
        <v>0</v>
      </c>
      <c r="D601" s="30"/>
      <c r="F601">
        <v>3050250</v>
      </c>
      <c r="G601">
        <v>3050250</v>
      </c>
      <c r="H601">
        <f t="shared" si="18"/>
        <v>0</v>
      </c>
      <c r="J601" s="30"/>
    </row>
    <row r="602" spans="1:10" hidden="1" x14ac:dyDescent="0.35">
      <c r="A602" s="22" t="s">
        <v>891</v>
      </c>
      <c r="B602" s="23">
        <v>0</v>
      </c>
      <c r="C602" s="20">
        <f>(IFERROR(VLOOKUP(A602,#REF!,2,FALSE),0))</f>
        <v>0</v>
      </c>
      <c r="D602" s="30"/>
      <c r="F602">
        <v>0</v>
      </c>
      <c r="G602">
        <v>0</v>
      </c>
      <c r="H602">
        <f t="shared" si="18"/>
        <v>0</v>
      </c>
      <c r="J602" s="30">
        <f t="shared" si="19"/>
        <v>0</v>
      </c>
    </row>
    <row r="603" spans="1:10" hidden="1" x14ac:dyDescent="0.35">
      <c r="A603" s="22" t="s">
        <v>888</v>
      </c>
      <c r="B603" s="23">
        <v>800000</v>
      </c>
      <c r="C603" s="20">
        <f>(IFERROR(VLOOKUP(A603,#REF!,2,FALSE),0))</f>
        <v>0</v>
      </c>
      <c r="D603" s="30"/>
      <c r="F603">
        <v>800000</v>
      </c>
      <c r="G603">
        <v>800000</v>
      </c>
      <c r="H603">
        <f t="shared" si="18"/>
        <v>0</v>
      </c>
      <c r="J603" s="30"/>
    </row>
    <row r="604" spans="1:10" hidden="1" x14ac:dyDescent="0.35">
      <c r="A604" s="22" t="s">
        <v>1798</v>
      </c>
      <c r="B604" s="23"/>
      <c r="C604" s="20">
        <f>(IFERROR(VLOOKUP(A604,#REF!,2,FALSE),0))</f>
        <v>0</v>
      </c>
      <c r="D604" s="30"/>
      <c r="G604">
        <v>0</v>
      </c>
      <c r="H604">
        <f t="shared" si="18"/>
        <v>0</v>
      </c>
      <c r="J604" s="30">
        <f t="shared" si="19"/>
        <v>0</v>
      </c>
    </row>
    <row r="605" spans="1:10" hidden="1" x14ac:dyDescent="0.35">
      <c r="A605" s="22" t="s">
        <v>1859</v>
      </c>
      <c r="B605" s="23"/>
      <c r="C605" s="20">
        <f>(IFERROR(VLOOKUP(A605,#REF!,2,FALSE),0))</f>
        <v>0</v>
      </c>
      <c r="D605" s="30"/>
      <c r="G605">
        <v>0</v>
      </c>
      <c r="H605">
        <f t="shared" si="18"/>
        <v>0</v>
      </c>
      <c r="J605" s="30">
        <f t="shared" si="19"/>
        <v>0</v>
      </c>
    </row>
    <row r="606" spans="1:10" hidden="1" x14ac:dyDescent="0.35">
      <c r="A606" s="22" t="s">
        <v>723</v>
      </c>
      <c r="B606" s="23">
        <v>0</v>
      </c>
      <c r="C606" s="20">
        <f>(IFERROR(VLOOKUP(A606,#REF!,2,FALSE),0))</f>
        <v>0</v>
      </c>
      <c r="D606" s="30"/>
      <c r="F606">
        <v>0</v>
      </c>
      <c r="G606">
        <v>0</v>
      </c>
      <c r="H606">
        <f t="shared" si="18"/>
        <v>0</v>
      </c>
      <c r="J606" s="30">
        <f t="shared" si="19"/>
        <v>0</v>
      </c>
    </row>
    <row r="607" spans="1:10" hidden="1" x14ac:dyDescent="0.35">
      <c r="A607" s="22" t="s">
        <v>887</v>
      </c>
      <c r="B607" s="23">
        <v>0</v>
      </c>
      <c r="C607" s="20">
        <f>(IFERROR(VLOOKUP(A607,#REF!,2,FALSE),0))</f>
        <v>0</v>
      </c>
      <c r="D607" s="30"/>
      <c r="F607">
        <v>0</v>
      </c>
      <c r="G607">
        <v>0</v>
      </c>
      <c r="H607">
        <f t="shared" si="18"/>
        <v>0</v>
      </c>
      <c r="J607" s="30">
        <f t="shared" si="19"/>
        <v>0</v>
      </c>
    </row>
    <row r="608" spans="1:10" hidden="1" x14ac:dyDescent="0.35">
      <c r="A608" s="22" t="s">
        <v>474</v>
      </c>
      <c r="B608" s="23">
        <v>145000</v>
      </c>
      <c r="C608" s="20">
        <f>(IFERROR(VLOOKUP(A608,#REF!,2,FALSE),0))</f>
        <v>0</v>
      </c>
      <c r="D608" s="30"/>
      <c r="F608">
        <v>145000</v>
      </c>
      <c r="G608">
        <v>145000</v>
      </c>
      <c r="H608">
        <f t="shared" si="18"/>
        <v>0</v>
      </c>
      <c r="J608" s="30"/>
    </row>
    <row r="609" spans="1:10" hidden="1" x14ac:dyDescent="0.35">
      <c r="A609" s="22" t="s">
        <v>475</v>
      </c>
      <c r="B609" s="23">
        <v>100000</v>
      </c>
      <c r="C609" s="20">
        <f>(IFERROR(VLOOKUP(A609,#REF!,2,FALSE),0))</f>
        <v>0</v>
      </c>
      <c r="D609" s="30"/>
      <c r="F609">
        <v>100000</v>
      </c>
      <c r="G609">
        <v>100000</v>
      </c>
      <c r="H609">
        <f t="shared" si="18"/>
        <v>0</v>
      </c>
      <c r="J609" s="30">
        <f t="shared" si="19"/>
        <v>0</v>
      </c>
    </row>
    <row r="610" spans="1:10" hidden="1" x14ac:dyDescent="0.35">
      <c r="A610" s="22" t="s">
        <v>476</v>
      </c>
      <c r="B610" s="23">
        <v>0</v>
      </c>
      <c r="C610" s="20">
        <f>(IFERROR(VLOOKUP(A610,#REF!,2,FALSE),0))</f>
        <v>0</v>
      </c>
      <c r="D610" s="30"/>
      <c r="F610">
        <v>0</v>
      </c>
      <c r="G610">
        <v>0</v>
      </c>
      <c r="H610">
        <f t="shared" si="18"/>
        <v>0</v>
      </c>
      <c r="J610" s="30">
        <f t="shared" si="19"/>
        <v>0</v>
      </c>
    </row>
    <row r="611" spans="1:10" hidden="1" x14ac:dyDescent="0.35">
      <c r="A611" s="22" t="s">
        <v>477</v>
      </c>
      <c r="B611" s="23">
        <v>119024</v>
      </c>
      <c r="C611" s="20">
        <f>(IFERROR(VLOOKUP(A611,#REF!,2,FALSE),0))</f>
        <v>0</v>
      </c>
      <c r="D611" s="30"/>
      <c r="F611">
        <v>119024</v>
      </c>
      <c r="G611">
        <v>119024</v>
      </c>
      <c r="H611">
        <f t="shared" si="18"/>
        <v>0</v>
      </c>
      <c r="J611" s="30"/>
    </row>
    <row r="612" spans="1:10" hidden="1" x14ac:dyDescent="0.35">
      <c r="A612" s="22" t="s">
        <v>478</v>
      </c>
      <c r="B612" s="23">
        <v>812500</v>
      </c>
      <c r="C612" s="20">
        <f>(IFERROR(VLOOKUP(A612,#REF!,2,FALSE),0))</f>
        <v>0</v>
      </c>
      <c r="D612" s="30"/>
      <c r="F612">
        <v>812500</v>
      </c>
      <c r="G612">
        <v>812500</v>
      </c>
      <c r="H612">
        <f t="shared" si="18"/>
        <v>0</v>
      </c>
      <c r="J612" s="30"/>
    </row>
    <row r="613" spans="1:10" hidden="1" x14ac:dyDescent="0.35">
      <c r="A613" s="22" t="s">
        <v>479</v>
      </c>
      <c r="B613" s="23">
        <v>108900</v>
      </c>
      <c r="C613" s="20">
        <f>(IFERROR(VLOOKUP(A613,#REF!,2,FALSE),0))</f>
        <v>0</v>
      </c>
      <c r="D613" s="30"/>
      <c r="F613">
        <v>108900</v>
      </c>
      <c r="G613">
        <v>108900</v>
      </c>
      <c r="H613">
        <f t="shared" si="18"/>
        <v>0</v>
      </c>
      <c r="J613" s="30"/>
    </row>
    <row r="614" spans="1:10" hidden="1" x14ac:dyDescent="0.35">
      <c r="A614" s="22" t="s">
        <v>480</v>
      </c>
      <c r="B614" s="23">
        <v>14000</v>
      </c>
      <c r="C614" s="20">
        <f>(IFERROR(VLOOKUP(A614,#REF!,2,FALSE),0))</f>
        <v>0</v>
      </c>
      <c r="D614" s="30"/>
      <c r="F614">
        <v>14000</v>
      </c>
      <c r="G614">
        <v>14000</v>
      </c>
      <c r="H614">
        <f t="shared" si="18"/>
        <v>0</v>
      </c>
      <c r="J614" s="30"/>
    </row>
    <row r="615" spans="1:10" hidden="1" x14ac:dyDescent="0.35">
      <c r="A615" s="22" t="s">
        <v>1275</v>
      </c>
      <c r="B615" s="23"/>
      <c r="C615" s="20">
        <f>(IFERROR(VLOOKUP(A615,#REF!,2,FALSE),0))</f>
        <v>0</v>
      </c>
      <c r="D615" s="30"/>
      <c r="G615">
        <v>0</v>
      </c>
      <c r="H615">
        <f t="shared" si="18"/>
        <v>0</v>
      </c>
      <c r="J615" s="30">
        <f t="shared" si="19"/>
        <v>0</v>
      </c>
    </row>
    <row r="616" spans="1:10" hidden="1" x14ac:dyDescent="0.35">
      <c r="A616" s="22" t="s">
        <v>1872</v>
      </c>
      <c r="B616" s="23"/>
      <c r="C616" s="20">
        <f>(IFERROR(VLOOKUP(A616,#REF!,2,FALSE),0))</f>
        <v>0</v>
      </c>
      <c r="D616" s="30"/>
      <c r="G616">
        <v>0</v>
      </c>
      <c r="H616">
        <f t="shared" si="18"/>
        <v>0</v>
      </c>
      <c r="J616" s="30">
        <f t="shared" si="19"/>
        <v>0</v>
      </c>
    </row>
    <row r="617" spans="1:10" hidden="1" x14ac:dyDescent="0.35">
      <c r="A617" s="22" t="s">
        <v>1873</v>
      </c>
      <c r="B617" s="23"/>
      <c r="C617" s="20">
        <f>(IFERROR(VLOOKUP(A617,#REF!,2,FALSE),0))</f>
        <v>0</v>
      </c>
      <c r="D617" s="30"/>
      <c r="G617">
        <v>0</v>
      </c>
      <c r="H617">
        <f t="shared" si="18"/>
        <v>0</v>
      </c>
      <c r="J617" s="30">
        <f t="shared" si="19"/>
        <v>0</v>
      </c>
    </row>
    <row r="618" spans="1:10" hidden="1" x14ac:dyDescent="0.35">
      <c r="A618" s="22" t="s">
        <v>722</v>
      </c>
      <c r="B618" s="23">
        <v>30000</v>
      </c>
      <c r="C618" s="20">
        <f>(IFERROR(VLOOKUP(A618,#REF!,2,FALSE),0))</f>
        <v>0</v>
      </c>
      <c r="D618" s="30"/>
      <c r="F618">
        <v>30000</v>
      </c>
      <c r="G618">
        <v>30000</v>
      </c>
      <c r="H618">
        <f t="shared" si="18"/>
        <v>0</v>
      </c>
      <c r="J618" s="30">
        <f t="shared" si="19"/>
        <v>0</v>
      </c>
    </row>
    <row r="619" spans="1:10" hidden="1" x14ac:dyDescent="0.35">
      <c r="A619" s="22" t="s">
        <v>1874</v>
      </c>
      <c r="B619" s="23"/>
      <c r="C619" s="20">
        <f>(IFERROR(VLOOKUP(A619,#REF!,2,FALSE),0))</f>
        <v>0</v>
      </c>
      <c r="D619" s="30"/>
      <c r="G619">
        <v>0</v>
      </c>
      <c r="H619">
        <f t="shared" si="18"/>
        <v>0</v>
      </c>
      <c r="J619" s="30">
        <f t="shared" si="19"/>
        <v>0</v>
      </c>
    </row>
    <row r="620" spans="1:10" hidden="1" x14ac:dyDescent="0.35">
      <c r="A620" s="22" t="s">
        <v>721</v>
      </c>
      <c r="B620" s="23">
        <v>505260.4</v>
      </c>
      <c r="C620" s="20">
        <f>(IFERROR(VLOOKUP(A620,#REF!,2,FALSE),0))</f>
        <v>0</v>
      </c>
      <c r="D620" s="30"/>
      <c r="F620">
        <v>505260.4</v>
      </c>
      <c r="G620">
        <v>505260.4</v>
      </c>
      <c r="H620">
        <f t="shared" si="18"/>
        <v>0</v>
      </c>
      <c r="J620" s="30"/>
    </row>
    <row r="621" spans="1:10" hidden="1" x14ac:dyDescent="0.35">
      <c r="A621" s="22" t="s">
        <v>718</v>
      </c>
      <c r="B621" s="23">
        <v>100000</v>
      </c>
      <c r="C621" s="20">
        <f>(IFERROR(VLOOKUP(A621,#REF!,2,FALSE),0))</f>
        <v>0</v>
      </c>
      <c r="D621" s="30"/>
      <c r="F621">
        <v>100000</v>
      </c>
      <c r="G621">
        <v>100000</v>
      </c>
      <c r="H621">
        <f t="shared" si="18"/>
        <v>0</v>
      </c>
      <c r="J621" s="30">
        <f t="shared" si="19"/>
        <v>0</v>
      </c>
    </row>
    <row r="622" spans="1:10" hidden="1" x14ac:dyDescent="0.35">
      <c r="A622" s="22" t="s">
        <v>1265</v>
      </c>
      <c r="B622" s="23"/>
      <c r="C622" s="20">
        <f>(IFERROR(VLOOKUP(A622,#REF!,2,FALSE),0))</f>
        <v>0</v>
      </c>
      <c r="D622" s="30"/>
      <c r="G622">
        <v>0</v>
      </c>
      <c r="H622">
        <f t="shared" si="18"/>
        <v>0</v>
      </c>
      <c r="J622" s="30">
        <f t="shared" si="19"/>
        <v>0</v>
      </c>
    </row>
    <row r="623" spans="1:10" hidden="1" x14ac:dyDescent="0.35">
      <c r="A623" s="22" t="s">
        <v>1876</v>
      </c>
      <c r="B623" s="23"/>
      <c r="C623" s="20">
        <f>(IFERROR(VLOOKUP(A623,#REF!,2,FALSE),0))</f>
        <v>0</v>
      </c>
      <c r="D623" s="30"/>
      <c r="G623">
        <v>0</v>
      </c>
      <c r="H623">
        <f t="shared" si="18"/>
        <v>0</v>
      </c>
      <c r="J623" s="30">
        <f t="shared" si="19"/>
        <v>0</v>
      </c>
    </row>
    <row r="624" spans="1:10" hidden="1" x14ac:dyDescent="0.35">
      <c r="A624" s="22" t="s">
        <v>886</v>
      </c>
      <c r="B624" s="23">
        <v>0</v>
      </c>
      <c r="C624" s="20">
        <f>(IFERROR(VLOOKUP(A624,#REF!,2,FALSE),0))</f>
        <v>0</v>
      </c>
      <c r="D624" s="30"/>
      <c r="F624">
        <v>0</v>
      </c>
      <c r="G624">
        <v>0</v>
      </c>
      <c r="H624">
        <f t="shared" si="18"/>
        <v>0</v>
      </c>
      <c r="J624" s="30">
        <f t="shared" si="19"/>
        <v>0</v>
      </c>
    </row>
    <row r="625" spans="1:10" hidden="1" x14ac:dyDescent="0.35">
      <c r="A625" s="22" t="s">
        <v>717</v>
      </c>
      <c r="B625" s="23">
        <v>110000</v>
      </c>
      <c r="C625" s="20">
        <f>(IFERROR(VLOOKUP(A625,#REF!,2,FALSE),0))</f>
        <v>0</v>
      </c>
      <c r="D625" s="30"/>
      <c r="F625">
        <v>110000</v>
      </c>
      <c r="G625">
        <v>110000</v>
      </c>
      <c r="H625">
        <f t="shared" si="18"/>
        <v>0</v>
      </c>
      <c r="J625" s="30">
        <f t="shared" si="19"/>
        <v>0</v>
      </c>
    </row>
    <row r="626" spans="1:10" hidden="1" x14ac:dyDescent="0.35">
      <c r="A626" s="22" t="s">
        <v>716</v>
      </c>
      <c r="B626" s="23">
        <v>220000</v>
      </c>
      <c r="C626" s="20">
        <f>(IFERROR(VLOOKUP(A626,#REF!,2,FALSE),0))</f>
        <v>0</v>
      </c>
      <c r="D626" s="30"/>
      <c r="F626">
        <v>220000</v>
      </c>
      <c r="G626">
        <v>220000</v>
      </c>
      <c r="H626">
        <f t="shared" si="18"/>
        <v>0</v>
      </c>
      <c r="J626" s="30">
        <f t="shared" si="19"/>
        <v>0</v>
      </c>
    </row>
    <row r="627" spans="1:10" hidden="1" x14ac:dyDescent="0.35">
      <c r="A627" s="22" t="s">
        <v>713</v>
      </c>
      <c r="B627" s="23">
        <v>55510</v>
      </c>
      <c r="C627" s="20">
        <f>(IFERROR(VLOOKUP(A627,#REF!,2,FALSE),0))</f>
        <v>0</v>
      </c>
      <c r="D627" s="30"/>
      <c r="F627">
        <v>55510</v>
      </c>
      <c r="G627">
        <v>55510</v>
      </c>
      <c r="H627">
        <f t="shared" si="18"/>
        <v>0</v>
      </c>
      <c r="J627" s="30">
        <f t="shared" si="19"/>
        <v>0</v>
      </c>
    </row>
    <row r="628" spans="1:10" hidden="1" x14ac:dyDescent="0.35">
      <c r="A628" s="22" t="s">
        <v>1053</v>
      </c>
      <c r="B628" s="23">
        <v>25510</v>
      </c>
      <c r="C628" s="20">
        <f>(IFERROR(VLOOKUP(A628,#REF!,2,FALSE),0))</f>
        <v>0</v>
      </c>
      <c r="D628" s="30"/>
      <c r="F628">
        <v>25510</v>
      </c>
      <c r="G628">
        <v>25510</v>
      </c>
      <c r="H628">
        <f t="shared" si="18"/>
        <v>0</v>
      </c>
      <c r="J628" s="30">
        <f t="shared" si="19"/>
        <v>0</v>
      </c>
    </row>
    <row r="629" spans="1:10" hidden="1" x14ac:dyDescent="0.35">
      <c r="A629" s="22" t="s">
        <v>1054</v>
      </c>
      <c r="B629" s="23">
        <v>150000</v>
      </c>
      <c r="C629" s="20">
        <f>(IFERROR(VLOOKUP(A629,#REF!,2,FALSE),0))</f>
        <v>0</v>
      </c>
      <c r="D629" s="30"/>
      <c r="F629">
        <v>150000</v>
      </c>
      <c r="G629">
        <v>150000</v>
      </c>
      <c r="H629">
        <f t="shared" si="18"/>
        <v>0</v>
      </c>
      <c r="J629" s="30">
        <f t="shared" si="19"/>
        <v>0</v>
      </c>
    </row>
    <row r="630" spans="1:10" hidden="1" x14ac:dyDescent="0.35">
      <c r="A630" s="22" t="s">
        <v>712</v>
      </c>
      <c r="B630" s="23">
        <v>35000</v>
      </c>
      <c r="C630" s="20">
        <f>(IFERROR(VLOOKUP(A630,#REF!,2,FALSE),0))</f>
        <v>0</v>
      </c>
      <c r="D630" s="30"/>
      <c r="F630">
        <v>35000</v>
      </c>
      <c r="G630">
        <v>35000</v>
      </c>
      <c r="H630">
        <f t="shared" si="18"/>
        <v>0</v>
      </c>
      <c r="J630" s="30"/>
    </row>
    <row r="631" spans="1:10" hidden="1" x14ac:dyDescent="0.35">
      <c r="A631" s="22" t="s">
        <v>711</v>
      </c>
      <c r="B631" s="23">
        <v>230000</v>
      </c>
      <c r="C631" s="20">
        <f>(IFERROR(VLOOKUP(A631,#REF!,2,FALSE),0))</f>
        <v>0</v>
      </c>
      <c r="D631" s="30"/>
      <c r="F631">
        <v>230000</v>
      </c>
      <c r="G631">
        <v>230000</v>
      </c>
      <c r="H631">
        <f t="shared" si="18"/>
        <v>0</v>
      </c>
      <c r="J631" s="30"/>
    </row>
    <row r="632" spans="1:10" hidden="1" x14ac:dyDescent="0.35">
      <c r="A632" s="22" t="s">
        <v>483</v>
      </c>
      <c r="B632" s="23">
        <v>50000</v>
      </c>
      <c r="C632" s="20">
        <f>(IFERROR(VLOOKUP(A632,#REF!,2,FALSE),0))</f>
        <v>0</v>
      </c>
      <c r="D632" s="30"/>
      <c r="F632">
        <v>50000</v>
      </c>
      <c r="G632">
        <v>50000</v>
      </c>
      <c r="H632">
        <f t="shared" si="18"/>
        <v>0</v>
      </c>
      <c r="J632" s="30">
        <f t="shared" si="19"/>
        <v>0</v>
      </c>
    </row>
    <row r="633" spans="1:10" hidden="1" x14ac:dyDescent="0.35">
      <c r="A633" s="22" t="s">
        <v>1055</v>
      </c>
      <c r="B633" s="23">
        <v>100000</v>
      </c>
      <c r="C633" s="20">
        <f>(IFERROR(VLOOKUP(A633,#REF!,2,FALSE),0))</f>
        <v>0</v>
      </c>
      <c r="D633" s="30"/>
      <c r="F633">
        <v>100000</v>
      </c>
      <c r="G633">
        <v>100000</v>
      </c>
      <c r="H633">
        <f t="shared" si="18"/>
        <v>0</v>
      </c>
      <c r="J633" s="30"/>
    </row>
    <row r="634" spans="1:10" hidden="1" x14ac:dyDescent="0.35">
      <c r="A634" s="22" t="s">
        <v>486</v>
      </c>
      <c r="B634" s="23">
        <v>2000000</v>
      </c>
      <c r="C634" s="20">
        <f>(IFERROR(VLOOKUP(A634,#REF!,2,FALSE),0))</f>
        <v>0</v>
      </c>
      <c r="D634" s="30"/>
      <c r="F634">
        <v>2000000</v>
      </c>
      <c r="G634">
        <v>2000000</v>
      </c>
      <c r="H634">
        <f t="shared" si="18"/>
        <v>0</v>
      </c>
      <c r="J634" s="30">
        <f t="shared" si="19"/>
        <v>0</v>
      </c>
    </row>
    <row r="635" spans="1:10" hidden="1" x14ac:dyDescent="0.35">
      <c r="A635" s="22" t="s">
        <v>710</v>
      </c>
      <c r="B635" s="23">
        <v>0</v>
      </c>
      <c r="C635" s="20">
        <f>(IFERROR(VLOOKUP(A635,#REF!,2,FALSE),0))</f>
        <v>0</v>
      </c>
      <c r="D635" s="30"/>
      <c r="F635">
        <v>0</v>
      </c>
      <c r="G635">
        <v>0</v>
      </c>
      <c r="H635">
        <f t="shared" si="18"/>
        <v>0</v>
      </c>
      <c r="J635" s="30">
        <f t="shared" si="19"/>
        <v>0</v>
      </c>
    </row>
    <row r="636" spans="1:10" hidden="1" x14ac:dyDescent="0.35">
      <c r="A636" s="22" t="s">
        <v>709</v>
      </c>
      <c r="B636" s="23">
        <v>0</v>
      </c>
      <c r="C636" s="20">
        <f>(IFERROR(VLOOKUP(A636,#REF!,2,FALSE),0))</f>
        <v>0</v>
      </c>
      <c r="D636" s="30"/>
      <c r="F636">
        <v>0</v>
      </c>
      <c r="G636">
        <v>0</v>
      </c>
      <c r="H636">
        <f t="shared" si="18"/>
        <v>0</v>
      </c>
      <c r="J636" s="30">
        <f t="shared" si="19"/>
        <v>0</v>
      </c>
    </row>
    <row r="637" spans="1:10" hidden="1" x14ac:dyDescent="0.35">
      <c r="A637" s="22" t="s">
        <v>706</v>
      </c>
      <c r="B637" s="23">
        <v>0</v>
      </c>
      <c r="C637" s="20">
        <f>(IFERROR(VLOOKUP(A637,#REF!,2,FALSE),0))</f>
        <v>0</v>
      </c>
      <c r="D637" s="30"/>
      <c r="F637">
        <v>0</v>
      </c>
      <c r="G637">
        <v>0</v>
      </c>
      <c r="H637">
        <f t="shared" si="18"/>
        <v>0</v>
      </c>
      <c r="J637" s="30">
        <f t="shared" si="19"/>
        <v>0</v>
      </c>
    </row>
    <row r="638" spans="1:10" hidden="1" x14ac:dyDescent="0.35">
      <c r="A638" s="22" t="s">
        <v>489</v>
      </c>
      <c r="B638" s="23">
        <v>0</v>
      </c>
      <c r="C638" s="20">
        <f>(IFERROR(VLOOKUP(A638,#REF!,2,FALSE),0))</f>
        <v>0</v>
      </c>
      <c r="D638" s="30"/>
      <c r="F638">
        <v>0</v>
      </c>
      <c r="G638">
        <v>0</v>
      </c>
      <c r="H638">
        <f t="shared" si="18"/>
        <v>0</v>
      </c>
      <c r="J638" s="30">
        <f t="shared" si="19"/>
        <v>0</v>
      </c>
    </row>
    <row r="639" spans="1:10" hidden="1" x14ac:dyDescent="0.35">
      <c r="A639" s="22" t="s">
        <v>1879</v>
      </c>
      <c r="B639" s="23"/>
      <c r="C639" s="20">
        <f>(IFERROR(VLOOKUP(A639,#REF!,2,FALSE),0))</f>
        <v>0</v>
      </c>
      <c r="D639" s="30"/>
      <c r="G639">
        <v>0</v>
      </c>
      <c r="H639">
        <f t="shared" si="18"/>
        <v>0</v>
      </c>
      <c r="J639" s="30">
        <f t="shared" si="19"/>
        <v>0</v>
      </c>
    </row>
    <row r="640" spans="1:10" hidden="1" x14ac:dyDescent="0.35">
      <c r="A640" s="22" t="s">
        <v>490</v>
      </c>
      <c r="B640" s="23">
        <v>0</v>
      </c>
      <c r="C640" s="20">
        <f>(IFERROR(VLOOKUP(A640,#REF!,2,FALSE),0))</f>
        <v>0</v>
      </c>
      <c r="D640" s="30"/>
      <c r="F640">
        <v>0</v>
      </c>
      <c r="G640">
        <v>0</v>
      </c>
      <c r="H640">
        <f t="shared" si="18"/>
        <v>0</v>
      </c>
      <c r="J640" s="30">
        <f t="shared" si="19"/>
        <v>0</v>
      </c>
    </row>
    <row r="641" spans="1:10" hidden="1" x14ac:dyDescent="0.35">
      <c r="A641" s="22" t="s">
        <v>491</v>
      </c>
      <c r="B641" s="23">
        <v>0</v>
      </c>
      <c r="C641" s="20">
        <f>(IFERROR(VLOOKUP(A641,#REF!,2,FALSE),0))</f>
        <v>0</v>
      </c>
      <c r="D641" s="30"/>
      <c r="F641">
        <v>0</v>
      </c>
      <c r="G641">
        <v>0</v>
      </c>
      <c r="H641">
        <f t="shared" si="18"/>
        <v>0</v>
      </c>
      <c r="J641" s="30">
        <f t="shared" si="19"/>
        <v>0</v>
      </c>
    </row>
    <row r="642" spans="1:10" hidden="1" x14ac:dyDescent="0.35">
      <c r="A642" s="22" t="s">
        <v>705</v>
      </c>
      <c r="B642" s="23">
        <v>0</v>
      </c>
      <c r="C642" s="20">
        <f>(IFERROR(VLOOKUP(A642,#REF!,2,FALSE),0))</f>
        <v>0</v>
      </c>
      <c r="D642" s="30"/>
      <c r="F642">
        <v>0</v>
      </c>
      <c r="G642">
        <v>0</v>
      </c>
      <c r="H642">
        <f t="shared" si="18"/>
        <v>0</v>
      </c>
      <c r="J642" s="30">
        <f t="shared" si="19"/>
        <v>0</v>
      </c>
    </row>
    <row r="643" spans="1:10" hidden="1" x14ac:dyDescent="0.35">
      <c r="A643" s="22" t="s">
        <v>492</v>
      </c>
      <c r="B643" s="23">
        <v>5000</v>
      </c>
      <c r="C643" s="20">
        <f>(IFERROR(VLOOKUP(A643,#REF!,2,FALSE),0))</f>
        <v>0</v>
      </c>
      <c r="D643" s="30"/>
      <c r="F643">
        <v>5000</v>
      </c>
      <c r="G643">
        <v>5000</v>
      </c>
      <c r="H643">
        <f t="shared" ref="H643:H706" si="20">F643-G643</f>
        <v>0</v>
      </c>
      <c r="J643" s="30">
        <f t="shared" ref="J643:J706" si="21">H643-I643</f>
        <v>0</v>
      </c>
    </row>
    <row r="644" spans="1:10" hidden="1" x14ac:dyDescent="0.35">
      <c r="A644" s="22" t="s">
        <v>704</v>
      </c>
      <c r="B644" s="23">
        <v>70000</v>
      </c>
      <c r="C644" s="20">
        <f>(IFERROR(VLOOKUP(A644,#REF!,2,FALSE),0))</f>
        <v>0</v>
      </c>
      <c r="D644" s="30"/>
      <c r="F644">
        <v>70000</v>
      </c>
      <c r="G644">
        <v>70000</v>
      </c>
      <c r="H644">
        <f t="shared" si="20"/>
        <v>0</v>
      </c>
      <c r="J644" s="30">
        <f t="shared" si="21"/>
        <v>0</v>
      </c>
    </row>
    <row r="645" spans="1:10" hidden="1" x14ac:dyDescent="0.35">
      <c r="A645" s="22" t="s">
        <v>703</v>
      </c>
      <c r="B645" s="23">
        <v>0</v>
      </c>
      <c r="C645" s="20">
        <f>(IFERROR(VLOOKUP(A645,#REF!,2,FALSE),0))</f>
        <v>0</v>
      </c>
      <c r="D645" s="30"/>
      <c r="F645">
        <v>0</v>
      </c>
      <c r="G645">
        <v>0</v>
      </c>
      <c r="H645">
        <f t="shared" si="20"/>
        <v>0</v>
      </c>
      <c r="J645" s="30">
        <f t="shared" si="21"/>
        <v>0</v>
      </c>
    </row>
    <row r="646" spans="1:10" hidden="1" x14ac:dyDescent="0.35">
      <c r="A646" s="22" t="s">
        <v>702</v>
      </c>
      <c r="B646" s="23">
        <v>0</v>
      </c>
      <c r="C646" s="20">
        <f>(IFERROR(VLOOKUP(A646,#REF!,2,FALSE),0))</f>
        <v>0</v>
      </c>
      <c r="D646" s="30"/>
      <c r="F646">
        <v>0</v>
      </c>
      <c r="G646">
        <v>0</v>
      </c>
      <c r="H646">
        <f t="shared" si="20"/>
        <v>0</v>
      </c>
      <c r="J646" s="30">
        <f t="shared" si="21"/>
        <v>0</v>
      </c>
    </row>
    <row r="647" spans="1:10" hidden="1" x14ac:dyDescent="0.35">
      <c r="A647" s="22" t="s">
        <v>1880</v>
      </c>
      <c r="B647" s="23"/>
      <c r="C647" s="20">
        <f>(IFERROR(VLOOKUP(A647,#REF!,2,FALSE),0))</f>
        <v>0</v>
      </c>
      <c r="D647" s="30"/>
      <c r="G647">
        <v>0</v>
      </c>
      <c r="H647">
        <f t="shared" si="20"/>
        <v>0</v>
      </c>
      <c r="J647" s="30">
        <f t="shared" si="21"/>
        <v>0</v>
      </c>
    </row>
    <row r="648" spans="1:10" hidden="1" x14ac:dyDescent="0.35">
      <c r="A648" s="22" t="s">
        <v>493</v>
      </c>
      <c r="B648" s="23">
        <v>0</v>
      </c>
      <c r="C648" s="20">
        <f>(IFERROR(VLOOKUP(A648,#REF!,2,FALSE),0))</f>
        <v>0</v>
      </c>
      <c r="D648" s="30"/>
      <c r="F648">
        <v>0</v>
      </c>
      <c r="G648">
        <v>0</v>
      </c>
      <c r="H648">
        <f t="shared" si="20"/>
        <v>0</v>
      </c>
      <c r="J648" s="30">
        <f t="shared" si="21"/>
        <v>0</v>
      </c>
    </row>
    <row r="649" spans="1:10" hidden="1" x14ac:dyDescent="0.35">
      <c r="A649" s="22" t="s">
        <v>494</v>
      </c>
      <c r="B649" s="23">
        <v>0</v>
      </c>
      <c r="C649" s="20">
        <f>(IFERROR(VLOOKUP(A649,#REF!,2,FALSE),0))</f>
        <v>0</v>
      </c>
      <c r="D649" s="30"/>
      <c r="F649">
        <v>0</v>
      </c>
      <c r="G649">
        <v>0</v>
      </c>
      <c r="H649">
        <f t="shared" si="20"/>
        <v>0</v>
      </c>
      <c r="J649" s="30">
        <f t="shared" si="21"/>
        <v>0</v>
      </c>
    </row>
    <row r="650" spans="1:10" hidden="1" x14ac:dyDescent="0.35">
      <c r="A650" s="22" t="s">
        <v>885</v>
      </c>
      <c r="B650" s="23">
        <v>0</v>
      </c>
      <c r="C650" s="20">
        <f>(IFERROR(VLOOKUP(A650,#REF!,2,FALSE),0))</f>
        <v>0</v>
      </c>
      <c r="D650" s="30"/>
      <c r="F650">
        <v>0</v>
      </c>
      <c r="G650">
        <v>0</v>
      </c>
      <c r="H650">
        <f t="shared" si="20"/>
        <v>0</v>
      </c>
      <c r="J650" s="30">
        <f t="shared" si="21"/>
        <v>0</v>
      </c>
    </row>
    <row r="651" spans="1:10" hidden="1" x14ac:dyDescent="0.35">
      <c r="A651" s="22" t="s">
        <v>884</v>
      </c>
      <c r="B651" s="23">
        <v>0</v>
      </c>
      <c r="C651" s="20">
        <f>(IFERROR(VLOOKUP(A651,#REF!,2,FALSE),0))</f>
        <v>0</v>
      </c>
      <c r="D651" s="30"/>
      <c r="F651">
        <v>0</v>
      </c>
      <c r="G651">
        <v>0</v>
      </c>
      <c r="H651">
        <f t="shared" si="20"/>
        <v>0</v>
      </c>
      <c r="J651" s="30">
        <f t="shared" si="21"/>
        <v>0</v>
      </c>
    </row>
    <row r="652" spans="1:10" hidden="1" x14ac:dyDescent="0.35">
      <c r="A652" s="22" t="s">
        <v>881</v>
      </c>
      <c r="B652" s="23">
        <v>0</v>
      </c>
      <c r="C652" s="20">
        <f>(IFERROR(VLOOKUP(A652,#REF!,2,FALSE),0))</f>
        <v>0</v>
      </c>
      <c r="D652" s="30"/>
      <c r="F652">
        <v>0</v>
      </c>
      <c r="G652">
        <v>0</v>
      </c>
      <c r="H652">
        <f t="shared" si="20"/>
        <v>0</v>
      </c>
      <c r="J652" s="30">
        <f t="shared" si="21"/>
        <v>0</v>
      </c>
    </row>
    <row r="653" spans="1:10" hidden="1" x14ac:dyDescent="0.35">
      <c r="A653" s="22" t="s">
        <v>497</v>
      </c>
      <c r="B653" s="23">
        <v>231840</v>
      </c>
      <c r="C653" s="20">
        <f>(IFERROR(VLOOKUP(A653,#REF!,2,FALSE),0))</f>
        <v>0</v>
      </c>
      <c r="D653" s="30"/>
      <c r="F653">
        <v>231840</v>
      </c>
      <c r="G653">
        <v>231840</v>
      </c>
      <c r="H653">
        <f t="shared" si="20"/>
        <v>0</v>
      </c>
      <c r="J653" s="30">
        <f t="shared" si="21"/>
        <v>0</v>
      </c>
    </row>
    <row r="654" spans="1:10" hidden="1" x14ac:dyDescent="0.35">
      <c r="A654" s="22" t="s">
        <v>701</v>
      </c>
      <c r="B654" s="23">
        <v>0</v>
      </c>
      <c r="C654" s="20">
        <f>(IFERROR(VLOOKUP(A654,#REF!,2,FALSE),0))</f>
        <v>0</v>
      </c>
      <c r="D654" s="30"/>
      <c r="F654">
        <v>0</v>
      </c>
      <c r="G654">
        <v>0</v>
      </c>
      <c r="H654">
        <f t="shared" si="20"/>
        <v>0</v>
      </c>
      <c r="J654" s="30">
        <f t="shared" si="21"/>
        <v>0</v>
      </c>
    </row>
    <row r="655" spans="1:10" hidden="1" x14ac:dyDescent="0.35">
      <c r="A655" s="22" t="s">
        <v>1243</v>
      </c>
      <c r="B655" s="23"/>
      <c r="C655" s="20">
        <f>(IFERROR(VLOOKUP(A655,#REF!,2,FALSE),0))</f>
        <v>0</v>
      </c>
      <c r="D655" s="30"/>
      <c r="G655">
        <v>0</v>
      </c>
      <c r="H655">
        <f t="shared" si="20"/>
        <v>0</v>
      </c>
      <c r="J655" s="30">
        <f t="shared" si="21"/>
        <v>0</v>
      </c>
    </row>
    <row r="656" spans="1:10" hidden="1" x14ac:dyDescent="0.35">
      <c r="A656" s="22" t="s">
        <v>498</v>
      </c>
      <c r="B656" s="23">
        <v>0</v>
      </c>
      <c r="C656" s="20">
        <f>(IFERROR(VLOOKUP(A656,#REF!,2,FALSE),0))</f>
        <v>0</v>
      </c>
      <c r="D656" s="30"/>
      <c r="F656">
        <v>0</v>
      </c>
      <c r="G656">
        <v>0</v>
      </c>
      <c r="H656">
        <f t="shared" si="20"/>
        <v>0</v>
      </c>
      <c r="J656" s="30">
        <f t="shared" si="21"/>
        <v>0</v>
      </c>
    </row>
    <row r="657" spans="1:10" hidden="1" x14ac:dyDescent="0.35">
      <c r="A657" s="22" t="s">
        <v>499</v>
      </c>
      <c r="B657" s="23">
        <v>0</v>
      </c>
      <c r="C657" s="20">
        <f>(IFERROR(VLOOKUP(A657,#REF!,2,FALSE),0))</f>
        <v>0</v>
      </c>
      <c r="D657" s="30"/>
      <c r="F657">
        <v>0</v>
      </c>
      <c r="G657">
        <v>0</v>
      </c>
      <c r="H657">
        <f t="shared" si="20"/>
        <v>0</v>
      </c>
      <c r="J657" s="30">
        <f t="shared" si="21"/>
        <v>0</v>
      </c>
    </row>
    <row r="658" spans="1:10" hidden="1" x14ac:dyDescent="0.35">
      <c r="A658" s="22" t="s">
        <v>700</v>
      </c>
      <c r="B658" s="23">
        <v>0</v>
      </c>
      <c r="C658" s="20">
        <f>(IFERROR(VLOOKUP(A658,#REF!,2,FALSE),0))</f>
        <v>0</v>
      </c>
      <c r="D658" s="30"/>
      <c r="F658">
        <v>0</v>
      </c>
      <c r="G658">
        <v>0</v>
      </c>
      <c r="H658">
        <f t="shared" si="20"/>
        <v>0</v>
      </c>
      <c r="J658" s="30">
        <f t="shared" si="21"/>
        <v>0</v>
      </c>
    </row>
    <row r="659" spans="1:10" hidden="1" x14ac:dyDescent="0.35">
      <c r="A659" s="22" t="s">
        <v>699</v>
      </c>
      <c r="B659" s="23">
        <v>80000</v>
      </c>
      <c r="C659" s="20">
        <f>(IFERROR(VLOOKUP(A659,#REF!,2,FALSE),0))</f>
        <v>0</v>
      </c>
      <c r="D659" s="30"/>
      <c r="F659">
        <v>80000</v>
      </c>
      <c r="G659">
        <v>80000</v>
      </c>
      <c r="H659">
        <f t="shared" si="20"/>
        <v>0</v>
      </c>
      <c r="J659" s="30">
        <f t="shared" si="21"/>
        <v>0</v>
      </c>
    </row>
    <row r="660" spans="1:10" hidden="1" x14ac:dyDescent="0.35">
      <c r="A660" s="22" t="s">
        <v>698</v>
      </c>
      <c r="B660" s="23">
        <v>0</v>
      </c>
      <c r="C660" s="20">
        <f>(IFERROR(VLOOKUP(A660,#REF!,2,FALSE),0))</f>
        <v>0</v>
      </c>
      <c r="D660" s="30"/>
      <c r="F660">
        <v>0</v>
      </c>
      <c r="G660">
        <v>0</v>
      </c>
      <c r="H660">
        <f t="shared" si="20"/>
        <v>0</v>
      </c>
      <c r="J660" s="30">
        <f t="shared" si="21"/>
        <v>0</v>
      </c>
    </row>
    <row r="661" spans="1:10" hidden="1" x14ac:dyDescent="0.35">
      <c r="A661" s="22" t="s">
        <v>500</v>
      </c>
      <c r="B661" s="23">
        <v>104951012.09999999</v>
      </c>
      <c r="C661" s="20">
        <f>(IFERROR(VLOOKUP(A661,#REF!,2,FALSE),0))</f>
        <v>0</v>
      </c>
      <c r="D661" s="30"/>
      <c r="F661">
        <v>104951012.09999999</v>
      </c>
      <c r="G661">
        <v>104951012.09999999</v>
      </c>
      <c r="H661">
        <f t="shared" si="20"/>
        <v>0</v>
      </c>
      <c r="J661" s="30">
        <f t="shared" si="21"/>
        <v>0</v>
      </c>
    </row>
    <row r="662" spans="1:10" hidden="1" x14ac:dyDescent="0.35">
      <c r="A662" s="22" t="s">
        <v>927</v>
      </c>
      <c r="B662" s="23">
        <v>0</v>
      </c>
      <c r="C662" s="20">
        <f>(IFERROR(VLOOKUP(A662,#REF!,2,FALSE),0))</f>
        <v>0</v>
      </c>
      <c r="D662" s="30"/>
      <c r="F662">
        <v>0</v>
      </c>
      <c r="G662">
        <v>0</v>
      </c>
      <c r="H662">
        <f t="shared" si="20"/>
        <v>0</v>
      </c>
      <c r="J662" s="30">
        <f t="shared" si="21"/>
        <v>0</v>
      </c>
    </row>
    <row r="663" spans="1:10" hidden="1" x14ac:dyDescent="0.35">
      <c r="A663" s="22" t="s">
        <v>503</v>
      </c>
      <c r="B663" s="23">
        <v>5573862</v>
      </c>
      <c r="C663" s="20">
        <f>(IFERROR(VLOOKUP(A663,#REF!,2,FALSE),0))</f>
        <v>0</v>
      </c>
      <c r="D663" s="30"/>
      <c r="F663">
        <v>5573862</v>
      </c>
      <c r="G663">
        <v>5573862</v>
      </c>
      <c r="H663">
        <f t="shared" si="20"/>
        <v>0</v>
      </c>
      <c r="J663" s="30"/>
    </row>
    <row r="664" spans="1:10" hidden="1" x14ac:dyDescent="0.35">
      <c r="A664" s="22" t="s">
        <v>697</v>
      </c>
      <c r="B664" s="23">
        <v>0</v>
      </c>
      <c r="C664" s="20">
        <f>(IFERROR(VLOOKUP(A664,#REF!,2,FALSE),0))</f>
        <v>0</v>
      </c>
      <c r="D664" s="30"/>
      <c r="F664">
        <v>0</v>
      </c>
      <c r="G664">
        <v>0</v>
      </c>
      <c r="H664">
        <f t="shared" si="20"/>
        <v>0</v>
      </c>
      <c r="J664" s="30">
        <f t="shared" si="21"/>
        <v>0</v>
      </c>
    </row>
    <row r="665" spans="1:10" hidden="1" x14ac:dyDescent="0.35">
      <c r="A665" s="22" t="s">
        <v>696</v>
      </c>
      <c r="B665" s="23">
        <v>100002</v>
      </c>
      <c r="C665" s="20">
        <f>(IFERROR(VLOOKUP(A665,#REF!,2,FALSE),0))</f>
        <v>0</v>
      </c>
      <c r="D665" s="30"/>
      <c r="F665">
        <v>100002</v>
      </c>
      <c r="G665">
        <v>100002</v>
      </c>
      <c r="H665">
        <f t="shared" si="20"/>
        <v>0</v>
      </c>
      <c r="J665" s="30">
        <f t="shared" si="21"/>
        <v>0</v>
      </c>
    </row>
    <row r="666" spans="1:10" hidden="1" x14ac:dyDescent="0.35">
      <c r="A666" s="22" t="s">
        <v>695</v>
      </c>
      <c r="B666" s="23">
        <v>100002</v>
      </c>
      <c r="C666" s="20">
        <f>(IFERROR(VLOOKUP(A666,#REF!,2,FALSE),0))</f>
        <v>0</v>
      </c>
      <c r="D666" s="30"/>
      <c r="F666">
        <v>100002</v>
      </c>
      <c r="G666">
        <v>100002</v>
      </c>
      <c r="H666">
        <f t="shared" si="20"/>
        <v>0</v>
      </c>
      <c r="J666" s="30">
        <f t="shared" si="21"/>
        <v>0</v>
      </c>
    </row>
    <row r="667" spans="1:10" hidden="1" x14ac:dyDescent="0.35">
      <c r="A667" s="22" t="s">
        <v>504</v>
      </c>
      <c r="B667" s="23">
        <v>140000</v>
      </c>
      <c r="C667" s="20">
        <f>(IFERROR(VLOOKUP(A667,#REF!,2,FALSE),0))</f>
        <v>0</v>
      </c>
      <c r="D667" s="30"/>
      <c r="F667">
        <v>140000</v>
      </c>
      <c r="G667">
        <v>140000</v>
      </c>
      <c r="H667">
        <f t="shared" si="20"/>
        <v>0</v>
      </c>
      <c r="J667" s="30"/>
    </row>
    <row r="668" spans="1:10" hidden="1" x14ac:dyDescent="0.35">
      <c r="A668" s="22" t="s">
        <v>694</v>
      </c>
      <c r="B668" s="23">
        <v>50001</v>
      </c>
      <c r="C668" s="20">
        <f>(IFERROR(VLOOKUP(A668,#REF!,2,FALSE),0))</f>
        <v>0</v>
      </c>
      <c r="D668" s="30"/>
      <c r="F668">
        <v>50001</v>
      </c>
      <c r="G668">
        <v>50001</v>
      </c>
      <c r="H668">
        <f t="shared" si="20"/>
        <v>0</v>
      </c>
      <c r="J668" s="30">
        <f t="shared" si="21"/>
        <v>0</v>
      </c>
    </row>
    <row r="669" spans="1:10" hidden="1" x14ac:dyDescent="0.35">
      <c r="A669" s="22" t="s">
        <v>693</v>
      </c>
      <c r="B669" s="23">
        <v>0</v>
      </c>
      <c r="C669" s="20">
        <f>(IFERROR(VLOOKUP(A669,#REF!,2,FALSE),0))</f>
        <v>0</v>
      </c>
      <c r="D669" s="30"/>
      <c r="F669">
        <v>0</v>
      </c>
      <c r="G669">
        <v>0</v>
      </c>
      <c r="H669">
        <f t="shared" si="20"/>
        <v>0</v>
      </c>
      <c r="J669" s="30">
        <f t="shared" si="21"/>
        <v>0</v>
      </c>
    </row>
    <row r="670" spans="1:10" hidden="1" x14ac:dyDescent="0.35">
      <c r="A670" s="22" t="s">
        <v>1056</v>
      </c>
      <c r="B670" s="23">
        <v>0</v>
      </c>
      <c r="C670" s="20">
        <f>(IFERROR(VLOOKUP(A670,#REF!,2,FALSE),0))</f>
        <v>0</v>
      </c>
      <c r="D670" s="30"/>
      <c r="F670">
        <v>0</v>
      </c>
      <c r="G670">
        <v>0</v>
      </c>
      <c r="H670">
        <f t="shared" si="20"/>
        <v>0</v>
      </c>
      <c r="J670" s="30">
        <f t="shared" si="21"/>
        <v>0</v>
      </c>
    </row>
    <row r="671" spans="1:10" hidden="1" x14ac:dyDescent="0.35">
      <c r="A671" s="22" t="s">
        <v>692</v>
      </c>
      <c r="B671" s="23">
        <v>0</v>
      </c>
      <c r="C671" s="20">
        <f>(IFERROR(VLOOKUP(A671,#REF!,2,FALSE),0))</f>
        <v>0</v>
      </c>
      <c r="D671" s="30"/>
      <c r="F671">
        <v>0</v>
      </c>
      <c r="G671">
        <v>0</v>
      </c>
      <c r="H671">
        <f t="shared" si="20"/>
        <v>0</v>
      </c>
      <c r="J671" s="30">
        <f t="shared" si="21"/>
        <v>0</v>
      </c>
    </row>
    <row r="672" spans="1:10" hidden="1" x14ac:dyDescent="0.35">
      <c r="A672" s="22" t="s">
        <v>509</v>
      </c>
      <c r="B672" s="23">
        <v>0</v>
      </c>
      <c r="C672" s="20">
        <f>(IFERROR(VLOOKUP(A672,#REF!,2,FALSE),0))</f>
        <v>0</v>
      </c>
      <c r="D672" s="30"/>
      <c r="F672">
        <v>0</v>
      </c>
      <c r="G672">
        <v>0</v>
      </c>
      <c r="H672">
        <f t="shared" si="20"/>
        <v>0</v>
      </c>
      <c r="J672" s="30">
        <f t="shared" si="21"/>
        <v>0</v>
      </c>
    </row>
    <row r="673" spans="1:10" hidden="1" x14ac:dyDescent="0.35">
      <c r="A673" s="22" t="s">
        <v>1882</v>
      </c>
      <c r="B673" s="23"/>
      <c r="C673" s="20">
        <f>(IFERROR(VLOOKUP(A673,#REF!,2,FALSE),0))</f>
        <v>0</v>
      </c>
      <c r="D673" s="30"/>
      <c r="G673">
        <v>0</v>
      </c>
      <c r="H673">
        <f t="shared" si="20"/>
        <v>0</v>
      </c>
      <c r="J673" s="30">
        <f t="shared" si="21"/>
        <v>0</v>
      </c>
    </row>
    <row r="674" spans="1:10" hidden="1" x14ac:dyDescent="0.35">
      <c r="A674" s="22" t="s">
        <v>510</v>
      </c>
      <c r="B674" s="23">
        <v>0</v>
      </c>
      <c r="C674" s="20">
        <f>(IFERROR(VLOOKUP(A674,#REF!,2,FALSE),0))</f>
        <v>0</v>
      </c>
      <c r="D674" s="30"/>
      <c r="F674">
        <v>0</v>
      </c>
      <c r="G674">
        <v>0</v>
      </c>
      <c r="H674">
        <f t="shared" si="20"/>
        <v>0</v>
      </c>
      <c r="J674" s="30">
        <f t="shared" si="21"/>
        <v>0</v>
      </c>
    </row>
    <row r="675" spans="1:10" hidden="1" x14ac:dyDescent="0.35">
      <c r="A675" s="22" t="s">
        <v>691</v>
      </c>
      <c r="B675" s="23">
        <v>0</v>
      </c>
      <c r="C675" s="20">
        <f>(IFERROR(VLOOKUP(A675,#REF!,2,FALSE),0))</f>
        <v>0</v>
      </c>
      <c r="D675" s="30"/>
      <c r="F675">
        <v>0</v>
      </c>
      <c r="G675">
        <v>0</v>
      </c>
      <c r="H675">
        <f t="shared" si="20"/>
        <v>0</v>
      </c>
      <c r="J675" s="30">
        <f t="shared" si="21"/>
        <v>0</v>
      </c>
    </row>
    <row r="676" spans="1:10" hidden="1" x14ac:dyDescent="0.35">
      <c r="A676" s="22" t="s">
        <v>690</v>
      </c>
      <c r="B676" s="23">
        <v>0</v>
      </c>
      <c r="C676" s="20">
        <f>(IFERROR(VLOOKUP(A676,#REF!,2,FALSE),0))</f>
        <v>0</v>
      </c>
      <c r="D676" s="30"/>
      <c r="F676">
        <v>0</v>
      </c>
      <c r="G676">
        <v>0</v>
      </c>
      <c r="H676">
        <f t="shared" si="20"/>
        <v>0</v>
      </c>
      <c r="J676" s="30">
        <f t="shared" si="21"/>
        <v>0</v>
      </c>
    </row>
    <row r="677" spans="1:10" hidden="1" x14ac:dyDescent="0.35">
      <c r="A677" s="22" t="s">
        <v>511</v>
      </c>
      <c r="B677" s="23">
        <v>14990022.8095</v>
      </c>
      <c r="C677" s="20">
        <f>(IFERROR(VLOOKUP(A677,#REF!,2,FALSE),0))</f>
        <v>0</v>
      </c>
      <c r="D677" s="30"/>
      <c r="F677">
        <v>14990022.8095</v>
      </c>
      <c r="G677">
        <v>14990022.8095</v>
      </c>
      <c r="H677">
        <f t="shared" si="20"/>
        <v>0</v>
      </c>
      <c r="J677" s="30">
        <f t="shared" si="21"/>
        <v>0</v>
      </c>
    </row>
    <row r="678" spans="1:10" hidden="1" x14ac:dyDescent="0.35">
      <c r="A678" s="22" t="s">
        <v>512</v>
      </c>
      <c r="B678" s="23">
        <v>0</v>
      </c>
      <c r="C678" s="20">
        <f>(IFERROR(VLOOKUP(A678,#REF!,2,FALSE),0))</f>
        <v>0</v>
      </c>
      <c r="D678" s="30"/>
      <c r="F678">
        <v>0</v>
      </c>
      <c r="G678">
        <v>0</v>
      </c>
      <c r="H678">
        <f t="shared" si="20"/>
        <v>0</v>
      </c>
      <c r="J678" s="30">
        <f t="shared" si="21"/>
        <v>0</v>
      </c>
    </row>
    <row r="679" spans="1:10" hidden="1" x14ac:dyDescent="0.35">
      <c r="A679" s="22" t="s">
        <v>926</v>
      </c>
      <c r="B679" s="23">
        <v>0</v>
      </c>
      <c r="C679" s="20">
        <f>(IFERROR(VLOOKUP(A679,#REF!,2,FALSE),0))</f>
        <v>0</v>
      </c>
      <c r="D679" s="30"/>
      <c r="F679">
        <v>0</v>
      </c>
      <c r="G679">
        <v>0</v>
      </c>
      <c r="H679">
        <f t="shared" si="20"/>
        <v>0</v>
      </c>
      <c r="J679" s="30">
        <f t="shared" si="21"/>
        <v>0</v>
      </c>
    </row>
    <row r="680" spans="1:10" hidden="1" x14ac:dyDescent="0.35">
      <c r="A680" s="22" t="s">
        <v>880</v>
      </c>
      <c r="B680" s="23">
        <v>20000000</v>
      </c>
      <c r="C680" s="20">
        <f>(IFERROR(VLOOKUP(A680,#REF!,2,FALSE),0))</f>
        <v>0</v>
      </c>
      <c r="D680" s="30"/>
      <c r="F680">
        <v>20000000</v>
      </c>
      <c r="G680">
        <v>20000000</v>
      </c>
      <c r="H680">
        <f t="shared" si="20"/>
        <v>0</v>
      </c>
      <c r="J680" s="30">
        <f t="shared" si="21"/>
        <v>0</v>
      </c>
    </row>
    <row r="681" spans="1:10" hidden="1" x14ac:dyDescent="0.35">
      <c r="A681" s="22" t="s">
        <v>515</v>
      </c>
      <c r="B681" s="23">
        <v>5548000</v>
      </c>
      <c r="C681" s="20">
        <f>(IFERROR(VLOOKUP(A681,#REF!,2,FALSE),0))</f>
        <v>0</v>
      </c>
      <c r="D681" s="30"/>
      <c r="F681">
        <v>5548000</v>
      </c>
      <c r="G681">
        <v>5548000</v>
      </c>
      <c r="H681">
        <f t="shared" si="20"/>
        <v>0</v>
      </c>
      <c r="J681" s="30"/>
    </row>
    <row r="682" spans="1:10" hidden="1" x14ac:dyDescent="0.35">
      <c r="A682" s="22" t="s">
        <v>689</v>
      </c>
      <c r="B682" s="23">
        <v>0</v>
      </c>
      <c r="C682" s="20">
        <f>(IFERROR(VLOOKUP(A682,#REF!,2,FALSE),0))</f>
        <v>0</v>
      </c>
      <c r="D682" s="30"/>
      <c r="F682">
        <v>0</v>
      </c>
      <c r="G682">
        <v>0</v>
      </c>
      <c r="H682">
        <f t="shared" si="20"/>
        <v>0</v>
      </c>
      <c r="J682" s="30">
        <f t="shared" si="21"/>
        <v>0</v>
      </c>
    </row>
    <row r="683" spans="1:10" hidden="1" x14ac:dyDescent="0.35">
      <c r="A683" s="22" t="s">
        <v>688</v>
      </c>
      <c r="B683" s="23">
        <v>10000</v>
      </c>
      <c r="C683" s="20">
        <f>(IFERROR(VLOOKUP(A683,#REF!,2,FALSE),0))</f>
        <v>0</v>
      </c>
      <c r="D683" s="30"/>
      <c r="F683">
        <v>10000</v>
      </c>
      <c r="G683">
        <v>10000</v>
      </c>
      <c r="H683">
        <f t="shared" si="20"/>
        <v>0</v>
      </c>
      <c r="J683" s="30">
        <f t="shared" si="21"/>
        <v>0</v>
      </c>
    </row>
    <row r="684" spans="1:10" hidden="1" x14ac:dyDescent="0.35">
      <c r="A684" s="22" t="s">
        <v>516</v>
      </c>
      <c r="B684" s="23">
        <v>5190076.9122772487</v>
      </c>
      <c r="C684" s="20">
        <f>(IFERROR(VLOOKUP(A684,#REF!,2,FALSE),0))</f>
        <v>0</v>
      </c>
      <c r="D684" s="30"/>
      <c r="F684">
        <v>5190076.9122772487</v>
      </c>
      <c r="G684">
        <v>5190076.9122772487</v>
      </c>
      <c r="H684">
        <f t="shared" si="20"/>
        <v>0</v>
      </c>
      <c r="J684" s="30"/>
    </row>
    <row r="685" spans="1:10" hidden="1" x14ac:dyDescent="0.35">
      <c r="A685" s="22" t="s">
        <v>687</v>
      </c>
      <c r="B685" s="23">
        <v>45000</v>
      </c>
      <c r="C685" s="20">
        <f>(IFERROR(VLOOKUP(A685,#REF!,2,FALSE),0))</f>
        <v>0</v>
      </c>
      <c r="D685" s="30"/>
      <c r="F685">
        <v>45000</v>
      </c>
      <c r="G685">
        <v>45000</v>
      </c>
      <c r="H685">
        <f t="shared" si="20"/>
        <v>0</v>
      </c>
      <c r="J685" s="30">
        <f t="shared" si="21"/>
        <v>0</v>
      </c>
    </row>
    <row r="686" spans="1:10" hidden="1" x14ac:dyDescent="0.35">
      <c r="A686" s="22" t="s">
        <v>925</v>
      </c>
      <c r="B686" s="23">
        <v>0</v>
      </c>
      <c r="C686" s="20">
        <f>(IFERROR(VLOOKUP(A686,#REF!,2,FALSE),0))</f>
        <v>0</v>
      </c>
      <c r="D686" s="30"/>
      <c r="F686">
        <v>0</v>
      </c>
      <c r="G686">
        <v>0</v>
      </c>
      <c r="H686">
        <f t="shared" si="20"/>
        <v>0</v>
      </c>
      <c r="J686" s="30">
        <f t="shared" si="21"/>
        <v>0</v>
      </c>
    </row>
    <row r="687" spans="1:10" hidden="1" x14ac:dyDescent="0.35">
      <c r="A687" s="22" t="s">
        <v>879</v>
      </c>
      <c r="B687" s="23">
        <v>2000000</v>
      </c>
      <c r="C687" s="20">
        <f>(IFERROR(VLOOKUP(A687,#REF!,2,FALSE),0))</f>
        <v>0</v>
      </c>
      <c r="D687" s="30"/>
      <c r="F687">
        <v>2000000</v>
      </c>
      <c r="G687">
        <v>2000000</v>
      </c>
      <c r="H687">
        <f t="shared" si="20"/>
        <v>0</v>
      </c>
      <c r="J687" s="30"/>
    </row>
    <row r="688" spans="1:10" hidden="1" x14ac:dyDescent="0.35">
      <c r="A688" s="22" t="s">
        <v>924</v>
      </c>
      <c r="B688" s="23">
        <v>489459.27795449982</v>
      </c>
      <c r="C688" s="20">
        <f>(IFERROR(VLOOKUP(A688,#REF!,2,FALSE),0))</f>
        <v>0</v>
      </c>
      <c r="D688" s="30"/>
      <c r="F688">
        <v>489459.27795449982</v>
      </c>
      <c r="G688">
        <v>489459.27795449982</v>
      </c>
      <c r="H688">
        <f t="shared" si="20"/>
        <v>0</v>
      </c>
      <c r="J688" s="30">
        <f t="shared" si="21"/>
        <v>0</v>
      </c>
    </row>
    <row r="689" spans="1:10" hidden="1" x14ac:dyDescent="0.35">
      <c r="A689" s="22" t="s">
        <v>1884</v>
      </c>
      <c r="B689" s="23"/>
      <c r="C689" s="20">
        <f>(IFERROR(VLOOKUP(A689,#REF!,2,FALSE),0))</f>
        <v>0</v>
      </c>
      <c r="D689" s="30"/>
      <c r="G689">
        <v>0</v>
      </c>
      <c r="H689">
        <f t="shared" si="20"/>
        <v>0</v>
      </c>
      <c r="J689" s="30">
        <f t="shared" si="21"/>
        <v>0</v>
      </c>
    </row>
    <row r="690" spans="1:10" hidden="1" x14ac:dyDescent="0.35">
      <c r="A690" s="22" t="s">
        <v>1885</v>
      </c>
      <c r="B690" s="23"/>
      <c r="C690" s="20">
        <f>(IFERROR(VLOOKUP(A690,#REF!,2,FALSE),0))</f>
        <v>0</v>
      </c>
      <c r="D690" s="30"/>
      <c r="G690">
        <v>0</v>
      </c>
      <c r="H690">
        <f t="shared" si="20"/>
        <v>0</v>
      </c>
      <c r="J690" s="30">
        <f t="shared" si="21"/>
        <v>0</v>
      </c>
    </row>
    <row r="691" spans="1:10" hidden="1" x14ac:dyDescent="0.35">
      <c r="A691" s="22" t="s">
        <v>1886</v>
      </c>
      <c r="B691" s="23"/>
      <c r="C691" s="20">
        <f>(IFERROR(VLOOKUP(A691,#REF!,2,FALSE),0))</f>
        <v>0</v>
      </c>
      <c r="D691" s="30"/>
      <c r="G691">
        <v>0</v>
      </c>
      <c r="H691">
        <f t="shared" si="20"/>
        <v>0</v>
      </c>
      <c r="J691" s="30">
        <f t="shared" si="21"/>
        <v>0</v>
      </c>
    </row>
    <row r="692" spans="1:10" hidden="1" x14ac:dyDescent="0.35">
      <c r="A692" s="22" t="s">
        <v>686</v>
      </c>
      <c r="B692" s="23">
        <v>0</v>
      </c>
      <c r="C692" s="20">
        <f>(IFERROR(VLOOKUP(A692,#REF!,2,FALSE),0))</f>
        <v>0</v>
      </c>
      <c r="D692" s="30"/>
      <c r="F692">
        <v>0</v>
      </c>
      <c r="G692">
        <v>0</v>
      </c>
      <c r="H692">
        <f t="shared" si="20"/>
        <v>0</v>
      </c>
      <c r="J692" s="30">
        <f t="shared" si="21"/>
        <v>0</v>
      </c>
    </row>
    <row r="693" spans="1:10" hidden="1" x14ac:dyDescent="0.35">
      <c r="A693" s="22" t="s">
        <v>1888</v>
      </c>
      <c r="B693" s="23"/>
      <c r="C693" s="20">
        <f>(IFERROR(VLOOKUP(A693,#REF!,2,FALSE),0))</f>
        <v>0</v>
      </c>
      <c r="D693" s="30"/>
      <c r="G693">
        <v>0</v>
      </c>
      <c r="H693">
        <f t="shared" si="20"/>
        <v>0</v>
      </c>
      <c r="J693" s="30">
        <f t="shared" si="21"/>
        <v>0</v>
      </c>
    </row>
    <row r="694" spans="1:10" hidden="1" x14ac:dyDescent="0.35">
      <c r="A694" s="22" t="s">
        <v>685</v>
      </c>
      <c r="B694" s="23">
        <v>0</v>
      </c>
      <c r="C694" s="20">
        <f>(IFERROR(VLOOKUP(A694,#REF!,2,FALSE),0))</f>
        <v>0</v>
      </c>
      <c r="D694" s="30"/>
      <c r="F694">
        <v>0</v>
      </c>
      <c r="G694">
        <v>0</v>
      </c>
      <c r="H694">
        <f t="shared" si="20"/>
        <v>0</v>
      </c>
      <c r="J694" s="30">
        <f t="shared" si="21"/>
        <v>0</v>
      </c>
    </row>
    <row r="695" spans="1:10" hidden="1" x14ac:dyDescent="0.35">
      <c r="A695" s="22" t="s">
        <v>1890</v>
      </c>
      <c r="B695" s="23"/>
      <c r="C695" s="20">
        <f>(IFERROR(VLOOKUP(A695,#REF!,2,FALSE),0))</f>
        <v>0</v>
      </c>
      <c r="D695" s="30"/>
      <c r="G695">
        <v>0</v>
      </c>
      <c r="H695">
        <f t="shared" si="20"/>
        <v>0</v>
      </c>
      <c r="J695" s="30">
        <f t="shared" si="21"/>
        <v>0</v>
      </c>
    </row>
    <row r="696" spans="1:10" hidden="1" x14ac:dyDescent="0.35">
      <c r="A696" s="22" t="s">
        <v>1891</v>
      </c>
      <c r="B696" s="23"/>
      <c r="C696" s="20">
        <f>(IFERROR(VLOOKUP(A696,#REF!,2,FALSE),0))</f>
        <v>0</v>
      </c>
      <c r="D696" s="30"/>
      <c r="G696">
        <v>0</v>
      </c>
      <c r="H696">
        <f t="shared" si="20"/>
        <v>0</v>
      </c>
      <c r="J696" s="30">
        <f t="shared" si="21"/>
        <v>0</v>
      </c>
    </row>
    <row r="697" spans="1:10" hidden="1" x14ac:dyDescent="0.35">
      <c r="A697" s="22" t="s">
        <v>1208</v>
      </c>
      <c r="B697" s="23"/>
      <c r="C697" s="20">
        <f>(IFERROR(VLOOKUP(A697,#REF!,2,FALSE),0))</f>
        <v>0</v>
      </c>
      <c r="D697" s="30"/>
      <c r="G697">
        <v>0</v>
      </c>
      <c r="H697">
        <f t="shared" si="20"/>
        <v>0</v>
      </c>
      <c r="J697" s="30">
        <f t="shared" si="21"/>
        <v>0</v>
      </c>
    </row>
    <row r="698" spans="1:10" hidden="1" x14ac:dyDescent="0.35">
      <c r="A698" s="22" t="s">
        <v>1893</v>
      </c>
      <c r="B698" s="23"/>
      <c r="C698" s="20">
        <f>(IFERROR(VLOOKUP(A698,#REF!,2,FALSE),0))</f>
        <v>0</v>
      </c>
      <c r="D698" s="30"/>
      <c r="G698">
        <v>0</v>
      </c>
      <c r="H698">
        <f t="shared" si="20"/>
        <v>0</v>
      </c>
      <c r="J698" s="30">
        <f t="shared" si="21"/>
        <v>0</v>
      </c>
    </row>
    <row r="699" spans="1:10" hidden="1" x14ac:dyDescent="0.35">
      <c r="A699" s="22" t="s">
        <v>1894</v>
      </c>
      <c r="B699" s="23"/>
      <c r="C699" s="20">
        <f>(IFERROR(VLOOKUP(A699,#REF!,2,FALSE),0))</f>
        <v>0</v>
      </c>
      <c r="D699" s="30"/>
      <c r="G699">
        <v>0</v>
      </c>
      <c r="H699">
        <f t="shared" si="20"/>
        <v>0</v>
      </c>
      <c r="J699" s="30">
        <f t="shared" si="21"/>
        <v>0</v>
      </c>
    </row>
    <row r="700" spans="1:10" hidden="1" x14ac:dyDescent="0.35">
      <c r="A700" s="22" t="s">
        <v>684</v>
      </c>
      <c r="B700" s="23">
        <v>15000</v>
      </c>
      <c r="C700" s="20">
        <f>(IFERROR(VLOOKUP(A700,#REF!,2,FALSE),0))</f>
        <v>0</v>
      </c>
      <c r="D700" s="30"/>
      <c r="F700">
        <v>15000</v>
      </c>
      <c r="G700">
        <v>15000</v>
      </c>
      <c r="H700">
        <f t="shared" si="20"/>
        <v>0</v>
      </c>
      <c r="J700" s="30">
        <f t="shared" si="21"/>
        <v>0</v>
      </c>
    </row>
    <row r="701" spans="1:10" hidden="1" x14ac:dyDescent="0.35">
      <c r="A701" s="22" t="s">
        <v>1895</v>
      </c>
      <c r="B701" s="23"/>
      <c r="C701" s="20">
        <f>(IFERROR(VLOOKUP(A701,#REF!,2,FALSE),0))</f>
        <v>0</v>
      </c>
      <c r="D701" s="30"/>
      <c r="G701">
        <v>0</v>
      </c>
      <c r="H701">
        <f t="shared" si="20"/>
        <v>0</v>
      </c>
      <c r="J701" s="30">
        <f t="shared" si="21"/>
        <v>0</v>
      </c>
    </row>
    <row r="702" spans="1:10" hidden="1" x14ac:dyDescent="0.35">
      <c r="A702" s="22" t="s">
        <v>1201</v>
      </c>
      <c r="B702" s="23"/>
      <c r="C702" s="20">
        <f>(IFERROR(VLOOKUP(A702,#REF!,2,FALSE),0))</f>
        <v>0</v>
      </c>
      <c r="D702" s="30"/>
      <c r="G702">
        <v>0</v>
      </c>
      <c r="H702">
        <f t="shared" si="20"/>
        <v>0</v>
      </c>
      <c r="J702" s="30">
        <f t="shared" si="21"/>
        <v>0</v>
      </c>
    </row>
    <row r="703" spans="1:10" hidden="1" x14ac:dyDescent="0.35">
      <c r="A703" s="22" t="s">
        <v>1896</v>
      </c>
      <c r="B703" s="23"/>
      <c r="C703" s="20">
        <f>(IFERROR(VLOOKUP(A703,#REF!,2,FALSE),0))</f>
        <v>0</v>
      </c>
      <c r="D703" s="30"/>
      <c r="G703">
        <v>0</v>
      </c>
      <c r="H703">
        <f t="shared" si="20"/>
        <v>0</v>
      </c>
      <c r="J703" s="30">
        <f t="shared" si="21"/>
        <v>0</v>
      </c>
    </row>
    <row r="704" spans="1:10" hidden="1" x14ac:dyDescent="0.35">
      <c r="A704" s="22" t="s">
        <v>683</v>
      </c>
      <c r="B704" s="23">
        <v>0</v>
      </c>
      <c r="C704" s="20">
        <f>(IFERROR(VLOOKUP(A704,#REF!,2,FALSE),0))</f>
        <v>0</v>
      </c>
      <c r="D704" s="30"/>
      <c r="F704">
        <v>0</v>
      </c>
      <c r="G704">
        <v>0</v>
      </c>
      <c r="H704">
        <f t="shared" si="20"/>
        <v>0</v>
      </c>
      <c r="J704" s="30">
        <f t="shared" si="21"/>
        <v>0</v>
      </c>
    </row>
    <row r="705" spans="1:10" hidden="1" x14ac:dyDescent="0.35">
      <c r="A705" s="22" t="s">
        <v>1897</v>
      </c>
      <c r="B705" s="23"/>
      <c r="C705" s="20">
        <f>(IFERROR(VLOOKUP(A705,#REF!,2,FALSE),0))</f>
        <v>0</v>
      </c>
      <c r="D705" s="30"/>
      <c r="G705">
        <v>0</v>
      </c>
      <c r="H705">
        <f t="shared" si="20"/>
        <v>0</v>
      </c>
      <c r="J705" s="30">
        <f t="shared" si="21"/>
        <v>0</v>
      </c>
    </row>
    <row r="706" spans="1:10" hidden="1" x14ac:dyDescent="0.35">
      <c r="A706" s="22" t="s">
        <v>1898</v>
      </c>
      <c r="B706" s="23"/>
      <c r="C706" s="20">
        <f>(IFERROR(VLOOKUP(A706,#REF!,2,FALSE),0))</f>
        <v>0</v>
      </c>
      <c r="D706" s="30"/>
      <c r="G706">
        <v>0</v>
      </c>
      <c r="H706">
        <f t="shared" si="20"/>
        <v>0</v>
      </c>
      <c r="J706" s="30">
        <f t="shared" si="21"/>
        <v>0</v>
      </c>
    </row>
    <row r="707" spans="1:10" hidden="1" x14ac:dyDescent="0.35">
      <c r="A707" s="22" t="s">
        <v>1899</v>
      </c>
      <c r="B707" s="23"/>
      <c r="C707" s="20">
        <f>(IFERROR(VLOOKUP(A707,#REF!,2,FALSE),0))</f>
        <v>0</v>
      </c>
      <c r="D707" s="30"/>
      <c r="G707">
        <v>0</v>
      </c>
      <c r="H707">
        <f t="shared" ref="H707:H770" si="22">F707-G707</f>
        <v>0</v>
      </c>
      <c r="J707" s="30">
        <f t="shared" ref="J707:J770" si="23">H707-I707</f>
        <v>0</v>
      </c>
    </row>
    <row r="708" spans="1:10" hidden="1" x14ac:dyDescent="0.35">
      <c r="A708" s="22" t="s">
        <v>682</v>
      </c>
      <c r="B708" s="23">
        <v>100000</v>
      </c>
      <c r="C708" s="20">
        <f>(IFERROR(VLOOKUP(A708,#REF!,2,FALSE),0))</f>
        <v>0</v>
      </c>
      <c r="D708" s="30"/>
      <c r="F708">
        <v>100000</v>
      </c>
      <c r="G708">
        <v>100000</v>
      </c>
      <c r="H708">
        <f t="shared" si="22"/>
        <v>0</v>
      </c>
      <c r="J708" s="30">
        <f t="shared" si="23"/>
        <v>0</v>
      </c>
    </row>
    <row r="709" spans="1:10" hidden="1" x14ac:dyDescent="0.35">
      <c r="A709" s="22" t="s">
        <v>1900</v>
      </c>
      <c r="B709" s="23"/>
      <c r="C709" s="20">
        <f>(IFERROR(VLOOKUP(A709,#REF!,2,FALSE),0))</f>
        <v>0</v>
      </c>
      <c r="D709" s="30"/>
      <c r="G709">
        <v>0</v>
      </c>
      <c r="H709">
        <f t="shared" si="22"/>
        <v>0</v>
      </c>
      <c r="J709" s="30">
        <f t="shared" si="23"/>
        <v>0</v>
      </c>
    </row>
    <row r="710" spans="1:10" hidden="1" x14ac:dyDescent="0.35">
      <c r="A710" s="22" t="s">
        <v>681</v>
      </c>
      <c r="B710" s="23">
        <v>20000</v>
      </c>
      <c r="C710" s="20">
        <f>(IFERROR(VLOOKUP(A710,#REF!,2,FALSE),0))</f>
        <v>0</v>
      </c>
      <c r="D710" s="30"/>
      <c r="F710">
        <v>20000</v>
      </c>
      <c r="G710">
        <v>20000</v>
      </c>
      <c r="H710">
        <f t="shared" si="22"/>
        <v>0</v>
      </c>
      <c r="J710" s="30">
        <f t="shared" si="23"/>
        <v>0</v>
      </c>
    </row>
    <row r="711" spans="1:10" hidden="1" x14ac:dyDescent="0.35">
      <c r="A711" s="22" t="s">
        <v>1902</v>
      </c>
      <c r="B711" s="23"/>
      <c r="C711" s="20">
        <f>(IFERROR(VLOOKUP(A711,#REF!,2,FALSE),0))</f>
        <v>0</v>
      </c>
      <c r="D711" s="30"/>
      <c r="G711">
        <v>0</v>
      </c>
      <c r="H711">
        <f t="shared" si="22"/>
        <v>0</v>
      </c>
      <c r="J711" s="30">
        <f t="shared" si="23"/>
        <v>0</v>
      </c>
    </row>
    <row r="712" spans="1:10" hidden="1" x14ac:dyDescent="0.35">
      <c r="A712" s="22" t="s">
        <v>1903</v>
      </c>
      <c r="B712" s="23"/>
      <c r="C712" s="20">
        <f>(IFERROR(VLOOKUP(A712,#REF!,2,FALSE),0))</f>
        <v>0</v>
      </c>
      <c r="D712" s="30"/>
      <c r="G712">
        <v>0</v>
      </c>
      <c r="H712">
        <f t="shared" si="22"/>
        <v>0</v>
      </c>
      <c r="J712" s="30">
        <f t="shared" si="23"/>
        <v>0</v>
      </c>
    </row>
    <row r="713" spans="1:10" hidden="1" x14ac:dyDescent="0.35">
      <c r="A713" s="22" t="s">
        <v>1907</v>
      </c>
      <c r="B713" s="23"/>
      <c r="C713" s="20">
        <f>(IFERROR(VLOOKUP(A713,#REF!,2,FALSE),0))</f>
        <v>0</v>
      </c>
      <c r="D713" s="30"/>
      <c r="G713">
        <v>0</v>
      </c>
      <c r="H713">
        <f t="shared" si="22"/>
        <v>0</v>
      </c>
      <c r="J713" s="30">
        <f t="shared" si="23"/>
        <v>0</v>
      </c>
    </row>
    <row r="714" spans="1:10" hidden="1" x14ac:dyDescent="0.35">
      <c r="A714" s="22" t="s">
        <v>678</v>
      </c>
      <c r="B714" s="23">
        <v>20000</v>
      </c>
      <c r="C714" s="20">
        <f>(IFERROR(VLOOKUP(A714,#REF!,2,FALSE),0))</f>
        <v>0</v>
      </c>
      <c r="D714" s="30"/>
      <c r="F714">
        <v>20000</v>
      </c>
      <c r="G714">
        <v>20000</v>
      </c>
      <c r="H714">
        <f t="shared" si="22"/>
        <v>0</v>
      </c>
      <c r="J714" s="30">
        <f t="shared" si="23"/>
        <v>0</v>
      </c>
    </row>
    <row r="715" spans="1:10" hidden="1" x14ac:dyDescent="0.35">
      <c r="A715" s="22" t="s">
        <v>1908</v>
      </c>
      <c r="B715" s="23"/>
      <c r="C715" s="20">
        <f>(IFERROR(VLOOKUP(A715,#REF!,2,FALSE),0))</f>
        <v>0</v>
      </c>
      <c r="D715" s="30"/>
      <c r="G715">
        <v>0</v>
      </c>
      <c r="H715">
        <f t="shared" si="22"/>
        <v>0</v>
      </c>
      <c r="J715" s="30">
        <f t="shared" si="23"/>
        <v>0</v>
      </c>
    </row>
    <row r="716" spans="1:10" hidden="1" x14ac:dyDescent="0.35">
      <c r="A716" s="22" t="s">
        <v>1799</v>
      </c>
      <c r="B716" s="23"/>
      <c r="C716" s="20">
        <f>(IFERROR(VLOOKUP(A716,#REF!,2,FALSE),0))</f>
        <v>0</v>
      </c>
      <c r="D716" s="30"/>
      <c r="G716">
        <v>0</v>
      </c>
      <c r="H716">
        <f t="shared" si="22"/>
        <v>0</v>
      </c>
      <c r="J716" s="30">
        <f t="shared" si="23"/>
        <v>0</v>
      </c>
    </row>
    <row r="717" spans="1:10" hidden="1" x14ac:dyDescent="0.35">
      <c r="A717" s="22" t="s">
        <v>519</v>
      </c>
      <c r="B717" s="23">
        <v>2600</v>
      </c>
      <c r="C717" s="20">
        <f>(IFERROR(VLOOKUP(A717,#REF!,2,FALSE),0))</f>
        <v>0</v>
      </c>
      <c r="D717" s="30"/>
      <c r="F717">
        <v>2600</v>
      </c>
      <c r="G717">
        <v>2600</v>
      </c>
      <c r="H717">
        <f t="shared" si="22"/>
        <v>0</v>
      </c>
      <c r="J717" s="30"/>
    </row>
    <row r="718" spans="1:10" hidden="1" x14ac:dyDescent="0.35">
      <c r="A718" s="22" t="s">
        <v>520</v>
      </c>
      <c r="B718" s="23">
        <v>0</v>
      </c>
      <c r="C718" s="20">
        <f>(IFERROR(VLOOKUP(A718,#REF!,2,FALSE),0))</f>
        <v>0</v>
      </c>
      <c r="D718" s="30"/>
      <c r="F718">
        <v>0</v>
      </c>
      <c r="G718">
        <v>0</v>
      </c>
      <c r="H718">
        <f t="shared" si="22"/>
        <v>0</v>
      </c>
      <c r="J718" s="30">
        <f t="shared" si="23"/>
        <v>0</v>
      </c>
    </row>
    <row r="719" spans="1:10" hidden="1" x14ac:dyDescent="0.35">
      <c r="A719" s="22" t="s">
        <v>677</v>
      </c>
      <c r="B719" s="23">
        <v>105354000</v>
      </c>
      <c r="C719" s="20">
        <f>(IFERROR(VLOOKUP(A719,#REF!,2,FALSE),0))</f>
        <v>0</v>
      </c>
      <c r="D719" s="30"/>
      <c r="F719">
        <v>105354000</v>
      </c>
      <c r="G719">
        <v>105354000</v>
      </c>
      <c r="H719">
        <f t="shared" si="22"/>
        <v>0</v>
      </c>
      <c r="J719" s="30"/>
    </row>
    <row r="720" spans="1:10" hidden="1" x14ac:dyDescent="0.35">
      <c r="A720" s="22" t="s">
        <v>676</v>
      </c>
      <c r="B720" s="23">
        <v>0</v>
      </c>
      <c r="C720" s="20">
        <f>(IFERROR(VLOOKUP(A720,#REF!,2,FALSE),0))</f>
        <v>0</v>
      </c>
      <c r="D720" s="30"/>
      <c r="F720">
        <v>0</v>
      </c>
      <c r="G720">
        <v>0</v>
      </c>
      <c r="H720">
        <f t="shared" si="22"/>
        <v>0</v>
      </c>
      <c r="J720" s="30">
        <f t="shared" si="23"/>
        <v>0</v>
      </c>
    </row>
    <row r="721" spans="1:10" hidden="1" x14ac:dyDescent="0.35">
      <c r="A721" s="22" t="s">
        <v>521</v>
      </c>
      <c r="B721" s="23">
        <v>16000</v>
      </c>
      <c r="C721" s="20">
        <f>(IFERROR(VLOOKUP(A721,#REF!,2,FALSE),0))</f>
        <v>0</v>
      </c>
      <c r="D721" s="30"/>
      <c r="F721">
        <v>16000</v>
      </c>
      <c r="G721">
        <v>16000</v>
      </c>
      <c r="H721">
        <f t="shared" si="22"/>
        <v>0</v>
      </c>
      <c r="J721" s="30"/>
    </row>
    <row r="722" spans="1:10" hidden="1" x14ac:dyDescent="0.35">
      <c r="A722" s="22" t="s">
        <v>522</v>
      </c>
      <c r="B722" s="23">
        <v>14640651.199999999</v>
      </c>
      <c r="C722" s="20">
        <f>(IFERROR(VLOOKUP(A722,#REF!,2,FALSE),0))</f>
        <v>0</v>
      </c>
      <c r="D722" s="30"/>
      <c r="F722">
        <v>14640651.199999999</v>
      </c>
      <c r="G722">
        <v>14640651.199999999</v>
      </c>
      <c r="H722">
        <f t="shared" si="22"/>
        <v>0</v>
      </c>
      <c r="J722" s="30"/>
    </row>
    <row r="723" spans="1:10" hidden="1" x14ac:dyDescent="0.35">
      <c r="A723" s="22" t="s">
        <v>523</v>
      </c>
      <c r="B723" s="23">
        <v>400000</v>
      </c>
      <c r="C723" s="20">
        <f>(IFERROR(VLOOKUP(A723,#REF!,2,FALSE),0))</f>
        <v>0</v>
      </c>
      <c r="D723" s="30"/>
      <c r="F723">
        <v>400000</v>
      </c>
      <c r="G723">
        <v>400000</v>
      </c>
      <c r="H723">
        <f t="shared" si="22"/>
        <v>0</v>
      </c>
      <c r="J723" s="30"/>
    </row>
    <row r="724" spans="1:10" hidden="1" x14ac:dyDescent="0.35">
      <c r="A724" s="22" t="s">
        <v>524</v>
      </c>
      <c r="B724" s="23">
        <v>8000</v>
      </c>
      <c r="C724" s="20">
        <f>(IFERROR(VLOOKUP(A724,#REF!,2,FALSE),0))</f>
        <v>0</v>
      </c>
      <c r="D724" s="30"/>
      <c r="F724">
        <v>8000</v>
      </c>
      <c r="G724">
        <v>8000</v>
      </c>
      <c r="H724">
        <f t="shared" si="22"/>
        <v>0</v>
      </c>
      <c r="J724" s="30"/>
    </row>
    <row r="725" spans="1:10" hidden="1" x14ac:dyDescent="0.35">
      <c r="A725" s="22" t="s">
        <v>529</v>
      </c>
      <c r="B725" s="23">
        <v>3000000</v>
      </c>
      <c r="C725" s="20">
        <f>(IFERROR(VLOOKUP(A725,#REF!,2,FALSE),0))</f>
        <v>0</v>
      </c>
      <c r="D725" s="30"/>
      <c r="F725">
        <v>3000000</v>
      </c>
      <c r="G725">
        <v>3000000</v>
      </c>
      <c r="H725">
        <f t="shared" si="22"/>
        <v>0</v>
      </c>
      <c r="J725" s="30"/>
    </row>
    <row r="726" spans="1:10" hidden="1" x14ac:dyDescent="0.35">
      <c r="A726" s="22" t="s">
        <v>530</v>
      </c>
      <c r="B726" s="23">
        <v>120000</v>
      </c>
      <c r="C726" s="20">
        <f>(IFERROR(VLOOKUP(A726,#REF!,2,FALSE),0))</f>
        <v>0</v>
      </c>
      <c r="D726" s="30"/>
      <c r="F726">
        <v>120000</v>
      </c>
      <c r="G726">
        <v>120000</v>
      </c>
      <c r="H726">
        <f t="shared" si="22"/>
        <v>0</v>
      </c>
      <c r="J726" s="30">
        <f t="shared" si="23"/>
        <v>0</v>
      </c>
    </row>
    <row r="727" spans="1:10" hidden="1" x14ac:dyDescent="0.35">
      <c r="A727" s="22" t="s">
        <v>1801</v>
      </c>
      <c r="B727" s="23"/>
      <c r="C727" s="20">
        <f>(IFERROR(VLOOKUP(A727,#REF!,2,FALSE),0))</f>
        <v>0</v>
      </c>
      <c r="D727" s="30"/>
      <c r="G727">
        <v>0</v>
      </c>
      <c r="H727">
        <f t="shared" si="22"/>
        <v>0</v>
      </c>
      <c r="J727" s="30">
        <f t="shared" si="23"/>
        <v>0</v>
      </c>
    </row>
    <row r="728" spans="1:10" hidden="1" x14ac:dyDescent="0.35">
      <c r="A728" s="22" t="s">
        <v>533</v>
      </c>
      <c r="B728" s="23">
        <v>220000</v>
      </c>
      <c r="C728" s="20">
        <f>(IFERROR(VLOOKUP(A728,#REF!,2,FALSE),0))</f>
        <v>0</v>
      </c>
      <c r="D728" s="30"/>
      <c r="F728">
        <v>220000</v>
      </c>
      <c r="G728">
        <v>220000</v>
      </c>
      <c r="H728">
        <f t="shared" si="22"/>
        <v>0</v>
      </c>
      <c r="J728" s="30">
        <f t="shared" si="23"/>
        <v>0</v>
      </c>
    </row>
    <row r="729" spans="1:10" hidden="1" x14ac:dyDescent="0.35">
      <c r="A729" s="22" t="s">
        <v>534</v>
      </c>
      <c r="B729" s="23">
        <v>128000</v>
      </c>
      <c r="C729" s="20">
        <f>(IFERROR(VLOOKUP(A729,#REF!,2,FALSE),0))</f>
        <v>0</v>
      </c>
      <c r="D729" s="30"/>
      <c r="F729">
        <v>128000</v>
      </c>
      <c r="G729">
        <v>128000</v>
      </c>
      <c r="H729">
        <f t="shared" si="22"/>
        <v>0</v>
      </c>
      <c r="J729" s="30">
        <f t="shared" si="23"/>
        <v>0</v>
      </c>
    </row>
    <row r="730" spans="1:10" hidden="1" x14ac:dyDescent="0.35">
      <c r="A730" s="22" t="s">
        <v>675</v>
      </c>
      <c r="B730" s="23">
        <v>23000</v>
      </c>
      <c r="C730" s="20">
        <f>(IFERROR(VLOOKUP(A730,#REF!,2,FALSE),0))</f>
        <v>0</v>
      </c>
      <c r="D730" s="30"/>
      <c r="F730">
        <v>23000</v>
      </c>
      <c r="G730">
        <v>23000</v>
      </c>
      <c r="H730">
        <f t="shared" si="22"/>
        <v>0</v>
      </c>
      <c r="J730" s="30">
        <f t="shared" si="23"/>
        <v>0</v>
      </c>
    </row>
    <row r="731" spans="1:10" hidden="1" x14ac:dyDescent="0.35">
      <c r="A731" s="22" t="s">
        <v>535</v>
      </c>
      <c r="B731" s="23">
        <v>1200000</v>
      </c>
      <c r="C731" s="20">
        <f>(IFERROR(VLOOKUP(A731,#REF!,2,FALSE),0))</f>
        <v>0</v>
      </c>
      <c r="D731" s="30"/>
      <c r="F731">
        <v>1200000</v>
      </c>
      <c r="G731">
        <v>1200000</v>
      </c>
      <c r="H731">
        <f t="shared" si="22"/>
        <v>0</v>
      </c>
      <c r="J731" s="30"/>
    </row>
    <row r="732" spans="1:10" hidden="1" x14ac:dyDescent="0.35">
      <c r="A732" s="22" t="s">
        <v>674</v>
      </c>
      <c r="B732" s="23">
        <v>24000</v>
      </c>
      <c r="C732" s="20">
        <f>(IFERROR(VLOOKUP(A732,#REF!,2,FALSE),0))</f>
        <v>0</v>
      </c>
      <c r="D732" s="30"/>
      <c r="F732">
        <v>24000</v>
      </c>
      <c r="G732">
        <v>24000</v>
      </c>
      <c r="H732">
        <f t="shared" si="22"/>
        <v>0</v>
      </c>
      <c r="J732" s="30">
        <f t="shared" si="23"/>
        <v>0</v>
      </c>
    </row>
    <row r="733" spans="1:10" hidden="1" x14ac:dyDescent="0.35">
      <c r="A733" s="22" t="s">
        <v>536</v>
      </c>
      <c r="B733" s="23">
        <v>0</v>
      </c>
      <c r="C733" s="20">
        <f>(IFERROR(VLOOKUP(A733,#REF!,2,FALSE),0))</f>
        <v>0</v>
      </c>
      <c r="D733" s="30"/>
      <c r="F733">
        <v>0</v>
      </c>
      <c r="G733">
        <v>0</v>
      </c>
      <c r="H733">
        <f t="shared" si="22"/>
        <v>0</v>
      </c>
      <c r="J733" s="30">
        <f t="shared" si="23"/>
        <v>0</v>
      </c>
    </row>
    <row r="734" spans="1:10" hidden="1" x14ac:dyDescent="0.35">
      <c r="A734" s="22" t="s">
        <v>673</v>
      </c>
      <c r="B734" s="23">
        <v>60000</v>
      </c>
      <c r="C734" s="20">
        <f>(IFERROR(VLOOKUP(A734,#REF!,2,FALSE),0))</f>
        <v>0</v>
      </c>
      <c r="D734" s="30"/>
      <c r="F734">
        <v>60000</v>
      </c>
      <c r="G734">
        <v>60000</v>
      </c>
      <c r="H734">
        <f t="shared" si="22"/>
        <v>0</v>
      </c>
      <c r="J734" s="30">
        <f t="shared" si="23"/>
        <v>0</v>
      </c>
    </row>
    <row r="735" spans="1:10" hidden="1" x14ac:dyDescent="0.35">
      <c r="A735" s="22" t="s">
        <v>672</v>
      </c>
      <c r="B735" s="23">
        <v>14000</v>
      </c>
      <c r="C735" s="20">
        <f>(IFERROR(VLOOKUP(A735,#REF!,2,FALSE),0))</f>
        <v>0</v>
      </c>
      <c r="D735" s="30"/>
      <c r="F735">
        <v>14000</v>
      </c>
      <c r="G735">
        <v>14000</v>
      </c>
      <c r="H735">
        <f t="shared" si="22"/>
        <v>0</v>
      </c>
      <c r="J735" s="30">
        <f t="shared" si="23"/>
        <v>0</v>
      </c>
    </row>
    <row r="736" spans="1:10" hidden="1" x14ac:dyDescent="0.35">
      <c r="A736" s="22" t="s">
        <v>671</v>
      </c>
      <c r="B736" s="23">
        <v>4750</v>
      </c>
      <c r="C736" s="20">
        <f>(IFERROR(VLOOKUP(A736,#REF!,2,FALSE),0))</f>
        <v>0</v>
      </c>
      <c r="D736" s="30"/>
      <c r="F736">
        <v>4750</v>
      </c>
      <c r="G736">
        <v>4750</v>
      </c>
      <c r="H736">
        <f t="shared" si="22"/>
        <v>0</v>
      </c>
      <c r="J736" s="30">
        <f t="shared" si="23"/>
        <v>0</v>
      </c>
    </row>
    <row r="737" spans="1:10" hidden="1" x14ac:dyDescent="0.35">
      <c r="A737" s="22" t="s">
        <v>1912</v>
      </c>
      <c r="B737" s="23"/>
      <c r="C737" s="20">
        <f>(IFERROR(VLOOKUP(A737,#REF!,2,FALSE),0))</f>
        <v>0</v>
      </c>
      <c r="D737" s="30"/>
      <c r="G737">
        <v>0</v>
      </c>
      <c r="H737">
        <f t="shared" si="22"/>
        <v>0</v>
      </c>
      <c r="J737" s="30">
        <f t="shared" si="23"/>
        <v>0</v>
      </c>
    </row>
    <row r="738" spans="1:10" hidden="1" x14ac:dyDescent="0.35">
      <c r="A738" s="22" t="s">
        <v>670</v>
      </c>
      <c r="B738" s="23">
        <v>42000</v>
      </c>
      <c r="C738" s="20">
        <f>(IFERROR(VLOOKUP(A738,#REF!,2,FALSE),0))</f>
        <v>0</v>
      </c>
      <c r="D738" s="30"/>
      <c r="F738">
        <v>42000</v>
      </c>
      <c r="G738">
        <v>42000</v>
      </c>
      <c r="H738">
        <f t="shared" si="22"/>
        <v>0</v>
      </c>
      <c r="J738" s="30">
        <f t="shared" si="23"/>
        <v>0</v>
      </c>
    </row>
    <row r="739" spans="1:10" hidden="1" x14ac:dyDescent="0.35">
      <c r="A739" s="22" t="s">
        <v>669</v>
      </c>
      <c r="B739" s="23">
        <v>35000</v>
      </c>
      <c r="C739" s="20">
        <f>(IFERROR(VLOOKUP(A739,#REF!,2,FALSE),0))</f>
        <v>0</v>
      </c>
      <c r="D739" s="30"/>
      <c r="F739">
        <v>35000</v>
      </c>
      <c r="G739">
        <v>35000</v>
      </c>
      <c r="H739">
        <f t="shared" si="22"/>
        <v>0</v>
      </c>
      <c r="J739" s="30">
        <f t="shared" si="23"/>
        <v>0</v>
      </c>
    </row>
    <row r="740" spans="1:10" hidden="1" x14ac:dyDescent="0.35">
      <c r="A740" s="22" t="s">
        <v>539</v>
      </c>
      <c r="B740" s="23">
        <v>347500</v>
      </c>
      <c r="C740" s="20">
        <f>(IFERROR(VLOOKUP(A740,#REF!,2,FALSE),0))</f>
        <v>0</v>
      </c>
      <c r="D740" s="30"/>
      <c r="F740">
        <v>347500</v>
      </c>
      <c r="G740">
        <v>347500</v>
      </c>
      <c r="H740">
        <f t="shared" si="22"/>
        <v>0</v>
      </c>
      <c r="J740" s="30"/>
    </row>
    <row r="741" spans="1:10" hidden="1" x14ac:dyDescent="0.35">
      <c r="A741" s="22" t="s">
        <v>540</v>
      </c>
      <c r="B741" s="23">
        <v>560000</v>
      </c>
      <c r="C741" s="20">
        <f>(IFERROR(VLOOKUP(A741,#REF!,2,FALSE),0))</f>
        <v>0</v>
      </c>
      <c r="D741" s="30"/>
      <c r="F741">
        <v>560000</v>
      </c>
      <c r="G741">
        <v>560000</v>
      </c>
      <c r="H741">
        <f t="shared" si="22"/>
        <v>0</v>
      </c>
      <c r="J741" s="30">
        <f t="shared" si="23"/>
        <v>0</v>
      </c>
    </row>
    <row r="742" spans="1:10" hidden="1" x14ac:dyDescent="0.35">
      <c r="A742" s="22" t="s">
        <v>668</v>
      </c>
      <c r="B742" s="23">
        <v>0</v>
      </c>
      <c r="C742" s="20">
        <f>(IFERROR(VLOOKUP(A742,#REF!,2,FALSE),0))</f>
        <v>0</v>
      </c>
      <c r="D742" s="30"/>
      <c r="F742">
        <v>0</v>
      </c>
      <c r="G742">
        <v>0</v>
      </c>
      <c r="H742">
        <f t="shared" si="22"/>
        <v>0</v>
      </c>
      <c r="J742" s="30">
        <f t="shared" si="23"/>
        <v>0</v>
      </c>
    </row>
    <row r="743" spans="1:10" hidden="1" x14ac:dyDescent="0.35">
      <c r="A743" s="22" t="s">
        <v>667</v>
      </c>
      <c r="B743" s="23">
        <v>0</v>
      </c>
      <c r="C743" s="20">
        <f>(IFERROR(VLOOKUP(A743,#REF!,2,FALSE),0))</f>
        <v>0</v>
      </c>
      <c r="D743" s="30"/>
      <c r="F743">
        <v>0</v>
      </c>
      <c r="G743">
        <v>0</v>
      </c>
      <c r="H743">
        <f t="shared" si="22"/>
        <v>0</v>
      </c>
      <c r="J743" s="30">
        <f t="shared" si="23"/>
        <v>0</v>
      </c>
    </row>
    <row r="744" spans="1:10" hidden="1" x14ac:dyDescent="0.35">
      <c r="A744" s="22" t="s">
        <v>666</v>
      </c>
      <c r="B744" s="23">
        <v>0</v>
      </c>
      <c r="C744" s="20">
        <f>(IFERROR(VLOOKUP(A744,#REF!,2,FALSE),0))</f>
        <v>0</v>
      </c>
      <c r="D744" s="30"/>
      <c r="F744">
        <v>0</v>
      </c>
      <c r="G744">
        <v>0</v>
      </c>
      <c r="H744">
        <f t="shared" si="22"/>
        <v>0</v>
      </c>
      <c r="J744" s="30">
        <f t="shared" si="23"/>
        <v>0</v>
      </c>
    </row>
    <row r="745" spans="1:10" hidden="1" x14ac:dyDescent="0.35">
      <c r="A745" s="22" t="s">
        <v>665</v>
      </c>
      <c r="B745" s="23">
        <v>585000</v>
      </c>
      <c r="C745" s="20">
        <f>(IFERROR(VLOOKUP(A745,#REF!,2,FALSE),0))</f>
        <v>0</v>
      </c>
      <c r="D745" s="30"/>
      <c r="F745">
        <v>585000</v>
      </c>
      <c r="G745">
        <v>585000</v>
      </c>
      <c r="H745">
        <f t="shared" si="22"/>
        <v>0</v>
      </c>
      <c r="J745" s="30"/>
    </row>
    <row r="746" spans="1:10" hidden="1" x14ac:dyDescent="0.35">
      <c r="A746" s="22" t="s">
        <v>664</v>
      </c>
      <c r="B746" s="23">
        <v>51000</v>
      </c>
      <c r="C746" s="20">
        <f>(IFERROR(VLOOKUP(A746,#REF!,2,FALSE),0))</f>
        <v>0</v>
      </c>
      <c r="D746" s="30"/>
      <c r="F746">
        <v>51000</v>
      </c>
      <c r="G746">
        <v>51000</v>
      </c>
      <c r="H746">
        <f t="shared" si="22"/>
        <v>0</v>
      </c>
      <c r="J746" s="30">
        <f t="shared" si="23"/>
        <v>0</v>
      </c>
    </row>
    <row r="747" spans="1:10" hidden="1" x14ac:dyDescent="0.35">
      <c r="A747" s="22" t="s">
        <v>663</v>
      </c>
      <c r="B747" s="23">
        <v>95820.1</v>
      </c>
      <c r="C747" s="20">
        <f>(IFERROR(VLOOKUP(A747,#REF!,2,FALSE),0))</f>
        <v>0</v>
      </c>
      <c r="D747" s="30"/>
      <c r="F747">
        <v>95820.1</v>
      </c>
      <c r="G747">
        <v>95820.1</v>
      </c>
      <c r="H747">
        <f t="shared" si="22"/>
        <v>0</v>
      </c>
      <c r="J747" s="30"/>
    </row>
    <row r="748" spans="1:10" hidden="1" x14ac:dyDescent="0.35">
      <c r="A748" s="22" t="s">
        <v>662</v>
      </c>
      <c r="B748" s="23">
        <v>0</v>
      </c>
      <c r="C748" s="20">
        <f>(IFERROR(VLOOKUP(A748,#REF!,2,FALSE),0))</f>
        <v>0</v>
      </c>
      <c r="D748" s="30"/>
      <c r="F748">
        <v>0</v>
      </c>
      <c r="G748">
        <v>0</v>
      </c>
      <c r="H748">
        <f t="shared" si="22"/>
        <v>0</v>
      </c>
      <c r="J748" s="30">
        <f t="shared" si="23"/>
        <v>0</v>
      </c>
    </row>
    <row r="749" spans="1:10" hidden="1" x14ac:dyDescent="0.35">
      <c r="A749" s="22" t="s">
        <v>661</v>
      </c>
      <c r="B749" s="23">
        <v>46500</v>
      </c>
      <c r="C749" s="20">
        <f>(IFERROR(VLOOKUP(A749,#REF!,2,FALSE),0))</f>
        <v>0</v>
      </c>
      <c r="D749" s="30"/>
      <c r="F749">
        <v>46500</v>
      </c>
      <c r="G749">
        <v>46500</v>
      </c>
      <c r="H749">
        <f t="shared" si="22"/>
        <v>0</v>
      </c>
      <c r="J749" s="30">
        <f t="shared" si="23"/>
        <v>0</v>
      </c>
    </row>
    <row r="750" spans="1:10" hidden="1" x14ac:dyDescent="0.35">
      <c r="A750" s="22" t="s">
        <v>541</v>
      </c>
      <c r="B750" s="23">
        <v>10000</v>
      </c>
      <c r="C750" s="20">
        <f>(IFERROR(VLOOKUP(A750,#REF!,2,FALSE),0))</f>
        <v>0</v>
      </c>
      <c r="D750" s="30"/>
      <c r="F750">
        <v>10000</v>
      </c>
      <c r="G750">
        <v>10000</v>
      </c>
      <c r="H750">
        <f t="shared" si="22"/>
        <v>0</v>
      </c>
      <c r="J750" s="30">
        <f t="shared" si="23"/>
        <v>0</v>
      </c>
    </row>
    <row r="751" spans="1:10" hidden="1" x14ac:dyDescent="0.35">
      <c r="A751" s="22" t="s">
        <v>544</v>
      </c>
      <c r="B751" s="23">
        <v>0</v>
      </c>
      <c r="C751" s="20">
        <f>(IFERROR(VLOOKUP(A751,#REF!,2,FALSE),0))</f>
        <v>0</v>
      </c>
      <c r="D751" s="30"/>
      <c r="F751">
        <v>0</v>
      </c>
      <c r="G751">
        <v>0</v>
      </c>
      <c r="H751">
        <f t="shared" si="22"/>
        <v>0</v>
      </c>
      <c r="J751" s="30">
        <f t="shared" si="23"/>
        <v>0</v>
      </c>
    </row>
    <row r="752" spans="1:10" hidden="1" x14ac:dyDescent="0.35">
      <c r="A752" s="22" t="s">
        <v>545</v>
      </c>
      <c r="B752" s="23">
        <v>2304000</v>
      </c>
      <c r="C752" s="20">
        <f>(IFERROR(VLOOKUP(A752,#REF!,2,FALSE),0))</f>
        <v>0</v>
      </c>
      <c r="D752" s="30"/>
      <c r="F752">
        <v>2304000</v>
      </c>
      <c r="G752">
        <v>2304000</v>
      </c>
      <c r="H752">
        <f t="shared" si="22"/>
        <v>0</v>
      </c>
      <c r="J752" s="30">
        <f t="shared" si="23"/>
        <v>0</v>
      </c>
    </row>
    <row r="753" spans="1:10" hidden="1" x14ac:dyDescent="0.35">
      <c r="A753" s="22" t="s">
        <v>546</v>
      </c>
      <c r="B753" s="23">
        <v>0</v>
      </c>
      <c r="C753" s="20">
        <f>(IFERROR(VLOOKUP(A753,#REF!,2,FALSE),0))</f>
        <v>0</v>
      </c>
      <c r="D753" s="30"/>
      <c r="F753">
        <v>0</v>
      </c>
      <c r="G753">
        <v>0</v>
      </c>
      <c r="H753">
        <f t="shared" si="22"/>
        <v>0</v>
      </c>
      <c r="J753" s="30">
        <f t="shared" si="23"/>
        <v>0</v>
      </c>
    </row>
    <row r="754" spans="1:10" hidden="1" x14ac:dyDescent="0.35">
      <c r="A754" s="22" t="s">
        <v>660</v>
      </c>
      <c r="B754" s="23">
        <v>0</v>
      </c>
      <c r="C754" s="20">
        <f>(IFERROR(VLOOKUP(A754,#REF!,2,FALSE),0))</f>
        <v>0</v>
      </c>
      <c r="D754" s="30"/>
      <c r="F754">
        <v>0</v>
      </c>
      <c r="G754">
        <v>0</v>
      </c>
      <c r="H754">
        <f t="shared" si="22"/>
        <v>0</v>
      </c>
      <c r="J754" s="30">
        <f t="shared" si="23"/>
        <v>0</v>
      </c>
    </row>
    <row r="755" spans="1:10" hidden="1" x14ac:dyDescent="0.35">
      <c r="A755" s="22" t="s">
        <v>659</v>
      </c>
      <c r="B755" s="23">
        <v>0</v>
      </c>
      <c r="C755" s="20">
        <f>(IFERROR(VLOOKUP(A755,#REF!,2,FALSE),0))</f>
        <v>0</v>
      </c>
      <c r="D755" s="30"/>
      <c r="F755">
        <v>0</v>
      </c>
      <c r="G755">
        <v>0</v>
      </c>
      <c r="H755">
        <f t="shared" si="22"/>
        <v>0</v>
      </c>
      <c r="J755" s="30">
        <f t="shared" si="23"/>
        <v>0</v>
      </c>
    </row>
    <row r="756" spans="1:10" hidden="1" x14ac:dyDescent="0.35">
      <c r="A756" s="22" t="s">
        <v>658</v>
      </c>
      <c r="B756" s="23">
        <v>208000</v>
      </c>
      <c r="C756" s="20">
        <f>(IFERROR(VLOOKUP(A756,#REF!,2,FALSE),0))</f>
        <v>0</v>
      </c>
      <c r="D756" s="30"/>
      <c r="F756">
        <v>208000</v>
      </c>
      <c r="G756">
        <v>208000</v>
      </c>
      <c r="H756">
        <f t="shared" si="22"/>
        <v>0</v>
      </c>
      <c r="J756" s="30">
        <f t="shared" si="23"/>
        <v>0</v>
      </c>
    </row>
    <row r="757" spans="1:10" hidden="1" x14ac:dyDescent="0.35">
      <c r="A757" s="22" t="s">
        <v>657</v>
      </c>
      <c r="B757" s="23">
        <v>0</v>
      </c>
      <c r="C757" s="20">
        <f>(IFERROR(VLOOKUP(A757,#REF!,2,FALSE),0))</f>
        <v>0</v>
      </c>
      <c r="D757" s="30"/>
      <c r="F757">
        <v>0</v>
      </c>
      <c r="G757">
        <v>0</v>
      </c>
      <c r="H757">
        <f t="shared" si="22"/>
        <v>0</v>
      </c>
      <c r="J757" s="30">
        <f t="shared" si="23"/>
        <v>0</v>
      </c>
    </row>
    <row r="758" spans="1:10" hidden="1" x14ac:dyDescent="0.35">
      <c r="A758" s="22" t="s">
        <v>654</v>
      </c>
      <c r="B758" s="23">
        <v>0</v>
      </c>
      <c r="C758" s="20">
        <f>(IFERROR(VLOOKUP(A758,#REF!,2,FALSE),0))</f>
        <v>0</v>
      </c>
      <c r="D758" s="30"/>
      <c r="F758">
        <v>0</v>
      </c>
      <c r="G758">
        <v>0</v>
      </c>
      <c r="H758">
        <f t="shared" si="22"/>
        <v>0</v>
      </c>
      <c r="J758" s="30">
        <f t="shared" si="23"/>
        <v>0</v>
      </c>
    </row>
    <row r="759" spans="1:10" hidden="1" x14ac:dyDescent="0.35">
      <c r="A759" s="22" t="s">
        <v>549</v>
      </c>
      <c r="B759" s="23">
        <v>10034500</v>
      </c>
      <c r="C759" s="20">
        <f>(IFERROR(VLOOKUP(A759,#REF!,2,FALSE),0))</f>
        <v>0</v>
      </c>
      <c r="D759" s="30"/>
      <c r="F759">
        <v>10034500</v>
      </c>
      <c r="G759">
        <v>10034500</v>
      </c>
      <c r="H759">
        <f t="shared" si="22"/>
        <v>0</v>
      </c>
      <c r="J759" s="30"/>
    </row>
    <row r="760" spans="1:10" hidden="1" x14ac:dyDescent="0.35">
      <c r="A760" s="22" t="s">
        <v>552</v>
      </c>
      <c r="B760" s="23">
        <v>225000</v>
      </c>
      <c r="C760" s="20">
        <f>(IFERROR(VLOOKUP(A760,#REF!,2,FALSE),0))</f>
        <v>0</v>
      </c>
      <c r="D760" s="30"/>
      <c r="F760">
        <v>225000</v>
      </c>
      <c r="G760">
        <v>225000</v>
      </c>
      <c r="H760">
        <f t="shared" si="22"/>
        <v>0</v>
      </c>
      <c r="J760" s="30">
        <f t="shared" si="23"/>
        <v>0</v>
      </c>
    </row>
    <row r="761" spans="1:10" hidden="1" x14ac:dyDescent="0.35">
      <c r="A761" s="22" t="s">
        <v>555</v>
      </c>
      <c r="B761" s="23">
        <v>0</v>
      </c>
      <c r="C761" s="20">
        <f>(IFERROR(VLOOKUP(A761,#REF!,2,FALSE),0))</f>
        <v>0</v>
      </c>
      <c r="D761" s="30"/>
      <c r="F761">
        <v>0</v>
      </c>
      <c r="G761">
        <v>0</v>
      </c>
      <c r="H761">
        <f t="shared" si="22"/>
        <v>0</v>
      </c>
      <c r="J761" s="30">
        <f t="shared" si="23"/>
        <v>0</v>
      </c>
    </row>
    <row r="762" spans="1:10" hidden="1" x14ac:dyDescent="0.35">
      <c r="A762" s="22" t="s">
        <v>556</v>
      </c>
      <c r="B762" s="23">
        <v>1011870</v>
      </c>
      <c r="C762" s="20">
        <f>(IFERROR(VLOOKUP(A762,#REF!,2,FALSE),0))</f>
        <v>0</v>
      </c>
      <c r="D762" s="30"/>
      <c r="F762">
        <v>1011870</v>
      </c>
      <c r="G762">
        <v>1011870</v>
      </c>
      <c r="H762">
        <f t="shared" si="22"/>
        <v>0</v>
      </c>
      <c r="J762" s="30"/>
    </row>
    <row r="763" spans="1:10" hidden="1" x14ac:dyDescent="0.35">
      <c r="A763" s="22" t="s">
        <v>557</v>
      </c>
      <c r="B763" s="23">
        <v>70800</v>
      </c>
      <c r="C763" s="20">
        <f>(IFERROR(VLOOKUP(A763,#REF!,2,FALSE),0))</f>
        <v>0</v>
      </c>
      <c r="D763" s="30"/>
      <c r="F763">
        <v>70800</v>
      </c>
      <c r="G763">
        <v>70800</v>
      </c>
      <c r="H763">
        <f t="shared" si="22"/>
        <v>0</v>
      </c>
      <c r="J763" s="30">
        <f t="shared" si="23"/>
        <v>0</v>
      </c>
    </row>
    <row r="764" spans="1:10" hidden="1" x14ac:dyDescent="0.35">
      <c r="A764" s="22" t="s">
        <v>558</v>
      </c>
      <c r="B764" s="23">
        <v>0</v>
      </c>
      <c r="C764" s="20">
        <f>(IFERROR(VLOOKUP(A764,#REF!,2,FALSE),0))</f>
        <v>0</v>
      </c>
      <c r="D764" s="30"/>
      <c r="F764">
        <v>0</v>
      </c>
      <c r="G764">
        <v>0</v>
      </c>
      <c r="H764">
        <f t="shared" si="22"/>
        <v>0</v>
      </c>
      <c r="J764" s="30">
        <f t="shared" si="23"/>
        <v>0</v>
      </c>
    </row>
    <row r="765" spans="1:10" hidden="1" x14ac:dyDescent="0.35">
      <c r="A765" s="22" t="s">
        <v>653</v>
      </c>
      <c r="B765" s="23">
        <v>0</v>
      </c>
      <c r="C765" s="20">
        <f>(IFERROR(VLOOKUP(A765,#REF!,2,FALSE),0))</f>
        <v>0</v>
      </c>
      <c r="D765" s="30"/>
      <c r="F765">
        <v>0</v>
      </c>
      <c r="G765">
        <v>0</v>
      </c>
      <c r="H765">
        <f t="shared" si="22"/>
        <v>0</v>
      </c>
      <c r="J765" s="30">
        <f t="shared" si="23"/>
        <v>0</v>
      </c>
    </row>
    <row r="766" spans="1:10" hidden="1" x14ac:dyDescent="0.35">
      <c r="A766" s="22" t="s">
        <v>652</v>
      </c>
      <c r="B766" s="23">
        <v>0</v>
      </c>
      <c r="C766" s="20">
        <f>(IFERROR(VLOOKUP(A766,#REF!,2,FALSE),0))</f>
        <v>0</v>
      </c>
      <c r="D766" s="30"/>
      <c r="F766">
        <v>0</v>
      </c>
      <c r="G766">
        <v>0</v>
      </c>
      <c r="H766">
        <f t="shared" si="22"/>
        <v>0</v>
      </c>
      <c r="J766" s="30">
        <f t="shared" si="23"/>
        <v>0</v>
      </c>
    </row>
    <row r="767" spans="1:10" hidden="1" x14ac:dyDescent="0.35">
      <c r="A767" s="22" t="s">
        <v>651</v>
      </c>
      <c r="B767" s="23">
        <v>0</v>
      </c>
      <c r="C767" s="20">
        <f>(IFERROR(VLOOKUP(A767,#REF!,2,FALSE),0))</f>
        <v>0</v>
      </c>
      <c r="D767" s="30"/>
      <c r="F767">
        <v>0</v>
      </c>
      <c r="G767">
        <v>0</v>
      </c>
      <c r="H767">
        <f t="shared" si="22"/>
        <v>0</v>
      </c>
      <c r="J767" s="30">
        <f t="shared" si="23"/>
        <v>0</v>
      </c>
    </row>
    <row r="768" spans="1:10" hidden="1" x14ac:dyDescent="0.35">
      <c r="A768" s="22" t="s">
        <v>650</v>
      </c>
      <c r="B768" s="23">
        <v>0</v>
      </c>
      <c r="C768" s="20">
        <f>(IFERROR(VLOOKUP(A768,#REF!,2,FALSE),0))</f>
        <v>0</v>
      </c>
      <c r="D768" s="30"/>
      <c r="F768">
        <v>0</v>
      </c>
      <c r="G768">
        <v>0</v>
      </c>
      <c r="H768">
        <f t="shared" si="22"/>
        <v>0</v>
      </c>
      <c r="J768" s="30">
        <f t="shared" si="23"/>
        <v>0</v>
      </c>
    </row>
    <row r="769" spans="1:10" hidden="1" x14ac:dyDescent="0.35">
      <c r="A769" s="22" t="s">
        <v>649</v>
      </c>
      <c r="B769" s="23">
        <v>0</v>
      </c>
      <c r="C769" s="20">
        <f>(IFERROR(VLOOKUP(A769,#REF!,2,FALSE),0))</f>
        <v>0</v>
      </c>
      <c r="D769" s="30"/>
      <c r="F769">
        <v>0</v>
      </c>
      <c r="G769">
        <v>0</v>
      </c>
      <c r="H769">
        <f t="shared" si="22"/>
        <v>0</v>
      </c>
      <c r="J769" s="30">
        <f t="shared" si="23"/>
        <v>0</v>
      </c>
    </row>
    <row r="770" spans="1:10" hidden="1" x14ac:dyDescent="0.35">
      <c r="A770" s="22" t="s">
        <v>559</v>
      </c>
      <c r="B770" s="23">
        <v>0</v>
      </c>
      <c r="C770" s="20">
        <f>(IFERROR(VLOOKUP(A770,#REF!,2,FALSE),0))</f>
        <v>0</v>
      </c>
      <c r="D770" s="30"/>
      <c r="F770">
        <v>0</v>
      </c>
      <c r="G770">
        <v>0</v>
      </c>
      <c r="H770">
        <f t="shared" si="22"/>
        <v>0</v>
      </c>
      <c r="J770" s="30">
        <f t="shared" si="23"/>
        <v>0</v>
      </c>
    </row>
    <row r="771" spans="1:10" hidden="1" x14ac:dyDescent="0.35">
      <c r="A771" s="22" t="s">
        <v>560</v>
      </c>
      <c r="B771" s="23">
        <v>0</v>
      </c>
      <c r="C771" s="20">
        <f>(IFERROR(VLOOKUP(A771,#REF!,2,FALSE),0))</f>
        <v>0</v>
      </c>
      <c r="D771" s="30"/>
      <c r="F771">
        <v>0</v>
      </c>
      <c r="G771">
        <v>0</v>
      </c>
      <c r="H771">
        <f t="shared" ref="H771:H834" si="24">F771-G771</f>
        <v>0</v>
      </c>
      <c r="J771" s="30">
        <f t="shared" ref="J771:J834" si="25">H771-I771</f>
        <v>0</v>
      </c>
    </row>
    <row r="772" spans="1:10" hidden="1" x14ac:dyDescent="0.35">
      <c r="A772" s="22" t="s">
        <v>561</v>
      </c>
      <c r="B772" s="23">
        <v>32500</v>
      </c>
      <c r="C772" s="20">
        <f>(IFERROR(VLOOKUP(A772,#REF!,2,FALSE),0))</f>
        <v>0</v>
      </c>
      <c r="D772" s="30"/>
      <c r="F772">
        <v>32500</v>
      </c>
      <c r="G772">
        <v>32500</v>
      </c>
      <c r="H772">
        <f t="shared" si="24"/>
        <v>0</v>
      </c>
      <c r="J772" s="30">
        <f t="shared" si="25"/>
        <v>0</v>
      </c>
    </row>
    <row r="773" spans="1:10" hidden="1" x14ac:dyDescent="0.35">
      <c r="A773" s="22" t="s">
        <v>562</v>
      </c>
      <c r="B773" s="23">
        <v>0</v>
      </c>
      <c r="C773" s="20">
        <f>(IFERROR(VLOOKUP(A773,#REF!,2,FALSE),0))</f>
        <v>0</v>
      </c>
      <c r="D773" s="30"/>
      <c r="F773">
        <v>0</v>
      </c>
      <c r="G773">
        <v>0</v>
      </c>
      <c r="H773">
        <f t="shared" si="24"/>
        <v>0</v>
      </c>
      <c r="J773" s="30">
        <f t="shared" si="25"/>
        <v>0</v>
      </c>
    </row>
    <row r="774" spans="1:10" hidden="1" x14ac:dyDescent="0.35">
      <c r="A774" s="22" t="s">
        <v>563</v>
      </c>
      <c r="B774" s="23">
        <v>0</v>
      </c>
      <c r="C774" s="20">
        <f>(IFERROR(VLOOKUP(A774,#REF!,2,FALSE),0))</f>
        <v>0</v>
      </c>
      <c r="D774" s="30"/>
      <c r="F774">
        <v>0</v>
      </c>
      <c r="G774">
        <v>0</v>
      </c>
      <c r="H774">
        <f t="shared" si="24"/>
        <v>0</v>
      </c>
      <c r="J774" s="30">
        <f t="shared" si="25"/>
        <v>0</v>
      </c>
    </row>
    <row r="775" spans="1:10" hidden="1" x14ac:dyDescent="0.35">
      <c r="A775" s="22" t="s">
        <v>648</v>
      </c>
      <c r="B775" s="23">
        <v>0</v>
      </c>
      <c r="C775" s="20">
        <f>(IFERROR(VLOOKUP(A775,#REF!,2,FALSE),0))</f>
        <v>0</v>
      </c>
      <c r="D775" s="30"/>
      <c r="F775">
        <v>0</v>
      </c>
      <c r="G775">
        <v>0</v>
      </c>
      <c r="H775">
        <f t="shared" si="24"/>
        <v>0</v>
      </c>
      <c r="J775" s="30">
        <f t="shared" si="25"/>
        <v>0</v>
      </c>
    </row>
    <row r="776" spans="1:10" hidden="1" x14ac:dyDescent="0.35">
      <c r="A776" s="22" t="s">
        <v>647</v>
      </c>
      <c r="B776" s="23">
        <v>0</v>
      </c>
      <c r="C776" s="20">
        <f>(IFERROR(VLOOKUP(A776,#REF!,2,FALSE),0))</f>
        <v>0</v>
      </c>
      <c r="D776" s="30"/>
      <c r="F776">
        <v>0</v>
      </c>
      <c r="G776">
        <v>0</v>
      </c>
      <c r="H776">
        <f t="shared" si="24"/>
        <v>0</v>
      </c>
      <c r="J776" s="30">
        <f t="shared" si="25"/>
        <v>0</v>
      </c>
    </row>
    <row r="777" spans="1:10" hidden="1" x14ac:dyDescent="0.35">
      <c r="A777" s="22" t="s">
        <v>646</v>
      </c>
      <c r="B777" s="23">
        <v>12000</v>
      </c>
      <c r="C777" s="20">
        <f>(IFERROR(VLOOKUP(A777,#REF!,2,FALSE),0))</f>
        <v>0</v>
      </c>
      <c r="D777" s="30"/>
      <c r="F777">
        <v>12000</v>
      </c>
      <c r="G777">
        <v>12000</v>
      </c>
      <c r="H777">
        <f t="shared" si="24"/>
        <v>0</v>
      </c>
      <c r="J777" s="30">
        <f t="shared" si="25"/>
        <v>0</v>
      </c>
    </row>
    <row r="778" spans="1:10" hidden="1" x14ac:dyDescent="0.35">
      <c r="A778" s="22" t="s">
        <v>645</v>
      </c>
      <c r="B778" s="23">
        <v>13500</v>
      </c>
      <c r="C778" s="20">
        <f>(IFERROR(VLOOKUP(A778,#REF!,2,FALSE),0))</f>
        <v>0</v>
      </c>
      <c r="D778" s="30"/>
      <c r="F778">
        <v>13500</v>
      </c>
      <c r="G778">
        <v>13500</v>
      </c>
      <c r="H778">
        <f t="shared" si="24"/>
        <v>0</v>
      </c>
      <c r="J778" s="30">
        <f t="shared" si="25"/>
        <v>0</v>
      </c>
    </row>
    <row r="779" spans="1:10" hidden="1" x14ac:dyDescent="0.35">
      <c r="A779" s="22" t="s">
        <v>644</v>
      </c>
      <c r="B779" s="23">
        <v>0</v>
      </c>
      <c r="C779" s="20">
        <f>(IFERROR(VLOOKUP(A779,#REF!,2,FALSE),0))</f>
        <v>0</v>
      </c>
      <c r="D779" s="30"/>
      <c r="F779">
        <v>0</v>
      </c>
      <c r="G779">
        <v>0</v>
      </c>
      <c r="H779">
        <f t="shared" si="24"/>
        <v>0</v>
      </c>
      <c r="J779" s="30">
        <f t="shared" si="25"/>
        <v>0</v>
      </c>
    </row>
    <row r="780" spans="1:10" hidden="1" x14ac:dyDescent="0.35">
      <c r="A780" s="22" t="s">
        <v>878</v>
      </c>
      <c r="B780" s="23">
        <v>0</v>
      </c>
      <c r="C780" s="20">
        <f>(IFERROR(VLOOKUP(A780,#REF!,2,FALSE),0))</f>
        <v>0</v>
      </c>
      <c r="D780" s="30"/>
      <c r="F780">
        <v>0</v>
      </c>
      <c r="G780">
        <v>0</v>
      </c>
      <c r="H780">
        <f t="shared" si="24"/>
        <v>0</v>
      </c>
      <c r="J780" s="30">
        <f t="shared" si="25"/>
        <v>0</v>
      </c>
    </row>
    <row r="781" spans="1:10" hidden="1" x14ac:dyDescent="0.35">
      <c r="A781" s="22" t="s">
        <v>877</v>
      </c>
      <c r="B781" s="23">
        <v>0</v>
      </c>
      <c r="C781" s="20">
        <f>(IFERROR(VLOOKUP(A781,#REF!,2,FALSE),0))</f>
        <v>0</v>
      </c>
      <c r="D781" s="30"/>
      <c r="F781">
        <v>0</v>
      </c>
      <c r="G781">
        <v>0</v>
      </c>
      <c r="H781">
        <f t="shared" si="24"/>
        <v>0</v>
      </c>
      <c r="J781" s="30">
        <f t="shared" si="25"/>
        <v>0</v>
      </c>
    </row>
    <row r="782" spans="1:10" hidden="1" x14ac:dyDescent="0.35">
      <c r="A782" s="22" t="s">
        <v>643</v>
      </c>
      <c r="B782" s="23">
        <v>0</v>
      </c>
      <c r="C782" s="20">
        <f>(IFERROR(VLOOKUP(A782,#REF!,2,FALSE),0))</f>
        <v>0</v>
      </c>
      <c r="D782" s="30"/>
      <c r="F782">
        <v>0</v>
      </c>
      <c r="G782">
        <v>0</v>
      </c>
      <c r="H782">
        <f t="shared" si="24"/>
        <v>0</v>
      </c>
      <c r="J782" s="30">
        <f t="shared" si="25"/>
        <v>0</v>
      </c>
    </row>
    <row r="783" spans="1:10" hidden="1" x14ac:dyDescent="0.35">
      <c r="A783" s="22" t="s">
        <v>642</v>
      </c>
      <c r="B783" s="23">
        <v>50000</v>
      </c>
      <c r="C783" s="20">
        <f>(IFERROR(VLOOKUP(A783,#REF!,2,FALSE),0))</f>
        <v>0</v>
      </c>
      <c r="D783" s="30"/>
      <c r="F783">
        <v>50000</v>
      </c>
      <c r="G783">
        <v>50000</v>
      </c>
      <c r="H783">
        <f t="shared" si="24"/>
        <v>0</v>
      </c>
      <c r="J783" s="30">
        <f t="shared" si="25"/>
        <v>0</v>
      </c>
    </row>
    <row r="784" spans="1:10" hidden="1" x14ac:dyDescent="0.35">
      <c r="A784" s="22" t="s">
        <v>1913</v>
      </c>
      <c r="B784" s="23"/>
      <c r="C784" s="20">
        <f>(IFERROR(VLOOKUP(A784,#REF!,2,FALSE),0))</f>
        <v>0</v>
      </c>
      <c r="D784" s="30"/>
      <c r="G784">
        <v>0</v>
      </c>
      <c r="H784">
        <f t="shared" si="24"/>
        <v>0</v>
      </c>
      <c r="J784" s="30">
        <f t="shared" si="25"/>
        <v>0</v>
      </c>
    </row>
    <row r="785" spans="1:10" hidden="1" x14ac:dyDescent="0.35">
      <c r="A785" s="22" t="s">
        <v>641</v>
      </c>
      <c r="B785" s="23">
        <v>300000</v>
      </c>
      <c r="C785" s="20">
        <f>(IFERROR(VLOOKUP(A785,#REF!,2,FALSE),0))</f>
        <v>0</v>
      </c>
      <c r="D785" s="30"/>
      <c r="F785">
        <v>300000</v>
      </c>
      <c r="G785">
        <v>300000</v>
      </c>
      <c r="H785">
        <f t="shared" si="24"/>
        <v>0</v>
      </c>
      <c r="J785" s="30">
        <f t="shared" si="25"/>
        <v>0</v>
      </c>
    </row>
    <row r="786" spans="1:10" hidden="1" x14ac:dyDescent="0.35">
      <c r="A786" s="22" t="s">
        <v>566</v>
      </c>
      <c r="B786" s="23">
        <v>0</v>
      </c>
      <c r="C786" s="20">
        <f>(IFERROR(VLOOKUP(A786,#REF!,2,FALSE),0))</f>
        <v>0</v>
      </c>
      <c r="D786" s="30"/>
      <c r="F786">
        <v>0</v>
      </c>
      <c r="G786">
        <v>0</v>
      </c>
      <c r="H786">
        <f t="shared" si="24"/>
        <v>0</v>
      </c>
      <c r="J786" s="30">
        <f t="shared" si="25"/>
        <v>0</v>
      </c>
    </row>
    <row r="787" spans="1:10" hidden="1" x14ac:dyDescent="0.35">
      <c r="A787" s="22" t="s">
        <v>569</v>
      </c>
      <c r="B787" s="23">
        <v>20915187.690000001</v>
      </c>
      <c r="C787" s="20">
        <f>(IFERROR(VLOOKUP(A787,#REF!,2,FALSE),0))</f>
        <v>0</v>
      </c>
      <c r="D787" s="30"/>
      <c r="F787">
        <v>20915187.690000001</v>
      </c>
      <c r="G787">
        <v>20915187.690000001</v>
      </c>
      <c r="H787">
        <f t="shared" si="24"/>
        <v>0</v>
      </c>
      <c r="J787" s="30"/>
    </row>
    <row r="788" spans="1:10" hidden="1" x14ac:dyDescent="0.35">
      <c r="A788" s="22" t="s">
        <v>640</v>
      </c>
      <c r="B788" s="23">
        <v>50000</v>
      </c>
      <c r="C788" s="20">
        <f>(IFERROR(VLOOKUP(A788,#REF!,2,FALSE),0))</f>
        <v>0</v>
      </c>
      <c r="D788" s="30"/>
      <c r="F788">
        <v>50000</v>
      </c>
      <c r="G788">
        <v>50000</v>
      </c>
      <c r="H788">
        <f t="shared" si="24"/>
        <v>0</v>
      </c>
      <c r="J788" s="30">
        <f t="shared" si="25"/>
        <v>0</v>
      </c>
    </row>
    <row r="789" spans="1:10" hidden="1" x14ac:dyDescent="0.35">
      <c r="A789" s="22" t="s">
        <v>570</v>
      </c>
      <c r="B789" s="23">
        <v>50000</v>
      </c>
      <c r="C789" s="20">
        <f>(IFERROR(VLOOKUP(A789,#REF!,2,FALSE),0))</f>
        <v>0</v>
      </c>
      <c r="D789" s="30"/>
      <c r="F789">
        <v>50000</v>
      </c>
      <c r="G789">
        <v>50000</v>
      </c>
      <c r="H789">
        <f t="shared" si="24"/>
        <v>0</v>
      </c>
      <c r="J789" s="30">
        <f t="shared" si="25"/>
        <v>0</v>
      </c>
    </row>
    <row r="790" spans="1:10" hidden="1" x14ac:dyDescent="0.35">
      <c r="A790" s="22" t="s">
        <v>1802</v>
      </c>
      <c r="B790" s="23"/>
      <c r="C790" s="20">
        <f>(IFERROR(VLOOKUP(A790,#REF!,2,FALSE),0))</f>
        <v>0</v>
      </c>
      <c r="D790" s="30"/>
      <c r="G790">
        <v>0</v>
      </c>
      <c r="H790">
        <f t="shared" si="24"/>
        <v>0</v>
      </c>
      <c r="J790" s="30">
        <f t="shared" si="25"/>
        <v>0</v>
      </c>
    </row>
    <row r="791" spans="1:10" hidden="1" x14ac:dyDescent="0.35">
      <c r="A791" s="22" t="s">
        <v>639</v>
      </c>
      <c r="B791" s="23">
        <v>2500</v>
      </c>
      <c r="C791" s="20">
        <f>(IFERROR(VLOOKUP(A791,#REF!,2,FALSE),0))</f>
        <v>0</v>
      </c>
      <c r="D791" s="30"/>
      <c r="F791">
        <v>2500</v>
      </c>
      <c r="G791">
        <v>2500</v>
      </c>
      <c r="H791">
        <f t="shared" si="24"/>
        <v>0</v>
      </c>
      <c r="J791" s="30">
        <f t="shared" si="25"/>
        <v>0</v>
      </c>
    </row>
    <row r="792" spans="1:10" hidden="1" x14ac:dyDescent="0.35">
      <c r="A792" s="22" t="s">
        <v>573</v>
      </c>
      <c r="B792" s="23">
        <v>30000</v>
      </c>
      <c r="C792" s="20">
        <f>(IFERROR(VLOOKUP(A792,#REF!,2,FALSE),0))</f>
        <v>0</v>
      </c>
      <c r="D792" s="30"/>
      <c r="F792">
        <v>30000</v>
      </c>
      <c r="G792">
        <v>30000</v>
      </c>
      <c r="H792">
        <f t="shared" si="24"/>
        <v>0</v>
      </c>
      <c r="J792" s="30">
        <f t="shared" si="25"/>
        <v>0</v>
      </c>
    </row>
    <row r="793" spans="1:10" hidden="1" x14ac:dyDescent="0.35">
      <c r="A793" s="22" t="s">
        <v>574</v>
      </c>
      <c r="B793" s="23">
        <v>60000</v>
      </c>
      <c r="C793" s="20">
        <f>(IFERROR(VLOOKUP(A793,#REF!,2,FALSE),0))</f>
        <v>0</v>
      </c>
      <c r="D793" s="30"/>
      <c r="F793">
        <v>60000</v>
      </c>
      <c r="G793">
        <v>60000</v>
      </c>
      <c r="H793">
        <f t="shared" si="24"/>
        <v>0</v>
      </c>
      <c r="J793" s="30">
        <f t="shared" si="25"/>
        <v>0</v>
      </c>
    </row>
    <row r="794" spans="1:10" hidden="1" x14ac:dyDescent="0.35">
      <c r="A794" s="22" t="s">
        <v>638</v>
      </c>
      <c r="B794" s="23">
        <v>30000</v>
      </c>
      <c r="C794" s="20">
        <f>(IFERROR(VLOOKUP(A794,#REF!,2,FALSE),0))</f>
        <v>0</v>
      </c>
      <c r="D794" s="30"/>
      <c r="F794">
        <v>30000</v>
      </c>
      <c r="G794">
        <v>30000</v>
      </c>
      <c r="H794">
        <f t="shared" si="24"/>
        <v>0</v>
      </c>
      <c r="J794" s="30">
        <f t="shared" si="25"/>
        <v>0</v>
      </c>
    </row>
    <row r="795" spans="1:10" hidden="1" x14ac:dyDescent="0.35">
      <c r="A795" s="22" t="s">
        <v>1915</v>
      </c>
      <c r="B795" s="23"/>
      <c r="C795" s="20">
        <f>(IFERROR(VLOOKUP(A795,#REF!,2,FALSE),0))</f>
        <v>0</v>
      </c>
      <c r="D795" s="30"/>
      <c r="G795">
        <v>0</v>
      </c>
      <c r="H795">
        <f t="shared" si="24"/>
        <v>0</v>
      </c>
      <c r="J795" s="30">
        <f t="shared" si="25"/>
        <v>0</v>
      </c>
    </row>
    <row r="796" spans="1:10" hidden="1" x14ac:dyDescent="0.35">
      <c r="A796" s="22" t="s">
        <v>575</v>
      </c>
      <c r="B796" s="23">
        <v>500000</v>
      </c>
      <c r="C796" s="20">
        <f>(IFERROR(VLOOKUP(A796,#REF!,2,FALSE),0))</f>
        <v>0</v>
      </c>
      <c r="D796" s="30"/>
      <c r="F796">
        <v>500000</v>
      </c>
      <c r="G796">
        <v>500000</v>
      </c>
      <c r="H796">
        <f t="shared" si="24"/>
        <v>0</v>
      </c>
      <c r="J796" s="30">
        <f t="shared" si="25"/>
        <v>0</v>
      </c>
    </row>
    <row r="797" spans="1:10" hidden="1" x14ac:dyDescent="0.35">
      <c r="A797" s="22" t="s">
        <v>576</v>
      </c>
      <c r="B797" s="23">
        <v>385200</v>
      </c>
      <c r="C797" s="20">
        <f>(IFERROR(VLOOKUP(A797,#REF!,2,FALSE),0))</f>
        <v>0</v>
      </c>
      <c r="D797" s="30"/>
      <c r="F797">
        <v>385200</v>
      </c>
      <c r="G797">
        <v>385200</v>
      </c>
      <c r="H797">
        <f t="shared" si="24"/>
        <v>0</v>
      </c>
      <c r="J797" s="30">
        <f t="shared" si="25"/>
        <v>0</v>
      </c>
    </row>
    <row r="798" spans="1:10" hidden="1" x14ac:dyDescent="0.35">
      <c r="A798" s="22" t="s">
        <v>577</v>
      </c>
      <c r="B798" s="23">
        <v>15000</v>
      </c>
      <c r="C798" s="20">
        <f>(IFERROR(VLOOKUP(A798,#REF!,2,FALSE),0))</f>
        <v>0</v>
      </c>
      <c r="D798" s="30"/>
      <c r="F798">
        <v>15000</v>
      </c>
      <c r="G798">
        <v>15000</v>
      </c>
      <c r="H798">
        <f t="shared" si="24"/>
        <v>0</v>
      </c>
      <c r="J798" s="30">
        <f t="shared" si="25"/>
        <v>0</v>
      </c>
    </row>
    <row r="799" spans="1:10" hidden="1" x14ac:dyDescent="0.35">
      <c r="A799" s="22" t="s">
        <v>637</v>
      </c>
      <c r="B799" s="23">
        <v>200000</v>
      </c>
      <c r="C799" s="20">
        <f>(IFERROR(VLOOKUP(A799,#REF!,2,FALSE),0))</f>
        <v>0</v>
      </c>
      <c r="D799" s="30"/>
      <c r="F799">
        <v>200000</v>
      </c>
      <c r="G799">
        <v>200000</v>
      </c>
      <c r="H799">
        <f t="shared" si="24"/>
        <v>0</v>
      </c>
      <c r="J799" s="30">
        <f t="shared" si="25"/>
        <v>0</v>
      </c>
    </row>
    <row r="800" spans="1:10" hidden="1" x14ac:dyDescent="0.35">
      <c r="A800" s="22" t="s">
        <v>636</v>
      </c>
      <c r="B800" s="23">
        <v>10000</v>
      </c>
      <c r="C800" s="20">
        <f>(IFERROR(VLOOKUP(A800,#REF!,2,FALSE),0))</f>
        <v>0</v>
      </c>
      <c r="D800" s="30"/>
      <c r="F800">
        <v>10000</v>
      </c>
      <c r="G800">
        <v>10000</v>
      </c>
      <c r="H800">
        <f t="shared" si="24"/>
        <v>0</v>
      </c>
      <c r="J800" s="30">
        <f t="shared" si="25"/>
        <v>0</v>
      </c>
    </row>
    <row r="801" spans="1:10" hidden="1" x14ac:dyDescent="0.35">
      <c r="A801" s="22" t="s">
        <v>635</v>
      </c>
      <c r="B801" s="23">
        <v>5000</v>
      </c>
      <c r="C801" s="20">
        <f>(IFERROR(VLOOKUP(A801,#REF!,2,FALSE),0))</f>
        <v>0</v>
      </c>
      <c r="D801" s="30"/>
      <c r="F801">
        <v>5000</v>
      </c>
      <c r="G801">
        <v>5000</v>
      </c>
      <c r="H801">
        <f t="shared" si="24"/>
        <v>0</v>
      </c>
      <c r="J801" s="30">
        <f t="shared" si="25"/>
        <v>0</v>
      </c>
    </row>
    <row r="802" spans="1:10" hidden="1" x14ac:dyDescent="0.35">
      <c r="A802" s="22" t="s">
        <v>876</v>
      </c>
      <c r="B802" s="23">
        <v>10000</v>
      </c>
      <c r="C802" s="20">
        <f>(IFERROR(VLOOKUP(A802,#REF!,2,FALSE),0))</f>
        <v>0</v>
      </c>
      <c r="D802" s="30"/>
      <c r="F802">
        <v>10000</v>
      </c>
      <c r="G802">
        <v>10000</v>
      </c>
      <c r="H802">
        <f t="shared" si="24"/>
        <v>0</v>
      </c>
      <c r="J802" s="30">
        <f t="shared" si="25"/>
        <v>0</v>
      </c>
    </row>
    <row r="803" spans="1:10" x14ac:dyDescent="0.35">
      <c r="A803" s="22" t="s">
        <v>580</v>
      </c>
      <c r="B803" s="20">
        <v>0</v>
      </c>
      <c r="C803" s="20">
        <f>(IFERROR(VLOOKUP(A803,#REF!,2,FALSE),0))</f>
        <v>0</v>
      </c>
      <c r="D803" s="30"/>
      <c r="F803">
        <v>0</v>
      </c>
      <c r="G803">
        <v>1102500</v>
      </c>
      <c r="H803" s="20">
        <f t="shared" si="24"/>
        <v>-1102500</v>
      </c>
      <c r="J803" s="30"/>
    </row>
    <row r="804" spans="1:10" x14ac:dyDescent="0.35">
      <c r="A804" s="22" t="s">
        <v>581</v>
      </c>
      <c r="B804" s="20">
        <v>26770240</v>
      </c>
      <c r="C804" s="20">
        <f>(IFERROR(VLOOKUP(A804,#REF!,2,FALSE),0))</f>
        <v>0</v>
      </c>
      <c r="D804" s="30"/>
      <c r="F804">
        <v>26770240</v>
      </c>
      <c r="G804">
        <v>624000</v>
      </c>
      <c r="H804" s="20">
        <f t="shared" si="24"/>
        <v>26146240</v>
      </c>
      <c r="J804" s="30"/>
    </row>
    <row r="805" spans="1:10" hidden="1" x14ac:dyDescent="0.35">
      <c r="A805" s="22" t="s">
        <v>582</v>
      </c>
      <c r="B805" s="23">
        <v>265307</v>
      </c>
      <c r="C805" s="20">
        <f>(IFERROR(VLOOKUP(A805,#REF!,2,FALSE),0))</f>
        <v>0</v>
      </c>
      <c r="D805" s="30"/>
      <c r="F805">
        <v>265307</v>
      </c>
      <c r="G805">
        <v>265307</v>
      </c>
      <c r="H805">
        <f t="shared" si="24"/>
        <v>0</v>
      </c>
      <c r="J805" s="30"/>
    </row>
    <row r="806" spans="1:10" hidden="1" x14ac:dyDescent="0.35">
      <c r="A806" s="22" t="s">
        <v>583</v>
      </c>
      <c r="B806" s="23">
        <v>204412.5</v>
      </c>
      <c r="C806" s="20">
        <f>(IFERROR(VLOOKUP(A806,#REF!,2,FALSE),0))</f>
        <v>0</v>
      </c>
      <c r="D806" s="30"/>
      <c r="F806">
        <v>204412.5</v>
      </c>
      <c r="G806">
        <v>204412.5</v>
      </c>
      <c r="H806">
        <f t="shared" si="24"/>
        <v>0</v>
      </c>
      <c r="J806" s="30"/>
    </row>
    <row r="807" spans="1:10" hidden="1" x14ac:dyDescent="0.35">
      <c r="A807" s="22" t="s">
        <v>6033</v>
      </c>
      <c r="B807" s="23"/>
      <c r="C807" s="20">
        <f>(IFERROR(VLOOKUP(A807,#REF!,2,FALSE),0))</f>
        <v>0</v>
      </c>
      <c r="D807" s="30"/>
      <c r="G807">
        <v>0</v>
      </c>
      <c r="H807">
        <f t="shared" si="24"/>
        <v>0</v>
      </c>
      <c r="J807" s="30">
        <f t="shared" si="25"/>
        <v>0</v>
      </c>
    </row>
    <row r="808" spans="1:10" hidden="1" x14ac:dyDescent="0.35">
      <c r="A808" s="22" t="s">
        <v>584</v>
      </c>
      <c r="B808" s="23">
        <v>84000</v>
      </c>
      <c r="C808" s="20">
        <f>(IFERROR(VLOOKUP(A808,#REF!,2,FALSE),0))</f>
        <v>0</v>
      </c>
      <c r="D808" s="30"/>
      <c r="F808">
        <v>84000</v>
      </c>
      <c r="G808">
        <v>84000</v>
      </c>
      <c r="H808">
        <f t="shared" si="24"/>
        <v>0</v>
      </c>
      <c r="J808" s="30"/>
    </row>
    <row r="809" spans="1:10" hidden="1" x14ac:dyDescent="0.35">
      <c r="A809" s="22" t="s">
        <v>585</v>
      </c>
      <c r="B809" s="23">
        <v>117000</v>
      </c>
      <c r="C809" s="20">
        <f>(IFERROR(VLOOKUP(A809,#REF!,2,FALSE),0))</f>
        <v>0</v>
      </c>
      <c r="D809" s="30"/>
      <c r="F809">
        <v>117000</v>
      </c>
      <c r="G809">
        <v>117000</v>
      </c>
      <c r="H809">
        <f t="shared" si="24"/>
        <v>0</v>
      </c>
      <c r="J809" s="30"/>
    </row>
    <row r="810" spans="1:10" hidden="1" x14ac:dyDescent="0.35">
      <c r="A810" s="22" t="s">
        <v>588</v>
      </c>
      <c r="B810" s="23">
        <v>0</v>
      </c>
      <c r="C810" s="20">
        <f>(IFERROR(VLOOKUP(A810,#REF!,2,FALSE),0))</f>
        <v>0</v>
      </c>
      <c r="D810" s="30"/>
      <c r="F810">
        <v>0</v>
      </c>
      <c r="G810">
        <v>0</v>
      </c>
      <c r="H810">
        <f t="shared" si="24"/>
        <v>0</v>
      </c>
      <c r="J810" s="30">
        <f t="shared" si="25"/>
        <v>0</v>
      </c>
    </row>
    <row r="811" spans="1:10" hidden="1" x14ac:dyDescent="0.35">
      <c r="A811" s="22" t="s">
        <v>589</v>
      </c>
      <c r="B811" s="23">
        <v>0</v>
      </c>
      <c r="C811" s="20">
        <f>(IFERROR(VLOOKUP(A811,#REF!,2,FALSE),0))</f>
        <v>0</v>
      </c>
      <c r="D811" s="30"/>
      <c r="F811">
        <v>0</v>
      </c>
      <c r="G811">
        <v>0</v>
      </c>
      <c r="H811">
        <f t="shared" si="24"/>
        <v>0</v>
      </c>
      <c r="J811" s="30">
        <f t="shared" si="25"/>
        <v>0</v>
      </c>
    </row>
    <row r="812" spans="1:10" x14ac:dyDescent="0.35">
      <c r="A812" s="22" t="s">
        <v>590</v>
      </c>
      <c r="B812" s="20">
        <v>2113912.71</v>
      </c>
      <c r="C812" s="20">
        <f>(IFERROR(VLOOKUP(A812,#REF!,2,FALSE),0))</f>
        <v>0</v>
      </c>
      <c r="D812" s="30"/>
      <c r="F812">
        <v>2113912.71</v>
      </c>
      <c r="G812">
        <v>510000</v>
      </c>
      <c r="H812" s="20">
        <f t="shared" si="24"/>
        <v>1603912.71</v>
      </c>
      <c r="J812" s="30"/>
    </row>
    <row r="813" spans="1:10" hidden="1" x14ac:dyDescent="0.35">
      <c r="A813" s="22" t="s">
        <v>591</v>
      </c>
      <c r="B813" s="23">
        <v>1140000</v>
      </c>
      <c r="C813" s="20">
        <f>(IFERROR(VLOOKUP(A813,#REF!,2,FALSE),0))</f>
        <v>0</v>
      </c>
      <c r="D813" s="30"/>
      <c r="F813">
        <v>1140000</v>
      </c>
      <c r="G813">
        <v>1140000</v>
      </c>
      <c r="H813">
        <f t="shared" si="24"/>
        <v>0</v>
      </c>
      <c r="J813" s="30"/>
    </row>
    <row r="814" spans="1:10" hidden="1" x14ac:dyDescent="0.35">
      <c r="A814" s="22" t="s">
        <v>592</v>
      </c>
      <c r="B814" s="23">
        <v>3541500</v>
      </c>
      <c r="C814" s="20">
        <f>(IFERROR(VLOOKUP(A814,#REF!,2,FALSE),0))</f>
        <v>0</v>
      </c>
      <c r="D814" s="30"/>
      <c r="F814">
        <v>3541500</v>
      </c>
      <c r="G814">
        <v>3541500</v>
      </c>
      <c r="H814">
        <f t="shared" si="24"/>
        <v>0</v>
      </c>
      <c r="J814" s="30"/>
    </row>
    <row r="815" spans="1:10" hidden="1" x14ac:dyDescent="0.35">
      <c r="A815" s="22" t="s">
        <v>632</v>
      </c>
      <c r="B815" s="23">
        <v>330750</v>
      </c>
      <c r="C815" s="20">
        <f>(IFERROR(VLOOKUP(A815,#REF!,2,FALSE),0))</f>
        <v>0</v>
      </c>
      <c r="D815" s="30"/>
      <c r="F815">
        <v>330750</v>
      </c>
      <c r="G815">
        <v>330750</v>
      </c>
      <c r="H815">
        <f t="shared" si="24"/>
        <v>0</v>
      </c>
      <c r="J815" s="30"/>
    </row>
    <row r="816" spans="1:10" hidden="1" x14ac:dyDescent="0.35">
      <c r="A816" s="22" t="s">
        <v>593</v>
      </c>
      <c r="B816" s="23">
        <v>90000</v>
      </c>
      <c r="C816" s="20">
        <f>(IFERROR(VLOOKUP(A816,#REF!,2,FALSE),0))</f>
        <v>0</v>
      </c>
      <c r="D816" s="30"/>
      <c r="F816">
        <v>90000</v>
      </c>
      <c r="G816">
        <v>90000</v>
      </c>
      <c r="H816">
        <f t="shared" si="24"/>
        <v>0</v>
      </c>
      <c r="J816" s="30">
        <f t="shared" si="25"/>
        <v>0</v>
      </c>
    </row>
    <row r="817" spans="1:10" hidden="1" x14ac:dyDescent="0.35">
      <c r="A817" s="22" t="s">
        <v>594</v>
      </c>
      <c r="B817" s="23">
        <v>0</v>
      </c>
      <c r="C817" s="20">
        <f>(IFERROR(VLOOKUP(A817,#REF!,2,FALSE),0))</f>
        <v>0</v>
      </c>
      <c r="D817" s="30"/>
      <c r="F817">
        <v>0</v>
      </c>
      <c r="G817">
        <v>0</v>
      </c>
      <c r="H817">
        <f t="shared" si="24"/>
        <v>0</v>
      </c>
      <c r="J817" s="30">
        <f t="shared" si="25"/>
        <v>0</v>
      </c>
    </row>
    <row r="818" spans="1:10" hidden="1" x14ac:dyDescent="0.35">
      <c r="A818" s="22" t="s">
        <v>595</v>
      </c>
      <c r="B818" s="23">
        <v>221400</v>
      </c>
      <c r="C818" s="20">
        <f>(IFERROR(VLOOKUP(A818,#REF!,2,FALSE),0))</f>
        <v>0</v>
      </c>
      <c r="D818" s="30"/>
      <c r="F818">
        <v>221400</v>
      </c>
      <c r="G818">
        <v>221400</v>
      </c>
      <c r="H818">
        <f t="shared" si="24"/>
        <v>0</v>
      </c>
      <c r="J818" s="30">
        <f t="shared" si="25"/>
        <v>0</v>
      </c>
    </row>
    <row r="819" spans="1:10" x14ac:dyDescent="0.35">
      <c r="A819" s="22" t="s">
        <v>596</v>
      </c>
      <c r="B819" s="20">
        <v>67300548</v>
      </c>
      <c r="C819" s="20">
        <f>(IFERROR(VLOOKUP(A819,#REF!,2,FALSE),0))</f>
        <v>0</v>
      </c>
      <c r="D819" s="30"/>
      <c r="F819">
        <v>67300548</v>
      </c>
      <c r="G819">
        <v>0</v>
      </c>
      <c r="H819" s="20">
        <f t="shared" si="24"/>
        <v>67300548</v>
      </c>
      <c r="J819" s="30"/>
    </row>
    <row r="820" spans="1:10" hidden="1" x14ac:dyDescent="0.35">
      <c r="A820" s="22" t="s">
        <v>597</v>
      </c>
      <c r="B820" s="23">
        <v>25641.360000000001</v>
      </c>
      <c r="C820" s="20">
        <f>(IFERROR(VLOOKUP(A820,#REF!,2,FALSE),0))</f>
        <v>0</v>
      </c>
      <c r="D820" s="30"/>
      <c r="F820">
        <v>25641.360000000001</v>
      </c>
      <c r="G820">
        <v>25641.360000000001</v>
      </c>
      <c r="H820">
        <f t="shared" si="24"/>
        <v>0</v>
      </c>
      <c r="J820" s="30">
        <f t="shared" si="25"/>
        <v>0</v>
      </c>
    </row>
    <row r="821" spans="1:10" hidden="1" x14ac:dyDescent="0.35">
      <c r="A821" s="22" t="s">
        <v>598</v>
      </c>
      <c r="B821" s="23">
        <v>0</v>
      </c>
      <c r="C821" s="20">
        <f>(IFERROR(VLOOKUP(A821,#REF!,2,FALSE),0))</f>
        <v>0</v>
      </c>
      <c r="D821" s="30"/>
      <c r="F821">
        <v>0</v>
      </c>
      <c r="G821">
        <v>0</v>
      </c>
      <c r="H821">
        <f t="shared" si="24"/>
        <v>0</v>
      </c>
      <c r="J821" s="30">
        <f t="shared" si="25"/>
        <v>0</v>
      </c>
    </row>
    <row r="822" spans="1:10" hidden="1" x14ac:dyDescent="0.35">
      <c r="A822" s="22" t="s">
        <v>601</v>
      </c>
      <c r="B822" s="23">
        <v>6507383.7500000019</v>
      </c>
      <c r="C822" s="20">
        <f>(IFERROR(VLOOKUP(A822,#REF!,2,FALSE),0))</f>
        <v>0</v>
      </c>
      <c r="D822" s="30"/>
      <c r="F822">
        <v>6507383.7500000019</v>
      </c>
      <c r="G822">
        <v>6507383.7500000019</v>
      </c>
      <c r="H822">
        <f t="shared" si="24"/>
        <v>0</v>
      </c>
      <c r="J822" s="30"/>
    </row>
    <row r="823" spans="1:10" hidden="1" x14ac:dyDescent="0.35">
      <c r="A823" s="22" t="s">
        <v>602</v>
      </c>
      <c r="B823" s="23">
        <v>345000</v>
      </c>
      <c r="C823" s="20">
        <f>(IFERROR(VLOOKUP(A823,#REF!,2,FALSE),0))</f>
        <v>0</v>
      </c>
      <c r="D823" s="30"/>
      <c r="F823">
        <v>345000</v>
      </c>
      <c r="G823">
        <v>345000</v>
      </c>
      <c r="H823">
        <f t="shared" si="24"/>
        <v>0</v>
      </c>
      <c r="J823" s="30"/>
    </row>
    <row r="824" spans="1:10" hidden="1" x14ac:dyDescent="0.35">
      <c r="A824" s="22" t="s">
        <v>603</v>
      </c>
      <c r="B824" s="23">
        <v>66540</v>
      </c>
      <c r="C824" s="20">
        <f>(IFERROR(VLOOKUP(A824,#REF!,2,FALSE),0))</f>
        <v>0</v>
      </c>
      <c r="D824" s="30"/>
      <c r="F824">
        <v>66540</v>
      </c>
      <c r="G824">
        <v>66540</v>
      </c>
      <c r="H824">
        <f t="shared" si="24"/>
        <v>0</v>
      </c>
      <c r="J824" s="30"/>
    </row>
    <row r="825" spans="1:10" hidden="1" x14ac:dyDescent="0.35">
      <c r="A825" s="22" t="s">
        <v>604</v>
      </c>
      <c r="B825" s="23">
        <v>199700</v>
      </c>
      <c r="C825" s="20">
        <f>(IFERROR(VLOOKUP(A825,#REF!,2,FALSE),0))</f>
        <v>0</v>
      </c>
      <c r="D825" s="30"/>
      <c r="F825">
        <v>199700</v>
      </c>
      <c r="G825">
        <v>199700</v>
      </c>
      <c r="H825">
        <f t="shared" si="24"/>
        <v>0</v>
      </c>
      <c r="J825" s="30"/>
    </row>
    <row r="826" spans="1:10" hidden="1" x14ac:dyDescent="0.35">
      <c r="A826" s="22" t="s">
        <v>605</v>
      </c>
      <c r="B826" s="23">
        <v>103200</v>
      </c>
      <c r="C826" s="20">
        <f>(IFERROR(VLOOKUP(A826,#REF!,2,FALSE),0))</f>
        <v>0</v>
      </c>
      <c r="D826" s="30"/>
      <c r="F826">
        <v>103200</v>
      </c>
      <c r="G826">
        <v>103200</v>
      </c>
      <c r="H826">
        <f t="shared" si="24"/>
        <v>0</v>
      </c>
      <c r="J826" s="30"/>
    </row>
    <row r="827" spans="1:10" hidden="1" x14ac:dyDescent="0.35">
      <c r="A827" s="22" t="s">
        <v>606</v>
      </c>
      <c r="B827" s="23">
        <v>1042944</v>
      </c>
      <c r="C827" s="20">
        <f>(IFERROR(VLOOKUP(A827,#REF!,2,FALSE),0))</f>
        <v>0</v>
      </c>
      <c r="D827" s="30"/>
      <c r="F827">
        <v>1042944</v>
      </c>
      <c r="G827">
        <v>1042944</v>
      </c>
      <c r="H827">
        <f t="shared" si="24"/>
        <v>0</v>
      </c>
      <c r="J827" s="30"/>
    </row>
    <row r="828" spans="1:10" hidden="1" x14ac:dyDescent="0.35">
      <c r="A828" s="22" t="s">
        <v>607</v>
      </c>
      <c r="B828" s="23">
        <v>22800</v>
      </c>
      <c r="C828" s="20">
        <f>(IFERROR(VLOOKUP(A828,#REF!,2,FALSE),0))</f>
        <v>0</v>
      </c>
      <c r="D828" s="30"/>
      <c r="F828">
        <v>22800</v>
      </c>
      <c r="G828">
        <v>22800</v>
      </c>
      <c r="H828">
        <f t="shared" si="24"/>
        <v>0</v>
      </c>
      <c r="J828" s="30"/>
    </row>
    <row r="829" spans="1:10" hidden="1" x14ac:dyDescent="0.35">
      <c r="A829" s="22" t="s">
        <v>608</v>
      </c>
      <c r="B829" s="23">
        <v>0</v>
      </c>
      <c r="C829" s="20">
        <f>(IFERROR(VLOOKUP(A829,#REF!,2,FALSE),0))</f>
        <v>0</v>
      </c>
      <c r="D829" s="30"/>
      <c r="F829">
        <v>0</v>
      </c>
      <c r="G829">
        <v>0</v>
      </c>
      <c r="H829">
        <f t="shared" si="24"/>
        <v>0</v>
      </c>
      <c r="J829" s="30">
        <f t="shared" si="25"/>
        <v>0</v>
      </c>
    </row>
    <row r="830" spans="1:10" hidden="1" x14ac:dyDescent="0.35">
      <c r="A830" s="22" t="s">
        <v>609</v>
      </c>
      <c r="B830" s="23">
        <v>600000</v>
      </c>
      <c r="C830" s="20">
        <f>(IFERROR(VLOOKUP(A830,#REF!,2,FALSE),0))</f>
        <v>0</v>
      </c>
      <c r="D830" s="30"/>
      <c r="F830">
        <v>600000</v>
      </c>
      <c r="G830">
        <v>600000</v>
      </c>
      <c r="H830">
        <f t="shared" si="24"/>
        <v>0</v>
      </c>
      <c r="J830" s="30"/>
    </row>
    <row r="831" spans="1:10" hidden="1" x14ac:dyDescent="0.35">
      <c r="A831" s="22" t="s">
        <v>610</v>
      </c>
      <c r="B831" s="23">
        <v>388037.5</v>
      </c>
      <c r="C831" s="20">
        <f>(IFERROR(VLOOKUP(A831,#REF!,2,FALSE),0))</f>
        <v>0</v>
      </c>
      <c r="D831" s="30"/>
      <c r="F831">
        <v>388037.5</v>
      </c>
      <c r="G831">
        <v>388037.5</v>
      </c>
      <c r="H831">
        <f t="shared" si="24"/>
        <v>0</v>
      </c>
      <c r="J831" s="30"/>
    </row>
    <row r="832" spans="1:10" hidden="1" x14ac:dyDescent="0.35">
      <c r="A832" s="22" t="s">
        <v>611</v>
      </c>
      <c r="B832" s="23">
        <v>12000</v>
      </c>
      <c r="C832" s="20">
        <f>(IFERROR(VLOOKUP(A832,#REF!,2,FALSE),0))</f>
        <v>0</v>
      </c>
      <c r="D832" s="30"/>
      <c r="F832">
        <v>12000</v>
      </c>
      <c r="G832">
        <v>12000</v>
      </c>
      <c r="H832">
        <f t="shared" si="24"/>
        <v>0</v>
      </c>
      <c r="J832" s="30"/>
    </row>
    <row r="833" spans="1:10" hidden="1" x14ac:dyDescent="0.35">
      <c r="A833" s="22" t="s">
        <v>612</v>
      </c>
      <c r="B833" s="23">
        <v>419000</v>
      </c>
      <c r="C833" s="20">
        <f>(IFERROR(VLOOKUP(A833,#REF!,2,FALSE),0))</f>
        <v>0</v>
      </c>
      <c r="D833" s="30"/>
      <c r="F833">
        <v>419000</v>
      </c>
      <c r="G833">
        <v>419000</v>
      </c>
      <c r="H833">
        <f t="shared" si="24"/>
        <v>0</v>
      </c>
      <c r="J833" s="30">
        <f t="shared" si="25"/>
        <v>0</v>
      </c>
    </row>
    <row r="834" spans="1:10" hidden="1" x14ac:dyDescent="0.35">
      <c r="A834" s="22" t="s">
        <v>615</v>
      </c>
      <c r="B834" s="23">
        <v>0</v>
      </c>
      <c r="C834" s="20">
        <f>(IFERROR(VLOOKUP(A834,#REF!,2,FALSE),0))</f>
        <v>0</v>
      </c>
      <c r="D834" s="30"/>
      <c r="F834">
        <v>0</v>
      </c>
      <c r="G834">
        <v>0</v>
      </c>
      <c r="H834">
        <f t="shared" si="24"/>
        <v>0</v>
      </c>
      <c r="J834" s="30">
        <f t="shared" si="25"/>
        <v>0</v>
      </c>
    </row>
    <row r="835" spans="1:10" hidden="1" x14ac:dyDescent="0.35">
      <c r="A835" s="22" t="s">
        <v>616</v>
      </c>
      <c r="B835" s="23">
        <v>5000</v>
      </c>
      <c r="C835" s="20">
        <f>(IFERROR(VLOOKUP(A835,#REF!,2,FALSE),0))</f>
        <v>0</v>
      </c>
      <c r="D835" s="30"/>
      <c r="F835">
        <v>5000</v>
      </c>
      <c r="G835">
        <v>5000</v>
      </c>
      <c r="H835">
        <f t="shared" ref="H835:H856" si="26">F835-G835</f>
        <v>0</v>
      </c>
      <c r="J835" s="30">
        <f t="shared" ref="J835:J854" si="27">H835-I835</f>
        <v>0</v>
      </c>
    </row>
    <row r="836" spans="1:10" hidden="1" x14ac:dyDescent="0.35">
      <c r="A836" s="22" t="s">
        <v>617</v>
      </c>
      <c r="B836" s="23">
        <v>30000</v>
      </c>
      <c r="C836" s="20">
        <f>(IFERROR(VLOOKUP(A836,#REF!,2,FALSE),0))</f>
        <v>0</v>
      </c>
      <c r="D836" s="30"/>
      <c r="F836">
        <v>30000</v>
      </c>
      <c r="G836">
        <v>30000</v>
      </c>
      <c r="H836">
        <f t="shared" si="26"/>
        <v>0</v>
      </c>
      <c r="J836" s="30"/>
    </row>
    <row r="837" spans="1:10" hidden="1" x14ac:dyDescent="0.35">
      <c r="A837" s="22" t="s">
        <v>618</v>
      </c>
      <c r="B837" s="23">
        <v>3398600</v>
      </c>
      <c r="C837" s="20">
        <f>(IFERROR(VLOOKUP(A837,#REF!,2,FALSE),0))</f>
        <v>0</v>
      </c>
      <c r="D837" s="30"/>
      <c r="F837">
        <v>3398600</v>
      </c>
      <c r="G837">
        <v>3398600</v>
      </c>
      <c r="H837">
        <f t="shared" si="26"/>
        <v>0</v>
      </c>
      <c r="J837" s="30"/>
    </row>
    <row r="838" spans="1:10" hidden="1" x14ac:dyDescent="0.35">
      <c r="A838" s="22" t="s">
        <v>621</v>
      </c>
      <c r="B838" s="23">
        <v>2135941.9200000004</v>
      </c>
      <c r="C838" s="20">
        <f>(IFERROR(VLOOKUP(A838,#REF!,2,FALSE),0))</f>
        <v>0</v>
      </c>
      <c r="D838" s="30"/>
      <c r="F838">
        <v>2135941.9200000004</v>
      </c>
      <c r="G838">
        <v>2135941.9200000004</v>
      </c>
      <c r="H838">
        <f t="shared" si="26"/>
        <v>0</v>
      </c>
      <c r="J838" s="30"/>
    </row>
    <row r="839" spans="1:10" hidden="1" x14ac:dyDescent="0.35">
      <c r="A839" s="22" t="s">
        <v>622</v>
      </c>
      <c r="B839" s="23">
        <v>110250</v>
      </c>
      <c r="C839" s="20">
        <f>(IFERROR(VLOOKUP(A839,#REF!,2,FALSE),0))</f>
        <v>0</v>
      </c>
      <c r="D839" s="30"/>
      <c r="F839">
        <v>110250</v>
      </c>
      <c r="G839">
        <v>110250</v>
      </c>
      <c r="H839">
        <f t="shared" si="26"/>
        <v>0</v>
      </c>
      <c r="J839" s="30"/>
    </row>
    <row r="840" spans="1:10" hidden="1" x14ac:dyDescent="0.35">
      <c r="A840" s="22" t="s">
        <v>623</v>
      </c>
      <c r="B840" s="23">
        <v>40000</v>
      </c>
      <c r="C840" s="20">
        <f>(IFERROR(VLOOKUP(A840,#REF!,2,FALSE),0))</f>
        <v>0</v>
      </c>
      <c r="D840" s="30"/>
      <c r="F840">
        <v>40000</v>
      </c>
      <c r="G840">
        <v>40000</v>
      </c>
      <c r="H840">
        <f t="shared" si="26"/>
        <v>0</v>
      </c>
      <c r="J840" s="30"/>
    </row>
    <row r="841" spans="1:10" hidden="1" x14ac:dyDescent="0.35">
      <c r="A841" s="22" t="s">
        <v>624</v>
      </c>
      <c r="B841" s="23">
        <v>19643.75</v>
      </c>
      <c r="C841" s="20">
        <f>(IFERROR(VLOOKUP(A841,#REF!,2,FALSE),0))</f>
        <v>0</v>
      </c>
      <c r="D841" s="30"/>
      <c r="F841">
        <v>19643.75</v>
      </c>
      <c r="G841">
        <v>19643.75</v>
      </c>
      <c r="H841">
        <f t="shared" si="26"/>
        <v>0</v>
      </c>
      <c r="J841" s="30"/>
    </row>
    <row r="842" spans="1:10" hidden="1" x14ac:dyDescent="0.35">
      <c r="A842" s="22" t="s">
        <v>1057</v>
      </c>
      <c r="B842" s="23">
        <v>387200</v>
      </c>
      <c r="C842" s="20">
        <f>(IFERROR(VLOOKUP(A842,#REF!,2,FALSE),0))</f>
        <v>0</v>
      </c>
      <c r="D842" s="30"/>
      <c r="F842">
        <v>387200</v>
      </c>
      <c r="G842">
        <v>387200</v>
      </c>
      <c r="H842">
        <f t="shared" si="26"/>
        <v>0</v>
      </c>
      <c r="J842" s="30"/>
    </row>
    <row r="843" spans="1:10" x14ac:dyDescent="0.35">
      <c r="A843" s="22" t="s">
        <v>625</v>
      </c>
      <c r="B843" s="20">
        <v>0</v>
      </c>
      <c r="C843" s="20">
        <f>(IFERROR(VLOOKUP(A843,#REF!,2,FALSE),0))</f>
        <v>0</v>
      </c>
      <c r="D843" s="30"/>
      <c r="F843">
        <v>0</v>
      </c>
      <c r="G843">
        <v>1603912.7053356478</v>
      </c>
      <c r="H843" s="20">
        <f t="shared" si="26"/>
        <v>-1603912.7053356478</v>
      </c>
      <c r="J843" s="30"/>
    </row>
    <row r="844" spans="1:10" hidden="1" x14ac:dyDescent="0.35">
      <c r="A844" s="22" t="s">
        <v>626</v>
      </c>
      <c r="B844" s="23">
        <v>1298300</v>
      </c>
      <c r="C844" s="20">
        <f>(IFERROR(VLOOKUP(A844,#REF!,2,FALSE),0))</f>
        <v>0</v>
      </c>
      <c r="D844" s="30"/>
      <c r="F844">
        <v>1298300</v>
      </c>
      <c r="G844">
        <v>1298300</v>
      </c>
      <c r="H844">
        <f t="shared" si="26"/>
        <v>0</v>
      </c>
      <c r="J844" s="30"/>
    </row>
    <row r="845" spans="1:10" hidden="1" x14ac:dyDescent="0.35">
      <c r="A845" s="22" t="s">
        <v>627</v>
      </c>
      <c r="B845" s="23">
        <v>558312</v>
      </c>
      <c r="C845" s="20">
        <f>(IFERROR(VLOOKUP(A845,#REF!,2,FALSE),0))</f>
        <v>0</v>
      </c>
      <c r="D845" s="30"/>
      <c r="F845">
        <v>558312</v>
      </c>
      <c r="G845">
        <v>558312</v>
      </c>
      <c r="H845">
        <f t="shared" si="26"/>
        <v>0</v>
      </c>
      <c r="J845" s="30"/>
    </row>
    <row r="846" spans="1:10" hidden="1" x14ac:dyDescent="0.35">
      <c r="A846" s="22" t="s">
        <v>628</v>
      </c>
      <c r="B846" s="23">
        <v>10000</v>
      </c>
      <c r="C846" s="20">
        <f>(IFERROR(VLOOKUP(A846,#REF!,2,FALSE),0))</f>
        <v>0</v>
      </c>
      <c r="D846" s="30"/>
      <c r="F846">
        <v>10000</v>
      </c>
      <c r="G846">
        <v>10000</v>
      </c>
      <c r="H846">
        <f t="shared" si="26"/>
        <v>0</v>
      </c>
      <c r="J846" s="30">
        <f t="shared" si="27"/>
        <v>0</v>
      </c>
    </row>
    <row r="847" spans="1:10" hidden="1" x14ac:dyDescent="0.35">
      <c r="A847" s="22" t="s">
        <v>629</v>
      </c>
      <c r="B847" s="23">
        <v>244000</v>
      </c>
      <c r="C847" s="20">
        <f>(IFERROR(VLOOKUP(A847,#REF!,2,FALSE),0))</f>
        <v>0</v>
      </c>
      <c r="D847" s="30"/>
      <c r="F847">
        <v>244000</v>
      </c>
      <c r="G847">
        <v>244000</v>
      </c>
      <c r="H847">
        <f t="shared" si="26"/>
        <v>0</v>
      </c>
      <c r="J847" s="30"/>
    </row>
    <row r="848" spans="1:10" hidden="1" x14ac:dyDescent="0.35">
      <c r="A848" s="22" t="s">
        <v>630</v>
      </c>
      <c r="B848" s="23">
        <v>62600</v>
      </c>
      <c r="C848" s="20">
        <f>(IFERROR(VLOOKUP(A848,#REF!,2,FALSE),0))</f>
        <v>0</v>
      </c>
      <c r="D848" s="30"/>
      <c r="F848">
        <v>62600</v>
      </c>
      <c r="G848">
        <v>62600</v>
      </c>
      <c r="H848">
        <f t="shared" si="26"/>
        <v>0</v>
      </c>
      <c r="J848" s="30"/>
    </row>
    <row r="849" spans="1:12" hidden="1" x14ac:dyDescent="0.35">
      <c r="A849" s="22" t="s">
        <v>873</v>
      </c>
      <c r="B849" s="23">
        <v>0</v>
      </c>
      <c r="C849" s="20">
        <f>(IFERROR(VLOOKUP(A849,#REF!,2,FALSE),0))</f>
        <v>0</v>
      </c>
      <c r="D849" s="30"/>
      <c r="F849">
        <v>0</v>
      </c>
      <c r="G849">
        <v>0</v>
      </c>
      <c r="H849">
        <f t="shared" si="26"/>
        <v>0</v>
      </c>
      <c r="J849" s="30">
        <f t="shared" si="27"/>
        <v>0</v>
      </c>
    </row>
    <row r="850" spans="1:12" hidden="1" x14ac:dyDescent="0.35">
      <c r="A850" s="22" t="s">
        <v>870</v>
      </c>
      <c r="B850" s="23">
        <v>20238.5</v>
      </c>
      <c r="C850" s="20">
        <f>(IFERROR(VLOOKUP(A850,#REF!,2,FALSE),0))</f>
        <v>0</v>
      </c>
      <c r="D850" s="30"/>
      <c r="F850">
        <v>20238.5</v>
      </c>
      <c r="G850">
        <v>20238.5</v>
      </c>
      <c r="H850">
        <f t="shared" si="26"/>
        <v>0</v>
      </c>
      <c r="J850" s="30"/>
    </row>
    <row r="851" spans="1:12" hidden="1" x14ac:dyDescent="0.35">
      <c r="A851" s="22" t="s">
        <v>868</v>
      </c>
      <c r="B851" s="23">
        <v>21380745.692307692</v>
      </c>
      <c r="C851" s="20">
        <f>(IFERROR(VLOOKUP(A851,#REF!,2,FALSE),0))</f>
        <v>0</v>
      </c>
      <c r="D851" s="30"/>
      <c r="F851">
        <v>21380745.692307692</v>
      </c>
      <c r="G851">
        <v>21380745.692307692</v>
      </c>
      <c r="H851">
        <f t="shared" si="26"/>
        <v>0</v>
      </c>
      <c r="J851" s="30"/>
    </row>
    <row r="852" spans="1:12" hidden="1" x14ac:dyDescent="0.35">
      <c r="A852" s="22" t="s">
        <v>865</v>
      </c>
      <c r="B852" s="23">
        <v>20000</v>
      </c>
      <c r="C852" s="20">
        <f>(IFERROR(VLOOKUP(A852,#REF!,2,FALSE),0))</f>
        <v>0</v>
      </c>
      <c r="D852" s="30"/>
      <c r="F852">
        <v>20000</v>
      </c>
      <c r="G852">
        <v>20000</v>
      </c>
      <c r="H852">
        <f t="shared" si="26"/>
        <v>0</v>
      </c>
      <c r="J852" s="30">
        <f t="shared" si="27"/>
        <v>0</v>
      </c>
    </row>
    <row r="853" spans="1:12" hidden="1" x14ac:dyDescent="0.35">
      <c r="A853" s="22" t="s">
        <v>923</v>
      </c>
      <c r="B853" s="23">
        <v>160637.5</v>
      </c>
      <c r="C853" s="20">
        <f>(IFERROR(VLOOKUP(A853,#REF!,2,FALSE),0))</f>
        <v>0</v>
      </c>
      <c r="D853" s="30"/>
      <c r="F853">
        <v>160637.5</v>
      </c>
      <c r="G853">
        <v>160637.5</v>
      </c>
      <c r="H853">
        <f t="shared" si="26"/>
        <v>0</v>
      </c>
      <c r="J853" s="30"/>
    </row>
    <row r="854" spans="1:12" hidden="1" x14ac:dyDescent="0.35">
      <c r="A854" s="22" t="s">
        <v>6148</v>
      </c>
      <c r="B854" s="20">
        <v>624050000</v>
      </c>
      <c r="C854" s="20">
        <f>(IFERROR(VLOOKUP(A854,#REF!,2,FALSE),0))</f>
        <v>0</v>
      </c>
      <c r="D854" s="30"/>
      <c r="F854">
        <v>0</v>
      </c>
      <c r="G854">
        <v>0</v>
      </c>
      <c r="H854" s="20">
        <f t="shared" si="26"/>
        <v>0</v>
      </c>
      <c r="J854" s="30">
        <f t="shared" si="27"/>
        <v>0</v>
      </c>
    </row>
    <row r="855" spans="1:12" x14ac:dyDescent="0.35">
      <c r="A855" s="22" t="s">
        <v>631</v>
      </c>
      <c r="B855" s="20">
        <v>1523789265.6966958</v>
      </c>
      <c r="C855" s="20">
        <f>(IFERROR(VLOOKUP(A855,#REF!,2,FALSE),0))</f>
        <v>0</v>
      </c>
      <c r="D855" s="30"/>
      <c r="F855">
        <v>1523789265.6966958</v>
      </c>
      <c r="G855">
        <v>869559786.74203122</v>
      </c>
      <c r="H855" s="20">
        <f t="shared" si="26"/>
        <v>654229478.95466459</v>
      </c>
      <c r="J855" s="20"/>
    </row>
    <row r="856" spans="1:12" x14ac:dyDescent="0.35">
      <c r="B856" s="20" t="e">
        <f>GETPIVOTDATA("2023 Budget Finance Recommendation",$A$1)-GETPIVOTDATA("2023 Budget Finance Recommendation",$A$1,"GL Account Combination",)</f>
        <v>#REF!</v>
      </c>
      <c r="C856" s="20">
        <f>(IFERROR(VLOOKUP(A856,#REF!,2,FALSE),0))</f>
        <v>0</v>
      </c>
      <c r="D856" s="30"/>
      <c r="F856" t="e">
        <v>#REF!</v>
      </c>
      <c r="G856">
        <v>0</v>
      </c>
      <c r="H856" t="e">
        <f t="shared" si="26"/>
        <v>#REF!</v>
      </c>
      <c r="J856" s="20"/>
      <c r="K856" s="20">
        <f t="shared" ref="K856:L856" si="28">SUM(K2:K855)</f>
        <v>0</v>
      </c>
      <c r="L856" s="20">
        <f t="shared" si="28"/>
        <v>0</v>
      </c>
    </row>
    <row r="857" spans="1:12" x14ac:dyDescent="0.35">
      <c r="B857" s="20">
        <f>GETPIVOTDATA("2024 Budget Finance Recommendation",$A$1)-GETPIVOTDATA("2024 Budget Finance Recommendation",$A$1,"GL Account Combination",)</f>
        <v>899739265.6966958</v>
      </c>
    </row>
    <row r="866" spans="7:7" x14ac:dyDescent="0.35">
      <c r="G866" s="20"/>
    </row>
  </sheetData>
  <autoFilter ref="F1:H856">
    <filterColumn colId="2">
      <filters>
        <filter val="#REF!"/>
        <filter val="(1,102,500.00)"/>
        <filter val="(1,603,912.71)"/>
        <filter val="(4,390,000.00)"/>
        <filter val="(450,000.00)"/>
        <filter val="1,603,912.71"/>
        <filter val="10,000,000.00"/>
        <filter val="26,146,240.00"/>
        <filter val="654,229,478.95"/>
        <filter val="67,300,548.00"/>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70"/>
  <sheetViews>
    <sheetView topLeftCell="G1" zoomScale="110" zoomScaleNormal="110" workbookViewId="0">
      <pane ySplit="1" topLeftCell="A1344" activePane="bottomLeft" state="frozen"/>
      <selection pane="bottomLeft" activeCell="J1350" sqref="J1350"/>
    </sheetView>
  </sheetViews>
  <sheetFormatPr defaultColWidth="9.1796875" defaultRowHeight="14.5" x14ac:dyDescent="0.35"/>
  <cols>
    <col min="1" max="1" width="25.81640625" style="56" bestFit="1" customWidth="1"/>
    <col min="2" max="2" width="18.7265625" style="56" bestFit="1" customWidth="1"/>
    <col min="3" max="3" width="37.54296875" style="56" customWidth="1"/>
    <col min="4" max="4" width="15.54296875" style="56" bestFit="1" customWidth="1"/>
    <col min="5" max="5" width="68.54296875" style="56" bestFit="1" customWidth="1"/>
    <col min="6" max="6" width="40.81640625" style="56" bestFit="1" customWidth="1"/>
    <col min="7" max="7" width="25.1796875" style="56" bestFit="1" customWidth="1"/>
    <col min="8" max="8" width="10.54296875" style="56" bestFit="1" customWidth="1"/>
    <col min="9" max="9" width="24.81640625" style="56" bestFit="1" customWidth="1"/>
    <col min="10" max="10" width="10.81640625" style="56" bestFit="1" customWidth="1"/>
    <col min="11" max="11" width="32.453125" style="56" customWidth="1"/>
    <col min="12" max="12" width="21.453125" style="56" bestFit="1" customWidth="1"/>
    <col min="13" max="13" width="17.54296875" style="56" bestFit="1" customWidth="1"/>
    <col min="14" max="14" width="20.54296875" style="57" customWidth="1"/>
    <col min="15" max="15" width="9.54296875" style="56" customWidth="1"/>
    <col min="16" max="16384" width="9.1796875" style="56"/>
  </cols>
  <sheetData>
    <row r="1" spans="1:14" x14ac:dyDescent="0.35">
      <c r="A1" s="65" t="s">
        <v>1959</v>
      </c>
      <c r="B1" s="65" t="s">
        <v>0</v>
      </c>
      <c r="C1" s="65" t="s">
        <v>1</v>
      </c>
      <c r="D1" s="65" t="s">
        <v>2</v>
      </c>
      <c r="E1" s="65" t="s">
        <v>3</v>
      </c>
      <c r="F1" s="65" t="s">
        <v>4</v>
      </c>
      <c r="G1" s="65" t="s">
        <v>1962</v>
      </c>
      <c r="H1" s="65" t="s">
        <v>5273</v>
      </c>
      <c r="I1" s="65" t="s">
        <v>1964</v>
      </c>
      <c r="J1" s="65" t="s">
        <v>1965</v>
      </c>
      <c r="K1" s="71" t="s">
        <v>1973</v>
      </c>
      <c r="L1" s="65" t="s">
        <v>1974</v>
      </c>
      <c r="M1" s="65" t="s">
        <v>1975</v>
      </c>
      <c r="N1" s="129" t="s">
        <v>5700</v>
      </c>
    </row>
    <row r="2" spans="1:14" x14ac:dyDescent="0.35">
      <c r="A2" s="56" t="e">
        <v>#N/A</v>
      </c>
      <c r="B2" s="56">
        <v>8470810</v>
      </c>
      <c r="C2" s="56" t="s">
        <v>452</v>
      </c>
      <c r="D2" s="56">
        <v>413310</v>
      </c>
      <c r="E2" s="56" t="s">
        <v>961</v>
      </c>
      <c r="F2" s="56" t="str">
        <f>CONCATENATE(847,".",B2,".",1,".",D2,".","000000",".",H2,".",J2)</f>
        <v>847.8470810.1.413310.000000.847001.100178</v>
      </c>
      <c r="G2" s="56" t="s">
        <v>21</v>
      </c>
      <c r="H2" s="56">
        <v>847001</v>
      </c>
      <c r="I2" s="56" t="s">
        <v>2693</v>
      </c>
      <c r="J2" s="56">
        <v>100178</v>
      </c>
      <c r="K2" s="56" t="s">
        <v>5276</v>
      </c>
      <c r="L2" s="56">
        <v>1</v>
      </c>
      <c r="M2" s="56">
        <v>0</v>
      </c>
      <c r="N2" s="57">
        <v>0</v>
      </c>
    </row>
    <row r="3" spans="1:14" x14ac:dyDescent="0.35">
      <c r="A3" s="56" t="s">
        <v>2036</v>
      </c>
      <c r="B3" s="56">
        <v>8470620</v>
      </c>
      <c r="C3" s="56" t="s">
        <v>416</v>
      </c>
      <c r="D3" s="56">
        <v>420130</v>
      </c>
      <c r="E3" s="56" t="s">
        <v>418</v>
      </c>
      <c r="F3" s="56" t="str">
        <f t="shared" ref="F3:F66" si="0">CONCATENATE(847,".",B3,".",1,".",D3,".","000000",".",H3,".",J3)</f>
        <v>847.8470620.1.420130.000000.847001.200179</v>
      </c>
      <c r="G3" s="56" t="s">
        <v>21</v>
      </c>
      <c r="H3" s="56">
        <v>847001</v>
      </c>
      <c r="I3" s="56" t="s">
        <v>23</v>
      </c>
      <c r="J3" s="56">
        <v>200179</v>
      </c>
      <c r="K3" s="56" t="s">
        <v>2663</v>
      </c>
      <c r="L3" s="56">
        <v>1</v>
      </c>
      <c r="M3" s="56">
        <v>295000</v>
      </c>
      <c r="N3" s="57">
        <v>295000</v>
      </c>
    </row>
    <row r="4" spans="1:14" x14ac:dyDescent="0.35">
      <c r="A4" s="56" t="s">
        <v>1998</v>
      </c>
      <c r="B4" s="56">
        <v>8470305</v>
      </c>
      <c r="C4" s="56" t="s">
        <v>120</v>
      </c>
      <c r="D4" s="56">
        <v>420550</v>
      </c>
      <c r="E4" s="56" t="s">
        <v>18</v>
      </c>
      <c r="F4" s="56" t="str">
        <f t="shared" si="0"/>
        <v>847.8470305.1.420550.000000.847001.200179</v>
      </c>
      <c r="G4" s="56" t="s">
        <v>21</v>
      </c>
      <c r="H4" s="56">
        <v>847001</v>
      </c>
      <c r="I4" s="56" t="s">
        <v>23</v>
      </c>
      <c r="J4" s="56">
        <v>200179</v>
      </c>
      <c r="K4" s="56" t="s">
        <v>2001</v>
      </c>
      <c r="L4" s="56">
        <v>1</v>
      </c>
      <c r="M4" s="56">
        <v>10000</v>
      </c>
      <c r="N4" s="57">
        <v>10000</v>
      </c>
    </row>
    <row r="5" spans="1:14" x14ac:dyDescent="0.35">
      <c r="A5" s="56" t="s">
        <v>1998</v>
      </c>
      <c r="B5" s="56">
        <v>8470310</v>
      </c>
      <c r="C5" s="56" t="s">
        <v>154</v>
      </c>
      <c r="D5" s="56">
        <v>420550</v>
      </c>
      <c r="E5" s="56" t="s">
        <v>18</v>
      </c>
      <c r="F5" s="56" t="str">
        <f t="shared" si="0"/>
        <v>847.8470310.1.420550.000000.847001.200179</v>
      </c>
      <c r="G5" s="56" t="s">
        <v>21</v>
      </c>
      <c r="H5" s="56">
        <v>847001</v>
      </c>
      <c r="I5" s="56" t="s">
        <v>23</v>
      </c>
      <c r="J5" s="56">
        <v>200179</v>
      </c>
      <c r="K5" s="56" t="s">
        <v>2069</v>
      </c>
      <c r="L5" s="56">
        <v>2</v>
      </c>
      <c r="M5" s="56">
        <v>10000</v>
      </c>
      <c r="N5" s="57">
        <v>20000</v>
      </c>
    </row>
    <row r="6" spans="1:14" x14ac:dyDescent="0.35">
      <c r="A6" s="56" t="s">
        <v>1998</v>
      </c>
      <c r="B6" s="56">
        <v>8470315</v>
      </c>
      <c r="C6" s="56" t="s">
        <v>166</v>
      </c>
      <c r="D6" s="56">
        <v>420550</v>
      </c>
      <c r="E6" s="56" t="s">
        <v>18</v>
      </c>
      <c r="F6" s="56" t="str">
        <f t="shared" si="0"/>
        <v>847.8470315.1.420550.000000.847001.200179</v>
      </c>
      <c r="G6" s="56" t="s">
        <v>21</v>
      </c>
      <c r="H6" s="56">
        <v>847001</v>
      </c>
      <c r="I6" s="56" t="s">
        <v>23</v>
      </c>
      <c r="J6" s="56">
        <v>200179</v>
      </c>
      <c r="K6" s="56" t="s">
        <v>2133</v>
      </c>
      <c r="L6" s="56">
        <v>1</v>
      </c>
      <c r="M6" s="56">
        <v>1000</v>
      </c>
      <c r="N6" s="57">
        <v>1000</v>
      </c>
    </row>
    <row r="7" spans="1:14" x14ac:dyDescent="0.35">
      <c r="A7" s="56" t="s">
        <v>1998</v>
      </c>
      <c r="B7" s="56">
        <v>8470320</v>
      </c>
      <c r="C7" s="56" t="s">
        <v>183</v>
      </c>
      <c r="D7" s="56">
        <v>420550</v>
      </c>
      <c r="E7" s="56" t="s">
        <v>18</v>
      </c>
      <c r="F7" s="56" t="str">
        <f t="shared" si="0"/>
        <v>847.8470320.1.420550.000000.847001.200179</v>
      </c>
      <c r="G7" s="56" t="s">
        <v>21</v>
      </c>
      <c r="H7" s="56">
        <v>847001</v>
      </c>
      <c r="I7" s="56" t="s">
        <v>23</v>
      </c>
      <c r="J7" s="56">
        <v>200179</v>
      </c>
      <c r="K7" s="56" t="s">
        <v>5278</v>
      </c>
      <c r="L7" s="56">
        <v>1</v>
      </c>
      <c r="M7" s="56">
        <v>60000</v>
      </c>
      <c r="N7" s="57">
        <v>60000</v>
      </c>
    </row>
    <row r="8" spans="1:14" x14ac:dyDescent="0.35">
      <c r="A8" s="56" t="s">
        <v>1998</v>
      </c>
      <c r="B8" s="56">
        <v>8470325</v>
      </c>
      <c r="C8" s="56" t="s">
        <v>190</v>
      </c>
      <c r="D8" s="56">
        <v>420550</v>
      </c>
      <c r="E8" s="56" t="s">
        <v>18</v>
      </c>
      <c r="F8" s="56" t="str">
        <f t="shared" si="0"/>
        <v>847.8470325.1.420550.000000.847001.200179</v>
      </c>
      <c r="G8" s="56" t="s">
        <v>21</v>
      </c>
      <c r="H8" s="56">
        <v>847001</v>
      </c>
      <c r="I8" s="56" t="s">
        <v>23</v>
      </c>
      <c r="J8" s="56">
        <v>200179</v>
      </c>
      <c r="K8" s="56" t="s">
        <v>2259</v>
      </c>
      <c r="L8" s="56">
        <v>2</v>
      </c>
      <c r="M8" s="56">
        <v>2000</v>
      </c>
      <c r="N8" s="57">
        <v>4000</v>
      </c>
    </row>
    <row r="9" spans="1:14" x14ac:dyDescent="0.35">
      <c r="A9" s="56" t="s">
        <v>1998</v>
      </c>
      <c r="B9" s="56">
        <v>8470330</v>
      </c>
      <c r="C9" s="56" t="s">
        <v>199</v>
      </c>
      <c r="D9" s="56">
        <v>420550</v>
      </c>
      <c r="E9" s="56" t="s">
        <v>18</v>
      </c>
      <c r="F9" s="56" t="str">
        <f t="shared" si="0"/>
        <v>847.8470330.1.420550.000000.847001.200179</v>
      </c>
      <c r="G9" s="56" t="s">
        <v>21</v>
      </c>
      <c r="H9" s="56">
        <v>847001</v>
      </c>
      <c r="I9" s="56" t="s">
        <v>23</v>
      </c>
      <c r="J9" s="56">
        <v>200179</v>
      </c>
      <c r="K9" s="56" t="s">
        <v>2338</v>
      </c>
      <c r="L9" s="56">
        <v>1</v>
      </c>
      <c r="M9" s="56">
        <v>2000</v>
      </c>
      <c r="N9" s="57">
        <v>2000</v>
      </c>
    </row>
    <row r="10" spans="1:14" x14ac:dyDescent="0.35">
      <c r="A10" s="56" t="s">
        <v>1998</v>
      </c>
      <c r="B10" s="56">
        <v>8470335</v>
      </c>
      <c r="C10" s="56" t="s">
        <v>208</v>
      </c>
      <c r="D10" s="56">
        <v>420550</v>
      </c>
      <c r="E10" s="56" t="s">
        <v>18</v>
      </c>
      <c r="F10" s="56" t="str">
        <f t="shared" si="0"/>
        <v>847.8470335.1.420550.000000.847001.200179</v>
      </c>
      <c r="G10" s="56" t="s">
        <v>21</v>
      </c>
      <c r="H10" s="56">
        <v>847001</v>
      </c>
      <c r="I10" s="56" t="s">
        <v>23</v>
      </c>
      <c r="J10" s="56">
        <v>200179</v>
      </c>
      <c r="K10" s="56" t="s">
        <v>2381</v>
      </c>
      <c r="L10" s="56">
        <v>2</v>
      </c>
      <c r="M10" s="56">
        <v>5000</v>
      </c>
      <c r="N10" s="57">
        <v>10000</v>
      </c>
    </row>
    <row r="11" spans="1:14" x14ac:dyDescent="0.35">
      <c r="A11" s="56" t="s">
        <v>1998</v>
      </c>
      <c r="B11" s="56">
        <v>8470340</v>
      </c>
      <c r="C11" s="56" t="s">
        <v>217</v>
      </c>
      <c r="D11" s="56">
        <v>420550</v>
      </c>
      <c r="E11" s="56" t="s">
        <v>18</v>
      </c>
      <c r="F11" s="56" t="str">
        <f t="shared" si="0"/>
        <v>847.8470340.1.420550.000000.847001.200179</v>
      </c>
      <c r="G11" s="56" t="s">
        <v>21</v>
      </c>
      <c r="H11" s="56">
        <v>847001</v>
      </c>
      <c r="I11" s="56" t="s">
        <v>23</v>
      </c>
      <c r="J11" s="56">
        <v>200179</v>
      </c>
      <c r="K11" s="56" t="s">
        <v>2474</v>
      </c>
      <c r="L11" s="56">
        <v>1</v>
      </c>
      <c r="M11" s="56">
        <v>3000</v>
      </c>
      <c r="N11" s="57">
        <v>3000</v>
      </c>
    </row>
    <row r="12" spans="1:14" x14ac:dyDescent="0.35">
      <c r="A12" s="56" t="s">
        <v>1998</v>
      </c>
      <c r="B12" s="56">
        <v>8470345</v>
      </c>
      <c r="C12" s="56" t="s">
        <v>225</v>
      </c>
      <c r="D12" s="56">
        <v>420550</v>
      </c>
      <c r="E12" s="56" t="s">
        <v>18</v>
      </c>
      <c r="F12" s="56" t="str">
        <f t="shared" si="0"/>
        <v>847.8470345.1.420550.000000.847001.200179</v>
      </c>
      <c r="G12" s="56" t="s">
        <v>21</v>
      </c>
      <c r="H12" s="56">
        <v>847001</v>
      </c>
      <c r="I12" s="56" t="s">
        <v>23</v>
      </c>
      <c r="J12" s="56">
        <v>200179</v>
      </c>
      <c r="K12" s="56" t="s">
        <v>5279</v>
      </c>
      <c r="L12" s="56">
        <v>1</v>
      </c>
      <c r="M12" s="56">
        <v>10000</v>
      </c>
      <c r="N12" s="57">
        <v>10000</v>
      </c>
    </row>
    <row r="13" spans="1:14" x14ac:dyDescent="0.35">
      <c r="A13" s="56" t="s">
        <v>1998</v>
      </c>
      <c r="B13" s="56">
        <v>8470350</v>
      </c>
      <c r="C13" s="56" t="s">
        <v>232</v>
      </c>
      <c r="D13" s="56">
        <v>420550</v>
      </c>
      <c r="E13" s="56" t="s">
        <v>18</v>
      </c>
      <c r="F13" s="56" t="str">
        <f t="shared" si="0"/>
        <v>847.8470350.1.420550.000000.847001.200179</v>
      </c>
      <c r="G13" s="56" t="s">
        <v>21</v>
      </c>
      <c r="H13" s="56">
        <v>847001</v>
      </c>
      <c r="I13" s="56" t="s">
        <v>23</v>
      </c>
      <c r="J13" s="56">
        <v>200179</v>
      </c>
      <c r="N13" s="57">
        <v>0</v>
      </c>
    </row>
    <row r="14" spans="1:14" x14ac:dyDescent="0.35">
      <c r="A14" s="56" t="s">
        <v>1998</v>
      </c>
      <c r="B14" s="56">
        <v>8470305</v>
      </c>
      <c r="C14" s="56" t="s">
        <v>120</v>
      </c>
      <c r="D14" s="56">
        <v>420570</v>
      </c>
      <c r="E14" s="56" t="s">
        <v>25</v>
      </c>
      <c r="F14" s="56" t="str">
        <f t="shared" si="0"/>
        <v>847.8470305.1.420570.000000.847001.200179</v>
      </c>
      <c r="G14" s="56" t="s">
        <v>21</v>
      </c>
      <c r="H14" s="56">
        <v>847001</v>
      </c>
      <c r="I14" s="56" t="s">
        <v>23</v>
      </c>
      <c r="J14" s="56">
        <v>200179</v>
      </c>
      <c r="K14" s="56" t="s">
        <v>2010</v>
      </c>
      <c r="L14" s="56">
        <v>1</v>
      </c>
      <c r="M14" s="56">
        <v>10000</v>
      </c>
      <c r="N14" s="57">
        <v>10000</v>
      </c>
    </row>
    <row r="15" spans="1:14" x14ac:dyDescent="0.35">
      <c r="A15" s="56" t="s">
        <v>2041</v>
      </c>
      <c r="B15" s="56">
        <v>8470810</v>
      </c>
      <c r="C15" s="56" t="s">
        <v>452</v>
      </c>
      <c r="D15" s="56">
        <v>420810</v>
      </c>
      <c r="E15" s="56" t="s">
        <v>454</v>
      </c>
      <c r="F15" s="56" t="str">
        <f t="shared" si="0"/>
        <v>847.8470810.1.420810.000000.847001.200179</v>
      </c>
      <c r="G15" s="56" t="s">
        <v>21</v>
      </c>
      <c r="H15" s="56">
        <v>847001</v>
      </c>
      <c r="I15" s="56" t="s">
        <v>23</v>
      </c>
      <c r="J15" s="56">
        <v>200179</v>
      </c>
      <c r="K15" s="56" t="s">
        <v>2699</v>
      </c>
      <c r="L15" s="56">
        <v>1</v>
      </c>
      <c r="M15" s="56">
        <v>13897471</v>
      </c>
      <c r="N15" s="57">
        <v>13897471</v>
      </c>
    </row>
    <row r="16" spans="1:14" x14ac:dyDescent="0.35">
      <c r="A16" s="56" t="s">
        <v>2668</v>
      </c>
      <c r="B16" s="56">
        <v>8470810</v>
      </c>
      <c r="C16" s="56" t="s">
        <v>452</v>
      </c>
      <c r="D16" s="56">
        <v>421000</v>
      </c>
      <c r="E16" s="56" t="s">
        <v>31</v>
      </c>
      <c r="F16" s="56" t="str">
        <f t="shared" si="0"/>
        <v>847.8470810.1.421000.000000.847001.200179</v>
      </c>
      <c r="G16" s="56" t="s">
        <v>21</v>
      </c>
      <c r="H16" s="56">
        <v>847001</v>
      </c>
      <c r="I16" s="56" t="s">
        <v>23</v>
      </c>
      <c r="J16" s="56">
        <v>200179</v>
      </c>
      <c r="N16" s="57">
        <v>0</v>
      </c>
    </row>
    <row r="17" spans="1:14" x14ac:dyDescent="0.35">
      <c r="A17" s="56" t="s">
        <v>2668</v>
      </c>
      <c r="B17" s="56">
        <v>8470620</v>
      </c>
      <c r="C17" s="56" t="s">
        <v>416</v>
      </c>
      <c r="D17" s="56">
        <v>421100</v>
      </c>
      <c r="E17" s="56" t="s">
        <v>339</v>
      </c>
      <c r="F17" s="56" t="str">
        <f t="shared" si="0"/>
        <v>847.8470620.1.421100.000000.847001.200179</v>
      </c>
      <c r="G17" s="56" t="s">
        <v>21</v>
      </c>
      <c r="H17" s="56">
        <v>847001</v>
      </c>
      <c r="I17" s="56" t="s">
        <v>23</v>
      </c>
      <c r="J17" s="56">
        <v>200179</v>
      </c>
      <c r="N17" s="57">
        <v>0</v>
      </c>
    </row>
    <row r="18" spans="1:14" x14ac:dyDescent="0.35">
      <c r="A18" s="56" t="s">
        <v>2668</v>
      </c>
      <c r="B18" s="56">
        <v>8470810</v>
      </c>
      <c r="C18" s="56" t="s">
        <v>452</v>
      </c>
      <c r="D18" s="56">
        <v>421100</v>
      </c>
      <c r="E18" s="56" t="s">
        <v>339</v>
      </c>
      <c r="F18" s="56" t="str">
        <f t="shared" si="0"/>
        <v>847.8470810.1.421100.000000.847001.200179</v>
      </c>
      <c r="G18" s="56" t="s">
        <v>21</v>
      </c>
      <c r="H18" s="56">
        <v>847001</v>
      </c>
      <c r="I18" s="56" t="s">
        <v>23</v>
      </c>
      <c r="J18" s="56">
        <v>200179</v>
      </c>
      <c r="K18" s="56" t="s">
        <v>2703</v>
      </c>
      <c r="L18" s="56">
        <v>1</v>
      </c>
      <c r="M18" s="56">
        <v>9032882.0780000016</v>
      </c>
      <c r="N18" s="57">
        <v>9032882.0780000016</v>
      </c>
    </row>
    <row r="19" spans="1:14" x14ac:dyDescent="0.35">
      <c r="A19" s="56" t="s">
        <v>1998</v>
      </c>
      <c r="B19" s="56">
        <v>8470305</v>
      </c>
      <c r="C19" s="56" t="s">
        <v>120</v>
      </c>
      <c r="D19" s="56">
        <v>421700</v>
      </c>
      <c r="E19" s="56" t="s">
        <v>34</v>
      </c>
      <c r="F19" s="56" t="str">
        <f t="shared" si="0"/>
        <v>847.8470305.1.421700.000000.847001.200179</v>
      </c>
      <c r="G19" s="56" t="s">
        <v>21</v>
      </c>
      <c r="H19" s="56">
        <v>847001</v>
      </c>
      <c r="I19" s="56" t="s">
        <v>23</v>
      </c>
      <c r="J19" s="56">
        <v>200179</v>
      </c>
      <c r="K19" s="56" t="s">
        <v>5701</v>
      </c>
      <c r="L19" s="56">
        <v>33</v>
      </c>
      <c r="M19" s="56">
        <v>110909</v>
      </c>
      <c r="N19" s="57">
        <v>3659997</v>
      </c>
    </row>
    <row r="20" spans="1:14" x14ac:dyDescent="0.35">
      <c r="A20" s="56" t="s">
        <v>1998</v>
      </c>
      <c r="B20" s="56">
        <v>8470330</v>
      </c>
      <c r="C20" s="56" t="s">
        <v>199</v>
      </c>
      <c r="D20" s="56">
        <v>421700</v>
      </c>
      <c r="E20" s="56" t="s">
        <v>34</v>
      </c>
      <c r="F20" s="56" t="str">
        <f t="shared" si="0"/>
        <v>847.8470330.1.421700.000000.847001.200179</v>
      </c>
      <c r="G20" s="56" t="s">
        <v>21</v>
      </c>
      <c r="H20" s="56">
        <v>847001</v>
      </c>
      <c r="I20" s="56" t="s">
        <v>23</v>
      </c>
      <c r="J20" s="56">
        <v>200179</v>
      </c>
      <c r="N20" s="57">
        <v>0</v>
      </c>
    </row>
    <row r="21" spans="1:14" x14ac:dyDescent="0.35">
      <c r="A21" s="56" t="s">
        <v>2679</v>
      </c>
      <c r="B21" s="56">
        <v>8470620</v>
      </c>
      <c r="C21" s="56" t="s">
        <v>416</v>
      </c>
      <c r="D21" s="56">
        <v>425300</v>
      </c>
      <c r="E21" s="56" t="s">
        <v>423</v>
      </c>
      <c r="F21" s="56" t="str">
        <f t="shared" si="0"/>
        <v>847.8470620.1.425300.000000.847001.200179</v>
      </c>
      <c r="G21" s="56" t="s">
        <v>21</v>
      </c>
      <c r="H21" s="56">
        <v>847001</v>
      </c>
      <c r="I21" s="56" t="s">
        <v>23</v>
      </c>
      <c r="J21" s="56">
        <v>200179</v>
      </c>
      <c r="K21" s="56" t="s">
        <v>5702</v>
      </c>
      <c r="L21" s="56">
        <v>12</v>
      </c>
      <c r="M21" s="56">
        <v>500</v>
      </c>
      <c r="N21" s="57">
        <v>6000</v>
      </c>
    </row>
    <row r="22" spans="1:14" x14ac:dyDescent="0.35">
      <c r="A22" s="56" t="s">
        <v>2679</v>
      </c>
      <c r="B22" s="56">
        <v>8470620</v>
      </c>
      <c r="C22" s="56" t="s">
        <v>416</v>
      </c>
      <c r="D22" s="56">
        <v>425350</v>
      </c>
      <c r="E22" s="56" t="s">
        <v>426</v>
      </c>
      <c r="F22" s="56" t="str">
        <f t="shared" si="0"/>
        <v>847.8470620.1.425350.000000.847001.200179</v>
      </c>
      <c r="G22" s="56" t="s">
        <v>21</v>
      </c>
      <c r="H22" s="56">
        <v>847001</v>
      </c>
      <c r="I22" s="56" t="s">
        <v>23</v>
      </c>
      <c r="J22" s="56">
        <v>200179</v>
      </c>
      <c r="K22" s="56" t="s">
        <v>5703</v>
      </c>
      <c r="L22" s="56">
        <v>12</v>
      </c>
      <c r="M22" s="56">
        <v>8500</v>
      </c>
      <c r="N22" s="57">
        <v>102000</v>
      </c>
    </row>
    <row r="23" spans="1:14" x14ac:dyDescent="0.35">
      <c r="A23" s="56" t="s">
        <v>2019</v>
      </c>
      <c r="B23" s="56">
        <v>8470305</v>
      </c>
      <c r="C23" s="56" t="s">
        <v>120</v>
      </c>
      <c r="D23" s="56">
        <v>425510</v>
      </c>
      <c r="E23" s="56" t="s">
        <v>37</v>
      </c>
      <c r="F23" s="56" t="str">
        <f t="shared" si="0"/>
        <v>847.8470305.1.425510.000000.847001.200179</v>
      </c>
      <c r="G23" s="56" t="s">
        <v>21</v>
      </c>
      <c r="H23" s="56">
        <v>847001</v>
      </c>
      <c r="I23" s="56" t="s">
        <v>23</v>
      </c>
      <c r="J23" s="56">
        <v>200179</v>
      </c>
      <c r="K23" s="56" t="s">
        <v>2021</v>
      </c>
      <c r="L23" s="56">
        <v>2</v>
      </c>
      <c r="M23" s="56">
        <v>10000</v>
      </c>
      <c r="N23" s="57">
        <v>20000</v>
      </c>
    </row>
    <row r="24" spans="1:14" x14ac:dyDescent="0.35">
      <c r="A24" s="56" t="s">
        <v>2019</v>
      </c>
      <c r="B24" s="56">
        <v>8470310</v>
      </c>
      <c r="C24" s="56" t="s">
        <v>154</v>
      </c>
      <c r="D24" s="56">
        <v>425510</v>
      </c>
      <c r="E24" s="56" t="s">
        <v>37</v>
      </c>
      <c r="F24" s="56" t="str">
        <f t="shared" si="0"/>
        <v>847.8470310.1.425510.000000.847001.200179</v>
      </c>
      <c r="G24" s="56" t="s">
        <v>21</v>
      </c>
      <c r="H24" s="56">
        <v>847001</v>
      </c>
      <c r="I24" s="56" t="s">
        <v>23</v>
      </c>
      <c r="J24" s="56">
        <v>200179</v>
      </c>
      <c r="K24" s="56" t="s">
        <v>5284</v>
      </c>
      <c r="L24" s="56">
        <v>4</v>
      </c>
      <c r="M24" s="56">
        <v>5000</v>
      </c>
      <c r="N24" s="57">
        <v>20000</v>
      </c>
    </row>
    <row r="25" spans="1:14" x14ac:dyDescent="0.35">
      <c r="A25" s="56" t="s">
        <v>2019</v>
      </c>
      <c r="B25" s="56">
        <v>8470315</v>
      </c>
      <c r="C25" s="56" t="s">
        <v>166</v>
      </c>
      <c r="D25" s="56">
        <v>425510</v>
      </c>
      <c r="E25" s="56" t="s">
        <v>37</v>
      </c>
      <c r="F25" s="56" t="str">
        <f t="shared" si="0"/>
        <v>847.8470315.1.425510.000000.847001.200179</v>
      </c>
      <c r="G25" s="56" t="s">
        <v>21</v>
      </c>
      <c r="H25" s="56">
        <v>847001</v>
      </c>
      <c r="I25" s="56" t="s">
        <v>23</v>
      </c>
      <c r="J25" s="56">
        <v>200179</v>
      </c>
      <c r="K25" s="56" t="s">
        <v>2138</v>
      </c>
      <c r="L25" s="56">
        <v>10</v>
      </c>
      <c r="M25" s="56">
        <v>400</v>
      </c>
      <c r="N25" s="57">
        <v>4000</v>
      </c>
    </row>
    <row r="26" spans="1:14" x14ac:dyDescent="0.35">
      <c r="A26" s="56" t="s">
        <v>2019</v>
      </c>
      <c r="B26" s="56">
        <v>8470320</v>
      </c>
      <c r="C26" s="56" t="s">
        <v>183</v>
      </c>
      <c r="D26" s="56">
        <v>425510</v>
      </c>
      <c r="E26" s="56" t="s">
        <v>37</v>
      </c>
      <c r="F26" s="56" t="str">
        <f t="shared" si="0"/>
        <v>847.8470320.1.425510.000000.847001.200179</v>
      </c>
      <c r="G26" s="56" t="s">
        <v>21</v>
      </c>
      <c r="H26" s="56">
        <v>847001</v>
      </c>
      <c r="I26" s="56" t="s">
        <v>23</v>
      </c>
      <c r="J26" s="56">
        <v>200179</v>
      </c>
      <c r="K26" s="56" t="s">
        <v>2224</v>
      </c>
      <c r="L26" s="56">
        <v>2</v>
      </c>
      <c r="M26" s="56">
        <v>15000</v>
      </c>
      <c r="N26" s="57">
        <v>30000</v>
      </c>
    </row>
    <row r="27" spans="1:14" x14ac:dyDescent="0.35">
      <c r="A27" s="56" t="s">
        <v>2019</v>
      </c>
      <c r="B27" s="56">
        <v>8470325</v>
      </c>
      <c r="C27" s="56" t="s">
        <v>190</v>
      </c>
      <c r="D27" s="56">
        <v>425510</v>
      </c>
      <c r="E27" s="56" t="s">
        <v>37</v>
      </c>
      <c r="F27" s="56" t="str">
        <f t="shared" si="0"/>
        <v>847.8470325.1.425510.000000.847001.200179</v>
      </c>
      <c r="G27" s="56" t="s">
        <v>21</v>
      </c>
      <c r="H27" s="56">
        <v>847001</v>
      </c>
      <c r="I27" s="56" t="s">
        <v>23</v>
      </c>
      <c r="J27" s="56">
        <v>200179</v>
      </c>
      <c r="K27" s="56" t="s">
        <v>2264</v>
      </c>
      <c r="L27" s="56">
        <v>6</v>
      </c>
      <c r="M27" s="56">
        <v>1100</v>
      </c>
      <c r="N27" s="57">
        <v>6600</v>
      </c>
    </row>
    <row r="28" spans="1:14" x14ac:dyDescent="0.35">
      <c r="A28" s="56" t="s">
        <v>2019</v>
      </c>
      <c r="B28" s="56">
        <v>8470330</v>
      </c>
      <c r="C28" s="56" t="s">
        <v>199</v>
      </c>
      <c r="D28" s="56">
        <v>425510</v>
      </c>
      <c r="E28" s="56" t="s">
        <v>37</v>
      </c>
      <c r="F28" s="56" t="str">
        <f t="shared" si="0"/>
        <v>847.8470330.1.425510.000000.847001.200179</v>
      </c>
      <c r="G28" s="56" t="s">
        <v>21</v>
      </c>
      <c r="H28" s="56">
        <v>847001</v>
      </c>
      <c r="I28" s="56" t="s">
        <v>23</v>
      </c>
      <c r="J28" s="56">
        <v>200179</v>
      </c>
      <c r="K28" s="56" t="s">
        <v>5285</v>
      </c>
      <c r="L28" s="56">
        <v>1</v>
      </c>
      <c r="M28" s="56">
        <v>8000</v>
      </c>
      <c r="N28" s="57">
        <v>8000</v>
      </c>
    </row>
    <row r="29" spans="1:14" x14ac:dyDescent="0.35">
      <c r="A29" s="56" t="s">
        <v>2019</v>
      </c>
      <c r="B29" s="56">
        <v>8470335</v>
      </c>
      <c r="C29" s="56" t="s">
        <v>208</v>
      </c>
      <c r="D29" s="56">
        <v>425510</v>
      </c>
      <c r="E29" s="56" t="s">
        <v>37</v>
      </c>
      <c r="F29" s="56" t="str">
        <f t="shared" si="0"/>
        <v>847.8470335.1.425510.000000.847001.200179</v>
      </c>
      <c r="G29" s="56" t="s">
        <v>21</v>
      </c>
      <c r="H29" s="56">
        <v>847001</v>
      </c>
      <c r="I29" s="56" t="s">
        <v>23</v>
      </c>
      <c r="J29" s="56">
        <v>200179</v>
      </c>
      <c r="K29" s="56" t="s">
        <v>2387</v>
      </c>
      <c r="L29" s="56">
        <v>12</v>
      </c>
      <c r="M29" s="56">
        <v>2000</v>
      </c>
      <c r="N29" s="57">
        <v>24000</v>
      </c>
    </row>
    <row r="30" spans="1:14" x14ac:dyDescent="0.35">
      <c r="A30" s="56" t="s">
        <v>2019</v>
      </c>
      <c r="B30" s="56">
        <v>8470340</v>
      </c>
      <c r="C30" s="56" t="s">
        <v>217</v>
      </c>
      <c r="D30" s="56">
        <v>425510</v>
      </c>
      <c r="E30" s="56" t="s">
        <v>37</v>
      </c>
      <c r="F30" s="56" t="str">
        <f t="shared" si="0"/>
        <v>847.8470340.1.425510.000000.847001.200179</v>
      </c>
      <c r="G30" s="56" t="s">
        <v>21</v>
      </c>
      <c r="H30" s="56">
        <v>847001</v>
      </c>
      <c r="I30" s="56" t="s">
        <v>23</v>
      </c>
      <c r="J30" s="56">
        <v>200179</v>
      </c>
      <c r="K30" s="56" t="s">
        <v>2477</v>
      </c>
      <c r="L30" s="56">
        <v>2</v>
      </c>
      <c r="M30" s="56">
        <v>5000</v>
      </c>
      <c r="N30" s="57">
        <v>10000</v>
      </c>
    </row>
    <row r="31" spans="1:14" x14ac:dyDescent="0.35">
      <c r="A31" s="56" t="s">
        <v>2019</v>
      </c>
      <c r="B31" s="56">
        <v>8470345</v>
      </c>
      <c r="C31" s="56" t="s">
        <v>225</v>
      </c>
      <c r="D31" s="56">
        <v>425510</v>
      </c>
      <c r="E31" s="56" t="s">
        <v>37</v>
      </c>
      <c r="F31" s="56" t="str">
        <f t="shared" si="0"/>
        <v>847.8470345.1.425510.000000.847001.200179</v>
      </c>
      <c r="G31" s="56" t="s">
        <v>21</v>
      </c>
      <c r="H31" s="56">
        <v>847001</v>
      </c>
      <c r="I31" s="56" t="s">
        <v>23</v>
      </c>
      <c r="J31" s="56">
        <v>200179</v>
      </c>
      <c r="K31" s="56" t="s">
        <v>2527</v>
      </c>
      <c r="L31" s="56">
        <v>2</v>
      </c>
      <c r="M31" s="56">
        <v>15000</v>
      </c>
      <c r="N31" s="57">
        <v>30000</v>
      </c>
    </row>
    <row r="32" spans="1:14" x14ac:dyDescent="0.35">
      <c r="A32" s="56" t="s">
        <v>2019</v>
      </c>
      <c r="B32" s="56">
        <v>8470350</v>
      </c>
      <c r="C32" s="56" t="s">
        <v>232</v>
      </c>
      <c r="D32" s="56">
        <v>425510</v>
      </c>
      <c r="E32" s="56" t="s">
        <v>37</v>
      </c>
      <c r="F32" s="56" t="str">
        <f t="shared" si="0"/>
        <v>847.8470350.1.425510.000000.847001.200179</v>
      </c>
      <c r="G32" s="56" t="s">
        <v>21</v>
      </c>
      <c r="H32" s="56">
        <v>847001</v>
      </c>
      <c r="I32" s="56" t="s">
        <v>23</v>
      </c>
      <c r="J32" s="56">
        <v>200179</v>
      </c>
      <c r="K32" s="56" t="s">
        <v>5286</v>
      </c>
      <c r="L32" s="56">
        <v>6</v>
      </c>
      <c r="M32" s="56">
        <v>4840.0000000000009</v>
      </c>
      <c r="N32" s="57">
        <v>29040.000000000007</v>
      </c>
    </row>
    <row r="33" spans="1:14" x14ac:dyDescent="0.35">
      <c r="A33" s="56" t="s">
        <v>2019</v>
      </c>
      <c r="B33" s="56">
        <v>8470620</v>
      </c>
      <c r="C33" s="56" t="s">
        <v>416</v>
      </c>
      <c r="D33" s="56">
        <v>425510</v>
      </c>
      <c r="E33" s="56" t="s">
        <v>37</v>
      </c>
      <c r="F33" s="56" t="str">
        <f t="shared" si="0"/>
        <v>847.8470620.1.425510.000000.847001.200179</v>
      </c>
      <c r="G33" s="56" t="s">
        <v>21</v>
      </c>
      <c r="H33" s="56">
        <v>847001</v>
      </c>
      <c r="I33" s="56" t="s">
        <v>23</v>
      </c>
      <c r="J33" s="56">
        <v>200179</v>
      </c>
      <c r="N33" s="57">
        <v>0</v>
      </c>
    </row>
    <row r="34" spans="1:14" x14ac:dyDescent="0.35">
      <c r="A34" s="56" t="s">
        <v>2024</v>
      </c>
      <c r="B34" s="56">
        <v>8470340</v>
      </c>
      <c r="C34" s="56" t="s">
        <v>217</v>
      </c>
      <c r="D34" s="56">
        <v>425720</v>
      </c>
      <c r="E34" s="56" t="s">
        <v>126</v>
      </c>
      <c r="F34" s="56" t="str">
        <f t="shared" si="0"/>
        <v>847.8470340.1.425720.000000.847001.200179</v>
      </c>
      <c r="G34" s="56" t="s">
        <v>21</v>
      </c>
      <c r="H34" s="56">
        <v>847001</v>
      </c>
      <c r="I34" s="56" t="s">
        <v>23</v>
      </c>
      <c r="J34" s="56">
        <v>200179</v>
      </c>
      <c r="K34" s="56" t="s">
        <v>2480</v>
      </c>
      <c r="L34" s="56">
        <v>2</v>
      </c>
      <c r="M34" s="56">
        <v>15000</v>
      </c>
      <c r="N34" s="57">
        <v>30000</v>
      </c>
    </row>
    <row r="35" spans="1:14" x14ac:dyDescent="0.35">
      <c r="A35" s="56" t="s">
        <v>2024</v>
      </c>
      <c r="B35" s="56">
        <v>8470310</v>
      </c>
      <c r="C35" s="56" t="s">
        <v>154</v>
      </c>
      <c r="D35" s="56">
        <v>425760</v>
      </c>
      <c r="E35" s="56" t="s">
        <v>169</v>
      </c>
      <c r="F35" s="56" t="str">
        <f t="shared" si="0"/>
        <v>847.8470310.1.425760.000000.847001.200179</v>
      </c>
      <c r="G35" s="56" t="s">
        <v>21</v>
      </c>
      <c r="H35" s="56">
        <v>847001</v>
      </c>
      <c r="I35" s="56" t="s">
        <v>23</v>
      </c>
      <c r="J35" s="56">
        <v>200179</v>
      </c>
      <c r="K35" s="56" t="s">
        <v>2079</v>
      </c>
      <c r="L35" s="56">
        <v>15</v>
      </c>
      <c r="M35" s="56">
        <v>10000</v>
      </c>
      <c r="N35" s="57">
        <v>150000</v>
      </c>
    </row>
    <row r="36" spans="1:14" x14ac:dyDescent="0.35">
      <c r="A36" s="56" t="s">
        <v>2024</v>
      </c>
      <c r="B36" s="56">
        <v>8470315</v>
      </c>
      <c r="C36" s="56" t="s">
        <v>166</v>
      </c>
      <c r="D36" s="56">
        <v>425760</v>
      </c>
      <c r="E36" s="56" t="s">
        <v>169</v>
      </c>
      <c r="F36" s="56" t="str">
        <f t="shared" si="0"/>
        <v>847.8470315.1.425760.000000.847001.200179</v>
      </c>
      <c r="G36" s="56" t="s">
        <v>21</v>
      </c>
      <c r="H36" s="56">
        <v>847001</v>
      </c>
      <c r="I36" s="56" t="s">
        <v>23</v>
      </c>
      <c r="J36" s="56">
        <v>200179</v>
      </c>
      <c r="K36" s="56" t="s">
        <v>2143</v>
      </c>
      <c r="L36" s="56">
        <v>5</v>
      </c>
      <c r="M36" s="56">
        <v>4000</v>
      </c>
      <c r="N36" s="57">
        <v>20000</v>
      </c>
    </row>
    <row r="37" spans="1:14" x14ac:dyDescent="0.35">
      <c r="A37" s="56" t="s">
        <v>2024</v>
      </c>
      <c r="B37" s="56">
        <v>8470320</v>
      </c>
      <c r="C37" s="56" t="s">
        <v>183</v>
      </c>
      <c r="D37" s="56">
        <v>425760</v>
      </c>
      <c r="E37" s="56" t="s">
        <v>169</v>
      </c>
      <c r="F37" s="56" t="str">
        <f t="shared" si="0"/>
        <v>847.8470320.1.425760.000000.847001.200179</v>
      </c>
      <c r="G37" s="56" t="s">
        <v>21</v>
      </c>
      <c r="H37" s="56">
        <v>847001</v>
      </c>
      <c r="I37" s="56" t="s">
        <v>23</v>
      </c>
      <c r="J37" s="56">
        <v>200179</v>
      </c>
      <c r="K37" s="56" t="s">
        <v>5704</v>
      </c>
      <c r="L37" s="56">
        <v>10</v>
      </c>
      <c r="M37" s="56">
        <v>2500</v>
      </c>
      <c r="N37" s="57">
        <v>25000</v>
      </c>
    </row>
    <row r="38" spans="1:14" x14ac:dyDescent="0.35">
      <c r="A38" s="56" t="s">
        <v>2024</v>
      </c>
      <c r="B38" s="56">
        <v>8470320</v>
      </c>
      <c r="C38" s="56" t="s">
        <v>183</v>
      </c>
      <c r="D38" s="56">
        <v>425760</v>
      </c>
      <c r="E38" s="56" t="s">
        <v>169</v>
      </c>
      <c r="F38" s="56" t="str">
        <f t="shared" si="0"/>
        <v>847.8470320.1.425760.000000.847001.200179</v>
      </c>
      <c r="G38" s="56" t="s">
        <v>21</v>
      </c>
      <c r="H38" s="56">
        <v>847001</v>
      </c>
      <c r="I38" s="56" t="s">
        <v>23</v>
      </c>
      <c r="J38" s="56">
        <v>200179</v>
      </c>
      <c r="K38" s="56" t="s">
        <v>2227</v>
      </c>
      <c r="L38" s="56">
        <v>1</v>
      </c>
      <c r="M38" s="56">
        <v>10000</v>
      </c>
      <c r="N38" s="57">
        <v>10000</v>
      </c>
    </row>
    <row r="39" spans="1:14" x14ac:dyDescent="0.35">
      <c r="A39" s="56" t="s">
        <v>2024</v>
      </c>
      <c r="B39" s="56">
        <v>8470325</v>
      </c>
      <c r="C39" s="56" t="s">
        <v>190</v>
      </c>
      <c r="D39" s="56">
        <v>425760</v>
      </c>
      <c r="E39" s="56" t="s">
        <v>169</v>
      </c>
      <c r="F39" s="56" t="str">
        <f t="shared" si="0"/>
        <v>847.8470325.1.425760.000000.847001.200179</v>
      </c>
      <c r="G39" s="56" t="s">
        <v>21</v>
      </c>
      <c r="H39" s="56">
        <v>847001</v>
      </c>
      <c r="I39" s="56" t="s">
        <v>23</v>
      </c>
      <c r="J39" s="56">
        <v>200179</v>
      </c>
      <c r="K39" s="56" t="s">
        <v>5705</v>
      </c>
      <c r="L39" s="56">
        <v>3</v>
      </c>
      <c r="M39" s="56">
        <v>2500</v>
      </c>
      <c r="N39" s="57">
        <v>7500</v>
      </c>
    </row>
    <row r="40" spans="1:14" x14ac:dyDescent="0.35">
      <c r="A40" s="56" t="s">
        <v>2024</v>
      </c>
      <c r="B40" s="56">
        <v>8470330</v>
      </c>
      <c r="C40" s="56" t="s">
        <v>199</v>
      </c>
      <c r="D40" s="56">
        <v>425760</v>
      </c>
      <c r="E40" s="56" t="s">
        <v>169</v>
      </c>
      <c r="F40" s="56" t="str">
        <f t="shared" si="0"/>
        <v>847.8470330.1.425760.000000.847001.200179</v>
      </c>
      <c r="G40" s="56" t="s">
        <v>21</v>
      </c>
      <c r="H40" s="56">
        <v>847001</v>
      </c>
      <c r="I40" s="56" t="s">
        <v>23</v>
      </c>
      <c r="J40" s="56">
        <v>200179</v>
      </c>
      <c r="K40" s="56" t="s">
        <v>2346</v>
      </c>
      <c r="L40" s="56">
        <v>10</v>
      </c>
      <c r="M40" s="56">
        <v>7200</v>
      </c>
      <c r="N40" s="57">
        <v>72000</v>
      </c>
    </row>
    <row r="41" spans="1:14" x14ac:dyDescent="0.35">
      <c r="A41" s="56" t="s">
        <v>2024</v>
      </c>
      <c r="B41" s="56">
        <v>8470335</v>
      </c>
      <c r="C41" s="56" t="s">
        <v>208</v>
      </c>
      <c r="D41" s="56">
        <v>425760</v>
      </c>
      <c r="E41" s="56" t="s">
        <v>169</v>
      </c>
      <c r="F41" s="56" t="str">
        <f t="shared" si="0"/>
        <v>847.8470335.1.425760.000000.847001.200179</v>
      </c>
      <c r="G41" s="56" t="s">
        <v>21</v>
      </c>
      <c r="H41" s="56">
        <v>847001</v>
      </c>
      <c r="I41" s="56" t="s">
        <v>23</v>
      </c>
      <c r="J41" s="56">
        <v>200179</v>
      </c>
      <c r="K41" s="56" t="s">
        <v>2393</v>
      </c>
      <c r="L41" s="56">
        <v>4</v>
      </c>
      <c r="M41" s="56">
        <v>2500</v>
      </c>
      <c r="N41" s="57">
        <v>10000</v>
      </c>
    </row>
    <row r="42" spans="1:14" x14ac:dyDescent="0.35">
      <c r="A42" s="56" t="s">
        <v>2024</v>
      </c>
      <c r="B42" s="56">
        <v>8470340</v>
      </c>
      <c r="C42" s="56" t="s">
        <v>217</v>
      </c>
      <c r="D42" s="56">
        <v>425760</v>
      </c>
      <c r="E42" s="56" t="s">
        <v>169</v>
      </c>
      <c r="F42" s="56" t="str">
        <f t="shared" si="0"/>
        <v>847.8470340.1.425760.000000.847001.200179</v>
      </c>
      <c r="G42" s="56" t="s">
        <v>21</v>
      </c>
      <c r="H42" s="56">
        <v>847001</v>
      </c>
      <c r="I42" s="56" t="s">
        <v>23</v>
      </c>
      <c r="J42" s="56">
        <v>200179</v>
      </c>
      <c r="K42" s="56" t="s">
        <v>2484</v>
      </c>
      <c r="L42" s="56">
        <v>6</v>
      </c>
      <c r="M42" s="56">
        <v>2000</v>
      </c>
      <c r="N42" s="57">
        <v>12000</v>
      </c>
    </row>
    <row r="43" spans="1:14" x14ac:dyDescent="0.35">
      <c r="A43" s="56" t="s">
        <v>2024</v>
      </c>
      <c r="B43" s="56">
        <v>8470345</v>
      </c>
      <c r="C43" s="56" t="s">
        <v>225</v>
      </c>
      <c r="D43" s="56">
        <v>425760</v>
      </c>
      <c r="E43" s="56" t="s">
        <v>169</v>
      </c>
      <c r="F43" s="56" t="str">
        <f t="shared" si="0"/>
        <v>847.8470345.1.425760.000000.847001.200179</v>
      </c>
      <c r="G43" s="56" t="s">
        <v>21</v>
      </c>
      <c r="H43" s="56">
        <v>847001</v>
      </c>
      <c r="I43" s="56" t="s">
        <v>23</v>
      </c>
      <c r="J43" s="56">
        <v>200179</v>
      </c>
      <c r="K43" s="56" t="s">
        <v>2533</v>
      </c>
      <c r="L43" s="56">
        <v>6</v>
      </c>
      <c r="M43" s="56">
        <v>20000</v>
      </c>
      <c r="N43" s="57">
        <v>120000</v>
      </c>
    </row>
    <row r="44" spans="1:14" x14ac:dyDescent="0.35">
      <c r="A44" s="56" t="s">
        <v>2024</v>
      </c>
      <c r="B44" s="56">
        <v>8470350</v>
      </c>
      <c r="C44" s="56" t="s">
        <v>232</v>
      </c>
      <c r="D44" s="56">
        <v>425760</v>
      </c>
      <c r="E44" s="56" t="s">
        <v>169</v>
      </c>
      <c r="F44" s="56" t="str">
        <f t="shared" si="0"/>
        <v>847.8470350.1.425760.000000.847001.200179</v>
      </c>
      <c r="G44" s="56" t="s">
        <v>21</v>
      </c>
      <c r="H44" s="56">
        <v>847001</v>
      </c>
      <c r="I44" s="56" t="s">
        <v>23</v>
      </c>
      <c r="J44" s="56">
        <v>200179</v>
      </c>
      <c r="K44" s="56" t="s">
        <v>5288</v>
      </c>
      <c r="L44" s="56">
        <v>8</v>
      </c>
      <c r="M44" s="56">
        <v>3025.0000000000005</v>
      </c>
      <c r="N44" s="57">
        <v>24200.000000000004</v>
      </c>
    </row>
    <row r="45" spans="1:14" x14ac:dyDescent="0.35">
      <c r="A45" s="56" t="s">
        <v>2024</v>
      </c>
      <c r="B45" s="56">
        <v>8470350</v>
      </c>
      <c r="C45" s="56" t="s">
        <v>232</v>
      </c>
      <c r="D45" s="56">
        <v>425760</v>
      </c>
      <c r="E45" s="56" t="s">
        <v>169</v>
      </c>
      <c r="F45" s="56" t="str">
        <f t="shared" si="0"/>
        <v>847.8470350.1.425760.000000.847001.200179</v>
      </c>
      <c r="G45" s="56" t="s">
        <v>21</v>
      </c>
      <c r="H45" s="56">
        <v>847001</v>
      </c>
      <c r="I45" s="56" t="s">
        <v>23</v>
      </c>
      <c r="J45" s="56">
        <v>200179</v>
      </c>
      <c r="K45" s="56" t="s">
        <v>2593</v>
      </c>
      <c r="L45" s="56">
        <v>1</v>
      </c>
      <c r="M45" s="56">
        <v>10000</v>
      </c>
      <c r="N45" s="57">
        <v>10000</v>
      </c>
    </row>
    <row r="46" spans="1:14" x14ac:dyDescent="0.35">
      <c r="A46" s="56" t="s">
        <v>1998</v>
      </c>
      <c r="B46" s="56">
        <v>8470330</v>
      </c>
      <c r="C46" s="56" t="s">
        <v>199</v>
      </c>
      <c r="D46" s="56">
        <v>425761</v>
      </c>
      <c r="E46" s="56" t="s">
        <v>288</v>
      </c>
      <c r="F46" s="56" t="str">
        <f t="shared" si="0"/>
        <v>847.8470330.1.425761.000000.847001.200179</v>
      </c>
      <c r="G46" s="56" t="s">
        <v>21</v>
      </c>
      <c r="H46" s="56">
        <v>847001</v>
      </c>
      <c r="I46" s="56" t="s">
        <v>23</v>
      </c>
      <c r="J46" s="56">
        <v>200179</v>
      </c>
      <c r="N46" s="57">
        <v>0</v>
      </c>
    </row>
    <row r="47" spans="1:14" x14ac:dyDescent="0.35">
      <c r="A47" s="56" t="s">
        <v>2024</v>
      </c>
      <c r="B47" s="56">
        <v>8470305</v>
      </c>
      <c r="C47" s="56" t="s">
        <v>120</v>
      </c>
      <c r="D47" s="56">
        <v>425763</v>
      </c>
      <c r="E47" s="56" t="s">
        <v>129</v>
      </c>
      <c r="F47" s="56" t="str">
        <f t="shared" si="0"/>
        <v>847.8470305.1.425763.000000.847001.200179</v>
      </c>
      <c r="G47" s="56" t="s">
        <v>21</v>
      </c>
      <c r="H47" s="56">
        <v>847001</v>
      </c>
      <c r="I47" s="56" t="s">
        <v>23</v>
      </c>
      <c r="J47" s="56">
        <v>200179</v>
      </c>
      <c r="K47" s="56" t="s">
        <v>2026</v>
      </c>
      <c r="L47" s="56">
        <v>60</v>
      </c>
      <c r="M47" s="56">
        <v>2000</v>
      </c>
      <c r="N47" s="57">
        <v>120000</v>
      </c>
    </row>
    <row r="48" spans="1:14" x14ac:dyDescent="0.35">
      <c r="A48" s="56" t="s">
        <v>2024</v>
      </c>
      <c r="B48" s="56">
        <v>8470310</v>
      </c>
      <c r="C48" s="56" t="s">
        <v>154</v>
      </c>
      <c r="D48" s="56">
        <v>425763</v>
      </c>
      <c r="E48" s="56" t="s">
        <v>129</v>
      </c>
      <c r="F48" s="56" t="str">
        <f t="shared" si="0"/>
        <v>847.8470310.1.425763.000000.847001.200179</v>
      </c>
      <c r="G48" s="56" t="s">
        <v>21</v>
      </c>
      <c r="H48" s="56">
        <v>847001</v>
      </c>
      <c r="I48" s="56" t="s">
        <v>23</v>
      </c>
      <c r="J48" s="56">
        <v>200179</v>
      </c>
      <c r="K48" s="56" t="s">
        <v>5289</v>
      </c>
      <c r="L48" s="56">
        <v>75</v>
      </c>
      <c r="M48" s="56">
        <v>5000</v>
      </c>
      <c r="N48" s="57">
        <v>375000</v>
      </c>
    </row>
    <row r="49" spans="1:14" x14ac:dyDescent="0.35">
      <c r="A49" s="56" t="s">
        <v>2024</v>
      </c>
      <c r="B49" s="56">
        <v>8470315</v>
      </c>
      <c r="C49" s="56" t="s">
        <v>166</v>
      </c>
      <c r="D49" s="56">
        <v>425763</v>
      </c>
      <c r="E49" s="56" t="s">
        <v>129</v>
      </c>
      <c r="F49" s="56" t="str">
        <f t="shared" si="0"/>
        <v>847.8470315.1.425763.000000.847001.200179</v>
      </c>
      <c r="G49" s="56" t="s">
        <v>21</v>
      </c>
      <c r="H49" s="56">
        <v>847001</v>
      </c>
      <c r="I49" s="56" t="s">
        <v>23</v>
      </c>
      <c r="J49" s="56">
        <v>200179</v>
      </c>
      <c r="K49" s="56" t="s">
        <v>2148</v>
      </c>
      <c r="L49" s="56">
        <v>80</v>
      </c>
      <c r="M49" s="56">
        <v>3000</v>
      </c>
      <c r="N49" s="57">
        <v>240000</v>
      </c>
    </row>
    <row r="50" spans="1:14" x14ac:dyDescent="0.35">
      <c r="A50" s="56" t="s">
        <v>2024</v>
      </c>
      <c r="B50" s="56">
        <v>8470320</v>
      </c>
      <c r="C50" s="56" t="s">
        <v>183</v>
      </c>
      <c r="D50" s="56">
        <v>425763</v>
      </c>
      <c r="E50" s="56" t="s">
        <v>129</v>
      </c>
      <c r="F50" s="56" t="str">
        <f t="shared" si="0"/>
        <v>847.8470320.1.425763.000000.847001.200179</v>
      </c>
      <c r="G50" s="56" t="s">
        <v>21</v>
      </c>
      <c r="H50" s="56">
        <v>847001</v>
      </c>
      <c r="I50" s="56" t="s">
        <v>23</v>
      </c>
      <c r="J50" s="56">
        <v>200179</v>
      </c>
      <c r="K50" s="56" t="s">
        <v>2228</v>
      </c>
      <c r="L50" s="56">
        <v>20</v>
      </c>
      <c r="M50" s="56">
        <v>5000</v>
      </c>
      <c r="N50" s="57">
        <v>100000</v>
      </c>
    </row>
    <row r="51" spans="1:14" x14ac:dyDescent="0.35">
      <c r="A51" s="56" t="s">
        <v>2024</v>
      </c>
      <c r="B51" s="56">
        <v>8470325</v>
      </c>
      <c r="C51" s="56" t="s">
        <v>190</v>
      </c>
      <c r="D51" s="56">
        <v>425763</v>
      </c>
      <c r="E51" s="56" t="s">
        <v>129</v>
      </c>
      <c r="F51" s="56" t="str">
        <f t="shared" si="0"/>
        <v>847.8470325.1.425763.000000.847001.200179</v>
      </c>
      <c r="G51" s="56" t="s">
        <v>21</v>
      </c>
      <c r="H51" s="56">
        <v>847001</v>
      </c>
      <c r="I51" s="56" t="s">
        <v>23</v>
      </c>
      <c r="J51" s="56">
        <v>200179</v>
      </c>
      <c r="K51" s="56" t="s">
        <v>2274</v>
      </c>
      <c r="L51" s="56">
        <v>45</v>
      </c>
      <c r="M51" s="56">
        <v>3000</v>
      </c>
      <c r="N51" s="57">
        <v>135000</v>
      </c>
    </row>
    <row r="52" spans="1:14" x14ac:dyDescent="0.35">
      <c r="A52" s="56" t="s">
        <v>2024</v>
      </c>
      <c r="B52" s="56">
        <v>8470330</v>
      </c>
      <c r="C52" s="56" t="s">
        <v>199</v>
      </c>
      <c r="D52" s="56">
        <v>425763</v>
      </c>
      <c r="E52" s="56" t="s">
        <v>129</v>
      </c>
      <c r="F52" s="56" t="str">
        <f t="shared" si="0"/>
        <v>847.8470330.1.425763.000000.847001.200179</v>
      </c>
      <c r="G52" s="56" t="s">
        <v>21</v>
      </c>
      <c r="H52" s="56">
        <v>847001</v>
      </c>
      <c r="I52" s="56" t="s">
        <v>23</v>
      </c>
      <c r="J52" s="56">
        <v>200179</v>
      </c>
      <c r="K52" s="56" t="s">
        <v>2349</v>
      </c>
      <c r="L52" s="56">
        <v>135</v>
      </c>
      <c r="M52" s="56">
        <v>3000</v>
      </c>
      <c r="N52" s="57">
        <v>405000</v>
      </c>
    </row>
    <row r="53" spans="1:14" x14ac:dyDescent="0.35">
      <c r="A53" s="56" t="s">
        <v>2024</v>
      </c>
      <c r="B53" s="56">
        <v>8470335</v>
      </c>
      <c r="C53" s="56" t="s">
        <v>208</v>
      </c>
      <c r="D53" s="56">
        <v>425763</v>
      </c>
      <c r="E53" s="56" t="s">
        <v>129</v>
      </c>
      <c r="F53" s="56" t="str">
        <f t="shared" si="0"/>
        <v>847.8470335.1.425763.000000.847001.200179</v>
      </c>
      <c r="G53" s="56" t="s">
        <v>21</v>
      </c>
      <c r="H53" s="56">
        <v>847001</v>
      </c>
      <c r="I53" s="56" t="s">
        <v>23</v>
      </c>
      <c r="J53" s="56">
        <v>200179</v>
      </c>
      <c r="K53" s="56" t="s">
        <v>2399</v>
      </c>
      <c r="L53" s="56">
        <v>35</v>
      </c>
      <c r="M53" s="56">
        <v>2000</v>
      </c>
      <c r="N53" s="57">
        <v>70000</v>
      </c>
    </row>
    <row r="54" spans="1:14" x14ac:dyDescent="0.35">
      <c r="A54" s="56" t="s">
        <v>2024</v>
      </c>
      <c r="B54" s="56">
        <v>8470340</v>
      </c>
      <c r="C54" s="56" t="s">
        <v>217</v>
      </c>
      <c r="D54" s="56">
        <v>425763</v>
      </c>
      <c r="E54" s="56" t="s">
        <v>129</v>
      </c>
      <c r="F54" s="56" t="str">
        <f t="shared" si="0"/>
        <v>847.8470340.1.425763.000000.847001.200179</v>
      </c>
      <c r="G54" s="56" t="s">
        <v>21</v>
      </c>
      <c r="H54" s="56">
        <v>847001</v>
      </c>
      <c r="I54" s="56" t="s">
        <v>23</v>
      </c>
      <c r="J54" s="56">
        <v>200179</v>
      </c>
      <c r="K54" s="56" t="s">
        <v>2486</v>
      </c>
      <c r="L54" s="56">
        <v>120</v>
      </c>
      <c r="M54" s="56">
        <v>4000</v>
      </c>
      <c r="N54" s="57">
        <v>480000</v>
      </c>
    </row>
    <row r="55" spans="1:14" x14ac:dyDescent="0.35">
      <c r="A55" s="56" t="s">
        <v>2024</v>
      </c>
      <c r="B55" s="56">
        <v>8470350</v>
      </c>
      <c r="C55" s="56" t="s">
        <v>232</v>
      </c>
      <c r="D55" s="56">
        <v>425763</v>
      </c>
      <c r="E55" s="56" t="s">
        <v>129</v>
      </c>
      <c r="F55" s="56" t="str">
        <f t="shared" si="0"/>
        <v>847.8470350.1.425763.000000.847001.200179</v>
      </c>
      <c r="G55" s="56" t="s">
        <v>21</v>
      </c>
      <c r="H55" s="56">
        <v>847001</v>
      </c>
      <c r="I55" s="56" t="s">
        <v>23</v>
      </c>
      <c r="J55" s="56">
        <v>200179</v>
      </c>
      <c r="K55" s="56" t="s">
        <v>2595</v>
      </c>
      <c r="L55" s="56">
        <v>4</v>
      </c>
      <c r="M55" s="56">
        <v>18150.000000000004</v>
      </c>
      <c r="N55" s="57">
        <v>72600.000000000015</v>
      </c>
    </row>
    <row r="56" spans="1:14" x14ac:dyDescent="0.35">
      <c r="A56" s="56" t="s">
        <v>1998</v>
      </c>
      <c r="B56" s="56">
        <v>8470305</v>
      </c>
      <c r="C56" s="56" t="s">
        <v>120</v>
      </c>
      <c r="D56" s="56">
        <v>425770</v>
      </c>
      <c r="E56" s="56" t="s">
        <v>132</v>
      </c>
      <c r="F56" s="56" t="str">
        <f t="shared" si="0"/>
        <v>847.8470305.1.425770.000000.847001.200179</v>
      </c>
      <c r="G56" s="56" t="s">
        <v>21</v>
      </c>
      <c r="H56" s="56">
        <v>847001</v>
      </c>
      <c r="I56" s="56" t="s">
        <v>23</v>
      </c>
      <c r="J56" s="56">
        <v>200179</v>
      </c>
      <c r="K56" s="56" t="s">
        <v>2032</v>
      </c>
      <c r="L56" s="56">
        <v>53</v>
      </c>
      <c r="M56" s="56">
        <v>15000</v>
      </c>
      <c r="N56" s="57">
        <v>795000</v>
      </c>
    </row>
    <row r="57" spans="1:14" x14ac:dyDescent="0.35">
      <c r="A57" s="56" t="s">
        <v>1998</v>
      </c>
      <c r="B57" s="56">
        <v>8470310</v>
      </c>
      <c r="C57" s="56" t="s">
        <v>154</v>
      </c>
      <c r="D57" s="56">
        <v>425770</v>
      </c>
      <c r="E57" s="56" t="s">
        <v>132</v>
      </c>
      <c r="F57" s="56" t="str">
        <f t="shared" si="0"/>
        <v>847.8470310.1.425770.000000.847001.200179</v>
      </c>
      <c r="G57" s="56" t="s">
        <v>21</v>
      </c>
      <c r="H57" s="56">
        <v>847001</v>
      </c>
      <c r="I57" s="56" t="s">
        <v>23</v>
      </c>
      <c r="J57" s="56">
        <v>200179</v>
      </c>
      <c r="K57" s="56" t="s">
        <v>2089</v>
      </c>
      <c r="L57" s="56">
        <v>18</v>
      </c>
      <c r="M57" s="56">
        <v>15000</v>
      </c>
      <c r="N57" s="57">
        <v>270000</v>
      </c>
    </row>
    <row r="58" spans="1:14" x14ac:dyDescent="0.35">
      <c r="A58" s="56" t="s">
        <v>1998</v>
      </c>
      <c r="B58" s="56">
        <v>8470315</v>
      </c>
      <c r="C58" s="56" t="s">
        <v>166</v>
      </c>
      <c r="D58" s="56">
        <v>425770</v>
      </c>
      <c r="E58" s="56" t="s">
        <v>132</v>
      </c>
      <c r="F58" s="56" t="str">
        <f t="shared" si="0"/>
        <v>847.8470315.1.425770.000000.847001.200179</v>
      </c>
      <c r="G58" s="56" t="s">
        <v>21</v>
      </c>
      <c r="H58" s="56">
        <v>847001</v>
      </c>
      <c r="I58" s="56" t="s">
        <v>23</v>
      </c>
      <c r="J58" s="56">
        <v>200179</v>
      </c>
      <c r="K58" s="56" t="s">
        <v>2153</v>
      </c>
      <c r="L58" s="56">
        <v>16</v>
      </c>
      <c r="M58" s="56">
        <v>15000</v>
      </c>
      <c r="N58" s="57">
        <v>240000</v>
      </c>
    </row>
    <row r="59" spans="1:14" x14ac:dyDescent="0.35">
      <c r="A59" s="56" t="s">
        <v>1998</v>
      </c>
      <c r="B59" s="56">
        <v>8470320</v>
      </c>
      <c r="C59" s="56" t="s">
        <v>183</v>
      </c>
      <c r="D59" s="56">
        <v>425770</v>
      </c>
      <c r="E59" s="56" t="s">
        <v>132</v>
      </c>
      <c r="F59" s="56" t="str">
        <f t="shared" si="0"/>
        <v>847.8470320.1.425770.000000.847001.200179</v>
      </c>
      <c r="G59" s="56" t="s">
        <v>21</v>
      </c>
      <c r="H59" s="56">
        <v>847001</v>
      </c>
      <c r="I59" s="56" t="s">
        <v>23</v>
      </c>
      <c r="J59" s="56">
        <v>200179</v>
      </c>
      <c r="K59" s="56" t="s">
        <v>2229</v>
      </c>
      <c r="L59" s="56">
        <v>30</v>
      </c>
      <c r="M59" s="56">
        <v>15000</v>
      </c>
      <c r="N59" s="57">
        <v>450000</v>
      </c>
    </row>
    <row r="60" spans="1:14" x14ac:dyDescent="0.35">
      <c r="A60" s="56" t="s">
        <v>1998</v>
      </c>
      <c r="B60" s="56">
        <v>8470325</v>
      </c>
      <c r="C60" s="56" t="s">
        <v>190</v>
      </c>
      <c r="D60" s="56">
        <v>425770</v>
      </c>
      <c r="E60" s="56" t="s">
        <v>132</v>
      </c>
      <c r="F60" s="56" t="str">
        <f t="shared" si="0"/>
        <v>847.8470325.1.425770.000000.847001.200179</v>
      </c>
      <c r="G60" s="56" t="s">
        <v>21</v>
      </c>
      <c r="H60" s="56">
        <v>847001</v>
      </c>
      <c r="I60" s="56" t="s">
        <v>23</v>
      </c>
      <c r="J60" s="56">
        <v>200179</v>
      </c>
      <c r="K60" s="56" t="s">
        <v>2276</v>
      </c>
      <c r="L60" s="56">
        <v>13</v>
      </c>
      <c r="M60" s="56">
        <v>15000</v>
      </c>
      <c r="N60" s="57">
        <v>195000</v>
      </c>
    </row>
    <row r="61" spans="1:14" x14ac:dyDescent="0.35">
      <c r="A61" s="56" t="s">
        <v>1998</v>
      </c>
      <c r="B61" s="56">
        <v>8470330</v>
      </c>
      <c r="C61" s="56" t="s">
        <v>199</v>
      </c>
      <c r="D61" s="56">
        <v>425770</v>
      </c>
      <c r="E61" s="56" t="s">
        <v>132</v>
      </c>
      <c r="F61" s="56" t="str">
        <f t="shared" si="0"/>
        <v>847.8470330.1.425770.000000.847001.200179</v>
      </c>
      <c r="G61" s="56" t="s">
        <v>21</v>
      </c>
      <c r="H61" s="56">
        <v>847001</v>
      </c>
      <c r="I61" s="56" t="s">
        <v>23</v>
      </c>
      <c r="J61" s="56">
        <v>200179</v>
      </c>
      <c r="K61" s="56" t="s">
        <v>2352</v>
      </c>
      <c r="L61" s="56">
        <v>60</v>
      </c>
      <c r="M61" s="56">
        <v>15000</v>
      </c>
      <c r="N61" s="57">
        <v>900000</v>
      </c>
    </row>
    <row r="62" spans="1:14" x14ac:dyDescent="0.35">
      <c r="A62" s="56" t="s">
        <v>1998</v>
      </c>
      <c r="B62" s="56">
        <v>8470335</v>
      </c>
      <c r="C62" s="56" t="s">
        <v>208</v>
      </c>
      <c r="D62" s="56">
        <v>425770</v>
      </c>
      <c r="E62" s="56" t="s">
        <v>132</v>
      </c>
      <c r="F62" s="56" t="str">
        <f t="shared" si="0"/>
        <v>847.8470335.1.425770.000000.847001.200179</v>
      </c>
      <c r="G62" s="56" t="s">
        <v>21</v>
      </c>
      <c r="H62" s="56">
        <v>847001</v>
      </c>
      <c r="I62" s="56" t="s">
        <v>23</v>
      </c>
      <c r="J62" s="56">
        <v>200179</v>
      </c>
      <c r="K62" s="56" t="s">
        <v>2404</v>
      </c>
      <c r="L62" s="56">
        <v>21</v>
      </c>
      <c r="M62" s="56">
        <v>15000</v>
      </c>
      <c r="N62" s="57">
        <v>315000</v>
      </c>
    </row>
    <row r="63" spans="1:14" x14ac:dyDescent="0.35">
      <c r="A63" s="56" t="s">
        <v>1998</v>
      </c>
      <c r="B63" s="56">
        <v>8470340</v>
      </c>
      <c r="C63" s="56" t="s">
        <v>217</v>
      </c>
      <c r="D63" s="56">
        <v>425770</v>
      </c>
      <c r="E63" s="56" t="s">
        <v>132</v>
      </c>
      <c r="F63" s="56" t="str">
        <f t="shared" si="0"/>
        <v>847.8470340.1.425770.000000.847001.200179</v>
      </c>
      <c r="G63" s="56" t="s">
        <v>21</v>
      </c>
      <c r="H63" s="56">
        <v>847001</v>
      </c>
      <c r="I63" s="56" t="s">
        <v>23</v>
      </c>
      <c r="J63" s="56">
        <v>200179</v>
      </c>
      <c r="K63" s="56" t="s">
        <v>5706</v>
      </c>
      <c r="L63" s="56">
        <v>40</v>
      </c>
      <c r="M63" s="56">
        <v>15000</v>
      </c>
      <c r="N63" s="57">
        <v>600000</v>
      </c>
    </row>
    <row r="64" spans="1:14" x14ac:dyDescent="0.35">
      <c r="A64" s="56" t="s">
        <v>1998</v>
      </c>
      <c r="B64" s="56">
        <v>8470345</v>
      </c>
      <c r="C64" s="56" t="s">
        <v>225</v>
      </c>
      <c r="D64" s="56">
        <v>425770</v>
      </c>
      <c r="E64" s="56" t="s">
        <v>132</v>
      </c>
      <c r="F64" s="56" t="str">
        <f t="shared" si="0"/>
        <v>847.8470345.1.425770.000000.847001.200179</v>
      </c>
      <c r="G64" s="56" t="s">
        <v>21</v>
      </c>
      <c r="H64" s="56">
        <v>847001</v>
      </c>
      <c r="I64" s="56" t="s">
        <v>23</v>
      </c>
      <c r="J64" s="56">
        <v>200179</v>
      </c>
      <c r="K64" s="56" t="s">
        <v>2539</v>
      </c>
      <c r="L64" s="56">
        <v>8</v>
      </c>
      <c r="M64" s="56">
        <v>15000</v>
      </c>
      <c r="N64" s="57">
        <v>120000</v>
      </c>
    </row>
    <row r="65" spans="1:14" x14ac:dyDescent="0.35">
      <c r="A65" s="56" t="s">
        <v>1998</v>
      </c>
      <c r="B65" s="56">
        <v>8470350</v>
      </c>
      <c r="C65" s="56" t="s">
        <v>232</v>
      </c>
      <c r="D65" s="56">
        <v>425770</v>
      </c>
      <c r="E65" s="56" t="s">
        <v>132</v>
      </c>
      <c r="F65" s="56" t="str">
        <f t="shared" si="0"/>
        <v>847.8470350.1.425770.000000.847001.200179</v>
      </c>
      <c r="G65" s="56" t="s">
        <v>21</v>
      </c>
      <c r="H65" s="56">
        <v>847001</v>
      </c>
      <c r="I65" s="56" t="s">
        <v>23</v>
      </c>
      <c r="J65" s="56">
        <v>200179</v>
      </c>
      <c r="K65" s="56" t="s">
        <v>2600</v>
      </c>
      <c r="L65" s="56">
        <v>10</v>
      </c>
      <c r="M65" s="56">
        <v>18150.000000000004</v>
      </c>
      <c r="N65" s="57">
        <v>181500.00000000003</v>
      </c>
    </row>
    <row r="66" spans="1:14" x14ac:dyDescent="0.35">
      <c r="A66" s="56" t="s">
        <v>2036</v>
      </c>
      <c r="B66" s="56">
        <v>8470305</v>
      </c>
      <c r="C66" s="56" t="s">
        <v>120</v>
      </c>
      <c r="D66" s="56">
        <v>425900</v>
      </c>
      <c r="E66" s="56" t="s">
        <v>40</v>
      </c>
      <c r="F66" s="56" t="str">
        <f t="shared" si="0"/>
        <v>847.8470305.1.425900.000000.847001.200179</v>
      </c>
      <c r="G66" s="56" t="s">
        <v>21</v>
      </c>
      <c r="H66" s="56">
        <v>847001</v>
      </c>
      <c r="I66" s="56" t="s">
        <v>23</v>
      </c>
      <c r="J66" s="56">
        <v>200179</v>
      </c>
      <c r="K66" s="56" t="s">
        <v>2038</v>
      </c>
      <c r="L66" s="56">
        <v>3</v>
      </c>
      <c r="M66" s="56">
        <v>6000</v>
      </c>
      <c r="N66" s="57">
        <v>18000</v>
      </c>
    </row>
    <row r="67" spans="1:14" x14ac:dyDescent="0.35">
      <c r="A67" s="56" t="s">
        <v>2036</v>
      </c>
      <c r="B67" s="56">
        <v>8470310</v>
      </c>
      <c r="C67" s="56" t="s">
        <v>154</v>
      </c>
      <c r="D67" s="56">
        <v>425900</v>
      </c>
      <c r="E67" s="56" t="s">
        <v>40</v>
      </c>
      <c r="F67" s="56" t="str">
        <f t="shared" ref="F67:F130" si="1">CONCATENATE(847,".",B67,".",1,".",D67,".","000000",".",H67,".",J67)</f>
        <v>847.8470310.1.425900.000000.847001.200179</v>
      </c>
      <c r="G67" s="56" t="s">
        <v>21</v>
      </c>
      <c r="H67" s="56">
        <v>847001</v>
      </c>
      <c r="I67" s="56" t="s">
        <v>23</v>
      </c>
      <c r="J67" s="56">
        <v>200179</v>
      </c>
      <c r="K67" s="56" t="s">
        <v>5707</v>
      </c>
      <c r="L67" s="56">
        <v>23</v>
      </c>
      <c r="M67" s="56">
        <v>500</v>
      </c>
      <c r="N67" s="57">
        <v>11500</v>
      </c>
    </row>
    <row r="68" spans="1:14" x14ac:dyDescent="0.35">
      <c r="A68" s="56" t="s">
        <v>2036</v>
      </c>
      <c r="B68" s="56">
        <v>8470315</v>
      </c>
      <c r="C68" s="56" t="s">
        <v>166</v>
      </c>
      <c r="D68" s="56">
        <v>425900</v>
      </c>
      <c r="E68" s="56" t="s">
        <v>40</v>
      </c>
      <c r="F68" s="56" t="str">
        <f t="shared" si="1"/>
        <v>847.8470315.1.425900.000000.847001.200179</v>
      </c>
      <c r="G68" s="56" t="s">
        <v>21</v>
      </c>
      <c r="H68" s="56">
        <v>847001</v>
      </c>
      <c r="I68" s="56" t="s">
        <v>23</v>
      </c>
      <c r="J68" s="56">
        <v>200179</v>
      </c>
      <c r="K68" s="56" t="s">
        <v>2158</v>
      </c>
      <c r="L68" s="56">
        <v>19</v>
      </c>
      <c r="M68" s="56">
        <v>1000</v>
      </c>
      <c r="N68" s="57">
        <v>19000</v>
      </c>
    </row>
    <row r="69" spans="1:14" x14ac:dyDescent="0.35">
      <c r="A69" s="56" t="s">
        <v>2036</v>
      </c>
      <c r="B69" s="56">
        <v>8470320</v>
      </c>
      <c r="C69" s="56" t="s">
        <v>183</v>
      </c>
      <c r="D69" s="56">
        <v>425900</v>
      </c>
      <c r="E69" s="56" t="s">
        <v>40</v>
      </c>
      <c r="F69" s="56" t="str">
        <f t="shared" si="1"/>
        <v>847.8470320.1.425900.000000.847001.200179</v>
      </c>
      <c r="G69" s="56" t="s">
        <v>21</v>
      </c>
      <c r="H69" s="56">
        <v>847001</v>
      </c>
      <c r="I69" s="56" t="s">
        <v>23</v>
      </c>
      <c r="J69" s="56">
        <v>200179</v>
      </c>
      <c r="K69" s="56" t="s">
        <v>2230</v>
      </c>
      <c r="L69" s="56">
        <v>10</v>
      </c>
      <c r="M69" s="56">
        <v>2000</v>
      </c>
      <c r="N69" s="57">
        <v>20000</v>
      </c>
    </row>
    <row r="70" spans="1:14" x14ac:dyDescent="0.35">
      <c r="A70" s="56" t="s">
        <v>2036</v>
      </c>
      <c r="B70" s="56">
        <v>8470325</v>
      </c>
      <c r="C70" s="56" t="s">
        <v>190</v>
      </c>
      <c r="D70" s="56">
        <v>425900</v>
      </c>
      <c r="E70" s="56" t="s">
        <v>40</v>
      </c>
      <c r="F70" s="56" t="str">
        <f t="shared" si="1"/>
        <v>847.8470325.1.425900.000000.847001.200179</v>
      </c>
      <c r="G70" s="56" t="s">
        <v>21</v>
      </c>
      <c r="H70" s="56">
        <v>847001</v>
      </c>
      <c r="I70" s="56" t="s">
        <v>23</v>
      </c>
      <c r="J70" s="56">
        <v>200179</v>
      </c>
      <c r="N70" s="57">
        <v>0</v>
      </c>
    </row>
    <row r="71" spans="1:14" x14ac:dyDescent="0.35">
      <c r="A71" s="56" t="s">
        <v>2036</v>
      </c>
      <c r="B71" s="56">
        <v>8470330</v>
      </c>
      <c r="C71" s="56" t="s">
        <v>199</v>
      </c>
      <c r="D71" s="56">
        <v>425900</v>
      </c>
      <c r="E71" s="56" t="s">
        <v>40</v>
      </c>
      <c r="F71" s="56" t="str">
        <f t="shared" si="1"/>
        <v>847.8470330.1.425900.000000.847001.200179</v>
      </c>
      <c r="G71" s="56" t="s">
        <v>21</v>
      </c>
      <c r="H71" s="56">
        <v>847001</v>
      </c>
      <c r="I71" s="56" t="s">
        <v>23</v>
      </c>
      <c r="J71" s="56">
        <v>200179</v>
      </c>
      <c r="K71" s="56" t="s">
        <v>2356</v>
      </c>
      <c r="L71" s="56">
        <v>8</v>
      </c>
      <c r="M71" s="56">
        <v>2000</v>
      </c>
      <c r="N71" s="57">
        <v>16000</v>
      </c>
    </row>
    <row r="72" spans="1:14" x14ac:dyDescent="0.35">
      <c r="A72" s="56" t="s">
        <v>2036</v>
      </c>
      <c r="B72" s="56">
        <v>8470335</v>
      </c>
      <c r="C72" s="56" t="s">
        <v>208</v>
      </c>
      <c r="D72" s="56">
        <v>425900</v>
      </c>
      <c r="E72" s="56" t="s">
        <v>40</v>
      </c>
      <c r="F72" s="56" t="str">
        <f t="shared" si="1"/>
        <v>847.8470335.1.425900.000000.847001.200179</v>
      </c>
      <c r="G72" s="56" t="s">
        <v>21</v>
      </c>
      <c r="H72" s="56">
        <v>847001</v>
      </c>
      <c r="I72" s="56" t="s">
        <v>23</v>
      </c>
      <c r="J72" s="56">
        <v>200179</v>
      </c>
      <c r="K72" s="56" t="s">
        <v>2410</v>
      </c>
      <c r="L72" s="56">
        <v>4</v>
      </c>
      <c r="M72" s="56">
        <v>5000</v>
      </c>
      <c r="N72" s="57">
        <v>20000</v>
      </c>
    </row>
    <row r="73" spans="1:14" x14ac:dyDescent="0.35">
      <c r="A73" s="56" t="s">
        <v>2036</v>
      </c>
      <c r="B73" s="56">
        <v>8470340</v>
      </c>
      <c r="C73" s="56" t="s">
        <v>217</v>
      </c>
      <c r="D73" s="56">
        <v>425900</v>
      </c>
      <c r="E73" s="56" t="s">
        <v>40</v>
      </c>
      <c r="F73" s="56" t="str">
        <f t="shared" si="1"/>
        <v>847.8470340.1.425900.000000.847001.200179</v>
      </c>
      <c r="G73" s="56" t="s">
        <v>21</v>
      </c>
      <c r="H73" s="56">
        <v>847001</v>
      </c>
      <c r="I73" s="56" t="s">
        <v>23</v>
      </c>
      <c r="J73" s="56">
        <v>200179</v>
      </c>
      <c r="K73" s="56" t="s">
        <v>5708</v>
      </c>
      <c r="L73" s="56">
        <v>10</v>
      </c>
      <c r="M73" s="56">
        <v>5100</v>
      </c>
      <c r="N73" s="57">
        <v>51000</v>
      </c>
    </row>
    <row r="74" spans="1:14" x14ac:dyDescent="0.35">
      <c r="A74" s="56" t="s">
        <v>2036</v>
      </c>
      <c r="B74" s="56">
        <v>8470345</v>
      </c>
      <c r="C74" s="56" t="s">
        <v>225</v>
      </c>
      <c r="D74" s="56">
        <v>425900</v>
      </c>
      <c r="E74" s="56" t="s">
        <v>40</v>
      </c>
      <c r="F74" s="56" t="str">
        <f t="shared" si="1"/>
        <v>847.8470345.1.425900.000000.847001.200179</v>
      </c>
      <c r="G74" s="56" t="s">
        <v>21</v>
      </c>
      <c r="H74" s="56">
        <v>847001</v>
      </c>
      <c r="I74" s="56" t="s">
        <v>23</v>
      </c>
      <c r="J74" s="56">
        <v>200179</v>
      </c>
      <c r="K74" s="56" t="s">
        <v>2543</v>
      </c>
      <c r="L74" s="56">
        <v>6</v>
      </c>
      <c r="M74" s="56">
        <v>500</v>
      </c>
      <c r="N74" s="57">
        <v>3000</v>
      </c>
    </row>
    <row r="75" spans="1:14" x14ac:dyDescent="0.35">
      <c r="A75" s="56" t="s">
        <v>2036</v>
      </c>
      <c r="B75" s="56">
        <v>8470350</v>
      </c>
      <c r="C75" s="56" t="s">
        <v>232</v>
      </c>
      <c r="D75" s="56">
        <v>425900</v>
      </c>
      <c r="E75" s="56" t="s">
        <v>40</v>
      </c>
      <c r="F75" s="56" t="str">
        <f t="shared" si="1"/>
        <v>847.8470350.1.425900.000000.847001.200179</v>
      </c>
      <c r="G75" s="56" t="s">
        <v>21</v>
      </c>
      <c r="H75" s="56">
        <v>847001</v>
      </c>
      <c r="I75" s="56" t="s">
        <v>23</v>
      </c>
      <c r="J75" s="56">
        <v>200179</v>
      </c>
      <c r="K75" s="56" t="s">
        <v>2606</v>
      </c>
      <c r="L75" s="56">
        <v>20</v>
      </c>
      <c r="M75" s="56">
        <v>514.25000000000011</v>
      </c>
      <c r="N75" s="57">
        <v>10285.000000000002</v>
      </c>
    </row>
    <row r="76" spans="1:14" x14ac:dyDescent="0.35">
      <c r="A76" s="56" t="s">
        <v>2036</v>
      </c>
      <c r="B76" s="56">
        <v>8470810</v>
      </c>
      <c r="C76" s="56" t="s">
        <v>452</v>
      </c>
      <c r="D76" s="56">
        <v>425900</v>
      </c>
      <c r="E76" s="56" t="s">
        <v>40</v>
      </c>
      <c r="F76" s="56" t="str">
        <f t="shared" si="1"/>
        <v>847.8470810.1.425900.000000.847001.200179</v>
      </c>
      <c r="G76" s="56" t="s">
        <v>21</v>
      </c>
      <c r="H76" s="56">
        <v>847001</v>
      </c>
      <c r="I76" s="56" t="s">
        <v>23</v>
      </c>
      <c r="J76" s="56">
        <v>200179</v>
      </c>
      <c r="N76" s="57">
        <v>0</v>
      </c>
    </row>
    <row r="77" spans="1:14" x14ac:dyDescent="0.35">
      <c r="A77" s="56" t="s">
        <v>2041</v>
      </c>
      <c r="B77" s="56">
        <v>8470305</v>
      </c>
      <c r="C77" s="56" t="s">
        <v>120</v>
      </c>
      <c r="D77" s="56">
        <v>426610</v>
      </c>
      <c r="E77" s="56" t="s">
        <v>43</v>
      </c>
      <c r="F77" s="56" t="str">
        <f t="shared" si="1"/>
        <v>847.8470305.1.426610.000000.847001.200179</v>
      </c>
      <c r="G77" s="56" t="s">
        <v>21</v>
      </c>
      <c r="H77" s="56">
        <v>847001</v>
      </c>
      <c r="I77" s="56" t="s">
        <v>23</v>
      </c>
      <c r="J77" s="56">
        <v>200179</v>
      </c>
      <c r="K77" s="56" t="s">
        <v>2043</v>
      </c>
      <c r="L77" s="56">
        <v>1</v>
      </c>
      <c r="M77" s="56">
        <v>110000</v>
      </c>
      <c r="N77" s="57">
        <v>110000</v>
      </c>
    </row>
    <row r="78" spans="1:14" x14ac:dyDescent="0.35">
      <c r="A78" s="56" t="s">
        <v>2041</v>
      </c>
      <c r="B78" s="56">
        <v>8470310</v>
      </c>
      <c r="C78" s="56" t="s">
        <v>154</v>
      </c>
      <c r="D78" s="56">
        <v>426610</v>
      </c>
      <c r="E78" s="56" t="s">
        <v>43</v>
      </c>
      <c r="F78" s="56" t="str">
        <f t="shared" si="1"/>
        <v>847.8470310.1.426610.000000.847001.200179</v>
      </c>
      <c r="G78" s="56" t="s">
        <v>21</v>
      </c>
      <c r="H78" s="56">
        <v>847001</v>
      </c>
      <c r="I78" s="56" t="s">
        <v>23</v>
      </c>
      <c r="J78" s="56">
        <v>200179</v>
      </c>
      <c r="K78" s="56" t="s">
        <v>5710</v>
      </c>
      <c r="L78" s="56">
        <v>1</v>
      </c>
      <c r="M78" s="56">
        <v>10048</v>
      </c>
      <c r="N78" s="57">
        <v>10048</v>
      </c>
    </row>
    <row r="79" spans="1:14" x14ac:dyDescent="0.35">
      <c r="A79" s="56" t="s">
        <v>2041</v>
      </c>
      <c r="B79" s="56">
        <v>8470315</v>
      </c>
      <c r="C79" s="56" t="s">
        <v>166</v>
      </c>
      <c r="D79" s="56">
        <v>426610</v>
      </c>
      <c r="E79" s="56" t="s">
        <v>43</v>
      </c>
      <c r="F79" s="56" t="str">
        <f t="shared" si="1"/>
        <v>847.8470315.1.426610.000000.847001.200179</v>
      </c>
      <c r="G79" s="56" t="s">
        <v>21</v>
      </c>
      <c r="H79" s="56">
        <v>847001</v>
      </c>
      <c r="I79" s="56" t="s">
        <v>23</v>
      </c>
      <c r="J79" s="56">
        <v>200179</v>
      </c>
      <c r="K79" s="56" t="s">
        <v>2162</v>
      </c>
      <c r="L79" s="56">
        <v>1</v>
      </c>
      <c r="M79" s="56">
        <v>109782</v>
      </c>
      <c r="N79" s="57">
        <v>109782</v>
      </c>
    </row>
    <row r="80" spans="1:14" x14ac:dyDescent="0.35">
      <c r="A80" s="56" t="s">
        <v>2041</v>
      </c>
      <c r="B80" s="56">
        <v>8470320</v>
      </c>
      <c r="C80" s="56" t="s">
        <v>183</v>
      </c>
      <c r="D80" s="56">
        <v>426610</v>
      </c>
      <c r="E80" s="56" t="s">
        <v>43</v>
      </c>
      <c r="F80" s="56" t="str">
        <f t="shared" si="1"/>
        <v>847.8470320.1.426610.000000.847001.200179</v>
      </c>
      <c r="G80" s="56" t="s">
        <v>21</v>
      </c>
      <c r="H80" s="56">
        <v>847001</v>
      </c>
      <c r="I80" s="56" t="s">
        <v>23</v>
      </c>
      <c r="J80" s="56">
        <v>200179</v>
      </c>
      <c r="K80" s="56" t="s">
        <v>2231</v>
      </c>
      <c r="L80" s="56">
        <v>1</v>
      </c>
      <c r="M80" s="56">
        <v>90000</v>
      </c>
      <c r="N80" s="57">
        <v>90000</v>
      </c>
    </row>
    <row r="81" spans="1:14" x14ac:dyDescent="0.35">
      <c r="A81" s="56" t="s">
        <v>2041</v>
      </c>
      <c r="B81" s="56">
        <v>8470320</v>
      </c>
      <c r="C81" s="56" t="s">
        <v>183</v>
      </c>
      <c r="D81" s="56">
        <v>426610</v>
      </c>
      <c r="E81" s="56" t="s">
        <v>43</v>
      </c>
      <c r="F81" s="56" t="str">
        <f t="shared" si="1"/>
        <v>847.8470320.1.426610.000000.847001.200179</v>
      </c>
      <c r="G81" s="56" t="s">
        <v>21</v>
      </c>
      <c r="H81" s="56">
        <v>847001</v>
      </c>
      <c r="I81" s="56" t="s">
        <v>23</v>
      </c>
      <c r="J81" s="56">
        <v>200179</v>
      </c>
      <c r="K81" s="56" t="s">
        <v>5296</v>
      </c>
      <c r="L81" s="56">
        <v>1</v>
      </c>
      <c r="M81" s="56">
        <v>12299</v>
      </c>
      <c r="N81" s="57">
        <v>12299</v>
      </c>
    </row>
    <row r="82" spans="1:14" x14ac:dyDescent="0.35">
      <c r="A82" s="56" t="s">
        <v>2041</v>
      </c>
      <c r="B82" s="56">
        <v>8470320</v>
      </c>
      <c r="C82" s="56" t="s">
        <v>183</v>
      </c>
      <c r="D82" s="56">
        <v>426610</v>
      </c>
      <c r="E82" s="56" t="s">
        <v>43</v>
      </c>
      <c r="F82" s="56" t="str">
        <f t="shared" si="1"/>
        <v>847.8470320.1.426610.000000.847001.200179</v>
      </c>
      <c r="G82" s="56" t="s">
        <v>21</v>
      </c>
      <c r="H82" s="56">
        <v>847001</v>
      </c>
      <c r="I82" s="56" t="s">
        <v>23</v>
      </c>
      <c r="J82" s="56">
        <v>200179</v>
      </c>
      <c r="K82" s="56" t="s">
        <v>5298</v>
      </c>
      <c r="L82" s="56">
        <v>1</v>
      </c>
      <c r="M82" s="56">
        <v>3700</v>
      </c>
      <c r="N82" s="57">
        <v>3700</v>
      </c>
    </row>
    <row r="83" spans="1:14" x14ac:dyDescent="0.35">
      <c r="A83" s="56" t="s">
        <v>2041</v>
      </c>
      <c r="B83" s="56">
        <v>8470320</v>
      </c>
      <c r="C83" s="56" t="s">
        <v>183</v>
      </c>
      <c r="D83" s="56">
        <v>426610</v>
      </c>
      <c r="E83" s="56" t="s">
        <v>43</v>
      </c>
      <c r="F83" s="56" t="str">
        <f t="shared" si="1"/>
        <v>847.8470320.1.426610.000000.847001.200179</v>
      </c>
      <c r="G83" s="56" t="s">
        <v>21</v>
      </c>
      <c r="H83" s="56">
        <v>847001</v>
      </c>
      <c r="I83" s="56" t="s">
        <v>23</v>
      </c>
      <c r="J83" s="56">
        <v>200179</v>
      </c>
      <c r="K83" s="56" t="s">
        <v>5711</v>
      </c>
      <c r="L83" s="56">
        <v>1</v>
      </c>
      <c r="M83" s="56">
        <v>12920.400000000001</v>
      </c>
      <c r="N83" s="57">
        <v>12920.400000000001</v>
      </c>
    </row>
    <row r="84" spans="1:14" x14ac:dyDescent="0.35">
      <c r="A84" s="56" t="s">
        <v>2041</v>
      </c>
      <c r="B84" s="56">
        <v>8470325</v>
      </c>
      <c r="C84" s="56" t="s">
        <v>190</v>
      </c>
      <c r="D84" s="56">
        <v>426610</v>
      </c>
      <c r="E84" s="56" t="s">
        <v>43</v>
      </c>
      <c r="F84" s="56" t="str">
        <f t="shared" si="1"/>
        <v>847.8470325.1.426610.000000.847001.200179</v>
      </c>
      <c r="G84" s="56" t="s">
        <v>21</v>
      </c>
      <c r="H84" s="56">
        <v>847001</v>
      </c>
      <c r="I84" s="56" t="s">
        <v>23</v>
      </c>
      <c r="J84" s="56">
        <v>200179</v>
      </c>
      <c r="K84" s="56" t="s">
        <v>2280</v>
      </c>
      <c r="L84" s="56">
        <v>1</v>
      </c>
      <c r="M84" s="56">
        <v>15336</v>
      </c>
      <c r="N84" s="57">
        <v>15336</v>
      </c>
    </row>
    <row r="85" spans="1:14" x14ac:dyDescent="0.35">
      <c r="A85" s="56" t="s">
        <v>2041</v>
      </c>
      <c r="B85" s="56">
        <v>8470330</v>
      </c>
      <c r="C85" s="56" t="s">
        <v>199</v>
      </c>
      <c r="D85" s="56">
        <v>426610</v>
      </c>
      <c r="E85" s="56" t="s">
        <v>43</v>
      </c>
      <c r="F85" s="56" t="str">
        <f t="shared" si="1"/>
        <v>847.8470330.1.426610.000000.847001.200179</v>
      </c>
      <c r="G85" s="56" t="s">
        <v>21</v>
      </c>
      <c r="H85" s="56">
        <v>847001</v>
      </c>
      <c r="I85" s="56" t="s">
        <v>23</v>
      </c>
      <c r="J85" s="56">
        <v>200179</v>
      </c>
      <c r="K85" s="56" t="s">
        <v>5301</v>
      </c>
      <c r="L85" s="56">
        <v>14</v>
      </c>
      <c r="M85" s="56">
        <v>57000</v>
      </c>
      <c r="N85" s="57">
        <v>798000</v>
      </c>
    </row>
    <row r="86" spans="1:14" x14ac:dyDescent="0.35">
      <c r="A86" s="56" t="s">
        <v>2041</v>
      </c>
      <c r="B86" s="56">
        <v>8470335</v>
      </c>
      <c r="C86" s="56" t="s">
        <v>208</v>
      </c>
      <c r="D86" s="56">
        <v>426610</v>
      </c>
      <c r="E86" s="56" t="s">
        <v>43</v>
      </c>
      <c r="F86" s="56" t="str">
        <f t="shared" si="1"/>
        <v>847.8470335.1.426610.000000.847001.200179</v>
      </c>
      <c r="G86" s="56" t="s">
        <v>21</v>
      </c>
      <c r="H86" s="56">
        <v>847001</v>
      </c>
      <c r="I86" s="56" t="s">
        <v>23</v>
      </c>
      <c r="J86" s="56">
        <v>200179</v>
      </c>
      <c r="K86" s="56" t="s">
        <v>2415</v>
      </c>
      <c r="L86" s="56">
        <v>27</v>
      </c>
      <c r="M86" s="56">
        <v>5974.8</v>
      </c>
      <c r="N86" s="57">
        <v>161319.6</v>
      </c>
    </row>
    <row r="87" spans="1:14" x14ac:dyDescent="0.35">
      <c r="A87" s="56" t="s">
        <v>2041</v>
      </c>
      <c r="B87" s="56">
        <v>8470340</v>
      </c>
      <c r="C87" s="56" t="s">
        <v>217</v>
      </c>
      <c r="D87" s="56">
        <v>426610</v>
      </c>
      <c r="E87" s="56" t="s">
        <v>43</v>
      </c>
      <c r="F87" s="56" t="str">
        <f t="shared" si="1"/>
        <v>847.8470340.1.426610.000000.847001.200179</v>
      </c>
      <c r="G87" s="56" t="s">
        <v>21</v>
      </c>
      <c r="H87" s="56">
        <v>847001</v>
      </c>
      <c r="I87" s="56" t="s">
        <v>23</v>
      </c>
      <c r="J87" s="56">
        <v>200179</v>
      </c>
      <c r="K87" s="56" t="s">
        <v>2498</v>
      </c>
      <c r="L87" s="56">
        <v>1</v>
      </c>
      <c r="M87" s="56">
        <v>220000</v>
      </c>
      <c r="N87" s="57">
        <v>220000</v>
      </c>
    </row>
    <row r="88" spans="1:14" x14ac:dyDescent="0.35">
      <c r="A88" s="56" t="s">
        <v>2041</v>
      </c>
      <c r="B88" s="56">
        <v>8470345</v>
      </c>
      <c r="C88" s="56" t="s">
        <v>225</v>
      </c>
      <c r="D88" s="56">
        <v>426610</v>
      </c>
      <c r="E88" s="56" t="s">
        <v>43</v>
      </c>
      <c r="F88" s="56" t="str">
        <f t="shared" si="1"/>
        <v>847.8470345.1.426610.000000.847001.200179</v>
      </c>
      <c r="G88" s="56" t="s">
        <v>21</v>
      </c>
      <c r="H88" s="56">
        <v>847001</v>
      </c>
      <c r="I88" s="56" t="s">
        <v>23</v>
      </c>
      <c r="J88" s="56">
        <v>200179</v>
      </c>
      <c r="K88" s="56" t="s">
        <v>2546</v>
      </c>
      <c r="L88" s="56">
        <v>1</v>
      </c>
      <c r="M88" s="56">
        <v>162048</v>
      </c>
      <c r="N88" s="57">
        <v>162048</v>
      </c>
    </row>
    <row r="89" spans="1:14" x14ac:dyDescent="0.35">
      <c r="A89" s="56" t="s">
        <v>2041</v>
      </c>
      <c r="B89" s="56">
        <v>8470350</v>
      </c>
      <c r="C89" s="56" t="s">
        <v>232</v>
      </c>
      <c r="D89" s="56">
        <v>426610</v>
      </c>
      <c r="E89" s="56" t="s">
        <v>43</v>
      </c>
      <c r="F89" s="56" t="str">
        <f t="shared" si="1"/>
        <v>847.8470350.1.426610.000000.847001.200179</v>
      </c>
      <c r="G89" s="56" t="s">
        <v>21</v>
      </c>
      <c r="H89" s="56">
        <v>847001</v>
      </c>
      <c r="I89" s="56" t="s">
        <v>23</v>
      </c>
      <c r="J89" s="56">
        <v>200179</v>
      </c>
      <c r="K89" s="56" t="s">
        <v>5714</v>
      </c>
      <c r="L89" s="56">
        <v>1</v>
      </c>
      <c r="M89" s="56">
        <v>78650.000000000015</v>
      </c>
      <c r="N89" s="57">
        <v>78650.000000000015</v>
      </c>
    </row>
    <row r="90" spans="1:14" x14ac:dyDescent="0.35">
      <c r="A90" s="56" t="s">
        <v>2041</v>
      </c>
      <c r="B90" s="56">
        <v>8470350</v>
      </c>
      <c r="C90" s="56" t="s">
        <v>232</v>
      </c>
      <c r="D90" s="56">
        <v>426610</v>
      </c>
      <c r="E90" s="56" t="s">
        <v>43</v>
      </c>
      <c r="F90" s="56" t="str">
        <f t="shared" si="1"/>
        <v>847.8470350.1.426610.000000.847001.200179</v>
      </c>
      <c r="G90" s="56" t="s">
        <v>21</v>
      </c>
      <c r="H90" s="56">
        <v>847001</v>
      </c>
      <c r="I90" s="56" t="s">
        <v>23</v>
      </c>
      <c r="J90" s="56">
        <v>200179</v>
      </c>
      <c r="K90" s="56" t="s">
        <v>5715</v>
      </c>
      <c r="L90" s="56">
        <v>1</v>
      </c>
      <c r="M90" s="56">
        <v>21780.000000000004</v>
      </c>
      <c r="N90" s="57">
        <v>21780.000000000004</v>
      </c>
    </row>
    <row r="91" spans="1:14" x14ac:dyDescent="0.35">
      <c r="A91" s="56" t="s">
        <v>2041</v>
      </c>
      <c r="B91" s="56">
        <v>8470350</v>
      </c>
      <c r="C91" s="56" t="s">
        <v>232</v>
      </c>
      <c r="D91" s="56">
        <v>426610</v>
      </c>
      <c r="E91" s="56" t="s">
        <v>43</v>
      </c>
      <c r="F91" s="56" t="str">
        <f t="shared" si="1"/>
        <v>847.8470350.1.426610.000000.847001.200179</v>
      </c>
      <c r="G91" s="56" t="s">
        <v>21</v>
      </c>
      <c r="H91" s="56">
        <v>847001</v>
      </c>
      <c r="I91" s="56" t="s">
        <v>23</v>
      </c>
      <c r="J91" s="56">
        <v>200179</v>
      </c>
      <c r="K91" s="56" t="s">
        <v>5303</v>
      </c>
      <c r="L91" s="56">
        <v>1</v>
      </c>
      <c r="M91" s="56">
        <v>5200</v>
      </c>
      <c r="N91" s="57">
        <v>5200</v>
      </c>
    </row>
    <row r="92" spans="1:14" x14ac:dyDescent="0.35">
      <c r="A92" s="56" t="s">
        <v>2041</v>
      </c>
      <c r="B92" s="56">
        <v>8470350</v>
      </c>
      <c r="C92" s="56" t="s">
        <v>232</v>
      </c>
      <c r="D92" s="56">
        <v>426610</v>
      </c>
      <c r="E92" s="56" t="s">
        <v>43</v>
      </c>
      <c r="F92" s="56" t="str">
        <f t="shared" si="1"/>
        <v>847.8470350.1.426610.000000.847001.200179</v>
      </c>
      <c r="G92" s="56" t="s">
        <v>21</v>
      </c>
      <c r="H92" s="56">
        <v>847001</v>
      </c>
      <c r="I92" s="56" t="s">
        <v>23</v>
      </c>
      <c r="J92" s="56">
        <v>200179</v>
      </c>
      <c r="K92" s="56" t="s">
        <v>5305</v>
      </c>
      <c r="L92" s="56">
        <v>1</v>
      </c>
      <c r="M92" s="56">
        <v>25000</v>
      </c>
      <c r="N92" s="57">
        <v>25000</v>
      </c>
    </row>
    <row r="93" spans="1:14" x14ac:dyDescent="0.35">
      <c r="A93" s="56" t="s">
        <v>2041</v>
      </c>
      <c r="B93" s="56">
        <v>8470620</v>
      </c>
      <c r="C93" s="56" t="s">
        <v>416</v>
      </c>
      <c r="D93" s="56">
        <v>426610</v>
      </c>
      <c r="E93" s="56" t="s">
        <v>43</v>
      </c>
      <c r="F93" s="56" t="str">
        <f t="shared" si="1"/>
        <v>847.8470620.1.426610.000000.847001.200179</v>
      </c>
      <c r="G93" s="56" t="s">
        <v>21</v>
      </c>
      <c r="H93" s="56">
        <v>847001</v>
      </c>
      <c r="I93" s="56" t="s">
        <v>23</v>
      </c>
      <c r="J93" s="56">
        <v>200179</v>
      </c>
      <c r="K93" s="56" t="s">
        <v>2687</v>
      </c>
      <c r="L93" s="56">
        <v>11</v>
      </c>
      <c r="M93" s="56">
        <v>2880</v>
      </c>
      <c r="N93" s="57">
        <v>31680</v>
      </c>
    </row>
    <row r="94" spans="1:14" x14ac:dyDescent="0.35">
      <c r="A94" s="56" t="s">
        <v>2041</v>
      </c>
      <c r="B94" s="56">
        <v>8470810</v>
      </c>
      <c r="C94" s="56" t="s">
        <v>452</v>
      </c>
      <c r="D94" s="56">
        <v>426610</v>
      </c>
      <c r="E94" s="56" t="s">
        <v>43</v>
      </c>
      <c r="F94" s="56" t="str">
        <f t="shared" si="1"/>
        <v>847.8470810.1.426610.000000.847001.200179</v>
      </c>
      <c r="G94" s="56" t="s">
        <v>21</v>
      </c>
      <c r="H94" s="56">
        <v>847001</v>
      </c>
      <c r="I94" s="56" t="s">
        <v>23</v>
      </c>
      <c r="J94" s="56">
        <v>200179</v>
      </c>
      <c r="K94" s="56" t="s">
        <v>2705</v>
      </c>
      <c r="L94" s="56">
        <v>1</v>
      </c>
      <c r="M94" s="56">
        <v>1638273.3290000006</v>
      </c>
      <c r="N94" s="57">
        <v>1638273.3290000006</v>
      </c>
    </row>
    <row r="95" spans="1:14" x14ac:dyDescent="0.35">
      <c r="A95" s="56" t="s">
        <v>2041</v>
      </c>
      <c r="B95" s="56">
        <v>8470810</v>
      </c>
      <c r="C95" s="56" t="s">
        <v>452</v>
      </c>
      <c r="D95" s="56">
        <v>426610</v>
      </c>
      <c r="E95" s="56" t="s">
        <v>43</v>
      </c>
      <c r="F95" s="56" t="str">
        <f t="shared" si="1"/>
        <v>847.8470810.1.426610.000000.847001.200179</v>
      </c>
      <c r="G95" s="56" t="s">
        <v>21</v>
      </c>
      <c r="H95" s="56">
        <v>847001</v>
      </c>
      <c r="I95" s="56" t="s">
        <v>23</v>
      </c>
      <c r="J95" s="56">
        <v>200179</v>
      </c>
      <c r="K95" s="56" t="s">
        <v>5309</v>
      </c>
      <c r="L95" s="56">
        <v>1</v>
      </c>
      <c r="M95" s="56">
        <v>897122.55600000022</v>
      </c>
      <c r="N95" s="57">
        <v>897122.55600000022</v>
      </c>
    </row>
    <row r="96" spans="1:14" x14ac:dyDescent="0.35">
      <c r="A96" s="56" t="s">
        <v>2041</v>
      </c>
      <c r="B96" s="56">
        <v>8470810</v>
      </c>
      <c r="C96" s="56" t="s">
        <v>452</v>
      </c>
      <c r="D96" s="56">
        <v>426610</v>
      </c>
      <c r="E96" s="56" t="s">
        <v>43</v>
      </c>
      <c r="F96" s="56" t="str">
        <f t="shared" si="1"/>
        <v>847.8470810.1.426610.000000.847001.200179</v>
      </c>
      <c r="G96" s="56" t="s">
        <v>21</v>
      </c>
      <c r="H96" s="56">
        <v>847001</v>
      </c>
      <c r="I96" s="56" t="s">
        <v>23</v>
      </c>
      <c r="J96" s="56">
        <v>200179</v>
      </c>
      <c r="K96" s="56" t="s">
        <v>2714</v>
      </c>
      <c r="L96" s="56">
        <v>1</v>
      </c>
      <c r="M96" s="56">
        <v>845250</v>
      </c>
      <c r="N96" s="57">
        <v>845250</v>
      </c>
    </row>
    <row r="97" spans="1:14" x14ac:dyDescent="0.35">
      <c r="A97" s="56" t="s">
        <v>2041</v>
      </c>
      <c r="B97" s="56">
        <v>8470810</v>
      </c>
      <c r="C97" s="56" t="s">
        <v>452</v>
      </c>
      <c r="D97" s="56">
        <v>426610</v>
      </c>
      <c r="E97" s="56" t="s">
        <v>43</v>
      </c>
      <c r="F97" s="56" t="str">
        <f t="shared" si="1"/>
        <v>847.8470810.1.426610.000000.847001.200179</v>
      </c>
      <c r="G97" s="56" t="s">
        <v>21</v>
      </c>
      <c r="H97" s="56">
        <v>847001</v>
      </c>
      <c r="I97" s="56" t="s">
        <v>23</v>
      </c>
      <c r="J97" s="56">
        <v>200179</v>
      </c>
      <c r="K97" s="56" t="s">
        <v>2718</v>
      </c>
      <c r="L97" s="56">
        <v>1</v>
      </c>
      <c r="M97" s="56">
        <v>463387.25475000008</v>
      </c>
      <c r="N97" s="57">
        <v>463387.25475000008</v>
      </c>
    </row>
    <row r="98" spans="1:14" x14ac:dyDescent="0.35">
      <c r="A98" s="56" t="s">
        <v>2041</v>
      </c>
      <c r="B98" s="56">
        <v>8470810</v>
      </c>
      <c r="C98" s="56" t="s">
        <v>452</v>
      </c>
      <c r="D98" s="56">
        <v>426610</v>
      </c>
      <c r="E98" s="56" t="s">
        <v>43</v>
      </c>
      <c r="F98" s="56" t="str">
        <f t="shared" si="1"/>
        <v>847.8470810.1.426610.000000.847001.200179</v>
      </c>
      <c r="G98" s="56" t="s">
        <v>21</v>
      </c>
      <c r="H98" s="56">
        <v>847001</v>
      </c>
      <c r="I98" s="56" t="s">
        <v>23</v>
      </c>
      <c r="J98" s="56">
        <v>200179</v>
      </c>
      <c r="K98" s="56" t="s">
        <v>2721</v>
      </c>
      <c r="L98" s="56">
        <v>1</v>
      </c>
      <c r="M98" s="56">
        <v>767846.1136500003</v>
      </c>
      <c r="N98" s="57">
        <v>767846.1136500003</v>
      </c>
    </row>
    <row r="99" spans="1:14" x14ac:dyDescent="0.35">
      <c r="A99" s="56" t="s">
        <v>2041</v>
      </c>
      <c r="B99" s="56">
        <v>8470810</v>
      </c>
      <c r="C99" s="56" t="s">
        <v>452</v>
      </c>
      <c r="D99" s="56">
        <v>426610</v>
      </c>
      <c r="E99" s="56" t="s">
        <v>43</v>
      </c>
      <c r="F99" s="56" t="str">
        <f t="shared" si="1"/>
        <v>847.8470810.1.426610.000000.847001.200179</v>
      </c>
      <c r="G99" s="56" t="s">
        <v>21</v>
      </c>
      <c r="H99" s="56">
        <v>847001</v>
      </c>
      <c r="I99" s="56" t="s">
        <v>23</v>
      </c>
      <c r="J99" s="56">
        <v>200179</v>
      </c>
      <c r="K99" s="56" t="s">
        <v>2723</v>
      </c>
      <c r="L99" s="56">
        <v>1</v>
      </c>
      <c r="M99" s="56">
        <v>185567.28750000001</v>
      </c>
      <c r="N99" s="57">
        <v>185567.28750000001</v>
      </c>
    </row>
    <row r="100" spans="1:14" x14ac:dyDescent="0.35">
      <c r="A100" s="56" t="s">
        <v>2041</v>
      </c>
      <c r="B100" s="56">
        <v>8470810</v>
      </c>
      <c r="C100" s="56" t="s">
        <v>452</v>
      </c>
      <c r="D100" s="56">
        <v>426610</v>
      </c>
      <c r="E100" s="56" t="s">
        <v>43</v>
      </c>
      <c r="F100" s="56" t="str">
        <f t="shared" si="1"/>
        <v>847.8470810.1.426610.000000.847001.200179</v>
      </c>
      <c r="G100" s="56" t="s">
        <v>21</v>
      </c>
      <c r="H100" s="56">
        <v>847001</v>
      </c>
      <c r="I100" s="56" t="s">
        <v>23</v>
      </c>
      <c r="J100" s="56">
        <v>200179</v>
      </c>
      <c r="K100" s="56" t="s">
        <v>2727</v>
      </c>
      <c r="L100" s="56">
        <v>1</v>
      </c>
      <c r="M100" s="56">
        <v>241768.16400000005</v>
      </c>
      <c r="N100" s="57">
        <v>241768.16400000005</v>
      </c>
    </row>
    <row r="101" spans="1:14" x14ac:dyDescent="0.35">
      <c r="A101" s="56" t="s">
        <v>2041</v>
      </c>
      <c r="B101" s="56">
        <v>8470810</v>
      </c>
      <c r="C101" s="56" t="s">
        <v>452</v>
      </c>
      <c r="D101" s="56">
        <v>426610</v>
      </c>
      <c r="E101" s="56" t="s">
        <v>43</v>
      </c>
      <c r="F101" s="56" t="str">
        <f t="shared" si="1"/>
        <v>847.8470810.1.426610.000000.847001.200179</v>
      </c>
      <c r="G101" s="56" t="s">
        <v>21</v>
      </c>
      <c r="H101" s="56">
        <v>847001</v>
      </c>
      <c r="I101" s="56" t="s">
        <v>23</v>
      </c>
      <c r="J101" s="56">
        <v>200179</v>
      </c>
      <c r="K101" s="56" t="s">
        <v>2730</v>
      </c>
      <c r="L101" s="56">
        <v>1</v>
      </c>
      <c r="M101" s="56">
        <v>122356</v>
      </c>
      <c r="N101" s="57">
        <v>122356</v>
      </c>
    </row>
    <row r="102" spans="1:14" x14ac:dyDescent="0.35">
      <c r="A102" s="56" t="s">
        <v>2041</v>
      </c>
      <c r="B102" s="56">
        <v>8470810</v>
      </c>
      <c r="C102" s="56" t="s">
        <v>452</v>
      </c>
      <c r="D102" s="56">
        <v>426610</v>
      </c>
      <c r="E102" s="56" t="s">
        <v>43</v>
      </c>
      <c r="F102" s="56" t="str">
        <f t="shared" si="1"/>
        <v>847.8470810.1.426610.000000.847001.200179</v>
      </c>
      <c r="G102" s="56" t="s">
        <v>21</v>
      </c>
      <c r="H102" s="56">
        <v>847001</v>
      </c>
      <c r="I102" s="56" t="s">
        <v>23</v>
      </c>
      <c r="J102" s="56">
        <v>200179</v>
      </c>
      <c r="K102" s="56" t="s">
        <v>2733</v>
      </c>
      <c r="L102" s="56">
        <v>1</v>
      </c>
      <c r="M102" s="56">
        <v>163753.79999999999</v>
      </c>
      <c r="N102" s="57">
        <v>163753.79999999999</v>
      </c>
    </row>
    <row r="103" spans="1:14" x14ac:dyDescent="0.35">
      <c r="A103" s="56" t="s">
        <v>2041</v>
      </c>
      <c r="B103" s="56">
        <v>8470810</v>
      </c>
      <c r="C103" s="56" t="s">
        <v>452</v>
      </c>
      <c r="D103" s="56">
        <v>426610</v>
      </c>
      <c r="E103" s="56" t="s">
        <v>43</v>
      </c>
      <c r="F103" s="56" t="str">
        <f t="shared" si="1"/>
        <v>847.8470810.1.426610.000000.847001.200179</v>
      </c>
      <c r="G103" s="56" t="s">
        <v>21</v>
      </c>
      <c r="H103" s="56">
        <v>847001</v>
      </c>
      <c r="I103" s="56" t="s">
        <v>23</v>
      </c>
      <c r="J103" s="56">
        <v>200179</v>
      </c>
      <c r="K103" s="56" t="s">
        <v>2735</v>
      </c>
      <c r="L103" s="56">
        <v>1</v>
      </c>
      <c r="M103" s="56">
        <v>94450.650000000009</v>
      </c>
      <c r="N103" s="57">
        <v>94450.650000000009</v>
      </c>
    </row>
    <row r="104" spans="1:14" x14ac:dyDescent="0.35">
      <c r="A104" s="56" t="s">
        <v>2041</v>
      </c>
      <c r="B104" s="56">
        <v>8470810</v>
      </c>
      <c r="C104" s="56" t="s">
        <v>452</v>
      </c>
      <c r="D104" s="56">
        <v>426610</v>
      </c>
      <c r="E104" s="56" t="s">
        <v>43</v>
      </c>
      <c r="F104" s="56" t="str">
        <f t="shared" si="1"/>
        <v>847.8470810.1.426610.000000.847001.200179</v>
      </c>
      <c r="G104" s="56" t="s">
        <v>21</v>
      </c>
      <c r="H104" s="56">
        <v>847001</v>
      </c>
      <c r="I104" s="56" t="s">
        <v>23</v>
      </c>
      <c r="J104" s="56">
        <v>200179</v>
      </c>
      <c r="K104" s="56" t="s">
        <v>2739</v>
      </c>
      <c r="L104" s="56">
        <v>1</v>
      </c>
      <c r="M104" s="56">
        <v>91049.92666875002</v>
      </c>
      <c r="N104" s="57">
        <v>91049.92666875002</v>
      </c>
    </row>
    <row r="105" spans="1:14" x14ac:dyDescent="0.35">
      <c r="A105" s="56" t="s">
        <v>2041</v>
      </c>
      <c r="B105" s="56">
        <v>8470810</v>
      </c>
      <c r="C105" s="56" t="s">
        <v>452</v>
      </c>
      <c r="D105" s="56">
        <v>426610</v>
      </c>
      <c r="E105" s="56" t="s">
        <v>43</v>
      </c>
      <c r="F105" s="56" t="str">
        <f t="shared" si="1"/>
        <v>847.8470810.1.426610.000000.847001.200179</v>
      </c>
      <c r="G105" s="56" t="s">
        <v>21</v>
      </c>
      <c r="H105" s="56">
        <v>847001</v>
      </c>
      <c r="I105" s="56" t="s">
        <v>23</v>
      </c>
      <c r="J105" s="56">
        <v>200179</v>
      </c>
      <c r="K105" s="56" t="s">
        <v>2741</v>
      </c>
      <c r="L105" s="56">
        <v>1</v>
      </c>
      <c r="M105" s="56">
        <v>48400.000000000007</v>
      </c>
      <c r="N105" s="57">
        <v>48400.000000000007</v>
      </c>
    </row>
    <row r="106" spans="1:14" x14ac:dyDescent="0.35">
      <c r="A106" s="56" t="s">
        <v>2041</v>
      </c>
      <c r="B106" s="56">
        <v>8470810</v>
      </c>
      <c r="C106" s="56" t="s">
        <v>452</v>
      </c>
      <c r="D106" s="56">
        <v>426610</v>
      </c>
      <c r="E106" s="56" t="s">
        <v>43</v>
      </c>
      <c r="F106" s="56" t="str">
        <f t="shared" si="1"/>
        <v>847.8470810.1.426610.000000.847001.200179</v>
      </c>
      <c r="G106" s="56" t="s">
        <v>21</v>
      </c>
      <c r="H106" s="56">
        <v>847001</v>
      </c>
      <c r="I106" s="56" t="s">
        <v>23</v>
      </c>
      <c r="J106" s="56">
        <v>200179</v>
      </c>
      <c r="K106" s="56" t="s">
        <v>2744</v>
      </c>
      <c r="L106" s="56">
        <v>1</v>
      </c>
      <c r="M106" s="56">
        <v>30250.000000000007</v>
      </c>
      <c r="N106" s="57">
        <v>30250.000000000007</v>
      </c>
    </row>
    <row r="107" spans="1:14" x14ac:dyDescent="0.35">
      <c r="A107" s="56" t="s">
        <v>2041</v>
      </c>
      <c r="B107" s="56">
        <v>8470810</v>
      </c>
      <c r="C107" s="56" t="s">
        <v>452</v>
      </c>
      <c r="D107" s="56">
        <v>426610</v>
      </c>
      <c r="E107" s="56" t="s">
        <v>43</v>
      </c>
      <c r="F107" s="56" t="str">
        <f t="shared" si="1"/>
        <v>847.8470810.1.426610.000000.847001.200179</v>
      </c>
      <c r="G107" s="56" t="s">
        <v>21</v>
      </c>
      <c r="H107" s="56">
        <v>847001</v>
      </c>
      <c r="I107" s="56" t="s">
        <v>23</v>
      </c>
      <c r="J107" s="56">
        <v>200179</v>
      </c>
      <c r="K107" s="56" t="s">
        <v>2746</v>
      </c>
      <c r="L107" s="56">
        <v>1</v>
      </c>
      <c r="M107" s="56">
        <v>35028.955500000004</v>
      </c>
      <c r="N107" s="57">
        <v>35028.955500000004</v>
      </c>
    </row>
    <row r="108" spans="1:14" x14ac:dyDescent="0.35">
      <c r="A108" s="56" t="s">
        <v>2041</v>
      </c>
      <c r="B108" s="56">
        <v>8470810</v>
      </c>
      <c r="C108" s="56" t="s">
        <v>452</v>
      </c>
      <c r="D108" s="56">
        <v>426610</v>
      </c>
      <c r="E108" s="56" t="s">
        <v>43</v>
      </c>
      <c r="F108" s="56" t="str">
        <f t="shared" si="1"/>
        <v>847.8470810.1.426610.000000.847001.200179</v>
      </c>
      <c r="G108" s="56" t="s">
        <v>21</v>
      </c>
      <c r="H108" s="56">
        <v>847001</v>
      </c>
      <c r="I108" s="56" t="s">
        <v>23</v>
      </c>
      <c r="J108" s="56">
        <v>200179</v>
      </c>
      <c r="K108" s="56" t="s">
        <v>2748</v>
      </c>
      <c r="L108" s="56">
        <v>1</v>
      </c>
      <c r="M108" s="56">
        <v>24200.000000000004</v>
      </c>
      <c r="N108" s="57">
        <v>24200.000000000004</v>
      </c>
    </row>
    <row r="109" spans="1:14" x14ac:dyDescent="0.35">
      <c r="A109" s="56" t="s">
        <v>2041</v>
      </c>
      <c r="B109" s="56">
        <v>8470810</v>
      </c>
      <c r="C109" s="56" t="s">
        <v>452</v>
      </c>
      <c r="D109" s="56">
        <v>426610</v>
      </c>
      <c r="E109" s="56" t="s">
        <v>43</v>
      </c>
      <c r="F109" s="56" t="str">
        <f t="shared" si="1"/>
        <v>847.8470810.1.426610.000000.847001.200179</v>
      </c>
      <c r="G109" s="56" t="s">
        <v>21</v>
      </c>
      <c r="H109" s="56">
        <v>847001</v>
      </c>
      <c r="I109" s="56" t="s">
        <v>23</v>
      </c>
      <c r="J109" s="56">
        <v>200179</v>
      </c>
      <c r="K109" s="56" t="s">
        <v>2751</v>
      </c>
      <c r="L109" s="56">
        <v>1</v>
      </c>
      <c r="M109" s="56">
        <v>14610.2</v>
      </c>
      <c r="N109" s="57">
        <v>14610.2</v>
      </c>
    </row>
    <row r="110" spans="1:14" x14ac:dyDescent="0.35">
      <c r="A110" s="56" t="s">
        <v>2041</v>
      </c>
      <c r="B110" s="56">
        <v>8470810</v>
      </c>
      <c r="C110" s="56" t="s">
        <v>452</v>
      </c>
      <c r="D110" s="56">
        <v>426610</v>
      </c>
      <c r="E110" s="56" t="s">
        <v>43</v>
      </c>
      <c r="F110" s="56" t="str">
        <f t="shared" si="1"/>
        <v>847.8470810.1.426610.000000.847001.200179</v>
      </c>
      <c r="G110" s="56" t="s">
        <v>21</v>
      </c>
      <c r="H110" s="56">
        <v>847001</v>
      </c>
      <c r="I110" s="56" t="s">
        <v>23</v>
      </c>
      <c r="J110" s="56">
        <v>200179</v>
      </c>
      <c r="K110" s="56" t="s">
        <v>2753</v>
      </c>
      <c r="L110" s="56">
        <v>1</v>
      </c>
      <c r="M110" s="56">
        <v>13497.792000000003</v>
      </c>
      <c r="N110" s="57">
        <v>13497.792000000003</v>
      </c>
    </row>
    <row r="111" spans="1:14" x14ac:dyDescent="0.35">
      <c r="A111" s="56" t="s">
        <v>2041</v>
      </c>
      <c r="B111" s="56">
        <v>8470810</v>
      </c>
      <c r="C111" s="56" t="s">
        <v>452</v>
      </c>
      <c r="D111" s="56">
        <v>426610</v>
      </c>
      <c r="E111" s="56" t="s">
        <v>43</v>
      </c>
      <c r="F111" s="56" t="str">
        <f t="shared" si="1"/>
        <v>847.8470810.1.426610.000000.847001.200179</v>
      </c>
      <c r="G111" s="56" t="s">
        <v>21</v>
      </c>
      <c r="H111" s="56">
        <v>847001</v>
      </c>
      <c r="I111" s="56" t="s">
        <v>23</v>
      </c>
      <c r="J111" s="56">
        <v>200179</v>
      </c>
      <c r="K111" s="56" t="s">
        <v>2755</v>
      </c>
      <c r="L111" s="56">
        <v>1</v>
      </c>
      <c r="M111" s="56">
        <v>10500</v>
      </c>
      <c r="N111" s="57">
        <v>10500</v>
      </c>
    </row>
    <row r="112" spans="1:14" x14ac:dyDescent="0.35">
      <c r="A112" s="56" t="s">
        <v>2041</v>
      </c>
      <c r="B112" s="56">
        <v>8470810</v>
      </c>
      <c r="C112" s="56" t="s">
        <v>452</v>
      </c>
      <c r="D112" s="56">
        <v>426610</v>
      </c>
      <c r="E112" s="56" t="s">
        <v>43</v>
      </c>
      <c r="F112" s="56" t="str">
        <f t="shared" si="1"/>
        <v>847.8470810.1.426610.000000.847001.200179</v>
      </c>
      <c r="G112" s="56" t="s">
        <v>21</v>
      </c>
      <c r="H112" s="56">
        <v>847001</v>
      </c>
      <c r="I112" s="56" t="s">
        <v>23</v>
      </c>
      <c r="J112" s="56">
        <v>200179</v>
      </c>
      <c r="K112" s="56" t="s">
        <v>2757</v>
      </c>
      <c r="L112" s="56">
        <v>1</v>
      </c>
      <c r="M112" s="56">
        <v>13200.000000000002</v>
      </c>
      <c r="N112" s="57">
        <v>13200.000000000002</v>
      </c>
    </row>
    <row r="113" spans="1:14" x14ac:dyDescent="0.35">
      <c r="A113" s="56" t="s">
        <v>2041</v>
      </c>
      <c r="B113" s="56">
        <v>8470810</v>
      </c>
      <c r="C113" s="56" t="s">
        <v>452</v>
      </c>
      <c r="D113" s="56">
        <v>426610</v>
      </c>
      <c r="E113" s="56" t="s">
        <v>43</v>
      </c>
      <c r="F113" s="56" t="str">
        <f t="shared" si="1"/>
        <v>847.8470810.1.426610.000000.847001.200179</v>
      </c>
      <c r="G113" s="56" t="s">
        <v>21</v>
      </c>
      <c r="H113" s="56">
        <v>847001</v>
      </c>
      <c r="I113" s="56" t="s">
        <v>23</v>
      </c>
      <c r="J113" s="56">
        <v>200179</v>
      </c>
      <c r="K113" s="56" t="s">
        <v>2758</v>
      </c>
      <c r="L113" s="56">
        <v>1</v>
      </c>
      <c r="M113" s="56">
        <v>7404.768</v>
      </c>
      <c r="N113" s="57">
        <v>7404.768</v>
      </c>
    </row>
    <row r="114" spans="1:14" x14ac:dyDescent="0.35">
      <c r="A114" s="56" t="s">
        <v>2041</v>
      </c>
      <c r="B114" s="56">
        <v>8470810</v>
      </c>
      <c r="C114" s="56" t="s">
        <v>452</v>
      </c>
      <c r="D114" s="56">
        <v>426610</v>
      </c>
      <c r="E114" s="56" t="s">
        <v>43</v>
      </c>
      <c r="F114" s="56" t="str">
        <f t="shared" si="1"/>
        <v>847.8470810.1.426610.000000.847001.200179</v>
      </c>
      <c r="G114" s="56" t="s">
        <v>21</v>
      </c>
      <c r="H114" s="56">
        <v>847001</v>
      </c>
      <c r="I114" s="56" t="s">
        <v>23</v>
      </c>
      <c r="J114" s="56">
        <v>200179</v>
      </c>
      <c r="K114" s="56" t="s">
        <v>2760</v>
      </c>
      <c r="L114" s="56">
        <v>1</v>
      </c>
      <c r="M114" s="56">
        <v>11000</v>
      </c>
      <c r="N114" s="57">
        <v>11000</v>
      </c>
    </row>
    <row r="115" spans="1:14" x14ac:dyDescent="0.35">
      <c r="A115" s="56" t="s">
        <v>2041</v>
      </c>
      <c r="B115" s="56">
        <v>8470810</v>
      </c>
      <c r="C115" s="56" t="s">
        <v>452</v>
      </c>
      <c r="D115" s="56">
        <v>426610</v>
      </c>
      <c r="E115" s="56" t="s">
        <v>43</v>
      </c>
      <c r="F115" s="56" t="str">
        <f t="shared" si="1"/>
        <v>847.8470810.1.426610.000000.847001.200179</v>
      </c>
      <c r="G115" s="56" t="s">
        <v>21</v>
      </c>
      <c r="H115" s="56">
        <v>847001</v>
      </c>
      <c r="I115" s="56" t="s">
        <v>23</v>
      </c>
      <c r="J115" s="56">
        <v>200179</v>
      </c>
      <c r="K115" s="56" t="s">
        <v>2762</v>
      </c>
      <c r="L115" s="56">
        <v>1</v>
      </c>
      <c r="M115" s="56">
        <v>4000</v>
      </c>
      <c r="N115" s="57">
        <v>4000</v>
      </c>
    </row>
    <row r="116" spans="1:14" x14ac:dyDescent="0.35">
      <c r="A116" s="56" t="s">
        <v>2041</v>
      </c>
      <c r="B116" s="56">
        <v>8470810</v>
      </c>
      <c r="C116" s="56" t="s">
        <v>452</v>
      </c>
      <c r="D116" s="56">
        <v>426610</v>
      </c>
      <c r="E116" s="56" t="s">
        <v>43</v>
      </c>
      <c r="F116" s="56" t="str">
        <f t="shared" si="1"/>
        <v>847.8470810.1.426610.000000.847001.200179</v>
      </c>
      <c r="G116" s="56" t="s">
        <v>21</v>
      </c>
      <c r="H116" s="56">
        <v>847001</v>
      </c>
      <c r="I116" s="56" t="s">
        <v>23</v>
      </c>
      <c r="J116" s="56">
        <v>200179</v>
      </c>
      <c r="K116" s="56" t="s">
        <v>2764</v>
      </c>
      <c r="L116" s="56">
        <v>1</v>
      </c>
      <c r="M116" s="56">
        <v>25000</v>
      </c>
      <c r="N116" s="57">
        <v>25000</v>
      </c>
    </row>
    <row r="117" spans="1:14" x14ac:dyDescent="0.35">
      <c r="A117" s="56" t="s">
        <v>2041</v>
      </c>
      <c r="B117" s="56">
        <v>8470810</v>
      </c>
      <c r="C117" s="56" t="s">
        <v>452</v>
      </c>
      <c r="D117" s="56">
        <v>426610</v>
      </c>
      <c r="E117" s="56" t="s">
        <v>43</v>
      </c>
      <c r="F117" s="56" t="str">
        <f t="shared" si="1"/>
        <v>847.8470810.1.426610.000000.847001.200179</v>
      </c>
      <c r="G117" s="56" t="s">
        <v>21</v>
      </c>
      <c r="H117" s="56">
        <v>847001</v>
      </c>
      <c r="I117" s="56" t="s">
        <v>23</v>
      </c>
      <c r="J117" s="56">
        <v>200179</v>
      </c>
      <c r="K117" s="56" t="s">
        <v>2766</v>
      </c>
      <c r="L117" s="56">
        <v>1</v>
      </c>
      <c r="M117" s="56">
        <v>781970.07301875018</v>
      </c>
      <c r="N117" s="57">
        <v>781970.07301875018</v>
      </c>
    </row>
    <row r="118" spans="1:14" x14ac:dyDescent="0.35">
      <c r="A118" s="56" t="s">
        <v>2041</v>
      </c>
      <c r="B118" s="56">
        <v>8470810</v>
      </c>
      <c r="C118" s="56" t="s">
        <v>452</v>
      </c>
      <c r="D118" s="56">
        <v>426610</v>
      </c>
      <c r="E118" s="56" t="s">
        <v>43</v>
      </c>
      <c r="F118" s="56" t="str">
        <f t="shared" si="1"/>
        <v>847.8470810.1.426610.000000.847001.200179</v>
      </c>
      <c r="G118" s="56" t="s">
        <v>21</v>
      </c>
      <c r="H118" s="56">
        <v>847001</v>
      </c>
      <c r="I118" s="56" t="s">
        <v>23</v>
      </c>
      <c r="J118" s="56">
        <v>200179</v>
      </c>
      <c r="K118" s="56" t="s">
        <v>2768</v>
      </c>
      <c r="L118" s="56">
        <v>1</v>
      </c>
      <c r="M118" s="56">
        <v>522891</v>
      </c>
      <c r="N118" s="57">
        <v>522891</v>
      </c>
    </row>
    <row r="119" spans="1:14" x14ac:dyDescent="0.35">
      <c r="A119" s="56" t="s">
        <v>2041</v>
      </c>
      <c r="B119" s="56">
        <v>8470810</v>
      </c>
      <c r="C119" s="56" t="s">
        <v>452</v>
      </c>
      <c r="D119" s="56">
        <v>426610</v>
      </c>
      <c r="E119" s="56" t="s">
        <v>43</v>
      </c>
      <c r="F119" s="56" t="str">
        <f t="shared" si="1"/>
        <v>847.8470810.1.426610.000000.847001.200179</v>
      </c>
      <c r="G119" s="56" t="s">
        <v>21</v>
      </c>
      <c r="H119" s="56">
        <v>847001</v>
      </c>
      <c r="I119" s="56" t="s">
        <v>23</v>
      </c>
      <c r="J119" s="56">
        <v>200179</v>
      </c>
      <c r="K119" s="56" t="s">
        <v>2770</v>
      </c>
      <c r="L119" s="56">
        <v>1</v>
      </c>
      <c r="M119" s="56">
        <v>437692.5</v>
      </c>
      <c r="N119" s="57">
        <v>437692.5</v>
      </c>
    </row>
    <row r="120" spans="1:14" x14ac:dyDescent="0.35">
      <c r="A120" s="56" t="s">
        <v>2041</v>
      </c>
      <c r="B120" s="56">
        <v>8470810</v>
      </c>
      <c r="C120" s="56" t="s">
        <v>452</v>
      </c>
      <c r="D120" s="56">
        <v>426610</v>
      </c>
      <c r="E120" s="56" t="s">
        <v>43</v>
      </c>
      <c r="F120" s="56" t="str">
        <f t="shared" si="1"/>
        <v>847.8470810.1.426610.000000.847001.200179</v>
      </c>
      <c r="G120" s="56" t="s">
        <v>21</v>
      </c>
      <c r="H120" s="56">
        <v>847001</v>
      </c>
      <c r="I120" s="56" t="s">
        <v>23</v>
      </c>
      <c r="J120" s="56">
        <v>200179</v>
      </c>
      <c r="K120" s="56" t="s">
        <v>2772</v>
      </c>
      <c r="L120" s="56">
        <v>1</v>
      </c>
      <c r="M120" s="56">
        <v>362049.94</v>
      </c>
      <c r="N120" s="57">
        <v>362049.94</v>
      </c>
    </row>
    <row r="121" spans="1:14" x14ac:dyDescent="0.35">
      <c r="A121" s="56" t="s">
        <v>2041</v>
      </c>
      <c r="B121" s="56">
        <v>8470810</v>
      </c>
      <c r="C121" s="56" t="s">
        <v>452</v>
      </c>
      <c r="D121" s="56">
        <v>426610</v>
      </c>
      <c r="E121" s="56" t="s">
        <v>43</v>
      </c>
      <c r="F121" s="56" t="str">
        <f t="shared" si="1"/>
        <v>847.8470810.1.426610.000000.847001.200179</v>
      </c>
      <c r="G121" s="56" t="s">
        <v>21</v>
      </c>
      <c r="H121" s="56">
        <v>847001</v>
      </c>
      <c r="I121" s="56" t="s">
        <v>23</v>
      </c>
      <c r="J121" s="56">
        <v>200179</v>
      </c>
      <c r="K121" s="56" t="s">
        <v>2774</v>
      </c>
      <c r="L121" s="56">
        <v>1</v>
      </c>
      <c r="M121" s="56">
        <v>278398.98426375008</v>
      </c>
      <c r="N121" s="57">
        <v>278398.98426375008</v>
      </c>
    </row>
    <row r="122" spans="1:14" x14ac:dyDescent="0.35">
      <c r="A122" s="56" t="s">
        <v>2041</v>
      </c>
      <c r="B122" s="56">
        <v>8470810</v>
      </c>
      <c r="C122" s="56" t="s">
        <v>452</v>
      </c>
      <c r="D122" s="56">
        <v>426610</v>
      </c>
      <c r="E122" s="56" t="s">
        <v>43</v>
      </c>
      <c r="F122" s="56" t="str">
        <f t="shared" si="1"/>
        <v>847.8470810.1.426610.000000.847001.200179</v>
      </c>
      <c r="G122" s="56" t="s">
        <v>21</v>
      </c>
      <c r="H122" s="56">
        <v>847001</v>
      </c>
      <c r="I122" s="56" t="s">
        <v>23</v>
      </c>
      <c r="J122" s="56">
        <v>200179</v>
      </c>
      <c r="K122" s="56" t="s">
        <v>2776</v>
      </c>
      <c r="L122" s="56">
        <v>1</v>
      </c>
      <c r="M122" s="56">
        <v>224287.72476000004</v>
      </c>
      <c r="N122" s="57">
        <v>224287.72476000004</v>
      </c>
    </row>
    <row r="123" spans="1:14" x14ac:dyDescent="0.35">
      <c r="A123" s="56" t="s">
        <v>2041</v>
      </c>
      <c r="B123" s="56">
        <v>8470810</v>
      </c>
      <c r="C123" s="56" t="s">
        <v>452</v>
      </c>
      <c r="D123" s="56">
        <v>426610</v>
      </c>
      <c r="E123" s="56" t="s">
        <v>43</v>
      </c>
      <c r="F123" s="56" t="str">
        <f t="shared" si="1"/>
        <v>847.8470810.1.426610.000000.847001.200179</v>
      </c>
      <c r="G123" s="56" t="s">
        <v>21</v>
      </c>
      <c r="H123" s="56">
        <v>847001</v>
      </c>
      <c r="I123" s="56" t="s">
        <v>23</v>
      </c>
      <c r="J123" s="56">
        <v>200179</v>
      </c>
      <c r="K123" s="56" t="s">
        <v>2778</v>
      </c>
      <c r="L123" s="56">
        <v>1</v>
      </c>
      <c r="M123" s="56">
        <v>324195.63750000001</v>
      </c>
      <c r="N123" s="57">
        <v>324195.63750000001</v>
      </c>
    </row>
    <row r="124" spans="1:14" x14ac:dyDescent="0.35">
      <c r="A124" s="56" t="s">
        <v>2041</v>
      </c>
      <c r="B124" s="56">
        <v>8470810</v>
      </c>
      <c r="C124" s="56" t="s">
        <v>452</v>
      </c>
      <c r="D124" s="56">
        <v>426610</v>
      </c>
      <c r="E124" s="56" t="s">
        <v>43</v>
      </c>
      <c r="F124" s="56" t="str">
        <f t="shared" si="1"/>
        <v>847.8470810.1.426610.000000.847001.200179</v>
      </c>
      <c r="G124" s="56" t="s">
        <v>21</v>
      </c>
      <c r="H124" s="56">
        <v>847001</v>
      </c>
      <c r="I124" s="56" t="s">
        <v>23</v>
      </c>
      <c r="J124" s="56">
        <v>200179</v>
      </c>
      <c r="K124" s="56" t="s">
        <v>2780</v>
      </c>
      <c r="L124" s="56">
        <v>1</v>
      </c>
      <c r="M124" s="56">
        <v>92400.000000000015</v>
      </c>
      <c r="N124" s="57">
        <v>92400.000000000015</v>
      </c>
    </row>
    <row r="125" spans="1:14" x14ac:dyDescent="0.35">
      <c r="A125" s="56" t="s">
        <v>2041</v>
      </c>
      <c r="B125" s="56">
        <v>8470810</v>
      </c>
      <c r="C125" s="56" t="s">
        <v>452</v>
      </c>
      <c r="D125" s="56">
        <v>426610</v>
      </c>
      <c r="E125" s="56" t="s">
        <v>43</v>
      </c>
      <c r="F125" s="56" t="str">
        <f t="shared" si="1"/>
        <v>847.8470810.1.426610.000000.847001.200179</v>
      </c>
      <c r="G125" s="56" t="s">
        <v>21</v>
      </c>
      <c r="H125" s="56">
        <v>847001</v>
      </c>
      <c r="I125" s="56" t="s">
        <v>23</v>
      </c>
      <c r="J125" s="56">
        <v>200179</v>
      </c>
      <c r="K125" s="56" t="s">
        <v>2782</v>
      </c>
      <c r="L125" s="56">
        <v>1</v>
      </c>
      <c r="M125" s="56">
        <v>76090.875</v>
      </c>
      <c r="N125" s="57">
        <v>76090.875</v>
      </c>
    </row>
    <row r="126" spans="1:14" x14ac:dyDescent="0.35">
      <c r="A126" s="56" t="s">
        <v>2041</v>
      </c>
      <c r="B126" s="56">
        <v>8470810</v>
      </c>
      <c r="C126" s="56" t="s">
        <v>452</v>
      </c>
      <c r="D126" s="56">
        <v>426610</v>
      </c>
      <c r="E126" s="56" t="s">
        <v>43</v>
      </c>
      <c r="F126" s="56" t="str">
        <f t="shared" si="1"/>
        <v>847.8470810.1.426610.000000.847001.200179</v>
      </c>
      <c r="G126" s="56" t="s">
        <v>21</v>
      </c>
      <c r="H126" s="56">
        <v>847001</v>
      </c>
      <c r="I126" s="56" t="s">
        <v>23</v>
      </c>
      <c r="J126" s="56">
        <v>200179</v>
      </c>
      <c r="K126" s="56" t="s">
        <v>2784</v>
      </c>
      <c r="L126" s="56">
        <v>1</v>
      </c>
      <c r="M126" s="56">
        <v>70890.75</v>
      </c>
      <c r="N126" s="57">
        <v>70890.75</v>
      </c>
    </row>
    <row r="127" spans="1:14" x14ac:dyDescent="0.35">
      <c r="A127" s="56" t="s">
        <v>2041</v>
      </c>
      <c r="B127" s="56">
        <v>8470810</v>
      </c>
      <c r="C127" s="56" t="s">
        <v>452</v>
      </c>
      <c r="D127" s="56">
        <v>426610</v>
      </c>
      <c r="E127" s="56" t="s">
        <v>43</v>
      </c>
      <c r="F127" s="56" t="str">
        <f t="shared" si="1"/>
        <v>847.8470810.1.426610.000000.847001.200179</v>
      </c>
      <c r="G127" s="56" t="s">
        <v>21</v>
      </c>
      <c r="H127" s="56">
        <v>847001</v>
      </c>
      <c r="I127" s="56" t="s">
        <v>23</v>
      </c>
      <c r="J127" s="56">
        <v>200179</v>
      </c>
      <c r="K127" s="56" t="s">
        <v>2786</v>
      </c>
      <c r="L127" s="56">
        <v>1</v>
      </c>
      <c r="M127" s="56">
        <v>88173.730920000002</v>
      </c>
      <c r="N127" s="57">
        <v>88173.730920000002</v>
      </c>
    </row>
    <row r="128" spans="1:14" x14ac:dyDescent="0.35">
      <c r="A128" s="56" t="s">
        <v>2041</v>
      </c>
      <c r="B128" s="56">
        <v>8470810</v>
      </c>
      <c r="C128" s="56" t="s">
        <v>452</v>
      </c>
      <c r="D128" s="56">
        <v>426610</v>
      </c>
      <c r="E128" s="56" t="s">
        <v>43</v>
      </c>
      <c r="F128" s="56" t="str">
        <f t="shared" si="1"/>
        <v>847.8470810.1.426610.000000.847001.200179</v>
      </c>
      <c r="G128" s="56" t="s">
        <v>21</v>
      </c>
      <c r="H128" s="56">
        <v>847001</v>
      </c>
      <c r="I128" s="56" t="s">
        <v>23</v>
      </c>
      <c r="J128" s="56">
        <v>200179</v>
      </c>
      <c r="K128" s="56" t="s">
        <v>2788</v>
      </c>
      <c r="L128" s="56">
        <v>1</v>
      </c>
      <c r="M128" s="56">
        <v>54094.162500000006</v>
      </c>
      <c r="N128" s="57">
        <v>54094.162500000006</v>
      </c>
    </row>
    <row r="129" spans="1:14" x14ac:dyDescent="0.35">
      <c r="A129" s="56" t="s">
        <v>2041</v>
      </c>
      <c r="B129" s="56">
        <v>8470810</v>
      </c>
      <c r="C129" s="56" t="s">
        <v>452</v>
      </c>
      <c r="D129" s="56">
        <v>426610</v>
      </c>
      <c r="E129" s="56" t="s">
        <v>43</v>
      </c>
      <c r="F129" s="56" t="str">
        <f t="shared" si="1"/>
        <v>847.8470810.1.426610.000000.847001.200179</v>
      </c>
      <c r="G129" s="56" t="s">
        <v>21</v>
      </c>
      <c r="H129" s="56">
        <v>847001</v>
      </c>
      <c r="I129" s="56" t="s">
        <v>23</v>
      </c>
      <c r="J129" s="56">
        <v>200179</v>
      </c>
      <c r="K129" s="56" t="s">
        <v>2790</v>
      </c>
      <c r="L129" s="56">
        <v>1</v>
      </c>
      <c r="M129" s="56">
        <v>42600.6</v>
      </c>
      <c r="N129" s="57">
        <v>42600.6</v>
      </c>
    </row>
    <row r="130" spans="1:14" x14ac:dyDescent="0.35">
      <c r="A130" s="56" t="s">
        <v>2041</v>
      </c>
      <c r="B130" s="56">
        <v>8470810</v>
      </c>
      <c r="C130" s="56" t="s">
        <v>452</v>
      </c>
      <c r="D130" s="56">
        <v>426610</v>
      </c>
      <c r="E130" s="56" t="s">
        <v>43</v>
      </c>
      <c r="F130" s="56" t="str">
        <f t="shared" si="1"/>
        <v>847.8470810.1.426610.000000.847001.200179</v>
      </c>
      <c r="G130" s="56" t="s">
        <v>21</v>
      </c>
      <c r="H130" s="56">
        <v>847001</v>
      </c>
      <c r="I130" s="56" t="s">
        <v>23</v>
      </c>
      <c r="J130" s="56">
        <v>200179</v>
      </c>
      <c r="K130" s="56" t="s">
        <v>2792</v>
      </c>
      <c r="L130" s="56">
        <v>1</v>
      </c>
      <c r="M130" s="56">
        <v>20000</v>
      </c>
      <c r="N130" s="57">
        <v>20000</v>
      </c>
    </row>
    <row r="131" spans="1:14" x14ac:dyDescent="0.35">
      <c r="A131" s="56" t="s">
        <v>2041</v>
      </c>
      <c r="B131" s="56">
        <v>8470810</v>
      </c>
      <c r="C131" s="56" t="s">
        <v>452</v>
      </c>
      <c r="D131" s="56">
        <v>426610</v>
      </c>
      <c r="E131" s="56" t="s">
        <v>43</v>
      </c>
      <c r="F131" s="56" t="str">
        <f t="shared" ref="F131:F194" si="2">CONCATENATE(847,".",B131,".",1,".",D131,".","000000",".",H131,".",J131)</f>
        <v>847.8470810.1.426610.000000.847001.200179</v>
      </c>
      <c r="G131" s="56" t="s">
        <v>21</v>
      </c>
      <c r="H131" s="56">
        <v>847001</v>
      </c>
      <c r="I131" s="56" t="s">
        <v>23</v>
      </c>
      <c r="J131" s="56">
        <v>200179</v>
      </c>
      <c r="K131" s="56" t="s">
        <v>2794</v>
      </c>
      <c r="L131" s="56">
        <v>1</v>
      </c>
      <c r="M131" s="56">
        <v>15730.000000000004</v>
      </c>
      <c r="N131" s="57">
        <v>15730.000000000004</v>
      </c>
    </row>
    <row r="132" spans="1:14" x14ac:dyDescent="0.35">
      <c r="A132" s="56" t="s">
        <v>2041</v>
      </c>
      <c r="B132" s="56">
        <v>8470810</v>
      </c>
      <c r="C132" s="56" t="s">
        <v>452</v>
      </c>
      <c r="D132" s="56">
        <v>426610</v>
      </c>
      <c r="E132" s="56" t="s">
        <v>43</v>
      </c>
      <c r="F132" s="56" t="str">
        <f t="shared" si="2"/>
        <v>847.8470810.1.426610.000000.847001.200179</v>
      </c>
      <c r="G132" s="56" t="s">
        <v>21</v>
      </c>
      <c r="H132" s="56">
        <v>847001</v>
      </c>
      <c r="I132" s="56" t="s">
        <v>23</v>
      </c>
      <c r="J132" s="56">
        <v>200179</v>
      </c>
      <c r="K132" s="56" t="s">
        <v>2796</v>
      </c>
      <c r="L132" s="56">
        <v>1</v>
      </c>
      <c r="M132" s="56">
        <v>15485.549625000003</v>
      </c>
      <c r="N132" s="57">
        <v>15485.549625000003</v>
      </c>
    </row>
    <row r="133" spans="1:14" x14ac:dyDescent="0.35">
      <c r="A133" s="56" t="s">
        <v>2041</v>
      </c>
      <c r="B133" s="56">
        <v>8470810</v>
      </c>
      <c r="C133" s="56" t="s">
        <v>452</v>
      </c>
      <c r="D133" s="56">
        <v>426610</v>
      </c>
      <c r="E133" s="56" t="s">
        <v>43</v>
      </c>
      <c r="F133" s="56" t="str">
        <f t="shared" si="2"/>
        <v>847.8470810.1.426610.000000.847001.200179</v>
      </c>
      <c r="G133" s="56" t="s">
        <v>21</v>
      </c>
      <c r="H133" s="56">
        <v>847001</v>
      </c>
      <c r="I133" s="56" t="s">
        <v>23</v>
      </c>
      <c r="J133" s="56">
        <v>200179</v>
      </c>
      <c r="K133" s="56" t="s">
        <v>2798</v>
      </c>
      <c r="L133" s="56">
        <v>1</v>
      </c>
      <c r="M133" s="56">
        <v>11000</v>
      </c>
      <c r="N133" s="57">
        <v>11000</v>
      </c>
    </row>
    <row r="134" spans="1:14" x14ac:dyDescent="0.35">
      <c r="A134" s="56" t="s">
        <v>2041</v>
      </c>
      <c r="B134" s="56">
        <v>8470810</v>
      </c>
      <c r="C134" s="56" t="s">
        <v>452</v>
      </c>
      <c r="D134" s="56">
        <v>426610</v>
      </c>
      <c r="E134" s="56" t="s">
        <v>43</v>
      </c>
      <c r="F134" s="56" t="str">
        <f t="shared" si="2"/>
        <v>847.8470810.1.426610.000000.847001.200179</v>
      </c>
      <c r="G134" s="56" t="s">
        <v>21</v>
      </c>
      <c r="H134" s="56">
        <v>847001</v>
      </c>
      <c r="I134" s="56" t="s">
        <v>23</v>
      </c>
      <c r="J134" s="56">
        <v>200179</v>
      </c>
      <c r="K134" s="56" t="s">
        <v>2800</v>
      </c>
      <c r="L134" s="56">
        <v>1</v>
      </c>
      <c r="M134" s="56">
        <v>250000</v>
      </c>
      <c r="N134" s="57">
        <v>250000</v>
      </c>
    </row>
    <row r="135" spans="1:14" x14ac:dyDescent="0.35">
      <c r="A135" s="56" t="s">
        <v>2041</v>
      </c>
      <c r="B135" s="56">
        <v>8470810</v>
      </c>
      <c r="C135" s="56" t="s">
        <v>452</v>
      </c>
      <c r="D135" s="56">
        <v>426610</v>
      </c>
      <c r="E135" s="56" t="s">
        <v>43</v>
      </c>
      <c r="F135" s="56" t="str">
        <f t="shared" si="2"/>
        <v>847.8470810.1.426610.000000.847001.200179</v>
      </c>
      <c r="G135" s="56" t="s">
        <v>21</v>
      </c>
      <c r="H135" s="56">
        <v>847001</v>
      </c>
      <c r="I135" s="56" t="s">
        <v>23</v>
      </c>
      <c r="J135" s="56">
        <v>200179</v>
      </c>
      <c r="K135" s="56" t="s">
        <v>2802</v>
      </c>
      <c r="L135" s="56">
        <v>1</v>
      </c>
      <c r="M135" s="56">
        <v>35000</v>
      </c>
      <c r="N135" s="57">
        <v>35000</v>
      </c>
    </row>
    <row r="136" spans="1:14" x14ac:dyDescent="0.35">
      <c r="A136" s="56" t="s">
        <v>2041</v>
      </c>
      <c r="B136" s="56">
        <v>8470810</v>
      </c>
      <c r="C136" s="56" t="s">
        <v>452</v>
      </c>
      <c r="D136" s="56">
        <v>426610</v>
      </c>
      <c r="E136" s="56" t="s">
        <v>43</v>
      </c>
      <c r="F136" s="56" t="str">
        <f t="shared" si="2"/>
        <v>847.8470810.1.426610.000000.847001.200179</v>
      </c>
      <c r="G136" s="56" t="s">
        <v>21</v>
      </c>
      <c r="H136" s="56">
        <v>847001</v>
      </c>
      <c r="I136" s="56" t="s">
        <v>23</v>
      </c>
      <c r="J136" s="56">
        <v>200179</v>
      </c>
      <c r="K136" s="56" t="s">
        <v>2804</v>
      </c>
      <c r="L136" s="56">
        <v>1</v>
      </c>
      <c r="M136" s="56">
        <v>4400</v>
      </c>
      <c r="N136" s="57">
        <v>4400</v>
      </c>
    </row>
    <row r="137" spans="1:14" x14ac:dyDescent="0.35">
      <c r="A137" s="56" t="s">
        <v>2041</v>
      </c>
      <c r="B137" s="56">
        <v>8470810</v>
      </c>
      <c r="C137" s="56" t="s">
        <v>452</v>
      </c>
      <c r="D137" s="56">
        <v>426610</v>
      </c>
      <c r="E137" s="56" t="s">
        <v>43</v>
      </c>
      <c r="F137" s="56" t="str">
        <f t="shared" si="2"/>
        <v>847.8470810.1.426610.000000.847001.200179</v>
      </c>
      <c r="G137" s="56" t="s">
        <v>21</v>
      </c>
      <c r="H137" s="56">
        <v>847001</v>
      </c>
      <c r="I137" s="56" t="s">
        <v>23</v>
      </c>
      <c r="J137" s="56">
        <v>200179</v>
      </c>
      <c r="K137" s="56" t="s">
        <v>5316</v>
      </c>
      <c r="L137" s="56">
        <v>1</v>
      </c>
      <c r="M137" s="56">
        <v>300000</v>
      </c>
      <c r="N137" s="57">
        <v>300000</v>
      </c>
    </row>
    <row r="138" spans="1:14" x14ac:dyDescent="0.35">
      <c r="A138" s="56" t="s">
        <v>2041</v>
      </c>
      <c r="B138" s="56">
        <v>8470810</v>
      </c>
      <c r="C138" s="56" t="s">
        <v>452</v>
      </c>
      <c r="D138" s="56">
        <v>426610</v>
      </c>
      <c r="E138" s="56" t="s">
        <v>43</v>
      </c>
      <c r="F138" s="56" t="str">
        <f t="shared" si="2"/>
        <v>847.8470810.1.426610.000000.847001.200179</v>
      </c>
      <c r="G138" s="56" t="s">
        <v>21</v>
      </c>
      <c r="H138" s="56">
        <v>847001</v>
      </c>
      <c r="I138" s="56" t="s">
        <v>23</v>
      </c>
      <c r="J138" s="56">
        <v>200179</v>
      </c>
      <c r="K138" s="56" t="s">
        <v>5722</v>
      </c>
      <c r="L138" s="56">
        <v>1</v>
      </c>
      <c r="M138" s="56">
        <v>450000</v>
      </c>
      <c r="N138" s="57">
        <v>450000</v>
      </c>
    </row>
    <row r="139" spans="1:14" x14ac:dyDescent="0.35">
      <c r="A139" s="56" t="s">
        <v>2041</v>
      </c>
      <c r="B139" s="56">
        <v>8470810</v>
      </c>
      <c r="C139" s="56" t="s">
        <v>452</v>
      </c>
      <c r="D139" s="56">
        <v>426610</v>
      </c>
      <c r="E139" s="56" t="s">
        <v>43</v>
      </c>
      <c r="F139" s="56" t="str">
        <f t="shared" si="2"/>
        <v>847.8470810.1.426610.000000.847001.200179</v>
      </c>
      <c r="G139" s="56" t="s">
        <v>21</v>
      </c>
      <c r="H139" s="56">
        <v>847001</v>
      </c>
      <c r="I139" s="56" t="s">
        <v>23</v>
      </c>
      <c r="J139" s="56">
        <v>200179</v>
      </c>
      <c r="K139" s="56" t="s">
        <v>5318</v>
      </c>
      <c r="L139" s="56">
        <v>1</v>
      </c>
      <c r="M139" s="56">
        <v>450000</v>
      </c>
      <c r="N139" s="57">
        <v>450000</v>
      </c>
    </row>
    <row r="140" spans="1:14" x14ac:dyDescent="0.35">
      <c r="A140" s="56" t="s">
        <v>2041</v>
      </c>
      <c r="B140" s="56">
        <v>8470810</v>
      </c>
      <c r="C140" s="56" t="s">
        <v>452</v>
      </c>
      <c r="D140" s="56">
        <v>427810</v>
      </c>
      <c r="E140" s="56" t="s">
        <v>459</v>
      </c>
      <c r="F140" s="56" t="str">
        <f t="shared" si="2"/>
        <v>847.8470810.1.427810.000000.847001.200179</v>
      </c>
      <c r="G140" s="56" t="s">
        <v>21</v>
      </c>
      <c r="H140" s="56">
        <v>847001</v>
      </c>
      <c r="I140" s="56" t="s">
        <v>23</v>
      </c>
      <c r="J140" s="56">
        <v>200179</v>
      </c>
      <c r="K140" s="56" t="s">
        <v>2809</v>
      </c>
      <c r="L140" s="56">
        <v>1</v>
      </c>
      <c r="M140" s="56">
        <v>900000</v>
      </c>
      <c r="N140" s="57">
        <v>900000</v>
      </c>
    </row>
    <row r="141" spans="1:14" x14ac:dyDescent="0.35">
      <c r="A141" s="56" t="s">
        <v>2041</v>
      </c>
      <c r="B141" s="56">
        <v>8470810</v>
      </c>
      <c r="C141" s="56" t="s">
        <v>452</v>
      </c>
      <c r="D141" s="56">
        <v>427810</v>
      </c>
      <c r="E141" s="56" t="s">
        <v>459</v>
      </c>
      <c r="F141" s="56" t="str">
        <f t="shared" si="2"/>
        <v>847.8470810.1.427810.000000.847001.200179</v>
      </c>
      <c r="G141" s="56" t="s">
        <v>21</v>
      </c>
      <c r="H141" s="56">
        <v>847001</v>
      </c>
      <c r="I141" s="56" t="s">
        <v>23</v>
      </c>
      <c r="J141" s="56">
        <v>200179</v>
      </c>
      <c r="K141" s="56" t="s">
        <v>2812</v>
      </c>
      <c r="L141" s="56">
        <v>1</v>
      </c>
      <c r="M141" s="56">
        <v>20000</v>
      </c>
      <c r="N141" s="57">
        <v>20000</v>
      </c>
    </row>
    <row r="142" spans="1:14" x14ac:dyDescent="0.35">
      <c r="A142" s="56" t="s">
        <v>2041</v>
      </c>
      <c r="B142" s="56">
        <v>8470810</v>
      </c>
      <c r="C142" s="56" t="s">
        <v>452</v>
      </c>
      <c r="D142" s="56">
        <v>427850</v>
      </c>
      <c r="E142" s="56" t="s">
        <v>462</v>
      </c>
      <c r="F142" s="56" t="str">
        <f t="shared" si="2"/>
        <v>847.8470810.1.427850.000000.847001.200179</v>
      </c>
      <c r="G142" s="56" t="s">
        <v>21</v>
      </c>
      <c r="H142" s="56">
        <v>847001</v>
      </c>
      <c r="I142" s="56" t="s">
        <v>23</v>
      </c>
      <c r="J142" s="56">
        <v>200179</v>
      </c>
      <c r="K142" s="56" t="s">
        <v>2814</v>
      </c>
      <c r="L142" s="56">
        <v>1</v>
      </c>
      <c r="M142" s="56">
        <v>1802028</v>
      </c>
      <c r="N142" s="57">
        <v>1802028</v>
      </c>
    </row>
    <row r="143" spans="1:14" x14ac:dyDescent="0.35">
      <c r="A143" s="56" t="s">
        <v>2041</v>
      </c>
      <c r="B143" s="56">
        <v>8470810</v>
      </c>
      <c r="C143" s="56" t="s">
        <v>452</v>
      </c>
      <c r="D143" s="56">
        <v>427850</v>
      </c>
      <c r="E143" s="56" t="s">
        <v>462</v>
      </c>
      <c r="F143" s="56" t="str">
        <f t="shared" si="2"/>
        <v>847.8470810.1.427850.000000.847001.200179</v>
      </c>
      <c r="G143" s="56" t="s">
        <v>21</v>
      </c>
      <c r="H143" s="56">
        <v>847001</v>
      </c>
      <c r="I143" s="56" t="s">
        <v>23</v>
      </c>
      <c r="J143" s="56">
        <v>200179</v>
      </c>
      <c r="K143" s="56" t="s">
        <v>2817</v>
      </c>
      <c r="L143" s="56">
        <v>1</v>
      </c>
      <c r="M143" s="56">
        <v>216000</v>
      </c>
      <c r="N143" s="57">
        <v>216000</v>
      </c>
    </row>
    <row r="144" spans="1:14" x14ac:dyDescent="0.35">
      <c r="A144" s="56" t="s">
        <v>2047</v>
      </c>
      <c r="B144" s="56">
        <v>8470305</v>
      </c>
      <c r="C144" s="56" t="s">
        <v>120</v>
      </c>
      <c r="D144" s="56">
        <v>428090</v>
      </c>
      <c r="E144" s="56" t="s">
        <v>52</v>
      </c>
      <c r="F144" s="56" t="str">
        <f t="shared" si="2"/>
        <v>847.8470305.1.428090.000000.847001.200179</v>
      </c>
      <c r="G144" s="56" t="s">
        <v>21</v>
      </c>
      <c r="H144" s="56">
        <v>847001</v>
      </c>
      <c r="I144" s="56" t="s">
        <v>23</v>
      </c>
      <c r="J144" s="56">
        <v>200179</v>
      </c>
      <c r="K144" s="56" t="s">
        <v>2048</v>
      </c>
      <c r="L144" s="56">
        <v>1</v>
      </c>
      <c r="M144" s="56">
        <v>35000</v>
      </c>
      <c r="N144" s="57">
        <v>35000</v>
      </c>
    </row>
    <row r="145" spans="1:14" x14ac:dyDescent="0.35">
      <c r="A145" s="56" t="s">
        <v>2047</v>
      </c>
      <c r="B145" s="56">
        <v>8470310</v>
      </c>
      <c r="C145" s="56" t="s">
        <v>154</v>
      </c>
      <c r="D145" s="56">
        <v>428090</v>
      </c>
      <c r="E145" s="56" t="s">
        <v>52</v>
      </c>
      <c r="F145" s="56" t="str">
        <f t="shared" si="2"/>
        <v>847.8470310.1.428090.000000.847001.200179</v>
      </c>
      <c r="G145" s="56" t="s">
        <v>21</v>
      </c>
      <c r="H145" s="56">
        <v>847001</v>
      </c>
      <c r="I145" s="56" t="s">
        <v>23</v>
      </c>
      <c r="J145" s="56">
        <v>200179</v>
      </c>
      <c r="K145" s="56" t="s">
        <v>2103</v>
      </c>
      <c r="L145" s="56">
        <v>2</v>
      </c>
      <c r="M145" s="56">
        <v>20000</v>
      </c>
      <c r="N145" s="57">
        <v>40000</v>
      </c>
    </row>
    <row r="146" spans="1:14" x14ac:dyDescent="0.35">
      <c r="A146" s="56" t="s">
        <v>2047</v>
      </c>
      <c r="B146" s="56">
        <v>8470315</v>
      </c>
      <c r="C146" s="56" t="s">
        <v>166</v>
      </c>
      <c r="D146" s="56">
        <v>428090</v>
      </c>
      <c r="E146" s="56" t="s">
        <v>52</v>
      </c>
      <c r="F146" s="56" t="str">
        <f t="shared" si="2"/>
        <v>847.8470315.1.428090.000000.847001.200179</v>
      </c>
      <c r="G146" s="56" t="s">
        <v>21</v>
      </c>
      <c r="H146" s="56">
        <v>847001</v>
      </c>
      <c r="I146" s="56" t="s">
        <v>23</v>
      </c>
      <c r="J146" s="56">
        <v>200179</v>
      </c>
      <c r="K146" s="56" t="s">
        <v>2168</v>
      </c>
      <c r="L146" s="56">
        <v>1</v>
      </c>
      <c r="M146" s="56">
        <v>10000</v>
      </c>
      <c r="N146" s="57">
        <v>10000</v>
      </c>
    </row>
    <row r="147" spans="1:14" x14ac:dyDescent="0.35">
      <c r="A147" s="56" t="s">
        <v>2047</v>
      </c>
      <c r="B147" s="56">
        <v>8470320</v>
      </c>
      <c r="C147" s="56" t="s">
        <v>183</v>
      </c>
      <c r="D147" s="56">
        <v>428090</v>
      </c>
      <c r="E147" s="56" t="s">
        <v>52</v>
      </c>
      <c r="F147" s="56" t="str">
        <f t="shared" si="2"/>
        <v>847.8470320.1.428090.000000.847001.200179</v>
      </c>
      <c r="G147" s="56" t="s">
        <v>21</v>
      </c>
      <c r="H147" s="56">
        <v>847001</v>
      </c>
      <c r="I147" s="56" t="s">
        <v>23</v>
      </c>
      <c r="J147" s="56">
        <v>200179</v>
      </c>
      <c r="K147" s="56" t="s">
        <v>2232</v>
      </c>
      <c r="L147" s="56">
        <v>1</v>
      </c>
      <c r="M147" s="56">
        <v>35000</v>
      </c>
      <c r="N147" s="57">
        <v>35000</v>
      </c>
    </row>
    <row r="148" spans="1:14" x14ac:dyDescent="0.35">
      <c r="A148" s="56" t="s">
        <v>2047</v>
      </c>
      <c r="B148" s="56">
        <v>8470325</v>
      </c>
      <c r="C148" s="56" t="s">
        <v>190</v>
      </c>
      <c r="D148" s="56">
        <v>428090</v>
      </c>
      <c r="E148" s="56" t="s">
        <v>52</v>
      </c>
      <c r="F148" s="56" t="str">
        <f t="shared" si="2"/>
        <v>847.8470325.1.428090.000000.847001.200179</v>
      </c>
      <c r="G148" s="56" t="s">
        <v>21</v>
      </c>
      <c r="H148" s="56">
        <v>847001</v>
      </c>
      <c r="I148" s="56" t="s">
        <v>23</v>
      </c>
      <c r="J148" s="56">
        <v>200179</v>
      </c>
      <c r="K148" s="56" t="s">
        <v>2283</v>
      </c>
      <c r="L148" s="56">
        <v>2</v>
      </c>
      <c r="M148" s="56">
        <v>15000</v>
      </c>
      <c r="N148" s="57">
        <v>30000</v>
      </c>
    </row>
    <row r="149" spans="1:14" x14ac:dyDescent="0.35">
      <c r="A149" s="56" t="s">
        <v>2047</v>
      </c>
      <c r="B149" s="56">
        <v>8470330</v>
      </c>
      <c r="C149" s="56" t="s">
        <v>199</v>
      </c>
      <c r="D149" s="56">
        <v>428090</v>
      </c>
      <c r="E149" s="56" t="s">
        <v>52</v>
      </c>
      <c r="F149" s="56" t="str">
        <f t="shared" si="2"/>
        <v>847.8470330.1.428090.000000.847001.200179</v>
      </c>
      <c r="G149" s="56" t="s">
        <v>21</v>
      </c>
      <c r="H149" s="56">
        <v>847001</v>
      </c>
      <c r="I149" s="56" t="s">
        <v>23</v>
      </c>
      <c r="J149" s="56">
        <v>200179</v>
      </c>
      <c r="N149" s="57">
        <v>0</v>
      </c>
    </row>
    <row r="150" spans="1:14" x14ac:dyDescent="0.35">
      <c r="A150" s="56" t="s">
        <v>2047</v>
      </c>
      <c r="B150" s="56">
        <v>8470335</v>
      </c>
      <c r="C150" s="56" t="s">
        <v>208</v>
      </c>
      <c r="D150" s="56">
        <v>428090</v>
      </c>
      <c r="E150" s="56" t="s">
        <v>52</v>
      </c>
      <c r="F150" s="56" t="str">
        <f t="shared" si="2"/>
        <v>847.8470335.1.428090.000000.847001.200179</v>
      </c>
      <c r="G150" s="56" t="s">
        <v>21</v>
      </c>
      <c r="H150" s="56">
        <v>847001</v>
      </c>
      <c r="I150" s="56" t="s">
        <v>23</v>
      </c>
      <c r="J150" s="56">
        <v>200179</v>
      </c>
      <c r="K150" s="56" t="s">
        <v>2419</v>
      </c>
      <c r="L150" s="56">
        <v>1</v>
      </c>
      <c r="M150" s="56">
        <v>45000</v>
      </c>
      <c r="N150" s="57">
        <v>45000</v>
      </c>
    </row>
    <row r="151" spans="1:14" x14ac:dyDescent="0.35">
      <c r="A151" s="56" t="s">
        <v>2047</v>
      </c>
      <c r="B151" s="56">
        <v>8470345</v>
      </c>
      <c r="C151" s="56" t="s">
        <v>225</v>
      </c>
      <c r="D151" s="56">
        <v>428090</v>
      </c>
      <c r="E151" s="56" t="s">
        <v>52</v>
      </c>
      <c r="F151" s="56" t="str">
        <f t="shared" si="2"/>
        <v>847.8470345.1.428090.000000.847001.200179</v>
      </c>
      <c r="G151" s="56" t="s">
        <v>21</v>
      </c>
      <c r="H151" s="56">
        <v>847001</v>
      </c>
      <c r="I151" s="56" t="s">
        <v>23</v>
      </c>
      <c r="J151" s="56">
        <v>200179</v>
      </c>
      <c r="K151" s="56" t="s">
        <v>2550</v>
      </c>
      <c r="L151" s="56">
        <v>2</v>
      </c>
      <c r="M151" s="56">
        <v>22296</v>
      </c>
      <c r="N151" s="57">
        <v>44592</v>
      </c>
    </row>
    <row r="152" spans="1:14" x14ac:dyDescent="0.35">
      <c r="A152" s="56" t="s">
        <v>2047</v>
      </c>
      <c r="B152" s="56">
        <v>8470620</v>
      </c>
      <c r="C152" s="56" t="s">
        <v>416</v>
      </c>
      <c r="D152" s="56">
        <v>428090</v>
      </c>
      <c r="E152" s="56" t="s">
        <v>52</v>
      </c>
      <c r="F152" s="56" t="str">
        <f t="shared" si="2"/>
        <v>847.8470620.1.428090.000000.847001.200179</v>
      </c>
      <c r="G152" s="56" t="s">
        <v>21</v>
      </c>
      <c r="H152" s="56">
        <v>847001</v>
      </c>
      <c r="I152" s="56" t="s">
        <v>23</v>
      </c>
      <c r="J152" s="56">
        <v>200179</v>
      </c>
      <c r="N152" s="57">
        <v>0</v>
      </c>
    </row>
    <row r="153" spans="1:14" x14ac:dyDescent="0.35">
      <c r="A153" s="56" t="s">
        <v>2047</v>
      </c>
      <c r="B153" s="56">
        <v>8470810</v>
      </c>
      <c r="C153" s="56" t="s">
        <v>452</v>
      </c>
      <c r="D153" s="56">
        <v>428090</v>
      </c>
      <c r="E153" s="56" t="s">
        <v>52</v>
      </c>
      <c r="F153" s="56" t="str">
        <f t="shared" si="2"/>
        <v>847.8470810.1.428090.000000.847001.200179</v>
      </c>
      <c r="G153" s="56" t="s">
        <v>21</v>
      </c>
      <c r="H153" s="56">
        <v>847001</v>
      </c>
      <c r="I153" s="56" t="s">
        <v>23</v>
      </c>
      <c r="J153" s="56">
        <v>200179</v>
      </c>
      <c r="K153" s="56" t="s">
        <v>2821</v>
      </c>
      <c r="L153" s="56">
        <v>1</v>
      </c>
      <c r="M153" s="56">
        <v>11500</v>
      </c>
      <c r="N153" s="57">
        <v>11500</v>
      </c>
    </row>
    <row r="154" spans="1:14" x14ac:dyDescent="0.35">
      <c r="A154" s="56" t="s">
        <v>2019</v>
      </c>
      <c r="B154" s="56">
        <v>8470305</v>
      </c>
      <c r="C154" s="56" t="s">
        <v>120</v>
      </c>
      <c r="D154" s="56">
        <v>428640</v>
      </c>
      <c r="E154" s="56" t="s">
        <v>55</v>
      </c>
      <c r="F154" s="56" t="str">
        <f t="shared" si="2"/>
        <v>847.8470305.1.428640.000000.847001.200179</v>
      </c>
      <c r="G154" s="56" t="s">
        <v>21</v>
      </c>
      <c r="H154" s="56">
        <v>847001</v>
      </c>
      <c r="I154" s="56" t="s">
        <v>23</v>
      </c>
      <c r="J154" s="56">
        <v>200179</v>
      </c>
      <c r="K154" s="56" t="s">
        <v>2054</v>
      </c>
      <c r="L154" s="56">
        <v>3</v>
      </c>
      <c r="M154" s="56">
        <v>15000</v>
      </c>
      <c r="N154" s="57">
        <v>45000</v>
      </c>
    </row>
    <row r="155" spans="1:14" x14ac:dyDescent="0.35">
      <c r="A155" s="56" t="s">
        <v>2019</v>
      </c>
      <c r="B155" s="56">
        <v>8470330</v>
      </c>
      <c r="C155" s="56" t="s">
        <v>199</v>
      </c>
      <c r="D155" s="56">
        <v>428640</v>
      </c>
      <c r="E155" s="56" t="s">
        <v>55</v>
      </c>
      <c r="F155" s="56" t="str">
        <f t="shared" si="2"/>
        <v>847.8470330.1.428640.000000.847001.200179</v>
      </c>
      <c r="G155" s="56" t="s">
        <v>21</v>
      </c>
      <c r="H155" s="56">
        <v>847001</v>
      </c>
      <c r="I155" s="56" t="s">
        <v>23</v>
      </c>
      <c r="J155" s="56">
        <v>200179</v>
      </c>
      <c r="K155" s="56" t="s">
        <v>2364</v>
      </c>
      <c r="L155" s="56">
        <v>2</v>
      </c>
      <c r="M155" s="56">
        <v>151000</v>
      </c>
      <c r="N155" s="57">
        <v>302000</v>
      </c>
    </row>
    <row r="156" spans="1:14" x14ac:dyDescent="0.35">
      <c r="A156" s="56" t="s">
        <v>2041</v>
      </c>
      <c r="B156" s="56">
        <v>8470810</v>
      </c>
      <c r="C156" s="56" t="s">
        <v>452</v>
      </c>
      <c r="D156" s="56">
        <v>430230</v>
      </c>
      <c r="E156" s="56" t="s">
        <v>467</v>
      </c>
      <c r="F156" s="56" t="str">
        <f t="shared" si="2"/>
        <v>847.8470810.1.430230.000000.847001.200179</v>
      </c>
      <c r="G156" s="56" t="s">
        <v>21</v>
      </c>
      <c r="H156" s="56">
        <v>847001</v>
      </c>
      <c r="I156" s="56" t="s">
        <v>23</v>
      </c>
      <c r="J156" s="56">
        <v>200179</v>
      </c>
      <c r="K156" s="56" t="s">
        <v>2826</v>
      </c>
      <c r="L156" s="56">
        <v>1</v>
      </c>
      <c r="M156" s="56">
        <v>1911780</v>
      </c>
      <c r="N156" s="57">
        <v>1911780</v>
      </c>
    </row>
    <row r="157" spans="1:14" x14ac:dyDescent="0.35">
      <c r="A157" s="56" t="s">
        <v>2041</v>
      </c>
      <c r="B157" s="56">
        <v>8470810</v>
      </c>
      <c r="C157" s="56" t="s">
        <v>452</v>
      </c>
      <c r="D157" s="56">
        <v>430230</v>
      </c>
      <c r="E157" s="56" t="s">
        <v>467</v>
      </c>
      <c r="F157" s="56" t="str">
        <f t="shared" si="2"/>
        <v>847.8470810.1.430230.000000.847001.200179</v>
      </c>
      <c r="G157" s="56" t="s">
        <v>21</v>
      </c>
      <c r="H157" s="56">
        <v>847001</v>
      </c>
      <c r="I157" s="56" t="s">
        <v>23</v>
      </c>
      <c r="J157" s="56">
        <v>200179</v>
      </c>
      <c r="K157" s="56" t="s">
        <v>2831</v>
      </c>
      <c r="L157" s="56">
        <v>1</v>
      </c>
      <c r="M157" s="56">
        <v>222300</v>
      </c>
      <c r="N157" s="57">
        <v>222300</v>
      </c>
    </row>
    <row r="158" spans="1:14" x14ac:dyDescent="0.35">
      <c r="A158" s="56" t="s">
        <v>2041</v>
      </c>
      <c r="B158" s="56">
        <v>8470810</v>
      </c>
      <c r="C158" s="56" t="s">
        <v>452</v>
      </c>
      <c r="D158" s="56">
        <v>432205</v>
      </c>
      <c r="E158" s="56" t="s">
        <v>470</v>
      </c>
      <c r="F158" s="56" t="str">
        <f t="shared" si="2"/>
        <v>847.8470810.1.432205.000000.847001.200179</v>
      </c>
      <c r="G158" s="56" t="s">
        <v>21</v>
      </c>
      <c r="H158" s="56">
        <v>847001</v>
      </c>
      <c r="I158" s="56" t="s">
        <v>23</v>
      </c>
      <c r="J158" s="56">
        <v>200179</v>
      </c>
      <c r="K158" s="56" t="s">
        <v>2836</v>
      </c>
      <c r="L158" s="56">
        <v>1</v>
      </c>
      <c r="M158" s="56">
        <v>60000</v>
      </c>
      <c r="N158" s="57">
        <v>60000</v>
      </c>
    </row>
    <row r="159" spans="1:14" x14ac:dyDescent="0.35">
      <c r="A159" s="56" t="s">
        <v>2041</v>
      </c>
      <c r="B159" s="56">
        <v>8470810</v>
      </c>
      <c r="C159" s="56" t="s">
        <v>452</v>
      </c>
      <c r="D159" s="56">
        <v>432205</v>
      </c>
      <c r="E159" s="56" t="s">
        <v>470</v>
      </c>
      <c r="F159" s="56" t="str">
        <f t="shared" si="2"/>
        <v>847.8470810.1.432205.000000.847001.200179</v>
      </c>
      <c r="G159" s="56" t="s">
        <v>21</v>
      </c>
      <c r="H159" s="56">
        <v>847001</v>
      </c>
      <c r="I159" s="56" t="s">
        <v>23</v>
      </c>
      <c r="J159" s="56">
        <v>200179</v>
      </c>
      <c r="K159" s="56" t="s">
        <v>5320</v>
      </c>
      <c r="L159" s="56">
        <v>1</v>
      </c>
      <c r="M159" s="56">
        <v>1050000</v>
      </c>
      <c r="N159" s="57">
        <v>1050000</v>
      </c>
    </row>
    <row r="160" spans="1:14" x14ac:dyDescent="0.35">
      <c r="A160" s="56" t="s">
        <v>2041</v>
      </c>
      <c r="B160" s="56">
        <v>8470810</v>
      </c>
      <c r="C160" s="56" t="s">
        <v>452</v>
      </c>
      <c r="D160" s="56">
        <v>432205</v>
      </c>
      <c r="E160" s="56" t="s">
        <v>470</v>
      </c>
      <c r="F160" s="56" t="str">
        <f t="shared" si="2"/>
        <v>847.8470810.1.432205.000000.847001.200179</v>
      </c>
      <c r="G160" s="56" t="s">
        <v>21</v>
      </c>
      <c r="H160" s="56">
        <v>847001</v>
      </c>
      <c r="I160" s="56" t="s">
        <v>23</v>
      </c>
      <c r="J160" s="56">
        <v>200179</v>
      </c>
      <c r="K160" s="56" t="s">
        <v>2845</v>
      </c>
      <c r="L160" s="56">
        <v>1</v>
      </c>
      <c r="M160" s="56">
        <v>350000</v>
      </c>
      <c r="N160" s="57">
        <v>350000</v>
      </c>
    </row>
    <row r="161" spans="1:14" x14ac:dyDescent="0.35">
      <c r="A161" s="56" t="s">
        <v>2041</v>
      </c>
      <c r="B161" s="56">
        <v>8470810</v>
      </c>
      <c r="C161" s="56" t="s">
        <v>452</v>
      </c>
      <c r="D161" s="56">
        <v>432205</v>
      </c>
      <c r="E161" s="56" t="s">
        <v>470</v>
      </c>
      <c r="F161" s="56" t="str">
        <f t="shared" si="2"/>
        <v>847.8470810.1.432205.000000.847001.200179</v>
      </c>
      <c r="G161" s="56" t="s">
        <v>21</v>
      </c>
      <c r="H161" s="56">
        <v>847001</v>
      </c>
      <c r="I161" s="56" t="s">
        <v>23</v>
      </c>
      <c r="J161" s="56">
        <v>200179</v>
      </c>
      <c r="K161" s="56" t="s">
        <v>2848</v>
      </c>
      <c r="L161" s="56">
        <v>1</v>
      </c>
      <c r="M161" s="56">
        <v>150000</v>
      </c>
      <c r="N161" s="57">
        <v>150000</v>
      </c>
    </row>
    <row r="162" spans="1:14" x14ac:dyDescent="0.35">
      <c r="A162" s="56" t="s">
        <v>1998</v>
      </c>
      <c r="B162" s="56">
        <v>8470310</v>
      </c>
      <c r="C162" s="56" t="s">
        <v>154</v>
      </c>
      <c r="D162" s="56">
        <v>432209</v>
      </c>
      <c r="E162" s="56" t="s">
        <v>138</v>
      </c>
      <c r="F162" s="56" t="str">
        <f t="shared" si="2"/>
        <v>847.8470310.1.432209.000000.847001.200179</v>
      </c>
      <c r="G162" s="56" t="s">
        <v>21</v>
      </c>
      <c r="H162" s="56">
        <v>847001</v>
      </c>
      <c r="I162" s="56" t="s">
        <v>23</v>
      </c>
      <c r="J162" s="56">
        <v>200179</v>
      </c>
      <c r="K162" s="56" t="s">
        <v>5322</v>
      </c>
      <c r="L162" s="56">
        <v>1</v>
      </c>
      <c r="M162" s="56">
        <v>80000</v>
      </c>
      <c r="N162" s="57">
        <v>80000</v>
      </c>
    </row>
    <row r="163" spans="1:14" x14ac:dyDescent="0.35">
      <c r="A163" s="56" t="s">
        <v>1998</v>
      </c>
      <c r="B163" s="56">
        <v>8470315</v>
      </c>
      <c r="C163" s="56" t="s">
        <v>166</v>
      </c>
      <c r="D163" s="56">
        <v>432209</v>
      </c>
      <c r="E163" s="56" t="s">
        <v>138</v>
      </c>
      <c r="F163" s="56" t="str">
        <f t="shared" si="2"/>
        <v>847.8470315.1.432209.000000.847001.200179</v>
      </c>
      <c r="G163" s="56" t="s">
        <v>21</v>
      </c>
      <c r="H163" s="56">
        <v>847001</v>
      </c>
      <c r="I163" s="56" t="s">
        <v>23</v>
      </c>
      <c r="J163" s="56">
        <v>200179</v>
      </c>
      <c r="K163" s="56" t="s">
        <v>2172</v>
      </c>
      <c r="L163" s="56">
        <v>1</v>
      </c>
      <c r="M163" s="56">
        <v>90250</v>
      </c>
      <c r="N163" s="57">
        <v>90250</v>
      </c>
    </row>
    <row r="164" spans="1:14" x14ac:dyDescent="0.35">
      <c r="A164" s="56" t="s">
        <v>1998</v>
      </c>
      <c r="B164" s="56">
        <v>8470325</v>
      </c>
      <c r="C164" s="56" t="s">
        <v>190</v>
      </c>
      <c r="D164" s="56">
        <v>432209</v>
      </c>
      <c r="E164" s="56" t="s">
        <v>138</v>
      </c>
      <c r="F164" s="56" t="str">
        <f t="shared" si="2"/>
        <v>847.8470325.1.432209.000000.847001.200179</v>
      </c>
      <c r="G164" s="56" t="s">
        <v>21</v>
      </c>
      <c r="H164" s="56">
        <v>847001</v>
      </c>
      <c r="I164" s="56" t="s">
        <v>23</v>
      </c>
      <c r="J164" s="56">
        <v>200179</v>
      </c>
      <c r="K164" s="56" t="s">
        <v>2287</v>
      </c>
      <c r="L164" s="56">
        <v>1</v>
      </c>
      <c r="M164" s="56">
        <v>210500</v>
      </c>
      <c r="N164" s="57">
        <v>210500</v>
      </c>
    </row>
    <row r="165" spans="1:14" x14ac:dyDescent="0.35">
      <c r="A165" s="56" t="s">
        <v>1998</v>
      </c>
      <c r="B165" s="56">
        <v>8470330</v>
      </c>
      <c r="C165" s="56" t="s">
        <v>199</v>
      </c>
      <c r="D165" s="56">
        <v>432209</v>
      </c>
      <c r="E165" s="56" t="s">
        <v>138</v>
      </c>
      <c r="F165" s="56" t="str">
        <f t="shared" si="2"/>
        <v>847.8470330.1.432209.000000.847001.200179</v>
      </c>
      <c r="G165" s="56" t="s">
        <v>21</v>
      </c>
      <c r="H165" s="56">
        <v>847001</v>
      </c>
      <c r="I165" s="56" t="s">
        <v>23</v>
      </c>
      <c r="J165" s="56">
        <v>200179</v>
      </c>
      <c r="K165" s="56" t="s">
        <v>5725</v>
      </c>
      <c r="L165" s="56">
        <v>2</v>
      </c>
      <c r="M165" s="56">
        <v>170000</v>
      </c>
      <c r="N165" s="57">
        <v>30000</v>
      </c>
    </row>
    <row r="166" spans="1:14" x14ac:dyDescent="0.35">
      <c r="A166" s="56" t="s">
        <v>1998</v>
      </c>
      <c r="B166" s="56">
        <v>8470340</v>
      </c>
      <c r="C166" s="56" t="s">
        <v>217</v>
      </c>
      <c r="D166" s="56">
        <v>432209</v>
      </c>
      <c r="E166" s="56" t="s">
        <v>138</v>
      </c>
      <c r="F166" s="56" t="str">
        <f t="shared" si="2"/>
        <v>847.8470340.1.432209.000000.847001.200179</v>
      </c>
      <c r="G166" s="56" t="s">
        <v>21</v>
      </c>
      <c r="H166" s="56">
        <v>847001</v>
      </c>
      <c r="I166" s="56" t="s">
        <v>23</v>
      </c>
      <c r="J166" s="56">
        <v>200179</v>
      </c>
      <c r="K166" s="56" t="s">
        <v>2502</v>
      </c>
      <c r="L166" s="56">
        <v>1</v>
      </c>
      <c r="M166" s="56">
        <v>80000</v>
      </c>
      <c r="N166" s="57">
        <v>80000</v>
      </c>
    </row>
    <row r="167" spans="1:14" x14ac:dyDescent="0.35">
      <c r="A167" s="56" t="s">
        <v>1998</v>
      </c>
      <c r="B167" s="56">
        <v>8470350</v>
      </c>
      <c r="C167" s="56" t="s">
        <v>232</v>
      </c>
      <c r="D167" s="56">
        <v>432209</v>
      </c>
      <c r="E167" s="56" t="s">
        <v>138</v>
      </c>
      <c r="F167" s="56" t="str">
        <f t="shared" si="2"/>
        <v>847.8470350.1.432209.000000.847001.200179</v>
      </c>
      <c r="G167" s="56" t="s">
        <v>21</v>
      </c>
      <c r="H167" s="56">
        <v>847001</v>
      </c>
      <c r="I167" s="56" t="s">
        <v>23</v>
      </c>
      <c r="J167" s="56">
        <v>200179</v>
      </c>
      <c r="K167" s="56" t="s">
        <v>5304</v>
      </c>
      <c r="L167" s="56">
        <v>1</v>
      </c>
      <c r="M167" s="56">
        <v>5500</v>
      </c>
      <c r="N167" s="57">
        <v>5500</v>
      </c>
    </row>
    <row r="168" spans="1:14" x14ac:dyDescent="0.35">
      <c r="A168" s="56" t="s">
        <v>1998</v>
      </c>
      <c r="B168" s="56">
        <v>8470350</v>
      </c>
      <c r="C168" s="56" t="s">
        <v>232</v>
      </c>
      <c r="D168" s="56">
        <v>432209</v>
      </c>
      <c r="E168" s="56" t="s">
        <v>138</v>
      </c>
      <c r="F168" s="56" t="str">
        <f t="shared" si="2"/>
        <v>847.8470350.1.432209.000000.847001.200179</v>
      </c>
      <c r="G168" s="56" t="s">
        <v>21</v>
      </c>
      <c r="H168" s="56">
        <v>847001</v>
      </c>
      <c r="I168" s="56" t="s">
        <v>23</v>
      </c>
      <c r="J168" s="56">
        <v>200179</v>
      </c>
      <c r="K168" s="56" t="s">
        <v>2616</v>
      </c>
      <c r="L168" s="56">
        <v>1</v>
      </c>
      <c r="M168" s="56">
        <v>200000</v>
      </c>
      <c r="N168" s="57">
        <v>200000</v>
      </c>
    </row>
    <row r="169" spans="1:14" x14ac:dyDescent="0.35">
      <c r="A169" s="56" t="s">
        <v>1998</v>
      </c>
      <c r="B169" s="56">
        <v>8470350</v>
      </c>
      <c r="C169" s="56" t="s">
        <v>232</v>
      </c>
      <c r="D169" s="56">
        <v>432209</v>
      </c>
      <c r="E169" s="56" t="s">
        <v>138</v>
      </c>
      <c r="F169" s="56" t="str">
        <f t="shared" si="2"/>
        <v>847.8470350.1.432209.000000.847001.200179</v>
      </c>
      <c r="G169" s="56" t="s">
        <v>21</v>
      </c>
      <c r="H169" s="56">
        <v>847001</v>
      </c>
      <c r="I169" s="56" t="s">
        <v>23</v>
      </c>
      <c r="J169" s="56">
        <v>200179</v>
      </c>
      <c r="K169" s="56" t="s">
        <v>2619</v>
      </c>
      <c r="L169" s="56">
        <v>8</v>
      </c>
      <c r="M169" s="56">
        <v>4840.0000000000009</v>
      </c>
      <c r="N169" s="57">
        <v>38720.000000000007</v>
      </c>
    </row>
    <row r="170" spans="1:14" x14ac:dyDescent="0.35">
      <c r="A170" s="56" t="s">
        <v>1998</v>
      </c>
      <c r="B170" s="56">
        <v>8470350</v>
      </c>
      <c r="C170" s="56" t="s">
        <v>232</v>
      </c>
      <c r="D170" s="56">
        <v>432209</v>
      </c>
      <c r="E170" s="56" t="s">
        <v>138</v>
      </c>
      <c r="F170" s="56" t="str">
        <f t="shared" si="2"/>
        <v>847.8470350.1.432209.000000.847001.200179</v>
      </c>
      <c r="G170" s="56" t="s">
        <v>21</v>
      </c>
      <c r="H170" s="56">
        <v>847001</v>
      </c>
      <c r="I170" s="56" t="s">
        <v>23</v>
      </c>
      <c r="J170" s="56">
        <v>200179</v>
      </c>
      <c r="K170" s="56" t="s">
        <v>2624</v>
      </c>
      <c r="L170" s="56">
        <v>1</v>
      </c>
      <c r="M170" s="56">
        <v>93170.000000000015</v>
      </c>
      <c r="N170" s="57">
        <v>93170.000000000015</v>
      </c>
    </row>
    <row r="171" spans="1:14" x14ac:dyDescent="0.35">
      <c r="A171" s="56" t="s">
        <v>1998</v>
      </c>
      <c r="B171" s="56">
        <v>8470350</v>
      </c>
      <c r="C171" s="56" t="s">
        <v>232</v>
      </c>
      <c r="D171" s="56">
        <v>432209</v>
      </c>
      <c r="E171" s="56" t="s">
        <v>138</v>
      </c>
      <c r="F171" s="56" t="str">
        <f t="shared" si="2"/>
        <v>847.8470350.1.432209.000000.847001.200179</v>
      </c>
      <c r="G171" s="56" t="s">
        <v>21</v>
      </c>
      <c r="H171" s="56">
        <v>847001</v>
      </c>
      <c r="I171" s="56" t="s">
        <v>23</v>
      </c>
      <c r="J171" s="56">
        <v>200179</v>
      </c>
      <c r="K171" s="56" t="s">
        <v>5727</v>
      </c>
      <c r="L171" s="56">
        <v>1</v>
      </c>
      <c r="M171" s="56">
        <v>242000.00000000003</v>
      </c>
      <c r="N171" s="57">
        <v>242000.00000000003</v>
      </c>
    </row>
    <row r="172" spans="1:14" x14ac:dyDescent="0.35">
      <c r="A172" s="56" t="s">
        <v>1998</v>
      </c>
      <c r="B172" s="56">
        <v>8470330</v>
      </c>
      <c r="C172" s="56" t="s">
        <v>199</v>
      </c>
      <c r="D172" s="56">
        <v>435340</v>
      </c>
      <c r="E172" s="56" t="s">
        <v>239</v>
      </c>
      <c r="F172" s="56" t="str">
        <f t="shared" si="2"/>
        <v>847.8470330.1.435340.000000.847001.200179</v>
      </c>
      <c r="G172" s="56" t="s">
        <v>21</v>
      </c>
      <c r="H172" s="56">
        <v>847001</v>
      </c>
      <c r="I172" s="56" t="s">
        <v>23</v>
      </c>
      <c r="J172" s="56">
        <v>200179</v>
      </c>
      <c r="N172" s="57">
        <v>0</v>
      </c>
    </row>
    <row r="173" spans="1:14" x14ac:dyDescent="0.35">
      <c r="A173" s="56" t="s">
        <v>1998</v>
      </c>
      <c r="B173" s="56">
        <v>8470350</v>
      </c>
      <c r="C173" s="56" t="s">
        <v>232</v>
      </c>
      <c r="D173" s="56">
        <v>435340</v>
      </c>
      <c r="E173" s="56" t="s">
        <v>239</v>
      </c>
      <c r="F173" s="56" t="str">
        <f t="shared" si="2"/>
        <v>847.8470350.1.435340.000000.847001.200179</v>
      </c>
      <c r="G173" s="56" t="s">
        <v>21</v>
      </c>
      <c r="H173" s="56">
        <v>847001</v>
      </c>
      <c r="I173" s="56" t="s">
        <v>23</v>
      </c>
      <c r="J173" s="56">
        <v>200179</v>
      </c>
      <c r="K173" s="56" t="s">
        <v>2630</v>
      </c>
      <c r="L173" s="56">
        <v>10</v>
      </c>
      <c r="M173" s="56">
        <v>1000</v>
      </c>
      <c r="N173" s="57">
        <v>10000</v>
      </c>
    </row>
    <row r="174" spans="1:14" x14ac:dyDescent="0.35">
      <c r="A174" s="56" t="s">
        <v>1998</v>
      </c>
      <c r="B174" s="56">
        <v>8470305</v>
      </c>
      <c r="C174" s="56" t="s">
        <v>120</v>
      </c>
      <c r="D174" s="56">
        <v>435350</v>
      </c>
      <c r="E174" s="56" t="s">
        <v>144</v>
      </c>
      <c r="F174" s="56" t="str">
        <f t="shared" si="2"/>
        <v>847.8470305.1.435350.000000.847001.200179</v>
      </c>
      <c r="G174" s="56" t="s">
        <v>21</v>
      </c>
      <c r="H174" s="56">
        <v>847001</v>
      </c>
      <c r="I174" s="56" t="s">
        <v>23</v>
      </c>
      <c r="J174" s="56">
        <v>200179</v>
      </c>
      <c r="K174" s="56" t="s">
        <v>2059</v>
      </c>
      <c r="L174" s="56">
        <v>1</v>
      </c>
      <c r="M174" s="56">
        <v>260000</v>
      </c>
      <c r="N174" s="57">
        <v>260000</v>
      </c>
    </row>
    <row r="175" spans="1:14" x14ac:dyDescent="0.35">
      <c r="A175" s="56" t="s">
        <v>1998</v>
      </c>
      <c r="B175" s="56">
        <v>8470310</v>
      </c>
      <c r="C175" s="56" t="s">
        <v>154</v>
      </c>
      <c r="D175" s="56">
        <v>435350</v>
      </c>
      <c r="E175" s="56" t="s">
        <v>144</v>
      </c>
      <c r="F175" s="56" t="str">
        <f t="shared" si="2"/>
        <v>847.8470310.1.435350.000000.847001.200179</v>
      </c>
      <c r="G175" s="56" t="s">
        <v>21</v>
      </c>
      <c r="H175" s="56">
        <v>847001</v>
      </c>
      <c r="I175" s="56" t="s">
        <v>23</v>
      </c>
      <c r="J175" s="56">
        <v>200179</v>
      </c>
      <c r="K175" s="56" t="s">
        <v>2112</v>
      </c>
      <c r="L175" s="56">
        <v>18</v>
      </c>
      <c r="M175" s="56">
        <v>13000</v>
      </c>
      <c r="N175" s="57">
        <v>234000</v>
      </c>
    </row>
    <row r="176" spans="1:14" x14ac:dyDescent="0.35">
      <c r="A176" s="56" t="s">
        <v>1998</v>
      </c>
      <c r="B176" s="56">
        <v>8470315</v>
      </c>
      <c r="C176" s="56" t="s">
        <v>166</v>
      </c>
      <c r="D176" s="56">
        <v>435350</v>
      </c>
      <c r="E176" s="56" t="s">
        <v>144</v>
      </c>
      <c r="F176" s="56" t="str">
        <f t="shared" si="2"/>
        <v>847.8470315.1.435350.000000.847001.200179</v>
      </c>
      <c r="G176" s="56" t="s">
        <v>21</v>
      </c>
      <c r="H176" s="56">
        <v>847001</v>
      </c>
      <c r="I176" s="56" t="s">
        <v>23</v>
      </c>
      <c r="J176" s="56">
        <v>200179</v>
      </c>
      <c r="K176" s="56" t="s">
        <v>2177</v>
      </c>
      <c r="L176" s="56">
        <v>16</v>
      </c>
      <c r="M176" s="56">
        <v>3200</v>
      </c>
      <c r="N176" s="57">
        <v>51200</v>
      </c>
    </row>
    <row r="177" spans="1:14" x14ac:dyDescent="0.35">
      <c r="A177" s="56" t="s">
        <v>1998</v>
      </c>
      <c r="B177" s="56">
        <v>8470320</v>
      </c>
      <c r="C177" s="56" t="s">
        <v>183</v>
      </c>
      <c r="D177" s="56">
        <v>435350</v>
      </c>
      <c r="E177" s="56" t="s">
        <v>144</v>
      </c>
      <c r="F177" s="56" t="str">
        <f t="shared" si="2"/>
        <v>847.8470320.1.435350.000000.847001.200179</v>
      </c>
      <c r="G177" s="56" t="s">
        <v>21</v>
      </c>
      <c r="H177" s="56">
        <v>847001</v>
      </c>
      <c r="I177" s="56" t="s">
        <v>23</v>
      </c>
      <c r="J177" s="56">
        <v>200179</v>
      </c>
      <c r="K177" s="56" t="s">
        <v>2233</v>
      </c>
      <c r="L177" s="56">
        <v>1</v>
      </c>
      <c r="M177" s="56">
        <v>50000</v>
      </c>
      <c r="N177" s="57">
        <v>50000</v>
      </c>
    </row>
    <row r="178" spans="1:14" x14ac:dyDescent="0.35">
      <c r="A178" s="56" t="s">
        <v>1998</v>
      </c>
      <c r="B178" s="56">
        <v>8470325</v>
      </c>
      <c r="C178" s="56" t="s">
        <v>190</v>
      </c>
      <c r="D178" s="56">
        <v>435350</v>
      </c>
      <c r="E178" s="56" t="s">
        <v>144</v>
      </c>
      <c r="F178" s="56" t="str">
        <f t="shared" si="2"/>
        <v>847.8470325.1.435350.000000.847001.200179</v>
      </c>
      <c r="G178" s="56" t="s">
        <v>21</v>
      </c>
      <c r="H178" s="56">
        <v>847001</v>
      </c>
      <c r="I178" s="56" t="s">
        <v>23</v>
      </c>
      <c r="J178" s="56">
        <v>200179</v>
      </c>
      <c r="K178" s="56" t="s">
        <v>2292</v>
      </c>
      <c r="L178" s="56">
        <v>8</v>
      </c>
      <c r="M178" s="56">
        <v>10000</v>
      </c>
      <c r="N178" s="57">
        <v>80000</v>
      </c>
    </row>
    <row r="179" spans="1:14" x14ac:dyDescent="0.35">
      <c r="A179" s="56" t="s">
        <v>1998</v>
      </c>
      <c r="B179" s="56">
        <v>8470330</v>
      </c>
      <c r="C179" s="56" t="s">
        <v>199</v>
      </c>
      <c r="D179" s="56">
        <v>435350</v>
      </c>
      <c r="E179" s="56" t="s">
        <v>144</v>
      </c>
      <c r="F179" s="56" t="str">
        <f t="shared" si="2"/>
        <v>847.8470330.1.435350.000000.847001.200179</v>
      </c>
      <c r="G179" s="56" t="s">
        <v>21</v>
      </c>
      <c r="H179" s="56">
        <v>847001</v>
      </c>
      <c r="I179" s="56" t="s">
        <v>23</v>
      </c>
      <c r="J179" s="56">
        <v>200179</v>
      </c>
      <c r="K179" s="56" t="s">
        <v>5331</v>
      </c>
      <c r="L179" s="56">
        <v>63</v>
      </c>
      <c r="M179" s="56">
        <v>7000</v>
      </c>
      <c r="N179" s="57">
        <v>441000</v>
      </c>
    </row>
    <row r="180" spans="1:14" x14ac:dyDescent="0.35">
      <c r="A180" s="56" t="s">
        <v>1998</v>
      </c>
      <c r="B180" s="56">
        <v>8470335</v>
      </c>
      <c r="C180" s="56" t="s">
        <v>208</v>
      </c>
      <c r="D180" s="56">
        <v>435350</v>
      </c>
      <c r="E180" s="56" t="s">
        <v>144</v>
      </c>
      <c r="F180" s="56" t="str">
        <f t="shared" si="2"/>
        <v>847.8470335.1.435350.000000.847001.200179</v>
      </c>
      <c r="G180" s="56" t="s">
        <v>21</v>
      </c>
      <c r="H180" s="56">
        <v>847001</v>
      </c>
      <c r="I180" s="56" t="s">
        <v>23</v>
      </c>
      <c r="J180" s="56">
        <v>200179</v>
      </c>
      <c r="K180" s="56" t="s">
        <v>5728</v>
      </c>
      <c r="L180" s="56">
        <v>10</v>
      </c>
      <c r="M180" s="56">
        <v>6440</v>
      </c>
      <c r="N180" s="57">
        <v>64400</v>
      </c>
    </row>
    <row r="181" spans="1:14" x14ac:dyDescent="0.35">
      <c r="A181" s="56" t="s">
        <v>1998</v>
      </c>
      <c r="B181" s="56">
        <v>8470340</v>
      </c>
      <c r="C181" s="56" t="s">
        <v>217</v>
      </c>
      <c r="D181" s="56">
        <v>435350</v>
      </c>
      <c r="E181" s="56" t="s">
        <v>144</v>
      </c>
      <c r="F181" s="56" t="str">
        <f t="shared" si="2"/>
        <v>847.8470340.1.435350.000000.847001.200179</v>
      </c>
      <c r="G181" s="56" t="s">
        <v>21</v>
      </c>
      <c r="H181" s="56">
        <v>847001</v>
      </c>
      <c r="I181" s="56" t="s">
        <v>23</v>
      </c>
      <c r="J181" s="56">
        <v>200179</v>
      </c>
      <c r="K181" s="56" t="s">
        <v>5729</v>
      </c>
      <c r="L181" s="56">
        <v>40</v>
      </c>
      <c r="M181" s="56">
        <v>8000</v>
      </c>
      <c r="N181" s="57">
        <v>320000</v>
      </c>
    </row>
    <row r="182" spans="1:14" x14ac:dyDescent="0.35">
      <c r="A182" s="56" t="s">
        <v>1998</v>
      </c>
      <c r="B182" s="56">
        <v>8470345</v>
      </c>
      <c r="C182" s="56" t="s">
        <v>225</v>
      </c>
      <c r="D182" s="56">
        <v>435350</v>
      </c>
      <c r="E182" s="56" t="s">
        <v>144</v>
      </c>
      <c r="F182" s="56" t="str">
        <f t="shared" si="2"/>
        <v>847.8470345.1.435350.000000.847001.200179</v>
      </c>
      <c r="G182" s="56" t="s">
        <v>21</v>
      </c>
      <c r="H182" s="56">
        <v>847001</v>
      </c>
      <c r="I182" s="56" t="s">
        <v>23</v>
      </c>
      <c r="J182" s="56">
        <v>200179</v>
      </c>
      <c r="K182" s="56" t="s">
        <v>2552</v>
      </c>
      <c r="L182" s="56">
        <v>8</v>
      </c>
      <c r="M182" s="56">
        <v>10000</v>
      </c>
      <c r="N182" s="57">
        <v>80000</v>
      </c>
    </row>
    <row r="183" spans="1:14" x14ac:dyDescent="0.35">
      <c r="A183" s="56" t="s">
        <v>1998</v>
      </c>
      <c r="B183" s="56">
        <v>8470350</v>
      </c>
      <c r="C183" s="56" t="s">
        <v>232</v>
      </c>
      <c r="D183" s="56">
        <v>435350</v>
      </c>
      <c r="E183" s="56" t="s">
        <v>144</v>
      </c>
      <c r="F183" s="56" t="str">
        <f t="shared" si="2"/>
        <v>847.8470350.1.435350.000000.847001.200179</v>
      </c>
      <c r="G183" s="56" t="s">
        <v>21</v>
      </c>
      <c r="H183" s="56">
        <v>847001</v>
      </c>
      <c r="I183" s="56" t="s">
        <v>23</v>
      </c>
      <c r="J183" s="56">
        <v>200179</v>
      </c>
      <c r="K183" s="56" t="s">
        <v>2635</v>
      </c>
      <c r="L183" s="56">
        <v>10</v>
      </c>
      <c r="M183" s="56">
        <v>5000</v>
      </c>
      <c r="N183" s="57">
        <v>50000</v>
      </c>
    </row>
    <row r="184" spans="1:14" x14ac:dyDescent="0.35">
      <c r="A184" s="56" t="s">
        <v>1998</v>
      </c>
      <c r="B184" s="56">
        <v>8470305</v>
      </c>
      <c r="C184" s="56" t="s">
        <v>120</v>
      </c>
      <c r="D184" s="56">
        <v>435508</v>
      </c>
      <c r="E184" s="56" t="s">
        <v>147</v>
      </c>
      <c r="F184" s="56" t="str">
        <f t="shared" si="2"/>
        <v>847.8470305.1.435508.000000.847001.200179</v>
      </c>
      <c r="G184" s="56" t="s">
        <v>21</v>
      </c>
      <c r="H184" s="56">
        <v>847001</v>
      </c>
      <c r="I184" s="56" t="s">
        <v>23</v>
      </c>
      <c r="J184" s="56">
        <v>200179</v>
      </c>
      <c r="K184" s="56" t="s">
        <v>2063</v>
      </c>
      <c r="L184" s="56">
        <v>1</v>
      </c>
      <c r="M184" s="56">
        <v>100000</v>
      </c>
      <c r="N184" s="57">
        <v>100000</v>
      </c>
    </row>
    <row r="185" spans="1:14" x14ac:dyDescent="0.35">
      <c r="A185" s="56" t="s">
        <v>1998</v>
      </c>
      <c r="B185" s="56">
        <v>8470310</v>
      </c>
      <c r="C185" s="56" t="s">
        <v>154</v>
      </c>
      <c r="D185" s="56">
        <v>435508</v>
      </c>
      <c r="E185" s="56" t="s">
        <v>147</v>
      </c>
      <c r="F185" s="56" t="str">
        <f t="shared" si="2"/>
        <v>847.8470310.1.435508.000000.847001.200179</v>
      </c>
      <c r="G185" s="56" t="s">
        <v>21</v>
      </c>
      <c r="H185" s="56">
        <v>847001</v>
      </c>
      <c r="I185" s="56" t="s">
        <v>23</v>
      </c>
      <c r="J185" s="56">
        <v>200179</v>
      </c>
      <c r="K185" s="56" t="s">
        <v>2116</v>
      </c>
      <c r="L185" s="56">
        <v>1</v>
      </c>
      <c r="M185" s="56">
        <v>80000</v>
      </c>
      <c r="N185" s="57">
        <v>80000</v>
      </c>
    </row>
    <row r="186" spans="1:14" x14ac:dyDescent="0.35">
      <c r="A186" s="56" t="s">
        <v>1998</v>
      </c>
      <c r="B186" s="56">
        <v>8470315</v>
      </c>
      <c r="C186" s="56" t="s">
        <v>166</v>
      </c>
      <c r="D186" s="56">
        <v>435508</v>
      </c>
      <c r="E186" s="56" t="s">
        <v>147</v>
      </c>
      <c r="F186" s="56" t="str">
        <f t="shared" si="2"/>
        <v>847.8470315.1.435508.000000.847001.200179</v>
      </c>
      <c r="G186" s="56" t="s">
        <v>21</v>
      </c>
      <c r="H186" s="56">
        <v>847001</v>
      </c>
      <c r="I186" s="56" t="s">
        <v>23</v>
      </c>
      <c r="J186" s="56">
        <v>200179</v>
      </c>
      <c r="K186" s="56" t="s">
        <v>2182</v>
      </c>
      <c r="L186" s="56">
        <v>1</v>
      </c>
      <c r="M186" s="56">
        <v>150000</v>
      </c>
      <c r="N186" s="57">
        <v>150000</v>
      </c>
    </row>
    <row r="187" spans="1:14" x14ac:dyDescent="0.35">
      <c r="A187" s="56" t="s">
        <v>1998</v>
      </c>
      <c r="B187" s="56">
        <v>8470320</v>
      </c>
      <c r="C187" s="56" t="s">
        <v>183</v>
      </c>
      <c r="D187" s="56">
        <v>435508</v>
      </c>
      <c r="E187" s="56" t="s">
        <v>147</v>
      </c>
      <c r="F187" s="56" t="str">
        <f t="shared" si="2"/>
        <v>847.8470320.1.435508.000000.847001.200179</v>
      </c>
      <c r="G187" s="56" t="s">
        <v>21</v>
      </c>
      <c r="H187" s="56">
        <v>847001</v>
      </c>
      <c r="I187" s="56" t="s">
        <v>23</v>
      </c>
      <c r="J187" s="56">
        <v>200179</v>
      </c>
      <c r="K187" s="56" t="s">
        <v>5730</v>
      </c>
      <c r="L187" s="56">
        <v>1</v>
      </c>
      <c r="M187" s="56">
        <v>160000</v>
      </c>
      <c r="N187" s="57">
        <v>160000</v>
      </c>
    </row>
    <row r="188" spans="1:14" x14ac:dyDescent="0.35">
      <c r="A188" s="56" t="s">
        <v>1998</v>
      </c>
      <c r="B188" s="56">
        <v>8470325</v>
      </c>
      <c r="C188" s="56" t="s">
        <v>190</v>
      </c>
      <c r="D188" s="56">
        <v>435508</v>
      </c>
      <c r="E188" s="56" t="s">
        <v>147</v>
      </c>
      <c r="F188" s="56" t="str">
        <f t="shared" si="2"/>
        <v>847.8470325.1.435508.000000.847001.200179</v>
      </c>
      <c r="G188" s="56" t="s">
        <v>21</v>
      </c>
      <c r="H188" s="56">
        <v>847001</v>
      </c>
      <c r="I188" s="56" t="s">
        <v>23</v>
      </c>
      <c r="J188" s="56">
        <v>200179</v>
      </c>
      <c r="K188" s="56" t="s">
        <v>2297</v>
      </c>
      <c r="L188" s="56">
        <v>1</v>
      </c>
      <c r="M188" s="56">
        <v>87744</v>
      </c>
      <c r="N188" s="57">
        <v>87744</v>
      </c>
    </row>
    <row r="189" spans="1:14" x14ac:dyDescent="0.35">
      <c r="A189" s="56" t="s">
        <v>1998</v>
      </c>
      <c r="B189" s="56">
        <v>8470330</v>
      </c>
      <c r="C189" s="56" t="s">
        <v>199</v>
      </c>
      <c r="D189" s="56">
        <v>435508</v>
      </c>
      <c r="E189" s="56" t="s">
        <v>147</v>
      </c>
      <c r="F189" s="56" t="str">
        <f t="shared" si="2"/>
        <v>847.8470330.1.435508.000000.847001.200179</v>
      </c>
      <c r="G189" s="56" t="s">
        <v>21</v>
      </c>
      <c r="H189" s="56">
        <v>847001</v>
      </c>
      <c r="I189" s="56" t="s">
        <v>23</v>
      </c>
      <c r="J189" s="56">
        <v>200179</v>
      </c>
      <c r="K189" s="56" t="s">
        <v>2374</v>
      </c>
      <c r="L189" s="56">
        <v>20</v>
      </c>
      <c r="M189" s="56">
        <v>1000</v>
      </c>
      <c r="N189" s="57">
        <v>20000</v>
      </c>
    </row>
    <row r="190" spans="1:14" x14ac:dyDescent="0.35">
      <c r="A190" s="56" t="s">
        <v>1998</v>
      </c>
      <c r="B190" s="56">
        <v>8470335</v>
      </c>
      <c r="C190" s="56" t="s">
        <v>208</v>
      </c>
      <c r="D190" s="56">
        <v>435508</v>
      </c>
      <c r="E190" s="56" t="s">
        <v>147</v>
      </c>
      <c r="F190" s="56" t="str">
        <f t="shared" si="2"/>
        <v>847.8470335.1.435508.000000.847001.200179</v>
      </c>
      <c r="G190" s="56" t="s">
        <v>21</v>
      </c>
      <c r="H190" s="56">
        <v>847001</v>
      </c>
      <c r="I190" s="56" t="s">
        <v>23</v>
      </c>
      <c r="J190" s="56">
        <v>200179</v>
      </c>
      <c r="K190" s="56" t="s">
        <v>5731</v>
      </c>
      <c r="L190" s="56">
        <v>4</v>
      </c>
      <c r="M190" s="56">
        <v>22000</v>
      </c>
      <c r="N190" s="57">
        <v>88000</v>
      </c>
    </row>
    <row r="191" spans="1:14" x14ac:dyDescent="0.35">
      <c r="A191" s="56" t="s">
        <v>1998</v>
      </c>
      <c r="B191" s="56">
        <v>8470340</v>
      </c>
      <c r="C191" s="56" t="s">
        <v>217</v>
      </c>
      <c r="D191" s="56">
        <v>435508</v>
      </c>
      <c r="E191" s="56" t="s">
        <v>147</v>
      </c>
      <c r="F191" s="56" t="str">
        <f t="shared" si="2"/>
        <v>847.8470340.1.435508.000000.847001.200179</v>
      </c>
      <c r="G191" s="56" t="s">
        <v>21</v>
      </c>
      <c r="H191" s="56">
        <v>847001</v>
      </c>
      <c r="I191" s="56" t="s">
        <v>23</v>
      </c>
      <c r="J191" s="56">
        <v>200179</v>
      </c>
      <c r="K191" s="56" t="s">
        <v>5338</v>
      </c>
      <c r="L191" s="56">
        <v>12</v>
      </c>
      <c r="M191" s="56">
        <v>22000</v>
      </c>
      <c r="N191" s="57">
        <v>264000</v>
      </c>
    </row>
    <row r="192" spans="1:14" x14ac:dyDescent="0.35">
      <c r="A192" s="56" t="s">
        <v>1998</v>
      </c>
      <c r="B192" s="56">
        <v>8470345</v>
      </c>
      <c r="C192" s="56" t="s">
        <v>225</v>
      </c>
      <c r="D192" s="56">
        <v>435508</v>
      </c>
      <c r="E192" s="56" t="s">
        <v>147</v>
      </c>
      <c r="F192" s="56" t="str">
        <f t="shared" si="2"/>
        <v>847.8470345.1.435508.000000.847001.200179</v>
      </c>
      <c r="G192" s="56" t="s">
        <v>21</v>
      </c>
      <c r="H192" s="56">
        <v>847001</v>
      </c>
      <c r="I192" s="56" t="s">
        <v>23</v>
      </c>
      <c r="J192" s="56">
        <v>200179</v>
      </c>
      <c r="K192" s="56" t="s">
        <v>2556</v>
      </c>
      <c r="L192" s="56">
        <v>1</v>
      </c>
      <c r="M192" s="56">
        <v>240505</v>
      </c>
      <c r="N192" s="57">
        <v>240505</v>
      </c>
    </row>
    <row r="193" spans="1:14" x14ac:dyDescent="0.35">
      <c r="A193" s="56" t="s">
        <v>1998</v>
      </c>
      <c r="B193" s="56">
        <v>8470350</v>
      </c>
      <c r="C193" s="56" t="s">
        <v>232</v>
      </c>
      <c r="D193" s="56">
        <v>435508</v>
      </c>
      <c r="E193" s="56" t="s">
        <v>147</v>
      </c>
      <c r="F193" s="56" t="str">
        <f t="shared" si="2"/>
        <v>847.8470350.1.435508.000000.847001.200179</v>
      </c>
      <c r="G193" s="56" t="s">
        <v>21</v>
      </c>
      <c r="H193" s="56">
        <v>847001</v>
      </c>
      <c r="I193" s="56" t="s">
        <v>23</v>
      </c>
      <c r="J193" s="56">
        <v>200179</v>
      </c>
      <c r="K193" s="56" t="s">
        <v>2639</v>
      </c>
      <c r="L193" s="56">
        <v>25</v>
      </c>
      <c r="M193" s="56">
        <v>1210.0000000000002</v>
      </c>
      <c r="N193" s="57">
        <v>30250.000000000007</v>
      </c>
    </row>
    <row r="194" spans="1:14" x14ac:dyDescent="0.35">
      <c r="A194" s="56" t="s">
        <v>1998</v>
      </c>
      <c r="B194" s="56">
        <v>8470350</v>
      </c>
      <c r="C194" s="56" t="s">
        <v>232</v>
      </c>
      <c r="D194" s="56">
        <v>435508</v>
      </c>
      <c r="E194" s="56" t="s">
        <v>147</v>
      </c>
      <c r="F194" s="56" t="str">
        <f t="shared" si="2"/>
        <v>847.8470350.1.435508.000000.847001.200179</v>
      </c>
      <c r="G194" s="56" t="s">
        <v>21</v>
      </c>
      <c r="H194" s="56">
        <v>847001</v>
      </c>
      <c r="I194" s="56" t="s">
        <v>23</v>
      </c>
      <c r="J194" s="56">
        <v>200179</v>
      </c>
      <c r="K194" s="56" t="s">
        <v>2640</v>
      </c>
      <c r="L194" s="56">
        <v>45</v>
      </c>
      <c r="M194" s="56">
        <v>605.00000000000011</v>
      </c>
      <c r="N194" s="57">
        <v>27225.000000000004</v>
      </c>
    </row>
    <row r="195" spans="1:14" x14ac:dyDescent="0.35">
      <c r="A195" s="56" t="s">
        <v>1998</v>
      </c>
      <c r="B195" s="56">
        <v>8470350</v>
      </c>
      <c r="C195" s="56" t="s">
        <v>232</v>
      </c>
      <c r="D195" s="56">
        <v>435508</v>
      </c>
      <c r="E195" s="56" t="s">
        <v>147</v>
      </c>
      <c r="F195" s="56" t="str">
        <f t="shared" ref="F195:F258" si="3">CONCATENATE(847,".",B195,".",1,".",D195,".","000000",".",H195,".",J195)</f>
        <v>847.8470350.1.435508.000000.847001.200179</v>
      </c>
      <c r="G195" s="56" t="s">
        <v>21</v>
      </c>
      <c r="H195" s="56">
        <v>847001</v>
      </c>
      <c r="I195" s="56" t="s">
        <v>23</v>
      </c>
      <c r="J195" s="56">
        <v>200179</v>
      </c>
      <c r="K195" s="56" t="s">
        <v>2641</v>
      </c>
      <c r="L195" s="56">
        <v>1</v>
      </c>
      <c r="M195" s="56">
        <v>72600.000000000015</v>
      </c>
      <c r="N195" s="57">
        <v>72600.000000000015</v>
      </c>
    </row>
    <row r="196" spans="1:14" x14ac:dyDescent="0.35">
      <c r="A196" s="56" t="s">
        <v>2036</v>
      </c>
      <c r="B196" s="56">
        <v>8470310</v>
      </c>
      <c r="C196" s="56" t="s">
        <v>154</v>
      </c>
      <c r="D196" s="56">
        <v>436110</v>
      </c>
      <c r="E196" s="56" t="s">
        <v>64</v>
      </c>
      <c r="F196" s="56" t="str">
        <f t="shared" si="3"/>
        <v>847.8470310.1.436110.000000.847001.200179</v>
      </c>
      <c r="G196" s="56" t="s">
        <v>21</v>
      </c>
      <c r="H196" s="56">
        <v>847001</v>
      </c>
      <c r="I196" s="56" t="s">
        <v>23</v>
      </c>
      <c r="J196" s="56">
        <v>200179</v>
      </c>
      <c r="K196" s="56" t="s">
        <v>2118</v>
      </c>
      <c r="L196" s="56">
        <v>8</v>
      </c>
      <c r="M196" s="56">
        <v>500</v>
      </c>
      <c r="N196" s="57">
        <v>4000</v>
      </c>
    </row>
    <row r="197" spans="1:14" x14ac:dyDescent="0.35">
      <c r="A197" s="56" t="s">
        <v>2036</v>
      </c>
      <c r="B197" s="56">
        <v>8470315</v>
      </c>
      <c r="C197" s="56" t="s">
        <v>166</v>
      </c>
      <c r="D197" s="56">
        <v>436110</v>
      </c>
      <c r="E197" s="56" t="s">
        <v>64</v>
      </c>
      <c r="F197" s="56" t="str">
        <f t="shared" si="3"/>
        <v>847.8470315.1.436110.000000.847001.200179</v>
      </c>
      <c r="G197" s="56" t="s">
        <v>21</v>
      </c>
      <c r="H197" s="56">
        <v>847001</v>
      </c>
      <c r="I197" s="56" t="s">
        <v>23</v>
      </c>
      <c r="J197" s="56">
        <v>200179</v>
      </c>
      <c r="K197" s="56" t="s">
        <v>2187</v>
      </c>
      <c r="L197" s="56">
        <v>5</v>
      </c>
      <c r="M197" s="56">
        <v>400</v>
      </c>
      <c r="N197" s="57">
        <v>2000</v>
      </c>
    </row>
    <row r="198" spans="1:14" x14ac:dyDescent="0.35">
      <c r="A198" s="56" t="s">
        <v>2036</v>
      </c>
      <c r="B198" s="56">
        <v>8470320</v>
      </c>
      <c r="C198" s="56" t="s">
        <v>183</v>
      </c>
      <c r="D198" s="56">
        <v>436110</v>
      </c>
      <c r="E198" s="56" t="s">
        <v>64</v>
      </c>
      <c r="F198" s="56" t="str">
        <f t="shared" si="3"/>
        <v>847.8470320.1.436110.000000.847001.200179</v>
      </c>
      <c r="G198" s="56" t="s">
        <v>21</v>
      </c>
      <c r="H198" s="56">
        <v>847001</v>
      </c>
      <c r="I198" s="56" t="s">
        <v>23</v>
      </c>
      <c r="J198" s="56">
        <v>200179</v>
      </c>
      <c r="K198" s="56" t="s">
        <v>2235</v>
      </c>
      <c r="L198" s="56">
        <v>1</v>
      </c>
      <c r="M198" s="56">
        <v>35000</v>
      </c>
      <c r="N198" s="57">
        <v>35000</v>
      </c>
    </row>
    <row r="199" spans="1:14" x14ac:dyDescent="0.35">
      <c r="A199" s="56" t="s">
        <v>2036</v>
      </c>
      <c r="B199" s="56">
        <v>8470335</v>
      </c>
      <c r="C199" s="56" t="s">
        <v>208</v>
      </c>
      <c r="D199" s="56">
        <v>436110</v>
      </c>
      <c r="E199" s="56" t="s">
        <v>64</v>
      </c>
      <c r="F199" s="56" t="str">
        <f t="shared" si="3"/>
        <v>847.8470335.1.436110.000000.847001.200179</v>
      </c>
      <c r="G199" s="56" t="s">
        <v>21</v>
      </c>
      <c r="H199" s="56">
        <v>847001</v>
      </c>
      <c r="I199" s="56" t="s">
        <v>23</v>
      </c>
      <c r="J199" s="56">
        <v>200179</v>
      </c>
      <c r="K199" s="56" t="s">
        <v>2441</v>
      </c>
      <c r="L199" s="56">
        <v>1</v>
      </c>
      <c r="M199" s="56">
        <v>800</v>
      </c>
      <c r="N199" s="57">
        <v>800</v>
      </c>
    </row>
    <row r="200" spans="1:14" x14ac:dyDescent="0.35">
      <c r="A200" s="56" t="s">
        <v>2036</v>
      </c>
      <c r="B200" s="56">
        <v>8470345</v>
      </c>
      <c r="C200" s="56" t="s">
        <v>225</v>
      </c>
      <c r="D200" s="56">
        <v>436110</v>
      </c>
      <c r="E200" s="56" t="s">
        <v>64</v>
      </c>
      <c r="F200" s="56" t="str">
        <f t="shared" si="3"/>
        <v>847.8470345.1.436110.000000.847001.200179</v>
      </c>
      <c r="G200" s="56" t="s">
        <v>21</v>
      </c>
      <c r="H200" s="56">
        <v>847001</v>
      </c>
      <c r="I200" s="56" t="s">
        <v>23</v>
      </c>
      <c r="J200" s="56">
        <v>200179</v>
      </c>
      <c r="K200" s="56" t="s">
        <v>2559</v>
      </c>
      <c r="L200" s="56">
        <v>6</v>
      </c>
      <c r="M200" s="56">
        <v>957.42</v>
      </c>
      <c r="N200" s="57">
        <v>5744.5199999999995</v>
      </c>
    </row>
    <row r="201" spans="1:14" x14ac:dyDescent="0.35">
      <c r="A201" s="56" t="s">
        <v>2036</v>
      </c>
      <c r="B201" s="56">
        <v>8470350</v>
      </c>
      <c r="C201" s="56" t="s">
        <v>232</v>
      </c>
      <c r="D201" s="56">
        <v>436110</v>
      </c>
      <c r="E201" s="56" t="s">
        <v>64</v>
      </c>
      <c r="F201" s="56" t="str">
        <f t="shared" si="3"/>
        <v>847.8470350.1.436110.000000.847001.200179</v>
      </c>
      <c r="G201" s="56" t="s">
        <v>21</v>
      </c>
      <c r="H201" s="56">
        <v>847001</v>
      </c>
      <c r="I201" s="56" t="s">
        <v>23</v>
      </c>
      <c r="J201" s="56">
        <v>200179</v>
      </c>
      <c r="K201" s="56" t="s">
        <v>2642</v>
      </c>
      <c r="L201" s="56">
        <v>15</v>
      </c>
      <c r="M201" s="56">
        <v>500</v>
      </c>
      <c r="N201" s="57">
        <v>7500</v>
      </c>
    </row>
    <row r="202" spans="1:14" x14ac:dyDescent="0.35">
      <c r="A202" s="56" t="s">
        <v>2036</v>
      </c>
      <c r="B202" s="56">
        <v>8470620</v>
      </c>
      <c r="C202" s="56" t="s">
        <v>416</v>
      </c>
      <c r="D202" s="56">
        <v>436120</v>
      </c>
      <c r="E202" s="56" t="s">
        <v>431</v>
      </c>
      <c r="F202" s="56" t="str">
        <f t="shared" si="3"/>
        <v>847.8470620.1.436120.000000.847001.200179</v>
      </c>
      <c r="G202" s="56" t="s">
        <v>21</v>
      </c>
      <c r="H202" s="56">
        <v>847001</v>
      </c>
      <c r="I202" s="56" t="s">
        <v>23</v>
      </c>
      <c r="J202" s="56">
        <v>200179</v>
      </c>
      <c r="K202" s="56" t="s">
        <v>5732</v>
      </c>
      <c r="L202" s="56">
        <v>15000</v>
      </c>
      <c r="M202" s="56">
        <v>0.5</v>
      </c>
      <c r="N202" s="57">
        <v>7500</v>
      </c>
    </row>
    <row r="203" spans="1:14" x14ac:dyDescent="0.35">
      <c r="A203" s="56" t="s">
        <v>2036</v>
      </c>
      <c r="B203" s="56">
        <v>8470810</v>
      </c>
      <c r="C203" s="56" t="s">
        <v>452</v>
      </c>
      <c r="D203" s="56">
        <v>436120</v>
      </c>
      <c r="E203" s="56" t="s">
        <v>431</v>
      </c>
      <c r="F203" s="56" t="str">
        <f t="shared" si="3"/>
        <v>847.8470810.1.436120.000000.847001.200179</v>
      </c>
      <c r="G203" s="56" t="s">
        <v>21</v>
      </c>
      <c r="H203" s="56">
        <v>847001</v>
      </c>
      <c r="I203" s="56" t="s">
        <v>23</v>
      </c>
      <c r="J203" s="56">
        <v>200179</v>
      </c>
      <c r="N203" s="57">
        <v>0</v>
      </c>
    </row>
    <row r="204" spans="1:14" x14ac:dyDescent="0.35">
      <c r="A204" s="56" t="s">
        <v>1998</v>
      </c>
      <c r="B204" s="56">
        <v>8470305</v>
      </c>
      <c r="C204" s="56" t="s">
        <v>120</v>
      </c>
      <c r="D204" s="56">
        <v>436600</v>
      </c>
      <c r="E204" s="56" t="s">
        <v>163</v>
      </c>
      <c r="F204" s="56" t="str">
        <f t="shared" si="3"/>
        <v>847.8470305.1.436600.000000.847001.200179</v>
      </c>
      <c r="G204" s="56" t="s">
        <v>21</v>
      </c>
      <c r="H204" s="56">
        <v>847001</v>
      </c>
      <c r="I204" s="56" t="s">
        <v>23</v>
      </c>
      <c r="J204" s="56">
        <v>200179</v>
      </c>
      <c r="K204" s="56" t="s">
        <v>2067</v>
      </c>
      <c r="L204" s="56">
        <v>5</v>
      </c>
      <c r="M204" s="56">
        <v>5000</v>
      </c>
      <c r="N204" s="57">
        <v>25000</v>
      </c>
    </row>
    <row r="205" spans="1:14" x14ac:dyDescent="0.35">
      <c r="A205" s="56" t="s">
        <v>1998</v>
      </c>
      <c r="B205" s="56">
        <v>8470310</v>
      </c>
      <c r="C205" s="56" t="s">
        <v>154</v>
      </c>
      <c r="D205" s="56">
        <v>436600</v>
      </c>
      <c r="E205" s="56" t="s">
        <v>163</v>
      </c>
      <c r="F205" s="56" t="str">
        <f t="shared" si="3"/>
        <v>847.8470310.1.436600.000000.847001.200179</v>
      </c>
      <c r="G205" s="56" t="s">
        <v>21</v>
      </c>
      <c r="H205" s="56">
        <v>847001</v>
      </c>
      <c r="I205" s="56" t="s">
        <v>23</v>
      </c>
      <c r="J205" s="56">
        <v>200179</v>
      </c>
      <c r="K205" s="56" t="s">
        <v>163</v>
      </c>
      <c r="L205" s="56">
        <v>5</v>
      </c>
      <c r="M205" s="56">
        <v>1000</v>
      </c>
      <c r="N205" s="57">
        <v>5000</v>
      </c>
    </row>
    <row r="206" spans="1:14" x14ac:dyDescent="0.35">
      <c r="A206" s="56" t="s">
        <v>1998</v>
      </c>
      <c r="B206" s="56">
        <v>8470315</v>
      </c>
      <c r="C206" s="56" t="s">
        <v>166</v>
      </c>
      <c r="D206" s="56">
        <v>436600</v>
      </c>
      <c r="E206" s="56" t="s">
        <v>163</v>
      </c>
      <c r="F206" s="56" t="str">
        <f t="shared" si="3"/>
        <v>847.8470315.1.436600.000000.847001.200179</v>
      </c>
      <c r="G206" s="56" t="s">
        <v>21</v>
      </c>
      <c r="H206" s="56">
        <v>847001</v>
      </c>
      <c r="I206" s="56" t="s">
        <v>23</v>
      </c>
      <c r="J206" s="56">
        <v>200179</v>
      </c>
      <c r="K206" s="56" t="s">
        <v>2190</v>
      </c>
      <c r="L206" s="56">
        <v>1</v>
      </c>
      <c r="M206" s="56">
        <v>3000</v>
      </c>
      <c r="N206" s="57">
        <v>3000</v>
      </c>
    </row>
    <row r="207" spans="1:14" x14ac:dyDescent="0.35">
      <c r="A207" s="56" t="s">
        <v>1998</v>
      </c>
      <c r="B207" s="56">
        <v>8470320</v>
      </c>
      <c r="C207" s="56" t="s">
        <v>183</v>
      </c>
      <c r="D207" s="56">
        <v>436600</v>
      </c>
      <c r="E207" s="56" t="s">
        <v>163</v>
      </c>
      <c r="F207" s="56" t="str">
        <f t="shared" si="3"/>
        <v>847.8470320.1.436600.000000.847001.200179</v>
      </c>
      <c r="G207" s="56" t="s">
        <v>21</v>
      </c>
      <c r="H207" s="56">
        <v>847001</v>
      </c>
      <c r="I207" s="56" t="s">
        <v>23</v>
      </c>
      <c r="J207" s="56">
        <v>200179</v>
      </c>
      <c r="K207" s="56" t="s">
        <v>2236</v>
      </c>
      <c r="L207" s="56">
        <v>3</v>
      </c>
      <c r="M207" s="56">
        <v>15000</v>
      </c>
      <c r="N207" s="57">
        <v>45000</v>
      </c>
    </row>
    <row r="208" spans="1:14" x14ac:dyDescent="0.35">
      <c r="A208" s="56" t="s">
        <v>1998</v>
      </c>
      <c r="B208" s="56">
        <v>8470325</v>
      </c>
      <c r="C208" s="56" t="s">
        <v>190</v>
      </c>
      <c r="D208" s="56">
        <v>436600</v>
      </c>
      <c r="E208" s="56" t="s">
        <v>163</v>
      </c>
      <c r="F208" s="56" t="str">
        <f t="shared" si="3"/>
        <v>847.8470325.1.436600.000000.847001.200179</v>
      </c>
      <c r="G208" s="56" t="s">
        <v>21</v>
      </c>
      <c r="H208" s="56">
        <v>847001</v>
      </c>
      <c r="I208" s="56" t="s">
        <v>23</v>
      </c>
      <c r="J208" s="56">
        <v>200179</v>
      </c>
      <c r="N208" s="57">
        <v>0</v>
      </c>
    </row>
    <row r="209" spans="1:14" x14ac:dyDescent="0.35">
      <c r="A209" s="56" t="s">
        <v>1998</v>
      </c>
      <c r="B209" s="56">
        <v>8470330</v>
      </c>
      <c r="C209" s="56" t="s">
        <v>199</v>
      </c>
      <c r="D209" s="56">
        <v>436600</v>
      </c>
      <c r="E209" s="56" t="s">
        <v>163</v>
      </c>
      <c r="F209" s="56" t="str">
        <f t="shared" si="3"/>
        <v>847.8470330.1.436600.000000.847001.200179</v>
      </c>
      <c r="G209" s="56" t="s">
        <v>21</v>
      </c>
      <c r="H209" s="56">
        <v>847001</v>
      </c>
      <c r="I209" s="56" t="s">
        <v>23</v>
      </c>
      <c r="J209" s="56">
        <v>200179</v>
      </c>
      <c r="K209" s="56" t="s">
        <v>5342</v>
      </c>
      <c r="L209" s="56">
        <v>2</v>
      </c>
      <c r="M209" s="56">
        <v>8000</v>
      </c>
      <c r="N209" s="57">
        <v>16000</v>
      </c>
    </row>
    <row r="210" spans="1:14" x14ac:dyDescent="0.35">
      <c r="A210" s="56" t="s">
        <v>1998</v>
      </c>
      <c r="B210" s="56">
        <v>8470335</v>
      </c>
      <c r="C210" s="56" t="s">
        <v>208</v>
      </c>
      <c r="D210" s="56">
        <v>436600</v>
      </c>
      <c r="E210" s="56" t="s">
        <v>163</v>
      </c>
      <c r="F210" s="56" t="str">
        <f t="shared" si="3"/>
        <v>847.8470335.1.436600.000000.847001.200179</v>
      </c>
      <c r="G210" s="56" t="s">
        <v>21</v>
      </c>
      <c r="H210" s="56">
        <v>847001</v>
      </c>
      <c r="I210" s="56" t="s">
        <v>23</v>
      </c>
      <c r="J210" s="56">
        <v>200179</v>
      </c>
      <c r="K210" s="56" t="s">
        <v>2447</v>
      </c>
      <c r="L210" s="56">
        <v>6</v>
      </c>
      <c r="M210" s="56">
        <v>2400</v>
      </c>
      <c r="N210" s="57">
        <v>14400</v>
      </c>
    </row>
    <row r="211" spans="1:14" x14ac:dyDescent="0.35">
      <c r="A211" s="56" t="s">
        <v>1998</v>
      </c>
      <c r="B211" s="56">
        <v>8470345</v>
      </c>
      <c r="C211" s="56" t="s">
        <v>225</v>
      </c>
      <c r="D211" s="56">
        <v>436600</v>
      </c>
      <c r="E211" s="56" t="s">
        <v>163</v>
      </c>
      <c r="F211" s="56" t="str">
        <f t="shared" si="3"/>
        <v>847.8470345.1.436600.000000.847001.200179</v>
      </c>
      <c r="G211" s="56" t="s">
        <v>21</v>
      </c>
      <c r="H211" s="56">
        <v>847001</v>
      </c>
      <c r="I211" s="56" t="s">
        <v>23</v>
      </c>
      <c r="J211" s="56">
        <v>200179</v>
      </c>
    </row>
    <row r="212" spans="1:14" x14ac:dyDescent="0.35">
      <c r="A212" s="56" t="s">
        <v>1998</v>
      </c>
      <c r="B212" s="56">
        <v>8470350</v>
      </c>
      <c r="C212" s="56" t="s">
        <v>232</v>
      </c>
      <c r="D212" s="56">
        <v>436600</v>
      </c>
      <c r="E212" s="56" t="s">
        <v>163</v>
      </c>
      <c r="F212" s="56" t="str">
        <f t="shared" si="3"/>
        <v>847.8470350.1.436600.000000.847001.200179</v>
      </c>
      <c r="G212" s="56" t="s">
        <v>21</v>
      </c>
      <c r="H212" s="56">
        <v>847001</v>
      </c>
      <c r="I212" s="56" t="s">
        <v>23</v>
      </c>
      <c r="J212" s="56">
        <v>200179</v>
      </c>
      <c r="K212" s="56" t="s">
        <v>2647</v>
      </c>
      <c r="L212" s="56">
        <v>4</v>
      </c>
      <c r="M212" s="56">
        <v>10000</v>
      </c>
      <c r="N212" s="57">
        <v>40000</v>
      </c>
    </row>
    <row r="213" spans="1:14" x14ac:dyDescent="0.35">
      <c r="A213" s="56">
        <v>0</v>
      </c>
      <c r="B213" s="56">
        <v>8470325</v>
      </c>
      <c r="C213" s="56" t="s">
        <v>190</v>
      </c>
      <c r="D213" s="56">
        <v>492200</v>
      </c>
      <c r="E213" s="56" t="s">
        <v>874</v>
      </c>
      <c r="F213" s="56" t="str">
        <f t="shared" si="3"/>
        <v>847.8470325.1.492200.000000.847001.300180</v>
      </c>
      <c r="G213" s="56" t="s">
        <v>21</v>
      </c>
      <c r="H213" s="56">
        <v>847001</v>
      </c>
      <c r="I213" s="56" t="s">
        <v>863</v>
      </c>
      <c r="J213" s="56">
        <v>300180</v>
      </c>
      <c r="N213" s="57">
        <v>0</v>
      </c>
    </row>
    <row r="214" spans="1:14" x14ac:dyDescent="0.35">
      <c r="A214" s="56">
        <v>0</v>
      </c>
      <c r="B214" s="56">
        <v>8470810</v>
      </c>
      <c r="C214" s="56" t="s">
        <v>452</v>
      </c>
      <c r="D214" s="56">
        <v>492310</v>
      </c>
      <c r="E214" s="56" t="s">
        <v>871</v>
      </c>
      <c r="F214" s="56" t="str">
        <f t="shared" si="3"/>
        <v>847.8470810.1.492310.000000.847001.300180</v>
      </c>
      <c r="G214" s="56" t="s">
        <v>21</v>
      </c>
      <c r="H214" s="56">
        <v>847001</v>
      </c>
      <c r="I214" s="56" t="s">
        <v>863</v>
      </c>
      <c r="J214" s="56">
        <v>300180</v>
      </c>
      <c r="K214" s="56" t="s">
        <v>2854</v>
      </c>
      <c r="L214" s="56">
        <v>1</v>
      </c>
      <c r="M214" s="56">
        <v>2800000</v>
      </c>
      <c r="N214" s="57">
        <v>2800000</v>
      </c>
    </row>
    <row r="215" spans="1:14" x14ac:dyDescent="0.35">
      <c r="A215" s="56">
        <v>0</v>
      </c>
      <c r="B215" s="56">
        <v>8470810</v>
      </c>
      <c r="C215" s="56" t="s">
        <v>452</v>
      </c>
      <c r="D215" s="56">
        <v>492310</v>
      </c>
      <c r="E215" s="56" t="s">
        <v>871</v>
      </c>
      <c r="F215" s="56" t="str">
        <f t="shared" si="3"/>
        <v>847.8470810.1.492310.000000.847001.300180</v>
      </c>
      <c r="G215" s="56" t="s">
        <v>21</v>
      </c>
      <c r="H215" s="56">
        <v>847001</v>
      </c>
      <c r="I215" s="56" t="s">
        <v>863</v>
      </c>
      <c r="J215" s="56">
        <v>300180</v>
      </c>
      <c r="K215" s="56" t="s">
        <v>2857</v>
      </c>
      <c r="L215" s="56">
        <v>1</v>
      </c>
      <c r="M215" s="56">
        <v>110250</v>
      </c>
      <c r="N215" s="57">
        <v>110250</v>
      </c>
    </row>
    <row r="216" spans="1:14" x14ac:dyDescent="0.35">
      <c r="A216" s="56">
        <v>0</v>
      </c>
      <c r="B216" s="56">
        <v>8470810</v>
      </c>
      <c r="C216" s="56" t="s">
        <v>452</v>
      </c>
      <c r="D216" s="56">
        <v>492310</v>
      </c>
      <c r="E216" s="56" t="s">
        <v>871</v>
      </c>
      <c r="F216" s="56" t="str">
        <f t="shared" si="3"/>
        <v>847.8470810.1.492310.000000.847001.300180</v>
      </c>
      <c r="G216" s="56" t="s">
        <v>21</v>
      </c>
      <c r="H216" s="56">
        <v>847001</v>
      </c>
      <c r="I216" s="56" t="s">
        <v>863</v>
      </c>
      <c r="J216" s="56">
        <v>300180</v>
      </c>
      <c r="K216" s="56" t="s">
        <v>2862</v>
      </c>
      <c r="L216" s="56">
        <v>1</v>
      </c>
      <c r="M216" s="56">
        <v>140000</v>
      </c>
      <c r="N216" s="57">
        <v>140000</v>
      </c>
    </row>
    <row r="217" spans="1:14" x14ac:dyDescent="0.35">
      <c r="A217" s="56">
        <v>0</v>
      </c>
      <c r="B217" s="56">
        <v>8470310</v>
      </c>
      <c r="C217" s="56" t="s">
        <v>154</v>
      </c>
      <c r="D217" s="56">
        <v>492316</v>
      </c>
      <c r="E217" s="56" t="s">
        <v>138</v>
      </c>
      <c r="F217" s="56" t="str">
        <f t="shared" si="3"/>
        <v>847.8470310.1.492316.000000.847001.300180</v>
      </c>
      <c r="G217" s="56" t="s">
        <v>21</v>
      </c>
      <c r="H217" s="56">
        <v>847001</v>
      </c>
      <c r="I217" s="56" t="s">
        <v>863</v>
      </c>
      <c r="J217" s="56">
        <v>300180</v>
      </c>
      <c r="K217" s="56" t="s">
        <v>2121</v>
      </c>
      <c r="L217" s="56">
        <v>10</v>
      </c>
      <c r="M217" s="56">
        <v>12776</v>
      </c>
      <c r="N217" s="57">
        <v>127760</v>
      </c>
    </row>
    <row r="218" spans="1:14" x14ac:dyDescent="0.35">
      <c r="A218" s="56">
        <v>0</v>
      </c>
      <c r="B218" s="56">
        <v>8470310</v>
      </c>
      <c r="C218" s="56" t="s">
        <v>154</v>
      </c>
      <c r="D218" s="56">
        <v>492316</v>
      </c>
      <c r="E218" s="56" t="s">
        <v>138</v>
      </c>
      <c r="F218" s="56" t="str">
        <f t="shared" si="3"/>
        <v>847.8470310.1.492316.000000.847001.300180</v>
      </c>
      <c r="G218" s="56" t="s">
        <v>21</v>
      </c>
      <c r="H218" s="56">
        <v>847001</v>
      </c>
      <c r="I218" s="56" t="s">
        <v>863</v>
      </c>
      <c r="J218" s="56">
        <v>300180</v>
      </c>
      <c r="K218" s="56" t="s">
        <v>5733</v>
      </c>
      <c r="L218" s="56">
        <v>1</v>
      </c>
      <c r="M218" s="56">
        <v>270570</v>
      </c>
      <c r="N218" s="57">
        <v>270570</v>
      </c>
    </row>
    <row r="219" spans="1:14" x14ac:dyDescent="0.35">
      <c r="A219" s="56">
        <v>0</v>
      </c>
      <c r="B219" s="56">
        <v>8470310</v>
      </c>
      <c r="C219" s="56" t="s">
        <v>154</v>
      </c>
      <c r="D219" s="56">
        <v>492316</v>
      </c>
      <c r="E219" s="56" t="s">
        <v>138</v>
      </c>
      <c r="F219" s="56" t="str">
        <f t="shared" si="3"/>
        <v>847.8470310.1.492316.000000.847001.300180</v>
      </c>
      <c r="G219" s="56" t="s">
        <v>21</v>
      </c>
      <c r="H219" s="56">
        <v>847001</v>
      </c>
      <c r="I219" s="56" t="s">
        <v>863</v>
      </c>
      <c r="J219" s="56">
        <v>300180</v>
      </c>
      <c r="K219" s="56" t="s">
        <v>5735</v>
      </c>
      <c r="L219" s="56">
        <v>1</v>
      </c>
      <c r="M219" s="56">
        <v>328500</v>
      </c>
      <c r="N219" s="57">
        <v>328500</v>
      </c>
    </row>
    <row r="220" spans="1:14" x14ac:dyDescent="0.35">
      <c r="A220" s="56">
        <v>0</v>
      </c>
      <c r="B220" s="56">
        <v>8470310</v>
      </c>
      <c r="C220" s="56" t="s">
        <v>154</v>
      </c>
      <c r="D220" s="56">
        <v>492316</v>
      </c>
      <c r="E220" s="56" t="s">
        <v>138</v>
      </c>
      <c r="F220" s="56" t="str">
        <f t="shared" si="3"/>
        <v>847.8470310.1.492316.000000.847001.300180</v>
      </c>
      <c r="G220" s="56" t="s">
        <v>21</v>
      </c>
      <c r="H220" s="56">
        <v>847001</v>
      </c>
      <c r="I220" s="56" t="s">
        <v>863</v>
      </c>
      <c r="J220" s="56">
        <v>300180</v>
      </c>
      <c r="K220" s="56" t="s">
        <v>5737</v>
      </c>
      <c r="L220" s="56">
        <v>1</v>
      </c>
      <c r="M220" s="56">
        <v>114834</v>
      </c>
      <c r="N220" s="57">
        <v>114834</v>
      </c>
    </row>
    <row r="221" spans="1:14" x14ac:dyDescent="0.35">
      <c r="A221" s="56">
        <v>0</v>
      </c>
      <c r="B221" s="56">
        <v>8470315</v>
      </c>
      <c r="C221" s="56" t="s">
        <v>166</v>
      </c>
      <c r="D221" s="56">
        <v>492316</v>
      </c>
      <c r="E221" s="56" t="s">
        <v>138</v>
      </c>
      <c r="F221" s="56" t="str">
        <f t="shared" si="3"/>
        <v>847.8470315.1.492316.000000.847001.300180</v>
      </c>
      <c r="G221" s="56" t="s">
        <v>21</v>
      </c>
      <c r="H221" s="56">
        <v>847001</v>
      </c>
      <c r="I221" s="56" t="s">
        <v>863</v>
      </c>
      <c r="J221" s="56">
        <v>300180</v>
      </c>
      <c r="K221" s="56" t="s">
        <v>5739</v>
      </c>
      <c r="L221" s="56">
        <v>4</v>
      </c>
      <c r="M221" s="56">
        <v>37728</v>
      </c>
      <c r="N221" s="57">
        <v>150912</v>
      </c>
    </row>
    <row r="222" spans="1:14" x14ac:dyDescent="0.35">
      <c r="A222" s="56">
        <v>0</v>
      </c>
      <c r="B222" s="56">
        <v>8470315</v>
      </c>
      <c r="C222" s="56" t="s">
        <v>166</v>
      </c>
      <c r="D222" s="56">
        <v>492316</v>
      </c>
      <c r="E222" s="56" t="s">
        <v>138</v>
      </c>
      <c r="F222" s="56" t="str">
        <f t="shared" si="3"/>
        <v>847.8470315.1.492316.000000.847001.300180</v>
      </c>
      <c r="G222" s="56" t="s">
        <v>21</v>
      </c>
      <c r="H222" s="56">
        <v>847001</v>
      </c>
      <c r="I222" s="56" t="s">
        <v>863</v>
      </c>
      <c r="J222" s="56">
        <v>300180</v>
      </c>
      <c r="K222" s="56" t="s">
        <v>5741</v>
      </c>
      <c r="L222" s="56">
        <v>10</v>
      </c>
      <c r="M222" s="56">
        <v>4200</v>
      </c>
      <c r="N222" s="57">
        <v>42000</v>
      </c>
    </row>
    <row r="223" spans="1:14" x14ac:dyDescent="0.35">
      <c r="A223" s="56">
        <v>0</v>
      </c>
      <c r="B223" s="56">
        <v>8470315</v>
      </c>
      <c r="C223" s="56" t="s">
        <v>166</v>
      </c>
      <c r="D223" s="56">
        <v>492316</v>
      </c>
      <c r="E223" s="56" t="s">
        <v>138</v>
      </c>
      <c r="F223" s="56" t="str">
        <f t="shared" si="3"/>
        <v>847.8470315.1.492316.000000.847001.300180</v>
      </c>
      <c r="G223" s="56" t="s">
        <v>21</v>
      </c>
      <c r="H223" s="56">
        <v>847001</v>
      </c>
      <c r="I223" s="56" t="s">
        <v>863</v>
      </c>
      <c r="J223" s="56">
        <v>300180</v>
      </c>
      <c r="K223" s="56" t="s">
        <v>5743</v>
      </c>
      <c r="L223" s="56">
        <v>1</v>
      </c>
      <c r="M223" s="56">
        <v>35086</v>
      </c>
      <c r="N223" s="57">
        <v>35086</v>
      </c>
    </row>
    <row r="224" spans="1:14" x14ac:dyDescent="0.35">
      <c r="A224" s="56">
        <v>0</v>
      </c>
      <c r="B224" s="56">
        <v>8470315</v>
      </c>
      <c r="C224" s="56" t="s">
        <v>166</v>
      </c>
      <c r="D224" s="56">
        <v>492316</v>
      </c>
      <c r="E224" s="56" t="s">
        <v>138</v>
      </c>
      <c r="F224" s="56" t="str">
        <f t="shared" si="3"/>
        <v>847.8470315.1.492316.000000.847001.300180</v>
      </c>
      <c r="G224" s="56" t="s">
        <v>21</v>
      </c>
      <c r="H224" s="56">
        <v>847001</v>
      </c>
      <c r="I224" s="56" t="s">
        <v>863</v>
      </c>
      <c r="J224" s="56">
        <v>300180</v>
      </c>
      <c r="K224" s="56" t="s">
        <v>5745</v>
      </c>
      <c r="L224" s="56">
        <v>1</v>
      </c>
      <c r="M224" s="56">
        <v>45000</v>
      </c>
      <c r="N224" s="57">
        <v>45000</v>
      </c>
    </row>
    <row r="225" spans="1:14" x14ac:dyDescent="0.35">
      <c r="A225" s="56">
        <v>0</v>
      </c>
      <c r="B225" s="56">
        <v>8470315</v>
      </c>
      <c r="C225" s="56" t="s">
        <v>166</v>
      </c>
      <c r="D225" s="56">
        <v>492316</v>
      </c>
      <c r="E225" s="56" t="s">
        <v>138</v>
      </c>
      <c r="F225" s="56" t="str">
        <f t="shared" si="3"/>
        <v>847.8470315.1.492316.000000.847001.300180</v>
      </c>
      <c r="G225" s="56" t="s">
        <v>21</v>
      </c>
      <c r="H225" s="56">
        <v>847001</v>
      </c>
      <c r="I225" s="56" t="s">
        <v>863</v>
      </c>
      <c r="J225" s="56">
        <v>300180</v>
      </c>
      <c r="K225" s="56" t="s">
        <v>5747</v>
      </c>
      <c r="L225" s="56">
        <v>1</v>
      </c>
      <c r="M225" s="56">
        <v>147000</v>
      </c>
      <c r="N225" s="57">
        <v>147000</v>
      </c>
    </row>
    <row r="226" spans="1:14" x14ac:dyDescent="0.35">
      <c r="A226" s="56">
        <v>0</v>
      </c>
      <c r="B226" s="56">
        <v>8470320</v>
      </c>
      <c r="C226" s="56" t="s">
        <v>183</v>
      </c>
      <c r="D226" s="56">
        <v>492316</v>
      </c>
      <c r="E226" s="56" t="s">
        <v>138</v>
      </c>
      <c r="F226" s="56" t="str">
        <f t="shared" si="3"/>
        <v>847.8470320.1.492316.000000.847001.300180</v>
      </c>
      <c r="G226" s="56" t="s">
        <v>21</v>
      </c>
      <c r="H226" s="56">
        <v>847001</v>
      </c>
      <c r="I226" s="56" t="s">
        <v>863</v>
      </c>
      <c r="J226" s="56">
        <v>300180</v>
      </c>
      <c r="K226" s="56" t="s">
        <v>5749</v>
      </c>
      <c r="L226" s="56">
        <v>1</v>
      </c>
      <c r="M226" s="56">
        <v>155000</v>
      </c>
      <c r="N226" s="57">
        <v>155000</v>
      </c>
    </row>
    <row r="227" spans="1:14" x14ac:dyDescent="0.35">
      <c r="A227" s="56">
        <v>0</v>
      </c>
      <c r="B227" s="56">
        <v>8470320</v>
      </c>
      <c r="C227" s="56" t="s">
        <v>183</v>
      </c>
      <c r="D227" s="56">
        <v>492316</v>
      </c>
      <c r="E227" s="56" t="s">
        <v>138</v>
      </c>
      <c r="F227" s="56" t="str">
        <f t="shared" si="3"/>
        <v>847.8470320.1.492316.000000.847001.300180</v>
      </c>
      <c r="G227" s="56" t="s">
        <v>21</v>
      </c>
      <c r="H227" s="56">
        <v>847001</v>
      </c>
      <c r="I227" s="56" t="s">
        <v>863</v>
      </c>
      <c r="J227" s="56">
        <v>300180</v>
      </c>
      <c r="K227" s="56" t="s">
        <v>5750</v>
      </c>
      <c r="L227" s="56">
        <v>1</v>
      </c>
      <c r="M227" s="56">
        <v>55000</v>
      </c>
      <c r="N227" s="57">
        <v>55000</v>
      </c>
    </row>
    <row r="228" spans="1:14" x14ac:dyDescent="0.35">
      <c r="A228" s="56">
        <v>0</v>
      </c>
      <c r="B228" s="56">
        <v>8470325</v>
      </c>
      <c r="C228" s="56" t="s">
        <v>190</v>
      </c>
      <c r="D228" s="56">
        <v>492316</v>
      </c>
      <c r="E228" s="56" t="s">
        <v>138</v>
      </c>
      <c r="F228" s="56" t="str">
        <f t="shared" si="3"/>
        <v>847.8470325.1.492316.000000.847001.300180</v>
      </c>
      <c r="G228" s="56" t="s">
        <v>21</v>
      </c>
      <c r="H228" s="56">
        <v>847001</v>
      </c>
      <c r="I228" s="56" t="s">
        <v>863</v>
      </c>
      <c r="J228" s="56">
        <v>300180</v>
      </c>
      <c r="K228" s="56" t="s">
        <v>5751</v>
      </c>
      <c r="L228" s="56">
        <v>1</v>
      </c>
      <c r="M228" s="56">
        <v>462200</v>
      </c>
      <c r="N228" s="57">
        <v>462200</v>
      </c>
    </row>
    <row r="229" spans="1:14" x14ac:dyDescent="0.35">
      <c r="A229" s="56">
        <v>0</v>
      </c>
      <c r="B229" s="56">
        <v>8470325</v>
      </c>
      <c r="C229" s="56" t="s">
        <v>190</v>
      </c>
      <c r="D229" s="56">
        <v>492316</v>
      </c>
      <c r="E229" s="56" t="s">
        <v>138</v>
      </c>
      <c r="F229" s="56" t="str">
        <f t="shared" si="3"/>
        <v>847.8470325.1.492316.000000.847001.300180</v>
      </c>
      <c r="G229" s="56" t="s">
        <v>21</v>
      </c>
      <c r="H229" s="56">
        <v>847001</v>
      </c>
      <c r="I229" s="56" t="s">
        <v>863</v>
      </c>
      <c r="J229" s="56">
        <v>300180</v>
      </c>
      <c r="K229" s="56" t="s">
        <v>5753</v>
      </c>
      <c r="L229" s="56">
        <v>1</v>
      </c>
      <c r="M229" s="56">
        <v>47160</v>
      </c>
      <c r="N229" s="57">
        <v>47160</v>
      </c>
    </row>
    <row r="230" spans="1:14" x14ac:dyDescent="0.35">
      <c r="A230" s="56">
        <v>0</v>
      </c>
      <c r="B230" s="56">
        <v>8470325</v>
      </c>
      <c r="C230" s="56" t="s">
        <v>190</v>
      </c>
      <c r="D230" s="56">
        <v>492316</v>
      </c>
      <c r="E230" s="56" t="s">
        <v>138</v>
      </c>
      <c r="F230" s="56" t="str">
        <f t="shared" si="3"/>
        <v>847.8470325.1.492316.000000.847001.300180</v>
      </c>
      <c r="G230" s="56" t="s">
        <v>21</v>
      </c>
      <c r="H230" s="56">
        <v>847001</v>
      </c>
      <c r="I230" s="56" t="s">
        <v>863</v>
      </c>
      <c r="J230" s="56">
        <v>300180</v>
      </c>
      <c r="K230" s="56" t="s">
        <v>5756</v>
      </c>
      <c r="L230" s="56">
        <v>1</v>
      </c>
      <c r="M230" s="56">
        <v>22500</v>
      </c>
      <c r="N230" s="57">
        <v>22500</v>
      </c>
    </row>
    <row r="231" spans="1:14" x14ac:dyDescent="0.35">
      <c r="A231" s="56">
        <v>0</v>
      </c>
      <c r="B231" s="56">
        <v>8470325</v>
      </c>
      <c r="C231" s="56" t="s">
        <v>190</v>
      </c>
      <c r="D231" s="56">
        <v>492316</v>
      </c>
      <c r="E231" s="56" t="s">
        <v>138</v>
      </c>
      <c r="F231" s="56" t="str">
        <f t="shared" si="3"/>
        <v>847.8470325.1.492316.000000.847001.300180</v>
      </c>
      <c r="G231" s="56" t="s">
        <v>21</v>
      </c>
      <c r="H231" s="56">
        <v>847001</v>
      </c>
      <c r="I231" s="56" t="s">
        <v>863</v>
      </c>
      <c r="J231" s="56">
        <v>300180</v>
      </c>
      <c r="K231" s="56" t="s">
        <v>5759</v>
      </c>
      <c r="L231" s="56">
        <v>1</v>
      </c>
      <c r="M231" s="56">
        <v>862230</v>
      </c>
      <c r="N231" s="57">
        <v>862230</v>
      </c>
    </row>
    <row r="232" spans="1:14" x14ac:dyDescent="0.35">
      <c r="A232" s="56">
        <v>0</v>
      </c>
      <c r="B232" s="56">
        <v>8470330</v>
      </c>
      <c r="C232" s="56" t="s">
        <v>199</v>
      </c>
      <c r="D232" s="56">
        <v>492316</v>
      </c>
      <c r="E232" s="56" t="s">
        <v>138</v>
      </c>
      <c r="F232" s="56" t="str">
        <f t="shared" si="3"/>
        <v>847.8470330.1.492316.000000.847001.300180</v>
      </c>
      <c r="G232" s="56" t="s">
        <v>21</v>
      </c>
      <c r="H232" s="56">
        <v>847001</v>
      </c>
      <c r="I232" s="56" t="s">
        <v>863</v>
      </c>
      <c r="J232" s="56">
        <v>300180</v>
      </c>
      <c r="K232" s="56" t="s">
        <v>5761</v>
      </c>
      <c r="L232" s="56">
        <v>6</v>
      </c>
      <c r="M232" s="56">
        <v>144000</v>
      </c>
      <c r="N232" s="57">
        <v>864000</v>
      </c>
    </row>
    <row r="233" spans="1:14" x14ac:dyDescent="0.35">
      <c r="A233" s="56">
        <v>0</v>
      </c>
      <c r="B233" s="56">
        <v>8470335</v>
      </c>
      <c r="C233" s="56" t="s">
        <v>208</v>
      </c>
      <c r="D233" s="56">
        <v>492316</v>
      </c>
      <c r="E233" s="56" t="s">
        <v>138</v>
      </c>
      <c r="F233" s="56" t="str">
        <f t="shared" si="3"/>
        <v>847.8470335.1.492316.000000.847001.300180</v>
      </c>
      <c r="G233" s="56" t="s">
        <v>21</v>
      </c>
      <c r="H233" s="56">
        <v>847001</v>
      </c>
      <c r="I233" s="56" t="s">
        <v>863</v>
      </c>
      <c r="J233" s="56">
        <v>300180</v>
      </c>
      <c r="K233" s="56" t="s">
        <v>5763</v>
      </c>
      <c r="L233" s="56">
        <v>1</v>
      </c>
      <c r="M233" s="56">
        <v>88000</v>
      </c>
      <c r="N233" s="57">
        <v>88000</v>
      </c>
    </row>
    <row r="234" spans="1:14" x14ac:dyDescent="0.35">
      <c r="A234" s="56">
        <v>0</v>
      </c>
      <c r="B234" s="56">
        <v>8470340</v>
      </c>
      <c r="C234" s="56" t="s">
        <v>217</v>
      </c>
      <c r="D234" s="56">
        <v>492316</v>
      </c>
      <c r="E234" s="56" t="s">
        <v>138</v>
      </c>
      <c r="F234" s="56" t="str">
        <f t="shared" si="3"/>
        <v>847.8470340.1.492316.000000.847001.300180</v>
      </c>
      <c r="G234" s="56" t="s">
        <v>21</v>
      </c>
      <c r="H234" s="56">
        <v>847001</v>
      </c>
      <c r="I234" s="56" t="s">
        <v>863</v>
      </c>
      <c r="J234" s="56">
        <v>300180</v>
      </c>
      <c r="K234" s="56" t="s">
        <v>5764</v>
      </c>
      <c r="L234" s="56">
        <v>1</v>
      </c>
      <c r="M234" s="56">
        <v>700000</v>
      </c>
      <c r="N234" s="57">
        <v>700000</v>
      </c>
    </row>
    <row r="235" spans="1:14" x14ac:dyDescent="0.35">
      <c r="A235" s="56">
        <v>0</v>
      </c>
      <c r="B235" s="56">
        <v>8470340</v>
      </c>
      <c r="C235" s="56" t="s">
        <v>217</v>
      </c>
      <c r="D235" s="56">
        <v>492316</v>
      </c>
      <c r="E235" s="56" t="s">
        <v>138</v>
      </c>
      <c r="F235" s="56" t="str">
        <f t="shared" si="3"/>
        <v>847.8470340.1.492316.000000.847001.300180</v>
      </c>
      <c r="G235" s="56" t="s">
        <v>21</v>
      </c>
      <c r="H235" s="56">
        <v>847001</v>
      </c>
      <c r="I235" s="56" t="s">
        <v>863</v>
      </c>
      <c r="J235" s="56">
        <v>300180</v>
      </c>
      <c r="K235" s="56" t="s">
        <v>5766</v>
      </c>
      <c r="L235" s="56">
        <v>1</v>
      </c>
      <c r="M235" s="56">
        <v>150000</v>
      </c>
      <c r="N235" s="57">
        <v>150000</v>
      </c>
    </row>
    <row r="236" spans="1:14" x14ac:dyDescent="0.35">
      <c r="A236" s="56">
        <v>0</v>
      </c>
      <c r="B236" s="56">
        <v>8470350</v>
      </c>
      <c r="C236" s="56" t="s">
        <v>232</v>
      </c>
      <c r="D236" s="56">
        <v>492316</v>
      </c>
      <c r="E236" s="56" t="s">
        <v>138</v>
      </c>
      <c r="F236" s="56" t="str">
        <f t="shared" si="3"/>
        <v>847.8470350.1.492316.000000.847001.300180</v>
      </c>
      <c r="G236" s="56" t="s">
        <v>21</v>
      </c>
      <c r="H236" s="56">
        <v>847001</v>
      </c>
      <c r="I236" s="56" t="s">
        <v>863</v>
      </c>
      <c r="J236" s="56">
        <v>300180</v>
      </c>
      <c r="K236" s="56" t="s">
        <v>5767</v>
      </c>
      <c r="L236" s="56">
        <v>1</v>
      </c>
      <c r="M236" s="56">
        <v>1300000</v>
      </c>
      <c r="N236" s="57">
        <v>1300000</v>
      </c>
    </row>
    <row r="237" spans="1:14" x14ac:dyDescent="0.35">
      <c r="A237" s="56">
        <v>0</v>
      </c>
      <c r="B237" s="56">
        <v>8470810</v>
      </c>
      <c r="C237" s="56" t="s">
        <v>452</v>
      </c>
      <c r="D237" s="56">
        <v>495110</v>
      </c>
      <c r="E237" s="56" t="s">
        <v>889</v>
      </c>
      <c r="F237" s="56" t="str">
        <f t="shared" si="3"/>
        <v>847.8470810.1.495110.000000.847001.300180</v>
      </c>
      <c r="G237" s="56" t="s">
        <v>21</v>
      </c>
      <c r="H237" s="56">
        <v>847001</v>
      </c>
      <c r="I237" s="56" t="s">
        <v>863</v>
      </c>
      <c r="J237" s="56">
        <v>300180</v>
      </c>
      <c r="K237" s="56" t="s">
        <v>5392</v>
      </c>
      <c r="L237" s="56">
        <v>1</v>
      </c>
      <c r="M237" s="56">
        <v>800000</v>
      </c>
      <c r="N237" s="57">
        <v>800000</v>
      </c>
    </row>
    <row r="238" spans="1:14" x14ac:dyDescent="0.35">
      <c r="A238" s="56" t="s">
        <v>5326</v>
      </c>
      <c r="B238" s="56">
        <v>8470345</v>
      </c>
      <c r="C238" s="56" t="s">
        <v>225</v>
      </c>
      <c r="D238" s="56" t="s">
        <v>869</v>
      </c>
      <c r="E238" s="56" t="e">
        <v>#N/A</v>
      </c>
      <c r="F238" s="56" t="str">
        <f t="shared" si="3"/>
        <v>847.8470345.1.492316.000000.847001.300180</v>
      </c>
      <c r="G238" s="56" t="s">
        <v>21</v>
      </c>
      <c r="H238" s="56">
        <v>847001</v>
      </c>
      <c r="I238" s="56" t="s">
        <v>863</v>
      </c>
      <c r="J238" s="56">
        <v>300180</v>
      </c>
      <c r="K238" s="56" t="s">
        <v>2571</v>
      </c>
      <c r="L238" s="56">
        <v>1</v>
      </c>
      <c r="M238" s="56">
        <v>237809</v>
      </c>
      <c r="N238" s="57">
        <v>237809</v>
      </c>
    </row>
    <row r="239" spans="1:14" x14ac:dyDescent="0.35">
      <c r="A239" s="56" t="s">
        <v>5326</v>
      </c>
      <c r="B239" s="56">
        <v>8470345</v>
      </c>
      <c r="C239" s="56" t="s">
        <v>225</v>
      </c>
      <c r="D239" s="56" t="s">
        <v>869</v>
      </c>
      <c r="E239" s="56" t="e">
        <v>#N/A</v>
      </c>
      <c r="F239" s="56" t="str">
        <f t="shared" si="3"/>
        <v>847.8470345.1.492316.000000.847001.300180</v>
      </c>
      <c r="G239" s="56" t="s">
        <v>21</v>
      </c>
      <c r="H239" s="56">
        <v>847001</v>
      </c>
      <c r="I239" s="56" t="s">
        <v>863</v>
      </c>
      <c r="J239" s="56">
        <v>300180</v>
      </c>
      <c r="K239" s="56" t="s">
        <v>2577</v>
      </c>
      <c r="L239" s="56">
        <v>1</v>
      </c>
      <c r="M239" s="56">
        <v>260000</v>
      </c>
      <c r="N239" s="57">
        <v>260000</v>
      </c>
    </row>
    <row r="240" spans="1:14" x14ac:dyDescent="0.35">
      <c r="A240" s="56" t="s">
        <v>5326</v>
      </c>
      <c r="B240" s="56">
        <v>8470345</v>
      </c>
      <c r="C240" s="56" t="s">
        <v>225</v>
      </c>
      <c r="D240" s="56" t="s">
        <v>869</v>
      </c>
      <c r="E240" s="56" t="e">
        <v>#N/A</v>
      </c>
      <c r="F240" s="56" t="str">
        <f t="shared" si="3"/>
        <v>847.8470345.1.492316.000000.847001.300180</v>
      </c>
      <c r="G240" s="56" t="s">
        <v>21</v>
      </c>
      <c r="H240" s="56">
        <v>847001</v>
      </c>
      <c r="I240" s="56" t="s">
        <v>863</v>
      </c>
      <c r="J240" s="56">
        <v>300180</v>
      </c>
      <c r="K240" s="56" t="s">
        <v>2579</v>
      </c>
      <c r="L240" s="56">
        <v>1</v>
      </c>
      <c r="M240" s="56">
        <v>125000</v>
      </c>
      <c r="N240" s="57">
        <v>125000</v>
      </c>
    </row>
    <row r="241" spans="1:14" x14ac:dyDescent="0.35">
      <c r="A241" s="56" t="s">
        <v>1998</v>
      </c>
      <c r="B241" s="56">
        <v>8470110</v>
      </c>
      <c r="C241" s="56" t="s">
        <v>16</v>
      </c>
      <c r="D241" s="56">
        <v>420550</v>
      </c>
      <c r="E241" s="56" t="s">
        <v>18</v>
      </c>
      <c r="F241" s="56" t="str">
        <f t="shared" si="3"/>
        <v>847.8470110.1.420550.000000.847001.200179</v>
      </c>
      <c r="G241" s="56" t="s">
        <v>2872</v>
      </c>
      <c r="H241" s="56">
        <v>847001</v>
      </c>
      <c r="I241" s="56" t="s">
        <v>23</v>
      </c>
      <c r="J241" s="56">
        <v>200179</v>
      </c>
      <c r="N241" s="57">
        <v>30000</v>
      </c>
    </row>
    <row r="242" spans="1:14" x14ac:dyDescent="0.35">
      <c r="A242" s="56" t="s">
        <v>1998</v>
      </c>
      <c r="B242" s="56">
        <v>8470110</v>
      </c>
      <c r="C242" s="56" t="s">
        <v>16</v>
      </c>
      <c r="D242" s="56">
        <v>420570</v>
      </c>
      <c r="E242" s="56" t="s">
        <v>25</v>
      </c>
      <c r="F242" s="56" t="str">
        <f t="shared" si="3"/>
        <v>847.8470110.1.420570.000000.847001.200179</v>
      </c>
      <c r="G242" s="56" t="s">
        <v>2872</v>
      </c>
      <c r="H242" s="56">
        <v>847001</v>
      </c>
      <c r="I242" s="56" t="s">
        <v>23</v>
      </c>
      <c r="J242" s="56">
        <v>200179</v>
      </c>
      <c r="N242" s="237">
        <v>8500000</v>
      </c>
    </row>
    <row r="243" spans="1:14" x14ac:dyDescent="0.35">
      <c r="A243" s="56" t="s">
        <v>2036</v>
      </c>
      <c r="B243" s="56">
        <v>8470110</v>
      </c>
      <c r="C243" s="56" t="s">
        <v>16</v>
      </c>
      <c r="D243" s="56">
        <v>420900</v>
      </c>
      <c r="E243" s="56" t="s">
        <v>28</v>
      </c>
      <c r="F243" s="56" t="str">
        <f t="shared" si="3"/>
        <v>847.8470110.1.420900.000000.847001.200179</v>
      </c>
      <c r="G243" s="56" t="s">
        <v>2872</v>
      </c>
      <c r="H243" s="56">
        <v>847001</v>
      </c>
      <c r="I243" s="56" t="s">
        <v>23</v>
      </c>
      <c r="J243" s="56">
        <v>200179</v>
      </c>
      <c r="N243" s="57">
        <v>1500</v>
      </c>
    </row>
    <row r="244" spans="1:14" x14ac:dyDescent="0.35">
      <c r="A244" s="56" t="s">
        <v>2668</v>
      </c>
      <c r="B244" s="56">
        <v>8470110</v>
      </c>
      <c r="C244" s="56" t="s">
        <v>16</v>
      </c>
      <c r="D244" s="56">
        <v>421000</v>
      </c>
      <c r="E244" s="56" t="s">
        <v>31</v>
      </c>
      <c r="F244" s="56" t="str">
        <f t="shared" si="3"/>
        <v>847.8470110.1.421000.000000.847001.200179</v>
      </c>
      <c r="G244" s="56" t="s">
        <v>2872</v>
      </c>
      <c r="H244" s="56">
        <v>847001</v>
      </c>
      <c r="I244" s="56" t="s">
        <v>23</v>
      </c>
      <c r="J244" s="56">
        <v>200179</v>
      </c>
      <c r="N244" s="57">
        <v>200000</v>
      </c>
    </row>
    <row r="245" spans="1:14" x14ac:dyDescent="0.35">
      <c r="A245" s="56" t="s">
        <v>1998</v>
      </c>
      <c r="B245" s="56">
        <v>8470110</v>
      </c>
      <c r="C245" s="56" t="s">
        <v>16</v>
      </c>
      <c r="D245" s="56">
        <v>421700</v>
      </c>
      <c r="E245" s="56" t="s">
        <v>34</v>
      </c>
      <c r="F245" s="56" t="str">
        <f t="shared" si="3"/>
        <v>847.8470110.1.421700.000000.847001.200179</v>
      </c>
      <c r="G245" s="56" t="s">
        <v>2872</v>
      </c>
      <c r="H245" s="56">
        <v>847001</v>
      </c>
      <c r="I245" s="56" t="s">
        <v>23</v>
      </c>
      <c r="J245" s="56">
        <v>200179</v>
      </c>
      <c r="N245" s="57">
        <v>25000</v>
      </c>
    </row>
    <row r="246" spans="1:14" x14ac:dyDescent="0.35">
      <c r="A246" s="56" t="s">
        <v>2019</v>
      </c>
      <c r="B246" s="56">
        <v>8470110</v>
      </c>
      <c r="C246" s="56" t="s">
        <v>16</v>
      </c>
      <c r="D246" s="56">
        <v>425100</v>
      </c>
      <c r="E246" s="56" t="s">
        <v>79</v>
      </c>
      <c r="F246" s="56" t="str">
        <f t="shared" si="3"/>
        <v>847.8470110.1.425100.000000.847001.200179</v>
      </c>
      <c r="G246" s="56" t="s">
        <v>2872</v>
      </c>
      <c r="H246" s="56">
        <v>847001</v>
      </c>
      <c r="I246" s="56" t="s">
        <v>23</v>
      </c>
      <c r="J246" s="56">
        <v>200179</v>
      </c>
      <c r="N246" s="57">
        <v>0</v>
      </c>
    </row>
    <row r="247" spans="1:14" x14ac:dyDescent="0.35">
      <c r="A247" s="56" t="s">
        <v>2019</v>
      </c>
      <c r="B247" s="56">
        <v>8470110</v>
      </c>
      <c r="C247" s="56" t="s">
        <v>16</v>
      </c>
      <c r="D247" s="56">
        <v>425510</v>
      </c>
      <c r="E247" s="56" t="s">
        <v>37</v>
      </c>
      <c r="F247" s="56" t="str">
        <f t="shared" si="3"/>
        <v>847.8470110.1.425510.000000.847001.200179</v>
      </c>
      <c r="G247" s="56" t="s">
        <v>2872</v>
      </c>
      <c r="H247" s="56">
        <v>847001</v>
      </c>
      <c r="I247" s="56" t="s">
        <v>23</v>
      </c>
      <c r="J247" s="56">
        <v>200179</v>
      </c>
      <c r="N247" s="57">
        <v>300000</v>
      </c>
    </row>
    <row r="248" spans="1:14" x14ac:dyDescent="0.35">
      <c r="A248" s="56" t="s">
        <v>2019</v>
      </c>
      <c r="B248" s="56">
        <v>8470110</v>
      </c>
      <c r="C248" s="56" t="s">
        <v>16</v>
      </c>
      <c r="D248" s="56">
        <v>425550</v>
      </c>
      <c r="E248" s="56" t="s">
        <v>83</v>
      </c>
      <c r="F248" s="56" t="str">
        <f t="shared" si="3"/>
        <v>847.8470110.1.425550.000000.847001.200179</v>
      </c>
      <c r="G248" s="56" t="s">
        <v>2872</v>
      </c>
      <c r="H248" s="56">
        <v>847001</v>
      </c>
      <c r="I248" s="56" t="s">
        <v>23</v>
      </c>
      <c r="J248" s="56">
        <v>200179</v>
      </c>
      <c r="N248" s="57">
        <v>300000</v>
      </c>
    </row>
    <row r="249" spans="1:14" x14ac:dyDescent="0.35">
      <c r="A249" s="56" t="s">
        <v>1998</v>
      </c>
      <c r="B249" s="56">
        <v>8470110</v>
      </c>
      <c r="C249" s="56" t="s">
        <v>16</v>
      </c>
      <c r="D249" s="56">
        <v>425770</v>
      </c>
      <c r="E249" s="56" t="s">
        <v>132</v>
      </c>
      <c r="F249" s="56" t="str">
        <f t="shared" si="3"/>
        <v>847.8470110.1.425770.000000.847001.200179</v>
      </c>
      <c r="G249" s="56" t="s">
        <v>2872</v>
      </c>
      <c r="H249" s="56">
        <v>847001</v>
      </c>
      <c r="I249" s="56" t="s">
        <v>23</v>
      </c>
      <c r="J249" s="56">
        <v>200179</v>
      </c>
    </row>
    <row r="250" spans="1:14" x14ac:dyDescent="0.35">
      <c r="A250" s="56" t="s">
        <v>2036</v>
      </c>
      <c r="B250" s="56">
        <v>8470110</v>
      </c>
      <c r="C250" s="56" t="s">
        <v>16</v>
      </c>
      <c r="D250" s="56">
        <v>425900</v>
      </c>
      <c r="E250" s="56" t="s">
        <v>40</v>
      </c>
      <c r="F250" s="56" t="str">
        <f t="shared" si="3"/>
        <v>847.8470110.1.425900.000000.847001.200179</v>
      </c>
      <c r="G250" s="56" t="s">
        <v>2872</v>
      </c>
      <c r="H250" s="56">
        <v>847001</v>
      </c>
      <c r="I250" s="56" t="s">
        <v>23</v>
      </c>
      <c r="J250" s="56">
        <v>200179</v>
      </c>
      <c r="N250" s="57">
        <v>10000</v>
      </c>
    </row>
    <row r="251" spans="1:14" x14ac:dyDescent="0.35">
      <c r="A251" s="56" t="s">
        <v>2041</v>
      </c>
      <c r="B251" s="56">
        <v>8470110</v>
      </c>
      <c r="C251" s="56" t="s">
        <v>16</v>
      </c>
      <c r="D251" s="56">
        <v>426610</v>
      </c>
      <c r="E251" s="56" t="s">
        <v>43</v>
      </c>
      <c r="F251" s="56" t="str">
        <f t="shared" si="3"/>
        <v>847.8470110.1.426610.000000.847001.200179</v>
      </c>
      <c r="G251" s="56" t="s">
        <v>2872</v>
      </c>
      <c r="H251" s="56">
        <v>847001</v>
      </c>
      <c r="I251" s="56" t="s">
        <v>23</v>
      </c>
      <c r="J251" s="56">
        <v>200179</v>
      </c>
      <c r="N251" s="57">
        <v>518387.5</v>
      </c>
    </row>
    <row r="252" spans="1:14" x14ac:dyDescent="0.35">
      <c r="A252" s="56" t="s">
        <v>1998</v>
      </c>
      <c r="B252" s="56">
        <v>8470110</v>
      </c>
      <c r="C252" s="56" t="s">
        <v>16</v>
      </c>
      <c r="D252" s="56">
        <v>427710</v>
      </c>
      <c r="E252" s="56" t="s">
        <v>46</v>
      </c>
      <c r="F252" s="56" t="str">
        <f t="shared" si="3"/>
        <v>847.8470110.1.427710.000000.847001.200179</v>
      </c>
      <c r="G252" s="56" t="s">
        <v>2872</v>
      </c>
      <c r="H252" s="56">
        <v>847001</v>
      </c>
      <c r="I252" s="56" t="s">
        <v>23</v>
      </c>
      <c r="J252" s="56">
        <v>200179</v>
      </c>
      <c r="N252" s="57">
        <v>0</v>
      </c>
    </row>
    <row r="253" spans="1:14" x14ac:dyDescent="0.35">
      <c r="A253" s="56" t="s">
        <v>2036</v>
      </c>
      <c r="B253" s="56">
        <v>8470110</v>
      </c>
      <c r="C253" s="56" t="s">
        <v>16</v>
      </c>
      <c r="D253" s="56">
        <v>427900</v>
      </c>
      <c r="E253" s="56" t="s">
        <v>49</v>
      </c>
      <c r="F253" s="56" t="str">
        <f t="shared" si="3"/>
        <v>847.8470110.1.427900.000000.847001.200179</v>
      </c>
      <c r="G253" s="56" t="s">
        <v>2872</v>
      </c>
      <c r="H253" s="56">
        <v>847001</v>
      </c>
      <c r="I253" s="56" t="s">
        <v>23</v>
      </c>
      <c r="J253" s="56">
        <v>200179</v>
      </c>
      <c r="N253" s="57">
        <v>0</v>
      </c>
    </row>
    <row r="254" spans="1:14" x14ac:dyDescent="0.35">
      <c r="A254" s="56" t="s">
        <v>2047</v>
      </c>
      <c r="B254" s="56">
        <v>8470110</v>
      </c>
      <c r="C254" s="56" t="s">
        <v>16</v>
      </c>
      <c r="D254" s="56">
        <v>428090</v>
      </c>
      <c r="E254" s="56" t="s">
        <v>52</v>
      </c>
      <c r="F254" s="56" t="str">
        <f t="shared" si="3"/>
        <v>847.8470110.1.428090.000000.847001.200179</v>
      </c>
      <c r="G254" s="56" t="s">
        <v>2872</v>
      </c>
      <c r="H254" s="56">
        <v>847001</v>
      </c>
      <c r="I254" s="56" t="s">
        <v>23</v>
      </c>
      <c r="J254" s="56">
        <v>200179</v>
      </c>
      <c r="N254" s="57">
        <v>1000000</v>
      </c>
    </row>
    <row r="255" spans="1:14" x14ac:dyDescent="0.35">
      <c r="A255" s="56" t="s">
        <v>2052</v>
      </c>
      <c r="B255" s="56">
        <v>8470110</v>
      </c>
      <c r="C255" s="56" t="s">
        <v>16</v>
      </c>
      <c r="D255" s="56">
        <v>428400</v>
      </c>
      <c r="E255" s="56" t="s">
        <v>614</v>
      </c>
      <c r="F255" s="56" t="str">
        <f t="shared" si="3"/>
        <v>847.8470110.1.428400.000000.847001.200179</v>
      </c>
      <c r="G255" s="56" t="s">
        <v>2872</v>
      </c>
      <c r="H255" s="56">
        <v>847001</v>
      </c>
      <c r="I255" s="56" t="s">
        <v>23</v>
      </c>
      <c r="J255" s="56">
        <v>200179</v>
      </c>
      <c r="N255" s="57">
        <v>50000</v>
      </c>
    </row>
    <row r="256" spans="1:14" x14ac:dyDescent="0.35">
      <c r="A256" s="56" t="s">
        <v>2019</v>
      </c>
      <c r="B256" s="56">
        <v>8470110</v>
      </c>
      <c r="C256" s="56" t="s">
        <v>16</v>
      </c>
      <c r="D256" s="56">
        <v>428640</v>
      </c>
      <c r="E256" s="56" t="s">
        <v>55</v>
      </c>
      <c r="F256" s="56" t="str">
        <f t="shared" si="3"/>
        <v>847.8470110.1.428640.000000.847001.200179</v>
      </c>
      <c r="G256" s="56" t="s">
        <v>2872</v>
      </c>
      <c r="H256" s="56">
        <v>847001</v>
      </c>
      <c r="I256" s="56" t="s">
        <v>23</v>
      </c>
      <c r="J256" s="56">
        <v>200179</v>
      </c>
      <c r="N256" s="57">
        <v>100000</v>
      </c>
    </row>
    <row r="257" spans="1:14" x14ac:dyDescent="0.35">
      <c r="A257" s="56" t="s">
        <v>2058</v>
      </c>
      <c r="B257" s="56">
        <v>8470110</v>
      </c>
      <c r="C257" s="56" t="s">
        <v>16</v>
      </c>
      <c r="D257" s="56">
        <v>430330</v>
      </c>
      <c r="E257" s="56" t="s">
        <v>378</v>
      </c>
      <c r="F257" s="56" t="str">
        <f t="shared" si="3"/>
        <v>847.8470110.1.430330.000000.847001.200179</v>
      </c>
      <c r="G257" s="56" t="s">
        <v>2872</v>
      </c>
      <c r="H257" s="56">
        <v>847001</v>
      </c>
      <c r="I257" s="56" t="s">
        <v>23</v>
      </c>
      <c r="J257" s="56">
        <v>200179</v>
      </c>
      <c r="N257" s="57">
        <v>0</v>
      </c>
    </row>
    <row r="258" spans="1:14" x14ac:dyDescent="0.35">
      <c r="A258" s="56" t="s">
        <v>2036</v>
      </c>
      <c r="B258" s="56">
        <v>8470110</v>
      </c>
      <c r="C258" s="56" t="s">
        <v>16</v>
      </c>
      <c r="D258" s="56">
        <v>435310</v>
      </c>
      <c r="E258" s="56" t="s">
        <v>92</v>
      </c>
      <c r="F258" s="56" t="str">
        <f t="shared" si="3"/>
        <v>847.8470110.1.435310.000000.847001.200179</v>
      </c>
      <c r="G258" s="56" t="s">
        <v>2872</v>
      </c>
      <c r="H258" s="56">
        <v>847001</v>
      </c>
      <c r="I258" s="56" t="s">
        <v>23</v>
      </c>
      <c r="J258" s="56">
        <v>200179</v>
      </c>
      <c r="N258" s="57">
        <v>0</v>
      </c>
    </row>
    <row r="259" spans="1:14" x14ac:dyDescent="0.35">
      <c r="A259" s="56" t="s">
        <v>2036</v>
      </c>
      <c r="B259" s="56">
        <v>8470110</v>
      </c>
      <c r="C259" s="56" t="s">
        <v>16</v>
      </c>
      <c r="D259" s="56">
        <v>435410</v>
      </c>
      <c r="E259" s="56" t="s">
        <v>58</v>
      </c>
      <c r="F259" s="56" t="str">
        <f t="shared" ref="F259:F322" si="4">CONCATENATE(847,".",B259,".",1,".",D259,".","000000",".",H259,".",J259)</f>
        <v>847.8470110.1.435410.000000.847001.200179</v>
      </c>
      <c r="G259" s="56" t="s">
        <v>2872</v>
      </c>
      <c r="H259" s="56">
        <v>847001</v>
      </c>
      <c r="I259" s="56" t="s">
        <v>23</v>
      </c>
      <c r="J259" s="56">
        <v>200179</v>
      </c>
      <c r="N259" s="57">
        <v>0</v>
      </c>
    </row>
    <row r="260" spans="1:14" x14ac:dyDescent="0.35">
      <c r="A260" s="56" t="s">
        <v>2019</v>
      </c>
      <c r="B260" s="56">
        <v>8470110</v>
      </c>
      <c r="C260" s="56" t="s">
        <v>16</v>
      </c>
      <c r="D260" s="56">
        <v>435519</v>
      </c>
      <c r="E260" s="56" t="s">
        <v>61</v>
      </c>
      <c r="F260" s="56" t="str">
        <f t="shared" si="4"/>
        <v>847.8470110.1.435519.000000.847001.200179</v>
      </c>
      <c r="G260" s="56" t="s">
        <v>2872</v>
      </c>
      <c r="H260" s="56">
        <v>847001</v>
      </c>
      <c r="I260" s="56" t="s">
        <v>23</v>
      </c>
      <c r="J260" s="56">
        <v>200179</v>
      </c>
      <c r="N260" s="57">
        <v>0</v>
      </c>
    </row>
    <row r="261" spans="1:14" x14ac:dyDescent="0.35">
      <c r="A261" s="56" t="s">
        <v>1998</v>
      </c>
      <c r="B261" s="56">
        <v>8470110</v>
      </c>
      <c r="C261" s="56" t="s">
        <v>16</v>
      </c>
      <c r="D261" s="56">
        <v>435530</v>
      </c>
      <c r="E261" s="56" t="s">
        <v>150</v>
      </c>
      <c r="F261" s="56" t="str">
        <f t="shared" si="4"/>
        <v>847.8470110.1.435530.000000.847001.200179</v>
      </c>
      <c r="G261" s="56" t="s">
        <v>2872</v>
      </c>
      <c r="H261" s="56">
        <v>847001</v>
      </c>
      <c r="I261" s="56" t="s">
        <v>23</v>
      </c>
      <c r="J261" s="56">
        <v>200179</v>
      </c>
      <c r="N261" s="57">
        <v>0</v>
      </c>
    </row>
    <row r="262" spans="1:14" x14ac:dyDescent="0.35">
      <c r="A262" s="56" t="s">
        <v>2036</v>
      </c>
      <c r="B262" s="56">
        <v>8470110</v>
      </c>
      <c r="C262" s="56" t="s">
        <v>16</v>
      </c>
      <c r="D262" s="56">
        <v>436110</v>
      </c>
      <c r="E262" s="56" t="s">
        <v>64</v>
      </c>
      <c r="F262" s="56" t="str">
        <f t="shared" si="4"/>
        <v>847.8470110.1.436110.000000.847001.200179</v>
      </c>
      <c r="G262" s="56" t="s">
        <v>2872</v>
      </c>
      <c r="H262" s="56">
        <v>847001</v>
      </c>
      <c r="I262" s="56" t="s">
        <v>23</v>
      </c>
      <c r="J262" s="56">
        <v>200179</v>
      </c>
      <c r="N262" s="57">
        <v>0</v>
      </c>
    </row>
    <row r="263" spans="1:14" x14ac:dyDescent="0.35">
      <c r="A263" s="56">
        <v>0</v>
      </c>
      <c r="B263" s="56">
        <v>8470110</v>
      </c>
      <c r="C263" s="56" t="s">
        <v>16</v>
      </c>
      <c r="D263" s="56">
        <v>492316</v>
      </c>
      <c r="E263" s="56" t="s">
        <v>138</v>
      </c>
      <c r="F263" s="56" t="str">
        <f t="shared" si="4"/>
        <v>847.8470110.1.492316.000000.847001.300180</v>
      </c>
      <c r="G263" s="56" t="s">
        <v>2872</v>
      </c>
      <c r="H263" s="56">
        <v>847001</v>
      </c>
      <c r="I263" s="56" t="s">
        <v>863</v>
      </c>
      <c r="J263" s="56">
        <v>300180</v>
      </c>
      <c r="N263" s="57">
        <v>0</v>
      </c>
    </row>
    <row r="264" spans="1:14" x14ac:dyDescent="0.35">
      <c r="A264" s="56" t="s">
        <v>2036</v>
      </c>
      <c r="B264" s="56">
        <v>8470120</v>
      </c>
      <c r="C264" s="56" t="s">
        <v>67</v>
      </c>
      <c r="D264" s="56">
        <v>420120</v>
      </c>
      <c r="E264" s="56" t="s">
        <v>69</v>
      </c>
      <c r="F264" s="56" t="str">
        <f t="shared" si="4"/>
        <v>847.8470120.1.420120.000000.847001.200179</v>
      </c>
      <c r="G264" s="56" t="s">
        <v>2872</v>
      </c>
      <c r="H264" s="56">
        <v>847001</v>
      </c>
      <c r="I264" s="56" t="s">
        <v>23</v>
      </c>
      <c r="J264" s="56">
        <v>200179</v>
      </c>
      <c r="K264" s="56" t="s">
        <v>2897</v>
      </c>
      <c r="L264" s="56">
        <v>7</v>
      </c>
      <c r="M264" s="56">
        <v>70000</v>
      </c>
      <c r="N264" s="57">
        <v>490000</v>
      </c>
    </row>
    <row r="265" spans="1:14" x14ac:dyDescent="0.35">
      <c r="A265" s="56" t="s">
        <v>2668</v>
      </c>
      <c r="B265" s="56">
        <v>8470130</v>
      </c>
      <c r="C265" s="56" t="s">
        <v>72</v>
      </c>
      <c r="D265" s="56">
        <v>421000</v>
      </c>
      <c r="E265" s="56" t="s">
        <v>31</v>
      </c>
      <c r="F265" s="56" t="str">
        <f t="shared" si="4"/>
        <v>847.8470130.1.421000.000000.847001.200179</v>
      </c>
      <c r="G265" s="56" t="s">
        <v>2872</v>
      </c>
      <c r="H265" s="56">
        <v>847001</v>
      </c>
      <c r="I265" s="56" t="s">
        <v>23</v>
      </c>
      <c r="J265" s="56">
        <v>200179</v>
      </c>
      <c r="K265" s="56" t="s">
        <v>2902</v>
      </c>
      <c r="L265" s="56">
        <v>1</v>
      </c>
      <c r="M265" s="56">
        <v>720000</v>
      </c>
      <c r="N265" s="57">
        <v>720000</v>
      </c>
    </row>
    <row r="266" spans="1:14" x14ac:dyDescent="0.35">
      <c r="A266" s="56" t="s">
        <v>2041</v>
      </c>
      <c r="B266" s="56">
        <v>8470130</v>
      </c>
      <c r="C266" s="56" t="s">
        <v>72</v>
      </c>
      <c r="D266" s="56">
        <v>426610</v>
      </c>
      <c r="E266" s="56" t="s">
        <v>43</v>
      </c>
      <c r="F266" s="56" t="str">
        <f t="shared" si="4"/>
        <v>847.8470130.1.426610.000000.847001.200179</v>
      </c>
      <c r="G266" s="56" t="s">
        <v>2872</v>
      </c>
      <c r="H266" s="56">
        <v>847001</v>
      </c>
      <c r="I266" s="56" t="s">
        <v>23</v>
      </c>
      <c r="J266" s="56">
        <v>200179</v>
      </c>
      <c r="K266" s="56" t="s">
        <v>2907</v>
      </c>
      <c r="L266" s="56">
        <v>1</v>
      </c>
      <c r="M266" s="56">
        <v>735000</v>
      </c>
      <c r="N266" s="57">
        <v>735000</v>
      </c>
    </row>
    <row r="267" spans="1:14" x14ac:dyDescent="0.35">
      <c r="A267" s="56" t="s">
        <v>2047</v>
      </c>
      <c r="B267" s="56">
        <v>8470130</v>
      </c>
      <c r="C267" s="56" t="s">
        <v>72</v>
      </c>
      <c r="D267" s="56">
        <v>428090</v>
      </c>
      <c r="E267" s="56" t="s">
        <v>52</v>
      </c>
      <c r="F267" s="56" t="str">
        <f t="shared" si="4"/>
        <v>847.8470130.1.428090.000000.847001.200179</v>
      </c>
      <c r="G267" s="56" t="s">
        <v>2872</v>
      </c>
      <c r="H267" s="56">
        <v>847001</v>
      </c>
      <c r="I267" s="56" t="s">
        <v>23</v>
      </c>
      <c r="J267" s="56">
        <v>200179</v>
      </c>
      <c r="K267" s="56" t="s">
        <v>2911</v>
      </c>
      <c r="L267" s="56">
        <v>8</v>
      </c>
      <c r="M267" s="56">
        <v>22500</v>
      </c>
      <c r="N267" s="57">
        <v>180000</v>
      </c>
    </row>
    <row r="268" spans="1:14" x14ac:dyDescent="0.35">
      <c r="A268" s="56" t="s">
        <v>2019</v>
      </c>
      <c r="B268" s="56">
        <v>8470140</v>
      </c>
      <c r="C268" s="56" t="s">
        <v>77</v>
      </c>
      <c r="D268" s="56">
        <v>425100</v>
      </c>
      <c r="E268" s="56" t="s">
        <v>79</v>
      </c>
      <c r="F268" s="56" t="str">
        <f t="shared" si="4"/>
        <v>847.8470140.1.425100.000000.847001.200179</v>
      </c>
      <c r="G268" s="56" t="s">
        <v>2872</v>
      </c>
      <c r="H268" s="56">
        <v>847001</v>
      </c>
      <c r="I268" s="56" t="s">
        <v>23</v>
      </c>
      <c r="J268" s="56">
        <v>200179</v>
      </c>
      <c r="K268" s="56" t="s">
        <v>2917</v>
      </c>
      <c r="L268" s="56">
        <v>40</v>
      </c>
      <c r="M268" s="56">
        <v>193645.82500000001</v>
      </c>
      <c r="N268" s="57">
        <v>7745833</v>
      </c>
    </row>
    <row r="269" spans="1:14" x14ac:dyDescent="0.35">
      <c r="A269" s="56" t="s">
        <v>2019</v>
      </c>
      <c r="B269" s="56">
        <v>8470140</v>
      </c>
      <c r="C269" s="56" t="s">
        <v>77</v>
      </c>
      <c r="D269" s="56">
        <v>425510</v>
      </c>
      <c r="E269" s="56" t="s">
        <v>37</v>
      </c>
      <c r="F269" s="56" t="str">
        <f t="shared" si="4"/>
        <v>847.8470140.1.425510.000000.847001.200179</v>
      </c>
      <c r="G269" s="56" t="s">
        <v>2872</v>
      </c>
      <c r="H269" s="56">
        <v>847001</v>
      </c>
      <c r="I269" s="56" t="s">
        <v>23</v>
      </c>
      <c r="J269" s="56">
        <v>200179</v>
      </c>
      <c r="K269" s="56" t="s">
        <v>2923</v>
      </c>
      <c r="L269" s="56">
        <v>20</v>
      </c>
      <c r="M269" s="56">
        <v>401265</v>
      </c>
      <c r="N269" s="57">
        <v>8025300</v>
      </c>
    </row>
    <row r="270" spans="1:14" x14ac:dyDescent="0.35">
      <c r="A270" s="56" t="s">
        <v>2019</v>
      </c>
      <c r="B270" s="56">
        <v>8470140</v>
      </c>
      <c r="C270" s="56" t="s">
        <v>77</v>
      </c>
      <c r="D270" s="56">
        <v>425550</v>
      </c>
      <c r="E270" s="56" t="s">
        <v>83</v>
      </c>
      <c r="F270" s="56" t="str">
        <f t="shared" si="4"/>
        <v>847.8470140.1.425550.000000.847001.200179</v>
      </c>
      <c r="G270" s="56" t="s">
        <v>2872</v>
      </c>
      <c r="H270" s="56">
        <v>847001</v>
      </c>
      <c r="I270" s="56" t="s">
        <v>23</v>
      </c>
      <c r="J270" s="56">
        <v>200179</v>
      </c>
      <c r="K270" s="56" t="s">
        <v>2924</v>
      </c>
      <c r="L270" s="56">
        <v>9</v>
      </c>
      <c r="M270" s="56">
        <v>87995.555500000002</v>
      </c>
      <c r="N270" s="57">
        <v>791959.99950000003</v>
      </c>
    </row>
    <row r="271" spans="1:14" x14ac:dyDescent="0.35">
      <c r="A271" s="56" t="s">
        <v>2019</v>
      </c>
      <c r="B271" s="56">
        <v>8470140</v>
      </c>
      <c r="C271" s="56" t="s">
        <v>77</v>
      </c>
      <c r="D271" s="56">
        <v>427100</v>
      </c>
      <c r="E271" s="56" t="s">
        <v>86</v>
      </c>
      <c r="F271" s="56" t="str">
        <f t="shared" si="4"/>
        <v>847.8470140.1.427100.000000.847001.200179</v>
      </c>
      <c r="G271" s="56" t="s">
        <v>2872</v>
      </c>
      <c r="H271" s="56">
        <v>847001</v>
      </c>
      <c r="I271" s="56" t="s">
        <v>23</v>
      </c>
      <c r="J271" s="56">
        <v>200179</v>
      </c>
      <c r="K271" s="56" t="s">
        <v>2926</v>
      </c>
      <c r="L271" s="56">
        <v>2</v>
      </c>
      <c r="M271" s="56">
        <v>1250000</v>
      </c>
      <c r="N271" s="57">
        <v>2500000</v>
      </c>
    </row>
    <row r="272" spans="1:14" x14ac:dyDescent="0.35">
      <c r="A272" s="56" t="s">
        <v>2019</v>
      </c>
      <c r="B272" s="56">
        <v>8470140</v>
      </c>
      <c r="C272" s="56" t="s">
        <v>77</v>
      </c>
      <c r="D272" s="56">
        <v>427200</v>
      </c>
      <c r="E272" s="56" t="s">
        <v>89</v>
      </c>
      <c r="F272" s="56" t="str">
        <f t="shared" si="4"/>
        <v>847.8470140.1.427200.000000.847001.200179</v>
      </c>
      <c r="G272" s="56" t="s">
        <v>2872</v>
      </c>
      <c r="H272" s="56">
        <v>847001</v>
      </c>
      <c r="I272" s="56" t="s">
        <v>23</v>
      </c>
      <c r="J272" s="56">
        <v>200179</v>
      </c>
      <c r="K272" s="56" t="s">
        <v>2927</v>
      </c>
      <c r="L272" s="56">
        <v>40</v>
      </c>
      <c r="M272" s="56">
        <v>18750</v>
      </c>
      <c r="N272" s="57">
        <v>750000</v>
      </c>
    </row>
    <row r="273" spans="1:14" x14ac:dyDescent="0.35">
      <c r="A273" s="56" t="s">
        <v>2019</v>
      </c>
      <c r="B273" s="56">
        <v>8470140</v>
      </c>
      <c r="C273" s="56" t="s">
        <v>77</v>
      </c>
      <c r="D273" s="56">
        <v>428640</v>
      </c>
      <c r="E273" s="56" t="s">
        <v>55</v>
      </c>
      <c r="F273" s="56" t="str">
        <f t="shared" si="4"/>
        <v>847.8470140.1.428640.000000.847001.200179</v>
      </c>
      <c r="G273" s="56" t="s">
        <v>2872</v>
      </c>
      <c r="H273" s="56">
        <v>847001</v>
      </c>
      <c r="I273" s="56" t="s">
        <v>23</v>
      </c>
      <c r="J273" s="56">
        <v>200179</v>
      </c>
      <c r="K273" s="56" t="s">
        <v>2929</v>
      </c>
      <c r="L273" s="56">
        <v>40</v>
      </c>
      <c r="M273" s="56">
        <v>24960</v>
      </c>
      <c r="N273" s="57">
        <v>998400</v>
      </c>
    </row>
    <row r="274" spans="1:14" x14ac:dyDescent="0.35">
      <c r="A274" s="56" t="s">
        <v>2036</v>
      </c>
      <c r="B274" s="56">
        <v>8470140</v>
      </c>
      <c r="C274" s="56" t="s">
        <v>77</v>
      </c>
      <c r="D274" s="56">
        <v>435310</v>
      </c>
      <c r="E274" s="56" t="s">
        <v>92</v>
      </c>
      <c r="F274" s="56" t="str">
        <f t="shared" si="4"/>
        <v>847.8470140.1.435310.000000.847001.200179</v>
      </c>
      <c r="G274" s="56" t="s">
        <v>2872</v>
      </c>
      <c r="H274" s="56">
        <v>847001</v>
      </c>
      <c r="I274" s="56" t="s">
        <v>23</v>
      </c>
      <c r="J274" s="56">
        <v>200179</v>
      </c>
      <c r="K274" s="56" t="s">
        <v>2930</v>
      </c>
      <c r="L274" s="56">
        <v>1</v>
      </c>
      <c r="M274" s="56">
        <v>10000</v>
      </c>
      <c r="N274" s="57">
        <v>10000</v>
      </c>
    </row>
    <row r="275" spans="1:14" x14ac:dyDescent="0.35">
      <c r="A275" s="56" t="s">
        <v>2019</v>
      </c>
      <c r="B275" s="56">
        <v>8470140</v>
      </c>
      <c r="C275" s="56" t="s">
        <v>77</v>
      </c>
      <c r="D275" s="56">
        <v>435519</v>
      </c>
      <c r="E275" s="56" t="s">
        <v>61</v>
      </c>
      <c r="F275" s="56" t="str">
        <f t="shared" si="4"/>
        <v>847.8470140.1.435519.000000.847001.200179</v>
      </c>
      <c r="G275" s="56" t="s">
        <v>2872</v>
      </c>
      <c r="H275" s="56">
        <v>847001</v>
      </c>
      <c r="I275" s="56" t="s">
        <v>23</v>
      </c>
      <c r="J275" s="56">
        <v>200179</v>
      </c>
      <c r="K275" s="56" t="s">
        <v>2931</v>
      </c>
      <c r="L275" s="56">
        <v>5</v>
      </c>
      <c r="M275" s="56">
        <v>27000</v>
      </c>
      <c r="N275" s="57">
        <v>135000</v>
      </c>
    </row>
    <row r="276" spans="1:14" x14ac:dyDescent="0.35">
      <c r="A276" s="56" t="s">
        <v>2019</v>
      </c>
      <c r="B276" s="56">
        <v>8470140</v>
      </c>
      <c r="C276" s="56" t="s">
        <v>77</v>
      </c>
      <c r="D276" s="56">
        <v>492310</v>
      </c>
      <c r="E276" s="56" t="s">
        <v>871</v>
      </c>
      <c r="F276" s="56" t="str">
        <f t="shared" si="4"/>
        <v>847.8470140.1.492310.000000.847001.300180</v>
      </c>
      <c r="G276" s="56" t="s">
        <v>2872</v>
      </c>
      <c r="H276" s="56">
        <v>847001</v>
      </c>
      <c r="I276" s="56" t="s">
        <v>863</v>
      </c>
      <c r="J276" s="56">
        <v>300180</v>
      </c>
      <c r="K276" s="56" t="s">
        <v>2932</v>
      </c>
      <c r="L276" s="56">
        <v>5</v>
      </c>
      <c r="M276" s="56">
        <v>40000</v>
      </c>
      <c r="N276" s="57">
        <v>200000</v>
      </c>
    </row>
    <row r="277" spans="1:14" x14ac:dyDescent="0.35">
      <c r="A277" s="56" t="s">
        <v>1998</v>
      </c>
      <c r="B277" s="56">
        <v>8470405</v>
      </c>
      <c r="C277" s="56" t="s">
        <v>245</v>
      </c>
      <c r="D277" s="56">
        <v>421700</v>
      </c>
      <c r="E277" s="56" t="s">
        <v>34</v>
      </c>
      <c r="F277" s="56" t="str">
        <f t="shared" si="4"/>
        <v>847.8470405.1.421700.000000.847001.200179</v>
      </c>
      <c r="G277" s="56" t="s">
        <v>2872</v>
      </c>
      <c r="H277" s="56">
        <v>847001</v>
      </c>
      <c r="I277" s="56" t="s">
        <v>23</v>
      </c>
      <c r="J277" s="56">
        <v>200179</v>
      </c>
      <c r="K277" s="56" t="s">
        <v>2934</v>
      </c>
      <c r="L277" s="56">
        <v>2</v>
      </c>
      <c r="M277" s="56">
        <v>140000</v>
      </c>
      <c r="N277" s="57">
        <v>280000</v>
      </c>
    </row>
    <row r="278" spans="1:14" x14ac:dyDescent="0.35">
      <c r="A278" s="56" t="s">
        <v>2019</v>
      </c>
      <c r="B278" s="56">
        <v>8470405</v>
      </c>
      <c r="C278" s="56" t="s">
        <v>245</v>
      </c>
      <c r="D278" s="56">
        <v>425100</v>
      </c>
      <c r="E278" s="56" t="s">
        <v>79</v>
      </c>
      <c r="F278" s="56" t="str">
        <f t="shared" si="4"/>
        <v>847.8470405.1.425100.000000.847001.200179</v>
      </c>
      <c r="G278" s="56" t="s">
        <v>2872</v>
      </c>
      <c r="H278" s="56">
        <v>847001</v>
      </c>
      <c r="I278" s="56" t="s">
        <v>23</v>
      </c>
      <c r="J278" s="56">
        <v>200179</v>
      </c>
      <c r="N278" s="57">
        <v>0</v>
      </c>
    </row>
    <row r="279" spans="1:14" x14ac:dyDescent="0.35">
      <c r="A279" s="56" t="s">
        <v>2019</v>
      </c>
      <c r="B279" s="56">
        <v>8470405</v>
      </c>
      <c r="C279" s="56" t="s">
        <v>245</v>
      </c>
      <c r="D279" s="56">
        <v>425510</v>
      </c>
      <c r="E279" s="56" t="s">
        <v>37</v>
      </c>
      <c r="F279" s="56" t="str">
        <f t="shared" si="4"/>
        <v>847.8470405.1.425510.000000.847001.200179</v>
      </c>
      <c r="G279" s="56" t="s">
        <v>2872</v>
      </c>
      <c r="H279" s="56">
        <v>847001</v>
      </c>
      <c r="I279" s="56" t="s">
        <v>23</v>
      </c>
      <c r="J279" s="56">
        <v>200179</v>
      </c>
      <c r="K279" s="56" t="s">
        <v>2934</v>
      </c>
      <c r="L279" s="56">
        <v>1</v>
      </c>
      <c r="M279" s="56">
        <v>15000</v>
      </c>
      <c r="N279" s="57">
        <v>15000</v>
      </c>
    </row>
    <row r="280" spans="1:14" x14ac:dyDescent="0.35">
      <c r="A280" s="56" t="s">
        <v>2019</v>
      </c>
      <c r="B280" s="56">
        <v>8470405</v>
      </c>
      <c r="C280" s="56" t="s">
        <v>245</v>
      </c>
      <c r="D280" s="56">
        <v>425550</v>
      </c>
      <c r="E280" s="56" t="s">
        <v>83</v>
      </c>
      <c r="F280" s="56" t="str">
        <f t="shared" si="4"/>
        <v>847.8470405.1.425550.000000.847001.200179</v>
      </c>
      <c r="G280" s="56" t="s">
        <v>2872</v>
      </c>
      <c r="H280" s="56">
        <v>847001</v>
      </c>
      <c r="I280" s="56" t="s">
        <v>23</v>
      </c>
      <c r="J280" s="56">
        <v>200179</v>
      </c>
      <c r="K280" s="56" t="s">
        <v>2934</v>
      </c>
      <c r="L280" s="56">
        <v>1</v>
      </c>
      <c r="M280" s="56">
        <v>15000</v>
      </c>
      <c r="N280" s="57">
        <v>15000</v>
      </c>
    </row>
    <row r="281" spans="1:14" x14ac:dyDescent="0.35">
      <c r="A281" s="56" t="s">
        <v>1998</v>
      </c>
      <c r="B281" s="56">
        <v>8470405</v>
      </c>
      <c r="C281" s="56" t="s">
        <v>245</v>
      </c>
      <c r="D281" s="56">
        <v>425770</v>
      </c>
      <c r="E281" s="56" t="s">
        <v>132</v>
      </c>
      <c r="F281" s="56" t="str">
        <f t="shared" si="4"/>
        <v>847.8470405.1.425770.000000.847001.200179</v>
      </c>
      <c r="G281" s="56" t="s">
        <v>2872</v>
      </c>
      <c r="H281" s="56">
        <v>847001</v>
      </c>
      <c r="I281" s="56" t="s">
        <v>23</v>
      </c>
      <c r="J281" s="56">
        <v>200179</v>
      </c>
      <c r="K281" s="56" t="s">
        <v>2944</v>
      </c>
      <c r="L281" s="56">
        <v>10</v>
      </c>
      <c r="M281" s="56">
        <v>5000</v>
      </c>
      <c r="N281" s="57">
        <v>50000</v>
      </c>
    </row>
    <row r="282" spans="1:14" x14ac:dyDescent="0.35">
      <c r="A282" s="56" t="s">
        <v>1998</v>
      </c>
      <c r="B282" s="56">
        <v>8470405</v>
      </c>
      <c r="C282" s="56" t="s">
        <v>245</v>
      </c>
      <c r="D282" s="56">
        <v>427710</v>
      </c>
      <c r="E282" s="56" t="s">
        <v>46</v>
      </c>
      <c r="F282" s="56" t="str">
        <f t="shared" si="4"/>
        <v>847.8470405.1.427710.000000.847001.200179</v>
      </c>
      <c r="G282" s="56" t="s">
        <v>2872</v>
      </c>
      <c r="H282" s="56">
        <v>847001</v>
      </c>
      <c r="I282" s="56" t="s">
        <v>23</v>
      </c>
      <c r="J282" s="56">
        <v>200179</v>
      </c>
      <c r="K282" s="56" t="s">
        <v>2947</v>
      </c>
      <c r="L282" s="56">
        <v>20</v>
      </c>
      <c r="M282" s="56">
        <v>600</v>
      </c>
      <c r="N282" s="57">
        <v>12000</v>
      </c>
    </row>
    <row r="283" spans="1:14" x14ac:dyDescent="0.35">
      <c r="A283" s="56" t="s">
        <v>2047</v>
      </c>
      <c r="B283" s="56">
        <v>8470405</v>
      </c>
      <c r="C283" s="56" t="s">
        <v>245</v>
      </c>
      <c r="D283" s="56">
        <v>428090</v>
      </c>
      <c r="E283" s="56" t="s">
        <v>52</v>
      </c>
      <c r="F283" s="56" t="str">
        <f t="shared" si="4"/>
        <v>847.8470405.1.428090.000000.847001.200179</v>
      </c>
      <c r="G283" s="56" t="s">
        <v>2872</v>
      </c>
      <c r="H283" s="56">
        <v>847001</v>
      </c>
      <c r="I283" s="56" t="s">
        <v>23</v>
      </c>
      <c r="J283" s="56">
        <v>200179</v>
      </c>
      <c r="N283" s="57">
        <v>0</v>
      </c>
    </row>
    <row r="284" spans="1:14" x14ac:dyDescent="0.35">
      <c r="A284" s="56" t="s">
        <v>1998</v>
      </c>
      <c r="B284" s="56">
        <v>8470405</v>
      </c>
      <c r="C284" s="56" t="s">
        <v>245</v>
      </c>
      <c r="D284" s="56">
        <v>432209</v>
      </c>
      <c r="E284" s="56" t="s">
        <v>138</v>
      </c>
      <c r="F284" s="56" t="str">
        <f t="shared" si="4"/>
        <v>847.8470405.1.432209.000000.847001.200179</v>
      </c>
      <c r="G284" s="56" t="s">
        <v>2872</v>
      </c>
      <c r="H284" s="56">
        <v>847001</v>
      </c>
      <c r="I284" s="56" t="s">
        <v>23</v>
      </c>
      <c r="J284" s="56">
        <v>200179</v>
      </c>
      <c r="K284" s="56" t="s">
        <v>2951</v>
      </c>
      <c r="L284" s="56">
        <v>5</v>
      </c>
      <c r="M284" s="56">
        <v>40000</v>
      </c>
      <c r="N284" s="57">
        <v>200000</v>
      </c>
    </row>
    <row r="285" spans="1:14" x14ac:dyDescent="0.35">
      <c r="A285" s="56" t="s">
        <v>1998</v>
      </c>
      <c r="B285" s="56">
        <v>8470405</v>
      </c>
      <c r="C285" s="56" t="s">
        <v>245</v>
      </c>
      <c r="D285" s="56">
        <v>435350</v>
      </c>
      <c r="E285" s="56" t="s">
        <v>144</v>
      </c>
      <c r="F285" s="56" t="str">
        <f t="shared" si="4"/>
        <v>847.8470405.1.435350.000000.847001.200179</v>
      </c>
      <c r="G285" s="56" t="s">
        <v>2872</v>
      </c>
      <c r="H285" s="56">
        <v>847001</v>
      </c>
      <c r="I285" s="56" t="s">
        <v>23</v>
      </c>
      <c r="J285" s="56">
        <v>200179</v>
      </c>
      <c r="K285" s="56" t="s">
        <v>2947</v>
      </c>
      <c r="L285" s="56">
        <v>20</v>
      </c>
      <c r="M285" s="56">
        <v>1500</v>
      </c>
      <c r="N285" s="57">
        <v>30000</v>
      </c>
    </row>
    <row r="286" spans="1:14" x14ac:dyDescent="0.35">
      <c r="A286" s="56" t="s">
        <v>1998</v>
      </c>
      <c r="B286" s="56">
        <v>8470410</v>
      </c>
      <c r="C286" s="56" t="s">
        <v>254</v>
      </c>
      <c r="D286" s="56">
        <v>425761</v>
      </c>
      <c r="E286" s="56" t="s">
        <v>288</v>
      </c>
      <c r="F286" s="56" t="str">
        <f t="shared" si="4"/>
        <v>847.8470410.1.425761.000000.847001.200179</v>
      </c>
      <c r="G286" s="56" t="s">
        <v>2872</v>
      </c>
      <c r="H286" s="56">
        <v>847001</v>
      </c>
      <c r="I286" s="56" t="s">
        <v>23</v>
      </c>
      <c r="J286" s="56">
        <v>200179</v>
      </c>
      <c r="K286" s="56" t="s">
        <v>2958</v>
      </c>
      <c r="L286" s="56">
        <v>1</v>
      </c>
      <c r="M286" s="56">
        <v>162000</v>
      </c>
      <c r="N286" s="57">
        <v>162000</v>
      </c>
    </row>
    <row r="287" spans="1:14" x14ac:dyDescent="0.35">
      <c r="A287" s="56" t="s">
        <v>1998</v>
      </c>
      <c r="B287" s="56">
        <v>8470410</v>
      </c>
      <c r="C287" s="56" t="s">
        <v>254</v>
      </c>
      <c r="D287" s="56">
        <v>425770</v>
      </c>
      <c r="E287" s="56" t="s">
        <v>132</v>
      </c>
      <c r="F287" s="56" t="str">
        <f t="shared" si="4"/>
        <v>847.8470410.1.425770.000000.847001.200179</v>
      </c>
      <c r="G287" s="56" t="s">
        <v>2872</v>
      </c>
      <c r="H287" s="56">
        <v>847001</v>
      </c>
      <c r="I287" s="56" t="s">
        <v>23</v>
      </c>
      <c r="J287" s="56">
        <v>200179</v>
      </c>
      <c r="K287" s="56" t="s">
        <v>5395</v>
      </c>
      <c r="L287" s="56">
        <v>6</v>
      </c>
      <c r="M287" s="56">
        <v>15000</v>
      </c>
      <c r="N287" s="57">
        <v>90000</v>
      </c>
    </row>
    <row r="288" spans="1:14" x14ac:dyDescent="0.35">
      <c r="A288" s="56" t="s">
        <v>2041</v>
      </c>
      <c r="B288" s="56">
        <v>8470410</v>
      </c>
      <c r="C288" s="56" t="s">
        <v>254</v>
      </c>
      <c r="D288" s="56">
        <v>426610</v>
      </c>
      <c r="E288" s="56" t="s">
        <v>43</v>
      </c>
      <c r="F288" s="56" t="str">
        <f t="shared" si="4"/>
        <v>847.8470410.1.426610.000000.847001.200179</v>
      </c>
      <c r="G288" s="56" t="s">
        <v>2872</v>
      </c>
      <c r="H288" s="56">
        <v>847001</v>
      </c>
      <c r="I288" s="56" t="s">
        <v>23</v>
      </c>
      <c r="J288" s="56">
        <v>200179</v>
      </c>
      <c r="K288" s="56" t="s">
        <v>2969</v>
      </c>
      <c r="L288" s="56">
        <v>1</v>
      </c>
      <c r="M288" s="56">
        <v>5500</v>
      </c>
      <c r="N288" s="57">
        <v>5500</v>
      </c>
    </row>
    <row r="289" spans="1:14" x14ac:dyDescent="0.35">
      <c r="A289" s="56" t="s">
        <v>2036</v>
      </c>
      <c r="B289" s="56">
        <v>8470410</v>
      </c>
      <c r="C289" s="56" t="s">
        <v>254</v>
      </c>
      <c r="D289" s="56">
        <v>435310</v>
      </c>
      <c r="E289" s="56" t="s">
        <v>92</v>
      </c>
      <c r="F289" s="56" t="str">
        <f t="shared" si="4"/>
        <v>847.8470410.1.435310.000000.847001.200179</v>
      </c>
      <c r="G289" s="56" t="s">
        <v>2872</v>
      </c>
      <c r="H289" s="56">
        <v>847001</v>
      </c>
      <c r="I289" s="56" t="s">
        <v>23</v>
      </c>
      <c r="J289" s="56">
        <v>200179</v>
      </c>
      <c r="K289" s="56" t="s">
        <v>2972</v>
      </c>
      <c r="L289" s="56">
        <v>2</v>
      </c>
      <c r="M289" s="56">
        <v>42614.35</v>
      </c>
      <c r="N289" s="57">
        <v>85228.7</v>
      </c>
    </row>
    <row r="290" spans="1:14" x14ac:dyDescent="0.35">
      <c r="A290" s="56" t="s">
        <v>1998</v>
      </c>
      <c r="B290" s="56">
        <v>8470410</v>
      </c>
      <c r="C290" s="56" t="s">
        <v>254</v>
      </c>
      <c r="D290" s="56">
        <v>435350</v>
      </c>
      <c r="E290" s="56" t="s">
        <v>144</v>
      </c>
      <c r="F290" s="56" t="str">
        <f t="shared" si="4"/>
        <v>847.8470410.1.435350.000000.847001.200179</v>
      </c>
      <c r="G290" s="56" t="s">
        <v>2872</v>
      </c>
      <c r="H290" s="56">
        <v>847001</v>
      </c>
      <c r="I290" s="56" t="s">
        <v>23</v>
      </c>
      <c r="J290" s="56">
        <v>200179</v>
      </c>
      <c r="K290" s="56" t="s">
        <v>2975</v>
      </c>
      <c r="L290" s="56">
        <v>18</v>
      </c>
      <c r="M290" s="56">
        <v>994.44</v>
      </c>
      <c r="N290" s="57">
        <v>17899.920000000002</v>
      </c>
    </row>
    <row r="291" spans="1:14" x14ac:dyDescent="0.35">
      <c r="A291" s="56" t="s">
        <v>1998</v>
      </c>
      <c r="B291" s="56">
        <v>8470415</v>
      </c>
      <c r="C291" s="56" t="s">
        <v>259</v>
      </c>
      <c r="D291" s="56">
        <v>421700</v>
      </c>
      <c r="E291" s="56" t="s">
        <v>34</v>
      </c>
      <c r="F291" s="56" t="str">
        <f t="shared" si="4"/>
        <v>847.8470415.1.421700.000000.847001.200179</v>
      </c>
      <c r="G291" s="56" t="s">
        <v>2872</v>
      </c>
      <c r="H291" s="56">
        <v>847001</v>
      </c>
      <c r="I291" s="56" t="s">
        <v>23</v>
      </c>
      <c r="J291" s="56">
        <v>200179</v>
      </c>
    </row>
    <row r="292" spans="1:14" x14ac:dyDescent="0.35">
      <c r="A292" s="56" t="s">
        <v>2019</v>
      </c>
      <c r="B292" s="56">
        <v>8470415</v>
      </c>
      <c r="C292" s="56" t="s">
        <v>259</v>
      </c>
      <c r="D292" s="56">
        <v>425100</v>
      </c>
      <c r="E292" s="56" t="s">
        <v>79</v>
      </c>
      <c r="F292" s="56" t="str">
        <f t="shared" si="4"/>
        <v>847.8470415.1.425100.000000.847001.200179</v>
      </c>
      <c r="G292" s="56" t="s">
        <v>2872</v>
      </c>
      <c r="H292" s="56">
        <v>847001</v>
      </c>
      <c r="I292" s="56" t="s">
        <v>23</v>
      </c>
      <c r="J292" s="56">
        <v>200179</v>
      </c>
      <c r="K292" s="56" t="s">
        <v>2983</v>
      </c>
      <c r="L292" s="56">
        <v>1</v>
      </c>
      <c r="M292" s="56">
        <v>50000</v>
      </c>
      <c r="N292" s="57">
        <v>50000</v>
      </c>
    </row>
    <row r="293" spans="1:14" x14ac:dyDescent="0.35">
      <c r="A293" s="56" t="s">
        <v>2019</v>
      </c>
      <c r="B293" s="56">
        <v>8470415</v>
      </c>
      <c r="C293" s="56" t="s">
        <v>259</v>
      </c>
      <c r="D293" s="56">
        <v>425510</v>
      </c>
      <c r="E293" s="56" t="s">
        <v>37</v>
      </c>
      <c r="F293" s="56" t="str">
        <f t="shared" si="4"/>
        <v>847.8470415.1.425510.000000.847001.200179</v>
      </c>
      <c r="G293" s="56" t="s">
        <v>2872</v>
      </c>
      <c r="H293" s="56">
        <v>847001</v>
      </c>
      <c r="I293" s="56" t="s">
        <v>23</v>
      </c>
      <c r="J293" s="56">
        <v>200179</v>
      </c>
      <c r="K293" s="56" t="s">
        <v>5396</v>
      </c>
      <c r="L293" s="56">
        <v>1</v>
      </c>
      <c r="M293" s="56">
        <v>34000</v>
      </c>
      <c r="N293" s="57">
        <v>34000</v>
      </c>
    </row>
    <row r="294" spans="1:14" x14ac:dyDescent="0.35">
      <c r="A294" s="56" t="s">
        <v>2019</v>
      </c>
      <c r="B294" s="56">
        <v>8470415</v>
      </c>
      <c r="C294" s="56" t="s">
        <v>259</v>
      </c>
      <c r="D294" s="56">
        <v>425550</v>
      </c>
      <c r="E294" s="56" t="s">
        <v>83</v>
      </c>
      <c r="F294" s="56" t="str">
        <f t="shared" si="4"/>
        <v>847.8470415.1.425550.000000.847001.200179</v>
      </c>
      <c r="G294" s="56" t="s">
        <v>2872</v>
      </c>
      <c r="H294" s="56">
        <v>847001</v>
      </c>
      <c r="I294" s="56" t="s">
        <v>23</v>
      </c>
      <c r="J294" s="56">
        <v>200179</v>
      </c>
      <c r="N294" s="57">
        <v>0</v>
      </c>
    </row>
    <row r="295" spans="1:14" x14ac:dyDescent="0.35">
      <c r="A295" s="56" t="s">
        <v>2024</v>
      </c>
      <c r="B295" s="56">
        <v>8470415</v>
      </c>
      <c r="C295" s="56" t="s">
        <v>259</v>
      </c>
      <c r="D295" s="56">
        <v>425760</v>
      </c>
      <c r="E295" s="56" t="s">
        <v>169</v>
      </c>
      <c r="F295" s="56" t="str">
        <f t="shared" si="4"/>
        <v>847.8470415.1.425760.000000.847001.200179</v>
      </c>
      <c r="G295" s="56" t="s">
        <v>2872</v>
      </c>
      <c r="H295" s="56">
        <v>847001</v>
      </c>
      <c r="I295" s="56" t="s">
        <v>23</v>
      </c>
      <c r="J295" s="56">
        <v>200179</v>
      </c>
      <c r="K295" s="56" t="s">
        <v>5397</v>
      </c>
      <c r="L295" s="56">
        <v>3</v>
      </c>
      <c r="M295" s="56">
        <v>2500</v>
      </c>
      <c r="N295" s="57">
        <v>7500</v>
      </c>
    </row>
    <row r="296" spans="1:14" x14ac:dyDescent="0.35">
      <c r="A296" s="56" t="s">
        <v>2024</v>
      </c>
      <c r="B296" s="56">
        <v>8470415</v>
      </c>
      <c r="C296" s="56" t="s">
        <v>259</v>
      </c>
      <c r="D296" s="56">
        <v>425763</v>
      </c>
      <c r="E296" s="56" t="s">
        <v>129</v>
      </c>
      <c r="F296" s="56" t="str">
        <f t="shared" si="4"/>
        <v>847.8470415.1.425763.000000.847001.200179</v>
      </c>
      <c r="G296" s="56" t="s">
        <v>2872</v>
      </c>
      <c r="H296" s="56">
        <v>847001</v>
      </c>
      <c r="I296" s="56" t="s">
        <v>23</v>
      </c>
      <c r="J296" s="56">
        <v>200179</v>
      </c>
      <c r="K296" s="56" t="s">
        <v>5768</v>
      </c>
      <c r="L296" s="56">
        <v>27</v>
      </c>
      <c r="M296" s="56">
        <v>5000</v>
      </c>
      <c r="N296" s="57">
        <v>135000</v>
      </c>
    </row>
    <row r="297" spans="1:14" x14ac:dyDescent="0.35">
      <c r="A297" s="56" t="s">
        <v>1998</v>
      </c>
      <c r="B297" s="56">
        <v>8470415</v>
      </c>
      <c r="C297" s="56" t="s">
        <v>259</v>
      </c>
      <c r="D297" s="56">
        <v>425770</v>
      </c>
      <c r="E297" s="56" t="s">
        <v>132</v>
      </c>
      <c r="F297" s="56" t="str">
        <f t="shared" si="4"/>
        <v>847.8470415.1.425770.000000.847001.200179</v>
      </c>
      <c r="G297" s="56" t="s">
        <v>2872</v>
      </c>
      <c r="H297" s="56">
        <v>847001</v>
      </c>
      <c r="I297" s="56" t="s">
        <v>23</v>
      </c>
      <c r="J297" s="56">
        <v>200179</v>
      </c>
      <c r="K297" s="56" t="s">
        <v>5769</v>
      </c>
      <c r="L297" s="56">
        <v>21</v>
      </c>
      <c r="M297" s="56">
        <v>15000</v>
      </c>
      <c r="N297" s="57">
        <v>315000</v>
      </c>
    </row>
    <row r="298" spans="1:14" x14ac:dyDescent="0.35">
      <c r="A298" s="56" t="s">
        <v>2036</v>
      </c>
      <c r="B298" s="56">
        <v>8470415</v>
      </c>
      <c r="C298" s="56" t="s">
        <v>259</v>
      </c>
      <c r="D298" s="56">
        <v>425900</v>
      </c>
      <c r="E298" s="56" t="s">
        <v>40</v>
      </c>
      <c r="F298" s="56" t="str">
        <f t="shared" si="4"/>
        <v>847.8470415.1.425900.000000.847001.200179</v>
      </c>
      <c r="G298" s="56" t="s">
        <v>2872</v>
      </c>
      <c r="H298" s="56">
        <v>847001</v>
      </c>
      <c r="I298" s="56" t="s">
        <v>23</v>
      </c>
      <c r="J298" s="56">
        <v>200179</v>
      </c>
      <c r="K298" s="56" t="s">
        <v>2999</v>
      </c>
      <c r="L298" s="56">
        <v>1</v>
      </c>
      <c r="M298" s="56">
        <v>140000</v>
      </c>
      <c r="N298" s="57">
        <v>140000</v>
      </c>
    </row>
    <row r="299" spans="1:14" x14ac:dyDescent="0.35">
      <c r="A299" s="56" t="s">
        <v>2041</v>
      </c>
      <c r="B299" s="56">
        <v>8470415</v>
      </c>
      <c r="C299" s="56" t="s">
        <v>259</v>
      </c>
      <c r="D299" s="56">
        <v>426610</v>
      </c>
      <c r="E299" s="56" t="s">
        <v>43</v>
      </c>
      <c r="F299" s="56" t="str">
        <f t="shared" si="4"/>
        <v>847.8470415.1.426610.000000.847001.200179</v>
      </c>
      <c r="G299" s="56" t="s">
        <v>2872</v>
      </c>
      <c r="H299" s="56">
        <v>847001</v>
      </c>
      <c r="I299" s="56" t="s">
        <v>23</v>
      </c>
      <c r="J299" s="56">
        <v>200179</v>
      </c>
      <c r="K299" s="56" t="s">
        <v>3002</v>
      </c>
      <c r="L299" s="56">
        <v>1</v>
      </c>
      <c r="M299" s="56">
        <v>79617</v>
      </c>
      <c r="N299" s="57">
        <v>79617</v>
      </c>
    </row>
    <row r="300" spans="1:14" x14ac:dyDescent="0.35">
      <c r="A300" s="56" t="s">
        <v>2041</v>
      </c>
      <c r="B300" s="56">
        <v>8470415</v>
      </c>
      <c r="C300" s="56" t="s">
        <v>259</v>
      </c>
      <c r="D300" s="56">
        <v>426610</v>
      </c>
      <c r="E300" s="56" t="s">
        <v>43</v>
      </c>
      <c r="F300" s="56" t="str">
        <f t="shared" si="4"/>
        <v>847.8470415.1.426610.000000.847001.200179</v>
      </c>
      <c r="G300" s="56" t="s">
        <v>2872</v>
      </c>
      <c r="H300" s="56">
        <v>847001</v>
      </c>
      <c r="I300" s="56" t="s">
        <v>23</v>
      </c>
      <c r="J300" s="56">
        <v>200179</v>
      </c>
      <c r="K300" s="56" t="s">
        <v>3006</v>
      </c>
      <c r="L300" s="56">
        <v>1</v>
      </c>
      <c r="M300" s="56">
        <v>15090</v>
      </c>
      <c r="N300" s="57">
        <v>15090</v>
      </c>
    </row>
    <row r="301" spans="1:14" x14ac:dyDescent="0.35">
      <c r="A301" s="56" t="s">
        <v>2041</v>
      </c>
      <c r="B301" s="56">
        <v>8470415</v>
      </c>
      <c r="C301" s="56" t="s">
        <v>259</v>
      </c>
      <c r="D301" s="56">
        <v>426610</v>
      </c>
      <c r="E301" s="56" t="s">
        <v>43</v>
      </c>
      <c r="F301" s="56" t="str">
        <f t="shared" si="4"/>
        <v>847.8470415.1.426610.000000.847001.200179</v>
      </c>
      <c r="G301" s="56" t="s">
        <v>2872</v>
      </c>
      <c r="H301" s="56">
        <v>847001</v>
      </c>
      <c r="I301" s="56" t="s">
        <v>23</v>
      </c>
      <c r="J301" s="56">
        <v>200179</v>
      </c>
      <c r="K301" s="56" t="s">
        <v>3007</v>
      </c>
      <c r="L301" s="56">
        <v>1</v>
      </c>
      <c r="M301" s="56">
        <v>22000</v>
      </c>
      <c r="N301" s="57">
        <v>22000</v>
      </c>
    </row>
    <row r="302" spans="1:14" x14ac:dyDescent="0.35">
      <c r="A302" s="56" t="s">
        <v>2041</v>
      </c>
      <c r="B302" s="56">
        <v>8470415</v>
      </c>
      <c r="C302" s="56" t="s">
        <v>259</v>
      </c>
      <c r="D302" s="56">
        <v>426610</v>
      </c>
      <c r="E302" s="56" t="s">
        <v>43</v>
      </c>
      <c r="F302" s="56" t="str">
        <f t="shared" si="4"/>
        <v>847.8470415.1.426610.000000.847001.200179</v>
      </c>
      <c r="G302" s="56" t="s">
        <v>2872</v>
      </c>
      <c r="H302" s="56">
        <v>847001</v>
      </c>
      <c r="I302" s="56" t="s">
        <v>23</v>
      </c>
      <c r="J302" s="56">
        <v>200179</v>
      </c>
      <c r="K302" s="56" t="s">
        <v>3008</v>
      </c>
      <c r="L302" s="56">
        <v>1</v>
      </c>
      <c r="M302" s="56">
        <v>19909</v>
      </c>
      <c r="N302" s="57">
        <v>19909</v>
      </c>
    </row>
    <row r="303" spans="1:14" x14ac:dyDescent="0.35">
      <c r="A303" s="56" t="s">
        <v>2041</v>
      </c>
      <c r="B303" s="56">
        <v>8470415</v>
      </c>
      <c r="C303" s="56" t="s">
        <v>259</v>
      </c>
      <c r="D303" s="56">
        <v>426610</v>
      </c>
      <c r="E303" s="56" t="s">
        <v>43</v>
      </c>
      <c r="F303" s="56" t="str">
        <f t="shared" si="4"/>
        <v>847.8470415.1.426610.000000.847001.200179</v>
      </c>
      <c r="G303" s="56" t="s">
        <v>2872</v>
      </c>
      <c r="H303" s="56">
        <v>847001</v>
      </c>
      <c r="I303" s="56" t="s">
        <v>23</v>
      </c>
      <c r="J303" s="56">
        <v>200179</v>
      </c>
      <c r="K303" s="56" t="s">
        <v>3009</v>
      </c>
      <c r="L303" s="56">
        <v>1</v>
      </c>
      <c r="M303" s="56">
        <v>20552</v>
      </c>
      <c r="N303" s="57">
        <v>20552</v>
      </c>
    </row>
    <row r="304" spans="1:14" x14ac:dyDescent="0.35">
      <c r="A304" s="56" t="s">
        <v>2041</v>
      </c>
      <c r="B304" s="56">
        <v>8470415</v>
      </c>
      <c r="C304" s="56" t="s">
        <v>259</v>
      </c>
      <c r="D304" s="56">
        <v>426610</v>
      </c>
      <c r="E304" s="56" t="s">
        <v>43</v>
      </c>
      <c r="F304" s="56" t="str">
        <f t="shared" si="4"/>
        <v>847.8470415.1.426610.000000.847001.200179</v>
      </c>
      <c r="G304" s="56" t="s">
        <v>2872</v>
      </c>
      <c r="H304" s="56">
        <v>847001</v>
      </c>
      <c r="I304" s="56" t="s">
        <v>23</v>
      </c>
      <c r="J304" s="56">
        <v>200179</v>
      </c>
      <c r="K304" s="56" t="s">
        <v>3011</v>
      </c>
      <c r="L304" s="56">
        <v>1</v>
      </c>
      <c r="M304" s="56">
        <v>14943</v>
      </c>
      <c r="N304" s="57">
        <v>14943</v>
      </c>
    </row>
    <row r="305" spans="1:14" x14ac:dyDescent="0.35">
      <c r="A305" s="56" t="s">
        <v>2041</v>
      </c>
      <c r="B305" s="56">
        <v>8470415</v>
      </c>
      <c r="C305" s="56" t="s">
        <v>259</v>
      </c>
      <c r="D305" s="56">
        <v>426610</v>
      </c>
      <c r="E305" s="56" t="s">
        <v>43</v>
      </c>
      <c r="F305" s="56" t="str">
        <f t="shared" si="4"/>
        <v>847.8470415.1.426610.000000.847001.200179</v>
      </c>
      <c r="G305" s="56" t="s">
        <v>2872</v>
      </c>
      <c r="H305" s="56">
        <v>847001</v>
      </c>
      <c r="I305" s="56" t="s">
        <v>23</v>
      </c>
      <c r="J305" s="56">
        <v>200179</v>
      </c>
      <c r="K305" s="56" t="s">
        <v>3014</v>
      </c>
      <c r="L305" s="56">
        <v>1</v>
      </c>
      <c r="M305" s="56">
        <v>57400</v>
      </c>
      <c r="N305" s="57">
        <v>57400</v>
      </c>
    </row>
    <row r="306" spans="1:14" x14ac:dyDescent="0.35">
      <c r="A306" s="56" t="s">
        <v>2047</v>
      </c>
      <c r="B306" s="56">
        <v>8470415</v>
      </c>
      <c r="C306" s="56" t="s">
        <v>259</v>
      </c>
      <c r="D306" s="56">
        <v>428090</v>
      </c>
      <c r="E306" s="56" t="s">
        <v>52</v>
      </c>
      <c r="F306" s="56" t="str">
        <f t="shared" si="4"/>
        <v>847.8470415.1.428090.000000.847001.200179</v>
      </c>
      <c r="G306" s="56" t="s">
        <v>2872</v>
      </c>
      <c r="H306" s="56">
        <v>847001</v>
      </c>
      <c r="I306" s="56" t="s">
        <v>23</v>
      </c>
      <c r="J306" s="56">
        <v>200179</v>
      </c>
      <c r="K306" s="56" t="s">
        <v>5400</v>
      </c>
      <c r="L306" s="56">
        <v>2</v>
      </c>
      <c r="M306" s="56">
        <v>15000</v>
      </c>
      <c r="N306" s="57">
        <v>30000</v>
      </c>
    </row>
    <row r="307" spans="1:14" x14ac:dyDescent="0.35">
      <c r="A307" s="56" t="s">
        <v>2047</v>
      </c>
      <c r="B307" s="56">
        <v>8470415</v>
      </c>
      <c r="C307" s="56" t="s">
        <v>259</v>
      </c>
      <c r="D307" s="56">
        <v>428090</v>
      </c>
      <c r="E307" s="56" t="s">
        <v>52</v>
      </c>
      <c r="F307" s="56" t="str">
        <f t="shared" si="4"/>
        <v>847.8470415.1.428090.000000.847001.200179</v>
      </c>
      <c r="G307" s="56" t="s">
        <v>2872</v>
      </c>
      <c r="H307" s="56">
        <v>847001</v>
      </c>
      <c r="I307" s="56" t="s">
        <v>23</v>
      </c>
      <c r="J307" s="56">
        <v>200179</v>
      </c>
      <c r="K307" s="56" t="s">
        <v>5771</v>
      </c>
      <c r="L307" s="56">
        <v>10</v>
      </c>
      <c r="M307" s="56">
        <v>500</v>
      </c>
      <c r="N307" s="57">
        <v>5000</v>
      </c>
    </row>
    <row r="308" spans="1:14" x14ac:dyDescent="0.35">
      <c r="A308" s="56" t="s">
        <v>2019</v>
      </c>
      <c r="B308" s="56">
        <v>8470415</v>
      </c>
      <c r="C308" s="56" t="s">
        <v>259</v>
      </c>
      <c r="D308" s="56">
        <v>428640</v>
      </c>
      <c r="E308" s="56" t="s">
        <v>55</v>
      </c>
      <c r="F308" s="56" t="str">
        <f t="shared" si="4"/>
        <v>847.8470415.1.428640.000000.847001.200179</v>
      </c>
      <c r="G308" s="56" t="s">
        <v>2872</v>
      </c>
      <c r="H308" s="56">
        <v>847001</v>
      </c>
      <c r="I308" s="56" t="s">
        <v>23</v>
      </c>
      <c r="J308" s="56">
        <v>200179</v>
      </c>
      <c r="K308" s="56" t="s">
        <v>3017</v>
      </c>
      <c r="L308" s="56">
        <v>1</v>
      </c>
      <c r="M308" s="56">
        <v>15000</v>
      </c>
      <c r="N308" s="57">
        <v>15000</v>
      </c>
    </row>
    <row r="309" spans="1:14" x14ac:dyDescent="0.35">
      <c r="A309" s="56" t="s">
        <v>1998</v>
      </c>
      <c r="B309" s="56">
        <v>8470415</v>
      </c>
      <c r="C309" s="56" t="s">
        <v>259</v>
      </c>
      <c r="D309" s="56">
        <v>432209</v>
      </c>
      <c r="E309" s="56" t="s">
        <v>138</v>
      </c>
      <c r="F309" s="56" t="str">
        <f t="shared" si="4"/>
        <v>847.8470415.1.432209.000000.847001.200179</v>
      </c>
      <c r="G309" s="56" t="s">
        <v>2872</v>
      </c>
      <c r="H309" s="56">
        <v>847001</v>
      </c>
      <c r="I309" s="56" t="s">
        <v>23</v>
      </c>
      <c r="J309" s="56">
        <v>200179</v>
      </c>
      <c r="K309" s="56" t="s">
        <v>3021</v>
      </c>
      <c r="L309" s="56">
        <v>1</v>
      </c>
      <c r="M309" s="56">
        <v>301000</v>
      </c>
      <c r="N309" s="57">
        <v>301000</v>
      </c>
    </row>
    <row r="310" spans="1:14" x14ac:dyDescent="0.35">
      <c r="A310" s="56" t="s">
        <v>1998</v>
      </c>
      <c r="B310" s="56">
        <v>8470415</v>
      </c>
      <c r="C310" s="56" t="s">
        <v>259</v>
      </c>
      <c r="D310" s="56">
        <v>435350</v>
      </c>
      <c r="E310" s="56" t="s">
        <v>144</v>
      </c>
      <c r="F310" s="56" t="str">
        <f t="shared" si="4"/>
        <v>847.8470415.1.435350.000000.847001.200179</v>
      </c>
      <c r="G310" s="56" t="s">
        <v>2872</v>
      </c>
      <c r="H310" s="56">
        <v>847001</v>
      </c>
      <c r="I310" s="56" t="s">
        <v>23</v>
      </c>
      <c r="J310" s="56">
        <v>200179</v>
      </c>
      <c r="K310" s="56" t="s">
        <v>3025</v>
      </c>
      <c r="L310" s="56">
        <v>15</v>
      </c>
      <c r="M310" s="56">
        <v>7000</v>
      </c>
      <c r="N310" s="57">
        <v>105000</v>
      </c>
    </row>
    <row r="311" spans="1:14" x14ac:dyDescent="0.35">
      <c r="A311" s="56" t="s">
        <v>1998</v>
      </c>
      <c r="B311" s="56">
        <v>8470415</v>
      </c>
      <c r="C311" s="56" t="s">
        <v>259</v>
      </c>
      <c r="D311" s="56">
        <v>435508</v>
      </c>
      <c r="E311" s="56" t="s">
        <v>147</v>
      </c>
      <c r="F311" s="56" t="str">
        <f t="shared" si="4"/>
        <v>847.8470415.1.435508.000000.847001.200179</v>
      </c>
      <c r="G311" s="56" t="s">
        <v>2872</v>
      </c>
      <c r="H311" s="56">
        <v>847001</v>
      </c>
      <c r="I311" s="56" t="s">
        <v>23</v>
      </c>
      <c r="J311" s="56">
        <v>200179</v>
      </c>
      <c r="K311" s="56" t="s">
        <v>3027</v>
      </c>
      <c r="L311" s="56">
        <v>1</v>
      </c>
      <c r="M311" s="56">
        <v>525000</v>
      </c>
      <c r="N311" s="57">
        <v>525000</v>
      </c>
    </row>
    <row r="312" spans="1:14" x14ac:dyDescent="0.35">
      <c r="A312" s="56" t="s">
        <v>2019</v>
      </c>
      <c r="B312" s="56">
        <v>8470415</v>
      </c>
      <c r="C312" s="56" t="s">
        <v>259</v>
      </c>
      <c r="D312" s="56">
        <v>435519</v>
      </c>
      <c r="E312" s="56" t="s">
        <v>61</v>
      </c>
      <c r="F312" s="56" t="str">
        <f t="shared" si="4"/>
        <v>847.8470415.1.435519.000000.847001.200179</v>
      </c>
      <c r="G312" s="56" t="s">
        <v>2872</v>
      </c>
      <c r="H312" s="56">
        <v>847001</v>
      </c>
      <c r="I312" s="56" t="s">
        <v>23</v>
      </c>
      <c r="J312" s="56">
        <v>200179</v>
      </c>
      <c r="N312" s="57">
        <v>0</v>
      </c>
    </row>
    <row r="313" spans="1:14" x14ac:dyDescent="0.35">
      <c r="A313" s="56" t="s">
        <v>2036</v>
      </c>
      <c r="B313" s="56">
        <v>8470415</v>
      </c>
      <c r="C313" s="56" t="s">
        <v>259</v>
      </c>
      <c r="D313" s="56">
        <v>436110</v>
      </c>
      <c r="E313" s="56" t="s">
        <v>64</v>
      </c>
      <c r="F313" s="56" t="str">
        <f t="shared" si="4"/>
        <v>847.8470415.1.436110.000000.847001.200179</v>
      </c>
      <c r="G313" s="56" t="s">
        <v>2872</v>
      </c>
      <c r="H313" s="56">
        <v>847001</v>
      </c>
      <c r="I313" s="56" t="s">
        <v>23</v>
      </c>
      <c r="J313" s="56">
        <v>200179</v>
      </c>
      <c r="N313" s="57">
        <v>0</v>
      </c>
    </row>
    <row r="314" spans="1:14" x14ac:dyDescent="0.35">
      <c r="A314" s="56">
        <v>0</v>
      </c>
      <c r="B314" s="56">
        <v>8470415</v>
      </c>
      <c r="C314" s="56" t="s">
        <v>259</v>
      </c>
      <c r="D314" s="56">
        <v>492316</v>
      </c>
      <c r="E314" s="56" t="s">
        <v>138</v>
      </c>
      <c r="F314" s="56" t="str">
        <f t="shared" si="4"/>
        <v>847.8470415.1.492316.000000.847001.300180 </v>
      </c>
      <c r="G314" s="56" t="s">
        <v>2872</v>
      </c>
      <c r="H314" s="56">
        <v>847001</v>
      </c>
      <c r="I314" s="56" t="s">
        <v>863</v>
      </c>
      <c r="J314" s="56" t="s">
        <v>5772</v>
      </c>
      <c r="K314" s="56" t="s">
        <v>5773</v>
      </c>
      <c r="L314" s="56">
        <v>1</v>
      </c>
      <c r="M314" s="56">
        <v>567000</v>
      </c>
      <c r="N314" s="57">
        <v>567000</v>
      </c>
    </row>
    <row r="315" spans="1:14" x14ac:dyDescent="0.35">
      <c r="A315" s="56">
        <v>0</v>
      </c>
      <c r="B315" s="56">
        <v>8470415</v>
      </c>
      <c r="C315" s="56" t="s">
        <v>259</v>
      </c>
      <c r="D315" s="56">
        <v>492316</v>
      </c>
      <c r="E315" s="56" t="s">
        <v>138</v>
      </c>
      <c r="F315" s="56" t="str">
        <f t="shared" si="4"/>
        <v>847.8470415.1.492316.000000.847001.300180 </v>
      </c>
      <c r="G315" s="56" t="s">
        <v>2872</v>
      </c>
      <c r="H315" s="56">
        <v>847001</v>
      </c>
      <c r="I315" s="56" t="s">
        <v>863</v>
      </c>
      <c r="J315" s="56" t="s">
        <v>5772</v>
      </c>
      <c r="K315" s="56" t="s">
        <v>5775</v>
      </c>
      <c r="L315" s="56">
        <v>1</v>
      </c>
      <c r="M315" s="56">
        <v>196260</v>
      </c>
      <c r="N315" s="57">
        <v>196260</v>
      </c>
    </row>
    <row r="316" spans="1:14" x14ac:dyDescent="0.35">
      <c r="A316" s="56" t="s">
        <v>2019</v>
      </c>
      <c r="B316" s="56">
        <v>8470425</v>
      </c>
      <c r="C316" s="56" t="s">
        <v>267</v>
      </c>
      <c r="D316" s="56">
        <v>425550</v>
      </c>
      <c r="E316" s="56" t="s">
        <v>83</v>
      </c>
      <c r="F316" s="56" t="str">
        <f t="shared" si="4"/>
        <v>847.8470425.1.425550.000000.847001.200179</v>
      </c>
      <c r="G316" s="56" t="s">
        <v>2872</v>
      </c>
      <c r="H316" s="56">
        <v>847001</v>
      </c>
      <c r="I316" s="56" t="s">
        <v>23</v>
      </c>
      <c r="J316" s="56">
        <v>200179</v>
      </c>
      <c r="K316" s="56" t="s">
        <v>5777</v>
      </c>
      <c r="L316" s="56">
        <v>15</v>
      </c>
      <c r="M316" s="56">
        <v>15000</v>
      </c>
      <c r="N316" s="57">
        <v>225000</v>
      </c>
    </row>
    <row r="317" spans="1:14" x14ac:dyDescent="0.35">
      <c r="A317" s="56" t="s">
        <v>1998</v>
      </c>
      <c r="B317" s="56">
        <v>8470425</v>
      </c>
      <c r="C317" s="56" t="s">
        <v>267</v>
      </c>
      <c r="D317" s="56">
        <v>425770</v>
      </c>
      <c r="E317" s="56" t="s">
        <v>132</v>
      </c>
      <c r="F317" s="56" t="str">
        <f t="shared" si="4"/>
        <v>847.8470425.1.425770.000000.847001.200179</v>
      </c>
      <c r="G317" s="56" t="s">
        <v>2872</v>
      </c>
      <c r="H317" s="56">
        <v>847001</v>
      </c>
      <c r="I317" s="56" t="s">
        <v>23</v>
      </c>
      <c r="J317" s="56">
        <v>200179</v>
      </c>
      <c r="K317" s="56" t="s">
        <v>5411</v>
      </c>
      <c r="L317" s="56">
        <v>4</v>
      </c>
      <c r="M317" s="56">
        <v>15000</v>
      </c>
      <c r="N317" s="57">
        <v>60000</v>
      </c>
    </row>
    <row r="318" spans="1:14" x14ac:dyDescent="0.35">
      <c r="A318" s="56" t="s">
        <v>2036</v>
      </c>
      <c r="B318" s="56">
        <v>8470425</v>
      </c>
      <c r="C318" s="56" t="s">
        <v>267</v>
      </c>
      <c r="D318" s="56">
        <v>425900</v>
      </c>
      <c r="E318" s="56" t="s">
        <v>40</v>
      </c>
      <c r="F318" s="56" t="str">
        <f t="shared" si="4"/>
        <v>847.8470425.1.425900.000000.847001.200179</v>
      </c>
      <c r="G318" s="56" t="s">
        <v>2872</v>
      </c>
      <c r="H318" s="56">
        <v>847001</v>
      </c>
      <c r="I318" s="56" t="s">
        <v>23</v>
      </c>
      <c r="J318" s="56">
        <v>200179</v>
      </c>
      <c r="K318" s="56" t="s">
        <v>5412</v>
      </c>
      <c r="L318" s="56">
        <v>2</v>
      </c>
      <c r="M318" s="56">
        <v>7000</v>
      </c>
      <c r="N318" s="57">
        <v>14000</v>
      </c>
    </row>
    <row r="319" spans="1:14" x14ac:dyDescent="0.35">
      <c r="A319" s="56" t="s">
        <v>2041</v>
      </c>
      <c r="B319" s="56">
        <v>8470425</v>
      </c>
      <c r="C319" s="56" t="s">
        <v>267</v>
      </c>
      <c r="D319" s="56">
        <v>426610</v>
      </c>
      <c r="E319" s="56" t="s">
        <v>43</v>
      </c>
      <c r="F319" s="56" t="str">
        <f t="shared" si="4"/>
        <v>847.8470425.1.426610.000000.847001.200179</v>
      </c>
      <c r="G319" s="56" t="s">
        <v>2872</v>
      </c>
      <c r="H319" s="56">
        <v>847001</v>
      </c>
      <c r="I319" s="56" t="s">
        <v>23</v>
      </c>
      <c r="J319" s="56">
        <v>200179</v>
      </c>
      <c r="K319" s="56" t="s">
        <v>3066</v>
      </c>
      <c r="L319" s="56">
        <v>2</v>
      </c>
      <c r="M319" s="56">
        <v>45000</v>
      </c>
      <c r="N319" s="57">
        <v>90000</v>
      </c>
    </row>
    <row r="320" spans="1:14" x14ac:dyDescent="0.35">
      <c r="A320" s="56" t="s">
        <v>2047</v>
      </c>
      <c r="B320" s="56">
        <v>8470425</v>
      </c>
      <c r="C320" s="56" t="s">
        <v>267</v>
      </c>
      <c r="D320" s="56">
        <v>428090</v>
      </c>
      <c r="E320" s="56" t="s">
        <v>52</v>
      </c>
      <c r="F320" s="56" t="str">
        <f t="shared" si="4"/>
        <v>847.8470425.1.428090.000000.847001.200179</v>
      </c>
      <c r="G320" s="56" t="s">
        <v>2872</v>
      </c>
      <c r="H320" s="56">
        <v>847001</v>
      </c>
      <c r="I320" s="56" t="s">
        <v>23</v>
      </c>
      <c r="J320" s="56">
        <v>200179</v>
      </c>
      <c r="K320" s="56" t="s">
        <v>3067</v>
      </c>
      <c r="L320" s="56">
        <v>10</v>
      </c>
      <c r="M320" s="56">
        <v>15000</v>
      </c>
      <c r="N320" s="57">
        <v>150000</v>
      </c>
    </row>
    <row r="321" spans="1:14" x14ac:dyDescent="0.35">
      <c r="A321" s="56" t="s">
        <v>1998</v>
      </c>
      <c r="B321" s="56">
        <v>8470425</v>
      </c>
      <c r="C321" s="56" t="s">
        <v>267</v>
      </c>
      <c r="D321" s="56">
        <v>435350</v>
      </c>
      <c r="E321" s="56" t="s">
        <v>144</v>
      </c>
      <c r="F321" s="56" t="str">
        <f t="shared" si="4"/>
        <v>847.8470425.1.435350.000000.847001.200179</v>
      </c>
      <c r="G321" s="56" t="s">
        <v>2872</v>
      </c>
      <c r="H321" s="56">
        <v>847001</v>
      </c>
      <c r="I321" s="56" t="s">
        <v>23</v>
      </c>
      <c r="J321" s="56">
        <v>200179</v>
      </c>
      <c r="K321" s="56" t="s">
        <v>3069</v>
      </c>
      <c r="L321" s="56">
        <v>20</v>
      </c>
      <c r="M321" s="56">
        <v>10000</v>
      </c>
      <c r="N321" s="57">
        <v>200000</v>
      </c>
    </row>
    <row r="322" spans="1:14" x14ac:dyDescent="0.35">
      <c r="A322" s="56" t="s">
        <v>1998</v>
      </c>
      <c r="B322" s="56">
        <v>8470425</v>
      </c>
      <c r="C322" s="56" t="s">
        <v>267</v>
      </c>
      <c r="D322" s="56">
        <v>435508</v>
      </c>
      <c r="E322" s="56" t="s">
        <v>147</v>
      </c>
      <c r="F322" s="56" t="str">
        <f t="shared" si="4"/>
        <v>847.8470425.1.435508.000000.847001.200179</v>
      </c>
      <c r="G322" s="56" t="s">
        <v>2872</v>
      </c>
      <c r="H322" s="56">
        <v>847001</v>
      </c>
      <c r="I322" s="56" t="s">
        <v>23</v>
      </c>
      <c r="J322" s="56">
        <v>200179</v>
      </c>
      <c r="K322" s="56" t="s">
        <v>5779</v>
      </c>
      <c r="L322" s="56">
        <v>1</v>
      </c>
      <c r="M322" s="56">
        <v>1000000</v>
      </c>
      <c r="N322" s="251">
        <v>1660000</v>
      </c>
    </row>
    <row r="323" spans="1:14" x14ac:dyDescent="0.35">
      <c r="A323" s="56" t="s">
        <v>1998</v>
      </c>
      <c r="B323" s="56">
        <v>8470425</v>
      </c>
      <c r="C323" s="56" t="s">
        <v>267</v>
      </c>
      <c r="D323" s="56">
        <v>435508</v>
      </c>
      <c r="E323" s="56" t="s">
        <v>147</v>
      </c>
      <c r="F323" s="56" t="str">
        <f t="shared" ref="F323:F386" si="5">CONCATENATE(847,".",B323,".",1,".",D323,".","000000",".",H323,".",J323)</f>
        <v>847.8470425.1.435508.000000.847001.200179</v>
      </c>
      <c r="G323" s="56" t="s">
        <v>2872</v>
      </c>
      <c r="H323" s="56">
        <v>847001</v>
      </c>
      <c r="I323" s="56" t="s">
        <v>23</v>
      </c>
      <c r="J323" s="56">
        <v>200179</v>
      </c>
      <c r="K323" s="56" t="s">
        <v>5780</v>
      </c>
      <c r="L323" s="56">
        <v>2</v>
      </c>
      <c r="M323" s="56">
        <v>1010000</v>
      </c>
    </row>
    <row r="324" spans="1:14" x14ac:dyDescent="0.35">
      <c r="A324" s="56" t="s">
        <v>1998</v>
      </c>
      <c r="B324" s="56">
        <v>8470425</v>
      </c>
      <c r="C324" s="56" t="s">
        <v>267</v>
      </c>
      <c r="D324" s="56">
        <v>435508</v>
      </c>
      <c r="E324" s="56" t="s">
        <v>147</v>
      </c>
      <c r="F324" s="56" t="str">
        <f t="shared" si="5"/>
        <v>847.8470425.1.435508.000000.847001.200179</v>
      </c>
      <c r="G324" s="56" t="s">
        <v>2872</v>
      </c>
      <c r="H324" s="56">
        <v>847001</v>
      </c>
      <c r="I324" s="56" t="s">
        <v>23</v>
      </c>
      <c r="J324" s="56">
        <v>200179</v>
      </c>
      <c r="K324" s="56" t="s">
        <v>5781</v>
      </c>
      <c r="L324" s="56">
        <v>1</v>
      </c>
      <c r="M324" s="56">
        <v>300000</v>
      </c>
    </row>
    <row r="325" spans="1:14" x14ac:dyDescent="0.35">
      <c r="A325" s="56">
        <v>0</v>
      </c>
      <c r="B325" s="56">
        <v>8470425</v>
      </c>
      <c r="C325" s="56" t="s">
        <v>267</v>
      </c>
      <c r="D325" s="56">
        <v>492310</v>
      </c>
      <c r="E325" s="56" t="s">
        <v>871</v>
      </c>
      <c r="F325" s="56" t="str">
        <f t="shared" si="5"/>
        <v>847.8470425.1.492310.000000.847001.300180 </v>
      </c>
      <c r="G325" s="56" t="s">
        <v>2872</v>
      </c>
      <c r="H325" s="56">
        <v>847001</v>
      </c>
      <c r="I325" s="56" t="s">
        <v>863</v>
      </c>
      <c r="J325" s="56" t="s">
        <v>5772</v>
      </c>
      <c r="K325" s="56" t="s">
        <v>5782</v>
      </c>
      <c r="L325" s="56">
        <v>2</v>
      </c>
      <c r="M325" s="56">
        <v>460000</v>
      </c>
      <c r="N325" s="57">
        <v>920000</v>
      </c>
    </row>
    <row r="326" spans="1:14" x14ac:dyDescent="0.35">
      <c r="A326" s="56">
        <v>0</v>
      </c>
      <c r="B326" s="56">
        <v>8470425</v>
      </c>
      <c r="C326" s="56" t="s">
        <v>267</v>
      </c>
      <c r="D326" s="56">
        <v>492310</v>
      </c>
      <c r="E326" s="56" t="s">
        <v>871</v>
      </c>
      <c r="F326" s="56" t="str">
        <f t="shared" si="5"/>
        <v>847.8470425.1.492310.000000.847001.300180 </v>
      </c>
      <c r="G326" s="56" t="s">
        <v>2872</v>
      </c>
      <c r="H326" s="56">
        <v>847001</v>
      </c>
      <c r="I326" s="56" t="s">
        <v>863</v>
      </c>
      <c r="J326" s="56" t="s">
        <v>5772</v>
      </c>
      <c r="K326" s="56" t="s">
        <v>5783</v>
      </c>
      <c r="L326" s="56">
        <v>6</v>
      </c>
      <c r="M326" s="56">
        <v>60000</v>
      </c>
      <c r="N326" s="57">
        <v>360000</v>
      </c>
    </row>
    <row r="327" spans="1:14" x14ac:dyDescent="0.35">
      <c r="A327" s="56">
        <v>0</v>
      </c>
      <c r="B327" s="56">
        <v>8470425</v>
      </c>
      <c r="C327" s="56" t="s">
        <v>267</v>
      </c>
      <c r="D327" s="56">
        <v>492316</v>
      </c>
      <c r="E327" s="56" t="s">
        <v>138</v>
      </c>
      <c r="F327" s="56" t="str">
        <f t="shared" si="5"/>
        <v>847.8470425.1.492316.000000.847001.300180 </v>
      </c>
      <c r="G327" s="56" t="s">
        <v>2872</v>
      </c>
      <c r="H327" s="56">
        <v>847001</v>
      </c>
      <c r="I327" s="56" t="s">
        <v>863</v>
      </c>
      <c r="J327" s="56" t="s">
        <v>5772</v>
      </c>
      <c r="K327" s="56" t="s">
        <v>5784</v>
      </c>
      <c r="L327" s="56">
        <v>1</v>
      </c>
      <c r="M327" s="56">
        <v>850000</v>
      </c>
      <c r="N327" s="57">
        <v>850000</v>
      </c>
    </row>
    <row r="328" spans="1:14" x14ac:dyDescent="0.35">
      <c r="A328" s="56" t="s">
        <v>2024</v>
      </c>
      <c r="B328" s="56">
        <v>8470430</v>
      </c>
      <c r="C328" s="56" t="s">
        <v>274</v>
      </c>
      <c r="D328" s="56">
        <v>425746</v>
      </c>
      <c r="E328" s="56" t="s">
        <v>548</v>
      </c>
      <c r="F328" s="56" t="str">
        <f t="shared" si="5"/>
        <v>847.8470430.1.425746.000000.847001.200179</v>
      </c>
      <c r="G328" s="56" t="s">
        <v>2872</v>
      </c>
      <c r="H328" s="56">
        <v>847001</v>
      </c>
      <c r="I328" s="56" t="s">
        <v>23</v>
      </c>
      <c r="J328" s="56">
        <v>200179</v>
      </c>
      <c r="K328" s="56" t="s">
        <v>3086</v>
      </c>
      <c r="L328" s="56">
        <v>2</v>
      </c>
      <c r="M328" s="56">
        <v>2130</v>
      </c>
      <c r="N328" s="57">
        <v>4260</v>
      </c>
    </row>
    <row r="329" spans="1:14" x14ac:dyDescent="0.35">
      <c r="A329" s="56" t="s">
        <v>1998</v>
      </c>
      <c r="B329" s="56">
        <v>8470430</v>
      </c>
      <c r="C329" s="56" t="s">
        <v>274</v>
      </c>
      <c r="D329" s="56">
        <v>425761</v>
      </c>
      <c r="E329" s="56" t="s">
        <v>288</v>
      </c>
      <c r="F329" s="56" t="str">
        <f t="shared" si="5"/>
        <v>847.8470430.1.425761.000000.847001.200179</v>
      </c>
      <c r="G329" s="56" t="s">
        <v>2872</v>
      </c>
      <c r="H329" s="56">
        <v>847001</v>
      </c>
      <c r="I329" s="56" t="s">
        <v>23</v>
      </c>
      <c r="J329" s="56">
        <v>200179</v>
      </c>
      <c r="K329" s="56" t="s">
        <v>3089</v>
      </c>
      <c r="L329" s="56">
        <v>2</v>
      </c>
      <c r="M329" s="56">
        <v>4250</v>
      </c>
      <c r="N329" s="57">
        <v>8500</v>
      </c>
    </row>
    <row r="330" spans="1:14" x14ac:dyDescent="0.35">
      <c r="A330" s="56" t="s">
        <v>1998</v>
      </c>
      <c r="B330" s="56">
        <v>8470430</v>
      </c>
      <c r="C330" s="56" t="s">
        <v>274</v>
      </c>
      <c r="D330" s="56">
        <v>425770</v>
      </c>
      <c r="E330" s="56" t="s">
        <v>132</v>
      </c>
      <c r="F330" s="56" t="str">
        <f t="shared" si="5"/>
        <v>847.8470430.1.425770.000000.847001.200179</v>
      </c>
      <c r="G330" s="56" t="s">
        <v>2872</v>
      </c>
      <c r="H330" s="56">
        <v>847001</v>
      </c>
      <c r="I330" s="56" t="s">
        <v>23</v>
      </c>
      <c r="J330" s="56">
        <v>200179</v>
      </c>
      <c r="K330" s="56" t="s">
        <v>3092</v>
      </c>
      <c r="L330" s="56">
        <v>25</v>
      </c>
      <c r="M330" s="56">
        <v>15000</v>
      </c>
      <c r="N330" s="57">
        <v>375000</v>
      </c>
    </row>
    <row r="331" spans="1:14" x14ac:dyDescent="0.35">
      <c r="A331" s="56" t="s">
        <v>2036</v>
      </c>
      <c r="B331" s="56">
        <v>8470430</v>
      </c>
      <c r="C331" s="56" t="s">
        <v>274</v>
      </c>
      <c r="D331" s="56">
        <v>425900</v>
      </c>
      <c r="E331" s="56" t="s">
        <v>40</v>
      </c>
      <c r="F331" s="56" t="str">
        <f t="shared" si="5"/>
        <v>847.8470430.1.425900.000000.847001.200179</v>
      </c>
      <c r="G331" s="56" t="s">
        <v>2872</v>
      </c>
      <c r="H331" s="56">
        <v>847001</v>
      </c>
      <c r="I331" s="56" t="s">
        <v>23</v>
      </c>
      <c r="J331" s="56">
        <v>200179</v>
      </c>
      <c r="K331" s="56" t="s">
        <v>3097</v>
      </c>
      <c r="L331" s="56">
        <v>12</v>
      </c>
      <c r="M331" s="56">
        <v>1000</v>
      </c>
      <c r="N331" s="57">
        <v>12000</v>
      </c>
    </row>
    <row r="332" spans="1:14" x14ac:dyDescent="0.35">
      <c r="A332" s="56" t="s">
        <v>2041</v>
      </c>
      <c r="B332" s="56">
        <v>8470430</v>
      </c>
      <c r="C332" s="56" t="s">
        <v>274</v>
      </c>
      <c r="D332" s="56">
        <v>426610</v>
      </c>
      <c r="E332" s="56" t="s">
        <v>43</v>
      </c>
      <c r="F332" s="56" t="str">
        <f t="shared" si="5"/>
        <v>847.8470430.1.426610.000000.847001.200179</v>
      </c>
      <c r="G332" s="56" t="s">
        <v>2872</v>
      </c>
      <c r="H332" s="56">
        <v>847001</v>
      </c>
      <c r="I332" s="56" t="s">
        <v>23</v>
      </c>
      <c r="J332" s="56">
        <v>200179</v>
      </c>
      <c r="K332" s="56" t="s">
        <v>3102</v>
      </c>
      <c r="L332" s="56">
        <v>1</v>
      </c>
      <c r="M332" s="56">
        <v>150000</v>
      </c>
      <c r="N332" s="57">
        <v>150000</v>
      </c>
    </row>
    <row r="333" spans="1:14" x14ac:dyDescent="0.35">
      <c r="A333" s="56" t="s">
        <v>2019</v>
      </c>
      <c r="B333" s="56">
        <v>8470430</v>
      </c>
      <c r="C333" s="56" t="s">
        <v>274</v>
      </c>
      <c r="D333" s="56">
        <v>428640</v>
      </c>
      <c r="E333" s="56" t="s">
        <v>55</v>
      </c>
      <c r="F333" s="56" t="str">
        <f t="shared" si="5"/>
        <v>847.8470430.1.428640.000000.847001.200179</v>
      </c>
      <c r="G333" s="56" t="s">
        <v>2872</v>
      </c>
      <c r="H333" s="56">
        <v>847001</v>
      </c>
      <c r="I333" s="56" t="s">
        <v>23</v>
      </c>
      <c r="J333" s="56">
        <v>200179</v>
      </c>
      <c r="N333" s="57">
        <v>0</v>
      </c>
    </row>
    <row r="334" spans="1:14" x14ac:dyDescent="0.35">
      <c r="A334" s="56" t="s">
        <v>1998</v>
      </c>
      <c r="B334" s="56">
        <v>8470430</v>
      </c>
      <c r="C334" s="56" t="s">
        <v>274</v>
      </c>
      <c r="D334" s="56">
        <v>435508</v>
      </c>
      <c r="E334" s="56" t="s">
        <v>147</v>
      </c>
      <c r="F334" s="56" t="str">
        <f t="shared" si="5"/>
        <v>847.8470430.1.435508.000000.847001.200179</v>
      </c>
      <c r="G334" s="56" t="s">
        <v>2872</v>
      </c>
      <c r="H334" s="56">
        <v>847001</v>
      </c>
      <c r="I334" s="56" t="s">
        <v>23</v>
      </c>
      <c r="J334" s="56">
        <v>200179</v>
      </c>
      <c r="K334" s="56" t="s">
        <v>3104</v>
      </c>
      <c r="L334" s="56">
        <v>2</v>
      </c>
      <c r="M334" s="56">
        <v>42300</v>
      </c>
      <c r="N334" s="57">
        <v>84600</v>
      </c>
    </row>
    <row r="335" spans="1:14" x14ac:dyDescent="0.35">
      <c r="A335" s="56">
        <v>0</v>
      </c>
      <c r="B335" s="56">
        <v>8470430</v>
      </c>
      <c r="C335" s="56" t="s">
        <v>274</v>
      </c>
      <c r="D335" s="56">
        <v>492316</v>
      </c>
      <c r="E335" s="56" t="s">
        <v>138</v>
      </c>
      <c r="F335" s="56" t="str">
        <f t="shared" si="5"/>
        <v>847.8470430.1.492316.000000.847001.300180 </v>
      </c>
      <c r="G335" s="56" t="s">
        <v>2872</v>
      </c>
      <c r="H335" s="56">
        <v>847001</v>
      </c>
      <c r="I335" s="56" t="s">
        <v>863</v>
      </c>
      <c r="J335" s="56" t="s">
        <v>5772</v>
      </c>
    </row>
    <row r="336" spans="1:14" x14ac:dyDescent="0.35">
      <c r="A336" s="56" t="s">
        <v>2019</v>
      </c>
      <c r="B336" s="56">
        <v>8470435</v>
      </c>
      <c r="C336" s="56" t="s">
        <v>279</v>
      </c>
      <c r="D336" s="56">
        <v>425550</v>
      </c>
      <c r="E336" s="56" t="s">
        <v>83</v>
      </c>
      <c r="F336" s="56" t="str">
        <f t="shared" si="5"/>
        <v>847.8470435.1.425550.000000.847001.200179</v>
      </c>
      <c r="G336" s="56" t="s">
        <v>2872</v>
      </c>
      <c r="H336" s="56">
        <v>847001</v>
      </c>
      <c r="I336" s="56" t="s">
        <v>23</v>
      </c>
      <c r="J336" s="56">
        <v>200179</v>
      </c>
      <c r="N336" s="57">
        <v>0</v>
      </c>
    </row>
    <row r="337" spans="1:15" x14ac:dyDescent="0.35">
      <c r="A337" s="56" t="s">
        <v>1998</v>
      </c>
      <c r="B337" s="56">
        <v>8470435</v>
      </c>
      <c r="C337" s="56" t="s">
        <v>279</v>
      </c>
      <c r="D337" s="56">
        <v>425761</v>
      </c>
      <c r="E337" s="56" t="s">
        <v>288</v>
      </c>
      <c r="F337" s="56" t="str">
        <f t="shared" si="5"/>
        <v>847.8470435.1.425761.000000.847001.200179</v>
      </c>
      <c r="G337" s="56" t="s">
        <v>2872</v>
      </c>
      <c r="H337" s="56">
        <v>847001</v>
      </c>
      <c r="I337" s="56" t="s">
        <v>23</v>
      </c>
      <c r="J337" s="56">
        <v>200179</v>
      </c>
      <c r="N337" s="57">
        <v>0</v>
      </c>
    </row>
    <row r="338" spans="1:15" x14ac:dyDescent="0.35">
      <c r="A338" s="56" t="s">
        <v>1998</v>
      </c>
      <c r="B338" s="56">
        <v>8470435</v>
      </c>
      <c r="C338" s="56" t="s">
        <v>279</v>
      </c>
      <c r="D338" s="56">
        <v>425770</v>
      </c>
      <c r="E338" s="56" t="s">
        <v>132</v>
      </c>
      <c r="F338" s="56" t="str">
        <f t="shared" si="5"/>
        <v>847.8470435.1.425770.000000.847001.200179</v>
      </c>
      <c r="G338" s="56" t="s">
        <v>2872</v>
      </c>
      <c r="H338" s="56">
        <v>847001</v>
      </c>
      <c r="I338" s="56" t="s">
        <v>23</v>
      </c>
      <c r="J338" s="56">
        <v>200179</v>
      </c>
      <c r="N338" s="57">
        <v>0</v>
      </c>
    </row>
    <row r="339" spans="1:15" x14ac:dyDescent="0.35">
      <c r="A339" s="56" t="s">
        <v>2036</v>
      </c>
      <c r="B339" s="56">
        <v>8470435</v>
      </c>
      <c r="C339" s="56" t="s">
        <v>279</v>
      </c>
      <c r="D339" s="56">
        <v>425900</v>
      </c>
      <c r="E339" s="56" t="s">
        <v>40</v>
      </c>
      <c r="F339" s="56" t="str">
        <f t="shared" si="5"/>
        <v>847.8470435.1.425900.000000.847001.200179</v>
      </c>
      <c r="G339" s="56" t="s">
        <v>2872</v>
      </c>
      <c r="H339" s="56">
        <v>847001</v>
      </c>
      <c r="I339" s="56" t="s">
        <v>23</v>
      </c>
      <c r="J339" s="56">
        <v>200179</v>
      </c>
      <c r="L339" s="56">
        <v>20</v>
      </c>
      <c r="M339" s="56">
        <v>5000</v>
      </c>
      <c r="N339" s="57">
        <v>100000</v>
      </c>
    </row>
    <row r="340" spans="1:15" x14ac:dyDescent="0.35">
      <c r="A340" s="56" t="s">
        <v>2041</v>
      </c>
      <c r="B340" s="56">
        <v>8470435</v>
      </c>
      <c r="C340" s="56" t="s">
        <v>279</v>
      </c>
      <c r="D340" s="56">
        <v>426610</v>
      </c>
      <c r="E340" s="56" t="s">
        <v>43</v>
      </c>
      <c r="F340" s="56" t="str">
        <f t="shared" si="5"/>
        <v>847.8470435.1.426610.000000.847001.200179</v>
      </c>
      <c r="G340" s="56" t="s">
        <v>2872</v>
      </c>
      <c r="H340" s="56">
        <v>847001</v>
      </c>
      <c r="I340" s="56" t="s">
        <v>23</v>
      </c>
      <c r="J340" s="56">
        <v>200179</v>
      </c>
      <c r="N340" s="57">
        <v>0</v>
      </c>
    </row>
    <row r="341" spans="1:15" x14ac:dyDescent="0.35">
      <c r="A341" s="56" t="s">
        <v>1998</v>
      </c>
      <c r="B341" s="56">
        <v>8470435</v>
      </c>
      <c r="C341" s="56" t="s">
        <v>279</v>
      </c>
      <c r="D341" s="56">
        <v>427710</v>
      </c>
      <c r="E341" s="56" t="s">
        <v>46</v>
      </c>
      <c r="F341" s="56" t="str">
        <f t="shared" si="5"/>
        <v>847.8470435.1.427710.000000.847001.200179</v>
      </c>
      <c r="G341" s="56" t="s">
        <v>2872</v>
      </c>
      <c r="H341" s="56">
        <v>847001</v>
      </c>
      <c r="I341" s="56" t="s">
        <v>23</v>
      </c>
      <c r="J341" s="56">
        <v>200179</v>
      </c>
      <c r="L341" s="56">
        <v>12</v>
      </c>
      <c r="M341" s="56">
        <v>2500</v>
      </c>
      <c r="N341" s="57">
        <v>30000</v>
      </c>
    </row>
    <row r="342" spans="1:15" x14ac:dyDescent="0.35">
      <c r="A342" s="56" t="s">
        <v>2047</v>
      </c>
      <c r="B342" s="56">
        <v>8470435</v>
      </c>
      <c r="C342" s="56" t="s">
        <v>279</v>
      </c>
      <c r="D342" s="56">
        <v>428090</v>
      </c>
      <c r="E342" s="56" t="s">
        <v>52</v>
      </c>
      <c r="F342" s="56" t="str">
        <f t="shared" si="5"/>
        <v>847.8470435.1.428090.000000.847001.200179</v>
      </c>
      <c r="G342" s="56" t="s">
        <v>2872</v>
      </c>
      <c r="H342" s="56">
        <v>847001</v>
      </c>
      <c r="I342" s="56" t="s">
        <v>23</v>
      </c>
      <c r="J342" s="56">
        <v>200179</v>
      </c>
      <c r="N342" s="57">
        <v>0</v>
      </c>
    </row>
    <row r="343" spans="1:15" x14ac:dyDescent="0.35">
      <c r="A343" s="56" t="s">
        <v>1998</v>
      </c>
      <c r="B343" s="56">
        <v>8470435</v>
      </c>
      <c r="C343" s="56" t="s">
        <v>279</v>
      </c>
      <c r="D343" s="56">
        <v>435340</v>
      </c>
      <c r="E343" s="56" t="s">
        <v>239</v>
      </c>
      <c r="F343" s="56" t="str">
        <f t="shared" si="5"/>
        <v>847.8470435.1.435340.000000.847001.200179</v>
      </c>
      <c r="G343" s="56" t="s">
        <v>2872</v>
      </c>
      <c r="H343" s="56">
        <v>847001</v>
      </c>
      <c r="I343" s="56" t="s">
        <v>23</v>
      </c>
      <c r="J343" s="56">
        <v>200179</v>
      </c>
      <c r="N343" s="57">
        <v>0</v>
      </c>
    </row>
    <row r="344" spans="1:15" x14ac:dyDescent="0.35">
      <c r="A344" s="56" t="s">
        <v>1998</v>
      </c>
      <c r="B344" s="56">
        <v>8470435</v>
      </c>
      <c r="C344" s="56" t="s">
        <v>279</v>
      </c>
      <c r="D344" s="56">
        <v>436600</v>
      </c>
      <c r="E344" s="56" t="s">
        <v>163</v>
      </c>
      <c r="F344" s="56" t="str">
        <f t="shared" si="5"/>
        <v>847.8470435.1.436600.000000.847001.200179</v>
      </c>
      <c r="G344" s="56" t="s">
        <v>2872</v>
      </c>
      <c r="H344" s="56">
        <v>847001</v>
      </c>
      <c r="I344" s="56" t="s">
        <v>23</v>
      </c>
      <c r="J344" s="56">
        <v>200179</v>
      </c>
      <c r="L344" s="56">
        <v>14</v>
      </c>
      <c r="M344" s="56">
        <v>2500</v>
      </c>
      <c r="N344" s="57">
        <v>35000</v>
      </c>
    </row>
    <row r="345" spans="1:15" x14ac:dyDescent="0.35">
      <c r="A345" s="56">
        <v>0</v>
      </c>
      <c r="B345" s="56">
        <v>8470435</v>
      </c>
      <c r="C345" s="56" t="s">
        <v>279</v>
      </c>
      <c r="D345" s="56">
        <v>492316</v>
      </c>
      <c r="E345" s="56" t="s">
        <v>138</v>
      </c>
      <c r="F345" s="56" t="str">
        <f t="shared" si="5"/>
        <v>847.8470435.1.492316.000000.847001.300180 </v>
      </c>
      <c r="G345" s="56" t="s">
        <v>2872</v>
      </c>
      <c r="H345" s="56">
        <v>847001</v>
      </c>
      <c r="I345" s="56" t="s">
        <v>863</v>
      </c>
      <c r="J345" s="56" t="s">
        <v>5772</v>
      </c>
      <c r="L345" s="56">
        <v>12</v>
      </c>
      <c r="M345" s="56">
        <v>2500</v>
      </c>
      <c r="N345" s="57">
        <v>30000</v>
      </c>
    </row>
    <row r="346" spans="1:15" x14ac:dyDescent="0.35">
      <c r="A346" s="56" t="s">
        <v>1998</v>
      </c>
      <c r="B346" s="56">
        <v>8470440</v>
      </c>
      <c r="C346" s="56" t="s">
        <v>286</v>
      </c>
      <c r="D346" s="56">
        <v>420550</v>
      </c>
      <c r="E346" s="56" t="s">
        <v>18</v>
      </c>
      <c r="F346" s="56" t="str">
        <f t="shared" si="5"/>
        <v>847.8470440.1.420550.000000.847001.200179</v>
      </c>
      <c r="G346" s="56" t="s">
        <v>2872</v>
      </c>
      <c r="H346" s="56">
        <v>847001</v>
      </c>
      <c r="I346" s="56" t="s">
        <v>23</v>
      </c>
      <c r="J346" s="56">
        <v>200179</v>
      </c>
      <c r="K346" s="56" t="s">
        <v>3112</v>
      </c>
      <c r="L346" s="56">
        <v>4</v>
      </c>
      <c r="M346" s="56">
        <v>140000</v>
      </c>
      <c r="N346" s="57">
        <v>560000</v>
      </c>
    </row>
    <row r="347" spans="1:15" x14ac:dyDescent="0.35">
      <c r="A347" s="56" t="s">
        <v>1998</v>
      </c>
      <c r="B347" s="56">
        <v>8470440</v>
      </c>
      <c r="C347" s="56" t="s">
        <v>286</v>
      </c>
      <c r="D347" s="56">
        <v>420570</v>
      </c>
      <c r="E347" s="56" t="s">
        <v>25</v>
      </c>
      <c r="F347" s="56" t="str">
        <f t="shared" si="5"/>
        <v>847.8470440.1.420570.000000.847001.200179</v>
      </c>
      <c r="G347" s="56" t="s">
        <v>2872</v>
      </c>
      <c r="H347" s="56">
        <v>847001</v>
      </c>
      <c r="I347" s="56" t="s">
        <v>23</v>
      </c>
      <c r="J347" s="56">
        <v>200179</v>
      </c>
      <c r="K347" s="56" t="s">
        <v>3118</v>
      </c>
      <c r="L347" s="56">
        <v>10</v>
      </c>
      <c r="M347" s="56">
        <v>15000</v>
      </c>
      <c r="N347" s="57">
        <v>150000</v>
      </c>
    </row>
    <row r="348" spans="1:15" x14ac:dyDescent="0.35">
      <c r="A348" s="56" t="s">
        <v>2668</v>
      </c>
      <c r="B348" s="56">
        <v>8470440</v>
      </c>
      <c r="C348" s="56" t="s">
        <v>286</v>
      </c>
      <c r="D348" s="56">
        <v>421100</v>
      </c>
      <c r="E348" s="56" t="s">
        <v>339</v>
      </c>
      <c r="F348" s="56" t="str">
        <f t="shared" si="5"/>
        <v>847.8470440.1.421100.000000.847001.200179</v>
      </c>
      <c r="G348" s="56" t="s">
        <v>2872</v>
      </c>
      <c r="H348" s="56">
        <v>847001</v>
      </c>
      <c r="I348" s="56" t="s">
        <v>23</v>
      </c>
      <c r="J348" s="56">
        <v>200179</v>
      </c>
      <c r="K348" s="56" t="s">
        <v>3122</v>
      </c>
      <c r="L348" s="56">
        <v>11</v>
      </c>
      <c r="M348" s="56">
        <v>350000</v>
      </c>
      <c r="N348" s="57">
        <v>0</v>
      </c>
      <c r="O348" s="57">
        <v>3850000</v>
      </c>
    </row>
    <row r="349" spans="1:15" x14ac:dyDescent="0.35">
      <c r="A349" s="56" t="s">
        <v>2668</v>
      </c>
      <c r="B349" s="56">
        <v>8470440</v>
      </c>
      <c r="C349" s="56" t="s">
        <v>286</v>
      </c>
      <c r="D349" s="56">
        <v>421100</v>
      </c>
      <c r="E349" s="56" t="s">
        <v>339</v>
      </c>
      <c r="F349" s="56" t="str">
        <f t="shared" si="5"/>
        <v>847.8470440.1.421100.000000.847001.200179</v>
      </c>
      <c r="G349" s="56" t="s">
        <v>2872</v>
      </c>
      <c r="H349" s="56">
        <v>847001</v>
      </c>
      <c r="I349" s="56" t="s">
        <v>23</v>
      </c>
      <c r="J349" s="56">
        <v>200179</v>
      </c>
      <c r="K349" s="56" t="s">
        <v>3127</v>
      </c>
      <c r="L349" s="56">
        <v>3</v>
      </c>
      <c r="M349" s="56">
        <v>180000</v>
      </c>
      <c r="N349" s="57">
        <v>0</v>
      </c>
      <c r="O349" s="57">
        <v>540000</v>
      </c>
    </row>
    <row r="350" spans="1:15" x14ac:dyDescent="0.35">
      <c r="A350" s="56" t="s">
        <v>1998</v>
      </c>
      <c r="B350" s="56">
        <v>8470440</v>
      </c>
      <c r="C350" s="56" t="s">
        <v>286</v>
      </c>
      <c r="D350" s="56">
        <v>421700</v>
      </c>
      <c r="E350" s="56" t="s">
        <v>34</v>
      </c>
      <c r="F350" s="56" t="str">
        <f t="shared" si="5"/>
        <v>847.8470440.1.421700.000000.847001.200179</v>
      </c>
      <c r="G350" s="56" t="s">
        <v>2872</v>
      </c>
      <c r="H350" s="56">
        <v>847001</v>
      </c>
      <c r="I350" s="56" t="s">
        <v>23</v>
      </c>
      <c r="J350" s="56">
        <v>200179</v>
      </c>
      <c r="K350" s="56" t="s">
        <v>3132</v>
      </c>
      <c r="L350" s="56">
        <v>2</v>
      </c>
      <c r="M350" s="56">
        <v>140000</v>
      </c>
      <c r="N350" s="57">
        <v>280000</v>
      </c>
    </row>
    <row r="351" spans="1:15" x14ac:dyDescent="0.35">
      <c r="A351" s="56" t="s">
        <v>2019</v>
      </c>
      <c r="B351" s="56">
        <v>8470440</v>
      </c>
      <c r="C351" s="56" t="s">
        <v>286</v>
      </c>
      <c r="D351" s="56">
        <v>425100</v>
      </c>
      <c r="E351" s="56" t="s">
        <v>79</v>
      </c>
      <c r="F351" s="56" t="str">
        <f t="shared" si="5"/>
        <v>847.8470440.1.425100.000000.847001.200179</v>
      </c>
      <c r="G351" s="56" t="s">
        <v>2872</v>
      </c>
      <c r="H351" s="56">
        <v>847001</v>
      </c>
      <c r="I351" s="56" t="s">
        <v>23</v>
      </c>
      <c r="J351" s="56">
        <v>200179</v>
      </c>
      <c r="K351" s="56" t="s">
        <v>3137</v>
      </c>
      <c r="L351" s="56">
        <v>2</v>
      </c>
      <c r="M351" s="56">
        <v>5000</v>
      </c>
      <c r="N351" s="57">
        <v>10000</v>
      </c>
    </row>
    <row r="352" spans="1:15" x14ac:dyDescent="0.35">
      <c r="A352" s="56" t="s">
        <v>2019</v>
      </c>
      <c r="B352" s="56">
        <v>8470440</v>
      </c>
      <c r="C352" s="56" t="s">
        <v>286</v>
      </c>
      <c r="D352" s="56">
        <v>425510</v>
      </c>
      <c r="E352" s="56" t="s">
        <v>37</v>
      </c>
      <c r="F352" s="56" t="str">
        <f t="shared" si="5"/>
        <v>847.8470440.1.425510.000000.847001.200179</v>
      </c>
      <c r="G352" s="56" t="s">
        <v>2872</v>
      </c>
      <c r="H352" s="56">
        <v>847001</v>
      </c>
      <c r="I352" s="56" t="s">
        <v>23</v>
      </c>
      <c r="J352" s="56">
        <v>200179</v>
      </c>
      <c r="K352" s="56" t="s">
        <v>3140</v>
      </c>
      <c r="L352" s="56">
        <v>15</v>
      </c>
      <c r="M352" s="56">
        <v>15000</v>
      </c>
      <c r="N352" s="57">
        <v>225000</v>
      </c>
    </row>
    <row r="353" spans="1:14" x14ac:dyDescent="0.35">
      <c r="A353" s="56" t="s">
        <v>2019</v>
      </c>
      <c r="B353" s="56">
        <v>8470440</v>
      </c>
      <c r="C353" s="56" t="s">
        <v>286</v>
      </c>
      <c r="D353" s="56">
        <v>425550</v>
      </c>
      <c r="E353" s="56" t="s">
        <v>83</v>
      </c>
      <c r="F353" s="56" t="str">
        <f t="shared" si="5"/>
        <v>847.8470440.1.425550.000000.847001.200179</v>
      </c>
      <c r="G353" s="56" t="s">
        <v>2872</v>
      </c>
      <c r="H353" s="56">
        <v>847001</v>
      </c>
      <c r="I353" s="56" t="s">
        <v>23</v>
      </c>
      <c r="J353" s="56">
        <v>200179</v>
      </c>
      <c r="K353" s="56" t="s">
        <v>3144</v>
      </c>
      <c r="L353" s="56">
        <v>15</v>
      </c>
      <c r="M353" s="56">
        <v>15000</v>
      </c>
      <c r="N353" s="57">
        <v>225000</v>
      </c>
    </row>
    <row r="354" spans="1:14" x14ac:dyDescent="0.35">
      <c r="A354" s="56" t="s">
        <v>1998</v>
      </c>
      <c r="B354" s="56">
        <v>8470440</v>
      </c>
      <c r="C354" s="56" t="s">
        <v>286</v>
      </c>
      <c r="D354" s="56">
        <v>425761</v>
      </c>
      <c r="E354" s="56" t="s">
        <v>288</v>
      </c>
      <c r="F354" s="56" t="str">
        <f t="shared" si="5"/>
        <v>847.8470440.1.425761.000000.847001.200179</v>
      </c>
      <c r="G354" s="56" t="s">
        <v>2872</v>
      </c>
      <c r="H354" s="56">
        <v>847001</v>
      </c>
      <c r="I354" s="56" t="s">
        <v>23</v>
      </c>
      <c r="J354" s="56">
        <v>200179</v>
      </c>
      <c r="K354" s="56" t="s">
        <v>3147</v>
      </c>
      <c r="L354" s="56">
        <v>300</v>
      </c>
      <c r="M354" s="56">
        <v>2500</v>
      </c>
      <c r="N354" s="57">
        <v>750000</v>
      </c>
    </row>
    <row r="355" spans="1:14" x14ac:dyDescent="0.35">
      <c r="A355" s="56" t="s">
        <v>1998</v>
      </c>
      <c r="B355" s="56">
        <v>8470440</v>
      </c>
      <c r="C355" s="56" t="s">
        <v>286</v>
      </c>
      <c r="D355" s="56">
        <v>425770</v>
      </c>
      <c r="E355" s="56" t="s">
        <v>132</v>
      </c>
      <c r="F355" s="56" t="str">
        <f t="shared" si="5"/>
        <v>847.8470440.1.425770.000000.847001.200179</v>
      </c>
      <c r="G355" s="56" t="s">
        <v>2872</v>
      </c>
      <c r="H355" s="56">
        <v>847001</v>
      </c>
      <c r="I355" s="56" t="s">
        <v>23</v>
      </c>
      <c r="J355" s="56">
        <v>200179</v>
      </c>
      <c r="K355" s="56" t="s">
        <v>3150</v>
      </c>
      <c r="L355" s="56">
        <v>15</v>
      </c>
      <c r="M355" s="56">
        <v>20000</v>
      </c>
      <c r="N355" s="57">
        <v>300000</v>
      </c>
    </row>
    <row r="356" spans="1:14" x14ac:dyDescent="0.35">
      <c r="A356" s="56" t="s">
        <v>2036</v>
      </c>
      <c r="B356" s="56">
        <v>8470440</v>
      </c>
      <c r="C356" s="56" t="s">
        <v>286</v>
      </c>
      <c r="D356" s="56">
        <v>425900</v>
      </c>
      <c r="E356" s="56" t="s">
        <v>40</v>
      </c>
      <c r="F356" s="56" t="str">
        <f t="shared" si="5"/>
        <v>847.8470440.1.425900.000000.847001.200179</v>
      </c>
      <c r="G356" s="56" t="s">
        <v>2872</v>
      </c>
      <c r="H356" s="56">
        <v>847001</v>
      </c>
      <c r="I356" s="56" t="s">
        <v>23</v>
      </c>
      <c r="J356" s="56">
        <v>200179</v>
      </c>
      <c r="N356" s="57">
        <v>0</v>
      </c>
    </row>
    <row r="357" spans="1:14" x14ac:dyDescent="0.35">
      <c r="A357" s="56" t="s">
        <v>2041</v>
      </c>
      <c r="B357" s="56">
        <v>8470440</v>
      </c>
      <c r="C357" s="56" t="s">
        <v>286</v>
      </c>
      <c r="D357" s="56">
        <v>426610</v>
      </c>
      <c r="E357" s="56" t="s">
        <v>43</v>
      </c>
      <c r="F357" s="56" t="str">
        <f t="shared" si="5"/>
        <v>847.8470440.1.426610.000000.847001.200179</v>
      </c>
      <c r="G357" s="56" t="s">
        <v>2872</v>
      </c>
      <c r="H357" s="56">
        <v>847001</v>
      </c>
      <c r="I357" s="56" t="s">
        <v>23</v>
      </c>
      <c r="J357" s="56">
        <v>200179</v>
      </c>
      <c r="K357" s="56" t="s">
        <v>3156</v>
      </c>
      <c r="L357" s="56">
        <v>4</v>
      </c>
      <c r="M357" s="56">
        <v>30000</v>
      </c>
      <c r="N357" s="57">
        <v>120000</v>
      </c>
    </row>
    <row r="358" spans="1:14" x14ac:dyDescent="0.35">
      <c r="A358" s="56" t="s">
        <v>1998</v>
      </c>
      <c r="B358" s="56">
        <v>8470440</v>
      </c>
      <c r="C358" s="56" t="s">
        <v>286</v>
      </c>
      <c r="D358" s="56">
        <v>427710</v>
      </c>
      <c r="E358" s="56" t="s">
        <v>46</v>
      </c>
      <c r="F358" s="56" t="str">
        <f t="shared" si="5"/>
        <v>847.8470440.1.427710.000000.847001.200179</v>
      </c>
      <c r="G358" s="56" t="s">
        <v>2872</v>
      </c>
      <c r="H358" s="56">
        <v>847001</v>
      </c>
      <c r="I358" s="56" t="s">
        <v>23</v>
      </c>
      <c r="J358" s="56">
        <v>200179</v>
      </c>
      <c r="K358" s="56" t="s">
        <v>3160</v>
      </c>
      <c r="L358" s="56">
        <v>15</v>
      </c>
      <c r="M358" s="56">
        <v>1000</v>
      </c>
      <c r="N358" s="57">
        <v>15000</v>
      </c>
    </row>
    <row r="359" spans="1:14" x14ac:dyDescent="0.35">
      <c r="A359" s="56" t="s">
        <v>2047</v>
      </c>
      <c r="B359" s="56">
        <v>8470440</v>
      </c>
      <c r="C359" s="56" t="s">
        <v>286</v>
      </c>
      <c r="D359" s="56">
        <v>428090</v>
      </c>
      <c r="E359" s="56" t="s">
        <v>52</v>
      </c>
      <c r="F359" s="56" t="str">
        <f t="shared" si="5"/>
        <v>847.8470440.1.428090.000000.847001.200179</v>
      </c>
      <c r="G359" s="56" t="s">
        <v>2872</v>
      </c>
      <c r="H359" s="56">
        <v>847001</v>
      </c>
      <c r="I359" s="56" t="s">
        <v>23</v>
      </c>
      <c r="J359" s="56">
        <v>200179</v>
      </c>
      <c r="K359" s="56" t="s">
        <v>3162</v>
      </c>
      <c r="L359" s="56">
        <v>15</v>
      </c>
      <c r="M359" s="56">
        <v>15000</v>
      </c>
      <c r="N359" s="57">
        <v>225000</v>
      </c>
    </row>
    <row r="360" spans="1:14" x14ac:dyDescent="0.35">
      <c r="A360" s="56" t="s">
        <v>2019</v>
      </c>
      <c r="B360" s="56">
        <v>8470440</v>
      </c>
      <c r="C360" s="56" t="s">
        <v>286</v>
      </c>
      <c r="D360" s="56">
        <v>428640</v>
      </c>
      <c r="E360" s="56" t="s">
        <v>55</v>
      </c>
      <c r="F360" s="56" t="str">
        <f t="shared" si="5"/>
        <v>847.8470440.1.428640.000000.847001.200179</v>
      </c>
      <c r="G360" s="56" t="s">
        <v>2872</v>
      </c>
      <c r="H360" s="56">
        <v>847001</v>
      </c>
      <c r="I360" s="56" t="s">
        <v>23</v>
      </c>
      <c r="J360" s="56">
        <v>200179</v>
      </c>
      <c r="K360" s="56" t="s">
        <v>3166</v>
      </c>
      <c r="L360" s="56">
        <v>20</v>
      </c>
      <c r="M360" s="56">
        <v>5000</v>
      </c>
      <c r="N360" s="57">
        <v>100000</v>
      </c>
    </row>
    <row r="361" spans="1:14" x14ac:dyDescent="0.35">
      <c r="A361" s="56" t="s">
        <v>1998</v>
      </c>
      <c r="B361" s="56">
        <v>8470440</v>
      </c>
      <c r="C361" s="56" t="s">
        <v>286</v>
      </c>
      <c r="D361" s="56">
        <v>435340</v>
      </c>
      <c r="E361" s="56" t="s">
        <v>239</v>
      </c>
      <c r="F361" s="56" t="str">
        <f t="shared" si="5"/>
        <v>847.8470440.1.435340.000000.847001.200179</v>
      </c>
      <c r="G361" s="56" t="s">
        <v>2872</v>
      </c>
      <c r="H361" s="56">
        <v>847001</v>
      </c>
      <c r="I361" s="56" t="s">
        <v>23</v>
      </c>
      <c r="J361" s="56">
        <v>200179</v>
      </c>
      <c r="K361" s="56" t="s">
        <v>3170</v>
      </c>
      <c r="L361" s="56">
        <v>4</v>
      </c>
      <c r="M361" s="56">
        <v>30000</v>
      </c>
      <c r="N361" s="57">
        <v>120000</v>
      </c>
    </row>
    <row r="362" spans="1:14" x14ac:dyDescent="0.35">
      <c r="A362" s="56" t="s">
        <v>1998</v>
      </c>
      <c r="B362" s="56">
        <v>8470440</v>
      </c>
      <c r="C362" s="56" t="s">
        <v>286</v>
      </c>
      <c r="D362" s="56">
        <v>435350</v>
      </c>
      <c r="E362" s="56" t="s">
        <v>144</v>
      </c>
      <c r="F362" s="56" t="str">
        <f t="shared" si="5"/>
        <v>847.8470440.1.435350.000000.847001.200179</v>
      </c>
      <c r="G362" s="56" t="s">
        <v>2872</v>
      </c>
      <c r="H362" s="56">
        <v>847001</v>
      </c>
      <c r="I362" s="56" t="s">
        <v>23</v>
      </c>
      <c r="J362" s="56">
        <v>200179</v>
      </c>
      <c r="K362" s="56" t="s">
        <v>3173</v>
      </c>
      <c r="L362" s="56">
        <v>20</v>
      </c>
      <c r="M362" s="56">
        <v>2000</v>
      </c>
      <c r="N362" s="57">
        <v>40000</v>
      </c>
    </row>
    <row r="363" spans="1:14" x14ac:dyDescent="0.35">
      <c r="A363" s="56" t="s">
        <v>1998</v>
      </c>
      <c r="B363" s="56">
        <v>8470440</v>
      </c>
      <c r="C363" s="56" t="s">
        <v>286</v>
      </c>
      <c r="D363" s="56">
        <v>436600</v>
      </c>
      <c r="E363" s="56" t="s">
        <v>163</v>
      </c>
      <c r="F363" s="56" t="str">
        <f t="shared" si="5"/>
        <v>847.8470440.1.436600.000000.847001.200179</v>
      </c>
      <c r="G363" s="56" t="s">
        <v>2872</v>
      </c>
      <c r="H363" s="56">
        <v>847001</v>
      </c>
      <c r="I363" s="56" t="s">
        <v>23</v>
      </c>
      <c r="J363" s="56">
        <v>200179</v>
      </c>
      <c r="K363" s="56" t="s">
        <v>3174</v>
      </c>
      <c r="L363" s="56">
        <v>15</v>
      </c>
      <c r="M363" s="56">
        <v>1500</v>
      </c>
      <c r="N363" s="57">
        <v>22500</v>
      </c>
    </row>
    <row r="364" spans="1:14" x14ac:dyDescent="0.35">
      <c r="A364" s="56" t="s">
        <v>2019</v>
      </c>
      <c r="B364" s="56">
        <v>8470445</v>
      </c>
      <c r="C364" s="56" t="s">
        <v>296</v>
      </c>
      <c r="D364" s="56">
        <v>425100</v>
      </c>
      <c r="E364" s="56" t="s">
        <v>79</v>
      </c>
      <c r="F364" s="56" t="str">
        <f t="shared" si="5"/>
        <v>847.8470445.1.425100.000000.847001.200179</v>
      </c>
      <c r="G364" s="56" t="s">
        <v>2872</v>
      </c>
      <c r="H364" s="56">
        <v>847001</v>
      </c>
      <c r="I364" s="56" t="s">
        <v>23</v>
      </c>
      <c r="J364" s="56">
        <v>200179</v>
      </c>
      <c r="K364" s="56" t="s">
        <v>3176</v>
      </c>
      <c r="L364" s="56">
        <v>1</v>
      </c>
      <c r="M364" s="56">
        <v>150000</v>
      </c>
      <c r="N364" s="57">
        <v>150000</v>
      </c>
    </row>
    <row r="365" spans="1:14" x14ac:dyDescent="0.35">
      <c r="A365" s="56" t="s">
        <v>2024</v>
      </c>
      <c r="B365" s="56">
        <v>8470445</v>
      </c>
      <c r="C365" s="56" t="s">
        <v>296</v>
      </c>
      <c r="D365" s="56">
        <v>425720</v>
      </c>
      <c r="E365" s="56" t="s">
        <v>126</v>
      </c>
      <c r="F365" s="56" t="str">
        <f t="shared" si="5"/>
        <v>847.8470445.1.425720.000000.847001.200179</v>
      </c>
      <c r="G365" s="56" t="s">
        <v>2872</v>
      </c>
      <c r="H365" s="56">
        <v>847001</v>
      </c>
      <c r="I365" s="56" t="s">
        <v>23</v>
      </c>
      <c r="J365" s="56">
        <v>200179</v>
      </c>
      <c r="K365" s="56" t="s">
        <v>3182</v>
      </c>
      <c r="L365" s="56">
        <v>1</v>
      </c>
      <c r="M365" s="56">
        <v>36700</v>
      </c>
      <c r="N365" s="57">
        <v>36700</v>
      </c>
    </row>
    <row r="366" spans="1:14" x14ac:dyDescent="0.35">
      <c r="A366" s="56" t="s">
        <v>2024</v>
      </c>
      <c r="B366" s="56">
        <v>8470445</v>
      </c>
      <c r="C366" s="56" t="s">
        <v>296</v>
      </c>
      <c r="D366" s="56">
        <v>425760</v>
      </c>
      <c r="E366" s="56" t="s">
        <v>169</v>
      </c>
      <c r="F366" s="56" t="str">
        <f t="shared" si="5"/>
        <v>847.8470445.1.425760.000000.847001.200179</v>
      </c>
      <c r="G366" s="56" t="s">
        <v>2872</v>
      </c>
      <c r="H366" s="56">
        <v>847001</v>
      </c>
      <c r="I366" s="56" t="s">
        <v>23</v>
      </c>
      <c r="J366" s="56">
        <v>200179</v>
      </c>
      <c r="K366" s="56" t="s">
        <v>3186</v>
      </c>
      <c r="L366" s="56">
        <v>22</v>
      </c>
      <c r="M366" s="56">
        <v>1665</v>
      </c>
      <c r="N366" s="57">
        <v>36630</v>
      </c>
    </row>
    <row r="367" spans="1:14" x14ac:dyDescent="0.35">
      <c r="A367" s="56" t="s">
        <v>2024</v>
      </c>
      <c r="B367" s="56">
        <v>8470445</v>
      </c>
      <c r="C367" s="56" t="s">
        <v>296</v>
      </c>
      <c r="D367" s="56">
        <v>425763</v>
      </c>
      <c r="E367" s="56" t="s">
        <v>129</v>
      </c>
      <c r="F367" s="56" t="str">
        <f t="shared" si="5"/>
        <v>847.8470445.1.425763.000000.847001.200179</v>
      </c>
      <c r="G367" s="56" t="s">
        <v>2872</v>
      </c>
      <c r="H367" s="56">
        <v>847001</v>
      </c>
      <c r="I367" s="56" t="s">
        <v>23</v>
      </c>
      <c r="J367" s="56">
        <v>200179</v>
      </c>
      <c r="K367" s="56" t="s">
        <v>5424</v>
      </c>
      <c r="L367" s="56">
        <v>22</v>
      </c>
      <c r="M367" s="56">
        <v>345</v>
      </c>
      <c r="N367" s="57">
        <v>7590</v>
      </c>
    </row>
    <row r="368" spans="1:14" x14ac:dyDescent="0.35">
      <c r="A368" s="56" t="s">
        <v>1998</v>
      </c>
      <c r="B368" s="56">
        <v>8470445</v>
      </c>
      <c r="C368" s="56" t="s">
        <v>296</v>
      </c>
      <c r="D368" s="56">
        <v>425770</v>
      </c>
      <c r="E368" s="56" t="s">
        <v>132</v>
      </c>
      <c r="F368" s="56" t="str">
        <f t="shared" si="5"/>
        <v>847.8470445.1.425770.000000.847001.200179</v>
      </c>
      <c r="G368" s="56" t="s">
        <v>2872</v>
      </c>
      <c r="H368" s="56">
        <v>847001</v>
      </c>
      <c r="I368" s="56" t="s">
        <v>23</v>
      </c>
      <c r="J368" s="56">
        <v>200179</v>
      </c>
      <c r="K368" s="56" t="s">
        <v>3201</v>
      </c>
      <c r="L368" s="56">
        <v>40</v>
      </c>
      <c r="M368" s="56">
        <v>15000</v>
      </c>
      <c r="N368" s="57">
        <v>600000</v>
      </c>
    </row>
    <row r="369" spans="1:14" x14ac:dyDescent="0.35">
      <c r="A369" s="56" t="s">
        <v>2041</v>
      </c>
      <c r="B369" s="56">
        <v>8470445</v>
      </c>
      <c r="C369" s="56" t="s">
        <v>296</v>
      </c>
      <c r="D369" s="56">
        <v>426610</v>
      </c>
      <c r="E369" s="56" t="s">
        <v>43</v>
      </c>
      <c r="F369" s="56" t="str">
        <f t="shared" si="5"/>
        <v>847.8470445.1.426610.000000.847001.200179</v>
      </c>
      <c r="G369" s="56" t="s">
        <v>2872</v>
      </c>
      <c r="H369" s="56">
        <v>847001</v>
      </c>
      <c r="I369" s="56" t="s">
        <v>23</v>
      </c>
      <c r="J369" s="56">
        <v>200179</v>
      </c>
      <c r="K369" s="56" t="s">
        <v>3211</v>
      </c>
      <c r="L369" s="56">
        <v>1</v>
      </c>
      <c r="M369" s="56">
        <v>28000</v>
      </c>
      <c r="N369" s="57">
        <v>28000</v>
      </c>
    </row>
    <row r="370" spans="1:14" x14ac:dyDescent="0.35">
      <c r="A370" s="56" t="s">
        <v>2041</v>
      </c>
      <c r="B370" s="56">
        <v>8470445</v>
      </c>
      <c r="C370" s="56" t="s">
        <v>296</v>
      </c>
      <c r="D370" s="56">
        <v>426610</v>
      </c>
      <c r="E370" s="56" t="s">
        <v>43</v>
      </c>
      <c r="F370" s="56" t="str">
        <f t="shared" si="5"/>
        <v>847.8470445.1.426610.000000.847001.200179</v>
      </c>
      <c r="G370" s="56" t="s">
        <v>2872</v>
      </c>
      <c r="H370" s="56">
        <v>847001</v>
      </c>
      <c r="I370" s="56" t="s">
        <v>23</v>
      </c>
      <c r="J370" s="56">
        <v>200179</v>
      </c>
      <c r="K370" s="56" t="s">
        <v>3215</v>
      </c>
      <c r="L370" s="56">
        <v>1</v>
      </c>
      <c r="M370" s="56">
        <v>9650</v>
      </c>
      <c r="N370" s="57">
        <v>9650</v>
      </c>
    </row>
    <row r="371" spans="1:14" x14ac:dyDescent="0.35">
      <c r="A371" s="56" t="s">
        <v>1998</v>
      </c>
      <c r="B371" s="56">
        <v>8470445</v>
      </c>
      <c r="C371" s="56" t="s">
        <v>296</v>
      </c>
      <c r="D371" s="56">
        <v>435350</v>
      </c>
      <c r="E371" s="56" t="s">
        <v>144</v>
      </c>
      <c r="F371" s="56" t="str">
        <f t="shared" si="5"/>
        <v>847.8470445.1.435350.000000.847001.200179</v>
      </c>
      <c r="G371" s="56" t="s">
        <v>2872</v>
      </c>
      <c r="H371" s="56">
        <v>847001</v>
      </c>
      <c r="I371" s="56" t="s">
        <v>23</v>
      </c>
      <c r="J371" s="56">
        <v>200179</v>
      </c>
      <c r="K371" s="56" t="s">
        <v>5426</v>
      </c>
      <c r="L371" s="56">
        <v>88</v>
      </c>
      <c r="M371" s="56">
        <v>7500</v>
      </c>
      <c r="N371" s="57">
        <v>660000</v>
      </c>
    </row>
    <row r="372" spans="1:14" x14ac:dyDescent="0.35">
      <c r="A372" s="56" t="s">
        <v>2024</v>
      </c>
      <c r="B372" s="56">
        <v>8470450</v>
      </c>
      <c r="C372" s="56" t="s">
        <v>300</v>
      </c>
      <c r="D372" s="56">
        <v>425746</v>
      </c>
      <c r="E372" s="56" t="s">
        <v>548</v>
      </c>
      <c r="F372" s="56" t="str">
        <f t="shared" si="5"/>
        <v>847.8470450.1.425746.000000.847001.200179</v>
      </c>
      <c r="G372" s="56" t="s">
        <v>2872</v>
      </c>
      <c r="H372" s="56">
        <v>847001</v>
      </c>
      <c r="I372" s="56" t="s">
        <v>23</v>
      </c>
      <c r="J372" s="56">
        <v>200179</v>
      </c>
      <c r="K372" s="56" t="s">
        <v>5427</v>
      </c>
      <c r="L372" s="56">
        <v>20</v>
      </c>
      <c r="M372" s="56">
        <v>1000</v>
      </c>
      <c r="N372" s="57">
        <v>20000</v>
      </c>
    </row>
    <row r="373" spans="1:14" x14ac:dyDescent="0.35">
      <c r="A373" s="56" t="s">
        <v>1998</v>
      </c>
      <c r="B373" s="56">
        <v>8470450</v>
      </c>
      <c r="C373" s="56" t="s">
        <v>300</v>
      </c>
      <c r="D373" s="56">
        <v>425761</v>
      </c>
      <c r="E373" s="56" t="s">
        <v>288</v>
      </c>
      <c r="F373" s="56" t="str">
        <f t="shared" si="5"/>
        <v>847.8470450.1.425761.000000.847001.200179</v>
      </c>
      <c r="G373" s="56" t="s">
        <v>2872</v>
      </c>
      <c r="H373" s="56">
        <v>847001</v>
      </c>
      <c r="I373" s="56" t="s">
        <v>23</v>
      </c>
      <c r="J373" s="56">
        <v>200179</v>
      </c>
      <c r="K373" s="56" t="s">
        <v>5429</v>
      </c>
      <c r="L373" s="56">
        <v>30</v>
      </c>
      <c r="M373" s="56">
        <v>25000</v>
      </c>
      <c r="N373" s="57">
        <v>750000</v>
      </c>
    </row>
    <row r="374" spans="1:14" x14ac:dyDescent="0.35">
      <c r="A374" s="56" t="s">
        <v>1998</v>
      </c>
      <c r="B374" s="56">
        <v>8470450</v>
      </c>
      <c r="C374" s="56" t="s">
        <v>300</v>
      </c>
      <c r="D374" s="56">
        <v>425770</v>
      </c>
      <c r="E374" s="56" t="s">
        <v>132</v>
      </c>
      <c r="F374" s="56" t="str">
        <f t="shared" si="5"/>
        <v>847.8470450.1.425770.000000.847001.200179</v>
      </c>
      <c r="G374" s="56" t="s">
        <v>2872</v>
      </c>
      <c r="H374" s="56">
        <v>847001</v>
      </c>
      <c r="I374" s="56" t="s">
        <v>23</v>
      </c>
      <c r="J374" s="56">
        <v>200179</v>
      </c>
      <c r="K374" s="56" t="s">
        <v>5430</v>
      </c>
      <c r="L374" s="56">
        <v>18</v>
      </c>
      <c r="M374" s="56">
        <v>15000</v>
      </c>
      <c r="N374" s="57">
        <v>270000</v>
      </c>
    </row>
    <row r="375" spans="1:14" x14ac:dyDescent="0.35">
      <c r="A375" s="56" t="s">
        <v>2019</v>
      </c>
      <c r="B375" s="56">
        <v>8470450</v>
      </c>
      <c r="C375" s="56" t="s">
        <v>300</v>
      </c>
      <c r="D375" s="56">
        <v>427200</v>
      </c>
      <c r="E375" s="56" t="s">
        <v>89</v>
      </c>
      <c r="F375" s="56" t="str">
        <f t="shared" si="5"/>
        <v>847.8470450.1.427200.000000.847001.200179</v>
      </c>
      <c r="G375" s="56" t="s">
        <v>2872</v>
      </c>
      <c r="H375" s="56">
        <v>847001</v>
      </c>
      <c r="I375" s="56" t="s">
        <v>23</v>
      </c>
      <c r="J375" s="56">
        <v>200179</v>
      </c>
      <c r="K375" s="56" t="s">
        <v>5432</v>
      </c>
      <c r="L375" s="56">
        <v>1</v>
      </c>
      <c r="M375" s="56">
        <v>20000</v>
      </c>
      <c r="N375" s="57">
        <v>20000</v>
      </c>
    </row>
    <row r="376" spans="1:14" x14ac:dyDescent="0.35">
      <c r="A376" s="56" t="s">
        <v>2047</v>
      </c>
      <c r="B376" s="56">
        <v>8470450</v>
      </c>
      <c r="C376" s="56" t="s">
        <v>300</v>
      </c>
      <c r="D376" s="56">
        <v>428090</v>
      </c>
      <c r="E376" s="56" t="s">
        <v>52</v>
      </c>
      <c r="F376" s="56" t="str">
        <f t="shared" si="5"/>
        <v>847.8470450.1.428090.000000.847001.200179</v>
      </c>
      <c r="G376" s="56" t="s">
        <v>2872</v>
      </c>
      <c r="H376" s="56">
        <v>847001</v>
      </c>
      <c r="I376" s="56" t="s">
        <v>23</v>
      </c>
      <c r="J376" s="56">
        <v>200179</v>
      </c>
      <c r="K376" s="56" t="s">
        <v>3268</v>
      </c>
      <c r="L376" s="56">
        <v>4</v>
      </c>
      <c r="M376" s="56">
        <v>15000</v>
      </c>
      <c r="N376" s="57">
        <v>60000</v>
      </c>
    </row>
    <row r="377" spans="1:14" x14ac:dyDescent="0.35">
      <c r="A377" s="56" t="s">
        <v>1998</v>
      </c>
      <c r="B377" s="56">
        <v>8470450</v>
      </c>
      <c r="C377" s="56" t="s">
        <v>300</v>
      </c>
      <c r="D377" s="56">
        <v>432209</v>
      </c>
      <c r="E377" s="56" t="s">
        <v>138</v>
      </c>
      <c r="F377" s="56" t="str">
        <f t="shared" si="5"/>
        <v>847.8470450.1.432209.000000.847001.200179</v>
      </c>
      <c r="G377" s="56" t="s">
        <v>2872</v>
      </c>
      <c r="H377" s="56">
        <v>847001</v>
      </c>
      <c r="I377" s="56" t="s">
        <v>23</v>
      </c>
      <c r="J377" s="56">
        <v>200179</v>
      </c>
      <c r="K377" s="56" t="s">
        <v>3271</v>
      </c>
      <c r="L377" s="56">
        <v>1</v>
      </c>
      <c r="M377" s="56">
        <v>62569.5</v>
      </c>
      <c r="N377" s="57">
        <v>62569.5</v>
      </c>
    </row>
    <row r="378" spans="1:14" x14ac:dyDescent="0.35">
      <c r="A378" s="56" t="s">
        <v>1998</v>
      </c>
      <c r="B378" s="56">
        <v>8470450</v>
      </c>
      <c r="C378" s="56" t="s">
        <v>300</v>
      </c>
      <c r="D378" s="56">
        <v>432209</v>
      </c>
      <c r="E378" s="56" t="s">
        <v>138</v>
      </c>
      <c r="F378" s="56" t="str">
        <f t="shared" si="5"/>
        <v>847.8470450.1.432209.000000.847001.200179</v>
      </c>
      <c r="G378" s="56" t="s">
        <v>2872</v>
      </c>
      <c r="H378" s="56">
        <v>847001</v>
      </c>
      <c r="I378" s="56" t="s">
        <v>23</v>
      </c>
      <c r="J378" s="56">
        <v>200179</v>
      </c>
      <c r="K378" s="56" t="s">
        <v>3275</v>
      </c>
      <c r="L378" s="56">
        <v>1</v>
      </c>
      <c r="M378" s="56">
        <v>125</v>
      </c>
      <c r="N378" s="57">
        <v>125</v>
      </c>
    </row>
    <row r="379" spans="1:14" x14ac:dyDescent="0.35">
      <c r="A379" s="56" t="s">
        <v>1998</v>
      </c>
      <c r="B379" s="56">
        <v>8470450</v>
      </c>
      <c r="C379" s="56" t="s">
        <v>300</v>
      </c>
      <c r="D379" s="56">
        <v>432209</v>
      </c>
      <c r="E379" s="56" t="s">
        <v>138</v>
      </c>
      <c r="F379" s="56" t="str">
        <f t="shared" si="5"/>
        <v>847.8470450.1.432209.000000.847001.200179</v>
      </c>
      <c r="G379" s="56" t="s">
        <v>2872</v>
      </c>
      <c r="H379" s="56">
        <v>847001</v>
      </c>
      <c r="I379" s="56" t="s">
        <v>23</v>
      </c>
      <c r="J379" s="56">
        <v>200179</v>
      </c>
      <c r="K379" s="56" t="s">
        <v>3277</v>
      </c>
      <c r="L379" s="56">
        <v>1</v>
      </c>
      <c r="M379" s="56">
        <v>45462.9</v>
      </c>
      <c r="N379" s="57">
        <v>45462.9</v>
      </c>
    </row>
    <row r="380" spans="1:14" x14ac:dyDescent="0.35">
      <c r="A380" s="56" t="s">
        <v>1998</v>
      </c>
      <c r="B380" s="56">
        <v>8470450</v>
      </c>
      <c r="C380" s="56" t="s">
        <v>300</v>
      </c>
      <c r="D380" s="56">
        <v>432209</v>
      </c>
      <c r="E380" s="56" t="s">
        <v>138</v>
      </c>
      <c r="F380" s="56" t="str">
        <f t="shared" si="5"/>
        <v>847.8470450.1.432209.000000.847001.200179</v>
      </c>
      <c r="G380" s="56" t="s">
        <v>2872</v>
      </c>
      <c r="H380" s="56">
        <v>847001</v>
      </c>
      <c r="I380" s="56" t="s">
        <v>23</v>
      </c>
      <c r="J380" s="56">
        <v>200179</v>
      </c>
      <c r="K380" s="56" t="s">
        <v>3278</v>
      </c>
      <c r="L380" s="56">
        <v>1</v>
      </c>
      <c r="M380" s="56">
        <v>2625</v>
      </c>
      <c r="N380" s="57">
        <v>2625</v>
      </c>
    </row>
    <row r="381" spans="1:14" x14ac:dyDescent="0.35">
      <c r="A381" s="56" t="s">
        <v>1998</v>
      </c>
      <c r="B381" s="56">
        <v>8470450</v>
      </c>
      <c r="C381" s="56" t="s">
        <v>300</v>
      </c>
      <c r="D381" s="56">
        <v>435350</v>
      </c>
      <c r="E381" s="56" t="s">
        <v>144</v>
      </c>
      <c r="F381" s="56" t="str">
        <f t="shared" si="5"/>
        <v>847.8470450.1.435350.000000.847001.200179</v>
      </c>
      <c r="G381" s="56" t="s">
        <v>2872</v>
      </c>
      <c r="H381" s="56">
        <v>847001</v>
      </c>
      <c r="I381" s="56" t="s">
        <v>23</v>
      </c>
      <c r="J381" s="56">
        <v>200179</v>
      </c>
      <c r="K381" s="56" t="s">
        <v>5436</v>
      </c>
      <c r="L381" s="56">
        <v>12</v>
      </c>
      <c r="M381" s="56">
        <v>4000</v>
      </c>
      <c r="N381" s="57">
        <v>48000</v>
      </c>
    </row>
    <row r="382" spans="1:14" x14ac:dyDescent="0.35">
      <c r="A382" s="56" t="s">
        <v>2024</v>
      </c>
      <c r="B382" s="56">
        <v>8470455</v>
      </c>
      <c r="C382" s="56" t="s">
        <v>5441</v>
      </c>
      <c r="D382" s="56">
        <v>425760</v>
      </c>
      <c r="E382" s="56" t="s">
        <v>169</v>
      </c>
      <c r="F382" s="56" t="str">
        <f t="shared" si="5"/>
        <v>847.8470455.1.425760.000000.847001.200179</v>
      </c>
      <c r="G382" s="56" t="s">
        <v>2872</v>
      </c>
      <c r="H382" s="56">
        <v>847001</v>
      </c>
      <c r="I382" s="56" t="s">
        <v>23</v>
      </c>
      <c r="J382" s="56">
        <v>200179</v>
      </c>
      <c r="K382" s="56" t="s">
        <v>3186</v>
      </c>
      <c r="L382" s="56">
        <v>1</v>
      </c>
      <c r="M382" s="56">
        <v>10000</v>
      </c>
      <c r="N382" s="57">
        <v>10000</v>
      </c>
    </row>
    <row r="383" spans="1:14" x14ac:dyDescent="0.35">
      <c r="A383" s="56" t="s">
        <v>1998</v>
      </c>
      <c r="B383" s="56">
        <v>8470455</v>
      </c>
      <c r="C383" s="56" t="s">
        <v>5441</v>
      </c>
      <c r="D383" s="56">
        <v>425770</v>
      </c>
      <c r="E383" s="56" t="s">
        <v>132</v>
      </c>
      <c r="F383" s="56" t="str">
        <f t="shared" si="5"/>
        <v>847.8470455.1.425770.000000.847001.200179</v>
      </c>
      <c r="G383" s="56" t="s">
        <v>2872</v>
      </c>
      <c r="H383" s="56">
        <v>847001</v>
      </c>
      <c r="I383" s="56" t="s">
        <v>23</v>
      </c>
      <c r="J383" s="56">
        <v>200179</v>
      </c>
      <c r="K383" s="56" t="s">
        <v>3201</v>
      </c>
      <c r="L383" s="56">
        <v>6</v>
      </c>
      <c r="M383" s="56">
        <v>15000</v>
      </c>
      <c r="N383" s="57">
        <v>90000</v>
      </c>
    </row>
    <row r="384" spans="1:14" x14ac:dyDescent="0.35">
      <c r="A384" s="56" t="s">
        <v>2036</v>
      </c>
      <c r="B384" s="56">
        <v>8470455</v>
      </c>
      <c r="C384" s="56" t="s">
        <v>5441</v>
      </c>
      <c r="D384" s="56">
        <v>425900</v>
      </c>
      <c r="E384" s="56" t="s">
        <v>40</v>
      </c>
      <c r="F384" s="56" t="str">
        <f t="shared" si="5"/>
        <v>847.8470455.1.425900.000000.847001.200179</v>
      </c>
      <c r="G384" s="56" t="s">
        <v>2872</v>
      </c>
      <c r="H384" s="56">
        <v>847001</v>
      </c>
      <c r="I384" s="56" t="s">
        <v>23</v>
      </c>
      <c r="J384" s="56">
        <v>200179</v>
      </c>
      <c r="K384" s="56" t="s">
        <v>3206</v>
      </c>
      <c r="L384" s="56">
        <v>1</v>
      </c>
      <c r="M384" s="56">
        <v>10000</v>
      </c>
      <c r="N384" s="57">
        <v>10000</v>
      </c>
    </row>
    <row r="385" spans="1:14" x14ac:dyDescent="0.35">
      <c r="A385" s="56" t="s">
        <v>2041</v>
      </c>
      <c r="B385" s="56">
        <v>8470455</v>
      </c>
      <c r="C385" s="56" t="s">
        <v>5441</v>
      </c>
      <c r="D385" s="56">
        <v>426610</v>
      </c>
      <c r="E385" s="56" t="s">
        <v>43</v>
      </c>
      <c r="F385" s="56" t="str">
        <f t="shared" si="5"/>
        <v>847.8470455.1.426610.000000.847001.200179</v>
      </c>
      <c r="G385" s="56" t="s">
        <v>2872</v>
      </c>
      <c r="H385" s="56">
        <v>847001</v>
      </c>
      <c r="I385" s="56" t="s">
        <v>23</v>
      </c>
      <c r="J385" s="56">
        <v>200179</v>
      </c>
      <c r="K385" s="56" t="s">
        <v>3218</v>
      </c>
      <c r="L385" s="56">
        <v>6</v>
      </c>
      <c r="M385" s="56">
        <v>12000</v>
      </c>
      <c r="N385" s="57">
        <v>72000</v>
      </c>
    </row>
    <row r="386" spans="1:14" x14ac:dyDescent="0.35">
      <c r="A386" s="56" t="s">
        <v>2047</v>
      </c>
      <c r="B386" s="56">
        <v>8470455</v>
      </c>
      <c r="C386" s="56" t="s">
        <v>5441</v>
      </c>
      <c r="D386" s="56">
        <v>428090</v>
      </c>
      <c r="E386" s="56" t="s">
        <v>52</v>
      </c>
      <c r="F386" s="56" t="str">
        <f t="shared" si="5"/>
        <v>847.8470455.1.428090.000000.847001.200179</v>
      </c>
      <c r="G386" s="56" t="s">
        <v>2872</v>
      </c>
      <c r="H386" s="56">
        <v>847001</v>
      </c>
      <c r="I386" s="56" t="s">
        <v>23</v>
      </c>
      <c r="J386" s="56">
        <v>200179</v>
      </c>
      <c r="K386" s="56" t="s">
        <v>3206</v>
      </c>
      <c r="L386" s="56">
        <v>1</v>
      </c>
      <c r="M386" s="56">
        <v>25000</v>
      </c>
      <c r="N386" s="57">
        <v>25000</v>
      </c>
    </row>
    <row r="387" spans="1:14" x14ac:dyDescent="0.35">
      <c r="A387" s="56" t="s">
        <v>2019</v>
      </c>
      <c r="B387" s="56">
        <v>8470455</v>
      </c>
      <c r="C387" s="56" t="s">
        <v>5441</v>
      </c>
      <c r="D387" s="56">
        <v>428640</v>
      </c>
      <c r="E387" s="56" t="s">
        <v>55</v>
      </c>
      <c r="F387" s="56" t="str">
        <f t="shared" ref="F387:F450" si="6">CONCATENATE(847,".",B387,".",1,".",D387,".","000000",".",H387,".",J387)</f>
        <v>847.8470455.1.428640.000000.847001.200179</v>
      </c>
      <c r="G387" s="56" t="s">
        <v>2872</v>
      </c>
      <c r="H387" s="56">
        <v>847001</v>
      </c>
      <c r="I387" s="56" t="s">
        <v>23</v>
      </c>
      <c r="J387" s="56">
        <v>200179</v>
      </c>
      <c r="K387" s="56" t="s">
        <v>3224</v>
      </c>
      <c r="L387" s="56">
        <v>2</v>
      </c>
      <c r="M387" s="56">
        <v>5000</v>
      </c>
      <c r="N387" s="57">
        <v>10000</v>
      </c>
    </row>
    <row r="388" spans="1:14" x14ac:dyDescent="0.35">
      <c r="A388" s="56" t="s">
        <v>1998</v>
      </c>
      <c r="B388" s="56">
        <v>8470455</v>
      </c>
      <c r="C388" s="56" t="s">
        <v>5441</v>
      </c>
      <c r="D388" s="56">
        <v>432209</v>
      </c>
      <c r="E388" s="56" t="s">
        <v>138</v>
      </c>
      <c r="F388" s="56" t="str">
        <f t="shared" si="6"/>
        <v>847.8470455.1.432209.000000.847001.200179</v>
      </c>
      <c r="G388" s="56" t="s">
        <v>2872</v>
      </c>
      <c r="H388" s="56">
        <v>847001</v>
      </c>
      <c r="I388" s="56" t="s">
        <v>23</v>
      </c>
      <c r="J388" s="56">
        <v>200179</v>
      </c>
      <c r="K388" s="56" t="s">
        <v>3225</v>
      </c>
      <c r="L388" s="56">
        <v>6</v>
      </c>
      <c r="M388" s="56">
        <v>155000</v>
      </c>
      <c r="N388" s="57">
        <v>930000</v>
      </c>
    </row>
    <row r="389" spans="1:14" x14ac:dyDescent="0.35">
      <c r="A389" s="56" t="s">
        <v>1998</v>
      </c>
      <c r="B389" s="56">
        <v>8470455</v>
      </c>
      <c r="C389" s="56" t="s">
        <v>5441</v>
      </c>
      <c r="D389" s="56">
        <v>435350</v>
      </c>
      <c r="E389" s="56" t="s">
        <v>144</v>
      </c>
      <c r="F389" s="56" t="str">
        <f t="shared" si="6"/>
        <v>847.8470455.1.435350.000000.847001.200179</v>
      </c>
      <c r="G389" s="56" t="s">
        <v>2872</v>
      </c>
      <c r="H389" s="56">
        <v>847001</v>
      </c>
      <c r="I389" s="56" t="s">
        <v>23</v>
      </c>
      <c r="J389" s="56">
        <v>200179</v>
      </c>
      <c r="K389" s="56" t="s">
        <v>3230</v>
      </c>
      <c r="L389" s="56">
        <v>12</v>
      </c>
      <c r="M389" s="56">
        <v>10000</v>
      </c>
      <c r="N389" s="57">
        <v>120000</v>
      </c>
    </row>
    <row r="390" spans="1:14" x14ac:dyDescent="0.35">
      <c r="A390" s="56" t="s">
        <v>1998</v>
      </c>
      <c r="B390" s="56">
        <v>8470455</v>
      </c>
      <c r="C390" s="56" t="s">
        <v>5441</v>
      </c>
      <c r="D390" s="56">
        <v>435508</v>
      </c>
      <c r="E390" s="56" t="s">
        <v>147</v>
      </c>
      <c r="F390" s="56" t="str">
        <f t="shared" si="6"/>
        <v>847.8470455.1.435508.000000.847001.200179</v>
      </c>
      <c r="G390" s="56" t="s">
        <v>2872</v>
      </c>
      <c r="H390" s="56">
        <v>847001</v>
      </c>
      <c r="I390" s="56" t="s">
        <v>23</v>
      </c>
      <c r="J390" s="56">
        <v>200179</v>
      </c>
      <c r="K390" s="56" t="s">
        <v>3239</v>
      </c>
      <c r="L390" s="56">
        <v>15</v>
      </c>
      <c r="M390" s="56">
        <v>46000</v>
      </c>
      <c r="N390" s="57">
        <v>690000</v>
      </c>
    </row>
    <row r="391" spans="1:14" x14ac:dyDescent="0.35">
      <c r="A391" s="56" t="s">
        <v>2019</v>
      </c>
      <c r="B391" s="56">
        <v>8470455</v>
      </c>
      <c r="C391" s="56" t="s">
        <v>5441</v>
      </c>
      <c r="D391" s="56">
        <v>435519</v>
      </c>
      <c r="E391" s="56" t="s">
        <v>61</v>
      </c>
      <c r="F391" s="56" t="str">
        <f t="shared" si="6"/>
        <v>847.8470455.1.435519.000000.847001.200179</v>
      </c>
      <c r="G391" s="56" t="s">
        <v>2872</v>
      </c>
      <c r="H391" s="56">
        <v>847001</v>
      </c>
      <c r="I391" s="56" t="s">
        <v>23</v>
      </c>
      <c r="J391" s="56">
        <v>200179</v>
      </c>
      <c r="M391" s="56">
        <v>0</v>
      </c>
      <c r="N391" s="57">
        <v>0</v>
      </c>
    </row>
    <row r="392" spans="1:14" x14ac:dyDescent="0.35">
      <c r="A392" s="56" t="s">
        <v>2036</v>
      </c>
      <c r="B392" s="56">
        <v>8470455</v>
      </c>
      <c r="C392" s="56" t="s">
        <v>5441</v>
      </c>
      <c r="D392" s="56">
        <v>436110</v>
      </c>
      <c r="E392" s="56" t="s">
        <v>64</v>
      </c>
      <c r="F392" s="56" t="str">
        <f t="shared" si="6"/>
        <v>847.8470455.1.436110.000000.847001.200179</v>
      </c>
      <c r="G392" s="56" t="s">
        <v>2872</v>
      </c>
      <c r="H392" s="56">
        <v>847001</v>
      </c>
      <c r="I392" s="56" t="s">
        <v>23</v>
      </c>
      <c r="J392" s="56">
        <v>200179</v>
      </c>
      <c r="K392" s="56" t="s">
        <v>3243</v>
      </c>
      <c r="L392" s="56">
        <v>6</v>
      </c>
      <c r="M392" s="56">
        <v>1000</v>
      </c>
      <c r="N392" s="57">
        <v>6000</v>
      </c>
    </row>
    <row r="393" spans="1:14" x14ac:dyDescent="0.35">
      <c r="A393" s="56">
        <v>0</v>
      </c>
      <c r="B393" s="56">
        <v>8470455</v>
      </c>
      <c r="C393" s="56" t="s">
        <v>5441</v>
      </c>
      <c r="D393" s="56">
        <v>492316</v>
      </c>
      <c r="E393" s="56" t="s">
        <v>138</v>
      </c>
      <c r="F393" s="56" t="str">
        <f t="shared" si="6"/>
        <v>847.8470455.1.492316.000000.847001.300180 </v>
      </c>
      <c r="G393" s="56" t="s">
        <v>2872</v>
      </c>
      <c r="H393" s="56">
        <v>847001</v>
      </c>
      <c r="I393" s="56" t="s">
        <v>863</v>
      </c>
      <c r="J393" s="56" t="s">
        <v>5772</v>
      </c>
      <c r="K393" s="56" t="s">
        <v>3247</v>
      </c>
      <c r="L393" s="56">
        <v>1</v>
      </c>
      <c r="M393" s="56">
        <v>2600000</v>
      </c>
      <c r="N393" s="57">
        <v>2600000</v>
      </c>
    </row>
    <row r="394" spans="1:14" x14ac:dyDescent="0.35">
      <c r="A394" s="56" t="s">
        <v>2019</v>
      </c>
      <c r="B394" s="56">
        <v>8470520</v>
      </c>
      <c r="C394" s="56" t="s">
        <v>307</v>
      </c>
      <c r="D394" s="56">
        <v>425510</v>
      </c>
      <c r="E394" s="56" t="s">
        <v>37</v>
      </c>
      <c r="F394" s="56" t="str">
        <f t="shared" si="6"/>
        <v>847.8470520.1.425510.000000.847001.200179</v>
      </c>
      <c r="G394" s="56" t="s">
        <v>21</v>
      </c>
      <c r="H394" s="56">
        <v>847001</v>
      </c>
      <c r="I394" s="56" t="s">
        <v>23</v>
      </c>
      <c r="J394" s="56">
        <v>200179</v>
      </c>
      <c r="L394" s="56">
        <v>1</v>
      </c>
      <c r="M394" s="56">
        <v>27034.4025</v>
      </c>
      <c r="N394" s="57">
        <v>27034.4025</v>
      </c>
    </row>
    <row r="395" spans="1:14" x14ac:dyDescent="0.35">
      <c r="A395" s="56" t="s">
        <v>2019</v>
      </c>
      <c r="B395" s="56">
        <v>8470520</v>
      </c>
      <c r="C395" s="56" t="s">
        <v>307</v>
      </c>
      <c r="D395" s="56">
        <v>425510</v>
      </c>
      <c r="E395" s="56" t="s">
        <v>37</v>
      </c>
      <c r="F395" s="56" t="str">
        <f t="shared" si="6"/>
        <v>847.8470520.1.425510.000000.847001.200179</v>
      </c>
      <c r="G395" s="56" t="s">
        <v>21</v>
      </c>
      <c r="H395" s="56">
        <v>847001</v>
      </c>
      <c r="I395" s="56" t="s">
        <v>23</v>
      </c>
      <c r="J395" s="56">
        <v>200179</v>
      </c>
      <c r="K395" s="56" t="s">
        <v>3298</v>
      </c>
      <c r="L395" s="56">
        <v>1</v>
      </c>
      <c r="M395" s="56">
        <v>5247.9</v>
      </c>
      <c r="N395" s="57">
        <v>5247.9</v>
      </c>
    </row>
    <row r="396" spans="1:14" x14ac:dyDescent="0.35">
      <c r="A396" s="56" t="s">
        <v>2058</v>
      </c>
      <c r="B396" s="56">
        <v>8470520</v>
      </c>
      <c r="C396" s="56" t="s">
        <v>307</v>
      </c>
      <c r="D396" s="56">
        <v>426100</v>
      </c>
      <c r="E396" s="56" t="s">
        <v>316</v>
      </c>
      <c r="F396" s="56" t="str">
        <f t="shared" si="6"/>
        <v>847.8470520.1.426100.000000.847001.200179</v>
      </c>
      <c r="G396" s="56" t="s">
        <v>21</v>
      </c>
      <c r="H396" s="56">
        <v>847001</v>
      </c>
      <c r="I396" s="56" t="s">
        <v>23</v>
      </c>
      <c r="J396" s="56">
        <v>200179</v>
      </c>
      <c r="L396" s="56">
        <v>1</v>
      </c>
      <c r="M396" s="56">
        <v>22050</v>
      </c>
      <c r="N396" s="57">
        <v>22050</v>
      </c>
    </row>
    <row r="397" spans="1:14" x14ac:dyDescent="0.35">
      <c r="A397" s="56" t="s">
        <v>2041</v>
      </c>
      <c r="B397" s="56">
        <v>8470520</v>
      </c>
      <c r="C397" s="56" t="s">
        <v>307</v>
      </c>
      <c r="D397" s="56">
        <v>426610</v>
      </c>
      <c r="E397" s="56" t="s">
        <v>43</v>
      </c>
      <c r="F397" s="56" t="str">
        <f t="shared" si="6"/>
        <v>847.8470520.1.426610.000000.847001.200179</v>
      </c>
      <c r="G397" s="56" t="s">
        <v>21</v>
      </c>
      <c r="H397" s="56">
        <v>847001</v>
      </c>
      <c r="I397" s="56" t="s">
        <v>23</v>
      </c>
      <c r="J397" s="56">
        <v>200179</v>
      </c>
    </row>
    <row r="398" spans="1:14" x14ac:dyDescent="0.35">
      <c r="A398" s="56" t="s">
        <v>1998</v>
      </c>
      <c r="B398" s="56">
        <v>8470520</v>
      </c>
      <c r="C398" s="56" t="s">
        <v>307</v>
      </c>
      <c r="D398" s="56">
        <v>427710</v>
      </c>
      <c r="E398" s="56" t="s">
        <v>46</v>
      </c>
      <c r="F398" s="56" t="str">
        <f t="shared" si="6"/>
        <v>847.8470520.1.427710.000000.847001.200179</v>
      </c>
      <c r="G398" s="56" t="s">
        <v>21</v>
      </c>
      <c r="H398" s="56">
        <v>847001</v>
      </c>
      <c r="I398" s="56" t="s">
        <v>23</v>
      </c>
      <c r="J398" s="56">
        <v>200179</v>
      </c>
    </row>
    <row r="399" spans="1:14" x14ac:dyDescent="0.35">
      <c r="A399" s="56" t="s">
        <v>1998</v>
      </c>
      <c r="B399" s="56">
        <v>8470520</v>
      </c>
      <c r="C399" s="56" t="s">
        <v>307</v>
      </c>
      <c r="D399" s="56">
        <v>427710</v>
      </c>
      <c r="E399" s="56" t="s">
        <v>46</v>
      </c>
      <c r="F399" s="56" t="str">
        <f t="shared" si="6"/>
        <v>847.8470520.1.427710.000000.847001.200179</v>
      </c>
      <c r="G399" s="56" t="s">
        <v>21</v>
      </c>
      <c r="H399" s="56">
        <v>847001</v>
      </c>
      <c r="I399" s="56" t="s">
        <v>23</v>
      </c>
      <c r="J399" s="56">
        <v>200179</v>
      </c>
      <c r="K399" s="56" t="s">
        <v>5442</v>
      </c>
      <c r="L399" s="56">
        <v>1</v>
      </c>
      <c r="M399" s="56">
        <v>5512.5</v>
      </c>
      <c r="N399" s="57">
        <v>5512.5</v>
      </c>
    </row>
    <row r="400" spans="1:14" x14ac:dyDescent="0.35">
      <c r="A400" s="56" t="s">
        <v>1998</v>
      </c>
      <c r="B400" s="56">
        <v>8470520</v>
      </c>
      <c r="C400" s="56" t="s">
        <v>307</v>
      </c>
      <c r="D400" s="56">
        <v>427710</v>
      </c>
      <c r="E400" s="56" t="s">
        <v>46</v>
      </c>
      <c r="F400" s="56" t="str">
        <f t="shared" si="6"/>
        <v>847.8470520.1.427710.000000.847001.200179</v>
      </c>
      <c r="G400" s="56" t="s">
        <v>21</v>
      </c>
      <c r="H400" s="56">
        <v>847001</v>
      </c>
      <c r="I400" s="56" t="s">
        <v>23</v>
      </c>
      <c r="J400" s="56">
        <v>200179</v>
      </c>
      <c r="K400" s="56" t="s">
        <v>5443</v>
      </c>
      <c r="L400" s="56">
        <v>1</v>
      </c>
      <c r="M400" s="56">
        <v>22050</v>
      </c>
      <c r="N400" s="57">
        <v>22050</v>
      </c>
    </row>
    <row r="401" spans="1:14" x14ac:dyDescent="0.35">
      <c r="A401" s="56" t="s">
        <v>1998</v>
      </c>
      <c r="B401" s="56">
        <v>8470520</v>
      </c>
      <c r="C401" s="56" t="s">
        <v>307</v>
      </c>
      <c r="D401" s="56">
        <v>427710</v>
      </c>
      <c r="E401" s="56" t="s">
        <v>46</v>
      </c>
      <c r="F401" s="56" t="str">
        <f t="shared" si="6"/>
        <v>847.8470520.1.427710.000000.847001.200179</v>
      </c>
      <c r="G401" s="56" t="s">
        <v>21</v>
      </c>
      <c r="H401" s="56">
        <v>847001</v>
      </c>
      <c r="I401" s="56" t="s">
        <v>23</v>
      </c>
      <c r="J401" s="56">
        <v>200179</v>
      </c>
      <c r="K401" s="56" t="s">
        <v>5444</v>
      </c>
      <c r="L401" s="56">
        <v>1</v>
      </c>
      <c r="M401" s="56">
        <v>18742.5</v>
      </c>
      <c r="N401" s="57">
        <v>18742.5</v>
      </c>
    </row>
    <row r="402" spans="1:14" x14ac:dyDescent="0.35">
      <c r="A402" s="56" t="s">
        <v>2058</v>
      </c>
      <c r="B402" s="56">
        <v>8470520</v>
      </c>
      <c r="C402" s="56" t="s">
        <v>307</v>
      </c>
      <c r="D402" s="56">
        <v>428200</v>
      </c>
      <c r="E402" s="56" t="s">
        <v>321</v>
      </c>
      <c r="F402" s="56" t="str">
        <f t="shared" si="6"/>
        <v>847.8470520.1.428200.000000.847001.200179</v>
      </c>
      <c r="G402" s="56" t="s">
        <v>21</v>
      </c>
      <c r="H402" s="56">
        <v>847001</v>
      </c>
      <c r="I402" s="56" t="s">
        <v>23</v>
      </c>
      <c r="J402" s="56">
        <v>200179</v>
      </c>
    </row>
    <row r="403" spans="1:14" x14ac:dyDescent="0.35">
      <c r="A403" s="56" t="s">
        <v>2058</v>
      </c>
      <c r="B403" s="56">
        <v>8470520</v>
      </c>
      <c r="C403" s="56" t="s">
        <v>307</v>
      </c>
      <c r="D403" s="56">
        <v>428200</v>
      </c>
      <c r="E403" s="56" t="s">
        <v>321</v>
      </c>
      <c r="F403" s="56" t="str">
        <f t="shared" si="6"/>
        <v>847.8470520.1.428200.000000.847001.200179</v>
      </c>
      <c r="G403" s="56" t="s">
        <v>21</v>
      </c>
      <c r="H403" s="56">
        <v>847001</v>
      </c>
      <c r="I403" s="56" t="s">
        <v>23</v>
      </c>
      <c r="J403" s="56">
        <v>200179</v>
      </c>
      <c r="K403" s="56" t="s">
        <v>3311</v>
      </c>
      <c r="L403" s="56">
        <v>1</v>
      </c>
      <c r="M403" s="56">
        <v>99225</v>
      </c>
      <c r="N403" s="57">
        <v>99225</v>
      </c>
    </row>
    <row r="404" spans="1:14" x14ac:dyDescent="0.35">
      <c r="A404" s="56" t="s">
        <v>2058</v>
      </c>
      <c r="B404" s="56">
        <v>8470520</v>
      </c>
      <c r="C404" s="56" t="s">
        <v>307</v>
      </c>
      <c r="D404" s="56">
        <v>428200</v>
      </c>
      <c r="E404" s="56" t="s">
        <v>321</v>
      </c>
      <c r="F404" s="56" t="str">
        <f t="shared" si="6"/>
        <v>847.8470520.1.428200.000000.847001.200179</v>
      </c>
      <c r="G404" s="56" t="s">
        <v>21</v>
      </c>
      <c r="H404" s="56">
        <v>847001</v>
      </c>
      <c r="I404" s="56" t="s">
        <v>23</v>
      </c>
      <c r="J404" s="56">
        <v>200179</v>
      </c>
      <c r="K404" s="56" t="s">
        <v>3314</v>
      </c>
      <c r="L404" s="56">
        <v>1</v>
      </c>
      <c r="M404" s="56">
        <v>55125</v>
      </c>
      <c r="N404" s="57">
        <v>55125</v>
      </c>
    </row>
    <row r="405" spans="1:14" x14ac:dyDescent="0.35">
      <c r="A405" s="56" t="s">
        <v>2058</v>
      </c>
      <c r="B405" s="56">
        <v>8470520</v>
      </c>
      <c r="C405" s="56" t="s">
        <v>307</v>
      </c>
      <c r="D405" s="56">
        <v>428200</v>
      </c>
      <c r="E405" s="56" t="s">
        <v>321</v>
      </c>
      <c r="F405" s="56" t="str">
        <f t="shared" si="6"/>
        <v>847.8470520.1.428200.000000.847001.200179</v>
      </c>
      <c r="G405" s="56" t="s">
        <v>21</v>
      </c>
      <c r="H405" s="56">
        <v>847001</v>
      </c>
      <c r="I405" s="56" t="s">
        <v>23</v>
      </c>
      <c r="J405" s="56">
        <v>200179</v>
      </c>
      <c r="K405" s="56" t="s">
        <v>3316</v>
      </c>
      <c r="L405" s="56">
        <v>1</v>
      </c>
      <c r="M405" s="56">
        <v>38587.5</v>
      </c>
      <c r="N405" s="57">
        <v>38587.5</v>
      </c>
    </row>
    <row r="406" spans="1:14" x14ac:dyDescent="0.35">
      <c r="A406" s="56" t="s">
        <v>2058</v>
      </c>
      <c r="B406" s="56">
        <v>8470520</v>
      </c>
      <c r="C406" s="56" t="s">
        <v>307</v>
      </c>
      <c r="D406" s="56">
        <v>428200</v>
      </c>
      <c r="E406" s="56" t="s">
        <v>321</v>
      </c>
      <c r="F406" s="56" t="str">
        <f t="shared" si="6"/>
        <v>847.8470520.1.428200.000000.847001.200179</v>
      </c>
      <c r="G406" s="56" t="s">
        <v>21</v>
      </c>
      <c r="H406" s="56">
        <v>847001</v>
      </c>
      <c r="I406" s="56" t="s">
        <v>23</v>
      </c>
      <c r="J406" s="56">
        <v>200179</v>
      </c>
      <c r="K406" s="56" t="s">
        <v>3318</v>
      </c>
      <c r="L406" s="56">
        <v>1</v>
      </c>
      <c r="M406" s="56">
        <v>55125</v>
      </c>
      <c r="N406" s="57">
        <v>55125</v>
      </c>
    </row>
    <row r="407" spans="1:14" x14ac:dyDescent="0.35">
      <c r="A407" s="56" t="s">
        <v>2058</v>
      </c>
      <c r="B407" s="56">
        <v>8470520</v>
      </c>
      <c r="C407" s="56" t="s">
        <v>307</v>
      </c>
      <c r="D407" s="56">
        <v>428200</v>
      </c>
      <c r="E407" s="56" t="s">
        <v>321</v>
      </c>
      <c r="F407" s="56" t="str">
        <f t="shared" si="6"/>
        <v>847.8470520.1.428200.000000.847001.200179</v>
      </c>
      <c r="G407" s="56" t="s">
        <v>21</v>
      </c>
      <c r="H407" s="56">
        <v>847001</v>
      </c>
      <c r="I407" s="56" t="s">
        <v>23</v>
      </c>
      <c r="J407" s="56">
        <v>200179</v>
      </c>
      <c r="K407" s="56" t="s">
        <v>3320</v>
      </c>
      <c r="L407" s="56">
        <v>1</v>
      </c>
      <c r="M407" s="56">
        <v>27562.5</v>
      </c>
      <c r="N407" s="57">
        <v>27562.5</v>
      </c>
    </row>
    <row r="408" spans="1:14" x14ac:dyDescent="0.35">
      <c r="A408" s="56" t="s">
        <v>2058</v>
      </c>
      <c r="B408" s="56">
        <v>8470520</v>
      </c>
      <c r="C408" s="56" t="s">
        <v>307</v>
      </c>
      <c r="D408" s="56">
        <v>428200</v>
      </c>
      <c r="E408" s="56" t="s">
        <v>321</v>
      </c>
      <c r="F408" s="56" t="str">
        <f t="shared" si="6"/>
        <v>847.8470520.1.428200.000000.847001.200179</v>
      </c>
      <c r="G408" s="56" t="s">
        <v>21</v>
      </c>
      <c r="H408" s="56">
        <v>847001</v>
      </c>
      <c r="I408" s="56" t="s">
        <v>23</v>
      </c>
      <c r="J408" s="56">
        <v>200179</v>
      </c>
      <c r="K408" s="56" t="s">
        <v>3323</v>
      </c>
      <c r="L408" s="56">
        <v>1</v>
      </c>
      <c r="M408" s="56">
        <v>66150</v>
      </c>
      <c r="N408" s="57">
        <v>66150</v>
      </c>
    </row>
    <row r="409" spans="1:14" x14ac:dyDescent="0.35">
      <c r="A409" s="56" t="s">
        <v>2058</v>
      </c>
      <c r="B409" s="56">
        <v>8470520</v>
      </c>
      <c r="C409" s="56" t="s">
        <v>307</v>
      </c>
      <c r="D409" s="56">
        <v>428200</v>
      </c>
      <c r="E409" s="56" t="s">
        <v>321</v>
      </c>
      <c r="F409" s="56" t="str">
        <f t="shared" si="6"/>
        <v>847.8470520.1.428200.000000.847001.200179</v>
      </c>
      <c r="G409" s="56" t="s">
        <v>21</v>
      </c>
      <c r="H409" s="56">
        <v>847001</v>
      </c>
      <c r="I409" s="56" t="s">
        <v>23</v>
      </c>
      <c r="J409" s="56">
        <v>200179</v>
      </c>
      <c r="K409" s="56" t="s">
        <v>3326</v>
      </c>
      <c r="L409" s="56">
        <v>1</v>
      </c>
      <c r="M409" s="56">
        <v>22050</v>
      </c>
      <c r="N409" s="57">
        <v>22050</v>
      </c>
    </row>
    <row r="410" spans="1:14" x14ac:dyDescent="0.35">
      <c r="A410" s="56" t="s">
        <v>2058</v>
      </c>
      <c r="B410" s="56">
        <v>8470520</v>
      </c>
      <c r="C410" s="56" t="s">
        <v>307</v>
      </c>
      <c r="D410" s="56">
        <v>428200</v>
      </c>
      <c r="E410" s="56" t="s">
        <v>321</v>
      </c>
      <c r="F410" s="56" t="str">
        <f t="shared" si="6"/>
        <v>847.8470520.1.428200.000000.847001.200179</v>
      </c>
      <c r="G410" s="56" t="s">
        <v>21</v>
      </c>
      <c r="H410" s="56">
        <v>847001</v>
      </c>
      <c r="I410" s="56" t="s">
        <v>23</v>
      </c>
      <c r="J410" s="56">
        <v>200179</v>
      </c>
      <c r="K410" s="56" t="s">
        <v>3328</v>
      </c>
      <c r="L410" s="56">
        <v>1</v>
      </c>
      <c r="M410" s="56">
        <v>11025</v>
      </c>
      <c r="N410" s="57">
        <v>11025</v>
      </c>
    </row>
    <row r="411" spans="1:14" x14ac:dyDescent="0.35">
      <c r="A411" s="56" t="s">
        <v>2058</v>
      </c>
      <c r="B411" s="56">
        <v>8470520</v>
      </c>
      <c r="C411" s="56" t="s">
        <v>307</v>
      </c>
      <c r="D411" s="56">
        <v>428200</v>
      </c>
      <c r="E411" s="56" t="s">
        <v>321</v>
      </c>
      <c r="F411" s="56" t="str">
        <f t="shared" si="6"/>
        <v>847.8470520.1.428200.000000.847001.200179</v>
      </c>
      <c r="G411" s="56" t="s">
        <v>21</v>
      </c>
      <c r="H411" s="56">
        <v>847001</v>
      </c>
      <c r="I411" s="56" t="s">
        <v>23</v>
      </c>
      <c r="J411" s="56">
        <v>200179</v>
      </c>
      <c r="K411" s="56" t="s">
        <v>3330</v>
      </c>
      <c r="L411" s="56">
        <v>1</v>
      </c>
      <c r="M411" s="56">
        <v>300000</v>
      </c>
      <c r="N411" s="57">
        <v>300000</v>
      </c>
    </row>
    <row r="412" spans="1:14" x14ac:dyDescent="0.35">
      <c r="A412" s="56">
        <v>0</v>
      </c>
      <c r="B412" s="56">
        <v>8470520</v>
      </c>
      <c r="C412" s="56" t="s">
        <v>307</v>
      </c>
      <c r="D412" s="56">
        <v>492316</v>
      </c>
      <c r="E412" s="56" t="s">
        <v>138</v>
      </c>
      <c r="F412" s="56" t="str">
        <f t="shared" si="6"/>
        <v>847.8470520.1.492316.000000.847001.300180</v>
      </c>
      <c r="G412" s="56" t="s">
        <v>21</v>
      </c>
      <c r="H412" s="56">
        <v>847001</v>
      </c>
      <c r="I412" s="56" t="s">
        <v>863</v>
      </c>
      <c r="J412" s="56">
        <v>300180</v>
      </c>
    </row>
    <row r="413" spans="1:14" x14ac:dyDescent="0.35">
      <c r="A413" s="56">
        <v>0</v>
      </c>
      <c r="B413" s="56">
        <v>8470520</v>
      </c>
      <c r="C413" s="56" t="s">
        <v>307</v>
      </c>
      <c r="D413" s="56">
        <v>492316</v>
      </c>
      <c r="E413" s="56" t="s">
        <v>138</v>
      </c>
      <c r="F413" s="56" t="str">
        <f t="shared" si="6"/>
        <v>847.8470520.1.492316.000000.847001.300180</v>
      </c>
      <c r="G413" s="56" t="s">
        <v>21</v>
      </c>
      <c r="H413" s="56">
        <v>847001</v>
      </c>
      <c r="I413" s="56" t="s">
        <v>863</v>
      </c>
      <c r="J413" s="56">
        <v>300180</v>
      </c>
      <c r="K413" s="56" t="s">
        <v>3332</v>
      </c>
      <c r="L413" s="56">
        <v>1</v>
      </c>
      <c r="M413" s="56">
        <v>55125</v>
      </c>
      <c r="N413" s="57">
        <v>55125</v>
      </c>
    </row>
    <row r="414" spans="1:14" x14ac:dyDescent="0.35">
      <c r="A414" s="56">
        <v>0</v>
      </c>
      <c r="B414" s="56">
        <v>8470520</v>
      </c>
      <c r="C414" s="56" t="s">
        <v>307</v>
      </c>
      <c r="D414" s="56">
        <v>492316</v>
      </c>
      <c r="E414" s="56" t="s">
        <v>138</v>
      </c>
      <c r="F414" s="56" t="str">
        <f t="shared" si="6"/>
        <v>847.8470520.1.492316.000000.847001.300180</v>
      </c>
      <c r="G414" s="56" t="s">
        <v>21</v>
      </c>
      <c r="H414" s="56">
        <v>847001</v>
      </c>
      <c r="I414" s="56" t="s">
        <v>863</v>
      </c>
      <c r="J414" s="56">
        <v>300180</v>
      </c>
      <c r="K414" s="56" t="s">
        <v>3335</v>
      </c>
      <c r="L414" s="56">
        <v>1</v>
      </c>
      <c r="M414" s="56">
        <v>220500</v>
      </c>
      <c r="N414" s="57">
        <v>220500</v>
      </c>
    </row>
    <row r="415" spans="1:14" x14ac:dyDescent="0.35">
      <c r="A415" s="56" t="s">
        <v>2058</v>
      </c>
      <c r="B415" s="56">
        <v>8470530</v>
      </c>
      <c r="C415" s="56" t="s">
        <v>325</v>
      </c>
      <c r="D415" s="56">
        <v>420310</v>
      </c>
      <c r="E415" s="56" t="s">
        <v>327</v>
      </c>
      <c r="F415" s="56" t="str">
        <f t="shared" si="6"/>
        <v>847.8470530.1.420310.000000.847010.200179</v>
      </c>
      <c r="G415" s="56" t="s">
        <v>330</v>
      </c>
      <c r="H415" s="66">
        <v>847010</v>
      </c>
      <c r="I415" s="56" t="s">
        <v>23</v>
      </c>
      <c r="J415" s="56">
        <v>200179</v>
      </c>
      <c r="K415" s="56" t="s">
        <v>3347</v>
      </c>
      <c r="L415" s="56">
        <v>1</v>
      </c>
      <c r="M415" s="56">
        <v>4056438.64</v>
      </c>
      <c r="N415" s="57">
        <v>4056438.64</v>
      </c>
    </row>
    <row r="416" spans="1:14" x14ac:dyDescent="0.35">
      <c r="A416" s="56" t="s">
        <v>2058</v>
      </c>
      <c r="B416" s="56">
        <v>8470530</v>
      </c>
      <c r="C416" s="56" t="s">
        <v>325</v>
      </c>
      <c r="D416" s="56">
        <v>420310</v>
      </c>
      <c r="E416" s="56" t="s">
        <v>327</v>
      </c>
      <c r="F416" s="56" t="str">
        <f t="shared" si="6"/>
        <v>847.8470530.1.420310.000000.847020.200179</v>
      </c>
      <c r="G416" s="56" t="s">
        <v>336</v>
      </c>
      <c r="H416" s="66">
        <v>847020</v>
      </c>
      <c r="I416" s="56" t="s">
        <v>23</v>
      </c>
      <c r="J416" s="56">
        <v>200179</v>
      </c>
      <c r="K416" s="56" t="s">
        <v>3347</v>
      </c>
      <c r="L416" s="56">
        <v>1</v>
      </c>
      <c r="M416" s="56">
        <v>4118106.71</v>
      </c>
      <c r="N416" s="57">
        <v>4118106.71</v>
      </c>
    </row>
    <row r="417" spans="1:14" x14ac:dyDescent="0.35">
      <c r="A417" s="56" t="s">
        <v>2058</v>
      </c>
      <c r="B417" s="56">
        <v>8470530</v>
      </c>
      <c r="C417" s="56" t="s">
        <v>325</v>
      </c>
      <c r="D417" s="56">
        <v>420310</v>
      </c>
      <c r="E417" s="56" t="s">
        <v>327</v>
      </c>
      <c r="F417" s="56" t="str">
        <f t="shared" si="6"/>
        <v>847.8470530.1.420310.000000.847015.200179</v>
      </c>
      <c r="G417" s="56" t="s">
        <v>333</v>
      </c>
      <c r="H417" s="66">
        <v>847015</v>
      </c>
      <c r="I417" s="56" t="s">
        <v>23</v>
      </c>
      <c r="J417" s="56">
        <v>200179</v>
      </c>
      <c r="K417" s="56" t="s">
        <v>3347</v>
      </c>
      <c r="L417" s="56">
        <v>1</v>
      </c>
      <c r="M417" s="56">
        <v>747242</v>
      </c>
      <c r="N417" s="57">
        <v>747242</v>
      </c>
    </row>
    <row r="418" spans="1:14" x14ac:dyDescent="0.35">
      <c r="A418" s="56" t="s">
        <v>2058</v>
      </c>
      <c r="B418" s="56">
        <v>8470530</v>
      </c>
      <c r="C418" s="56" t="s">
        <v>325</v>
      </c>
      <c r="D418" s="56">
        <v>420310</v>
      </c>
      <c r="E418" s="56" t="s">
        <v>327</v>
      </c>
      <c r="F418" s="56" t="str">
        <f t="shared" si="6"/>
        <v>847.8470530.1.420310.000000.847030.200179</v>
      </c>
      <c r="G418" s="56" t="s">
        <v>312</v>
      </c>
      <c r="H418" s="66">
        <v>847030</v>
      </c>
      <c r="I418" s="56" t="s">
        <v>23</v>
      </c>
      <c r="J418" s="56">
        <v>200179</v>
      </c>
      <c r="K418" s="56" t="s">
        <v>3347</v>
      </c>
      <c r="L418" s="56">
        <v>1</v>
      </c>
      <c r="N418" s="57">
        <v>0</v>
      </c>
    </row>
    <row r="419" spans="1:14" x14ac:dyDescent="0.35">
      <c r="A419" s="56" t="s">
        <v>2058</v>
      </c>
      <c r="B419" s="56">
        <v>8470530</v>
      </c>
      <c r="C419" s="56" t="s">
        <v>325</v>
      </c>
      <c r="D419" s="56">
        <v>420310</v>
      </c>
      <c r="E419" s="56" t="s">
        <v>327</v>
      </c>
      <c r="F419" s="56" t="str">
        <f t="shared" si="6"/>
        <v>847.8470530.1.420310.000000.847001.200179</v>
      </c>
      <c r="G419" s="56" t="s">
        <v>21</v>
      </c>
      <c r="H419" s="56">
        <v>847001</v>
      </c>
      <c r="I419" s="56" t="s">
        <v>23</v>
      </c>
      <c r="J419" s="56">
        <v>200179</v>
      </c>
      <c r="N419" s="57">
        <v>0</v>
      </c>
    </row>
    <row r="420" spans="1:14" x14ac:dyDescent="0.35">
      <c r="A420" s="56" t="s">
        <v>2668</v>
      </c>
      <c r="B420" s="56">
        <v>8470530</v>
      </c>
      <c r="C420" s="56" t="s">
        <v>325</v>
      </c>
      <c r="D420" s="56">
        <v>421100</v>
      </c>
      <c r="E420" s="56" t="s">
        <v>339</v>
      </c>
      <c r="F420" s="56" t="str">
        <f t="shared" si="6"/>
        <v>847.8470530.1.421100.000000.847001.200179</v>
      </c>
      <c r="G420" s="56" t="s">
        <v>21</v>
      </c>
      <c r="H420" s="56">
        <v>847001</v>
      </c>
      <c r="I420" s="56" t="s">
        <v>23</v>
      </c>
      <c r="J420" s="56">
        <v>200179</v>
      </c>
      <c r="K420" s="56" t="s">
        <v>3359</v>
      </c>
      <c r="L420" s="56">
        <v>1</v>
      </c>
      <c r="N420" s="57">
        <v>0</v>
      </c>
    </row>
    <row r="421" spans="1:14" x14ac:dyDescent="0.35">
      <c r="A421" s="56" t="s">
        <v>2058</v>
      </c>
      <c r="B421" s="56">
        <v>8470530</v>
      </c>
      <c r="C421" s="56" t="s">
        <v>325</v>
      </c>
      <c r="D421" s="56">
        <v>421600</v>
      </c>
      <c r="E421" s="56" t="s">
        <v>309</v>
      </c>
      <c r="F421" s="56" t="str">
        <f t="shared" si="6"/>
        <v>847.8470530.1.421600.000000.847010.200179</v>
      </c>
      <c r="G421" s="56" t="s">
        <v>330</v>
      </c>
      <c r="H421" s="66">
        <v>847010</v>
      </c>
      <c r="I421" s="56" t="s">
        <v>23</v>
      </c>
      <c r="J421" s="56">
        <v>200179</v>
      </c>
      <c r="K421" s="56" t="s">
        <v>3355</v>
      </c>
      <c r="L421" s="56">
        <v>1</v>
      </c>
      <c r="M421" s="56">
        <v>4137480</v>
      </c>
      <c r="N421" s="57">
        <v>4137480</v>
      </c>
    </row>
    <row r="422" spans="1:14" x14ac:dyDescent="0.35">
      <c r="A422" s="56" t="s">
        <v>2058</v>
      </c>
      <c r="B422" s="56">
        <v>8470530</v>
      </c>
      <c r="C422" s="56" t="s">
        <v>325</v>
      </c>
      <c r="D422" s="56">
        <v>421600</v>
      </c>
      <c r="E422" s="56" t="s">
        <v>309</v>
      </c>
      <c r="F422" s="56" t="str">
        <f t="shared" si="6"/>
        <v>847.8470530.1.421600.000000.847020.200179</v>
      </c>
      <c r="G422" s="56" t="s">
        <v>336</v>
      </c>
      <c r="H422" s="66">
        <v>847020</v>
      </c>
      <c r="I422" s="56" t="s">
        <v>23</v>
      </c>
      <c r="J422" s="56">
        <v>200179</v>
      </c>
      <c r="K422" s="56" t="s">
        <v>3351</v>
      </c>
      <c r="L422" s="56">
        <v>1</v>
      </c>
      <c r="M422" s="56">
        <v>2601720</v>
      </c>
      <c r="N422" s="57">
        <v>2601720</v>
      </c>
    </row>
    <row r="423" spans="1:14" x14ac:dyDescent="0.35">
      <c r="A423" s="56" t="s">
        <v>2058</v>
      </c>
      <c r="B423" s="56">
        <v>8470530</v>
      </c>
      <c r="C423" s="56" t="s">
        <v>325</v>
      </c>
      <c r="D423" s="56">
        <v>421600</v>
      </c>
      <c r="E423" s="56" t="s">
        <v>309</v>
      </c>
      <c r="F423" s="56" t="str">
        <f t="shared" si="6"/>
        <v>847.8470530.1.421600.000000.847030.200179</v>
      </c>
      <c r="G423" s="56" t="s">
        <v>312</v>
      </c>
      <c r="H423" s="66">
        <v>847030</v>
      </c>
      <c r="I423" s="56" t="s">
        <v>23</v>
      </c>
      <c r="J423" s="56">
        <v>200179</v>
      </c>
      <c r="N423" s="57">
        <v>0</v>
      </c>
    </row>
    <row r="424" spans="1:14" x14ac:dyDescent="0.35">
      <c r="A424" s="56" t="s">
        <v>2058</v>
      </c>
      <c r="B424" s="56">
        <v>8470530</v>
      </c>
      <c r="C424" s="56" t="s">
        <v>325</v>
      </c>
      <c r="D424" s="56">
        <v>421600</v>
      </c>
      <c r="E424" s="56" t="s">
        <v>309</v>
      </c>
      <c r="F424" s="56" t="str">
        <f t="shared" si="6"/>
        <v>847.8470530.1.421600.000000.847015.200179</v>
      </c>
      <c r="G424" s="56" t="s">
        <v>333</v>
      </c>
      <c r="H424" s="66">
        <v>847015</v>
      </c>
      <c r="I424" s="56" t="s">
        <v>23</v>
      </c>
      <c r="J424" s="56">
        <v>200179</v>
      </c>
      <c r="K424" s="56" t="s">
        <v>3356</v>
      </c>
      <c r="L424" s="56">
        <v>1</v>
      </c>
      <c r="M424" s="56">
        <v>2649480</v>
      </c>
      <c r="N424" s="57">
        <v>2649480</v>
      </c>
    </row>
    <row r="425" spans="1:14" x14ac:dyDescent="0.35">
      <c r="A425" s="56" t="s">
        <v>2019</v>
      </c>
      <c r="B425" s="56">
        <v>8470530</v>
      </c>
      <c r="C425" s="56" t="s">
        <v>325</v>
      </c>
      <c r="D425" s="56">
        <v>425510</v>
      </c>
      <c r="E425" s="56" t="s">
        <v>37</v>
      </c>
      <c r="F425" s="56" t="str">
        <f t="shared" si="6"/>
        <v>847.8470530.1.425510.000000.847010.200179</v>
      </c>
      <c r="G425" s="56" t="s">
        <v>330</v>
      </c>
      <c r="H425" s="66">
        <v>847010</v>
      </c>
      <c r="I425" s="56" t="s">
        <v>23</v>
      </c>
      <c r="J425" s="56">
        <v>200179</v>
      </c>
      <c r="K425" s="56" t="s">
        <v>874</v>
      </c>
      <c r="L425" s="56">
        <v>1</v>
      </c>
      <c r="M425" s="56">
        <v>50000</v>
      </c>
      <c r="N425" s="57">
        <v>50000</v>
      </c>
    </row>
    <row r="426" spans="1:14" x14ac:dyDescent="0.35">
      <c r="A426" s="56" t="s">
        <v>2036</v>
      </c>
      <c r="B426" s="56">
        <v>8470530</v>
      </c>
      <c r="C426" s="56" t="s">
        <v>325</v>
      </c>
      <c r="D426" s="56">
        <v>425900</v>
      </c>
      <c r="E426" s="56" t="s">
        <v>40</v>
      </c>
      <c r="F426" s="56" t="str">
        <f t="shared" si="6"/>
        <v>847.8470530.1.425900.000000.847010.200179</v>
      </c>
      <c r="G426" s="56" t="s">
        <v>330</v>
      </c>
      <c r="H426" s="66">
        <v>847010</v>
      </c>
      <c r="I426" s="56" t="s">
        <v>23</v>
      </c>
      <c r="J426" s="56">
        <v>200179</v>
      </c>
      <c r="K426" s="56" t="s">
        <v>874</v>
      </c>
      <c r="L426" s="56">
        <v>1</v>
      </c>
      <c r="M426" s="56">
        <v>10000</v>
      </c>
      <c r="N426" s="57">
        <v>10000</v>
      </c>
    </row>
    <row r="427" spans="1:14" x14ac:dyDescent="0.35">
      <c r="A427" s="56" t="s">
        <v>2058</v>
      </c>
      <c r="B427" s="56">
        <v>8470530</v>
      </c>
      <c r="C427" s="56" t="s">
        <v>325</v>
      </c>
      <c r="D427" s="56">
        <v>426210</v>
      </c>
      <c r="E427" s="56" t="s">
        <v>347</v>
      </c>
      <c r="F427" s="56" t="str">
        <f t="shared" si="6"/>
        <v>847.8470530.1.426210.000000.847010.200179</v>
      </c>
      <c r="G427" s="56" t="s">
        <v>330</v>
      </c>
      <c r="H427" s="66">
        <v>847010</v>
      </c>
      <c r="I427" s="56" t="s">
        <v>23</v>
      </c>
      <c r="J427" s="56">
        <v>200179</v>
      </c>
      <c r="K427" s="56" t="s">
        <v>874</v>
      </c>
    </row>
    <row r="428" spans="1:14" x14ac:dyDescent="0.35">
      <c r="A428" s="56" t="s">
        <v>2058</v>
      </c>
      <c r="B428" s="56">
        <v>8470530</v>
      </c>
      <c r="C428" s="56" t="s">
        <v>325</v>
      </c>
      <c r="D428" s="56">
        <v>426220</v>
      </c>
      <c r="E428" s="56" t="s">
        <v>350</v>
      </c>
      <c r="F428" s="56" t="str">
        <f t="shared" si="6"/>
        <v>847.8470530.1.426220.000000.847010.200179</v>
      </c>
      <c r="G428" s="56" t="s">
        <v>330</v>
      </c>
      <c r="H428" s="66">
        <v>847010</v>
      </c>
      <c r="I428" s="56" t="s">
        <v>23</v>
      </c>
      <c r="J428" s="56">
        <v>200179</v>
      </c>
      <c r="K428" s="56" t="s">
        <v>874</v>
      </c>
    </row>
    <row r="429" spans="1:14" x14ac:dyDescent="0.35">
      <c r="A429" s="56" t="s">
        <v>2058</v>
      </c>
      <c r="B429" s="56">
        <v>8470530</v>
      </c>
      <c r="C429" s="56" t="s">
        <v>325</v>
      </c>
      <c r="D429" s="56">
        <v>426220</v>
      </c>
      <c r="E429" s="56" t="s">
        <v>350</v>
      </c>
      <c r="F429" s="56" t="str">
        <f t="shared" si="6"/>
        <v>847.8470530.1.426220.000000.847030.200179</v>
      </c>
      <c r="G429" s="56" t="s">
        <v>312</v>
      </c>
      <c r="H429" s="66">
        <v>847030</v>
      </c>
      <c r="I429" s="56" t="s">
        <v>23</v>
      </c>
      <c r="J429" s="56">
        <v>200179</v>
      </c>
      <c r="K429" s="56" t="s">
        <v>874</v>
      </c>
    </row>
    <row r="430" spans="1:14" x14ac:dyDescent="0.35">
      <c r="A430" s="56" t="s">
        <v>2047</v>
      </c>
      <c r="B430" s="56">
        <v>8470530</v>
      </c>
      <c r="C430" s="56" t="s">
        <v>325</v>
      </c>
      <c r="D430" s="56">
        <v>428090</v>
      </c>
      <c r="E430" s="56" t="s">
        <v>52</v>
      </c>
      <c r="F430" s="56" t="str">
        <f t="shared" si="6"/>
        <v>847.8470530.1.428090.000000.847001.200179</v>
      </c>
      <c r="G430" s="66" t="s">
        <v>21</v>
      </c>
      <c r="H430" s="66">
        <v>847001</v>
      </c>
      <c r="I430" s="56" t="s">
        <v>23</v>
      </c>
      <c r="J430" s="56">
        <v>200179</v>
      </c>
      <c r="N430" s="57">
        <v>0</v>
      </c>
    </row>
    <row r="431" spans="1:14" x14ac:dyDescent="0.35">
      <c r="A431" s="56" t="s">
        <v>2058</v>
      </c>
      <c r="B431" s="56">
        <v>8470530</v>
      </c>
      <c r="C431" s="56" t="s">
        <v>325</v>
      </c>
      <c r="D431" s="56">
        <v>432120</v>
      </c>
      <c r="E431" s="56" t="s">
        <v>382</v>
      </c>
      <c r="F431" s="56" t="str">
        <f t="shared" si="6"/>
        <v>847.8470530.1.432120.000000.847010.200179</v>
      </c>
      <c r="G431" s="56" t="s">
        <v>330</v>
      </c>
      <c r="H431" s="66">
        <v>847010</v>
      </c>
      <c r="I431" s="56" t="s">
        <v>23</v>
      </c>
      <c r="J431" s="56">
        <v>200179</v>
      </c>
      <c r="K431" s="56" t="s">
        <v>5445</v>
      </c>
      <c r="L431" s="56">
        <v>1</v>
      </c>
      <c r="M431" s="56">
        <v>13077621</v>
      </c>
      <c r="N431" s="57">
        <v>13077621</v>
      </c>
    </row>
    <row r="432" spans="1:14" x14ac:dyDescent="0.35">
      <c r="A432" s="56" t="s">
        <v>2058</v>
      </c>
      <c r="B432" s="56">
        <v>8470530</v>
      </c>
      <c r="C432" s="56" t="s">
        <v>325</v>
      </c>
      <c r="D432" s="56">
        <v>432120</v>
      </c>
      <c r="E432" s="56" t="s">
        <v>382</v>
      </c>
      <c r="F432" s="56" t="str">
        <f t="shared" si="6"/>
        <v>847.8470530.1.432120.000000.847010.200179</v>
      </c>
      <c r="G432" s="56" t="s">
        <v>330</v>
      </c>
      <c r="H432" s="66">
        <v>847010</v>
      </c>
      <c r="I432" s="56" t="s">
        <v>23</v>
      </c>
      <c r="J432" s="56">
        <v>200179</v>
      </c>
      <c r="K432" s="56" t="s">
        <v>5446</v>
      </c>
      <c r="L432" s="56">
        <v>1</v>
      </c>
      <c r="M432" s="56">
        <v>800000</v>
      </c>
      <c r="N432" s="57">
        <v>800000</v>
      </c>
    </row>
    <row r="433" spans="1:14" x14ac:dyDescent="0.35">
      <c r="A433" s="56" t="s">
        <v>2058</v>
      </c>
      <c r="B433" s="56">
        <v>8470530</v>
      </c>
      <c r="C433" s="56" t="s">
        <v>325</v>
      </c>
      <c r="D433" s="56">
        <v>432120</v>
      </c>
      <c r="E433" s="56" t="s">
        <v>382</v>
      </c>
      <c r="F433" s="56" t="str">
        <f t="shared" si="6"/>
        <v>847.8470530.1.432120.000000.847010.200179</v>
      </c>
      <c r="G433" s="56" t="s">
        <v>330</v>
      </c>
      <c r="H433" s="66">
        <v>847010</v>
      </c>
      <c r="I433" s="56" t="s">
        <v>23</v>
      </c>
      <c r="J433" s="56">
        <v>200179</v>
      </c>
      <c r="K433" s="56" t="s">
        <v>5787</v>
      </c>
      <c r="L433" s="56">
        <v>1</v>
      </c>
      <c r="M433" s="56">
        <v>200000</v>
      </c>
      <c r="N433" s="57">
        <v>200000</v>
      </c>
    </row>
    <row r="434" spans="1:14" x14ac:dyDescent="0.35">
      <c r="A434" s="56" t="s">
        <v>2058</v>
      </c>
      <c r="B434" s="56">
        <v>8470530</v>
      </c>
      <c r="C434" s="56" t="s">
        <v>325</v>
      </c>
      <c r="D434" s="56">
        <v>432120</v>
      </c>
      <c r="E434" s="56" t="s">
        <v>382</v>
      </c>
      <c r="F434" s="56" t="str">
        <f t="shared" si="6"/>
        <v>847.8470530.1.432120.000000.847010.200179</v>
      </c>
      <c r="G434" s="56" t="s">
        <v>330</v>
      </c>
      <c r="H434" s="66">
        <v>847010</v>
      </c>
      <c r="I434" s="56" t="s">
        <v>23</v>
      </c>
      <c r="J434" s="56">
        <v>200179</v>
      </c>
      <c r="K434" s="56" t="s">
        <v>3378</v>
      </c>
      <c r="L434" s="56">
        <v>1</v>
      </c>
      <c r="M434" s="56">
        <v>410000</v>
      </c>
      <c r="N434" s="57">
        <v>410000</v>
      </c>
    </row>
    <row r="435" spans="1:14" x14ac:dyDescent="0.35">
      <c r="A435" s="56" t="s">
        <v>2058</v>
      </c>
      <c r="B435" s="56">
        <v>8470530</v>
      </c>
      <c r="C435" s="56" t="s">
        <v>325</v>
      </c>
      <c r="D435" s="56">
        <v>432120</v>
      </c>
      <c r="E435" s="56" t="s">
        <v>382</v>
      </c>
      <c r="F435" s="56" t="str">
        <f t="shared" si="6"/>
        <v>847.8470530.1.432120.000000.847020.200179</v>
      </c>
      <c r="G435" s="56" t="s">
        <v>336</v>
      </c>
      <c r="H435" s="66">
        <v>847020</v>
      </c>
      <c r="I435" s="56" t="s">
        <v>23</v>
      </c>
      <c r="J435" s="56">
        <v>200179</v>
      </c>
      <c r="K435" s="56" t="s">
        <v>5447</v>
      </c>
      <c r="L435" s="56">
        <v>1</v>
      </c>
      <c r="M435" s="56">
        <v>6954646</v>
      </c>
      <c r="N435" s="57">
        <v>6954646</v>
      </c>
    </row>
    <row r="436" spans="1:14" x14ac:dyDescent="0.35">
      <c r="A436" s="56" t="s">
        <v>2058</v>
      </c>
      <c r="B436" s="56">
        <v>8470530</v>
      </c>
      <c r="C436" s="56" t="s">
        <v>325</v>
      </c>
      <c r="D436" s="56">
        <v>432120</v>
      </c>
      <c r="E436" s="56" t="s">
        <v>382</v>
      </c>
      <c r="F436" s="56" t="str">
        <f t="shared" si="6"/>
        <v>847.8470530.1.432120.000000.847020.200179</v>
      </c>
      <c r="G436" s="56" t="s">
        <v>336</v>
      </c>
      <c r="H436" s="66">
        <v>847020</v>
      </c>
      <c r="I436" s="56" t="s">
        <v>23</v>
      </c>
      <c r="J436" s="56">
        <v>200179</v>
      </c>
      <c r="K436" s="56" t="s">
        <v>5448</v>
      </c>
      <c r="L436" s="56">
        <v>1</v>
      </c>
      <c r="M436" s="56">
        <v>493380</v>
      </c>
      <c r="N436" s="57">
        <v>493380</v>
      </c>
    </row>
    <row r="437" spans="1:14" x14ac:dyDescent="0.35">
      <c r="A437" s="56" t="s">
        <v>2058</v>
      </c>
      <c r="B437" s="56">
        <v>8470530</v>
      </c>
      <c r="C437" s="56" t="s">
        <v>325</v>
      </c>
      <c r="D437" s="56">
        <v>432120</v>
      </c>
      <c r="E437" s="56" t="s">
        <v>382</v>
      </c>
      <c r="F437" s="56" t="str">
        <f t="shared" si="6"/>
        <v>847.8470530.1.432120.000000.847020.200179</v>
      </c>
      <c r="G437" s="56" t="s">
        <v>336</v>
      </c>
      <c r="H437" s="66">
        <v>847020</v>
      </c>
      <c r="I437" s="56" t="s">
        <v>23</v>
      </c>
      <c r="J437" s="56">
        <v>200179</v>
      </c>
      <c r="K437" s="56" t="s">
        <v>5788</v>
      </c>
      <c r="L437" s="56">
        <v>1</v>
      </c>
      <c r="M437" s="56">
        <v>200000</v>
      </c>
      <c r="N437" s="57">
        <v>200000</v>
      </c>
    </row>
    <row r="438" spans="1:14" x14ac:dyDescent="0.35">
      <c r="A438" s="56" t="s">
        <v>2058</v>
      </c>
      <c r="B438" s="56">
        <v>8470530</v>
      </c>
      <c r="C438" s="56" t="s">
        <v>325</v>
      </c>
      <c r="D438" s="56">
        <v>432120</v>
      </c>
      <c r="E438" s="56" t="s">
        <v>382</v>
      </c>
      <c r="F438" s="56" t="str">
        <f t="shared" si="6"/>
        <v>847.8470530.1.432120.000000.847020.200179</v>
      </c>
      <c r="G438" s="56" t="s">
        <v>336</v>
      </c>
      <c r="H438" s="66">
        <v>847020</v>
      </c>
      <c r="I438" s="56" t="s">
        <v>23</v>
      </c>
      <c r="J438" s="56">
        <v>200179</v>
      </c>
      <c r="K438" s="56" t="s">
        <v>3378</v>
      </c>
      <c r="L438" s="56">
        <v>1</v>
      </c>
      <c r="M438" s="56">
        <v>900000</v>
      </c>
      <c r="N438" s="57">
        <v>900000</v>
      </c>
    </row>
    <row r="439" spans="1:14" x14ac:dyDescent="0.35">
      <c r="A439" s="56" t="s">
        <v>2058</v>
      </c>
      <c r="B439" s="56">
        <v>8470530</v>
      </c>
      <c r="C439" s="56" t="s">
        <v>325</v>
      </c>
      <c r="D439" s="56">
        <v>432120</v>
      </c>
      <c r="E439" s="56" t="s">
        <v>382</v>
      </c>
      <c r="F439" s="56" t="str">
        <f t="shared" si="6"/>
        <v>847.8470530.1.432120.000000.847030.200179</v>
      </c>
      <c r="G439" s="56" t="s">
        <v>312</v>
      </c>
      <c r="H439" s="66">
        <v>847030</v>
      </c>
      <c r="I439" s="56" t="s">
        <v>23</v>
      </c>
      <c r="J439" s="56">
        <v>200179</v>
      </c>
      <c r="K439" s="56" t="s">
        <v>3350</v>
      </c>
      <c r="L439" s="56">
        <v>1</v>
      </c>
      <c r="M439" s="56">
        <v>435880.45</v>
      </c>
      <c r="N439" s="57">
        <v>435880.45</v>
      </c>
    </row>
    <row r="440" spans="1:14" x14ac:dyDescent="0.35">
      <c r="A440" s="56" t="s">
        <v>2058</v>
      </c>
      <c r="B440" s="56">
        <v>8470530</v>
      </c>
      <c r="C440" s="56" t="s">
        <v>325</v>
      </c>
      <c r="D440" s="56">
        <v>432120</v>
      </c>
      <c r="E440" s="56" t="s">
        <v>382</v>
      </c>
      <c r="F440" s="56" t="str">
        <f t="shared" si="6"/>
        <v>847.8470530.1.432120.000000.847030.200179</v>
      </c>
      <c r="G440" s="56" t="s">
        <v>312</v>
      </c>
      <c r="H440" s="66">
        <v>847030</v>
      </c>
      <c r="I440" s="56" t="s">
        <v>23</v>
      </c>
      <c r="J440" s="56">
        <v>200179</v>
      </c>
      <c r="K440" s="56" t="s">
        <v>3381</v>
      </c>
      <c r="L440" s="56">
        <v>1</v>
      </c>
      <c r="M440" s="56">
        <v>471798</v>
      </c>
      <c r="N440" s="57">
        <v>471798</v>
      </c>
    </row>
    <row r="441" spans="1:14" x14ac:dyDescent="0.35">
      <c r="A441" s="56" t="s">
        <v>2058</v>
      </c>
      <c r="B441" s="56">
        <v>8470530</v>
      </c>
      <c r="C441" s="56" t="s">
        <v>325</v>
      </c>
      <c r="D441" s="56">
        <v>432120</v>
      </c>
      <c r="E441" s="56" t="s">
        <v>382</v>
      </c>
      <c r="F441" s="56" t="str">
        <f t="shared" si="6"/>
        <v>847.8470530.1.432120.000000.847030.200179</v>
      </c>
      <c r="G441" s="56" t="s">
        <v>312</v>
      </c>
      <c r="H441" s="66">
        <v>847030</v>
      </c>
      <c r="I441" s="56" t="s">
        <v>23</v>
      </c>
      <c r="J441" s="56">
        <v>200179</v>
      </c>
      <c r="K441" s="56" t="s">
        <v>5449</v>
      </c>
      <c r="L441" s="56">
        <v>1</v>
      </c>
      <c r="M441" s="56">
        <v>300000</v>
      </c>
      <c r="N441" s="57">
        <v>300000</v>
      </c>
    </row>
    <row r="442" spans="1:14" x14ac:dyDescent="0.35">
      <c r="A442" s="56" t="s">
        <v>2058</v>
      </c>
      <c r="B442" s="56">
        <v>8470530</v>
      </c>
      <c r="C442" s="56" t="s">
        <v>325</v>
      </c>
      <c r="D442" s="56">
        <v>432120</v>
      </c>
      <c r="E442" s="56" t="s">
        <v>382</v>
      </c>
      <c r="F442" s="56" t="str">
        <f t="shared" si="6"/>
        <v>847.8470530.1.432120.000000.847015.200179</v>
      </c>
      <c r="G442" s="56" t="s">
        <v>333</v>
      </c>
      <c r="H442" s="66">
        <v>847015</v>
      </c>
      <c r="I442" s="56" t="s">
        <v>23</v>
      </c>
      <c r="J442" s="56">
        <v>200179</v>
      </c>
      <c r="K442" s="56" t="s">
        <v>5450</v>
      </c>
      <c r="L442" s="56">
        <v>1</v>
      </c>
      <c r="M442" s="56">
        <v>8438550</v>
      </c>
      <c r="N442" s="57">
        <v>8438550</v>
      </c>
    </row>
    <row r="443" spans="1:14" x14ac:dyDescent="0.35">
      <c r="A443" s="56" t="s">
        <v>2058</v>
      </c>
      <c r="B443" s="56">
        <v>8470530</v>
      </c>
      <c r="C443" s="56" t="s">
        <v>325</v>
      </c>
      <c r="D443" s="56">
        <v>432120</v>
      </c>
      <c r="E443" s="56" t="s">
        <v>382</v>
      </c>
      <c r="F443" s="56" t="str">
        <f t="shared" si="6"/>
        <v>847.8470530.1.432120.000000.847015.200179</v>
      </c>
      <c r="G443" s="56" t="s">
        <v>333</v>
      </c>
      <c r="H443" s="66">
        <v>847015</v>
      </c>
      <c r="I443" s="56" t="s">
        <v>23</v>
      </c>
      <c r="J443" s="56">
        <v>200179</v>
      </c>
      <c r="K443" s="56" t="s">
        <v>3375</v>
      </c>
      <c r="L443" s="56">
        <v>1</v>
      </c>
      <c r="M443" s="56">
        <v>406620</v>
      </c>
      <c r="N443" s="57">
        <v>406620</v>
      </c>
    </row>
    <row r="444" spans="1:14" x14ac:dyDescent="0.35">
      <c r="A444" s="56" t="s">
        <v>2058</v>
      </c>
      <c r="B444" s="56">
        <v>8470530</v>
      </c>
      <c r="C444" s="56" t="s">
        <v>325</v>
      </c>
      <c r="D444" s="56">
        <v>432120</v>
      </c>
      <c r="E444" s="56" t="s">
        <v>382</v>
      </c>
      <c r="F444" s="56" t="str">
        <f t="shared" si="6"/>
        <v>847.8470530.1.432120.000000.847001.200179</v>
      </c>
      <c r="G444" s="56" t="s">
        <v>21</v>
      </c>
      <c r="H444" s="56">
        <v>847001</v>
      </c>
      <c r="I444" s="56" t="s">
        <v>23</v>
      </c>
      <c r="J444" s="56">
        <v>200179</v>
      </c>
      <c r="N444" s="57">
        <v>0</v>
      </c>
    </row>
    <row r="445" spans="1:14" x14ac:dyDescent="0.35">
      <c r="A445" s="56" t="s">
        <v>2058</v>
      </c>
      <c r="B445" s="56">
        <v>8470530</v>
      </c>
      <c r="C445" s="56" t="s">
        <v>325</v>
      </c>
      <c r="D445" s="56">
        <v>432120</v>
      </c>
      <c r="E445" s="56" t="s">
        <v>382</v>
      </c>
      <c r="F445" s="56" t="str">
        <f t="shared" si="6"/>
        <v>847.8470530.1.432120.000000.847001.200179</v>
      </c>
      <c r="G445" s="56" t="s">
        <v>21</v>
      </c>
      <c r="H445" s="56">
        <v>847001</v>
      </c>
      <c r="I445" s="56" t="s">
        <v>23</v>
      </c>
      <c r="J445" s="56">
        <v>200179</v>
      </c>
      <c r="N445" s="57">
        <v>0</v>
      </c>
    </row>
    <row r="446" spans="1:14" x14ac:dyDescent="0.35">
      <c r="A446" s="56" t="s">
        <v>2108</v>
      </c>
      <c r="B446" s="56">
        <v>8470530</v>
      </c>
      <c r="C446" s="56" t="s">
        <v>325</v>
      </c>
      <c r="D446" s="56">
        <v>432170</v>
      </c>
      <c r="E446" s="56" t="s">
        <v>389</v>
      </c>
      <c r="F446" s="56" t="str">
        <f t="shared" si="6"/>
        <v>847.8470530.1.432170.000000.847010.200179</v>
      </c>
      <c r="G446" s="56" t="s">
        <v>330</v>
      </c>
      <c r="H446" s="66">
        <v>847010</v>
      </c>
      <c r="I446" s="56" t="s">
        <v>23</v>
      </c>
      <c r="J446" s="56">
        <v>200179</v>
      </c>
      <c r="K446" s="56" t="s">
        <v>866</v>
      </c>
      <c r="L446" s="56">
        <v>1</v>
      </c>
      <c r="M446" s="56">
        <v>30000</v>
      </c>
      <c r="N446" s="57">
        <v>30000</v>
      </c>
    </row>
    <row r="447" spans="1:14" x14ac:dyDescent="0.35">
      <c r="A447" s="56" t="s">
        <v>2058</v>
      </c>
      <c r="B447" s="56">
        <v>8470530</v>
      </c>
      <c r="C447" s="56" t="s">
        <v>325</v>
      </c>
      <c r="D447" s="56">
        <v>432320</v>
      </c>
      <c r="E447" s="56" t="s">
        <v>392</v>
      </c>
      <c r="F447" s="56" t="str">
        <f t="shared" si="6"/>
        <v>847.8470530.1.432320.000000.847010.200179</v>
      </c>
      <c r="G447" s="56" t="s">
        <v>330</v>
      </c>
      <c r="H447" s="66">
        <v>847010</v>
      </c>
      <c r="I447" s="56" t="s">
        <v>23</v>
      </c>
      <c r="J447" s="56">
        <v>200179</v>
      </c>
      <c r="K447" s="56" t="s">
        <v>5326</v>
      </c>
      <c r="L447" s="56">
        <v>1</v>
      </c>
      <c r="M447" s="56">
        <v>5000</v>
      </c>
      <c r="N447" s="57">
        <v>5000</v>
      </c>
    </row>
    <row r="448" spans="1:14" x14ac:dyDescent="0.35">
      <c r="A448" s="56" t="s">
        <v>2058</v>
      </c>
      <c r="B448" s="56">
        <v>8470530</v>
      </c>
      <c r="C448" s="56" t="s">
        <v>325</v>
      </c>
      <c r="D448" s="56">
        <v>432320</v>
      </c>
      <c r="E448" s="56" t="s">
        <v>392</v>
      </c>
      <c r="F448" s="56" t="str">
        <f t="shared" si="6"/>
        <v>847.8470530.1.432320.000000.847010.200179</v>
      </c>
      <c r="G448" s="56" t="s">
        <v>330</v>
      </c>
      <c r="H448" s="66">
        <v>847010</v>
      </c>
      <c r="I448" s="56" t="s">
        <v>23</v>
      </c>
      <c r="J448" s="56">
        <v>200179</v>
      </c>
      <c r="K448" s="56" t="s">
        <v>5451</v>
      </c>
      <c r="L448" s="56">
        <v>1</v>
      </c>
      <c r="M448" s="56">
        <v>21000</v>
      </c>
      <c r="N448" s="57">
        <v>21000</v>
      </c>
    </row>
    <row r="449" spans="1:14" x14ac:dyDescent="0.35">
      <c r="A449" s="56" t="s">
        <v>2036</v>
      </c>
      <c r="B449" s="56">
        <v>8470530</v>
      </c>
      <c r="C449" s="56" t="s">
        <v>325</v>
      </c>
      <c r="D449" s="56">
        <v>435410</v>
      </c>
      <c r="E449" s="56" t="s">
        <v>58</v>
      </c>
      <c r="F449" s="56" t="str">
        <f t="shared" si="6"/>
        <v>847.8470530.1.435410.000000.847001.200179</v>
      </c>
      <c r="G449" s="56" t="s">
        <v>21</v>
      </c>
      <c r="H449" s="56">
        <v>847001</v>
      </c>
      <c r="I449" s="56" t="s">
        <v>23</v>
      </c>
      <c r="J449" s="56">
        <v>200179</v>
      </c>
      <c r="N449" s="57">
        <v>0</v>
      </c>
    </row>
    <row r="450" spans="1:14" x14ac:dyDescent="0.35">
      <c r="A450" s="56" t="s">
        <v>1998</v>
      </c>
      <c r="B450" s="56">
        <v>8470530</v>
      </c>
      <c r="C450" s="56" t="s">
        <v>325</v>
      </c>
      <c r="D450" s="56">
        <v>435508</v>
      </c>
      <c r="E450" s="56" t="s">
        <v>147</v>
      </c>
      <c r="F450" s="56" t="str">
        <f t="shared" si="6"/>
        <v>847.8470530.1.435508.000000.847001.200179</v>
      </c>
      <c r="G450" s="56" t="s">
        <v>21</v>
      </c>
      <c r="H450" s="56">
        <v>847001</v>
      </c>
      <c r="I450" s="56" t="s">
        <v>23</v>
      </c>
      <c r="J450" s="56">
        <v>200179</v>
      </c>
      <c r="N450" s="57">
        <v>0</v>
      </c>
    </row>
    <row r="451" spans="1:14" x14ac:dyDescent="0.35">
      <c r="A451" s="56" t="s">
        <v>2036</v>
      </c>
      <c r="B451" s="56">
        <v>8470530</v>
      </c>
      <c r="C451" s="56" t="s">
        <v>325</v>
      </c>
      <c r="D451" s="56">
        <v>436110</v>
      </c>
      <c r="E451" s="56" t="s">
        <v>64</v>
      </c>
      <c r="F451" s="56" t="str">
        <f t="shared" ref="F451:F514" si="7">CONCATENATE(847,".",B451,".",1,".",D451,".","000000",".",H451,".",J451)</f>
        <v>847.8470530.1.436110.000000.847001.200179</v>
      </c>
      <c r="G451" s="56" t="s">
        <v>21</v>
      </c>
      <c r="H451" s="56">
        <v>847001</v>
      </c>
      <c r="I451" s="56" t="s">
        <v>23</v>
      </c>
      <c r="J451" s="56">
        <v>200179</v>
      </c>
      <c r="N451" s="57">
        <v>0</v>
      </c>
    </row>
    <row r="452" spans="1:14" x14ac:dyDescent="0.35">
      <c r="A452" s="56" t="s">
        <v>2036</v>
      </c>
      <c r="B452" s="56">
        <v>8470530</v>
      </c>
      <c r="C452" s="56" t="s">
        <v>325</v>
      </c>
      <c r="D452" s="56">
        <v>436120</v>
      </c>
      <c r="E452" s="56" t="s">
        <v>431</v>
      </c>
      <c r="F452" s="56" t="str">
        <f t="shared" si="7"/>
        <v>847.8470530.1.436120.000000.847001.200179</v>
      </c>
      <c r="G452" s="56" t="s">
        <v>21</v>
      </c>
      <c r="H452" s="56">
        <v>847001</v>
      </c>
      <c r="I452" s="56" t="s">
        <v>23</v>
      </c>
      <c r="J452" s="56">
        <v>200179</v>
      </c>
      <c r="N452" s="57">
        <v>0</v>
      </c>
    </row>
    <row r="453" spans="1:14" x14ac:dyDescent="0.35">
      <c r="A453" s="56">
        <v>0</v>
      </c>
      <c r="B453" s="56">
        <v>8470530</v>
      </c>
      <c r="C453" s="56" t="s">
        <v>325</v>
      </c>
      <c r="D453" s="56">
        <v>436220</v>
      </c>
      <c r="E453" s="56" t="s">
        <v>406</v>
      </c>
      <c r="F453" s="56" t="str">
        <f t="shared" si="7"/>
        <v>847.8470530.1.436220.000000.847001.200179</v>
      </c>
      <c r="G453" s="56" t="s">
        <v>21</v>
      </c>
      <c r="H453" s="56">
        <v>847001</v>
      </c>
      <c r="I453" s="56" t="s">
        <v>23</v>
      </c>
      <c r="J453" s="56">
        <v>200179</v>
      </c>
      <c r="N453" s="57">
        <v>0</v>
      </c>
    </row>
    <row r="454" spans="1:14" x14ac:dyDescent="0.35">
      <c r="A454" s="56">
        <v>0</v>
      </c>
      <c r="B454" s="56">
        <v>8470530</v>
      </c>
      <c r="C454" s="56" t="s">
        <v>325</v>
      </c>
      <c r="D454" s="56">
        <v>492200</v>
      </c>
      <c r="E454" s="56" t="s">
        <v>874</v>
      </c>
      <c r="F454" s="56" t="str">
        <f t="shared" si="7"/>
        <v>847.8470530.1.492200.000000.847010.300180</v>
      </c>
      <c r="G454" s="56" t="s">
        <v>330</v>
      </c>
      <c r="H454" s="66">
        <v>847010</v>
      </c>
      <c r="I454" s="56" t="s">
        <v>863</v>
      </c>
      <c r="J454" s="56">
        <v>300180</v>
      </c>
      <c r="K454" s="56" t="s">
        <v>5789</v>
      </c>
      <c r="L454" s="56">
        <v>1</v>
      </c>
      <c r="M454" s="56">
        <v>1500000</v>
      </c>
      <c r="N454" s="57">
        <v>1500000</v>
      </c>
    </row>
    <row r="455" spans="1:14" x14ac:dyDescent="0.35">
      <c r="A455" s="56">
        <v>0</v>
      </c>
      <c r="B455" s="56">
        <v>8470530</v>
      </c>
      <c r="C455" s="56" t="s">
        <v>325</v>
      </c>
      <c r="D455" s="56">
        <v>492200</v>
      </c>
      <c r="E455" s="56" t="s">
        <v>874</v>
      </c>
      <c r="F455" s="56" t="str">
        <f t="shared" si="7"/>
        <v>847.8470530.1.492200.000000.847010.300180</v>
      </c>
      <c r="G455" s="56" t="s">
        <v>330</v>
      </c>
      <c r="H455" s="66">
        <v>847010</v>
      </c>
      <c r="I455" s="56" t="s">
        <v>863</v>
      </c>
      <c r="J455" s="56">
        <v>300180</v>
      </c>
      <c r="K455" s="56" t="s">
        <v>5791</v>
      </c>
      <c r="L455" s="56">
        <v>1</v>
      </c>
      <c r="M455" s="56">
        <v>30000</v>
      </c>
      <c r="N455" s="57">
        <v>30000</v>
      </c>
    </row>
    <row r="456" spans="1:14" x14ac:dyDescent="0.35">
      <c r="A456" s="56">
        <v>0</v>
      </c>
      <c r="B456" s="56">
        <v>8470530</v>
      </c>
      <c r="C456" s="56" t="s">
        <v>325</v>
      </c>
      <c r="D456" s="56">
        <v>492200</v>
      </c>
      <c r="E456" s="56" t="s">
        <v>874</v>
      </c>
      <c r="F456" s="56" t="str">
        <f t="shared" si="7"/>
        <v>847.8470530.1.492200.000000.847010.300180</v>
      </c>
      <c r="G456" s="56" t="s">
        <v>330</v>
      </c>
      <c r="H456" s="66">
        <v>847010</v>
      </c>
      <c r="I456" s="56" t="s">
        <v>863</v>
      </c>
      <c r="J456" s="56">
        <v>300180</v>
      </c>
      <c r="K456" s="56" t="s">
        <v>5792</v>
      </c>
      <c r="L456" s="56">
        <v>1</v>
      </c>
      <c r="M456" s="56">
        <v>75000</v>
      </c>
      <c r="N456" s="57">
        <v>75000</v>
      </c>
    </row>
    <row r="457" spans="1:14" x14ac:dyDescent="0.35">
      <c r="A457" s="56">
        <v>0</v>
      </c>
      <c r="B457" s="56">
        <v>8470530</v>
      </c>
      <c r="C457" s="56" t="s">
        <v>325</v>
      </c>
      <c r="D457" s="56">
        <v>492200</v>
      </c>
      <c r="E457" s="56" t="s">
        <v>874</v>
      </c>
      <c r="F457" s="56" t="str">
        <f t="shared" si="7"/>
        <v>847.8470530.1.492200.000000.847010.300180</v>
      </c>
      <c r="G457" s="56" t="s">
        <v>330</v>
      </c>
      <c r="H457" s="66">
        <v>847010</v>
      </c>
      <c r="I457" s="56" t="s">
        <v>863</v>
      </c>
      <c r="J457" s="56">
        <v>300180</v>
      </c>
      <c r="K457" s="56" t="s">
        <v>5793</v>
      </c>
      <c r="L457" s="56">
        <v>1</v>
      </c>
      <c r="M457" s="56">
        <v>100000</v>
      </c>
      <c r="N457" s="57">
        <v>100000</v>
      </c>
    </row>
    <row r="458" spans="1:14" x14ac:dyDescent="0.35">
      <c r="A458" s="56">
        <v>0</v>
      </c>
      <c r="B458" s="56">
        <v>8470530</v>
      </c>
      <c r="C458" s="56" t="s">
        <v>325</v>
      </c>
      <c r="D458" s="56">
        <v>492200</v>
      </c>
      <c r="E458" s="56" t="s">
        <v>874</v>
      </c>
      <c r="F458" s="56" t="str">
        <f t="shared" si="7"/>
        <v>847.8470530.1.492200.000000.847010.300180</v>
      </c>
      <c r="G458" s="56" t="s">
        <v>330</v>
      </c>
      <c r="H458" s="66">
        <v>847010</v>
      </c>
      <c r="I458" s="56" t="s">
        <v>863</v>
      </c>
      <c r="J458" s="56">
        <v>300180</v>
      </c>
      <c r="K458" s="56" t="s">
        <v>5454</v>
      </c>
      <c r="L458" s="56">
        <v>1</v>
      </c>
      <c r="M458" s="56">
        <v>100000</v>
      </c>
      <c r="N458" s="57">
        <v>100000</v>
      </c>
    </row>
    <row r="459" spans="1:14" x14ac:dyDescent="0.35">
      <c r="A459" s="56">
        <v>0</v>
      </c>
      <c r="B459" s="56">
        <v>8470530</v>
      </c>
      <c r="C459" s="56" t="s">
        <v>325</v>
      </c>
      <c r="D459" s="56">
        <v>492200</v>
      </c>
      <c r="E459" s="56" t="s">
        <v>874</v>
      </c>
      <c r="F459" s="56" t="str">
        <f t="shared" si="7"/>
        <v>847.8470530.1.492200.000000.847010.300180</v>
      </c>
      <c r="G459" s="56" t="s">
        <v>330</v>
      </c>
      <c r="H459" s="66">
        <v>847010</v>
      </c>
      <c r="I459" s="56" t="s">
        <v>863</v>
      </c>
      <c r="J459" s="56">
        <v>300180</v>
      </c>
      <c r="K459" s="56" t="s">
        <v>5455</v>
      </c>
      <c r="L459" s="56">
        <v>1</v>
      </c>
      <c r="M459" s="56">
        <v>70000</v>
      </c>
      <c r="N459" s="57">
        <v>70000</v>
      </c>
    </row>
    <row r="460" spans="1:14" x14ac:dyDescent="0.35">
      <c r="A460" s="56">
        <v>0</v>
      </c>
      <c r="B460" s="56">
        <v>8470530</v>
      </c>
      <c r="C460" s="56" t="s">
        <v>325</v>
      </c>
      <c r="D460" s="56">
        <v>492200</v>
      </c>
      <c r="E460" s="56" t="s">
        <v>874</v>
      </c>
      <c r="F460" s="56" t="str">
        <f t="shared" si="7"/>
        <v>847.8470530.1.492200.000000.847010.300180</v>
      </c>
      <c r="G460" s="56" t="s">
        <v>330</v>
      </c>
      <c r="H460" s="66">
        <v>847010</v>
      </c>
      <c r="I460" s="56" t="s">
        <v>863</v>
      </c>
      <c r="J460" s="56">
        <v>300180</v>
      </c>
      <c r="K460" s="56" t="s">
        <v>5794</v>
      </c>
      <c r="L460" s="56">
        <v>1</v>
      </c>
      <c r="M460" s="56">
        <v>750000</v>
      </c>
      <c r="N460" s="57">
        <v>750000</v>
      </c>
    </row>
    <row r="461" spans="1:14" x14ac:dyDescent="0.35">
      <c r="A461" s="56">
        <v>0</v>
      </c>
      <c r="B461" s="56">
        <v>8470530</v>
      </c>
      <c r="C461" s="56" t="s">
        <v>325</v>
      </c>
      <c r="D461" s="56">
        <v>492200</v>
      </c>
      <c r="E461" s="56" t="s">
        <v>874</v>
      </c>
      <c r="F461" s="56" t="str">
        <f t="shared" si="7"/>
        <v>847.8470530.1.492200.000000.847010.300180</v>
      </c>
      <c r="G461" s="56" t="s">
        <v>330</v>
      </c>
      <c r="H461" s="66">
        <v>847010</v>
      </c>
      <c r="I461" s="56" t="s">
        <v>863</v>
      </c>
      <c r="J461" s="56">
        <v>300180</v>
      </c>
      <c r="K461" s="56" t="s">
        <v>5795</v>
      </c>
      <c r="L461" s="56">
        <v>1</v>
      </c>
      <c r="M461" s="56">
        <v>350000</v>
      </c>
      <c r="N461" s="57">
        <v>350000</v>
      </c>
    </row>
    <row r="462" spans="1:14" x14ac:dyDescent="0.35">
      <c r="A462" s="56">
        <v>0</v>
      </c>
      <c r="B462" s="56">
        <v>8470530</v>
      </c>
      <c r="C462" s="56" t="s">
        <v>325</v>
      </c>
      <c r="D462" s="56">
        <v>492200</v>
      </c>
      <c r="E462" s="56" t="s">
        <v>874</v>
      </c>
      <c r="F462" s="56" t="str">
        <f t="shared" si="7"/>
        <v>847.8470530.1.492200.000000.847010.300180</v>
      </c>
      <c r="G462" s="56" t="s">
        <v>330</v>
      </c>
      <c r="H462" s="66">
        <v>847010</v>
      </c>
      <c r="I462" s="56" t="s">
        <v>863</v>
      </c>
      <c r="J462" s="56">
        <v>300180</v>
      </c>
      <c r="K462" s="56" t="s">
        <v>5458</v>
      </c>
      <c r="L462" s="56">
        <v>1</v>
      </c>
      <c r="M462" s="56">
        <v>4300</v>
      </c>
      <c r="N462" s="57">
        <v>4300</v>
      </c>
    </row>
    <row r="463" spans="1:14" x14ac:dyDescent="0.35">
      <c r="A463" s="56">
        <v>0</v>
      </c>
      <c r="B463" s="56">
        <v>8470530</v>
      </c>
      <c r="C463" s="56" t="s">
        <v>325</v>
      </c>
      <c r="D463" s="56">
        <v>492200</v>
      </c>
      <c r="E463" s="56" t="s">
        <v>874</v>
      </c>
      <c r="F463" s="56" t="str">
        <f t="shared" si="7"/>
        <v>847.8470530.1.492200.000000.847010.300180</v>
      </c>
      <c r="G463" s="56" t="s">
        <v>330</v>
      </c>
      <c r="H463" s="66">
        <v>847010</v>
      </c>
      <c r="I463" s="56" t="s">
        <v>863</v>
      </c>
      <c r="J463" s="56">
        <v>300180</v>
      </c>
      <c r="K463" s="56" t="s">
        <v>5796</v>
      </c>
      <c r="L463" s="56">
        <v>1</v>
      </c>
      <c r="M463" s="56">
        <v>100000</v>
      </c>
      <c r="N463" s="57">
        <v>100000</v>
      </c>
    </row>
    <row r="464" spans="1:14" x14ac:dyDescent="0.35">
      <c r="A464" s="56">
        <v>0</v>
      </c>
      <c r="B464" s="56">
        <v>8470530</v>
      </c>
      <c r="C464" s="56" t="s">
        <v>325</v>
      </c>
      <c r="D464" s="56">
        <v>492200</v>
      </c>
      <c r="E464" s="56" t="s">
        <v>874</v>
      </c>
      <c r="F464" s="56" t="str">
        <f t="shared" si="7"/>
        <v>847.8470530.1.492200.000000.847020.300180</v>
      </c>
      <c r="G464" s="56" t="s">
        <v>336</v>
      </c>
      <c r="H464" s="66">
        <v>847020</v>
      </c>
      <c r="I464" s="56" t="s">
        <v>863</v>
      </c>
      <c r="J464" s="56">
        <v>300180</v>
      </c>
      <c r="K464" s="56" t="s">
        <v>5797</v>
      </c>
      <c r="L464" s="56">
        <v>1</v>
      </c>
      <c r="M464" s="56">
        <v>1035000</v>
      </c>
      <c r="N464" s="250">
        <v>20000000</v>
      </c>
    </row>
    <row r="465" spans="1:13" x14ac:dyDescent="0.35">
      <c r="A465" s="56">
        <v>0</v>
      </c>
      <c r="B465" s="56">
        <v>8470530</v>
      </c>
      <c r="C465" s="56" t="s">
        <v>325</v>
      </c>
      <c r="D465" s="56">
        <v>492200</v>
      </c>
      <c r="E465" s="56" t="s">
        <v>874</v>
      </c>
      <c r="F465" s="56" t="str">
        <f t="shared" si="7"/>
        <v>847.8470530.1.492200.000000.847020.300180</v>
      </c>
      <c r="G465" s="56" t="s">
        <v>336</v>
      </c>
      <c r="H465" s="66">
        <v>847020</v>
      </c>
      <c r="I465" s="56" t="s">
        <v>863</v>
      </c>
      <c r="J465" s="56">
        <v>300180</v>
      </c>
      <c r="K465" s="56" t="s">
        <v>5798</v>
      </c>
      <c r="L465" s="56">
        <v>1</v>
      </c>
      <c r="M465" s="56">
        <v>65000</v>
      </c>
    </row>
    <row r="466" spans="1:13" x14ac:dyDescent="0.35">
      <c r="A466" s="56">
        <v>0</v>
      </c>
      <c r="B466" s="56">
        <v>8470530</v>
      </c>
      <c r="C466" s="56" t="s">
        <v>325</v>
      </c>
      <c r="D466" s="56">
        <v>492200</v>
      </c>
      <c r="E466" s="56" t="s">
        <v>874</v>
      </c>
      <c r="F466" s="56" t="str">
        <f t="shared" si="7"/>
        <v>847.8470530.1.492200.000000.847020.300180</v>
      </c>
      <c r="G466" s="56" t="s">
        <v>336</v>
      </c>
      <c r="H466" s="66">
        <v>847020</v>
      </c>
      <c r="I466" s="56" t="s">
        <v>863</v>
      </c>
      <c r="J466" s="56">
        <v>300180</v>
      </c>
      <c r="K466" s="56" t="s">
        <v>5799</v>
      </c>
      <c r="L466" s="56">
        <v>1</v>
      </c>
      <c r="M466" s="56">
        <v>75000</v>
      </c>
    </row>
    <row r="467" spans="1:13" x14ac:dyDescent="0.35">
      <c r="A467" s="56">
        <v>0</v>
      </c>
      <c r="B467" s="56">
        <v>8470530</v>
      </c>
      <c r="C467" s="56" t="s">
        <v>325</v>
      </c>
      <c r="D467" s="56">
        <v>492200</v>
      </c>
      <c r="E467" s="56" t="s">
        <v>874</v>
      </c>
      <c r="F467" s="56" t="str">
        <f t="shared" si="7"/>
        <v>847.8470530.1.492200.000000.847020.300180</v>
      </c>
      <c r="G467" s="56" t="s">
        <v>336</v>
      </c>
      <c r="H467" s="66">
        <v>847020</v>
      </c>
      <c r="I467" s="56" t="s">
        <v>863</v>
      </c>
      <c r="J467" s="56">
        <v>300180</v>
      </c>
      <c r="K467" s="56" t="s">
        <v>5800</v>
      </c>
      <c r="L467" s="56">
        <v>1</v>
      </c>
      <c r="M467" s="56">
        <v>60000</v>
      </c>
    </row>
    <row r="468" spans="1:13" x14ac:dyDescent="0.35">
      <c r="A468" s="56">
        <v>0</v>
      </c>
      <c r="B468" s="56">
        <v>8470530</v>
      </c>
      <c r="C468" s="56" t="s">
        <v>325</v>
      </c>
      <c r="D468" s="56">
        <v>492200</v>
      </c>
      <c r="E468" s="56" t="s">
        <v>874</v>
      </c>
      <c r="F468" s="56" t="str">
        <f t="shared" si="7"/>
        <v>847.8470530.1.492200.000000.847020.300180</v>
      </c>
      <c r="G468" s="56" t="s">
        <v>336</v>
      </c>
      <c r="H468" s="66">
        <v>847020</v>
      </c>
      <c r="I468" s="56" t="s">
        <v>863</v>
      </c>
      <c r="J468" s="56">
        <v>300180</v>
      </c>
      <c r="K468" s="56" t="s">
        <v>5801</v>
      </c>
      <c r="L468" s="56">
        <v>1</v>
      </c>
      <c r="M468" s="56">
        <v>250000</v>
      </c>
    </row>
    <row r="469" spans="1:13" x14ac:dyDescent="0.35">
      <c r="A469" s="56">
        <v>0</v>
      </c>
      <c r="B469" s="56">
        <v>8470530</v>
      </c>
      <c r="C469" s="56" t="s">
        <v>325</v>
      </c>
      <c r="D469" s="56">
        <v>492200</v>
      </c>
      <c r="E469" s="56" t="s">
        <v>874</v>
      </c>
      <c r="F469" s="56" t="str">
        <f t="shared" si="7"/>
        <v>847.8470530.1.492200.000000.847020.300180</v>
      </c>
      <c r="G469" s="56" t="s">
        <v>336</v>
      </c>
      <c r="H469" s="66">
        <v>847020</v>
      </c>
      <c r="I469" s="56" t="s">
        <v>863</v>
      </c>
      <c r="J469" s="56">
        <v>300180</v>
      </c>
      <c r="K469" s="56" t="s">
        <v>5802</v>
      </c>
      <c r="L469" s="56">
        <v>1</v>
      </c>
      <c r="M469" s="56">
        <v>30000</v>
      </c>
    </row>
    <row r="470" spans="1:13" x14ac:dyDescent="0.35">
      <c r="A470" s="56">
        <v>0</v>
      </c>
      <c r="B470" s="56">
        <v>8470530</v>
      </c>
      <c r="C470" s="56" t="s">
        <v>325</v>
      </c>
      <c r="D470" s="56">
        <v>492200</v>
      </c>
      <c r="E470" s="56" t="s">
        <v>874</v>
      </c>
      <c r="F470" s="56" t="str">
        <f t="shared" si="7"/>
        <v>847.8470530.1.492200.000000.847020.300180</v>
      </c>
      <c r="G470" s="56" t="s">
        <v>336</v>
      </c>
      <c r="H470" s="66">
        <v>847020</v>
      </c>
      <c r="I470" s="56" t="s">
        <v>863</v>
      </c>
      <c r="J470" s="56">
        <v>300180</v>
      </c>
      <c r="K470" s="56" t="s">
        <v>5803</v>
      </c>
      <c r="L470" s="56">
        <v>1</v>
      </c>
      <c r="M470" s="56">
        <v>406310</v>
      </c>
    </row>
    <row r="471" spans="1:13" x14ac:dyDescent="0.35">
      <c r="A471" s="56">
        <v>0</v>
      </c>
      <c r="B471" s="56">
        <v>8470530</v>
      </c>
      <c r="C471" s="56" t="s">
        <v>325</v>
      </c>
      <c r="D471" s="56">
        <v>492200</v>
      </c>
      <c r="E471" s="56" t="s">
        <v>874</v>
      </c>
      <c r="F471" s="56" t="str">
        <f t="shared" si="7"/>
        <v>847.8470530.1.492200.000000.847020.300180</v>
      </c>
      <c r="G471" s="56" t="s">
        <v>336</v>
      </c>
      <c r="H471" s="66">
        <v>847020</v>
      </c>
      <c r="I471" s="56" t="s">
        <v>863</v>
      </c>
      <c r="J471" s="56">
        <v>300180</v>
      </c>
      <c r="K471" s="56" t="s">
        <v>5804</v>
      </c>
      <c r="L471" s="56">
        <v>1</v>
      </c>
      <c r="M471" s="56">
        <v>1284780</v>
      </c>
    </row>
    <row r="472" spans="1:13" x14ac:dyDescent="0.35">
      <c r="A472" s="56">
        <v>0</v>
      </c>
      <c r="B472" s="56">
        <v>8470530</v>
      </c>
      <c r="C472" s="56" t="s">
        <v>325</v>
      </c>
      <c r="D472" s="56">
        <v>492200</v>
      </c>
      <c r="E472" s="56" t="s">
        <v>874</v>
      </c>
      <c r="F472" s="56" t="str">
        <f t="shared" si="7"/>
        <v>847.8470530.1.492200.000000.847020.300180</v>
      </c>
      <c r="G472" s="56" t="s">
        <v>336</v>
      </c>
      <c r="H472" s="66">
        <v>847020</v>
      </c>
      <c r="I472" s="56" t="s">
        <v>863</v>
      </c>
      <c r="J472" s="56">
        <v>300180</v>
      </c>
      <c r="K472" s="56" t="s">
        <v>5805</v>
      </c>
      <c r="L472" s="56">
        <v>1</v>
      </c>
      <c r="M472" s="56">
        <v>182680</v>
      </c>
    </row>
    <row r="473" spans="1:13" x14ac:dyDescent="0.35">
      <c r="A473" s="56">
        <v>0</v>
      </c>
      <c r="B473" s="56">
        <v>8470530</v>
      </c>
      <c r="C473" s="56" t="s">
        <v>325</v>
      </c>
      <c r="D473" s="56">
        <v>492200</v>
      </c>
      <c r="E473" s="56" t="s">
        <v>874</v>
      </c>
      <c r="F473" s="56" t="str">
        <f t="shared" si="7"/>
        <v>847.8470530.1.492200.000000.847020.300180</v>
      </c>
      <c r="G473" s="56" t="s">
        <v>336</v>
      </c>
      <c r="H473" s="66">
        <v>847020</v>
      </c>
      <c r="I473" s="56" t="s">
        <v>863</v>
      </c>
      <c r="J473" s="56">
        <v>300180</v>
      </c>
      <c r="K473" s="56" t="s">
        <v>5806</v>
      </c>
      <c r="L473" s="56">
        <v>1</v>
      </c>
      <c r="M473" s="56">
        <v>141280</v>
      </c>
    </row>
    <row r="474" spans="1:13" x14ac:dyDescent="0.35">
      <c r="A474" s="56">
        <v>0</v>
      </c>
      <c r="B474" s="56">
        <v>8470530</v>
      </c>
      <c r="C474" s="56" t="s">
        <v>325</v>
      </c>
      <c r="D474" s="56">
        <v>492200</v>
      </c>
      <c r="E474" s="56" t="s">
        <v>874</v>
      </c>
      <c r="F474" s="56" t="str">
        <f t="shared" si="7"/>
        <v>847.8470530.1.492200.000000.847020.300180</v>
      </c>
      <c r="G474" s="56" t="s">
        <v>336</v>
      </c>
      <c r="H474" s="66">
        <v>847020</v>
      </c>
      <c r="I474" s="56" t="s">
        <v>863</v>
      </c>
      <c r="J474" s="56">
        <v>300180</v>
      </c>
      <c r="K474" s="56" t="s">
        <v>5807</v>
      </c>
      <c r="L474" s="56">
        <v>1</v>
      </c>
      <c r="M474" s="56">
        <v>33200</v>
      </c>
    </row>
    <row r="475" spans="1:13" x14ac:dyDescent="0.35">
      <c r="A475" s="56">
        <v>0</v>
      </c>
      <c r="B475" s="56">
        <v>8470530</v>
      </c>
      <c r="C475" s="56" t="s">
        <v>325</v>
      </c>
      <c r="D475" s="56">
        <v>492200</v>
      </c>
      <c r="E475" s="56" t="s">
        <v>874</v>
      </c>
      <c r="F475" s="56" t="str">
        <f t="shared" si="7"/>
        <v>847.8470530.1.492200.000000.847020.300180</v>
      </c>
      <c r="G475" s="56" t="s">
        <v>336</v>
      </c>
      <c r="H475" s="66">
        <v>847020</v>
      </c>
      <c r="I475" s="56" t="s">
        <v>863</v>
      </c>
      <c r="J475" s="56">
        <v>300180</v>
      </c>
      <c r="K475" s="56" t="s">
        <v>5808</v>
      </c>
      <c r="L475" s="56">
        <v>1</v>
      </c>
      <c r="M475" s="56">
        <v>52800</v>
      </c>
    </row>
    <row r="476" spans="1:13" x14ac:dyDescent="0.35">
      <c r="A476" s="56">
        <v>0</v>
      </c>
      <c r="B476" s="56">
        <v>8470530</v>
      </c>
      <c r="C476" s="56" t="s">
        <v>325</v>
      </c>
      <c r="D476" s="56">
        <v>492200</v>
      </c>
      <c r="E476" s="56" t="s">
        <v>874</v>
      </c>
      <c r="F476" s="56" t="str">
        <f t="shared" si="7"/>
        <v>847.8470530.1.492200.000000.847020.300180</v>
      </c>
      <c r="G476" s="56" t="s">
        <v>336</v>
      </c>
      <c r="H476" s="66">
        <v>847020</v>
      </c>
      <c r="I476" s="56" t="s">
        <v>863</v>
      </c>
      <c r="J476" s="56">
        <v>300180</v>
      </c>
      <c r="K476" s="56" t="s">
        <v>5809</v>
      </c>
      <c r="L476" s="56">
        <v>1</v>
      </c>
      <c r="M476" s="56">
        <v>496860</v>
      </c>
    </row>
    <row r="477" spans="1:13" x14ac:dyDescent="0.35">
      <c r="A477" s="56">
        <v>0</v>
      </c>
      <c r="B477" s="56">
        <v>8470530</v>
      </c>
      <c r="C477" s="56" t="s">
        <v>325</v>
      </c>
      <c r="D477" s="56">
        <v>492200</v>
      </c>
      <c r="E477" s="56" t="s">
        <v>874</v>
      </c>
      <c r="F477" s="56" t="str">
        <f t="shared" si="7"/>
        <v>847.8470530.1.492200.000000.847020.300180</v>
      </c>
      <c r="G477" s="56" t="s">
        <v>336</v>
      </c>
      <c r="H477" s="66">
        <v>847020</v>
      </c>
      <c r="I477" s="56" t="s">
        <v>863</v>
      </c>
      <c r="J477" s="56">
        <v>300180</v>
      </c>
      <c r="K477" s="56" t="s">
        <v>5810</v>
      </c>
      <c r="L477" s="56">
        <v>1</v>
      </c>
      <c r="M477" s="56">
        <v>3000000</v>
      </c>
    </row>
    <row r="478" spans="1:13" x14ac:dyDescent="0.35">
      <c r="A478" s="56">
        <v>0</v>
      </c>
      <c r="B478" s="56">
        <v>8470530</v>
      </c>
      <c r="C478" s="56" t="s">
        <v>325</v>
      </c>
      <c r="D478" s="56">
        <v>492200</v>
      </c>
      <c r="E478" s="56" t="s">
        <v>874</v>
      </c>
      <c r="F478" s="56" t="str">
        <f t="shared" si="7"/>
        <v>847.8470530.1.492200.000000.847020.300180</v>
      </c>
      <c r="G478" s="56" t="s">
        <v>336</v>
      </c>
      <c r="H478" s="66">
        <v>847020</v>
      </c>
      <c r="I478" s="56" t="s">
        <v>863</v>
      </c>
      <c r="J478" s="56">
        <v>300180</v>
      </c>
      <c r="K478" s="56" t="s">
        <v>5811</v>
      </c>
      <c r="L478" s="56">
        <v>1</v>
      </c>
      <c r="M478" s="56">
        <v>4000000</v>
      </c>
    </row>
    <row r="479" spans="1:13" x14ac:dyDescent="0.35">
      <c r="A479" s="56">
        <v>0</v>
      </c>
      <c r="B479" s="56">
        <v>8470530</v>
      </c>
      <c r="C479" s="56" t="s">
        <v>325</v>
      </c>
      <c r="D479" s="56">
        <v>492200</v>
      </c>
      <c r="E479" s="56" t="s">
        <v>874</v>
      </c>
      <c r="F479" s="56" t="str">
        <f t="shared" si="7"/>
        <v>847.8470530.1.492200.000000.847020.300180</v>
      </c>
      <c r="G479" s="56" t="s">
        <v>336</v>
      </c>
      <c r="H479" s="66">
        <v>847020</v>
      </c>
      <c r="I479" s="56" t="s">
        <v>863</v>
      </c>
      <c r="J479" s="56">
        <v>300180</v>
      </c>
      <c r="K479" s="56" t="s">
        <v>5812</v>
      </c>
      <c r="L479" s="56">
        <v>1</v>
      </c>
      <c r="M479" s="56">
        <v>6700000</v>
      </c>
    </row>
    <row r="480" spans="1:13" x14ac:dyDescent="0.35">
      <c r="A480" s="56">
        <v>0</v>
      </c>
      <c r="B480" s="56">
        <v>8470530</v>
      </c>
      <c r="C480" s="56" t="s">
        <v>325</v>
      </c>
      <c r="D480" s="56">
        <v>492200</v>
      </c>
      <c r="E480" s="56" t="s">
        <v>874</v>
      </c>
      <c r="F480" s="56" t="str">
        <f t="shared" si="7"/>
        <v>847.8470530.1.492200.000000.847020.300180</v>
      </c>
      <c r="G480" s="56" t="s">
        <v>336</v>
      </c>
      <c r="H480" s="66">
        <v>847020</v>
      </c>
      <c r="I480" s="56" t="s">
        <v>863</v>
      </c>
      <c r="J480" s="56">
        <v>300180</v>
      </c>
      <c r="K480" s="56" t="s">
        <v>5813</v>
      </c>
      <c r="L480" s="56">
        <v>1</v>
      </c>
      <c r="M480" s="56">
        <v>50000</v>
      </c>
    </row>
    <row r="481" spans="1:14" x14ac:dyDescent="0.35">
      <c r="A481" s="56">
        <v>0</v>
      </c>
      <c r="B481" s="56">
        <v>8470530</v>
      </c>
      <c r="C481" s="56" t="s">
        <v>325</v>
      </c>
      <c r="D481" s="56">
        <v>492200</v>
      </c>
      <c r="E481" s="56" t="s">
        <v>874</v>
      </c>
      <c r="F481" s="56" t="str">
        <f t="shared" si="7"/>
        <v>847.8470530.1.492200.000000.847020.300180</v>
      </c>
      <c r="G481" s="56" t="s">
        <v>336</v>
      </c>
      <c r="H481" s="66">
        <v>847020</v>
      </c>
      <c r="I481" s="56" t="s">
        <v>863</v>
      </c>
      <c r="J481" s="56">
        <v>300180</v>
      </c>
      <c r="K481" s="56" t="s">
        <v>5814</v>
      </c>
      <c r="L481" s="56">
        <v>1</v>
      </c>
      <c r="M481" s="56">
        <v>46430</v>
      </c>
    </row>
    <row r="482" spans="1:14" x14ac:dyDescent="0.35">
      <c r="A482" s="56">
        <v>0</v>
      </c>
      <c r="B482" s="56">
        <v>8470530</v>
      </c>
      <c r="C482" s="56" t="s">
        <v>325</v>
      </c>
      <c r="D482" s="56">
        <v>492200</v>
      </c>
      <c r="E482" s="56" t="s">
        <v>874</v>
      </c>
      <c r="F482" s="56" t="str">
        <f t="shared" si="7"/>
        <v>847.8470530.1.492200.000000.847001.300180</v>
      </c>
      <c r="G482" s="56" t="s">
        <v>21</v>
      </c>
      <c r="H482" s="56">
        <v>847001</v>
      </c>
      <c r="I482" s="56" t="s">
        <v>863</v>
      </c>
      <c r="J482" s="56">
        <v>300180</v>
      </c>
      <c r="K482" s="267" t="s">
        <v>6152</v>
      </c>
      <c r="L482" s="56">
        <v>1</v>
      </c>
      <c r="M482" s="56">
        <v>10000000</v>
      </c>
      <c r="N482" s="57">
        <f>L482*M482</f>
        <v>10000000</v>
      </c>
    </row>
    <row r="483" spans="1:14" x14ac:dyDescent="0.35">
      <c r="A483" s="56">
        <v>0</v>
      </c>
      <c r="B483" s="56">
        <v>8470530</v>
      </c>
      <c r="C483" s="56" t="s">
        <v>325</v>
      </c>
      <c r="D483" s="56">
        <v>492200</v>
      </c>
      <c r="E483" s="56" t="s">
        <v>874</v>
      </c>
      <c r="F483" s="56" t="str">
        <f t="shared" si="7"/>
        <v>847.8470530.1.492200.000000.847001.300180</v>
      </c>
      <c r="G483" s="56" t="s">
        <v>21</v>
      </c>
      <c r="H483" s="56">
        <v>847001</v>
      </c>
      <c r="I483" s="56" t="s">
        <v>863</v>
      </c>
      <c r="J483" s="56">
        <v>300180</v>
      </c>
      <c r="N483" s="57">
        <v>0</v>
      </c>
    </row>
    <row r="484" spans="1:14" x14ac:dyDescent="0.35">
      <c r="A484" s="56">
        <v>0</v>
      </c>
      <c r="B484" s="56">
        <v>8470530</v>
      </c>
      <c r="C484" s="56" t="s">
        <v>325</v>
      </c>
      <c r="D484" s="56">
        <v>492200</v>
      </c>
      <c r="E484" s="56" t="s">
        <v>874</v>
      </c>
      <c r="F484" s="56" t="str">
        <f t="shared" si="7"/>
        <v>847.8470530.1.492200.000000.847001.300180</v>
      </c>
      <c r="G484" s="56" t="s">
        <v>21</v>
      </c>
      <c r="H484" s="56">
        <v>847001</v>
      </c>
      <c r="I484" s="56" t="s">
        <v>863</v>
      </c>
      <c r="J484" s="56">
        <v>300180</v>
      </c>
      <c r="N484" s="57">
        <v>0</v>
      </c>
    </row>
    <row r="485" spans="1:14" x14ac:dyDescent="0.35">
      <c r="A485" s="56">
        <v>0</v>
      </c>
      <c r="B485" s="56">
        <v>8470530</v>
      </c>
      <c r="C485" s="56" t="s">
        <v>325</v>
      </c>
      <c r="D485" s="56">
        <v>492316</v>
      </c>
      <c r="E485" s="56" t="s">
        <v>138</v>
      </c>
      <c r="F485" s="56" t="str">
        <f t="shared" si="7"/>
        <v>847.8470530.1.492316.000000.847001.300180</v>
      </c>
      <c r="G485" s="56" t="s">
        <v>21</v>
      </c>
      <c r="H485" s="56">
        <v>847001</v>
      </c>
      <c r="I485" s="56" t="s">
        <v>863</v>
      </c>
      <c r="J485" s="56">
        <v>300180</v>
      </c>
      <c r="N485" s="57">
        <v>0</v>
      </c>
    </row>
    <row r="486" spans="1:14" x14ac:dyDescent="0.35">
      <c r="A486" s="56">
        <v>0</v>
      </c>
      <c r="B486" s="56">
        <v>8470530</v>
      </c>
      <c r="C486" s="56" t="s">
        <v>325</v>
      </c>
      <c r="D486" s="56">
        <v>492610</v>
      </c>
      <c r="E486" s="56" t="s">
        <v>866</v>
      </c>
      <c r="F486" s="56" t="str">
        <f t="shared" si="7"/>
        <v>847.8470530.1.492610.000000.847001.300180</v>
      </c>
      <c r="G486" s="56" t="s">
        <v>21</v>
      </c>
      <c r="H486" s="56">
        <v>847001</v>
      </c>
      <c r="I486" s="56" t="s">
        <v>863</v>
      </c>
      <c r="J486" s="56">
        <v>300180</v>
      </c>
      <c r="N486" s="57">
        <v>0</v>
      </c>
    </row>
    <row r="487" spans="1:14" x14ac:dyDescent="0.35">
      <c r="A487" s="56">
        <v>0</v>
      </c>
      <c r="B487" s="56">
        <v>8470530</v>
      </c>
      <c r="C487" s="56" t="s">
        <v>325</v>
      </c>
      <c r="D487" s="56">
        <v>492610</v>
      </c>
      <c r="E487" s="56" t="s">
        <v>866</v>
      </c>
      <c r="F487" s="56" t="str">
        <f t="shared" si="7"/>
        <v>847.8470530.1.492610.000000.847020.300180</v>
      </c>
      <c r="G487" s="56" t="s">
        <v>336</v>
      </c>
      <c r="H487" s="66">
        <v>847020</v>
      </c>
      <c r="I487" s="56" t="s">
        <v>863</v>
      </c>
      <c r="J487" s="56">
        <v>300180</v>
      </c>
      <c r="K487" s="56" t="s">
        <v>5815</v>
      </c>
      <c r="L487" s="56">
        <v>1</v>
      </c>
      <c r="M487" s="56">
        <v>1000000</v>
      </c>
      <c r="N487" s="57">
        <v>1000000</v>
      </c>
    </row>
    <row r="488" spans="1:14" x14ac:dyDescent="0.35">
      <c r="A488" s="56">
        <v>0</v>
      </c>
      <c r="B488" s="56">
        <v>8470530</v>
      </c>
      <c r="C488" s="56" t="s">
        <v>325</v>
      </c>
      <c r="D488" s="56">
        <v>492610</v>
      </c>
      <c r="E488" s="56" t="s">
        <v>866</v>
      </c>
      <c r="F488" s="56" t="str">
        <f t="shared" si="7"/>
        <v>847.8470530.1.492610.000000.847001.300180</v>
      </c>
      <c r="G488" s="56" t="s">
        <v>21</v>
      </c>
      <c r="H488" s="56">
        <v>847001</v>
      </c>
      <c r="I488" s="56" t="s">
        <v>863</v>
      </c>
      <c r="J488" s="56">
        <v>300180</v>
      </c>
      <c r="N488" s="57">
        <v>0</v>
      </c>
    </row>
    <row r="489" spans="1:14" x14ac:dyDescent="0.35">
      <c r="A489" s="56">
        <v>0</v>
      </c>
      <c r="B489" s="56">
        <v>8470530</v>
      </c>
      <c r="C489" s="56" t="s">
        <v>325</v>
      </c>
      <c r="D489" s="56">
        <v>492610</v>
      </c>
      <c r="E489" s="56" t="s">
        <v>866</v>
      </c>
      <c r="F489" s="56" t="str">
        <f t="shared" si="7"/>
        <v>847.8470530.1.492610.000000.847001.300180</v>
      </c>
      <c r="G489" s="56" t="s">
        <v>21</v>
      </c>
      <c r="H489" s="56">
        <v>847001</v>
      </c>
      <c r="I489" s="56" t="s">
        <v>863</v>
      </c>
      <c r="J489" s="56">
        <v>300180</v>
      </c>
      <c r="N489" s="57">
        <v>0</v>
      </c>
    </row>
    <row r="490" spans="1:14" x14ac:dyDescent="0.35">
      <c r="A490" s="56">
        <v>0</v>
      </c>
      <c r="B490" s="56">
        <v>8470530</v>
      </c>
      <c r="C490" s="56" t="s">
        <v>325</v>
      </c>
      <c r="D490" s="56">
        <v>495140</v>
      </c>
      <c r="E490" s="56" t="s">
        <v>882</v>
      </c>
      <c r="F490" s="56" t="str">
        <f t="shared" si="7"/>
        <v>847.8470530.1.495140.000000.847001.300180</v>
      </c>
      <c r="G490" s="56" t="s">
        <v>21</v>
      </c>
      <c r="H490" s="56">
        <v>847001</v>
      </c>
      <c r="I490" s="56" t="s">
        <v>863</v>
      </c>
      <c r="J490" s="56">
        <v>300180</v>
      </c>
      <c r="N490" s="57">
        <v>0</v>
      </c>
    </row>
    <row r="491" spans="1:14" x14ac:dyDescent="0.35">
      <c r="A491" s="56" t="s">
        <v>2668</v>
      </c>
      <c r="B491" s="56">
        <v>8470540</v>
      </c>
      <c r="C491" s="56" t="s">
        <v>409</v>
      </c>
      <c r="D491" s="56">
        <v>421100</v>
      </c>
      <c r="E491" s="56" t="s">
        <v>339</v>
      </c>
      <c r="F491" s="56" t="str">
        <f t="shared" si="7"/>
        <v>847.8470540.1.421100.000000.847010.200179</v>
      </c>
      <c r="G491" s="56" t="s">
        <v>330</v>
      </c>
      <c r="H491" s="56">
        <v>847010</v>
      </c>
      <c r="I491" s="56" t="s">
        <v>23</v>
      </c>
      <c r="J491" s="56">
        <v>200179</v>
      </c>
      <c r="K491" s="56" t="s">
        <v>3529</v>
      </c>
      <c r="L491" s="56">
        <v>1</v>
      </c>
      <c r="M491" s="56">
        <v>1597894.74</v>
      </c>
      <c r="N491" s="57">
        <v>1597894.74</v>
      </c>
    </row>
    <row r="492" spans="1:14" x14ac:dyDescent="0.35">
      <c r="A492" s="56" t="s">
        <v>2668</v>
      </c>
      <c r="B492" s="56">
        <v>8470540</v>
      </c>
      <c r="C492" s="56" t="s">
        <v>409</v>
      </c>
      <c r="D492" s="56">
        <v>421100</v>
      </c>
      <c r="E492" s="56" t="s">
        <v>339</v>
      </c>
      <c r="F492" s="56" t="str">
        <f t="shared" si="7"/>
        <v>847.8470540.1.421100.000000.847010.200179</v>
      </c>
      <c r="G492" s="56" t="s">
        <v>330</v>
      </c>
      <c r="H492" s="56">
        <v>847010</v>
      </c>
      <c r="I492" s="56" t="s">
        <v>23</v>
      </c>
      <c r="J492" s="56">
        <v>200179</v>
      </c>
      <c r="K492" s="56" t="s">
        <v>3532</v>
      </c>
      <c r="L492" s="56">
        <v>1</v>
      </c>
      <c r="M492" s="56">
        <v>1562450.53</v>
      </c>
      <c r="N492" s="57">
        <v>1562450.53</v>
      </c>
    </row>
    <row r="493" spans="1:14" x14ac:dyDescent="0.35">
      <c r="A493" s="56" t="s">
        <v>2668</v>
      </c>
      <c r="B493" s="56">
        <v>8470540</v>
      </c>
      <c r="C493" s="56" t="s">
        <v>409</v>
      </c>
      <c r="D493" s="56">
        <v>421100</v>
      </c>
      <c r="E493" s="56" t="s">
        <v>339</v>
      </c>
      <c r="F493" s="56" t="str">
        <f t="shared" si="7"/>
        <v>847.8470540.1.421100.000000.847010.200179</v>
      </c>
      <c r="G493" s="56" t="s">
        <v>330</v>
      </c>
      <c r="H493" s="56">
        <v>847010</v>
      </c>
      <c r="I493" s="56" t="s">
        <v>23</v>
      </c>
      <c r="J493" s="56">
        <v>200179</v>
      </c>
      <c r="K493" s="56" t="s">
        <v>3533</v>
      </c>
      <c r="L493" s="56">
        <v>1</v>
      </c>
      <c r="M493" s="56">
        <v>444000</v>
      </c>
      <c r="N493" s="57">
        <v>444000</v>
      </c>
    </row>
    <row r="494" spans="1:14" x14ac:dyDescent="0.35">
      <c r="A494" s="56" t="s">
        <v>2668</v>
      </c>
      <c r="B494" s="56">
        <v>8470540</v>
      </c>
      <c r="C494" s="56" t="s">
        <v>409</v>
      </c>
      <c r="D494" s="56">
        <v>421100</v>
      </c>
      <c r="E494" s="56" t="s">
        <v>339</v>
      </c>
      <c r="F494" s="56" t="str">
        <f t="shared" si="7"/>
        <v>847.8470540.1.421100.000000.847010.200179</v>
      </c>
      <c r="G494" s="56" t="s">
        <v>330</v>
      </c>
      <c r="H494" s="56">
        <v>847010</v>
      </c>
      <c r="I494" s="56" t="s">
        <v>23</v>
      </c>
      <c r="J494" s="56">
        <v>200179</v>
      </c>
      <c r="K494" s="56" t="s">
        <v>3534</v>
      </c>
      <c r="L494" s="56">
        <v>1</v>
      </c>
      <c r="M494" s="56">
        <v>173684.21</v>
      </c>
      <c r="N494" s="57">
        <v>173684.21</v>
      </c>
    </row>
    <row r="495" spans="1:14" x14ac:dyDescent="0.35">
      <c r="A495" s="56" t="s">
        <v>2058</v>
      </c>
      <c r="B495" s="56">
        <v>8470540</v>
      </c>
      <c r="C495" s="56" t="s">
        <v>409</v>
      </c>
      <c r="D495" s="56">
        <v>426800</v>
      </c>
      <c r="E495" s="56" t="s">
        <v>357</v>
      </c>
      <c r="F495" s="56" t="str">
        <f t="shared" si="7"/>
        <v>847.8470540.1.426800.000000.847010.200179</v>
      </c>
      <c r="G495" s="56" t="s">
        <v>330</v>
      </c>
      <c r="H495" s="56">
        <v>847010</v>
      </c>
      <c r="I495" s="56" t="s">
        <v>23</v>
      </c>
      <c r="J495" s="56">
        <v>200179</v>
      </c>
      <c r="K495" s="56" t="s">
        <v>3535</v>
      </c>
      <c r="L495" s="56">
        <v>1</v>
      </c>
      <c r="M495" s="56">
        <v>10000</v>
      </c>
      <c r="N495" s="57">
        <v>10000</v>
      </c>
    </row>
    <row r="496" spans="1:14" x14ac:dyDescent="0.35">
      <c r="A496" s="56" t="s">
        <v>2668</v>
      </c>
      <c r="B496" s="56">
        <v>8470540</v>
      </c>
      <c r="C496" s="56" t="s">
        <v>409</v>
      </c>
      <c r="D496" s="56">
        <v>426900</v>
      </c>
      <c r="E496" s="56" t="s">
        <v>360</v>
      </c>
      <c r="F496" s="56" t="str">
        <f t="shared" si="7"/>
        <v>847.8470540.1.426900.000000.847010.200179</v>
      </c>
      <c r="G496" s="56" t="s">
        <v>330</v>
      </c>
      <c r="H496" s="56">
        <v>847010</v>
      </c>
      <c r="I496" s="56" t="s">
        <v>23</v>
      </c>
      <c r="J496" s="56">
        <v>200179</v>
      </c>
      <c r="K496" s="56" t="s">
        <v>3537</v>
      </c>
      <c r="L496" s="56">
        <v>1</v>
      </c>
      <c r="M496" s="56">
        <v>30000</v>
      </c>
      <c r="N496" s="57">
        <v>30000</v>
      </c>
    </row>
    <row r="497" spans="1:14" x14ac:dyDescent="0.35">
      <c r="A497" s="56" t="s">
        <v>2058</v>
      </c>
      <c r="B497" s="56">
        <v>8470540</v>
      </c>
      <c r="C497" s="56" t="s">
        <v>409</v>
      </c>
      <c r="D497" s="56">
        <v>428111</v>
      </c>
      <c r="E497" s="56" t="s">
        <v>363</v>
      </c>
      <c r="F497" s="56" t="str">
        <f t="shared" si="7"/>
        <v>847.8470540.1.428111.000000.847010.200179</v>
      </c>
      <c r="G497" s="56" t="s">
        <v>330</v>
      </c>
      <c r="H497" s="56">
        <v>847010</v>
      </c>
      <c r="I497" s="56" t="s">
        <v>23</v>
      </c>
      <c r="J497" s="56">
        <v>200179</v>
      </c>
      <c r="K497" s="56" t="s">
        <v>363</v>
      </c>
      <c r="L497" s="56">
        <v>1</v>
      </c>
      <c r="M497" s="56">
        <v>7349560</v>
      </c>
      <c r="N497" s="57">
        <v>7349560</v>
      </c>
    </row>
    <row r="498" spans="1:14" x14ac:dyDescent="0.35">
      <c r="A498" s="56" t="s">
        <v>2058</v>
      </c>
      <c r="B498" s="56">
        <v>8470540</v>
      </c>
      <c r="C498" s="56" t="s">
        <v>409</v>
      </c>
      <c r="D498" s="56">
        <v>428111</v>
      </c>
      <c r="E498" s="56" t="s">
        <v>363</v>
      </c>
      <c r="F498" s="56" t="str">
        <f t="shared" si="7"/>
        <v>847.8470540.1.428111.000000.847020.200179</v>
      </c>
      <c r="G498" s="56" t="s">
        <v>336</v>
      </c>
      <c r="H498" s="56">
        <v>847020</v>
      </c>
      <c r="I498" s="56" t="s">
        <v>23</v>
      </c>
      <c r="J498" s="56">
        <v>200179</v>
      </c>
      <c r="K498" s="56" t="s">
        <v>363</v>
      </c>
      <c r="L498" s="56">
        <v>1</v>
      </c>
      <c r="M498" s="56">
        <v>3058446</v>
      </c>
      <c r="N498" s="57">
        <v>3058446</v>
      </c>
    </row>
    <row r="499" spans="1:14" x14ac:dyDescent="0.35">
      <c r="A499" s="56" t="s">
        <v>2058</v>
      </c>
      <c r="B499" s="56">
        <v>8470540</v>
      </c>
      <c r="C499" s="56" t="s">
        <v>409</v>
      </c>
      <c r="D499" s="56">
        <v>428111</v>
      </c>
      <c r="E499" s="56" t="s">
        <v>363</v>
      </c>
      <c r="F499" s="56" t="str">
        <f t="shared" si="7"/>
        <v>847.8470540.1.428111.000000.847030.200179</v>
      </c>
      <c r="G499" s="56" t="s">
        <v>312</v>
      </c>
      <c r="H499" s="56">
        <v>847030</v>
      </c>
      <c r="I499" s="56" t="s">
        <v>23</v>
      </c>
      <c r="J499" s="56">
        <v>200179</v>
      </c>
      <c r="K499" s="56" t="s">
        <v>363</v>
      </c>
      <c r="L499" s="56">
        <v>1</v>
      </c>
      <c r="M499" s="56">
        <v>442627</v>
      </c>
      <c r="N499" s="57">
        <v>442627</v>
      </c>
    </row>
    <row r="500" spans="1:14" x14ac:dyDescent="0.35">
      <c r="A500" s="56" t="s">
        <v>2058</v>
      </c>
      <c r="B500" s="56">
        <v>8470540</v>
      </c>
      <c r="C500" s="56" t="s">
        <v>409</v>
      </c>
      <c r="D500" s="56">
        <v>428111</v>
      </c>
      <c r="E500" s="56" t="s">
        <v>363</v>
      </c>
      <c r="F500" s="56" t="str">
        <f t="shared" si="7"/>
        <v>847.8470540.1.428111.000000.847015.200179</v>
      </c>
      <c r="G500" s="56" t="s">
        <v>333</v>
      </c>
      <c r="H500" s="56">
        <v>847015</v>
      </c>
      <c r="I500" s="56" t="s">
        <v>23</v>
      </c>
      <c r="J500" s="56">
        <v>200179</v>
      </c>
      <c r="K500" s="56" t="s">
        <v>3540</v>
      </c>
      <c r="L500" s="56">
        <v>1</v>
      </c>
      <c r="M500" s="56">
        <v>4615084</v>
      </c>
      <c r="N500" s="57">
        <v>4615084</v>
      </c>
    </row>
    <row r="501" spans="1:14" x14ac:dyDescent="0.35">
      <c r="A501" s="56" t="s">
        <v>2058</v>
      </c>
      <c r="B501" s="56">
        <v>8470540</v>
      </c>
      <c r="C501" s="56" t="s">
        <v>409</v>
      </c>
      <c r="D501" s="56">
        <v>428112</v>
      </c>
      <c r="E501" s="56" t="s">
        <v>369</v>
      </c>
      <c r="F501" s="56" t="str">
        <f t="shared" si="7"/>
        <v>847.8470540.1.428112.000000.847010.200179</v>
      </c>
      <c r="G501" s="56" t="s">
        <v>330</v>
      </c>
      <c r="H501" s="56">
        <v>847010</v>
      </c>
      <c r="I501" s="56" t="s">
        <v>23</v>
      </c>
      <c r="J501" s="56">
        <v>200179</v>
      </c>
      <c r="K501" s="56" t="s">
        <v>369</v>
      </c>
      <c r="L501" s="56">
        <v>1</v>
      </c>
      <c r="M501" s="56">
        <v>1153128</v>
      </c>
      <c r="N501" s="57">
        <v>1153128</v>
      </c>
    </row>
    <row r="502" spans="1:14" x14ac:dyDescent="0.35">
      <c r="A502" s="56" t="s">
        <v>2058</v>
      </c>
      <c r="B502" s="56">
        <v>8470540</v>
      </c>
      <c r="C502" s="56" t="s">
        <v>409</v>
      </c>
      <c r="D502" s="56">
        <v>428112</v>
      </c>
      <c r="E502" s="56" t="s">
        <v>369</v>
      </c>
      <c r="F502" s="56" t="str">
        <f t="shared" si="7"/>
        <v>847.8470540.1.428112.000000.847020.200179</v>
      </c>
      <c r="G502" s="56" t="s">
        <v>336</v>
      </c>
      <c r="H502" s="56">
        <v>847020</v>
      </c>
      <c r="I502" s="56" t="s">
        <v>23</v>
      </c>
      <c r="J502" s="56">
        <v>200179</v>
      </c>
      <c r="K502" s="56" t="s">
        <v>369</v>
      </c>
      <c r="L502" s="56">
        <v>1</v>
      </c>
      <c r="M502" s="56">
        <v>1703132</v>
      </c>
      <c r="N502" s="57">
        <v>1703132</v>
      </c>
    </row>
    <row r="503" spans="1:14" x14ac:dyDescent="0.35">
      <c r="A503" s="56" t="s">
        <v>2058</v>
      </c>
      <c r="B503" s="56">
        <v>8470540</v>
      </c>
      <c r="C503" s="56" t="s">
        <v>409</v>
      </c>
      <c r="D503" s="56">
        <v>428112</v>
      </c>
      <c r="E503" s="56" t="s">
        <v>369</v>
      </c>
      <c r="F503" s="56" t="str">
        <f t="shared" si="7"/>
        <v>847.8470540.1.428112.000000.847030.200179</v>
      </c>
      <c r="G503" s="56" t="s">
        <v>312</v>
      </c>
      <c r="H503" s="56">
        <v>847030</v>
      </c>
      <c r="I503" s="56" t="s">
        <v>23</v>
      </c>
      <c r="J503" s="56">
        <v>200179</v>
      </c>
      <c r="K503" s="56" t="s">
        <v>3542</v>
      </c>
      <c r="L503" s="56">
        <v>1</v>
      </c>
      <c r="M503" s="56">
        <v>153570</v>
      </c>
      <c r="N503" s="57">
        <v>153570</v>
      </c>
    </row>
    <row r="504" spans="1:14" x14ac:dyDescent="0.35">
      <c r="A504" s="56" t="s">
        <v>2058</v>
      </c>
      <c r="B504" s="56">
        <v>8470540</v>
      </c>
      <c r="C504" s="56" t="s">
        <v>409</v>
      </c>
      <c r="D504" s="56">
        <v>428112</v>
      </c>
      <c r="E504" s="56" t="s">
        <v>369</v>
      </c>
      <c r="F504" s="56" t="str">
        <f t="shared" si="7"/>
        <v>847.8470540.1.428112.000000.847015.200179</v>
      </c>
      <c r="G504" s="56" t="s">
        <v>333</v>
      </c>
      <c r="H504" s="56">
        <v>847015</v>
      </c>
      <c r="I504" s="56" t="s">
        <v>23</v>
      </c>
      <c r="J504" s="56">
        <v>200179</v>
      </c>
      <c r="K504" s="56" t="s">
        <v>3543</v>
      </c>
      <c r="L504" s="56">
        <v>1</v>
      </c>
      <c r="M504" s="56">
        <v>1681399</v>
      </c>
      <c r="N504" s="57">
        <v>1681399</v>
      </c>
    </row>
    <row r="505" spans="1:14" x14ac:dyDescent="0.35">
      <c r="A505" s="56" t="s">
        <v>2036</v>
      </c>
      <c r="B505" s="56">
        <v>8470540</v>
      </c>
      <c r="C505" s="56" t="s">
        <v>409</v>
      </c>
      <c r="D505" s="56">
        <v>429900</v>
      </c>
      <c r="E505" s="56" t="s">
        <v>375</v>
      </c>
      <c r="F505" s="56" t="str">
        <f t="shared" si="7"/>
        <v>847.8470540.1.429900.000000.847010.200179</v>
      </c>
      <c r="G505" s="56" t="s">
        <v>330</v>
      </c>
      <c r="H505" s="56">
        <v>847010</v>
      </c>
      <c r="I505" s="56" t="s">
        <v>23</v>
      </c>
      <c r="J505" s="56">
        <v>200179</v>
      </c>
      <c r="K505" s="56" t="s">
        <v>3544</v>
      </c>
      <c r="L505" s="56">
        <v>1</v>
      </c>
      <c r="M505" s="56">
        <v>44000</v>
      </c>
      <c r="N505" s="57">
        <v>44000</v>
      </c>
    </row>
    <row r="506" spans="1:14" x14ac:dyDescent="0.35">
      <c r="A506" s="56" t="s">
        <v>2058</v>
      </c>
      <c r="B506" s="56">
        <v>8470540</v>
      </c>
      <c r="C506" s="56" t="s">
        <v>409</v>
      </c>
      <c r="D506" s="56">
        <v>430330</v>
      </c>
      <c r="E506" s="56" t="s">
        <v>378</v>
      </c>
      <c r="F506" s="56" t="str">
        <f t="shared" si="7"/>
        <v>847.8470540.1.430330.000000.847010.200179</v>
      </c>
      <c r="G506" s="56" t="s">
        <v>330</v>
      </c>
      <c r="H506" s="56">
        <v>847010</v>
      </c>
      <c r="I506" s="56" t="s">
        <v>23</v>
      </c>
      <c r="J506" s="56">
        <v>200179</v>
      </c>
      <c r="K506" s="56" t="s">
        <v>3546</v>
      </c>
      <c r="L506" s="56">
        <v>1</v>
      </c>
      <c r="M506" s="56">
        <v>967680</v>
      </c>
      <c r="N506" s="57">
        <v>967680</v>
      </c>
    </row>
    <row r="507" spans="1:14" x14ac:dyDescent="0.35">
      <c r="A507" s="56" t="s">
        <v>2058</v>
      </c>
      <c r="B507" s="56">
        <v>8470540</v>
      </c>
      <c r="C507" s="56" t="s">
        <v>409</v>
      </c>
      <c r="D507" s="56">
        <v>432120</v>
      </c>
      <c r="E507" s="56" t="s">
        <v>382</v>
      </c>
      <c r="F507" s="56" t="str">
        <f t="shared" si="7"/>
        <v>847.8470540.1.432120.000000.847001.200179</v>
      </c>
      <c r="G507" s="56" t="s">
        <v>21</v>
      </c>
      <c r="H507" s="56">
        <v>847001</v>
      </c>
      <c r="I507" s="56" t="s">
        <v>23</v>
      </c>
      <c r="J507" s="56">
        <v>200179</v>
      </c>
      <c r="L507" s="56">
        <v>1</v>
      </c>
      <c r="N507" s="57">
        <v>0</v>
      </c>
    </row>
    <row r="508" spans="1:14" x14ac:dyDescent="0.35">
      <c r="A508" s="56" t="s">
        <v>2058</v>
      </c>
      <c r="B508" s="56">
        <v>8470540</v>
      </c>
      <c r="C508" s="56" t="s">
        <v>409</v>
      </c>
      <c r="D508" s="56">
        <v>432120</v>
      </c>
      <c r="E508" s="56" t="s">
        <v>382</v>
      </c>
      <c r="F508" s="56" t="str">
        <f t="shared" si="7"/>
        <v>847.8470540.1.432120.000000.847001.200179</v>
      </c>
      <c r="G508" s="56" t="s">
        <v>21</v>
      </c>
      <c r="H508" s="56">
        <v>847001</v>
      </c>
      <c r="I508" s="56" t="s">
        <v>23</v>
      </c>
      <c r="J508" s="56">
        <v>200179</v>
      </c>
      <c r="L508" s="56">
        <v>1</v>
      </c>
      <c r="N508" s="57">
        <v>0</v>
      </c>
    </row>
    <row r="509" spans="1:14" x14ac:dyDescent="0.35">
      <c r="A509" s="56" t="s">
        <v>2058</v>
      </c>
      <c r="B509" s="56">
        <v>8470540</v>
      </c>
      <c r="C509" s="56" t="s">
        <v>409</v>
      </c>
      <c r="D509" s="56">
        <v>432540</v>
      </c>
      <c r="E509" s="56" t="s">
        <v>395</v>
      </c>
      <c r="F509" s="56" t="str">
        <f t="shared" si="7"/>
        <v>847.8470540.1.432540.000000.847010.200179</v>
      </c>
      <c r="G509" s="56" t="s">
        <v>330</v>
      </c>
      <c r="H509" s="56">
        <v>847010</v>
      </c>
      <c r="I509" s="56" t="s">
        <v>23</v>
      </c>
      <c r="J509" s="56">
        <v>200179</v>
      </c>
      <c r="K509" s="56" t="s">
        <v>3548</v>
      </c>
      <c r="L509" s="56">
        <v>1</v>
      </c>
      <c r="M509" s="56">
        <v>140000</v>
      </c>
      <c r="N509" s="57">
        <v>140000</v>
      </c>
    </row>
    <row r="510" spans="1:14" x14ac:dyDescent="0.35">
      <c r="A510" s="56" t="s">
        <v>2036</v>
      </c>
      <c r="B510" s="56">
        <v>8470540</v>
      </c>
      <c r="C510" s="56" t="s">
        <v>409</v>
      </c>
      <c r="D510" s="56">
        <v>435410</v>
      </c>
      <c r="E510" s="56" t="s">
        <v>58</v>
      </c>
      <c r="F510" s="56" t="str">
        <f t="shared" si="7"/>
        <v>847.8470540.1.435410.000000.847010.200179</v>
      </c>
      <c r="G510" s="56" t="s">
        <v>330</v>
      </c>
      <c r="H510" s="56">
        <v>847010</v>
      </c>
      <c r="I510" s="56" t="s">
        <v>23</v>
      </c>
      <c r="J510" s="56">
        <v>200179</v>
      </c>
      <c r="K510" s="56" t="s">
        <v>3550</v>
      </c>
      <c r="L510" s="56">
        <v>1</v>
      </c>
      <c r="M510" s="56">
        <v>450000</v>
      </c>
      <c r="N510" s="57">
        <v>0</v>
      </c>
    </row>
    <row r="511" spans="1:14" x14ac:dyDescent="0.35">
      <c r="A511" s="56" t="s">
        <v>2058</v>
      </c>
      <c r="B511" s="56">
        <v>8470540</v>
      </c>
      <c r="C511" s="56" t="s">
        <v>409</v>
      </c>
      <c r="D511" s="56">
        <v>435740</v>
      </c>
      <c r="E511" s="56" t="s">
        <v>400</v>
      </c>
      <c r="F511" s="56" t="str">
        <f t="shared" si="7"/>
        <v>847.8470540.1.435740.000000.847010.200179</v>
      </c>
      <c r="G511" s="56" t="s">
        <v>330</v>
      </c>
      <c r="H511" s="56">
        <v>847010</v>
      </c>
      <c r="I511" s="56" t="s">
        <v>23</v>
      </c>
      <c r="J511" s="56">
        <v>200179</v>
      </c>
      <c r="K511" s="56" t="s">
        <v>3552</v>
      </c>
      <c r="L511" s="56">
        <v>1</v>
      </c>
      <c r="M511" s="56">
        <v>336000</v>
      </c>
      <c r="N511" s="57">
        <v>336000</v>
      </c>
    </row>
    <row r="512" spans="1:14" x14ac:dyDescent="0.35">
      <c r="A512" s="56" t="s">
        <v>2036</v>
      </c>
      <c r="B512" s="56">
        <v>8470540</v>
      </c>
      <c r="C512" s="56" t="s">
        <v>409</v>
      </c>
      <c r="D512" s="56">
        <v>436110</v>
      </c>
      <c r="E512" s="56" t="s">
        <v>64</v>
      </c>
      <c r="F512" s="56" t="str">
        <f t="shared" si="7"/>
        <v>847.8470540.1.436110.000000.847010.200179</v>
      </c>
      <c r="G512" s="56" t="s">
        <v>330</v>
      </c>
      <c r="H512" s="56">
        <v>847010</v>
      </c>
      <c r="I512" s="56" t="s">
        <v>23</v>
      </c>
      <c r="J512" s="56">
        <v>200179</v>
      </c>
      <c r="K512" s="56" t="s">
        <v>3553</v>
      </c>
      <c r="L512" s="56">
        <v>1</v>
      </c>
      <c r="M512" s="56">
        <v>360000</v>
      </c>
      <c r="N512" s="57">
        <v>360000</v>
      </c>
    </row>
    <row r="513" spans="1:14" x14ac:dyDescent="0.35">
      <c r="A513" s="56" t="s">
        <v>2036</v>
      </c>
      <c r="B513" s="56">
        <v>8470540</v>
      </c>
      <c r="C513" s="56" t="s">
        <v>409</v>
      </c>
      <c r="D513" s="56">
        <v>436110</v>
      </c>
      <c r="E513" s="56" t="s">
        <v>64</v>
      </c>
      <c r="F513" s="56" t="str">
        <f t="shared" si="7"/>
        <v>847.8470540.1.436110.000000.847010.200179</v>
      </c>
      <c r="G513" s="56" t="s">
        <v>330</v>
      </c>
      <c r="H513" s="56">
        <v>847010</v>
      </c>
      <c r="I513" s="56" t="s">
        <v>23</v>
      </c>
      <c r="J513" s="56">
        <v>200179</v>
      </c>
      <c r="K513" s="56" t="s">
        <v>3556</v>
      </c>
      <c r="L513" s="56">
        <v>1</v>
      </c>
      <c r="M513" s="56">
        <v>193910</v>
      </c>
      <c r="N513" s="57">
        <v>193910</v>
      </c>
    </row>
    <row r="514" spans="1:14" x14ac:dyDescent="0.35">
      <c r="A514" s="56" t="s">
        <v>1998</v>
      </c>
      <c r="B514" s="56">
        <v>8470230</v>
      </c>
      <c r="C514" s="56" t="s">
        <v>100</v>
      </c>
      <c r="D514" s="56">
        <v>420550</v>
      </c>
      <c r="E514" s="56" t="s">
        <v>18</v>
      </c>
      <c r="F514" s="56" t="str">
        <f t="shared" si="7"/>
        <v>847.8470230.1.420550.000000.847001.200179</v>
      </c>
      <c r="G514" s="56" t="s">
        <v>21</v>
      </c>
      <c r="H514" s="56">
        <v>847001</v>
      </c>
      <c r="I514" s="56" t="s">
        <v>23</v>
      </c>
      <c r="J514" s="56">
        <v>200179</v>
      </c>
      <c r="K514" s="56" t="s">
        <v>3559</v>
      </c>
      <c r="L514" s="56">
        <v>99</v>
      </c>
      <c r="M514" s="56">
        <v>31420</v>
      </c>
      <c r="N514" s="57">
        <v>3110580</v>
      </c>
    </row>
    <row r="515" spans="1:14" x14ac:dyDescent="0.35">
      <c r="A515" s="56" t="s">
        <v>2019</v>
      </c>
      <c r="B515" s="56">
        <v>8470230</v>
      </c>
      <c r="C515" s="56" t="s">
        <v>100</v>
      </c>
      <c r="D515" s="56">
        <v>425100</v>
      </c>
      <c r="E515" s="56" t="s">
        <v>79</v>
      </c>
      <c r="F515" s="56" t="str">
        <f t="shared" ref="F515:F578" si="8">CONCATENATE(847,".",B515,".",1,".",D515,".","000000",".",H515,".",J515)</f>
        <v>847.8470230.1.425100.000000.847001.200179</v>
      </c>
      <c r="G515" s="56" t="s">
        <v>21</v>
      </c>
      <c r="H515" s="56">
        <v>847001</v>
      </c>
      <c r="I515" s="56" t="s">
        <v>23</v>
      </c>
      <c r="J515" s="56">
        <v>200179</v>
      </c>
      <c r="K515" s="56" t="s">
        <v>3565</v>
      </c>
      <c r="L515" s="56">
        <v>8</v>
      </c>
      <c r="M515" s="56">
        <v>37500</v>
      </c>
      <c r="N515" s="57">
        <v>300000</v>
      </c>
    </row>
    <row r="516" spans="1:14" x14ac:dyDescent="0.35">
      <c r="A516" s="56" t="s">
        <v>2019</v>
      </c>
      <c r="B516" s="56">
        <v>8470230</v>
      </c>
      <c r="C516" s="56" t="s">
        <v>100</v>
      </c>
      <c r="D516" s="56">
        <v>425510</v>
      </c>
      <c r="E516" s="56" t="s">
        <v>37</v>
      </c>
      <c r="F516" s="56" t="str">
        <f t="shared" si="8"/>
        <v>847.8470230.1.425510.000000.847001.200179</v>
      </c>
      <c r="G516" s="56" t="s">
        <v>21</v>
      </c>
      <c r="H516" s="56">
        <v>847001</v>
      </c>
      <c r="I516" s="56" t="s">
        <v>23</v>
      </c>
      <c r="J516" s="56">
        <v>200179</v>
      </c>
      <c r="K516" s="56" t="s">
        <v>3571</v>
      </c>
      <c r="L516" s="56">
        <v>10</v>
      </c>
      <c r="M516" s="56">
        <v>3400</v>
      </c>
      <c r="N516" s="57">
        <v>34000</v>
      </c>
    </row>
    <row r="517" spans="1:14" x14ac:dyDescent="0.35">
      <c r="A517" s="56" t="s">
        <v>2019</v>
      </c>
      <c r="B517" s="56">
        <v>8470230</v>
      </c>
      <c r="C517" s="56" t="s">
        <v>100</v>
      </c>
      <c r="D517" s="56">
        <v>425550</v>
      </c>
      <c r="E517" s="56" t="s">
        <v>83</v>
      </c>
      <c r="F517" s="56" t="str">
        <f t="shared" si="8"/>
        <v>847.8470230.1.425550.000000.847001.200179</v>
      </c>
      <c r="G517" s="56" t="s">
        <v>21</v>
      </c>
      <c r="H517" s="56">
        <v>847001</v>
      </c>
      <c r="I517" s="56" t="s">
        <v>23</v>
      </c>
      <c r="J517" s="56">
        <v>200179</v>
      </c>
      <c r="K517" s="56" t="s">
        <v>3577</v>
      </c>
      <c r="L517" s="56">
        <v>15</v>
      </c>
      <c r="M517" s="56">
        <v>14800</v>
      </c>
      <c r="N517" s="57">
        <v>222000</v>
      </c>
    </row>
    <row r="518" spans="1:14" x14ac:dyDescent="0.35">
      <c r="A518" s="56" t="s">
        <v>2024</v>
      </c>
      <c r="B518" s="56">
        <v>8470230</v>
      </c>
      <c r="C518" s="56" t="s">
        <v>100</v>
      </c>
      <c r="D518" s="56">
        <v>425741</v>
      </c>
      <c r="E518" s="56" t="s">
        <v>633</v>
      </c>
      <c r="F518" s="56" t="str">
        <f t="shared" si="8"/>
        <v>847.8470230.1.425741.000000.847001.200179</v>
      </c>
      <c r="G518" s="56" t="s">
        <v>21</v>
      </c>
      <c r="H518" s="56">
        <v>847001</v>
      </c>
      <c r="I518" s="56" t="s">
        <v>23</v>
      </c>
      <c r="J518" s="56">
        <v>200179</v>
      </c>
      <c r="N518" s="57">
        <v>0</v>
      </c>
    </row>
    <row r="519" spans="1:14" x14ac:dyDescent="0.35">
      <c r="A519" s="56" t="s">
        <v>1998</v>
      </c>
      <c r="B519" s="56">
        <v>8470230</v>
      </c>
      <c r="C519" s="56" t="s">
        <v>100</v>
      </c>
      <c r="D519" s="56">
        <v>425742</v>
      </c>
      <c r="E519" s="56" t="s">
        <v>528</v>
      </c>
      <c r="F519" s="56" t="str">
        <f t="shared" si="8"/>
        <v>847.8470230.1.425742.000000.847001.200179</v>
      </c>
      <c r="G519" s="56" t="s">
        <v>21</v>
      </c>
      <c r="H519" s="56">
        <v>847001</v>
      </c>
      <c r="I519" s="56" t="s">
        <v>23</v>
      </c>
      <c r="J519" s="56">
        <v>200179</v>
      </c>
      <c r="N519" s="57">
        <v>0</v>
      </c>
    </row>
    <row r="520" spans="1:14" x14ac:dyDescent="0.35">
      <c r="A520" s="56" t="s">
        <v>2024</v>
      </c>
      <c r="B520" s="56">
        <v>8470230</v>
      </c>
      <c r="C520" s="56" t="s">
        <v>100</v>
      </c>
      <c r="D520" s="56">
        <v>425743</v>
      </c>
      <c r="E520" s="56" t="s">
        <v>106</v>
      </c>
      <c r="F520" s="56" t="str">
        <f t="shared" si="8"/>
        <v>847.8470230.1.425743.000000.847001.200179</v>
      </c>
      <c r="G520" s="56" t="s">
        <v>21</v>
      </c>
      <c r="H520" s="56">
        <v>847001</v>
      </c>
      <c r="I520" s="56" t="s">
        <v>23</v>
      </c>
      <c r="J520" s="56">
        <v>200179</v>
      </c>
      <c r="K520" s="56" t="s">
        <v>5495</v>
      </c>
    </row>
    <row r="521" spans="1:14" x14ac:dyDescent="0.35">
      <c r="A521" s="56" t="s">
        <v>2024</v>
      </c>
      <c r="B521" s="56">
        <v>8470230</v>
      </c>
      <c r="C521" s="56" t="s">
        <v>100</v>
      </c>
      <c r="D521" s="56">
        <v>425744</v>
      </c>
      <c r="E521" s="56" t="s">
        <v>109</v>
      </c>
      <c r="F521" s="56" t="str">
        <f t="shared" si="8"/>
        <v>847.8470230.1.425744.000000.847001.200179</v>
      </c>
      <c r="G521" s="56" t="s">
        <v>21</v>
      </c>
      <c r="H521" s="56">
        <v>847001</v>
      </c>
      <c r="I521" s="56" t="s">
        <v>23</v>
      </c>
      <c r="J521" s="56">
        <v>200179</v>
      </c>
      <c r="K521" s="56" t="s">
        <v>3587</v>
      </c>
      <c r="L521" s="56">
        <v>1131</v>
      </c>
      <c r="M521" s="56">
        <v>5400</v>
      </c>
      <c r="N521" s="57">
        <v>6107400</v>
      </c>
    </row>
    <row r="522" spans="1:14" x14ac:dyDescent="0.35">
      <c r="A522" s="56" t="s">
        <v>2024</v>
      </c>
      <c r="B522" s="56">
        <v>8470230</v>
      </c>
      <c r="C522" s="56" t="s">
        <v>100</v>
      </c>
      <c r="D522" s="56">
        <v>425745</v>
      </c>
      <c r="E522" s="56" t="s">
        <v>112</v>
      </c>
      <c r="F522" s="56" t="str">
        <f t="shared" si="8"/>
        <v>847.8470230.1.425745.000000.847001.200179</v>
      </c>
      <c r="G522" s="56" t="s">
        <v>21</v>
      </c>
      <c r="H522" s="56">
        <v>847001</v>
      </c>
      <c r="I522" s="56" t="s">
        <v>23</v>
      </c>
      <c r="J522" s="56">
        <v>200179</v>
      </c>
      <c r="K522" s="56" t="s">
        <v>3592</v>
      </c>
      <c r="L522" s="56">
        <v>1096</v>
      </c>
      <c r="M522" s="56">
        <v>3244</v>
      </c>
      <c r="N522" s="57">
        <v>3555424</v>
      </c>
    </row>
    <row r="523" spans="1:14" x14ac:dyDescent="0.35">
      <c r="A523" s="56" t="s">
        <v>2024</v>
      </c>
      <c r="B523" s="56">
        <v>8470230</v>
      </c>
      <c r="C523" s="56" t="s">
        <v>100</v>
      </c>
      <c r="D523" s="56">
        <v>425749</v>
      </c>
      <c r="E523" s="56" t="s">
        <v>115</v>
      </c>
      <c r="F523" s="56" t="str">
        <f t="shared" si="8"/>
        <v>847.8470230.1.425749.000000.847001.200179</v>
      </c>
      <c r="G523" s="56" t="s">
        <v>21</v>
      </c>
      <c r="H523" s="56">
        <v>847001</v>
      </c>
      <c r="I523" s="56" t="s">
        <v>23</v>
      </c>
      <c r="J523" s="56">
        <v>200179</v>
      </c>
      <c r="K523" s="56" t="s">
        <v>3597</v>
      </c>
      <c r="L523" s="56">
        <v>1469</v>
      </c>
      <c r="M523" s="56">
        <v>156599.6</v>
      </c>
      <c r="N523" s="237">
        <v>172533615</v>
      </c>
    </row>
    <row r="524" spans="1:14" x14ac:dyDescent="0.35">
      <c r="A524" s="56" t="s">
        <v>1998</v>
      </c>
      <c r="B524" s="56">
        <v>8470230</v>
      </c>
      <c r="C524" s="56" t="s">
        <v>100</v>
      </c>
      <c r="D524" s="56">
        <v>425761</v>
      </c>
      <c r="E524" s="56" t="s">
        <v>288</v>
      </c>
      <c r="F524" s="56" t="str">
        <f t="shared" si="8"/>
        <v>847.8470230.1.425761.000000.847001.200179</v>
      </c>
      <c r="G524" s="56" t="s">
        <v>21</v>
      </c>
      <c r="H524" s="56">
        <v>847001</v>
      </c>
      <c r="I524" s="56" t="s">
        <v>23</v>
      </c>
      <c r="J524" s="56">
        <v>200179</v>
      </c>
      <c r="K524" s="56" t="s">
        <v>3603</v>
      </c>
      <c r="L524" s="56">
        <v>10</v>
      </c>
      <c r="M524" s="56">
        <v>15000</v>
      </c>
      <c r="N524" s="57">
        <v>150000</v>
      </c>
    </row>
    <row r="525" spans="1:14" x14ac:dyDescent="0.35">
      <c r="A525" s="56" t="s">
        <v>2024</v>
      </c>
      <c r="B525" s="56">
        <v>8470230</v>
      </c>
      <c r="C525" s="56" t="s">
        <v>100</v>
      </c>
      <c r="D525" s="56">
        <v>425762</v>
      </c>
      <c r="E525" s="56" t="s">
        <v>600</v>
      </c>
      <c r="F525" s="56" t="str">
        <f t="shared" si="8"/>
        <v>847.8470230.1.425762.000000.847001.200179</v>
      </c>
      <c r="G525" s="56" t="s">
        <v>21</v>
      </c>
      <c r="H525" s="56">
        <v>847001</v>
      </c>
      <c r="I525" s="56" t="s">
        <v>23</v>
      </c>
      <c r="J525" s="56">
        <v>200179</v>
      </c>
      <c r="K525" s="56" t="s">
        <v>3609</v>
      </c>
      <c r="L525" s="56">
        <v>10</v>
      </c>
      <c r="M525" s="56">
        <v>15000</v>
      </c>
      <c r="N525" s="57">
        <v>150000</v>
      </c>
    </row>
    <row r="526" spans="1:14" x14ac:dyDescent="0.35">
      <c r="A526" s="56" t="s">
        <v>1998</v>
      </c>
      <c r="B526" s="56">
        <v>8470230</v>
      </c>
      <c r="C526" s="56" t="s">
        <v>100</v>
      </c>
      <c r="D526" s="56">
        <v>425770</v>
      </c>
      <c r="E526" s="56" t="s">
        <v>132</v>
      </c>
      <c r="F526" s="56" t="str">
        <f t="shared" si="8"/>
        <v>847.8470230.1.425770.000000.847001.200179</v>
      </c>
      <c r="G526" s="56" t="s">
        <v>21</v>
      </c>
      <c r="H526" s="56">
        <v>847001</v>
      </c>
      <c r="I526" s="56" t="s">
        <v>23</v>
      </c>
      <c r="J526" s="56">
        <v>200179</v>
      </c>
      <c r="N526" s="57">
        <v>0</v>
      </c>
    </row>
    <row r="527" spans="1:14" x14ac:dyDescent="0.35">
      <c r="A527" s="56" t="s">
        <v>2036</v>
      </c>
      <c r="B527" s="56">
        <v>8470230</v>
      </c>
      <c r="C527" s="56" t="s">
        <v>100</v>
      </c>
      <c r="D527" s="56">
        <v>425900</v>
      </c>
      <c r="E527" s="56" t="s">
        <v>40</v>
      </c>
      <c r="F527" s="56" t="str">
        <f t="shared" si="8"/>
        <v>847.8470230.1.425900.000000.847001.200179</v>
      </c>
      <c r="G527" s="56" t="s">
        <v>21</v>
      </c>
      <c r="H527" s="56">
        <v>847001</v>
      </c>
      <c r="I527" s="56" t="s">
        <v>23</v>
      </c>
      <c r="J527" s="56">
        <v>200179</v>
      </c>
      <c r="K527" s="56" t="s">
        <v>3613</v>
      </c>
      <c r="L527" s="56">
        <v>300</v>
      </c>
      <c r="M527" s="56">
        <v>186</v>
      </c>
      <c r="N527" s="57">
        <v>55800</v>
      </c>
    </row>
    <row r="528" spans="1:14" x14ac:dyDescent="0.35">
      <c r="A528" s="56" t="s">
        <v>2041</v>
      </c>
      <c r="B528" s="56">
        <v>8470230</v>
      </c>
      <c r="C528" s="56" t="s">
        <v>100</v>
      </c>
      <c r="D528" s="56">
        <v>426610</v>
      </c>
      <c r="E528" s="56" t="s">
        <v>43</v>
      </c>
      <c r="F528" s="56" t="str">
        <f t="shared" si="8"/>
        <v>847.8470230.1.426610.000000.847001.200179</v>
      </c>
      <c r="G528" s="56" t="s">
        <v>21</v>
      </c>
      <c r="H528" s="56">
        <v>847001</v>
      </c>
      <c r="I528" s="56" t="s">
        <v>23</v>
      </c>
      <c r="J528" s="56">
        <v>200179</v>
      </c>
      <c r="K528" s="56" t="s">
        <v>3619</v>
      </c>
      <c r="L528" s="56">
        <v>1</v>
      </c>
      <c r="M528" s="56">
        <v>10000</v>
      </c>
      <c r="N528" s="57">
        <v>10000</v>
      </c>
    </row>
    <row r="529" spans="1:14" x14ac:dyDescent="0.35">
      <c r="A529" s="56" t="s">
        <v>2047</v>
      </c>
      <c r="B529" s="56">
        <v>8470230</v>
      </c>
      <c r="C529" s="56" t="s">
        <v>100</v>
      </c>
      <c r="D529" s="56">
        <v>428090</v>
      </c>
      <c r="E529" s="56" t="s">
        <v>52</v>
      </c>
      <c r="F529" s="56" t="str">
        <f t="shared" si="8"/>
        <v>847.8470230.1.428090.000000.847001.200179</v>
      </c>
      <c r="G529" s="56" t="s">
        <v>21</v>
      </c>
      <c r="H529" s="56">
        <v>847001</v>
      </c>
      <c r="I529" s="56" t="s">
        <v>23</v>
      </c>
      <c r="J529" s="56">
        <v>200179</v>
      </c>
      <c r="K529" s="56" t="s">
        <v>3624</v>
      </c>
      <c r="L529" s="56">
        <v>4</v>
      </c>
      <c r="M529" s="56">
        <v>24250</v>
      </c>
      <c r="N529" s="57">
        <v>97000</v>
      </c>
    </row>
    <row r="530" spans="1:14" x14ac:dyDescent="0.35">
      <c r="A530" s="56" t="s">
        <v>2019</v>
      </c>
      <c r="B530" s="56">
        <v>8470230</v>
      </c>
      <c r="C530" s="56" t="s">
        <v>100</v>
      </c>
      <c r="D530" s="56">
        <v>428640</v>
      </c>
      <c r="E530" s="56" t="s">
        <v>55</v>
      </c>
      <c r="F530" s="56" t="str">
        <f t="shared" si="8"/>
        <v>847.8470230.1.428640.000000.847001.200179</v>
      </c>
      <c r="G530" s="56" t="s">
        <v>21</v>
      </c>
      <c r="H530" s="56">
        <v>847001</v>
      </c>
      <c r="I530" s="56" t="s">
        <v>23</v>
      </c>
      <c r="J530" s="56">
        <v>200179</v>
      </c>
      <c r="K530" s="56" t="s">
        <v>3629</v>
      </c>
      <c r="L530" s="56">
        <v>2000</v>
      </c>
      <c r="M530" s="56">
        <v>40</v>
      </c>
      <c r="N530" s="57">
        <v>80000</v>
      </c>
    </row>
    <row r="531" spans="1:14" x14ac:dyDescent="0.35">
      <c r="A531" s="56">
        <v>0</v>
      </c>
      <c r="B531" s="56">
        <v>8470230</v>
      </c>
      <c r="C531" s="56" t="s">
        <v>100</v>
      </c>
      <c r="D531" s="56">
        <v>492310</v>
      </c>
      <c r="E531" s="56" t="s">
        <v>871</v>
      </c>
      <c r="F531" s="56" t="str">
        <f t="shared" si="8"/>
        <v>847.8470230.1.492310.000000.847001.300180</v>
      </c>
      <c r="G531" s="56" t="s">
        <v>21</v>
      </c>
      <c r="H531" s="56">
        <v>847001</v>
      </c>
      <c r="I531" s="56" t="s">
        <v>863</v>
      </c>
      <c r="J531" s="56">
        <v>300180</v>
      </c>
      <c r="K531" s="56" t="s">
        <v>3636</v>
      </c>
      <c r="L531" s="56">
        <v>158</v>
      </c>
      <c r="M531" s="56">
        <v>4500</v>
      </c>
      <c r="N531" s="57">
        <v>711000</v>
      </c>
    </row>
    <row r="532" spans="1:14" x14ac:dyDescent="0.35">
      <c r="A532" s="56" t="s">
        <v>2036</v>
      </c>
      <c r="B532" s="56">
        <v>8470230</v>
      </c>
      <c r="C532" s="56" t="s">
        <v>100</v>
      </c>
      <c r="D532" s="56">
        <v>436110</v>
      </c>
      <c r="E532" s="56" t="s">
        <v>64</v>
      </c>
      <c r="F532" s="56" t="str">
        <f t="shared" si="8"/>
        <v>847.8470230.1.436110.000000.847001.200179</v>
      </c>
      <c r="G532" s="56" t="s">
        <v>21</v>
      </c>
      <c r="H532" s="56">
        <v>847001</v>
      </c>
      <c r="I532" s="56" t="s">
        <v>23</v>
      </c>
      <c r="J532" s="56">
        <v>200179</v>
      </c>
      <c r="K532" s="56" t="s">
        <v>3632</v>
      </c>
      <c r="L532" s="56">
        <v>1</v>
      </c>
      <c r="M532" s="56">
        <v>5000</v>
      </c>
      <c r="N532" s="57">
        <v>5000</v>
      </c>
    </row>
    <row r="533" spans="1:14" x14ac:dyDescent="0.35">
      <c r="A533" s="56" t="s">
        <v>2019</v>
      </c>
      <c r="B533" s="56">
        <v>8471010</v>
      </c>
      <c r="C533" s="56" t="s">
        <v>473</v>
      </c>
      <c r="D533" s="56">
        <v>425100</v>
      </c>
      <c r="E533" s="56" t="s">
        <v>79</v>
      </c>
      <c r="F533" s="56" t="str">
        <f t="shared" si="8"/>
        <v>847.8471010.1.425100.000000.847001.200179</v>
      </c>
      <c r="G533" s="56" t="s">
        <v>21</v>
      </c>
      <c r="H533" s="56">
        <v>847001</v>
      </c>
      <c r="I533" s="56" t="s">
        <v>23</v>
      </c>
      <c r="J533" s="56">
        <v>200179</v>
      </c>
      <c r="K533" s="56" t="s">
        <v>5816</v>
      </c>
      <c r="L533" s="56">
        <v>58</v>
      </c>
      <c r="M533" s="56">
        <v>2500</v>
      </c>
      <c r="N533" s="57">
        <v>145000</v>
      </c>
    </row>
    <row r="534" spans="1:14" x14ac:dyDescent="0.35">
      <c r="A534" s="56" t="s">
        <v>2036</v>
      </c>
      <c r="B534" s="56">
        <v>8471010</v>
      </c>
      <c r="C534" s="56" t="s">
        <v>473</v>
      </c>
      <c r="D534" s="56">
        <v>425900</v>
      </c>
      <c r="E534" s="56" t="s">
        <v>40</v>
      </c>
      <c r="F534" s="56" t="str">
        <f t="shared" si="8"/>
        <v>847.8471010.1.425900.000000.847001.200179</v>
      </c>
      <c r="G534" s="56" t="s">
        <v>21</v>
      </c>
      <c r="H534" s="56">
        <v>847001</v>
      </c>
      <c r="I534" s="56" t="s">
        <v>23</v>
      </c>
      <c r="J534" s="56">
        <v>200179</v>
      </c>
      <c r="K534" s="56" t="s">
        <v>5499</v>
      </c>
      <c r="L534" s="56">
        <v>12500</v>
      </c>
      <c r="M534" s="56">
        <v>65</v>
      </c>
      <c r="N534" s="57">
        <v>812500</v>
      </c>
    </row>
    <row r="535" spans="1:14" x14ac:dyDescent="0.35">
      <c r="A535" s="56" t="s">
        <v>2036</v>
      </c>
      <c r="B535" s="56">
        <v>8471010</v>
      </c>
      <c r="C535" s="56" t="s">
        <v>473</v>
      </c>
      <c r="D535" s="56">
        <v>436110</v>
      </c>
      <c r="E535" s="56" t="s">
        <v>64</v>
      </c>
      <c r="F535" s="56" t="str">
        <f t="shared" si="8"/>
        <v>847.8471010.1.436110.000000.847001.200179</v>
      </c>
      <c r="G535" s="56" t="s">
        <v>21</v>
      </c>
      <c r="H535" s="56">
        <v>847001</v>
      </c>
      <c r="I535" s="56" t="s">
        <v>23</v>
      </c>
      <c r="J535" s="56">
        <v>200179</v>
      </c>
      <c r="K535" s="56" t="s">
        <v>5817</v>
      </c>
      <c r="L535" s="56">
        <v>400</v>
      </c>
      <c r="M535" s="56">
        <v>272.25</v>
      </c>
      <c r="N535" s="57">
        <v>108900</v>
      </c>
    </row>
    <row r="536" spans="1:14" x14ac:dyDescent="0.35">
      <c r="A536" s="56" t="s">
        <v>2036</v>
      </c>
      <c r="B536" s="56">
        <v>8471010</v>
      </c>
      <c r="C536" s="56" t="s">
        <v>473</v>
      </c>
      <c r="D536" s="56">
        <v>436120</v>
      </c>
      <c r="E536" s="56" t="s">
        <v>431</v>
      </c>
      <c r="F536" s="56" t="str">
        <f t="shared" si="8"/>
        <v>847.8471010.1.436120.000000.847001.200179</v>
      </c>
      <c r="G536" s="56" t="s">
        <v>21</v>
      </c>
      <c r="H536" s="56">
        <v>847001</v>
      </c>
      <c r="I536" s="56" t="s">
        <v>23</v>
      </c>
      <c r="J536" s="56">
        <v>200179</v>
      </c>
      <c r="K536" s="56" t="s">
        <v>5501</v>
      </c>
      <c r="L536" s="56">
        <v>400</v>
      </c>
      <c r="M536" s="56">
        <v>35</v>
      </c>
      <c r="N536" s="57">
        <v>14000</v>
      </c>
    </row>
    <row r="537" spans="1:14" x14ac:dyDescent="0.35">
      <c r="A537" s="56" t="s">
        <v>2024</v>
      </c>
      <c r="B537" s="56">
        <v>8471010</v>
      </c>
      <c r="C537" s="56" t="s">
        <v>473</v>
      </c>
      <c r="D537" s="56">
        <v>425720</v>
      </c>
      <c r="E537" s="56" t="s">
        <v>126</v>
      </c>
      <c r="F537" s="56" t="str">
        <f t="shared" si="8"/>
        <v>847.8471010.1.425720.000000.847001.200179</v>
      </c>
      <c r="G537" s="56" t="s">
        <v>21</v>
      </c>
      <c r="H537" s="56">
        <v>847001</v>
      </c>
      <c r="I537" s="56" t="s">
        <v>23</v>
      </c>
      <c r="J537" s="56">
        <v>200179</v>
      </c>
      <c r="K537" s="56" t="s">
        <v>5502</v>
      </c>
      <c r="L537" s="56">
        <v>86</v>
      </c>
      <c r="M537" s="56">
        <v>1384</v>
      </c>
      <c r="N537" s="57">
        <v>119024</v>
      </c>
    </row>
    <row r="538" spans="1:14" x14ac:dyDescent="0.35">
      <c r="A538" s="56" t="s">
        <v>2019</v>
      </c>
      <c r="B538" s="56">
        <v>8471010</v>
      </c>
      <c r="C538" s="56" t="s">
        <v>473</v>
      </c>
      <c r="D538" s="56">
        <v>425510</v>
      </c>
      <c r="E538" s="56" t="s">
        <v>37</v>
      </c>
      <c r="F538" s="56" t="str">
        <f t="shared" si="8"/>
        <v>847.8471010.1.425510.000000.847001.200179</v>
      </c>
      <c r="G538" s="56" t="s">
        <v>21</v>
      </c>
      <c r="H538" s="56">
        <v>847001</v>
      </c>
      <c r="I538" s="56" t="s">
        <v>23</v>
      </c>
      <c r="J538" s="56">
        <v>200179</v>
      </c>
      <c r="K538" s="56" t="s">
        <v>5818</v>
      </c>
      <c r="L538" s="56">
        <v>5</v>
      </c>
      <c r="M538" s="56">
        <v>20000</v>
      </c>
      <c r="N538" s="57">
        <v>100000</v>
      </c>
    </row>
    <row r="539" spans="1:14" x14ac:dyDescent="0.35">
      <c r="A539" s="56" t="s">
        <v>2036</v>
      </c>
      <c r="B539" s="56">
        <v>8471210</v>
      </c>
      <c r="C539" s="56" t="s">
        <v>679</v>
      </c>
      <c r="D539" s="56">
        <v>425900</v>
      </c>
      <c r="E539" s="56" t="s">
        <v>40</v>
      </c>
      <c r="F539" s="56" t="str">
        <f t="shared" si="8"/>
        <v>847.8471210.1.425900.000000.847001.200179</v>
      </c>
      <c r="G539" s="56" t="s">
        <v>21</v>
      </c>
      <c r="H539" s="56">
        <v>847001</v>
      </c>
      <c r="I539" s="56" t="s">
        <v>23</v>
      </c>
      <c r="J539" s="56">
        <v>200179</v>
      </c>
      <c r="K539" s="56" t="s">
        <v>3650</v>
      </c>
      <c r="L539" s="56">
        <v>5</v>
      </c>
      <c r="M539" s="56">
        <v>3000</v>
      </c>
      <c r="N539" s="57">
        <v>15000</v>
      </c>
    </row>
    <row r="540" spans="1:14" x14ac:dyDescent="0.35">
      <c r="A540" s="56" t="s">
        <v>2047</v>
      </c>
      <c r="B540" s="56">
        <v>8471210</v>
      </c>
      <c r="C540" s="56" t="s">
        <v>679</v>
      </c>
      <c r="D540" s="56">
        <v>428090</v>
      </c>
      <c r="E540" s="56" t="s">
        <v>52</v>
      </c>
      <c r="F540" s="56" t="str">
        <f t="shared" si="8"/>
        <v>847.8471210.1.428090.000000.847001.200179</v>
      </c>
      <c r="G540" s="56" t="s">
        <v>21</v>
      </c>
      <c r="H540" s="56">
        <v>847001</v>
      </c>
      <c r="I540" s="56" t="s">
        <v>23</v>
      </c>
      <c r="J540" s="56">
        <v>200179</v>
      </c>
      <c r="K540" s="56" t="s">
        <v>3655</v>
      </c>
      <c r="L540" s="56">
        <v>4</v>
      </c>
      <c r="M540" s="56">
        <v>25000</v>
      </c>
      <c r="N540" s="57">
        <v>100000</v>
      </c>
    </row>
    <row r="541" spans="1:14" x14ac:dyDescent="0.35">
      <c r="A541" s="56" t="s">
        <v>1998</v>
      </c>
      <c r="B541" s="56">
        <v>8471210</v>
      </c>
      <c r="C541" s="56" t="s">
        <v>679</v>
      </c>
      <c r="D541" s="56">
        <v>435530</v>
      </c>
      <c r="E541" s="56" t="s">
        <v>150</v>
      </c>
      <c r="F541" s="56" t="str">
        <f t="shared" si="8"/>
        <v>847.8471210.1.435530.000000.847001.200179</v>
      </c>
      <c r="G541" s="56" t="s">
        <v>21</v>
      </c>
      <c r="H541" s="56">
        <v>847001</v>
      </c>
      <c r="I541" s="56" t="s">
        <v>23</v>
      </c>
      <c r="J541" s="56">
        <v>200179</v>
      </c>
      <c r="K541" s="56" t="s">
        <v>3662</v>
      </c>
      <c r="L541" s="56">
        <v>5</v>
      </c>
      <c r="M541" s="56">
        <v>4000</v>
      </c>
      <c r="N541" s="57">
        <v>20000</v>
      </c>
    </row>
    <row r="542" spans="1:14" x14ac:dyDescent="0.35">
      <c r="A542" s="56" t="s">
        <v>2019</v>
      </c>
      <c r="B542" s="56">
        <v>8471210</v>
      </c>
      <c r="C542" s="56" t="s">
        <v>679</v>
      </c>
      <c r="D542" s="56">
        <v>428640</v>
      </c>
      <c r="E542" s="56" t="s">
        <v>55</v>
      </c>
      <c r="F542" s="56" t="str">
        <f t="shared" si="8"/>
        <v>847.8471210.1.428640.000000.847001.200179</v>
      </c>
      <c r="G542" s="56" t="s">
        <v>21</v>
      </c>
      <c r="H542" s="56">
        <v>847001</v>
      </c>
      <c r="I542" s="56" t="s">
        <v>23</v>
      </c>
      <c r="J542" s="56">
        <v>200179</v>
      </c>
      <c r="K542" s="56" t="s">
        <v>5819</v>
      </c>
      <c r="L542" s="56">
        <v>4</v>
      </c>
      <c r="M542" s="56">
        <v>5000</v>
      </c>
      <c r="N542" s="57">
        <v>20000</v>
      </c>
    </row>
    <row r="543" spans="1:14" x14ac:dyDescent="0.35">
      <c r="A543" s="56" t="s">
        <v>2019</v>
      </c>
      <c r="B543" s="56">
        <v>8471220</v>
      </c>
      <c r="C543" s="56" t="s">
        <v>518</v>
      </c>
      <c r="D543" s="56">
        <v>425510</v>
      </c>
      <c r="E543" s="56" t="s">
        <v>37</v>
      </c>
      <c r="F543" s="56" t="str">
        <f t="shared" si="8"/>
        <v>847.8471220.1.425510.000000.847001.200179</v>
      </c>
      <c r="G543" s="56" t="s">
        <v>21</v>
      </c>
      <c r="H543" s="56">
        <v>847001</v>
      </c>
      <c r="I543" s="56" t="s">
        <v>23</v>
      </c>
      <c r="J543" s="56">
        <v>200179</v>
      </c>
      <c r="L543" s="56">
        <v>2600</v>
      </c>
      <c r="M543" s="56">
        <v>1</v>
      </c>
      <c r="N543" s="57">
        <v>2600</v>
      </c>
    </row>
    <row r="544" spans="1:14" x14ac:dyDescent="0.35">
      <c r="A544" s="56" t="s">
        <v>2019</v>
      </c>
      <c r="B544" s="56">
        <v>8471220</v>
      </c>
      <c r="C544" s="56" t="s">
        <v>518</v>
      </c>
      <c r="D544" s="56">
        <v>425550</v>
      </c>
      <c r="E544" s="56" t="s">
        <v>83</v>
      </c>
      <c r="F544" s="56" t="str">
        <f t="shared" si="8"/>
        <v>847.8471220.1.425550.000000.847001.200179</v>
      </c>
      <c r="G544" s="56" t="s">
        <v>21</v>
      </c>
      <c r="H544" s="56">
        <v>847001</v>
      </c>
      <c r="I544" s="56" t="s">
        <v>23</v>
      </c>
      <c r="J544" s="56">
        <v>200179</v>
      </c>
      <c r="K544" s="56" t="s">
        <v>3664</v>
      </c>
      <c r="N544" s="57">
        <v>0</v>
      </c>
    </row>
    <row r="545" spans="1:14" x14ac:dyDescent="0.35">
      <c r="A545" s="56" t="s">
        <v>2024</v>
      </c>
      <c r="B545" s="56">
        <v>8471220</v>
      </c>
      <c r="C545" s="56" t="s">
        <v>518</v>
      </c>
      <c r="D545" s="56">
        <v>425741</v>
      </c>
      <c r="E545" s="56" t="s">
        <v>633</v>
      </c>
      <c r="F545" s="56" t="str">
        <f t="shared" si="8"/>
        <v>847.8471220.1.425741.000000.847001.200179</v>
      </c>
      <c r="G545" s="56" t="s">
        <v>21</v>
      </c>
      <c r="H545" s="56">
        <v>847001</v>
      </c>
      <c r="I545" s="56" t="s">
        <v>23</v>
      </c>
      <c r="J545" s="56">
        <v>200179</v>
      </c>
      <c r="K545" s="56" t="s">
        <v>5504</v>
      </c>
      <c r="L545" s="56">
        <v>15608000</v>
      </c>
      <c r="M545" s="56">
        <v>1</v>
      </c>
      <c r="N545" s="237">
        <v>105354000</v>
      </c>
    </row>
    <row r="546" spans="1:14" x14ac:dyDescent="0.35">
      <c r="A546" s="56" t="s">
        <v>2036</v>
      </c>
      <c r="B546" s="56">
        <v>8471220</v>
      </c>
      <c r="C546" s="56" t="s">
        <v>518</v>
      </c>
      <c r="D546" s="56">
        <v>425900</v>
      </c>
      <c r="E546" s="56" t="s">
        <v>40</v>
      </c>
      <c r="F546" s="56" t="str">
        <f t="shared" si="8"/>
        <v>847.8471220.1.425900.000000.847001.200179</v>
      </c>
      <c r="G546" s="56" t="s">
        <v>21</v>
      </c>
      <c r="H546" s="56">
        <v>847001</v>
      </c>
      <c r="I546" s="56" t="s">
        <v>23</v>
      </c>
      <c r="J546" s="56">
        <v>200179</v>
      </c>
      <c r="K546" s="56" t="s">
        <v>3670</v>
      </c>
    </row>
    <row r="547" spans="1:14" x14ac:dyDescent="0.35">
      <c r="A547" s="56" t="s">
        <v>2668</v>
      </c>
      <c r="B547" s="56">
        <v>8471220</v>
      </c>
      <c r="C547" s="56" t="s">
        <v>518</v>
      </c>
      <c r="D547" s="56">
        <v>426900</v>
      </c>
      <c r="E547" s="56" t="s">
        <v>360</v>
      </c>
      <c r="F547" s="56" t="str">
        <f t="shared" si="8"/>
        <v>847.8471220.1.426900.000000.847001.200179</v>
      </c>
      <c r="G547" s="56" t="s">
        <v>21</v>
      </c>
      <c r="H547" s="56">
        <v>847001</v>
      </c>
      <c r="I547" s="56" t="s">
        <v>23</v>
      </c>
      <c r="J547" s="56">
        <v>200179</v>
      </c>
      <c r="K547" s="56" t="s">
        <v>3669</v>
      </c>
      <c r="L547" s="56">
        <v>16000</v>
      </c>
      <c r="M547" s="56">
        <v>1</v>
      </c>
      <c r="N547" s="57">
        <v>16000</v>
      </c>
    </row>
    <row r="548" spans="1:14" x14ac:dyDescent="0.35">
      <c r="A548" s="56" t="s">
        <v>1998</v>
      </c>
      <c r="B548" s="56">
        <v>8471220</v>
      </c>
      <c r="C548" s="56" t="s">
        <v>518</v>
      </c>
      <c r="D548" s="56">
        <v>435340</v>
      </c>
      <c r="E548" s="56" t="s">
        <v>239</v>
      </c>
      <c r="F548" s="56" t="str">
        <f t="shared" si="8"/>
        <v>847.8471220.1.435340.000000.847001.200179</v>
      </c>
      <c r="G548" s="56" t="s">
        <v>21</v>
      </c>
      <c r="H548" s="56">
        <v>847001</v>
      </c>
      <c r="I548" s="56" t="s">
        <v>23</v>
      </c>
      <c r="J548" s="56">
        <v>200179</v>
      </c>
      <c r="K548" s="56" t="s">
        <v>3670</v>
      </c>
      <c r="L548" s="56">
        <v>14640651.199999999</v>
      </c>
      <c r="M548" s="56">
        <v>1</v>
      </c>
      <c r="N548" s="57">
        <v>14640651.199999999</v>
      </c>
    </row>
    <row r="549" spans="1:14" x14ac:dyDescent="0.35">
      <c r="A549" s="56" t="s">
        <v>2036</v>
      </c>
      <c r="B549" s="56">
        <v>8471220</v>
      </c>
      <c r="C549" s="56" t="s">
        <v>518</v>
      </c>
      <c r="D549" s="56">
        <v>436110</v>
      </c>
      <c r="E549" s="56" t="s">
        <v>64</v>
      </c>
      <c r="F549" s="56" t="str">
        <f t="shared" si="8"/>
        <v>847.8471220.1.436110.000000.847001.200179</v>
      </c>
      <c r="G549" s="56" t="s">
        <v>21</v>
      </c>
      <c r="H549" s="56">
        <v>847001</v>
      </c>
      <c r="I549" s="56" t="s">
        <v>23</v>
      </c>
      <c r="J549" s="56">
        <v>200179</v>
      </c>
      <c r="K549" s="56" t="s">
        <v>3673</v>
      </c>
      <c r="L549" s="56">
        <v>400000</v>
      </c>
      <c r="M549" s="56">
        <v>1</v>
      </c>
      <c r="N549" s="57">
        <v>400000</v>
      </c>
    </row>
    <row r="550" spans="1:14" x14ac:dyDescent="0.35">
      <c r="A550" s="56" t="s">
        <v>2036</v>
      </c>
      <c r="B550" s="56">
        <v>8471220</v>
      </c>
      <c r="C550" s="56" t="s">
        <v>518</v>
      </c>
      <c r="D550" s="56">
        <v>436120</v>
      </c>
      <c r="E550" s="56" t="s">
        <v>431</v>
      </c>
      <c r="F550" s="56" t="str">
        <f t="shared" si="8"/>
        <v>847.8471220.1.436120.000000.847001.200179</v>
      </c>
      <c r="G550" s="56" t="s">
        <v>21</v>
      </c>
      <c r="H550" s="56">
        <v>847001</v>
      </c>
      <c r="I550" s="56" t="s">
        <v>23</v>
      </c>
      <c r="J550" s="56">
        <v>200179</v>
      </c>
      <c r="K550" s="56" t="s">
        <v>3674</v>
      </c>
      <c r="L550" s="56">
        <v>8000</v>
      </c>
      <c r="M550" s="56">
        <v>1</v>
      </c>
      <c r="N550" s="57">
        <v>8000</v>
      </c>
    </row>
    <row r="551" spans="1:14" x14ac:dyDescent="0.35">
      <c r="A551" s="56" t="s">
        <v>1998</v>
      </c>
      <c r="B551" s="56">
        <v>8471230</v>
      </c>
      <c r="C551" s="56" t="s">
        <v>526</v>
      </c>
      <c r="D551" s="56">
        <v>425742</v>
      </c>
      <c r="E551" s="56" t="s">
        <v>528</v>
      </c>
      <c r="F551" s="56" t="str">
        <f t="shared" si="8"/>
        <v>847.8471230.1.425742.000000.847001.200179</v>
      </c>
      <c r="G551" s="56" t="s">
        <v>21</v>
      </c>
      <c r="H551" s="56">
        <v>847001</v>
      </c>
      <c r="I551" s="56" t="s">
        <v>23</v>
      </c>
      <c r="J551" s="56">
        <v>200179</v>
      </c>
      <c r="K551" s="56" t="s">
        <v>3677</v>
      </c>
      <c r="L551" s="56">
        <v>8</v>
      </c>
      <c r="M551" s="56">
        <v>375000</v>
      </c>
      <c r="N551" s="57">
        <v>3000000</v>
      </c>
    </row>
    <row r="552" spans="1:14" x14ac:dyDescent="0.35">
      <c r="A552" s="56" t="s">
        <v>2041</v>
      </c>
      <c r="B552" s="56">
        <v>8471230</v>
      </c>
      <c r="C552" s="56" t="s">
        <v>526</v>
      </c>
      <c r="D552" s="56">
        <v>426610</v>
      </c>
      <c r="E552" s="56" t="s">
        <v>43</v>
      </c>
      <c r="F552" s="56" t="str">
        <f t="shared" si="8"/>
        <v>847.8471230.1.426610.000000.847001.200179</v>
      </c>
      <c r="G552" s="56" t="s">
        <v>21</v>
      </c>
      <c r="H552" s="56">
        <v>847001</v>
      </c>
      <c r="I552" s="56" t="s">
        <v>23</v>
      </c>
      <c r="J552" s="56">
        <v>200179</v>
      </c>
      <c r="K552" s="56" t="s">
        <v>5505</v>
      </c>
      <c r="L552" s="56">
        <v>1</v>
      </c>
      <c r="M552" s="56">
        <v>120000</v>
      </c>
      <c r="N552" s="57">
        <v>120000</v>
      </c>
    </row>
    <row r="553" spans="1:14" x14ac:dyDescent="0.35">
      <c r="A553" s="56" t="s">
        <v>2019</v>
      </c>
      <c r="B553" s="56">
        <v>8471240</v>
      </c>
      <c r="C553" s="56" t="s">
        <v>532</v>
      </c>
      <c r="D553" s="56">
        <v>425510</v>
      </c>
      <c r="E553" s="56" t="s">
        <v>37</v>
      </c>
      <c r="F553" s="56" t="str">
        <f t="shared" si="8"/>
        <v>847.8471240.1.425510.000000.847001.200179</v>
      </c>
      <c r="G553" s="56" t="s">
        <v>21</v>
      </c>
      <c r="H553" s="56">
        <v>847001</v>
      </c>
      <c r="I553" s="56" t="s">
        <v>23</v>
      </c>
      <c r="J553" s="56">
        <v>200179</v>
      </c>
      <c r="K553" s="56" t="s">
        <v>3687</v>
      </c>
      <c r="L553" s="56">
        <v>1</v>
      </c>
      <c r="M553" s="56">
        <v>45000</v>
      </c>
      <c r="N553" s="57">
        <v>45000</v>
      </c>
    </row>
    <row r="554" spans="1:14" x14ac:dyDescent="0.35">
      <c r="A554" s="56" t="s">
        <v>2019</v>
      </c>
      <c r="B554" s="56">
        <v>8471240</v>
      </c>
      <c r="C554" s="56" t="s">
        <v>532</v>
      </c>
      <c r="D554" s="56">
        <v>425510</v>
      </c>
      <c r="E554" s="56" t="s">
        <v>37</v>
      </c>
      <c r="F554" s="56" t="str">
        <f t="shared" si="8"/>
        <v>847.8471240.1.425510.000000.847001.200179</v>
      </c>
      <c r="G554" s="56" t="s">
        <v>21</v>
      </c>
      <c r="H554" s="56">
        <v>847001</v>
      </c>
      <c r="I554" s="56" t="s">
        <v>23</v>
      </c>
      <c r="J554" s="56">
        <v>200179</v>
      </c>
      <c r="K554" s="56" t="s">
        <v>3691</v>
      </c>
      <c r="L554" s="56">
        <v>1</v>
      </c>
      <c r="M554" s="56">
        <v>20000</v>
      </c>
      <c r="N554" s="57">
        <v>20000</v>
      </c>
    </row>
    <row r="555" spans="1:14" x14ac:dyDescent="0.35">
      <c r="A555" s="56" t="s">
        <v>2019</v>
      </c>
      <c r="B555" s="56">
        <v>8471240</v>
      </c>
      <c r="C555" s="56" t="s">
        <v>532</v>
      </c>
      <c r="D555" s="56">
        <v>425510</v>
      </c>
      <c r="E555" s="56" t="s">
        <v>37</v>
      </c>
      <c r="F555" s="56" t="str">
        <f t="shared" si="8"/>
        <v>847.8471240.1.425510.000000.847001.200179</v>
      </c>
      <c r="G555" s="56" t="s">
        <v>21</v>
      </c>
      <c r="H555" s="56">
        <v>847001</v>
      </c>
      <c r="I555" s="56" t="s">
        <v>23</v>
      </c>
      <c r="J555" s="56">
        <v>200179</v>
      </c>
      <c r="K555" s="56" t="s">
        <v>3692</v>
      </c>
      <c r="L555" s="56">
        <v>1</v>
      </c>
      <c r="M555" s="56">
        <v>5000</v>
      </c>
      <c r="N555" s="57">
        <v>5000</v>
      </c>
    </row>
    <row r="556" spans="1:14" x14ac:dyDescent="0.35">
      <c r="A556" s="56" t="s">
        <v>2019</v>
      </c>
      <c r="B556" s="56">
        <v>8471240</v>
      </c>
      <c r="C556" s="56" t="s">
        <v>532</v>
      </c>
      <c r="D556" s="56">
        <v>425510</v>
      </c>
      <c r="E556" s="56" t="s">
        <v>37</v>
      </c>
      <c r="F556" s="56" t="str">
        <f t="shared" si="8"/>
        <v>847.8471240.1.425510.000000.847001.200179</v>
      </c>
      <c r="G556" s="56" t="s">
        <v>21</v>
      </c>
      <c r="H556" s="56">
        <v>847001</v>
      </c>
      <c r="I556" s="56" t="s">
        <v>23</v>
      </c>
      <c r="J556" s="56">
        <v>200179</v>
      </c>
      <c r="K556" s="56" t="s">
        <v>3693</v>
      </c>
      <c r="L556" s="56">
        <v>1</v>
      </c>
      <c r="M556" s="56">
        <v>80000</v>
      </c>
      <c r="N556" s="57">
        <v>80000</v>
      </c>
    </row>
    <row r="557" spans="1:14" x14ac:dyDescent="0.35">
      <c r="A557" s="56" t="s">
        <v>2019</v>
      </c>
      <c r="B557" s="56">
        <v>8471240</v>
      </c>
      <c r="C557" s="56" t="s">
        <v>532</v>
      </c>
      <c r="D557" s="56">
        <v>425510</v>
      </c>
      <c r="E557" s="56" t="s">
        <v>37</v>
      </c>
      <c r="F557" s="56" t="str">
        <f t="shared" si="8"/>
        <v>847.8471240.1.425510.000000.847001.200179</v>
      </c>
      <c r="G557" s="56" t="s">
        <v>21</v>
      </c>
      <c r="H557" s="56">
        <v>847001</v>
      </c>
      <c r="I557" s="56" t="s">
        <v>23</v>
      </c>
      <c r="J557" s="56">
        <v>200179</v>
      </c>
      <c r="K557" s="56" t="s">
        <v>3695</v>
      </c>
      <c r="L557" s="56">
        <v>1</v>
      </c>
      <c r="M557" s="56">
        <v>40000</v>
      </c>
      <c r="N557" s="57">
        <v>40000</v>
      </c>
    </row>
    <row r="558" spans="1:14" x14ac:dyDescent="0.35">
      <c r="A558" s="56" t="s">
        <v>2019</v>
      </c>
      <c r="B558" s="56">
        <v>8471240</v>
      </c>
      <c r="C558" s="56" t="s">
        <v>532</v>
      </c>
      <c r="D558" s="56">
        <v>425510</v>
      </c>
      <c r="E558" s="56" t="s">
        <v>37</v>
      </c>
      <c r="F558" s="56" t="str">
        <f t="shared" si="8"/>
        <v>847.8471240.1.425510.000000.847001.200179</v>
      </c>
      <c r="G558" s="56" t="s">
        <v>21</v>
      </c>
      <c r="H558" s="56">
        <v>847001</v>
      </c>
      <c r="I558" s="56" t="s">
        <v>23</v>
      </c>
      <c r="J558" s="56">
        <v>200179</v>
      </c>
      <c r="K558" s="56" t="s">
        <v>3697</v>
      </c>
      <c r="L558" s="56">
        <v>1</v>
      </c>
      <c r="M558" s="56">
        <v>30000</v>
      </c>
      <c r="N558" s="57">
        <v>30000</v>
      </c>
    </row>
    <row r="559" spans="1:14" x14ac:dyDescent="0.35">
      <c r="A559" s="56" t="s">
        <v>2024</v>
      </c>
      <c r="B559" s="56">
        <v>8471240</v>
      </c>
      <c r="C559" s="56" t="s">
        <v>532</v>
      </c>
      <c r="D559" s="56">
        <v>425720</v>
      </c>
      <c r="E559" s="56" t="s">
        <v>126</v>
      </c>
      <c r="F559" s="56" t="str">
        <f t="shared" si="8"/>
        <v>847.8471240.1.425720.000000.847001.200179</v>
      </c>
      <c r="G559" s="56" t="s">
        <v>21</v>
      </c>
      <c r="H559" s="56">
        <v>847001</v>
      </c>
      <c r="I559" s="56" t="s">
        <v>23</v>
      </c>
      <c r="J559" s="56">
        <v>200179</v>
      </c>
      <c r="K559" s="56" t="s">
        <v>3700</v>
      </c>
      <c r="L559" s="56">
        <v>1</v>
      </c>
      <c r="M559" s="56">
        <v>75000</v>
      </c>
      <c r="N559" s="57">
        <v>75000</v>
      </c>
    </row>
    <row r="560" spans="1:14" x14ac:dyDescent="0.35">
      <c r="A560" s="56" t="s">
        <v>2024</v>
      </c>
      <c r="B560" s="56">
        <v>8471240</v>
      </c>
      <c r="C560" s="56" t="s">
        <v>532</v>
      </c>
      <c r="D560" s="56">
        <v>425720</v>
      </c>
      <c r="E560" s="56" t="s">
        <v>126</v>
      </c>
      <c r="F560" s="56" t="str">
        <f t="shared" si="8"/>
        <v>847.8471240.1.425720.000000.847001.200179</v>
      </c>
      <c r="G560" s="56" t="s">
        <v>21</v>
      </c>
      <c r="H560" s="56">
        <v>847001</v>
      </c>
      <c r="I560" s="56" t="s">
        <v>23</v>
      </c>
      <c r="J560" s="56">
        <v>200179</v>
      </c>
      <c r="K560" s="56" t="s">
        <v>3702</v>
      </c>
      <c r="L560" s="56">
        <v>1</v>
      </c>
      <c r="M560" s="56">
        <v>30000</v>
      </c>
      <c r="N560" s="57">
        <v>30000</v>
      </c>
    </row>
    <row r="561" spans="1:14" x14ac:dyDescent="0.35">
      <c r="A561" s="56" t="s">
        <v>2024</v>
      </c>
      <c r="B561" s="56">
        <v>8471240</v>
      </c>
      <c r="C561" s="56" t="s">
        <v>532</v>
      </c>
      <c r="D561" s="56">
        <v>425720</v>
      </c>
      <c r="E561" s="56" t="s">
        <v>126</v>
      </c>
      <c r="F561" s="56" t="str">
        <f t="shared" si="8"/>
        <v>847.8471240.1.425720.000000.847001.200179</v>
      </c>
      <c r="G561" s="56" t="s">
        <v>21</v>
      </c>
      <c r="H561" s="56">
        <v>847001</v>
      </c>
      <c r="I561" s="56" t="s">
        <v>23</v>
      </c>
      <c r="J561" s="56">
        <v>200179</v>
      </c>
      <c r="K561" s="56" t="s">
        <v>3705</v>
      </c>
      <c r="L561" s="56">
        <v>3</v>
      </c>
      <c r="M561" s="56">
        <v>6000</v>
      </c>
      <c r="N561" s="57">
        <v>18000</v>
      </c>
    </row>
    <row r="562" spans="1:14" x14ac:dyDescent="0.35">
      <c r="A562" s="56" t="s">
        <v>2024</v>
      </c>
      <c r="B562" s="56">
        <v>8471240</v>
      </c>
      <c r="C562" s="56" t="s">
        <v>532</v>
      </c>
      <c r="D562" s="56">
        <v>425720</v>
      </c>
      <c r="E562" s="56" t="s">
        <v>126</v>
      </c>
      <c r="F562" s="56" t="str">
        <f t="shared" si="8"/>
        <v>847.8471240.1.425720.000000.847001.200179</v>
      </c>
      <c r="G562" s="56" t="s">
        <v>21</v>
      </c>
      <c r="H562" s="56">
        <v>847001</v>
      </c>
      <c r="I562" s="56" t="s">
        <v>23</v>
      </c>
      <c r="J562" s="56">
        <v>200179</v>
      </c>
      <c r="K562" s="56" t="s">
        <v>3707</v>
      </c>
      <c r="L562" s="56">
        <v>10</v>
      </c>
      <c r="M562" s="56">
        <v>500</v>
      </c>
      <c r="N562" s="57">
        <v>5000</v>
      </c>
    </row>
    <row r="563" spans="1:14" x14ac:dyDescent="0.35">
      <c r="A563" s="56" t="s">
        <v>2024</v>
      </c>
      <c r="B563" s="56">
        <v>8471240</v>
      </c>
      <c r="C563" s="56" t="s">
        <v>532</v>
      </c>
      <c r="D563" s="56">
        <v>425750</v>
      </c>
      <c r="E563" s="56" t="s">
        <v>554</v>
      </c>
      <c r="F563" s="56" t="str">
        <f t="shared" si="8"/>
        <v>847.8471240.1.425750.000000.847001.200179</v>
      </c>
      <c r="G563" s="56" t="s">
        <v>21</v>
      </c>
      <c r="H563" s="56">
        <v>847001</v>
      </c>
      <c r="I563" s="56" t="s">
        <v>23</v>
      </c>
      <c r="J563" s="56">
        <v>200179</v>
      </c>
      <c r="K563" s="56" t="s">
        <v>3709</v>
      </c>
      <c r="L563" s="56">
        <v>6</v>
      </c>
      <c r="M563" s="56">
        <v>1400</v>
      </c>
      <c r="N563" s="57">
        <v>8400</v>
      </c>
    </row>
    <row r="564" spans="1:14" x14ac:dyDescent="0.35">
      <c r="A564" s="56" t="s">
        <v>2024</v>
      </c>
      <c r="B564" s="56">
        <v>8471240</v>
      </c>
      <c r="C564" s="56" t="s">
        <v>532</v>
      </c>
      <c r="D564" s="56">
        <v>425750</v>
      </c>
      <c r="E564" s="56" t="s">
        <v>554</v>
      </c>
      <c r="F564" s="56" t="str">
        <f t="shared" si="8"/>
        <v>847.8471240.1.425750.000000.847001.200179</v>
      </c>
      <c r="G564" s="56" t="s">
        <v>21</v>
      </c>
      <c r="H564" s="56">
        <v>847001</v>
      </c>
      <c r="I564" s="56" t="s">
        <v>23</v>
      </c>
      <c r="J564" s="56">
        <v>200179</v>
      </c>
      <c r="K564" s="56" t="s">
        <v>3711</v>
      </c>
      <c r="L564" s="56">
        <v>1</v>
      </c>
      <c r="M564" s="56">
        <v>14600</v>
      </c>
      <c r="N564" s="57">
        <v>14600</v>
      </c>
    </row>
    <row r="565" spans="1:14" x14ac:dyDescent="0.35">
      <c r="A565" s="56" t="s">
        <v>1998</v>
      </c>
      <c r="B565" s="56">
        <v>8471240</v>
      </c>
      <c r="C565" s="56" t="s">
        <v>532</v>
      </c>
      <c r="D565" s="56">
        <v>425761</v>
      </c>
      <c r="E565" s="56" t="s">
        <v>288</v>
      </c>
      <c r="F565" s="56" t="str">
        <f t="shared" si="8"/>
        <v>847.8471240.1.425761.000000.847001.200179</v>
      </c>
      <c r="G565" s="56" t="s">
        <v>21</v>
      </c>
      <c r="H565" s="56">
        <v>847001</v>
      </c>
      <c r="I565" s="56" t="s">
        <v>23</v>
      </c>
      <c r="J565" s="56">
        <v>200179</v>
      </c>
      <c r="K565" s="56" t="s">
        <v>3713</v>
      </c>
      <c r="L565" s="56">
        <v>1</v>
      </c>
      <c r="M565" s="56">
        <v>1200000</v>
      </c>
      <c r="N565" s="57">
        <v>1200000</v>
      </c>
    </row>
    <row r="566" spans="1:14" x14ac:dyDescent="0.35">
      <c r="A566" s="56" t="s">
        <v>2036</v>
      </c>
      <c r="B566" s="56">
        <v>8471240</v>
      </c>
      <c r="C566" s="56" t="s">
        <v>532</v>
      </c>
      <c r="D566" s="56">
        <v>425900</v>
      </c>
      <c r="E566" s="56" t="s">
        <v>40</v>
      </c>
      <c r="F566" s="56" t="str">
        <f t="shared" si="8"/>
        <v>847.8471240.1.425900.000000.847001.200179</v>
      </c>
      <c r="G566" s="56" t="s">
        <v>21</v>
      </c>
      <c r="H566" s="56">
        <v>847001</v>
      </c>
      <c r="I566" s="56" t="s">
        <v>23</v>
      </c>
      <c r="J566" s="56">
        <v>200179</v>
      </c>
      <c r="K566" s="56" t="s">
        <v>3716</v>
      </c>
      <c r="L566" s="56">
        <v>2</v>
      </c>
      <c r="M566" s="56">
        <v>7250</v>
      </c>
      <c r="N566" s="57">
        <v>14500</v>
      </c>
    </row>
    <row r="567" spans="1:14" x14ac:dyDescent="0.35">
      <c r="A567" s="56" t="s">
        <v>2036</v>
      </c>
      <c r="B567" s="56">
        <v>8471240</v>
      </c>
      <c r="C567" s="56" t="s">
        <v>532</v>
      </c>
      <c r="D567" s="56">
        <v>425900</v>
      </c>
      <c r="E567" s="56" t="s">
        <v>40</v>
      </c>
      <c r="F567" s="56" t="str">
        <f t="shared" si="8"/>
        <v>847.8471240.1.425900.000000.847001.200179</v>
      </c>
      <c r="G567" s="56" t="s">
        <v>21</v>
      </c>
      <c r="H567" s="56">
        <v>847001</v>
      </c>
      <c r="I567" s="56" t="s">
        <v>23</v>
      </c>
      <c r="J567" s="56">
        <v>200179</v>
      </c>
      <c r="K567" s="56" t="s">
        <v>3717</v>
      </c>
      <c r="L567" s="56">
        <v>3</v>
      </c>
      <c r="M567" s="56">
        <v>1500</v>
      </c>
      <c r="N567" s="57">
        <v>4500</v>
      </c>
    </row>
    <row r="568" spans="1:14" x14ac:dyDescent="0.35">
      <c r="A568" s="56" t="s">
        <v>2036</v>
      </c>
      <c r="B568" s="56">
        <v>8471240</v>
      </c>
      <c r="C568" s="56" t="s">
        <v>532</v>
      </c>
      <c r="D568" s="56">
        <v>425900</v>
      </c>
      <c r="E568" s="56" t="s">
        <v>40</v>
      </c>
      <c r="F568" s="56" t="str">
        <f t="shared" si="8"/>
        <v>847.8471240.1.425900.000000.847001.200179</v>
      </c>
      <c r="G568" s="56" t="s">
        <v>21</v>
      </c>
      <c r="H568" s="56">
        <v>847001</v>
      </c>
      <c r="I568" s="56" t="s">
        <v>23</v>
      </c>
      <c r="J568" s="56">
        <v>200179</v>
      </c>
      <c r="K568" s="56" t="s">
        <v>3718</v>
      </c>
      <c r="L568" s="56">
        <v>10</v>
      </c>
      <c r="M568" s="56">
        <v>500</v>
      </c>
      <c r="N568" s="57">
        <v>5000</v>
      </c>
    </row>
    <row r="569" spans="1:14" x14ac:dyDescent="0.35">
      <c r="A569" s="56" t="s">
        <v>2041</v>
      </c>
      <c r="B569" s="56">
        <v>8471240</v>
      </c>
      <c r="C569" s="56" t="s">
        <v>532</v>
      </c>
      <c r="D569" s="56">
        <v>426610</v>
      </c>
      <c r="E569" s="56" t="s">
        <v>43</v>
      </c>
      <c r="F569" s="56" t="str">
        <f t="shared" si="8"/>
        <v>847.8471240.1.426610.000000.847001.200179</v>
      </c>
      <c r="G569" s="56" t="s">
        <v>21</v>
      </c>
      <c r="H569" s="56">
        <v>847001</v>
      </c>
      <c r="I569" s="56" t="s">
        <v>23</v>
      </c>
      <c r="J569" s="56">
        <v>200179</v>
      </c>
      <c r="N569" s="57">
        <v>0</v>
      </c>
    </row>
    <row r="570" spans="1:14" x14ac:dyDescent="0.35">
      <c r="A570" s="56" t="s">
        <v>2047</v>
      </c>
      <c r="B570" s="56">
        <v>8471240</v>
      </c>
      <c r="C570" s="56" t="s">
        <v>532</v>
      </c>
      <c r="D570" s="56">
        <v>428090</v>
      </c>
      <c r="E570" s="56" t="s">
        <v>52</v>
      </c>
      <c r="F570" s="56" t="str">
        <f t="shared" si="8"/>
        <v>847.8471240.1.428090.000000.847001.200179</v>
      </c>
      <c r="G570" s="56" t="s">
        <v>21</v>
      </c>
      <c r="H570" s="56">
        <v>847001</v>
      </c>
      <c r="I570" s="56" t="s">
        <v>23</v>
      </c>
      <c r="J570" s="56">
        <v>200179</v>
      </c>
      <c r="K570" s="56" t="s">
        <v>3719</v>
      </c>
      <c r="L570" s="56">
        <v>2</v>
      </c>
      <c r="M570" s="56">
        <v>30000</v>
      </c>
      <c r="N570" s="57">
        <v>60000</v>
      </c>
    </row>
    <row r="571" spans="1:14" x14ac:dyDescent="0.35">
      <c r="A571" s="56" t="s">
        <v>2019</v>
      </c>
      <c r="B571" s="56">
        <v>8471240</v>
      </c>
      <c r="C571" s="56" t="s">
        <v>532</v>
      </c>
      <c r="D571" s="56">
        <v>428640</v>
      </c>
      <c r="E571" s="56" t="s">
        <v>55</v>
      </c>
      <c r="F571" s="56" t="str">
        <f t="shared" si="8"/>
        <v>847.8471240.1.428640.000000.847001.200179</v>
      </c>
      <c r="G571" s="56" t="s">
        <v>21</v>
      </c>
      <c r="H571" s="56">
        <v>847001</v>
      </c>
      <c r="I571" s="56" t="s">
        <v>23</v>
      </c>
      <c r="J571" s="56">
        <v>200179</v>
      </c>
      <c r="K571" s="56" t="s">
        <v>3720</v>
      </c>
      <c r="L571" s="56">
        <v>2</v>
      </c>
      <c r="M571" s="56">
        <v>5000</v>
      </c>
      <c r="N571" s="57">
        <v>10000</v>
      </c>
    </row>
    <row r="572" spans="1:14" x14ac:dyDescent="0.35">
      <c r="A572" s="56" t="s">
        <v>2019</v>
      </c>
      <c r="B572" s="56">
        <v>8471240</v>
      </c>
      <c r="C572" s="56" t="s">
        <v>532</v>
      </c>
      <c r="D572" s="56">
        <v>428640</v>
      </c>
      <c r="E572" s="56" t="s">
        <v>55</v>
      </c>
      <c r="F572" s="56" t="str">
        <f t="shared" si="8"/>
        <v>847.8471240.1.428640.000000.847001.200179</v>
      </c>
      <c r="G572" s="56" t="s">
        <v>21</v>
      </c>
      <c r="H572" s="56">
        <v>847001</v>
      </c>
      <c r="I572" s="56" t="s">
        <v>23</v>
      </c>
      <c r="J572" s="56">
        <v>200179</v>
      </c>
      <c r="K572" s="56" t="s">
        <v>3721</v>
      </c>
      <c r="L572" s="56">
        <v>80</v>
      </c>
      <c r="M572" s="56">
        <v>25</v>
      </c>
      <c r="N572" s="57">
        <v>2000</v>
      </c>
    </row>
    <row r="573" spans="1:14" x14ac:dyDescent="0.35">
      <c r="A573" s="56" t="s">
        <v>2019</v>
      </c>
      <c r="B573" s="56">
        <v>8471240</v>
      </c>
      <c r="C573" s="56" t="s">
        <v>532</v>
      </c>
      <c r="D573" s="56">
        <v>428640</v>
      </c>
      <c r="E573" s="56" t="s">
        <v>55</v>
      </c>
      <c r="F573" s="56" t="str">
        <f t="shared" si="8"/>
        <v>847.8471240.1.428640.000000.847001.200179</v>
      </c>
      <c r="G573" s="56" t="s">
        <v>21</v>
      </c>
      <c r="H573" s="56">
        <v>847001</v>
      </c>
      <c r="I573" s="56" t="s">
        <v>23</v>
      </c>
      <c r="J573" s="56">
        <v>200179</v>
      </c>
      <c r="K573" s="56" t="s">
        <v>3722</v>
      </c>
      <c r="L573" s="56">
        <v>10</v>
      </c>
      <c r="M573" s="56">
        <v>200</v>
      </c>
      <c r="N573" s="57">
        <v>2000</v>
      </c>
    </row>
    <row r="574" spans="1:14" x14ac:dyDescent="0.35">
      <c r="A574" s="56" t="s">
        <v>1998</v>
      </c>
      <c r="B574" s="56">
        <v>8471240</v>
      </c>
      <c r="C574" s="56" t="s">
        <v>532</v>
      </c>
      <c r="D574" s="56">
        <v>435330</v>
      </c>
      <c r="E574" s="56" t="s">
        <v>568</v>
      </c>
      <c r="F574" s="56" t="str">
        <f t="shared" si="8"/>
        <v>847.8471240.1.435330.000000.847001.200179</v>
      </c>
      <c r="G574" s="56" t="s">
        <v>21</v>
      </c>
      <c r="H574" s="56">
        <v>847001</v>
      </c>
      <c r="I574" s="56" t="s">
        <v>23</v>
      </c>
      <c r="J574" s="56">
        <v>200179</v>
      </c>
      <c r="K574" s="56" t="s">
        <v>3724</v>
      </c>
      <c r="L574" s="56">
        <v>50</v>
      </c>
      <c r="M574" s="56">
        <v>95</v>
      </c>
      <c r="N574" s="57">
        <v>4750</v>
      </c>
    </row>
    <row r="575" spans="1:14" x14ac:dyDescent="0.35">
      <c r="A575" s="56" t="s">
        <v>2036</v>
      </c>
      <c r="B575" s="56">
        <v>8471240</v>
      </c>
      <c r="C575" s="56" t="s">
        <v>532</v>
      </c>
      <c r="D575" s="56">
        <v>436110</v>
      </c>
      <c r="E575" s="56" t="s">
        <v>64</v>
      </c>
      <c r="F575" s="56" t="str">
        <f t="shared" si="8"/>
        <v>847.8471240.1.436110.000000.847001.200179</v>
      </c>
      <c r="G575" s="56" t="s">
        <v>21</v>
      </c>
      <c r="H575" s="56">
        <v>847001</v>
      </c>
      <c r="I575" s="56" t="s">
        <v>23</v>
      </c>
      <c r="J575" s="56">
        <v>200179</v>
      </c>
      <c r="K575" s="56" t="s">
        <v>3725</v>
      </c>
      <c r="L575" s="56">
        <v>1000</v>
      </c>
      <c r="M575" s="56">
        <v>35</v>
      </c>
      <c r="N575" s="57">
        <v>35000</v>
      </c>
    </row>
    <row r="576" spans="1:14" x14ac:dyDescent="0.35">
      <c r="A576" s="56" t="s">
        <v>2036</v>
      </c>
      <c r="B576" s="56">
        <v>8471240</v>
      </c>
      <c r="C576" s="56" t="s">
        <v>532</v>
      </c>
      <c r="D576" s="56">
        <v>436110</v>
      </c>
      <c r="E576" s="56" t="s">
        <v>64</v>
      </c>
      <c r="F576" s="56" t="str">
        <f t="shared" si="8"/>
        <v>847.8471240.1.436110.000000.847001.200179</v>
      </c>
      <c r="G576" s="56" t="s">
        <v>21</v>
      </c>
      <c r="H576" s="56">
        <v>847001</v>
      </c>
      <c r="I576" s="56" t="s">
        <v>23</v>
      </c>
      <c r="J576" s="56">
        <v>200179</v>
      </c>
      <c r="K576" s="56" t="s">
        <v>3726</v>
      </c>
      <c r="L576" s="56">
        <v>10</v>
      </c>
      <c r="M576" s="56">
        <v>200</v>
      </c>
      <c r="N576" s="57">
        <v>2000</v>
      </c>
    </row>
    <row r="577" spans="1:14" x14ac:dyDescent="0.35">
      <c r="A577" s="56" t="s">
        <v>2036</v>
      </c>
      <c r="B577" s="56">
        <v>8471240</v>
      </c>
      <c r="C577" s="56" t="s">
        <v>532</v>
      </c>
      <c r="D577" s="56">
        <v>436110</v>
      </c>
      <c r="E577" s="56" t="s">
        <v>64</v>
      </c>
      <c r="F577" s="56" t="str">
        <f t="shared" si="8"/>
        <v>847.8471240.1.436110.000000.847001.200179</v>
      </c>
      <c r="G577" s="56" t="s">
        <v>21</v>
      </c>
      <c r="H577" s="56">
        <v>847001</v>
      </c>
      <c r="I577" s="56" t="s">
        <v>23</v>
      </c>
      <c r="J577" s="56">
        <v>200179</v>
      </c>
      <c r="K577" s="56" t="s">
        <v>3727</v>
      </c>
      <c r="L577" s="56">
        <v>10</v>
      </c>
      <c r="M577" s="56">
        <v>500</v>
      </c>
      <c r="N577" s="57">
        <v>5000</v>
      </c>
    </row>
    <row r="578" spans="1:14" x14ac:dyDescent="0.35">
      <c r="A578" s="56" t="s">
        <v>2036</v>
      </c>
      <c r="B578" s="56">
        <v>8471240</v>
      </c>
      <c r="C578" s="56" t="s">
        <v>532</v>
      </c>
      <c r="D578" s="56">
        <v>436120</v>
      </c>
      <c r="E578" s="56" t="s">
        <v>431</v>
      </c>
      <c r="F578" s="56" t="str">
        <f t="shared" si="8"/>
        <v>847.8471240.1.436120.000000.847001.200179</v>
      </c>
      <c r="G578" s="56" t="s">
        <v>21</v>
      </c>
      <c r="H578" s="56">
        <v>847001</v>
      </c>
      <c r="I578" s="56" t="s">
        <v>23</v>
      </c>
      <c r="J578" s="56">
        <v>200179</v>
      </c>
      <c r="K578" s="56" t="s">
        <v>3662</v>
      </c>
      <c r="L578" s="56">
        <v>10</v>
      </c>
      <c r="M578" s="56">
        <v>3400</v>
      </c>
      <c r="N578" s="57">
        <v>34000</v>
      </c>
    </row>
    <row r="579" spans="1:14" x14ac:dyDescent="0.35">
      <c r="A579" s="56" t="s">
        <v>2036</v>
      </c>
      <c r="B579" s="56">
        <v>8471240</v>
      </c>
      <c r="C579" s="56" t="s">
        <v>532</v>
      </c>
      <c r="D579" s="56">
        <v>436120</v>
      </c>
      <c r="E579" s="56" t="s">
        <v>431</v>
      </c>
      <c r="F579" s="56" t="str">
        <f t="shared" ref="F579:F642" si="9">CONCATENATE(847,".",B579,".",1,".",D579,".","000000",".",H579,".",J579)</f>
        <v>847.8471240.1.436120.000000.847001.200179</v>
      </c>
      <c r="G579" s="56" t="s">
        <v>21</v>
      </c>
      <c r="H579" s="56">
        <v>847001</v>
      </c>
      <c r="I579" s="56" t="s">
        <v>23</v>
      </c>
      <c r="J579" s="56">
        <v>200179</v>
      </c>
      <c r="K579" s="56" t="s">
        <v>3728</v>
      </c>
      <c r="L579" s="56">
        <v>1</v>
      </c>
      <c r="M579" s="56">
        <v>1000</v>
      </c>
      <c r="N579" s="57">
        <v>1000</v>
      </c>
    </row>
    <row r="580" spans="1:14" x14ac:dyDescent="0.35">
      <c r="B580" s="56">
        <v>8471250</v>
      </c>
      <c r="C580" s="56" t="s">
        <v>538</v>
      </c>
      <c r="D580" s="56">
        <v>425510</v>
      </c>
      <c r="E580" s="56" t="s">
        <v>37</v>
      </c>
      <c r="F580" s="56" t="str">
        <f t="shared" si="9"/>
        <v>847.8471250.1.425510.000000.847001.200179</v>
      </c>
      <c r="G580" s="56" t="s">
        <v>21</v>
      </c>
      <c r="H580" s="56">
        <v>847001</v>
      </c>
      <c r="I580" s="56" t="s">
        <v>23</v>
      </c>
      <c r="J580" s="56">
        <v>200179</v>
      </c>
    </row>
    <row r="581" spans="1:14" x14ac:dyDescent="0.35">
      <c r="B581" s="56">
        <v>8471250</v>
      </c>
      <c r="C581" s="56" t="s">
        <v>538</v>
      </c>
      <c r="D581" s="56">
        <v>425510</v>
      </c>
      <c r="E581" s="56" t="s">
        <v>37</v>
      </c>
      <c r="F581" s="56" t="str">
        <f t="shared" si="9"/>
        <v>847.8471250.1.425510.000000.847001.200179</v>
      </c>
      <c r="G581" s="56" t="s">
        <v>21</v>
      </c>
      <c r="H581" s="56">
        <v>847001</v>
      </c>
      <c r="I581" s="56" t="s">
        <v>23</v>
      </c>
      <c r="J581" s="56">
        <v>200179</v>
      </c>
      <c r="K581" s="56" t="s">
        <v>3730</v>
      </c>
      <c r="L581" s="56">
        <v>70</v>
      </c>
      <c r="M581" s="56">
        <v>3000</v>
      </c>
      <c r="N581" s="57">
        <v>210000</v>
      </c>
    </row>
    <row r="582" spans="1:14" x14ac:dyDescent="0.35">
      <c r="B582" s="56">
        <v>8471250</v>
      </c>
      <c r="C582" s="56" t="s">
        <v>538</v>
      </c>
      <c r="D582" s="56">
        <v>425510</v>
      </c>
      <c r="E582" s="56" t="s">
        <v>37</v>
      </c>
      <c r="F582" s="56" t="str">
        <f t="shared" si="9"/>
        <v>847.8471250.1.425510.000000.847001.200179</v>
      </c>
      <c r="G582" s="56" t="s">
        <v>21</v>
      </c>
      <c r="H582" s="56">
        <v>847001</v>
      </c>
      <c r="I582" s="56" t="s">
        <v>23</v>
      </c>
      <c r="J582" s="56">
        <v>200179</v>
      </c>
      <c r="K582" s="56" t="s">
        <v>3735</v>
      </c>
      <c r="L582" s="56">
        <v>28</v>
      </c>
      <c r="M582" s="56">
        <v>2500</v>
      </c>
      <c r="N582" s="57">
        <v>70000</v>
      </c>
    </row>
    <row r="583" spans="1:14" x14ac:dyDescent="0.35">
      <c r="B583" s="56">
        <v>8471250</v>
      </c>
      <c r="C583" s="56" t="s">
        <v>538</v>
      </c>
      <c r="D583" s="56">
        <v>425510</v>
      </c>
      <c r="E583" s="56" t="s">
        <v>37</v>
      </c>
      <c r="F583" s="56" t="str">
        <f t="shared" si="9"/>
        <v>847.8471250.1.425510.000000.847001.200179</v>
      </c>
      <c r="G583" s="56" t="s">
        <v>21</v>
      </c>
      <c r="H583" s="56">
        <v>847001</v>
      </c>
      <c r="I583" s="56" t="s">
        <v>23</v>
      </c>
      <c r="J583" s="56">
        <v>200179</v>
      </c>
      <c r="K583" s="56" t="s">
        <v>3738</v>
      </c>
      <c r="L583" s="56">
        <v>45</v>
      </c>
      <c r="M583" s="56">
        <v>1500</v>
      </c>
      <c r="N583" s="57">
        <v>67500</v>
      </c>
    </row>
    <row r="584" spans="1:14" x14ac:dyDescent="0.35">
      <c r="B584" s="56">
        <v>8471250</v>
      </c>
      <c r="C584" s="56" t="s">
        <v>538</v>
      </c>
      <c r="D584" s="56">
        <v>425720</v>
      </c>
      <c r="E584" s="56" t="s">
        <v>126</v>
      </c>
      <c r="F584" s="56" t="str">
        <f t="shared" si="9"/>
        <v>847.8471250.1.425720.000000.847001.200179</v>
      </c>
      <c r="G584" s="56" t="s">
        <v>21</v>
      </c>
      <c r="H584" s="56">
        <v>847001</v>
      </c>
      <c r="I584" s="56" t="s">
        <v>23</v>
      </c>
      <c r="J584" s="56">
        <v>200179</v>
      </c>
      <c r="K584" s="56" t="s">
        <v>3741</v>
      </c>
      <c r="L584" s="56">
        <v>800</v>
      </c>
      <c r="M584" s="56">
        <v>700</v>
      </c>
      <c r="N584" s="57">
        <v>560000</v>
      </c>
    </row>
    <row r="585" spans="1:14" x14ac:dyDescent="0.35">
      <c r="B585" s="56">
        <v>8471250</v>
      </c>
      <c r="C585" s="56" t="s">
        <v>538</v>
      </c>
      <c r="D585" s="56">
        <v>425762</v>
      </c>
      <c r="E585" s="56" t="s">
        <v>600</v>
      </c>
      <c r="F585" s="56" t="str">
        <f t="shared" si="9"/>
        <v>847.8471250.1.425762.000000.847001.200179</v>
      </c>
      <c r="G585" s="56" t="s">
        <v>21</v>
      </c>
      <c r="H585" s="56">
        <v>847001</v>
      </c>
      <c r="I585" s="56" t="s">
        <v>23</v>
      </c>
      <c r="J585" s="56">
        <v>200179</v>
      </c>
      <c r="K585" s="56" t="s">
        <v>3745</v>
      </c>
      <c r="L585" s="56">
        <v>90</v>
      </c>
      <c r="M585" s="56">
        <v>6500</v>
      </c>
      <c r="N585" s="57">
        <v>585000</v>
      </c>
    </row>
    <row r="586" spans="1:14" x14ac:dyDescent="0.35">
      <c r="B586" s="56">
        <v>8471250</v>
      </c>
      <c r="C586" s="56" t="s">
        <v>538</v>
      </c>
      <c r="D586" s="56">
        <v>425900</v>
      </c>
      <c r="E586" s="56" t="s">
        <v>40</v>
      </c>
      <c r="F586" s="56" t="str">
        <f t="shared" si="9"/>
        <v>847.8471250.1.425900.000000.847001.200179</v>
      </c>
      <c r="G586" s="56" t="s">
        <v>21</v>
      </c>
      <c r="H586" s="56">
        <v>847001</v>
      </c>
      <c r="I586" s="56" t="s">
        <v>23</v>
      </c>
      <c r="J586" s="56">
        <v>200179</v>
      </c>
      <c r="K586" s="56" t="s">
        <v>3750</v>
      </c>
      <c r="L586" s="56">
        <v>3</v>
      </c>
      <c r="M586" s="56">
        <v>17000</v>
      </c>
      <c r="N586" s="57">
        <v>51000</v>
      </c>
    </row>
    <row r="587" spans="1:14" x14ac:dyDescent="0.35">
      <c r="B587" s="56">
        <v>8471250</v>
      </c>
      <c r="C587" s="56" t="s">
        <v>538</v>
      </c>
      <c r="D587" s="56">
        <v>426610</v>
      </c>
      <c r="E587" s="56" t="s">
        <v>43</v>
      </c>
      <c r="F587" s="56" t="str">
        <f t="shared" si="9"/>
        <v>847.8471250.1.426610.000000.847001.200179</v>
      </c>
      <c r="G587" s="56" t="s">
        <v>21</v>
      </c>
      <c r="H587" s="56">
        <v>847001</v>
      </c>
      <c r="I587" s="56" t="s">
        <v>23</v>
      </c>
      <c r="J587" s="56">
        <v>200179</v>
      </c>
      <c r="K587" s="56" t="s">
        <v>5820</v>
      </c>
      <c r="L587" s="56">
        <v>2</v>
      </c>
      <c r="M587" s="56" t="s">
        <v>5821</v>
      </c>
      <c r="N587" s="57">
        <v>95820.1</v>
      </c>
    </row>
    <row r="588" spans="1:14" x14ac:dyDescent="0.35">
      <c r="B588" s="56">
        <v>8471250</v>
      </c>
      <c r="C588" s="56" t="s">
        <v>538</v>
      </c>
      <c r="D588" s="56">
        <v>428640</v>
      </c>
      <c r="E588" s="56" t="s">
        <v>55</v>
      </c>
      <c r="F588" s="56" t="str">
        <f t="shared" si="9"/>
        <v>847.8471250.1.428640.000000.847001.200179</v>
      </c>
      <c r="G588" s="56" t="s">
        <v>21</v>
      </c>
      <c r="H588" s="56">
        <v>847001</v>
      </c>
      <c r="I588" s="56" t="s">
        <v>23</v>
      </c>
      <c r="J588" s="56">
        <v>200179</v>
      </c>
      <c r="K588" s="56" t="s">
        <v>3758</v>
      </c>
      <c r="L588" s="56">
        <v>150</v>
      </c>
      <c r="M588" s="56">
        <v>310</v>
      </c>
      <c r="N588" s="57">
        <v>46500</v>
      </c>
    </row>
    <row r="589" spans="1:14" x14ac:dyDescent="0.35">
      <c r="B589" s="56">
        <v>8471250</v>
      </c>
      <c r="C589" s="56" t="s">
        <v>538</v>
      </c>
      <c r="D589" s="56">
        <v>436110</v>
      </c>
      <c r="E589" s="56" t="s">
        <v>64</v>
      </c>
      <c r="F589" s="56" t="str">
        <f t="shared" si="9"/>
        <v>847.8471250.1.436110.000000.847001.200179</v>
      </c>
      <c r="G589" s="56" t="s">
        <v>21</v>
      </c>
      <c r="H589" s="56">
        <v>847001</v>
      </c>
      <c r="I589" s="56" t="s">
        <v>23</v>
      </c>
      <c r="J589" s="56">
        <v>200179</v>
      </c>
      <c r="K589" s="56" t="s">
        <v>3763</v>
      </c>
      <c r="L589" s="56">
        <v>400</v>
      </c>
      <c r="M589" s="56">
        <v>25</v>
      </c>
      <c r="N589" s="57">
        <v>10000</v>
      </c>
    </row>
    <row r="590" spans="1:14" x14ac:dyDescent="0.35">
      <c r="A590" s="56" t="s">
        <v>2668</v>
      </c>
      <c r="B590" s="56">
        <v>8471260</v>
      </c>
      <c r="C590" s="56" t="s">
        <v>543</v>
      </c>
      <c r="D590" s="56">
        <v>421100</v>
      </c>
      <c r="E590" s="56" t="s">
        <v>339</v>
      </c>
      <c r="F590" s="56" t="str">
        <f t="shared" si="9"/>
        <v>847.8471260.1.421100.000000.847001.200179</v>
      </c>
      <c r="G590" s="56" t="s">
        <v>21</v>
      </c>
      <c r="H590" s="56">
        <v>847001</v>
      </c>
      <c r="I590" s="56" t="s">
        <v>23</v>
      </c>
      <c r="J590" s="56">
        <v>200179</v>
      </c>
      <c r="K590" s="56" t="s">
        <v>3767</v>
      </c>
      <c r="L590" s="56">
        <v>12</v>
      </c>
      <c r="M590" s="56">
        <v>138000</v>
      </c>
      <c r="N590" s="57">
        <v>1656000</v>
      </c>
    </row>
    <row r="591" spans="1:14" x14ac:dyDescent="0.35">
      <c r="A591" s="56" t="s">
        <v>2668</v>
      </c>
      <c r="B591" s="56">
        <v>8471260</v>
      </c>
      <c r="C591" s="56" t="s">
        <v>543</v>
      </c>
      <c r="D591" s="56">
        <v>421100</v>
      </c>
      <c r="E591" s="56" t="s">
        <v>339</v>
      </c>
      <c r="F591" s="56" t="str">
        <f t="shared" si="9"/>
        <v>847.8471260.1.421100.000000.847001.200179</v>
      </c>
      <c r="G591" s="56" t="s">
        <v>21</v>
      </c>
      <c r="H591" s="56">
        <v>847001</v>
      </c>
      <c r="I591" s="56" t="s">
        <v>23</v>
      </c>
      <c r="J591" s="56">
        <v>200179</v>
      </c>
      <c r="K591" s="56" t="s">
        <v>3772</v>
      </c>
      <c r="L591" s="56">
        <v>6</v>
      </c>
      <c r="M591" s="56">
        <v>108000</v>
      </c>
      <c r="N591" s="57">
        <v>648000</v>
      </c>
    </row>
    <row r="592" spans="1:14" x14ac:dyDescent="0.35">
      <c r="A592" s="56" t="s">
        <v>2019</v>
      </c>
      <c r="B592" s="56">
        <v>8471260</v>
      </c>
      <c r="C592" s="56" t="s">
        <v>543</v>
      </c>
      <c r="D592" s="56">
        <v>425510</v>
      </c>
      <c r="E592" s="56" t="s">
        <v>37</v>
      </c>
      <c r="F592" s="56" t="str">
        <f t="shared" si="9"/>
        <v>847.8471260.1.425510.000000.847001.200179</v>
      </c>
      <c r="G592" s="56" t="s">
        <v>21</v>
      </c>
      <c r="H592" s="56">
        <v>847001</v>
      </c>
      <c r="I592" s="56" t="s">
        <v>23</v>
      </c>
      <c r="J592" s="56">
        <v>200179</v>
      </c>
      <c r="K592" s="56" t="s">
        <v>3777</v>
      </c>
      <c r="L592" s="56">
        <v>10</v>
      </c>
      <c r="M592" s="56">
        <v>11200</v>
      </c>
      <c r="N592" s="57">
        <v>112000</v>
      </c>
    </row>
    <row r="593" spans="1:14" x14ac:dyDescent="0.35">
      <c r="A593" s="56" t="s">
        <v>2019</v>
      </c>
      <c r="B593" s="56">
        <v>8471260</v>
      </c>
      <c r="C593" s="56" t="s">
        <v>543</v>
      </c>
      <c r="D593" s="56">
        <v>425510</v>
      </c>
      <c r="E593" s="56" t="s">
        <v>37</v>
      </c>
      <c r="F593" s="56" t="str">
        <f t="shared" si="9"/>
        <v>847.8471260.1.425510.000000.847001.200179</v>
      </c>
      <c r="G593" s="56" t="s">
        <v>21</v>
      </c>
      <c r="H593" s="56">
        <v>847001</v>
      </c>
      <c r="I593" s="56" t="s">
        <v>23</v>
      </c>
      <c r="J593" s="56">
        <v>200179</v>
      </c>
      <c r="K593" s="56" t="s">
        <v>3781</v>
      </c>
      <c r="L593" s="56">
        <v>15</v>
      </c>
      <c r="M593" s="56">
        <v>5000</v>
      </c>
      <c r="N593" s="57">
        <v>75000</v>
      </c>
    </row>
    <row r="594" spans="1:14" x14ac:dyDescent="0.35">
      <c r="A594" s="56" t="s">
        <v>2019</v>
      </c>
      <c r="B594" s="56">
        <v>8471260</v>
      </c>
      <c r="C594" s="56" t="s">
        <v>543</v>
      </c>
      <c r="D594" s="56">
        <v>425510</v>
      </c>
      <c r="E594" s="56" t="s">
        <v>37</v>
      </c>
      <c r="F594" s="56" t="str">
        <f t="shared" si="9"/>
        <v>847.8471260.1.425510.000000.847001.200179</v>
      </c>
      <c r="G594" s="56" t="s">
        <v>21</v>
      </c>
      <c r="H594" s="56">
        <v>847001</v>
      </c>
      <c r="I594" s="56" t="s">
        <v>23</v>
      </c>
      <c r="J594" s="56">
        <v>200179</v>
      </c>
      <c r="K594" s="56" t="s">
        <v>3784</v>
      </c>
      <c r="L594" s="56">
        <v>7</v>
      </c>
      <c r="M594" s="56">
        <v>3000</v>
      </c>
      <c r="N594" s="57">
        <v>21000</v>
      </c>
    </row>
    <row r="595" spans="1:14" x14ac:dyDescent="0.35">
      <c r="A595" s="56" t="s">
        <v>2024</v>
      </c>
      <c r="B595" s="56">
        <v>8471260</v>
      </c>
      <c r="C595" s="56" t="s">
        <v>543</v>
      </c>
      <c r="D595" s="56">
        <v>425720</v>
      </c>
      <c r="E595" s="56" t="s">
        <v>126</v>
      </c>
      <c r="F595" s="56" t="str">
        <f t="shared" si="9"/>
        <v>847.8471260.1.425720.000000.847001.200179</v>
      </c>
      <c r="G595" s="56" t="s">
        <v>21</v>
      </c>
      <c r="H595" s="56">
        <v>847001</v>
      </c>
      <c r="I595" s="56" t="s">
        <v>23</v>
      </c>
      <c r="J595" s="56">
        <v>200179</v>
      </c>
      <c r="N595" s="57">
        <v>0</v>
      </c>
    </row>
    <row r="596" spans="1:14" x14ac:dyDescent="0.35">
      <c r="A596" s="56" t="s">
        <v>2024</v>
      </c>
      <c r="B596" s="56">
        <v>8471260</v>
      </c>
      <c r="C596" s="56" t="s">
        <v>543</v>
      </c>
      <c r="D596" s="56">
        <v>425746</v>
      </c>
      <c r="E596" s="56" t="s">
        <v>548</v>
      </c>
      <c r="F596" s="56" t="str">
        <f t="shared" si="9"/>
        <v>847.8471260.1.425746.000000.847001.200179</v>
      </c>
      <c r="G596" s="56" t="s">
        <v>21</v>
      </c>
      <c r="H596" s="56">
        <v>847001</v>
      </c>
      <c r="I596" s="56" t="s">
        <v>23</v>
      </c>
      <c r="J596" s="56">
        <v>200179</v>
      </c>
      <c r="K596" s="56" t="s">
        <v>3789</v>
      </c>
      <c r="L596" s="56">
        <v>1120</v>
      </c>
      <c r="M596" s="56">
        <v>2760.625</v>
      </c>
      <c r="N596" s="57">
        <v>3091900</v>
      </c>
    </row>
    <row r="597" spans="1:14" x14ac:dyDescent="0.35">
      <c r="A597" s="56" t="s">
        <v>2024</v>
      </c>
      <c r="B597" s="56">
        <v>8471260</v>
      </c>
      <c r="C597" s="56" t="s">
        <v>543</v>
      </c>
      <c r="D597" s="56">
        <v>425746</v>
      </c>
      <c r="E597" s="56" t="s">
        <v>548</v>
      </c>
      <c r="F597" s="56" t="str">
        <f t="shared" si="9"/>
        <v>847.8471260.1.425746.000000.847001.200179</v>
      </c>
      <c r="G597" s="56" t="s">
        <v>21</v>
      </c>
      <c r="H597" s="56">
        <v>847001</v>
      </c>
      <c r="I597" s="56" t="s">
        <v>23</v>
      </c>
      <c r="J597" s="56">
        <v>200179</v>
      </c>
      <c r="K597" s="56" t="s">
        <v>3792</v>
      </c>
      <c r="L597" s="56">
        <v>400</v>
      </c>
      <c r="M597" s="56">
        <v>2500</v>
      </c>
      <c r="N597" s="57">
        <v>1000000</v>
      </c>
    </row>
    <row r="598" spans="1:14" x14ac:dyDescent="0.35">
      <c r="A598" s="56" t="s">
        <v>2024</v>
      </c>
      <c r="B598" s="56">
        <v>8471260</v>
      </c>
      <c r="C598" s="56" t="s">
        <v>543</v>
      </c>
      <c r="D598" s="56">
        <v>425746</v>
      </c>
      <c r="E598" s="56" t="s">
        <v>548</v>
      </c>
      <c r="F598" s="56" t="str">
        <f t="shared" si="9"/>
        <v>847.8471260.1.425746.000000.847001.200179</v>
      </c>
      <c r="G598" s="56" t="s">
        <v>21</v>
      </c>
      <c r="H598" s="56">
        <v>847001</v>
      </c>
      <c r="I598" s="56" t="s">
        <v>23</v>
      </c>
      <c r="J598" s="56">
        <v>200179</v>
      </c>
      <c r="K598" s="56" t="s">
        <v>3793</v>
      </c>
      <c r="L598" s="56">
        <v>6000</v>
      </c>
      <c r="M598" s="56">
        <v>808</v>
      </c>
      <c r="N598" s="57">
        <v>4848000</v>
      </c>
    </row>
    <row r="599" spans="1:14" x14ac:dyDescent="0.35">
      <c r="A599" s="56" t="s">
        <v>2024</v>
      </c>
      <c r="B599" s="56">
        <v>8471260</v>
      </c>
      <c r="C599" s="56" t="s">
        <v>543</v>
      </c>
      <c r="D599" s="56">
        <v>425746</v>
      </c>
      <c r="E599" s="56" t="s">
        <v>548</v>
      </c>
      <c r="F599" s="56" t="str">
        <f t="shared" si="9"/>
        <v>847.8471260.1.425746.000000.847001.200179</v>
      </c>
      <c r="G599" s="56" t="s">
        <v>21</v>
      </c>
      <c r="H599" s="56">
        <v>847001</v>
      </c>
      <c r="I599" s="56" t="s">
        <v>23</v>
      </c>
      <c r="J599" s="56">
        <v>200179</v>
      </c>
      <c r="K599" s="56" t="s">
        <v>3794</v>
      </c>
      <c r="L599" s="56">
        <v>1200</v>
      </c>
      <c r="M599" s="56">
        <v>808</v>
      </c>
      <c r="N599" s="57">
        <v>969600</v>
      </c>
    </row>
    <row r="600" spans="1:14" x14ac:dyDescent="0.35">
      <c r="A600" s="56" t="s">
        <v>2024</v>
      </c>
      <c r="B600" s="56">
        <v>8471260</v>
      </c>
      <c r="C600" s="56" t="s">
        <v>543</v>
      </c>
      <c r="D600" s="56">
        <v>425746</v>
      </c>
      <c r="E600" s="56" t="s">
        <v>548</v>
      </c>
      <c r="F600" s="56" t="str">
        <f t="shared" si="9"/>
        <v>847.8471260.1.425746.000000.847001.200179</v>
      </c>
      <c r="G600" s="56" t="s">
        <v>21</v>
      </c>
      <c r="H600" s="56">
        <v>847001</v>
      </c>
      <c r="I600" s="56" t="s">
        <v>23</v>
      </c>
      <c r="J600" s="56">
        <v>200179</v>
      </c>
      <c r="K600" s="56" t="s">
        <v>3795</v>
      </c>
      <c r="L600" s="56">
        <v>100</v>
      </c>
      <c r="M600" s="56">
        <v>1250</v>
      </c>
      <c r="N600" s="57">
        <v>125000</v>
      </c>
    </row>
    <row r="601" spans="1:14" x14ac:dyDescent="0.35">
      <c r="A601" s="56" t="s">
        <v>2024</v>
      </c>
      <c r="B601" s="56">
        <v>8471260</v>
      </c>
      <c r="C601" s="56" t="s">
        <v>543</v>
      </c>
      <c r="D601" s="56">
        <v>425747</v>
      </c>
      <c r="E601" s="56" t="s">
        <v>551</v>
      </c>
      <c r="F601" s="56" t="str">
        <f t="shared" si="9"/>
        <v>847.8471260.1.425747.000000.847001.200179</v>
      </c>
      <c r="G601" s="56" t="s">
        <v>21</v>
      </c>
      <c r="H601" s="56">
        <v>847001</v>
      </c>
      <c r="I601" s="56" t="s">
        <v>23</v>
      </c>
      <c r="J601" s="56">
        <v>200179</v>
      </c>
      <c r="K601" s="56" t="s">
        <v>3797</v>
      </c>
      <c r="L601" s="56">
        <v>250</v>
      </c>
      <c r="M601" s="56">
        <v>900</v>
      </c>
      <c r="N601" s="57">
        <v>225000</v>
      </c>
    </row>
    <row r="602" spans="1:14" x14ac:dyDescent="0.35">
      <c r="A602" s="56" t="s">
        <v>2024</v>
      </c>
      <c r="B602" s="56">
        <v>8471260</v>
      </c>
      <c r="C602" s="56" t="s">
        <v>543</v>
      </c>
      <c r="D602" s="56">
        <v>425750</v>
      </c>
      <c r="E602" s="56" t="s">
        <v>554</v>
      </c>
      <c r="F602" s="56" t="str">
        <f t="shared" si="9"/>
        <v>847.8471260.1.425750.000000.847001.200179</v>
      </c>
      <c r="G602" s="56" t="s">
        <v>21</v>
      </c>
      <c r="H602" s="56">
        <v>847001</v>
      </c>
      <c r="I602" s="56" t="s">
        <v>23</v>
      </c>
      <c r="J602" s="56">
        <v>200179</v>
      </c>
      <c r="N602" s="57">
        <v>0</v>
      </c>
    </row>
    <row r="603" spans="1:14" x14ac:dyDescent="0.35">
      <c r="A603" s="56" t="s">
        <v>2024</v>
      </c>
      <c r="B603" s="56">
        <v>8471260</v>
      </c>
      <c r="C603" s="56" t="s">
        <v>543</v>
      </c>
      <c r="D603" s="56">
        <v>425760</v>
      </c>
      <c r="E603" s="56" t="s">
        <v>169</v>
      </c>
      <c r="F603" s="56" t="str">
        <f t="shared" si="9"/>
        <v>847.8471260.1.425760.000000.847001.200179</v>
      </c>
      <c r="G603" s="56" t="s">
        <v>21</v>
      </c>
      <c r="H603" s="56">
        <v>847001</v>
      </c>
      <c r="I603" s="56" t="s">
        <v>23</v>
      </c>
      <c r="J603" s="56">
        <v>200179</v>
      </c>
      <c r="K603" s="56" t="s">
        <v>3803</v>
      </c>
      <c r="L603" s="56">
        <v>25</v>
      </c>
      <c r="M603" s="56">
        <v>1200</v>
      </c>
      <c r="N603" s="57">
        <v>30000</v>
      </c>
    </row>
    <row r="604" spans="1:14" x14ac:dyDescent="0.35">
      <c r="A604" s="56" t="s">
        <v>2024</v>
      </c>
      <c r="B604" s="56">
        <v>8471260</v>
      </c>
      <c r="C604" s="56" t="s">
        <v>543</v>
      </c>
      <c r="D604" s="56">
        <v>425760</v>
      </c>
      <c r="E604" s="56" t="s">
        <v>169</v>
      </c>
      <c r="F604" s="56" t="str">
        <f t="shared" si="9"/>
        <v>847.8471260.1.425760.000000.847001.200179</v>
      </c>
      <c r="G604" s="56" t="s">
        <v>21</v>
      </c>
      <c r="H604" s="56">
        <v>847001</v>
      </c>
      <c r="I604" s="56" t="s">
        <v>23</v>
      </c>
      <c r="J604" s="56">
        <v>200179</v>
      </c>
      <c r="K604" s="56" t="s">
        <v>3808</v>
      </c>
      <c r="L604" s="56">
        <v>28</v>
      </c>
      <c r="M604" s="56">
        <v>2500</v>
      </c>
      <c r="N604" s="57">
        <v>70000</v>
      </c>
    </row>
    <row r="605" spans="1:14" x14ac:dyDescent="0.35">
      <c r="A605" s="56" t="s">
        <v>2024</v>
      </c>
      <c r="B605" s="56">
        <v>8471260</v>
      </c>
      <c r="C605" s="56" t="s">
        <v>543</v>
      </c>
      <c r="D605" s="56">
        <v>425760</v>
      </c>
      <c r="E605" s="56" t="s">
        <v>169</v>
      </c>
      <c r="F605" s="56" t="str">
        <f t="shared" si="9"/>
        <v>847.8471260.1.425760.000000.847001.200179</v>
      </c>
      <c r="G605" s="56" t="s">
        <v>21</v>
      </c>
      <c r="H605" s="56">
        <v>847001</v>
      </c>
      <c r="I605" s="56" t="s">
        <v>23</v>
      </c>
      <c r="J605" s="56">
        <v>200179</v>
      </c>
      <c r="K605" s="56" t="s">
        <v>3810</v>
      </c>
      <c r="L605" s="56">
        <v>10</v>
      </c>
      <c r="M605" s="56">
        <v>6400</v>
      </c>
      <c r="N605" s="57">
        <v>64000</v>
      </c>
    </row>
    <row r="606" spans="1:14" x14ac:dyDescent="0.35">
      <c r="A606" s="56" t="s">
        <v>2024</v>
      </c>
      <c r="B606" s="56">
        <v>8471260</v>
      </c>
      <c r="C606" s="56" t="s">
        <v>543</v>
      </c>
      <c r="D606" s="56">
        <v>425760</v>
      </c>
      <c r="E606" s="56" t="s">
        <v>169</v>
      </c>
      <c r="F606" s="56" t="str">
        <f t="shared" si="9"/>
        <v>847.8471260.1.425760.000000.847001.200179</v>
      </c>
      <c r="G606" s="56" t="s">
        <v>21</v>
      </c>
      <c r="H606" s="56">
        <v>847001</v>
      </c>
      <c r="I606" s="56" t="s">
        <v>23</v>
      </c>
      <c r="J606" s="56">
        <v>200179</v>
      </c>
      <c r="K606" s="56" t="s">
        <v>3811</v>
      </c>
      <c r="L606" s="56">
        <v>25</v>
      </c>
      <c r="M606" s="56">
        <v>600</v>
      </c>
      <c r="N606" s="57">
        <v>15000</v>
      </c>
    </row>
    <row r="607" spans="1:14" x14ac:dyDescent="0.35">
      <c r="A607" s="56" t="s">
        <v>2024</v>
      </c>
      <c r="B607" s="56">
        <v>8471260</v>
      </c>
      <c r="C607" s="56" t="s">
        <v>543</v>
      </c>
      <c r="D607" s="56">
        <v>425760</v>
      </c>
      <c r="E607" s="56" t="s">
        <v>169</v>
      </c>
      <c r="F607" s="56" t="str">
        <f t="shared" si="9"/>
        <v>847.8471260.1.425760.000000.847001.200179</v>
      </c>
      <c r="G607" s="56" t="s">
        <v>21</v>
      </c>
      <c r="H607" s="56">
        <v>847001</v>
      </c>
      <c r="I607" s="56" t="s">
        <v>23</v>
      </c>
      <c r="J607" s="56">
        <v>200179</v>
      </c>
      <c r="K607" s="56" t="s">
        <v>3813</v>
      </c>
      <c r="L607" s="56">
        <v>45</v>
      </c>
      <c r="M607" s="56">
        <v>2500</v>
      </c>
      <c r="N607" s="57">
        <v>112500</v>
      </c>
    </row>
    <row r="608" spans="1:14" x14ac:dyDescent="0.35">
      <c r="A608" s="56" t="s">
        <v>2024</v>
      </c>
      <c r="B608" s="56">
        <v>8471260</v>
      </c>
      <c r="C608" s="56" t="s">
        <v>543</v>
      </c>
      <c r="D608" s="56">
        <v>425760</v>
      </c>
      <c r="E608" s="56" t="s">
        <v>169</v>
      </c>
      <c r="F608" s="56" t="str">
        <f t="shared" si="9"/>
        <v>847.8471260.1.425760.000000.847001.200179</v>
      </c>
      <c r="G608" s="56" t="s">
        <v>21</v>
      </c>
      <c r="H608" s="56">
        <v>847001</v>
      </c>
      <c r="I608" s="56" t="s">
        <v>23</v>
      </c>
      <c r="J608" s="56">
        <v>200179</v>
      </c>
      <c r="K608" s="56" t="s">
        <v>3818</v>
      </c>
      <c r="L608" s="56">
        <v>27</v>
      </c>
      <c r="M608" s="56">
        <v>25000</v>
      </c>
      <c r="N608" s="57">
        <v>675000</v>
      </c>
    </row>
    <row r="609" spans="1:14" x14ac:dyDescent="0.35">
      <c r="A609" s="56" t="s">
        <v>2024</v>
      </c>
      <c r="B609" s="56">
        <v>8471260</v>
      </c>
      <c r="C609" s="56" t="s">
        <v>543</v>
      </c>
      <c r="D609" s="56">
        <v>425760</v>
      </c>
      <c r="E609" s="56" t="s">
        <v>169</v>
      </c>
      <c r="F609" s="56" t="str">
        <f t="shared" si="9"/>
        <v>847.8471260.1.425760.000000.847001.200179</v>
      </c>
      <c r="G609" s="56" t="s">
        <v>21</v>
      </c>
      <c r="H609" s="56">
        <v>847001</v>
      </c>
      <c r="I609" s="56" t="s">
        <v>23</v>
      </c>
      <c r="J609" s="56">
        <v>200179</v>
      </c>
      <c r="K609" s="56" t="s">
        <v>3821</v>
      </c>
      <c r="L609" s="56">
        <v>349</v>
      </c>
      <c r="M609" s="56">
        <v>130</v>
      </c>
      <c r="N609" s="57">
        <v>45370</v>
      </c>
    </row>
    <row r="610" spans="1:14" x14ac:dyDescent="0.35">
      <c r="A610" s="56" t="s">
        <v>2036</v>
      </c>
      <c r="B610" s="56">
        <v>8471260</v>
      </c>
      <c r="C610" s="56" t="s">
        <v>543</v>
      </c>
      <c r="D610" s="56">
        <v>425900</v>
      </c>
      <c r="E610" s="56" t="s">
        <v>40</v>
      </c>
      <c r="F610" s="56" t="str">
        <f t="shared" si="9"/>
        <v>847.8471260.1.425900.000000.847001.200179</v>
      </c>
      <c r="G610" s="56" t="s">
        <v>21</v>
      </c>
      <c r="H610" s="56">
        <v>847001</v>
      </c>
      <c r="I610" s="56" t="s">
        <v>23</v>
      </c>
      <c r="J610" s="56">
        <v>200179</v>
      </c>
      <c r="K610" s="56" t="s">
        <v>3825</v>
      </c>
      <c r="L610" s="56">
        <v>2000</v>
      </c>
      <c r="M610" s="56">
        <v>17</v>
      </c>
      <c r="N610" s="57">
        <v>34000</v>
      </c>
    </row>
    <row r="611" spans="1:14" x14ac:dyDescent="0.35">
      <c r="A611" s="56" t="s">
        <v>2036</v>
      </c>
      <c r="B611" s="56">
        <v>8471260</v>
      </c>
      <c r="C611" s="56" t="s">
        <v>543</v>
      </c>
      <c r="D611" s="56">
        <v>425900</v>
      </c>
      <c r="E611" s="56" t="s">
        <v>40</v>
      </c>
      <c r="F611" s="56" t="str">
        <f t="shared" si="9"/>
        <v>847.8471260.1.425900.000000.847001.200179</v>
      </c>
      <c r="G611" s="56" t="s">
        <v>21</v>
      </c>
      <c r="H611" s="56">
        <v>847001</v>
      </c>
      <c r="I611" s="56" t="s">
        <v>23</v>
      </c>
      <c r="J611" s="56">
        <v>200179</v>
      </c>
      <c r="K611" s="56" t="s">
        <v>3826</v>
      </c>
      <c r="L611" s="56">
        <v>600</v>
      </c>
      <c r="M611" s="56">
        <v>23</v>
      </c>
      <c r="N611" s="57">
        <v>13800</v>
      </c>
    </row>
    <row r="612" spans="1:14" x14ac:dyDescent="0.35">
      <c r="A612" s="56" t="s">
        <v>2036</v>
      </c>
      <c r="B612" s="56">
        <v>8471260</v>
      </c>
      <c r="C612" s="56" t="s">
        <v>543</v>
      </c>
      <c r="D612" s="56">
        <v>425900</v>
      </c>
      <c r="E612" s="56" t="s">
        <v>40</v>
      </c>
      <c r="F612" s="56" t="str">
        <f t="shared" si="9"/>
        <v>847.8471260.1.425900.000000.847001.200179</v>
      </c>
      <c r="G612" s="56" t="s">
        <v>21</v>
      </c>
      <c r="H612" s="56">
        <v>847001</v>
      </c>
      <c r="I612" s="56" t="s">
        <v>23</v>
      </c>
      <c r="J612" s="56">
        <v>200179</v>
      </c>
      <c r="K612" s="56" t="s">
        <v>3827</v>
      </c>
      <c r="L612" s="56">
        <v>400</v>
      </c>
      <c r="M612" s="56">
        <v>27</v>
      </c>
      <c r="N612" s="57">
        <v>10800</v>
      </c>
    </row>
    <row r="613" spans="1:14" x14ac:dyDescent="0.35">
      <c r="A613" s="56" t="s">
        <v>2036</v>
      </c>
      <c r="B613" s="56">
        <v>8471260</v>
      </c>
      <c r="C613" s="56" t="s">
        <v>543</v>
      </c>
      <c r="D613" s="56">
        <v>425900</v>
      </c>
      <c r="E613" s="56" t="s">
        <v>40</v>
      </c>
      <c r="F613" s="56" t="str">
        <f t="shared" si="9"/>
        <v>847.8471260.1.425900.000000.847001.200179</v>
      </c>
      <c r="G613" s="56" t="s">
        <v>21</v>
      </c>
      <c r="H613" s="56">
        <v>847001</v>
      </c>
      <c r="I613" s="56" t="s">
        <v>23</v>
      </c>
      <c r="J613" s="56">
        <v>200179</v>
      </c>
      <c r="K613" s="56" t="s">
        <v>3828</v>
      </c>
      <c r="L613" s="56">
        <v>900</v>
      </c>
      <c r="M613" s="56">
        <v>6</v>
      </c>
      <c r="N613" s="57">
        <v>5400</v>
      </c>
    </row>
    <row r="614" spans="1:14" x14ac:dyDescent="0.35">
      <c r="A614" s="56" t="s">
        <v>2036</v>
      </c>
      <c r="B614" s="56">
        <v>8471260</v>
      </c>
      <c r="C614" s="56" t="s">
        <v>543</v>
      </c>
      <c r="D614" s="56">
        <v>425900</v>
      </c>
      <c r="E614" s="56" t="s">
        <v>40</v>
      </c>
      <c r="F614" s="56" t="str">
        <f t="shared" si="9"/>
        <v>847.8471260.1.425900.000000.847001.200179</v>
      </c>
      <c r="G614" s="56" t="s">
        <v>21</v>
      </c>
      <c r="H614" s="56">
        <v>847001</v>
      </c>
      <c r="I614" s="56" t="s">
        <v>23</v>
      </c>
      <c r="J614" s="56">
        <v>200179</v>
      </c>
      <c r="K614" s="56" t="s">
        <v>3829</v>
      </c>
      <c r="L614" s="56">
        <v>400</v>
      </c>
      <c r="M614" s="56">
        <v>17</v>
      </c>
      <c r="N614" s="57">
        <v>6800</v>
      </c>
    </row>
    <row r="615" spans="1:14" x14ac:dyDescent="0.35">
      <c r="A615" s="56" t="s">
        <v>2019</v>
      </c>
      <c r="B615" s="56">
        <v>8471260</v>
      </c>
      <c r="C615" s="56" t="s">
        <v>543</v>
      </c>
      <c r="D615" s="56">
        <v>428640</v>
      </c>
      <c r="E615" s="56" t="s">
        <v>55</v>
      </c>
      <c r="F615" s="56" t="str">
        <f t="shared" si="9"/>
        <v>847.8471260.1.428640.000000.847001.200179</v>
      </c>
      <c r="G615" s="56" t="s">
        <v>21</v>
      </c>
      <c r="H615" s="56">
        <v>847001</v>
      </c>
      <c r="I615" s="56" t="s">
        <v>23</v>
      </c>
      <c r="J615" s="56">
        <v>200179</v>
      </c>
      <c r="K615" s="56" t="s">
        <v>3831</v>
      </c>
      <c r="L615" s="56">
        <v>40</v>
      </c>
      <c r="M615" s="56">
        <v>250</v>
      </c>
      <c r="N615" s="57">
        <v>10000</v>
      </c>
    </row>
    <row r="616" spans="1:14" x14ac:dyDescent="0.35">
      <c r="A616" s="56" t="s">
        <v>2019</v>
      </c>
      <c r="B616" s="56">
        <v>8471260</v>
      </c>
      <c r="C616" s="56" t="s">
        <v>543</v>
      </c>
      <c r="D616" s="56">
        <v>428640</v>
      </c>
      <c r="E616" s="56" t="s">
        <v>55</v>
      </c>
      <c r="F616" s="56" t="str">
        <f t="shared" si="9"/>
        <v>847.8471260.1.428640.000000.847001.200179</v>
      </c>
      <c r="G616" s="56" t="s">
        <v>21</v>
      </c>
      <c r="H616" s="56">
        <v>847001</v>
      </c>
      <c r="I616" s="56" t="s">
        <v>23</v>
      </c>
      <c r="J616" s="56">
        <v>200179</v>
      </c>
      <c r="K616" s="56" t="s">
        <v>3832</v>
      </c>
      <c r="L616" s="56">
        <v>25</v>
      </c>
      <c r="M616" s="56">
        <v>500</v>
      </c>
      <c r="N616" s="57">
        <v>12500</v>
      </c>
    </row>
    <row r="617" spans="1:14" x14ac:dyDescent="0.35">
      <c r="A617" s="56" t="s">
        <v>2019</v>
      </c>
      <c r="B617" s="56">
        <v>8471260</v>
      </c>
      <c r="C617" s="56" t="s">
        <v>543</v>
      </c>
      <c r="D617" s="56">
        <v>428640</v>
      </c>
      <c r="E617" s="56" t="s">
        <v>55</v>
      </c>
      <c r="F617" s="56" t="str">
        <f t="shared" si="9"/>
        <v>847.8471260.1.428640.000000.847001.200179</v>
      </c>
      <c r="G617" s="56" t="s">
        <v>21</v>
      </c>
      <c r="H617" s="56">
        <v>847001</v>
      </c>
      <c r="I617" s="56" t="s">
        <v>23</v>
      </c>
      <c r="J617" s="56">
        <v>200179</v>
      </c>
      <c r="K617" s="56" t="s">
        <v>3833</v>
      </c>
      <c r="L617" s="56">
        <v>40</v>
      </c>
      <c r="M617" s="56">
        <v>250</v>
      </c>
      <c r="N617" s="57">
        <v>10000</v>
      </c>
    </row>
    <row r="618" spans="1:14" x14ac:dyDescent="0.35">
      <c r="A618" s="56" t="s">
        <v>1998</v>
      </c>
      <c r="B618" s="56">
        <v>8471260</v>
      </c>
      <c r="C618" s="56" t="s">
        <v>543</v>
      </c>
      <c r="D618" s="56">
        <v>435530</v>
      </c>
      <c r="E618" s="56" t="s">
        <v>150</v>
      </c>
      <c r="F618" s="56" t="str">
        <f t="shared" si="9"/>
        <v>847.8471260.1.435530.000000.847001.200179</v>
      </c>
      <c r="G618" s="56" t="s">
        <v>21</v>
      </c>
      <c r="H618" s="56">
        <v>847001</v>
      </c>
      <c r="I618" s="56" t="s">
        <v>23</v>
      </c>
      <c r="J618" s="56">
        <v>200179</v>
      </c>
      <c r="K618" s="56" t="s">
        <v>3835</v>
      </c>
      <c r="L618" s="56">
        <v>150</v>
      </c>
      <c r="M618" s="56">
        <v>40</v>
      </c>
      <c r="N618" s="57">
        <v>6000</v>
      </c>
    </row>
    <row r="619" spans="1:14" x14ac:dyDescent="0.35">
      <c r="A619" s="56" t="s">
        <v>1998</v>
      </c>
      <c r="B619" s="56">
        <v>8471260</v>
      </c>
      <c r="C619" s="56" t="s">
        <v>543</v>
      </c>
      <c r="D619" s="56">
        <v>435530</v>
      </c>
      <c r="E619" s="56" t="s">
        <v>150</v>
      </c>
      <c r="F619" s="56" t="str">
        <f t="shared" si="9"/>
        <v>847.8471260.1.435530.000000.847001.200179</v>
      </c>
      <c r="G619" s="56" t="s">
        <v>21</v>
      </c>
      <c r="H619" s="56">
        <v>847001</v>
      </c>
      <c r="I619" s="56" t="s">
        <v>23</v>
      </c>
      <c r="J619" s="56">
        <v>200179</v>
      </c>
      <c r="K619" s="56" t="s">
        <v>3836</v>
      </c>
      <c r="L619" s="56">
        <v>300</v>
      </c>
      <c r="M619" s="56">
        <v>20</v>
      </c>
      <c r="N619" s="57">
        <v>6000</v>
      </c>
    </row>
    <row r="620" spans="1:14" x14ac:dyDescent="0.35">
      <c r="A620" s="56" t="s">
        <v>2036</v>
      </c>
      <c r="B620" s="56">
        <v>8471260</v>
      </c>
      <c r="C620" s="56" t="s">
        <v>543</v>
      </c>
      <c r="D620" s="56">
        <v>436110</v>
      </c>
      <c r="E620" s="56" t="s">
        <v>64</v>
      </c>
      <c r="F620" s="56" t="str">
        <f t="shared" si="9"/>
        <v>847.8471260.1.436110.000000.847001.200179</v>
      </c>
      <c r="G620" s="56" t="s">
        <v>21</v>
      </c>
      <c r="H620" s="56">
        <v>847001</v>
      </c>
      <c r="I620" s="56" t="s">
        <v>23</v>
      </c>
      <c r="J620" s="56">
        <v>200179</v>
      </c>
      <c r="K620" s="56" t="s">
        <v>3837</v>
      </c>
      <c r="L620" s="56">
        <v>60</v>
      </c>
      <c r="M620" s="56">
        <v>150</v>
      </c>
      <c r="N620" s="57">
        <v>9000</v>
      </c>
    </row>
    <row r="621" spans="1:14" x14ac:dyDescent="0.35">
      <c r="A621" s="56" t="s">
        <v>2036</v>
      </c>
      <c r="B621" s="56">
        <v>8471260</v>
      </c>
      <c r="C621" s="56" t="s">
        <v>543</v>
      </c>
      <c r="D621" s="56">
        <v>436110</v>
      </c>
      <c r="E621" s="56" t="s">
        <v>64</v>
      </c>
      <c r="F621" s="56" t="str">
        <f t="shared" si="9"/>
        <v>847.8471260.1.436110.000000.847001.200179</v>
      </c>
      <c r="G621" s="56" t="s">
        <v>21</v>
      </c>
      <c r="H621" s="56">
        <v>847001</v>
      </c>
      <c r="I621" s="56" t="s">
        <v>23</v>
      </c>
      <c r="J621" s="56">
        <v>200179</v>
      </c>
      <c r="K621" s="56" t="s">
        <v>3839</v>
      </c>
      <c r="L621" s="56">
        <v>30</v>
      </c>
      <c r="M621" s="56">
        <v>150</v>
      </c>
      <c r="N621" s="57">
        <v>4500</v>
      </c>
    </row>
    <row r="622" spans="1:14" x14ac:dyDescent="0.35">
      <c r="A622" s="56" t="s">
        <v>2047</v>
      </c>
      <c r="B622" s="56">
        <v>8471270</v>
      </c>
      <c r="C622" s="56" t="s">
        <v>565</v>
      </c>
      <c r="D622" s="56">
        <v>428090</v>
      </c>
      <c r="E622" s="56" t="s">
        <v>52</v>
      </c>
      <c r="F622" s="56" t="str">
        <f t="shared" si="9"/>
        <v>847.8471270.1.428090.000000.847001.200179</v>
      </c>
      <c r="G622" s="56" t="s">
        <v>21</v>
      </c>
      <c r="H622" s="56">
        <v>847001</v>
      </c>
      <c r="I622" s="56" t="s">
        <v>23</v>
      </c>
      <c r="J622" s="56">
        <v>200179</v>
      </c>
      <c r="K622" s="56" t="s">
        <v>5822</v>
      </c>
      <c r="L622" s="56">
        <v>1</v>
      </c>
      <c r="M622" s="56">
        <v>300000</v>
      </c>
      <c r="N622" s="57">
        <v>300000</v>
      </c>
    </row>
    <row r="623" spans="1:14" x14ac:dyDescent="0.35">
      <c r="A623" s="56" t="s">
        <v>1998</v>
      </c>
      <c r="B623" s="56">
        <v>8471270</v>
      </c>
      <c r="C623" s="56" t="s">
        <v>565</v>
      </c>
      <c r="D623" s="56">
        <v>435330</v>
      </c>
      <c r="E623" s="56" t="s">
        <v>568</v>
      </c>
      <c r="F623" s="56" t="str">
        <f t="shared" si="9"/>
        <v>847.8471270.1.435330.000000.847001.200179</v>
      </c>
      <c r="G623" s="56" t="s">
        <v>21</v>
      </c>
      <c r="H623" s="56">
        <v>847001</v>
      </c>
      <c r="I623" s="56" t="s">
        <v>23</v>
      </c>
      <c r="J623" s="56">
        <v>200179</v>
      </c>
      <c r="K623" s="56" t="s">
        <v>5507</v>
      </c>
      <c r="L623" s="56">
        <v>1</v>
      </c>
      <c r="M623" s="56">
        <v>18615249.940000001</v>
      </c>
      <c r="N623" s="57">
        <v>18615249.940000001</v>
      </c>
    </row>
    <row r="624" spans="1:14" x14ac:dyDescent="0.35">
      <c r="A624" s="56" t="s">
        <v>1998</v>
      </c>
      <c r="B624" s="56">
        <v>8471270</v>
      </c>
      <c r="C624" s="56" t="s">
        <v>565</v>
      </c>
      <c r="D624" s="56">
        <v>435330</v>
      </c>
      <c r="E624" s="56" t="s">
        <v>568</v>
      </c>
      <c r="F624" s="56" t="str">
        <f t="shared" si="9"/>
        <v>847.8471270.1.435330.000000.847001.200179</v>
      </c>
      <c r="G624" s="56" t="s">
        <v>21</v>
      </c>
      <c r="H624" s="56">
        <v>847001</v>
      </c>
      <c r="I624" s="56" t="s">
        <v>23</v>
      </c>
      <c r="J624" s="56">
        <v>200179</v>
      </c>
      <c r="K624" s="56" t="s">
        <v>5824</v>
      </c>
      <c r="L624" s="56">
        <v>1</v>
      </c>
      <c r="M624" s="56">
        <v>2299937.75</v>
      </c>
      <c r="N624" s="57">
        <v>2299937.75</v>
      </c>
    </row>
    <row r="625" spans="1:14" x14ac:dyDescent="0.35">
      <c r="A625" s="56" t="s">
        <v>2036</v>
      </c>
      <c r="B625" s="56">
        <v>8471270</v>
      </c>
      <c r="C625" s="56" t="s">
        <v>565</v>
      </c>
      <c r="D625" s="56">
        <v>425900</v>
      </c>
      <c r="E625" s="56" t="s">
        <v>40</v>
      </c>
      <c r="F625" s="56" t="str">
        <f t="shared" si="9"/>
        <v>847.8471270.1.425900.000000.847001.200179</v>
      </c>
      <c r="G625" s="56" t="s">
        <v>21</v>
      </c>
      <c r="H625" s="56">
        <v>847001</v>
      </c>
      <c r="I625" s="56" t="s">
        <v>23</v>
      </c>
      <c r="J625" s="56">
        <v>200179</v>
      </c>
      <c r="K625" s="56" t="s">
        <v>5825</v>
      </c>
      <c r="L625" s="56">
        <v>1</v>
      </c>
      <c r="M625" s="56">
        <v>50000</v>
      </c>
      <c r="N625" s="57">
        <v>50000</v>
      </c>
    </row>
    <row r="626" spans="1:14" x14ac:dyDescent="0.35">
      <c r="A626" s="56" t="s">
        <v>2036</v>
      </c>
      <c r="B626" s="56">
        <v>8471270</v>
      </c>
      <c r="C626" s="56" t="s">
        <v>565</v>
      </c>
      <c r="D626" s="56">
        <v>436110</v>
      </c>
      <c r="E626" s="56" t="s">
        <v>64</v>
      </c>
      <c r="F626" s="56" t="str">
        <f t="shared" si="9"/>
        <v>847.8471270.1.436110.000000.847001.200179</v>
      </c>
      <c r="G626" s="56" t="s">
        <v>21</v>
      </c>
      <c r="H626" s="56">
        <v>847001</v>
      </c>
      <c r="I626" s="56" t="s">
        <v>23</v>
      </c>
      <c r="J626" s="56">
        <v>200179</v>
      </c>
      <c r="K626" s="56" t="s">
        <v>5826</v>
      </c>
      <c r="L626" s="56">
        <v>1</v>
      </c>
      <c r="M626" s="56">
        <v>50000</v>
      </c>
      <c r="N626" s="57">
        <v>50000</v>
      </c>
    </row>
    <row r="627" spans="1:14" x14ac:dyDescent="0.35">
      <c r="A627" s="56" t="s">
        <v>2036</v>
      </c>
      <c r="B627" s="56">
        <v>8471270</v>
      </c>
      <c r="C627" s="56" t="s">
        <v>565</v>
      </c>
      <c r="D627" s="56">
        <v>436120</v>
      </c>
      <c r="E627" s="56" t="s">
        <v>431</v>
      </c>
      <c r="F627" s="56" t="str">
        <f t="shared" si="9"/>
        <v>847.8471270.1.436120.000000.847001.200179</v>
      </c>
      <c r="G627" s="56" t="s">
        <v>21</v>
      </c>
      <c r="H627" s="56">
        <v>847001</v>
      </c>
      <c r="I627" s="56" t="s">
        <v>23</v>
      </c>
      <c r="J627" s="56">
        <v>200179</v>
      </c>
      <c r="K627" s="56" t="s">
        <v>5827</v>
      </c>
      <c r="L627" s="56">
        <v>1</v>
      </c>
      <c r="M627" s="56">
        <v>50000</v>
      </c>
      <c r="N627" s="57">
        <v>50000</v>
      </c>
    </row>
    <row r="628" spans="1:14" x14ac:dyDescent="0.35">
      <c r="A628" s="56" t="s">
        <v>2019</v>
      </c>
      <c r="B628" s="56">
        <v>8471280</v>
      </c>
      <c r="C628" s="56" t="s">
        <v>572</v>
      </c>
      <c r="D628" s="56">
        <v>425100</v>
      </c>
      <c r="E628" s="56" t="s">
        <v>79</v>
      </c>
      <c r="F628" s="56" t="str">
        <f t="shared" si="9"/>
        <v>847.8471280.1.425100.000000.847001.200179</v>
      </c>
      <c r="G628" s="56" t="s">
        <v>21</v>
      </c>
      <c r="H628" s="56">
        <v>847001</v>
      </c>
      <c r="I628" s="56" t="s">
        <v>23</v>
      </c>
      <c r="J628" s="56">
        <v>200179</v>
      </c>
      <c r="K628" s="56" t="s">
        <v>3860</v>
      </c>
      <c r="L628" s="56">
        <v>1000</v>
      </c>
      <c r="M628" s="56">
        <v>2.5</v>
      </c>
      <c r="N628" s="57">
        <v>2500</v>
      </c>
    </row>
    <row r="629" spans="1:14" x14ac:dyDescent="0.35">
      <c r="A629" s="56" t="s">
        <v>2019</v>
      </c>
      <c r="B629" s="56">
        <v>8471280</v>
      </c>
      <c r="C629" s="56" t="s">
        <v>572</v>
      </c>
      <c r="D629" s="56">
        <v>425510</v>
      </c>
      <c r="E629" s="56" t="s">
        <v>37</v>
      </c>
      <c r="F629" s="56" t="str">
        <f t="shared" si="9"/>
        <v>847.8471280.1.425510.000000.847001.200179</v>
      </c>
      <c r="G629" s="56" t="s">
        <v>21</v>
      </c>
      <c r="H629" s="56">
        <v>847001</v>
      </c>
      <c r="I629" s="56" t="s">
        <v>23</v>
      </c>
      <c r="J629" s="56">
        <v>200179</v>
      </c>
      <c r="K629" s="56" t="s">
        <v>3867</v>
      </c>
      <c r="L629" s="56">
        <v>30</v>
      </c>
      <c r="M629" s="56">
        <v>1000</v>
      </c>
      <c r="N629" s="57">
        <v>30000</v>
      </c>
    </row>
    <row r="630" spans="1:14" x14ac:dyDescent="0.35">
      <c r="A630" s="56" t="s">
        <v>2019</v>
      </c>
      <c r="B630" s="56">
        <v>8471280</v>
      </c>
      <c r="C630" s="56" t="s">
        <v>572</v>
      </c>
      <c r="D630" s="56">
        <v>425550</v>
      </c>
      <c r="E630" s="56" t="s">
        <v>83</v>
      </c>
      <c r="F630" s="56" t="str">
        <f t="shared" si="9"/>
        <v>847.8471280.1.425550.000000.847001.200179</v>
      </c>
      <c r="G630" s="56" t="s">
        <v>21</v>
      </c>
      <c r="H630" s="56">
        <v>847001</v>
      </c>
      <c r="I630" s="56" t="s">
        <v>23</v>
      </c>
      <c r="J630" s="56">
        <v>200179</v>
      </c>
      <c r="K630" s="56" t="s">
        <v>3871</v>
      </c>
      <c r="L630" s="56">
        <v>4</v>
      </c>
      <c r="M630" s="56">
        <v>15000</v>
      </c>
      <c r="N630" s="57">
        <v>60000</v>
      </c>
    </row>
    <row r="631" spans="1:14" x14ac:dyDescent="0.35">
      <c r="A631" s="56" t="s">
        <v>2024</v>
      </c>
      <c r="B631" s="56">
        <v>8471280</v>
      </c>
      <c r="C631" s="56" t="s">
        <v>572</v>
      </c>
      <c r="D631" s="56">
        <v>425760</v>
      </c>
      <c r="E631" s="56" t="s">
        <v>169</v>
      </c>
      <c r="F631" s="56" t="str">
        <f t="shared" si="9"/>
        <v>847.8471280.1.425760.000000.847001.200179</v>
      </c>
      <c r="G631" s="56" t="s">
        <v>21</v>
      </c>
      <c r="H631" s="56">
        <v>847001</v>
      </c>
      <c r="I631" s="56" t="s">
        <v>23</v>
      </c>
      <c r="J631" s="56">
        <v>200179</v>
      </c>
      <c r="K631" s="56" t="s">
        <v>3875</v>
      </c>
      <c r="L631" s="56">
        <v>3</v>
      </c>
      <c r="M631" s="56">
        <v>10000</v>
      </c>
      <c r="N631" s="57">
        <v>30000</v>
      </c>
    </row>
    <row r="632" spans="1:14" x14ac:dyDescent="0.35">
      <c r="A632" s="56" t="s">
        <v>1998</v>
      </c>
      <c r="B632" s="56">
        <v>8471280</v>
      </c>
      <c r="C632" s="56" t="s">
        <v>572</v>
      </c>
      <c r="D632" s="56">
        <v>425770</v>
      </c>
      <c r="E632" s="56" t="s">
        <v>132</v>
      </c>
      <c r="F632" s="56" t="str">
        <f t="shared" si="9"/>
        <v>847.8471280.1.425770.000000.847001.200179</v>
      </c>
      <c r="G632" s="56" t="s">
        <v>21</v>
      </c>
      <c r="H632" s="56">
        <v>847001</v>
      </c>
      <c r="I632" s="56" t="s">
        <v>23</v>
      </c>
      <c r="J632" s="56">
        <v>200179</v>
      </c>
      <c r="K632" s="56" t="s">
        <v>3879</v>
      </c>
      <c r="L632" s="56">
        <v>5</v>
      </c>
      <c r="M632" s="56">
        <v>100000</v>
      </c>
      <c r="N632" s="57">
        <v>500000</v>
      </c>
    </row>
    <row r="633" spans="1:14" x14ac:dyDescent="0.35">
      <c r="A633" s="56" t="s">
        <v>2041</v>
      </c>
      <c r="B633" s="56">
        <v>8471280</v>
      </c>
      <c r="C633" s="56" t="s">
        <v>572</v>
      </c>
      <c r="D633" s="56">
        <v>426610</v>
      </c>
      <c r="E633" s="56" t="s">
        <v>43</v>
      </c>
      <c r="F633" s="56" t="str">
        <f t="shared" si="9"/>
        <v>847.8471280.1.426610.000000.847001.200179</v>
      </c>
      <c r="G633" s="56" t="s">
        <v>21</v>
      </c>
      <c r="H633" s="56">
        <v>847001</v>
      </c>
      <c r="I633" s="56" t="s">
        <v>23</v>
      </c>
      <c r="J633" s="56">
        <v>200179</v>
      </c>
      <c r="K633" s="56" t="s">
        <v>3883</v>
      </c>
      <c r="L633" s="56">
        <v>1</v>
      </c>
      <c r="M633" s="56">
        <v>85200</v>
      </c>
      <c r="N633" s="57">
        <v>85200</v>
      </c>
    </row>
    <row r="634" spans="1:14" x14ac:dyDescent="0.35">
      <c r="A634" s="56" t="s">
        <v>2041</v>
      </c>
      <c r="B634" s="56">
        <v>8471280</v>
      </c>
      <c r="C634" s="56" t="s">
        <v>572</v>
      </c>
      <c r="D634" s="56">
        <v>426610</v>
      </c>
      <c r="E634" s="56" t="s">
        <v>43</v>
      </c>
      <c r="F634" s="56" t="str">
        <f t="shared" si="9"/>
        <v>847.8471280.1.426610.000000.847001.200179</v>
      </c>
      <c r="G634" s="56" t="s">
        <v>21</v>
      </c>
      <c r="H634" s="56">
        <v>847001</v>
      </c>
      <c r="I634" s="56" t="s">
        <v>23</v>
      </c>
      <c r="J634" s="56">
        <v>200179</v>
      </c>
      <c r="K634" s="56" t="s">
        <v>3887</v>
      </c>
      <c r="L634" s="56">
        <v>1</v>
      </c>
      <c r="M634" s="56">
        <v>16800</v>
      </c>
      <c r="N634" s="57">
        <v>16800</v>
      </c>
    </row>
    <row r="635" spans="1:14" x14ac:dyDescent="0.35">
      <c r="A635" s="56" t="s">
        <v>2041</v>
      </c>
      <c r="B635" s="56">
        <v>8471280</v>
      </c>
      <c r="C635" s="56" t="s">
        <v>572</v>
      </c>
      <c r="D635" s="56">
        <v>426610</v>
      </c>
      <c r="E635" s="56" t="s">
        <v>43</v>
      </c>
      <c r="F635" s="56" t="str">
        <f t="shared" si="9"/>
        <v>847.8471280.1.426610.000000.847001.200179</v>
      </c>
      <c r="G635" s="56" t="s">
        <v>21</v>
      </c>
      <c r="H635" s="56">
        <v>847001</v>
      </c>
      <c r="I635" s="56" t="s">
        <v>23</v>
      </c>
      <c r="J635" s="56">
        <v>200179</v>
      </c>
      <c r="K635" s="56" t="s">
        <v>3890</v>
      </c>
      <c r="L635" s="56">
        <v>1</v>
      </c>
      <c r="M635" s="56">
        <v>16800</v>
      </c>
      <c r="N635" s="57">
        <v>16800</v>
      </c>
    </row>
    <row r="636" spans="1:14" x14ac:dyDescent="0.35">
      <c r="A636" s="56" t="s">
        <v>2041</v>
      </c>
      <c r="B636" s="56">
        <v>8471280</v>
      </c>
      <c r="C636" s="56" t="s">
        <v>572</v>
      </c>
      <c r="D636" s="56">
        <v>426610</v>
      </c>
      <c r="E636" s="56" t="s">
        <v>43</v>
      </c>
      <c r="F636" s="56" t="str">
        <f t="shared" si="9"/>
        <v>847.8471280.1.426610.000000.847001.200179</v>
      </c>
      <c r="G636" s="56" t="s">
        <v>21</v>
      </c>
      <c r="H636" s="56">
        <v>847001</v>
      </c>
      <c r="I636" s="56" t="s">
        <v>23</v>
      </c>
      <c r="J636" s="56">
        <v>200179</v>
      </c>
      <c r="K636" s="56" t="s">
        <v>3893</v>
      </c>
      <c r="L636" s="56">
        <v>1</v>
      </c>
      <c r="M636" s="56">
        <v>7200</v>
      </c>
      <c r="N636" s="57">
        <v>7200</v>
      </c>
    </row>
    <row r="637" spans="1:14" x14ac:dyDescent="0.35">
      <c r="A637" s="56" t="s">
        <v>2041</v>
      </c>
      <c r="B637" s="56">
        <v>8471280</v>
      </c>
      <c r="C637" s="56" t="s">
        <v>572</v>
      </c>
      <c r="D637" s="56">
        <v>426610</v>
      </c>
      <c r="E637" s="56" t="s">
        <v>43</v>
      </c>
      <c r="F637" s="56" t="str">
        <f t="shared" si="9"/>
        <v>847.8471280.1.426610.000000.847001.200179</v>
      </c>
      <c r="G637" s="56" t="s">
        <v>21</v>
      </c>
      <c r="H637" s="56">
        <v>847001</v>
      </c>
      <c r="I637" s="56" t="s">
        <v>23</v>
      </c>
      <c r="J637" s="56">
        <v>200179</v>
      </c>
      <c r="K637" s="56" t="s">
        <v>3896</v>
      </c>
      <c r="L637" s="56">
        <v>1</v>
      </c>
      <c r="M637" s="56">
        <v>57600</v>
      </c>
      <c r="N637" s="57">
        <v>57600</v>
      </c>
    </row>
    <row r="638" spans="1:14" x14ac:dyDescent="0.35">
      <c r="A638" s="56" t="s">
        <v>2041</v>
      </c>
      <c r="B638" s="56">
        <v>8471280</v>
      </c>
      <c r="C638" s="56" t="s">
        <v>572</v>
      </c>
      <c r="D638" s="56">
        <v>426610</v>
      </c>
      <c r="E638" s="56" t="s">
        <v>43</v>
      </c>
      <c r="F638" s="56" t="str">
        <f t="shared" si="9"/>
        <v>847.8471280.1.426610.000000.847001.200179</v>
      </c>
      <c r="G638" s="56" t="s">
        <v>21</v>
      </c>
      <c r="H638" s="56">
        <v>847001</v>
      </c>
      <c r="I638" s="56" t="s">
        <v>23</v>
      </c>
      <c r="J638" s="56">
        <v>200179</v>
      </c>
      <c r="K638" s="56" t="s">
        <v>3899</v>
      </c>
      <c r="L638" s="56">
        <v>1</v>
      </c>
      <c r="M638" s="56">
        <v>1200</v>
      </c>
      <c r="N638" s="57">
        <v>1200</v>
      </c>
    </row>
    <row r="639" spans="1:14" x14ac:dyDescent="0.35">
      <c r="A639" s="56" t="s">
        <v>2041</v>
      </c>
      <c r="B639" s="56">
        <v>8471280</v>
      </c>
      <c r="C639" s="56" t="s">
        <v>572</v>
      </c>
      <c r="D639" s="56">
        <v>426610</v>
      </c>
      <c r="E639" s="56" t="s">
        <v>43</v>
      </c>
      <c r="F639" s="56" t="str">
        <f t="shared" si="9"/>
        <v>847.8471280.1.426610.000000.847001.200179</v>
      </c>
      <c r="G639" s="56" t="s">
        <v>21</v>
      </c>
      <c r="H639" s="56">
        <v>847001</v>
      </c>
      <c r="I639" s="56" t="s">
        <v>23</v>
      </c>
      <c r="J639" s="56">
        <v>200179</v>
      </c>
      <c r="K639" s="56" t="s">
        <v>3902</v>
      </c>
      <c r="L639" s="56">
        <v>1</v>
      </c>
      <c r="M639" s="56">
        <v>16800</v>
      </c>
      <c r="N639" s="57">
        <v>16800</v>
      </c>
    </row>
    <row r="640" spans="1:14" x14ac:dyDescent="0.35">
      <c r="A640" s="56" t="s">
        <v>2041</v>
      </c>
      <c r="B640" s="56">
        <v>8471280</v>
      </c>
      <c r="C640" s="56" t="s">
        <v>572</v>
      </c>
      <c r="D640" s="56">
        <v>426610</v>
      </c>
      <c r="E640" s="56" t="s">
        <v>43</v>
      </c>
      <c r="F640" s="56" t="str">
        <f t="shared" si="9"/>
        <v>847.8471280.1.426610.000000.847001.200179</v>
      </c>
      <c r="G640" s="56" t="s">
        <v>21</v>
      </c>
      <c r="H640" s="56">
        <v>847001</v>
      </c>
      <c r="I640" s="56" t="s">
        <v>23</v>
      </c>
      <c r="J640" s="56">
        <v>200179</v>
      </c>
      <c r="K640" s="56" t="s">
        <v>3905</v>
      </c>
      <c r="L640" s="56">
        <v>1</v>
      </c>
      <c r="M640" s="56">
        <v>3600</v>
      </c>
      <c r="N640" s="57">
        <v>3600</v>
      </c>
    </row>
    <row r="641" spans="1:14" x14ac:dyDescent="0.35">
      <c r="A641" s="56" t="s">
        <v>2041</v>
      </c>
      <c r="B641" s="56">
        <v>8471280</v>
      </c>
      <c r="C641" s="56" t="s">
        <v>572</v>
      </c>
      <c r="D641" s="56">
        <v>426610</v>
      </c>
      <c r="E641" s="56" t="s">
        <v>43</v>
      </c>
      <c r="F641" s="56" t="str">
        <f t="shared" si="9"/>
        <v>847.8471280.1.426610.000000.847001.200179</v>
      </c>
      <c r="G641" s="56" t="s">
        <v>21</v>
      </c>
      <c r="H641" s="56">
        <v>847001</v>
      </c>
      <c r="I641" s="56" t="s">
        <v>23</v>
      </c>
      <c r="J641" s="56">
        <v>200179</v>
      </c>
      <c r="K641" s="56" t="s">
        <v>3908</v>
      </c>
      <c r="L641" s="56">
        <v>1</v>
      </c>
      <c r="M641" s="56">
        <v>180000</v>
      </c>
      <c r="N641" s="57">
        <v>180000</v>
      </c>
    </row>
    <row r="642" spans="1:14" x14ac:dyDescent="0.35">
      <c r="A642" s="56" t="s">
        <v>2019</v>
      </c>
      <c r="B642" s="56">
        <v>8471280</v>
      </c>
      <c r="C642" s="56" t="s">
        <v>572</v>
      </c>
      <c r="D642" s="56">
        <v>428640</v>
      </c>
      <c r="E642" s="56" t="s">
        <v>55</v>
      </c>
      <c r="F642" s="56" t="str">
        <f t="shared" si="9"/>
        <v>847.8471280.1.428640.000000.847001.200179</v>
      </c>
      <c r="G642" s="56" t="s">
        <v>21</v>
      </c>
      <c r="H642" s="56">
        <v>847001</v>
      </c>
      <c r="I642" s="56" t="s">
        <v>23</v>
      </c>
      <c r="J642" s="56">
        <v>200179</v>
      </c>
      <c r="K642" s="56" t="s">
        <v>3910</v>
      </c>
      <c r="L642" s="56">
        <v>3</v>
      </c>
      <c r="M642" s="56">
        <v>5000</v>
      </c>
      <c r="N642" s="57">
        <v>15000</v>
      </c>
    </row>
    <row r="643" spans="1:14" x14ac:dyDescent="0.35">
      <c r="A643" s="56" t="s">
        <v>2108</v>
      </c>
      <c r="B643" s="56">
        <v>8471280</v>
      </c>
      <c r="C643" s="56" t="s">
        <v>572</v>
      </c>
      <c r="D643" s="56">
        <v>432170</v>
      </c>
      <c r="E643" s="56" t="s">
        <v>389</v>
      </c>
      <c r="F643" s="56" t="str">
        <f t="shared" ref="F643:F706" si="10">CONCATENATE(847,".",B643,".",1,".",D643,".","000000",".",H643,".",J643)</f>
        <v>847.8471280.1.432170.000000.847001.200179</v>
      </c>
      <c r="G643" s="56" t="s">
        <v>21</v>
      </c>
      <c r="H643" s="56">
        <v>847001</v>
      </c>
      <c r="I643" s="56" t="s">
        <v>23</v>
      </c>
      <c r="J643" s="56">
        <v>200179</v>
      </c>
      <c r="K643" s="56" t="s">
        <v>3914</v>
      </c>
      <c r="L643" s="56">
        <v>2</v>
      </c>
      <c r="M643" s="56">
        <v>100000</v>
      </c>
      <c r="N643" s="57">
        <v>200000</v>
      </c>
    </row>
    <row r="644" spans="1:14" x14ac:dyDescent="0.35">
      <c r="A644" s="56" t="s">
        <v>1998</v>
      </c>
      <c r="B644" s="56">
        <v>8471280</v>
      </c>
      <c r="C644" s="56" t="s">
        <v>572</v>
      </c>
      <c r="D644" s="56">
        <v>435340</v>
      </c>
      <c r="E644" s="56" t="s">
        <v>239</v>
      </c>
      <c r="F644" s="56" t="str">
        <f t="shared" si="10"/>
        <v>847.8471280.1.435340.000000.847001.200179</v>
      </c>
      <c r="G644" s="56" t="s">
        <v>21</v>
      </c>
      <c r="H644" s="56">
        <v>847001</v>
      </c>
      <c r="I644" s="56" t="s">
        <v>23</v>
      </c>
      <c r="J644" s="56">
        <v>200179</v>
      </c>
      <c r="K644" s="56" t="s">
        <v>3918</v>
      </c>
      <c r="L644" s="56">
        <v>10</v>
      </c>
      <c r="M644" s="56">
        <v>1000</v>
      </c>
      <c r="N644" s="57">
        <v>10000</v>
      </c>
    </row>
    <row r="645" spans="1:14" x14ac:dyDescent="0.35">
      <c r="A645" s="56" t="s">
        <v>1998</v>
      </c>
      <c r="B645" s="56">
        <v>8471280</v>
      </c>
      <c r="C645" s="56" t="s">
        <v>572</v>
      </c>
      <c r="D645" s="56">
        <v>435530</v>
      </c>
      <c r="E645" s="56" t="s">
        <v>150</v>
      </c>
      <c r="F645" s="56" t="str">
        <f t="shared" si="10"/>
        <v>847.8471280.1.435530.000000.847001.200179</v>
      </c>
      <c r="G645" s="56" t="s">
        <v>21</v>
      </c>
      <c r="H645" s="56">
        <v>847001</v>
      </c>
      <c r="I645" s="56" t="s">
        <v>23</v>
      </c>
      <c r="J645" s="56">
        <v>200179</v>
      </c>
      <c r="K645" s="56" t="s">
        <v>3921</v>
      </c>
      <c r="L645" s="56">
        <v>5</v>
      </c>
      <c r="M645" s="56">
        <v>1000</v>
      </c>
      <c r="N645" s="57">
        <v>5000</v>
      </c>
    </row>
    <row r="646" spans="1:14" x14ac:dyDescent="0.35">
      <c r="A646" s="56">
        <v>0</v>
      </c>
      <c r="B646" s="56">
        <v>8471280</v>
      </c>
      <c r="C646" s="56" t="s">
        <v>572</v>
      </c>
      <c r="D646" s="56">
        <v>492316</v>
      </c>
      <c r="E646" s="56" t="s">
        <v>138</v>
      </c>
      <c r="F646" s="56" t="str">
        <f t="shared" si="10"/>
        <v>847.8471280.1.492316.000000.847001.300180</v>
      </c>
      <c r="G646" s="56" t="s">
        <v>21</v>
      </c>
      <c r="H646" s="56">
        <v>847001</v>
      </c>
      <c r="I646" s="56" t="s">
        <v>863</v>
      </c>
      <c r="J646" s="56">
        <v>300180</v>
      </c>
      <c r="K646" s="56" t="s">
        <v>3924</v>
      </c>
      <c r="L646" s="56">
        <v>2</v>
      </c>
      <c r="M646" s="56">
        <v>5000</v>
      </c>
      <c r="N646" s="57">
        <v>10000</v>
      </c>
    </row>
    <row r="647" spans="1:14" x14ac:dyDescent="0.35">
      <c r="A647" s="56" t="s">
        <v>2668</v>
      </c>
      <c r="B647" s="56">
        <v>8470720</v>
      </c>
      <c r="C647" s="56" t="s">
        <v>434</v>
      </c>
      <c r="D647" s="56">
        <v>421000</v>
      </c>
      <c r="E647" s="56" t="s">
        <v>31</v>
      </c>
      <c r="F647" s="56" t="str">
        <f t="shared" si="10"/>
        <v>847.8470720.1.421000.000000.847001.200179</v>
      </c>
      <c r="G647" s="66" t="s">
        <v>21</v>
      </c>
      <c r="H647" s="66">
        <v>847001</v>
      </c>
      <c r="I647" s="66" t="s">
        <v>23</v>
      </c>
      <c r="J647" s="66">
        <v>200179</v>
      </c>
      <c r="N647" s="57">
        <v>0</v>
      </c>
    </row>
    <row r="648" spans="1:14" x14ac:dyDescent="0.35">
      <c r="A648" s="56" t="s">
        <v>2668</v>
      </c>
      <c r="B648" s="56">
        <v>8470720</v>
      </c>
      <c r="C648" s="56" t="s">
        <v>434</v>
      </c>
      <c r="D648" s="56">
        <v>426900</v>
      </c>
      <c r="E648" s="56" t="s">
        <v>360</v>
      </c>
      <c r="F648" s="56" t="str">
        <f t="shared" si="10"/>
        <v>847.8470720.1.426900.000000.847001.200179</v>
      </c>
      <c r="G648" s="66" t="s">
        <v>21</v>
      </c>
      <c r="H648" s="66">
        <v>847001</v>
      </c>
      <c r="I648" s="66" t="s">
        <v>23</v>
      </c>
      <c r="J648" s="66">
        <v>200179</v>
      </c>
      <c r="K648" s="56" t="s">
        <v>5140</v>
      </c>
      <c r="L648" s="56">
        <v>1</v>
      </c>
      <c r="M648" s="56">
        <v>20000</v>
      </c>
      <c r="N648" s="57">
        <v>20000</v>
      </c>
    </row>
    <row r="649" spans="1:14" x14ac:dyDescent="0.35">
      <c r="A649" s="56" t="s">
        <v>2058</v>
      </c>
      <c r="B649" s="56">
        <v>8470720</v>
      </c>
      <c r="C649" s="56" t="s">
        <v>434</v>
      </c>
      <c r="D649" s="56">
        <v>428200</v>
      </c>
      <c r="E649" s="56" t="s">
        <v>321</v>
      </c>
      <c r="F649" s="56" t="str">
        <f t="shared" si="10"/>
        <v>847.8470720.1.428200.000000.847001.200179</v>
      </c>
      <c r="G649" s="66" t="s">
        <v>21</v>
      </c>
      <c r="H649" s="66">
        <v>847001</v>
      </c>
      <c r="I649" s="66" t="s">
        <v>23</v>
      </c>
      <c r="J649" s="66">
        <v>200179</v>
      </c>
      <c r="K649" s="56" t="s">
        <v>5145</v>
      </c>
      <c r="L649" s="56">
        <v>1</v>
      </c>
      <c r="M649" s="56">
        <v>300000</v>
      </c>
      <c r="N649" s="57">
        <v>300000</v>
      </c>
    </row>
    <row r="650" spans="1:14" x14ac:dyDescent="0.35">
      <c r="A650" s="56" t="s">
        <v>2036</v>
      </c>
      <c r="B650" s="56">
        <v>8470720</v>
      </c>
      <c r="C650" s="56" t="s">
        <v>434</v>
      </c>
      <c r="D650" s="56">
        <v>435410</v>
      </c>
      <c r="E650" s="56" t="s">
        <v>58</v>
      </c>
      <c r="F650" s="56" t="str">
        <f t="shared" si="10"/>
        <v>847.8470720.1.435410.000000.847001.200179</v>
      </c>
      <c r="G650" s="66" t="s">
        <v>21</v>
      </c>
      <c r="H650" s="66">
        <v>847001</v>
      </c>
      <c r="I650" s="66" t="s">
        <v>23</v>
      </c>
      <c r="J650" s="66">
        <v>200179</v>
      </c>
      <c r="K650" s="56" t="s">
        <v>5153</v>
      </c>
      <c r="L650" s="56">
        <v>12</v>
      </c>
      <c r="M650" s="56">
        <v>75000</v>
      </c>
      <c r="N650" s="57">
        <v>900000</v>
      </c>
    </row>
    <row r="651" spans="1:14" x14ac:dyDescent="0.35">
      <c r="A651" s="56" t="s">
        <v>2036</v>
      </c>
      <c r="B651" s="56">
        <v>8470720</v>
      </c>
      <c r="C651" s="56" t="s">
        <v>434</v>
      </c>
      <c r="D651" s="56">
        <v>436110</v>
      </c>
      <c r="E651" s="56" t="s">
        <v>64</v>
      </c>
      <c r="F651" s="56" t="str">
        <f t="shared" si="10"/>
        <v>847.8470720.1.436110.000000.847001.200179</v>
      </c>
      <c r="G651" s="66" t="s">
        <v>21</v>
      </c>
      <c r="H651" s="66">
        <v>847001</v>
      </c>
      <c r="I651" s="66" t="s">
        <v>23</v>
      </c>
      <c r="J651" s="66">
        <v>200179</v>
      </c>
      <c r="K651" s="56" t="s">
        <v>5156</v>
      </c>
      <c r="L651" s="56">
        <v>1</v>
      </c>
      <c r="M651" s="56">
        <v>50000</v>
      </c>
      <c r="N651" s="57">
        <v>50000</v>
      </c>
    </row>
    <row r="652" spans="1:14" x14ac:dyDescent="0.35">
      <c r="A652" s="56" t="s">
        <v>2036</v>
      </c>
      <c r="B652" s="56">
        <v>8470720</v>
      </c>
      <c r="C652" s="56" t="s">
        <v>434</v>
      </c>
      <c r="D652" s="56">
        <v>436120</v>
      </c>
      <c r="E652" s="56" t="s">
        <v>431</v>
      </c>
      <c r="F652" s="56" t="str">
        <f t="shared" si="10"/>
        <v>847.8470720.1.436120.000000.847001.200179</v>
      </c>
      <c r="G652" s="66" t="s">
        <v>21</v>
      </c>
      <c r="H652" s="66">
        <v>847001</v>
      </c>
      <c r="I652" s="66" t="s">
        <v>23</v>
      </c>
      <c r="J652" s="66">
        <v>200179</v>
      </c>
      <c r="K652" s="56" t="s">
        <v>5158</v>
      </c>
      <c r="L652" s="56">
        <v>12</v>
      </c>
      <c r="M652" s="56">
        <v>10000</v>
      </c>
      <c r="N652" s="57">
        <v>120000</v>
      </c>
    </row>
    <row r="653" spans="1:14" x14ac:dyDescent="0.35">
      <c r="A653" s="56" t="s">
        <v>1998</v>
      </c>
      <c r="B653" s="56">
        <v>8470720</v>
      </c>
      <c r="C653" s="56" t="s">
        <v>434</v>
      </c>
      <c r="D653" s="56">
        <v>421700</v>
      </c>
      <c r="E653" s="56" t="s">
        <v>34</v>
      </c>
      <c r="F653" s="56" t="str">
        <f t="shared" si="10"/>
        <v>847.8470720.1.421700.000000.847001.200179</v>
      </c>
      <c r="G653" s="66" t="s">
        <v>21</v>
      </c>
      <c r="H653" s="66">
        <v>847001</v>
      </c>
      <c r="I653" s="66" t="s">
        <v>23</v>
      </c>
      <c r="J653" s="66">
        <v>200179</v>
      </c>
      <c r="K653" s="56" t="s">
        <v>5134</v>
      </c>
      <c r="L653" s="56">
        <v>1</v>
      </c>
      <c r="M653" s="56">
        <v>4000</v>
      </c>
      <c r="N653" s="57">
        <v>4000</v>
      </c>
    </row>
    <row r="654" spans="1:14" x14ac:dyDescent="0.35">
      <c r="A654" s="56" t="s">
        <v>2668</v>
      </c>
      <c r="B654" s="56">
        <v>8470730</v>
      </c>
      <c r="C654" s="56" t="s">
        <v>442</v>
      </c>
      <c r="D654" s="56">
        <v>421100</v>
      </c>
      <c r="E654" s="56" t="s">
        <v>339</v>
      </c>
      <c r="F654" s="56" t="str">
        <f t="shared" si="10"/>
        <v>847.8470730.1.421100.000000.847001.200179</v>
      </c>
      <c r="G654" s="66" t="s">
        <v>21</v>
      </c>
      <c r="H654" s="66">
        <v>847001</v>
      </c>
      <c r="I654" s="66" t="s">
        <v>23</v>
      </c>
      <c r="J654" s="66">
        <v>200179</v>
      </c>
      <c r="N654" s="57">
        <v>0</v>
      </c>
    </row>
    <row r="655" spans="1:14" x14ac:dyDescent="0.35">
      <c r="A655" s="56" t="s">
        <v>5326</v>
      </c>
      <c r="B655" s="56">
        <v>8470730</v>
      </c>
      <c r="C655" s="56" t="s">
        <v>442</v>
      </c>
      <c r="D655" s="56" t="s">
        <v>30</v>
      </c>
      <c r="E655" s="56" t="e">
        <v>#N/A</v>
      </c>
      <c r="F655" s="56" t="str">
        <f t="shared" si="10"/>
        <v>847.8470730.1.421000.000000.847001.200179</v>
      </c>
      <c r="G655" s="66" t="s">
        <v>21</v>
      </c>
      <c r="H655" s="66">
        <v>847001</v>
      </c>
      <c r="I655" s="66" t="s">
        <v>23</v>
      </c>
      <c r="J655" s="66">
        <v>200179</v>
      </c>
      <c r="K655" s="56" t="s">
        <v>5127</v>
      </c>
      <c r="L655" s="56">
        <v>3</v>
      </c>
      <c r="M655" s="56">
        <v>100000</v>
      </c>
      <c r="N655" s="57">
        <v>300000</v>
      </c>
    </row>
    <row r="656" spans="1:14" x14ac:dyDescent="0.35">
      <c r="A656" s="56" t="s">
        <v>5326</v>
      </c>
      <c r="B656" s="56">
        <v>8470730</v>
      </c>
      <c r="C656" s="56" t="s">
        <v>442</v>
      </c>
      <c r="D656" s="56" t="s">
        <v>36</v>
      </c>
      <c r="E656" s="56" t="e">
        <v>#N/A</v>
      </c>
      <c r="F656" s="56" t="str">
        <f t="shared" si="10"/>
        <v>847.8470730.1.425510.000000.847001.200179</v>
      </c>
      <c r="G656" s="66" t="s">
        <v>21</v>
      </c>
      <c r="H656" s="66">
        <v>847001</v>
      </c>
      <c r="I656" s="66" t="s">
        <v>23</v>
      </c>
      <c r="J656" s="66">
        <v>200179</v>
      </c>
      <c r="K656" s="56" t="s">
        <v>5130</v>
      </c>
      <c r="L656" s="56">
        <v>2</v>
      </c>
      <c r="M656" s="56">
        <v>25000</v>
      </c>
      <c r="N656" s="57">
        <v>50000</v>
      </c>
    </row>
    <row r="657" spans="1:14" x14ac:dyDescent="0.35">
      <c r="A657" s="56" t="s">
        <v>2047</v>
      </c>
      <c r="B657" s="56">
        <v>8470730</v>
      </c>
      <c r="C657" s="56" t="s">
        <v>442</v>
      </c>
      <c r="D657" s="56">
        <v>428090</v>
      </c>
      <c r="E657" s="56" t="s">
        <v>52</v>
      </c>
      <c r="F657" s="56" t="str">
        <f t="shared" si="10"/>
        <v>847.8470730.1.428090.000000.847001.200179</v>
      </c>
      <c r="G657" s="66" t="s">
        <v>21</v>
      </c>
      <c r="H657" s="66">
        <v>847001</v>
      </c>
      <c r="I657" s="66" t="s">
        <v>23</v>
      </c>
      <c r="J657" s="66">
        <v>200179</v>
      </c>
      <c r="N657" s="57">
        <v>0</v>
      </c>
    </row>
    <row r="658" spans="1:14" x14ac:dyDescent="0.35">
      <c r="A658" s="56" t="s">
        <v>5326</v>
      </c>
      <c r="B658" s="56">
        <v>8470730</v>
      </c>
      <c r="C658" s="56" t="s">
        <v>442</v>
      </c>
      <c r="D658" s="56" t="s">
        <v>39</v>
      </c>
      <c r="E658" s="56" t="e">
        <v>#N/A</v>
      </c>
      <c r="F658" s="56" t="str">
        <f t="shared" si="10"/>
        <v>847.8470730.1.425900.000000.847001.200179</v>
      </c>
      <c r="G658" s="66" t="s">
        <v>21</v>
      </c>
      <c r="H658" s="66">
        <v>847001</v>
      </c>
      <c r="I658" s="66" t="s">
        <v>23</v>
      </c>
      <c r="J658" s="66">
        <v>200179</v>
      </c>
      <c r="L658" s="56">
        <v>5</v>
      </c>
      <c r="M658" s="56">
        <v>50000</v>
      </c>
      <c r="N658" s="57">
        <v>250000</v>
      </c>
    </row>
    <row r="659" spans="1:14" x14ac:dyDescent="0.35">
      <c r="A659" s="56" t="s">
        <v>5326</v>
      </c>
      <c r="B659" s="56">
        <v>8470730</v>
      </c>
      <c r="C659" s="56" t="s">
        <v>442</v>
      </c>
      <c r="D659" s="56" t="s">
        <v>42</v>
      </c>
      <c r="E659" s="56" t="e">
        <v>#N/A</v>
      </c>
      <c r="F659" s="56" t="str">
        <f t="shared" si="10"/>
        <v>847.8470730.1.426610.000000.847001.200179</v>
      </c>
      <c r="G659" s="66" t="s">
        <v>21</v>
      </c>
      <c r="H659" s="66">
        <v>847001</v>
      </c>
      <c r="I659" s="66" t="s">
        <v>23</v>
      </c>
      <c r="J659" s="66">
        <v>200179</v>
      </c>
      <c r="K659" s="56" t="s">
        <v>5131</v>
      </c>
      <c r="L659" s="56">
        <v>3</v>
      </c>
      <c r="M659" s="56">
        <v>200000</v>
      </c>
      <c r="N659" s="57">
        <v>600000</v>
      </c>
    </row>
    <row r="660" spans="1:14" x14ac:dyDescent="0.35">
      <c r="A660" s="56" t="s">
        <v>2036</v>
      </c>
      <c r="B660" s="56">
        <v>8470730</v>
      </c>
      <c r="C660" s="56" t="s">
        <v>442</v>
      </c>
      <c r="D660" s="56">
        <v>436110</v>
      </c>
      <c r="E660" s="56" t="s">
        <v>64</v>
      </c>
      <c r="F660" s="56" t="str">
        <f t="shared" si="10"/>
        <v>847.8470730.1.436110.000000.847001.200179</v>
      </c>
      <c r="G660" s="66" t="s">
        <v>21</v>
      </c>
      <c r="H660" s="66">
        <v>847001</v>
      </c>
      <c r="I660" s="66" t="s">
        <v>23</v>
      </c>
      <c r="J660" s="66">
        <v>200179</v>
      </c>
      <c r="N660" s="57">
        <v>0</v>
      </c>
    </row>
    <row r="661" spans="1:14" x14ac:dyDescent="0.35">
      <c r="A661" s="56">
        <v>0</v>
      </c>
      <c r="B661" s="56">
        <v>8470730</v>
      </c>
      <c r="C661" s="56" t="s">
        <v>442</v>
      </c>
      <c r="D661" s="56">
        <v>495140</v>
      </c>
      <c r="E661" s="56" t="s">
        <v>882</v>
      </c>
      <c r="F661" s="56" t="str">
        <f t="shared" si="10"/>
        <v>847.8470730.1.495140.000000.847001.300180</v>
      </c>
      <c r="G661" s="66" t="s">
        <v>21</v>
      </c>
      <c r="H661" s="66">
        <v>847001</v>
      </c>
      <c r="I661" s="66" t="s">
        <v>863</v>
      </c>
      <c r="J661" s="66">
        <v>300180</v>
      </c>
      <c r="N661" s="57">
        <v>0</v>
      </c>
    </row>
    <row r="662" spans="1:14" x14ac:dyDescent="0.35">
      <c r="A662" s="56" t="s">
        <v>2019</v>
      </c>
      <c r="B662" s="56">
        <v>8470730</v>
      </c>
      <c r="C662" s="56" t="s">
        <v>442</v>
      </c>
      <c r="D662" s="56">
        <v>427200</v>
      </c>
      <c r="E662" s="56" t="s">
        <v>89</v>
      </c>
      <c r="F662" s="56" t="str">
        <f t="shared" si="10"/>
        <v>847.8470730.1.427200.000000.847001.200179</v>
      </c>
      <c r="G662" s="66" t="s">
        <v>21</v>
      </c>
      <c r="H662" s="66">
        <v>847001</v>
      </c>
      <c r="I662" s="66" t="s">
        <v>23</v>
      </c>
      <c r="J662" s="66">
        <v>200179</v>
      </c>
      <c r="N662" s="57">
        <v>0</v>
      </c>
    </row>
    <row r="663" spans="1:14" x14ac:dyDescent="0.35">
      <c r="A663" s="56" t="s">
        <v>2036</v>
      </c>
      <c r="B663" s="56">
        <v>8470730</v>
      </c>
      <c r="C663" s="56" t="s">
        <v>442</v>
      </c>
      <c r="D663" s="56">
        <v>427900</v>
      </c>
      <c r="E663" s="56" t="s">
        <v>49</v>
      </c>
      <c r="F663" s="56" t="str">
        <f t="shared" si="10"/>
        <v>847.8470730.1.427900.000000.847001.200179</v>
      </c>
      <c r="G663" s="66" t="s">
        <v>21</v>
      </c>
      <c r="H663" s="66">
        <v>847001</v>
      </c>
      <c r="I663" s="66" t="s">
        <v>23</v>
      </c>
      <c r="J663" s="66">
        <v>200179</v>
      </c>
      <c r="K663" s="56" t="s">
        <v>5120</v>
      </c>
      <c r="L663" s="56">
        <v>10</v>
      </c>
      <c r="M663" s="56">
        <v>1000</v>
      </c>
      <c r="N663" s="57">
        <v>10000</v>
      </c>
    </row>
    <row r="664" spans="1:14" x14ac:dyDescent="0.35">
      <c r="A664" s="56" t="s">
        <v>2019</v>
      </c>
      <c r="B664" s="56">
        <v>8470730</v>
      </c>
      <c r="C664" s="56" t="s">
        <v>442</v>
      </c>
      <c r="D664" s="56">
        <v>428640</v>
      </c>
      <c r="E664" s="56" t="s">
        <v>55</v>
      </c>
      <c r="F664" s="56" t="str">
        <f t="shared" si="10"/>
        <v>847.8470730.1.428640.000000.847001.200179</v>
      </c>
      <c r="G664" s="66" t="s">
        <v>21</v>
      </c>
      <c r="H664" s="66">
        <v>847001</v>
      </c>
      <c r="I664" s="66" t="s">
        <v>23</v>
      </c>
      <c r="J664" s="66">
        <v>200179</v>
      </c>
      <c r="K664" s="56" t="s">
        <v>5121</v>
      </c>
      <c r="L664" s="56">
        <v>5</v>
      </c>
      <c r="M664" s="56">
        <v>50000</v>
      </c>
      <c r="N664" s="57">
        <v>250000</v>
      </c>
    </row>
    <row r="665" spans="1:14" x14ac:dyDescent="0.35">
      <c r="A665" s="56" t="s">
        <v>5326</v>
      </c>
      <c r="B665" s="56">
        <v>8470730</v>
      </c>
      <c r="C665" s="56" t="s">
        <v>442</v>
      </c>
      <c r="D665" s="56" t="s">
        <v>63</v>
      </c>
      <c r="E665" s="56" t="e">
        <v>#N/A</v>
      </c>
      <c r="F665" s="56" t="str">
        <f t="shared" si="10"/>
        <v>847.8470730.1.436110.000000.847001.200179</v>
      </c>
      <c r="G665" s="66" t="s">
        <v>21</v>
      </c>
      <c r="H665" s="66">
        <v>847001</v>
      </c>
      <c r="I665" s="66" t="s">
        <v>23</v>
      </c>
      <c r="J665" s="66">
        <v>200179</v>
      </c>
      <c r="K665" s="56" t="s">
        <v>5132</v>
      </c>
      <c r="L665" s="56">
        <v>5</v>
      </c>
      <c r="M665" s="56">
        <v>10000</v>
      </c>
      <c r="N665" s="57">
        <v>50000</v>
      </c>
    </row>
    <row r="666" spans="1:14" x14ac:dyDescent="0.35">
      <c r="A666" s="56">
        <v>0</v>
      </c>
      <c r="B666" s="56">
        <v>8470730</v>
      </c>
      <c r="C666" s="56" t="s">
        <v>442</v>
      </c>
      <c r="D666" s="56">
        <v>492610</v>
      </c>
      <c r="E666" s="56" t="s">
        <v>866</v>
      </c>
      <c r="F666" s="56" t="str">
        <f t="shared" si="10"/>
        <v>847.8470730.1.492610.000000.847001.300180</v>
      </c>
      <c r="G666" s="66" t="s">
        <v>21</v>
      </c>
      <c r="H666" s="66">
        <v>847001</v>
      </c>
      <c r="I666" s="66" t="s">
        <v>863</v>
      </c>
      <c r="J666" s="66">
        <v>300180</v>
      </c>
      <c r="K666" s="56" t="s">
        <v>5124</v>
      </c>
      <c r="L666" s="56">
        <v>1</v>
      </c>
      <c r="M666" s="56">
        <v>1650000</v>
      </c>
      <c r="N666" s="57">
        <v>1650000</v>
      </c>
    </row>
    <row r="667" spans="1:14" x14ac:dyDescent="0.35">
      <c r="A667" s="56" t="s">
        <v>2036</v>
      </c>
      <c r="B667" s="56">
        <v>8471110</v>
      </c>
      <c r="C667" s="56" t="s">
        <v>963</v>
      </c>
      <c r="D667" s="56">
        <v>425900</v>
      </c>
      <c r="E667" s="56" t="s">
        <v>40</v>
      </c>
      <c r="F667" s="56" t="str">
        <f t="shared" si="10"/>
        <v>847.8471110.1.425900.000000.847001.200179</v>
      </c>
      <c r="G667" s="66" t="s">
        <v>21</v>
      </c>
      <c r="H667" s="66">
        <v>847001</v>
      </c>
      <c r="I667" s="66" t="s">
        <v>23</v>
      </c>
      <c r="J667" s="66">
        <v>200179</v>
      </c>
      <c r="K667" s="56" t="s">
        <v>5108</v>
      </c>
      <c r="L667" s="56">
        <v>10</v>
      </c>
      <c r="M667" s="56">
        <v>3000</v>
      </c>
      <c r="N667" s="57">
        <v>30000</v>
      </c>
    </row>
    <row r="668" spans="1:14" x14ac:dyDescent="0.35">
      <c r="A668" s="56" t="s">
        <v>1998</v>
      </c>
      <c r="B668" s="56">
        <v>8471110</v>
      </c>
      <c r="C668" s="56" t="s">
        <v>963</v>
      </c>
      <c r="D668" s="56">
        <v>427710</v>
      </c>
      <c r="E668" s="56" t="s">
        <v>46</v>
      </c>
      <c r="F668" s="56" t="str">
        <f t="shared" si="10"/>
        <v>847.8471110.1.427710.000000.847001.200179</v>
      </c>
      <c r="G668" s="66" t="s">
        <v>21</v>
      </c>
      <c r="H668" s="66">
        <v>847001</v>
      </c>
      <c r="I668" s="66" t="s">
        <v>23</v>
      </c>
      <c r="J668" s="66">
        <v>200179</v>
      </c>
      <c r="K668" s="56" t="s">
        <v>5112</v>
      </c>
      <c r="L668" s="56">
        <v>5</v>
      </c>
      <c r="M668" s="56">
        <v>101052.08</v>
      </c>
      <c r="N668" s="57">
        <v>505260.4</v>
      </c>
    </row>
    <row r="669" spans="1:14" x14ac:dyDescent="0.35">
      <c r="A669" s="56" t="s">
        <v>2047</v>
      </c>
      <c r="B669" s="56">
        <v>8471110</v>
      </c>
      <c r="C669" s="56" t="s">
        <v>963</v>
      </c>
      <c r="D669" s="56">
        <v>428090</v>
      </c>
      <c r="E669" s="56" t="s">
        <v>52</v>
      </c>
      <c r="F669" s="56" t="str">
        <f t="shared" si="10"/>
        <v>847.8471110.1.428090.000000.847001.200179</v>
      </c>
      <c r="G669" s="66" t="s">
        <v>21</v>
      </c>
      <c r="H669" s="66">
        <v>847001</v>
      </c>
      <c r="I669" s="66" t="s">
        <v>23</v>
      </c>
      <c r="J669" s="66">
        <v>200179</v>
      </c>
      <c r="K669" s="56" t="s">
        <v>5116</v>
      </c>
      <c r="L669" s="56">
        <v>5</v>
      </c>
      <c r="M669" s="56">
        <v>20000</v>
      </c>
      <c r="N669" s="57">
        <v>100000</v>
      </c>
    </row>
    <row r="670" spans="1:14" x14ac:dyDescent="0.35">
      <c r="A670" s="56" t="s">
        <v>2036</v>
      </c>
      <c r="B670" s="56">
        <v>8471120</v>
      </c>
      <c r="C670" s="56" t="s">
        <v>5105</v>
      </c>
      <c r="D670" s="56">
        <v>425900</v>
      </c>
      <c r="E670" s="56" t="s">
        <v>40</v>
      </c>
      <c r="F670" s="56" t="str">
        <f t="shared" si="10"/>
        <v>847.8471120.1.425900.000000.847001.200179</v>
      </c>
      <c r="G670" s="66" t="s">
        <v>21</v>
      </c>
      <c r="H670" s="66">
        <v>847001</v>
      </c>
      <c r="I670" s="66" t="s">
        <v>23</v>
      </c>
      <c r="J670" s="66">
        <v>200179</v>
      </c>
      <c r="K670" s="56" t="s">
        <v>5106</v>
      </c>
      <c r="L670" s="56">
        <v>11</v>
      </c>
      <c r="M670" s="56">
        <v>10000</v>
      </c>
      <c r="N670" s="57">
        <v>110000</v>
      </c>
    </row>
    <row r="671" spans="1:14" x14ac:dyDescent="0.35">
      <c r="A671" s="56" t="s">
        <v>2047</v>
      </c>
      <c r="B671" s="56">
        <v>8471120</v>
      </c>
      <c r="C671" s="56" t="s">
        <v>5105</v>
      </c>
      <c r="D671" s="56">
        <v>428090</v>
      </c>
      <c r="E671" s="56" t="s">
        <v>52</v>
      </c>
      <c r="F671" s="56" t="str">
        <f t="shared" si="10"/>
        <v>847.8471120.1.428090.000000.847001.200179</v>
      </c>
      <c r="G671" s="66" t="s">
        <v>21</v>
      </c>
      <c r="H671" s="66">
        <v>847001</v>
      </c>
      <c r="I671" s="66" t="s">
        <v>23</v>
      </c>
      <c r="J671" s="66">
        <v>200179</v>
      </c>
      <c r="K671" s="56" t="s">
        <v>5106</v>
      </c>
      <c r="L671" s="56">
        <v>11</v>
      </c>
      <c r="M671" s="56">
        <v>20000</v>
      </c>
      <c r="N671" s="57">
        <v>220000</v>
      </c>
    </row>
    <row r="672" spans="1:14" x14ac:dyDescent="0.35">
      <c r="A672" s="56" t="s">
        <v>2036</v>
      </c>
      <c r="B672" s="56">
        <v>8471120</v>
      </c>
      <c r="C672" s="56" t="s">
        <v>5105</v>
      </c>
      <c r="D672" s="56">
        <v>429900</v>
      </c>
      <c r="E672" s="56" t="s">
        <v>375</v>
      </c>
      <c r="F672" s="56" t="str">
        <f t="shared" si="10"/>
        <v>847.8471120.1.429900.000000.847001.200179</v>
      </c>
      <c r="G672" s="66" t="s">
        <v>21</v>
      </c>
      <c r="H672" s="66">
        <v>847001</v>
      </c>
      <c r="I672" s="66" t="s">
        <v>23</v>
      </c>
      <c r="J672" s="66">
        <v>200179</v>
      </c>
      <c r="K672" s="56" t="s">
        <v>5106</v>
      </c>
      <c r="L672" s="56">
        <v>2</v>
      </c>
      <c r="M672" s="56">
        <v>27755</v>
      </c>
      <c r="N672" s="57">
        <v>55510</v>
      </c>
    </row>
    <row r="673" spans="1:14" x14ac:dyDescent="0.35">
      <c r="A673" s="56" t="s">
        <v>2052</v>
      </c>
      <c r="B673" s="56">
        <v>8471120</v>
      </c>
      <c r="C673" s="56" t="s">
        <v>5105</v>
      </c>
      <c r="D673" s="56">
        <v>435523</v>
      </c>
      <c r="E673" s="56" t="s">
        <v>485</v>
      </c>
      <c r="F673" s="56" t="str">
        <f t="shared" si="10"/>
        <v>847.8471120.1.435523.000000.847001.200179</v>
      </c>
      <c r="G673" s="66" t="s">
        <v>21</v>
      </c>
      <c r="H673" s="66">
        <v>847001</v>
      </c>
      <c r="I673" s="66" t="s">
        <v>23</v>
      </c>
      <c r="J673" s="66">
        <v>200179</v>
      </c>
      <c r="K673" s="56" t="s">
        <v>5106</v>
      </c>
      <c r="L673" s="56">
        <v>1</v>
      </c>
      <c r="M673" s="56">
        <v>20000</v>
      </c>
      <c r="N673" s="57">
        <v>25510</v>
      </c>
    </row>
    <row r="674" spans="1:14" x14ac:dyDescent="0.35">
      <c r="A674" s="56" t="s">
        <v>2036</v>
      </c>
      <c r="B674" s="56">
        <v>8471121</v>
      </c>
      <c r="C674" s="56" t="s">
        <v>482</v>
      </c>
      <c r="D674" s="56">
        <v>425900</v>
      </c>
      <c r="E674" s="56" t="s">
        <v>40</v>
      </c>
      <c r="F674" s="56" t="str">
        <f t="shared" si="10"/>
        <v>847.8471121.1.425900.000000.847001.200179</v>
      </c>
      <c r="G674" s="66" t="s">
        <v>21</v>
      </c>
      <c r="H674" s="66">
        <v>847001</v>
      </c>
      <c r="I674" s="66" t="s">
        <v>23</v>
      </c>
      <c r="J674" s="66">
        <v>200179</v>
      </c>
      <c r="N674" s="57">
        <v>35000</v>
      </c>
    </row>
    <row r="675" spans="1:14" x14ac:dyDescent="0.35">
      <c r="A675" s="56" t="s">
        <v>2047</v>
      </c>
      <c r="B675" s="56">
        <v>8471121</v>
      </c>
      <c r="C675" s="56" t="s">
        <v>482</v>
      </c>
      <c r="D675" s="56">
        <v>428090</v>
      </c>
      <c r="E675" s="56" t="s">
        <v>52</v>
      </c>
      <c r="F675" s="56" t="str">
        <f t="shared" si="10"/>
        <v>847.8471121.1.428090.000000.847001.200179</v>
      </c>
      <c r="G675" s="66" t="s">
        <v>21</v>
      </c>
      <c r="H675" s="66">
        <v>847001</v>
      </c>
      <c r="I675" s="66" t="s">
        <v>23</v>
      </c>
      <c r="J675" s="66">
        <v>200179</v>
      </c>
      <c r="N675" s="57">
        <v>230000</v>
      </c>
    </row>
    <row r="676" spans="1:14" x14ac:dyDescent="0.35">
      <c r="A676" s="56" t="s">
        <v>2036</v>
      </c>
      <c r="B676" s="56">
        <v>8471121</v>
      </c>
      <c r="C676" s="56" t="s">
        <v>482</v>
      </c>
      <c r="D676" s="56">
        <v>429900</v>
      </c>
      <c r="E676" s="56" t="s">
        <v>375</v>
      </c>
      <c r="F676" s="56" t="str">
        <f t="shared" si="10"/>
        <v>847.8471121.1.429900.000000.847001.200179</v>
      </c>
      <c r="G676" s="66" t="s">
        <v>21</v>
      </c>
      <c r="H676" s="66">
        <v>847001</v>
      </c>
      <c r="I676" s="66" t="s">
        <v>23</v>
      </c>
      <c r="J676" s="66">
        <v>200179</v>
      </c>
      <c r="N676" s="57">
        <v>50000</v>
      </c>
    </row>
    <row r="677" spans="1:14" x14ac:dyDescent="0.35">
      <c r="A677" s="56" t="s">
        <v>2052</v>
      </c>
      <c r="B677" s="56">
        <v>8471121</v>
      </c>
      <c r="C677" s="56" t="s">
        <v>482</v>
      </c>
      <c r="D677" s="56">
        <v>435523</v>
      </c>
      <c r="E677" s="56" t="s">
        <v>485</v>
      </c>
      <c r="F677" s="56" t="str">
        <f t="shared" si="10"/>
        <v>847.8471121.1.435523.000000.847001.200179</v>
      </c>
      <c r="G677" s="66" t="s">
        <v>21</v>
      </c>
      <c r="H677" s="66">
        <v>847001</v>
      </c>
      <c r="I677" s="66" t="s">
        <v>23</v>
      </c>
      <c r="J677" s="66">
        <v>200179</v>
      </c>
      <c r="N677" s="250">
        <v>2000000</v>
      </c>
    </row>
    <row r="678" spans="1:14" x14ac:dyDescent="0.35">
      <c r="A678" s="56" t="s">
        <v>2019</v>
      </c>
      <c r="B678" s="56">
        <v>8471121</v>
      </c>
      <c r="C678" s="56" t="s">
        <v>482</v>
      </c>
      <c r="D678" s="56">
        <v>425510</v>
      </c>
      <c r="E678" s="56" t="s">
        <v>37</v>
      </c>
      <c r="F678" s="56" t="str">
        <f t="shared" si="10"/>
        <v>847.8471121.1.425510.000000.847001.200179</v>
      </c>
      <c r="G678" s="66" t="s">
        <v>21</v>
      </c>
      <c r="H678" s="66">
        <v>847001</v>
      </c>
      <c r="I678" s="66" t="s">
        <v>23</v>
      </c>
      <c r="J678" s="66">
        <v>200179</v>
      </c>
      <c r="N678" s="57">
        <v>150000</v>
      </c>
    </row>
    <row r="679" spans="1:14" x14ac:dyDescent="0.35">
      <c r="A679" s="56" t="s">
        <v>2108</v>
      </c>
      <c r="B679" s="56">
        <v>8471121</v>
      </c>
      <c r="C679" s="56" t="s">
        <v>482</v>
      </c>
      <c r="D679" s="56">
        <v>432170</v>
      </c>
      <c r="E679" s="56" t="s">
        <v>389</v>
      </c>
      <c r="F679" s="56" t="str">
        <f t="shared" si="10"/>
        <v>847.8471121.1.432170.000000.847001.200179</v>
      </c>
      <c r="G679" s="66" t="s">
        <v>21</v>
      </c>
      <c r="H679" s="66">
        <v>847001</v>
      </c>
      <c r="I679" s="66" t="s">
        <v>23</v>
      </c>
      <c r="J679" s="66">
        <v>200179</v>
      </c>
      <c r="N679" s="57">
        <v>100000</v>
      </c>
    </row>
    <row r="680" spans="1:14" x14ac:dyDescent="0.35">
      <c r="A680" s="56" t="s">
        <v>5326</v>
      </c>
      <c r="B680" s="56">
        <v>8471130</v>
      </c>
      <c r="C680" s="56" t="s">
        <v>488</v>
      </c>
      <c r="D680" s="56">
        <v>427900</v>
      </c>
      <c r="E680" s="56" t="s">
        <v>49</v>
      </c>
      <c r="F680" s="56" t="str">
        <f t="shared" si="10"/>
        <v>847.8471130.1.427900.000000.847001.200179</v>
      </c>
      <c r="G680" s="66" t="s">
        <v>21</v>
      </c>
      <c r="H680" s="66">
        <v>847001</v>
      </c>
      <c r="I680" s="66" t="s">
        <v>23</v>
      </c>
      <c r="J680" s="66">
        <v>200179</v>
      </c>
      <c r="K680" s="56" t="s">
        <v>5091</v>
      </c>
      <c r="L680" s="56">
        <v>10</v>
      </c>
      <c r="M680" s="56">
        <v>500</v>
      </c>
      <c r="N680" s="57">
        <v>5000</v>
      </c>
    </row>
    <row r="681" spans="1:14" x14ac:dyDescent="0.35">
      <c r="A681" s="56" t="s">
        <v>5326</v>
      </c>
      <c r="B681" s="56">
        <v>8471130</v>
      </c>
      <c r="C681" s="56" t="s">
        <v>488</v>
      </c>
      <c r="D681" s="56">
        <v>428090</v>
      </c>
      <c r="E681" s="56" t="s">
        <v>52</v>
      </c>
      <c r="F681" s="56" t="str">
        <f t="shared" si="10"/>
        <v>847.8471130.1.428090.000000.847001.200179</v>
      </c>
      <c r="G681" s="66" t="s">
        <v>21</v>
      </c>
      <c r="H681" s="66">
        <v>847001</v>
      </c>
      <c r="I681" s="66" t="s">
        <v>23</v>
      </c>
      <c r="J681" s="66">
        <v>200179</v>
      </c>
      <c r="K681" s="56" t="s">
        <v>5095</v>
      </c>
      <c r="L681" s="56">
        <v>7</v>
      </c>
      <c r="M681" s="56">
        <v>10000</v>
      </c>
      <c r="N681" s="57">
        <v>70000</v>
      </c>
    </row>
    <row r="682" spans="1:14" x14ac:dyDescent="0.35">
      <c r="A682" s="56" t="s">
        <v>2047</v>
      </c>
      <c r="B682" s="56">
        <v>8471140</v>
      </c>
      <c r="C682" s="56" t="s">
        <v>488</v>
      </c>
      <c r="D682" s="56">
        <v>428090</v>
      </c>
      <c r="E682" s="56" t="s">
        <v>52</v>
      </c>
      <c r="F682" s="56" t="str">
        <f t="shared" si="10"/>
        <v>847.8471140.1.428090.000000.847001.200179</v>
      </c>
      <c r="G682" s="66" t="s">
        <v>21</v>
      </c>
      <c r="H682" s="66">
        <v>847001</v>
      </c>
      <c r="I682" s="66" t="s">
        <v>23</v>
      </c>
      <c r="J682" s="66">
        <v>200179</v>
      </c>
      <c r="K682" s="56" t="s">
        <v>5082</v>
      </c>
      <c r="L682" s="56">
        <v>4</v>
      </c>
      <c r="M682" s="56">
        <v>20000</v>
      </c>
      <c r="N682" s="57">
        <v>80000</v>
      </c>
    </row>
    <row r="683" spans="1:14" x14ac:dyDescent="0.35">
      <c r="A683" s="56" t="s">
        <v>1998</v>
      </c>
      <c r="B683" s="56">
        <v>8471140</v>
      </c>
      <c r="C683" s="56" t="s">
        <v>488</v>
      </c>
      <c r="D683" s="56">
        <v>420570</v>
      </c>
      <c r="E683" s="56" t="s">
        <v>25</v>
      </c>
      <c r="F683" s="56" t="str">
        <f t="shared" si="10"/>
        <v>847.8471140.1.420570.000000.847001.200179</v>
      </c>
      <c r="G683" s="66" t="s">
        <v>21</v>
      </c>
      <c r="H683" s="66">
        <v>847001</v>
      </c>
      <c r="I683" s="66" t="s">
        <v>23</v>
      </c>
      <c r="J683" s="66">
        <v>200179</v>
      </c>
      <c r="K683" s="56" t="s">
        <v>5075</v>
      </c>
      <c r="L683" s="56">
        <v>420</v>
      </c>
      <c r="M683" s="56">
        <v>552</v>
      </c>
      <c r="N683" s="57">
        <v>231840</v>
      </c>
    </row>
    <row r="684" spans="1:14" x14ac:dyDescent="0.35">
      <c r="A684" s="56" t="s">
        <v>2052</v>
      </c>
      <c r="B684" s="56">
        <v>8471140</v>
      </c>
      <c r="C684" s="56" t="s">
        <v>488</v>
      </c>
      <c r="D684" s="56">
        <v>435523</v>
      </c>
      <c r="E684" s="56" t="s">
        <v>485</v>
      </c>
      <c r="F684" s="56" t="str">
        <f t="shared" si="10"/>
        <v>847.8471140.1.435523.000000.847001.200179</v>
      </c>
      <c r="G684" s="66" t="s">
        <v>21</v>
      </c>
      <c r="H684" s="66">
        <v>847001</v>
      </c>
      <c r="I684" s="66" t="s">
        <v>23</v>
      </c>
      <c r="J684" s="66">
        <v>200179</v>
      </c>
      <c r="K684" s="56" t="s">
        <v>5085</v>
      </c>
      <c r="L684" s="56">
        <v>1</v>
      </c>
      <c r="M684" s="56">
        <v>31396998.48</v>
      </c>
      <c r="N684" s="250">
        <v>104951012.09999999</v>
      </c>
    </row>
    <row r="685" spans="1:14" x14ac:dyDescent="0.35">
      <c r="A685" s="56" t="s">
        <v>2052</v>
      </c>
      <c r="B685" s="56">
        <v>8471140</v>
      </c>
      <c r="C685" s="56" t="s">
        <v>488</v>
      </c>
      <c r="D685" s="56">
        <v>435523</v>
      </c>
      <c r="E685" s="56" t="s">
        <v>485</v>
      </c>
      <c r="F685" s="56" t="str">
        <f t="shared" si="10"/>
        <v>847.8471140.1.435523.000000.847001.200179</v>
      </c>
      <c r="G685" s="66" t="s">
        <v>21</v>
      </c>
      <c r="H685" s="66">
        <v>847001</v>
      </c>
      <c r="I685" s="66" t="s">
        <v>23</v>
      </c>
      <c r="J685" s="66">
        <v>200179</v>
      </c>
      <c r="K685" s="56" t="s">
        <v>5830</v>
      </c>
      <c r="L685" s="56">
        <v>1</v>
      </c>
      <c r="M685" s="56">
        <v>66173000</v>
      </c>
    </row>
    <row r="686" spans="1:14" x14ac:dyDescent="0.35">
      <c r="A686" s="56" t="s">
        <v>1998</v>
      </c>
      <c r="B686" s="56">
        <v>8471160</v>
      </c>
      <c r="C686" s="56" t="s">
        <v>506</v>
      </c>
      <c r="D686" s="56">
        <v>432209</v>
      </c>
      <c r="E686" s="56" t="s">
        <v>138</v>
      </c>
      <c r="F686" s="56" t="str">
        <f t="shared" si="10"/>
        <v>847.8471160.1.432209.000000.847001.200179</v>
      </c>
      <c r="G686" s="66" t="s">
        <v>21</v>
      </c>
      <c r="H686" s="66">
        <v>847001</v>
      </c>
      <c r="I686" s="66" t="s">
        <v>23</v>
      </c>
      <c r="J686" s="66">
        <v>200179</v>
      </c>
      <c r="K686" s="56" t="s">
        <v>4271</v>
      </c>
      <c r="L686" s="56">
        <v>1</v>
      </c>
      <c r="M686" s="56">
        <v>11550</v>
      </c>
      <c r="N686" s="57">
        <v>11000</v>
      </c>
    </row>
    <row r="687" spans="1:14" x14ac:dyDescent="0.35">
      <c r="A687" s="56" t="s">
        <v>1998</v>
      </c>
      <c r="B687" s="56">
        <v>8471160</v>
      </c>
      <c r="C687" s="56" t="s">
        <v>506</v>
      </c>
      <c r="D687" s="56">
        <v>432209</v>
      </c>
      <c r="E687" s="56" t="s">
        <v>138</v>
      </c>
      <c r="F687" s="56" t="str">
        <f t="shared" si="10"/>
        <v>847.8471160.1.432209.000000.847001.200179</v>
      </c>
      <c r="G687" s="66" t="s">
        <v>21</v>
      </c>
      <c r="H687" s="66">
        <v>847001</v>
      </c>
      <c r="I687" s="66" t="s">
        <v>23</v>
      </c>
      <c r="J687" s="66">
        <v>200179</v>
      </c>
      <c r="K687" s="56" t="s">
        <v>4272</v>
      </c>
      <c r="L687" s="56">
        <v>1</v>
      </c>
      <c r="M687" s="56">
        <v>141750</v>
      </c>
      <c r="N687" s="57">
        <v>135000</v>
      </c>
    </row>
    <row r="688" spans="1:14" x14ac:dyDescent="0.35">
      <c r="A688" s="56" t="s">
        <v>1998</v>
      </c>
      <c r="B688" s="56">
        <v>8471160</v>
      </c>
      <c r="C688" s="56" t="s">
        <v>506</v>
      </c>
      <c r="D688" s="56">
        <v>432209</v>
      </c>
      <c r="E688" s="56" t="s">
        <v>138</v>
      </c>
      <c r="F688" s="56" t="str">
        <f t="shared" si="10"/>
        <v>847.8471160.1.432209.000000.847001.200179</v>
      </c>
      <c r="G688" s="66" t="s">
        <v>21</v>
      </c>
      <c r="H688" s="66">
        <v>847001</v>
      </c>
      <c r="I688" s="66" t="s">
        <v>23</v>
      </c>
      <c r="J688" s="66">
        <v>200179</v>
      </c>
      <c r="K688" s="56" t="s">
        <v>4273</v>
      </c>
      <c r="L688" s="56">
        <v>1</v>
      </c>
      <c r="M688" s="56">
        <v>89250</v>
      </c>
      <c r="N688" s="57">
        <v>85000</v>
      </c>
    </row>
    <row r="689" spans="1:14" x14ac:dyDescent="0.35">
      <c r="A689" s="56" t="s">
        <v>1998</v>
      </c>
      <c r="B689" s="56">
        <v>8471160</v>
      </c>
      <c r="C689" s="56" t="s">
        <v>506</v>
      </c>
      <c r="D689" s="56">
        <v>432209</v>
      </c>
      <c r="E689" s="56" t="s">
        <v>138</v>
      </c>
      <c r="F689" s="56" t="str">
        <f t="shared" si="10"/>
        <v>847.8471160.1.432209.000000.847001.200179</v>
      </c>
      <c r="G689" s="66" t="s">
        <v>21</v>
      </c>
      <c r="H689" s="66">
        <v>847001</v>
      </c>
      <c r="I689" s="66" t="s">
        <v>23</v>
      </c>
      <c r="J689" s="66">
        <v>200179</v>
      </c>
      <c r="K689" s="56" t="s">
        <v>4274</v>
      </c>
      <c r="L689" s="56">
        <v>1</v>
      </c>
      <c r="M689" s="56">
        <v>194250</v>
      </c>
      <c r="N689" s="57">
        <v>185000</v>
      </c>
    </row>
    <row r="690" spans="1:14" x14ac:dyDescent="0.35">
      <c r="A690" s="56" t="s">
        <v>1998</v>
      </c>
      <c r="B690" s="56">
        <v>8471160</v>
      </c>
      <c r="C690" s="56" t="s">
        <v>506</v>
      </c>
      <c r="D690" s="56">
        <v>432209</v>
      </c>
      <c r="E690" s="56" t="s">
        <v>138</v>
      </c>
      <c r="F690" s="56" t="str">
        <f t="shared" si="10"/>
        <v>847.8471160.1.432209.000000.847001.200179</v>
      </c>
      <c r="G690" s="66" t="s">
        <v>21</v>
      </c>
      <c r="H690" s="66">
        <v>847001</v>
      </c>
      <c r="I690" s="66" t="s">
        <v>23</v>
      </c>
      <c r="J690" s="66">
        <v>200179</v>
      </c>
      <c r="K690" s="56" t="s">
        <v>4275</v>
      </c>
      <c r="L690" s="56">
        <v>1</v>
      </c>
      <c r="M690" s="56">
        <v>10110.366</v>
      </c>
      <c r="N690" s="57">
        <v>9628.92</v>
      </c>
    </row>
    <row r="691" spans="1:14" x14ac:dyDescent="0.35">
      <c r="A691" s="56" t="s">
        <v>1998</v>
      </c>
      <c r="B691" s="56">
        <v>8471160</v>
      </c>
      <c r="C691" s="56" t="s">
        <v>506</v>
      </c>
      <c r="D691" s="56">
        <v>432209</v>
      </c>
      <c r="E691" s="56" t="s">
        <v>138</v>
      </c>
      <c r="F691" s="56" t="str">
        <f t="shared" si="10"/>
        <v>847.8471160.1.432209.000000.847001.200179</v>
      </c>
      <c r="G691" s="66" t="s">
        <v>21</v>
      </c>
      <c r="H691" s="66">
        <v>847001</v>
      </c>
      <c r="I691" s="66" t="s">
        <v>23</v>
      </c>
      <c r="J691" s="66">
        <v>200179</v>
      </c>
      <c r="K691" s="56" t="s">
        <v>4276</v>
      </c>
      <c r="L691" s="56">
        <v>1</v>
      </c>
      <c r="M691" s="56">
        <v>157500</v>
      </c>
      <c r="N691" s="57">
        <v>150000</v>
      </c>
    </row>
    <row r="692" spans="1:14" x14ac:dyDescent="0.35">
      <c r="A692" s="56" t="s">
        <v>1998</v>
      </c>
      <c r="B692" s="56">
        <v>8471160</v>
      </c>
      <c r="C692" s="56" t="s">
        <v>506</v>
      </c>
      <c r="D692" s="56">
        <v>432209</v>
      </c>
      <c r="E692" s="56" t="s">
        <v>138</v>
      </c>
      <c r="F692" s="56" t="str">
        <f t="shared" si="10"/>
        <v>847.8471160.1.432209.000000.847001.200179</v>
      </c>
      <c r="G692" s="66" t="s">
        <v>21</v>
      </c>
      <c r="H692" s="66">
        <v>847001</v>
      </c>
      <c r="I692" s="66" t="s">
        <v>23</v>
      </c>
      <c r="J692" s="66">
        <v>200179</v>
      </c>
      <c r="K692" s="56" t="s">
        <v>4277</v>
      </c>
      <c r="L692" s="56">
        <v>1</v>
      </c>
      <c r="M692" s="56">
        <v>5040</v>
      </c>
      <c r="N692" s="57">
        <v>4800</v>
      </c>
    </row>
    <row r="693" spans="1:14" x14ac:dyDescent="0.35">
      <c r="A693" s="56" t="s">
        <v>1998</v>
      </c>
      <c r="B693" s="56">
        <v>8471160</v>
      </c>
      <c r="C693" s="56" t="s">
        <v>506</v>
      </c>
      <c r="D693" s="56">
        <v>432209</v>
      </c>
      <c r="E693" s="56" t="s">
        <v>138</v>
      </c>
      <c r="F693" s="56" t="str">
        <f t="shared" si="10"/>
        <v>847.8471160.1.432209.000000.847001.200179</v>
      </c>
      <c r="G693" s="66" t="s">
        <v>21</v>
      </c>
      <c r="H693" s="66">
        <v>847001</v>
      </c>
      <c r="I693" s="66" t="s">
        <v>23</v>
      </c>
      <c r="J693" s="66">
        <v>200179</v>
      </c>
      <c r="K693" s="56" t="s">
        <v>4278</v>
      </c>
      <c r="L693" s="56">
        <v>1</v>
      </c>
      <c r="M693" s="56">
        <v>5250</v>
      </c>
      <c r="N693" s="57">
        <v>5000</v>
      </c>
    </row>
    <row r="694" spans="1:14" x14ac:dyDescent="0.35">
      <c r="A694" s="56" t="s">
        <v>1998</v>
      </c>
      <c r="B694" s="56">
        <v>8471160</v>
      </c>
      <c r="C694" s="56" t="s">
        <v>506</v>
      </c>
      <c r="D694" s="56">
        <v>432209</v>
      </c>
      <c r="E694" s="56" t="s">
        <v>138</v>
      </c>
      <c r="F694" s="56" t="str">
        <f t="shared" si="10"/>
        <v>847.8471160.1.432209.000000.847001.200179</v>
      </c>
      <c r="G694" s="66" t="s">
        <v>21</v>
      </c>
      <c r="H694" s="66">
        <v>847001</v>
      </c>
      <c r="I694" s="66" t="s">
        <v>23</v>
      </c>
      <c r="J694" s="66">
        <v>200179</v>
      </c>
      <c r="K694" s="56" t="s">
        <v>4279</v>
      </c>
      <c r="L694" s="56">
        <v>1</v>
      </c>
      <c r="M694" s="56">
        <v>5040</v>
      </c>
      <c r="N694" s="57">
        <v>4800</v>
      </c>
    </row>
    <row r="695" spans="1:14" x14ac:dyDescent="0.35">
      <c r="A695" s="56" t="s">
        <v>1998</v>
      </c>
      <c r="B695" s="56">
        <v>8471160</v>
      </c>
      <c r="C695" s="56" t="s">
        <v>506</v>
      </c>
      <c r="D695" s="56">
        <v>432209</v>
      </c>
      <c r="E695" s="56" t="s">
        <v>138</v>
      </c>
      <c r="F695" s="56" t="str">
        <f t="shared" si="10"/>
        <v>847.8471160.1.432209.000000.847001.200179</v>
      </c>
      <c r="G695" s="66" t="s">
        <v>21</v>
      </c>
      <c r="H695" s="66">
        <v>847001</v>
      </c>
      <c r="I695" s="66" t="s">
        <v>23</v>
      </c>
      <c r="J695" s="66">
        <v>200179</v>
      </c>
      <c r="K695" s="56" t="s">
        <v>4280</v>
      </c>
      <c r="L695" s="56">
        <v>1</v>
      </c>
      <c r="M695" s="56">
        <v>7812</v>
      </c>
      <c r="N695" s="57">
        <v>7440</v>
      </c>
    </row>
    <row r="696" spans="1:14" x14ac:dyDescent="0.35">
      <c r="A696" s="56" t="s">
        <v>1998</v>
      </c>
      <c r="B696" s="56">
        <v>8471160</v>
      </c>
      <c r="C696" s="56" t="s">
        <v>506</v>
      </c>
      <c r="D696" s="56">
        <v>432209</v>
      </c>
      <c r="E696" s="56" t="s">
        <v>138</v>
      </c>
      <c r="F696" s="56" t="str">
        <f t="shared" si="10"/>
        <v>847.8471160.1.432209.000000.847001.200179</v>
      </c>
      <c r="G696" s="66" t="s">
        <v>21</v>
      </c>
      <c r="H696" s="66">
        <v>847001</v>
      </c>
      <c r="I696" s="66" t="s">
        <v>23</v>
      </c>
      <c r="J696" s="66">
        <v>200179</v>
      </c>
      <c r="K696" s="56" t="s">
        <v>4281</v>
      </c>
      <c r="L696" s="56">
        <v>1</v>
      </c>
      <c r="M696" s="56">
        <v>5250</v>
      </c>
      <c r="N696" s="57">
        <v>5000</v>
      </c>
    </row>
    <row r="697" spans="1:14" x14ac:dyDescent="0.35">
      <c r="A697" s="56" t="s">
        <v>1998</v>
      </c>
      <c r="B697" s="56">
        <v>8471160</v>
      </c>
      <c r="C697" s="56" t="s">
        <v>506</v>
      </c>
      <c r="D697" s="56">
        <v>432209</v>
      </c>
      <c r="E697" s="56" t="s">
        <v>138</v>
      </c>
      <c r="F697" s="56" t="str">
        <f t="shared" si="10"/>
        <v>847.8471160.1.432209.000000.847001.200179</v>
      </c>
      <c r="G697" s="66" t="s">
        <v>21</v>
      </c>
      <c r="H697" s="66">
        <v>847001</v>
      </c>
      <c r="I697" s="66" t="s">
        <v>23</v>
      </c>
      <c r="J697" s="66">
        <v>200179</v>
      </c>
      <c r="K697" s="56" t="s">
        <v>4282</v>
      </c>
      <c r="L697" s="56">
        <v>1</v>
      </c>
      <c r="M697" s="56">
        <v>5250</v>
      </c>
      <c r="N697" s="57">
        <v>5000</v>
      </c>
    </row>
    <row r="698" spans="1:14" x14ac:dyDescent="0.35">
      <c r="A698" s="56" t="s">
        <v>1998</v>
      </c>
      <c r="B698" s="56">
        <v>8471160</v>
      </c>
      <c r="C698" s="56" t="s">
        <v>506</v>
      </c>
      <c r="D698" s="56">
        <v>432209</v>
      </c>
      <c r="E698" s="56" t="s">
        <v>138</v>
      </c>
      <c r="F698" s="56" t="str">
        <f t="shared" si="10"/>
        <v>847.8471160.1.432209.000000.847001.200179</v>
      </c>
      <c r="G698" s="66" t="s">
        <v>21</v>
      </c>
      <c r="H698" s="66">
        <v>847001</v>
      </c>
      <c r="I698" s="66" t="s">
        <v>23</v>
      </c>
      <c r="J698" s="66">
        <v>200179</v>
      </c>
      <c r="K698" s="56" t="s">
        <v>4283</v>
      </c>
      <c r="L698" s="56">
        <v>1</v>
      </c>
      <c r="M698" s="56">
        <v>7350</v>
      </c>
      <c r="N698" s="57">
        <v>7000</v>
      </c>
    </row>
    <row r="699" spans="1:14" x14ac:dyDescent="0.35">
      <c r="A699" s="56" t="s">
        <v>1998</v>
      </c>
      <c r="B699" s="56">
        <v>8471160</v>
      </c>
      <c r="C699" s="56" t="s">
        <v>506</v>
      </c>
      <c r="D699" s="56">
        <v>432209</v>
      </c>
      <c r="E699" s="56" t="s">
        <v>138</v>
      </c>
      <c r="F699" s="56" t="str">
        <f t="shared" si="10"/>
        <v>847.8471160.1.432209.000000.847001.200179</v>
      </c>
      <c r="G699" s="66" t="s">
        <v>21</v>
      </c>
      <c r="H699" s="66">
        <v>847001</v>
      </c>
      <c r="I699" s="66" t="s">
        <v>23</v>
      </c>
      <c r="J699" s="66">
        <v>200179</v>
      </c>
      <c r="K699" s="56" t="s">
        <v>4284</v>
      </c>
      <c r="L699" s="56">
        <v>1</v>
      </c>
      <c r="M699" s="56">
        <v>21000</v>
      </c>
      <c r="N699" s="57">
        <v>20000</v>
      </c>
    </row>
    <row r="700" spans="1:14" x14ac:dyDescent="0.35">
      <c r="A700" s="56" t="s">
        <v>1998</v>
      </c>
      <c r="B700" s="56">
        <v>8471160</v>
      </c>
      <c r="C700" s="56" t="s">
        <v>506</v>
      </c>
      <c r="D700" s="56">
        <v>432209</v>
      </c>
      <c r="E700" s="56" t="s">
        <v>138</v>
      </c>
      <c r="F700" s="56" t="str">
        <f t="shared" si="10"/>
        <v>847.8471160.1.432209.000000.847001.200179</v>
      </c>
      <c r="G700" s="66" t="s">
        <v>21</v>
      </c>
      <c r="H700" s="66">
        <v>847001</v>
      </c>
      <c r="I700" s="66" t="s">
        <v>23</v>
      </c>
      <c r="J700" s="66">
        <v>200179</v>
      </c>
      <c r="K700" s="56" t="s">
        <v>4285</v>
      </c>
      <c r="L700" s="56">
        <v>1</v>
      </c>
      <c r="M700" s="56">
        <v>5250</v>
      </c>
      <c r="N700" s="57">
        <v>5000</v>
      </c>
    </row>
    <row r="701" spans="1:14" x14ac:dyDescent="0.35">
      <c r="A701" s="56" t="s">
        <v>1998</v>
      </c>
      <c r="B701" s="56">
        <v>8471160</v>
      </c>
      <c r="C701" s="56" t="s">
        <v>506</v>
      </c>
      <c r="D701" s="56">
        <v>432209</v>
      </c>
      <c r="E701" s="56" t="s">
        <v>138</v>
      </c>
      <c r="F701" s="56" t="str">
        <f t="shared" si="10"/>
        <v>847.8471160.1.432209.000000.847001.200179</v>
      </c>
      <c r="G701" s="66" t="s">
        <v>21</v>
      </c>
      <c r="H701" s="66">
        <v>847001</v>
      </c>
      <c r="I701" s="66" t="s">
        <v>23</v>
      </c>
      <c r="J701" s="66">
        <v>200179</v>
      </c>
      <c r="K701" s="56" t="s">
        <v>4286</v>
      </c>
      <c r="L701" s="56">
        <v>1</v>
      </c>
      <c r="M701" s="56">
        <v>363819.75</v>
      </c>
      <c r="N701" s="57">
        <v>346495</v>
      </c>
    </row>
    <row r="702" spans="1:14" x14ac:dyDescent="0.35">
      <c r="A702" s="56" t="s">
        <v>1998</v>
      </c>
      <c r="B702" s="56">
        <v>8471160</v>
      </c>
      <c r="C702" s="56" t="s">
        <v>506</v>
      </c>
      <c r="D702" s="56">
        <v>432209</v>
      </c>
      <c r="E702" s="56" t="s">
        <v>138</v>
      </c>
      <c r="F702" s="56" t="str">
        <f t="shared" si="10"/>
        <v>847.8471160.1.432209.000000.847001.200179</v>
      </c>
      <c r="G702" s="66" t="s">
        <v>21</v>
      </c>
      <c r="H702" s="66">
        <v>847001</v>
      </c>
      <c r="I702" s="66" t="s">
        <v>23</v>
      </c>
      <c r="J702" s="66">
        <v>200179</v>
      </c>
      <c r="K702" s="56" t="s">
        <v>4287</v>
      </c>
      <c r="L702" s="56">
        <v>1</v>
      </c>
      <c r="M702" s="56">
        <v>25908.75</v>
      </c>
      <c r="N702" s="57">
        <v>24675</v>
      </c>
    </row>
    <row r="703" spans="1:14" x14ac:dyDescent="0.35">
      <c r="A703" s="56" t="s">
        <v>1998</v>
      </c>
      <c r="B703" s="56">
        <v>8471160</v>
      </c>
      <c r="C703" s="56" t="s">
        <v>506</v>
      </c>
      <c r="D703" s="56">
        <v>432209</v>
      </c>
      <c r="E703" s="56" t="s">
        <v>138</v>
      </c>
      <c r="F703" s="56" t="str">
        <f t="shared" si="10"/>
        <v>847.8471160.1.432209.000000.847001.200179</v>
      </c>
      <c r="G703" s="66" t="s">
        <v>21</v>
      </c>
      <c r="H703" s="66">
        <v>847001</v>
      </c>
      <c r="I703" s="66" t="s">
        <v>23</v>
      </c>
      <c r="J703" s="66">
        <v>200179</v>
      </c>
      <c r="K703" s="56" t="s">
        <v>4288</v>
      </c>
      <c r="L703" s="56">
        <v>1</v>
      </c>
      <c r="M703" s="56">
        <v>190076.25</v>
      </c>
      <c r="N703" s="57">
        <v>181025</v>
      </c>
    </row>
    <row r="704" spans="1:14" x14ac:dyDescent="0.35">
      <c r="A704" s="56" t="s">
        <v>1998</v>
      </c>
      <c r="B704" s="56">
        <v>8471160</v>
      </c>
      <c r="C704" s="56" t="s">
        <v>506</v>
      </c>
      <c r="D704" s="56">
        <v>432209</v>
      </c>
      <c r="E704" s="56" t="s">
        <v>138</v>
      </c>
      <c r="F704" s="56" t="str">
        <f t="shared" si="10"/>
        <v>847.8471160.1.432209.000000.847001.200179</v>
      </c>
      <c r="G704" s="66" t="s">
        <v>21</v>
      </c>
      <c r="H704" s="66">
        <v>847001</v>
      </c>
      <c r="I704" s="66" t="s">
        <v>23</v>
      </c>
      <c r="J704" s="66">
        <v>200179</v>
      </c>
      <c r="K704" s="56" t="s">
        <v>4289</v>
      </c>
      <c r="L704" s="56">
        <v>1</v>
      </c>
      <c r="M704" s="56">
        <v>7717.5</v>
      </c>
      <c r="N704" s="57">
        <v>7350</v>
      </c>
    </row>
    <row r="705" spans="1:14" x14ac:dyDescent="0.35">
      <c r="A705" s="56" t="s">
        <v>1998</v>
      </c>
      <c r="B705" s="56">
        <v>8471160</v>
      </c>
      <c r="C705" s="56" t="s">
        <v>506</v>
      </c>
      <c r="D705" s="56">
        <v>432209</v>
      </c>
      <c r="E705" s="56" t="s">
        <v>138</v>
      </c>
      <c r="F705" s="56" t="str">
        <f t="shared" si="10"/>
        <v>847.8471160.1.432209.000000.847001.200179</v>
      </c>
      <c r="G705" s="66" t="s">
        <v>21</v>
      </c>
      <c r="H705" s="66">
        <v>847001</v>
      </c>
      <c r="I705" s="66" t="s">
        <v>23</v>
      </c>
      <c r="J705" s="66">
        <v>200179</v>
      </c>
      <c r="K705" s="56" t="s">
        <v>4290</v>
      </c>
      <c r="L705" s="56">
        <v>1</v>
      </c>
      <c r="M705" s="56">
        <v>22377.600000000002</v>
      </c>
      <c r="N705" s="57">
        <v>21312</v>
      </c>
    </row>
    <row r="706" spans="1:14" x14ac:dyDescent="0.35">
      <c r="A706" s="56" t="s">
        <v>1998</v>
      </c>
      <c r="B706" s="56">
        <v>8471160</v>
      </c>
      <c r="C706" s="56" t="s">
        <v>506</v>
      </c>
      <c r="D706" s="56">
        <v>432209</v>
      </c>
      <c r="E706" s="56" t="s">
        <v>138</v>
      </c>
      <c r="F706" s="56" t="str">
        <f t="shared" si="10"/>
        <v>847.8471160.1.432209.000000.847001.200179</v>
      </c>
      <c r="G706" s="66" t="s">
        <v>21</v>
      </c>
      <c r="H706" s="66">
        <v>847001</v>
      </c>
      <c r="I706" s="66" t="s">
        <v>23</v>
      </c>
      <c r="J706" s="66">
        <v>200179</v>
      </c>
      <c r="K706" s="56" t="s">
        <v>4291</v>
      </c>
      <c r="L706" s="56">
        <v>1</v>
      </c>
      <c r="M706" s="56">
        <v>16082.167500000001</v>
      </c>
      <c r="N706" s="57">
        <v>15316.35</v>
      </c>
    </row>
    <row r="707" spans="1:14" x14ac:dyDescent="0.35">
      <c r="A707" s="56" t="s">
        <v>1998</v>
      </c>
      <c r="B707" s="56">
        <v>8471160</v>
      </c>
      <c r="C707" s="56" t="s">
        <v>506</v>
      </c>
      <c r="D707" s="56">
        <v>432209</v>
      </c>
      <c r="E707" s="56" t="s">
        <v>138</v>
      </c>
      <c r="F707" s="56" t="str">
        <f t="shared" ref="F707:F770" si="11">CONCATENATE(847,".",B707,".",1,".",D707,".","000000",".",H707,".",J707)</f>
        <v>847.8471160.1.432209.000000.847001.200179</v>
      </c>
      <c r="G707" s="66" t="s">
        <v>21</v>
      </c>
      <c r="H707" s="66">
        <v>847001</v>
      </c>
      <c r="I707" s="66" t="s">
        <v>23</v>
      </c>
      <c r="J707" s="66">
        <v>200179</v>
      </c>
      <c r="K707" s="56" t="s">
        <v>4292</v>
      </c>
      <c r="L707" s="56">
        <v>1</v>
      </c>
      <c r="M707" s="56">
        <v>12155.0625</v>
      </c>
      <c r="N707" s="57">
        <v>11576.25</v>
      </c>
    </row>
    <row r="708" spans="1:14" x14ac:dyDescent="0.35">
      <c r="A708" s="56" t="s">
        <v>1998</v>
      </c>
      <c r="B708" s="56">
        <v>8471160</v>
      </c>
      <c r="C708" s="56" t="s">
        <v>506</v>
      </c>
      <c r="D708" s="56">
        <v>432209</v>
      </c>
      <c r="E708" s="56" t="s">
        <v>138</v>
      </c>
      <c r="F708" s="56" t="str">
        <f t="shared" si="11"/>
        <v>847.8471160.1.432209.000000.847001.200179</v>
      </c>
      <c r="G708" s="66" t="s">
        <v>21</v>
      </c>
      <c r="H708" s="66">
        <v>847001</v>
      </c>
      <c r="I708" s="66" t="s">
        <v>23</v>
      </c>
      <c r="J708" s="66">
        <v>200179</v>
      </c>
      <c r="K708" s="56" t="s">
        <v>4293</v>
      </c>
      <c r="L708" s="56">
        <v>1</v>
      </c>
      <c r="M708" s="56">
        <v>19740</v>
      </c>
      <c r="N708" s="57">
        <v>18800</v>
      </c>
    </row>
    <row r="709" spans="1:14" x14ac:dyDescent="0.35">
      <c r="A709" s="56" t="s">
        <v>1998</v>
      </c>
      <c r="B709" s="56">
        <v>8471160</v>
      </c>
      <c r="C709" s="56" t="s">
        <v>506</v>
      </c>
      <c r="D709" s="56">
        <v>432209</v>
      </c>
      <c r="E709" s="56" t="s">
        <v>138</v>
      </c>
      <c r="F709" s="56" t="str">
        <f t="shared" si="11"/>
        <v>847.8471160.1.432209.000000.847001.200179</v>
      </c>
      <c r="G709" s="66" t="s">
        <v>21</v>
      </c>
      <c r="H709" s="66">
        <v>847001</v>
      </c>
      <c r="I709" s="66" t="s">
        <v>23</v>
      </c>
      <c r="J709" s="66">
        <v>200179</v>
      </c>
      <c r="K709" s="56" t="s">
        <v>4294</v>
      </c>
      <c r="L709" s="56">
        <v>1</v>
      </c>
      <c r="M709" s="56">
        <v>64701</v>
      </c>
      <c r="N709" s="57">
        <v>61620</v>
      </c>
    </row>
    <row r="710" spans="1:14" x14ac:dyDescent="0.35">
      <c r="A710" s="56" t="s">
        <v>1998</v>
      </c>
      <c r="B710" s="56">
        <v>8471160</v>
      </c>
      <c r="C710" s="56" t="s">
        <v>506</v>
      </c>
      <c r="D710" s="56">
        <v>432209</v>
      </c>
      <c r="E710" s="56" t="s">
        <v>138</v>
      </c>
      <c r="F710" s="56" t="str">
        <f t="shared" si="11"/>
        <v>847.8471160.1.432209.000000.847001.200179</v>
      </c>
      <c r="G710" s="66" t="s">
        <v>21</v>
      </c>
      <c r="H710" s="66">
        <v>847001</v>
      </c>
      <c r="I710" s="66" t="s">
        <v>23</v>
      </c>
      <c r="J710" s="66">
        <v>200179</v>
      </c>
      <c r="K710" s="56" t="s">
        <v>4295</v>
      </c>
      <c r="L710" s="56">
        <v>1</v>
      </c>
      <c r="M710" s="56">
        <v>18713.289000000001</v>
      </c>
      <c r="N710" s="57">
        <v>17822.18</v>
      </c>
    </row>
    <row r="711" spans="1:14" x14ac:dyDescent="0.35">
      <c r="A711" s="56" t="s">
        <v>1998</v>
      </c>
      <c r="B711" s="56">
        <v>8471160</v>
      </c>
      <c r="C711" s="56" t="s">
        <v>506</v>
      </c>
      <c r="D711" s="56">
        <v>432209</v>
      </c>
      <c r="E711" s="56" t="s">
        <v>138</v>
      </c>
      <c r="F711" s="56" t="str">
        <f t="shared" si="11"/>
        <v>847.8471160.1.432209.000000.847001.200179</v>
      </c>
      <c r="G711" s="66" t="s">
        <v>21</v>
      </c>
      <c r="H711" s="66">
        <v>847001</v>
      </c>
      <c r="I711" s="66" t="s">
        <v>23</v>
      </c>
      <c r="J711" s="66">
        <v>200179</v>
      </c>
      <c r="K711" s="56" t="s">
        <v>4296</v>
      </c>
      <c r="L711" s="56">
        <v>1</v>
      </c>
      <c r="M711" s="56">
        <v>4994.3249999999998</v>
      </c>
      <c r="N711" s="57">
        <v>4756.5</v>
      </c>
    </row>
    <row r="712" spans="1:14" x14ac:dyDescent="0.35">
      <c r="A712" s="56" t="s">
        <v>1998</v>
      </c>
      <c r="B712" s="56">
        <v>8471160</v>
      </c>
      <c r="C712" s="56" t="s">
        <v>506</v>
      </c>
      <c r="D712" s="56">
        <v>432209</v>
      </c>
      <c r="E712" s="56" t="s">
        <v>138</v>
      </c>
      <c r="F712" s="56" t="str">
        <f t="shared" si="11"/>
        <v>847.8471160.1.432209.000000.847001.200179</v>
      </c>
      <c r="G712" s="66" t="s">
        <v>21</v>
      </c>
      <c r="H712" s="66">
        <v>847001</v>
      </c>
      <c r="I712" s="66" t="s">
        <v>23</v>
      </c>
      <c r="J712" s="66">
        <v>200179</v>
      </c>
      <c r="K712" s="56" t="s">
        <v>4297</v>
      </c>
      <c r="L712" s="56">
        <v>1</v>
      </c>
      <c r="M712" s="56">
        <v>15750</v>
      </c>
      <c r="N712" s="57">
        <v>15000</v>
      </c>
    </row>
    <row r="713" spans="1:14" x14ac:dyDescent="0.35">
      <c r="A713" s="56" t="s">
        <v>1998</v>
      </c>
      <c r="B713" s="56">
        <v>8471160</v>
      </c>
      <c r="C713" s="56" t="s">
        <v>506</v>
      </c>
      <c r="D713" s="56">
        <v>432209</v>
      </c>
      <c r="E713" s="56" t="s">
        <v>138</v>
      </c>
      <c r="F713" s="56" t="str">
        <f t="shared" si="11"/>
        <v>847.8471160.1.432209.000000.847001.200179</v>
      </c>
      <c r="G713" s="66" t="s">
        <v>21</v>
      </c>
      <c r="H713" s="66">
        <v>847001</v>
      </c>
      <c r="I713" s="66" t="s">
        <v>23</v>
      </c>
      <c r="J713" s="66">
        <v>200179</v>
      </c>
      <c r="K713" s="56" t="s">
        <v>4298</v>
      </c>
      <c r="L713" s="56">
        <v>1</v>
      </c>
      <c r="M713" s="56">
        <v>10500</v>
      </c>
      <c r="N713" s="57">
        <v>10000</v>
      </c>
    </row>
    <row r="714" spans="1:14" x14ac:dyDescent="0.35">
      <c r="A714" s="56" t="s">
        <v>1998</v>
      </c>
      <c r="B714" s="56">
        <v>8471160</v>
      </c>
      <c r="C714" s="56" t="s">
        <v>506</v>
      </c>
      <c r="D714" s="56">
        <v>432209</v>
      </c>
      <c r="E714" s="56" t="s">
        <v>138</v>
      </c>
      <c r="F714" s="56" t="str">
        <f t="shared" si="11"/>
        <v>847.8471160.1.432209.000000.847001.200179</v>
      </c>
      <c r="G714" s="66" t="s">
        <v>21</v>
      </c>
      <c r="H714" s="66">
        <v>847001</v>
      </c>
      <c r="I714" s="66" t="s">
        <v>23</v>
      </c>
      <c r="J714" s="66">
        <v>200179</v>
      </c>
      <c r="K714" s="56" t="s">
        <v>4299</v>
      </c>
      <c r="L714" s="56">
        <v>1</v>
      </c>
      <c r="M714" s="56">
        <v>9975</v>
      </c>
      <c r="N714" s="57">
        <v>9500</v>
      </c>
    </row>
    <row r="715" spans="1:14" x14ac:dyDescent="0.35">
      <c r="A715" s="56" t="s">
        <v>1998</v>
      </c>
      <c r="B715" s="56">
        <v>8471160</v>
      </c>
      <c r="C715" s="56" t="s">
        <v>506</v>
      </c>
      <c r="D715" s="56">
        <v>432209</v>
      </c>
      <c r="E715" s="56" t="s">
        <v>138</v>
      </c>
      <c r="F715" s="56" t="str">
        <f t="shared" si="11"/>
        <v>847.8471160.1.432209.000000.847001.200179</v>
      </c>
      <c r="G715" s="66" t="s">
        <v>21</v>
      </c>
      <c r="H715" s="66">
        <v>847001</v>
      </c>
      <c r="I715" s="66" t="s">
        <v>23</v>
      </c>
      <c r="J715" s="66">
        <v>200179</v>
      </c>
      <c r="K715" s="56" t="s">
        <v>4300</v>
      </c>
      <c r="L715" s="56">
        <v>1</v>
      </c>
      <c r="M715" s="56">
        <v>10500</v>
      </c>
      <c r="N715" s="57">
        <v>10000</v>
      </c>
    </row>
    <row r="716" spans="1:14" x14ac:dyDescent="0.35">
      <c r="A716" s="56" t="s">
        <v>1998</v>
      </c>
      <c r="B716" s="56">
        <v>8471160</v>
      </c>
      <c r="C716" s="56" t="s">
        <v>506</v>
      </c>
      <c r="D716" s="56">
        <v>432209</v>
      </c>
      <c r="E716" s="56" t="s">
        <v>138</v>
      </c>
      <c r="F716" s="56" t="str">
        <f t="shared" si="11"/>
        <v>847.8471160.1.432209.000000.847001.200179</v>
      </c>
      <c r="G716" s="66" t="s">
        <v>21</v>
      </c>
      <c r="H716" s="66">
        <v>847001</v>
      </c>
      <c r="I716" s="66" t="s">
        <v>23</v>
      </c>
      <c r="J716" s="66">
        <v>200179</v>
      </c>
      <c r="K716" s="56" t="s">
        <v>4301</v>
      </c>
      <c r="L716" s="56">
        <v>1</v>
      </c>
      <c r="M716" s="56">
        <v>9114</v>
      </c>
      <c r="N716" s="57">
        <v>8680</v>
      </c>
    </row>
    <row r="717" spans="1:14" x14ac:dyDescent="0.35">
      <c r="A717" s="56" t="s">
        <v>1998</v>
      </c>
      <c r="B717" s="56">
        <v>8471160</v>
      </c>
      <c r="C717" s="56" t="s">
        <v>506</v>
      </c>
      <c r="D717" s="56">
        <v>432209</v>
      </c>
      <c r="E717" s="56" t="s">
        <v>138</v>
      </c>
      <c r="F717" s="56" t="str">
        <f t="shared" si="11"/>
        <v>847.8471160.1.432209.000000.847001.200179</v>
      </c>
      <c r="G717" s="66" t="s">
        <v>21</v>
      </c>
      <c r="H717" s="66">
        <v>847001</v>
      </c>
      <c r="I717" s="66" t="s">
        <v>23</v>
      </c>
      <c r="J717" s="66">
        <v>200179</v>
      </c>
      <c r="K717" s="56" t="s">
        <v>4302</v>
      </c>
      <c r="L717" s="56">
        <v>1</v>
      </c>
      <c r="M717" s="56">
        <v>10080</v>
      </c>
      <c r="N717" s="57">
        <v>9600</v>
      </c>
    </row>
    <row r="718" spans="1:14" x14ac:dyDescent="0.35">
      <c r="A718" s="56" t="s">
        <v>1998</v>
      </c>
      <c r="B718" s="56">
        <v>8471160</v>
      </c>
      <c r="C718" s="56" t="s">
        <v>506</v>
      </c>
      <c r="D718" s="56">
        <v>432209</v>
      </c>
      <c r="E718" s="56" t="s">
        <v>138</v>
      </c>
      <c r="F718" s="56" t="str">
        <f t="shared" si="11"/>
        <v>847.8471160.1.432209.000000.847001.200179</v>
      </c>
      <c r="G718" s="66" t="s">
        <v>21</v>
      </c>
      <c r="H718" s="66">
        <v>847001</v>
      </c>
      <c r="I718" s="66" t="s">
        <v>23</v>
      </c>
      <c r="J718" s="66">
        <v>200179</v>
      </c>
      <c r="K718" s="56" t="s">
        <v>4303</v>
      </c>
      <c r="L718" s="56">
        <v>1</v>
      </c>
      <c r="M718" s="56">
        <v>56700</v>
      </c>
      <c r="N718" s="57">
        <v>54000</v>
      </c>
    </row>
    <row r="719" spans="1:14" x14ac:dyDescent="0.35">
      <c r="A719" s="56" t="s">
        <v>1998</v>
      </c>
      <c r="B719" s="56">
        <v>8471160</v>
      </c>
      <c r="C719" s="56" t="s">
        <v>506</v>
      </c>
      <c r="D719" s="56">
        <v>432209</v>
      </c>
      <c r="E719" s="56" t="s">
        <v>138</v>
      </c>
      <c r="F719" s="56" t="str">
        <f t="shared" si="11"/>
        <v>847.8471160.1.432209.000000.847001.200179</v>
      </c>
      <c r="G719" s="66" t="s">
        <v>21</v>
      </c>
      <c r="H719" s="66">
        <v>847001</v>
      </c>
      <c r="I719" s="66" t="s">
        <v>23</v>
      </c>
      <c r="J719" s="66">
        <v>200179</v>
      </c>
      <c r="K719" s="56" t="s">
        <v>4304</v>
      </c>
      <c r="L719" s="56">
        <v>1</v>
      </c>
      <c r="M719" s="56">
        <v>21000</v>
      </c>
      <c r="N719" s="57">
        <v>20000</v>
      </c>
    </row>
    <row r="720" spans="1:14" x14ac:dyDescent="0.35">
      <c r="A720" s="56" t="s">
        <v>1998</v>
      </c>
      <c r="B720" s="56">
        <v>8471160</v>
      </c>
      <c r="C720" s="56" t="s">
        <v>506</v>
      </c>
      <c r="D720" s="56">
        <v>432209</v>
      </c>
      <c r="E720" s="56" t="s">
        <v>138</v>
      </c>
      <c r="F720" s="56" t="str">
        <f t="shared" si="11"/>
        <v>847.8471160.1.432209.000000.847001.200179</v>
      </c>
      <c r="G720" s="66" t="s">
        <v>21</v>
      </c>
      <c r="H720" s="66">
        <v>847001</v>
      </c>
      <c r="I720" s="66" t="s">
        <v>23</v>
      </c>
      <c r="J720" s="66">
        <v>200179</v>
      </c>
      <c r="K720" s="56" t="s">
        <v>4305</v>
      </c>
      <c r="L720" s="56">
        <v>1</v>
      </c>
      <c r="M720" s="56">
        <v>26250</v>
      </c>
      <c r="N720" s="57">
        <v>25000</v>
      </c>
    </row>
    <row r="721" spans="1:14" x14ac:dyDescent="0.35">
      <c r="A721" s="56" t="s">
        <v>1998</v>
      </c>
      <c r="B721" s="56">
        <v>8471160</v>
      </c>
      <c r="C721" s="56" t="s">
        <v>506</v>
      </c>
      <c r="D721" s="56">
        <v>432209</v>
      </c>
      <c r="E721" s="56" t="s">
        <v>138</v>
      </c>
      <c r="F721" s="56" t="str">
        <f t="shared" si="11"/>
        <v>847.8471160.1.432209.000000.847001.200179</v>
      </c>
      <c r="G721" s="66" t="s">
        <v>21</v>
      </c>
      <c r="H721" s="66">
        <v>847001</v>
      </c>
      <c r="I721" s="66" t="s">
        <v>23</v>
      </c>
      <c r="J721" s="66">
        <v>200179</v>
      </c>
      <c r="K721" s="56" t="s">
        <v>4306</v>
      </c>
      <c r="L721" s="56">
        <v>1</v>
      </c>
      <c r="M721" s="56">
        <v>22050</v>
      </c>
      <c r="N721" s="57">
        <v>21000</v>
      </c>
    </row>
    <row r="722" spans="1:14" x14ac:dyDescent="0.35">
      <c r="A722" s="56" t="s">
        <v>1998</v>
      </c>
      <c r="B722" s="56">
        <v>8471160</v>
      </c>
      <c r="C722" s="56" t="s">
        <v>506</v>
      </c>
      <c r="D722" s="56">
        <v>432209</v>
      </c>
      <c r="E722" s="56" t="s">
        <v>138</v>
      </c>
      <c r="F722" s="56" t="str">
        <f t="shared" si="11"/>
        <v>847.8471160.1.432209.000000.847001.200179</v>
      </c>
      <c r="G722" s="66" t="s">
        <v>21</v>
      </c>
      <c r="H722" s="66">
        <v>847001</v>
      </c>
      <c r="I722" s="66" t="s">
        <v>23</v>
      </c>
      <c r="J722" s="66">
        <v>200179</v>
      </c>
      <c r="K722" s="56" t="s">
        <v>4307</v>
      </c>
      <c r="L722" s="56">
        <v>1</v>
      </c>
      <c r="M722" s="56">
        <v>10500</v>
      </c>
      <c r="N722" s="57">
        <v>10000</v>
      </c>
    </row>
    <row r="723" spans="1:14" x14ac:dyDescent="0.35">
      <c r="A723" s="56" t="s">
        <v>1998</v>
      </c>
      <c r="B723" s="56">
        <v>8471160</v>
      </c>
      <c r="C723" s="56" t="s">
        <v>506</v>
      </c>
      <c r="D723" s="56">
        <v>432209</v>
      </c>
      <c r="E723" s="56" t="s">
        <v>138</v>
      </c>
      <c r="F723" s="56" t="str">
        <f t="shared" si="11"/>
        <v>847.8471160.1.432209.000000.847001.200179</v>
      </c>
      <c r="G723" s="66" t="s">
        <v>21</v>
      </c>
      <c r="H723" s="66">
        <v>847001</v>
      </c>
      <c r="I723" s="66" t="s">
        <v>23</v>
      </c>
      <c r="J723" s="66">
        <v>200179</v>
      </c>
      <c r="K723" s="56" t="s">
        <v>4308</v>
      </c>
      <c r="L723" s="56">
        <v>1</v>
      </c>
      <c r="M723" s="56">
        <v>7350</v>
      </c>
      <c r="N723" s="57">
        <v>7000</v>
      </c>
    </row>
    <row r="724" spans="1:14" x14ac:dyDescent="0.35">
      <c r="A724" s="56" t="s">
        <v>1998</v>
      </c>
      <c r="B724" s="56">
        <v>8471160</v>
      </c>
      <c r="C724" s="56" t="s">
        <v>506</v>
      </c>
      <c r="D724" s="56">
        <v>432209</v>
      </c>
      <c r="E724" s="56" t="s">
        <v>138</v>
      </c>
      <c r="F724" s="56" t="str">
        <f t="shared" si="11"/>
        <v>847.8471160.1.432209.000000.847001.200179</v>
      </c>
      <c r="G724" s="66" t="s">
        <v>21</v>
      </c>
      <c r="H724" s="66">
        <v>847001</v>
      </c>
      <c r="I724" s="66" t="s">
        <v>23</v>
      </c>
      <c r="J724" s="66">
        <v>200179</v>
      </c>
      <c r="K724" s="56" t="s">
        <v>4309</v>
      </c>
      <c r="L724" s="56">
        <v>1</v>
      </c>
      <c r="M724" s="56">
        <v>5250</v>
      </c>
      <c r="N724" s="57">
        <v>5000</v>
      </c>
    </row>
    <row r="725" spans="1:14" x14ac:dyDescent="0.35">
      <c r="A725" s="56" t="s">
        <v>1998</v>
      </c>
      <c r="B725" s="56">
        <v>8471160</v>
      </c>
      <c r="C725" s="56" t="s">
        <v>506</v>
      </c>
      <c r="D725" s="56">
        <v>432209</v>
      </c>
      <c r="E725" s="56" t="s">
        <v>138</v>
      </c>
      <c r="F725" s="56" t="str">
        <f t="shared" si="11"/>
        <v>847.8471160.1.432209.000000.847001.200179</v>
      </c>
      <c r="G725" s="66" t="s">
        <v>21</v>
      </c>
      <c r="H725" s="66">
        <v>847001</v>
      </c>
      <c r="I725" s="66" t="s">
        <v>23</v>
      </c>
      <c r="J725" s="66">
        <v>200179</v>
      </c>
      <c r="K725" s="56" t="s">
        <v>4310</v>
      </c>
      <c r="L725" s="56">
        <v>1</v>
      </c>
      <c r="M725" s="56">
        <v>6825</v>
      </c>
      <c r="N725" s="57">
        <v>6500</v>
      </c>
    </row>
    <row r="726" spans="1:14" x14ac:dyDescent="0.35">
      <c r="A726" s="56" t="s">
        <v>1998</v>
      </c>
      <c r="B726" s="56">
        <v>8471160</v>
      </c>
      <c r="C726" s="56" t="s">
        <v>506</v>
      </c>
      <c r="D726" s="56">
        <v>432209</v>
      </c>
      <c r="E726" s="56" t="s">
        <v>138</v>
      </c>
      <c r="F726" s="56" t="str">
        <f t="shared" si="11"/>
        <v>847.8471160.1.432209.000000.847001.200179</v>
      </c>
      <c r="G726" s="66" t="s">
        <v>21</v>
      </c>
      <c r="H726" s="66">
        <v>847001</v>
      </c>
      <c r="I726" s="66" t="s">
        <v>23</v>
      </c>
      <c r="J726" s="66">
        <v>200179</v>
      </c>
      <c r="K726" s="56" t="s">
        <v>4311</v>
      </c>
      <c r="L726" s="56">
        <v>1</v>
      </c>
      <c r="M726" s="56">
        <v>4200</v>
      </c>
      <c r="N726" s="57">
        <v>4000</v>
      </c>
    </row>
    <row r="727" spans="1:14" x14ac:dyDescent="0.35">
      <c r="A727" s="56" t="s">
        <v>1998</v>
      </c>
      <c r="B727" s="56">
        <v>8471160</v>
      </c>
      <c r="C727" s="56" t="s">
        <v>506</v>
      </c>
      <c r="D727" s="56">
        <v>432209</v>
      </c>
      <c r="E727" s="56" t="s">
        <v>138</v>
      </c>
      <c r="F727" s="56" t="str">
        <f t="shared" si="11"/>
        <v>847.8471160.1.432209.000000.847001.200179</v>
      </c>
      <c r="G727" s="66" t="s">
        <v>21</v>
      </c>
      <c r="H727" s="66">
        <v>847001</v>
      </c>
      <c r="I727" s="66" t="s">
        <v>23</v>
      </c>
      <c r="J727" s="66">
        <v>200179</v>
      </c>
      <c r="K727" s="56" t="s">
        <v>4312</v>
      </c>
      <c r="L727" s="56">
        <v>1</v>
      </c>
      <c r="M727" s="56">
        <v>7875</v>
      </c>
      <c r="N727" s="57">
        <v>7500</v>
      </c>
    </row>
    <row r="728" spans="1:14" x14ac:dyDescent="0.35">
      <c r="A728" s="56" t="s">
        <v>1998</v>
      </c>
      <c r="B728" s="56">
        <v>8471160</v>
      </c>
      <c r="C728" s="56" t="s">
        <v>506</v>
      </c>
      <c r="D728" s="56">
        <v>432209</v>
      </c>
      <c r="E728" s="56" t="s">
        <v>138</v>
      </c>
      <c r="F728" s="56" t="str">
        <f t="shared" si="11"/>
        <v>847.8471160.1.432209.000000.847001.200179</v>
      </c>
      <c r="G728" s="66" t="s">
        <v>21</v>
      </c>
      <c r="H728" s="66">
        <v>847001</v>
      </c>
      <c r="I728" s="66" t="s">
        <v>23</v>
      </c>
      <c r="J728" s="66">
        <v>200179</v>
      </c>
      <c r="K728" s="56" t="s">
        <v>4313</v>
      </c>
      <c r="L728" s="56">
        <v>1</v>
      </c>
      <c r="M728" s="56">
        <v>42000</v>
      </c>
      <c r="N728" s="57">
        <v>40000</v>
      </c>
    </row>
    <row r="729" spans="1:14" x14ac:dyDescent="0.35">
      <c r="A729" s="56" t="s">
        <v>1998</v>
      </c>
      <c r="B729" s="56">
        <v>8471160</v>
      </c>
      <c r="C729" s="56" t="s">
        <v>506</v>
      </c>
      <c r="D729" s="56">
        <v>432209</v>
      </c>
      <c r="E729" s="56" t="s">
        <v>138</v>
      </c>
      <c r="F729" s="56" t="str">
        <f t="shared" si="11"/>
        <v>847.8471160.1.432209.000000.847001.200179</v>
      </c>
      <c r="G729" s="66" t="s">
        <v>21</v>
      </c>
      <c r="H729" s="66">
        <v>847001</v>
      </c>
      <c r="I729" s="66" t="s">
        <v>23</v>
      </c>
      <c r="J729" s="66">
        <v>200179</v>
      </c>
      <c r="K729" s="56" t="s">
        <v>4314</v>
      </c>
      <c r="L729" s="56">
        <v>1</v>
      </c>
      <c r="M729" s="56">
        <v>52500</v>
      </c>
      <c r="N729" s="57">
        <v>50000</v>
      </c>
    </row>
    <row r="730" spans="1:14" x14ac:dyDescent="0.35">
      <c r="A730" s="56" t="s">
        <v>1998</v>
      </c>
      <c r="B730" s="56">
        <v>8471160</v>
      </c>
      <c r="C730" s="56" t="s">
        <v>506</v>
      </c>
      <c r="D730" s="56">
        <v>432209</v>
      </c>
      <c r="E730" s="56" t="s">
        <v>138</v>
      </c>
      <c r="F730" s="56" t="str">
        <f t="shared" si="11"/>
        <v>847.8471160.1.432209.000000.847001.200179</v>
      </c>
      <c r="G730" s="66" t="s">
        <v>21</v>
      </c>
      <c r="H730" s="66">
        <v>847001</v>
      </c>
      <c r="I730" s="66" t="s">
        <v>23</v>
      </c>
      <c r="J730" s="66">
        <v>200179</v>
      </c>
      <c r="K730" s="56" t="s">
        <v>4315</v>
      </c>
      <c r="L730" s="56">
        <v>1</v>
      </c>
      <c r="M730" s="56">
        <v>52500</v>
      </c>
      <c r="N730" s="57">
        <v>50000</v>
      </c>
    </row>
    <row r="731" spans="1:14" x14ac:dyDescent="0.35">
      <c r="A731" s="56" t="s">
        <v>1998</v>
      </c>
      <c r="B731" s="56">
        <v>8471160</v>
      </c>
      <c r="C731" s="56" t="s">
        <v>506</v>
      </c>
      <c r="D731" s="56">
        <v>432209</v>
      </c>
      <c r="E731" s="56" t="s">
        <v>138</v>
      </c>
      <c r="F731" s="56" t="str">
        <f t="shared" si="11"/>
        <v>847.8471160.1.432209.000000.847001.200179</v>
      </c>
      <c r="G731" s="66" t="s">
        <v>21</v>
      </c>
      <c r="H731" s="66">
        <v>847001</v>
      </c>
      <c r="I731" s="66" t="s">
        <v>23</v>
      </c>
      <c r="J731" s="66">
        <v>200179</v>
      </c>
      <c r="K731" s="56" t="s">
        <v>4316</v>
      </c>
      <c r="L731" s="56">
        <v>1</v>
      </c>
      <c r="M731" s="56">
        <v>52500</v>
      </c>
      <c r="N731" s="57">
        <v>50000</v>
      </c>
    </row>
    <row r="732" spans="1:14" x14ac:dyDescent="0.35">
      <c r="A732" s="56" t="s">
        <v>1998</v>
      </c>
      <c r="B732" s="56">
        <v>8471160</v>
      </c>
      <c r="C732" s="56" t="s">
        <v>506</v>
      </c>
      <c r="D732" s="56">
        <v>432209</v>
      </c>
      <c r="E732" s="56" t="s">
        <v>138</v>
      </c>
      <c r="F732" s="56" t="str">
        <f t="shared" si="11"/>
        <v>847.8471160.1.432209.000000.847001.200179</v>
      </c>
      <c r="G732" s="66" t="s">
        <v>21</v>
      </c>
      <c r="H732" s="66">
        <v>847001</v>
      </c>
      <c r="I732" s="66" t="s">
        <v>23</v>
      </c>
      <c r="J732" s="66">
        <v>200179</v>
      </c>
      <c r="K732" s="56" t="s">
        <v>4317</v>
      </c>
      <c r="L732" s="56">
        <v>1</v>
      </c>
      <c r="M732" s="56">
        <v>31500</v>
      </c>
      <c r="N732" s="57">
        <v>30000</v>
      </c>
    </row>
    <row r="733" spans="1:14" x14ac:dyDescent="0.35">
      <c r="A733" s="56" t="s">
        <v>1998</v>
      </c>
      <c r="B733" s="56">
        <v>8471160</v>
      </c>
      <c r="C733" s="56" t="s">
        <v>506</v>
      </c>
      <c r="D733" s="56">
        <v>432209</v>
      </c>
      <c r="E733" s="56" t="s">
        <v>138</v>
      </c>
      <c r="F733" s="56" t="str">
        <f t="shared" si="11"/>
        <v>847.8471160.1.432209.000000.847001.200179</v>
      </c>
      <c r="G733" s="66" t="s">
        <v>21</v>
      </c>
      <c r="H733" s="66">
        <v>847001</v>
      </c>
      <c r="I733" s="66" t="s">
        <v>23</v>
      </c>
      <c r="J733" s="66">
        <v>200179</v>
      </c>
      <c r="K733" s="56" t="s">
        <v>4318</v>
      </c>
      <c r="L733" s="56">
        <v>1</v>
      </c>
      <c r="M733" s="56">
        <v>8400</v>
      </c>
      <c r="N733" s="57">
        <v>8000</v>
      </c>
    </row>
    <row r="734" spans="1:14" x14ac:dyDescent="0.35">
      <c r="A734" s="56" t="s">
        <v>1998</v>
      </c>
      <c r="B734" s="56">
        <v>8471160</v>
      </c>
      <c r="C734" s="56" t="s">
        <v>506</v>
      </c>
      <c r="D734" s="56">
        <v>432209</v>
      </c>
      <c r="E734" s="56" t="s">
        <v>138</v>
      </c>
      <c r="F734" s="56" t="str">
        <f t="shared" si="11"/>
        <v>847.8471160.1.432209.000000.847001.200179</v>
      </c>
      <c r="G734" s="66" t="s">
        <v>21</v>
      </c>
      <c r="H734" s="66">
        <v>847001</v>
      </c>
      <c r="I734" s="66" t="s">
        <v>23</v>
      </c>
      <c r="J734" s="66">
        <v>200179</v>
      </c>
      <c r="K734" s="56" t="s">
        <v>4319</v>
      </c>
      <c r="L734" s="56">
        <v>1</v>
      </c>
      <c r="M734" s="56">
        <v>52500</v>
      </c>
      <c r="N734" s="57">
        <v>50000</v>
      </c>
    </row>
    <row r="735" spans="1:14" x14ac:dyDescent="0.35">
      <c r="A735" s="56" t="s">
        <v>1998</v>
      </c>
      <c r="B735" s="56">
        <v>8471160</v>
      </c>
      <c r="C735" s="56" t="s">
        <v>506</v>
      </c>
      <c r="D735" s="56">
        <v>432209</v>
      </c>
      <c r="E735" s="56" t="s">
        <v>138</v>
      </c>
      <c r="F735" s="56" t="str">
        <f t="shared" si="11"/>
        <v>847.8471160.1.432209.000000.847001.200179</v>
      </c>
      <c r="G735" s="66" t="s">
        <v>21</v>
      </c>
      <c r="H735" s="66">
        <v>847001</v>
      </c>
      <c r="I735" s="66" t="s">
        <v>23</v>
      </c>
      <c r="J735" s="66">
        <v>200179</v>
      </c>
      <c r="K735" s="56" t="s">
        <v>4320</v>
      </c>
      <c r="L735" s="56">
        <v>1</v>
      </c>
      <c r="M735" s="56">
        <v>58789.5</v>
      </c>
      <c r="N735" s="57">
        <v>55990</v>
      </c>
    </row>
    <row r="736" spans="1:14" x14ac:dyDescent="0.35">
      <c r="A736" s="56" t="s">
        <v>1998</v>
      </c>
      <c r="B736" s="56">
        <v>8471160</v>
      </c>
      <c r="C736" s="56" t="s">
        <v>506</v>
      </c>
      <c r="D736" s="56">
        <v>432209</v>
      </c>
      <c r="E736" s="56" t="s">
        <v>138</v>
      </c>
      <c r="F736" s="56" t="str">
        <f t="shared" si="11"/>
        <v>847.8471160.1.432209.000000.847001.200179</v>
      </c>
      <c r="G736" s="66" t="s">
        <v>21</v>
      </c>
      <c r="H736" s="66">
        <v>847001</v>
      </c>
      <c r="I736" s="66" t="s">
        <v>23</v>
      </c>
      <c r="J736" s="66">
        <v>200179</v>
      </c>
      <c r="K736" s="56" t="s">
        <v>4321</v>
      </c>
      <c r="L736" s="56">
        <v>1</v>
      </c>
      <c r="M736" s="56">
        <v>96008.85</v>
      </c>
      <c r="N736" s="57">
        <v>91437</v>
      </c>
    </row>
    <row r="737" spans="1:14" x14ac:dyDescent="0.35">
      <c r="A737" s="56" t="s">
        <v>1998</v>
      </c>
      <c r="B737" s="56">
        <v>8471160</v>
      </c>
      <c r="C737" s="56" t="s">
        <v>506</v>
      </c>
      <c r="D737" s="56">
        <v>432209</v>
      </c>
      <c r="E737" s="56" t="s">
        <v>138</v>
      </c>
      <c r="F737" s="56" t="str">
        <f t="shared" si="11"/>
        <v>847.8471160.1.432209.000000.847001.200179</v>
      </c>
      <c r="G737" s="66" t="s">
        <v>21</v>
      </c>
      <c r="H737" s="66">
        <v>847001</v>
      </c>
      <c r="I737" s="66" t="s">
        <v>23</v>
      </c>
      <c r="J737" s="66">
        <v>200179</v>
      </c>
      <c r="K737" s="56" t="s">
        <v>4322</v>
      </c>
      <c r="L737" s="56">
        <v>1</v>
      </c>
      <c r="M737" s="56">
        <v>22050</v>
      </c>
      <c r="N737" s="57">
        <v>21000</v>
      </c>
    </row>
    <row r="738" spans="1:14" x14ac:dyDescent="0.35">
      <c r="A738" s="56" t="s">
        <v>1998</v>
      </c>
      <c r="B738" s="56">
        <v>8471160</v>
      </c>
      <c r="C738" s="56" t="s">
        <v>506</v>
      </c>
      <c r="D738" s="56">
        <v>432209</v>
      </c>
      <c r="E738" s="56" t="s">
        <v>138</v>
      </c>
      <c r="F738" s="56" t="str">
        <f t="shared" si="11"/>
        <v>847.8471160.1.432209.000000.847001.200179</v>
      </c>
      <c r="G738" s="66" t="s">
        <v>21</v>
      </c>
      <c r="H738" s="66">
        <v>847001</v>
      </c>
      <c r="I738" s="66" t="s">
        <v>23</v>
      </c>
      <c r="J738" s="66">
        <v>200179</v>
      </c>
      <c r="K738" s="56" t="s">
        <v>4323</v>
      </c>
      <c r="L738" s="56">
        <v>1</v>
      </c>
      <c r="M738" s="56">
        <v>24255</v>
      </c>
      <c r="N738" s="57">
        <v>23100</v>
      </c>
    </row>
    <row r="739" spans="1:14" x14ac:dyDescent="0.35">
      <c r="A739" s="56" t="s">
        <v>1998</v>
      </c>
      <c r="B739" s="56">
        <v>8471160</v>
      </c>
      <c r="C739" s="56" t="s">
        <v>506</v>
      </c>
      <c r="D739" s="56">
        <v>432209</v>
      </c>
      <c r="E739" s="56" t="s">
        <v>138</v>
      </c>
      <c r="F739" s="56" t="str">
        <f t="shared" si="11"/>
        <v>847.8471160.1.432209.000000.847001.200179</v>
      </c>
      <c r="G739" s="66" t="s">
        <v>21</v>
      </c>
      <c r="H739" s="66">
        <v>847001</v>
      </c>
      <c r="I739" s="66" t="s">
        <v>23</v>
      </c>
      <c r="J739" s="66">
        <v>200179</v>
      </c>
      <c r="K739" s="56" t="s">
        <v>4324</v>
      </c>
      <c r="L739" s="56">
        <v>1</v>
      </c>
      <c r="M739" s="56">
        <v>38477.25</v>
      </c>
      <c r="N739" s="57">
        <v>36645</v>
      </c>
    </row>
    <row r="740" spans="1:14" x14ac:dyDescent="0.35">
      <c r="A740" s="56" t="s">
        <v>1998</v>
      </c>
      <c r="B740" s="56">
        <v>8471160</v>
      </c>
      <c r="C740" s="56" t="s">
        <v>506</v>
      </c>
      <c r="D740" s="56">
        <v>432209</v>
      </c>
      <c r="E740" s="56" t="s">
        <v>138</v>
      </c>
      <c r="F740" s="56" t="str">
        <f t="shared" si="11"/>
        <v>847.8471160.1.432209.000000.847001.200179</v>
      </c>
      <c r="G740" s="66" t="s">
        <v>21</v>
      </c>
      <c r="H740" s="66">
        <v>847001</v>
      </c>
      <c r="I740" s="66" t="s">
        <v>23</v>
      </c>
      <c r="J740" s="66">
        <v>200179</v>
      </c>
      <c r="K740" s="56" t="s">
        <v>4325</v>
      </c>
      <c r="L740" s="56">
        <v>1</v>
      </c>
      <c r="M740" s="56">
        <v>9591.75</v>
      </c>
      <c r="N740" s="57">
        <v>9135</v>
      </c>
    </row>
    <row r="741" spans="1:14" x14ac:dyDescent="0.35">
      <c r="A741" s="56" t="s">
        <v>1998</v>
      </c>
      <c r="B741" s="56">
        <v>8471160</v>
      </c>
      <c r="C741" s="56" t="s">
        <v>506</v>
      </c>
      <c r="D741" s="56">
        <v>432209</v>
      </c>
      <c r="E741" s="56" t="s">
        <v>138</v>
      </c>
      <c r="F741" s="56" t="str">
        <f t="shared" si="11"/>
        <v>847.8471160.1.432209.000000.847001.200179</v>
      </c>
      <c r="G741" s="66" t="s">
        <v>21</v>
      </c>
      <c r="H741" s="66">
        <v>847001</v>
      </c>
      <c r="I741" s="66" t="s">
        <v>23</v>
      </c>
      <c r="J741" s="66">
        <v>200179</v>
      </c>
      <c r="K741" s="56" t="s">
        <v>4326</v>
      </c>
      <c r="L741" s="56">
        <v>1</v>
      </c>
      <c r="M741" s="56">
        <v>123259.5</v>
      </c>
      <c r="N741" s="57">
        <v>117390</v>
      </c>
    </row>
    <row r="742" spans="1:14" x14ac:dyDescent="0.35">
      <c r="A742" s="56" t="s">
        <v>1998</v>
      </c>
      <c r="B742" s="56">
        <v>8471160</v>
      </c>
      <c r="C742" s="56" t="s">
        <v>506</v>
      </c>
      <c r="D742" s="56">
        <v>432209</v>
      </c>
      <c r="E742" s="56" t="s">
        <v>138</v>
      </c>
      <c r="F742" s="56" t="str">
        <f t="shared" si="11"/>
        <v>847.8471160.1.432209.000000.847001.200179</v>
      </c>
      <c r="G742" s="66" t="s">
        <v>21</v>
      </c>
      <c r="H742" s="66">
        <v>847001</v>
      </c>
      <c r="I742" s="66" t="s">
        <v>23</v>
      </c>
      <c r="J742" s="66">
        <v>200179</v>
      </c>
      <c r="K742" s="56" t="s">
        <v>4327</v>
      </c>
      <c r="L742" s="56">
        <v>1</v>
      </c>
      <c r="M742" s="56">
        <v>96967.5</v>
      </c>
      <c r="N742" s="57">
        <v>92350</v>
      </c>
    </row>
    <row r="743" spans="1:14" x14ac:dyDescent="0.35">
      <c r="A743" s="56" t="s">
        <v>1998</v>
      </c>
      <c r="B743" s="56">
        <v>8471160</v>
      </c>
      <c r="C743" s="56" t="s">
        <v>506</v>
      </c>
      <c r="D743" s="56">
        <v>432209</v>
      </c>
      <c r="E743" s="56" t="s">
        <v>138</v>
      </c>
      <c r="F743" s="56" t="str">
        <f t="shared" si="11"/>
        <v>847.8471160.1.432209.000000.847001.200179</v>
      </c>
      <c r="G743" s="66" t="s">
        <v>21</v>
      </c>
      <c r="H743" s="66">
        <v>847001</v>
      </c>
      <c r="I743" s="66" t="s">
        <v>23</v>
      </c>
      <c r="J743" s="66">
        <v>200179</v>
      </c>
      <c r="K743" s="56" t="s">
        <v>4328</v>
      </c>
      <c r="L743" s="56">
        <v>1</v>
      </c>
      <c r="M743" s="56">
        <v>52500</v>
      </c>
      <c r="N743" s="57">
        <v>50000</v>
      </c>
    </row>
    <row r="744" spans="1:14" x14ac:dyDescent="0.35">
      <c r="A744" s="56" t="s">
        <v>1998</v>
      </c>
      <c r="B744" s="56">
        <v>8471160</v>
      </c>
      <c r="C744" s="56" t="s">
        <v>506</v>
      </c>
      <c r="D744" s="56">
        <v>432209</v>
      </c>
      <c r="E744" s="56" t="s">
        <v>138</v>
      </c>
      <c r="F744" s="56" t="str">
        <f t="shared" si="11"/>
        <v>847.8471160.1.432209.000000.847001.200179</v>
      </c>
      <c r="G744" s="66" t="s">
        <v>21</v>
      </c>
      <c r="H744" s="66">
        <v>847001</v>
      </c>
      <c r="I744" s="66" t="s">
        <v>23</v>
      </c>
      <c r="J744" s="66">
        <v>200179</v>
      </c>
      <c r="K744" s="56" t="s">
        <v>4329</v>
      </c>
      <c r="L744" s="56">
        <v>1</v>
      </c>
      <c r="M744" s="56">
        <v>4421.0250000000005</v>
      </c>
      <c r="N744" s="57">
        <v>4210.5</v>
      </c>
    </row>
    <row r="745" spans="1:14" x14ac:dyDescent="0.35">
      <c r="A745" s="56" t="s">
        <v>1998</v>
      </c>
      <c r="B745" s="56">
        <v>8471160</v>
      </c>
      <c r="C745" s="56" t="s">
        <v>506</v>
      </c>
      <c r="D745" s="56">
        <v>432209</v>
      </c>
      <c r="E745" s="56" t="s">
        <v>138</v>
      </c>
      <c r="F745" s="56" t="str">
        <f t="shared" si="11"/>
        <v>847.8471160.1.432209.000000.847001.200179</v>
      </c>
      <c r="G745" s="66" t="s">
        <v>21</v>
      </c>
      <c r="H745" s="66">
        <v>847001</v>
      </c>
      <c r="I745" s="66" t="s">
        <v>23</v>
      </c>
      <c r="J745" s="66">
        <v>200179</v>
      </c>
      <c r="K745" s="56" t="s">
        <v>4330</v>
      </c>
      <c r="L745" s="56">
        <v>1</v>
      </c>
      <c r="M745" s="56">
        <v>12600</v>
      </c>
      <c r="N745" s="57">
        <v>12000</v>
      </c>
    </row>
    <row r="746" spans="1:14" x14ac:dyDescent="0.35">
      <c r="A746" s="56" t="s">
        <v>1998</v>
      </c>
      <c r="B746" s="56">
        <v>8471160</v>
      </c>
      <c r="C746" s="56" t="s">
        <v>506</v>
      </c>
      <c r="D746" s="56">
        <v>432209</v>
      </c>
      <c r="E746" s="56" t="s">
        <v>138</v>
      </c>
      <c r="F746" s="56" t="str">
        <f t="shared" si="11"/>
        <v>847.8471160.1.432209.000000.847001.200179</v>
      </c>
      <c r="G746" s="66" t="s">
        <v>21</v>
      </c>
      <c r="H746" s="66">
        <v>847001</v>
      </c>
      <c r="I746" s="66" t="s">
        <v>23</v>
      </c>
      <c r="J746" s="66">
        <v>200179</v>
      </c>
      <c r="K746" s="56" t="s">
        <v>4331</v>
      </c>
      <c r="L746" s="56">
        <v>1</v>
      </c>
      <c r="M746" s="56">
        <v>8498.7000000000007</v>
      </c>
      <c r="N746" s="57">
        <v>8094</v>
      </c>
    </row>
    <row r="747" spans="1:14" x14ac:dyDescent="0.35">
      <c r="A747" s="56" t="s">
        <v>1998</v>
      </c>
      <c r="B747" s="56">
        <v>8471160</v>
      </c>
      <c r="C747" s="56" t="s">
        <v>506</v>
      </c>
      <c r="D747" s="56">
        <v>432209</v>
      </c>
      <c r="E747" s="56" t="s">
        <v>138</v>
      </c>
      <c r="F747" s="56" t="str">
        <f t="shared" si="11"/>
        <v>847.8471160.1.432209.000000.847001.200179</v>
      </c>
      <c r="G747" s="66" t="s">
        <v>21</v>
      </c>
      <c r="H747" s="66">
        <v>847001</v>
      </c>
      <c r="I747" s="66" t="s">
        <v>23</v>
      </c>
      <c r="J747" s="66">
        <v>200179</v>
      </c>
      <c r="K747" s="56" t="s">
        <v>4332</v>
      </c>
      <c r="L747" s="56">
        <v>1</v>
      </c>
      <c r="M747" s="56">
        <v>70350</v>
      </c>
      <c r="N747" s="57">
        <v>67000</v>
      </c>
    </row>
    <row r="748" spans="1:14" x14ac:dyDescent="0.35">
      <c r="A748" s="56" t="s">
        <v>1998</v>
      </c>
      <c r="B748" s="56">
        <v>8471160</v>
      </c>
      <c r="C748" s="56" t="s">
        <v>506</v>
      </c>
      <c r="D748" s="56">
        <v>432209</v>
      </c>
      <c r="E748" s="56" t="s">
        <v>138</v>
      </c>
      <c r="F748" s="56" t="str">
        <f t="shared" si="11"/>
        <v>847.8471160.1.432209.000000.847001.200179</v>
      </c>
      <c r="G748" s="66" t="s">
        <v>21</v>
      </c>
      <c r="H748" s="66">
        <v>847001</v>
      </c>
      <c r="I748" s="66" t="s">
        <v>23</v>
      </c>
      <c r="J748" s="66">
        <v>200179</v>
      </c>
      <c r="K748" s="56" t="s">
        <v>4333</v>
      </c>
      <c r="L748" s="56">
        <v>1</v>
      </c>
      <c r="M748" s="56">
        <v>4767</v>
      </c>
      <c r="N748" s="57">
        <v>4540</v>
      </c>
    </row>
    <row r="749" spans="1:14" x14ac:dyDescent="0.35">
      <c r="A749" s="56" t="s">
        <v>1998</v>
      </c>
      <c r="B749" s="56">
        <v>8471160</v>
      </c>
      <c r="C749" s="56" t="s">
        <v>506</v>
      </c>
      <c r="D749" s="56">
        <v>432209</v>
      </c>
      <c r="E749" s="56" t="s">
        <v>138</v>
      </c>
      <c r="F749" s="56" t="str">
        <f t="shared" si="11"/>
        <v>847.8471160.1.432209.000000.847001.200179</v>
      </c>
      <c r="G749" s="66" t="s">
        <v>21</v>
      </c>
      <c r="H749" s="66">
        <v>847001</v>
      </c>
      <c r="I749" s="66" t="s">
        <v>23</v>
      </c>
      <c r="J749" s="66">
        <v>200179</v>
      </c>
      <c r="K749" s="56" t="s">
        <v>4334</v>
      </c>
      <c r="L749" s="56">
        <v>1</v>
      </c>
      <c r="M749" s="56">
        <v>21000</v>
      </c>
      <c r="N749" s="57">
        <v>20000</v>
      </c>
    </row>
    <row r="750" spans="1:14" x14ac:dyDescent="0.35">
      <c r="A750" s="56" t="s">
        <v>1998</v>
      </c>
      <c r="B750" s="56">
        <v>8471160</v>
      </c>
      <c r="C750" s="56" t="s">
        <v>506</v>
      </c>
      <c r="D750" s="56">
        <v>432209</v>
      </c>
      <c r="E750" s="56" t="s">
        <v>138</v>
      </c>
      <c r="F750" s="56" t="str">
        <f t="shared" si="11"/>
        <v>847.8471160.1.432209.000000.847001.200179</v>
      </c>
      <c r="G750" s="66" t="s">
        <v>21</v>
      </c>
      <c r="H750" s="66">
        <v>847001</v>
      </c>
      <c r="I750" s="66" t="s">
        <v>23</v>
      </c>
      <c r="J750" s="66">
        <v>200179</v>
      </c>
      <c r="K750" s="56" t="s">
        <v>4335</v>
      </c>
      <c r="L750" s="56">
        <v>1</v>
      </c>
      <c r="M750" s="56">
        <v>91350</v>
      </c>
      <c r="N750" s="57">
        <v>87000</v>
      </c>
    </row>
    <row r="751" spans="1:14" x14ac:dyDescent="0.35">
      <c r="A751" s="56" t="s">
        <v>1998</v>
      </c>
      <c r="B751" s="56">
        <v>8471160</v>
      </c>
      <c r="C751" s="56" t="s">
        <v>506</v>
      </c>
      <c r="D751" s="56">
        <v>432209</v>
      </c>
      <c r="E751" s="56" t="s">
        <v>138</v>
      </c>
      <c r="F751" s="56" t="str">
        <f t="shared" si="11"/>
        <v>847.8471160.1.432209.000000.847001.200179</v>
      </c>
      <c r="G751" s="66" t="s">
        <v>21</v>
      </c>
      <c r="H751" s="66">
        <v>847001</v>
      </c>
      <c r="I751" s="66" t="s">
        <v>23</v>
      </c>
      <c r="J751" s="66">
        <v>200179</v>
      </c>
      <c r="K751" s="56" t="s">
        <v>4336</v>
      </c>
      <c r="L751" s="56">
        <v>1</v>
      </c>
      <c r="M751" s="56">
        <v>54600</v>
      </c>
      <c r="N751" s="57">
        <v>52000</v>
      </c>
    </row>
    <row r="752" spans="1:14" x14ac:dyDescent="0.35">
      <c r="A752" s="56" t="s">
        <v>1998</v>
      </c>
      <c r="B752" s="56">
        <v>8471160</v>
      </c>
      <c r="C752" s="56" t="s">
        <v>506</v>
      </c>
      <c r="D752" s="56">
        <v>432209</v>
      </c>
      <c r="E752" s="56" t="s">
        <v>138</v>
      </c>
      <c r="F752" s="56" t="str">
        <f t="shared" si="11"/>
        <v>847.8471160.1.432209.000000.847001.200179</v>
      </c>
      <c r="G752" s="66" t="s">
        <v>21</v>
      </c>
      <c r="H752" s="66">
        <v>847001</v>
      </c>
      <c r="I752" s="66" t="s">
        <v>23</v>
      </c>
      <c r="J752" s="66">
        <v>200179</v>
      </c>
      <c r="K752" s="56" t="s">
        <v>4337</v>
      </c>
      <c r="L752" s="56">
        <v>1</v>
      </c>
      <c r="M752" s="56">
        <v>3465</v>
      </c>
      <c r="N752" s="57">
        <v>3300</v>
      </c>
    </row>
    <row r="753" spans="1:14" x14ac:dyDescent="0.35">
      <c r="A753" s="56" t="s">
        <v>1998</v>
      </c>
      <c r="B753" s="56">
        <v>8471160</v>
      </c>
      <c r="C753" s="56" t="s">
        <v>506</v>
      </c>
      <c r="D753" s="56">
        <v>432209</v>
      </c>
      <c r="E753" s="56" t="s">
        <v>138</v>
      </c>
      <c r="F753" s="56" t="str">
        <f t="shared" si="11"/>
        <v>847.8471160.1.432209.000000.847001.200179</v>
      </c>
      <c r="G753" s="66" t="s">
        <v>21</v>
      </c>
      <c r="H753" s="66">
        <v>847001</v>
      </c>
      <c r="I753" s="66" t="s">
        <v>23</v>
      </c>
      <c r="J753" s="66">
        <v>200179</v>
      </c>
      <c r="K753" s="56" t="s">
        <v>4338</v>
      </c>
      <c r="L753" s="56">
        <v>1</v>
      </c>
      <c r="M753" s="56">
        <v>28121.100000000002</v>
      </c>
      <c r="N753" s="57">
        <v>26782</v>
      </c>
    </row>
    <row r="754" spans="1:14" x14ac:dyDescent="0.35">
      <c r="A754" s="56" t="s">
        <v>1998</v>
      </c>
      <c r="B754" s="56">
        <v>8471160</v>
      </c>
      <c r="C754" s="56" t="s">
        <v>506</v>
      </c>
      <c r="D754" s="56">
        <v>432209</v>
      </c>
      <c r="E754" s="56" t="s">
        <v>138</v>
      </c>
      <c r="F754" s="56" t="str">
        <f t="shared" si="11"/>
        <v>847.8471160.1.432209.000000.847001.200179</v>
      </c>
      <c r="G754" s="66" t="s">
        <v>21</v>
      </c>
      <c r="H754" s="66">
        <v>847001</v>
      </c>
      <c r="I754" s="66" t="s">
        <v>23</v>
      </c>
      <c r="J754" s="66">
        <v>200179</v>
      </c>
      <c r="K754" s="56" t="s">
        <v>4339</v>
      </c>
      <c r="L754" s="56">
        <v>1</v>
      </c>
      <c r="M754" s="56">
        <v>7074.9000000000005</v>
      </c>
      <c r="N754" s="57">
        <v>6738</v>
      </c>
    </row>
    <row r="755" spans="1:14" x14ac:dyDescent="0.35">
      <c r="A755" s="56" t="s">
        <v>1998</v>
      </c>
      <c r="B755" s="56">
        <v>8471160</v>
      </c>
      <c r="C755" s="56" t="s">
        <v>506</v>
      </c>
      <c r="D755" s="56">
        <v>432209</v>
      </c>
      <c r="E755" s="56" t="s">
        <v>138</v>
      </c>
      <c r="F755" s="56" t="str">
        <f t="shared" si="11"/>
        <v>847.8471160.1.432209.000000.847001.200179</v>
      </c>
      <c r="G755" s="66" t="s">
        <v>21</v>
      </c>
      <c r="H755" s="66">
        <v>847001</v>
      </c>
      <c r="I755" s="66" t="s">
        <v>23</v>
      </c>
      <c r="J755" s="66">
        <v>200179</v>
      </c>
      <c r="K755" s="56" t="s">
        <v>4340</v>
      </c>
      <c r="L755" s="56">
        <v>1</v>
      </c>
      <c r="M755" s="56">
        <v>47250</v>
      </c>
      <c r="N755" s="57">
        <v>45000</v>
      </c>
    </row>
    <row r="756" spans="1:14" x14ac:dyDescent="0.35">
      <c r="A756" s="56" t="s">
        <v>1998</v>
      </c>
      <c r="B756" s="56">
        <v>8471160</v>
      </c>
      <c r="C756" s="56" t="s">
        <v>506</v>
      </c>
      <c r="D756" s="56">
        <v>432209</v>
      </c>
      <c r="E756" s="56" t="s">
        <v>138</v>
      </c>
      <c r="F756" s="56" t="str">
        <f t="shared" si="11"/>
        <v>847.8471160.1.432209.000000.847001.200179</v>
      </c>
      <c r="G756" s="66" t="s">
        <v>21</v>
      </c>
      <c r="H756" s="66">
        <v>847001</v>
      </c>
      <c r="I756" s="66" t="s">
        <v>23</v>
      </c>
      <c r="J756" s="66">
        <v>200179</v>
      </c>
      <c r="K756" s="56" t="s">
        <v>4341</v>
      </c>
      <c r="L756" s="56">
        <v>1</v>
      </c>
      <c r="M756" s="56">
        <v>56700</v>
      </c>
      <c r="N756" s="57">
        <v>54000</v>
      </c>
    </row>
    <row r="757" spans="1:14" x14ac:dyDescent="0.35">
      <c r="A757" s="56" t="s">
        <v>1998</v>
      </c>
      <c r="B757" s="56">
        <v>8471160</v>
      </c>
      <c r="C757" s="56" t="s">
        <v>506</v>
      </c>
      <c r="D757" s="56">
        <v>432209</v>
      </c>
      <c r="E757" s="56" t="s">
        <v>138</v>
      </c>
      <c r="F757" s="56" t="str">
        <f t="shared" si="11"/>
        <v>847.8471160.1.432209.000000.847001.200179</v>
      </c>
      <c r="G757" s="66" t="s">
        <v>21</v>
      </c>
      <c r="H757" s="66">
        <v>847001</v>
      </c>
      <c r="I757" s="66" t="s">
        <v>23</v>
      </c>
      <c r="J757" s="66">
        <v>200179</v>
      </c>
      <c r="K757" s="56" t="s">
        <v>4342</v>
      </c>
      <c r="L757" s="56">
        <v>1</v>
      </c>
      <c r="M757" s="56">
        <v>4189.5</v>
      </c>
      <c r="N757" s="57">
        <v>3990</v>
      </c>
    </row>
    <row r="758" spans="1:14" x14ac:dyDescent="0.35">
      <c r="A758" s="56" t="s">
        <v>1998</v>
      </c>
      <c r="B758" s="56">
        <v>8471160</v>
      </c>
      <c r="C758" s="56" t="s">
        <v>506</v>
      </c>
      <c r="D758" s="56">
        <v>432209</v>
      </c>
      <c r="E758" s="56" t="s">
        <v>138</v>
      </c>
      <c r="F758" s="56" t="str">
        <f t="shared" si="11"/>
        <v>847.8471160.1.432209.000000.847001.200179</v>
      </c>
      <c r="G758" s="66" t="s">
        <v>21</v>
      </c>
      <c r="H758" s="66">
        <v>847001</v>
      </c>
      <c r="I758" s="66" t="s">
        <v>23</v>
      </c>
      <c r="J758" s="66">
        <v>200179</v>
      </c>
      <c r="K758" s="56" t="s">
        <v>4343</v>
      </c>
      <c r="L758" s="56">
        <v>1</v>
      </c>
      <c r="M758" s="56">
        <v>38850</v>
      </c>
      <c r="N758" s="57">
        <v>37000</v>
      </c>
    </row>
    <row r="759" spans="1:14" x14ac:dyDescent="0.35">
      <c r="A759" s="56" t="s">
        <v>1998</v>
      </c>
      <c r="B759" s="56">
        <v>8471160</v>
      </c>
      <c r="C759" s="56" t="s">
        <v>506</v>
      </c>
      <c r="D759" s="56">
        <v>432209</v>
      </c>
      <c r="E759" s="56" t="s">
        <v>138</v>
      </c>
      <c r="F759" s="56" t="str">
        <f t="shared" si="11"/>
        <v>847.8471160.1.432209.000000.847001.200179</v>
      </c>
      <c r="G759" s="66" t="s">
        <v>21</v>
      </c>
      <c r="H759" s="66">
        <v>847001</v>
      </c>
      <c r="I759" s="66" t="s">
        <v>23</v>
      </c>
      <c r="J759" s="66">
        <v>200179</v>
      </c>
      <c r="K759" s="56" t="s">
        <v>4344</v>
      </c>
      <c r="L759" s="56">
        <v>1</v>
      </c>
      <c r="M759" s="56">
        <v>10122</v>
      </c>
      <c r="N759" s="57">
        <v>9640</v>
      </c>
    </row>
    <row r="760" spans="1:14" x14ac:dyDescent="0.35">
      <c r="A760" s="56" t="s">
        <v>1998</v>
      </c>
      <c r="B760" s="56">
        <v>8471160</v>
      </c>
      <c r="C760" s="56" t="s">
        <v>506</v>
      </c>
      <c r="D760" s="56">
        <v>432209</v>
      </c>
      <c r="E760" s="56" t="s">
        <v>138</v>
      </c>
      <c r="F760" s="56" t="str">
        <f t="shared" si="11"/>
        <v>847.8471160.1.432209.000000.847001.200179</v>
      </c>
      <c r="G760" s="66" t="s">
        <v>21</v>
      </c>
      <c r="H760" s="66">
        <v>847001</v>
      </c>
      <c r="I760" s="66" t="s">
        <v>23</v>
      </c>
      <c r="J760" s="66">
        <v>200179</v>
      </c>
      <c r="K760" s="56" t="s">
        <v>4345</v>
      </c>
      <c r="L760" s="56">
        <v>1</v>
      </c>
      <c r="M760" s="56">
        <v>33075</v>
      </c>
      <c r="N760" s="57">
        <v>31500</v>
      </c>
    </row>
    <row r="761" spans="1:14" x14ac:dyDescent="0.35">
      <c r="A761" s="56" t="s">
        <v>1998</v>
      </c>
      <c r="B761" s="56">
        <v>8471160</v>
      </c>
      <c r="C761" s="56" t="s">
        <v>506</v>
      </c>
      <c r="D761" s="56">
        <v>432209</v>
      </c>
      <c r="E761" s="56" t="s">
        <v>138</v>
      </c>
      <c r="F761" s="56" t="str">
        <f t="shared" si="11"/>
        <v>847.8471160.1.432209.000000.847001.200179</v>
      </c>
      <c r="G761" s="66" t="s">
        <v>21</v>
      </c>
      <c r="H761" s="66">
        <v>847001</v>
      </c>
      <c r="I761" s="66" t="s">
        <v>23</v>
      </c>
      <c r="J761" s="66">
        <v>200179</v>
      </c>
      <c r="K761" s="56" t="s">
        <v>4346</v>
      </c>
      <c r="L761" s="56">
        <v>1</v>
      </c>
      <c r="M761" s="56">
        <v>63000</v>
      </c>
      <c r="N761" s="57">
        <v>60000</v>
      </c>
    </row>
    <row r="762" spans="1:14" x14ac:dyDescent="0.35">
      <c r="A762" s="56" t="s">
        <v>1998</v>
      </c>
      <c r="B762" s="56">
        <v>8471160</v>
      </c>
      <c r="C762" s="56" t="s">
        <v>506</v>
      </c>
      <c r="D762" s="56">
        <v>432209</v>
      </c>
      <c r="E762" s="56" t="s">
        <v>138</v>
      </c>
      <c r="F762" s="56" t="str">
        <f t="shared" si="11"/>
        <v>847.8471160.1.432209.000000.847001.200179</v>
      </c>
      <c r="G762" s="66" t="s">
        <v>21</v>
      </c>
      <c r="H762" s="66">
        <v>847001</v>
      </c>
      <c r="I762" s="66" t="s">
        <v>23</v>
      </c>
      <c r="J762" s="66">
        <v>200179</v>
      </c>
      <c r="K762" s="56" t="s">
        <v>4347</v>
      </c>
      <c r="L762" s="56">
        <v>1</v>
      </c>
      <c r="M762" s="56">
        <v>36750</v>
      </c>
      <c r="N762" s="57">
        <v>35000</v>
      </c>
    </row>
    <row r="763" spans="1:14" x14ac:dyDescent="0.35">
      <c r="A763" s="56" t="s">
        <v>1998</v>
      </c>
      <c r="B763" s="56">
        <v>8471160</v>
      </c>
      <c r="C763" s="56" t="s">
        <v>506</v>
      </c>
      <c r="D763" s="56">
        <v>432209</v>
      </c>
      <c r="E763" s="56" t="s">
        <v>138</v>
      </c>
      <c r="F763" s="56" t="str">
        <f t="shared" si="11"/>
        <v>847.8471160.1.432209.000000.847001.200179</v>
      </c>
      <c r="G763" s="66" t="s">
        <v>21</v>
      </c>
      <c r="H763" s="66">
        <v>847001</v>
      </c>
      <c r="I763" s="66" t="s">
        <v>23</v>
      </c>
      <c r="J763" s="66">
        <v>200179</v>
      </c>
      <c r="K763" s="56" t="s">
        <v>4348</v>
      </c>
      <c r="L763" s="56">
        <v>1</v>
      </c>
      <c r="M763" s="56">
        <v>23100</v>
      </c>
      <c r="N763" s="57">
        <v>22000</v>
      </c>
    </row>
    <row r="764" spans="1:14" x14ac:dyDescent="0.35">
      <c r="A764" s="56" t="s">
        <v>1998</v>
      </c>
      <c r="B764" s="56">
        <v>8471160</v>
      </c>
      <c r="C764" s="56" t="s">
        <v>506</v>
      </c>
      <c r="D764" s="56">
        <v>432209</v>
      </c>
      <c r="E764" s="56" t="s">
        <v>138</v>
      </c>
      <c r="F764" s="56" t="str">
        <f t="shared" si="11"/>
        <v>847.8471160.1.432209.000000.847001.200179</v>
      </c>
      <c r="G764" s="66" t="s">
        <v>21</v>
      </c>
      <c r="H764" s="66">
        <v>847001</v>
      </c>
      <c r="I764" s="66" t="s">
        <v>23</v>
      </c>
      <c r="J764" s="66">
        <v>200179</v>
      </c>
      <c r="K764" s="56" t="s">
        <v>4349</v>
      </c>
      <c r="L764" s="56">
        <v>1</v>
      </c>
      <c r="M764" s="56">
        <v>14700</v>
      </c>
      <c r="N764" s="57">
        <v>14000</v>
      </c>
    </row>
    <row r="765" spans="1:14" x14ac:dyDescent="0.35">
      <c r="A765" s="56" t="s">
        <v>1998</v>
      </c>
      <c r="B765" s="56">
        <v>8471160</v>
      </c>
      <c r="C765" s="56" t="s">
        <v>506</v>
      </c>
      <c r="D765" s="56">
        <v>432209</v>
      </c>
      <c r="E765" s="56" t="s">
        <v>138</v>
      </c>
      <c r="F765" s="56" t="str">
        <f t="shared" si="11"/>
        <v>847.8471160.1.432209.000000.847001.200179</v>
      </c>
      <c r="G765" s="66" t="s">
        <v>21</v>
      </c>
      <c r="H765" s="66">
        <v>847001</v>
      </c>
      <c r="I765" s="66" t="s">
        <v>23</v>
      </c>
      <c r="J765" s="66">
        <v>200179</v>
      </c>
      <c r="K765" s="56" t="s">
        <v>4350</v>
      </c>
      <c r="L765" s="56">
        <v>1</v>
      </c>
      <c r="M765" s="56">
        <v>66150</v>
      </c>
      <c r="N765" s="57">
        <v>63000</v>
      </c>
    </row>
    <row r="766" spans="1:14" x14ac:dyDescent="0.35">
      <c r="A766" s="56" t="s">
        <v>1998</v>
      </c>
      <c r="B766" s="56">
        <v>8471160</v>
      </c>
      <c r="C766" s="56" t="s">
        <v>506</v>
      </c>
      <c r="D766" s="56">
        <v>432209</v>
      </c>
      <c r="E766" s="56" t="s">
        <v>138</v>
      </c>
      <c r="F766" s="56" t="str">
        <f t="shared" si="11"/>
        <v>847.8471160.1.432209.000000.847001.200179</v>
      </c>
      <c r="G766" s="66" t="s">
        <v>21</v>
      </c>
      <c r="H766" s="66">
        <v>847001</v>
      </c>
      <c r="I766" s="66" t="s">
        <v>23</v>
      </c>
      <c r="J766" s="66">
        <v>200179</v>
      </c>
      <c r="K766" s="56" t="s">
        <v>4351</v>
      </c>
      <c r="L766" s="56">
        <v>1</v>
      </c>
      <c r="M766" s="56">
        <v>3619.3500000000004</v>
      </c>
      <c r="N766" s="57">
        <v>3447</v>
      </c>
    </row>
    <row r="767" spans="1:14" x14ac:dyDescent="0.35">
      <c r="A767" s="56" t="s">
        <v>1998</v>
      </c>
      <c r="B767" s="56">
        <v>8471160</v>
      </c>
      <c r="C767" s="56" t="s">
        <v>506</v>
      </c>
      <c r="D767" s="56">
        <v>432209</v>
      </c>
      <c r="E767" s="56" t="s">
        <v>138</v>
      </c>
      <c r="F767" s="56" t="str">
        <f t="shared" si="11"/>
        <v>847.8471160.1.432209.000000.847001.200179</v>
      </c>
      <c r="G767" s="66" t="s">
        <v>21</v>
      </c>
      <c r="H767" s="66">
        <v>847001</v>
      </c>
      <c r="I767" s="66" t="s">
        <v>23</v>
      </c>
      <c r="J767" s="66">
        <v>200179</v>
      </c>
      <c r="K767" s="56" t="s">
        <v>4352</v>
      </c>
      <c r="L767" s="56">
        <v>1</v>
      </c>
      <c r="M767" s="56">
        <v>41173.65</v>
      </c>
      <c r="N767" s="57">
        <v>39213</v>
      </c>
    </row>
    <row r="768" spans="1:14" x14ac:dyDescent="0.35">
      <c r="A768" s="56" t="s">
        <v>1998</v>
      </c>
      <c r="B768" s="56">
        <v>8471160</v>
      </c>
      <c r="C768" s="56" t="s">
        <v>506</v>
      </c>
      <c r="D768" s="56">
        <v>432209</v>
      </c>
      <c r="E768" s="56" t="s">
        <v>138</v>
      </c>
      <c r="F768" s="56" t="str">
        <f t="shared" si="11"/>
        <v>847.8471160.1.432209.000000.847001.200179</v>
      </c>
      <c r="G768" s="66" t="s">
        <v>21</v>
      </c>
      <c r="H768" s="66">
        <v>847001</v>
      </c>
      <c r="I768" s="66" t="s">
        <v>23</v>
      </c>
      <c r="J768" s="66">
        <v>200179</v>
      </c>
      <c r="K768" s="56" t="s">
        <v>4353</v>
      </c>
      <c r="L768" s="56">
        <v>1</v>
      </c>
      <c r="M768" s="56">
        <v>31500</v>
      </c>
      <c r="N768" s="57">
        <v>30000</v>
      </c>
    </row>
    <row r="769" spans="1:14" x14ac:dyDescent="0.35">
      <c r="A769" s="56" t="s">
        <v>1998</v>
      </c>
      <c r="B769" s="56">
        <v>8471160</v>
      </c>
      <c r="C769" s="56" t="s">
        <v>506</v>
      </c>
      <c r="D769" s="56">
        <v>432209</v>
      </c>
      <c r="E769" s="56" t="s">
        <v>138</v>
      </c>
      <c r="F769" s="56" t="str">
        <f t="shared" si="11"/>
        <v>847.8471160.1.432209.000000.847001.200179</v>
      </c>
      <c r="G769" s="66" t="s">
        <v>21</v>
      </c>
      <c r="H769" s="66">
        <v>847001</v>
      </c>
      <c r="I769" s="66" t="s">
        <v>23</v>
      </c>
      <c r="J769" s="66">
        <v>200179</v>
      </c>
      <c r="K769" s="56" t="s">
        <v>4354</v>
      </c>
      <c r="L769" s="56">
        <v>1</v>
      </c>
      <c r="M769" s="56">
        <v>1625.085</v>
      </c>
      <c r="N769" s="57">
        <v>1547.7</v>
      </c>
    </row>
    <row r="770" spans="1:14" x14ac:dyDescent="0.35">
      <c r="A770" s="56" t="s">
        <v>1998</v>
      </c>
      <c r="B770" s="56">
        <v>8471160</v>
      </c>
      <c r="C770" s="56" t="s">
        <v>506</v>
      </c>
      <c r="D770" s="56">
        <v>432209</v>
      </c>
      <c r="E770" s="56" t="s">
        <v>138</v>
      </c>
      <c r="F770" s="56" t="str">
        <f t="shared" si="11"/>
        <v>847.8471160.1.432209.000000.847001.200179</v>
      </c>
      <c r="G770" s="66" t="s">
        <v>21</v>
      </c>
      <c r="H770" s="66">
        <v>847001</v>
      </c>
      <c r="I770" s="66" t="s">
        <v>23</v>
      </c>
      <c r="J770" s="66">
        <v>200179</v>
      </c>
      <c r="K770" s="56" t="s">
        <v>4355</v>
      </c>
      <c r="L770" s="56">
        <v>1</v>
      </c>
      <c r="M770" s="56">
        <v>144286.527</v>
      </c>
      <c r="N770" s="57">
        <v>137415.74</v>
      </c>
    </row>
    <row r="771" spans="1:14" x14ac:dyDescent="0.35">
      <c r="A771" s="56" t="s">
        <v>1998</v>
      </c>
      <c r="B771" s="56">
        <v>8471160</v>
      </c>
      <c r="C771" s="56" t="s">
        <v>506</v>
      </c>
      <c r="D771" s="56">
        <v>432209</v>
      </c>
      <c r="E771" s="56" t="s">
        <v>138</v>
      </c>
      <c r="F771" s="56" t="str">
        <f t="shared" ref="F771:F834" si="12">CONCATENATE(847,".",B771,".",1,".",D771,".","000000",".",H771,".",J771)</f>
        <v>847.8471160.1.432209.000000.847001.200179</v>
      </c>
      <c r="G771" s="66" t="s">
        <v>21</v>
      </c>
      <c r="H771" s="66">
        <v>847001</v>
      </c>
      <c r="I771" s="66" t="s">
        <v>23</v>
      </c>
      <c r="J771" s="66">
        <v>200179</v>
      </c>
      <c r="K771" s="56" t="s">
        <v>4356</v>
      </c>
      <c r="L771" s="56">
        <v>1</v>
      </c>
      <c r="M771" s="56">
        <v>210000</v>
      </c>
      <c r="N771" s="57">
        <v>200000</v>
      </c>
    </row>
    <row r="772" spans="1:14" x14ac:dyDescent="0.35">
      <c r="A772" s="56" t="s">
        <v>1998</v>
      </c>
      <c r="B772" s="56">
        <v>8471160</v>
      </c>
      <c r="C772" s="56" t="s">
        <v>506</v>
      </c>
      <c r="D772" s="56">
        <v>432209</v>
      </c>
      <c r="E772" s="56" t="s">
        <v>138</v>
      </c>
      <c r="F772" s="56" t="str">
        <f t="shared" si="12"/>
        <v>847.8471160.1.432209.000000.847001.200179</v>
      </c>
      <c r="G772" s="66" t="s">
        <v>21</v>
      </c>
      <c r="H772" s="66">
        <v>847001</v>
      </c>
      <c r="I772" s="66" t="s">
        <v>23</v>
      </c>
      <c r="J772" s="66">
        <v>200179</v>
      </c>
      <c r="K772" s="56" t="s">
        <v>4357</v>
      </c>
      <c r="L772" s="56">
        <v>1</v>
      </c>
      <c r="M772" s="56">
        <v>22642.935000000001</v>
      </c>
      <c r="N772" s="57">
        <v>21564.7</v>
      </c>
    </row>
    <row r="773" spans="1:14" x14ac:dyDescent="0.35">
      <c r="A773" s="56" t="s">
        <v>1998</v>
      </c>
      <c r="B773" s="56">
        <v>8471160</v>
      </c>
      <c r="C773" s="56" t="s">
        <v>506</v>
      </c>
      <c r="D773" s="56">
        <v>432209</v>
      </c>
      <c r="E773" s="56" t="s">
        <v>138</v>
      </c>
      <c r="F773" s="56" t="str">
        <f t="shared" si="12"/>
        <v>847.8471160.1.432209.000000.847001.200179</v>
      </c>
      <c r="G773" s="66" t="s">
        <v>21</v>
      </c>
      <c r="H773" s="66">
        <v>847001</v>
      </c>
      <c r="I773" s="66" t="s">
        <v>23</v>
      </c>
      <c r="J773" s="66">
        <v>200179</v>
      </c>
      <c r="K773" s="56" t="s">
        <v>4358</v>
      </c>
      <c r="L773" s="56">
        <v>1</v>
      </c>
      <c r="M773" s="56">
        <v>169683.36000000002</v>
      </c>
      <c r="N773" s="57">
        <v>161603.20000000001</v>
      </c>
    </row>
    <row r="774" spans="1:14" x14ac:dyDescent="0.35">
      <c r="A774" s="56" t="s">
        <v>1998</v>
      </c>
      <c r="B774" s="56">
        <v>8471160</v>
      </c>
      <c r="C774" s="56" t="s">
        <v>506</v>
      </c>
      <c r="D774" s="56">
        <v>432209</v>
      </c>
      <c r="E774" s="56" t="s">
        <v>138</v>
      </c>
      <c r="F774" s="56" t="str">
        <f t="shared" si="12"/>
        <v>847.8471160.1.432209.000000.847001.200179</v>
      </c>
      <c r="G774" s="66" t="s">
        <v>21</v>
      </c>
      <c r="H774" s="66">
        <v>847001</v>
      </c>
      <c r="I774" s="66" t="s">
        <v>23</v>
      </c>
      <c r="J774" s="66">
        <v>200179</v>
      </c>
      <c r="K774" s="56" t="s">
        <v>4359</v>
      </c>
      <c r="L774" s="56">
        <v>1</v>
      </c>
      <c r="M774" s="56">
        <v>144286.527</v>
      </c>
      <c r="N774" s="57">
        <v>137415.74</v>
      </c>
    </row>
    <row r="775" spans="1:14" x14ac:dyDescent="0.35">
      <c r="A775" s="56" t="s">
        <v>1998</v>
      </c>
      <c r="B775" s="56">
        <v>8471160</v>
      </c>
      <c r="C775" s="56" t="s">
        <v>506</v>
      </c>
      <c r="D775" s="56">
        <v>432209</v>
      </c>
      <c r="E775" s="56" t="s">
        <v>138</v>
      </c>
      <c r="F775" s="56" t="str">
        <f t="shared" si="12"/>
        <v>847.8471160.1.432209.000000.847001.200179</v>
      </c>
      <c r="G775" s="66" t="s">
        <v>21</v>
      </c>
      <c r="H775" s="66">
        <v>847001</v>
      </c>
      <c r="I775" s="66" t="s">
        <v>23</v>
      </c>
      <c r="J775" s="66">
        <v>200179</v>
      </c>
      <c r="K775" s="56" t="s">
        <v>4360</v>
      </c>
      <c r="L775" s="56">
        <v>1</v>
      </c>
      <c r="M775" s="56">
        <v>1625.085</v>
      </c>
      <c r="N775" s="57">
        <v>1547.7</v>
      </c>
    </row>
    <row r="776" spans="1:14" x14ac:dyDescent="0.35">
      <c r="A776" s="56" t="s">
        <v>1998</v>
      </c>
      <c r="B776" s="56">
        <v>8471160</v>
      </c>
      <c r="C776" s="56" t="s">
        <v>506</v>
      </c>
      <c r="D776" s="56">
        <v>432209</v>
      </c>
      <c r="E776" s="56" t="s">
        <v>138</v>
      </c>
      <c r="F776" s="56" t="str">
        <f t="shared" si="12"/>
        <v>847.8471160.1.432209.000000.847001.200179</v>
      </c>
      <c r="G776" s="66" t="s">
        <v>21</v>
      </c>
      <c r="H776" s="66">
        <v>847001</v>
      </c>
      <c r="I776" s="66" t="s">
        <v>23</v>
      </c>
      <c r="J776" s="66">
        <v>200179</v>
      </c>
      <c r="K776" s="56" t="s">
        <v>4361</v>
      </c>
      <c r="L776" s="56">
        <v>1</v>
      </c>
      <c r="M776" s="56">
        <v>199029.6</v>
      </c>
      <c r="N776" s="57">
        <v>189552</v>
      </c>
    </row>
    <row r="777" spans="1:14" x14ac:dyDescent="0.35">
      <c r="A777" s="56" t="s">
        <v>1998</v>
      </c>
      <c r="B777" s="56">
        <v>8471160</v>
      </c>
      <c r="C777" s="56" t="s">
        <v>506</v>
      </c>
      <c r="D777" s="56">
        <v>432209</v>
      </c>
      <c r="E777" s="56" t="s">
        <v>138</v>
      </c>
      <c r="F777" s="56" t="str">
        <f t="shared" si="12"/>
        <v>847.8471160.1.432209.000000.847001.200179</v>
      </c>
      <c r="G777" s="66" t="s">
        <v>21</v>
      </c>
      <c r="H777" s="66">
        <v>847001</v>
      </c>
      <c r="I777" s="66" t="s">
        <v>23</v>
      </c>
      <c r="J777" s="66">
        <v>200179</v>
      </c>
      <c r="K777" s="56" t="s">
        <v>4362</v>
      </c>
      <c r="L777" s="56">
        <v>1</v>
      </c>
      <c r="M777" s="56">
        <v>5250</v>
      </c>
      <c r="N777" s="57">
        <v>5000</v>
      </c>
    </row>
    <row r="778" spans="1:14" x14ac:dyDescent="0.35">
      <c r="A778" s="56" t="s">
        <v>1998</v>
      </c>
      <c r="B778" s="56">
        <v>8471160</v>
      </c>
      <c r="C778" s="56" t="s">
        <v>506</v>
      </c>
      <c r="D778" s="56">
        <v>432209</v>
      </c>
      <c r="E778" s="56" t="s">
        <v>138</v>
      </c>
      <c r="F778" s="56" t="str">
        <f t="shared" si="12"/>
        <v>847.8471160.1.432209.000000.847001.200179</v>
      </c>
      <c r="G778" s="66" t="s">
        <v>21</v>
      </c>
      <c r="H778" s="66">
        <v>847001</v>
      </c>
      <c r="I778" s="66" t="s">
        <v>23</v>
      </c>
      <c r="J778" s="66">
        <v>200179</v>
      </c>
      <c r="K778" s="56" t="s">
        <v>4363</v>
      </c>
      <c r="L778" s="56">
        <v>1</v>
      </c>
      <c r="M778" s="56">
        <v>18480</v>
      </c>
      <c r="N778" s="57">
        <v>17600</v>
      </c>
    </row>
    <row r="779" spans="1:14" x14ac:dyDescent="0.35">
      <c r="A779" s="56" t="s">
        <v>1998</v>
      </c>
      <c r="B779" s="56">
        <v>8471160</v>
      </c>
      <c r="C779" s="56" t="s">
        <v>506</v>
      </c>
      <c r="D779" s="56">
        <v>432209</v>
      </c>
      <c r="E779" s="56" t="s">
        <v>138</v>
      </c>
      <c r="F779" s="56" t="str">
        <f t="shared" si="12"/>
        <v>847.8471160.1.432209.000000.847001.200179</v>
      </c>
      <c r="G779" s="66" t="s">
        <v>21</v>
      </c>
      <c r="H779" s="66">
        <v>847001</v>
      </c>
      <c r="I779" s="66" t="s">
        <v>23</v>
      </c>
      <c r="J779" s="66">
        <v>200179</v>
      </c>
      <c r="K779" s="56" t="s">
        <v>4364</v>
      </c>
      <c r="L779" s="56">
        <v>1</v>
      </c>
      <c r="M779" s="56">
        <v>38600.1</v>
      </c>
      <c r="N779" s="57">
        <v>36762</v>
      </c>
    </row>
    <row r="780" spans="1:14" x14ac:dyDescent="0.35">
      <c r="A780" s="56" t="s">
        <v>1998</v>
      </c>
      <c r="B780" s="56">
        <v>8471160</v>
      </c>
      <c r="C780" s="56" t="s">
        <v>506</v>
      </c>
      <c r="D780" s="56">
        <v>432209</v>
      </c>
      <c r="E780" s="56" t="s">
        <v>138</v>
      </c>
      <c r="F780" s="56" t="str">
        <f t="shared" si="12"/>
        <v>847.8471160.1.432209.000000.847001.200179</v>
      </c>
      <c r="G780" s="66" t="s">
        <v>21</v>
      </c>
      <c r="H780" s="66">
        <v>847001</v>
      </c>
      <c r="I780" s="66" t="s">
        <v>23</v>
      </c>
      <c r="J780" s="66">
        <v>200179</v>
      </c>
      <c r="K780" s="56" t="s">
        <v>4365</v>
      </c>
      <c r="L780" s="56">
        <v>1</v>
      </c>
      <c r="M780" s="56">
        <v>21945</v>
      </c>
      <c r="N780" s="57">
        <v>20900</v>
      </c>
    </row>
    <row r="781" spans="1:14" x14ac:dyDescent="0.35">
      <c r="A781" s="56" t="s">
        <v>1998</v>
      </c>
      <c r="B781" s="56">
        <v>8471160</v>
      </c>
      <c r="C781" s="56" t="s">
        <v>506</v>
      </c>
      <c r="D781" s="56">
        <v>432209</v>
      </c>
      <c r="E781" s="56" t="s">
        <v>138</v>
      </c>
      <c r="F781" s="56" t="str">
        <f t="shared" si="12"/>
        <v>847.8471160.1.432209.000000.847001.200179</v>
      </c>
      <c r="G781" s="66" t="s">
        <v>21</v>
      </c>
      <c r="H781" s="66">
        <v>847001</v>
      </c>
      <c r="I781" s="66" t="s">
        <v>23</v>
      </c>
      <c r="J781" s="66">
        <v>200179</v>
      </c>
      <c r="K781" s="56" t="s">
        <v>4366</v>
      </c>
      <c r="L781" s="56">
        <v>1</v>
      </c>
      <c r="M781" s="56">
        <v>719.25</v>
      </c>
      <c r="N781" s="57">
        <v>685</v>
      </c>
    </row>
    <row r="782" spans="1:14" x14ac:dyDescent="0.35">
      <c r="A782" s="56" t="s">
        <v>1998</v>
      </c>
      <c r="B782" s="56">
        <v>8471160</v>
      </c>
      <c r="C782" s="56" t="s">
        <v>506</v>
      </c>
      <c r="D782" s="56">
        <v>432209</v>
      </c>
      <c r="E782" s="56" t="s">
        <v>138</v>
      </c>
      <c r="F782" s="56" t="str">
        <f t="shared" si="12"/>
        <v>847.8471160.1.432209.000000.847001.200179</v>
      </c>
      <c r="G782" s="66" t="s">
        <v>21</v>
      </c>
      <c r="H782" s="66">
        <v>847001</v>
      </c>
      <c r="I782" s="66" t="s">
        <v>23</v>
      </c>
      <c r="J782" s="66">
        <v>200179</v>
      </c>
      <c r="K782" s="56" t="s">
        <v>4367</v>
      </c>
      <c r="L782" s="56">
        <v>1</v>
      </c>
      <c r="M782" s="56">
        <v>64050</v>
      </c>
      <c r="N782" s="57">
        <v>61000</v>
      </c>
    </row>
    <row r="783" spans="1:14" x14ac:dyDescent="0.35">
      <c r="A783" s="56" t="s">
        <v>1998</v>
      </c>
      <c r="B783" s="56">
        <v>8471160</v>
      </c>
      <c r="C783" s="56" t="s">
        <v>506</v>
      </c>
      <c r="D783" s="56">
        <v>432209</v>
      </c>
      <c r="E783" s="56" t="s">
        <v>138</v>
      </c>
      <c r="F783" s="56" t="str">
        <f t="shared" si="12"/>
        <v>847.8471160.1.432209.000000.847001.200179</v>
      </c>
      <c r="G783" s="66" t="s">
        <v>21</v>
      </c>
      <c r="H783" s="66">
        <v>847001</v>
      </c>
      <c r="I783" s="66" t="s">
        <v>23</v>
      </c>
      <c r="J783" s="66">
        <v>200179</v>
      </c>
      <c r="K783" s="56" t="s">
        <v>4368</v>
      </c>
      <c r="L783" s="56">
        <v>1</v>
      </c>
      <c r="M783" s="56">
        <v>74550</v>
      </c>
      <c r="N783" s="57">
        <v>71000</v>
      </c>
    </row>
    <row r="784" spans="1:14" x14ac:dyDescent="0.35">
      <c r="A784" s="56" t="s">
        <v>1998</v>
      </c>
      <c r="B784" s="56">
        <v>8471160</v>
      </c>
      <c r="C784" s="56" t="s">
        <v>506</v>
      </c>
      <c r="D784" s="56">
        <v>432209</v>
      </c>
      <c r="E784" s="56" t="s">
        <v>138</v>
      </c>
      <c r="F784" s="56" t="str">
        <f t="shared" si="12"/>
        <v>847.8471160.1.432209.000000.847001.200179</v>
      </c>
      <c r="G784" s="66" t="s">
        <v>21</v>
      </c>
      <c r="H784" s="66">
        <v>847001</v>
      </c>
      <c r="I784" s="66" t="s">
        <v>23</v>
      </c>
      <c r="J784" s="66">
        <v>200179</v>
      </c>
      <c r="K784" s="56" t="s">
        <v>4369</v>
      </c>
      <c r="L784" s="56">
        <v>1</v>
      </c>
      <c r="M784" s="56">
        <v>82709.55</v>
      </c>
      <c r="N784" s="57">
        <v>78771</v>
      </c>
    </row>
    <row r="785" spans="1:14" x14ac:dyDescent="0.35">
      <c r="A785" s="56" t="s">
        <v>1998</v>
      </c>
      <c r="B785" s="56">
        <v>8471160</v>
      </c>
      <c r="C785" s="56" t="s">
        <v>506</v>
      </c>
      <c r="D785" s="56">
        <v>432209</v>
      </c>
      <c r="E785" s="56" t="s">
        <v>138</v>
      </c>
      <c r="F785" s="56" t="str">
        <f t="shared" si="12"/>
        <v>847.8471160.1.432209.000000.847001.200179</v>
      </c>
      <c r="G785" s="66" t="s">
        <v>21</v>
      </c>
      <c r="H785" s="66">
        <v>847001</v>
      </c>
      <c r="I785" s="66" t="s">
        <v>23</v>
      </c>
      <c r="J785" s="66">
        <v>200179</v>
      </c>
      <c r="K785" s="56" t="s">
        <v>4370</v>
      </c>
      <c r="L785" s="56">
        <v>1</v>
      </c>
      <c r="M785" s="56">
        <v>630045.04500000004</v>
      </c>
      <c r="N785" s="57">
        <v>600042.9</v>
      </c>
    </row>
    <row r="786" spans="1:14" x14ac:dyDescent="0.35">
      <c r="A786" s="56" t="s">
        <v>1998</v>
      </c>
      <c r="B786" s="56">
        <v>8471160</v>
      </c>
      <c r="C786" s="56" t="s">
        <v>506</v>
      </c>
      <c r="D786" s="56">
        <v>432209</v>
      </c>
      <c r="E786" s="56" t="s">
        <v>138</v>
      </c>
      <c r="F786" s="56" t="str">
        <f t="shared" si="12"/>
        <v>847.8471160.1.432209.000000.847001.200179</v>
      </c>
      <c r="G786" s="66" t="s">
        <v>21</v>
      </c>
      <c r="H786" s="66">
        <v>847001</v>
      </c>
      <c r="I786" s="66" t="s">
        <v>23</v>
      </c>
      <c r="J786" s="66">
        <v>200179</v>
      </c>
      <c r="K786" s="56" t="s">
        <v>4371</v>
      </c>
      <c r="L786" s="56">
        <v>1</v>
      </c>
      <c r="M786" s="56">
        <v>332048.54550000001</v>
      </c>
      <c r="N786" s="57">
        <v>316236.71000000002</v>
      </c>
    </row>
    <row r="787" spans="1:14" x14ac:dyDescent="0.35">
      <c r="A787" s="56" t="s">
        <v>1998</v>
      </c>
      <c r="B787" s="56">
        <v>8471160</v>
      </c>
      <c r="C787" s="56" t="s">
        <v>506</v>
      </c>
      <c r="D787" s="56">
        <v>432209</v>
      </c>
      <c r="E787" s="56" t="s">
        <v>138</v>
      </c>
      <c r="F787" s="56" t="str">
        <f t="shared" si="12"/>
        <v>847.8471160.1.432209.000000.847001.200179</v>
      </c>
      <c r="G787" s="66" t="s">
        <v>21</v>
      </c>
      <c r="H787" s="66">
        <v>847001</v>
      </c>
      <c r="I787" s="66" t="s">
        <v>23</v>
      </c>
      <c r="J787" s="66">
        <v>200179</v>
      </c>
      <c r="K787" s="56" t="s">
        <v>4372</v>
      </c>
      <c r="L787" s="56">
        <v>1</v>
      </c>
      <c r="M787" s="56">
        <v>2100</v>
      </c>
      <c r="N787" s="57">
        <v>2000</v>
      </c>
    </row>
    <row r="788" spans="1:14" x14ac:dyDescent="0.35">
      <c r="A788" s="56" t="s">
        <v>1998</v>
      </c>
      <c r="B788" s="56">
        <v>8471160</v>
      </c>
      <c r="C788" s="56" t="s">
        <v>506</v>
      </c>
      <c r="D788" s="56">
        <v>432209</v>
      </c>
      <c r="E788" s="56" t="s">
        <v>138</v>
      </c>
      <c r="F788" s="56" t="str">
        <f t="shared" si="12"/>
        <v>847.8471160.1.432209.000000.847001.200179</v>
      </c>
      <c r="G788" s="66" t="s">
        <v>21</v>
      </c>
      <c r="H788" s="66">
        <v>847001</v>
      </c>
      <c r="I788" s="66" t="s">
        <v>23</v>
      </c>
      <c r="J788" s="66">
        <v>200179</v>
      </c>
      <c r="K788" s="56" t="s">
        <v>4373</v>
      </c>
      <c r="L788" s="56">
        <v>1</v>
      </c>
      <c r="M788" s="56">
        <v>143545.5</v>
      </c>
      <c r="N788" s="57">
        <v>136710</v>
      </c>
    </row>
    <row r="789" spans="1:14" x14ac:dyDescent="0.35">
      <c r="A789" s="56" t="s">
        <v>1998</v>
      </c>
      <c r="B789" s="56">
        <v>8471160</v>
      </c>
      <c r="C789" s="56" t="s">
        <v>506</v>
      </c>
      <c r="D789" s="56">
        <v>432209</v>
      </c>
      <c r="E789" s="56" t="s">
        <v>138</v>
      </c>
      <c r="F789" s="56" t="str">
        <f t="shared" si="12"/>
        <v>847.8471160.1.432209.000000.847001.200179</v>
      </c>
      <c r="G789" s="66" t="s">
        <v>21</v>
      </c>
      <c r="H789" s="66">
        <v>847001</v>
      </c>
      <c r="I789" s="66" t="s">
        <v>23</v>
      </c>
      <c r="J789" s="66">
        <v>200179</v>
      </c>
      <c r="K789" s="56" t="s">
        <v>4374</v>
      </c>
      <c r="L789" s="56">
        <v>1</v>
      </c>
      <c r="M789" s="56">
        <v>5292</v>
      </c>
      <c r="N789" s="57">
        <v>5040</v>
      </c>
    </row>
    <row r="790" spans="1:14" x14ac:dyDescent="0.35">
      <c r="A790" s="56" t="s">
        <v>1998</v>
      </c>
      <c r="B790" s="56">
        <v>8471160</v>
      </c>
      <c r="C790" s="56" t="s">
        <v>506</v>
      </c>
      <c r="D790" s="56">
        <v>432209</v>
      </c>
      <c r="E790" s="56" t="s">
        <v>138</v>
      </c>
      <c r="F790" s="56" t="str">
        <f t="shared" si="12"/>
        <v>847.8471160.1.432209.000000.847001.200179</v>
      </c>
      <c r="G790" s="66" t="s">
        <v>21</v>
      </c>
      <c r="H790" s="66">
        <v>847001</v>
      </c>
      <c r="I790" s="66" t="s">
        <v>23</v>
      </c>
      <c r="J790" s="66">
        <v>200179</v>
      </c>
      <c r="K790" s="56" t="s">
        <v>4375</v>
      </c>
      <c r="L790" s="56">
        <v>1</v>
      </c>
      <c r="M790" s="56">
        <v>4200</v>
      </c>
      <c r="N790" s="57">
        <v>4000</v>
      </c>
    </row>
    <row r="791" spans="1:14" x14ac:dyDescent="0.35">
      <c r="A791" s="56" t="s">
        <v>1998</v>
      </c>
      <c r="B791" s="56">
        <v>8471160</v>
      </c>
      <c r="C791" s="56" t="s">
        <v>506</v>
      </c>
      <c r="D791" s="56">
        <v>432209</v>
      </c>
      <c r="E791" s="56" t="s">
        <v>138</v>
      </c>
      <c r="F791" s="56" t="str">
        <f t="shared" si="12"/>
        <v>847.8471160.1.432209.000000.847001.200179</v>
      </c>
      <c r="G791" s="66" t="s">
        <v>21</v>
      </c>
      <c r="H791" s="66">
        <v>847001</v>
      </c>
      <c r="I791" s="66" t="s">
        <v>23</v>
      </c>
      <c r="J791" s="66">
        <v>200179</v>
      </c>
      <c r="K791" s="56" t="s">
        <v>4376</v>
      </c>
      <c r="L791" s="56">
        <v>1</v>
      </c>
      <c r="M791" s="56">
        <v>48091.05</v>
      </c>
      <c r="N791" s="57">
        <v>45801</v>
      </c>
    </row>
    <row r="792" spans="1:14" x14ac:dyDescent="0.35">
      <c r="A792" s="56" t="s">
        <v>1998</v>
      </c>
      <c r="B792" s="56">
        <v>8471160</v>
      </c>
      <c r="C792" s="56" t="s">
        <v>506</v>
      </c>
      <c r="D792" s="56">
        <v>432209</v>
      </c>
      <c r="E792" s="56" t="s">
        <v>138</v>
      </c>
      <c r="F792" s="56" t="str">
        <f t="shared" si="12"/>
        <v>847.8471160.1.432209.000000.847001.200179</v>
      </c>
      <c r="G792" s="66" t="s">
        <v>21</v>
      </c>
      <c r="H792" s="66">
        <v>847001</v>
      </c>
      <c r="I792" s="66" t="s">
        <v>23</v>
      </c>
      <c r="J792" s="66">
        <v>200179</v>
      </c>
      <c r="K792" s="56" t="s">
        <v>4377</v>
      </c>
      <c r="L792" s="56">
        <v>1</v>
      </c>
      <c r="M792" s="56">
        <v>21225.75</v>
      </c>
      <c r="N792" s="57">
        <v>20215</v>
      </c>
    </row>
    <row r="793" spans="1:14" x14ac:dyDescent="0.35">
      <c r="A793" s="56" t="s">
        <v>1998</v>
      </c>
      <c r="B793" s="56">
        <v>8471160</v>
      </c>
      <c r="C793" s="56" t="s">
        <v>506</v>
      </c>
      <c r="D793" s="56">
        <v>432209</v>
      </c>
      <c r="E793" s="56" t="s">
        <v>138</v>
      </c>
      <c r="F793" s="56" t="str">
        <f t="shared" si="12"/>
        <v>847.8471160.1.432209.000000.847001.200179</v>
      </c>
      <c r="G793" s="66" t="s">
        <v>21</v>
      </c>
      <c r="H793" s="66">
        <v>847001</v>
      </c>
      <c r="I793" s="66" t="s">
        <v>23</v>
      </c>
      <c r="J793" s="66">
        <v>200179</v>
      </c>
      <c r="K793" s="56" t="s">
        <v>4378</v>
      </c>
      <c r="L793" s="56">
        <v>1</v>
      </c>
      <c r="M793" s="56">
        <v>36750</v>
      </c>
      <c r="N793" s="57">
        <v>35000</v>
      </c>
    </row>
    <row r="794" spans="1:14" x14ac:dyDescent="0.35">
      <c r="A794" s="56" t="s">
        <v>1998</v>
      </c>
      <c r="B794" s="56">
        <v>8471160</v>
      </c>
      <c r="C794" s="56" t="s">
        <v>506</v>
      </c>
      <c r="D794" s="56">
        <v>432209</v>
      </c>
      <c r="E794" s="56" t="s">
        <v>138</v>
      </c>
      <c r="F794" s="56" t="str">
        <f t="shared" si="12"/>
        <v>847.8471160.1.432209.000000.847001.200179</v>
      </c>
      <c r="G794" s="66" t="s">
        <v>21</v>
      </c>
      <c r="H794" s="66">
        <v>847001</v>
      </c>
      <c r="I794" s="66" t="s">
        <v>23</v>
      </c>
      <c r="J794" s="66">
        <v>200179</v>
      </c>
      <c r="K794" s="56" t="s">
        <v>4379</v>
      </c>
      <c r="L794" s="56">
        <v>1</v>
      </c>
      <c r="M794" s="56">
        <v>13230</v>
      </c>
      <c r="N794" s="57">
        <v>12600</v>
      </c>
    </row>
    <row r="795" spans="1:14" x14ac:dyDescent="0.35">
      <c r="A795" s="56" t="s">
        <v>1998</v>
      </c>
      <c r="B795" s="56">
        <v>8471160</v>
      </c>
      <c r="C795" s="56" t="s">
        <v>506</v>
      </c>
      <c r="D795" s="56">
        <v>432209</v>
      </c>
      <c r="E795" s="56" t="s">
        <v>138</v>
      </c>
      <c r="F795" s="56" t="str">
        <f t="shared" si="12"/>
        <v>847.8471160.1.432209.000000.847001.200179</v>
      </c>
      <c r="G795" s="66" t="s">
        <v>21</v>
      </c>
      <c r="H795" s="66">
        <v>847001</v>
      </c>
      <c r="I795" s="66" t="s">
        <v>23</v>
      </c>
      <c r="J795" s="66">
        <v>200179</v>
      </c>
      <c r="K795" s="56" t="s">
        <v>4380</v>
      </c>
      <c r="L795" s="56">
        <v>1</v>
      </c>
      <c r="M795" s="56">
        <v>19467</v>
      </c>
      <c r="N795" s="57">
        <v>18540</v>
      </c>
    </row>
    <row r="796" spans="1:14" x14ac:dyDescent="0.35">
      <c r="A796" s="56" t="s">
        <v>1998</v>
      </c>
      <c r="B796" s="56">
        <v>8471160</v>
      </c>
      <c r="C796" s="56" t="s">
        <v>506</v>
      </c>
      <c r="D796" s="56">
        <v>432209</v>
      </c>
      <c r="E796" s="56" t="s">
        <v>138</v>
      </c>
      <c r="F796" s="56" t="str">
        <f t="shared" si="12"/>
        <v>847.8471160.1.432209.000000.847001.200179</v>
      </c>
      <c r="G796" s="66" t="s">
        <v>21</v>
      </c>
      <c r="H796" s="66">
        <v>847001</v>
      </c>
      <c r="I796" s="66" t="s">
        <v>23</v>
      </c>
      <c r="J796" s="66">
        <v>200179</v>
      </c>
      <c r="K796" s="56" t="s">
        <v>4381</v>
      </c>
      <c r="L796" s="56">
        <v>1</v>
      </c>
      <c r="M796" s="56">
        <v>30870</v>
      </c>
      <c r="N796" s="57">
        <v>29400</v>
      </c>
    </row>
    <row r="797" spans="1:14" x14ac:dyDescent="0.35">
      <c r="A797" s="56" t="s">
        <v>1998</v>
      </c>
      <c r="B797" s="56">
        <v>8471160</v>
      </c>
      <c r="C797" s="56" t="s">
        <v>506</v>
      </c>
      <c r="D797" s="56">
        <v>432209</v>
      </c>
      <c r="E797" s="56" t="s">
        <v>138</v>
      </c>
      <c r="F797" s="56" t="str">
        <f t="shared" si="12"/>
        <v>847.8471160.1.432209.000000.847001.200179</v>
      </c>
      <c r="G797" s="66" t="s">
        <v>21</v>
      </c>
      <c r="H797" s="66">
        <v>847001</v>
      </c>
      <c r="I797" s="66" t="s">
        <v>23</v>
      </c>
      <c r="J797" s="66">
        <v>200179</v>
      </c>
      <c r="K797" s="56" t="s">
        <v>4382</v>
      </c>
      <c r="L797" s="56">
        <v>1</v>
      </c>
      <c r="M797" s="56">
        <v>66360</v>
      </c>
      <c r="N797" s="57">
        <v>63200</v>
      </c>
    </row>
    <row r="798" spans="1:14" x14ac:dyDescent="0.35">
      <c r="A798" s="56" t="s">
        <v>1998</v>
      </c>
      <c r="B798" s="56">
        <v>8471160</v>
      </c>
      <c r="C798" s="56" t="s">
        <v>506</v>
      </c>
      <c r="D798" s="56">
        <v>432209</v>
      </c>
      <c r="E798" s="56" t="s">
        <v>138</v>
      </c>
      <c r="F798" s="56" t="str">
        <f t="shared" si="12"/>
        <v>847.8471160.1.432209.000000.847001.200179</v>
      </c>
      <c r="G798" s="66" t="s">
        <v>21</v>
      </c>
      <c r="H798" s="66">
        <v>847001</v>
      </c>
      <c r="I798" s="66" t="s">
        <v>23</v>
      </c>
      <c r="J798" s="66">
        <v>200179</v>
      </c>
      <c r="K798" s="56" t="s">
        <v>4383</v>
      </c>
      <c r="L798" s="56">
        <v>1</v>
      </c>
      <c r="M798" s="56">
        <v>8190</v>
      </c>
      <c r="N798" s="57">
        <v>7800</v>
      </c>
    </row>
    <row r="799" spans="1:14" x14ac:dyDescent="0.35">
      <c r="A799" s="56" t="s">
        <v>1998</v>
      </c>
      <c r="B799" s="56">
        <v>8471160</v>
      </c>
      <c r="C799" s="56" t="s">
        <v>506</v>
      </c>
      <c r="D799" s="56">
        <v>432209</v>
      </c>
      <c r="E799" s="56" t="s">
        <v>138</v>
      </c>
      <c r="F799" s="56" t="str">
        <f t="shared" si="12"/>
        <v>847.8471160.1.432209.000000.847001.200179</v>
      </c>
      <c r="G799" s="66" t="s">
        <v>21</v>
      </c>
      <c r="H799" s="66">
        <v>847001</v>
      </c>
      <c r="I799" s="66" t="s">
        <v>23</v>
      </c>
      <c r="J799" s="66">
        <v>200179</v>
      </c>
      <c r="K799" s="56" t="s">
        <v>4384</v>
      </c>
      <c r="L799" s="56">
        <v>1</v>
      </c>
      <c r="M799" s="56">
        <v>1575</v>
      </c>
      <c r="N799" s="57">
        <v>1500</v>
      </c>
    </row>
    <row r="800" spans="1:14" x14ac:dyDescent="0.35">
      <c r="A800" s="56" t="s">
        <v>1998</v>
      </c>
      <c r="B800" s="56">
        <v>8471160</v>
      </c>
      <c r="C800" s="56" t="s">
        <v>506</v>
      </c>
      <c r="D800" s="56">
        <v>432209</v>
      </c>
      <c r="E800" s="56" t="s">
        <v>138</v>
      </c>
      <c r="F800" s="56" t="str">
        <f t="shared" si="12"/>
        <v>847.8471160.1.432209.000000.847001.200179</v>
      </c>
      <c r="G800" s="66" t="s">
        <v>21</v>
      </c>
      <c r="H800" s="66">
        <v>847001</v>
      </c>
      <c r="I800" s="66" t="s">
        <v>23</v>
      </c>
      <c r="J800" s="66">
        <v>200179</v>
      </c>
      <c r="K800" s="56" t="s">
        <v>4385</v>
      </c>
      <c r="L800" s="56">
        <v>1</v>
      </c>
      <c r="M800" s="56">
        <v>1050</v>
      </c>
      <c r="N800" s="57">
        <v>1000</v>
      </c>
    </row>
    <row r="801" spans="1:14" x14ac:dyDescent="0.35">
      <c r="A801" s="56" t="s">
        <v>1998</v>
      </c>
      <c r="B801" s="56">
        <v>8471160</v>
      </c>
      <c r="C801" s="56" t="s">
        <v>506</v>
      </c>
      <c r="D801" s="56">
        <v>432209</v>
      </c>
      <c r="E801" s="56" t="s">
        <v>138</v>
      </c>
      <c r="F801" s="56" t="str">
        <f t="shared" si="12"/>
        <v>847.8471160.1.432209.000000.847001.200179</v>
      </c>
      <c r="G801" s="66" t="s">
        <v>21</v>
      </c>
      <c r="H801" s="66">
        <v>847001</v>
      </c>
      <c r="I801" s="66" t="s">
        <v>23</v>
      </c>
      <c r="J801" s="66">
        <v>200179</v>
      </c>
      <c r="K801" s="56" t="s">
        <v>4386</v>
      </c>
      <c r="L801" s="56">
        <v>1</v>
      </c>
      <c r="M801" s="56">
        <v>105000</v>
      </c>
      <c r="N801" s="57">
        <v>100000</v>
      </c>
    </row>
    <row r="802" spans="1:14" x14ac:dyDescent="0.35">
      <c r="A802" s="56" t="s">
        <v>1998</v>
      </c>
      <c r="B802" s="56">
        <v>8471160</v>
      </c>
      <c r="C802" s="56" t="s">
        <v>506</v>
      </c>
      <c r="D802" s="56">
        <v>432209</v>
      </c>
      <c r="E802" s="56" t="s">
        <v>138</v>
      </c>
      <c r="F802" s="56" t="str">
        <f t="shared" si="12"/>
        <v>847.8471160.1.432209.000000.847001.200179</v>
      </c>
      <c r="G802" s="66" t="s">
        <v>21</v>
      </c>
      <c r="H802" s="66">
        <v>847001</v>
      </c>
      <c r="I802" s="66" t="s">
        <v>23</v>
      </c>
      <c r="J802" s="66">
        <v>200179</v>
      </c>
      <c r="K802" s="56" t="s">
        <v>4387</v>
      </c>
      <c r="L802" s="56">
        <v>1</v>
      </c>
      <c r="M802" s="56">
        <v>315000</v>
      </c>
      <c r="N802" s="57">
        <v>300000</v>
      </c>
    </row>
    <row r="803" spans="1:14" x14ac:dyDescent="0.35">
      <c r="A803" s="56" t="s">
        <v>1998</v>
      </c>
      <c r="B803" s="56">
        <v>8471160</v>
      </c>
      <c r="C803" s="56" t="s">
        <v>506</v>
      </c>
      <c r="D803" s="56">
        <v>432209</v>
      </c>
      <c r="E803" s="56" t="s">
        <v>138</v>
      </c>
      <c r="F803" s="56" t="str">
        <f t="shared" si="12"/>
        <v>847.8471160.1.432209.000000.847001.200179</v>
      </c>
      <c r="G803" s="66" t="s">
        <v>21</v>
      </c>
      <c r="H803" s="66">
        <v>847001</v>
      </c>
      <c r="I803" s="66" t="s">
        <v>23</v>
      </c>
      <c r="J803" s="66">
        <v>200179</v>
      </c>
      <c r="K803" s="56" t="s">
        <v>4388</v>
      </c>
      <c r="L803" s="56">
        <v>1</v>
      </c>
      <c r="M803" s="56">
        <v>2535.75</v>
      </c>
      <c r="N803" s="57">
        <v>2415</v>
      </c>
    </row>
    <row r="804" spans="1:14" x14ac:dyDescent="0.35">
      <c r="A804" s="56" t="s">
        <v>1998</v>
      </c>
      <c r="B804" s="56">
        <v>8471160</v>
      </c>
      <c r="C804" s="56" t="s">
        <v>506</v>
      </c>
      <c r="D804" s="56">
        <v>432209</v>
      </c>
      <c r="E804" s="56" t="s">
        <v>138</v>
      </c>
      <c r="F804" s="56" t="str">
        <f t="shared" si="12"/>
        <v>847.8471160.1.432209.000000.847001.200179</v>
      </c>
      <c r="G804" s="66" t="s">
        <v>21</v>
      </c>
      <c r="H804" s="66">
        <v>847001</v>
      </c>
      <c r="I804" s="66" t="s">
        <v>23</v>
      </c>
      <c r="J804" s="66">
        <v>200179</v>
      </c>
      <c r="K804" s="56" t="s">
        <v>4389</v>
      </c>
      <c r="L804" s="56">
        <v>1</v>
      </c>
      <c r="M804" s="56">
        <v>26250</v>
      </c>
      <c r="N804" s="57">
        <v>25000</v>
      </c>
    </row>
    <row r="805" spans="1:14" x14ac:dyDescent="0.35">
      <c r="A805" s="56" t="s">
        <v>1998</v>
      </c>
      <c r="B805" s="56">
        <v>8471160</v>
      </c>
      <c r="C805" s="56" t="s">
        <v>506</v>
      </c>
      <c r="D805" s="56">
        <v>432209</v>
      </c>
      <c r="E805" s="56" t="s">
        <v>138</v>
      </c>
      <c r="F805" s="56" t="str">
        <f t="shared" si="12"/>
        <v>847.8471160.1.432209.000000.847001.200179</v>
      </c>
      <c r="G805" s="66" t="s">
        <v>21</v>
      </c>
      <c r="H805" s="66">
        <v>847001</v>
      </c>
      <c r="I805" s="66" t="s">
        <v>23</v>
      </c>
      <c r="J805" s="66">
        <v>200179</v>
      </c>
      <c r="K805" s="56" t="s">
        <v>4390</v>
      </c>
      <c r="L805" s="56">
        <v>1</v>
      </c>
      <c r="M805" s="56">
        <v>9261</v>
      </c>
      <c r="N805" s="57">
        <v>8820</v>
      </c>
    </row>
    <row r="806" spans="1:14" x14ac:dyDescent="0.35">
      <c r="A806" s="56" t="s">
        <v>1998</v>
      </c>
      <c r="B806" s="56">
        <v>8471160</v>
      </c>
      <c r="C806" s="56" t="s">
        <v>506</v>
      </c>
      <c r="D806" s="56">
        <v>432209</v>
      </c>
      <c r="E806" s="56" t="s">
        <v>138</v>
      </c>
      <c r="F806" s="56" t="str">
        <f t="shared" si="12"/>
        <v>847.8471160.1.432209.000000.847001.200179</v>
      </c>
      <c r="G806" s="66" t="s">
        <v>21</v>
      </c>
      <c r="H806" s="66">
        <v>847001</v>
      </c>
      <c r="I806" s="66" t="s">
        <v>23</v>
      </c>
      <c r="J806" s="66">
        <v>200179</v>
      </c>
      <c r="K806" s="56" t="s">
        <v>4391</v>
      </c>
      <c r="L806" s="56">
        <v>1</v>
      </c>
      <c r="M806" s="56">
        <v>9702</v>
      </c>
      <c r="N806" s="57">
        <v>9240</v>
      </c>
    </row>
    <row r="807" spans="1:14" x14ac:dyDescent="0.35">
      <c r="A807" s="56" t="s">
        <v>1998</v>
      </c>
      <c r="B807" s="56">
        <v>8471160</v>
      </c>
      <c r="C807" s="56" t="s">
        <v>506</v>
      </c>
      <c r="D807" s="56">
        <v>432209</v>
      </c>
      <c r="E807" s="56" t="s">
        <v>138</v>
      </c>
      <c r="F807" s="56" t="str">
        <f t="shared" si="12"/>
        <v>847.8471160.1.432209.000000.847001.200179</v>
      </c>
      <c r="G807" s="66" t="s">
        <v>21</v>
      </c>
      <c r="H807" s="66">
        <v>847001</v>
      </c>
      <c r="I807" s="66" t="s">
        <v>23</v>
      </c>
      <c r="J807" s="66">
        <v>200179</v>
      </c>
      <c r="K807" s="56" t="s">
        <v>4392</v>
      </c>
      <c r="L807" s="56">
        <v>1</v>
      </c>
      <c r="M807" s="56">
        <v>9305.1</v>
      </c>
      <c r="N807" s="57">
        <v>8862</v>
      </c>
    </row>
    <row r="808" spans="1:14" x14ac:dyDescent="0.35">
      <c r="A808" s="56" t="s">
        <v>1998</v>
      </c>
      <c r="B808" s="56">
        <v>8471160</v>
      </c>
      <c r="C808" s="56" t="s">
        <v>506</v>
      </c>
      <c r="D808" s="56">
        <v>432209</v>
      </c>
      <c r="E808" s="56" t="s">
        <v>138</v>
      </c>
      <c r="F808" s="56" t="str">
        <f t="shared" si="12"/>
        <v>847.8471160.1.432209.000000.847001.200179</v>
      </c>
      <c r="G808" s="66" t="s">
        <v>21</v>
      </c>
      <c r="H808" s="66">
        <v>847001</v>
      </c>
      <c r="I808" s="66" t="s">
        <v>23</v>
      </c>
      <c r="J808" s="66">
        <v>200179</v>
      </c>
      <c r="K808" s="56" t="s">
        <v>4393</v>
      </c>
      <c r="L808" s="56">
        <v>1</v>
      </c>
      <c r="M808" s="56">
        <v>25578</v>
      </c>
      <c r="N808" s="57">
        <v>24360</v>
      </c>
    </row>
    <row r="809" spans="1:14" x14ac:dyDescent="0.35">
      <c r="A809" s="56" t="s">
        <v>1998</v>
      </c>
      <c r="B809" s="56">
        <v>8471160</v>
      </c>
      <c r="C809" s="56" t="s">
        <v>506</v>
      </c>
      <c r="D809" s="56">
        <v>432209</v>
      </c>
      <c r="E809" s="56" t="s">
        <v>138</v>
      </c>
      <c r="F809" s="56" t="str">
        <f t="shared" si="12"/>
        <v>847.8471160.1.432209.000000.847001.200179</v>
      </c>
      <c r="G809" s="66" t="s">
        <v>21</v>
      </c>
      <c r="H809" s="66">
        <v>847001</v>
      </c>
      <c r="I809" s="66" t="s">
        <v>23</v>
      </c>
      <c r="J809" s="66">
        <v>200179</v>
      </c>
      <c r="K809" s="56" t="s">
        <v>4394</v>
      </c>
      <c r="L809" s="56">
        <v>1</v>
      </c>
      <c r="M809" s="56">
        <v>9216.9</v>
      </c>
      <c r="N809" s="57">
        <v>8778</v>
      </c>
    </row>
    <row r="810" spans="1:14" x14ac:dyDescent="0.35">
      <c r="A810" s="56" t="s">
        <v>1998</v>
      </c>
      <c r="B810" s="56">
        <v>8471160</v>
      </c>
      <c r="C810" s="56" t="s">
        <v>506</v>
      </c>
      <c r="D810" s="56">
        <v>432209</v>
      </c>
      <c r="E810" s="56" t="s">
        <v>138</v>
      </c>
      <c r="F810" s="56" t="str">
        <f t="shared" si="12"/>
        <v>847.8471160.1.432209.000000.847001.200179</v>
      </c>
      <c r="G810" s="66" t="s">
        <v>21</v>
      </c>
      <c r="H810" s="66">
        <v>847001</v>
      </c>
      <c r="I810" s="66" t="s">
        <v>23</v>
      </c>
      <c r="J810" s="66">
        <v>200179</v>
      </c>
      <c r="K810" s="56" t="s">
        <v>4395</v>
      </c>
      <c r="L810" s="56">
        <v>1</v>
      </c>
      <c r="M810" s="56">
        <v>8610</v>
      </c>
      <c r="N810" s="57">
        <v>8200</v>
      </c>
    </row>
    <row r="811" spans="1:14" x14ac:dyDescent="0.35">
      <c r="A811" s="56" t="s">
        <v>1998</v>
      </c>
      <c r="B811" s="56">
        <v>8471160</v>
      </c>
      <c r="C811" s="56" t="s">
        <v>506</v>
      </c>
      <c r="D811" s="56">
        <v>432209</v>
      </c>
      <c r="E811" s="56" t="s">
        <v>138</v>
      </c>
      <c r="F811" s="56" t="str">
        <f t="shared" si="12"/>
        <v>847.8471160.1.432209.000000.847001.200179</v>
      </c>
      <c r="G811" s="66" t="s">
        <v>21</v>
      </c>
      <c r="H811" s="66">
        <v>847001</v>
      </c>
      <c r="I811" s="66" t="s">
        <v>23</v>
      </c>
      <c r="J811" s="66">
        <v>200179</v>
      </c>
      <c r="K811" s="56" t="s">
        <v>4396</v>
      </c>
      <c r="L811" s="56">
        <v>1</v>
      </c>
      <c r="M811" s="56">
        <v>9702</v>
      </c>
      <c r="N811" s="57">
        <v>9240</v>
      </c>
    </row>
    <row r="812" spans="1:14" x14ac:dyDescent="0.35">
      <c r="A812" s="56" t="s">
        <v>1998</v>
      </c>
      <c r="B812" s="56">
        <v>8471160</v>
      </c>
      <c r="C812" s="56" t="s">
        <v>506</v>
      </c>
      <c r="D812" s="56">
        <v>432209</v>
      </c>
      <c r="E812" s="56" t="s">
        <v>138</v>
      </c>
      <c r="F812" s="56" t="str">
        <f t="shared" si="12"/>
        <v>847.8471160.1.432209.000000.847001.200179</v>
      </c>
      <c r="G812" s="66" t="s">
        <v>21</v>
      </c>
      <c r="H812" s="66">
        <v>847001</v>
      </c>
      <c r="I812" s="66" t="s">
        <v>23</v>
      </c>
      <c r="J812" s="66">
        <v>200179</v>
      </c>
      <c r="K812" s="56" t="s">
        <v>4397</v>
      </c>
      <c r="L812" s="56">
        <v>1</v>
      </c>
      <c r="M812" s="56">
        <v>6835.5</v>
      </c>
      <c r="N812" s="57">
        <v>6510</v>
      </c>
    </row>
    <row r="813" spans="1:14" x14ac:dyDescent="0.35">
      <c r="A813" s="56" t="s">
        <v>1998</v>
      </c>
      <c r="B813" s="56">
        <v>8471160</v>
      </c>
      <c r="C813" s="56" t="s">
        <v>506</v>
      </c>
      <c r="D813" s="56">
        <v>432209</v>
      </c>
      <c r="E813" s="56" t="s">
        <v>138</v>
      </c>
      <c r="F813" s="56" t="str">
        <f t="shared" si="12"/>
        <v>847.8471160.1.432209.000000.847001.200179</v>
      </c>
      <c r="G813" s="66" t="s">
        <v>21</v>
      </c>
      <c r="H813" s="66">
        <v>847001</v>
      </c>
      <c r="I813" s="66" t="s">
        <v>23</v>
      </c>
      <c r="J813" s="66">
        <v>200179</v>
      </c>
      <c r="K813" s="56" t="s">
        <v>4398</v>
      </c>
      <c r="L813" s="56">
        <v>1</v>
      </c>
      <c r="M813" s="56">
        <v>1561.14</v>
      </c>
      <c r="N813" s="57">
        <v>1486.8</v>
      </c>
    </row>
    <row r="814" spans="1:14" x14ac:dyDescent="0.35">
      <c r="A814" s="56" t="s">
        <v>1998</v>
      </c>
      <c r="B814" s="56">
        <v>8471160</v>
      </c>
      <c r="C814" s="56" t="s">
        <v>506</v>
      </c>
      <c r="D814" s="56">
        <v>432209</v>
      </c>
      <c r="E814" s="56" t="s">
        <v>138</v>
      </c>
      <c r="F814" s="56" t="str">
        <f t="shared" si="12"/>
        <v>847.8471160.1.432209.000000.847001.200179</v>
      </c>
      <c r="G814" s="66" t="s">
        <v>21</v>
      </c>
      <c r="H814" s="66">
        <v>847001</v>
      </c>
      <c r="I814" s="66" t="s">
        <v>23</v>
      </c>
      <c r="J814" s="66">
        <v>200179</v>
      </c>
      <c r="K814" s="56" t="s">
        <v>4399</v>
      </c>
      <c r="L814" s="56">
        <v>1</v>
      </c>
      <c r="M814" s="56">
        <v>1543.5</v>
      </c>
      <c r="N814" s="57">
        <v>1470</v>
      </c>
    </row>
    <row r="815" spans="1:14" x14ac:dyDescent="0.35">
      <c r="A815" s="56" t="s">
        <v>1998</v>
      </c>
      <c r="B815" s="56">
        <v>8471160</v>
      </c>
      <c r="C815" s="56" t="s">
        <v>506</v>
      </c>
      <c r="D815" s="56">
        <v>432209</v>
      </c>
      <c r="E815" s="56" t="s">
        <v>138</v>
      </c>
      <c r="F815" s="56" t="str">
        <f t="shared" si="12"/>
        <v>847.8471160.1.432209.000000.847001.200179</v>
      </c>
      <c r="G815" s="66" t="s">
        <v>21</v>
      </c>
      <c r="H815" s="66">
        <v>847001</v>
      </c>
      <c r="I815" s="66" t="s">
        <v>23</v>
      </c>
      <c r="J815" s="66">
        <v>200179</v>
      </c>
      <c r="K815" s="56" t="s">
        <v>4400</v>
      </c>
      <c r="L815" s="56">
        <v>1</v>
      </c>
      <c r="M815" s="56">
        <v>385.875</v>
      </c>
      <c r="N815" s="57">
        <v>367.5</v>
      </c>
    </row>
    <row r="816" spans="1:14" x14ac:dyDescent="0.35">
      <c r="A816" s="56" t="s">
        <v>1998</v>
      </c>
      <c r="B816" s="56">
        <v>8471160</v>
      </c>
      <c r="C816" s="56" t="s">
        <v>506</v>
      </c>
      <c r="D816" s="56">
        <v>432209</v>
      </c>
      <c r="E816" s="56" t="s">
        <v>138</v>
      </c>
      <c r="F816" s="56" t="str">
        <f t="shared" si="12"/>
        <v>847.8471160.1.432209.000000.847001.200179</v>
      </c>
      <c r="G816" s="66" t="s">
        <v>21</v>
      </c>
      <c r="H816" s="66">
        <v>847001</v>
      </c>
      <c r="I816" s="66" t="s">
        <v>23</v>
      </c>
      <c r="J816" s="66">
        <v>200179</v>
      </c>
      <c r="K816" s="56" t="s">
        <v>4401</v>
      </c>
      <c r="L816" s="56">
        <v>1</v>
      </c>
      <c r="M816" s="56">
        <v>577.5</v>
      </c>
      <c r="N816" s="57">
        <v>550</v>
      </c>
    </row>
    <row r="817" spans="1:14" x14ac:dyDescent="0.35">
      <c r="A817" s="56" t="s">
        <v>1998</v>
      </c>
      <c r="B817" s="56">
        <v>8471160</v>
      </c>
      <c r="C817" s="56" t="s">
        <v>506</v>
      </c>
      <c r="D817" s="56">
        <v>432209</v>
      </c>
      <c r="E817" s="56" t="s">
        <v>138</v>
      </c>
      <c r="F817" s="56" t="str">
        <f t="shared" si="12"/>
        <v>847.8471160.1.432209.000000.847001.200179</v>
      </c>
      <c r="G817" s="66" t="s">
        <v>21</v>
      </c>
      <c r="H817" s="66">
        <v>847001</v>
      </c>
      <c r="I817" s="66" t="s">
        <v>23</v>
      </c>
      <c r="J817" s="66">
        <v>200179</v>
      </c>
      <c r="K817" s="56" t="s">
        <v>4402</v>
      </c>
      <c r="L817" s="56">
        <v>1</v>
      </c>
      <c r="M817" s="56">
        <v>735</v>
      </c>
      <c r="N817" s="57">
        <v>700</v>
      </c>
    </row>
    <row r="818" spans="1:14" x14ac:dyDescent="0.35">
      <c r="A818" s="56" t="s">
        <v>1998</v>
      </c>
      <c r="B818" s="56">
        <v>8471160</v>
      </c>
      <c r="C818" s="56" t="s">
        <v>506</v>
      </c>
      <c r="D818" s="56">
        <v>432209</v>
      </c>
      <c r="E818" s="56" t="s">
        <v>138</v>
      </c>
      <c r="F818" s="56" t="str">
        <f t="shared" si="12"/>
        <v>847.8471160.1.432209.000000.847001.200179</v>
      </c>
      <c r="G818" s="66" t="s">
        <v>21</v>
      </c>
      <c r="H818" s="66">
        <v>847001</v>
      </c>
      <c r="I818" s="66" t="s">
        <v>23</v>
      </c>
      <c r="J818" s="66">
        <v>200179</v>
      </c>
      <c r="K818" s="56" t="s">
        <v>4403</v>
      </c>
      <c r="L818" s="56">
        <v>1</v>
      </c>
      <c r="M818" s="56">
        <v>367.5</v>
      </c>
      <c r="N818" s="57">
        <v>350</v>
      </c>
    </row>
    <row r="819" spans="1:14" x14ac:dyDescent="0.35">
      <c r="A819" s="56" t="s">
        <v>1998</v>
      </c>
      <c r="B819" s="56">
        <v>8471160</v>
      </c>
      <c r="C819" s="56" t="s">
        <v>506</v>
      </c>
      <c r="D819" s="56">
        <v>432209</v>
      </c>
      <c r="E819" s="56" t="s">
        <v>138</v>
      </c>
      <c r="F819" s="56" t="str">
        <f t="shared" si="12"/>
        <v>847.8471160.1.432209.000000.847001.200179</v>
      </c>
      <c r="G819" s="66" t="s">
        <v>21</v>
      </c>
      <c r="H819" s="66">
        <v>847001</v>
      </c>
      <c r="I819" s="66" t="s">
        <v>23</v>
      </c>
      <c r="J819" s="66">
        <v>200179</v>
      </c>
      <c r="K819" s="56" t="s">
        <v>4404</v>
      </c>
      <c r="L819" s="56">
        <v>1</v>
      </c>
      <c r="M819" s="56">
        <v>735</v>
      </c>
      <c r="N819" s="57">
        <v>700</v>
      </c>
    </row>
    <row r="820" spans="1:14" x14ac:dyDescent="0.35">
      <c r="A820" s="56" t="s">
        <v>1998</v>
      </c>
      <c r="B820" s="56">
        <v>8471160</v>
      </c>
      <c r="C820" s="56" t="s">
        <v>506</v>
      </c>
      <c r="D820" s="56">
        <v>432209</v>
      </c>
      <c r="E820" s="56" t="s">
        <v>138</v>
      </c>
      <c r="F820" s="56" t="str">
        <f t="shared" si="12"/>
        <v>847.8471160.1.432209.000000.847001.200179</v>
      </c>
      <c r="G820" s="66" t="s">
        <v>21</v>
      </c>
      <c r="H820" s="66">
        <v>847001</v>
      </c>
      <c r="I820" s="66" t="s">
        <v>23</v>
      </c>
      <c r="J820" s="66">
        <v>200179</v>
      </c>
      <c r="K820" s="56" t="s">
        <v>4405</v>
      </c>
      <c r="L820" s="56">
        <v>1</v>
      </c>
      <c r="M820" s="56">
        <v>997.5</v>
      </c>
      <c r="N820" s="57">
        <v>950</v>
      </c>
    </row>
    <row r="821" spans="1:14" x14ac:dyDescent="0.35">
      <c r="A821" s="56" t="s">
        <v>1998</v>
      </c>
      <c r="B821" s="56">
        <v>8471160</v>
      </c>
      <c r="C821" s="56" t="s">
        <v>506</v>
      </c>
      <c r="D821" s="56">
        <v>432209</v>
      </c>
      <c r="E821" s="56" t="s">
        <v>138</v>
      </c>
      <c r="F821" s="56" t="str">
        <f t="shared" si="12"/>
        <v>847.8471160.1.432209.000000.847001.200179</v>
      </c>
      <c r="G821" s="66" t="s">
        <v>21</v>
      </c>
      <c r="H821" s="66">
        <v>847001</v>
      </c>
      <c r="I821" s="66" t="s">
        <v>23</v>
      </c>
      <c r="J821" s="66">
        <v>200179</v>
      </c>
      <c r="K821" s="56" t="s">
        <v>4406</v>
      </c>
      <c r="L821" s="56">
        <v>1</v>
      </c>
      <c r="M821" s="56">
        <v>58268.227500000008</v>
      </c>
      <c r="N821" s="57">
        <v>55493.55</v>
      </c>
    </row>
    <row r="822" spans="1:14" x14ac:dyDescent="0.35">
      <c r="A822" s="56" t="s">
        <v>1998</v>
      </c>
      <c r="B822" s="56">
        <v>8471160</v>
      </c>
      <c r="C822" s="56" t="s">
        <v>506</v>
      </c>
      <c r="D822" s="56">
        <v>432209</v>
      </c>
      <c r="E822" s="56" t="s">
        <v>138</v>
      </c>
      <c r="F822" s="56" t="str">
        <f t="shared" si="12"/>
        <v>847.8471160.1.432209.000000.847001.200179</v>
      </c>
      <c r="G822" s="66" t="s">
        <v>21</v>
      </c>
      <c r="H822" s="66">
        <v>847001</v>
      </c>
      <c r="I822" s="66" t="s">
        <v>23</v>
      </c>
      <c r="J822" s="66">
        <v>200179</v>
      </c>
      <c r="K822" s="56" t="s">
        <v>4407</v>
      </c>
      <c r="L822" s="56">
        <v>1</v>
      </c>
      <c r="M822" s="56">
        <v>73463.25</v>
      </c>
      <c r="N822" s="57">
        <v>69965</v>
      </c>
    </row>
    <row r="823" spans="1:14" x14ac:dyDescent="0.35">
      <c r="A823" s="56" t="s">
        <v>1998</v>
      </c>
      <c r="B823" s="56">
        <v>8471160</v>
      </c>
      <c r="C823" s="56" t="s">
        <v>506</v>
      </c>
      <c r="D823" s="56">
        <v>432209</v>
      </c>
      <c r="E823" s="56" t="s">
        <v>138</v>
      </c>
      <c r="F823" s="56" t="str">
        <f t="shared" si="12"/>
        <v>847.8471160.1.432209.000000.847001.200179</v>
      </c>
      <c r="G823" s="66" t="s">
        <v>21</v>
      </c>
      <c r="H823" s="66">
        <v>847001</v>
      </c>
      <c r="I823" s="66" t="s">
        <v>23</v>
      </c>
      <c r="J823" s="66">
        <v>200179</v>
      </c>
      <c r="K823" s="56" t="s">
        <v>4408</v>
      </c>
      <c r="L823" s="56">
        <v>1</v>
      </c>
      <c r="M823" s="56">
        <v>73463.25</v>
      </c>
      <c r="N823" s="57">
        <v>69965</v>
      </c>
    </row>
    <row r="824" spans="1:14" x14ac:dyDescent="0.35">
      <c r="A824" s="56" t="s">
        <v>1998</v>
      </c>
      <c r="B824" s="56">
        <v>8471160</v>
      </c>
      <c r="C824" s="56" t="s">
        <v>506</v>
      </c>
      <c r="D824" s="56">
        <v>432209</v>
      </c>
      <c r="E824" s="56" t="s">
        <v>138</v>
      </c>
      <c r="F824" s="56" t="str">
        <f t="shared" si="12"/>
        <v>847.8471160.1.432209.000000.847001.200179</v>
      </c>
      <c r="G824" s="66" t="s">
        <v>21</v>
      </c>
      <c r="H824" s="66">
        <v>847001</v>
      </c>
      <c r="I824" s="66" t="s">
        <v>23</v>
      </c>
      <c r="J824" s="66">
        <v>200179</v>
      </c>
      <c r="K824" s="56" t="s">
        <v>4409</v>
      </c>
      <c r="L824" s="56">
        <v>1</v>
      </c>
      <c r="M824" s="56">
        <v>228176.55000000002</v>
      </c>
      <c r="N824" s="57">
        <v>217311</v>
      </c>
    </row>
    <row r="825" spans="1:14" x14ac:dyDescent="0.35">
      <c r="A825" s="56" t="s">
        <v>1998</v>
      </c>
      <c r="B825" s="56">
        <v>8471160</v>
      </c>
      <c r="C825" s="56" t="s">
        <v>506</v>
      </c>
      <c r="D825" s="56">
        <v>432209</v>
      </c>
      <c r="E825" s="56" t="s">
        <v>138</v>
      </c>
      <c r="F825" s="56" t="str">
        <f t="shared" si="12"/>
        <v>847.8471160.1.432209.000000.847001.200179</v>
      </c>
      <c r="G825" s="66" t="s">
        <v>21</v>
      </c>
      <c r="H825" s="66">
        <v>847001</v>
      </c>
      <c r="I825" s="66" t="s">
        <v>23</v>
      </c>
      <c r="J825" s="66">
        <v>200179</v>
      </c>
      <c r="K825" s="56" t="s">
        <v>4410</v>
      </c>
      <c r="L825" s="56">
        <v>1</v>
      </c>
      <c r="M825" s="56">
        <v>43186.5</v>
      </c>
      <c r="N825" s="57">
        <v>41130</v>
      </c>
    </row>
    <row r="826" spans="1:14" x14ac:dyDescent="0.35">
      <c r="A826" s="56" t="s">
        <v>1998</v>
      </c>
      <c r="B826" s="56">
        <v>8471160</v>
      </c>
      <c r="C826" s="56" t="s">
        <v>506</v>
      </c>
      <c r="D826" s="56">
        <v>432209</v>
      </c>
      <c r="E826" s="56" t="s">
        <v>138</v>
      </c>
      <c r="F826" s="56" t="str">
        <f t="shared" si="12"/>
        <v>847.8471160.1.432209.000000.847001.200179</v>
      </c>
      <c r="G826" s="66" t="s">
        <v>21</v>
      </c>
      <c r="H826" s="66">
        <v>847001</v>
      </c>
      <c r="I826" s="66" t="s">
        <v>23</v>
      </c>
      <c r="J826" s="66">
        <v>200179</v>
      </c>
      <c r="K826" s="56" t="s">
        <v>4411</v>
      </c>
      <c r="L826" s="56">
        <v>1</v>
      </c>
      <c r="M826" s="56">
        <v>21000</v>
      </c>
      <c r="N826" s="57">
        <v>20000</v>
      </c>
    </row>
    <row r="827" spans="1:14" x14ac:dyDescent="0.35">
      <c r="A827" s="56" t="s">
        <v>1998</v>
      </c>
      <c r="B827" s="56">
        <v>8471160</v>
      </c>
      <c r="C827" s="56" t="s">
        <v>506</v>
      </c>
      <c r="D827" s="56">
        <v>432209</v>
      </c>
      <c r="E827" s="56" t="s">
        <v>138</v>
      </c>
      <c r="F827" s="56" t="str">
        <f t="shared" si="12"/>
        <v>847.8471160.1.432209.000000.847001.200179</v>
      </c>
      <c r="G827" s="66" t="s">
        <v>21</v>
      </c>
      <c r="H827" s="66">
        <v>847001</v>
      </c>
      <c r="I827" s="66" t="s">
        <v>23</v>
      </c>
      <c r="J827" s="66">
        <v>200179</v>
      </c>
      <c r="K827" s="56" t="s">
        <v>4412</v>
      </c>
      <c r="L827" s="56">
        <v>1</v>
      </c>
      <c r="M827" s="56">
        <v>13230</v>
      </c>
      <c r="N827" s="57">
        <v>12600</v>
      </c>
    </row>
    <row r="828" spans="1:14" x14ac:dyDescent="0.35">
      <c r="A828" s="56" t="s">
        <v>1998</v>
      </c>
      <c r="B828" s="56">
        <v>8471160</v>
      </c>
      <c r="C828" s="56" t="s">
        <v>506</v>
      </c>
      <c r="D828" s="56">
        <v>432209</v>
      </c>
      <c r="E828" s="56" t="s">
        <v>138</v>
      </c>
      <c r="F828" s="56" t="str">
        <f t="shared" si="12"/>
        <v>847.8471160.1.432209.000000.847001.200179</v>
      </c>
      <c r="G828" s="66" t="s">
        <v>21</v>
      </c>
      <c r="H828" s="66">
        <v>847001</v>
      </c>
      <c r="I828" s="66" t="s">
        <v>23</v>
      </c>
      <c r="J828" s="66">
        <v>200179</v>
      </c>
      <c r="K828" s="56" t="s">
        <v>4413</v>
      </c>
      <c r="L828" s="56">
        <v>1</v>
      </c>
      <c r="M828" s="56">
        <v>164529.75</v>
      </c>
      <c r="N828" s="57">
        <v>156695</v>
      </c>
    </row>
    <row r="829" spans="1:14" x14ac:dyDescent="0.35">
      <c r="A829" s="56" t="s">
        <v>1998</v>
      </c>
      <c r="B829" s="56">
        <v>8471160</v>
      </c>
      <c r="C829" s="56" t="s">
        <v>506</v>
      </c>
      <c r="D829" s="56">
        <v>432209</v>
      </c>
      <c r="E829" s="56" t="s">
        <v>138</v>
      </c>
      <c r="F829" s="56" t="str">
        <f t="shared" si="12"/>
        <v>847.8471160.1.432209.000000.847001.200179</v>
      </c>
      <c r="G829" s="66" t="s">
        <v>21</v>
      </c>
      <c r="H829" s="66">
        <v>847001</v>
      </c>
      <c r="I829" s="66" t="s">
        <v>23</v>
      </c>
      <c r="J829" s="66">
        <v>200179</v>
      </c>
      <c r="K829" s="56" t="s">
        <v>4414</v>
      </c>
      <c r="L829" s="56">
        <v>1</v>
      </c>
      <c r="M829" s="56">
        <v>6615</v>
      </c>
      <c r="N829" s="57">
        <v>6300</v>
      </c>
    </row>
    <row r="830" spans="1:14" x14ac:dyDescent="0.35">
      <c r="A830" s="56" t="s">
        <v>1998</v>
      </c>
      <c r="B830" s="56">
        <v>8471160</v>
      </c>
      <c r="C830" s="56" t="s">
        <v>506</v>
      </c>
      <c r="D830" s="56">
        <v>432209</v>
      </c>
      <c r="E830" s="56" t="s">
        <v>138</v>
      </c>
      <c r="F830" s="56" t="str">
        <f t="shared" si="12"/>
        <v>847.8471160.1.432209.000000.847001.200179</v>
      </c>
      <c r="G830" s="66" t="s">
        <v>21</v>
      </c>
      <c r="H830" s="66">
        <v>847001</v>
      </c>
      <c r="I830" s="66" t="s">
        <v>23</v>
      </c>
      <c r="J830" s="66">
        <v>200179</v>
      </c>
      <c r="K830" s="56" t="s">
        <v>4415</v>
      </c>
      <c r="L830" s="56">
        <v>1</v>
      </c>
      <c r="M830" s="56">
        <v>58473.954000000005</v>
      </c>
      <c r="N830" s="57">
        <v>55689.48</v>
      </c>
    </row>
    <row r="831" spans="1:14" x14ac:dyDescent="0.35">
      <c r="A831" s="56" t="s">
        <v>1998</v>
      </c>
      <c r="B831" s="56">
        <v>8471160</v>
      </c>
      <c r="C831" s="56" t="s">
        <v>506</v>
      </c>
      <c r="D831" s="56">
        <v>432209</v>
      </c>
      <c r="E831" s="56" t="s">
        <v>138</v>
      </c>
      <c r="F831" s="56" t="str">
        <f t="shared" si="12"/>
        <v>847.8471160.1.432209.000000.847001.200179</v>
      </c>
      <c r="G831" s="66" t="s">
        <v>21</v>
      </c>
      <c r="H831" s="66">
        <v>847001</v>
      </c>
      <c r="I831" s="66" t="s">
        <v>23</v>
      </c>
      <c r="J831" s="66">
        <v>200179</v>
      </c>
      <c r="K831" s="56" t="s">
        <v>4416</v>
      </c>
      <c r="L831" s="56">
        <v>1</v>
      </c>
      <c r="M831" s="56">
        <v>18375</v>
      </c>
      <c r="N831" s="57">
        <v>17500</v>
      </c>
    </row>
    <row r="832" spans="1:14" x14ac:dyDescent="0.35">
      <c r="A832" s="56" t="s">
        <v>1998</v>
      </c>
      <c r="B832" s="56">
        <v>8471160</v>
      </c>
      <c r="C832" s="56" t="s">
        <v>506</v>
      </c>
      <c r="D832" s="56">
        <v>432209</v>
      </c>
      <c r="E832" s="56" t="s">
        <v>138</v>
      </c>
      <c r="F832" s="56" t="str">
        <f t="shared" si="12"/>
        <v>847.8471160.1.432209.000000.847001.200179</v>
      </c>
      <c r="G832" s="66" t="s">
        <v>21</v>
      </c>
      <c r="H832" s="66">
        <v>847001</v>
      </c>
      <c r="I832" s="66" t="s">
        <v>23</v>
      </c>
      <c r="J832" s="66">
        <v>200179</v>
      </c>
      <c r="K832" s="56" t="s">
        <v>4417</v>
      </c>
      <c r="L832" s="56">
        <v>1</v>
      </c>
      <c r="M832" s="56">
        <v>57542.394</v>
      </c>
      <c r="N832" s="57">
        <v>54802.28</v>
      </c>
    </row>
    <row r="833" spans="1:14" x14ac:dyDescent="0.35">
      <c r="A833" s="56" t="s">
        <v>1998</v>
      </c>
      <c r="B833" s="56">
        <v>8471160</v>
      </c>
      <c r="C833" s="56" t="s">
        <v>506</v>
      </c>
      <c r="D833" s="56">
        <v>432209</v>
      </c>
      <c r="E833" s="56" t="s">
        <v>138</v>
      </c>
      <c r="F833" s="56" t="str">
        <f t="shared" si="12"/>
        <v>847.8471160.1.432209.000000.847001.200179</v>
      </c>
      <c r="G833" s="66" t="s">
        <v>21</v>
      </c>
      <c r="H833" s="66">
        <v>847001</v>
      </c>
      <c r="I833" s="66" t="s">
        <v>23</v>
      </c>
      <c r="J833" s="66">
        <v>200179</v>
      </c>
      <c r="K833" s="56" t="s">
        <v>4418</v>
      </c>
      <c r="L833" s="56">
        <v>1</v>
      </c>
      <c r="M833" s="56">
        <v>77175</v>
      </c>
      <c r="N833" s="57">
        <v>73500</v>
      </c>
    </row>
    <row r="834" spans="1:14" x14ac:dyDescent="0.35">
      <c r="A834" s="56" t="s">
        <v>1998</v>
      </c>
      <c r="B834" s="56">
        <v>8471160</v>
      </c>
      <c r="C834" s="56" t="s">
        <v>506</v>
      </c>
      <c r="D834" s="56">
        <v>432209</v>
      </c>
      <c r="E834" s="56" t="s">
        <v>138</v>
      </c>
      <c r="F834" s="56" t="str">
        <f t="shared" si="12"/>
        <v>847.8471160.1.432209.000000.847001.200179</v>
      </c>
      <c r="G834" s="66" t="s">
        <v>21</v>
      </c>
      <c r="H834" s="66">
        <v>847001</v>
      </c>
      <c r="I834" s="66" t="s">
        <v>23</v>
      </c>
      <c r="J834" s="66">
        <v>200179</v>
      </c>
      <c r="K834" s="56" t="s">
        <v>4419</v>
      </c>
      <c r="L834" s="56">
        <v>1</v>
      </c>
      <c r="M834" s="56">
        <v>78750</v>
      </c>
      <c r="N834" s="57">
        <v>75000</v>
      </c>
    </row>
    <row r="835" spans="1:14" x14ac:dyDescent="0.35">
      <c r="A835" s="56" t="s">
        <v>1998</v>
      </c>
      <c r="B835" s="56">
        <v>8471160</v>
      </c>
      <c r="C835" s="56" t="s">
        <v>506</v>
      </c>
      <c r="D835" s="56">
        <v>432209</v>
      </c>
      <c r="E835" s="56" t="s">
        <v>138</v>
      </c>
      <c r="F835" s="56" t="str">
        <f t="shared" ref="F835:F898" si="13">CONCATENATE(847,".",B835,".",1,".",D835,".","000000",".",H835,".",J835)</f>
        <v>847.8471160.1.432209.000000.847001.200179</v>
      </c>
      <c r="G835" s="66" t="s">
        <v>21</v>
      </c>
      <c r="H835" s="66">
        <v>847001</v>
      </c>
      <c r="I835" s="66" t="s">
        <v>23</v>
      </c>
      <c r="J835" s="66">
        <v>200179</v>
      </c>
      <c r="K835" s="56" t="s">
        <v>4420</v>
      </c>
      <c r="L835" s="56">
        <v>1</v>
      </c>
      <c r="M835" s="56">
        <v>12600</v>
      </c>
      <c r="N835" s="57">
        <v>12000</v>
      </c>
    </row>
    <row r="836" spans="1:14" x14ac:dyDescent="0.35">
      <c r="A836" s="56" t="s">
        <v>1998</v>
      </c>
      <c r="B836" s="56">
        <v>8471160</v>
      </c>
      <c r="C836" s="56" t="s">
        <v>506</v>
      </c>
      <c r="D836" s="56">
        <v>432209</v>
      </c>
      <c r="E836" s="56" t="s">
        <v>138</v>
      </c>
      <c r="F836" s="56" t="str">
        <f t="shared" si="13"/>
        <v>847.8471160.1.432209.000000.847001.200179</v>
      </c>
      <c r="G836" s="66" t="s">
        <v>21</v>
      </c>
      <c r="H836" s="66">
        <v>847001</v>
      </c>
      <c r="I836" s="66" t="s">
        <v>23</v>
      </c>
      <c r="J836" s="66">
        <v>200179</v>
      </c>
      <c r="K836" s="56" t="s">
        <v>4421</v>
      </c>
      <c r="L836" s="56">
        <v>1</v>
      </c>
      <c r="M836" s="56">
        <v>24948</v>
      </c>
      <c r="N836" s="57">
        <v>23760</v>
      </c>
    </row>
    <row r="837" spans="1:14" x14ac:dyDescent="0.35">
      <c r="A837" s="56" t="s">
        <v>1998</v>
      </c>
      <c r="B837" s="56">
        <v>8471160</v>
      </c>
      <c r="C837" s="56" t="s">
        <v>506</v>
      </c>
      <c r="D837" s="56">
        <v>432209</v>
      </c>
      <c r="E837" s="56" t="s">
        <v>138</v>
      </c>
      <c r="F837" s="56" t="str">
        <f t="shared" si="13"/>
        <v>847.8471160.1.432209.000000.847001.200179</v>
      </c>
      <c r="G837" s="66" t="s">
        <v>21</v>
      </c>
      <c r="H837" s="66">
        <v>847001</v>
      </c>
      <c r="I837" s="66" t="s">
        <v>23</v>
      </c>
      <c r="J837" s="66">
        <v>200179</v>
      </c>
      <c r="K837" s="56" t="s">
        <v>4422</v>
      </c>
      <c r="L837" s="56">
        <v>1</v>
      </c>
      <c r="M837" s="56">
        <v>42000</v>
      </c>
      <c r="N837" s="57">
        <v>40000</v>
      </c>
    </row>
    <row r="838" spans="1:14" x14ac:dyDescent="0.35">
      <c r="A838" s="56" t="s">
        <v>1998</v>
      </c>
      <c r="B838" s="56">
        <v>8471160</v>
      </c>
      <c r="C838" s="56" t="s">
        <v>506</v>
      </c>
      <c r="D838" s="56">
        <v>432209</v>
      </c>
      <c r="E838" s="56" t="s">
        <v>138</v>
      </c>
      <c r="F838" s="56" t="str">
        <f t="shared" si="13"/>
        <v>847.8471160.1.432209.000000.847001.200179</v>
      </c>
      <c r="G838" s="66" t="s">
        <v>21</v>
      </c>
      <c r="H838" s="66">
        <v>847001</v>
      </c>
      <c r="I838" s="66" t="s">
        <v>23</v>
      </c>
      <c r="J838" s="66">
        <v>200179</v>
      </c>
      <c r="K838" s="56" t="s">
        <v>4423</v>
      </c>
      <c r="L838" s="56">
        <v>1</v>
      </c>
      <c r="M838" s="56">
        <v>287728.35000000003</v>
      </c>
      <c r="N838" s="57">
        <v>274027</v>
      </c>
    </row>
    <row r="839" spans="1:14" x14ac:dyDescent="0.35">
      <c r="A839" s="56" t="s">
        <v>1998</v>
      </c>
      <c r="B839" s="56">
        <v>8471160</v>
      </c>
      <c r="C839" s="56" t="s">
        <v>506</v>
      </c>
      <c r="D839" s="56">
        <v>432209</v>
      </c>
      <c r="E839" s="56" t="s">
        <v>138</v>
      </c>
      <c r="F839" s="56" t="str">
        <f t="shared" si="13"/>
        <v>847.8471160.1.432209.000000.847001.200179</v>
      </c>
      <c r="G839" s="66" t="s">
        <v>21</v>
      </c>
      <c r="H839" s="66">
        <v>847001</v>
      </c>
      <c r="I839" s="66" t="s">
        <v>23</v>
      </c>
      <c r="J839" s="66">
        <v>200179</v>
      </c>
      <c r="K839" s="56" t="s">
        <v>4424</v>
      </c>
      <c r="L839" s="56">
        <v>1</v>
      </c>
      <c r="M839" s="56">
        <v>31500</v>
      </c>
      <c r="N839" s="57">
        <v>30000</v>
      </c>
    </row>
    <row r="840" spans="1:14" x14ac:dyDescent="0.35">
      <c r="A840" s="56" t="s">
        <v>1998</v>
      </c>
      <c r="B840" s="56">
        <v>8471160</v>
      </c>
      <c r="C840" s="56" t="s">
        <v>506</v>
      </c>
      <c r="D840" s="56">
        <v>432209</v>
      </c>
      <c r="E840" s="56" t="s">
        <v>138</v>
      </c>
      <c r="F840" s="56" t="str">
        <f t="shared" si="13"/>
        <v>847.8471160.1.432209.000000.847001.200179</v>
      </c>
      <c r="G840" s="66" t="s">
        <v>21</v>
      </c>
      <c r="H840" s="66">
        <v>847001</v>
      </c>
      <c r="I840" s="66" t="s">
        <v>23</v>
      </c>
      <c r="J840" s="66">
        <v>200179</v>
      </c>
      <c r="K840" s="56" t="s">
        <v>4425</v>
      </c>
      <c r="L840" s="56">
        <v>1</v>
      </c>
      <c r="M840" s="56">
        <v>50886.15</v>
      </c>
      <c r="N840" s="57">
        <v>48463</v>
      </c>
    </row>
    <row r="841" spans="1:14" x14ac:dyDescent="0.35">
      <c r="A841" s="56" t="s">
        <v>1998</v>
      </c>
      <c r="B841" s="56">
        <v>8471160</v>
      </c>
      <c r="C841" s="56" t="s">
        <v>506</v>
      </c>
      <c r="D841" s="56">
        <v>432209</v>
      </c>
      <c r="E841" s="56" t="s">
        <v>138</v>
      </c>
      <c r="F841" s="56" t="str">
        <f t="shared" si="13"/>
        <v>847.8471160.1.432209.000000.847001.200179</v>
      </c>
      <c r="G841" s="66" t="s">
        <v>21</v>
      </c>
      <c r="H841" s="66">
        <v>847001</v>
      </c>
      <c r="I841" s="66" t="s">
        <v>23</v>
      </c>
      <c r="J841" s="66">
        <v>200179</v>
      </c>
      <c r="K841" s="56" t="s">
        <v>4426</v>
      </c>
      <c r="L841" s="56">
        <v>1</v>
      </c>
      <c r="M841" s="56">
        <v>33356.400000000001</v>
      </c>
      <c r="N841" s="57">
        <v>31768</v>
      </c>
    </row>
    <row r="842" spans="1:14" x14ac:dyDescent="0.35">
      <c r="A842" s="56" t="s">
        <v>1998</v>
      </c>
      <c r="B842" s="56">
        <v>8471160</v>
      </c>
      <c r="C842" s="56" t="s">
        <v>506</v>
      </c>
      <c r="D842" s="56">
        <v>432209</v>
      </c>
      <c r="E842" s="56" t="s">
        <v>138</v>
      </c>
      <c r="F842" s="56" t="str">
        <f t="shared" si="13"/>
        <v>847.8471160.1.432209.000000.847001.200179</v>
      </c>
      <c r="G842" s="66" t="s">
        <v>21</v>
      </c>
      <c r="H842" s="66">
        <v>847001</v>
      </c>
      <c r="I842" s="66" t="s">
        <v>23</v>
      </c>
      <c r="J842" s="66">
        <v>200179</v>
      </c>
      <c r="K842" s="56" t="s">
        <v>4427</v>
      </c>
      <c r="L842" s="56">
        <v>1</v>
      </c>
      <c r="M842" s="56">
        <v>79800</v>
      </c>
      <c r="N842" s="57">
        <v>76000</v>
      </c>
    </row>
    <row r="843" spans="1:14" x14ac:dyDescent="0.35">
      <c r="A843" s="56" t="s">
        <v>1998</v>
      </c>
      <c r="B843" s="56">
        <v>8471160</v>
      </c>
      <c r="C843" s="56" t="s">
        <v>506</v>
      </c>
      <c r="D843" s="56">
        <v>432209</v>
      </c>
      <c r="E843" s="56" t="s">
        <v>138</v>
      </c>
      <c r="F843" s="56" t="str">
        <f t="shared" si="13"/>
        <v>847.8471160.1.432209.000000.847001.200179</v>
      </c>
      <c r="G843" s="66" t="s">
        <v>21</v>
      </c>
      <c r="H843" s="66">
        <v>847001</v>
      </c>
      <c r="I843" s="66" t="s">
        <v>23</v>
      </c>
      <c r="J843" s="66">
        <v>200179</v>
      </c>
      <c r="K843" s="56" t="s">
        <v>4428</v>
      </c>
      <c r="L843" s="56">
        <v>1</v>
      </c>
      <c r="M843" s="56">
        <v>194117.049</v>
      </c>
      <c r="N843" s="57">
        <v>184873.38</v>
      </c>
    </row>
    <row r="844" spans="1:14" x14ac:dyDescent="0.35">
      <c r="A844" s="56" t="s">
        <v>1998</v>
      </c>
      <c r="B844" s="56">
        <v>8471160</v>
      </c>
      <c r="C844" s="56" t="s">
        <v>506</v>
      </c>
      <c r="D844" s="56">
        <v>432209</v>
      </c>
      <c r="E844" s="56" t="s">
        <v>138</v>
      </c>
      <c r="F844" s="56" t="str">
        <f t="shared" si="13"/>
        <v>847.8471160.1.432209.000000.847001.200179</v>
      </c>
      <c r="G844" s="66" t="s">
        <v>21</v>
      </c>
      <c r="H844" s="66">
        <v>847001</v>
      </c>
      <c r="I844" s="66" t="s">
        <v>23</v>
      </c>
      <c r="J844" s="66">
        <v>200179</v>
      </c>
      <c r="K844" s="56" t="s">
        <v>4429</v>
      </c>
      <c r="L844" s="56">
        <v>1</v>
      </c>
      <c r="M844" s="56">
        <v>680400</v>
      </c>
      <c r="N844" s="57">
        <v>648000</v>
      </c>
    </row>
    <row r="845" spans="1:14" x14ac:dyDescent="0.35">
      <c r="A845" s="56" t="s">
        <v>1998</v>
      </c>
      <c r="B845" s="56">
        <v>8471160</v>
      </c>
      <c r="C845" s="56" t="s">
        <v>506</v>
      </c>
      <c r="D845" s="56">
        <v>432209</v>
      </c>
      <c r="E845" s="56" t="s">
        <v>138</v>
      </c>
      <c r="F845" s="56" t="str">
        <f t="shared" si="13"/>
        <v>847.8471160.1.432209.000000.847001.200179</v>
      </c>
      <c r="G845" s="66" t="s">
        <v>21</v>
      </c>
      <c r="H845" s="66">
        <v>847001</v>
      </c>
      <c r="I845" s="66" t="s">
        <v>23</v>
      </c>
      <c r="J845" s="66">
        <v>200179</v>
      </c>
      <c r="K845" s="56" t="s">
        <v>4430</v>
      </c>
      <c r="L845" s="56">
        <v>1</v>
      </c>
      <c r="M845" s="56">
        <v>275625</v>
      </c>
      <c r="N845" s="57">
        <v>262500</v>
      </c>
    </row>
    <row r="846" spans="1:14" x14ac:dyDescent="0.35">
      <c r="A846" s="56" t="s">
        <v>1998</v>
      </c>
      <c r="B846" s="56">
        <v>8471160</v>
      </c>
      <c r="C846" s="56" t="s">
        <v>506</v>
      </c>
      <c r="D846" s="56">
        <v>432209</v>
      </c>
      <c r="E846" s="56" t="s">
        <v>138</v>
      </c>
      <c r="F846" s="56" t="str">
        <f t="shared" si="13"/>
        <v>847.8471160.1.432209.000000.847001.200179</v>
      </c>
      <c r="G846" s="66" t="s">
        <v>21</v>
      </c>
      <c r="H846" s="66">
        <v>847001</v>
      </c>
      <c r="I846" s="66" t="s">
        <v>23</v>
      </c>
      <c r="J846" s="66">
        <v>200179</v>
      </c>
      <c r="K846" s="56" t="s">
        <v>4431</v>
      </c>
      <c r="L846" s="56">
        <v>1</v>
      </c>
      <c r="M846" s="56">
        <v>15750</v>
      </c>
      <c r="N846" s="57">
        <v>15000</v>
      </c>
    </row>
    <row r="847" spans="1:14" x14ac:dyDescent="0.35">
      <c r="A847" s="56" t="s">
        <v>1998</v>
      </c>
      <c r="B847" s="56">
        <v>8471160</v>
      </c>
      <c r="C847" s="56" t="s">
        <v>506</v>
      </c>
      <c r="D847" s="56">
        <v>432209</v>
      </c>
      <c r="E847" s="56" t="s">
        <v>138</v>
      </c>
      <c r="F847" s="56" t="str">
        <f t="shared" si="13"/>
        <v>847.8471160.1.432209.000000.847001.200179</v>
      </c>
      <c r="G847" s="66" t="s">
        <v>21</v>
      </c>
      <c r="H847" s="66">
        <v>847001</v>
      </c>
      <c r="I847" s="66" t="s">
        <v>23</v>
      </c>
      <c r="J847" s="66">
        <v>200179</v>
      </c>
      <c r="K847" s="56" t="s">
        <v>4432</v>
      </c>
      <c r="L847" s="56">
        <v>1</v>
      </c>
      <c r="M847" s="56">
        <v>45660.3</v>
      </c>
      <c r="N847" s="57">
        <v>43486</v>
      </c>
    </row>
    <row r="848" spans="1:14" x14ac:dyDescent="0.35">
      <c r="A848" s="56" t="s">
        <v>1998</v>
      </c>
      <c r="B848" s="56">
        <v>8471160</v>
      </c>
      <c r="C848" s="56" t="s">
        <v>506</v>
      </c>
      <c r="D848" s="56">
        <v>432209</v>
      </c>
      <c r="E848" s="56" t="s">
        <v>138</v>
      </c>
      <c r="F848" s="56" t="str">
        <f t="shared" si="13"/>
        <v>847.8471160.1.432209.000000.847001.200179</v>
      </c>
      <c r="G848" s="66" t="s">
        <v>21</v>
      </c>
      <c r="H848" s="66">
        <v>847001</v>
      </c>
      <c r="I848" s="66" t="s">
        <v>23</v>
      </c>
      <c r="J848" s="66">
        <v>200179</v>
      </c>
      <c r="K848" s="56" t="s">
        <v>4433</v>
      </c>
      <c r="L848" s="56">
        <v>1</v>
      </c>
      <c r="M848" s="56">
        <v>10920</v>
      </c>
      <c r="N848" s="57">
        <v>10400</v>
      </c>
    </row>
    <row r="849" spans="1:14" x14ac:dyDescent="0.35">
      <c r="A849" s="56" t="s">
        <v>1998</v>
      </c>
      <c r="B849" s="56">
        <v>8471160</v>
      </c>
      <c r="C849" s="56" t="s">
        <v>506</v>
      </c>
      <c r="D849" s="56">
        <v>432209</v>
      </c>
      <c r="E849" s="56" t="s">
        <v>138</v>
      </c>
      <c r="F849" s="56" t="str">
        <f t="shared" si="13"/>
        <v>847.8471160.1.432209.000000.847001.200179</v>
      </c>
      <c r="G849" s="66" t="s">
        <v>21</v>
      </c>
      <c r="H849" s="66">
        <v>847001</v>
      </c>
      <c r="I849" s="66" t="s">
        <v>23</v>
      </c>
      <c r="J849" s="66">
        <v>200179</v>
      </c>
      <c r="K849" s="56" t="s">
        <v>4434</v>
      </c>
      <c r="L849" s="56">
        <v>1</v>
      </c>
      <c r="M849" s="56">
        <v>5512.5</v>
      </c>
      <c r="N849" s="57">
        <v>5250</v>
      </c>
    </row>
    <row r="850" spans="1:14" x14ac:dyDescent="0.35">
      <c r="A850" s="56" t="s">
        <v>1998</v>
      </c>
      <c r="B850" s="56">
        <v>8471160</v>
      </c>
      <c r="C850" s="56" t="s">
        <v>506</v>
      </c>
      <c r="D850" s="56">
        <v>432209</v>
      </c>
      <c r="E850" s="56" t="s">
        <v>138</v>
      </c>
      <c r="F850" s="56" t="str">
        <f t="shared" si="13"/>
        <v>847.8471160.1.432209.000000.847001.200179</v>
      </c>
      <c r="G850" s="66" t="s">
        <v>21</v>
      </c>
      <c r="H850" s="66">
        <v>847001</v>
      </c>
      <c r="I850" s="66" t="s">
        <v>23</v>
      </c>
      <c r="J850" s="66">
        <v>200179</v>
      </c>
      <c r="K850" s="56" t="s">
        <v>4435</v>
      </c>
      <c r="L850" s="56">
        <v>1</v>
      </c>
      <c r="M850" s="56">
        <v>148853.13450000001</v>
      </c>
      <c r="N850" s="57">
        <v>141764.89000000001</v>
      </c>
    </row>
    <row r="851" spans="1:14" x14ac:dyDescent="0.35">
      <c r="A851" s="56" t="s">
        <v>1998</v>
      </c>
      <c r="B851" s="56">
        <v>8471160</v>
      </c>
      <c r="C851" s="56" t="s">
        <v>506</v>
      </c>
      <c r="D851" s="56">
        <v>432209</v>
      </c>
      <c r="E851" s="56" t="s">
        <v>138</v>
      </c>
      <c r="F851" s="56" t="str">
        <f t="shared" si="13"/>
        <v>847.8471160.1.432209.000000.847001.200179</v>
      </c>
      <c r="G851" s="66" t="s">
        <v>21</v>
      </c>
      <c r="H851" s="66">
        <v>847001</v>
      </c>
      <c r="I851" s="66" t="s">
        <v>23</v>
      </c>
      <c r="J851" s="66">
        <v>200179</v>
      </c>
      <c r="K851" s="56" t="s">
        <v>4436</v>
      </c>
      <c r="L851" s="56">
        <v>1</v>
      </c>
      <c r="M851" s="56">
        <v>99225</v>
      </c>
      <c r="N851" s="57">
        <v>94500</v>
      </c>
    </row>
    <row r="852" spans="1:14" x14ac:dyDescent="0.35">
      <c r="A852" s="56" t="s">
        <v>1998</v>
      </c>
      <c r="B852" s="56">
        <v>8471160</v>
      </c>
      <c r="C852" s="56" t="s">
        <v>506</v>
      </c>
      <c r="D852" s="56">
        <v>432209</v>
      </c>
      <c r="E852" s="56" t="s">
        <v>138</v>
      </c>
      <c r="F852" s="56" t="str">
        <f t="shared" si="13"/>
        <v>847.8471160.1.432209.000000.847001.200179</v>
      </c>
      <c r="G852" s="66" t="s">
        <v>21</v>
      </c>
      <c r="H852" s="66">
        <v>847001</v>
      </c>
      <c r="I852" s="66" t="s">
        <v>23</v>
      </c>
      <c r="J852" s="66">
        <v>200179</v>
      </c>
      <c r="K852" s="56" t="s">
        <v>4437</v>
      </c>
      <c r="L852" s="56">
        <v>1</v>
      </c>
      <c r="M852" s="56">
        <v>13125</v>
      </c>
      <c r="N852" s="57">
        <v>12500</v>
      </c>
    </row>
    <row r="853" spans="1:14" x14ac:dyDescent="0.35">
      <c r="A853" s="56" t="s">
        <v>1998</v>
      </c>
      <c r="B853" s="56">
        <v>8471160</v>
      </c>
      <c r="C853" s="56" t="s">
        <v>506</v>
      </c>
      <c r="D853" s="56">
        <v>432209</v>
      </c>
      <c r="E853" s="56" t="s">
        <v>138</v>
      </c>
      <c r="F853" s="56" t="str">
        <f t="shared" si="13"/>
        <v>847.8471160.1.432209.000000.847001.200179</v>
      </c>
      <c r="G853" s="66" t="s">
        <v>21</v>
      </c>
      <c r="H853" s="66">
        <v>847001</v>
      </c>
      <c r="I853" s="66" t="s">
        <v>23</v>
      </c>
      <c r="J853" s="66">
        <v>200179</v>
      </c>
      <c r="K853" s="56" t="s">
        <v>4438</v>
      </c>
      <c r="L853" s="56">
        <v>1</v>
      </c>
      <c r="M853" s="56">
        <v>74821.95</v>
      </c>
      <c r="N853" s="57">
        <v>71259</v>
      </c>
    </row>
    <row r="854" spans="1:14" x14ac:dyDescent="0.35">
      <c r="A854" s="56" t="s">
        <v>1998</v>
      </c>
      <c r="B854" s="56">
        <v>8471160</v>
      </c>
      <c r="C854" s="56" t="s">
        <v>506</v>
      </c>
      <c r="D854" s="56">
        <v>432209</v>
      </c>
      <c r="E854" s="56" t="s">
        <v>138</v>
      </c>
      <c r="F854" s="56" t="str">
        <f t="shared" si="13"/>
        <v>847.8471160.1.432209.000000.847001.200179</v>
      </c>
      <c r="G854" s="66" t="s">
        <v>21</v>
      </c>
      <c r="H854" s="66">
        <v>847001</v>
      </c>
      <c r="I854" s="66" t="s">
        <v>23</v>
      </c>
      <c r="J854" s="66">
        <v>200179</v>
      </c>
      <c r="K854" s="56" t="s">
        <v>4439</v>
      </c>
      <c r="L854" s="56">
        <v>1</v>
      </c>
      <c r="M854" s="56">
        <v>48686.400000000001</v>
      </c>
      <c r="N854" s="57">
        <v>46368</v>
      </c>
    </row>
    <row r="855" spans="1:14" x14ac:dyDescent="0.35">
      <c r="A855" s="56" t="s">
        <v>1998</v>
      </c>
      <c r="B855" s="56">
        <v>8471160</v>
      </c>
      <c r="C855" s="56" t="s">
        <v>506</v>
      </c>
      <c r="D855" s="56">
        <v>432209</v>
      </c>
      <c r="E855" s="56" t="s">
        <v>138</v>
      </c>
      <c r="F855" s="56" t="str">
        <f t="shared" si="13"/>
        <v>847.8471160.1.432209.000000.847001.200179</v>
      </c>
      <c r="G855" s="66" t="s">
        <v>21</v>
      </c>
      <c r="H855" s="66">
        <v>847001</v>
      </c>
      <c r="I855" s="66" t="s">
        <v>23</v>
      </c>
      <c r="J855" s="66">
        <v>200179</v>
      </c>
      <c r="K855" s="56" t="s">
        <v>4440</v>
      </c>
      <c r="L855" s="56">
        <v>1</v>
      </c>
      <c r="M855" s="56">
        <v>37485</v>
      </c>
      <c r="N855" s="57">
        <v>35700</v>
      </c>
    </row>
    <row r="856" spans="1:14" x14ac:dyDescent="0.35">
      <c r="A856" s="56" t="s">
        <v>1998</v>
      </c>
      <c r="B856" s="56">
        <v>8471160</v>
      </c>
      <c r="C856" s="56" t="s">
        <v>506</v>
      </c>
      <c r="D856" s="56">
        <v>432209</v>
      </c>
      <c r="E856" s="56" t="s">
        <v>138</v>
      </c>
      <c r="F856" s="56" t="str">
        <f t="shared" si="13"/>
        <v>847.8471160.1.432209.000000.847001.200179</v>
      </c>
      <c r="G856" s="66" t="s">
        <v>21</v>
      </c>
      <c r="H856" s="66">
        <v>847001</v>
      </c>
      <c r="I856" s="66" t="s">
        <v>23</v>
      </c>
      <c r="J856" s="66">
        <v>200179</v>
      </c>
      <c r="K856" s="56" t="s">
        <v>4441</v>
      </c>
      <c r="L856" s="56">
        <v>1</v>
      </c>
      <c r="M856" s="56">
        <v>325778.25</v>
      </c>
      <c r="N856" s="57">
        <v>310265</v>
      </c>
    </row>
    <row r="857" spans="1:14" x14ac:dyDescent="0.35">
      <c r="A857" s="56" t="s">
        <v>1998</v>
      </c>
      <c r="B857" s="56">
        <v>8471160</v>
      </c>
      <c r="C857" s="56" t="s">
        <v>506</v>
      </c>
      <c r="D857" s="56">
        <v>432209</v>
      </c>
      <c r="E857" s="56" t="s">
        <v>138</v>
      </c>
      <c r="F857" s="56" t="str">
        <f t="shared" si="13"/>
        <v>847.8471160.1.432209.000000.847001.200179</v>
      </c>
      <c r="G857" s="66" t="s">
        <v>21</v>
      </c>
      <c r="H857" s="66">
        <v>847001</v>
      </c>
      <c r="I857" s="66" t="s">
        <v>23</v>
      </c>
      <c r="J857" s="66">
        <v>200179</v>
      </c>
      <c r="K857" s="56" t="s">
        <v>4442</v>
      </c>
      <c r="L857" s="56">
        <v>1</v>
      </c>
      <c r="M857" s="56">
        <v>13375.425000000001</v>
      </c>
      <c r="N857" s="57">
        <v>12738.5</v>
      </c>
    </row>
    <row r="858" spans="1:14" x14ac:dyDescent="0.35">
      <c r="A858" s="56" t="s">
        <v>1998</v>
      </c>
      <c r="B858" s="56">
        <v>8471160</v>
      </c>
      <c r="C858" s="56" t="s">
        <v>506</v>
      </c>
      <c r="D858" s="56">
        <v>432209</v>
      </c>
      <c r="E858" s="56" t="s">
        <v>138</v>
      </c>
      <c r="F858" s="56" t="str">
        <f t="shared" si="13"/>
        <v>847.8471160.1.432209.000000.847001.200179</v>
      </c>
      <c r="G858" s="66" t="s">
        <v>21</v>
      </c>
      <c r="H858" s="66">
        <v>847001</v>
      </c>
      <c r="I858" s="66" t="s">
        <v>23</v>
      </c>
      <c r="J858" s="66">
        <v>200179</v>
      </c>
      <c r="K858" s="56" t="s">
        <v>4443</v>
      </c>
      <c r="L858" s="56">
        <v>1</v>
      </c>
      <c r="M858" s="56">
        <v>36389.472000000002</v>
      </c>
      <c r="N858" s="57">
        <v>34656.639999999999</v>
      </c>
    </row>
    <row r="859" spans="1:14" x14ac:dyDescent="0.35">
      <c r="A859" s="56" t="s">
        <v>1998</v>
      </c>
      <c r="B859" s="56">
        <v>8471160</v>
      </c>
      <c r="C859" s="56" t="s">
        <v>506</v>
      </c>
      <c r="D859" s="56">
        <v>432209</v>
      </c>
      <c r="E859" s="56" t="s">
        <v>138</v>
      </c>
      <c r="F859" s="56" t="str">
        <f t="shared" si="13"/>
        <v>847.8471160.1.432209.000000.847001.200179</v>
      </c>
      <c r="G859" s="66" t="s">
        <v>21</v>
      </c>
      <c r="H859" s="66">
        <v>847001</v>
      </c>
      <c r="I859" s="66" t="s">
        <v>23</v>
      </c>
      <c r="J859" s="66">
        <v>200179</v>
      </c>
      <c r="K859" s="56" t="s">
        <v>4444</v>
      </c>
      <c r="L859" s="56">
        <v>1</v>
      </c>
      <c r="M859" s="56">
        <v>31090.5</v>
      </c>
      <c r="N859" s="57">
        <v>29610</v>
      </c>
    </row>
    <row r="860" spans="1:14" x14ac:dyDescent="0.35">
      <c r="A860" s="56" t="s">
        <v>1998</v>
      </c>
      <c r="B860" s="56">
        <v>8471160</v>
      </c>
      <c r="C860" s="56" t="s">
        <v>506</v>
      </c>
      <c r="D860" s="56">
        <v>432209</v>
      </c>
      <c r="E860" s="56" t="s">
        <v>138</v>
      </c>
      <c r="F860" s="56" t="str">
        <f t="shared" si="13"/>
        <v>847.8471160.1.432209.000000.847001.200179</v>
      </c>
      <c r="G860" s="66" t="s">
        <v>21</v>
      </c>
      <c r="H860" s="66">
        <v>847001</v>
      </c>
      <c r="I860" s="66" t="s">
        <v>23</v>
      </c>
      <c r="J860" s="66">
        <v>200179</v>
      </c>
      <c r="K860" s="56" t="s">
        <v>4445</v>
      </c>
      <c r="L860" s="56">
        <v>1</v>
      </c>
      <c r="M860" s="56">
        <v>19950</v>
      </c>
      <c r="N860" s="57">
        <v>19000</v>
      </c>
    </row>
    <row r="861" spans="1:14" x14ac:dyDescent="0.35">
      <c r="A861" s="56" t="s">
        <v>1998</v>
      </c>
      <c r="B861" s="56">
        <v>8471160</v>
      </c>
      <c r="C861" s="56" t="s">
        <v>506</v>
      </c>
      <c r="D861" s="56">
        <v>432209</v>
      </c>
      <c r="E861" s="56" t="s">
        <v>138</v>
      </c>
      <c r="F861" s="56" t="str">
        <f t="shared" si="13"/>
        <v>847.8471160.1.432209.000000.847001.200179</v>
      </c>
      <c r="G861" s="66" t="s">
        <v>21</v>
      </c>
      <c r="H861" s="66">
        <v>847001</v>
      </c>
      <c r="I861" s="66" t="s">
        <v>23</v>
      </c>
      <c r="J861" s="66">
        <v>200179</v>
      </c>
      <c r="K861" s="56" t="s">
        <v>4446</v>
      </c>
      <c r="L861" s="56">
        <v>1</v>
      </c>
      <c r="M861" s="56">
        <v>10500</v>
      </c>
      <c r="N861" s="57">
        <v>10000</v>
      </c>
    </row>
    <row r="862" spans="1:14" x14ac:dyDescent="0.35">
      <c r="A862" s="56" t="s">
        <v>1998</v>
      </c>
      <c r="B862" s="56">
        <v>8471160</v>
      </c>
      <c r="C862" s="56" t="s">
        <v>506</v>
      </c>
      <c r="D862" s="56">
        <v>432209</v>
      </c>
      <c r="E862" s="56" t="s">
        <v>138</v>
      </c>
      <c r="F862" s="56" t="str">
        <f t="shared" si="13"/>
        <v>847.8471160.1.432209.000000.847001.200179</v>
      </c>
      <c r="G862" s="66" t="s">
        <v>21</v>
      </c>
      <c r="H862" s="66">
        <v>847001</v>
      </c>
      <c r="I862" s="66" t="s">
        <v>23</v>
      </c>
      <c r="J862" s="66">
        <v>200179</v>
      </c>
      <c r="K862" s="56" t="s">
        <v>4447</v>
      </c>
      <c r="L862" s="56">
        <v>1</v>
      </c>
      <c r="M862" s="56">
        <v>21000</v>
      </c>
      <c r="N862" s="57">
        <v>20000</v>
      </c>
    </row>
    <row r="863" spans="1:14" x14ac:dyDescent="0.35">
      <c r="A863" s="56" t="s">
        <v>1998</v>
      </c>
      <c r="B863" s="56">
        <v>8471160</v>
      </c>
      <c r="C863" s="56" t="s">
        <v>506</v>
      </c>
      <c r="D863" s="56">
        <v>432209</v>
      </c>
      <c r="E863" s="56" t="s">
        <v>138</v>
      </c>
      <c r="F863" s="56" t="str">
        <f t="shared" si="13"/>
        <v>847.8471160.1.432209.000000.847001.200179</v>
      </c>
      <c r="G863" s="66" t="s">
        <v>21</v>
      </c>
      <c r="H863" s="66">
        <v>847001</v>
      </c>
      <c r="I863" s="66" t="s">
        <v>23</v>
      </c>
      <c r="J863" s="66">
        <v>200179</v>
      </c>
      <c r="K863" s="56" t="s">
        <v>4448</v>
      </c>
      <c r="L863" s="56">
        <v>1</v>
      </c>
      <c r="M863" s="56">
        <v>42000</v>
      </c>
      <c r="N863" s="57">
        <v>40000</v>
      </c>
    </row>
    <row r="864" spans="1:14" x14ac:dyDescent="0.35">
      <c r="A864" s="56" t="s">
        <v>1998</v>
      </c>
      <c r="B864" s="56">
        <v>8471160</v>
      </c>
      <c r="C864" s="56" t="s">
        <v>506</v>
      </c>
      <c r="D864" s="56">
        <v>432209</v>
      </c>
      <c r="E864" s="56" t="s">
        <v>138</v>
      </c>
      <c r="F864" s="56" t="str">
        <f t="shared" si="13"/>
        <v>847.8471160.1.432209.000000.847001.200179</v>
      </c>
      <c r="G864" s="66" t="s">
        <v>21</v>
      </c>
      <c r="H864" s="66">
        <v>847001</v>
      </c>
      <c r="I864" s="66" t="s">
        <v>23</v>
      </c>
      <c r="J864" s="66">
        <v>200179</v>
      </c>
      <c r="K864" s="56" t="s">
        <v>4449</v>
      </c>
      <c r="L864" s="56">
        <v>1</v>
      </c>
      <c r="M864" s="56">
        <v>5807.97</v>
      </c>
      <c r="N864" s="57">
        <v>5531.4</v>
      </c>
    </row>
    <row r="865" spans="1:14" x14ac:dyDescent="0.35">
      <c r="A865" s="56" t="s">
        <v>1998</v>
      </c>
      <c r="B865" s="56">
        <v>8471160</v>
      </c>
      <c r="C865" s="56" t="s">
        <v>506</v>
      </c>
      <c r="D865" s="56">
        <v>432209</v>
      </c>
      <c r="E865" s="56" t="s">
        <v>138</v>
      </c>
      <c r="F865" s="56" t="str">
        <f t="shared" si="13"/>
        <v>847.8471160.1.432209.000000.847001.200179</v>
      </c>
      <c r="G865" s="66" t="s">
        <v>21</v>
      </c>
      <c r="H865" s="66">
        <v>847001</v>
      </c>
      <c r="I865" s="66" t="s">
        <v>23</v>
      </c>
      <c r="J865" s="66">
        <v>200179</v>
      </c>
      <c r="K865" s="56" t="s">
        <v>4450</v>
      </c>
      <c r="L865" s="56">
        <v>1</v>
      </c>
      <c r="M865" s="56">
        <v>6644.7675000000008</v>
      </c>
      <c r="N865" s="57">
        <v>6328.35</v>
      </c>
    </row>
    <row r="866" spans="1:14" x14ac:dyDescent="0.35">
      <c r="A866" s="56" t="s">
        <v>1998</v>
      </c>
      <c r="B866" s="56">
        <v>8471160</v>
      </c>
      <c r="C866" s="56" t="s">
        <v>506</v>
      </c>
      <c r="D866" s="56">
        <v>432209</v>
      </c>
      <c r="E866" s="56" t="s">
        <v>138</v>
      </c>
      <c r="F866" s="56" t="str">
        <f t="shared" si="13"/>
        <v>847.8471160.1.432209.000000.847001.200179</v>
      </c>
      <c r="G866" s="66" t="s">
        <v>21</v>
      </c>
      <c r="H866" s="66">
        <v>847001</v>
      </c>
      <c r="I866" s="66" t="s">
        <v>23</v>
      </c>
      <c r="J866" s="66">
        <v>200179</v>
      </c>
      <c r="K866" s="56" t="s">
        <v>4451</v>
      </c>
      <c r="L866" s="56">
        <v>1</v>
      </c>
      <c r="M866" s="56">
        <v>16969.239000000001</v>
      </c>
      <c r="N866" s="57">
        <v>16161.18</v>
      </c>
    </row>
    <row r="867" spans="1:14" x14ac:dyDescent="0.35">
      <c r="A867" s="56" t="s">
        <v>1998</v>
      </c>
      <c r="B867" s="56">
        <v>8471160</v>
      </c>
      <c r="C867" s="56" t="s">
        <v>506</v>
      </c>
      <c r="D867" s="56">
        <v>432209</v>
      </c>
      <c r="E867" s="56" t="s">
        <v>138</v>
      </c>
      <c r="F867" s="56" t="str">
        <f t="shared" si="13"/>
        <v>847.8471160.1.432209.000000.847001.200179</v>
      </c>
      <c r="G867" s="66" t="s">
        <v>21</v>
      </c>
      <c r="H867" s="66">
        <v>847001</v>
      </c>
      <c r="I867" s="66" t="s">
        <v>23</v>
      </c>
      <c r="J867" s="66">
        <v>200179</v>
      </c>
      <c r="K867" s="56" t="s">
        <v>4452</v>
      </c>
      <c r="L867" s="56">
        <v>1</v>
      </c>
      <c r="M867" s="56">
        <v>11190.9</v>
      </c>
      <c r="N867" s="57">
        <v>10658</v>
      </c>
    </row>
    <row r="868" spans="1:14" x14ac:dyDescent="0.35">
      <c r="A868" s="56" t="s">
        <v>1998</v>
      </c>
      <c r="B868" s="56">
        <v>8471160</v>
      </c>
      <c r="C868" s="56" t="s">
        <v>506</v>
      </c>
      <c r="D868" s="56">
        <v>432209</v>
      </c>
      <c r="E868" s="56" t="s">
        <v>138</v>
      </c>
      <c r="F868" s="56" t="str">
        <f t="shared" si="13"/>
        <v>847.8471160.1.432209.000000.847001.200179</v>
      </c>
      <c r="G868" s="66" t="s">
        <v>21</v>
      </c>
      <c r="H868" s="66">
        <v>847001</v>
      </c>
      <c r="I868" s="66" t="s">
        <v>23</v>
      </c>
      <c r="J868" s="66">
        <v>200179</v>
      </c>
      <c r="K868" s="56" t="s">
        <v>4453</v>
      </c>
      <c r="L868" s="56">
        <v>1</v>
      </c>
      <c r="M868" s="56">
        <v>12600</v>
      </c>
      <c r="N868" s="57">
        <v>12000</v>
      </c>
    </row>
    <row r="869" spans="1:14" x14ac:dyDescent="0.35">
      <c r="A869" s="56" t="s">
        <v>1998</v>
      </c>
      <c r="B869" s="56">
        <v>8471160</v>
      </c>
      <c r="C869" s="56" t="s">
        <v>506</v>
      </c>
      <c r="D869" s="56">
        <v>432209</v>
      </c>
      <c r="E869" s="56" t="s">
        <v>138</v>
      </c>
      <c r="F869" s="56" t="str">
        <f t="shared" si="13"/>
        <v>847.8471160.1.432209.000000.847001.200179</v>
      </c>
      <c r="G869" s="66" t="s">
        <v>21</v>
      </c>
      <c r="H869" s="66">
        <v>847001</v>
      </c>
      <c r="I869" s="66" t="s">
        <v>23</v>
      </c>
      <c r="J869" s="66">
        <v>200179</v>
      </c>
      <c r="K869" s="56" t="s">
        <v>4454</v>
      </c>
      <c r="L869" s="56">
        <v>1</v>
      </c>
      <c r="M869" s="56">
        <v>1754.0775000000001</v>
      </c>
      <c r="N869" s="57">
        <v>1670.55</v>
      </c>
    </row>
    <row r="870" spans="1:14" x14ac:dyDescent="0.35">
      <c r="A870" s="56" t="s">
        <v>1998</v>
      </c>
      <c r="B870" s="56">
        <v>8471160</v>
      </c>
      <c r="C870" s="56" t="s">
        <v>506</v>
      </c>
      <c r="D870" s="56">
        <v>432209</v>
      </c>
      <c r="E870" s="56" t="s">
        <v>138</v>
      </c>
      <c r="F870" s="56" t="str">
        <f t="shared" si="13"/>
        <v>847.8471160.1.432209.000000.847001.200179</v>
      </c>
      <c r="G870" s="66" t="s">
        <v>21</v>
      </c>
      <c r="H870" s="66">
        <v>847001</v>
      </c>
      <c r="I870" s="66" t="s">
        <v>23</v>
      </c>
      <c r="J870" s="66">
        <v>200179</v>
      </c>
      <c r="K870" s="56" t="s">
        <v>4455</v>
      </c>
      <c r="L870" s="56">
        <v>1</v>
      </c>
      <c r="M870" s="56">
        <v>30870</v>
      </c>
      <c r="N870" s="57">
        <v>29400</v>
      </c>
    </row>
    <row r="871" spans="1:14" x14ac:dyDescent="0.35">
      <c r="A871" s="56" t="s">
        <v>1998</v>
      </c>
      <c r="B871" s="56">
        <v>8471160</v>
      </c>
      <c r="C871" s="56" t="s">
        <v>506</v>
      </c>
      <c r="D871" s="56">
        <v>432209</v>
      </c>
      <c r="E871" s="56" t="s">
        <v>138</v>
      </c>
      <c r="F871" s="56" t="str">
        <f t="shared" si="13"/>
        <v>847.8471160.1.432209.000000.847001.200179</v>
      </c>
      <c r="G871" s="66" t="s">
        <v>21</v>
      </c>
      <c r="H871" s="66">
        <v>847001</v>
      </c>
      <c r="I871" s="66" t="s">
        <v>23</v>
      </c>
      <c r="J871" s="66">
        <v>200179</v>
      </c>
      <c r="K871" s="56" t="s">
        <v>4456</v>
      </c>
      <c r="L871" s="56">
        <v>1</v>
      </c>
      <c r="M871" s="56">
        <v>38587.5</v>
      </c>
      <c r="N871" s="57">
        <v>36750</v>
      </c>
    </row>
    <row r="872" spans="1:14" x14ac:dyDescent="0.35">
      <c r="A872" s="56" t="s">
        <v>1998</v>
      </c>
      <c r="B872" s="56">
        <v>8471160</v>
      </c>
      <c r="C872" s="56" t="s">
        <v>506</v>
      </c>
      <c r="D872" s="56">
        <v>432209</v>
      </c>
      <c r="E872" s="56" t="s">
        <v>138</v>
      </c>
      <c r="F872" s="56" t="str">
        <f t="shared" si="13"/>
        <v>847.8471160.1.432209.000000.847001.200179</v>
      </c>
      <c r="G872" s="66" t="s">
        <v>21</v>
      </c>
      <c r="H872" s="66">
        <v>847001</v>
      </c>
      <c r="I872" s="66" t="s">
        <v>23</v>
      </c>
      <c r="J872" s="66">
        <v>200179</v>
      </c>
      <c r="K872" s="56" t="s">
        <v>4457</v>
      </c>
      <c r="L872" s="56">
        <v>1</v>
      </c>
      <c r="M872" s="56">
        <v>4354.875</v>
      </c>
      <c r="N872" s="57">
        <v>4147.5</v>
      </c>
    </row>
    <row r="873" spans="1:14" x14ac:dyDescent="0.35">
      <c r="A873" s="56" t="s">
        <v>1998</v>
      </c>
      <c r="B873" s="56">
        <v>8471160</v>
      </c>
      <c r="C873" s="56" t="s">
        <v>506</v>
      </c>
      <c r="D873" s="56">
        <v>432209</v>
      </c>
      <c r="E873" s="56" t="s">
        <v>138</v>
      </c>
      <c r="F873" s="56" t="str">
        <f t="shared" si="13"/>
        <v>847.8471160.1.432209.000000.847001.200179</v>
      </c>
      <c r="G873" s="66" t="s">
        <v>21</v>
      </c>
      <c r="H873" s="66">
        <v>847001</v>
      </c>
      <c r="I873" s="66" t="s">
        <v>23</v>
      </c>
      <c r="J873" s="66">
        <v>200179</v>
      </c>
      <c r="K873" s="56" t="s">
        <v>4458</v>
      </c>
      <c r="L873" s="56">
        <v>1</v>
      </c>
      <c r="M873" s="56">
        <v>9181.6200000000008</v>
      </c>
      <c r="N873" s="57">
        <v>8744.4</v>
      </c>
    </row>
    <row r="874" spans="1:14" x14ac:dyDescent="0.35">
      <c r="A874" s="56" t="s">
        <v>1998</v>
      </c>
      <c r="B874" s="56">
        <v>8471160</v>
      </c>
      <c r="C874" s="56" t="s">
        <v>506</v>
      </c>
      <c r="D874" s="56">
        <v>432209</v>
      </c>
      <c r="E874" s="56" t="s">
        <v>138</v>
      </c>
      <c r="F874" s="56" t="str">
        <f t="shared" si="13"/>
        <v>847.8471160.1.432209.000000.847001.200179</v>
      </c>
      <c r="G874" s="66" t="s">
        <v>21</v>
      </c>
      <c r="H874" s="66">
        <v>847001</v>
      </c>
      <c r="I874" s="66" t="s">
        <v>23</v>
      </c>
      <c r="J874" s="66">
        <v>200179</v>
      </c>
      <c r="K874" s="56" t="s">
        <v>4459</v>
      </c>
      <c r="L874" s="56">
        <v>1</v>
      </c>
      <c r="M874" s="56">
        <v>17915.625</v>
      </c>
      <c r="N874" s="57">
        <v>17062.5</v>
      </c>
    </row>
    <row r="875" spans="1:14" x14ac:dyDescent="0.35">
      <c r="A875" s="56" t="s">
        <v>1998</v>
      </c>
      <c r="B875" s="56">
        <v>8471160</v>
      </c>
      <c r="C875" s="56" t="s">
        <v>506</v>
      </c>
      <c r="D875" s="56">
        <v>432209</v>
      </c>
      <c r="E875" s="56" t="s">
        <v>138</v>
      </c>
      <c r="F875" s="56" t="str">
        <f t="shared" si="13"/>
        <v>847.8471160.1.432209.000000.847001.200179</v>
      </c>
      <c r="G875" s="66" t="s">
        <v>21</v>
      </c>
      <c r="H875" s="66">
        <v>847001</v>
      </c>
      <c r="I875" s="66" t="s">
        <v>23</v>
      </c>
      <c r="J875" s="66">
        <v>200179</v>
      </c>
      <c r="K875" s="56" t="s">
        <v>4460</v>
      </c>
      <c r="L875" s="56">
        <v>1</v>
      </c>
      <c r="M875" s="56">
        <v>15071.7</v>
      </c>
      <c r="N875" s="57">
        <v>14354</v>
      </c>
    </row>
    <row r="876" spans="1:14" x14ac:dyDescent="0.35">
      <c r="A876" s="56" t="s">
        <v>1998</v>
      </c>
      <c r="B876" s="56">
        <v>8471160</v>
      </c>
      <c r="C876" s="56" t="s">
        <v>506</v>
      </c>
      <c r="D876" s="56">
        <v>432209</v>
      </c>
      <c r="E876" s="56" t="s">
        <v>138</v>
      </c>
      <c r="F876" s="56" t="str">
        <f t="shared" si="13"/>
        <v>847.8471160.1.432209.000000.847001.200179</v>
      </c>
      <c r="G876" s="66" t="s">
        <v>21</v>
      </c>
      <c r="H876" s="66">
        <v>847001</v>
      </c>
      <c r="I876" s="66" t="s">
        <v>23</v>
      </c>
      <c r="J876" s="66">
        <v>200179</v>
      </c>
      <c r="K876" s="56" t="s">
        <v>4461</v>
      </c>
      <c r="L876" s="56">
        <v>1</v>
      </c>
      <c r="M876" s="56">
        <v>5617.5105000000003</v>
      </c>
      <c r="N876" s="57">
        <v>5350.01</v>
      </c>
    </row>
    <row r="877" spans="1:14" x14ac:dyDescent="0.35">
      <c r="A877" s="56" t="s">
        <v>1998</v>
      </c>
      <c r="B877" s="56">
        <v>8471160</v>
      </c>
      <c r="C877" s="56" t="s">
        <v>506</v>
      </c>
      <c r="D877" s="56">
        <v>432209</v>
      </c>
      <c r="E877" s="56" t="s">
        <v>138</v>
      </c>
      <c r="F877" s="56" t="str">
        <f t="shared" si="13"/>
        <v>847.8471160.1.432209.000000.847001.200179</v>
      </c>
      <c r="G877" s="66" t="s">
        <v>21</v>
      </c>
      <c r="H877" s="66">
        <v>847001</v>
      </c>
      <c r="I877" s="66" t="s">
        <v>23</v>
      </c>
      <c r="J877" s="66">
        <v>200179</v>
      </c>
      <c r="K877" s="56" t="s">
        <v>4462</v>
      </c>
      <c r="L877" s="56">
        <v>1</v>
      </c>
      <c r="M877" s="56">
        <v>42000</v>
      </c>
      <c r="N877" s="57">
        <v>40000</v>
      </c>
    </row>
    <row r="878" spans="1:14" x14ac:dyDescent="0.35">
      <c r="A878" s="56" t="s">
        <v>1998</v>
      </c>
      <c r="B878" s="56">
        <v>8471160</v>
      </c>
      <c r="C878" s="56" t="s">
        <v>506</v>
      </c>
      <c r="D878" s="56">
        <v>432209</v>
      </c>
      <c r="E878" s="56" t="s">
        <v>138</v>
      </c>
      <c r="F878" s="56" t="str">
        <f t="shared" si="13"/>
        <v>847.8471160.1.432209.000000.847001.200179</v>
      </c>
      <c r="G878" s="66" t="s">
        <v>21</v>
      </c>
      <c r="H878" s="66">
        <v>847001</v>
      </c>
      <c r="I878" s="66" t="s">
        <v>23</v>
      </c>
      <c r="J878" s="66">
        <v>200179</v>
      </c>
      <c r="K878" s="56" t="s">
        <v>4463</v>
      </c>
      <c r="L878" s="56">
        <v>1</v>
      </c>
      <c r="M878" s="56">
        <v>24948.042000000001</v>
      </c>
      <c r="N878" s="57">
        <v>23760.04</v>
      </c>
    </row>
    <row r="879" spans="1:14" x14ac:dyDescent="0.35">
      <c r="A879" s="56" t="s">
        <v>1998</v>
      </c>
      <c r="B879" s="56">
        <v>8471160</v>
      </c>
      <c r="C879" s="56" t="s">
        <v>506</v>
      </c>
      <c r="D879" s="56">
        <v>432209</v>
      </c>
      <c r="E879" s="56" t="s">
        <v>138</v>
      </c>
      <c r="F879" s="56" t="str">
        <f t="shared" si="13"/>
        <v>847.8471160.1.432209.000000.847001.200179</v>
      </c>
      <c r="G879" s="66" t="s">
        <v>21</v>
      </c>
      <c r="H879" s="66">
        <v>847001</v>
      </c>
      <c r="I879" s="66" t="s">
        <v>23</v>
      </c>
      <c r="J879" s="66">
        <v>200179</v>
      </c>
      <c r="K879" s="56" t="s">
        <v>4464</v>
      </c>
      <c r="L879" s="56">
        <v>1</v>
      </c>
      <c r="M879" s="56">
        <v>22050</v>
      </c>
      <c r="N879" s="57">
        <v>21000</v>
      </c>
    </row>
    <row r="880" spans="1:14" x14ac:dyDescent="0.35">
      <c r="A880" s="56" t="s">
        <v>1998</v>
      </c>
      <c r="B880" s="56">
        <v>8471160</v>
      </c>
      <c r="C880" s="56" t="s">
        <v>506</v>
      </c>
      <c r="D880" s="56">
        <v>432209</v>
      </c>
      <c r="E880" s="56" t="s">
        <v>138</v>
      </c>
      <c r="F880" s="56" t="str">
        <f t="shared" si="13"/>
        <v>847.8471160.1.432209.000000.847001.200179</v>
      </c>
      <c r="G880" s="66" t="s">
        <v>21</v>
      </c>
      <c r="H880" s="66">
        <v>847001</v>
      </c>
      <c r="I880" s="66" t="s">
        <v>23</v>
      </c>
      <c r="J880" s="66">
        <v>200179</v>
      </c>
      <c r="K880" s="56" t="s">
        <v>4465</v>
      </c>
      <c r="L880" s="56">
        <v>1</v>
      </c>
      <c r="M880" s="56">
        <v>8637.6675000000014</v>
      </c>
      <c r="N880" s="57">
        <v>8226.35</v>
      </c>
    </row>
    <row r="881" spans="1:14" x14ac:dyDescent="0.35">
      <c r="A881" s="56" t="s">
        <v>1998</v>
      </c>
      <c r="B881" s="56">
        <v>8471160</v>
      </c>
      <c r="C881" s="56" t="s">
        <v>506</v>
      </c>
      <c r="D881" s="56">
        <v>432209</v>
      </c>
      <c r="E881" s="56" t="s">
        <v>138</v>
      </c>
      <c r="F881" s="56" t="str">
        <f t="shared" si="13"/>
        <v>847.8471160.1.432209.000000.847001.200179</v>
      </c>
      <c r="G881" s="66" t="s">
        <v>21</v>
      </c>
      <c r="H881" s="66">
        <v>847001</v>
      </c>
      <c r="I881" s="66" t="s">
        <v>23</v>
      </c>
      <c r="J881" s="66">
        <v>200179</v>
      </c>
      <c r="K881" s="56" t="s">
        <v>4466</v>
      </c>
      <c r="L881" s="56">
        <v>1</v>
      </c>
      <c r="M881" s="56">
        <v>5217.2714999999998</v>
      </c>
      <c r="N881" s="57">
        <v>4968.83</v>
      </c>
    </row>
    <row r="882" spans="1:14" x14ac:dyDescent="0.35">
      <c r="A882" s="56" t="s">
        <v>1998</v>
      </c>
      <c r="B882" s="56">
        <v>8471160</v>
      </c>
      <c r="C882" s="56" t="s">
        <v>506</v>
      </c>
      <c r="D882" s="56">
        <v>432209</v>
      </c>
      <c r="E882" s="56" t="s">
        <v>138</v>
      </c>
      <c r="F882" s="56" t="str">
        <f t="shared" si="13"/>
        <v>847.8471160.1.432209.000000.847001.200179</v>
      </c>
      <c r="G882" s="66" t="s">
        <v>21</v>
      </c>
      <c r="H882" s="66">
        <v>847001</v>
      </c>
      <c r="I882" s="66" t="s">
        <v>23</v>
      </c>
      <c r="J882" s="66">
        <v>200179</v>
      </c>
      <c r="K882" s="56" t="s">
        <v>4467</v>
      </c>
      <c r="L882" s="56">
        <v>1</v>
      </c>
      <c r="M882" s="56">
        <v>26460</v>
      </c>
      <c r="N882" s="57">
        <v>25200</v>
      </c>
    </row>
    <row r="883" spans="1:14" x14ac:dyDescent="0.35">
      <c r="A883" s="56" t="s">
        <v>1998</v>
      </c>
      <c r="B883" s="56">
        <v>8471160</v>
      </c>
      <c r="C883" s="56" t="s">
        <v>506</v>
      </c>
      <c r="D883" s="56">
        <v>432209</v>
      </c>
      <c r="E883" s="56" t="s">
        <v>138</v>
      </c>
      <c r="F883" s="56" t="str">
        <f t="shared" si="13"/>
        <v>847.8471160.1.432209.000000.847001.200179</v>
      </c>
      <c r="G883" s="66" t="s">
        <v>21</v>
      </c>
      <c r="H883" s="66">
        <v>847001</v>
      </c>
      <c r="I883" s="66" t="s">
        <v>23</v>
      </c>
      <c r="J883" s="66">
        <v>200179</v>
      </c>
      <c r="K883" s="56" t="s">
        <v>4468</v>
      </c>
      <c r="L883" s="56">
        <v>1</v>
      </c>
      <c r="M883" s="56">
        <v>23220.75</v>
      </c>
      <c r="N883" s="57">
        <v>22115</v>
      </c>
    </row>
    <row r="884" spans="1:14" x14ac:dyDescent="0.35">
      <c r="A884" s="56" t="s">
        <v>1998</v>
      </c>
      <c r="B884" s="56">
        <v>8471160</v>
      </c>
      <c r="C884" s="56" t="s">
        <v>506</v>
      </c>
      <c r="D884" s="56">
        <v>432209</v>
      </c>
      <c r="E884" s="56" t="s">
        <v>138</v>
      </c>
      <c r="F884" s="56" t="str">
        <f t="shared" si="13"/>
        <v>847.8471160.1.432209.000000.847001.200179</v>
      </c>
      <c r="G884" s="66" t="s">
        <v>21</v>
      </c>
      <c r="H884" s="66">
        <v>847001</v>
      </c>
      <c r="I884" s="66" t="s">
        <v>23</v>
      </c>
      <c r="J884" s="66">
        <v>200179</v>
      </c>
      <c r="K884" s="56" t="s">
        <v>4469</v>
      </c>
      <c r="L884" s="56">
        <v>1</v>
      </c>
      <c r="M884" s="56">
        <v>8925</v>
      </c>
      <c r="N884" s="57">
        <v>8500</v>
      </c>
    </row>
    <row r="885" spans="1:14" x14ac:dyDescent="0.35">
      <c r="A885" s="56" t="s">
        <v>1998</v>
      </c>
      <c r="B885" s="56">
        <v>8471160</v>
      </c>
      <c r="C885" s="56" t="s">
        <v>506</v>
      </c>
      <c r="D885" s="56">
        <v>432209</v>
      </c>
      <c r="E885" s="56" t="s">
        <v>138</v>
      </c>
      <c r="F885" s="56" t="str">
        <f t="shared" si="13"/>
        <v>847.8471160.1.432209.000000.847001.200179</v>
      </c>
      <c r="G885" s="66" t="s">
        <v>21</v>
      </c>
      <c r="H885" s="66">
        <v>847001</v>
      </c>
      <c r="I885" s="66" t="s">
        <v>23</v>
      </c>
      <c r="J885" s="66">
        <v>200179</v>
      </c>
      <c r="K885" s="56" t="s">
        <v>4470</v>
      </c>
      <c r="L885" s="56">
        <v>1</v>
      </c>
      <c r="M885" s="56">
        <v>5784.9855000000007</v>
      </c>
      <c r="N885" s="57">
        <v>5509.51</v>
      </c>
    </row>
    <row r="886" spans="1:14" x14ac:dyDescent="0.35">
      <c r="A886" s="56" t="s">
        <v>1998</v>
      </c>
      <c r="B886" s="56">
        <v>8471160</v>
      </c>
      <c r="C886" s="56" t="s">
        <v>506</v>
      </c>
      <c r="D886" s="56">
        <v>432209</v>
      </c>
      <c r="E886" s="56" t="s">
        <v>138</v>
      </c>
      <c r="F886" s="56" t="str">
        <f t="shared" si="13"/>
        <v>847.8471160.1.432209.000000.847001.200179</v>
      </c>
      <c r="G886" s="66" t="s">
        <v>21</v>
      </c>
      <c r="H886" s="66">
        <v>847001</v>
      </c>
      <c r="I886" s="66" t="s">
        <v>23</v>
      </c>
      <c r="J886" s="66">
        <v>200179</v>
      </c>
      <c r="K886" s="56" t="s">
        <v>4471</v>
      </c>
      <c r="L886" s="56">
        <v>1</v>
      </c>
      <c r="M886" s="56">
        <v>5784.9855000000007</v>
      </c>
      <c r="N886" s="57">
        <v>5509.51</v>
      </c>
    </row>
    <row r="887" spans="1:14" x14ac:dyDescent="0.35">
      <c r="A887" s="56" t="s">
        <v>1998</v>
      </c>
      <c r="B887" s="56">
        <v>8471160</v>
      </c>
      <c r="C887" s="56" t="s">
        <v>506</v>
      </c>
      <c r="D887" s="56">
        <v>432209</v>
      </c>
      <c r="E887" s="56" t="s">
        <v>138</v>
      </c>
      <c r="F887" s="56" t="str">
        <f t="shared" si="13"/>
        <v>847.8471160.1.432209.000000.847001.200179</v>
      </c>
      <c r="G887" s="66" t="s">
        <v>21</v>
      </c>
      <c r="H887" s="66">
        <v>847001</v>
      </c>
      <c r="I887" s="66" t="s">
        <v>23</v>
      </c>
      <c r="J887" s="66">
        <v>200179</v>
      </c>
      <c r="K887" s="56" t="s">
        <v>4472</v>
      </c>
      <c r="L887" s="56">
        <v>1</v>
      </c>
      <c r="M887" s="56">
        <v>3856.6605000000004</v>
      </c>
      <c r="N887" s="57">
        <v>3673.01</v>
      </c>
    </row>
    <row r="888" spans="1:14" x14ac:dyDescent="0.35">
      <c r="A888" s="56" t="s">
        <v>1998</v>
      </c>
      <c r="B888" s="56">
        <v>8471160</v>
      </c>
      <c r="C888" s="56" t="s">
        <v>506</v>
      </c>
      <c r="D888" s="56">
        <v>432209</v>
      </c>
      <c r="E888" s="56" t="s">
        <v>138</v>
      </c>
      <c r="F888" s="56" t="str">
        <f t="shared" si="13"/>
        <v>847.8471160.1.432209.000000.847001.200179</v>
      </c>
      <c r="G888" s="66" t="s">
        <v>21</v>
      </c>
      <c r="H888" s="66">
        <v>847001</v>
      </c>
      <c r="I888" s="66" t="s">
        <v>23</v>
      </c>
      <c r="J888" s="66">
        <v>200179</v>
      </c>
      <c r="K888" s="56" t="s">
        <v>4473</v>
      </c>
      <c r="L888" s="56">
        <v>1</v>
      </c>
      <c r="M888" s="56">
        <v>3856.6605000000004</v>
      </c>
      <c r="N888" s="57">
        <v>3673.01</v>
      </c>
    </row>
    <row r="889" spans="1:14" x14ac:dyDescent="0.35">
      <c r="A889" s="56" t="s">
        <v>1998</v>
      </c>
      <c r="B889" s="56">
        <v>8471160</v>
      </c>
      <c r="C889" s="56" t="s">
        <v>506</v>
      </c>
      <c r="D889" s="56">
        <v>432209</v>
      </c>
      <c r="E889" s="56" t="s">
        <v>138</v>
      </c>
      <c r="F889" s="56" t="str">
        <f t="shared" si="13"/>
        <v>847.8471160.1.432209.000000.847001.200179</v>
      </c>
      <c r="G889" s="66" t="s">
        <v>21</v>
      </c>
      <c r="H889" s="66">
        <v>847001</v>
      </c>
      <c r="I889" s="66" t="s">
        <v>23</v>
      </c>
      <c r="J889" s="66">
        <v>200179</v>
      </c>
      <c r="K889" s="56" t="s">
        <v>4474</v>
      </c>
      <c r="L889" s="56">
        <v>1</v>
      </c>
      <c r="M889" s="56">
        <v>12760.65</v>
      </c>
      <c r="N889" s="57">
        <v>12153</v>
      </c>
    </row>
    <row r="890" spans="1:14" x14ac:dyDescent="0.35">
      <c r="A890" s="56" t="s">
        <v>1998</v>
      </c>
      <c r="B890" s="56">
        <v>8471160</v>
      </c>
      <c r="C890" s="56" t="s">
        <v>506</v>
      </c>
      <c r="D890" s="56">
        <v>432209</v>
      </c>
      <c r="E890" s="56" t="s">
        <v>138</v>
      </c>
      <c r="F890" s="56" t="str">
        <f t="shared" si="13"/>
        <v>847.8471160.1.432209.000000.847001.200179</v>
      </c>
      <c r="G890" s="66" t="s">
        <v>21</v>
      </c>
      <c r="H890" s="66">
        <v>847001</v>
      </c>
      <c r="I890" s="66" t="s">
        <v>23</v>
      </c>
      <c r="J890" s="66">
        <v>200179</v>
      </c>
      <c r="K890" s="56" t="s">
        <v>4475</v>
      </c>
      <c r="L890" s="56">
        <v>1</v>
      </c>
      <c r="M890" s="56">
        <v>4630.5</v>
      </c>
      <c r="N890" s="57">
        <v>4410</v>
      </c>
    </row>
    <row r="891" spans="1:14" x14ac:dyDescent="0.35">
      <c r="A891" s="56" t="s">
        <v>1998</v>
      </c>
      <c r="B891" s="56">
        <v>8471160</v>
      </c>
      <c r="C891" s="56" t="s">
        <v>506</v>
      </c>
      <c r="D891" s="56">
        <v>432209</v>
      </c>
      <c r="E891" s="56" t="s">
        <v>138</v>
      </c>
      <c r="F891" s="56" t="str">
        <f t="shared" si="13"/>
        <v>847.8471160.1.432209.000000.847001.200179</v>
      </c>
      <c r="G891" s="66" t="s">
        <v>21</v>
      </c>
      <c r="H891" s="66">
        <v>847001</v>
      </c>
      <c r="I891" s="66" t="s">
        <v>23</v>
      </c>
      <c r="J891" s="66">
        <v>200179</v>
      </c>
      <c r="K891" s="56" t="s">
        <v>4476</v>
      </c>
      <c r="L891" s="56">
        <v>1</v>
      </c>
      <c r="M891" s="56">
        <v>1156.9950000000001</v>
      </c>
      <c r="N891" s="57">
        <v>1101.9000000000001</v>
      </c>
    </row>
    <row r="892" spans="1:14" x14ac:dyDescent="0.35">
      <c r="A892" s="56" t="s">
        <v>1998</v>
      </c>
      <c r="B892" s="56">
        <v>8471160</v>
      </c>
      <c r="C892" s="56" t="s">
        <v>506</v>
      </c>
      <c r="D892" s="56">
        <v>432209</v>
      </c>
      <c r="E892" s="56" t="s">
        <v>138</v>
      </c>
      <c r="F892" s="56" t="str">
        <f t="shared" si="13"/>
        <v>847.8471160.1.432209.000000.847001.200179</v>
      </c>
      <c r="G892" s="66" t="s">
        <v>21</v>
      </c>
      <c r="H892" s="66">
        <v>847001</v>
      </c>
      <c r="I892" s="66" t="s">
        <v>23</v>
      </c>
      <c r="J892" s="66">
        <v>200179</v>
      </c>
      <c r="K892" s="56" t="s">
        <v>4477</v>
      </c>
      <c r="L892" s="56">
        <v>1</v>
      </c>
      <c r="M892" s="56">
        <v>3026.1</v>
      </c>
      <c r="N892" s="57">
        <v>2882</v>
      </c>
    </row>
    <row r="893" spans="1:14" x14ac:dyDescent="0.35">
      <c r="A893" s="56" t="s">
        <v>1998</v>
      </c>
      <c r="B893" s="56">
        <v>8471160</v>
      </c>
      <c r="C893" s="56" t="s">
        <v>506</v>
      </c>
      <c r="D893" s="56">
        <v>432209</v>
      </c>
      <c r="E893" s="56" t="s">
        <v>138</v>
      </c>
      <c r="F893" s="56" t="str">
        <f t="shared" si="13"/>
        <v>847.8471160.1.432209.000000.847001.200179</v>
      </c>
      <c r="G893" s="66" t="s">
        <v>21</v>
      </c>
      <c r="H893" s="66">
        <v>847001</v>
      </c>
      <c r="I893" s="66" t="s">
        <v>23</v>
      </c>
      <c r="J893" s="66">
        <v>200179</v>
      </c>
      <c r="K893" s="56" t="s">
        <v>4478</v>
      </c>
      <c r="L893" s="56">
        <v>1</v>
      </c>
      <c r="M893" s="56">
        <v>63000</v>
      </c>
      <c r="N893" s="57">
        <v>60000</v>
      </c>
    </row>
    <row r="894" spans="1:14" x14ac:dyDescent="0.35">
      <c r="A894" s="56" t="s">
        <v>1998</v>
      </c>
      <c r="B894" s="56">
        <v>8471160</v>
      </c>
      <c r="C894" s="56" t="s">
        <v>506</v>
      </c>
      <c r="D894" s="56">
        <v>432209</v>
      </c>
      <c r="E894" s="56" t="s">
        <v>138</v>
      </c>
      <c r="F894" s="56" t="str">
        <f t="shared" si="13"/>
        <v>847.8471160.1.432209.000000.847001.200179</v>
      </c>
      <c r="G894" s="66" t="s">
        <v>21</v>
      </c>
      <c r="H894" s="66">
        <v>847001</v>
      </c>
      <c r="I894" s="66" t="s">
        <v>23</v>
      </c>
      <c r="J894" s="66">
        <v>200179</v>
      </c>
      <c r="K894" s="56" t="s">
        <v>4479</v>
      </c>
      <c r="L894" s="56">
        <v>1</v>
      </c>
      <c r="M894" s="56">
        <v>10500</v>
      </c>
      <c r="N894" s="57">
        <v>10000</v>
      </c>
    </row>
    <row r="895" spans="1:14" x14ac:dyDescent="0.35">
      <c r="A895" s="56" t="s">
        <v>1998</v>
      </c>
      <c r="B895" s="56">
        <v>8471160</v>
      </c>
      <c r="C895" s="56" t="s">
        <v>506</v>
      </c>
      <c r="D895" s="56">
        <v>432209</v>
      </c>
      <c r="E895" s="56" t="s">
        <v>138</v>
      </c>
      <c r="F895" s="56" t="str">
        <f t="shared" si="13"/>
        <v>847.8471160.1.432209.000000.847001.200179</v>
      </c>
      <c r="G895" s="66" t="s">
        <v>21</v>
      </c>
      <c r="H895" s="66">
        <v>847001</v>
      </c>
      <c r="I895" s="66" t="s">
        <v>23</v>
      </c>
      <c r="J895" s="66">
        <v>200179</v>
      </c>
      <c r="K895" s="56" t="s">
        <v>4480</v>
      </c>
      <c r="L895" s="56">
        <v>1</v>
      </c>
      <c r="M895" s="56">
        <v>27157.200000000001</v>
      </c>
      <c r="N895" s="57">
        <v>25864</v>
      </c>
    </row>
    <row r="896" spans="1:14" x14ac:dyDescent="0.35">
      <c r="A896" s="56" t="s">
        <v>1998</v>
      </c>
      <c r="B896" s="56">
        <v>8471160</v>
      </c>
      <c r="C896" s="56" t="s">
        <v>506</v>
      </c>
      <c r="D896" s="56">
        <v>432209</v>
      </c>
      <c r="E896" s="56" t="s">
        <v>138</v>
      </c>
      <c r="F896" s="56" t="str">
        <f t="shared" si="13"/>
        <v>847.8471160.1.432209.000000.847001.200179</v>
      </c>
      <c r="G896" s="66" t="s">
        <v>21</v>
      </c>
      <c r="H896" s="66">
        <v>847001</v>
      </c>
      <c r="I896" s="66" t="s">
        <v>23</v>
      </c>
      <c r="J896" s="66">
        <v>200179</v>
      </c>
      <c r="K896" s="56" t="s">
        <v>4481</v>
      </c>
      <c r="L896" s="56">
        <v>1</v>
      </c>
      <c r="M896" s="56">
        <v>42840</v>
      </c>
      <c r="N896" s="57">
        <v>40800</v>
      </c>
    </row>
    <row r="897" spans="1:14" x14ac:dyDescent="0.35">
      <c r="A897" s="56" t="s">
        <v>1998</v>
      </c>
      <c r="B897" s="56">
        <v>8471160</v>
      </c>
      <c r="C897" s="56" t="s">
        <v>506</v>
      </c>
      <c r="D897" s="56">
        <v>432209</v>
      </c>
      <c r="E897" s="56" t="s">
        <v>138</v>
      </c>
      <c r="F897" s="56" t="str">
        <f t="shared" si="13"/>
        <v>847.8471160.1.432209.000000.847001.200179</v>
      </c>
      <c r="G897" s="66" t="s">
        <v>21</v>
      </c>
      <c r="H897" s="66">
        <v>847001</v>
      </c>
      <c r="I897" s="66" t="s">
        <v>23</v>
      </c>
      <c r="J897" s="66">
        <v>200179</v>
      </c>
      <c r="K897" s="56" t="s">
        <v>4482</v>
      </c>
      <c r="L897" s="56">
        <v>1</v>
      </c>
      <c r="M897" s="56">
        <v>186669</v>
      </c>
      <c r="N897" s="57">
        <v>177780</v>
      </c>
    </row>
    <row r="898" spans="1:14" x14ac:dyDescent="0.35">
      <c r="A898" s="56" t="s">
        <v>1998</v>
      </c>
      <c r="B898" s="56">
        <v>8471160</v>
      </c>
      <c r="C898" s="56" t="s">
        <v>506</v>
      </c>
      <c r="D898" s="56">
        <v>432209</v>
      </c>
      <c r="E898" s="56" t="s">
        <v>138</v>
      </c>
      <c r="F898" s="56" t="str">
        <f t="shared" si="13"/>
        <v>847.8471160.1.432209.000000.847001.200179</v>
      </c>
      <c r="G898" s="66" t="s">
        <v>21</v>
      </c>
      <c r="H898" s="66">
        <v>847001</v>
      </c>
      <c r="I898" s="66" t="s">
        <v>23</v>
      </c>
      <c r="J898" s="66">
        <v>200179</v>
      </c>
      <c r="K898" s="56" t="s">
        <v>4483</v>
      </c>
      <c r="L898" s="56">
        <v>1</v>
      </c>
      <c r="M898" s="56">
        <v>20475</v>
      </c>
      <c r="N898" s="57">
        <v>19500</v>
      </c>
    </row>
    <row r="899" spans="1:14" x14ac:dyDescent="0.35">
      <c r="A899" s="56" t="s">
        <v>1998</v>
      </c>
      <c r="B899" s="56">
        <v>8471160</v>
      </c>
      <c r="C899" s="56" t="s">
        <v>506</v>
      </c>
      <c r="D899" s="56">
        <v>432209</v>
      </c>
      <c r="E899" s="56" t="s">
        <v>138</v>
      </c>
      <c r="F899" s="56" t="str">
        <f t="shared" ref="F899:F962" si="14">CONCATENATE(847,".",B899,".",1,".",D899,".","000000",".",H899,".",J899)</f>
        <v>847.8471160.1.432209.000000.847001.200179</v>
      </c>
      <c r="G899" s="66" t="s">
        <v>21</v>
      </c>
      <c r="H899" s="66">
        <v>847001</v>
      </c>
      <c r="I899" s="66" t="s">
        <v>23</v>
      </c>
      <c r="J899" s="66">
        <v>200179</v>
      </c>
      <c r="K899" s="56" t="s">
        <v>4484</v>
      </c>
      <c r="L899" s="56">
        <v>1</v>
      </c>
      <c r="M899" s="56">
        <v>3675</v>
      </c>
      <c r="N899" s="57">
        <v>3500</v>
      </c>
    </row>
    <row r="900" spans="1:14" x14ac:dyDescent="0.35">
      <c r="A900" s="56" t="s">
        <v>1998</v>
      </c>
      <c r="B900" s="56">
        <v>8471160</v>
      </c>
      <c r="C900" s="56" t="s">
        <v>506</v>
      </c>
      <c r="D900" s="56">
        <v>432209</v>
      </c>
      <c r="E900" s="56" t="s">
        <v>138</v>
      </c>
      <c r="F900" s="56" t="str">
        <f t="shared" si="14"/>
        <v>847.8471160.1.432209.000000.847001.200179</v>
      </c>
      <c r="G900" s="66" t="s">
        <v>21</v>
      </c>
      <c r="H900" s="66">
        <v>847001</v>
      </c>
      <c r="I900" s="66" t="s">
        <v>23</v>
      </c>
      <c r="J900" s="66">
        <v>200179</v>
      </c>
      <c r="K900" s="56" t="s">
        <v>4485</v>
      </c>
      <c r="L900" s="56">
        <v>1</v>
      </c>
      <c r="M900" s="56">
        <v>52500</v>
      </c>
      <c r="N900" s="57">
        <v>50000</v>
      </c>
    </row>
    <row r="901" spans="1:14" x14ac:dyDescent="0.35">
      <c r="A901" s="56" t="s">
        <v>1998</v>
      </c>
      <c r="B901" s="56">
        <v>8471160</v>
      </c>
      <c r="C901" s="56" t="s">
        <v>506</v>
      </c>
      <c r="D901" s="56">
        <v>432209</v>
      </c>
      <c r="E901" s="56" t="s">
        <v>138</v>
      </c>
      <c r="F901" s="56" t="str">
        <f t="shared" si="14"/>
        <v>847.8471160.1.432209.000000.847001.200179</v>
      </c>
      <c r="G901" s="66" t="s">
        <v>21</v>
      </c>
      <c r="H901" s="66">
        <v>847001</v>
      </c>
      <c r="I901" s="66" t="s">
        <v>23</v>
      </c>
      <c r="J901" s="66">
        <v>200179</v>
      </c>
      <c r="K901" s="56" t="s">
        <v>4486</v>
      </c>
      <c r="L901" s="56">
        <v>1</v>
      </c>
      <c r="M901" s="56">
        <v>120685.95000000001</v>
      </c>
      <c r="N901" s="57">
        <v>114939</v>
      </c>
    </row>
    <row r="902" spans="1:14" x14ac:dyDescent="0.35">
      <c r="A902" s="56" t="s">
        <v>1998</v>
      </c>
      <c r="B902" s="56">
        <v>8471160</v>
      </c>
      <c r="C902" s="56" t="s">
        <v>506</v>
      </c>
      <c r="D902" s="56">
        <v>432209</v>
      </c>
      <c r="E902" s="56" t="s">
        <v>138</v>
      </c>
      <c r="F902" s="56" t="str">
        <f t="shared" si="14"/>
        <v>847.8471160.1.432209.000000.847001.200179</v>
      </c>
      <c r="G902" s="66" t="s">
        <v>21</v>
      </c>
      <c r="H902" s="66">
        <v>847001</v>
      </c>
      <c r="I902" s="66" t="s">
        <v>23</v>
      </c>
      <c r="J902" s="66">
        <v>200179</v>
      </c>
      <c r="K902" s="56" t="s">
        <v>4487</v>
      </c>
      <c r="L902" s="56">
        <v>1</v>
      </c>
      <c r="M902" s="56">
        <v>44379.3</v>
      </c>
      <c r="N902" s="57">
        <v>42266</v>
      </c>
    </row>
    <row r="903" spans="1:14" x14ac:dyDescent="0.35">
      <c r="A903" s="56" t="s">
        <v>1998</v>
      </c>
      <c r="B903" s="56">
        <v>8471160</v>
      </c>
      <c r="C903" s="56" t="s">
        <v>506</v>
      </c>
      <c r="D903" s="56">
        <v>432209</v>
      </c>
      <c r="E903" s="56" t="s">
        <v>138</v>
      </c>
      <c r="F903" s="56" t="str">
        <f t="shared" si="14"/>
        <v>847.8471160.1.432209.000000.847001.200179</v>
      </c>
      <c r="G903" s="66" t="s">
        <v>21</v>
      </c>
      <c r="H903" s="66">
        <v>847001</v>
      </c>
      <c r="I903" s="66" t="s">
        <v>23</v>
      </c>
      <c r="J903" s="66">
        <v>200179</v>
      </c>
      <c r="K903" s="56" t="s">
        <v>4551</v>
      </c>
      <c r="L903" s="56">
        <v>1</v>
      </c>
      <c r="M903" s="56">
        <v>10500</v>
      </c>
      <c r="N903" s="57">
        <v>10000</v>
      </c>
    </row>
    <row r="904" spans="1:14" x14ac:dyDescent="0.35">
      <c r="A904" s="56" t="s">
        <v>1998</v>
      </c>
      <c r="B904" s="56">
        <v>8471160</v>
      </c>
      <c r="C904" s="56" t="s">
        <v>506</v>
      </c>
      <c r="D904" s="56">
        <v>432209</v>
      </c>
      <c r="E904" s="56" t="s">
        <v>138</v>
      </c>
      <c r="F904" s="56" t="str">
        <f t="shared" si="14"/>
        <v>847.8471160.1.432209.000000.847001.200179</v>
      </c>
      <c r="G904" s="66" t="s">
        <v>21</v>
      </c>
      <c r="H904" s="66">
        <v>847001</v>
      </c>
      <c r="I904" s="66" t="s">
        <v>23</v>
      </c>
      <c r="J904" s="66">
        <v>200179</v>
      </c>
      <c r="K904" s="56" t="s">
        <v>4552</v>
      </c>
      <c r="L904" s="56">
        <v>1</v>
      </c>
      <c r="M904" s="56">
        <v>15750</v>
      </c>
      <c r="N904" s="57">
        <v>15000</v>
      </c>
    </row>
    <row r="905" spans="1:14" x14ac:dyDescent="0.35">
      <c r="A905" s="56" t="s">
        <v>1998</v>
      </c>
      <c r="B905" s="56">
        <v>8471160</v>
      </c>
      <c r="C905" s="56" t="s">
        <v>506</v>
      </c>
      <c r="D905" s="56">
        <v>432209</v>
      </c>
      <c r="E905" s="56" t="s">
        <v>138</v>
      </c>
      <c r="F905" s="56" t="str">
        <f t="shared" si="14"/>
        <v>847.8471160.1.432209.000000.847001.200179</v>
      </c>
      <c r="G905" s="66" t="s">
        <v>21</v>
      </c>
      <c r="H905" s="66">
        <v>847001</v>
      </c>
      <c r="I905" s="66" t="s">
        <v>23</v>
      </c>
      <c r="J905" s="66">
        <v>200179</v>
      </c>
      <c r="K905" s="56" t="s">
        <v>4553</v>
      </c>
      <c r="L905" s="56">
        <v>1</v>
      </c>
      <c r="M905" s="56">
        <v>7035</v>
      </c>
      <c r="N905" s="57">
        <v>6700</v>
      </c>
    </row>
    <row r="906" spans="1:14" x14ac:dyDescent="0.35">
      <c r="A906" s="56" t="s">
        <v>1998</v>
      </c>
      <c r="B906" s="56">
        <v>8471160</v>
      </c>
      <c r="C906" s="56" t="s">
        <v>506</v>
      </c>
      <c r="D906" s="56">
        <v>432209</v>
      </c>
      <c r="E906" s="56" t="s">
        <v>138</v>
      </c>
      <c r="F906" s="56" t="str">
        <f t="shared" si="14"/>
        <v>847.8471160.1.432209.000000.847001.200179</v>
      </c>
      <c r="G906" s="66" t="s">
        <v>21</v>
      </c>
      <c r="H906" s="66">
        <v>847001</v>
      </c>
      <c r="I906" s="66" t="s">
        <v>23</v>
      </c>
      <c r="J906" s="66">
        <v>200179</v>
      </c>
      <c r="K906" s="56" t="s">
        <v>4554</v>
      </c>
      <c r="L906" s="56">
        <v>1</v>
      </c>
      <c r="M906" s="56">
        <v>5914.9125000000004</v>
      </c>
      <c r="N906" s="57">
        <v>5633.25</v>
      </c>
    </row>
    <row r="907" spans="1:14" x14ac:dyDescent="0.35">
      <c r="A907" s="56" t="s">
        <v>1998</v>
      </c>
      <c r="B907" s="56">
        <v>8471160</v>
      </c>
      <c r="C907" s="56" t="s">
        <v>506</v>
      </c>
      <c r="D907" s="56">
        <v>432209</v>
      </c>
      <c r="E907" s="56" t="s">
        <v>138</v>
      </c>
      <c r="F907" s="56" t="str">
        <f t="shared" si="14"/>
        <v>847.8471160.1.432209.000000.847001.200179</v>
      </c>
      <c r="G907" s="66" t="s">
        <v>21</v>
      </c>
      <c r="H907" s="66">
        <v>847001</v>
      </c>
      <c r="I907" s="66" t="s">
        <v>23</v>
      </c>
      <c r="J907" s="66">
        <v>200179</v>
      </c>
      <c r="K907" s="56" t="s">
        <v>4555</v>
      </c>
      <c r="L907" s="56">
        <v>1</v>
      </c>
      <c r="M907" s="56">
        <v>2625</v>
      </c>
      <c r="N907" s="57">
        <v>2500</v>
      </c>
    </row>
    <row r="908" spans="1:14" x14ac:dyDescent="0.35">
      <c r="A908" s="56" t="s">
        <v>1998</v>
      </c>
      <c r="B908" s="56">
        <v>8471160</v>
      </c>
      <c r="C908" s="56" t="s">
        <v>506</v>
      </c>
      <c r="D908" s="56">
        <v>432209</v>
      </c>
      <c r="E908" s="56" t="s">
        <v>138</v>
      </c>
      <c r="F908" s="56" t="str">
        <f t="shared" si="14"/>
        <v>847.8471160.1.432209.000000.847001.200179</v>
      </c>
      <c r="G908" s="66" t="s">
        <v>21</v>
      </c>
      <c r="H908" s="66">
        <v>847001</v>
      </c>
      <c r="I908" s="66" t="s">
        <v>23</v>
      </c>
      <c r="J908" s="66">
        <v>200179</v>
      </c>
      <c r="K908" s="56" t="s">
        <v>4556</v>
      </c>
      <c r="L908" s="56">
        <v>1</v>
      </c>
      <c r="M908" s="56">
        <v>4725</v>
      </c>
      <c r="N908" s="57">
        <v>4500</v>
      </c>
    </row>
    <row r="909" spans="1:14" x14ac:dyDescent="0.35">
      <c r="A909" s="56" t="s">
        <v>1998</v>
      </c>
      <c r="B909" s="56">
        <v>8471160</v>
      </c>
      <c r="C909" s="56" t="s">
        <v>506</v>
      </c>
      <c r="D909" s="56">
        <v>432209</v>
      </c>
      <c r="E909" s="56" t="s">
        <v>138</v>
      </c>
      <c r="F909" s="56" t="str">
        <f t="shared" si="14"/>
        <v>847.8471160.1.432209.000000.847001.200179</v>
      </c>
      <c r="G909" s="66" t="s">
        <v>21</v>
      </c>
      <c r="H909" s="66">
        <v>847001</v>
      </c>
      <c r="I909" s="66" t="s">
        <v>23</v>
      </c>
      <c r="J909" s="66">
        <v>200179</v>
      </c>
      <c r="K909" s="56" t="s">
        <v>4557</v>
      </c>
      <c r="L909" s="56">
        <v>1</v>
      </c>
      <c r="M909" s="56">
        <v>4725</v>
      </c>
      <c r="N909" s="57">
        <v>4500</v>
      </c>
    </row>
    <row r="910" spans="1:14" x14ac:dyDescent="0.35">
      <c r="A910" s="56" t="s">
        <v>1998</v>
      </c>
      <c r="B910" s="56">
        <v>8471160</v>
      </c>
      <c r="C910" s="56" t="s">
        <v>506</v>
      </c>
      <c r="D910" s="56">
        <v>432209</v>
      </c>
      <c r="E910" s="56" t="s">
        <v>138</v>
      </c>
      <c r="F910" s="56" t="str">
        <f t="shared" si="14"/>
        <v>847.8471160.1.432209.000000.847001.200179</v>
      </c>
      <c r="G910" s="66" t="s">
        <v>21</v>
      </c>
      <c r="H910" s="66">
        <v>847001</v>
      </c>
      <c r="I910" s="66" t="s">
        <v>23</v>
      </c>
      <c r="J910" s="66">
        <v>200179</v>
      </c>
      <c r="K910" s="56" t="s">
        <v>4558</v>
      </c>
      <c r="L910" s="56">
        <v>1</v>
      </c>
      <c r="M910" s="56">
        <v>24150</v>
      </c>
      <c r="N910" s="57">
        <v>23000</v>
      </c>
    </row>
    <row r="911" spans="1:14" x14ac:dyDescent="0.35">
      <c r="A911" s="56" t="s">
        <v>1998</v>
      </c>
      <c r="B911" s="56">
        <v>8471160</v>
      </c>
      <c r="C911" s="56" t="s">
        <v>506</v>
      </c>
      <c r="D911" s="56">
        <v>432209</v>
      </c>
      <c r="E911" s="56" t="s">
        <v>138</v>
      </c>
      <c r="F911" s="56" t="str">
        <f t="shared" si="14"/>
        <v>847.8471160.1.432209.000000.847001.200179</v>
      </c>
      <c r="G911" s="66" t="s">
        <v>21</v>
      </c>
      <c r="H911" s="66">
        <v>847001</v>
      </c>
      <c r="I911" s="66" t="s">
        <v>23</v>
      </c>
      <c r="J911" s="66">
        <v>200179</v>
      </c>
      <c r="K911" s="56" t="s">
        <v>4559</v>
      </c>
      <c r="L911" s="56">
        <v>1</v>
      </c>
      <c r="M911" s="56">
        <v>3150</v>
      </c>
      <c r="N911" s="57">
        <v>3000</v>
      </c>
    </row>
    <row r="912" spans="1:14" x14ac:dyDescent="0.35">
      <c r="A912" s="56" t="s">
        <v>1998</v>
      </c>
      <c r="B912" s="56">
        <v>8471160</v>
      </c>
      <c r="C912" s="56" t="s">
        <v>506</v>
      </c>
      <c r="D912" s="56">
        <v>432209</v>
      </c>
      <c r="E912" s="56" t="s">
        <v>138</v>
      </c>
      <c r="F912" s="56" t="str">
        <f t="shared" si="14"/>
        <v>847.8471160.1.432209.000000.847001.200179</v>
      </c>
      <c r="G912" s="66" t="s">
        <v>21</v>
      </c>
      <c r="H912" s="66">
        <v>847001</v>
      </c>
      <c r="I912" s="66" t="s">
        <v>23</v>
      </c>
      <c r="J912" s="66">
        <v>200179</v>
      </c>
      <c r="K912" s="56" t="s">
        <v>4560</v>
      </c>
      <c r="L912" s="56">
        <v>1</v>
      </c>
      <c r="M912" s="56">
        <v>15750</v>
      </c>
      <c r="N912" s="57">
        <v>15000</v>
      </c>
    </row>
    <row r="913" spans="1:14" x14ac:dyDescent="0.35">
      <c r="A913" s="56" t="s">
        <v>1998</v>
      </c>
      <c r="B913" s="56">
        <v>8471160</v>
      </c>
      <c r="C913" s="56" t="s">
        <v>506</v>
      </c>
      <c r="D913" s="56">
        <v>432209</v>
      </c>
      <c r="E913" s="56" t="s">
        <v>138</v>
      </c>
      <c r="F913" s="56" t="str">
        <f t="shared" si="14"/>
        <v>847.8471160.1.432209.000000.847001.200179</v>
      </c>
      <c r="G913" s="66" t="s">
        <v>21</v>
      </c>
      <c r="H913" s="66">
        <v>847001</v>
      </c>
      <c r="I913" s="66" t="s">
        <v>23</v>
      </c>
      <c r="J913" s="66">
        <v>200179</v>
      </c>
      <c r="K913" s="56" t="s">
        <v>4561</v>
      </c>
      <c r="L913" s="56">
        <v>1</v>
      </c>
      <c r="M913" s="56">
        <v>12600</v>
      </c>
      <c r="N913" s="57">
        <v>12000</v>
      </c>
    </row>
    <row r="914" spans="1:14" x14ac:dyDescent="0.35">
      <c r="A914" s="56" t="s">
        <v>1998</v>
      </c>
      <c r="B914" s="56">
        <v>8471160</v>
      </c>
      <c r="C914" s="56" t="s">
        <v>506</v>
      </c>
      <c r="D914" s="56">
        <v>432209</v>
      </c>
      <c r="E914" s="56" t="s">
        <v>138</v>
      </c>
      <c r="F914" s="56" t="str">
        <f t="shared" si="14"/>
        <v>847.8471160.1.432209.000000.847001.200179</v>
      </c>
      <c r="G914" s="66" t="s">
        <v>21</v>
      </c>
      <c r="H914" s="66">
        <v>847001</v>
      </c>
      <c r="I914" s="66" t="s">
        <v>23</v>
      </c>
      <c r="J914" s="66">
        <v>200179</v>
      </c>
      <c r="K914" s="56" t="s">
        <v>4562</v>
      </c>
      <c r="L914" s="56">
        <v>1</v>
      </c>
      <c r="M914" s="56">
        <v>14280</v>
      </c>
      <c r="N914" s="57">
        <v>13600</v>
      </c>
    </row>
    <row r="915" spans="1:14" x14ac:dyDescent="0.35">
      <c r="A915" s="56" t="s">
        <v>1998</v>
      </c>
      <c r="B915" s="56">
        <v>8471160</v>
      </c>
      <c r="C915" s="56" t="s">
        <v>506</v>
      </c>
      <c r="D915" s="56">
        <v>432209</v>
      </c>
      <c r="E915" s="56" t="s">
        <v>138</v>
      </c>
      <c r="F915" s="56" t="str">
        <f t="shared" si="14"/>
        <v>847.8471160.1.432209.000000.847001.200179</v>
      </c>
      <c r="G915" s="66" t="s">
        <v>21</v>
      </c>
      <c r="H915" s="66">
        <v>847001</v>
      </c>
      <c r="I915" s="66" t="s">
        <v>23</v>
      </c>
      <c r="J915" s="66">
        <v>200179</v>
      </c>
      <c r="K915" s="56" t="s">
        <v>4563</v>
      </c>
      <c r="L915" s="56">
        <v>1</v>
      </c>
      <c r="M915" s="56">
        <v>8190</v>
      </c>
      <c r="N915" s="57">
        <v>7800</v>
      </c>
    </row>
    <row r="916" spans="1:14" x14ac:dyDescent="0.35">
      <c r="A916" s="56" t="s">
        <v>1998</v>
      </c>
      <c r="B916" s="56">
        <v>8471160</v>
      </c>
      <c r="C916" s="56" t="s">
        <v>506</v>
      </c>
      <c r="D916" s="56">
        <v>432209</v>
      </c>
      <c r="E916" s="56" t="s">
        <v>138</v>
      </c>
      <c r="F916" s="56" t="str">
        <f t="shared" si="14"/>
        <v>847.8471160.1.432209.000000.847001.200179</v>
      </c>
      <c r="G916" s="66" t="s">
        <v>21</v>
      </c>
      <c r="H916" s="66">
        <v>847001</v>
      </c>
      <c r="I916" s="66" t="s">
        <v>23</v>
      </c>
      <c r="J916" s="66">
        <v>200179</v>
      </c>
      <c r="K916" s="56" t="s">
        <v>4564</v>
      </c>
      <c r="L916" s="56">
        <v>1</v>
      </c>
      <c r="M916" s="56">
        <v>6300</v>
      </c>
      <c r="N916" s="57">
        <v>6000</v>
      </c>
    </row>
    <row r="917" spans="1:14" x14ac:dyDescent="0.35">
      <c r="A917" s="56" t="s">
        <v>1998</v>
      </c>
      <c r="B917" s="56">
        <v>8471160</v>
      </c>
      <c r="C917" s="56" t="s">
        <v>506</v>
      </c>
      <c r="D917" s="56">
        <v>432209</v>
      </c>
      <c r="E917" s="56" t="s">
        <v>138</v>
      </c>
      <c r="F917" s="56" t="str">
        <f t="shared" si="14"/>
        <v>847.8471160.1.432209.000000.847001.200179</v>
      </c>
      <c r="G917" s="66" t="s">
        <v>21</v>
      </c>
      <c r="H917" s="66">
        <v>847001</v>
      </c>
      <c r="I917" s="66" t="s">
        <v>23</v>
      </c>
      <c r="J917" s="66">
        <v>200179</v>
      </c>
      <c r="K917" s="56" t="s">
        <v>4565</v>
      </c>
      <c r="L917" s="56">
        <v>1</v>
      </c>
      <c r="M917" s="56">
        <v>1260</v>
      </c>
      <c r="N917" s="57">
        <v>1200</v>
      </c>
    </row>
    <row r="918" spans="1:14" x14ac:dyDescent="0.35">
      <c r="A918" s="56" t="s">
        <v>1998</v>
      </c>
      <c r="B918" s="56">
        <v>8471160</v>
      </c>
      <c r="C918" s="56" t="s">
        <v>506</v>
      </c>
      <c r="D918" s="56">
        <v>432209</v>
      </c>
      <c r="E918" s="56" t="s">
        <v>138</v>
      </c>
      <c r="F918" s="56" t="str">
        <f t="shared" si="14"/>
        <v>847.8471160.1.432209.000000.847001.200179</v>
      </c>
      <c r="G918" s="66" t="s">
        <v>21</v>
      </c>
      <c r="H918" s="66">
        <v>847001</v>
      </c>
      <c r="I918" s="66" t="s">
        <v>23</v>
      </c>
      <c r="J918" s="66">
        <v>200179</v>
      </c>
      <c r="K918" s="56" t="s">
        <v>4566</v>
      </c>
      <c r="L918" s="56">
        <v>1</v>
      </c>
      <c r="M918" s="56">
        <v>1365</v>
      </c>
      <c r="N918" s="57">
        <v>1300</v>
      </c>
    </row>
    <row r="919" spans="1:14" x14ac:dyDescent="0.35">
      <c r="A919" s="56" t="s">
        <v>1998</v>
      </c>
      <c r="B919" s="56">
        <v>8471160</v>
      </c>
      <c r="C919" s="56" t="s">
        <v>506</v>
      </c>
      <c r="D919" s="56">
        <v>432209</v>
      </c>
      <c r="E919" s="56" t="s">
        <v>138</v>
      </c>
      <c r="F919" s="56" t="str">
        <f t="shared" si="14"/>
        <v>847.8471160.1.432209.000000.847001.200179</v>
      </c>
      <c r="G919" s="66" t="s">
        <v>21</v>
      </c>
      <c r="H919" s="66">
        <v>847001</v>
      </c>
      <c r="I919" s="66" t="s">
        <v>23</v>
      </c>
      <c r="J919" s="66">
        <v>200179</v>
      </c>
      <c r="K919" s="56" t="s">
        <v>4567</v>
      </c>
      <c r="L919" s="56">
        <v>1</v>
      </c>
      <c r="M919" s="56">
        <v>26250</v>
      </c>
      <c r="N919" s="57">
        <v>25000</v>
      </c>
    </row>
    <row r="920" spans="1:14" x14ac:dyDescent="0.35">
      <c r="A920" s="56" t="s">
        <v>1998</v>
      </c>
      <c r="B920" s="56">
        <v>8471160</v>
      </c>
      <c r="C920" s="56" t="s">
        <v>506</v>
      </c>
      <c r="D920" s="56">
        <v>432209</v>
      </c>
      <c r="E920" s="56" t="s">
        <v>138</v>
      </c>
      <c r="F920" s="56" t="str">
        <f t="shared" si="14"/>
        <v>847.8471160.1.432209.000000.847001.200179</v>
      </c>
      <c r="G920" s="66" t="s">
        <v>21</v>
      </c>
      <c r="H920" s="66">
        <v>847001</v>
      </c>
      <c r="I920" s="66" t="s">
        <v>23</v>
      </c>
      <c r="J920" s="66">
        <v>200179</v>
      </c>
      <c r="K920" s="56" t="s">
        <v>4568</v>
      </c>
      <c r="L920" s="56">
        <v>1</v>
      </c>
      <c r="M920" s="56">
        <v>10500</v>
      </c>
      <c r="N920" s="57">
        <v>10000</v>
      </c>
    </row>
    <row r="921" spans="1:14" x14ac:dyDescent="0.35">
      <c r="A921" s="56" t="s">
        <v>1998</v>
      </c>
      <c r="B921" s="56">
        <v>8471160</v>
      </c>
      <c r="C921" s="56" t="s">
        <v>506</v>
      </c>
      <c r="D921" s="56">
        <v>432209</v>
      </c>
      <c r="E921" s="56" t="s">
        <v>138</v>
      </c>
      <c r="F921" s="56" t="str">
        <f t="shared" si="14"/>
        <v>847.8471160.1.432209.000000.847001.200179</v>
      </c>
      <c r="G921" s="66" t="s">
        <v>21</v>
      </c>
      <c r="H921" s="66">
        <v>847001</v>
      </c>
      <c r="I921" s="66" t="s">
        <v>23</v>
      </c>
      <c r="J921" s="66">
        <v>200179</v>
      </c>
      <c r="K921" s="56" t="s">
        <v>4569</v>
      </c>
      <c r="L921" s="56">
        <v>1</v>
      </c>
      <c r="M921" s="56">
        <v>1575</v>
      </c>
      <c r="N921" s="57">
        <v>1500</v>
      </c>
    </row>
    <row r="922" spans="1:14" x14ac:dyDescent="0.35">
      <c r="A922" s="56" t="s">
        <v>1998</v>
      </c>
      <c r="B922" s="56">
        <v>8471160</v>
      </c>
      <c r="C922" s="56" t="s">
        <v>506</v>
      </c>
      <c r="D922" s="56">
        <v>432209</v>
      </c>
      <c r="E922" s="56" t="s">
        <v>138</v>
      </c>
      <c r="F922" s="56" t="str">
        <f t="shared" si="14"/>
        <v>847.8471160.1.432209.000000.847001.200179</v>
      </c>
      <c r="G922" s="66" t="s">
        <v>21</v>
      </c>
      <c r="H922" s="66">
        <v>847001</v>
      </c>
      <c r="I922" s="66" t="s">
        <v>23</v>
      </c>
      <c r="J922" s="66">
        <v>200179</v>
      </c>
      <c r="K922" s="56" t="s">
        <v>4570</v>
      </c>
      <c r="L922" s="56">
        <v>1</v>
      </c>
      <c r="M922" s="56">
        <v>15750</v>
      </c>
      <c r="N922" s="57">
        <v>15000</v>
      </c>
    </row>
    <row r="923" spans="1:14" x14ac:dyDescent="0.35">
      <c r="A923" s="56" t="s">
        <v>1998</v>
      </c>
      <c r="B923" s="56">
        <v>8471160</v>
      </c>
      <c r="C923" s="56" t="s">
        <v>506</v>
      </c>
      <c r="D923" s="56">
        <v>432209</v>
      </c>
      <c r="E923" s="56" t="s">
        <v>138</v>
      </c>
      <c r="F923" s="56" t="str">
        <f t="shared" si="14"/>
        <v>847.8471160.1.432209.000000.847001.200179</v>
      </c>
      <c r="G923" s="66" t="s">
        <v>21</v>
      </c>
      <c r="H923" s="66">
        <v>847001</v>
      </c>
      <c r="I923" s="66" t="s">
        <v>23</v>
      </c>
      <c r="J923" s="66">
        <v>200179</v>
      </c>
      <c r="K923" s="56" t="s">
        <v>4571</v>
      </c>
      <c r="L923" s="56">
        <v>1</v>
      </c>
      <c r="M923" s="56">
        <v>10500</v>
      </c>
      <c r="N923" s="57">
        <v>10000</v>
      </c>
    </row>
    <row r="924" spans="1:14" x14ac:dyDescent="0.35">
      <c r="A924" s="56" t="s">
        <v>1998</v>
      </c>
      <c r="B924" s="56">
        <v>8471160</v>
      </c>
      <c r="C924" s="56" t="s">
        <v>506</v>
      </c>
      <c r="D924" s="56">
        <v>432209</v>
      </c>
      <c r="E924" s="56" t="s">
        <v>138</v>
      </c>
      <c r="F924" s="56" t="str">
        <f t="shared" si="14"/>
        <v>847.8471160.1.432209.000000.847001.200179</v>
      </c>
      <c r="G924" s="66" t="s">
        <v>21</v>
      </c>
      <c r="H924" s="66">
        <v>847001</v>
      </c>
      <c r="I924" s="66" t="s">
        <v>23</v>
      </c>
      <c r="J924" s="66">
        <v>200179</v>
      </c>
      <c r="K924" s="56" t="s">
        <v>4572</v>
      </c>
      <c r="L924" s="56">
        <v>1</v>
      </c>
      <c r="M924" s="56">
        <v>27993</v>
      </c>
      <c r="N924" s="57">
        <v>26660</v>
      </c>
    </row>
    <row r="925" spans="1:14" x14ac:dyDescent="0.35">
      <c r="A925" s="56" t="s">
        <v>1998</v>
      </c>
      <c r="B925" s="56">
        <v>8471160</v>
      </c>
      <c r="C925" s="56" t="s">
        <v>506</v>
      </c>
      <c r="D925" s="56">
        <v>432209</v>
      </c>
      <c r="E925" s="56" t="s">
        <v>138</v>
      </c>
      <c r="F925" s="56" t="str">
        <f t="shared" si="14"/>
        <v>847.8471160.1.432209.000000.847001.200179</v>
      </c>
      <c r="G925" s="66" t="s">
        <v>21</v>
      </c>
      <c r="H925" s="66">
        <v>847001</v>
      </c>
      <c r="I925" s="66" t="s">
        <v>23</v>
      </c>
      <c r="J925" s="66">
        <v>200179</v>
      </c>
      <c r="K925" s="56" t="s">
        <v>4573</v>
      </c>
      <c r="L925" s="56">
        <v>1</v>
      </c>
      <c r="M925" s="56">
        <v>37800</v>
      </c>
      <c r="N925" s="57">
        <v>36000</v>
      </c>
    </row>
    <row r="926" spans="1:14" x14ac:dyDescent="0.35">
      <c r="A926" s="56" t="s">
        <v>1998</v>
      </c>
      <c r="B926" s="56">
        <v>8471160</v>
      </c>
      <c r="C926" s="56" t="s">
        <v>506</v>
      </c>
      <c r="D926" s="56">
        <v>432209</v>
      </c>
      <c r="E926" s="56" t="s">
        <v>138</v>
      </c>
      <c r="F926" s="56" t="str">
        <f t="shared" si="14"/>
        <v>847.8471160.1.432209.000000.847001.200179</v>
      </c>
      <c r="G926" s="66" t="s">
        <v>21</v>
      </c>
      <c r="H926" s="66">
        <v>847001</v>
      </c>
      <c r="I926" s="66" t="s">
        <v>23</v>
      </c>
      <c r="J926" s="66">
        <v>200179</v>
      </c>
      <c r="K926" s="56" t="s">
        <v>4574</v>
      </c>
      <c r="L926" s="56">
        <v>1</v>
      </c>
      <c r="M926" s="56">
        <v>7686</v>
      </c>
      <c r="N926" s="57">
        <v>7320</v>
      </c>
    </row>
    <row r="927" spans="1:14" x14ac:dyDescent="0.35">
      <c r="A927" s="56" t="s">
        <v>1998</v>
      </c>
      <c r="B927" s="56">
        <v>8471160</v>
      </c>
      <c r="C927" s="56" t="s">
        <v>506</v>
      </c>
      <c r="D927" s="56">
        <v>432209</v>
      </c>
      <c r="E927" s="56" t="s">
        <v>138</v>
      </c>
      <c r="F927" s="56" t="str">
        <f t="shared" si="14"/>
        <v>847.8471160.1.432209.000000.847001.200179</v>
      </c>
      <c r="G927" s="66" t="s">
        <v>21</v>
      </c>
      <c r="H927" s="66">
        <v>847001</v>
      </c>
      <c r="I927" s="66" t="s">
        <v>23</v>
      </c>
      <c r="J927" s="66">
        <v>200179</v>
      </c>
      <c r="K927" s="56" t="s">
        <v>4575</v>
      </c>
      <c r="L927" s="56">
        <v>1</v>
      </c>
      <c r="M927" s="56">
        <v>1648.5</v>
      </c>
      <c r="N927" s="57">
        <v>1570</v>
      </c>
    </row>
    <row r="928" spans="1:14" x14ac:dyDescent="0.35">
      <c r="A928" s="56" t="s">
        <v>1998</v>
      </c>
      <c r="B928" s="56">
        <v>8471160</v>
      </c>
      <c r="C928" s="56" t="s">
        <v>506</v>
      </c>
      <c r="D928" s="56">
        <v>432209</v>
      </c>
      <c r="E928" s="56" t="s">
        <v>138</v>
      </c>
      <c r="F928" s="56" t="str">
        <f t="shared" si="14"/>
        <v>847.8471160.1.432209.000000.847001.200179</v>
      </c>
      <c r="G928" s="66" t="s">
        <v>21</v>
      </c>
      <c r="H928" s="66">
        <v>847001</v>
      </c>
      <c r="I928" s="66" t="s">
        <v>23</v>
      </c>
      <c r="J928" s="66">
        <v>200179</v>
      </c>
      <c r="K928" s="56" t="s">
        <v>4576</v>
      </c>
      <c r="L928" s="56">
        <v>1</v>
      </c>
      <c r="M928" s="56">
        <v>8253</v>
      </c>
      <c r="N928" s="57">
        <v>7860</v>
      </c>
    </row>
    <row r="929" spans="1:14" x14ac:dyDescent="0.35">
      <c r="A929" s="56" t="s">
        <v>1998</v>
      </c>
      <c r="B929" s="56">
        <v>8471160</v>
      </c>
      <c r="C929" s="56" t="s">
        <v>506</v>
      </c>
      <c r="D929" s="56">
        <v>432209</v>
      </c>
      <c r="E929" s="56" t="s">
        <v>138</v>
      </c>
      <c r="F929" s="56" t="str">
        <f t="shared" si="14"/>
        <v>847.8471160.1.432209.000000.847001.200179</v>
      </c>
      <c r="G929" s="66" t="s">
        <v>21</v>
      </c>
      <c r="H929" s="66">
        <v>847001</v>
      </c>
      <c r="I929" s="66" t="s">
        <v>23</v>
      </c>
      <c r="J929" s="66">
        <v>200179</v>
      </c>
      <c r="K929" s="56" t="s">
        <v>4577</v>
      </c>
      <c r="L929" s="56">
        <v>1</v>
      </c>
      <c r="M929" s="56">
        <v>735</v>
      </c>
      <c r="N929" s="57">
        <v>700</v>
      </c>
    </row>
    <row r="930" spans="1:14" x14ac:dyDescent="0.35">
      <c r="A930" s="56" t="s">
        <v>1998</v>
      </c>
      <c r="B930" s="56">
        <v>8471160</v>
      </c>
      <c r="C930" s="56" t="s">
        <v>506</v>
      </c>
      <c r="D930" s="56">
        <v>432209</v>
      </c>
      <c r="E930" s="56" t="s">
        <v>138</v>
      </c>
      <c r="F930" s="56" t="str">
        <f t="shared" si="14"/>
        <v>847.8471160.1.432209.000000.847001.200179</v>
      </c>
      <c r="G930" s="66" t="s">
        <v>21</v>
      </c>
      <c r="H930" s="66">
        <v>847001</v>
      </c>
      <c r="I930" s="66" t="s">
        <v>23</v>
      </c>
      <c r="J930" s="66">
        <v>200179</v>
      </c>
      <c r="K930" s="56" t="s">
        <v>4578</v>
      </c>
      <c r="L930" s="56">
        <v>1</v>
      </c>
      <c r="M930" s="56">
        <v>15750</v>
      </c>
      <c r="N930" s="57">
        <v>15000</v>
      </c>
    </row>
    <row r="931" spans="1:14" x14ac:dyDescent="0.35">
      <c r="A931" s="56" t="s">
        <v>1998</v>
      </c>
      <c r="B931" s="56">
        <v>8471160</v>
      </c>
      <c r="C931" s="56" t="s">
        <v>506</v>
      </c>
      <c r="D931" s="56">
        <v>432209</v>
      </c>
      <c r="E931" s="56" t="s">
        <v>138</v>
      </c>
      <c r="F931" s="56" t="str">
        <f t="shared" si="14"/>
        <v>847.8471160.1.432209.000000.847001.200179</v>
      </c>
      <c r="G931" s="66" t="s">
        <v>21</v>
      </c>
      <c r="H931" s="66">
        <v>847001</v>
      </c>
      <c r="I931" s="66" t="s">
        <v>23</v>
      </c>
      <c r="J931" s="66">
        <v>200179</v>
      </c>
      <c r="K931" s="56" t="s">
        <v>4579</v>
      </c>
      <c r="L931" s="56">
        <v>1</v>
      </c>
      <c r="M931" s="56">
        <v>9371.25</v>
      </c>
      <c r="N931" s="57">
        <v>8925</v>
      </c>
    </row>
    <row r="932" spans="1:14" x14ac:dyDescent="0.35">
      <c r="A932" s="56" t="s">
        <v>1998</v>
      </c>
      <c r="B932" s="56">
        <v>8471160</v>
      </c>
      <c r="C932" s="56" t="s">
        <v>506</v>
      </c>
      <c r="D932" s="56">
        <v>432209</v>
      </c>
      <c r="E932" s="56" t="s">
        <v>138</v>
      </c>
      <c r="F932" s="56" t="str">
        <f t="shared" si="14"/>
        <v>847.8471160.1.432209.000000.847001.200179</v>
      </c>
      <c r="G932" s="66" t="s">
        <v>21</v>
      </c>
      <c r="H932" s="66">
        <v>847001</v>
      </c>
      <c r="I932" s="66" t="s">
        <v>23</v>
      </c>
      <c r="J932" s="66">
        <v>200179</v>
      </c>
      <c r="K932" s="56" t="s">
        <v>4580</v>
      </c>
      <c r="L932" s="56">
        <v>1</v>
      </c>
      <c r="M932" s="56">
        <v>2100</v>
      </c>
      <c r="N932" s="57">
        <v>2000</v>
      </c>
    </row>
    <row r="933" spans="1:14" x14ac:dyDescent="0.35">
      <c r="A933" s="56" t="s">
        <v>1998</v>
      </c>
      <c r="B933" s="56">
        <v>8471160</v>
      </c>
      <c r="C933" s="56" t="s">
        <v>506</v>
      </c>
      <c r="D933" s="56">
        <v>432209</v>
      </c>
      <c r="E933" s="56" t="s">
        <v>138</v>
      </c>
      <c r="F933" s="56" t="str">
        <f t="shared" si="14"/>
        <v>847.8471160.1.432209.000000.847001.200179</v>
      </c>
      <c r="G933" s="66" t="s">
        <v>21</v>
      </c>
      <c r="H933" s="66">
        <v>847001</v>
      </c>
      <c r="I933" s="66" t="s">
        <v>23</v>
      </c>
      <c r="J933" s="66">
        <v>200179</v>
      </c>
      <c r="K933" s="56" t="s">
        <v>4581</v>
      </c>
      <c r="L933" s="56">
        <v>1</v>
      </c>
      <c r="M933" s="56">
        <v>2100</v>
      </c>
      <c r="N933" s="57">
        <v>2000</v>
      </c>
    </row>
    <row r="934" spans="1:14" x14ac:dyDescent="0.35">
      <c r="A934" s="56" t="s">
        <v>1998</v>
      </c>
      <c r="B934" s="56">
        <v>8471160</v>
      </c>
      <c r="C934" s="56" t="s">
        <v>506</v>
      </c>
      <c r="D934" s="56">
        <v>432209</v>
      </c>
      <c r="E934" s="56" t="s">
        <v>138</v>
      </c>
      <c r="F934" s="56" t="str">
        <f t="shared" si="14"/>
        <v>847.8471160.1.432209.000000.847001.200179</v>
      </c>
      <c r="G934" s="66" t="s">
        <v>21</v>
      </c>
      <c r="H934" s="66">
        <v>847001</v>
      </c>
      <c r="I934" s="66" t="s">
        <v>23</v>
      </c>
      <c r="J934" s="66">
        <v>200179</v>
      </c>
      <c r="K934" s="56" t="s">
        <v>4582</v>
      </c>
      <c r="L934" s="56">
        <v>1</v>
      </c>
      <c r="M934" s="56">
        <v>6300</v>
      </c>
      <c r="N934" s="57">
        <v>6000</v>
      </c>
    </row>
    <row r="935" spans="1:14" x14ac:dyDescent="0.35">
      <c r="A935" s="56" t="s">
        <v>1998</v>
      </c>
      <c r="B935" s="56">
        <v>8471160</v>
      </c>
      <c r="C935" s="56" t="s">
        <v>506</v>
      </c>
      <c r="D935" s="56">
        <v>432209</v>
      </c>
      <c r="E935" s="56" t="s">
        <v>138</v>
      </c>
      <c r="F935" s="56" t="str">
        <f t="shared" si="14"/>
        <v>847.8471160.1.432209.000000.847001.200179</v>
      </c>
      <c r="G935" s="66" t="s">
        <v>21</v>
      </c>
      <c r="H935" s="66">
        <v>847001</v>
      </c>
      <c r="I935" s="66" t="s">
        <v>23</v>
      </c>
      <c r="J935" s="66">
        <v>200179</v>
      </c>
      <c r="K935" s="56" t="s">
        <v>4583</v>
      </c>
      <c r="L935" s="56">
        <v>1</v>
      </c>
      <c r="M935" s="56">
        <v>2100</v>
      </c>
      <c r="N935" s="57">
        <v>2000</v>
      </c>
    </row>
    <row r="936" spans="1:14" x14ac:dyDescent="0.35">
      <c r="A936" s="56" t="s">
        <v>1998</v>
      </c>
      <c r="B936" s="56">
        <v>8471160</v>
      </c>
      <c r="C936" s="56" t="s">
        <v>506</v>
      </c>
      <c r="D936" s="56">
        <v>432209</v>
      </c>
      <c r="E936" s="56" t="s">
        <v>138</v>
      </c>
      <c r="F936" s="56" t="str">
        <f t="shared" si="14"/>
        <v>847.8471160.1.432209.000000.847001.200179</v>
      </c>
      <c r="G936" s="66" t="s">
        <v>21</v>
      </c>
      <c r="H936" s="66">
        <v>847001</v>
      </c>
      <c r="I936" s="66" t="s">
        <v>23</v>
      </c>
      <c r="J936" s="66">
        <v>200179</v>
      </c>
      <c r="K936" s="56" t="s">
        <v>4584</v>
      </c>
      <c r="L936" s="56">
        <v>1</v>
      </c>
      <c r="M936" s="56">
        <v>8400</v>
      </c>
      <c r="N936" s="57">
        <v>8000</v>
      </c>
    </row>
    <row r="937" spans="1:14" x14ac:dyDescent="0.35">
      <c r="A937" s="56" t="s">
        <v>1998</v>
      </c>
      <c r="B937" s="56">
        <v>8471160</v>
      </c>
      <c r="C937" s="56" t="s">
        <v>506</v>
      </c>
      <c r="D937" s="56">
        <v>432209</v>
      </c>
      <c r="E937" s="56" t="s">
        <v>138</v>
      </c>
      <c r="F937" s="56" t="str">
        <f t="shared" si="14"/>
        <v>847.8471160.1.432209.000000.847001.200179</v>
      </c>
      <c r="G937" s="66" t="s">
        <v>21</v>
      </c>
      <c r="H937" s="66">
        <v>847001</v>
      </c>
      <c r="I937" s="66" t="s">
        <v>23</v>
      </c>
      <c r="J937" s="66">
        <v>200179</v>
      </c>
      <c r="K937" s="56" t="s">
        <v>4585</v>
      </c>
      <c r="L937" s="56">
        <v>1</v>
      </c>
      <c r="M937" s="56">
        <v>2100</v>
      </c>
      <c r="N937" s="57">
        <v>2000</v>
      </c>
    </row>
    <row r="938" spans="1:14" x14ac:dyDescent="0.35">
      <c r="A938" s="56" t="s">
        <v>1998</v>
      </c>
      <c r="B938" s="56">
        <v>8471160</v>
      </c>
      <c r="C938" s="56" t="s">
        <v>506</v>
      </c>
      <c r="D938" s="56">
        <v>432209</v>
      </c>
      <c r="E938" s="56" t="s">
        <v>138</v>
      </c>
      <c r="F938" s="56" t="str">
        <f t="shared" si="14"/>
        <v>847.8471160.1.432209.000000.847001.200179</v>
      </c>
      <c r="G938" s="66" t="s">
        <v>21</v>
      </c>
      <c r="H938" s="66">
        <v>847001</v>
      </c>
      <c r="I938" s="66" t="s">
        <v>23</v>
      </c>
      <c r="J938" s="66">
        <v>200179</v>
      </c>
      <c r="K938" s="56" t="s">
        <v>4586</v>
      </c>
      <c r="L938" s="56">
        <v>1</v>
      </c>
      <c r="M938" s="56">
        <v>73500</v>
      </c>
      <c r="N938" s="57">
        <v>70000</v>
      </c>
    </row>
    <row r="939" spans="1:14" x14ac:dyDescent="0.35">
      <c r="A939" s="56" t="s">
        <v>1998</v>
      </c>
      <c r="B939" s="56">
        <v>8471160</v>
      </c>
      <c r="C939" s="56" t="s">
        <v>506</v>
      </c>
      <c r="D939" s="56">
        <v>432209</v>
      </c>
      <c r="E939" s="56" t="s">
        <v>138</v>
      </c>
      <c r="F939" s="56" t="str">
        <f t="shared" si="14"/>
        <v>847.8471160.1.432209.000000.847001.200179</v>
      </c>
      <c r="G939" s="66" t="s">
        <v>21</v>
      </c>
      <c r="H939" s="66">
        <v>847001</v>
      </c>
      <c r="I939" s="66" t="s">
        <v>23</v>
      </c>
      <c r="J939" s="66">
        <v>200179</v>
      </c>
      <c r="K939" s="56" t="s">
        <v>4587</v>
      </c>
      <c r="L939" s="56">
        <v>1</v>
      </c>
      <c r="M939" s="56">
        <v>30450</v>
      </c>
      <c r="N939" s="57">
        <v>29000</v>
      </c>
    </row>
    <row r="940" spans="1:14" x14ac:dyDescent="0.35">
      <c r="A940" s="56" t="s">
        <v>1998</v>
      </c>
      <c r="B940" s="56">
        <v>8471160</v>
      </c>
      <c r="C940" s="56" t="s">
        <v>506</v>
      </c>
      <c r="D940" s="56">
        <v>432209</v>
      </c>
      <c r="E940" s="56" t="s">
        <v>138</v>
      </c>
      <c r="F940" s="56" t="str">
        <f t="shared" si="14"/>
        <v>847.8471160.1.432209.000000.847001.200179</v>
      </c>
      <c r="G940" s="66" t="s">
        <v>21</v>
      </c>
      <c r="H940" s="66">
        <v>847001</v>
      </c>
      <c r="I940" s="66" t="s">
        <v>23</v>
      </c>
      <c r="J940" s="66">
        <v>200179</v>
      </c>
      <c r="K940" s="56" t="s">
        <v>4588</v>
      </c>
      <c r="L940" s="56">
        <v>1</v>
      </c>
      <c r="M940" s="56">
        <v>6300</v>
      </c>
      <c r="N940" s="57">
        <v>6000</v>
      </c>
    </row>
    <row r="941" spans="1:14" x14ac:dyDescent="0.35">
      <c r="A941" s="56" t="s">
        <v>1998</v>
      </c>
      <c r="B941" s="56">
        <v>8471160</v>
      </c>
      <c r="C941" s="56" t="s">
        <v>506</v>
      </c>
      <c r="D941" s="56">
        <v>432209</v>
      </c>
      <c r="E941" s="56" t="s">
        <v>138</v>
      </c>
      <c r="F941" s="56" t="str">
        <f t="shared" si="14"/>
        <v>847.8471160.1.432209.000000.847001.200179</v>
      </c>
      <c r="G941" s="66" t="s">
        <v>21</v>
      </c>
      <c r="H941" s="66">
        <v>847001</v>
      </c>
      <c r="I941" s="66" t="s">
        <v>23</v>
      </c>
      <c r="J941" s="66">
        <v>200179</v>
      </c>
      <c r="K941" s="56" t="s">
        <v>4589</v>
      </c>
      <c r="L941" s="56">
        <v>1</v>
      </c>
      <c r="M941" s="56">
        <v>24150</v>
      </c>
      <c r="N941" s="57">
        <v>23000</v>
      </c>
    </row>
    <row r="942" spans="1:14" x14ac:dyDescent="0.35">
      <c r="A942" s="56" t="s">
        <v>1998</v>
      </c>
      <c r="B942" s="56">
        <v>8471160</v>
      </c>
      <c r="C942" s="56" t="s">
        <v>506</v>
      </c>
      <c r="D942" s="56">
        <v>432209</v>
      </c>
      <c r="E942" s="56" t="s">
        <v>138</v>
      </c>
      <c r="F942" s="56" t="str">
        <f t="shared" si="14"/>
        <v>847.8471160.1.432209.000000.847001.200179</v>
      </c>
      <c r="G942" s="66" t="s">
        <v>21</v>
      </c>
      <c r="H942" s="66">
        <v>847001</v>
      </c>
      <c r="I942" s="66" t="s">
        <v>23</v>
      </c>
      <c r="J942" s="66">
        <v>200179</v>
      </c>
      <c r="K942" s="56" t="s">
        <v>4590</v>
      </c>
      <c r="L942" s="56">
        <v>1</v>
      </c>
      <c r="M942" s="56">
        <v>24150</v>
      </c>
      <c r="N942" s="57">
        <v>23000</v>
      </c>
    </row>
    <row r="943" spans="1:14" x14ac:dyDescent="0.35">
      <c r="A943" s="56" t="s">
        <v>1998</v>
      </c>
      <c r="B943" s="56">
        <v>8471160</v>
      </c>
      <c r="C943" s="56" t="s">
        <v>506</v>
      </c>
      <c r="D943" s="56">
        <v>432209</v>
      </c>
      <c r="E943" s="56" t="s">
        <v>138</v>
      </c>
      <c r="F943" s="56" t="str">
        <f t="shared" si="14"/>
        <v>847.8471160.1.432209.000000.847001.200179</v>
      </c>
      <c r="G943" s="66" t="s">
        <v>21</v>
      </c>
      <c r="H943" s="66">
        <v>847001</v>
      </c>
      <c r="I943" s="66" t="s">
        <v>23</v>
      </c>
      <c r="J943" s="66">
        <v>200179</v>
      </c>
      <c r="K943" s="56" t="s">
        <v>4591</v>
      </c>
      <c r="L943" s="56">
        <v>1</v>
      </c>
      <c r="M943" s="56">
        <v>15750</v>
      </c>
      <c r="N943" s="57">
        <v>15000</v>
      </c>
    </row>
    <row r="944" spans="1:14" x14ac:dyDescent="0.35">
      <c r="A944" s="56" t="s">
        <v>1998</v>
      </c>
      <c r="B944" s="56">
        <v>8471160</v>
      </c>
      <c r="C944" s="56" t="s">
        <v>506</v>
      </c>
      <c r="D944" s="56">
        <v>432209</v>
      </c>
      <c r="E944" s="56" t="s">
        <v>138</v>
      </c>
      <c r="F944" s="56" t="str">
        <f t="shared" si="14"/>
        <v>847.8471160.1.432209.000000.847001.200179</v>
      </c>
      <c r="G944" s="66" t="s">
        <v>21</v>
      </c>
      <c r="H944" s="66">
        <v>847001</v>
      </c>
      <c r="I944" s="66" t="s">
        <v>23</v>
      </c>
      <c r="J944" s="66">
        <v>200179</v>
      </c>
      <c r="K944" s="56" t="s">
        <v>4592</v>
      </c>
      <c r="L944" s="56">
        <v>1</v>
      </c>
      <c r="M944" s="56">
        <v>4200</v>
      </c>
      <c r="N944" s="57">
        <v>4000</v>
      </c>
    </row>
    <row r="945" spans="1:14" x14ac:dyDescent="0.35">
      <c r="A945" s="56" t="s">
        <v>1998</v>
      </c>
      <c r="B945" s="56">
        <v>8471160</v>
      </c>
      <c r="C945" s="56" t="s">
        <v>506</v>
      </c>
      <c r="D945" s="56">
        <v>432209</v>
      </c>
      <c r="E945" s="56" t="s">
        <v>138</v>
      </c>
      <c r="F945" s="56" t="str">
        <f t="shared" si="14"/>
        <v>847.8471160.1.432209.000000.847001.200179</v>
      </c>
      <c r="G945" s="66" t="s">
        <v>21</v>
      </c>
      <c r="H945" s="66">
        <v>847001</v>
      </c>
      <c r="I945" s="66" t="s">
        <v>23</v>
      </c>
      <c r="J945" s="66">
        <v>200179</v>
      </c>
      <c r="K945" s="56" t="s">
        <v>4593</v>
      </c>
      <c r="L945" s="56">
        <v>1</v>
      </c>
      <c r="M945" s="56">
        <v>15750</v>
      </c>
      <c r="N945" s="57">
        <v>15000</v>
      </c>
    </row>
    <row r="946" spans="1:14" x14ac:dyDescent="0.35">
      <c r="A946" s="56" t="s">
        <v>1998</v>
      </c>
      <c r="B946" s="56">
        <v>8471160</v>
      </c>
      <c r="C946" s="56" t="s">
        <v>506</v>
      </c>
      <c r="D946" s="56">
        <v>432209</v>
      </c>
      <c r="E946" s="56" t="s">
        <v>138</v>
      </c>
      <c r="F946" s="56" t="str">
        <f t="shared" si="14"/>
        <v>847.8471160.1.432209.000000.847001.200179</v>
      </c>
      <c r="G946" s="66" t="s">
        <v>21</v>
      </c>
      <c r="H946" s="66">
        <v>847001</v>
      </c>
      <c r="I946" s="66" t="s">
        <v>23</v>
      </c>
      <c r="J946" s="66">
        <v>200179</v>
      </c>
      <c r="K946" s="56" t="s">
        <v>4594</v>
      </c>
      <c r="L946" s="56">
        <v>1</v>
      </c>
      <c r="M946" s="56">
        <v>5250</v>
      </c>
      <c r="N946" s="57">
        <v>5000</v>
      </c>
    </row>
    <row r="947" spans="1:14" x14ac:dyDescent="0.35">
      <c r="A947" s="56" t="s">
        <v>1998</v>
      </c>
      <c r="B947" s="56">
        <v>8471160</v>
      </c>
      <c r="C947" s="56" t="s">
        <v>506</v>
      </c>
      <c r="D947" s="56">
        <v>432209</v>
      </c>
      <c r="E947" s="56" t="s">
        <v>138</v>
      </c>
      <c r="F947" s="56" t="str">
        <f t="shared" si="14"/>
        <v>847.8471160.1.432209.000000.847001.200179</v>
      </c>
      <c r="G947" s="66" t="s">
        <v>21</v>
      </c>
      <c r="H947" s="66">
        <v>847001</v>
      </c>
      <c r="I947" s="66" t="s">
        <v>23</v>
      </c>
      <c r="J947" s="66">
        <v>200179</v>
      </c>
      <c r="K947" s="56" t="s">
        <v>4595</v>
      </c>
      <c r="L947" s="56">
        <v>1</v>
      </c>
      <c r="M947" s="56">
        <v>10500</v>
      </c>
      <c r="N947" s="57">
        <v>10000</v>
      </c>
    </row>
    <row r="948" spans="1:14" x14ac:dyDescent="0.35">
      <c r="A948" s="56" t="s">
        <v>1998</v>
      </c>
      <c r="B948" s="56">
        <v>8471160</v>
      </c>
      <c r="C948" s="56" t="s">
        <v>506</v>
      </c>
      <c r="D948" s="56">
        <v>432209</v>
      </c>
      <c r="E948" s="56" t="s">
        <v>138</v>
      </c>
      <c r="F948" s="56" t="str">
        <f t="shared" si="14"/>
        <v>847.8471160.1.432209.000000.847001.200179</v>
      </c>
      <c r="G948" s="66" t="s">
        <v>21</v>
      </c>
      <c r="H948" s="66">
        <v>847001</v>
      </c>
      <c r="I948" s="66" t="s">
        <v>23</v>
      </c>
      <c r="J948" s="66">
        <v>200179</v>
      </c>
      <c r="K948" s="56" t="s">
        <v>4596</v>
      </c>
      <c r="L948" s="56">
        <v>1</v>
      </c>
      <c r="M948" s="56">
        <v>26250</v>
      </c>
      <c r="N948" s="57">
        <v>25000</v>
      </c>
    </row>
    <row r="949" spans="1:14" x14ac:dyDescent="0.35">
      <c r="A949" s="56" t="s">
        <v>1998</v>
      </c>
      <c r="B949" s="56">
        <v>8471160</v>
      </c>
      <c r="C949" s="56" t="s">
        <v>506</v>
      </c>
      <c r="D949" s="56">
        <v>432209</v>
      </c>
      <c r="E949" s="56" t="s">
        <v>138</v>
      </c>
      <c r="F949" s="56" t="str">
        <f t="shared" si="14"/>
        <v>847.8471160.1.432209.000000.847001.200179</v>
      </c>
      <c r="G949" s="66" t="s">
        <v>21</v>
      </c>
      <c r="H949" s="66">
        <v>847001</v>
      </c>
      <c r="I949" s="66" t="s">
        <v>23</v>
      </c>
      <c r="J949" s="66">
        <v>200179</v>
      </c>
      <c r="K949" s="56" t="s">
        <v>4597</v>
      </c>
      <c r="L949" s="56">
        <v>1</v>
      </c>
      <c r="M949" s="56">
        <v>7875</v>
      </c>
      <c r="N949" s="57">
        <v>7500</v>
      </c>
    </row>
    <row r="950" spans="1:14" x14ac:dyDescent="0.35">
      <c r="A950" s="56" t="s">
        <v>1998</v>
      </c>
      <c r="B950" s="56">
        <v>8471160</v>
      </c>
      <c r="C950" s="56" t="s">
        <v>506</v>
      </c>
      <c r="D950" s="56">
        <v>432209</v>
      </c>
      <c r="E950" s="56" t="s">
        <v>138</v>
      </c>
      <c r="F950" s="56" t="str">
        <f t="shared" si="14"/>
        <v>847.8471160.1.432209.000000.847001.200179</v>
      </c>
      <c r="G950" s="66" t="s">
        <v>21</v>
      </c>
      <c r="H950" s="66">
        <v>847001</v>
      </c>
      <c r="I950" s="66" t="s">
        <v>23</v>
      </c>
      <c r="J950" s="66">
        <v>200179</v>
      </c>
      <c r="K950" s="56" t="s">
        <v>4598</v>
      </c>
      <c r="L950" s="56">
        <v>1</v>
      </c>
      <c r="M950" s="56">
        <v>9450</v>
      </c>
      <c r="N950" s="57">
        <v>9000</v>
      </c>
    </row>
    <row r="951" spans="1:14" x14ac:dyDescent="0.35">
      <c r="A951" s="56" t="s">
        <v>1998</v>
      </c>
      <c r="B951" s="56">
        <v>8471160</v>
      </c>
      <c r="C951" s="56" t="s">
        <v>506</v>
      </c>
      <c r="D951" s="56">
        <v>432209</v>
      </c>
      <c r="E951" s="56" t="s">
        <v>138</v>
      </c>
      <c r="F951" s="56" t="str">
        <f t="shared" si="14"/>
        <v>847.8471160.1.432209.000000.847001.200179</v>
      </c>
      <c r="G951" s="66" t="s">
        <v>21</v>
      </c>
      <c r="H951" s="66">
        <v>847001</v>
      </c>
      <c r="I951" s="66" t="s">
        <v>23</v>
      </c>
      <c r="J951" s="66">
        <v>200179</v>
      </c>
      <c r="K951" s="56" t="s">
        <v>4599</v>
      </c>
      <c r="L951" s="56">
        <v>1</v>
      </c>
      <c r="M951" s="56">
        <v>15750</v>
      </c>
      <c r="N951" s="57">
        <v>15000</v>
      </c>
    </row>
    <row r="952" spans="1:14" x14ac:dyDescent="0.35">
      <c r="A952" s="56" t="s">
        <v>1998</v>
      </c>
      <c r="B952" s="56">
        <v>8471160</v>
      </c>
      <c r="C952" s="56" t="s">
        <v>506</v>
      </c>
      <c r="D952" s="56">
        <v>432209</v>
      </c>
      <c r="E952" s="56" t="s">
        <v>138</v>
      </c>
      <c r="F952" s="56" t="str">
        <f t="shared" si="14"/>
        <v>847.8471160.1.432209.000000.847001.200179</v>
      </c>
      <c r="G952" s="66" t="s">
        <v>21</v>
      </c>
      <c r="H952" s="66">
        <v>847001</v>
      </c>
      <c r="I952" s="66" t="s">
        <v>23</v>
      </c>
      <c r="J952" s="66">
        <v>200179</v>
      </c>
      <c r="K952" s="56" t="s">
        <v>4600</v>
      </c>
      <c r="L952" s="56">
        <v>1</v>
      </c>
      <c r="M952" s="56">
        <v>26250</v>
      </c>
      <c r="N952" s="57">
        <v>25000</v>
      </c>
    </row>
    <row r="953" spans="1:14" x14ac:dyDescent="0.35">
      <c r="A953" s="56" t="s">
        <v>1998</v>
      </c>
      <c r="B953" s="56">
        <v>8471160</v>
      </c>
      <c r="C953" s="56" t="s">
        <v>506</v>
      </c>
      <c r="D953" s="56">
        <v>432209</v>
      </c>
      <c r="E953" s="56" t="s">
        <v>138</v>
      </c>
      <c r="F953" s="56" t="str">
        <f t="shared" si="14"/>
        <v>847.8471160.1.432209.000000.847001.200179</v>
      </c>
      <c r="G953" s="66" t="s">
        <v>21</v>
      </c>
      <c r="H953" s="66">
        <v>847001</v>
      </c>
      <c r="I953" s="66" t="s">
        <v>23</v>
      </c>
      <c r="J953" s="66">
        <v>200179</v>
      </c>
      <c r="K953" s="56" t="s">
        <v>4601</v>
      </c>
      <c r="L953" s="56">
        <v>1</v>
      </c>
      <c r="M953" s="56">
        <v>21000</v>
      </c>
      <c r="N953" s="57">
        <v>20000</v>
      </c>
    </row>
    <row r="954" spans="1:14" x14ac:dyDescent="0.35">
      <c r="A954" s="56" t="s">
        <v>1998</v>
      </c>
      <c r="B954" s="56">
        <v>8471160</v>
      </c>
      <c r="C954" s="56" t="s">
        <v>506</v>
      </c>
      <c r="D954" s="56">
        <v>432209</v>
      </c>
      <c r="E954" s="56" t="s">
        <v>138</v>
      </c>
      <c r="F954" s="56" t="str">
        <f t="shared" si="14"/>
        <v>847.8471160.1.432209.000000.847001.200179</v>
      </c>
      <c r="G954" s="66" t="s">
        <v>21</v>
      </c>
      <c r="H954" s="66">
        <v>847001</v>
      </c>
      <c r="I954" s="66" t="s">
        <v>23</v>
      </c>
      <c r="J954" s="66">
        <v>200179</v>
      </c>
      <c r="K954" s="56" t="s">
        <v>4602</v>
      </c>
      <c r="L954" s="56">
        <v>1</v>
      </c>
      <c r="M954" s="56">
        <v>262500</v>
      </c>
      <c r="N954" s="57">
        <v>250000</v>
      </c>
    </row>
    <row r="955" spans="1:14" x14ac:dyDescent="0.35">
      <c r="A955" s="56" t="s">
        <v>1998</v>
      </c>
      <c r="B955" s="56">
        <v>8471160</v>
      </c>
      <c r="C955" s="56" t="s">
        <v>506</v>
      </c>
      <c r="D955" s="56">
        <v>432209</v>
      </c>
      <c r="E955" s="56" t="s">
        <v>138</v>
      </c>
      <c r="F955" s="56" t="str">
        <f t="shared" si="14"/>
        <v>847.8471160.1.432209.000000.847001.200179</v>
      </c>
      <c r="G955" s="66" t="s">
        <v>21</v>
      </c>
      <c r="H955" s="66">
        <v>847001</v>
      </c>
      <c r="I955" s="66" t="s">
        <v>23</v>
      </c>
      <c r="J955" s="66">
        <v>200179</v>
      </c>
      <c r="K955" s="56" t="s">
        <v>4603</v>
      </c>
      <c r="L955" s="56">
        <v>1</v>
      </c>
      <c r="M955" s="56">
        <v>105000</v>
      </c>
      <c r="N955" s="57">
        <v>100000</v>
      </c>
    </row>
    <row r="956" spans="1:14" x14ac:dyDescent="0.35">
      <c r="A956" s="56" t="s">
        <v>1998</v>
      </c>
      <c r="B956" s="56">
        <v>8471160</v>
      </c>
      <c r="C956" s="56" t="s">
        <v>506</v>
      </c>
      <c r="D956" s="56">
        <v>432209</v>
      </c>
      <c r="E956" s="56" t="s">
        <v>138</v>
      </c>
      <c r="F956" s="56" t="str">
        <f t="shared" si="14"/>
        <v>847.8471160.1.432209.000000.847001.200179</v>
      </c>
      <c r="G956" s="66" t="s">
        <v>21</v>
      </c>
      <c r="H956" s="66">
        <v>847001</v>
      </c>
      <c r="I956" s="66" t="s">
        <v>23</v>
      </c>
      <c r="J956" s="66">
        <v>200179</v>
      </c>
      <c r="K956" s="56" t="s">
        <v>4604</v>
      </c>
      <c r="L956" s="56">
        <v>1</v>
      </c>
      <c r="M956" s="56">
        <v>105000</v>
      </c>
      <c r="N956" s="57">
        <v>100000</v>
      </c>
    </row>
    <row r="957" spans="1:14" x14ac:dyDescent="0.35">
      <c r="A957" s="56" t="s">
        <v>1998</v>
      </c>
      <c r="B957" s="56">
        <v>8471160</v>
      </c>
      <c r="C957" s="56" t="s">
        <v>506</v>
      </c>
      <c r="D957" s="56">
        <v>432209</v>
      </c>
      <c r="E957" s="56" t="s">
        <v>138</v>
      </c>
      <c r="F957" s="56" t="str">
        <f t="shared" si="14"/>
        <v>847.8471160.1.432209.000000.847001.200179</v>
      </c>
      <c r="G957" s="66" t="s">
        <v>21</v>
      </c>
      <c r="H957" s="66">
        <v>847001</v>
      </c>
      <c r="I957" s="66" t="s">
        <v>23</v>
      </c>
      <c r="J957" s="66">
        <v>200179</v>
      </c>
      <c r="K957" s="56" t="s">
        <v>4605</v>
      </c>
      <c r="L957" s="56">
        <v>1</v>
      </c>
      <c r="M957" s="56">
        <v>105000</v>
      </c>
      <c r="N957" s="57">
        <v>100000</v>
      </c>
    </row>
    <row r="958" spans="1:14" x14ac:dyDescent="0.35">
      <c r="A958" s="56" t="s">
        <v>1998</v>
      </c>
      <c r="B958" s="56">
        <v>8471160</v>
      </c>
      <c r="C958" s="56" t="s">
        <v>506</v>
      </c>
      <c r="D958" s="56">
        <v>432209</v>
      </c>
      <c r="E958" s="56" t="s">
        <v>138</v>
      </c>
      <c r="F958" s="56" t="str">
        <f t="shared" si="14"/>
        <v>847.8471160.1.432209.000000.847001.200179</v>
      </c>
      <c r="G958" s="66" t="s">
        <v>21</v>
      </c>
      <c r="H958" s="66">
        <v>847001</v>
      </c>
      <c r="I958" s="66" t="s">
        <v>23</v>
      </c>
      <c r="J958" s="66">
        <v>200179</v>
      </c>
      <c r="K958" s="56" t="s">
        <v>4606</v>
      </c>
      <c r="L958" s="56">
        <v>1</v>
      </c>
      <c r="M958" s="56">
        <v>52500</v>
      </c>
      <c r="N958" s="57">
        <v>50000</v>
      </c>
    </row>
    <row r="959" spans="1:14" x14ac:dyDescent="0.35">
      <c r="A959" s="56" t="s">
        <v>1998</v>
      </c>
      <c r="B959" s="56">
        <v>8471160</v>
      </c>
      <c r="C959" s="56" t="s">
        <v>506</v>
      </c>
      <c r="D959" s="56">
        <v>432209</v>
      </c>
      <c r="E959" s="56" t="s">
        <v>138</v>
      </c>
      <c r="F959" s="56" t="str">
        <f t="shared" si="14"/>
        <v>847.8471160.1.432209.000000.847001.200179</v>
      </c>
      <c r="G959" s="66" t="s">
        <v>21</v>
      </c>
      <c r="H959" s="66">
        <v>847001</v>
      </c>
      <c r="I959" s="66" t="s">
        <v>23</v>
      </c>
      <c r="J959" s="66">
        <v>200179</v>
      </c>
      <c r="K959" s="56" t="s">
        <v>4607</v>
      </c>
      <c r="L959" s="56">
        <v>1</v>
      </c>
      <c r="M959" s="56">
        <v>10500</v>
      </c>
      <c r="N959" s="57">
        <v>10000</v>
      </c>
    </row>
    <row r="960" spans="1:14" x14ac:dyDescent="0.35">
      <c r="A960" s="56" t="s">
        <v>1998</v>
      </c>
      <c r="B960" s="56">
        <v>8471160</v>
      </c>
      <c r="C960" s="56" t="s">
        <v>506</v>
      </c>
      <c r="D960" s="56">
        <v>432209</v>
      </c>
      <c r="E960" s="56" t="s">
        <v>138</v>
      </c>
      <c r="F960" s="56" t="str">
        <f t="shared" si="14"/>
        <v>847.8471160.1.432209.000000.847001.200179</v>
      </c>
      <c r="G960" s="66" t="s">
        <v>21</v>
      </c>
      <c r="H960" s="66">
        <v>847001</v>
      </c>
      <c r="I960" s="66" t="s">
        <v>23</v>
      </c>
      <c r="J960" s="66">
        <v>200179</v>
      </c>
      <c r="K960" s="56" t="s">
        <v>4608</v>
      </c>
      <c r="L960" s="56">
        <v>1</v>
      </c>
      <c r="M960" s="56">
        <v>105000</v>
      </c>
      <c r="N960" s="57">
        <v>100000</v>
      </c>
    </row>
    <row r="961" spans="1:14" x14ac:dyDescent="0.35">
      <c r="A961" s="56" t="s">
        <v>1998</v>
      </c>
      <c r="B961" s="56">
        <v>8471160</v>
      </c>
      <c r="C961" s="56" t="s">
        <v>506</v>
      </c>
      <c r="D961" s="56">
        <v>432209</v>
      </c>
      <c r="E961" s="56" t="s">
        <v>138</v>
      </c>
      <c r="F961" s="56" t="str">
        <f t="shared" si="14"/>
        <v>847.8471160.1.432209.000000.847001.200179</v>
      </c>
      <c r="G961" s="66" t="s">
        <v>21</v>
      </c>
      <c r="H961" s="66">
        <v>847001</v>
      </c>
      <c r="I961" s="66" t="s">
        <v>23</v>
      </c>
      <c r="J961" s="66">
        <v>200179</v>
      </c>
      <c r="K961" s="56" t="s">
        <v>4609</v>
      </c>
      <c r="L961" s="56">
        <v>1</v>
      </c>
      <c r="M961" s="56">
        <v>705.6</v>
      </c>
      <c r="N961" s="57">
        <v>672</v>
      </c>
    </row>
    <row r="962" spans="1:14" x14ac:dyDescent="0.35">
      <c r="A962" s="56" t="s">
        <v>1998</v>
      </c>
      <c r="B962" s="56">
        <v>8471160</v>
      </c>
      <c r="C962" s="56" t="s">
        <v>506</v>
      </c>
      <c r="D962" s="56">
        <v>432209</v>
      </c>
      <c r="E962" s="56" t="s">
        <v>138</v>
      </c>
      <c r="F962" s="56" t="str">
        <f t="shared" si="14"/>
        <v>847.8471160.1.432209.000000.847001.200179</v>
      </c>
      <c r="G962" s="66" t="s">
        <v>21</v>
      </c>
      <c r="H962" s="66">
        <v>847001</v>
      </c>
      <c r="I962" s="66" t="s">
        <v>23</v>
      </c>
      <c r="J962" s="66">
        <v>200179</v>
      </c>
      <c r="K962" s="56" t="s">
        <v>4610</v>
      </c>
      <c r="L962" s="56">
        <v>1</v>
      </c>
      <c r="M962" s="56">
        <v>286.65000000000003</v>
      </c>
      <c r="N962" s="57">
        <v>273</v>
      </c>
    </row>
    <row r="963" spans="1:14" x14ac:dyDescent="0.35">
      <c r="A963" s="56" t="s">
        <v>1998</v>
      </c>
      <c r="B963" s="56">
        <v>8471160</v>
      </c>
      <c r="C963" s="56" t="s">
        <v>506</v>
      </c>
      <c r="D963" s="56">
        <v>432209</v>
      </c>
      <c r="E963" s="56" t="s">
        <v>138</v>
      </c>
      <c r="F963" s="56" t="str">
        <f t="shared" ref="F963:F1026" si="15">CONCATENATE(847,".",B963,".",1,".",D963,".","000000",".",H963,".",J963)</f>
        <v>847.8471160.1.432209.000000.847001.200179</v>
      </c>
      <c r="G963" s="66" t="s">
        <v>21</v>
      </c>
      <c r="H963" s="66">
        <v>847001</v>
      </c>
      <c r="I963" s="66" t="s">
        <v>23</v>
      </c>
      <c r="J963" s="66">
        <v>200179</v>
      </c>
      <c r="K963" s="56" t="s">
        <v>4611</v>
      </c>
      <c r="L963" s="56">
        <v>1</v>
      </c>
      <c r="M963" s="56">
        <v>77630.316749999998</v>
      </c>
      <c r="N963" s="57">
        <v>73933.634999999995</v>
      </c>
    </row>
    <row r="964" spans="1:14" x14ac:dyDescent="0.35">
      <c r="A964" s="56" t="s">
        <v>1998</v>
      </c>
      <c r="B964" s="56">
        <v>8471160</v>
      </c>
      <c r="C964" s="56" t="s">
        <v>506</v>
      </c>
      <c r="D964" s="56">
        <v>432209</v>
      </c>
      <c r="E964" s="56" t="s">
        <v>138</v>
      </c>
      <c r="F964" s="56" t="str">
        <f t="shared" si="15"/>
        <v>847.8471160.1.432209.000000.847001.200179</v>
      </c>
      <c r="G964" s="66" t="s">
        <v>21</v>
      </c>
      <c r="H964" s="66">
        <v>847001</v>
      </c>
      <c r="I964" s="66" t="s">
        <v>23</v>
      </c>
      <c r="J964" s="66">
        <v>200179</v>
      </c>
      <c r="K964" s="56" t="s">
        <v>4612</v>
      </c>
      <c r="L964" s="56">
        <v>1</v>
      </c>
      <c r="M964" s="56">
        <v>19584.363225000001</v>
      </c>
      <c r="N964" s="57">
        <v>18651.7745</v>
      </c>
    </row>
    <row r="965" spans="1:14" x14ac:dyDescent="0.35">
      <c r="A965" s="56" t="s">
        <v>1998</v>
      </c>
      <c r="B965" s="56">
        <v>8471160</v>
      </c>
      <c r="C965" s="56" t="s">
        <v>506</v>
      </c>
      <c r="D965" s="56">
        <v>432209</v>
      </c>
      <c r="E965" s="56" t="s">
        <v>138</v>
      </c>
      <c r="F965" s="56" t="str">
        <f t="shared" si="15"/>
        <v>847.8471160.1.432209.000000.847001.200179</v>
      </c>
      <c r="G965" s="66" t="s">
        <v>21</v>
      </c>
      <c r="H965" s="66">
        <v>847001</v>
      </c>
      <c r="I965" s="66" t="s">
        <v>23</v>
      </c>
      <c r="J965" s="66">
        <v>200179</v>
      </c>
      <c r="K965" s="56" t="s">
        <v>4613</v>
      </c>
      <c r="L965" s="56">
        <v>1</v>
      </c>
      <c r="M965" s="56">
        <v>152323.5</v>
      </c>
      <c r="N965" s="57">
        <v>145070</v>
      </c>
    </row>
    <row r="966" spans="1:14" x14ac:dyDescent="0.35">
      <c r="A966" s="56" t="s">
        <v>1998</v>
      </c>
      <c r="B966" s="56">
        <v>8471160</v>
      </c>
      <c r="C966" s="56" t="s">
        <v>506</v>
      </c>
      <c r="D966" s="56">
        <v>432209</v>
      </c>
      <c r="E966" s="56" t="s">
        <v>138</v>
      </c>
      <c r="F966" s="56" t="str">
        <f t="shared" si="15"/>
        <v>847.8471160.1.432209.000000.847001.200179</v>
      </c>
      <c r="G966" s="66" t="s">
        <v>21</v>
      </c>
      <c r="H966" s="66">
        <v>847001</v>
      </c>
      <c r="I966" s="66" t="s">
        <v>23</v>
      </c>
      <c r="J966" s="66">
        <v>200179</v>
      </c>
      <c r="K966" s="56" t="s">
        <v>4614</v>
      </c>
      <c r="L966" s="56">
        <v>1</v>
      </c>
      <c r="M966" s="56">
        <v>2336.25</v>
      </c>
      <c r="N966" s="57">
        <v>2225</v>
      </c>
    </row>
    <row r="967" spans="1:14" x14ac:dyDescent="0.35">
      <c r="A967" s="56" t="s">
        <v>1998</v>
      </c>
      <c r="B967" s="56">
        <v>8471160</v>
      </c>
      <c r="C967" s="56" t="s">
        <v>506</v>
      </c>
      <c r="D967" s="56">
        <v>432209</v>
      </c>
      <c r="E967" s="56" t="s">
        <v>138</v>
      </c>
      <c r="F967" s="56" t="str">
        <f t="shared" si="15"/>
        <v>847.8471160.1.432209.000000.847001.200179</v>
      </c>
      <c r="G967" s="66" t="s">
        <v>21</v>
      </c>
      <c r="H967" s="66">
        <v>847001</v>
      </c>
      <c r="I967" s="66" t="s">
        <v>23</v>
      </c>
      <c r="J967" s="66">
        <v>200179</v>
      </c>
      <c r="K967" s="56" t="s">
        <v>4615</v>
      </c>
      <c r="L967" s="56">
        <v>1</v>
      </c>
      <c r="M967" s="56">
        <v>22642.935000000001</v>
      </c>
      <c r="N967" s="57">
        <v>21564.7</v>
      </c>
    </row>
    <row r="968" spans="1:14" x14ac:dyDescent="0.35">
      <c r="A968" s="56" t="s">
        <v>1998</v>
      </c>
      <c r="B968" s="56">
        <v>8471160</v>
      </c>
      <c r="C968" s="56" t="s">
        <v>506</v>
      </c>
      <c r="D968" s="56">
        <v>432209</v>
      </c>
      <c r="E968" s="56" t="s">
        <v>138</v>
      </c>
      <c r="F968" s="56" t="str">
        <f t="shared" si="15"/>
        <v>847.8471160.1.432209.000000.847001.200179</v>
      </c>
      <c r="G968" s="66" t="s">
        <v>21</v>
      </c>
      <c r="H968" s="66">
        <v>847001</v>
      </c>
      <c r="I968" s="66" t="s">
        <v>23</v>
      </c>
      <c r="J968" s="66">
        <v>200179</v>
      </c>
      <c r="K968" s="56" t="s">
        <v>4616</v>
      </c>
      <c r="L968" s="56">
        <v>1</v>
      </c>
      <c r="M968" s="56">
        <v>5250</v>
      </c>
      <c r="N968" s="57">
        <v>5000</v>
      </c>
    </row>
    <row r="969" spans="1:14" x14ac:dyDescent="0.35">
      <c r="A969" s="56" t="s">
        <v>1998</v>
      </c>
      <c r="B969" s="56">
        <v>8471160</v>
      </c>
      <c r="C969" s="56" t="s">
        <v>506</v>
      </c>
      <c r="D969" s="56">
        <v>432209</v>
      </c>
      <c r="E969" s="56" t="s">
        <v>138</v>
      </c>
      <c r="F969" s="56" t="str">
        <f t="shared" si="15"/>
        <v>847.8471160.1.432209.000000.847001.200179</v>
      </c>
      <c r="G969" s="66" t="s">
        <v>21</v>
      </c>
      <c r="H969" s="66">
        <v>847001</v>
      </c>
      <c r="I969" s="66" t="s">
        <v>23</v>
      </c>
      <c r="J969" s="66">
        <v>200179</v>
      </c>
      <c r="K969" s="56" t="s">
        <v>4617</v>
      </c>
      <c r="L969" s="56">
        <v>1</v>
      </c>
      <c r="M969" s="56">
        <v>4672.5</v>
      </c>
      <c r="N969" s="57">
        <v>4450</v>
      </c>
    </row>
    <row r="970" spans="1:14" x14ac:dyDescent="0.35">
      <c r="A970" s="56" t="s">
        <v>1998</v>
      </c>
      <c r="B970" s="56">
        <v>8471160</v>
      </c>
      <c r="C970" s="56" t="s">
        <v>506</v>
      </c>
      <c r="D970" s="56">
        <v>432209</v>
      </c>
      <c r="E970" s="56" t="s">
        <v>138</v>
      </c>
      <c r="F970" s="56" t="str">
        <f t="shared" si="15"/>
        <v>847.8471160.1.432209.000000.847001.200179</v>
      </c>
      <c r="G970" s="66" t="s">
        <v>21</v>
      </c>
      <c r="H970" s="66">
        <v>847001</v>
      </c>
      <c r="I970" s="66" t="s">
        <v>23</v>
      </c>
      <c r="J970" s="66">
        <v>200179</v>
      </c>
      <c r="K970" s="56" t="s">
        <v>4618</v>
      </c>
      <c r="L970" s="56">
        <v>1</v>
      </c>
      <c r="M970" s="56">
        <v>2336.25</v>
      </c>
      <c r="N970" s="57">
        <v>2225</v>
      </c>
    </row>
    <row r="971" spans="1:14" x14ac:dyDescent="0.35">
      <c r="A971" s="56" t="s">
        <v>1998</v>
      </c>
      <c r="B971" s="56">
        <v>8471160</v>
      </c>
      <c r="C971" s="56" t="s">
        <v>506</v>
      </c>
      <c r="D971" s="56">
        <v>432209</v>
      </c>
      <c r="E971" s="56" t="s">
        <v>138</v>
      </c>
      <c r="F971" s="56" t="str">
        <f t="shared" si="15"/>
        <v>847.8471160.1.432209.000000.847001.200179</v>
      </c>
      <c r="G971" s="66" t="s">
        <v>21</v>
      </c>
      <c r="H971" s="66">
        <v>847001</v>
      </c>
      <c r="I971" s="66" t="s">
        <v>23</v>
      </c>
      <c r="J971" s="66">
        <v>200179</v>
      </c>
      <c r="K971" s="56" t="s">
        <v>4619</v>
      </c>
      <c r="L971" s="56">
        <v>1</v>
      </c>
      <c r="M971" s="56">
        <v>22642.935000000001</v>
      </c>
      <c r="N971" s="57">
        <v>21564.7</v>
      </c>
    </row>
    <row r="972" spans="1:14" x14ac:dyDescent="0.35">
      <c r="A972" s="56" t="s">
        <v>1998</v>
      </c>
      <c r="B972" s="56">
        <v>8471160</v>
      </c>
      <c r="C972" s="56" t="s">
        <v>506</v>
      </c>
      <c r="D972" s="56">
        <v>432209</v>
      </c>
      <c r="E972" s="56" t="s">
        <v>138</v>
      </c>
      <c r="F972" s="56" t="str">
        <f t="shared" si="15"/>
        <v>847.8471160.1.432209.000000.847001.200179</v>
      </c>
      <c r="G972" s="66" t="s">
        <v>21</v>
      </c>
      <c r="H972" s="66">
        <v>847001</v>
      </c>
      <c r="I972" s="66" t="s">
        <v>23</v>
      </c>
      <c r="J972" s="66">
        <v>200179</v>
      </c>
      <c r="K972" s="56" t="s">
        <v>4620</v>
      </c>
      <c r="L972" s="56">
        <v>1</v>
      </c>
      <c r="M972" s="56">
        <v>53879.175000000003</v>
      </c>
      <c r="N972" s="57">
        <v>51313.5</v>
      </c>
    </row>
    <row r="973" spans="1:14" x14ac:dyDescent="0.35">
      <c r="A973" s="56" t="s">
        <v>1998</v>
      </c>
      <c r="B973" s="56">
        <v>8471160</v>
      </c>
      <c r="C973" s="56" t="s">
        <v>506</v>
      </c>
      <c r="D973" s="56">
        <v>432209</v>
      </c>
      <c r="E973" s="56" t="s">
        <v>138</v>
      </c>
      <c r="F973" s="56" t="str">
        <f t="shared" si="15"/>
        <v>847.8471160.1.432209.000000.847001.200179</v>
      </c>
      <c r="G973" s="66" t="s">
        <v>21</v>
      </c>
      <c r="H973" s="66">
        <v>847001</v>
      </c>
      <c r="I973" s="66" t="s">
        <v>23</v>
      </c>
      <c r="J973" s="66">
        <v>200179</v>
      </c>
      <c r="K973" s="56" t="s">
        <v>4621</v>
      </c>
      <c r="L973" s="56">
        <v>1</v>
      </c>
      <c r="M973" s="56">
        <v>381117.19800000003</v>
      </c>
      <c r="N973" s="57">
        <v>362968.76</v>
      </c>
    </row>
    <row r="974" spans="1:14" x14ac:dyDescent="0.35">
      <c r="A974" s="56" t="s">
        <v>1998</v>
      </c>
      <c r="B974" s="56">
        <v>8471160</v>
      </c>
      <c r="C974" s="56" t="s">
        <v>506</v>
      </c>
      <c r="D974" s="56">
        <v>432209</v>
      </c>
      <c r="E974" s="56" t="s">
        <v>138</v>
      </c>
      <c r="F974" s="56" t="str">
        <f t="shared" si="15"/>
        <v>847.8471160.1.432209.000000.847001.200179</v>
      </c>
      <c r="G974" s="66" t="s">
        <v>21</v>
      </c>
      <c r="H974" s="66">
        <v>847001</v>
      </c>
      <c r="I974" s="66" t="s">
        <v>23</v>
      </c>
      <c r="J974" s="66">
        <v>200179</v>
      </c>
      <c r="K974" s="56" t="s">
        <v>4622</v>
      </c>
      <c r="L974" s="56">
        <v>1</v>
      </c>
      <c r="M974" s="56">
        <v>1155</v>
      </c>
      <c r="N974" s="57">
        <v>1100</v>
      </c>
    </row>
    <row r="975" spans="1:14" x14ac:dyDescent="0.35">
      <c r="A975" s="56" t="s">
        <v>1998</v>
      </c>
      <c r="B975" s="56">
        <v>8471160</v>
      </c>
      <c r="C975" s="56" t="s">
        <v>506</v>
      </c>
      <c r="D975" s="56">
        <v>432209</v>
      </c>
      <c r="E975" s="56" t="s">
        <v>138</v>
      </c>
      <c r="F975" s="56" t="str">
        <f t="shared" si="15"/>
        <v>847.8471160.1.432209.000000.847001.200179</v>
      </c>
      <c r="G975" s="66" t="s">
        <v>21</v>
      </c>
      <c r="H975" s="66">
        <v>847001</v>
      </c>
      <c r="I975" s="66" t="s">
        <v>23</v>
      </c>
      <c r="J975" s="66">
        <v>200179</v>
      </c>
      <c r="K975" s="56" t="s">
        <v>4623</v>
      </c>
      <c r="L975" s="56">
        <v>1</v>
      </c>
      <c r="M975" s="56">
        <v>2310</v>
      </c>
      <c r="N975" s="57">
        <v>2200</v>
      </c>
    </row>
    <row r="976" spans="1:14" x14ac:dyDescent="0.35">
      <c r="A976" s="56" t="s">
        <v>1998</v>
      </c>
      <c r="B976" s="56">
        <v>8471160</v>
      </c>
      <c r="C976" s="56" t="s">
        <v>506</v>
      </c>
      <c r="D976" s="56">
        <v>432209</v>
      </c>
      <c r="E976" s="56" t="s">
        <v>138</v>
      </c>
      <c r="F976" s="56" t="str">
        <f t="shared" si="15"/>
        <v>847.8471160.1.432209.000000.847001.200179</v>
      </c>
      <c r="G976" s="66" t="s">
        <v>21</v>
      </c>
      <c r="H976" s="66">
        <v>847001</v>
      </c>
      <c r="I976" s="66" t="s">
        <v>23</v>
      </c>
      <c r="J976" s="66">
        <v>200179</v>
      </c>
      <c r="K976" s="56" t="s">
        <v>4624</v>
      </c>
      <c r="L976" s="56">
        <v>1</v>
      </c>
      <c r="M976" s="56">
        <v>8778</v>
      </c>
      <c r="N976" s="57">
        <v>8360</v>
      </c>
    </row>
    <row r="977" spans="1:14" x14ac:dyDescent="0.35">
      <c r="A977" s="56" t="s">
        <v>1998</v>
      </c>
      <c r="B977" s="56">
        <v>8471160</v>
      </c>
      <c r="C977" s="56" t="s">
        <v>506</v>
      </c>
      <c r="D977" s="56">
        <v>432209</v>
      </c>
      <c r="E977" s="56" t="s">
        <v>138</v>
      </c>
      <c r="F977" s="56" t="str">
        <f t="shared" si="15"/>
        <v>847.8471160.1.432209.000000.847001.200179</v>
      </c>
      <c r="G977" s="66" t="s">
        <v>21</v>
      </c>
      <c r="H977" s="66">
        <v>847001</v>
      </c>
      <c r="I977" s="66" t="s">
        <v>23</v>
      </c>
      <c r="J977" s="66">
        <v>200179</v>
      </c>
      <c r="K977" s="56" t="s">
        <v>4625</v>
      </c>
      <c r="L977" s="56">
        <v>1</v>
      </c>
      <c r="M977" s="56">
        <v>3802.2599999999998</v>
      </c>
      <c r="N977" s="57">
        <v>3621.2</v>
      </c>
    </row>
    <row r="978" spans="1:14" x14ac:dyDescent="0.35">
      <c r="A978" s="56" t="s">
        <v>1998</v>
      </c>
      <c r="B978" s="56">
        <v>8471160</v>
      </c>
      <c r="C978" s="56" t="s">
        <v>506</v>
      </c>
      <c r="D978" s="56">
        <v>432209</v>
      </c>
      <c r="E978" s="56" t="s">
        <v>138</v>
      </c>
      <c r="F978" s="56" t="str">
        <f t="shared" si="15"/>
        <v>847.8471160.1.432209.000000.847001.200179</v>
      </c>
      <c r="G978" s="66" t="s">
        <v>21</v>
      </c>
      <c r="H978" s="66">
        <v>847001</v>
      </c>
      <c r="I978" s="66" t="s">
        <v>23</v>
      </c>
      <c r="J978" s="66">
        <v>200179</v>
      </c>
      <c r="K978" s="56" t="s">
        <v>4626</v>
      </c>
      <c r="L978" s="56">
        <v>1</v>
      </c>
      <c r="M978" s="56">
        <v>1247.4000000000001</v>
      </c>
      <c r="N978" s="57">
        <v>1188</v>
      </c>
    </row>
    <row r="979" spans="1:14" x14ac:dyDescent="0.35">
      <c r="A979" s="56" t="s">
        <v>1998</v>
      </c>
      <c r="B979" s="56">
        <v>8471160</v>
      </c>
      <c r="C979" s="56" t="s">
        <v>506</v>
      </c>
      <c r="D979" s="56">
        <v>432209</v>
      </c>
      <c r="E979" s="56" t="s">
        <v>138</v>
      </c>
      <c r="F979" s="56" t="str">
        <f t="shared" si="15"/>
        <v>847.8471160.1.432209.000000.847001.200179</v>
      </c>
      <c r="G979" s="66" t="s">
        <v>21</v>
      </c>
      <c r="H979" s="66">
        <v>847001</v>
      </c>
      <c r="I979" s="66" t="s">
        <v>23</v>
      </c>
      <c r="J979" s="66">
        <v>200179</v>
      </c>
      <c r="K979" s="56" t="s">
        <v>4627</v>
      </c>
      <c r="L979" s="56">
        <v>1</v>
      </c>
      <c r="M979" s="56">
        <v>20640.459000000003</v>
      </c>
      <c r="N979" s="57">
        <v>19657.580000000002</v>
      </c>
    </row>
    <row r="980" spans="1:14" x14ac:dyDescent="0.35">
      <c r="A980" s="56" t="s">
        <v>1998</v>
      </c>
      <c r="B980" s="56">
        <v>8471160</v>
      </c>
      <c r="C980" s="56" t="s">
        <v>506</v>
      </c>
      <c r="D980" s="56">
        <v>432209</v>
      </c>
      <c r="E980" s="56" t="s">
        <v>138</v>
      </c>
      <c r="F980" s="56" t="str">
        <f t="shared" si="15"/>
        <v>847.8471160.1.432209.000000.847001.200179</v>
      </c>
      <c r="G980" s="66" t="s">
        <v>21</v>
      </c>
      <c r="H980" s="66">
        <v>847001</v>
      </c>
      <c r="I980" s="66" t="s">
        <v>23</v>
      </c>
      <c r="J980" s="66">
        <v>200179</v>
      </c>
      <c r="K980" s="56" t="s">
        <v>4628</v>
      </c>
      <c r="L980" s="56">
        <v>1</v>
      </c>
      <c r="M980" s="56">
        <v>93408.21</v>
      </c>
      <c r="N980" s="57">
        <v>88960.2</v>
      </c>
    </row>
    <row r="981" spans="1:14" x14ac:dyDescent="0.35">
      <c r="A981" s="56" t="s">
        <v>1998</v>
      </c>
      <c r="B981" s="56">
        <v>8471160</v>
      </c>
      <c r="C981" s="56" t="s">
        <v>506</v>
      </c>
      <c r="D981" s="56">
        <v>432209</v>
      </c>
      <c r="E981" s="56" t="s">
        <v>138</v>
      </c>
      <c r="F981" s="56" t="str">
        <f t="shared" si="15"/>
        <v>847.8471160.1.432209.000000.847001.200179</v>
      </c>
      <c r="G981" s="66" t="s">
        <v>21</v>
      </c>
      <c r="H981" s="66">
        <v>847001</v>
      </c>
      <c r="I981" s="66" t="s">
        <v>23</v>
      </c>
      <c r="J981" s="66">
        <v>200179</v>
      </c>
      <c r="K981" s="56" t="s">
        <v>4629</v>
      </c>
      <c r="L981" s="56">
        <v>1</v>
      </c>
      <c r="M981" s="56">
        <v>1604.1375</v>
      </c>
      <c r="N981" s="57">
        <v>1527.75</v>
      </c>
    </row>
    <row r="982" spans="1:14" x14ac:dyDescent="0.35">
      <c r="A982" s="56" t="s">
        <v>1998</v>
      </c>
      <c r="B982" s="56">
        <v>8471160</v>
      </c>
      <c r="C982" s="56" t="s">
        <v>506</v>
      </c>
      <c r="D982" s="56">
        <v>432209</v>
      </c>
      <c r="E982" s="56" t="s">
        <v>138</v>
      </c>
      <c r="F982" s="56" t="str">
        <f t="shared" si="15"/>
        <v>847.8471160.1.432209.000000.847001.200179</v>
      </c>
      <c r="G982" s="66" t="s">
        <v>21</v>
      </c>
      <c r="H982" s="66">
        <v>847001</v>
      </c>
      <c r="I982" s="66" t="s">
        <v>23</v>
      </c>
      <c r="J982" s="66">
        <v>200179</v>
      </c>
      <c r="K982" s="56" t="s">
        <v>4630</v>
      </c>
      <c r="L982" s="56">
        <v>1</v>
      </c>
      <c r="M982" s="56">
        <v>1604.1375</v>
      </c>
      <c r="N982" s="57">
        <v>1527.75</v>
      </c>
    </row>
    <row r="983" spans="1:14" x14ac:dyDescent="0.35">
      <c r="A983" s="56" t="s">
        <v>1998</v>
      </c>
      <c r="B983" s="56">
        <v>8471160</v>
      </c>
      <c r="C983" s="56" t="s">
        <v>506</v>
      </c>
      <c r="D983" s="56">
        <v>432209</v>
      </c>
      <c r="E983" s="56" t="s">
        <v>138</v>
      </c>
      <c r="F983" s="56" t="str">
        <f t="shared" si="15"/>
        <v>847.8471160.1.432209.000000.847001.200179</v>
      </c>
      <c r="G983" s="66" t="s">
        <v>21</v>
      </c>
      <c r="H983" s="66">
        <v>847001</v>
      </c>
      <c r="I983" s="66" t="s">
        <v>23</v>
      </c>
      <c r="J983" s="66">
        <v>200179</v>
      </c>
      <c r="K983" s="56" t="s">
        <v>4631</v>
      </c>
      <c r="L983" s="56">
        <v>1</v>
      </c>
      <c r="M983" s="56">
        <v>9702</v>
      </c>
      <c r="N983" s="57">
        <v>9240</v>
      </c>
    </row>
    <row r="984" spans="1:14" x14ac:dyDescent="0.35">
      <c r="A984" s="56" t="s">
        <v>1998</v>
      </c>
      <c r="B984" s="56">
        <v>8471160</v>
      </c>
      <c r="C984" s="56" t="s">
        <v>506</v>
      </c>
      <c r="D984" s="56">
        <v>432209</v>
      </c>
      <c r="E984" s="56" t="s">
        <v>138</v>
      </c>
      <c r="F984" s="56" t="str">
        <f t="shared" si="15"/>
        <v>847.8471160.1.432209.000000.847001.200179</v>
      </c>
      <c r="G984" s="66" t="s">
        <v>21</v>
      </c>
      <c r="H984" s="66">
        <v>847001</v>
      </c>
      <c r="I984" s="66" t="s">
        <v>23</v>
      </c>
      <c r="J984" s="66">
        <v>200179</v>
      </c>
      <c r="K984" s="56" t="s">
        <v>4632</v>
      </c>
      <c r="L984" s="56">
        <v>1</v>
      </c>
      <c r="M984" s="56">
        <v>7283.9760000000006</v>
      </c>
      <c r="N984" s="57">
        <v>6937.12</v>
      </c>
    </row>
    <row r="985" spans="1:14" x14ac:dyDescent="0.35">
      <c r="A985" s="56" t="s">
        <v>1998</v>
      </c>
      <c r="B985" s="56">
        <v>8471160</v>
      </c>
      <c r="C985" s="56" t="s">
        <v>506</v>
      </c>
      <c r="D985" s="56">
        <v>432209</v>
      </c>
      <c r="E985" s="56" t="s">
        <v>138</v>
      </c>
      <c r="F985" s="56" t="str">
        <f t="shared" si="15"/>
        <v>847.8471160.1.432209.000000.847001.200179</v>
      </c>
      <c r="G985" s="66" t="s">
        <v>21</v>
      </c>
      <c r="H985" s="66">
        <v>847001</v>
      </c>
      <c r="I985" s="66" t="s">
        <v>23</v>
      </c>
      <c r="J985" s="66">
        <v>200179</v>
      </c>
      <c r="K985" s="56" t="s">
        <v>4633</v>
      </c>
      <c r="L985" s="56">
        <v>1</v>
      </c>
      <c r="M985" s="56">
        <v>21000</v>
      </c>
      <c r="N985" s="57">
        <v>20000</v>
      </c>
    </row>
    <row r="986" spans="1:14" x14ac:dyDescent="0.35">
      <c r="A986" s="56" t="s">
        <v>1998</v>
      </c>
      <c r="B986" s="56">
        <v>8471160</v>
      </c>
      <c r="C986" s="56" t="s">
        <v>506</v>
      </c>
      <c r="D986" s="56">
        <v>432209</v>
      </c>
      <c r="E986" s="56" t="s">
        <v>138</v>
      </c>
      <c r="F986" s="56" t="str">
        <f t="shared" si="15"/>
        <v>847.8471160.1.432209.000000.847001.200179</v>
      </c>
      <c r="G986" s="66" t="s">
        <v>21</v>
      </c>
      <c r="H986" s="66">
        <v>847001</v>
      </c>
      <c r="I986" s="66" t="s">
        <v>23</v>
      </c>
      <c r="J986" s="66">
        <v>200179</v>
      </c>
      <c r="K986" s="56" t="s">
        <v>4634</v>
      </c>
      <c r="L986" s="56">
        <v>1</v>
      </c>
      <c r="M986" s="56">
        <v>94500</v>
      </c>
      <c r="N986" s="57">
        <v>90000</v>
      </c>
    </row>
    <row r="987" spans="1:14" x14ac:dyDescent="0.35">
      <c r="A987" s="56" t="s">
        <v>1998</v>
      </c>
      <c r="B987" s="56">
        <v>8471160</v>
      </c>
      <c r="C987" s="56" t="s">
        <v>506</v>
      </c>
      <c r="D987" s="56">
        <v>432209</v>
      </c>
      <c r="E987" s="56" t="s">
        <v>138</v>
      </c>
      <c r="F987" s="56" t="str">
        <f t="shared" si="15"/>
        <v>847.8471160.1.432209.000000.847001.200179</v>
      </c>
      <c r="G987" s="66" t="s">
        <v>21</v>
      </c>
      <c r="H987" s="66">
        <v>847001</v>
      </c>
      <c r="I987" s="66" t="s">
        <v>23</v>
      </c>
      <c r="J987" s="66">
        <v>200179</v>
      </c>
      <c r="K987" s="56" t="s">
        <v>4635</v>
      </c>
      <c r="L987" s="56">
        <v>1</v>
      </c>
      <c r="M987" s="56">
        <v>3307.5</v>
      </c>
      <c r="N987" s="57">
        <v>3150</v>
      </c>
    </row>
    <row r="988" spans="1:14" x14ac:dyDescent="0.35">
      <c r="A988" s="56" t="s">
        <v>1998</v>
      </c>
      <c r="B988" s="56">
        <v>8471160</v>
      </c>
      <c r="C988" s="56" t="s">
        <v>506</v>
      </c>
      <c r="D988" s="56">
        <v>432209</v>
      </c>
      <c r="E988" s="56" t="s">
        <v>138</v>
      </c>
      <c r="F988" s="56" t="str">
        <f t="shared" si="15"/>
        <v>847.8471160.1.432209.000000.847001.200179</v>
      </c>
      <c r="G988" s="66" t="s">
        <v>21</v>
      </c>
      <c r="H988" s="66">
        <v>847001</v>
      </c>
      <c r="I988" s="66" t="s">
        <v>23</v>
      </c>
      <c r="J988" s="66">
        <v>200179</v>
      </c>
      <c r="K988" s="56" t="s">
        <v>4636</v>
      </c>
      <c r="L988" s="56">
        <v>1</v>
      </c>
      <c r="M988" s="56">
        <v>4441.5</v>
      </c>
      <c r="N988" s="57">
        <v>4230</v>
      </c>
    </row>
    <row r="989" spans="1:14" x14ac:dyDescent="0.35">
      <c r="A989" s="56" t="s">
        <v>1998</v>
      </c>
      <c r="B989" s="56">
        <v>8471160</v>
      </c>
      <c r="C989" s="56" t="s">
        <v>506</v>
      </c>
      <c r="D989" s="56">
        <v>432209</v>
      </c>
      <c r="E989" s="56" t="s">
        <v>138</v>
      </c>
      <c r="F989" s="56" t="str">
        <f t="shared" si="15"/>
        <v>847.8471160.1.432209.000000.847001.200179</v>
      </c>
      <c r="G989" s="66" t="s">
        <v>21</v>
      </c>
      <c r="H989" s="66">
        <v>847001</v>
      </c>
      <c r="I989" s="66" t="s">
        <v>23</v>
      </c>
      <c r="J989" s="66">
        <v>200179</v>
      </c>
      <c r="K989" s="56" t="s">
        <v>4637</v>
      </c>
      <c r="L989" s="56">
        <v>1</v>
      </c>
      <c r="M989" s="56">
        <v>2314.0005000000001</v>
      </c>
      <c r="N989" s="57">
        <v>2203.81</v>
      </c>
    </row>
    <row r="990" spans="1:14" x14ac:dyDescent="0.35">
      <c r="A990" s="56" t="s">
        <v>1998</v>
      </c>
      <c r="B990" s="56">
        <v>8471160</v>
      </c>
      <c r="C990" s="56" t="s">
        <v>506</v>
      </c>
      <c r="D990" s="56">
        <v>432209</v>
      </c>
      <c r="E990" s="56" t="s">
        <v>138</v>
      </c>
      <c r="F990" s="56" t="str">
        <f t="shared" si="15"/>
        <v>847.8471160.1.432209.000000.847001.200179</v>
      </c>
      <c r="G990" s="66" t="s">
        <v>21</v>
      </c>
      <c r="H990" s="66">
        <v>847001</v>
      </c>
      <c r="I990" s="66" t="s">
        <v>23</v>
      </c>
      <c r="J990" s="66">
        <v>200179</v>
      </c>
      <c r="K990" s="56" t="s">
        <v>4638</v>
      </c>
      <c r="L990" s="56">
        <v>1</v>
      </c>
      <c r="M990" s="56">
        <v>5784.9855000000007</v>
      </c>
      <c r="N990" s="57">
        <v>5509.51</v>
      </c>
    </row>
    <row r="991" spans="1:14" x14ac:dyDescent="0.35">
      <c r="A991" s="56" t="s">
        <v>1998</v>
      </c>
      <c r="B991" s="56">
        <v>8471160</v>
      </c>
      <c r="C991" s="56" t="s">
        <v>506</v>
      </c>
      <c r="D991" s="56">
        <v>432209</v>
      </c>
      <c r="E991" s="56" t="s">
        <v>138</v>
      </c>
      <c r="F991" s="56" t="str">
        <f t="shared" si="15"/>
        <v>847.8471160.1.432209.000000.847001.200179</v>
      </c>
      <c r="G991" s="66" t="s">
        <v>21</v>
      </c>
      <c r="H991" s="66">
        <v>847001</v>
      </c>
      <c r="I991" s="66" t="s">
        <v>23</v>
      </c>
      <c r="J991" s="66">
        <v>200179</v>
      </c>
      <c r="K991" s="56" t="s">
        <v>4639</v>
      </c>
      <c r="L991" s="56">
        <v>1</v>
      </c>
      <c r="M991" s="56">
        <v>3856.6605000000004</v>
      </c>
      <c r="N991" s="57">
        <v>3673.01</v>
      </c>
    </row>
    <row r="992" spans="1:14" x14ac:dyDescent="0.35">
      <c r="A992" s="56" t="s">
        <v>1998</v>
      </c>
      <c r="B992" s="56">
        <v>8471160</v>
      </c>
      <c r="C992" s="56" t="s">
        <v>506</v>
      </c>
      <c r="D992" s="56">
        <v>432209</v>
      </c>
      <c r="E992" s="56" t="s">
        <v>138</v>
      </c>
      <c r="F992" s="56" t="str">
        <f t="shared" si="15"/>
        <v>847.8471160.1.432209.000000.847001.200179</v>
      </c>
      <c r="G992" s="66" t="s">
        <v>21</v>
      </c>
      <c r="H992" s="66">
        <v>847001</v>
      </c>
      <c r="I992" s="66" t="s">
        <v>23</v>
      </c>
      <c r="J992" s="66">
        <v>200179</v>
      </c>
      <c r="K992" s="56" t="s">
        <v>4640</v>
      </c>
      <c r="L992" s="56">
        <v>1</v>
      </c>
      <c r="M992" s="56">
        <v>315000</v>
      </c>
      <c r="N992" s="57">
        <v>300000</v>
      </c>
    </row>
    <row r="993" spans="1:14" x14ac:dyDescent="0.35">
      <c r="A993" s="56" t="s">
        <v>1998</v>
      </c>
      <c r="B993" s="56">
        <v>8471160</v>
      </c>
      <c r="C993" s="56" t="s">
        <v>506</v>
      </c>
      <c r="D993" s="56">
        <v>432209</v>
      </c>
      <c r="E993" s="56" t="s">
        <v>138</v>
      </c>
      <c r="F993" s="56" t="str">
        <f t="shared" si="15"/>
        <v>847.8471160.1.432209.000000.847001.200179</v>
      </c>
      <c r="G993" s="66" t="s">
        <v>21</v>
      </c>
      <c r="H993" s="66">
        <v>847001</v>
      </c>
      <c r="I993" s="66" t="s">
        <v>23</v>
      </c>
      <c r="J993" s="66">
        <v>200179</v>
      </c>
      <c r="K993" s="56" t="s">
        <v>4641</v>
      </c>
      <c r="L993" s="56">
        <v>1</v>
      </c>
      <c r="M993" s="56">
        <v>105000</v>
      </c>
      <c r="N993" s="57">
        <v>100000</v>
      </c>
    </row>
    <row r="994" spans="1:14" x14ac:dyDescent="0.35">
      <c r="A994" s="56" t="s">
        <v>1998</v>
      </c>
      <c r="B994" s="56">
        <v>8471160</v>
      </c>
      <c r="C994" s="56" t="s">
        <v>506</v>
      </c>
      <c r="D994" s="56">
        <v>432209</v>
      </c>
      <c r="E994" s="56" t="s">
        <v>138</v>
      </c>
      <c r="F994" s="56" t="str">
        <f t="shared" si="15"/>
        <v>847.8471160.1.432209.000000.847001.200179</v>
      </c>
      <c r="G994" s="66" t="s">
        <v>21</v>
      </c>
      <c r="H994" s="66">
        <v>847001</v>
      </c>
      <c r="I994" s="66" t="s">
        <v>23</v>
      </c>
      <c r="J994" s="66">
        <v>200179</v>
      </c>
      <c r="K994" s="56" t="s">
        <v>4642</v>
      </c>
      <c r="L994" s="56">
        <v>1</v>
      </c>
      <c r="M994" s="56">
        <v>461876.10000000003</v>
      </c>
      <c r="N994" s="57">
        <v>439882</v>
      </c>
    </row>
    <row r="995" spans="1:14" x14ac:dyDescent="0.35">
      <c r="A995" s="56" t="s">
        <v>1998</v>
      </c>
      <c r="B995" s="56">
        <v>8471160</v>
      </c>
      <c r="C995" s="56" t="s">
        <v>506</v>
      </c>
      <c r="D995" s="56">
        <v>432209</v>
      </c>
      <c r="E995" s="56" t="s">
        <v>138</v>
      </c>
      <c r="F995" s="56" t="str">
        <f t="shared" si="15"/>
        <v>847.8471160.1.432209.000000.847001.200179</v>
      </c>
      <c r="G995" s="66" t="s">
        <v>21</v>
      </c>
      <c r="H995" s="66">
        <v>847001</v>
      </c>
      <c r="I995" s="66" t="s">
        <v>23</v>
      </c>
      <c r="J995" s="66">
        <v>200179</v>
      </c>
      <c r="K995" s="56" t="s">
        <v>4643</v>
      </c>
      <c r="L995" s="56">
        <v>1</v>
      </c>
      <c r="M995" s="56">
        <v>63000</v>
      </c>
      <c r="N995" s="57">
        <v>60000</v>
      </c>
    </row>
    <row r="996" spans="1:14" x14ac:dyDescent="0.35">
      <c r="A996" s="56" t="s">
        <v>1998</v>
      </c>
      <c r="B996" s="56">
        <v>8471160</v>
      </c>
      <c r="C996" s="56" t="s">
        <v>506</v>
      </c>
      <c r="D996" s="56">
        <v>432209</v>
      </c>
      <c r="E996" s="56" t="s">
        <v>138</v>
      </c>
      <c r="F996" s="56" t="str">
        <f t="shared" si="15"/>
        <v>847.8471160.1.432209.000000.847001.200179</v>
      </c>
      <c r="G996" s="66" t="s">
        <v>21</v>
      </c>
      <c r="H996" s="66">
        <v>847001</v>
      </c>
      <c r="I996" s="66" t="s">
        <v>23</v>
      </c>
      <c r="J996" s="66">
        <v>200179</v>
      </c>
      <c r="K996" s="56" t="s">
        <v>4644</v>
      </c>
      <c r="L996" s="56">
        <v>1</v>
      </c>
      <c r="M996" s="56">
        <v>47250</v>
      </c>
      <c r="N996" s="57">
        <v>45000</v>
      </c>
    </row>
    <row r="997" spans="1:14" x14ac:dyDescent="0.35">
      <c r="A997" s="56" t="s">
        <v>1998</v>
      </c>
      <c r="B997" s="56">
        <v>8471160</v>
      </c>
      <c r="C997" s="56" t="s">
        <v>506</v>
      </c>
      <c r="D997" s="56">
        <v>432209</v>
      </c>
      <c r="E997" s="56" t="s">
        <v>138</v>
      </c>
      <c r="F997" s="56" t="str">
        <f t="shared" si="15"/>
        <v>847.8471160.1.432209.000000.847001.200179</v>
      </c>
      <c r="G997" s="66" t="s">
        <v>21</v>
      </c>
      <c r="H997" s="66">
        <v>847001</v>
      </c>
      <c r="I997" s="66" t="s">
        <v>23</v>
      </c>
      <c r="J997" s="66">
        <v>200179</v>
      </c>
      <c r="K997" s="56" t="s">
        <v>4645</v>
      </c>
      <c r="L997" s="56">
        <v>1</v>
      </c>
      <c r="M997" s="56">
        <v>21000</v>
      </c>
      <c r="N997" s="57">
        <v>20000</v>
      </c>
    </row>
    <row r="998" spans="1:14" x14ac:dyDescent="0.35">
      <c r="A998" s="56" t="s">
        <v>1998</v>
      </c>
      <c r="B998" s="56">
        <v>8471160</v>
      </c>
      <c r="C998" s="56" t="s">
        <v>506</v>
      </c>
      <c r="D998" s="56">
        <v>432209</v>
      </c>
      <c r="E998" s="56" t="s">
        <v>138</v>
      </c>
      <c r="F998" s="56" t="str">
        <f t="shared" si="15"/>
        <v>847.8471160.1.432209.000000.847001.200179</v>
      </c>
      <c r="G998" s="66" t="s">
        <v>21</v>
      </c>
      <c r="H998" s="66">
        <v>847001</v>
      </c>
      <c r="I998" s="66" t="s">
        <v>23</v>
      </c>
      <c r="J998" s="66">
        <v>200179</v>
      </c>
      <c r="K998" s="56" t="s">
        <v>4646</v>
      </c>
      <c r="L998" s="56">
        <v>1</v>
      </c>
      <c r="M998" s="56">
        <v>36750</v>
      </c>
      <c r="N998" s="57">
        <v>35000</v>
      </c>
    </row>
    <row r="999" spans="1:14" x14ac:dyDescent="0.35">
      <c r="A999" s="56" t="s">
        <v>1998</v>
      </c>
      <c r="B999" s="56">
        <v>8471160</v>
      </c>
      <c r="C999" s="56" t="s">
        <v>506</v>
      </c>
      <c r="D999" s="56">
        <v>432209</v>
      </c>
      <c r="E999" s="56" t="s">
        <v>138</v>
      </c>
      <c r="F999" s="56" t="str">
        <f t="shared" si="15"/>
        <v>847.8471160.1.432209.000000.847001.200179</v>
      </c>
      <c r="G999" s="66" t="s">
        <v>21</v>
      </c>
      <c r="H999" s="66">
        <v>847001</v>
      </c>
      <c r="I999" s="66" t="s">
        <v>23</v>
      </c>
      <c r="J999" s="66">
        <v>200179</v>
      </c>
      <c r="K999" s="56" t="s">
        <v>4647</v>
      </c>
      <c r="L999" s="56">
        <v>1</v>
      </c>
      <c r="M999" s="56">
        <v>31500</v>
      </c>
      <c r="N999" s="57">
        <v>30000</v>
      </c>
    </row>
    <row r="1000" spans="1:14" x14ac:dyDescent="0.35">
      <c r="A1000" s="56" t="s">
        <v>1998</v>
      </c>
      <c r="B1000" s="56">
        <v>8471160</v>
      </c>
      <c r="C1000" s="56" t="s">
        <v>506</v>
      </c>
      <c r="D1000" s="56">
        <v>432209</v>
      </c>
      <c r="E1000" s="56" t="s">
        <v>138</v>
      </c>
      <c r="F1000" s="56" t="str">
        <f t="shared" si="15"/>
        <v>847.8471160.1.432209.000000.847001.200179</v>
      </c>
      <c r="G1000" s="66" t="s">
        <v>21</v>
      </c>
      <c r="H1000" s="66">
        <v>847001</v>
      </c>
      <c r="I1000" s="66" t="s">
        <v>23</v>
      </c>
      <c r="J1000" s="66">
        <v>200179</v>
      </c>
      <c r="K1000" s="56" t="s">
        <v>4648</v>
      </c>
      <c r="L1000" s="56">
        <v>1</v>
      </c>
      <c r="M1000" s="56">
        <v>10500</v>
      </c>
      <c r="N1000" s="57">
        <v>10000</v>
      </c>
    </row>
    <row r="1001" spans="1:14" x14ac:dyDescent="0.35">
      <c r="A1001" s="56" t="s">
        <v>1998</v>
      </c>
      <c r="B1001" s="56">
        <v>8471160</v>
      </c>
      <c r="C1001" s="56" t="s">
        <v>506</v>
      </c>
      <c r="D1001" s="56">
        <v>432209</v>
      </c>
      <c r="E1001" s="56" t="s">
        <v>138</v>
      </c>
      <c r="F1001" s="56" t="str">
        <f t="shared" si="15"/>
        <v>847.8471160.1.432209.000000.847001.200179</v>
      </c>
      <c r="G1001" s="66" t="s">
        <v>21</v>
      </c>
      <c r="H1001" s="66">
        <v>847001</v>
      </c>
      <c r="I1001" s="66" t="s">
        <v>23</v>
      </c>
      <c r="J1001" s="66">
        <v>200179</v>
      </c>
      <c r="K1001" s="56" t="s">
        <v>4649</v>
      </c>
      <c r="L1001" s="56">
        <v>1</v>
      </c>
      <c r="M1001" s="56">
        <v>36750</v>
      </c>
      <c r="N1001" s="57">
        <v>35000</v>
      </c>
    </row>
    <row r="1002" spans="1:14" x14ac:dyDescent="0.35">
      <c r="A1002" s="56" t="s">
        <v>1998</v>
      </c>
      <c r="B1002" s="56">
        <v>8471160</v>
      </c>
      <c r="C1002" s="56" t="s">
        <v>506</v>
      </c>
      <c r="D1002" s="56">
        <v>432209</v>
      </c>
      <c r="E1002" s="56" t="s">
        <v>138</v>
      </c>
      <c r="F1002" s="56" t="str">
        <f t="shared" si="15"/>
        <v>847.8471160.1.432209.000000.847001.200179</v>
      </c>
      <c r="G1002" s="66" t="s">
        <v>21</v>
      </c>
      <c r="H1002" s="66">
        <v>847001</v>
      </c>
      <c r="I1002" s="66" t="s">
        <v>23</v>
      </c>
      <c r="J1002" s="66">
        <v>200179</v>
      </c>
      <c r="K1002" s="56" t="s">
        <v>4650</v>
      </c>
      <c r="L1002" s="56">
        <v>1</v>
      </c>
      <c r="M1002" s="56">
        <v>10625.895</v>
      </c>
      <c r="N1002" s="57">
        <v>10119.9</v>
      </c>
    </row>
    <row r="1003" spans="1:14" x14ac:dyDescent="0.35">
      <c r="A1003" s="56" t="s">
        <v>1998</v>
      </c>
      <c r="B1003" s="56">
        <v>8471160</v>
      </c>
      <c r="C1003" s="56" t="s">
        <v>506</v>
      </c>
      <c r="D1003" s="56">
        <v>432209</v>
      </c>
      <c r="E1003" s="56" t="s">
        <v>138</v>
      </c>
      <c r="F1003" s="56" t="str">
        <f t="shared" si="15"/>
        <v>847.8471160.1.432209.000000.847001.200179</v>
      </c>
      <c r="G1003" s="66" t="s">
        <v>21</v>
      </c>
      <c r="H1003" s="66">
        <v>847001</v>
      </c>
      <c r="I1003" s="66" t="s">
        <v>23</v>
      </c>
      <c r="J1003" s="66">
        <v>200179</v>
      </c>
      <c r="K1003" s="56" t="s">
        <v>4651</v>
      </c>
      <c r="L1003" s="56">
        <v>1</v>
      </c>
      <c r="M1003" s="56">
        <v>2636.0775000000003</v>
      </c>
      <c r="N1003" s="57">
        <v>2510.5500000000002</v>
      </c>
    </row>
    <row r="1004" spans="1:14" x14ac:dyDescent="0.35">
      <c r="A1004" s="56" t="s">
        <v>1998</v>
      </c>
      <c r="B1004" s="56">
        <v>8471160</v>
      </c>
      <c r="C1004" s="56" t="s">
        <v>506</v>
      </c>
      <c r="D1004" s="56">
        <v>432209</v>
      </c>
      <c r="E1004" s="56" t="s">
        <v>138</v>
      </c>
      <c r="F1004" s="56" t="str">
        <f t="shared" si="15"/>
        <v>847.8471160.1.432209.000000.847001.200179</v>
      </c>
      <c r="G1004" s="66" t="s">
        <v>21</v>
      </c>
      <c r="H1004" s="66">
        <v>847001</v>
      </c>
      <c r="I1004" s="66" t="s">
        <v>23</v>
      </c>
      <c r="J1004" s="66">
        <v>200179</v>
      </c>
      <c r="K1004" s="56" t="s">
        <v>4652</v>
      </c>
      <c r="L1004" s="56">
        <v>1</v>
      </c>
      <c r="M1004" s="56">
        <v>63000</v>
      </c>
      <c r="N1004" s="57">
        <v>60000</v>
      </c>
    </row>
    <row r="1005" spans="1:14" x14ac:dyDescent="0.35">
      <c r="A1005" s="56" t="s">
        <v>1998</v>
      </c>
      <c r="B1005" s="56">
        <v>8471160</v>
      </c>
      <c r="C1005" s="56" t="s">
        <v>506</v>
      </c>
      <c r="D1005" s="56">
        <v>432209</v>
      </c>
      <c r="E1005" s="56" t="s">
        <v>138</v>
      </c>
      <c r="F1005" s="56" t="str">
        <f t="shared" si="15"/>
        <v>847.8471160.1.432209.000000.847001.200179</v>
      </c>
      <c r="G1005" s="66" t="s">
        <v>21</v>
      </c>
      <c r="H1005" s="66">
        <v>847001</v>
      </c>
      <c r="I1005" s="66" t="s">
        <v>23</v>
      </c>
      <c r="J1005" s="66">
        <v>200179</v>
      </c>
      <c r="K1005" s="56" t="s">
        <v>4653</v>
      </c>
      <c r="L1005" s="56">
        <v>1</v>
      </c>
      <c r="M1005" s="56">
        <v>52500</v>
      </c>
      <c r="N1005" s="57">
        <v>50000</v>
      </c>
    </row>
    <row r="1006" spans="1:14" x14ac:dyDescent="0.35">
      <c r="A1006" s="56" t="s">
        <v>1998</v>
      </c>
      <c r="B1006" s="56">
        <v>8471160</v>
      </c>
      <c r="C1006" s="56" t="s">
        <v>506</v>
      </c>
      <c r="D1006" s="56">
        <v>432209</v>
      </c>
      <c r="E1006" s="56" t="s">
        <v>138</v>
      </c>
      <c r="F1006" s="56" t="str">
        <f t="shared" si="15"/>
        <v>847.8471160.1.432209.000000.847001.200179</v>
      </c>
      <c r="G1006" s="66" t="s">
        <v>21</v>
      </c>
      <c r="H1006" s="66">
        <v>847001</v>
      </c>
      <c r="I1006" s="66" t="s">
        <v>23</v>
      </c>
      <c r="J1006" s="66">
        <v>200179</v>
      </c>
      <c r="K1006" s="56" t="s">
        <v>4654</v>
      </c>
      <c r="L1006" s="56">
        <v>1</v>
      </c>
      <c r="M1006" s="56">
        <v>36750</v>
      </c>
      <c r="N1006" s="57">
        <v>35000</v>
      </c>
    </row>
    <row r="1007" spans="1:14" x14ac:dyDescent="0.35">
      <c r="A1007" s="56" t="s">
        <v>1998</v>
      </c>
      <c r="B1007" s="56">
        <v>8471160</v>
      </c>
      <c r="C1007" s="56" t="s">
        <v>506</v>
      </c>
      <c r="D1007" s="56">
        <v>432209</v>
      </c>
      <c r="E1007" s="56" t="s">
        <v>138</v>
      </c>
      <c r="F1007" s="56" t="str">
        <f t="shared" si="15"/>
        <v>847.8471160.1.432209.000000.847001.200179</v>
      </c>
      <c r="G1007" s="66" t="s">
        <v>21</v>
      </c>
      <c r="H1007" s="66">
        <v>847001</v>
      </c>
      <c r="I1007" s="66" t="s">
        <v>23</v>
      </c>
      <c r="J1007" s="66">
        <v>200179</v>
      </c>
      <c r="K1007" s="56" t="s">
        <v>4655</v>
      </c>
      <c r="L1007" s="56">
        <v>1</v>
      </c>
      <c r="M1007" s="56">
        <v>8400</v>
      </c>
      <c r="N1007" s="57">
        <v>8000</v>
      </c>
    </row>
    <row r="1008" spans="1:14" x14ac:dyDescent="0.35">
      <c r="A1008" s="56" t="s">
        <v>1998</v>
      </c>
      <c r="B1008" s="56">
        <v>8471160</v>
      </c>
      <c r="C1008" s="56" t="s">
        <v>506</v>
      </c>
      <c r="D1008" s="56">
        <v>432209</v>
      </c>
      <c r="E1008" s="56" t="s">
        <v>138</v>
      </c>
      <c r="F1008" s="56" t="str">
        <f t="shared" si="15"/>
        <v>847.8471160.1.432209.000000.847001.200179</v>
      </c>
      <c r="G1008" s="66" t="s">
        <v>21</v>
      </c>
      <c r="H1008" s="66">
        <v>847001</v>
      </c>
      <c r="I1008" s="66" t="s">
        <v>23</v>
      </c>
      <c r="J1008" s="66">
        <v>200179</v>
      </c>
      <c r="K1008" s="56" t="s">
        <v>4656</v>
      </c>
      <c r="L1008" s="56">
        <v>1</v>
      </c>
      <c r="M1008" s="56">
        <v>10500</v>
      </c>
      <c r="N1008" s="57">
        <v>10000</v>
      </c>
    </row>
    <row r="1009" spans="1:14" x14ac:dyDescent="0.35">
      <c r="A1009" s="56" t="s">
        <v>1998</v>
      </c>
      <c r="B1009" s="56">
        <v>8471160</v>
      </c>
      <c r="C1009" s="56" t="s">
        <v>506</v>
      </c>
      <c r="D1009" s="56">
        <v>432209</v>
      </c>
      <c r="E1009" s="56" t="s">
        <v>138</v>
      </c>
      <c r="F1009" s="56" t="str">
        <f t="shared" si="15"/>
        <v>847.8471160.1.432209.000000.847001.200179</v>
      </c>
      <c r="G1009" s="66" t="s">
        <v>21</v>
      </c>
      <c r="H1009" s="66">
        <v>847001</v>
      </c>
      <c r="I1009" s="66" t="s">
        <v>23</v>
      </c>
      <c r="J1009" s="66">
        <v>200179</v>
      </c>
      <c r="K1009" s="56" t="s">
        <v>4657</v>
      </c>
      <c r="L1009" s="56">
        <v>1</v>
      </c>
      <c r="M1009" s="56">
        <v>4200</v>
      </c>
      <c r="N1009" s="57">
        <v>4000</v>
      </c>
    </row>
    <row r="1010" spans="1:14" x14ac:dyDescent="0.35">
      <c r="A1010" s="56" t="s">
        <v>1998</v>
      </c>
      <c r="B1010" s="56">
        <v>8471160</v>
      </c>
      <c r="C1010" s="56" t="s">
        <v>506</v>
      </c>
      <c r="D1010" s="56">
        <v>432209</v>
      </c>
      <c r="E1010" s="56" t="s">
        <v>138</v>
      </c>
      <c r="F1010" s="56" t="str">
        <f t="shared" si="15"/>
        <v>847.8471160.1.432209.000000.847001.200179</v>
      </c>
      <c r="G1010" s="66" t="s">
        <v>21</v>
      </c>
      <c r="H1010" s="66">
        <v>847001</v>
      </c>
      <c r="I1010" s="66" t="s">
        <v>23</v>
      </c>
      <c r="J1010" s="66">
        <v>200179</v>
      </c>
      <c r="K1010" s="56" t="s">
        <v>4658</v>
      </c>
      <c r="L1010" s="56">
        <v>1</v>
      </c>
      <c r="M1010" s="56">
        <v>8400</v>
      </c>
      <c r="N1010" s="57">
        <v>8000</v>
      </c>
    </row>
    <row r="1011" spans="1:14" x14ac:dyDescent="0.35">
      <c r="A1011" s="56" t="s">
        <v>1998</v>
      </c>
      <c r="B1011" s="56">
        <v>8471160</v>
      </c>
      <c r="C1011" s="56" t="s">
        <v>506</v>
      </c>
      <c r="D1011" s="56">
        <v>432209</v>
      </c>
      <c r="E1011" s="56" t="s">
        <v>138</v>
      </c>
      <c r="F1011" s="56" t="str">
        <f t="shared" si="15"/>
        <v>847.8471160.1.432209.000000.847001.200179</v>
      </c>
      <c r="G1011" s="66" t="s">
        <v>21</v>
      </c>
      <c r="H1011" s="66">
        <v>847001</v>
      </c>
      <c r="I1011" s="66" t="s">
        <v>23</v>
      </c>
      <c r="J1011" s="66">
        <v>200179</v>
      </c>
      <c r="K1011" s="56" t="s">
        <v>4659</v>
      </c>
      <c r="L1011" s="56">
        <v>1</v>
      </c>
      <c r="M1011" s="56">
        <v>15418.462500000001</v>
      </c>
      <c r="N1011" s="57">
        <v>14684.25</v>
      </c>
    </row>
    <row r="1012" spans="1:14" x14ac:dyDescent="0.35">
      <c r="A1012" s="56" t="s">
        <v>1998</v>
      </c>
      <c r="B1012" s="56">
        <v>8471160</v>
      </c>
      <c r="C1012" s="56" t="s">
        <v>506</v>
      </c>
      <c r="D1012" s="56">
        <v>432209</v>
      </c>
      <c r="E1012" s="56" t="s">
        <v>138</v>
      </c>
      <c r="F1012" s="56" t="str">
        <f t="shared" si="15"/>
        <v>847.8471160.1.432209.000000.847001.200179</v>
      </c>
      <c r="G1012" s="66" t="s">
        <v>21</v>
      </c>
      <c r="H1012" s="66">
        <v>847001</v>
      </c>
      <c r="I1012" s="66" t="s">
        <v>23</v>
      </c>
      <c r="J1012" s="66">
        <v>200179</v>
      </c>
      <c r="K1012" s="56" t="s">
        <v>4660</v>
      </c>
      <c r="L1012" s="56">
        <v>1</v>
      </c>
      <c r="M1012" s="56">
        <v>9349.2000000000007</v>
      </c>
      <c r="N1012" s="57">
        <v>8904</v>
      </c>
    </row>
    <row r="1013" spans="1:14" x14ac:dyDescent="0.35">
      <c r="A1013" s="56" t="s">
        <v>1998</v>
      </c>
      <c r="B1013" s="56">
        <v>8471160</v>
      </c>
      <c r="C1013" s="56" t="s">
        <v>506</v>
      </c>
      <c r="D1013" s="56">
        <v>432209</v>
      </c>
      <c r="E1013" s="56" t="s">
        <v>138</v>
      </c>
      <c r="F1013" s="56" t="str">
        <f t="shared" si="15"/>
        <v>847.8471160.1.432209.000000.847001.200179</v>
      </c>
      <c r="G1013" s="66" t="s">
        <v>21</v>
      </c>
      <c r="H1013" s="66">
        <v>847001</v>
      </c>
      <c r="I1013" s="66" t="s">
        <v>23</v>
      </c>
      <c r="J1013" s="66">
        <v>200179</v>
      </c>
      <c r="K1013" s="56" t="s">
        <v>4661</v>
      </c>
      <c r="L1013" s="56">
        <v>1</v>
      </c>
      <c r="M1013" s="56">
        <v>3742.9875000000002</v>
      </c>
      <c r="N1013" s="57">
        <v>3564.75</v>
      </c>
    </row>
    <row r="1014" spans="1:14" x14ac:dyDescent="0.35">
      <c r="A1014" s="56" t="s">
        <v>1998</v>
      </c>
      <c r="B1014" s="56">
        <v>8471160</v>
      </c>
      <c r="C1014" s="56" t="s">
        <v>506</v>
      </c>
      <c r="D1014" s="56">
        <v>432209</v>
      </c>
      <c r="E1014" s="56" t="s">
        <v>138</v>
      </c>
      <c r="F1014" s="56" t="str">
        <f t="shared" si="15"/>
        <v>847.8471160.1.432209.000000.847001.200179</v>
      </c>
      <c r="G1014" s="66" t="s">
        <v>21</v>
      </c>
      <c r="H1014" s="66">
        <v>847001</v>
      </c>
      <c r="I1014" s="66" t="s">
        <v>23</v>
      </c>
      <c r="J1014" s="66">
        <v>200179</v>
      </c>
      <c r="K1014" s="56" t="s">
        <v>4662</v>
      </c>
      <c r="L1014" s="56">
        <v>1</v>
      </c>
      <c r="M1014" s="56">
        <v>7767.1125000000002</v>
      </c>
      <c r="N1014" s="57">
        <v>7397.25</v>
      </c>
    </row>
    <row r="1015" spans="1:14" x14ac:dyDescent="0.35">
      <c r="A1015" s="56" t="s">
        <v>1998</v>
      </c>
      <c r="B1015" s="56">
        <v>8471160</v>
      </c>
      <c r="C1015" s="56" t="s">
        <v>506</v>
      </c>
      <c r="D1015" s="56">
        <v>432209</v>
      </c>
      <c r="E1015" s="56" t="s">
        <v>138</v>
      </c>
      <c r="F1015" s="56" t="str">
        <f t="shared" si="15"/>
        <v>847.8471160.1.432209.000000.847001.200179</v>
      </c>
      <c r="G1015" s="66" t="s">
        <v>21</v>
      </c>
      <c r="H1015" s="66">
        <v>847001</v>
      </c>
      <c r="I1015" s="66" t="s">
        <v>23</v>
      </c>
      <c r="J1015" s="66">
        <v>200179</v>
      </c>
      <c r="K1015" s="56" t="s">
        <v>4663</v>
      </c>
      <c r="L1015" s="56">
        <v>1</v>
      </c>
      <c r="M1015" s="56">
        <v>11416.093499999999</v>
      </c>
      <c r="N1015" s="57">
        <v>10872.47</v>
      </c>
    </row>
    <row r="1016" spans="1:14" x14ac:dyDescent="0.35">
      <c r="A1016" s="56" t="s">
        <v>1998</v>
      </c>
      <c r="B1016" s="56">
        <v>8471160</v>
      </c>
      <c r="C1016" s="56" t="s">
        <v>506</v>
      </c>
      <c r="D1016" s="56">
        <v>432209</v>
      </c>
      <c r="E1016" s="56" t="s">
        <v>138</v>
      </c>
      <c r="F1016" s="56" t="str">
        <f t="shared" si="15"/>
        <v>847.8471160.1.432209.000000.847001.200179</v>
      </c>
      <c r="G1016" s="66" t="s">
        <v>21</v>
      </c>
      <c r="H1016" s="66">
        <v>847001</v>
      </c>
      <c r="I1016" s="66" t="s">
        <v>23</v>
      </c>
      <c r="J1016" s="66">
        <v>200179</v>
      </c>
      <c r="K1016" s="56" t="s">
        <v>4664</v>
      </c>
      <c r="L1016" s="56">
        <v>1</v>
      </c>
      <c r="M1016" s="56">
        <v>3638.25</v>
      </c>
      <c r="N1016" s="57">
        <v>3465</v>
      </c>
    </row>
    <row r="1017" spans="1:14" x14ac:dyDescent="0.35">
      <c r="A1017" s="56" t="s">
        <v>1998</v>
      </c>
      <c r="B1017" s="56">
        <v>8471160</v>
      </c>
      <c r="C1017" s="56" t="s">
        <v>506</v>
      </c>
      <c r="D1017" s="56">
        <v>432209</v>
      </c>
      <c r="E1017" s="56" t="s">
        <v>138</v>
      </c>
      <c r="F1017" s="56" t="str">
        <f t="shared" si="15"/>
        <v>847.8471160.1.432209.000000.847001.200179</v>
      </c>
      <c r="G1017" s="66" t="s">
        <v>21</v>
      </c>
      <c r="H1017" s="66">
        <v>847001</v>
      </c>
      <c r="I1017" s="66" t="s">
        <v>23</v>
      </c>
      <c r="J1017" s="66">
        <v>200179</v>
      </c>
      <c r="K1017" s="56" t="s">
        <v>4665</v>
      </c>
      <c r="L1017" s="56">
        <v>1</v>
      </c>
      <c r="M1017" s="56">
        <v>3142.125</v>
      </c>
      <c r="N1017" s="57">
        <v>2992.5</v>
      </c>
    </row>
    <row r="1018" spans="1:14" x14ac:dyDescent="0.35">
      <c r="A1018" s="56" t="s">
        <v>1998</v>
      </c>
      <c r="B1018" s="56">
        <v>8471160</v>
      </c>
      <c r="C1018" s="56" t="s">
        <v>506</v>
      </c>
      <c r="D1018" s="56">
        <v>432209</v>
      </c>
      <c r="E1018" s="56" t="s">
        <v>138</v>
      </c>
      <c r="F1018" s="56" t="str">
        <f t="shared" si="15"/>
        <v>847.8471160.1.432209.000000.847001.200179</v>
      </c>
      <c r="G1018" s="66" t="s">
        <v>21</v>
      </c>
      <c r="H1018" s="66">
        <v>847001</v>
      </c>
      <c r="I1018" s="66" t="s">
        <v>23</v>
      </c>
      <c r="J1018" s="66">
        <v>200179</v>
      </c>
      <c r="K1018" s="56" t="s">
        <v>4666</v>
      </c>
      <c r="L1018" s="56">
        <v>1</v>
      </c>
      <c r="M1018" s="56">
        <v>16002.7875</v>
      </c>
      <c r="N1018" s="57">
        <v>15240.75</v>
      </c>
    </row>
    <row r="1019" spans="1:14" x14ac:dyDescent="0.35">
      <c r="A1019" s="56" t="s">
        <v>1998</v>
      </c>
      <c r="B1019" s="56">
        <v>8471160</v>
      </c>
      <c r="C1019" s="56" t="s">
        <v>506</v>
      </c>
      <c r="D1019" s="56">
        <v>432209</v>
      </c>
      <c r="E1019" s="56" t="s">
        <v>138</v>
      </c>
      <c r="F1019" s="56" t="str">
        <f t="shared" si="15"/>
        <v>847.8471160.1.432209.000000.847001.200179</v>
      </c>
      <c r="G1019" s="66" t="s">
        <v>21</v>
      </c>
      <c r="H1019" s="66">
        <v>847001</v>
      </c>
      <c r="I1019" s="66" t="s">
        <v>23</v>
      </c>
      <c r="J1019" s="66">
        <v>200179</v>
      </c>
      <c r="K1019" s="56" t="s">
        <v>4667</v>
      </c>
      <c r="L1019" s="56">
        <v>1</v>
      </c>
      <c r="M1019" s="56">
        <v>14957.6175</v>
      </c>
      <c r="N1019" s="57">
        <v>14245.35</v>
      </c>
    </row>
    <row r="1020" spans="1:14" x14ac:dyDescent="0.35">
      <c r="A1020" s="56" t="s">
        <v>1998</v>
      </c>
      <c r="B1020" s="56">
        <v>8471160</v>
      </c>
      <c r="C1020" s="56" t="s">
        <v>506</v>
      </c>
      <c r="D1020" s="56">
        <v>432209</v>
      </c>
      <c r="E1020" s="56" t="s">
        <v>138</v>
      </c>
      <c r="F1020" s="56" t="str">
        <f t="shared" si="15"/>
        <v>847.8471160.1.432209.000000.847001.200179</v>
      </c>
      <c r="G1020" s="66" t="s">
        <v>21</v>
      </c>
      <c r="H1020" s="66">
        <v>847001</v>
      </c>
      <c r="I1020" s="66" t="s">
        <v>23</v>
      </c>
      <c r="J1020" s="66">
        <v>200179</v>
      </c>
      <c r="K1020" s="56" t="s">
        <v>4668</v>
      </c>
      <c r="L1020" s="56">
        <v>1</v>
      </c>
      <c r="M1020" s="56">
        <v>1754.0775000000001</v>
      </c>
      <c r="N1020" s="57">
        <v>1670.55</v>
      </c>
    </row>
    <row r="1021" spans="1:14" x14ac:dyDescent="0.35">
      <c r="A1021" s="56" t="s">
        <v>1998</v>
      </c>
      <c r="B1021" s="56">
        <v>8471160</v>
      </c>
      <c r="C1021" s="56" t="s">
        <v>506</v>
      </c>
      <c r="D1021" s="56">
        <v>432209</v>
      </c>
      <c r="E1021" s="56" t="s">
        <v>138</v>
      </c>
      <c r="F1021" s="56" t="str">
        <f t="shared" si="15"/>
        <v>847.8471160.1.432209.000000.847001.200179</v>
      </c>
      <c r="G1021" s="66" t="s">
        <v>21</v>
      </c>
      <c r="H1021" s="66">
        <v>847001</v>
      </c>
      <c r="I1021" s="66" t="s">
        <v>23</v>
      </c>
      <c r="J1021" s="66">
        <v>200179</v>
      </c>
      <c r="K1021" s="56" t="s">
        <v>4669</v>
      </c>
      <c r="L1021" s="56">
        <v>1</v>
      </c>
      <c r="M1021" s="56">
        <v>30870</v>
      </c>
      <c r="N1021" s="57">
        <v>29400</v>
      </c>
    </row>
    <row r="1022" spans="1:14" x14ac:dyDescent="0.35">
      <c r="A1022" s="56" t="s">
        <v>1998</v>
      </c>
      <c r="B1022" s="56">
        <v>8471160</v>
      </c>
      <c r="C1022" s="56" t="s">
        <v>506</v>
      </c>
      <c r="D1022" s="56">
        <v>432209</v>
      </c>
      <c r="E1022" s="56" t="s">
        <v>138</v>
      </c>
      <c r="F1022" s="56" t="str">
        <f t="shared" si="15"/>
        <v>847.8471160.1.432209.000000.847001.200179</v>
      </c>
      <c r="G1022" s="66" t="s">
        <v>21</v>
      </c>
      <c r="H1022" s="66">
        <v>847001</v>
      </c>
      <c r="I1022" s="66" t="s">
        <v>23</v>
      </c>
      <c r="J1022" s="66">
        <v>200179</v>
      </c>
      <c r="K1022" s="56" t="s">
        <v>4670</v>
      </c>
      <c r="L1022" s="56">
        <v>1</v>
      </c>
      <c r="M1022" s="56">
        <v>38587.5</v>
      </c>
      <c r="N1022" s="57">
        <v>36750</v>
      </c>
    </row>
    <row r="1023" spans="1:14" x14ac:dyDescent="0.35">
      <c r="A1023" s="56" t="s">
        <v>1998</v>
      </c>
      <c r="B1023" s="56">
        <v>8471160</v>
      </c>
      <c r="C1023" s="56" t="s">
        <v>506</v>
      </c>
      <c r="D1023" s="56">
        <v>432209</v>
      </c>
      <c r="E1023" s="56" t="s">
        <v>138</v>
      </c>
      <c r="F1023" s="56" t="str">
        <f t="shared" si="15"/>
        <v>847.8471160.1.432209.000000.847001.200179</v>
      </c>
      <c r="G1023" s="66" t="s">
        <v>21</v>
      </c>
      <c r="H1023" s="66">
        <v>847001</v>
      </c>
      <c r="I1023" s="66" t="s">
        <v>23</v>
      </c>
      <c r="J1023" s="66">
        <v>200179</v>
      </c>
      <c r="K1023" s="56" t="s">
        <v>4671</v>
      </c>
      <c r="L1023" s="56">
        <v>1</v>
      </c>
      <c r="M1023" s="56">
        <v>9181.6200000000008</v>
      </c>
      <c r="N1023" s="57">
        <v>8744.4</v>
      </c>
    </row>
    <row r="1024" spans="1:14" x14ac:dyDescent="0.35">
      <c r="A1024" s="56" t="s">
        <v>1998</v>
      </c>
      <c r="B1024" s="56">
        <v>8471160</v>
      </c>
      <c r="C1024" s="56" t="s">
        <v>506</v>
      </c>
      <c r="D1024" s="56">
        <v>432209</v>
      </c>
      <c r="E1024" s="56" t="s">
        <v>138</v>
      </c>
      <c r="F1024" s="56" t="str">
        <f t="shared" si="15"/>
        <v>847.8471160.1.432209.000000.847001.200179</v>
      </c>
      <c r="G1024" s="66" t="s">
        <v>21</v>
      </c>
      <c r="H1024" s="66">
        <v>847001</v>
      </c>
      <c r="I1024" s="66" t="s">
        <v>23</v>
      </c>
      <c r="J1024" s="66">
        <v>200179</v>
      </c>
      <c r="K1024" s="56" t="s">
        <v>4672</v>
      </c>
      <c r="L1024" s="56">
        <v>1</v>
      </c>
      <c r="M1024" s="56">
        <v>7767.1125000000002</v>
      </c>
      <c r="N1024" s="57">
        <v>7397.25</v>
      </c>
    </row>
    <row r="1025" spans="1:14" x14ac:dyDescent="0.35">
      <c r="A1025" s="56" t="s">
        <v>1998</v>
      </c>
      <c r="B1025" s="56">
        <v>8471160</v>
      </c>
      <c r="C1025" s="56" t="s">
        <v>506</v>
      </c>
      <c r="D1025" s="56">
        <v>432209</v>
      </c>
      <c r="E1025" s="56" t="s">
        <v>138</v>
      </c>
      <c r="F1025" s="56" t="str">
        <f t="shared" si="15"/>
        <v>847.8471160.1.432209.000000.847001.200179</v>
      </c>
      <c r="G1025" s="66" t="s">
        <v>21</v>
      </c>
      <c r="H1025" s="66">
        <v>847001</v>
      </c>
      <c r="I1025" s="66" t="s">
        <v>23</v>
      </c>
      <c r="J1025" s="66">
        <v>200179</v>
      </c>
      <c r="K1025" s="56" t="s">
        <v>4673</v>
      </c>
      <c r="L1025" s="56">
        <v>1</v>
      </c>
      <c r="M1025" s="56">
        <v>15418.462500000001</v>
      </c>
      <c r="N1025" s="57">
        <v>14684.25</v>
      </c>
    </row>
    <row r="1026" spans="1:14" x14ac:dyDescent="0.35">
      <c r="A1026" s="56" t="s">
        <v>1998</v>
      </c>
      <c r="B1026" s="56">
        <v>8471160</v>
      </c>
      <c r="C1026" s="56" t="s">
        <v>506</v>
      </c>
      <c r="D1026" s="56">
        <v>432209</v>
      </c>
      <c r="E1026" s="56" t="s">
        <v>138</v>
      </c>
      <c r="F1026" s="56" t="str">
        <f t="shared" si="15"/>
        <v>847.8471160.1.432209.000000.847001.200179</v>
      </c>
      <c r="G1026" s="66" t="s">
        <v>21</v>
      </c>
      <c r="H1026" s="66">
        <v>847001</v>
      </c>
      <c r="I1026" s="66" t="s">
        <v>23</v>
      </c>
      <c r="J1026" s="66">
        <v>200179</v>
      </c>
      <c r="K1026" s="56" t="s">
        <v>4674</v>
      </c>
      <c r="L1026" s="56">
        <v>1</v>
      </c>
      <c r="M1026" s="56">
        <v>6686.6625000000004</v>
      </c>
      <c r="N1026" s="57">
        <v>6368.25</v>
      </c>
    </row>
    <row r="1027" spans="1:14" x14ac:dyDescent="0.35">
      <c r="A1027" s="56" t="s">
        <v>1998</v>
      </c>
      <c r="B1027" s="56">
        <v>8471160</v>
      </c>
      <c r="C1027" s="56" t="s">
        <v>506</v>
      </c>
      <c r="D1027" s="56">
        <v>432209</v>
      </c>
      <c r="E1027" s="56" t="s">
        <v>138</v>
      </c>
      <c r="F1027" s="56" t="str">
        <f t="shared" ref="F1027:F1090" si="16">CONCATENATE(847,".",B1027,".",1,".",D1027,".","000000",".",H1027,".",J1027)</f>
        <v>847.8471160.1.432209.000000.847001.200179</v>
      </c>
      <c r="G1027" s="66" t="s">
        <v>21</v>
      </c>
      <c r="H1027" s="66">
        <v>847001</v>
      </c>
      <c r="I1027" s="66" t="s">
        <v>23</v>
      </c>
      <c r="J1027" s="66">
        <v>200179</v>
      </c>
      <c r="K1027" s="56" t="s">
        <v>4675</v>
      </c>
      <c r="L1027" s="56">
        <v>1</v>
      </c>
      <c r="M1027" s="56">
        <v>5784.9855000000007</v>
      </c>
      <c r="N1027" s="57">
        <v>5509.51</v>
      </c>
    </row>
    <row r="1028" spans="1:14" x14ac:dyDescent="0.35">
      <c r="A1028" s="56" t="s">
        <v>1998</v>
      </c>
      <c r="B1028" s="56">
        <v>8471160</v>
      </c>
      <c r="C1028" s="56" t="s">
        <v>506</v>
      </c>
      <c r="D1028" s="56">
        <v>432209</v>
      </c>
      <c r="E1028" s="56" t="s">
        <v>138</v>
      </c>
      <c r="F1028" s="56" t="str">
        <f t="shared" si="16"/>
        <v>847.8471160.1.432209.000000.847001.200179</v>
      </c>
      <c r="G1028" s="66" t="s">
        <v>21</v>
      </c>
      <c r="H1028" s="66">
        <v>847001</v>
      </c>
      <c r="I1028" s="66" t="s">
        <v>23</v>
      </c>
      <c r="J1028" s="66">
        <v>200179</v>
      </c>
      <c r="K1028" s="56" t="s">
        <v>4676</v>
      </c>
      <c r="L1028" s="56">
        <v>1</v>
      </c>
      <c r="M1028" s="56">
        <v>10500</v>
      </c>
      <c r="N1028" s="57">
        <v>10000</v>
      </c>
    </row>
    <row r="1029" spans="1:14" x14ac:dyDescent="0.35">
      <c r="A1029" s="56" t="s">
        <v>1998</v>
      </c>
      <c r="B1029" s="56">
        <v>8471160</v>
      </c>
      <c r="C1029" s="56" t="s">
        <v>506</v>
      </c>
      <c r="D1029" s="56">
        <v>432209</v>
      </c>
      <c r="E1029" s="56" t="s">
        <v>138</v>
      </c>
      <c r="F1029" s="56" t="str">
        <f t="shared" si="16"/>
        <v>847.8471160.1.432209.000000.847001.200179</v>
      </c>
      <c r="G1029" s="66" t="s">
        <v>21</v>
      </c>
      <c r="H1029" s="66">
        <v>847001</v>
      </c>
      <c r="I1029" s="66" t="s">
        <v>23</v>
      </c>
      <c r="J1029" s="66">
        <v>200179</v>
      </c>
      <c r="K1029" s="56" t="s">
        <v>4263</v>
      </c>
      <c r="L1029" s="56">
        <v>1</v>
      </c>
      <c r="M1029" s="56">
        <v>617400</v>
      </c>
      <c r="N1029" s="57">
        <v>588000</v>
      </c>
    </row>
    <row r="1030" spans="1:14" x14ac:dyDescent="0.35">
      <c r="A1030" s="56" t="s">
        <v>1998</v>
      </c>
      <c r="B1030" s="56">
        <v>8471160</v>
      </c>
      <c r="C1030" s="56" t="s">
        <v>506</v>
      </c>
      <c r="D1030" s="56">
        <v>432209</v>
      </c>
      <c r="E1030" s="56" t="s">
        <v>138</v>
      </c>
      <c r="F1030" s="56" t="str">
        <f t="shared" si="16"/>
        <v>847.8471160.1.432209.000000.847001.200179</v>
      </c>
      <c r="G1030" s="66" t="s">
        <v>21</v>
      </c>
      <c r="H1030" s="66">
        <v>847001</v>
      </c>
      <c r="I1030" s="66" t="s">
        <v>23</v>
      </c>
      <c r="J1030" s="66">
        <v>200179</v>
      </c>
      <c r="K1030" s="56" t="s">
        <v>4268</v>
      </c>
      <c r="L1030" s="56">
        <v>1</v>
      </c>
      <c r="M1030" s="56">
        <v>21000</v>
      </c>
      <c r="N1030" s="57">
        <v>20000</v>
      </c>
    </row>
    <row r="1031" spans="1:14" x14ac:dyDescent="0.35">
      <c r="A1031" s="56" t="s">
        <v>1998</v>
      </c>
      <c r="B1031" s="56">
        <v>8471160</v>
      </c>
      <c r="C1031" s="56" t="s">
        <v>506</v>
      </c>
      <c r="D1031" s="56">
        <v>432209</v>
      </c>
      <c r="E1031" s="56" t="s">
        <v>138</v>
      </c>
      <c r="F1031" s="56" t="str">
        <f t="shared" si="16"/>
        <v>847.8471160.1.432209.000000.847001.200179</v>
      </c>
      <c r="G1031" s="66" t="s">
        <v>21</v>
      </c>
      <c r="H1031" s="66">
        <v>847001</v>
      </c>
      <c r="I1031" s="66" t="s">
        <v>23</v>
      </c>
      <c r="J1031" s="66">
        <v>200179</v>
      </c>
      <c r="K1031" s="56" t="s">
        <v>4269</v>
      </c>
      <c r="L1031" s="56">
        <v>1</v>
      </c>
      <c r="M1031" s="56">
        <v>105000</v>
      </c>
      <c r="N1031" s="57">
        <v>100000</v>
      </c>
    </row>
    <row r="1032" spans="1:14" x14ac:dyDescent="0.35">
      <c r="A1032" s="56" t="s">
        <v>1998</v>
      </c>
      <c r="B1032" s="56">
        <v>8471160</v>
      </c>
      <c r="C1032" s="56" t="s">
        <v>506</v>
      </c>
      <c r="D1032" s="56">
        <v>432209</v>
      </c>
      <c r="E1032" s="56" t="s">
        <v>138</v>
      </c>
      <c r="F1032" s="56" t="str">
        <f t="shared" si="16"/>
        <v>847.8471160.1.432209.000000.847001.200179</v>
      </c>
      <c r="G1032" s="66" t="s">
        <v>21</v>
      </c>
      <c r="H1032" s="66">
        <v>847001</v>
      </c>
      <c r="I1032" s="66" t="s">
        <v>23</v>
      </c>
      <c r="J1032" s="66">
        <v>200179</v>
      </c>
      <c r="K1032" s="56" t="s">
        <v>4270</v>
      </c>
      <c r="L1032" s="56">
        <v>1</v>
      </c>
      <c r="M1032" s="56">
        <v>43444.190999999999</v>
      </c>
      <c r="N1032" s="57">
        <v>41375.42</v>
      </c>
    </row>
    <row r="1033" spans="1:14" x14ac:dyDescent="0.35">
      <c r="A1033" s="56">
        <v>0</v>
      </c>
      <c r="B1033" s="56">
        <v>8471160</v>
      </c>
      <c r="C1033" s="56" t="s">
        <v>506</v>
      </c>
      <c r="D1033" s="56">
        <v>492316</v>
      </c>
      <c r="E1033" s="56" t="s">
        <v>138</v>
      </c>
      <c r="F1033" s="56" t="str">
        <f t="shared" si="16"/>
        <v>847.8471160.1.492316.000000.847001.300180</v>
      </c>
      <c r="G1033" s="66" t="s">
        <v>21</v>
      </c>
      <c r="H1033" s="66">
        <v>847001</v>
      </c>
      <c r="I1033" s="66" t="s">
        <v>863</v>
      </c>
      <c r="J1033" s="66">
        <v>300180</v>
      </c>
      <c r="K1033" s="56" t="s">
        <v>5831</v>
      </c>
      <c r="L1033" s="56">
        <v>1</v>
      </c>
      <c r="M1033" s="56">
        <v>325500</v>
      </c>
      <c r="N1033" s="250">
        <v>20000000</v>
      </c>
    </row>
    <row r="1034" spans="1:14" x14ac:dyDescent="0.35">
      <c r="A1034" s="56">
        <v>0</v>
      </c>
      <c r="B1034" s="56">
        <v>8471160</v>
      </c>
      <c r="C1034" s="56" t="s">
        <v>506</v>
      </c>
      <c r="D1034" s="56">
        <v>492316</v>
      </c>
      <c r="E1034" s="56" t="s">
        <v>138</v>
      </c>
      <c r="F1034" s="56" t="str">
        <f t="shared" si="16"/>
        <v>847.8471160.1.492316.000000.847001.300180</v>
      </c>
      <c r="G1034" s="66" t="s">
        <v>21</v>
      </c>
      <c r="H1034" s="66">
        <v>847001</v>
      </c>
      <c r="I1034" s="66" t="s">
        <v>863</v>
      </c>
      <c r="J1034" s="66">
        <v>300180</v>
      </c>
      <c r="K1034" s="56" t="s">
        <v>5832</v>
      </c>
      <c r="L1034" s="56">
        <v>1</v>
      </c>
      <c r="M1034" s="56">
        <v>157500</v>
      </c>
    </row>
    <row r="1035" spans="1:14" x14ac:dyDescent="0.35">
      <c r="A1035" s="56">
        <v>0</v>
      </c>
      <c r="B1035" s="56">
        <v>8471160</v>
      </c>
      <c r="C1035" s="56" t="s">
        <v>506</v>
      </c>
      <c r="D1035" s="56">
        <v>492316</v>
      </c>
      <c r="E1035" s="56" t="s">
        <v>138</v>
      </c>
      <c r="F1035" s="56" t="str">
        <f t="shared" si="16"/>
        <v>847.8471160.1.492316.000000.847001.300180</v>
      </c>
      <c r="G1035" s="66" t="s">
        <v>21</v>
      </c>
      <c r="H1035" s="66">
        <v>847001</v>
      </c>
      <c r="I1035" s="66" t="s">
        <v>863</v>
      </c>
      <c r="J1035" s="66">
        <v>300180</v>
      </c>
      <c r="K1035" s="56" t="s">
        <v>5833</v>
      </c>
      <c r="L1035" s="56">
        <v>1</v>
      </c>
      <c r="M1035" s="56">
        <v>210000</v>
      </c>
    </row>
    <row r="1036" spans="1:14" x14ac:dyDescent="0.35">
      <c r="A1036" s="56">
        <v>0</v>
      </c>
      <c r="B1036" s="56">
        <v>8471160</v>
      </c>
      <c r="C1036" s="56" t="s">
        <v>506</v>
      </c>
      <c r="D1036" s="56">
        <v>492316</v>
      </c>
      <c r="E1036" s="56" t="s">
        <v>138</v>
      </c>
      <c r="F1036" s="56" t="str">
        <f t="shared" si="16"/>
        <v>847.8471160.1.492316.000000.847001.300180</v>
      </c>
      <c r="G1036" s="66" t="s">
        <v>21</v>
      </c>
      <c r="H1036" s="66">
        <v>847001</v>
      </c>
      <c r="I1036" s="66" t="s">
        <v>863</v>
      </c>
      <c r="J1036" s="66">
        <v>300180</v>
      </c>
      <c r="K1036" s="56" t="s">
        <v>5834</v>
      </c>
      <c r="L1036" s="56">
        <v>1</v>
      </c>
      <c r="M1036" s="56">
        <v>504000</v>
      </c>
    </row>
    <row r="1037" spans="1:14" x14ac:dyDescent="0.35">
      <c r="A1037" s="56">
        <v>0</v>
      </c>
      <c r="B1037" s="56">
        <v>8471160</v>
      </c>
      <c r="C1037" s="56" t="s">
        <v>506</v>
      </c>
      <c r="D1037" s="56">
        <v>492316</v>
      </c>
      <c r="E1037" s="56" t="s">
        <v>138</v>
      </c>
      <c r="F1037" s="56" t="str">
        <f t="shared" si="16"/>
        <v>847.8471160.1.492316.000000.847001.300180</v>
      </c>
      <c r="G1037" s="66" t="s">
        <v>21</v>
      </c>
      <c r="H1037" s="66">
        <v>847001</v>
      </c>
      <c r="I1037" s="66" t="s">
        <v>863</v>
      </c>
      <c r="J1037" s="66">
        <v>300180</v>
      </c>
      <c r="K1037" s="56" t="s">
        <v>5835</v>
      </c>
      <c r="L1037" s="56">
        <v>1</v>
      </c>
      <c r="M1037" s="56">
        <v>157500</v>
      </c>
    </row>
    <row r="1038" spans="1:14" x14ac:dyDescent="0.35">
      <c r="A1038" s="56">
        <v>0</v>
      </c>
      <c r="B1038" s="56">
        <v>8471160</v>
      </c>
      <c r="C1038" s="56" t="s">
        <v>506</v>
      </c>
      <c r="D1038" s="56">
        <v>492316</v>
      </c>
      <c r="E1038" s="56" t="s">
        <v>138</v>
      </c>
      <c r="F1038" s="56" t="str">
        <f t="shared" si="16"/>
        <v>847.8471160.1.492316.000000.847001.300180</v>
      </c>
      <c r="G1038" s="66" t="s">
        <v>21</v>
      </c>
      <c r="H1038" s="66">
        <v>847001</v>
      </c>
      <c r="I1038" s="66" t="s">
        <v>863</v>
      </c>
      <c r="J1038" s="66">
        <v>300180</v>
      </c>
      <c r="K1038" s="56" t="s">
        <v>5836</v>
      </c>
      <c r="L1038" s="56">
        <v>1</v>
      </c>
      <c r="M1038" s="56">
        <v>157500</v>
      </c>
    </row>
    <row r="1039" spans="1:14" x14ac:dyDescent="0.35">
      <c r="A1039" s="56">
        <v>0</v>
      </c>
      <c r="B1039" s="56">
        <v>8471160</v>
      </c>
      <c r="C1039" s="56" t="s">
        <v>506</v>
      </c>
      <c r="D1039" s="56">
        <v>492316</v>
      </c>
      <c r="E1039" s="56" t="s">
        <v>138</v>
      </c>
      <c r="F1039" s="56" t="str">
        <f t="shared" si="16"/>
        <v>847.8471160.1.492316.000000.847001.300180</v>
      </c>
      <c r="G1039" s="66" t="s">
        <v>21</v>
      </c>
      <c r="H1039" s="66">
        <v>847001</v>
      </c>
      <c r="I1039" s="66" t="s">
        <v>863</v>
      </c>
      <c r="J1039" s="66">
        <v>300180</v>
      </c>
      <c r="K1039" s="56" t="s">
        <v>5837</v>
      </c>
      <c r="L1039" s="56">
        <v>1</v>
      </c>
      <c r="M1039" s="56">
        <v>367500</v>
      </c>
    </row>
    <row r="1040" spans="1:14" x14ac:dyDescent="0.35">
      <c r="A1040" s="56">
        <v>0</v>
      </c>
      <c r="B1040" s="56">
        <v>8471160</v>
      </c>
      <c r="C1040" s="56" t="s">
        <v>506</v>
      </c>
      <c r="D1040" s="56">
        <v>492316</v>
      </c>
      <c r="E1040" s="56" t="s">
        <v>138</v>
      </c>
      <c r="F1040" s="56" t="str">
        <f t="shared" si="16"/>
        <v>847.8471160.1.492316.000000.847001.300180</v>
      </c>
      <c r="G1040" s="66" t="s">
        <v>21</v>
      </c>
      <c r="H1040" s="66">
        <v>847001</v>
      </c>
      <c r="I1040" s="66" t="s">
        <v>863</v>
      </c>
      <c r="J1040" s="66">
        <v>300180</v>
      </c>
      <c r="K1040" s="56" t="s">
        <v>5838</v>
      </c>
      <c r="L1040" s="56">
        <v>1</v>
      </c>
      <c r="M1040" s="56">
        <v>525000</v>
      </c>
    </row>
    <row r="1041" spans="1:13" x14ac:dyDescent="0.35">
      <c r="A1041" s="56">
        <v>0</v>
      </c>
      <c r="B1041" s="56">
        <v>8471160</v>
      </c>
      <c r="C1041" s="56" t="s">
        <v>506</v>
      </c>
      <c r="D1041" s="56">
        <v>492316</v>
      </c>
      <c r="E1041" s="56" t="s">
        <v>138</v>
      </c>
      <c r="F1041" s="56" t="str">
        <f t="shared" si="16"/>
        <v>847.8471160.1.492316.000000.847001.300180</v>
      </c>
      <c r="G1041" s="66" t="s">
        <v>21</v>
      </c>
      <c r="H1041" s="66">
        <v>847001</v>
      </c>
      <c r="I1041" s="66" t="s">
        <v>863</v>
      </c>
      <c r="J1041" s="66">
        <v>300180</v>
      </c>
      <c r="K1041" s="56" t="s">
        <v>5839</v>
      </c>
      <c r="L1041" s="56">
        <v>1</v>
      </c>
      <c r="M1041" s="56">
        <v>367500</v>
      </c>
    </row>
    <row r="1042" spans="1:13" x14ac:dyDescent="0.35">
      <c r="A1042" s="56">
        <v>0</v>
      </c>
      <c r="B1042" s="56">
        <v>8471160</v>
      </c>
      <c r="C1042" s="56" t="s">
        <v>506</v>
      </c>
      <c r="D1042" s="56">
        <v>492316</v>
      </c>
      <c r="E1042" s="56" t="s">
        <v>138</v>
      </c>
      <c r="F1042" s="56" t="str">
        <f t="shared" si="16"/>
        <v>847.8471160.1.492316.000000.847001.300180</v>
      </c>
      <c r="G1042" s="66" t="s">
        <v>21</v>
      </c>
      <c r="H1042" s="66">
        <v>847001</v>
      </c>
      <c r="I1042" s="66" t="s">
        <v>863</v>
      </c>
      <c r="J1042" s="66">
        <v>300180</v>
      </c>
      <c r="K1042" s="56" t="s">
        <v>5840</v>
      </c>
      <c r="L1042" s="56">
        <v>1</v>
      </c>
      <c r="M1042" s="56">
        <v>630000</v>
      </c>
    </row>
    <row r="1043" spans="1:13" x14ac:dyDescent="0.35">
      <c r="A1043" s="56">
        <v>0</v>
      </c>
      <c r="B1043" s="56">
        <v>8471160</v>
      </c>
      <c r="C1043" s="56" t="s">
        <v>506</v>
      </c>
      <c r="D1043" s="56">
        <v>492316</v>
      </c>
      <c r="E1043" s="56" t="s">
        <v>138</v>
      </c>
      <c r="F1043" s="56" t="str">
        <f t="shared" si="16"/>
        <v>847.8471160.1.492316.000000.847001.300180</v>
      </c>
      <c r="G1043" s="66" t="s">
        <v>21</v>
      </c>
      <c r="H1043" s="66">
        <v>847001</v>
      </c>
      <c r="I1043" s="66" t="s">
        <v>863</v>
      </c>
      <c r="J1043" s="66">
        <v>300180</v>
      </c>
      <c r="K1043" s="56" t="s">
        <v>5841</v>
      </c>
      <c r="L1043" s="56">
        <v>1</v>
      </c>
      <c r="M1043" s="56">
        <v>351750</v>
      </c>
    </row>
    <row r="1044" spans="1:13" x14ac:dyDescent="0.35">
      <c r="A1044" s="56">
        <v>0</v>
      </c>
      <c r="B1044" s="56">
        <v>8471160</v>
      </c>
      <c r="C1044" s="56" t="s">
        <v>506</v>
      </c>
      <c r="D1044" s="56">
        <v>492316</v>
      </c>
      <c r="E1044" s="56" t="s">
        <v>138</v>
      </c>
      <c r="F1044" s="56" t="str">
        <f t="shared" si="16"/>
        <v>847.8471160.1.492316.000000.847001.300180</v>
      </c>
      <c r="G1044" s="66" t="s">
        <v>21</v>
      </c>
      <c r="H1044" s="66">
        <v>847001</v>
      </c>
      <c r="I1044" s="66" t="s">
        <v>863</v>
      </c>
      <c r="J1044" s="66">
        <v>300180</v>
      </c>
      <c r="K1044" s="56" t="s">
        <v>5842</v>
      </c>
      <c r="L1044" s="56">
        <v>1</v>
      </c>
      <c r="M1044" s="56">
        <v>735000</v>
      </c>
    </row>
    <row r="1045" spans="1:13" x14ac:dyDescent="0.35">
      <c r="A1045" s="56">
        <v>0</v>
      </c>
      <c r="B1045" s="56">
        <v>8471160</v>
      </c>
      <c r="C1045" s="56" t="s">
        <v>506</v>
      </c>
      <c r="D1045" s="56">
        <v>492316</v>
      </c>
      <c r="E1045" s="56" t="s">
        <v>138</v>
      </c>
      <c r="F1045" s="56" t="str">
        <f t="shared" si="16"/>
        <v>847.8471160.1.492316.000000.847001.300180</v>
      </c>
      <c r="G1045" s="66" t="s">
        <v>21</v>
      </c>
      <c r="H1045" s="66">
        <v>847001</v>
      </c>
      <c r="I1045" s="66" t="s">
        <v>863</v>
      </c>
      <c r="J1045" s="66">
        <v>300180</v>
      </c>
      <c r="K1045" s="56" t="s">
        <v>5843</v>
      </c>
      <c r="L1045" s="56">
        <v>1</v>
      </c>
      <c r="M1045" s="56">
        <v>2100000</v>
      </c>
    </row>
    <row r="1046" spans="1:13" x14ac:dyDescent="0.35">
      <c r="A1046" s="56">
        <v>0</v>
      </c>
      <c r="B1046" s="56">
        <v>8471160</v>
      </c>
      <c r="C1046" s="56" t="s">
        <v>506</v>
      </c>
      <c r="D1046" s="56">
        <v>492316</v>
      </c>
      <c r="E1046" s="56" t="s">
        <v>138</v>
      </c>
      <c r="F1046" s="56" t="str">
        <f t="shared" si="16"/>
        <v>847.8471160.1.492316.000000.847001.300180</v>
      </c>
      <c r="G1046" s="66" t="s">
        <v>21</v>
      </c>
      <c r="H1046" s="66">
        <v>847001</v>
      </c>
      <c r="I1046" s="66" t="s">
        <v>863</v>
      </c>
      <c r="J1046" s="66">
        <v>300180</v>
      </c>
      <c r="K1046" s="56" t="s">
        <v>5844</v>
      </c>
      <c r="L1046" s="56">
        <v>1</v>
      </c>
      <c r="M1046" s="56">
        <v>36750</v>
      </c>
    </row>
    <row r="1047" spans="1:13" x14ac:dyDescent="0.35">
      <c r="A1047" s="56">
        <v>0</v>
      </c>
      <c r="B1047" s="56">
        <v>8471160</v>
      </c>
      <c r="C1047" s="56" t="s">
        <v>506</v>
      </c>
      <c r="D1047" s="56">
        <v>492316</v>
      </c>
      <c r="E1047" s="56" t="s">
        <v>138</v>
      </c>
      <c r="F1047" s="56" t="str">
        <f t="shared" si="16"/>
        <v>847.8471160.1.492316.000000.847001.300180</v>
      </c>
      <c r="G1047" s="66" t="s">
        <v>21</v>
      </c>
      <c r="H1047" s="66">
        <v>847001</v>
      </c>
      <c r="I1047" s="66" t="s">
        <v>863</v>
      </c>
      <c r="J1047" s="66">
        <v>300180</v>
      </c>
      <c r="K1047" s="56" t="s">
        <v>5845</v>
      </c>
      <c r="L1047" s="56">
        <v>1</v>
      </c>
      <c r="M1047" s="56">
        <v>367500</v>
      </c>
    </row>
    <row r="1048" spans="1:13" x14ac:dyDescent="0.35">
      <c r="A1048" s="56">
        <v>0</v>
      </c>
      <c r="B1048" s="56">
        <v>8471160</v>
      </c>
      <c r="C1048" s="56" t="s">
        <v>506</v>
      </c>
      <c r="D1048" s="56">
        <v>492316</v>
      </c>
      <c r="E1048" s="56" t="s">
        <v>138</v>
      </c>
      <c r="F1048" s="56" t="str">
        <f t="shared" si="16"/>
        <v>847.8471160.1.492316.000000.847001.300180</v>
      </c>
      <c r="G1048" s="66" t="s">
        <v>21</v>
      </c>
      <c r="H1048" s="66">
        <v>847001</v>
      </c>
      <c r="I1048" s="66" t="s">
        <v>863</v>
      </c>
      <c r="J1048" s="66">
        <v>300180</v>
      </c>
      <c r="K1048" s="56" t="s">
        <v>5846</v>
      </c>
      <c r="L1048" s="56">
        <v>1</v>
      </c>
      <c r="M1048" s="56">
        <v>367500</v>
      </c>
    </row>
    <row r="1049" spans="1:13" x14ac:dyDescent="0.35">
      <c r="A1049" s="56">
        <v>0</v>
      </c>
      <c r="B1049" s="56">
        <v>8471160</v>
      </c>
      <c r="C1049" s="56" t="s">
        <v>506</v>
      </c>
      <c r="D1049" s="56">
        <v>492316</v>
      </c>
      <c r="E1049" s="56" t="s">
        <v>138</v>
      </c>
      <c r="F1049" s="56" t="str">
        <f t="shared" si="16"/>
        <v>847.8471160.1.492316.000000.847001.300180</v>
      </c>
      <c r="G1049" s="66" t="s">
        <v>21</v>
      </c>
      <c r="H1049" s="66">
        <v>847001</v>
      </c>
      <c r="I1049" s="66" t="s">
        <v>863</v>
      </c>
      <c r="J1049" s="66">
        <v>300180</v>
      </c>
      <c r="K1049" s="56" t="s">
        <v>5847</v>
      </c>
      <c r="L1049" s="56">
        <v>1</v>
      </c>
      <c r="M1049" s="56">
        <v>210000</v>
      </c>
    </row>
    <row r="1050" spans="1:13" x14ac:dyDescent="0.35">
      <c r="A1050" s="56">
        <v>0</v>
      </c>
      <c r="B1050" s="56">
        <v>8471160</v>
      </c>
      <c r="C1050" s="56" t="s">
        <v>506</v>
      </c>
      <c r="D1050" s="56">
        <v>492316</v>
      </c>
      <c r="E1050" s="56" t="s">
        <v>138</v>
      </c>
      <c r="F1050" s="56" t="str">
        <f t="shared" si="16"/>
        <v>847.8471160.1.492316.000000.847001.300180</v>
      </c>
      <c r="G1050" s="66" t="s">
        <v>21</v>
      </c>
      <c r="H1050" s="66">
        <v>847001</v>
      </c>
      <c r="I1050" s="66" t="s">
        <v>863</v>
      </c>
      <c r="J1050" s="66">
        <v>300180</v>
      </c>
      <c r="K1050" s="56" t="s">
        <v>5848</v>
      </c>
      <c r="L1050" s="56">
        <v>1</v>
      </c>
      <c r="M1050" s="56">
        <v>420000</v>
      </c>
    </row>
    <row r="1051" spans="1:13" x14ac:dyDescent="0.35">
      <c r="A1051" s="56">
        <v>0</v>
      </c>
      <c r="B1051" s="56">
        <v>8471160</v>
      </c>
      <c r="C1051" s="56" t="s">
        <v>506</v>
      </c>
      <c r="D1051" s="56">
        <v>492316</v>
      </c>
      <c r="E1051" s="56" t="s">
        <v>138</v>
      </c>
      <c r="F1051" s="56" t="str">
        <f t="shared" si="16"/>
        <v>847.8471160.1.492316.000000.847001.300180</v>
      </c>
      <c r="G1051" s="66" t="s">
        <v>21</v>
      </c>
      <c r="H1051" s="66">
        <v>847001</v>
      </c>
      <c r="I1051" s="66" t="s">
        <v>863</v>
      </c>
      <c r="J1051" s="66">
        <v>300180</v>
      </c>
      <c r="K1051" s="56" t="s">
        <v>5849</v>
      </c>
      <c r="L1051" s="56">
        <v>1</v>
      </c>
      <c r="M1051" s="56">
        <v>420000</v>
      </c>
    </row>
    <row r="1052" spans="1:13" x14ac:dyDescent="0.35">
      <c r="A1052" s="56">
        <v>0</v>
      </c>
      <c r="B1052" s="56">
        <v>8471160</v>
      </c>
      <c r="C1052" s="56" t="s">
        <v>506</v>
      </c>
      <c r="D1052" s="56">
        <v>492316</v>
      </c>
      <c r="E1052" s="56" t="s">
        <v>138</v>
      </c>
      <c r="F1052" s="56" t="str">
        <f t="shared" si="16"/>
        <v>847.8471160.1.492316.000000.847001.300180</v>
      </c>
      <c r="G1052" s="66" t="s">
        <v>21</v>
      </c>
      <c r="H1052" s="66">
        <v>847001</v>
      </c>
      <c r="I1052" s="66" t="s">
        <v>863</v>
      </c>
      <c r="J1052" s="66">
        <v>300180</v>
      </c>
      <c r="K1052" s="56" t="s">
        <v>5850</v>
      </c>
      <c r="L1052" s="56">
        <v>1</v>
      </c>
      <c r="M1052" s="56">
        <v>525000</v>
      </c>
    </row>
    <row r="1053" spans="1:13" x14ac:dyDescent="0.35">
      <c r="A1053" s="56">
        <v>0</v>
      </c>
      <c r="B1053" s="56">
        <v>8471160</v>
      </c>
      <c r="C1053" s="56" t="s">
        <v>506</v>
      </c>
      <c r="D1053" s="56">
        <v>492316</v>
      </c>
      <c r="E1053" s="56" t="s">
        <v>138</v>
      </c>
      <c r="F1053" s="56" t="str">
        <f t="shared" si="16"/>
        <v>847.8471160.1.492316.000000.847001.300180</v>
      </c>
      <c r="G1053" s="66" t="s">
        <v>21</v>
      </c>
      <c r="H1053" s="66">
        <v>847001</v>
      </c>
      <c r="I1053" s="66" t="s">
        <v>863</v>
      </c>
      <c r="J1053" s="66">
        <v>300180</v>
      </c>
      <c r="K1053" s="56" t="s">
        <v>5851</v>
      </c>
      <c r="L1053" s="56">
        <v>1</v>
      </c>
      <c r="M1053" s="56">
        <v>315000</v>
      </c>
    </row>
    <row r="1054" spans="1:13" x14ac:dyDescent="0.35">
      <c r="A1054" s="56">
        <v>0</v>
      </c>
      <c r="B1054" s="56">
        <v>8471160</v>
      </c>
      <c r="C1054" s="56" t="s">
        <v>506</v>
      </c>
      <c r="D1054" s="56">
        <v>492316</v>
      </c>
      <c r="E1054" s="56" t="s">
        <v>138</v>
      </c>
      <c r="F1054" s="56" t="str">
        <f t="shared" si="16"/>
        <v>847.8471160.1.492316.000000.847001.300180</v>
      </c>
      <c r="G1054" s="66" t="s">
        <v>21</v>
      </c>
      <c r="H1054" s="66">
        <v>847001</v>
      </c>
      <c r="I1054" s="66" t="s">
        <v>863</v>
      </c>
      <c r="J1054" s="66">
        <v>300180</v>
      </c>
      <c r="K1054" s="56" t="s">
        <v>5852</v>
      </c>
      <c r="L1054" s="56">
        <v>1</v>
      </c>
      <c r="M1054" s="56">
        <v>367500</v>
      </c>
    </row>
    <row r="1055" spans="1:13" x14ac:dyDescent="0.35">
      <c r="A1055" s="56">
        <v>0</v>
      </c>
      <c r="B1055" s="56">
        <v>8471160</v>
      </c>
      <c r="C1055" s="56" t="s">
        <v>506</v>
      </c>
      <c r="D1055" s="56">
        <v>492316</v>
      </c>
      <c r="E1055" s="56" t="s">
        <v>138</v>
      </c>
      <c r="F1055" s="56" t="str">
        <f t="shared" si="16"/>
        <v>847.8471160.1.492316.000000.847001.300180</v>
      </c>
      <c r="G1055" s="66" t="s">
        <v>21</v>
      </c>
      <c r="H1055" s="66">
        <v>847001</v>
      </c>
      <c r="I1055" s="66" t="s">
        <v>863</v>
      </c>
      <c r="J1055" s="66">
        <v>300180</v>
      </c>
      <c r="K1055" s="56" t="s">
        <v>5853</v>
      </c>
      <c r="L1055" s="56">
        <v>1</v>
      </c>
      <c r="M1055" s="56">
        <v>341250</v>
      </c>
    </row>
    <row r="1056" spans="1:13" x14ac:dyDescent="0.35">
      <c r="A1056" s="56">
        <v>0</v>
      </c>
      <c r="B1056" s="56">
        <v>8471160</v>
      </c>
      <c r="C1056" s="56" t="s">
        <v>506</v>
      </c>
      <c r="D1056" s="56">
        <v>492316</v>
      </c>
      <c r="E1056" s="56" t="s">
        <v>138</v>
      </c>
      <c r="F1056" s="56" t="str">
        <f t="shared" si="16"/>
        <v>847.8471160.1.492316.000000.847001.300180</v>
      </c>
      <c r="G1056" s="66" t="s">
        <v>21</v>
      </c>
      <c r="H1056" s="66">
        <v>847001</v>
      </c>
      <c r="I1056" s="66" t="s">
        <v>863</v>
      </c>
      <c r="J1056" s="66">
        <v>300180</v>
      </c>
      <c r="K1056" s="56" t="s">
        <v>5854</v>
      </c>
      <c r="L1056" s="56">
        <v>1</v>
      </c>
      <c r="M1056" s="56">
        <v>2471238</v>
      </c>
    </row>
    <row r="1057" spans="1:13" x14ac:dyDescent="0.35">
      <c r="A1057" s="56">
        <v>0</v>
      </c>
      <c r="B1057" s="56">
        <v>8471160</v>
      </c>
      <c r="C1057" s="56" t="s">
        <v>506</v>
      </c>
      <c r="D1057" s="56">
        <v>492316</v>
      </c>
      <c r="E1057" s="56" t="s">
        <v>138</v>
      </c>
      <c r="F1057" s="56" t="str">
        <f t="shared" si="16"/>
        <v>847.8471160.1.492316.000000.847001.300180</v>
      </c>
      <c r="G1057" s="66" t="s">
        <v>21</v>
      </c>
      <c r="H1057" s="66">
        <v>847001</v>
      </c>
      <c r="I1057" s="66" t="s">
        <v>863</v>
      </c>
      <c r="J1057" s="66">
        <v>300180</v>
      </c>
      <c r="K1057" s="56" t="s">
        <v>5855</v>
      </c>
      <c r="L1057" s="56">
        <v>1</v>
      </c>
      <c r="M1057" s="56">
        <v>0</v>
      </c>
    </row>
    <row r="1058" spans="1:13" x14ac:dyDescent="0.35">
      <c r="A1058" s="56">
        <v>0</v>
      </c>
      <c r="B1058" s="56">
        <v>8471160</v>
      </c>
      <c r="C1058" s="56" t="s">
        <v>506</v>
      </c>
      <c r="D1058" s="56">
        <v>492316</v>
      </c>
      <c r="E1058" s="56" t="s">
        <v>138</v>
      </c>
      <c r="F1058" s="56" t="str">
        <f t="shared" si="16"/>
        <v>847.8471160.1.492316.000000.847001.300180</v>
      </c>
      <c r="G1058" s="66" t="s">
        <v>21</v>
      </c>
      <c r="H1058" s="66">
        <v>847001</v>
      </c>
      <c r="I1058" s="66" t="s">
        <v>863</v>
      </c>
      <c r="J1058" s="66">
        <v>300180</v>
      </c>
      <c r="K1058" s="56" t="s">
        <v>5856</v>
      </c>
      <c r="L1058" s="56">
        <v>1</v>
      </c>
      <c r="M1058" s="56">
        <v>384607.125</v>
      </c>
    </row>
    <row r="1059" spans="1:13" x14ac:dyDescent="0.35">
      <c r="A1059" s="56">
        <v>0</v>
      </c>
      <c r="B1059" s="56">
        <v>8471160</v>
      </c>
      <c r="C1059" s="56" t="s">
        <v>506</v>
      </c>
      <c r="D1059" s="56">
        <v>492316</v>
      </c>
      <c r="E1059" s="56" t="s">
        <v>138</v>
      </c>
      <c r="F1059" s="56" t="str">
        <f t="shared" si="16"/>
        <v>847.8471160.1.492316.000000.847001.300180</v>
      </c>
      <c r="G1059" s="66" t="s">
        <v>21</v>
      </c>
      <c r="H1059" s="66">
        <v>847001</v>
      </c>
      <c r="I1059" s="66" t="s">
        <v>863</v>
      </c>
      <c r="J1059" s="66">
        <v>300180</v>
      </c>
      <c r="K1059" s="56" t="s">
        <v>5857</v>
      </c>
      <c r="L1059" s="56">
        <v>1</v>
      </c>
      <c r="M1059" s="56">
        <v>86100</v>
      </c>
    </row>
    <row r="1060" spans="1:13" x14ac:dyDescent="0.35">
      <c r="A1060" s="56">
        <v>0</v>
      </c>
      <c r="B1060" s="56">
        <v>8471160</v>
      </c>
      <c r="C1060" s="56" t="s">
        <v>506</v>
      </c>
      <c r="D1060" s="56">
        <v>492316</v>
      </c>
      <c r="E1060" s="56" t="s">
        <v>138</v>
      </c>
      <c r="F1060" s="56" t="str">
        <f t="shared" si="16"/>
        <v>847.8471160.1.492316.000000.847001.300180</v>
      </c>
      <c r="G1060" s="66" t="s">
        <v>21</v>
      </c>
      <c r="H1060" s="66">
        <v>847001</v>
      </c>
      <c r="I1060" s="66" t="s">
        <v>863</v>
      </c>
      <c r="J1060" s="66">
        <v>300180</v>
      </c>
      <c r="K1060" s="56" t="s">
        <v>5858</v>
      </c>
      <c r="L1060" s="56">
        <v>1</v>
      </c>
      <c r="M1060" s="56">
        <v>735000</v>
      </c>
    </row>
    <row r="1061" spans="1:13" x14ac:dyDescent="0.35">
      <c r="A1061" s="56">
        <v>0</v>
      </c>
      <c r="B1061" s="56">
        <v>8471160</v>
      </c>
      <c r="C1061" s="56" t="s">
        <v>506</v>
      </c>
      <c r="D1061" s="56">
        <v>492316</v>
      </c>
      <c r="E1061" s="56" t="s">
        <v>138</v>
      </c>
      <c r="F1061" s="56" t="str">
        <f t="shared" si="16"/>
        <v>847.8471160.1.492316.000000.847001.300180</v>
      </c>
      <c r="G1061" s="66" t="s">
        <v>21</v>
      </c>
      <c r="H1061" s="66">
        <v>847001</v>
      </c>
      <c r="I1061" s="66" t="s">
        <v>863</v>
      </c>
      <c r="J1061" s="66">
        <v>300180</v>
      </c>
      <c r="K1061" s="56" t="s">
        <v>5859</v>
      </c>
      <c r="L1061" s="56">
        <v>1</v>
      </c>
      <c r="M1061" s="56">
        <v>325500</v>
      </c>
    </row>
    <row r="1062" spans="1:13" x14ac:dyDescent="0.35">
      <c r="A1062" s="56">
        <v>0</v>
      </c>
      <c r="B1062" s="56">
        <v>8471160</v>
      </c>
      <c r="C1062" s="56" t="s">
        <v>506</v>
      </c>
      <c r="D1062" s="56">
        <v>492316</v>
      </c>
      <c r="E1062" s="56" t="s">
        <v>138</v>
      </c>
      <c r="F1062" s="56" t="str">
        <f t="shared" si="16"/>
        <v>847.8471160.1.492316.000000.847001.300180</v>
      </c>
      <c r="G1062" s="66" t="s">
        <v>21</v>
      </c>
      <c r="H1062" s="66">
        <v>847001</v>
      </c>
      <c r="I1062" s="66" t="s">
        <v>863</v>
      </c>
      <c r="J1062" s="66">
        <v>300180</v>
      </c>
      <c r="K1062" s="56" t="s">
        <v>5860</v>
      </c>
      <c r="L1062" s="56">
        <v>1</v>
      </c>
      <c r="M1062" s="56">
        <v>2100000</v>
      </c>
    </row>
    <row r="1063" spans="1:13" x14ac:dyDescent="0.35">
      <c r="A1063" s="56">
        <v>0</v>
      </c>
      <c r="B1063" s="56">
        <v>8471160</v>
      </c>
      <c r="C1063" s="56" t="s">
        <v>506</v>
      </c>
      <c r="D1063" s="56">
        <v>492316</v>
      </c>
      <c r="E1063" s="56" t="s">
        <v>138</v>
      </c>
      <c r="F1063" s="56" t="str">
        <f t="shared" si="16"/>
        <v>847.8471160.1.492316.000000.847001.300180</v>
      </c>
      <c r="G1063" s="66" t="s">
        <v>21</v>
      </c>
      <c r="H1063" s="66">
        <v>847001</v>
      </c>
      <c r="I1063" s="66" t="s">
        <v>863</v>
      </c>
      <c r="J1063" s="66">
        <v>300180</v>
      </c>
      <c r="K1063" s="56" t="s">
        <v>5861</v>
      </c>
      <c r="L1063" s="56">
        <v>1</v>
      </c>
      <c r="M1063" s="56">
        <v>525000</v>
      </c>
    </row>
    <row r="1064" spans="1:13" x14ac:dyDescent="0.35">
      <c r="A1064" s="56">
        <v>0</v>
      </c>
      <c r="B1064" s="56">
        <v>8471160</v>
      </c>
      <c r="C1064" s="56" t="s">
        <v>506</v>
      </c>
      <c r="D1064" s="56">
        <v>492316</v>
      </c>
      <c r="E1064" s="56" t="s">
        <v>138</v>
      </c>
      <c r="F1064" s="56" t="str">
        <f t="shared" si="16"/>
        <v>847.8471160.1.492316.000000.847001.300180</v>
      </c>
      <c r="G1064" s="66" t="s">
        <v>21</v>
      </c>
      <c r="H1064" s="66">
        <v>847001</v>
      </c>
      <c r="I1064" s="66" t="s">
        <v>863</v>
      </c>
      <c r="J1064" s="66">
        <v>300180</v>
      </c>
      <c r="K1064" s="56" t="s">
        <v>5862</v>
      </c>
      <c r="L1064" s="56">
        <v>1</v>
      </c>
      <c r="M1064" s="56">
        <v>210000</v>
      </c>
    </row>
    <row r="1065" spans="1:13" x14ac:dyDescent="0.35">
      <c r="A1065" s="56">
        <v>0</v>
      </c>
      <c r="B1065" s="56">
        <v>8471160</v>
      </c>
      <c r="C1065" s="56" t="s">
        <v>506</v>
      </c>
      <c r="D1065" s="56">
        <v>492316</v>
      </c>
      <c r="E1065" s="56" t="s">
        <v>138</v>
      </c>
      <c r="F1065" s="56" t="str">
        <f t="shared" si="16"/>
        <v>847.8471160.1.492316.000000.847001.300180</v>
      </c>
      <c r="G1065" s="66" t="s">
        <v>21</v>
      </c>
      <c r="H1065" s="66">
        <v>847001</v>
      </c>
      <c r="I1065" s="66" t="s">
        <v>863</v>
      </c>
      <c r="J1065" s="66">
        <v>300180</v>
      </c>
      <c r="K1065" s="56" t="s">
        <v>5863</v>
      </c>
      <c r="L1065" s="56">
        <v>1</v>
      </c>
      <c r="M1065" s="56">
        <v>315000</v>
      </c>
    </row>
    <row r="1066" spans="1:13" x14ac:dyDescent="0.35">
      <c r="A1066" s="56" t="s">
        <v>5326</v>
      </c>
      <c r="B1066" s="56">
        <v>8471160</v>
      </c>
      <c r="C1066" s="56" t="s">
        <v>506</v>
      </c>
      <c r="E1066" s="56" t="e">
        <v>#N/A</v>
      </c>
      <c r="F1066" s="56" t="str">
        <f t="shared" si="16"/>
        <v>847.8471160.1..000000.847001.200179</v>
      </c>
      <c r="G1066" s="66" t="s">
        <v>21</v>
      </c>
      <c r="H1066" s="66">
        <v>847001</v>
      </c>
      <c r="I1066" s="66" t="s">
        <v>23</v>
      </c>
      <c r="J1066" s="66">
        <v>200179</v>
      </c>
    </row>
    <row r="1067" spans="1:13" x14ac:dyDescent="0.35">
      <c r="A1067" s="56" t="s">
        <v>5326</v>
      </c>
      <c r="B1067" s="56">
        <v>8471160</v>
      </c>
      <c r="C1067" s="56" t="s">
        <v>506</v>
      </c>
      <c r="E1067" s="56" t="e">
        <v>#N/A</v>
      </c>
      <c r="F1067" s="56" t="str">
        <f t="shared" si="16"/>
        <v>847.8471160.1..000000.847001.200179</v>
      </c>
      <c r="G1067" s="66" t="s">
        <v>21</v>
      </c>
      <c r="H1067" s="66">
        <v>847001</v>
      </c>
      <c r="I1067" s="66" t="s">
        <v>23</v>
      </c>
      <c r="J1067" s="66">
        <v>200179</v>
      </c>
    </row>
    <row r="1068" spans="1:13" x14ac:dyDescent="0.35">
      <c r="A1068" s="56" t="s">
        <v>5326</v>
      </c>
      <c r="B1068" s="56">
        <v>8471160</v>
      </c>
      <c r="C1068" s="56" t="s">
        <v>506</v>
      </c>
      <c r="E1068" s="56" t="e">
        <v>#N/A</v>
      </c>
      <c r="F1068" s="56" t="str">
        <f t="shared" si="16"/>
        <v>847.8471160.1..000000.847001.200179</v>
      </c>
      <c r="G1068" s="66" t="s">
        <v>21</v>
      </c>
      <c r="H1068" s="66">
        <v>847001</v>
      </c>
      <c r="I1068" s="66" t="s">
        <v>23</v>
      </c>
      <c r="J1068" s="66">
        <v>200179</v>
      </c>
    </row>
    <row r="1069" spans="1:13" x14ac:dyDescent="0.35">
      <c r="A1069" s="56" t="s">
        <v>5326</v>
      </c>
      <c r="B1069" s="56">
        <v>8471160</v>
      </c>
      <c r="C1069" s="56" t="s">
        <v>506</v>
      </c>
      <c r="E1069" s="56" t="e">
        <v>#N/A</v>
      </c>
      <c r="F1069" s="56" t="str">
        <f t="shared" si="16"/>
        <v>847.8471160.1..000000.847001.200179</v>
      </c>
      <c r="G1069" s="66" t="s">
        <v>21</v>
      </c>
      <c r="H1069" s="66">
        <v>847001</v>
      </c>
      <c r="I1069" s="66" t="s">
        <v>23</v>
      </c>
      <c r="J1069" s="66">
        <v>200179</v>
      </c>
    </row>
    <row r="1070" spans="1:13" x14ac:dyDescent="0.35">
      <c r="A1070" s="56" t="s">
        <v>5326</v>
      </c>
      <c r="B1070" s="56">
        <v>8471160</v>
      </c>
      <c r="C1070" s="56" t="s">
        <v>506</v>
      </c>
      <c r="E1070" s="56" t="e">
        <v>#N/A</v>
      </c>
      <c r="F1070" s="56" t="str">
        <f t="shared" si="16"/>
        <v>847.8471160.1..000000.847001.200179</v>
      </c>
      <c r="G1070" s="66" t="s">
        <v>21</v>
      </c>
      <c r="H1070" s="66">
        <v>847001</v>
      </c>
      <c r="I1070" s="66" t="s">
        <v>23</v>
      </c>
      <c r="J1070" s="66">
        <v>200179</v>
      </c>
    </row>
    <row r="1071" spans="1:13" x14ac:dyDescent="0.35">
      <c r="A1071" s="56" t="s">
        <v>5326</v>
      </c>
      <c r="B1071" s="56">
        <v>8471160</v>
      </c>
      <c r="C1071" s="56" t="s">
        <v>506</v>
      </c>
      <c r="E1071" s="56" t="e">
        <v>#N/A</v>
      </c>
      <c r="F1071" s="56" t="str">
        <f t="shared" si="16"/>
        <v>847.8471160.1..000000.847001.200179</v>
      </c>
      <c r="G1071" s="66" t="s">
        <v>21</v>
      </c>
      <c r="H1071" s="66">
        <v>847001</v>
      </c>
      <c r="I1071" s="66" t="s">
        <v>23</v>
      </c>
      <c r="J1071" s="66">
        <v>200179</v>
      </c>
    </row>
    <row r="1072" spans="1:13" x14ac:dyDescent="0.35">
      <c r="A1072" s="56" t="s">
        <v>5326</v>
      </c>
      <c r="B1072" s="56">
        <v>8471160</v>
      </c>
      <c r="C1072" s="56" t="s">
        <v>506</v>
      </c>
      <c r="E1072" s="56" t="e">
        <v>#N/A</v>
      </c>
      <c r="F1072" s="56" t="str">
        <f t="shared" si="16"/>
        <v>847.8471160.1..000000.847001.200179</v>
      </c>
      <c r="G1072" s="66" t="s">
        <v>21</v>
      </c>
      <c r="H1072" s="66">
        <v>847001</v>
      </c>
      <c r="I1072" s="66" t="s">
        <v>23</v>
      </c>
      <c r="J1072" s="66">
        <v>200179</v>
      </c>
    </row>
    <row r="1073" spans="1:14" x14ac:dyDescent="0.35">
      <c r="A1073" s="56" t="s">
        <v>5326</v>
      </c>
      <c r="B1073" s="56">
        <v>8471160</v>
      </c>
      <c r="C1073" s="56" t="s">
        <v>506</v>
      </c>
      <c r="E1073" s="56" t="e">
        <v>#N/A</v>
      </c>
      <c r="F1073" s="56" t="str">
        <f t="shared" si="16"/>
        <v>847.8471160.1..000000.847001.200179</v>
      </c>
      <c r="G1073" s="66" t="s">
        <v>21</v>
      </c>
      <c r="H1073" s="66">
        <v>847001</v>
      </c>
      <c r="I1073" s="66" t="s">
        <v>23</v>
      </c>
      <c r="J1073" s="66">
        <v>200179</v>
      </c>
    </row>
    <row r="1074" spans="1:14" x14ac:dyDescent="0.35">
      <c r="A1074" s="56" t="s">
        <v>5326</v>
      </c>
      <c r="B1074" s="56">
        <v>8471160</v>
      </c>
      <c r="C1074" s="56" t="s">
        <v>506</v>
      </c>
      <c r="E1074" s="56" t="e">
        <v>#N/A</v>
      </c>
      <c r="F1074" s="56" t="str">
        <f t="shared" si="16"/>
        <v>847.8471160.1..000000.847001.200179</v>
      </c>
      <c r="G1074" s="66" t="s">
        <v>21</v>
      </c>
      <c r="H1074" s="66">
        <v>847001</v>
      </c>
      <c r="I1074" s="66" t="s">
        <v>23</v>
      </c>
      <c r="J1074" s="66">
        <v>200179</v>
      </c>
    </row>
    <row r="1075" spans="1:14" x14ac:dyDescent="0.35">
      <c r="A1075" s="56" t="s">
        <v>5326</v>
      </c>
      <c r="B1075" s="56">
        <v>8471160</v>
      </c>
      <c r="C1075" s="56" t="s">
        <v>506</v>
      </c>
      <c r="E1075" s="56" t="e">
        <v>#N/A</v>
      </c>
      <c r="F1075" s="56" t="str">
        <f t="shared" si="16"/>
        <v>847.8471160.1..000000.847001.200179</v>
      </c>
      <c r="G1075" s="66" t="s">
        <v>21</v>
      </c>
      <c r="H1075" s="66">
        <v>847001</v>
      </c>
      <c r="I1075" s="66" t="s">
        <v>23</v>
      </c>
      <c r="J1075" s="66">
        <v>200179</v>
      </c>
    </row>
    <row r="1076" spans="1:14" x14ac:dyDescent="0.35">
      <c r="A1076" s="56" t="s">
        <v>5326</v>
      </c>
      <c r="B1076" s="56">
        <v>8471160</v>
      </c>
      <c r="C1076" s="56" t="s">
        <v>506</v>
      </c>
      <c r="E1076" s="56" t="e">
        <v>#N/A</v>
      </c>
      <c r="F1076" s="56" t="str">
        <f t="shared" si="16"/>
        <v>847.8471160.1..000000.847001.200179</v>
      </c>
      <c r="G1076" s="66" t="s">
        <v>21</v>
      </c>
      <c r="H1076" s="66">
        <v>847001</v>
      </c>
      <c r="I1076" s="66" t="s">
        <v>23</v>
      </c>
      <c r="J1076" s="66">
        <v>200179</v>
      </c>
    </row>
    <row r="1077" spans="1:14" x14ac:dyDescent="0.35">
      <c r="A1077" s="56" t="s">
        <v>5326</v>
      </c>
      <c r="B1077" s="56">
        <v>8471160</v>
      </c>
      <c r="C1077" s="56" t="s">
        <v>506</v>
      </c>
      <c r="E1077" s="56" t="e">
        <v>#N/A</v>
      </c>
      <c r="F1077" s="56" t="str">
        <f t="shared" si="16"/>
        <v>847.8471160.1..000000.847001.200179</v>
      </c>
      <c r="G1077" s="66" t="s">
        <v>21</v>
      </c>
      <c r="H1077" s="66">
        <v>847001</v>
      </c>
      <c r="I1077" s="66" t="s">
        <v>23</v>
      </c>
      <c r="J1077" s="66">
        <v>200179</v>
      </c>
    </row>
    <row r="1078" spans="1:14" x14ac:dyDescent="0.35">
      <c r="A1078" s="56" t="s">
        <v>5326</v>
      </c>
      <c r="B1078" s="56">
        <v>8471160</v>
      </c>
      <c r="C1078" s="56" t="s">
        <v>506</v>
      </c>
      <c r="E1078" s="56" t="e">
        <v>#N/A</v>
      </c>
      <c r="F1078" s="56" t="str">
        <f t="shared" si="16"/>
        <v>847.8471160.1..000000.847001.200179</v>
      </c>
      <c r="G1078" s="66" t="s">
        <v>21</v>
      </c>
      <c r="H1078" s="66">
        <v>847001</v>
      </c>
      <c r="I1078" s="66" t="s">
        <v>23</v>
      </c>
      <c r="J1078" s="66">
        <v>200179</v>
      </c>
    </row>
    <row r="1079" spans="1:14" x14ac:dyDescent="0.35">
      <c r="A1079" s="56" t="s">
        <v>5326</v>
      </c>
      <c r="B1079" s="56">
        <v>8471160</v>
      </c>
      <c r="C1079" s="56" t="s">
        <v>506</v>
      </c>
      <c r="E1079" s="56" t="e">
        <v>#N/A</v>
      </c>
      <c r="F1079" s="56" t="str">
        <f t="shared" si="16"/>
        <v>847.8471160.1..000000.847001.200179</v>
      </c>
      <c r="G1079" s="66" t="s">
        <v>21</v>
      </c>
      <c r="H1079" s="66">
        <v>847001</v>
      </c>
      <c r="I1079" s="66" t="s">
        <v>23</v>
      </c>
      <c r="J1079" s="66">
        <v>200179</v>
      </c>
    </row>
    <row r="1080" spans="1:14" x14ac:dyDescent="0.35">
      <c r="A1080" s="56" t="s">
        <v>5326</v>
      </c>
      <c r="B1080" s="56">
        <v>8471160</v>
      </c>
      <c r="C1080" s="56" t="s">
        <v>506</v>
      </c>
      <c r="E1080" s="56" t="e">
        <v>#N/A</v>
      </c>
      <c r="F1080" s="56" t="str">
        <f t="shared" si="16"/>
        <v>847.8471160.1..000000.847001.200179</v>
      </c>
      <c r="G1080" s="66" t="s">
        <v>21</v>
      </c>
      <c r="H1080" s="66">
        <v>847001</v>
      </c>
      <c r="I1080" s="66" t="s">
        <v>23</v>
      </c>
      <c r="J1080" s="66">
        <v>200179</v>
      </c>
    </row>
    <row r="1081" spans="1:14" x14ac:dyDescent="0.35">
      <c r="A1081" s="56" t="s">
        <v>5326</v>
      </c>
      <c r="B1081" s="56">
        <v>8471160</v>
      </c>
      <c r="C1081" s="56" t="s">
        <v>506</v>
      </c>
      <c r="E1081" s="56" t="e">
        <v>#N/A</v>
      </c>
      <c r="F1081" s="56" t="str">
        <f t="shared" si="16"/>
        <v>847.8471160.1..000000.847001.200179</v>
      </c>
      <c r="G1081" s="66" t="s">
        <v>21</v>
      </c>
      <c r="H1081" s="66">
        <v>847001</v>
      </c>
      <c r="I1081" s="66" t="s">
        <v>23</v>
      </c>
      <c r="J1081" s="66">
        <v>200179</v>
      </c>
    </row>
    <row r="1082" spans="1:14" x14ac:dyDescent="0.35">
      <c r="A1082" s="56" t="s">
        <v>5326</v>
      </c>
      <c r="B1082" s="56">
        <v>8471160</v>
      </c>
      <c r="C1082" s="56" t="s">
        <v>506</v>
      </c>
      <c r="E1082" s="56" t="e">
        <v>#N/A</v>
      </c>
      <c r="F1082" s="56" t="str">
        <f t="shared" si="16"/>
        <v>847.8471160.1..000000.847001.200179</v>
      </c>
      <c r="G1082" s="66" t="s">
        <v>21</v>
      </c>
      <c r="H1082" s="66">
        <v>847001</v>
      </c>
      <c r="I1082" s="66" t="s">
        <v>23</v>
      </c>
      <c r="J1082" s="66">
        <v>200179</v>
      </c>
    </row>
    <row r="1083" spans="1:14" x14ac:dyDescent="0.35">
      <c r="A1083" s="56" t="s">
        <v>5326</v>
      </c>
      <c r="B1083" s="56">
        <v>8471160</v>
      </c>
      <c r="C1083" s="56" t="s">
        <v>506</v>
      </c>
      <c r="E1083" s="56" t="e">
        <v>#N/A</v>
      </c>
      <c r="F1083" s="56" t="str">
        <f t="shared" si="16"/>
        <v>847.8471160.1..000000.847001.200179</v>
      </c>
      <c r="G1083" s="66" t="s">
        <v>21</v>
      </c>
      <c r="H1083" s="66">
        <v>847001</v>
      </c>
      <c r="I1083" s="66" t="s">
        <v>23</v>
      </c>
      <c r="J1083" s="66">
        <v>200179</v>
      </c>
    </row>
    <row r="1084" spans="1:14" x14ac:dyDescent="0.35">
      <c r="A1084" s="56" t="s">
        <v>5326</v>
      </c>
      <c r="B1084" s="56">
        <v>8471160</v>
      </c>
      <c r="C1084" s="56" t="s">
        <v>506</v>
      </c>
      <c r="E1084" s="56" t="e">
        <v>#N/A</v>
      </c>
      <c r="F1084" s="56" t="str">
        <f t="shared" si="16"/>
        <v>847.8471160.1..000000.847001.200179</v>
      </c>
      <c r="G1084" s="66" t="s">
        <v>21</v>
      </c>
      <c r="H1084" s="66">
        <v>847001</v>
      </c>
      <c r="I1084" s="66" t="s">
        <v>23</v>
      </c>
      <c r="J1084" s="66">
        <v>200179</v>
      </c>
    </row>
    <row r="1085" spans="1:14" x14ac:dyDescent="0.35">
      <c r="A1085" s="56" t="s">
        <v>5326</v>
      </c>
      <c r="B1085" s="56">
        <v>8471160</v>
      </c>
      <c r="C1085" s="56" t="s">
        <v>506</v>
      </c>
      <c r="E1085" s="56" t="e">
        <v>#N/A</v>
      </c>
      <c r="F1085" s="56" t="str">
        <f t="shared" si="16"/>
        <v>847.8471160.1..000000.847001.200179</v>
      </c>
      <c r="G1085" s="66" t="s">
        <v>21</v>
      </c>
      <c r="H1085" s="66">
        <v>847001</v>
      </c>
      <c r="I1085" s="66" t="s">
        <v>23</v>
      </c>
      <c r="J1085" s="66">
        <v>200179</v>
      </c>
    </row>
    <row r="1086" spans="1:14" x14ac:dyDescent="0.35">
      <c r="A1086" s="56" t="s">
        <v>5326</v>
      </c>
      <c r="B1086" s="56">
        <v>8471160</v>
      </c>
      <c r="C1086" s="56" t="s">
        <v>506</v>
      </c>
      <c r="E1086" s="56" t="e">
        <v>#N/A</v>
      </c>
      <c r="F1086" s="56" t="str">
        <f t="shared" si="16"/>
        <v>847.8471160.1..000000.847001.200179</v>
      </c>
      <c r="G1086" s="66" t="s">
        <v>21</v>
      </c>
      <c r="H1086" s="66">
        <v>847001</v>
      </c>
      <c r="I1086" s="66" t="s">
        <v>23</v>
      </c>
      <c r="J1086" s="66">
        <v>200179</v>
      </c>
      <c r="N1086" s="57">
        <v>1.05</v>
      </c>
    </row>
    <row r="1087" spans="1:14" x14ac:dyDescent="0.35">
      <c r="A1087" s="56" t="s">
        <v>5326</v>
      </c>
      <c r="B1087" s="56">
        <v>8471160</v>
      </c>
      <c r="C1087" s="56" t="s">
        <v>506</v>
      </c>
      <c r="E1087" s="56" t="e">
        <v>#N/A</v>
      </c>
      <c r="F1087" s="56" t="str">
        <f t="shared" si="16"/>
        <v>847.8471160.1..000000.847001.200179</v>
      </c>
      <c r="G1087" s="66" t="s">
        <v>21</v>
      </c>
      <c r="H1087" s="66">
        <v>847001</v>
      </c>
      <c r="I1087" s="66" t="s">
        <v>23</v>
      </c>
      <c r="J1087" s="66">
        <v>200179</v>
      </c>
    </row>
    <row r="1088" spans="1:14" x14ac:dyDescent="0.35">
      <c r="A1088" s="56" t="s">
        <v>5326</v>
      </c>
      <c r="B1088" s="56">
        <v>8471160</v>
      </c>
      <c r="C1088" s="56" t="s">
        <v>506</v>
      </c>
      <c r="E1088" s="56" t="e">
        <v>#N/A</v>
      </c>
      <c r="F1088" s="56" t="str">
        <f t="shared" si="16"/>
        <v>847.8471160.1..000000.847001.200179</v>
      </c>
      <c r="G1088" s="66" t="s">
        <v>21</v>
      </c>
      <c r="H1088" s="66">
        <v>847001</v>
      </c>
      <c r="I1088" s="66" t="s">
        <v>23</v>
      </c>
      <c r="J1088" s="66">
        <v>200179</v>
      </c>
    </row>
    <row r="1089" spans="1:10" x14ac:dyDescent="0.35">
      <c r="A1089" s="56" t="s">
        <v>5326</v>
      </c>
      <c r="B1089" s="56">
        <v>8471160</v>
      </c>
      <c r="C1089" s="56" t="s">
        <v>506</v>
      </c>
      <c r="E1089" s="56" t="e">
        <v>#N/A</v>
      </c>
      <c r="F1089" s="56" t="str">
        <f t="shared" si="16"/>
        <v>847.8471160.1..000000.847001.200179</v>
      </c>
      <c r="G1089" s="66" t="s">
        <v>21</v>
      </c>
      <c r="H1089" s="66">
        <v>847001</v>
      </c>
      <c r="I1089" s="66" t="s">
        <v>23</v>
      </c>
      <c r="J1089" s="66">
        <v>200179</v>
      </c>
    </row>
    <row r="1090" spans="1:10" x14ac:dyDescent="0.35">
      <c r="A1090" s="56" t="s">
        <v>5326</v>
      </c>
      <c r="B1090" s="56">
        <v>8471160</v>
      </c>
      <c r="C1090" s="56" t="s">
        <v>506</v>
      </c>
      <c r="E1090" s="56" t="e">
        <v>#N/A</v>
      </c>
      <c r="F1090" s="56" t="str">
        <f t="shared" si="16"/>
        <v>847.8471160.1..000000.847001.200179</v>
      </c>
      <c r="G1090" s="66" t="s">
        <v>21</v>
      </c>
      <c r="H1090" s="66">
        <v>847001</v>
      </c>
      <c r="I1090" s="66" t="s">
        <v>23</v>
      </c>
      <c r="J1090" s="66">
        <v>200179</v>
      </c>
    </row>
    <row r="1091" spans="1:10" x14ac:dyDescent="0.35">
      <c r="A1091" s="56" t="s">
        <v>5326</v>
      </c>
      <c r="B1091" s="56">
        <v>8471160</v>
      </c>
      <c r="C1091" s="56" t="s">
        <v>506</v>
      </c>
      <c r="E1091" s="56" t="e">
        <v>#N/A</v>
      </c>
      <c r="F1091" s="56" t="str">
        <f t="shared" ref="F1091:F1154" si="17">CONCATENATE(847,".",B1091,".",1,".",D1091,".","000000",".",H1091,".",J1091)</f>
        <v>847.8471160.1..000000.847001.200179</v>
      </c>
      <c r="G1091" s="66" t="s">
        <v>21</v>
      </c>
      <c r="H1091" s="66">
        <v>847001</v>
      </c>
      <c r="I1091" s="66" t="s">
        <v>23</v>
      </c>
      <c r="J1091" s="66">
        <v>200179</v>
      </c>
    </row>
    <row r="1092" spans="1:10" x14ac:dyDescent="0.35">
      <c r="A1092" s="56" t="s">
        <v>5326</v>
      </c>
      <c r="B1092" s="56">
        <v>8471160</v>
      </c>
      <c r="C1092" s="56" t="s">
        <v>506</v>
      </c>
      <c r="E1092" s="56" t="e">
        <v>#N/A</v>
      </c>
      <c r="F1092" s="56" t="str">
        <f t="shared" si="17"/>
        <v>847.8471160.1..000000.847001.200179</v>
      </c>
      <c r="G1092" s="66" t="s">
        <v>21</v>
      </c>
      <c r="H1092" s="66">
        <v>847001</v>
      </c>
      <c r="I1092" s="66" t="s">
        <v>23</v>
      </c>
      <c r="J1092" s="66">
        <v>200179</v>
      </c>
    </row>
    <row r="1093" spans="1:10" x14ac:dyDescent="0.35">
      <c r="A1093" s="56" t="s">
        <v>5326</v>
      </c>
      <c r="B1093" s="56">
        <v>8471160</v>
      </c>
      <c r="C1093" s="56" t="s">
        <v>506</v>
      </c>
      <c r="E1093" s="56" t="e">
        <v>#N/A</v>
      </c>
      <c r="F1093" s="56" t="str">
        <f t="shared" si="17"/>
        <v>847.8471160.1..000000.847001.200179</v>
      </c>
      <c r="G1093" s="66" t="s">
        <v>21</v>
      </c>
      <c r="H1093" s="66">
        <v>847001</v>
      </c>
      <c r="I1093" s="66" t="s">
        <v>23</v>
      </c>
      <c r="J1093" s="66">
        <v>200179</v>
      </c>
    </row>
    <row r="1094" spans="1:10" x14ac:dyDescent="0.35">
      <c r="A1094" s="56" t="s">
        <v>5326</v>
      </c>
      <c r="B1094" s="56">
        <v>8471160</v>
      </c>
      <c r="C1094" s="56" t="s">
        <v>506</v>
      </c>
      <c r="E1094" s="56" t="e">
        <v>#N/A</v>
      </c>
      <c r="F1094" s="56" t="str">
        <f t="shared" si="17"/>
        <v>847.8471160.1..000000.847001.200179</v>
      </c>
      <c r="G1094" s="66" t="s">
        <v>21</v>
      </c>
      <c r="H1094" s="66">
        <v>847001</v>
      </c>
      <c r="I1094" s="66" t="s">
        <v>23</v>
      </c>
      <c r="J1094" s="66">
        <v>200179</v>
      </c>
    </row>
    <row r="1095" spans="1:10" x14ac:dyDescent="0.35">
      <c r="A1095" s="56" t="s">
        <v>5326</v>
      </c>
      <c r="B1095" s="56">
        <v>8471160</v>
      </c>
      <c r="C1095" s="56" t="s">
        <v>506</v>
      </c>
      <c r="E1095" s="56" t="e">
        <v>#N/A</v>
      </c>
      <c r="F1095" s="56" t="str">
        <f t="shared" si="17"/>
        <v>847.8471160.1..000000.847001.200179</v>
      </c>
      <c r="G1095" s="66" t="s">
        <v>21</v>
      </c>
      <c r="H1095" s="66">
        <v>847001</v>
      </c>
      <c r="I1095" s="66" t="s">
        <v>23</v>
      </c>
      <c r="J1095" s="66">
        <v>200179</v>
      </c>
    </row>
    <row r="1096" spans="1:10" x14ac:dyDescent="0.35">
      <c r="A1096" s="56" t="s">
        <v>5326</v>
      </c>
      <c r="B1096" s="56">
        <v>8471160</v>
      </c>
      <c r="C1096" s="56" t="s">
        <v>506</v>
      </c>
      <c r="E1096" s="56" t="e">
        <v>#N/A</v>
      </c>
      <c r="F1096" s="56" t="str">
        <f t="shared" si="17"/>
        <v>847.8471160.1..000000.847001.200179</v>
      </c>
      <c r="G1096" s="66" t="s">
        <v>21</v>
      </c>
      <c r="H1096" s="66">
        <v>847001</v>
      </c>
      <c r="I1096" s="66" t="s">
        <v>23</v>
      </c>
      <c r="J1096" s="66">
        <v>200179</v>
      </c>
    </row>
    <row r="1097" spans="1:10" x14ac:dyDescent="0.35">
      <c r="A1097" s="56" t="s">
        <v>5326</v>
      </c>
      <c r="B1097" s="56">
        <v>8471160</v>
      </c>
      <c r="C1097" s="56" t="s">
        <v>506</v>
      </c>
      <c r="E1097" s="56" t="e">
        <v>#N/A</v>
      </c>
      <c r="F1097" s="56" t="str">
        <f t="shared" si="17"/>
        <v>847.8471160.1..000000.847001.200179</v>
      </c>
      <c r="G1097" s="66" t="s">
        <v>21</v>
      </c>
      <c r="H1097" s="66">
        <v>847001</v>
      </c>
      <c r="I1097" s="66" t="s">
        <v>23</v>
      </c>
      <c r="J1097" s="66">
        <v>200179</v>
      </c>
    </row>
    <row r="1098" spans="1:10" x14ac:dyDescent="0.35">
      <c r="A1098" s="56" t="s">
        <v>5326</v>
      </c>
      <c r="B1098" s="56">
        <v>8471160</v>
      </c>
      <c r="C1098" s="56" t="s">
        <v>506</v>
      </c>
      <c r="E1098" s="56" t="e">
        <v>#N/A</v>
      </c>
      <c r="F1098" s="56" t="str">
        <f t="shared" si="17"/>
        <v>847.8471160.1..000000.847001.200179</v>
      </c>
      <c r="G1098" s="66" t="s">
        <v>21</v>
      </c>
      <c r="H1098" s="66">
        <v>847001</v>
      </c>
      <c r="I1098" s="66" t="s">
        <v>23</v>
      </c>
      <c r="J1098" s="66">
        <v>200179</v>
      </c>
    </row>
    <row r="1099" spans="1:10" x14ac:dyDescent="0.35">
      <c r="A1099" s="56" t="s">
        <v>5326</v>
      </c>
      <c r="B1099" s="56">
        <v>8471160</v>
      </c>
      <c r="C1099" s="56" t="s">
        <v>506</v>
      </c>
      <c r="E1099" s="56" t="e">
        <v>#N/A</v>
      </c>
      <c r="F1099" s="56" t="str">
        <f t="shared" si="17"/>
        <v>847.8471160.1..000000.847001.200179</v>
      </c>
      <c r="G1099" s="66" t="s">
        <v>21</v>
      </c>
      <c r="H1099" s="66">
        <v>847001</v>
      </c>
      <c r="I1099" s="66" t="s">
        <v>23</v>
      </c>
      <c r="J1099" s="66">
        <v>200179</v>
      </c>
    </row>
    <row r="1100" spans="1:10" x14ac:dyDescent="0.35">
      <c r="A1100" s="56" t="s">
        <v>5326</v>
      </c>
      <c r="B1100" s="56">
        <v>8471160</v>
      </c>
      <c r="C1100" s="56" t="s">
        <v>506</v>
      </c>
      <c r="E1100" s="56" t="e">
        <v>#N/A</v>
      </c>
      <c r="F1100" s="56" t="str">
        <f t="shared" si="17"/>
        <v>847.8471160.1..000000.847001.200179</v>
      </c>
      <c r="G1100" s="66" t="s">
        <v>21</v>
      </c>
      <c r="H1100" s="66">
        <v>847001</v>
      </c>
      <c r="I1100" s="66" t="s">
        <v>23</v>
      </c>
      <c r="J1100" s="66">
        <v>200179</v>
      </c>
    </row>
    <row r="1101" spans="1:10" x14ac:dyDescent="0.35">
      <c r="A1101" s="56" t="s">
        <v>5326</v>
      </c>
      <c r="B1101" s="56">
        <v>8471160</v>
      </c>
      <c r="C1101" s="56" t="s">
        <v>506</v>
      </c>
      <c r="E1101" s="56" t="e">
        <v>#N/A</v>
      </c>
      <c r="F1101" s="56" t="str">
        <f t="shared" si="17"/>
        <v>847.8471160.1..000000.847001.200179</v>
      </c>
      <c r="G1101" s="66" t="s">
        <v>21</v>
      </c>
      <c r="H1101" s="66">
        <v>847001</v>
      </c>
      <c r="I1101" s="66" t="s">
        <v>23</v>
      </c>
      <c r="J1101" s="66">
        <v>200179</v>
      </c>
    </row>
    <row r="1102" spans="1:10" x14ac:dyDescent="0.35">
      <c r="A1102" s="56" t="s">
        <v>5326</v>
      </c>
      <c r="B1102" s="56">
        <v>8471160</v>
      </c>
      <c r="C1102" s="56" t="s">
        <v>506</v>
      </c>
      <c r="E1102" s="56" t="e">
        <v>#N/A</v>
      </c>
      <c r="F1102" s="56" t="str">
        <f t="shared" si="17"/>
        <v>847.8471160.1..000000.847001.200179</v>
      </c>
      <c r="G1102" s="66" t="s">
        <v>21</v>
      </c>
      <c r="H1102" s="66">
        <v>847001</v>
      </c>
      <c r="I1102" s="66" t="s">
        <v>23</v>
      </c>
      <c r="J1102" s="66">
        <v>200179</v>
      </c>
    </row>
    <row r="1103" spans="1:10" x14ac:dyDescent="0.35">
      <c r="A1103" s="56" t="s">
        <v>5326</v>
      </c>
      <c r="B1103" s="56">
        <v>8471160</v>
      </c>
      <c r="C1103" s="56" t="s">
        <v>506</v>
      </c>
      <c r="E1103" s="56" t="e">
        <v>#N/A</v>
      </c>
      <c r="F1103" s="56" t="str">
        <f t="shared" si="17"/>
        <v>847.8471160.1..000000.847001.200179</v>
      </c>
      <c r="G1103" s="66" t="s">
        <v>21</v>
      </c>
      <c r="H1103" s="66">
        <v>847001</v>
      </c>
      <c r="I1103" s="66" t="s">
        <v>23</v>
      </c>
      <c r="J1103" s="66">
        <v>200179</v>
      </c>
    </row>
    <row r="1104" spans="1:10" x14ac:dyDescent="0.35">
      <c r="A1104" s="56" t="s">
        <v>5326</v>
      </c>
      <c r="B1104" s="56">
        <v>8471160</v>
      </c>
      <c r="C1104" s="56" t="s">
        <v>506</v>
      </c>
      <c r="E1104" s="56" t="e">
        <v>#N/A</v>
      </c>
      <c r="F1104" s="56" t="str">
        <f t="shared" si="17"/>
        <v>847.8471160.1..000000.847001.200179</v>
      </c>
      <c r="G1104" s="66" t="s">
        <v>21</v>
      </c>
      <c r="H1104" s="66">
        <v>847001</v>
      </c>
      <c r="I1104" s="66" t="s">
        <v>23</v>
      </c>
      <c r="J1104" s="66">
        <v>200179</v>
      </c>
    </row>
    <row r="1105" spans="1:10" x14ac:dyDescent="0.35">
      <c r="A1105" s="56" t="s">
        <v>5326</v>
      </c>
      <c r="B1105" s="56">
        <v>8471160</v>
      </c>
      <c r="C1105" s="56" t="s">
        <v>506</v>
      </c>
      <c r="E1105" s="56" t="e">
        <v>#N/A</v>
      </c>
      <c r="F1105" s="56" t="str">
        <f t="shared" si="17"/>
        <v>847.8471160.1..000000.847001.200179</v>
      </c>
      <c r="G1105" s="66" t="s">
        <v>21</v>
      </c>
      <c r="H1105" s="66">
        <v>847001</v>
      </c>
      <c r="I1105" s="66" t="s">
        <v>23</v>
      </c>
      <c r="J1105" s="66">
        <v>200179</v>
      </c>
    </row>
    <row r="1106" spans="1:10" x14ac:dyDescent="0.35">
      <c r="A1106" s="56" t="s">
        <v>5326</v>
      </c>
      <c r="B1106" s="56">
        <v>8471160</v>
      </c>
      <c r="C1106" s="56" t="s">
        <v>506</v>
      </c>
      <c r="E1106" s="56" t="e">
        <v>#N/A</v>
      </c>
      <c r="F1106" s="56" t="str">
        <f t="shared" si="17"/>
        <v>847.8471160.1..000000.847001.200179</v>
      </c>
      <c r="G1106" s="66" t="s">
        <v>21</v>
      </c>
      <c r="H1106" s="66">
        <v>847001</v>
      </c>
      <c r="I1106" s="66" t="s">
        <v>23</v>
      </c>
      <c r="J1106" s="66">
        <v>200179</v>
      </c>
    </row>
    <row r="1107" spans="1:10" x14ac:dyDescent="0.35">
      <c r="A1107" s="56" t="s">
        <v>5326</v>
      </c>
      <c r="B1107" s="56">
        <v>8471160</v>
      </c>
      <c r="C1107" s="56" t="s">
        <v>506</v>
      </c>
      <c r="E1107" s="56" t="e">
        <v>#N/A</v>
      </c>
      <c r="F1107" s="56" t="str">
        <f t="shared" si="17"/>
        <v>847.8471160.1..000000.847001.200179</v>
      </c>
      <c r="G1107" s="66" t="s">
        <v>21</v>
      </c>
      <c r="H1107" s="66">
        <v>847001</v>
      </c>
      <c r="I1107" s="66" t="s">
        <v>23</v>
      </c>
      <c r="J1107" s="66">
        <v>200179</v>
      </c>
    </row>
    <row r="1108" spans="1:10" x14ac:dyDescent="0.35">
      <c r="A1108" s="56" t="s">
        <v>5326</v>
      </c>
      <c r="B1108" s="56">
        <v>8471160</v>
      </c>
      <c r="C1108" s="56" t="s">
        <v>506</v>
      </c>
      <c r="E1108" s="56" t="e">
        <v>#N/A</v>
      </c>
      <c r="F1108" s="56" t="str">
        <f t="shared" si="17"/>
        <v>847.8471160.1..000000.847001.200179</v>
      </c>
      <c r="G1108" s="66" t="s">
        <v>21</v>
      </c>
      <c r="H1108" s="66">
        <v>847001</v>
      </c>
      <c r="I1108" s="66" t="s">
        <v>23</v>
      </c>
      <c r="J1108" s="66">
        <v>200179</v>
      </c>
    </row>
    <row r="1109" spans="1:10" x14ac:dyDescent="0.35">
      <c r="A1109" s="56" t="s">
        <v>5326</v>
      </c>
      <c r="B1109" s="56">
        <v>8471160</v>
      </c>
      <c r="C1109" s="56" t="s">
        <v>506</v>
      </c>
      <c r="E1109" s="56" t="e">
        <v>#N/A</v>
      </c>
      <c r="F1109" s="56" t="str">
        <f t="shared" si="17"/>
        <v>847.8471160.1..000000.847001.200179</v>
      </c>
      <c r="G1109" s="66" t="s">
        <v>21</v>
      </c>
      <c r="H1109" s="66">
        <v>847001</v>
      </c>
      <c r="I1109" s="66" t="s">
        <v>23</v>
      </c>
      <c r="J1109" s="66">
        <v>200179</v>
      </c>
    </row>
    <row r="1110" spans="1:10" x14ac:dyDescent="0.35">
      <c r="A1110" s="56" t="s">
        <v>5326</v>
      </c>
      <c r="B1110" s="56">
        <v>8471160</v>
      </c>
      <c r="C1110" s="56" t="s">
        <v>506</v>
      </c>
      <c r="E1110" s="56" t="e">
        <v>#N/A</v>
      </c>
      <c r="F1110" s="56" t="str">
        <f t="shared" si="17"/>
        <v>847.8471160.1..000000.847001.200179</v>
      </c>
      <c r="G1110" s="66" t="s">
        <v>21</v>
      </c>
      <c r="H1110" s="66">
        <v>847001</v>
      </c>
      <c r="I1110" s="66" t="s">
        <v>23</v>
      </c>
      <c r="J1110" s="66">
        <v>200179</v>
      </c>
    </row>
    <row r="1111" spans="1:10" x14ac:dyDescent="0.35">
      <c r="A1111" s="56" t="s">
        <v>5326</v>
      </c>
      <c r="B1111" s="56">
        <v>8471160</v>
      </c>
      <c r="C1111" s="56" t="s">
        <v>506</v>
      </c>
      <c r="E1111" s="56" t="e">
        <v>#N/A</v>
      </c>
      <c r="F1111" s="56" t="str">
        <f t="shared" si="17"/>
        <v>847.8471160.1..000000.847001.200179</v>
      </c>
      <c r="G1111" s="66" t="s">
        <v>21</v>
      </c>
      <c r="H1111" s="66">
        <v>847001</v>
      </c>
      <c r="I1111" s="66" t="s">
        <v>23</v>
      </c>
      <c r="J1111" s="66">
        <v>200179</v>
      </c>
    </row>
    <row r="1112" spans="1:10" x14ac:dyDescent="0.35">
      <c r="A1112" s="56" t="s">
        <v>5326</v>
      </c>
      <c r="B1112" s="56">
        <v>8471160</v>
      </c>
      <c r="C1112" s="56" t="s">
        <v>506</v>
      </c>
      <c r="E1112" s="56" t="e">
        <v>#N/A</v>
      </c>
      <c r="F1112" s="56" t="str">
        <f t="shared" si="17"/>
        <v>847.8471160.1..000000.847001.200179</v>
      </c>
      <c r="G1112" s="66" t="s">
        <v>21</v>
      </c>
      <c r="H1112" s="66">
        <v>847001</v>
      </c>
      <c r="I1112" s="66" t="s">
        <v>23</v>
      </c>
      <c r="J1112" s="66">
        <v>200179</v>
      </c>
    </row>
    <row r="1113" spans="1:10" x14ac:dyDescent="0.35">
      <c r="A1113" s="56" t="s">
        <v>5326</v>
      </c>
      <c r="B1113" s="56">
        <v>8471160</v>
      </c>
      <c r="C1113" s="56" t="s">
        <v>506</v>
      </c>
      <c r="E1113" s="56" t="e">
        <v>#N/A</v>
      </c>
      <c r="F1113" s="56" t="str">
        <f t="shared" si="17"/>
        <v>847.8471160.1..000000.847001.200179</v>
      </c>
      <c r="G1113" s="66" t="s">
        <v>21</v>
      </c>
      <c r="H1113" s="66">
        <v>847001</v>
      </c>
      <c r="I1113" s="66" t="s">
        <v>23</v>
      </c>
      <c r="J1113" s="66">
        <v>200179</v>
      </c>
    </row>
    <row r="1114" spans="1:10" x14ac:dyDescent="0.35">
      <c r="A1114" s="56" t="s">
        <v>5326</v>
      </c>
      <c r="B1114" s="56">
        <v>8471160</v>
      </c>
      <c r="C1114" s="56" t="s">
        <v>506</v>
      </c>
      <c r="E1114" s="56" t="e">
        <v>#N/A</v>
      </c>
      <c r="F1114" s="56" t="str">
        <f t="shared" si="17"/>
        <v>847.8471160.1..000000.847001.200179</v>
      </c>
      <c r="G1114" s="66" t="s">
        <v>21</v>
      </c>
      <c r="H1114" s="66">
        <v>847001</v>
      </c>
      <c r="I1114" s="66" t="s">
        <v>23</v>
      </c>
      <c r="J1114" s="66">
        <v>200179</v>
      </c>
    </row>
    <row r="1115" spans="1:10" x14ac:dyDescent="0.35">
      <c r="A1115" s="56" t="s">
        <v>5326</v>
      </c>
      <c r="B1115" s="56">
        <v>8471160</v>
      </c>
      <c r="C1115" s="56" t="s">
        <v>506</v>
      </c>
      <c r="E1115" s="56" t="e">
        <v>#N/A</v>
      </c>
      <c r="F1115" s="56" t="str">
        <f t="shared" si="17"/>
        <v>847.8471160.1..000000.847001.200179</v>
      </c>
      <c r="G1115" s="66" t="s">
        <v>21</v>
      </c>
      <c r="H1115" s="66">
        <v>847001</v>
      </c>
      <c r="I1115" s="66" t="s">
        <v>23</v>
      </c>
      <c r="J1115" s="66">
        <v>200179</v>
      </c>
    </row>
    <row r="1116" spans="1:10" x14ac:dyDescent="0.35">
      <c r="A1116" s="56" t="s">
        <v>5326</v>
      </c>
      <c r="B1116" s="56">
        <v>8471160</v>
      </c>
      <c r="C1116" s="56" t="s">
        <v>506</v>
      </c>
      <c r="E1116" s="56" t="e">
        <v>#N/A</v>
      </c>
      <c r="F1116" s="56" t="str">
        <f t="shared" si="17"/>
        <v>847.8471160.1..000000.847001.200179</v>
      </c>
      <c r="G1116" s="66" t="s">
        <v>21</v>
      </c>
      <c r="H1116" s="66">
        <v>847001</v>
      </c>
      <c r="I1116" s="66" t="s">
        <v>23</v>
      </c>
      <c r="J1116" s="66">
        <v>200179</v>
      </c>
    </row>
    <row r="1117" spans="1:10" x14ac:dyDescent="0.35">
      <c r="A1117" s="56" t="s">
        <v>5326</v>
      </c>
      <c r="B1117" s="56">
        <v>8471160</v>
      </c>
      <c r="C1117" s="56" t="s">
        <v>506</v>
      </c>
      <c r="E1117" s="56" t="e">
        <v>#N/A</v>
      </c>
      <c r="F1117" s="56" t="str">
        <f t="shared" si="17"/>
        <v>847.8471160.1..000000.847001.200179</v>
      </c>
      <c r="G1117" s="66" t="s">
        <v>21</v>
      </c>
      <c r="H1117" s="66">
        <v>847001</v>
      </c>
      <c r="I1117" s="66" t="s">
        <v>23</v>
      </c>
      <c r="J1117" s="66">
        <v>200179</v>
      </c>
    </row>
    <row r="1118" spans="1:10" x14ac:dyDescent="0.35">
      <c r="A1118" s="56" t="s">
        <v>5326</v>
      </c>
      <c r="B1118" s="56">
        <v>8471160</v>
      </c>
      <c r="C1118" s="56" t="s">
        <v>506</v>
      </c>
      <c r="E1118" s="56" t="e">
        <v>#N/A</v>
      </c>
      <c r="F1118" s="56" t="str">
        <f t="shared" si="17"/>
        <v>847.8471160.1..000000.847001.200179</v>
      </c>
      <c r="G1118" s="66" t="s">
        <v>21</v>
      </c>
      <c r="H1118" s="66">
        <v>847001</v>
      </c>
      <c r="I1118" s="66" t="s">
        <v>23</v>
      </c>
      <c r="J1118" s="66">
        <v>200179</v>
      </c>
    </row>
    <row r="1119" spans="1:10" x14ac:dyDescent="0.35">
      <c r="A1119" s="56" t="s">
        <v>5326</v>
      </c>
      <c r="B1119" s="56">
        <v>8471160</v>
      </c>
      <c r="C1119" s="56" t="s">
        <v>506</v>
      </c>
      <c r="E1119" s="56" t="e">
        <v>#N/A</v>
      </c>
      <c r="F1119" s="56" t="str">
        <f t="shared" si="17"/>
        <v>847.8471160.1..000000.847001.200179</v>
      </c>
      <c r="G1119" s="66" t="s">
        <v>21</v>
      </c>
      <c r="H1119" s="66">
        <v>847001</v>
      </c>
      <c r="I1119" s="66" t="s">
        <v>23</v>
      </c>
      <c r="J1119" s="66">
        <v>200179</v>
      </c>
    </row>
    <row r="1120" spans="1:10" x14ac:dyDescent="0.35">
      <c r="A1120" s="56" t="s">
        <v>5326</v>
      </c>
      <c r="B1120" s="56">
        <v>8471160</v>
      </c>
      <c r="C1120" s="56" t="s">
        <v>506</v>
      </c>
      <c r="E1120" s="56" t="e">
        <v>#N/A</v>
      </c>
      <c r="F1120" s="56" t="str">
        <f t="shared" si="17"/>
        <v>847.8471160.1..000000.847001.200179</v>
      </c>
      <c r="G1120" s="66" t="s">
        <v>21</v>
      </c>
      <c r="H1120" s="66">
        <v>847001</v>
      </c>
      <c r="I1120" s="66" t="s">
        <v>23</v>
      </c>
      <c r="J1120" s="66">
        <v>200179</v>
      </c>
    </row>
    <row r="1121" spans="1:10" x14ac:dyDescent="0.35">
      <c r="A1121" s="56" t="s">
        <v>5326</v>
      </c>
      <c r="B1121" s="56">
        <v>8471160</v>
      </c>
      <c r="C1121" s="56" t="s">
        <v>506</v>
      </c>
      <c r="E1121" s="56" t="e">
        <v>#N/A</v>
      </c>
      <c r="F1121" s="56" t="str">
        <f t="shared" si="17"/>
        <v>847.8471160.1..000000.847001.200179</v>
      </c>
      <c r="G1121" s="66" t="s">
        <v>21</v>
      </c>
      <c r="H1121" s="66">
        <v>847001</v>
      </c>
      <c r="I1121" s="66" t="s">
        <v>23</v>
      </c>
      <c r="J1121" s="66">
        <v>200179</v>
      </c>
    </row>
    <row r="1122" spans="1:10" x14ac:dyDescent="0.35">
      <c r="A1122" s="56" t="s">
        <v>5326</v>
      </c>
      <c r="B1122" s="56">
        <v>8471160</v>
      </c>
      <c r="C1122" s="56" t="s">
        <v>506</v>
      </c>
      <c r="E1122" s="56" t="e">
        <v>#N/A</v>
      </c>
      <c r="F1122" s="56" t="str">
        <f t="shared" si="17"/>
        <v>847.8471160.1..000000.847001.200179</v>
      </c>
      <c r="G1122" s="66" t="s">
        <v>21</v>
      </c>
      <c r="H1122" s="66">
        <v>847001</v>
      </c>
      <c r="I1122" s="66" t="s">
        <v>23</v>
      </c>
      <c r="J1122" s="66">
        <v>200179</v>
      </c>
    </row>
    <row r="1123" spans="1:10" x14ac:dyDescent="0.35">
      <c r="A1123" s="56" t="s">
        <v>5326</v>
      </c>
      <c r="B1123" s="56">
        <v>8471160</v>
      </c>
      <c r="C1123" s="56" t="s">
        <v>506</v>
      </c>
      <c r="E1123" s="56" t="e">
        <v>#N/A</v>
      </c>
      <c r="F1123" s="56" t="str">
        <f t="shared" si="17"/>
        <v>847.8471160.1..000000.847001.200179</v>
      </c>
      <c r="G1123" s="66" t="s">
        <v>21</v>
      </c>
      <c r="H1123" s="66">
        <v>847001</v>
      </c>
      <c r="I1123" s="66" t="s">
        <v>23</v>
      </c>
      <c r="J1123" s="66">
        <v>200179</v>
      </c>
    </row>
    <row r="1124" spans="1:10" x14ac:dyDescent="0.35">
      <c r="A1124" s="56" t="s">
        <v>5326</v>
      </c>
      <c r="B1124" s="56">
        <v>8471160</v>
      </c>
      <c r="C1124" s="56" t="s">
        <v>506</v>
      </c>
      <c r="E1124" s="56" t="e">
        <v>#N/A</v>
      </c>
      <c r="F1124" s="56" t="str">
        <f t="shared" si="17"/>
        <v>847.8471160.1..000000.847001.200179</v>
      </c>
      <c r="G1124" s="66" t="s">
        <v>21</v>
      </c>
      <c r="H1124" s="66">
        <v>847001</v>
      </c>
      <c r="I1124" s="66" t="s">
        <v>23</v>
      </c>
      <c r="J1124" s="66">
        <v>200179</v>
      </c>
    </row>
    <row r="1125" spans="1:10" x14ac:dyDescent="0.35">
      <c r="A1125" s="56" t="s">
        <v>5326</v>
      </c>
      <c r="B1125" s="56">
        <v>8471160</v>
      </c>
      <c r="C1125" s="56" t="s">
        <v>506</v>
      </c>
      <c r="E1125" s="56" t="e">
        <v>#N/A</v>
      </c>
      <c r="F1125" s="56" t="str">
        <f t="shared" si="17"/>
        <v>847.8471160.1..000000.847001.200179</v>
      </c>
      <c r="G1125" s="66" t="s">
        <v>21</v>
      </c>
      <c r="H1125" s="66">
        <v>847001</v>
      </c>
      <c r="I1125" s="66" t="s">
        <v>23</v>
      </c>
      <c r="J1125" s="66">
        <v>200179</v>
      </c>
    </row>
    <row r="1126" spans="1:10" x14ac:dyDescent="0.35">
      <c r="A1126" s="56" t="s">
        <v>5326</v>
      </c>
      <c r="B1126" s="56">
        <v>8471160</v>
      </c>
      <c r="C1126" s="56" t="s">
        <v>506</v>
      </c>
      <c r="E1126" s="56" t="e">
        <v>#N/A</v>
      </c>
      <c r="F1126" s="56" t="str">
        <f t="shared" si="17"/>
        <v>847.8471160.1..000000.847001.200179</v>
      </c>
      <c r="G1126" s="66" t="s">
        <v>21</v>
      </c>
      <c r="H1126" s="66">
        <v>847001</v>
      </c>
      <c r="I1126" s="66" t="s">
        <v>23</v>
      </c>
      <c r="J1126" s="66">
        <v>200179</v>
      </c>
    </row>
    <row r="1127" spans="1:10" x14ac:dyDescent="0.35">
      <c r="A1127" s="56" t="s">
        <v>5326</v>
      </c>
      <c r="B1127" s="56">
        <v>8471160</v>
      </c>
      <c r="C1127" s="56" t="s">
        <v>506</v>
      </c>
      <c r="E1127" s="56" t="e">
        <v>#N/A</v>
      </c>
      <c r="F1127" s="56" t="str">
        <f t="shared" si="17"/>
        <v>847.8471160.1..000000.847001.200179</v>
      </c>
      <c r="G1127" s="66" t="s">
        <v>21</v>
      </c>
      <c r="H1127" s="66">
        <v>847001</v>
      </c>
      <c r="I1127" s="66" t="s">
        <v>23</v>
      </c>
      <c r="J1127" s="66">
        <v>200179</v>
      </c>
    </row>
    <row r="1128" spans="1:10" x14ac:dyDescent="0.35">
      <c r="A1128" s="56" t="s">
        <v>5326</v>
      </c>
      <c r="B1128" s="56">
        <v>8471160</v>
      </c>
      <c r="C1128" s="56" t="s">
        <v>506</v>
      </c>
      <c r="E1128" s="56" t="e">
        <v>#N/A</v>
      </c>
      <c r="F1128" s="56" t="str">
        <f t="shared" si="17"/>
        <v>847.8471160.1..000000.847001.200179</v>
      </c>
      <c r="G1128" s="66" t="s">
        <v>21</v>
      </c>
      <c r="H1128" s="66">
        <v>847001</v>
      </c>
      <c r="I1128" s="66" t="s">
        <v>23</v>
      </c>
      <c r="J1128" s="66">
        <v>200179</v>
      </c>
    </row>
    <row r="1129" spans="1:10" x14ac:dyDescent="0.35">
      <c r="A1129" s="56" t="s">
        <v>5326</v>
      </c>
      <c r="B1129" s="56">
        <v>8471160</v>
      </c>
      <c r="C1129" s="56" t="s">
        <v>506</v>
      </c>
      <c r="E1129" s="56" t="e">
        <v>#N/A</v>
      </c>
      <c r="F1129" s="56" t="str">
        <f t="shared" si="17"/>
        <v>847.8471160.1..000000.847001.200179</v>
      </c>
      <c r="G1129" s="66" t="s">
        <v>21</v>
      </c>
      <c r="H1129" s="66">
        <v>847001</v>
      </c>
      <c r="I1129" s="66" t="s">
        <v>23</v>
      </c>
      <c r="J1129" s="66">
        <v>200179</v>
      </c>
    </row>
    <row r="1130" spans="1:10" x14ac:dyDescent="0.35">
      <c r="A1130" s="56" t="s">
        <v>5326</v>
      </c>
      <c r="B1130" s="56">
        <v>8471160</v>
      </c>
      <c r="C1130" s="56" t="s">
        <v>506</v>
      </c>
      <c r="E1130" s="56" t="e">
        <v>#N/A</v>
      </c>
      <c r="F1130" s="56" t="str">
        <f t="shared" si="17"/>
        <v>847.8471160.1..000000.847001.200179</v>
      </c>
      <c r="G1130" s="66" t="s">
        <v>21</v>
      </c>
      <c r="H1130" s="66">
        <v>847001</v>
      </c>
      <c r="I1130" s="66" t="s">
        <v>23</v>
      </c>
      <c r="J1130" s="66">
        <v>200179</v>
      </c>
    </row>
    <row r="1131" spans="1:10" x14ac:dyDescent="0.35">
      <c r="A1131" s="56" t="s">
        <v>5326</v>
      </c>
      <c r="B1131" s="56">
        <v>8471160</v>
      </c>
      <c r="C1131" s="56" t="s">
        <v>506</v>
      </c>
      <c r="E1131" s="56" t="e">
        <v>#N/A</v>
      </c>
      <c r="F1131" s="56" t="str">
        <f t="shared" si="17"/>
        <v>847.8471160.1..000000.847001.200179</v>
      </c>
      <c r="G1131" s="66" t="s">
        <v>21</v>
      </c>
      <c r="H1131" s="66">
        <v>847001</v>
      </c>
      <c r="I1131" s="66" t="s">
        <v>23</v>
      </c>
      <c r="J1131" s="66">
        <v>200179</v>
      </c>
    </row>
    <row r="1132" spans="1:10" x14ac:dyDescent="0.35">
      <c r="A1132" s="56" t="s">
        <v>5326</v>
      </c>
      <c r="B1132" s="56">
        <v>8471160</v>
      </c>
      <c r="C1132" s="56" t="s">
        <v>506</v>
      </c>
      <c r="E1132" s="56" t="e">
        <v>#N/A</v>
      </c>
      <c r="F1132" s="56" t="str">
        <f t="shared" si="17"/>
        <v>847.8471160.1..000000.847001.200179</v>
      </c>
      <c r="G1132" s="66" t="s">
        <v>21</v>
      </c>
      <c r="H1132" s="66">
        <v>847001</v>
      </c>
      <c r="I1132" s="66" t="s">
        <v>23</v>
      </c>
      <c r="J1132" s="66">
        <v>200179</v>
      </c>
    </row>
    <row r="1133" spans="1:10" x14ac:dyDescent="0.35">
      <c r="A1133" s="56" t="s">
        <v>5326</v>
      </c>
      <c r="B1133" s="56">
        <v>8471160</v>
      </c>
      <c r="C1133" s="56" t="s">
        <v>506</v>
      </c>
      <c r="E1133" s="56" t="e">
        <v>#N/A</v>
      </c>
      <c r="F1133" s="56" t="str">
        <f t="shared" si="17"/>
        <v>847.8471160.1..000000.847001.200179</v>
      </c>
      <c r="G1133" s="66" t="s">
        <v>21</v>
      </c>
      <c r="H1133" s="66">
        <v>847001</v>
      </c>
      <c r="I1133" s="66" t="s">
        <v>23</v>
      </c>
      <c r="J1133" s="66">
        <v>200179</v>
      </c>
    </row>
    <row r="1134" spans="1:10" x14ac:dyDescent="0.35">
      <c r="A1134" s="56" t="s">
        <v>5326</v>
      </c>
      <c r="B1134" s="56">
        <v>8471160</v>
      </c>
      <c r="C1134" s="56" t="s">
        <v>506</v>
      </c>
      <c r="E1134" s="56" t="e">
        <v>#N/A</v>
      </c>
      <c r="F1134" s="56" t="str">
        <f t="shared" si="17"/>
        <v>847.8471160.1..000000.847001.200179</v>
      </c>
      <c r="G1134" s="66" t="s">
        <v>21</v>
      </c>
      <c r="H1134" s="66">
        <v>847001</v>
      </c>
      <c r="I1134" s="66" t="s">
        <v>23</v>
      </c>
      <c r="J1134" s="66">
        <v>200179</v>
      </c>
    </row>
    <row r="1135" spans="1:10" x14ac:dyDescent="0.35">
      <c r="A1135" s="56" t="s">
        <v>5326</v>
      </c>
      <c r="B1135" s="56">
        <v>8471160</v>
      </c>
      <c r="C1135" s="56" t="s">
        <v>506</v>
      </c>
      <c r="E1135" s="56" t="e">
        <v>#N/A</v>
      </c>
      <c r="F1135" s="56" t="str">
        <f t="shared" si="17"/>
        <v>847.8471160.1..000000.847001.200179</v>
      </c>
      <c r="G1135" s="66" t="s">
        <v>21</v>
      </c>
      <c r="H1135" s="66">
        <v>847001</v>
      </c>
      <c r="I1135" s="66" t="s">
        <v>23</v>
      </c>
      <c r="J1135" s="66">
        <v>200179</v>
      </c>
    </row>
    <row r="1136" spans="1:10" x14ac:dyDescent="0.35">
      <c r="A1136" s="56" t="s">
        <v>5326</v>
      </c>
      <c r="B1136" s="56">
        <v>8471160</v>
      </c>
      <c r="C1136" s="56" t="s">
        <v>506</v>
      </c>
      <c r="E1136" s="56" t="e">
        <v>#N/A</v>
      </c>
      <c r="F1136" s="56" t="str">
        <f t="shared" si="17"/>
        <v>847.8471160.1..000000.847001.200179</v>
      </c>
      <c r="G1136" s="66" t="s">
        <v>21</v>
      </c>
      <c r="H1136" s="66">
        <v>847001</v>
      </c>
      <c r="I1136" s="66" t="s">
        <v>23</v>
      </c>
      <c r="J1136" s="66">
        <v>200179</v>
      </c>
    </row>
    <row r="1137" spans="1:10" x14ac:dyDescent="0.35">
      <c r="A1137" s="56" t="s">
        <v>5326</v>
      </c>
      <c r="B1137" s="56">
        <v>8471160</v>
      </c>
      <c r="C1137" s="56" t="s">
        <v>506</v>
      </c>
      <c r="E1137" s="56" t="e">
        <v>#N/A</v>
      </c>
      <c r="F1137" s="56" t="str">
        <f t="shared" si="17"/>
        <v>847.8471160.1..000000.847001.200179</v>
      </c>
      <c r="G1137" s="66" t="s">
        <v>21</v>
      </c>
      <c r="H1137" s="66">
        <v>847001</v>
      </c>
      <c r="I1137" s="66" t="s">
        <v>23</v>
      </c>
      <c r="J1137" s="66">
        <v>200179</v>
      </c>
    </row>
    <row r="1138" spans="1:10" x14ac:dyDescent="0.35">
      <c r="A1138" s="56" t="s">
        <v>5326</v>
      </c>
      <c r="B1138" s="56">
        <v>8471160</v>
      </c>
      <c r="C1138" s="56" t="s">
        <v>506</v>
      </c>
      <c r="E1138" s="56" t="e">
        <v>#N/A</v>
      </c>
      <c r="F1138" s="56" t="str">
        <f t="shared" si="17"/>
        <v>847.8471160.1..000000.847001.200179</v>
      </c>
      <c r="G1138" s="66" t="s">
        <v>21</v>
      </c>
      <c r="H1138" s="66">
        <v>847001</v>
      </c>
      <c r="I1138" s="66" t="s">
        <v>23</v>
      </c>
      <c r="J1138" s="66">
        <v>200179</v>
      </c>
    </row>
    <row r="1139" spans="1:10" x14ac:dyDescent="0.35">
      <c r="A1139" s="56" t="s">
        <v>5326</v>
      </c>
      <c r="B1139" s="56">
        <v>8471160</v>
      </c>
      <c r="C1139" s="56" t="s">
        <v>506</v>
      </c>
      <c r="E1139" s="56" t="e">
        <v>#N/A</v>
      </c>
      <c r="F1139" s="56" t="str">
        <f t="shared" si="17"/>
        <v>847.8471160.1..000000.847001.200179</v>
      </c>
      <c r="G1139" s="66" t="s">
        <v>21</v>
      </c>
      <c r="H1139" s="66">
        <v>847001</v>
      </c>
      <c r="I1139" s="66" t="s">
        <v>23</v>
      </c>
      <c r="J1139" s="66">
        <v>200179</v>
      </c>
    </row>
    <row r="1140" spans="1:10" x14ac:dyDescent="0.35">
      <c r="A1140" s="56" t="s">
        <v>5326</v>
      </c>
      <c r="B1140" s="56">
        <v>8471160</v>
      </c>
      <c r="C1140" s="56" t="s">
        <v>506</v>
      </c>
      <c r="E1140" s="56" t="e">
        <v>#N/A</v>
      </c>
      <c r="F1140" s="56" t="str">
        <f t="shared" si="17"/>
        <v>847.8471160.1..000000.847001.200179</v>
      </c>
      <c r="G1140" s="66" t="s">
        <v>21</v>
      </c>
      <c r="H1140" s="66">
        <v>847001</v>
      </c>
      <c r="I1140" s="66" t="s">
        <v>23</v>
      </c>
      <c r="J1140" s="66">
        <v>200179</v>
      </c>
    </row>
    <row r="1141" spans="1:10" x14ac:dyDescent="0.35">
      <c r="A1141" s="56" t="s">
        <v>5326</v>
      </c>
      <c r="B1141" s="56">
        <v>8471160</v>
      </c>
      <c r="C1141" s="56" t="s">
        <v>506</v>
      </c>
      <c r="E1141" s="56" t="e">
        <v>#N/A</v>
      </c>
      <c r="F1141" s="56" t="str">
        <f t="shared" si="17"/>
        <v>847.8471160.1..000000.847001.200179</v>
      </c>
      <c r="G1141" s="66" t="s">
        <v>21</v>
      </c>
      <c r="H1141" s="66">
        <v>847001</v>
      </c>
      <c r="I1141" s="66" t="s">
        <v>23</v>
      </c>
      <c r="J1141" s="66">
        <v>200179</v>
      </c>
    </row>
    <row r="1142" spans="1:10" x14ac:dyDescent="0.35">
      <c r="A1142" s="56" t="s">
        <v>5326</v>
      </c>
      <c r="B1142" s="56">
        <v>8471160</v>
      </c>
      <c r="C1142" s="56" t="s">
        <v>506</v>
      </c>
      <c r="E1142" s="56" t="e">
        <v>#N/A</v>
      </c>
      <c r="F1142" s="56" t="str">
        <f t="shared" si="17"/>
        <v>847.8471160.1..000000.847001.200179</v>
      </c>
      <c r="G1142" s="66" t="s">
        <v>21</v>
      </c>
      <c r="H1142" s="66">
        <v>847001</v>
      </c>
      <c r="I1142" s="66" t="s">
        <v>23</v>
      </c>
      <c r="J1142" s="66">
        <v>200179</v>
      </c>
    </row>
    <row r="1143" spans="1:10" x14ac:dyDescent="0.35">
      <c r="A1143" s="56" t="s">
        <v>5326</v>
      </c>
      <c r="B1143" s="56">
        <v>8471160</v>
      </c>
      <c r="C1143" s="56" t="s">
        <v>506</v>
      </c>
      <c r="E1143" s="56" t="e">
        <v>#N/A</v>
      </c>
      <c r="F1143" s="56" t="str">
        <f t="shared" si="17"/>
        <v>847.8471160.1..000000.847001.200179</v>
      </c>
      <c r="G1143" s="66" t="s">
        <v>21</v>
      </c>
      <c r="H1143" s="66">
        <v>847001</v>
      </c>
      <c r="I1143" s="66" t="s">
        <v>23</v>
      </c>
      <c r="J1143" s="66">
        <v>200179</v>
      </c>
    </row>
    <row r="1144" spans="1:10" x14ac:dyDescent="0.35">
      <c r="A1144" s="56" t="s">
        <v>5326</v>
      </c>
      <c r="B1144" s="56">
        <v>8471160</v>
      </c>
      <c r="C1144" s="56" t="s">
        <v>506</v>
      </c>
      <c r="E1144" s="56" t="e">
        <v>#N/A</v>
      </c>
      <c r="F1144" s="56" t="str">
        <f t="shared" si="17"/>
        <v>847.8471160.1..000000.847001.200179</v>
      </c>
      <c r="G1144" s="66" t="s">
        <v>21</v>
      </c>
      <c r="H1144" s="66">
        <v>847001</v>
      </c>
      <c r="I1144" s="66" t="s">
        <v>23</v>
      </c>
      <c r="J1144" s="66">
        <v>200179</v>
      </c>
    </row>
    <row r="1145" spans="1:10" x14ac:dyDescent="0.35">
      <c r="A1145" s="56" t="s">
        <v>5326</v>
      </c>
      <c r="B1145" s="56">
        <v>8471160</v>
      </c>
      <c r="C1145" s="56" t="s">
        <v>506</v>
      </c>
      <c r="E1145" s="56" t="e">
        <v>#N/A</v>
      </c>
      <c r="F1145" s="56" t="str">
        <f t="shared" si="17"/>
        <v>847.8471160.1..000000.847001.200179</v>
      </c>
      <c r="G1145" s="66" t="s">
        <v>21</v>
      </c>
      <c r="H1145" s="66">
        <v>847001</v>
      </c>
      <c r="I1145" s="66" t="s">
        <v>23</v>
      </c>
      <c r="J1145" s="66">
        <v>200179</v>
      </c>
    </row>
    <row r="1146" spans="1:10" x14ac:dyDescent="0.35">
      <c r="A1146" s="56" t="s">
        <v>5326</v>
      </c>
      <c r="B1146" s="56">
        <v>8471160</v>
      </c>
      <c r="C1146" s="56" t="s">
        <v>506</v>
      </c>
      <c r="E1146" s="56" t="e">
        <v>#N/A</v>
      </c>
      <c r="F1146" s="56" t="str">
        <f t="shared" si="17"/>
        <v>847.8471160.1..000000.847001.200179</v>
      </c>
      <c r="G1146" s="66" t="s">
        <v>21</v>
      </c>
      <c r="H1146" s="66">
        <v>847001</v>
      </c>
      <c r="I1146" s="66" t="s">
        <v>23</v>
      </c>
      <c r="J1146" s="66">
        <v>200179</v>
      </c>
    </row>
    <row r="1147" spans="1:10" x14ac:dyDescent="0.35">
      <c r="A1147" s="56" t="s">
        <v>5326</v>
      </c>
      <c r="B1147" s="56">
        <v>8471160</v>
      </c>
      <c r="C1147" s="56" t="s">
        <v>506</v>
      </c>
      <c r="E1147" s="56" t="e">
        <v>#N/A</v>
      </c>
      <c r="F1147" s="56" t="str">
        <f t="shared" si="17"/>
        <v>847.8471160.1..000000.847001.200179</v>
      </c>
      <c r="G1147" s="66" t="s">
        <v>21</v>
      </c>
      <c r="H1147" s="66">
        <v>847001</v>
      </c>
      <c r="I1147" s="66" t="s">
        <v>23</v>
      </c>
      <c r="J1147" s="66">
        <v>200179</v>
      </c>
    </row>
    <row r="1148" spans="1:10" x14ac:dyDescent="0.35">
      <c r="A1148" s="56" t="s">
        <v>5326</v>
      </c>
      <c r="B1148" s="56">
        <v>8471160</v>
      </c>
      <c r="C1148" s="56" t="s">
        <v>506</v>
      </c>
      <c r="E1148" s="56" t="e">
        <v>#N/A</v>
      </c>
      <c r="F1148" s="56" t="str">
        <f t="shared" si="17"/>
        <v>847.8471160.1..000000.847001.200179</v>
      </c>
      <c r="G1148" s="66" t="s">
        <v>21</v>
      </c>
      <c r="H1148" s="66">
        <v>847001</v>
      </c>
      <c r="I1148" s="66" t="s">
        <v>23</v>
      </c>
      <c r="J1148" s="66">
        <v>200179</v>
      </c>
    </row>
    <row r="1149" spans="1:10" x14ac:dyDescent="0.35">
      <c r="A1149" s="56" t="s">
        <v>5326</v>
      </c>
      <c r="B1149" s="56">
        <v>8471160</v>
      </c>
      <c r="C1149" s="56" t="s">
        <v>506</v>
      </c>
      <c r="E1149" s="56" t="e">
        <v>#N/A</v>
      </c>
      <c r="F1149" s="56" t="str">
        <f t="shared" si="17"/>
        <v>847.8471160.1..000000.847001.200179</v>
      </c>
      <c r="G1149" s="66" t="s">
        <v>21</v>
      </c>
      <c r="H1149" s="66">
        <v>847001</v>
      </c>
      <c r="I1149" s="66" t="s">
        <v>23</v>
      </c>
      <c r="J1149" s="66">
        <v>200179</v>
      </c>
    </row>
    <row r="1150" spans="1:10" x14ac:dyDescent="0.35">
      <c r="A1150" s="56" t="s">
        <v>5326</v>
      </c>
      <c r="B1150" s="56">
        <v>8471160</v>
      </c>
      <c r="C1150" s="56" t="s">
        <v>506</v>
      </c>
      <c r="E1150" s="56" t="e">
        <v>#N/A</v>
      </c>
      <c r="F1150" s="56" t="str">
        <f t="shared" si="17"/>
        <v>847.8471160.1..000000.847001.200179</v>
      </c>
      <c r="G1150" s="66" t="s">
        <v>21</v>
      </c>
      <c r="H1150" s="66">
        <v>847001</v>
      </c>
      <c r="I1150" s="66" t="s">
        <v>23</v>
      </c>
      <c r="J1150" s="66">
        <v>200179</v>
      </c>
    </row>
    <row r="1151" spans="1:10" x14ac:dyDescent="0.35">
      <c r="A1151" s="56" t="s">
        <v>5326</v>
      </c>
      <c r="B1151" s="56">
        <v>8471160</v>
      </c>
      <c r="C1151" s="56" t="s">
        <v>506</v>
      </c>
      <c r="E1151" s="56" t="e">
        <v>#N/A</v>
      </c>
      <c r="F1151" s="56" t="str">
        <f t="shared" si="17"/>
        <v>847.8471160.1..000000.847001.200179</v>
      </c>
      <c r="G1151" s="66" t="s">
        <v>21</v>
      </c>
      <c r="H1151" s="66">
        <v>847001</v>
      </c>
      <c r="I1151" s="66" t="s">
        <v>23</v>
      </c>
      <c r="J1151" s="66">
        <v>200179</v>
      </c>
    </row>
    <row r="1152" spans="1:10" x14ac:dyDescent="0.35">
      <c r="A1152" s="56" t="s">
        <v>5326</v>
      </c>
      <c r="B1152" s="56">
        <v>8471160</v>
      </c>
      <c r="C1152" s="56" t="s">
        <v>506</v>
      </c>
      <c r="E1152" s="56" t="e">
        <v>#N/A</v>
      </c>
      <c r="F1152" s="56" t="str">
        <f t="shared" si="17"/>
        <v>847.8471160.1..000000.847001.200179</v>
      </c>
      <c r="G1152" s="66" t="s">
        <v>21</v>
      </c>
      <c r="H1152" s="66">
        <v>847001</v>
      </c>
      <c r="I1152" s="66" t="s">
        <v>23</v>
      </c>
      <c r="J1152" s="66">
        <v>200179</v>
      </c>
    </row>
    <row r="1153" spans="1:10" x14ac:dyDescent="0.35">
      <c r="A1153" s="56" t="s">
        <v>5326</v>
      </c>
      <c r="B1153" s="56">
        <v>8471160</v>
      </c>
      <c r="C1153" s="56" t="s">
        <v>506</v>
      </c>
      <c r="E1153" s="56" t="e">
        <v>#N/A</v>
      </c>
      <c r="F1153" s="56" t="str">
        <f t="shared" si="17"/>
        <v>847.8471160.1..000000.847001.200179</v>
      </c>
      <c r="G1153" s="66" t="s">
        <v>21</v>
      </c>
      <c r="H1153" s="66">
        <v>847001</v>
      </c>
      <c r="I1153" s="66" t="s">
        <v>23</v>
      </c>
      <c r="J1153" s="66">
        <v>200179</v>
      </c>
    </row>
    <row r="1154" spans="1:10" x14ac:dyDescent="0.35">
      <c r="A1154" s="56" t="s">
        <v>5326</v>
      </c>
      <c r="B1154" s="56">
        <v>8471160</v>
      </c>
      <c r="C1154" s="56" t="s">
        <v>506</v>
      </c>
      <c r="E1154" s="56" t="e">
        <v>#N/A</v>
      </c>
      <c r="F1154" s="56" t="str">
        <f t="shared" si="17"/>
        <v>847.8471160.1..000000.847001.200179</v>
      </c>
      <c r="G1154" s="66" t="s">
        <v>21</v>
      </c>
      <c r="H1154" s="66">
        <v>847001</v>
      </c>
      <c r="I1154" s="66" t="s">
        <v>23</v>
      </c>
      <c r="J1154" s="66">
        <v>200179</v>
      </c>
    </row>
    <row r="1155" spans="1:10" x14ac:dyDescent="0.35">
      <c r="A1155" s="56" t="s">
        <v>5326</v>
      </c>
      <c r="B1155" s="56">
        <v>8471160</v>
      </c>
      <c r="C1155" s="56" t="s">
        <v>506</v>
      </c>
      <c r="E1155" s="56" t="e">
        <v>#N/A</v>
      </c>
      <c r="F1155" s="56" t="str">
        <f t="shared" ref="F1155:F1218" si="18">CONCATENATE(847,".",B1155,".",1,".",D1155,".","000000",".",H1155,".",J1155)</f>
        <v>847.8471160.1..000000.847001.200179</v>
      </c>
      <c r="G1155" s="66" t="s">
        <v>21</v>
      </c>
      <c r="H1155" s="66">
        <v>847001</v>
      </c>
      <c r="I1155" s="66" t="s">
        <v>23</v>
      </c>
      <c r="J1155" s="66">
        <v>200179</v>
      </c>
    </row>
    <row r="1156" spans="1:10" x14ac:dyDescent="0.35">
      <c r="A1156" s="56" t="s">
        <v>5326</v>
      </c>
      <c r="B1156" s="56">
        <v>8471160</v>
      </c>
      <c r="C1156" s="56" t="s">
        <v>506</v>
      </c>
      <c r="E1156" s="56" t="e">
        <v>#N/A</v>
      </c>
      <c r="F1156" s="56" t="str">
        <f t="shared" si="18"/>
        <v>847.8471160.1..000000.847001.200179</v>
      </c>
      <c r="G1156" s="66" t="s">
        <v>21</v>
      </c>
      <c r="H1156" s="66">
        <v>847001</v>
      </c>
      <c r="I1156" s="66" t="s">
        <v>23</v>
      </c>
      <c r="J1156" s="66">
        <v>200179</v>
      </c>
    </row>
    <row r="1157" spans="1:10" x14ac:dyDescent="0.35">
      <c r="A1157" s="56" t="s">
        <v>5326</v>
      </c>
      <c r="B1157" s="56">
        <v>8471160</v>
      </c>
      <c r="C1157" s="56" t="s">
        <v>506</v>
      </c>
      <c r="E1157" s="56" t="e">
        <v>#N/A</v>
      </c>
      <c r="F1157" s="56" t="str">
        <f t="shared" si="18"/>
        <v>847.8471160.1..000000.847001.200179</v>
      </c>
      <c r="G1157" s="66" t="s">
        <v>21</v>
      </c>
      <c r="H1157" s="66">
        <v>847001</v>
      </c>
      <c r="I1157" s="66" t="s">
        <v>23</v>
      </c>
      <c r="J1157" s="66">
        <v>200179</v>
      </c>
    </row>
    <row r="1158" spans="1:10" x14ac:dyDescent="0.35">
      <c r="A1158" s="56" t="s">
        <v>5326</v>
      </c>
      <c r="B1158" s="56">
        <v>8471160</v>
      </c>
      <c r="C1158" s="56" t="s">
        <v>506</v>
      </c>
      <c r="E1158" s="56" t="e">
        <v>#N/A</v>
      </c>
      <c r="F1158" s="56" t="str">
        <f t="shared" si="18"/>
        <v>847.8471160.1..000000.847001.200179</v>
      </c>
      <c r="G1158" s="66" t="s">
        <v>21</v>
      </c>
      <c r="H1158" s="66">
        <v>847001</v>
      </c>
      <c r="I1158" s="66" t="s">
        <v>23</v>
      </c>
      <c r="J1158" s="66">
        <v>200179</v>
      </c>
    </row>
    <row r="1159" spans="1:10" x14ac:dyDescent="0.35">
      <c r="A1159" s="56" t="s">
        <v>5326</v>
      </c>
      <c r="B1159" s="56">
        <v>8471160</v>
      </c>
      <c r="C1159" s="56" t="s">
        <v>506</v>
      </c>
      <c r="E1159" s="56" t="e">
        <v>#N/A</v>
      </c>
      <c r="F1159" s="56" t="str">
        <f t="shared" si="18"/>
        <v>847.8471160.1..000000.847001.200179</v>
      </c>
      <c r="G1159" s="66" t="s">
        <v>21</v>
      </c>
      <c r="H1159" s="66">
        <v>847001</v>
      </c>
      <c r="I1159" s="66" t="s">
        <v>23</v>
      </c>
      <c r="J1159" s="66">
        <v>200179</v>
      </c>
    </row>
    <row r="1160" spans="1:10" x14ac:dyDescent="0.35">
      <c r="A1160" s="56" t="s">
        <v>5326</v>
      </c>
      <c r="B1160" s="56">
        <v>8471160</v>
      </c>
      <c r="C1160" s="56" t="s">
        <v>506</v>
      </c>
      <c r="E1160" s="56" t="e">
        <v>#N/A</v>
      </c>
      <c r="F1160" s="56" t="str">
        <f t="shared" si="18"/>
        <v>847.8471160.1..000000.847001.200179</v>
      </c>
      <c r="G1160" s="66" t="s">
        <v>21</v>
      </c>
      <c r="H1160" s="66">
        <v>847001</v>
      </c>
      <c r="I1160" s="66" t="s">
        <v>23</v>
      </c>
      <c r="J1160" s="66">
        <v>200179</v>
      </c>
    </row>
    <row r="1161" spans="1:10" x14ac:dyDescent="0.35">
      <c r="A1161" s="56" t="s">
        <v>5326</v>
      </c>
      <c r="B1161" s="56">
        <v>8471160</v>
      </c>
      <c r="C1161" s="56" t="s">
        <v>506</v>
      </c>
      <c r="E1161" s="56" t="e">
        <v>#N/A</v>
      </c>
      <c r="F1161" s="56" t="str">
        <f t="shared" si="18"/>
        <v>847.8471160.1..000000.847001.200179</v>
      </c>
      <c r="G1161" s="66" t="s">
        <v>21</v>
      </c>
      <c r="H1161" s="66">
        <v>847001</v>
      </c>
      <c r="I1161" s="66" t="s">
        <v>23</v>
      </c>
      <c r="J1161" s="66">
        <v>200179</v>
      </c>
    </row>
    <row r="1162" spans="1:10" x14ac:dyDescent="0.35">
      <c r="A1162" s="56" t="s">
        <v>5326</v>
      </c>
      <c r="B1162" s="56">
        <v>8471160</v>
      </c>
      <c r="C1162" s="56" t="s">
        <v>506</v>
      </c>
      <c r="E1162" s="56" t="e">
        <v>#N/A</v>
      </c>
      <c r="F1162" s="56" t="str">
        <f t="shared" si="18"/>
        <v>847.8471160.1..000000.847001.200179</v>
      </c>
      <c r="G1162" s="66" t="s">
        <v>21</v>
      </c>
      <c r="H1162" s="66">
        <v>847001</v>
      </c>
      <c r="I1162" s="66" t="s">
        <v>23</v>
      </c>
      <c r="J1162" s="66">
        <v>200179</v>
      </c>
    </row>
    <row r="1163" spans="1:10" x14ac:dyDescent="0.35">
      <c r="A1163" s="56" t="s">
        <v>5326</v>
      </c>
      <c r="B1163" s="56">
        <v>8471160</v>
      </c>
      <c r="C1163" s="56" t="s">
        <v>506</v>
      </c>
      <c r="E1163" s="56" t="e">
        <v>#N/A</v>
      </c>
      <c r="F1163" s="56" t="str">
        <f t="shared" si="18"/>
        <v>847.8471160.1..000000.847001.200179</v>
      </c>
      <c r="G1163" s="66" t="s">
        <v>21</v>
      </c>
      <c r="H1163" s="66">
        <v>847001</v>
      </c>
      <c r="I1163" s="66" t="s">
        <v>23</v>
      </c>
      <c r="J1163" s="66">
        <v>200179</v>
      </c>
    </row>
    <row r="1164" spans="1:10" x14ac:dyDescent="0.35">
      <c r="A1164" s="56" t="s">
        <v>5326</v>
      </c>
      <c r="B1164" s="56">
        <v>8471160</v>
      </c>
      <c r="C1164" s="56" t="s">
        <v>506</v>
      </c>
      <c r="E1164" s="56" t="e">
        <v>#N/A</v>
      </c>
      <c r="F1164" s="56" t="str">
        <f t="shared" si="18"/>
        <v>847.8471160.1..000000.847001.200179</v>
      </c>
      <c r="G1164" s="66" t="s">
        <v>21</v>
      </c>
      <c r="H1164" s="66">
        <v>847001</v>
      </c>
      <c r="I1164" s="66" t="s">
        <v>23</v>
      </c>
      <c r="J1164" s="66">
        <v>200179</v>
      </c>
    </row>
    <row r="1165" spans="1:10" x14ac:dyDescent="0.35">
      <c r="A1165" s="56" t="s">
        <v>5326</v>
      </c>
      <c r="B1165" s="56">
        <v>8471160</v>
      </c>
      <c r="C1165" s="56" t="s">
        <v>506</v>
      </c>
      <c r="E1165" s="56" t="e">
        <v>#N/A</v>
      </c>
      <c r="F1165" s="56" t="str">
        <f t="shared" si="18"/>
        <v>847.8471160.1..000000.847001.200179</v>
      </c>
      <c r="G1165" s="66" t="s">
        <v>21</v>
      </c>
      <c r="H1165" s="66">
        <v>847001</v>
      </c>
      <c r="I1165" s="66" t="s">
        <v>23</v>
      </c>
      <c r="J1165" s="66">
        <v>200179</v>
      </c>
    </row>
    <row r="1166" spans="1:10" x14ac:dyDescent="0.35">
      <c r="A1166" s="56" t="s">
        <v>5326</v>
      </c>
      <c r="B1166" s="56">
        <v>8471160</v>
      </c>
      <c r="C1166" s="56" t="s">
        <v>506</v>
      </c>
      <c r="E1166" s="56" t="e">
        <v>#N/A</v>
      </c>
      <c r="F1166" s="56" t="str">
        <f t="shared" si="18"/>
        <v>847.8471160.1..000000.847001.200179</v>
      </c>
      <c r="G1166" s="66" t="s">
        <v>21</v>
      </c>
      <c r="H1166" s="66">
        <v>847001</v>
      </c>
      <c r="I1166" s="66" t="s">
        <v>23</v>
      </c>
      <c r="J1166" s="66">
        <v>200179</v>
      </c>
    </row>
    <row r="1167" spans="1:10" x14ac:dyDescent="0.35">
      <c r="A1167" s="56" t="s">
        <v>5326</v>
      </c>
      <c r="B1167" s="56">
        <v>8471160</v>
      </c>
      <c r="C1167" s="56" t="s">
        <v>506</v>
      </c>
      <c r="E1167" s="56" t="e">
        <v>#N/A</v>
      </c>
      <c r="F1167" s="56" t="str">
        <f t="shared" si="18"/>
        <v>847.8471160.1..000000.847001.200179</v>
      </c>
      <c r="G1167" s="66" t="s">
        <v>21</v>
      </c>
      <c r="H1167" s="66">
        <v>847001</v>
      </c>
      <c r="I1167" s="66" t="s">
        <v>23</v>
      </c>
      <c r="J1167" s="66">
        <v>200179</v>
      </c>
    </row>
    <row r="1168" spans="1:10" x14ac:dyDescent="0.35">
      <c r="A1168" s="56" t="s">
        <v>5326</v>
      </c>
      <c r="B1168" s="56">
        <v>8471160</v>
      </c>
      <c r="C1168" s="56" t="s">
        <v>506</v>
      </c>
      <c r="E1168" s="56" t="e">
        <v>#N/A</v>
      </c>
      <c r="F1168" s="56" t="str">
        <f t="shared" si="18"/>
        <v>847.8471160.1..000000.847001.200179</v>
      </c>
      <c r="G1168" s="66" t="s">
        <v>21</v>
      </c>
      <c r="H1168" s="66">
        <v>847001</v>
      </c>
      <c r="I1168" s="66" t="s">
        <v>23</v>
      </c>
      <c r="J1168" s="66">
        <v>200179</v>
      </c>
    </row>
    <row r="1169" spans="1:10" x14ac:dyDescent="0.35">
      <c r="A1169" s="56" t="s">
        <v>5326</v>
      </c>
      <c r="B1169" s="56">
        <v>8471160</v>
      </c>
      <c r="C1169" s="56" t="s">
        <v>506</v>
      </c>
      <c r="E1169" s="56" t="e">
        <v>#N/A</v>
      </c>
      <c r="F1169" s="56" t="str">
        <f t="shared" si="18"/>
        <v>847.8471160.1..000000.847001.200179</v>
      </c>
      <c r="G1169" s="66" t="s">
        <v>21</v>
      </c>
      <c r="H1169" s="66">
        <v>847001</v>
      </c>
      <c r="I1169" s="66" t="s">
        <v>23</v>
      </c>
      <c r="J1169" s="66">
        <v>200179</v>
      </c>
    </row>
    <row r="1170" spans="1:10" x14ac:dyDescent="0.35">
      <c r="A1170" s="56" t="s">
        <v>5326</v>
      </c>
      <c r="B1170" s="56">
        <v>8471160</v>
      </c>
      <c r="C1170" s="56" t="s">
        <v>506</v>
      </c>
      <c r="E1170" s="56" t="e">
        <v>#N/A</v>
      </c>
      <c r="F1170" s="56" t="str">
        <f t="shared" si="18"/>
        <v>847.8471160.1..000000.847001.200179</v>
      </c>
      <c r="G1170" s="66" t="s">
        <v>21</v>
      </c>
      <c r="H1170" s="66">
        <v>847001</v>
      </c>
      <c r="I1170" s="66" t="s">
        <v>23</v>
      </c>
      <c r="J1170" s="66">
        <v>200179</v>
      </c>
    </row>
    <row r="1171" spans="1:10" x14ac:dyDescent="0.35">
      <c r="A1171" s="56" t="s">
        <v>5326</v>
      </c>
      <c r="B1171" s="56">
        <v>8471160</v>
      </c>
      <c r="C1171" s="56" t="s">
        <v>506</v>
      </c>
      <c r="E1171" s="56" t="e">
        <v>#N/A</v>
      </c>
      <c r="F1171" s="56" t="str">
        <f t="shared" si="18"/>
        <v>847.8471160.1..000000.847001.200179</v>
      </c>
      <c r="G1171" s="66" t="s">
        <v>21</v>
      </c>
      <c r="H1171" s="66">
        <v>847001</v>
      </c>
      <c r="I1171" s="66" t="s">
        <v>23</v>
      </c>
      <c r="J1171" s="66">
        <v>200179</v>
      </c>
    </row>
    <row r="1172" spans="1:10" x14ac:dyDescent="0.35">
      <c r="A1172" s="56" t="s">
        <v>5326</v>
      </c>
      <c r="B1172" s="56">
        <v>8471160</v>
      </c>
      <c r="C1172" s="56" t="s">
        <v>506</v>
      </c>
      <c r="E1172" s="56" t="e">
        <v>#N/A</v>
      </c>
      <c r="F1172" s="56" t="str">
        <f t="shared" si="18"/>
        <v>847.8471160.1..000000.847001.200179</v>
      </c>
      <c r="G1172" s="66" t="s">
        <v>21</v>
      </c>
      <c r="H1172" s="66">
        <v>847001</v>
      </c>
      <c r="I1172" s="66" t="s">
        <v>23</v>
      </c>
      <c r="J1172" s="66">
        <v>200179</v>
      </c>
    </row>
    <row r="1173" spans="1:10" x14ac:dyDescent="0.35">
      <c r="A1173" s="56" t="s">
        <v>5326</v>
      </c>
      <c r="B1173" s="56">
        <v>8471160</v>
      </c>
      <c r="C1173" s="56" t="s">
        <v>506</v>
      </c>
      <c r="E1173" s="56" t="e">
        <v>#N/A</v>
      </c>
      <c r="F1173" s="56" t="str">
        <f t="shared" si="18"/>
        <v>847.8471160.1..000000.847001.200179</v>
      </c>
      <c r="G1173" s="66" t="s">
        <v>21</v>
      </c>
      <c r="H1173" s="66">
        <v>847001</v>
      </c>
      <c r="I1173" s="66" t="s">
        <v>23</v>
      </c>
      <c r="J1173" s="66">
        <v>200179</v>
      </c>
    </row>
    <row r="1174" spans="1:10" x14ac:dyDescent="0.35">
      <c r="A1174" s="56" t="s">
        <v>5326</v>
      </c>
      <c r="B1174" s="56">
        <v>8471160</v>
      </c>
      <c r="C1174" s="56" t="s">
        <v>506</v>
      </c>
      <c r="E1174" s="56" t="e">
        <v>#N/A</v>
      </c>
      <c r="F1174" s="56" t="str">
        <f t="shared" si="18"/>
        <v>847.8471160.1..000000.847001.200179</v>
      </c>
      <c r="G1174" s="66" t="s">
        <v>21</v>
      </c>
      <c r="H1174" s="66">
        <v>847001</v>
      </c>
      <c r="I1174" s="66" t="s">
        <v>23</v>
      </c>
      <c r="J1174" s="66">
        <v>200179</v>
      </c>
    </row>
    <row r="1175" spans="1:10" x14ac:dyDescent="0.35">
      <c r="A1175" s="56" t="s">
        <v>5326</v>
      </c>
      <c r="B1175" s="56">
        <v>8471160</v>
      </c>
      <c r="C1175" s="56" t="s">
        <v>506</v>
      </c>
      <c r="E1175" s="56" t="e">
        <v>#N/A</v>
      </c>
      <c r="F1175" s="56" t="str">
        <f t="shared" si="18"/>
        <v>847.8471160.1..000000.847001.200179</v>
      </c>
      <c r="G1175" s="66" t="s">
        <v>21</v>
      </c>
      <c r="H1175" s="66">
        <v>847001</v>
      </c>
      <c r="I1175" s="66" t="s">
        <v>23</v>
      </c>
      <c r="J1175" s="66">
        <v>200179</v>
      </c>
    </row>
    <row r="1176" spans="1:10" x14ac:dyDescent="0.35">
      <c r="A1176" s="56" t="s">
        <v>5326</v>
      </c>
      <c r="B1176" s="56">
        <v>8471160</v>
      </c>
      <c r="C1176" s="56" t="s">
        <v>506</v>
      </c>
      <c r="E1176" s="56" t="e">
        <v>#N/A</v>
      </c>
      <c r="F1176" s="56" t="str">
        <f t="shared" si="18"/>
        <v>847.8471160.1..000000.847001.200179</v>
      </c>
      <c r="G1176" s="66" t="s">
        <v>21</v>
      </c>
      <c r="H1176" s="66">
        <v>847001</v>
      </c>
      <c r="I1176" s="66" t="s">
        <v>23</v>
      </c>
      <c r="J1176" s="66">
        <v>200179</v>
      </c>
    </row>
    <row r="1177" spans="1:10" x14ac:dyDescent="0.35">
      <c r="A1177" s="56" t="s">
        <v>5326</v>
      </c>
      <c r="B1177" s="56">
        <v>8471160</v>
      </c>
      <c r="C1177" s="56" t="s">
        <v>506</v>
      </c>
      <c r="E1177" s="56" t="e">
        <v>#N/A</v>
      </c>
      <c r="F1177" s="56" t="str">
        <f t="shared" si="18"/>
        <v>847.8471160.1..000000.847001.200179</v>
      </c>
      <c r="G1177" s="66" t="s">
        <v>21</v>
      </c>
      <c r="H1177" s="66">
        <v>847001</v>
      </c>
      <c r="I1177" s="66" t="s">
        <v>23</v>
      </c>
      <c r="J1177" s="66">
        <v>200179</v>
      </c>
    </row>
    <row r="1178" spans="1:10" x14ac:dyDescent="0.35">
      <c r="A1178" s="56" t="s">
        <v>5326</v>
      </c>
      <c r="B1178" s="56">
        <v>8471160</v>
      </c>
      <c r="C1178" s="56" t="s">
        <v>506</v>
      </c>
      <c r="E1178" s="56" t="e">
        <v>#N/A</v>
      </c>
      <c r="F1178" s="56" t="str">
        <f t="shared" si="18"/>
        <v>847.8471160.1..000000.847001.200179</v>
      </c>
      <c r="G1178" s="66" t="s">
        <v>21</v>
      </c>
      <c r="H1178" s="66">
        <v>847001</v>
      </c>
      <c r="I1178" s="66" t="s">
        <v>23</v>
      </c>
      <c r="J1178" s="66">
        <v>200179</v>
      </c>
    </row>
    <row r="1179" spans="1:10" x14ac:dyDescent="0.35">
      <c r="A1179" s="56" t="s">
        <v>5326</v>
      </c>
      <c r="B1179" s="56">
        <v>8471160</v>
      </c>
      <c r="C1179" s="56" t="s">
        <v>506</v>
      </c>
      <c r="E1179" s="56" t="e">
        <v>#N/A</v>
      </c>
      <c r="F1179" s="56" t="str">
        <f t="shared" si="18"/>
        <v>847.8471160.1..000000.847001.200179</v>
      </c>
      <c r="G1179" s="66" t="s">
        <v>21</v>
      </c>
      <c r="H1179" s="66">
        <v>847001</v>
      </c>
      <c r="I1179" s="66" t="s">
        <v>23</v>
      </c>
      <c r="J1179" s="66">
        <v>200179</v>
      </c>
    </row>
    <row r="1180" spans="1:10" x14ac:dyDescent="0.35">
      <c r="A1180" s="56" t="s">
        <v>5326</v>
      </c>
      <c r="B1180" s="56">
        <v>8471160</v>
      </c>
      <c r="C1180" s="56" t="s">
        <v>506</v>
      </c>
      <c r="E1180" s="56" t="e">
        <v>#N/A</v>
      </c>
      <c r="F1180" s="56" t="str">
        <f t="shared" si="18"/>
        <v>847.8471160.1..000000.847001.200179</v>
      </c>
      <c r="G1180" s="66" t="s">
        <v>21</v>
      </c>
      <c r="H1180" s="66">
        <v>847001</v>
      </c>
      <c r="I1180" s="66" t="s">
        <v>23</v>
      </c>
      <c r="J1180" s="66">
        <v>200179</v>
      </c>
    </row>
    <row r="1181" spans="1:10" x14ac:dyDescent="0.35">
      <c r="A1181" s="56" t="s">
        <v>5326</v>
      </c>
      <c r="B1181" s="56">
        <v>8471160</v>
      </c>
      <c r="C1181" s="56" t="s">
        <v>506</v>
      </c>
      <c r="E1181" s="56" t="e">
        <v>#N/A</v>
      </c>
      <c r="F1181" s="56" t="str">
        <f t="shared" si="18"/>
        <v>847.8471160.1..000000.847001.200179</v>
      </c>
      <c r="G1181" s="66" t="s">
        <v>21</v>
      </c>
      <c r="H1181" s="66">
        <v>847001</v>
      </c>
      <c r="I1181" s="66" t="s">
        <v>23</v>
      </c>
      <c r="J1181" s="66">
        <v>200179</v>
      </c>
    </row>
    <row r="1182" spans="1:10" x14ac:dyDescent="0.35">
      <c r="A1182" s="56" t="s">
        <v>5326</v>
      </c>
      <c r="B1182" s="56">
        <v>8471160</v>
      </c>
      <c r="C1182" s="56" t="s">
        <v>506</v>
      </c>
      <c r="E1182" s="56" t="e">
        <v>#N/A</v>
      </c>
      <c r="F1182" s="56" t="str">
        <f t="shared" si="18"/>
        <v>847.8471160.1..000000.847001.200179</v>
      </c>
      <c r="G1182" s="66" t="s">
        <v>21</v>
      </c>
      <c r="H1182" s="66">
        <v>847001</v>
      </c>
      <c r="I1182" s="66" t="s">
        <v>23</v>
      </c>
      <c r="J1182" s="66">
        <v>200179</v>
      </c>
    </row>
    <row r="1183" spans="1:10" x14ac:dyDescent="0.35">
      <c r="A1183" s="56" t="s">
        <v>5326</v>
      </c>
      <c r="B1183" s="56">
        <v>8471160</v>
      </c>
      <c r="C1183" s="56" t="s">
        <v>506</v>
      </c>
      <c r="E1183" s="56" t="e">
        <v>#N/A</v>
      </c>
      <c r="F1183" s="56" t="str">
        <f t="shared" si="18"/>
        <v>847.8471160.1..000000.847001.200179</v>
      </c>
      <c r="G1183" s="66" t="s">
        <v>21</v>
      </c>
      <c r="H1183" s="66">
        <v>847001</v>
      </c>
      <c r="I1183" s="66" t="s">
        <v>23</v>
      </c>
      <c r="J1183" s="66">
        <v>200179</v>
      </c>
    </row>
    <row r="1184" spans="1:10" x14ac:dyDescent="0.35">
      <c r="A1184" s="56" t="s">
        <v>5326</v>
      </c>
      <c r="B1184" s="56">
        <v>8471160</v>
      </c>
      <c r="C1184" s="56" t="s">
        <v>506</v>
      </c>
      <c r="E1184" s="56" t="e">
        <v>#N/A</v>
      </c>
      <c r="F1184" s="56" t="str">
        <f t="shared" si="18"/>
        <v>847.8471160.1..000000.847001.200179</v>
      </c>
      <c r="G1184" s="66" t="s">
        <v>21</v>
      </c>
      <c r="H1184" s="66">
        <v>847001</v>
      </c>
      <c r="I1184" s="66" t="s">
        <v>23</v>
      </c>
      <c r="J1184" s="66">
        <v>200179</v>
      </c>
    </row>
    <row r="1185" spans="1:14" x14ac:dyDescent="0.35">
      <c r="A1185" s="56" t="s">
        <v>2041</v>
      </c>
      <c r="B1185" s="56">
        <v>8471170</v>
      </c>
      <c r="C1185" s="56" t="s">
        <v>514</v>
      </c>
      <c r="D1185" s="56">
        <v>420810</v>
      </c>
      <c r="E1185" s="56" t="s">
        <v>454</v>
      </c>
      <c r="F1185" s="56" t="str">
        <f t="shared" si="18"/>
        <v>847.8471170.1.420810.000000.847001.200179</v>
      </c>
      <c r="G1185" s="66" t="s">
        <v>21</v>
      </c>
      <c r="H1185" s="66">
        <v>847001</v>
      </c>
      <c r="I1185" s="66" t="s">
        <v>23</v>
      </c>
      <c r="J1185" s="66">
        <v>200179</v>
      </c>
      <c r="K1185" s="56" t="s">
        <v>5864</v>
      </c>
      <c r="L1185" s="56">
        <v>1</v>
      </c>
      <c r="M1185" s="56">
        <v>2700000</v>
      </c>
      <c r="N1185" s="57">
        <v>2700000</v>
      </c>
    </row>
    <row r="1186" spans="1:14" x14ac:dyDescent="0.35">
      <c r="A1186" s="56" t="s">
        <v>2041</v>
      </c>
      <c r="B1186" s="56">
        <v>8471170</v>
      </c>
      <c r="C1186" s="56" t="s">
        <v>514</v>
      </c>
      <c r="D1186" s="56">
        <v>420810</v>
      </c>
      <c r="E1186" s="56" t="s">
        <v>454</v>
      </c>
      <c r="F1186" s="56" t="str">
        <f t="shared" si="18"/>
        <v>847.8471170.1.420810.000000.847001.200179</v>
      </c>
      <c r="G1186" s="66" t="s">
        <v>21</v>
      </c>
      <c r="H1186" s="66">
        <v>847001</v>
      </c>
      <c r="I1186" s="66" t="s">
        <v>23</v>
      </c>
      <c r="J1186" s="66">
        <v>200179</v>
      </c>
      <c r="K1186" s="56" t="s">
        <v>4174</v>
      </c>
      <c r="L1186" s="56">
        <v>1</v>
      </c>
      <c r="M1186" s="56">
        <v>1000000</v>
      </c>
      <c r="N1186" s="57">
        <v>1000000</v>
      </c>
    </row>
    <row r="1187" spans="1:14" x14ac:dyDescent="0.35">
      <c r="A1187" s="56" t="s">
        <v>2041</v>
      </c>
      <c r="B1187" s="56">
        <v>8471170</v>
      </c>
      <c r="C1187" s="56" t="s">
        <v>514</v>
      </c>
      <c r="D1187" s="56">
        <v>420810</v>
      </c>
      <c r="E1187" s="56" t="s">
        <v>454</v>
      </c>
      <c r="F1187" s="56" t="str">
        <f t="shared" si="18"/>
        <v>847.8471170.1.420810.000000.847001.200179</v>
      </c>
      <c r="G1187" s="66" t="s">
        <v>21</v>
      </c>
      <c r="H1187" s="66">
        <v>847001</v>
      </c>
      <c r="I1187" s="66" t="s">
        <v>23</v>
      </c>
      <c r="J1187" s="66">
        <v>200179</v>
      </c>
      <c r="K1187" s="56" t="s">
        <v>4179</v>
      </c>
      <c r="L1187" s="56">
        <v>22</v>
      </c>
      <c r="M1187" s="56">
        <v>84000</v>
      </c>
      <c r="N1187" s="57">
        <v>1848000</v>
      </c>
    </row>
    <row r="1188" spans="1:14" x14ac:dyDescent="0.35">
      <c r="A1188" s="56" t="s">
        <v>2036</v>
      </c>
      <c r="B1188" s="56">
        <v>8471170</v>
      </c>
      <c r="C1188" s="56" t="s">
        <v>514</v>
      </c>
      <c r="D1188" s="56">
        <v>425900</v>
      </c>
      <c r="E1188" s="56" t="s">
        <v>40</v>
      </c>
      <c r="F1188" s="56" t="str">
        <f t="shared" si="18"/>
        <v>847.8471170.1.425900.000000.847001.200179</v>
      </c>
      <c r="G1188" s="66" t="s">
        <v>21</v>
      </c>
      <c r="H1188" s="66">
        <v>847001</v>
      </c>
      <c r="I1188" s="66" t="s">
        <v>23</v>
      </c>
      <c r="J1188" s="66">
        <v>200179</v>
      </c>
      <c r="K1188" s="56" t="s">
        <v>4184</v>
      </c>
      <c r="L1188" s="56">
        <v>2</v>
      </c>
      <c r="M1188" s="56">
        <v>5000</v>
      </c>
      <c r="N1188" s="57">
        <v>10000</v>
      </c>
    </row>
    <row r="1189" spans="1:14" x14ac:dyDescent="0.35">
      <c r="A1189" s="56" t="s">
        <v>2041</v>
      </c>
      <c r="B1189" s="56">
        <v>8471170</v>
      </c>
      <c r="C1189" s="56" t="s">
        <v>514</v>
      </c>
      <c r="D1189" s="56">
        <v>426610</v>
      </c>
      <c r="E1189" s="56" t="s">
        <v>43</v>
      </c>
      <c r="F1189" s="56" t="str">
        <f t="shared" si="18"/>
        <v>847.8471170.1.426610.000000.847001.200179</v>
      </c>
      <c r="G1189" s="66" t="s">
        <v>21</v>
      </c>
      <c r="H1189" s="66">
        <v>847001</v>
      </c>
      <c r="I1189" s="66" t="s">
        <v>23</v>
      </c>
      <c r="J1189" s="66">
        <v>200179</v>
      </c>
      <c r="K1189" s="56" t="s">
        <v>4259</v>
      </c>
      <c r="L1189" s="56">
        <v>1</v>
      </c>
      <c r="M1189" s="56">
        <v>587206.93500000006</v>
      </c>
      <c r="N1189" s="57">
        <v>587206.93500000006</v>
      </c>
    </row>
    <row r="1190" spans="1:14" x14ac:dyDescent="0.35">
      <c r="A1190" s="56" t="s">
        <v>2041</v>
      </c>
      <c r="B1190" s="56">
        <v>8471170</v>
      </c>
      <c r="C1190" s="56" t="s">
        <v>514</v>
      </c>
      <c r="D1190" s="56">
        <v>426610</v>
      </c>
      <c r="E1190" s="56" t="s">
        <v>43</v>
      </c>
      <c r="F1190" s="56" t="str">
        <f t="shared" si="18"/>
        <v>847.8471170.1.426610.000000.847001.200179</v>
      </c>
      <c r="G1190" s="66" t="s">
        <v>21</v>
      </c>
      <c r="H1190" s="66">
        <v>847001</v>
      </c>
      <c r="I1190" s="66" t="s">
        <v>23</v>
      </c>
      <c r="J1190" s="66">
        <v>200179</v>
      </c>
      <c r="K1190" s="56" t="s">
        <v>4190</v>
      </c>
      <c r="L1190" s="56">
        <v>1</v>
      </c>
      <c r="M1190" s="56">
        <v>22050</v>
      </c>
      <c r="N1190" s="57">
        <v>22050</v>
      </c>
    </row>
    <row r="1191" spans="1:14" x14ac:dyDescent="0.35">
      <c r="A1191" s="56" t="s">
        <v>2041</v>
      </c>
      <c r="B1191" s="56">
        <v>8471170</v>
      </c>
      <c r="C1191" s="56" t="s">
        <v>514</v>
      </c>
      <c r="D1191" s="56">
        <v>426610</v>
      </c>
      <c r="E1191" s="56" t="s">
        <v>43</v>
      </c>
      <c r="F1191" s="56" t="str">
        <f t="shared" si="18"/>
        <v>847.8471170.1.426610.000000.847001.200179</v>
      </c>
      <c r="G1191" s="66" t="s">
        <v>21</v>
      </c>
      <c r="H1191" s="66">
        <v>847001</v>
      </c>
      <c r="I1191" s="66" t="s">
        <v>23</v>
      </c>
      <c r="J1191" s="66">
        <v>200179</v>
      </c>
      <c r="K1191" s="56" t="s">
        <v>4195</v>
      </c>
      <c r="L1191" s="56">
        <v>1</v>
      </c>
      <c r="M1191" s="56">
        <v>26327.170800000007</v>
      </c>
      <c r="N1191" s="57">
        <v>26327.170800000007</v>
      </c>
    </row>
    <row r="1192" spans="1:14" x14ac:dyDescent="0.35">
      <c r="A1192" s="56" t="s">
        <v>2041</v>
      </c>
      <c r="B1192" s="56">
        <v>8471170</v>
      </c>
      <c r="C1192" s="56" t="s">
        <v>514</v>
      </c>
      <c r="D1192" s="56">
        <v>426610</v>
      </c>
      <c r="E1192" s="56" t="s">
        <v>43</v>
      </c>
      <c r="F1192" s="56" t="str">
        <f t="shared" si="18"/>
        <v>847.8471170.1.426610.000000.847001.200179</v>
      </c>
      <c r="G1192" s="66" t="s">
        <v>21</v>
      </c>
      <c r="H1192" s="66">
        <v>847001</v>
      </c>
      <c r="I1192" s="66" t="s">
        <v>23</v>
      </c>
      <c r="J1192" s="66">
        <v>200179</v>
      </c>
      <c r="K1192" s="56" t="s">
        <v>4196</v>
      </c>
      <c r="L1192" s="56">
        <v>1</v>
      </c>
      <c r="M1192" s="56">
        <v>601965</v>
      </c>
      <c r="N1192" s="57">
        <v>601965</v>
      </c>
    </row>
    <row r="1193" spans="1:14" x14ac:dyDescent="0.35">
      <c r="A1193" s="56" t="s">
        <v>2041</v>
      </c>
      <c r="B1193" s="56">
        <v>8471170</v>
      </c>
      <c r="C1193" s="56" t="s">
        <v>514</v>
      </c>
      <c r="D1193" s="56">
        <v>426610</v>
      </c>
      <c r="E1193" s="56" t="s">
        <v>43</v>
      </c>
      <c r="F1193" s="56" t="str">
        <f t="shared" si="18"/>
        <v>847.8471170.1.426610.000000.847001.200179</v>
      </c>
      <c r="G1193" s="66" t="s">
        <v>21</v>
      </c>
      <c r="H1193" s="66">
        <v>847001</v>
      </c>
      <c r="I1193" s="66" t="s">
        <v>23</v>
      </c>
      <c r="J1193" s="66">
        <v>200179</v>
      </c>
      <c r="K1193" s="56" t="s">
        <v>4198</v>
      </c>
      <c r="L1193" s="56">
        <v>1</v>
      </c>
      <c r="M1193" s="56">
        <v>77105.928375000018</v>
      </c>
      <c r="N1193" s="57">
        <v>77105.928375000018</v>
      </c>
    </row>
    <row r="1194" spans="1:14" x14ac:dyDescent="0.35">
      <c r="A1194" s="56" t="s">
        <v>2041</v>
      </c>
      <c r="B1194" s="56">
        <v>8471170</v>
      </c>
      <c r="C1194" s="56" t="s">
        <v>514</v>
      </c>
      <c r="D1194" s="56">
        <v>426610</v>
      </c>
      <c r="E1194" s="56" t="s">
        <v>43</v>
      </c>
      <c r="F1194" s="56" t="str">
        <f t="shared" si="18"/>
        <v>847.8471170.1.426610.000000.847001.200179</v>
      </c>
      <c r="G1194" s="66" t="s">
        <v>21</v>
      </c>
      <c r="H1194" s="66">
        <v>847001</v>
      </c>
      <c r="I1194" s="66" t="s">
        <v>23</v>
      </c>
      <c r="J1194" s="66">
        <v>200179</v>
      </c>
      <c r="K1194" s="56" t="s">
        <v>4199</v>
      </c>
      <c r="L1194" s="56">
        <v>1</v>
      </c>
      <c r="M1194" s="56">
        <v>6592.9500000000007</v>
      </c>
      <c r="N1194" s="57">
        <v>6592.9500000000007</v>
      </c>
    </row>
    <row r="1195" spans="1:14" x14ac:dyDescent="0.35">
      <c r="A1195" s="56" t="s">
        <v>2041</v>
      </c>
      <c r="B1195" s="56">
        <v>8471170</v>
      </c>
      <c r="C1195" s="56" t="s">
        <v>514</v>
      </c>
      <c r="D1195" s="56">
        <v>426610</v>
      </c>
      <c r="E1195" s="56" t="s">
        <v>43</v>
      </c>
      <c r="F1195" s="56" t="str">
        <f t="shared" si="18"/>
        <v>847.8471170.1.426610.000000.847001.200179</v>
      </c>
      <c r="G1195" s="66" t="s">
        <v>21</v>
      </c>
      <c r="H1195" s="66">
        <v>847001</v>
      </c>
      <c r="I1195" s="66" t="s">
        <v>23</v>
      </c>
      <c r="J1195" s="66">
        <v>200179</v>
      </c>
      <c r="K1195" s="56" t="s">
        <v>3261</v>
      </c>
      <c r="L1195" s="56">
        <v>1</v>
      </c>
      <c r="M1195" s="56">
        <v>67739.214060000013</v>
      </c>
      <c r="N1195" s="57">
        <v>67739.214060000013</v>
      </c>
    </row>
    <row r="1196" spans="1:14" x14ac:dyDescent="0.35">
      <c r="A1196" s="56" t="s">
        <v>2041</v>
      </c>
      <c r="B1196" s="56">
        <v>8471170</v>
      </c>
      <c r="C1196" s="56" t="s">
        <v>514</v>
      </c>
      <c r="D1196" s="56">
        <v>426610</v>
      </c>
      <c r="E1196" s="56" t="s">
        <v>43</v>
      </c>
      <c r="F1196" s="56" t="str">
        <f t="shared" si="18"/>
        <v>847.8471170.1.426610.000000.847001.200179</v>
      </c>
      <c r="G1196" s="66" t="s">
        <v>21</v>
      </c>
      <c r="H1196" s="66">
        <v>847001</v>
      </c>
      <c r="I1196" s="66" t="s">
        <v>23</v>
      </c>
      <c r="J1196" s="66">
        <v>200179</v>
      </c>
      <c r="K1196" s="56" t="s">
        <v>4200</v>
      </c>
      <c r="L1196" s="56">
        <v>1</v>
      </c>
      <c r="M1196" s="56">
        <v>13312.6875</v>
      </c>
      <c r="N1196" s="57">
        <v>13312.6875</v>
      </c>
    </row>
    <row r="1197" spans="1:14" x14ac:dyDescent="0.35">
      <c r="A1197" s="56" t="s">
        <v>2041</v>
      </c>
      <c r="B1197" s="56">
        <v>8471170</v>
      </c>
      <c r="C1197" s="56" t="s">
        <v>514</v>
      </c>
      <c r="D1197" s="56">
        <v>426610</v>
      </c>
      <c r="E1197" s="56" t="s">
        <v>43</v>
      </c>
      <c r="F1197" s="56" t="str">
        <f t="shared" si="18"/>
        <v>847.8471170.1.426610.000000.847001.200179</v>
      </c>
      <c r="G1197" s="66" t="s">
        <v>21</v>
      </c>
      <c r="H1197" s="66">
        <v>847001</v>
      </c>
      <c r="I1197" s="66" t="s">
        <v>23</v>
      </c>
      <c r="J1197" s="66">
        <v>200179</v>
      </c>
      <c r="K1197" s="56" t="s">
        <v>4201</v>
      </c>
      <c r="L1197" s="56">
        <v>1</v>
      </c>
      <c r="M1197" s="56">
        <v>15586.263000000004</v>
      </c>
      <c r="N1197" s="57">
        <v>15586.263000000004</v>
      </c>
    </row>
    <row r="1198" spans="1:14" x14ac:dyDescent="0.35">
      <c r="A1198" s="56" t="s">
        <v>2041</v>
      </c>
      <c r="B1198" s="56">
        <v>8471170</v>
      </c>
      <c r="C1198" s="56" t="s">
        <v>514</v>
      </c>
      <c r="D1198" s="56">
        <v>426610</v>
      </c>
      <c r="E1198" s="56" t="s">
        <v>43</v>
      </c>
      <c r="F1198" s="56" t="str">
        <f t="shared" si="18"/>
        <v>847.8471170.1.426610.000000.847001.200179</v>
      </c>
      <c r="G1198" s="66" t="s">
        <v>21</v>
      </c>
      <c r="H1198" s="66">
        <v>847001</v>
      </c>
      <c r="I1198" s="66" t="s">
        <v>23</v>
      </c>
      <c r="J1198" s="66">
        <v>200179</v>
      </c>
      <c r="K1198" s="56" t="s">
        <v>4202</v>
      </c>
      <c r="L1198" s="56">
        <v>1</v>
      </c>
      <c r="M1198" s="56">
        <v>2444.904</v>
      </c>
      <c r="N1198" s="57">
        <v>2444.904</v>
      </c>
    </row>
    <row r="1199" spans="1:14" x14ac:dyDescent="0.35">
      <c r="A1199" s="56" t="s">
        <v>2041</v>
      </c>
      <c r="B1199" s="56">
        <v>8471170</v>
      </c>
      <c r="C1199" s="56" t="s">
        <v>514</v>
      </c>
      <c r="D1199" s="56">
        <v>426610</v>
      </c>
      <c r="E1199" s="56" t="s">
        <v>43</v>
      </c>
      <c r="F1199" s="56" t="str">
        <f t="shared" si="18"/>
        <v>847.8471170.1.426610.000000.847001.200179</v>
      </c>
      <c r="G1199" s="66" t="s">
        <v>21</v>
      </c>
      <c r="H1199" s="66">
        <v>847001</v>
      </c>
      <c r="I1199" s="66" t="s">
        <v>23</v>
      </c>
      <c r="J1199" s="66">
        <v>200179</v>
      </c>
      <c r="K1199" s="56" t="s">
        <v>4203</v>
      </c>
      <c r="L1199" s="56">
        <v>1</v>
      </c>
      <c r="M1199" s="56">
        <v>35124.657749999998</v>
      </c>
      <c r="N1199" s="57">
        <v>35124.657749999998</v>
      </c>
    </row>
    <row r="1200" spans="1:14" x14ac:dyDescent="0.35">
      <c r="A1200" s="56" t="s">
        <v>2041</v>
      </c>
      <c r="B1200" s="56">
        <v>8471170</v>
      </c>
      <c r="C1200" s="56" t="s">
        <v>514</v>
      </c>
      <c r="D1200" s="56">
        <v>426610</v>
      </c>
      <c r="E1200" s="56" t="s">
        <v>43</v>
      </c>
      <c r="F1200" s="56" t="str">
        <f t="shared" si="18"/>
        <v>847.8471170.1.426610.000000.847001.200179</v>
      </c>
      <c r="G1200" s="66" t="s">
        <v>21</v>
      </c>
      <c r="H1200" s="66">
        <v>847001</v>
      </c>
      <c r="I1200" s="66" t="s">
        <v>23</v>
      </c>
      <c r="J1200" s="66">
        <v>200179</v>
      </c>
      <c r="K1200" s="56" t="s">
        <v>4204</v>
      </c>
      <c r="L1200" s="56">
        <v>1</v>
      </c>
      <c r="M1200" s="56">
        <v>45995.867819999999</v>
      </c>
      <c r="N1200" s="57">
        <v>45995.867819999999</v>
      </c>
    </row>
    <row r="1201" spans="1:14" x14ac:dyDescent="0.35">
      <c r="A1201" s="56" t="s">
        <v>2041</v>
      </c>
      <c r="B1201" s="56">
        <v>8471170</v>
      </c>
      <c r="C1201" s="56" t="s">
        <v>514</v>
      </c>
      <c r="D1201" s="56">
        <v>426610</v>
      </c>
      <c r="E1201" s="56" t="s">
        <v>43</v>
      </c>
      <c r="F1201" s="56" t="str">
        <f t="shared" si="18"/>
        <v>847.8471170.1.426610.000000.847001.200179</v>
      </c>
      <c r="G1201" s="66" t="s">
        <v>21</v>
      </c>
      <c r="H1201" s="66">
        <v>847001</v>
      </c>
      <c r="I1201" s="66" t="s">
        <v>23</v>
      </c>
      <c r="J1201" s="66">
        <v>200179</v>
      </c>
      <c r="K1201" s="56" t="s">
        <v>4205</v>
      </c>
      <c r="L1201" s="56">
        <v>1</v>
      </c>
      <c r="M1201" s="56">
        <v>242880.75</v>
      </c>
      <c r="N1201" s="57">
        <v>242880.75</v>
      </c>
    </row>
    <row r="1202" spans="1:14" x14ac:dyDescent="0.35">
      <c r="A1202" s="56" t="s">
        <v>2041</v>
      </c>
      <c r="B1202" s="56">
        <v>8471170</v>
      </c>
      <c r="C1202" s="56" t="s">
        <v>514</v>
      </c>
      <c r="D1202" s="56">
        <v>426610</v>
      </c>
      <c r="E1202" s="56" t="s">
        <v>43</v>
      </c>
      <c r="F1202" s="56" t="str">
        <f t="shared" si="18"/>
        <v>847.8471170.1.426610.000000.847001.200179</v>
      </c>
      <c r="G1202" s="66" t="s">
        <v>21</v>
      </c>
      <c r="H1202" s="66">
        <v>847001</v>
      </c>
      <c r="I1202" s="66" t="s">
        <v>23</v>
      </c>
      <c r="J1202" s="66">
        <v>200179</v>
      </c>
      <c r="K1202" s="56" t="s">
        <v>4206</v>
      </c>
      <c r="L1202" s="56">
        <v>1</v>
      </c>
      <c r="M1202" s="56">
        <v>5292</v>
      </c>
      <c r="N1202" s="57">
        <v>5292</v>
      </c>
    </row>
    <row r="1203" spans="1:14" x14ac:dyDescent="0.35">
      <c r="A1203" s="56" t="s">
        <v>2041</v>
      </c>
      <c r="B1203" s="56">
        <v>8471170</v>
      </c>
      <c r="C1203" s="56" t="s">
        <v>514</v>
      </c>
      <c r="D1203" s="56">
        <v>426610</v>
      </c>
      <c r="E1203" s="56" t="s">
        <v>43</v>
      </c>
      <c r="F1203" s="56" t="str">
        <f t="shared" si="18"/>
        <v>847.8471170.1.426610.000000.847001.200179</v>
      </c>
      <c r="G1203" s="66" t="s">
        <v>21</v>
      </c>
      <c r="H1203" s="66">
        <v>847001</v>
      </c>
      <c r="I1203" s="66" t="s">
        <v>23</v>
      </c>
      <c r="J1203" s="66">
        <v>200179</v>
      </c>
      <c r="K1203" s="56" t="s">
        <v>4207</v>
      </c>
      <c r="L1203" s="56">
        <v>1</v>
      </c>
      <c r="M1203" s="56">
        <v>13623.671880000004</v>
      </c>
      <c r="N1203" s="57">
        <v>13623.671880000004</v>
      </c>
    </row>
    <row r="1204" spans="1:14" x14ac:dyDescent="0.35">
      <c r="A1204" s="56" t="s">
        <v>2041</v>
      </c>
      <c r="B1204" s="56">
        <v>8471170</v>
      </c>
      <c r="C1204" s="56" t="s">
        <v>514</v>
      </c>
      <c r="D1204" s="56">
        <v>426610</v>
      </c>
      <c r="E1204" s="56" t="s">
        <v>43</v>
      </c>
      <c r="F1204" s="56" t="str">
        <f t="shared" si="18"/>
        <v>847.8471170.1.426610.000000.847001.200179</v>
      </c>
      <c r="G1204" s="66" t="s">
        <v>21</v>
      </c>
      <c r="H1204" s="66">
        <v>847001</v>
      </c>
      <c r="I1204" s="66" t="s">
        <v>23</v>
      </c>
      <c r="J1204" s="66">
        <v>200179</v>
      </c>
      <c r="K1204" s="56" t="s">
        <v>4208</v>
      </c>
      <c r="L1204" s="56">
        <v>1</v>
      </c>
      <c r="M1204" s="56">
        <v>25134.354000000003</v>
      </c>
      <c r="N1204" s="57">
        <v>25134.354000000003</v>
      </c>
    </row>
    <row r="1205" spans="1:14" x14ac:dyDescent="0.35">
      <c r="A1205" s="56" t="s">
        <v>2041</v>
      </c>
      <c r="B1205" s="56">
        <v>8471170</v>
      </c>
      <c r="C1205" s="56" t="s">
        <v>514</v>
      </c>
      <c r="D1205" s="56">
        <v>426610</v>
      </c>
      <c r="E1205" s="56" t="s">
        <v>43</v>
      </c>
      <c r="F1205" s="56" t="str">
        <f t="shared" si="18"/>
        <v>847.8471170.1.426610.000000.847001.200179</v>
      </c>
      <c r="G1205" s="66" t="s">
        <v>21</v>
      </c>
      <c r="H1205" s="66">
        <v>847001</v>
      </c>
      <c r="I1205" s="66" t="s">
        <v>23</v>
      </c>
      <c r="J1205" s="66">
        <v>200179</v>
      </c>
      <c r="K1205" s="56" t="s">
        <v>4209</v>
      </c>
      <c r="L1205" s="56">
        <v>1</v>
      </c>
      <c r="M1205" s="56">
        <v>13722.486750000002</v>
      </c>
      <c r="N1205" s="57">
        <v>13722.486750000002</v>
      </c>
    </row>
    <row r="1206" spans="1:14" x14ac:dyDescent="0.35">
      <c r="A1206" s="56" t="s">
        <v>2041</v>
      </c>
      <c r="B1206" s="56">
        <v>8471170</v>
      </c>
      <c r="C1206" s="56" t="s">
        <v>514</v>
      </c>
      <c r="D1206" s="56">
        <v>426610</v>
      </c>
      <c r="E1206" s="56" t="s">
        <v>43</v>
      </c>
      <c r="F1206" s="56" t="str">
        <f t="shared" si="18"/>
        <v>847.8471170.1.426610.000000.847001.200179</v>
      </c>
      <c r="G1206" s="66" t="s">
        <v>21</v>
      </c>
      <c r="H1206" s="66">
        <v>847001</v>
      </c>
      <c r="I1206" s="66" t="s">
        <v>23</v>
      </c>
      <c r="J1206" s="66">
        <v>200179</v>
      </c>
      <c r="K1206" s="56" t="s">
        <v>4210</v>
      </c>
      <c r="L1206" s="56">
        <v>1</v>
      </c>
      <c r="M1206" s="56">
        <v>16298.989560000004</v>
      </c>
      <c r="N1206" s="57">
        <v>16298.989560000004</v>
      </c>
    </row>
    <row r="1207" spans="1:14" x14ac:dyDescent="0.35">
      <c r="A1207" s="56" t="s">
        <v>2041</v>
      </c>
      <c r="B1207" s="56">
        <v>8471170</v>
      </c>
      <c r="C1207" s="56" t="s">
        <v>514</v>
      </c>
      <c r="D1207" s="56">
        <v>426610</v>
      </c>
      <c r="E1207" s="56" t="s">
        <v>43</v>
      </c>
      <c r="F1207" s="56" t="str">
        <f t="shared" si="18"/>
        <v>847.8471170.1.426610.000000.847001.200179</v>
      </c>
      <c r="G1207" s="66" t="s">
        <v>21</v>
      </c>
      <c r="H1207" s="66">
        <v>847001</v>
      </c>
      <c r="I1207" s="66" t="s">
        <v>23</v>
      </c>
      <c r="J1207" s="66">
        <v>200179</v>
      </c>
      <c r="K1207" s="56" t="s">
        <v>4211</v>
      </c>
      <c r="L1207" s="56">
        <v>1</v>
      </c>
      <c r="M1207" s="56">
        <v>70929.999000000011</v>
      </c>
      <c r="N1207" s="57">
        <v>70929.999000000011</v>
      </c>
    </row>
    <row r="1208" spans="1:14" x14ac:dyDescent="0.35">
      <c r="A1208" s="56" t="s">
        <v>2041</v>
      </c>
      <c r="B1208" s="56">
        <v>8471170</v>
      </c>
      <c r="C1208" s="56" t="s">
        <v>514</v>
      </c>
      <c r="D1208" s="56">
        <v>426610</v>
      </c>
      <c r="E1208" s="56" t="s">
        <v>43</v>
      </c>
      <c r="F1208" s="56" t="str">
        <f t="shared" si="18"/>
        <v>847.8471170.1.426610.000000.847001.200179</v>
      </c>
      <c r="G1208" s="66" t="s">
        <v>21</v>
      </c>
      <c r="H1208" s="66">
        <v>847001</v>
      </c>
      <c r="I1208" s="66" t="s">
        <v>23</v>
      </c>
      <c r="J1208" s="66">
        <v>200179</v>
      </c>
      <c r="K1208" s="56" t="s">
        <v>4212</v>
      </c>
      <c r="L1208" s="56">
        <v>1</v>
      </c>
      <c r="M1208" s="56">
        <v>69971.48550000001</v>
      </c>
      <c r="N1208" s="57">
        <v>69971.48550000001</v>
      </c>
    </row>
    <row r="1209" spans="1:14" x14ac:dyDescent="0.35">
      <c r="A1209" s="56" t="s">
        <v>2041</v>
      </c>
      <c r="B1209" s="56">
        <v>8471170</v>
      </c>
      <c r="C1209" s="56" t="s">
        <v>514</v>
      </c>
      <c r="D1209" s="56">
        <v>426610</v>
      </c>
      <c r="E1209" s="56" t="s">
        <v>43</v>
      </c>
      <c r="F1209" s="56" t="str">
        <f t="shared" si="18"/>
        <v>847.8471170.1.426610.000000.847001.200179</v>
      </c>
      <c r="G1209" s="66" t="s">
        <v>21</v>
      </c>
      <c r="H1209" s="66">
        <v>847001</v>
      </c>
      <c r="I1209" s="66" t="s">
        <v>23</v>
      </c>
      <c r="J1209" s="66">
        <v>200179</v>
      </c>
      <c r="K1209" s="56" t="s">
        <v>4213</v>
      </c>
      <c r="L1209" s="56">
        <v>1</v>
      </c>
      <c r="M1209" s="56">
        <v>1416.933</v>
      </c>
      <c r="N1209" s="57">
        <v>1416.933</v>
      </c>
    </row>
    <row r="1210" spans="1:14" x14ac:dyDescent="0.35">
      <c r="A1210" s="56" t="s">
        <v>2041</v>
      </c>
      <c r="B1210" s="56">
        <v>8471170</v>
      </c>
      <c r="C1210" s="56" t="s">
        <v>514</v>
      </c>
      <c r="D1210" s="56">
        <v>426610</v>
      </c>
      <c r="E1210" s="56" t="s">
        <v>43</v>
      </c>
      <c r="F1210" s="56" t="str">
        <f t="shared" si="18"/>
        <v>847.8471170.1.426610.000000.847001.200179</v>
      </c>
      <c r="G1210" s="66" t="s">
        <v>21</v>
      </c>
      <c r="H1210" s="66">
        <v>847001</v>
      </c>
      <c r="I1210" s="66" t="s">
        <v>23</v>
      </c>
      <c r="J1210" s="66">
        <v>200179</v>
      </c>
      <c r="K1210" s="56" t="s">
        <v>4214</v>
      </c>
      <c r="L1210" s="56">
        <v>1</v>
      </c>
      <c r="M1210" s="56">
        <v>380726.94515625003</v>
      </c>
      <c r="N1210" s="57">
        <v>380726.94515625003</v>
      </c>
    </row>
    <row r="1211" spans="1:14" x14ac:dyDescent="0.35">
      <c r="A1211" s="56" t="s">
        <v>2041</v>
      </c>
      <c r="B1211" s="56">
        <v>8471170</v>
      </c>
      <c r="C1211" s="56" t="s">
        <v>514</v>
      </c>
      <c r="D1211" s="56">
        <v>426610</v>
      </c>
      <c r="E1211" s="56" t="s">
        <v>43</v>
      </c>
      <c r="F1211" s="56" t="str">
        <f t="shared" si="18"/>
        <v>847.8471170.1.426610.000000.847001.200179</v>
      </c>
      <c r="G1211" s="66" t="s">
        <v>21</v>
      </c>
      <c r="H1211" s="66">
        <v>847001</v>
      </c>
      <c r="I1211" s="66" t="s">
        <v>23</v>
      </c>
      <c r="J1211" s="66">
        <v>200179</v>
      </c>
      <c r="K1211" s="56" t="s">
        <v>4215</v>
      </c>
      <c r="L1211" s="56">
        <v>1</v>
      </c>
      <c r="M1211" s="56">
        <v>4260.0600000000004</v>
      </c>
      <c r="N1211" s="57">
        <v>4260.0600000000004</v>
      </c>
    </row>
    <row r="1212" spans="1:14" x14ac:dyDescent="0.35">
      <c r="A1212" s="56" t="s">
        <v>2041</v>
      </c>
      <c r="B1212" s="56">
        <v>8471170</v>
      </c>
      <c r="C1212" s="56" t="s">
        <v>514</v>
      </c>
      <c r="D1212" s="56">
        <v>426610</v>
      </c>
      <c r="E1212" s="56" t="s">
        <v>43</v>
      </c>
      <c r="F1212" s="56" t="str">
        <f t="shared" si="18"/>
        <v>847.8471170.1.426610.000000.847001.200179</v>
      </c>
      <c r="G1212" s="66" t="s">
        <v>21</v>
      </c>
      <c r="H1212" s="66">
        <v>847001</v>
      </c>
      <c r="I1212" s="66" t="s">
        <v>23</v>
      </c>
      <c r="J1212" s="66">
        <v>200179</v>
      </c>
      <c r="K1212" s="56" t="s">
        <v>4216</v>
      </c>
      <c r="L1212" s="56">
        <v>1</v>
      </c>
      <c r="M1212" s="56">
        <v>4260.0600000000004</v>
      </c>
      <c r="N1212" s="57">
        <v>4260.0600000000004</v>
      </c>
    </row>
    <row r="1213" spans="1:14" x14ac:dyDescent="0.35">
      <c r="A1213" s="56" t="s">
        <v>2041</v>
      </c>
      <c r="B1213" s="56">
        <v>8471170</v>
      </c>
      <c r="C1213" s="56" t="s">
        <v>514</v>
      </c>
      <c r="D1213" s="56">
        <v>426610</v>
      </c>
      <c r="E1213" s="56" t="s">
        <v>43</v>
      </c>
      <c r="F1213" s="56" t="str">
        <f t="shared" si="18"/>
        <v>847.8471170.1.426610.000000.847001.200179</v>
      </c>
      <c r="G1213" s="66" t="s">
        <v>21</v>
      </c>
      <c r="H1213" s="66">
        <v>847001</v>
      </c>
      <c r="I1213" s="66" t="s">
        <v>23</v>
      </c>
      <c r="J1213" s="66">
        <v>200179</v>
      </c>
      <c r="K1213" s="56" t="s">
        <v>4217</v>
      </c>
      <c r="L1213" s="56">
        <v>1</v>
      </c>
      <c r="M1213" s="56">
        <v>2296.1723400000001</v>
      </c>
      <c r="N1213" s="57">
        <v>2296.1723400000001</v>
      </c>
    </row>
    <row r="1214" spans="1:14" x14ac:dyDescent="0.35">
      <c r="A1214" s="56" t="s">
        <v>2041</v>
      </c>
      <c r="B1214" s="56">
        <v>8471170</v>
      </c>
      <c r="C1214" s="56" t="s">
        <v>514</v>
      </c>
      <c r="D1214" s="56">
        <v>426610</v>
      </c>
      <c r="E1214" s="56" t="s">
        <v>43</v>
      </c>
      <c r="F1214" s="56" t="str">
        <f t="shared" si="18"/>
        <v>847.8471170.1.426610.000000.847001.200179</v>
      </c>
      <c r="G1214" s="66" t="s">
        <v>21</v>
      </c>
      <c r="H1214" s="66">
        <v>847001</v>
      </c>
      <c r="I1214" s="66" t="s">
        <v>23</v>
      </c>
      <c r="J1214" s="66">
        <v>200179</v>
      </c>
      <c r="K1214" s="56" t="s">
        <v>4218</v>
      </c>
      <c r="L1214" s="56">
        <v>1</v>
      </c>
      <c r="M1214" s="56">
        <v>40894.492275000004</v>
      </c>
      <c r="N1214" s="57">
        <v>40894.492275000004</v>
      </c>
    </row>
    <row r="1215" spans="1:14" x14ac:dyDescent="0.35">
      <c r="A1215" s="56" t="s">
        <v>2041</v>
      </c>
      <c r="B1215" s="56">
        <v>8471170</v>
      </c>
      <c r="C1215" s="56" t="s">
        <v>514</v>
      </c>
      <c r="D1215" s="56">
        <v>426610</v>
      </c>
      <c r="E1215" s="56" t="s">
        <v>43</v>
      </c>
      <c r="F1215" s="56" t="str">
        <f t="shared" si="18"/>
        <v>847.8471170.1.426610.000000.847001.200179</v>
      </c>
      <c r="G1215" s="66" t="s">
        <v>21</v>
      </c>
      <c r="H1215" s="66">
        <v>847001</v>
      </c>
      <c r="I1215" s="66" t="s">
        <v>23</v>
      </c>
      <c r="J1215" s="66">
        <v>200179</v>
      </c>
      <c r="K1215" s="56" t="s">
        <v>4219</v>
      </c>
      <c r="L1215" s="56">
        <v>1</v>
      </c>
      <c r="M1215" s="56">
        <v>164885.62230000002</v>
      </c>
      <c r="N1215" s="57">
        <v>164885.62230000002</v>
      </c>
    </row>
    <row r="1216" spans="1:14" x14ac:dyDescent="0.35">
      <c r="A1216" s="56" t="s">
        <v>2041</v>
      </c>
      <c r="B1216" s="56">
        <v>8471170</v>
      </c>
      <c r="C1216" s="56" t="s">
        <v>514</v>
      </c>
      <c r="D1216" s="56">
        <v>426610</v>
      </c>
      <c r="E1216" s="56" t="s">
        <v>43</v>
      </c>
      <c r="F1216" s="56" t="str">
        <f t="shared" si="18"/>
        <v>847.8471170.1.426610.000000.847001.200179</v>
      </c>
      <c r="G1216" s="66" t="s">
        <v>21</v>
      </c>
      <c r="H1216" s="66">
        <v>847001</v>
      </c>
      <c r="I1216" s="66" t="s">
        <v>23</v>
      </c>
      <c r="J1216" s="66">
        <v>200179</v>
      </c>
      <c r="K1216" s="56" t="s">
        <v>4220</v>
      </c>
      <c r="L1216" s="56">
        <v>1</v>
      </c>
      <c r="M1216" s="56">
        <v>307141.065</v>
      </c>
      <c r="N1216" s="57">
        <v>307141.065</v>
      </c>
    </row>
    <row r="1217" spans="1:14" x14ac:dyDescent="0.35">
      <c r="A1217" s="56" t="s">
        <v>2041</v>
      </c>
      <c r="B1217" s="56">
        <v>8471170</v>
      </c>
      <c r="C1217" s="56" t="s">
        <v>514</v>
      </c>
      <c r="D1217" s="56">
        <v>426610</v>
      </c>
      <c r="E1217" s="56" t="s">
        <v>43</v>
      </c>
      <c r="F1217" s="56" t="str">
        <f t="shared" si="18"/>
        <v>847.8471170.1.426610.000000.847001.200179</v>
      </c>
      <c r="G1217" s="66" t="s">
        <v>21</v>
      </c>
      <c r="H1217" s="66">
        <v>847001</v>
      </c>
      <c r="I1217" s="66" t="s">
        <v>23</v>
      </c>
      <c r="J1217" s="66">
        <v>200179</v>
      </c>
      <c r="K1217" s="56" t="s">
        <v>4221</v>
      </c>
      <c r="L1217" s="56">
        <v>1</v>
      </c>
      <c r="M1217" s="56">
        <v>71541.22500000002</v>
      </c>
      <c r="N1217" s="57">
        <v>71541.22500000002</v>
      </c>
    </row>
    <row r="1218" spans="1:14" x14ac:dyDescent="0.35">
      <c r="A1218" s="56" t="s">
        <v>2041</v>
      </c>
      <c r="B1218" s="56">
        <v>8471170</v>
      </c>
      <c r="C1218" s="56" t="s">
        <v>514</v>
      </c>
      <c r="D1218" s="56">
        <v>426610</v>
      </c>
      <c r="E1218" s="56" t="s">
        <v>43</v>
      </c>
      <c r="F1218" s="56" t="str">
        <f t="shared" si="18"/>
        <v>847.8471170.1.426610.000000.847001.200179</v>
      </c>
      <c r="G1218" s="66" t="s">
        <v>21</v>
      </c>
      <c r="H1218" s="66">
        <v>847001</v>
      </c>
      <c r="I1218" s="66" t="s">
        <v>23</v>
      </c>
      <c r="J1218" s="66">
        <v>200179</v>
      </c>
      <c r="K1218" s="56" t="s">
        <v>4222</v>
      </c>
      <c r="L1218" s="56">
        <v>1</v>
      </c>
      <c r="M1218" s="56">
        <v>487563.86700000014</v>
      </c>
      <c r="N1218" s="57">
        <v>487563.86700000014</v>
      </c>
    </row>
    <row r="1219" spans="1:14" x14ac:dyDescent="0.35">
      <c r="A1219" s="56" t="s">
        <v>2041</v>
      </c>
      <c r="B1219" s="56">
        <v>8471170</v>
      </c>
      <c r="C1219" s="56" t="s">
        <v>514</v>
      </c>
      <c r="D1219" s="56">
        <v>426610</v>
      </c>
      <c r="E1219" s="56" t="s">
        <v>43</v>
      </c>
      <c r="F1219" s="56" t="str">
        <f t="shared" ref="F1219:F1282" si="19">CONCATENATE(847,".",B1219,".",1,".",D1219,".","000000",".",H1219,".",J1219)</f>
        <v>847.8471170.1.426610.000000.847001.200179</v>
      </c>
      <c r="G1219" s="66" t="s">
        <v>21</v>
      </c>
      <c r="H1219" s="66">
        <v>847001</v>
      </c>
      <c r="I1219" s="66" t="s">
        <v>23</v>
      </c>
      <c r="J1219" s="66">
        <v>200179</v>
      </c>
      <c r="K1219" s="56" t="s">
        <v>4223</v>
      </c>
      <c r="L1219" s="56">
        <v>1</v>
      </c>
      <c r="M1219" s="56">
        <v>77789.505937500013</v>
      </c>
      <c r="N1219" s="57">
        <v>77789.505937500013</v>
      </c>
    </row>
    <row r="1220" spans="1:14" x14ac:dyDescent="0.35">
      <c r="A1220" s="56" t="s">
        <v>2041</v>
      </c>
      <c r="B1220" s="56">
        <v>8471170</v>
      </c>
      <c r="C1220" s="56" t="s">
        <v>514</v>
      </c>
      <c r="D1220" s="56">
        <v>426610</v>
      </c>
      <c r="E1220" s="56" t="s">
        <v>43</v>
      </c>
      <c r="F1220" s="56" t="str">
        <f t="shared" si="19"/>
        <v>847.8471170.1.426610.000000.847001.200179</v>
      </c>
      <c r="G1220" s="66" t="s">
        <v>21</v>
      </c>
      <c r="H1220" s="66">
        <v>847001</v>
      </c>
      <c r="I1220" s="66" t="s">
        <v>23</v>
      </c>
      <c r="J1220" s="66">
        <v>200179</v>
      </c>
      <c r="K1220" s="56" t="s">
        <v>4224</v>
      </c>
      <c r="L1220" s="56">
        <v>1</v>
      </c>
      <c r="M1220" s="56">
        <v>17040.240000000002</v>
      </c>
      <c r="N1220" s="57">
        <v>17040.240000000002</v>
      </c>
    </row>
    <row r="1221" spans="1:14" x14ac:dyDescent="0.35">
      <c r="A1221" s="56" t="s">
        <v>2041</v>
      </c>
      <c r="B1221" s="56">
        <v>8471170</v>
      </c>
      <c r="C1221" s="56" t="s">
        <v>514</v>
      </c>
      <c r="D1221" s="56">
        <v>426610</v>
      </c>
      <c r="E1221" s="56" t="s">
        <v>43</v>
      </c>
      <c r="F1221" s="56" t="str">
        <f t="shared" si="19"/>
        <v>847.8471170.1.426610.000000.847001.200179</v>
      </c>
      <c r="G1221" s="66" t="s">
        <v>21</v>
      </c>
      <c r="H1221" s="66">
        <v>847001</v>
      </c>
      <c r="I1221" s="66" t="s">
        <v>23</v>
      </c>
      <c r="J1221" s="66">
        <v>200179</v>
      </c>
      <c r="K1221" s="56" t="s">
        <v>4224</v>
      </c>
      <c r="L1221" s="56">
        <v>1</v>
      </c>
      <c r="M1221" s="56">
        <v>17843.63175</v>
      </c>
      <c r="N1221" s="57">
        <v>17843.63175</v>
      </c>
    </row>
    <row r="1222" spans="1:14" x14ac:dyDescent="0.35">
      <c r="A1222" s="56" t="s">
        <v>2041</v>
      </c>
      <c r="B1222" s="56">
        <v>8471170</v>
      </c>
      <c r="C1222" s="56" t="s">
        <v>514</v>
      </c>
      <c r="D1222" s="56">
        <v>426610</v>
      </c>
      <c r="E1222" s="56" t="s">
        <v>43</v>
      </c>
      <c r="F1222" s="56" t="str">
        <f t="shared" si="19"/>
        <v>847.8471170.1.426610.000000.847001.200179</v>
      </c>
      <c r="G1222" s="66" t="s">
        <v>21</v>
      </c>
      <c r="H1222" s="66">
        <v>847001</v>
      </c>
      <c r="I1222" s="66" t="s">
        <v>23</v>
      </c>
      <c r="J1222" s="66">
        <v>200179</v>
      </c>
      <c r="K1222" s="56" t="s">
        <v>4225</v>
      </c>
      <c r="L1222" s="56">
        <v>1</v>
      </c>
      <c r="M1222" s="56">
        <v>4426.2023400000016</v>
      </c>
      <c r="N1222" s="57">
        <v>4426.2023400000016</v>
      </c>
    </row>
    <row r="1223" spans="1:14" x14ac:dyDescent="0.35">
      <c r="A1223" s="56" t="s">
        <v>2041</v>
      </c>
      <c r="B1223" s="56">
        <v>8471170</v>
      </c>
      <c r="C1223" s="56" t="s">
        <v>514</v>
      </c>
      <c r="D1223" s="56">
        <v>426610</v>
      </c>
      <c r="E1223" s="56" t="s">
        <v>43</v>
      </c>
      <c r="F1223" s="56" t="str">
        <f t="shared" si="19"/>
        <v>847.8471170.1.426610.000000.847001.200179</v>
      </c>
      <c r="G1223" s="66" t="s">
        <v>21</v>
      </c>
      <c r="H1223" s="66">
        <v>847001</v>
      </c>
      <c r="I1223" s="66" t="s">
        <v>23</v>
      </c>
      <c r="J1223" s="66">
        <v>200179</v>
      </c>
      <c r="K1223" s="56" t="s">
        <v>4226</v>
      </c>
      <c r="L1223" s="56">
        <v>1</v>
      </c>
      <c r="M1223" s="56">
        <v>17802.3045375</v>
      </c>
      <c r="N1223" s="57">
        <v>17802.3045375</v>
      </c>
    </row>
    <row r="1224" spans="1:14" x14ac:dyDescent="0.35">
      <c r="A1224" s="56" t="s">
        <v>2041</v>
      </c>
      <c r="B1224" s="56">
        <v>8471170</v>
      </c>
      <c r="C1224" s="56" t="s">
        <v>514</v>
      </c>
      <c r="D1224" s="56">
        <v>426610</v>
      </c>
      <c r="E1224" s="56" t="s">
        <v>43</v>
      </c>
      <c r="F1224" s="56" t="str">
        <f t="shared" si="19"/>
        <v>847.8471170.1.426610.000000.847001.200179</v>
      </c>
      <c r="G1224" s="66" t="s">
        <v>21</v>
      </c>
      <c r="H1224" s="66">
        <v>847001</v>
      </c>
      <c r="I1224" s="66" t="s">
        <v>23</v>
      </c>
      <c r="J1224" s="66">
        <v>200179</v>
      </c>
      <c r="K1224" s="56" t="s">
        <v>4227</v>
      </c>
      <c r="L1224" s="56">
        <v>1</v>
      </c>
      <c r="M1224" s="56">
        <v>12181.988857500002</v>
      </c>
      <c r="N1224" s="57">
        <v>12181.988857500002</v>
      </c>
    </row>
    <row r="1225" spans="1:14" x14ac:dyDescent="0.35">
      <c r="A1225" s="56" t="s">
        <v>2041</v>
      </c>
      <c r="B1225" s="56">
        <v>8471170</v>
      </c>
      <c r="C1225" s="56" t="s">
        <v>514</v>
      </c>
      <c r="D1225" s="56">
        <v>426610</v>
      </c>
      <c r="E1225" s="56" t="s">
        <v>43</v>
      </c>
      <c r="F1225" s="56" t="str">
        <f t="shared" si="19"/>
        <v>847.8471170.1.426610.000000.847001.200179</v>
      </c>
      <c r="G1225" s="66" t="s">
        <v>21</v>
      </c>
      <c r="H1225" s="66">
        <v>847001</v>
      </c>
      <c r="I1225" s="66" t="s">
        <v>23</v>
      </c>
      <c r="J1225" s="66">
        <v>200179</v>
      </c>
      <c r="K1225" s="56" t="s">
        <v>4228</v>
      </c>
      <c r="L1225" s="56">
        <v>1</v>
      </c>
      <c r="M1225" s="56">
        <v>22961.723400000006</v>
      </c>
      <c r="N1225" s="57">
        <v>22961.723400000006</v>
      </c>
    </row>
    <row r="1226" spans="1:14" x14ac:dyDescent="0.35">
      <c r="A1226" s="56" t="s">
        <v>2041</v>
      </c>
      <c r="B1226" s="56">
        <v>8471170</v>
      </c>
      <c r="C1226" s="56" t="s">
        <v>514</v>
      </c>
      <c r="D1226" s="56">
        <v>426610</v>
      </c>
      <c r="E1226" s="56" t="s">
        <v>43</v>
      </c>
      <c r="F1226" s="56" t="str">
        <f t="shared" si="19"/>
        <v>847.8471170.1.426610.000000.847001.200179</v>
      </c>
      <c r="G1226" s="66" t="s">
        <v>21</v>
      </c>
      <c r="H1226" s="66">
        <v>847001</v>
      </c>
      <c r="I1226" s="66" t="s">
        <v>23</v>
      </c>
      <c r="J1226" s="66">
        <v>200179</v>
      </c>
      <c r="K1226" s="56" t="s">
        <v>4229</v>
      </c>
      <c r="L1226" s="56">
        <v>1</v>
      </c>
      <c r="M1226" s="56">
        <v>18373.212774000003</v>
      </c>
      <c r="N1226" s="57">
        <v>18373.212774000003</v>
      </c>
    </row>
    <row r="1227" spans="1:14" x14ac:dyDescent="0.35">
      <c r="A1227" s="56" t="s">
        <v>2041</v>
      </c>
      <c r="B1227" s="56">
        <v>8471170</v>
      </c>
      <c r="C1227" s="56" t="s">
        <v>514</v>
      </c>
      <c r="D1227" s="56">
        <v>426610</v>
      </c>
      <c r="E1227" s="56" t="s">
        <v>43</v>
      </c>
      <c r="F1227" s="56" t="str">
        <f t="shared" si="19"/>
        <v>847.8471170.1.426610.000000.847001.200179</v>
      </c>
      <c r="G1227" s="66" t="s">
        <v>21</v>
      </c>
      <c r="H1227" s="66">
        <v>847001</v>
      </c>
      <c r="I1227" s="66" t="s">
        <v>23</v>
      </c>
      <c r="J1227" s="66">
        <v>200179</v>
      </c>
      <c r="K1227" s="56" t="s">
        <v>4230</v>
      </c>
      <c r="L1227" s="56">
        <v>1</v>
      </c>
      <c r="M1227" s="56">
        <v>524404.125</v>
      </c>
      <c r="N1227" s="57">
        <v>524404.125</v>
      </c>
    </row>
    <row r="1228" spans="1:14" x14ac:dyDescent="0.35">
      <c r="A1228" s="56" t="s">
        <v>2041</v>
      </c>
      <c r="B1228" s="56">
        <v>8471170</v>
      </c>
      <c r="C1228" s="56" t="s">
        <v>514</v>
      </c>
      <c r="D1228" s="56">
        <v>426610</v>
      </c>
      <c r="E1228" s="56" t="s">
        <v>43</v>
      </c>
      <c r="F1228" s="56" t="str">
        <f t="shared" si="19"/>
        <v>847.8471170.1.426610.000000.847001.200179</v>
      </c>
      <c r="G1228" s="66" t="s">
        <v>21</v>
      </c>
      <c r="H1228" s="66">
        <v>847001</v>
      </c>
      <c r="I1228" s="66" t="s">
        <v>23</v>
      </c>
      <c r="J1228" s="66">
        <v>200179</v>
      </c>
      <c r="K1228" s="56" t="s">
        <v>4231</v>
      </c>
      <c r="L1228" s="56">
        <v>1</v>
      </c>
      <c r="M1228" s="56">
        <v>174810.63600000003</v>
      </c>
      <c r="N1228" s="57">
        <v>174810.63600000003</v>
      </c>
    </row>
    <row r="1229" spans="1:14" x14ac:dyDescent="0.35">
      <c r="A1229" s="56" t="s">
        <v>2041</v>
      </c>
      <c r="B1229" s="56">
        <v>8471170</v>
      </c>
      <c r="C1229" s="56" t="s">
        <v>514</v>
      </c>
      <c r="D1229" s="56">
        <v>426610</v>
      </c>
      <c r="E1229" s="56" t="s">
        <v>43</v>
      </c>
      <c r="F1229" s="56" t="str">
        <f t="shared" si="19"/>
        <v>847.8471170.1.426610.000000.847001.200179</v>
      </c>
      <c r="G1229" s="66" t="s">
        <v>21</v>
      </c>
      <c r="H1229" s="66">
        <v>847001</v>
      </c>
      <c r="I1229" s="66" t="s">
        <v>23</v>
      </c>
      <c r="J1229" s="66">
        <v>200179</v>
      </c>
      <c r="K1229" s="56" t="s">
        <v>4232</v>
      </c>
      <c r="L1229" s="56">
        <v>1</v>
      </c>
      <c r="M1229" s="56">
        <v>229541.31973080005</v>
      </c>
      <c r="N1229" s="57">
        <v>229541.31973080005</v>
      </c>
    </row>
    <row r="1230" spans="1:14" x14ac:dyDescent="0.35">
      <c r="A1230" s="56" t="s">
        <v>2041</v>
      </c>
      <c r="B1230" s="56">
        <v>8471170</v>
      </c>
      <c r="C1230" s="56" t="s">
        <v>514</v>
      </c>
      <c r="D1230" s="56">
        <v>426610</v>
      </c>
      <c r="E1230" s="56" t="s">
        <v>43</v>
      </c>
      <c r="F1230" s="56" t="str">
        <f t="shared" si="19"/>
        <v>847.8471170.1.426610.000000.847001.200179</v>
      </c>
      <c r="G1230" s="66" t="s">
        <v>21</v>
      </c>
      <c r="H1230" s="66">
        <v>847001</v>
      </c>
      <c r="I1230" s="66" t="s">
        <v>23</v>
      </c>
      <c r="J1230" s="66">
        <v>200179</v>
      </c>
      <c r="K1230" s="56" t="s">
        <v>4233</v>
      </c>
      <c r="L1230" s="56">
        <v>1</v>
      </c>
      <c r="M1230" s="56">
        <v>16358.630400000004</v>
      </c>
      <c r="N1230" s="57">
        <v>16358.630400000004</v>
      </c>
    </row>
    <row r="1231" spans="1:14" x14ac:dyDescent="0.35">
      <c r="A1231" s="56" t="s">
        <v>2041</v>
      </c>
      <c r="B1231" s="56">
        <v>8471170</v>
      </c>
      <c r="C1231" s="56" t="s">
        <v>514</v>
      </c>
      <c r="D1231" s="56">
        <v>426610</v>
      </c>
      <c r="E1231" s="56" t="s">
        <v>43</v>
      </c>
      <c r="F1231" s="56" t="str">
        <f t="shared" si="19"/>
        <v>847.8471170.1.426610.000000.847001.200179</v>
      </c>
      <c r="G1231" s="66" t="s">
        <v>21</v>
      </c>
      <c r="H1231" s="66">
        <v>847001</v>
      </c>
      <c r="I1231" s="66" t="s">
        <v>23</v>
      </c>
      <c r="J1231" s="66">
        <v>200179</v>
      </c>
      <c r="K1231" s="56" t="s">
        <v>4234</v>
      </c>
      <c r="L1231" s="56">
        <v>1</v>
      </c>
      <c r="M1231" s="56">
        <v>32376.456000000002</v>
      </c>
      <c r="N1231" s="57">
        <v>32376.456000000002</v>
      </c>
    </row>
    <row r="1232" spans="1:14" x14ac:dyDescent="0.35">
      <c r="A1232" s="56" t="s">
        <v>2041</v>
      </c>
      <c r="B1232" s="56">
        <v>8471170</v>
      </c>
      <c r="C1232" s="56" t="s">
        <v>514</v>
      </c>
      <c r="D1232" s="56">
        <v>426610</v>
      </c>
      <c r="E1232" s="56" t="s">
        <v>43</v>
      </c>
      <c r="F1232" s="56" t="str">
        <f t="shared" si="19"/>
        <v>847.8471170.1.426610.000000.847001.200179</v>
      </c>
      <c r="G1232" s="66" t="s">
        <v>21</v>
      </c>
      <c r="H1232" s="66">
        <v>847001</v>
      </c>
      <c r="I1232" s="66" t="s">
        <v>23</v>
      </c>
      <c r="J1232" s="66">
        <v>200179</v>
      </c>
      <c r="K1232" s="56" t="s">
        <v>4235</v>
      </c>
      <c r="L1232" s="56">
        <v>1</v>
      </c>
      <c r="M1232" s="56">
        <v>110420.75520000001</v>
      </c>
      <c r="N1232" s="57">
        <v>110420.75520000001</v>
      </c>
    </row>
    <row r="1233" spans="1:14" x14ac:dyDescent="0.35">
      <c r="A1233" s="56" t="s">
        <v>2041</v>
      </c>
      <c r="B1233" s="56">
        <v>8471170</v>
      </c>
      <c r="C1233" s="56" t="s">
        <v>514</v>
      </c>
      <c r="D1233" s="56">
        <v>426610</v>
      </c>
      <c r="E1233" s="56" t="s">
        <v>43</v>
      </c>
      <c r="F1233" s="56" t="str">
        <f t="shared" si="19"/>
        <v>847.8471170.1.426610.000000.847001.200179</v>
      </c>
      <c r="G1233" s="66" t="s">
        <v>21</v>
      </c>
      <c r="H1233" s="66">
        <v>847001</v>
      </c>
      <c r="I1233" s="66" t="s">
        <v>23</v>
      </c>
      <c r="J1233" s="66">
        <v>200179</v>
      </c>
      <c r="K1233" s="56" t="s">
        <v>4236</v>
      </c>
      <c r="L1233" s="56">
        <v>1</v>
      </c>
      <c r="M1233" s="56">
        <v>6620.4573750000009</v>
      </c>
      <c r="N1233" s="57">
        <v>6620.4573750000009</v>
      </c>
    </row>
    <row r="1234" spans="1:14" x14ac:dyDescent="0.35">
      <c r="A1234" s="56" t="s">
        <v>2041</v>
      </c>
      <c r="B1234" s="56">
        <v>8471170</v>
      </c>
      <c r="C1234" s="56" t="s">
        <v>514</v>
      </c>
      <c r="D1234" s="56">
        <v>426610</v>
      </c>
      <c r="E1234" s="56" t="s">
        <v>43</v>
      </c>
      <c r="F1234" s="56" t="str">
        <f t="shared" si="19"/>
        <v>847.8471170.1.426610.000000.847001.200179</v>
      </c>
      <c r="G1234" s="66" t="s">
        <v>21</v>
      </c>
      <c r="H1234" s="66">
        <v>847001</v>
      </c>
      <c r="I1234" s="66" t="s">
        <v>23</v>
      </c>
      <c r="J1234" s="66">
        <v>200179</v>
      </c>
      <c r="K1234" s="56" t="s">
        <v>4237</v>
      </c>
      <c r="L1234" s="56">
        <v>1</v>
      </c>
      <c r="M1234" s="56">
        <v>6685.2843750000002</v>
      </c>
      <c r="N1234" s="57">
        <v>6685.2843750000002</v>
      </c>
    </row>
    <row r="1235" spans="1:14" x14ac:dyDescent="0.35">
      <c r="A1235" s="56" t="s">
        <v>2041</v>
      </c>
      <c r="B1235" s="56">
        <v>8471170</v>
      </c>
      <c r="C1235" s="56" t="s">
        <v>514</v>
      </c>
      <c r="D1235" s="56">
        <v>426610</v>
      </c>
      <c r="E1235" s="56" t="s">
        <v>43</v>
      </c>
      <c r="F1235" s="56" t="str">
        <f t="shared" si="19"/>
        <v>847.8471170.1.426610.000000.847001.200179</v>
      </c>
      <c r="G1235" s="66" t="s">
        <v>21</v>
      </c>
      <c r="H1235" s="66">
        <v>847001</v>
      </c>
      <c r="I1235" s="66" t="s">
        <v>23</v>
      </c>
      <c r="J1235" s="66">
        <v>200179</v>
      </c>
      <c r="K1235" s="56" t="s">
        <v>4238</v>
      </c>
      <c r="L1235" s="56">
        <v>1</v>
      </c>
      <c r="M1235" s="56">
        <v>6816.0960000000005</v>
      </c>
      <c r="N1235" s="57">
        <v>6816.0960000000005</v>
      </c>
    </row>
    <row r="1236" spans="1:14" x14ac:dyDescent="0.35">
      <c r="A1236" s="56" t="s">
        <v>2041</v>
      </c>
      <c r="B1236" s="56">
        <v>8471170</v>
      </c>
      <c r="C1236" s="56" t="s">
        <v>514</v>
      </c>
      <c r="D1236" s="56">
        <v>426610</v>
      </c>
      <c r="E1236" s="56" t="s">
        <v>43</v>
      </c>
      <c r="F1236" s="56" t="str">
        <f t="shared" si="19"/>
        <v>847.8471170.1.426610.000000.847001.200179</v>
      </c>
      <c r="G1236" s="66" t="s">
        <v>21</v>
      </c>
      <c r="H1236" s="66">
        <v>847001</v>
      </c>
      <c r="I1236" s="66" t="s">
        <v>23</v>
      </c>
      <c r="J1236" s="66">
        <v>200179</v>
      </c>
      <c r="K1236" s="56" t="s">
        <v>4239</v>
      </c>
      <c r="L1236" s="56">
        <v>1</v>
      </c>
      <c r="M1236" s="56">
        <v>41570.313750000001</v>
      </c>
      <c r="N1236" s="57">
        <v>41570.313750000001</v>
      </c>
    </row>
    <row r="1237" spans="1:14" x14ac:dyDescent="0.35">
      <c r="A1237" s="56" t="s">
        <v>2041</v>
      </c>
      <c r="B1237" s="56">
        <v>8471170</v>
      </c>
      <c r="C1237" s="56" t="s">
        <v>514</v>
      </c>
      <c r="D1237" s="56">
        <v>426610</v>
      </c>
      <c r="E1237" s="56" t="s">
        <v>43</v>
      </c>
      <c r="F1237" s="56" t="str">
        <f t="shared" si="19"/>
        <v>847.8471170.1.426610.000000.847001.200179</v>
      </c>
      <c r="G1237" s="66" t="s">
        <v>21</v>
      </c>
      <c r="H1237" s="66">
        <v>847001</v>
      </c>
      <c r="I1237" s="66" t="s">
        <v>23</v>
      </c>
      <c r="J1237" s="66">
        <v>200179</v>
      </c>
      <c r="K1237" s="56" t="s">
        <v>4240</v>
      </c>
      <c r="L1237" s="56">
        <v>1</v>
      </c>
      <c r="M1237" s="56">
        <v>12141.171</v>
      </c>
      <c r="N1237" s="57">
        <v>12141.171</v>
      </c>
    </row>
    <row r="1238" spans="1:14" x14ac:dyDescent="0.35">
      <c r="A1238" s="56" t="s">
        <v>2041</v>
      </c>
      <c r="B1238" s="56">
        <v>8471170</v>
      </c>
      <c r="C1238" s="56" t="s">
        <v>514</v>
      </c>
      <c r="D1238" s="56">
        <v>426610</v>
      </c>
      <c r="E1238" s="56" t="s">
        <v>43</v>
      </c>
      <c r="F1238" s="56" t="str">
        <f t="shared" si="19"/>
        <v>847.8471170.1.426610.000000.847001.200179</v>
      </c>
      <c r="G1238" s="66" t="s">
        <v>21</v>
      </c>
      <c r="H1238" s="66">
        <v>847001</v>
      </c>
      <c r="I1238" s="66" t="s">
        <v>23</v>
      </c>
      <c r="J1238" s="66">
        <v>200179</v>
      </c>
      <c r="K1238" s="56" t="s">
        <v>4241</v>
      </c>
      <c r="L1238" s="56">
        <v>1</v>
      </c>
      <c r="M1238" s="56">
        <v>413.22582000000011</v>
      </c>
      <c r="N1238" s="57">
        <v>413.22582000000011</v>
      </c>
    </row>
    <row r="1239" spans="1:14" x14ac:dyDescent="0.35">
      <c r="A1239" s="56" t="s">
        <v>2041</v>
      </c>
      <c r="B1239" s="56">
        <v>8471170</v>
      </c>
      <c r="C1239" s="56" t="s">
        <v>514</v>
      </c>
      <c r="D1239" s="56">
        <v>426610</v>
      </c>
      <c r="E1239" s="56" t="s">
        <v>43</v>
      </c>
      <c r="F1239" s="56" t="str">
        <f t="shared" si="19"/>
        <v>847.8471170.1.426610.000000.847001.200179</v>
      </c>
      <c r="G1239" s="66" t="s">
        <v>21</v>
      </c>
      <c r="H1239" s="66">
        <v>847001</v>
      </c>
      <c r="I1239" s="66" t="s">
        <v>23</v>
      </c>
      <c r="J1239" s="66">
        <v>200179</v>
      </c>
      <c r="K1239" s="56" t="s">
        <v>4232</v>
      </c>
      <c r="L1239" s="56">
        <v>1</v>
      </c>
      <c r="M1239" s="56">
        <v>4483.244543400001</v>
      </c>
      <c r="N1239" s="57">
        <v>4483.244543400001</v>
      </c>
    </row>
    <row r="1240" spans="1:14" x14ac:dyDescent="0.35">
      <c r="A1240" s="56" t="s">
        <v>2041</v>
      </c>
      <c r="B1240" s="56">
        <v>8471170</v>
      </c>
      <c r="C1240" s="56" t="s">
        <v>514</v>
      </c>
      <c r="D1240" s="56">
        <v>426610</v>
      </c>
      <c r="E1240" s="56" t="s">
        <v>43</v>
      </c>
      <c r="F1240" s="56" t="str">
        <f t="shared" si="19"/>
        <v>847.8471170.1.426610.000000.847001.200179</v>
      </c>
      <c r="G1240" s="66" t="s">
        <v>21</v>
      </c>
      <c r="H1240" s="66">
        <v>847001</v>
      </c>
      <c r="I1240" s="66" t="s">
        <v>23</v>
      </c>
      <c r="J1240" s="66">
        <v>200179</v>
      </c>
      <c r="K1240" s="56" t="s">
        <v>4242</v>
      </c>
      <c r="L1240" s="56">
        <v>1</v>
      </c>
      <c r="M1240" s="56">
        <v>15655.720500000001</v>
      </c>
      <c r="N1240" s="57">
        <v>15655.720500000001</v>
      </c>
    </row>
    <row r="1241" spans="1:14" x14ac:dyDescent="0.35">
      <c r="A1241" s="56" t="s">
        <v>2041</v>
      </c>
      <c r="B1241" s="56">
        <v>8471170</v>
      </c>
      <c r="C1241" s="56" t="s">
        <v>514</v>
      </c>
      <c r="D1241" s="56">
        <v>426610</v>
      </c>
      <c r="E1241" s="56" t="s">
        <v>43</v>
      </c>
      <c r="F1241" s="56" t="str">
        <f t="shared" si="19"/>
        <v>847.8471170.1.426610.000000.847001.200179</v>
      </c>
      <c r="G1241" s="66" t="s">
        <v>21</v>
      </c>
      <c r="H1241" s="66">
        <v>847001</v>
      </c>
      <c r="I1241" s="66" t="s">
        <v>23</v>
      </c>
      <c r="J1241" s="66">
        <v>200179</v>
      </c>
      <c r="K1241" s="56" t="s">
        <v>4232</v>
      </c>
      <c r="L1241" s="56">
        <v>1</v>
      </c>
      <c r="M1241" s="56">
        <v>16276.113037800003</v>
      </c>
      <c r="N1241" s="57">
        <v>16276.113037800003</v>
      </c>
    </row>
    <row r="1242" spans="1:14" x14ac:dyDescent="0.35">
      <c r="A1242" s="56" t="s">
        <v>2041</v>
      </c>
      <c r="B1242" s="56">
        <v>8471170</v>
      </c>
      <c r="C1242" s="56" t="s">
        <v>514</v>
      </c>
      <c r="D1242" s="56">
        <v>426610</v>
      </c>
      <c r="E1242" s="56" t="s">
        <v>43</v>
      </c>
      <c r="F1242" s="56" t="str">
        <f t="shared" si="19"/>
        <v>847.8471170.1.426610.000000.847001.200179</v>
      </c>
      <c r="G1242" s="66" t="s">
        <v>21</v>
      </c>
      <c r="H1242" s="66">
        <v>847001</v>
      </c>
      <c r="I1242" s="66" t="s">
        <v>23</v>
      </c>
      <c r="J1242" s="66">
        <v>200179</v>
      </c>
      <c r="K1242" s="56" t="s">
        <v>4243</v>
      </c>
      <c r="L1242" s="56">
        <v>1</v>
      </c>
      <c r="M1242" s="56">
        <v>38537.33625</v>
      </c>
      <c r="N1242" s="57">
        <v>38537.33625</v>
      </c>
    </row>
    <row r="1243" spans="1:14" x14ac:dyDescent="0.35">
      <c r="A1243" s="56" t="s">
        <v>2041</v>
      </c>
      <c r="B1243" s="56">
        <v>8471170</v>
      </c>
      <c r="C1243" s="56" t="s">
        <v>514</v>
      </c>
      <c r="D1243" s="56">
        <v>426610</v>
      </c>
      <c r="E1243" s="56" t="s">
        <v>43</v>
      </c>
      <c r="F1243" s="56" t="str">
        <f t="shared" si="19"/>
        <v>847.8471170.1.426610.000000.847001.200179</v>
      </c>
      <c r="G1243" s="66" t="s">
        <v>21</v>
      </c>
      <c r="H1243" s="66">
        <v>847001</v>
      </c>
      <c r="I1243" s="66" t="s">
        <v>23</v>
      </c>
      <c r="J1243" s="66">
        <v>200179</v>
      </c>
      <c r="K1243" s="56" t="s">
        <v>4244</v>
      </c>
      <c r="L1243" s="56">
        <v>1</v>
      </c>
      <c r="M1243" s="56">
        <v>264123.72000000003</v>
      </c>
      <c r="N1243" s="57">
        <v>264123.72000000003</v>
      </c>
    </row>
    <row r="1244" spans="1:14" x14ac:dyDescent="0.35">
      <c r="A1244" s="56" t="s">
        <v>2041</v>
      </c>
      <c r="B1244" s="56">
        <v>8471170</v>
      </c>
      <c r="C1244" s="56" t="s">
        <v>514</v>
      </c>
      <c r="D1244" s="56">
        <v>426610</v>
      </c>
      <c r="E1244" s="56" t="s">
        <v>43</v>
      </c>
      <c r="F1244" s="56" t="str">
        <f t="shared" si="19"/>
        <v>847.8471170.1.426610.000000.847001.200179</v>
      </c>
      <c r="G1244" s="66" t="s">
        <v>21</v>
      </c>
      <c r="H1244" s="66">
        <v>847001</v>
      </c>
      <c r="I1244" s="66" t="s">
        <v>23</v>
      </c>
      <c r="J1244" s="66">
        <v>200179</v>
      </c>
      <c r="K1244" s="56" t="s">
        <v>4245</v>
      </c>
      <c r="L1244" s="56">
        <v>3</v>
      </c>
      <c r="M1244" s="56">
        <v>25377.246877500002</v>
      </c>
      <c r="N1244" s="57">
        <v>76131.740632500005</v>
      </c>
    </row>
    <row r="1245" spans="1:14" x14ac:dyDescent="0.35">
      <c r="A1245" s="56" t="s">
        <v>2047</v>
      </c>
      <c r="B1245" s="56">
        <v>8471170</v>
      </c>
      <c r="C1245" s="56" t="s">
        <v>514</v>
      </c>
      <c r="D1245" s="56">
        <v>428090</v>
      </c>
      <c r="E1245" s="56" t="s">
        <v>52</v>
      </c>
      <c r="F1245" s="56" t="str">
        <f t="shared" si="19"/>
        <v>847.8471170.1.428090.000000.847001.200179</v>
      </c>
      <c r="G1245" s="66" t="s">
        <v>21</v>
      </c>
      <c r="H1245" s="66">
        <v>847001</v>
      </c>
      <c r="I1245" s="66" t="s">
        <v>23</v>
      </c>
      <c r="J1245" s="66">
        <v>200179</v>
      </c>
      <c r="K1245" s="56" t="s">
        <v>4246</v>
      </c>
      <c r="L1245" s="56">
        <v>3</v>
      </c>
      <c r="M1245" s="56">
        <v>15000</v>
      </c>
      <c r="N1245" s="57">
        <v>45000</v>
      </c>
    </row>
    <row r="1246" spans="1:14" x14ac:dyDescent="0.35">
      <c r="A1246" s="56">
        <v>0</v>
      </c>
      <c r="B1246" s="56">
        <v>8471170</v>
      </c>
      <c r="C1246" s="56" t="s">
        <v>514</v>
      </c>
      <c r="D1246" s="56">
        <v>492316</v>
      </c>
      <c r="E1246" s="56" t="s">
        <v>138</v>
      </c>
      <c r="F1246" s="56" t="str">
        <f t="shared" si="19"/>
        <v>847.8471170.1.492316.000000.847001.300180</v>
      </c>
      <c r="G1246" s="66" t="s">
        <v>21</v>
      </c>
      <c r="H1246" s="66">
        <v>847001</v>
      </c>
      <c r="I1246" s="66" t="s">
        <v>863</v>
      </c>
      <c r="J1246" s="66">
        <v>300180</v>
      </c>
      <c r="K1246" s="56" t="s">
        <v>4253</v>
      </c>
      <c r="L1246" s="56">
        <v>1</v>
      </c>
      <c r="M1246" s="56">
        <v>2000000</v>
      </c>
      <c r="N1246" s="57">
        <v>2000000</v>
      </c>
    </row>
    <row r="1247" spans="1:14" x14ac:dyDescent="0.35">
      <c r="A1247" s="56">
        <v>0</v>
      </c>
      <c r="B1247" s="56">
        <v>8471170</v>
      </c>
      <c r="C1247" s="56" t="s">
        <v>514</v>
      </c>
      <c r="D1247" s="56">
        <v>495110</v>
      </c>
      <c r="E1247" s="56" t="s">
        <v>889</v>
      </c>
      <c r="F1247" s="56" t="str">
        <f t="shared" si="19"/>
        <v>847.8471170.1.495110.000000.847001.300180</v>
      </c>
      <c r="G1247" s="66" t="s">
        <v>21</v>
      </c>
      <c r="H1247" s="66">
        <v>847001</v>
      </c>
      <c r="I1247" s="66" t="s">
        <v>863</v>
      </c>
      <c r="J1247" s="66">
        <v>300180</v>
      </c>
      <c r="K1247" s="56" t="s">
        <v>4255</v>
      </c>
      <c r="L1247" s="56">
        <v>1</v>
      </c>
      <c r="M1247" s="56">
        <v>489459.27795449982</v>
      </c>
      <c r="N1247" s="57">
        <v>489459.27795449982</v>
      </c>
    </row>
    <row r="1248" spans="1:14" x14ac:dyDescent="0.35">
      <c r="A1248" s="56" t="s">
        <v>2019</v>
      </c>
      <c r="B1248" s="56">
        <v>8471305</v>
      </c>
      <c r="C1248" s="56" t="s">
        <v>579</v>
      </c>
      <c r="D1248" s="56">
        <v>425510</v>
      </c>
      <c r="E1248" s="56" t="s">
        <v>37</v>
      </c>
      <c r="F1248" s="56" t="str">
        <f t="shared" si="19"/>
        <v>847.8471305.1.425510.000000.847001.200179</v>
      </c>
      <c r="G1248" s="66" t="s">
        <v>21</v>
      </c>
      <c r="H1248" s="66">
        <v>847001</v>
      </c>
      <c r="I1248" s="66" t="s">
        <v>23</v>
      </c>
      <c r="J1248" s="66">
        <v>200179</v>
      </c>
      <c r="K1248" s="56" t="s">
        <v>5218</v>
      </c>
      <c r="L1248" s="56">
        <v>70</v>
      </c>
      <c r="M1248" s="56">
        <v>6000</v>
      </c>
      <c r="N1248" s="57">
        <v>2113912.71</v>
      </c>
    </row>
    <row r="1249" spans="1:14" x14ac:dyDescent="0.35">
      <c r="A1249" s="56" t="s">
        <v>2019</v>
      </c>
      <c r="B1249" s="56">
        <v>8471305</v>
      </c>
      <c r="C1249" s="56" t="s">
        <v>579</v>
      </c>
      <c r="D1249" s="56">
        <v>425550</v>
      </c>
      <c r="E1249" s="56" t="s">
        <v>83</v>
      </c>
      <c r="F1249" s="56" t="str">
        <f t="shared" si="19"/>
        <v>847.8471305.1.425550.000000.847001.200179</v>
      </c>
      <c r="G1249" s="66" t="s">
        <v>21</v>
      </c>
      <c r="H1249" s="66">
        <v>847001</v>
      </c>
      <c r="I1249" s="66" t="s">
        <v>23</v>
      </c>
      <c r="J1249" s="66">
        <v>200179</v>
      </c>
      <c r="K1249" s="56" t="s">
        <v>5222</v>
      </c>
      <c r="L1249" s="56">
        <v>60</v>
      </c>
      <c r="M1249" s="56">
        <v>18000</v>
      </c>
      <c r="N1249" s="57">
        <v>1080000</v>
      </c>
    </row>
    <row r="1250" spans="1:14" x14ac:dyDescent="0.35">
      <c r="A1250" s="56" t="s">
        <v>2024</v>
      </c>
      <c r="B1250" s="56">
        <v>8471305</v>
      </c>
      <c r="C1250" s="56" t="s">
        <v>579</v>
      </c>
      <c r="D1250" s="56">
        <v>425720</v>
      </c>
      <c r="E1250" s="56" t="s">
        <v>126</v>
      </c>
      <c r="F1250" s="56" t="str">
        <f t="shared" si="19"/>
        <v>847.8471305.1.425720.000000.847001.200179</v>
      </c>
      <c r="G1250" s="66" t="s">
        <v>21</v>
      </c>
      <c r="H1250" s="66">
        <v>847001</v>
      </c>
      <c r="I1250" s="66" t="s">
        <v>23</v>
      </c>
      <c r="J1250" s="66">
        <v>200179</v>
      </c>
      <c r="K1250" s="56" t="s">
        <v>5226</v>
      </c>
      <c r="L1250" s="56">
        <v>1</v>
      </c>
      <c r="M1250" s="56">
        <v>750000</v>
      </c>
      <c r="N1250" s="57">
        <v>750000</v>
      </c>
    </row>
    <row r="1251" spans="1:14" x14ac:dyDescent="0.35">
      <c r="A1251" s="56" t="s">
        <v>2024</v>
      </c>
      <c r="B1251" s="56">
        <v>8471305</v>
      </c>
      <c r="C1251" s="56" t="s">
        <v>579</v>
      </c>
      <c r="D1251" s="56">
        <v>425720</v>
      </c>
      <c r="E1251" s="56" t="s">
        <v>126</v>
      </c>
      <c r="F1251" s="56" t="str">
        <f t="shared" si="19"/>
        <v>847.8471305.1.425720.000000.847001.200179</v>
      </c>
      <c r="G1251" s="66" t="s">
        <v>21</v>
      </c>
      <c r="H1251" s="66">
        <v>847001</v>
      </c>
      <c r="I1251" s="66" t="s">
        <v>23</v>
      </c>
      <c r="J1251" s="66">
        <v>200179</v>
      </c>
      <c r="K1251" s="56" t="s">
        <v>5229</v>
      </c>
      <c r="L1251" s="56">
        <v>1</v>
      </c>
      <c r="M1251" s="56">
        <v>184000</v>
      </c>
      <c r="N1251" s="57">
        <v>184000</v>
      </c>
    </row>
    <row r="1252" spans="1:14" x14ac:dyDescent="0.35">
      <c r="A1252" s="56" t="s">
        <v>2024</v>
      </c>
      <c r="B1252" s="56">
        <v>8471305</v>
      </c>
      <c r="C1252" s="56" t="s">
        <v>579</v>
      </c>
      <c r="D1252" s="56">
        <v>425720</v>
      </c>
      <c r="E1252" s="56" t="s">
        <v>126</v>
      </c>
      <c r="F1252" s="56" t="str">
        <f t="shared" si="19"/>
        <v>847.8471305.1.425720.000000.847001.200179</v>
      </c>
      <c r="G1252" s="66" t="s">
        <v>21</v>
      </c>
      <c r="H1252" s="66">
        <v>847001</v>
      </c>
      <c r="I1252" s="66" t="s">
        <v>23</v>
      </c>
      <c r="J1252" s="66">
        <v>200179</v>
      </c>
      <c r="K1252" s="56" t="s">
        <v>5230</v>
      </c>
      <c r="L1252" s="56">
        <v>1</v>
      </c>
      <c r="M1252" s="56">
        <v>39000</v>
      </c>
      <c r="N1252" s="57">
        <v>39000</v>
      </c>
    </row>
    <row r="1253" spans="1:14" x14ac:dyDescent="0.35">
      <c r="A1253" s="56" t="s">
        <v>2024</v>
      </c>
      <c r="B1253" s="56">
        <v>8471305</v>
      </c>
      <c r="C1253" s="56" t="s">
        <v>579</v>
      </c>
      <c r="D1253" s="56">
        <v>425720</v>
      </c>
      <c r="E1253" s="56" t="s">
        <v>126</v>
      </c>
      <c r="F1253" s="56" t="str">
        <f t="shared" si="19"/>
        <v>847.8471305.1.425720.000000.847001.200179</v>
      </c>
      <c r="G1253" s="66" t="s">
        <v>21</v>
      </c>
      <c r="H1253" s="66">
        <v>847001</v>
      </c>
      <c r="I1253" s="66" t="s">
        <v>23</v>
      </c>
      <c r="J1253" s="66">
        <v>200179</v>
      </c>
      <c r="K1253" s="56" t="s">
        <v>5231</v>
      </c>
      <c r="L1253" s="56">
        <v>1</v>
      </c>
      <c r="M1253" s="56">
        <v>157000</v>
      </c>
      <c r="N1253" s="57">
        <v>157000</v>
      </c>
    </row>
    <row r="1254" spans="1:14" x14ac:dyDescent="0.35">
      <c r="A1254" s="56" t="s">
        <v>2036</v>
      </c>
      <c r="B1254" s="56">
        <v>8471305</v>
      </c>
      <c r="C1254" s="56" t="s">
        <v>579</v>
      </c>
      <c r="D1254" s="56">
        <v>425900</v>
      </c>
      <c r="E1254" s="56" t="s">
        <v>40</v>
      </c>
      <c r="F1254" s="56" t="str">
        <f t="shared" si="19"/>
        <v>847.8471305.1.425900.000000.847001.200179</v>
      </c>
      <c r="G1254" s="66" t="s">
        <v>21</v>
      </c>
      <c r="H1254" s="66">
        <v>847001</v>
      </c>
      <c r="I1254" s="66" t="s">
        <v>23</v>
      </c>
      <c r="J1254" s="66">
        <v>200179</v>
      </c>
      <c r="K1254" s="56" t="s">
        <v>5233</v>
      </c>
      <c r="L1254" s="56">
        <v>101</v>
      </c>
      <c r="M1254" s="56">
        <v>1000</v>
      </c>
      <c r="N1254" s="57">
        <v>101000</v>
      </c>
    </row>
    <row r="1255" spans="1:14" x14ac:dyDescent="0.35">
      <c r="A1255" s="56" t="s">
        <v>2036</v>
      </c>
      <c r="B1255" s="56">
        <v>8471305</v>
      </c>
      <c r="C1255" s="56" t="s">
        <v>579</v>
      </c>
      <c r="D1255" s="56">
        <v>425900</v>
      </c>
      <c r="E1255" s="56" t="s">
        <v>40</v>
      </c>
      <c r="F1255" s="56" t="str">
        <f t="shared" si="19"/>
        <v>847.8471305.1.425900.000000.847001.200179</v>
      </c>
      <c r="G1255" s="66" t="s">
        <v>21</v>
      </c>
      <c r="H1255" s="66">
        <v>847001</v>
      </c>
      <c r="I1255" s="66" t="s">
        <v>23</v>
      </c>
      <c r="J1255" s="66">
        <v>200179</v>
      </c>
      <c r="K1255" s="56" t="s">
        <v>5238</v>
      </c>
      <c r="L1255" s="56">
        <v>165</v>
      </c>
      <c r="M1255" s="56">
        <v>500</v>
      </c>
      <c r="N1255" s="57">
        <v>82500</v>
      </c>
    </row>
    <row r="1256" spans="1:14" x14ac:dyDescent="0.35">
      <c r="A1256" s="56" t="s">
        <v>2058</v>
      </c>
      <c r="B1256" s="56">
        <v>8471305</v>
      </c>
      <c r="C1256" s="56" t="s">
        <v>579</v>
      </c>
      <c r="D1256" s="56">
        <v>426100</v>
      </c>
      <c r="E1256" s="56" t="s">
        <v>316</v>
      </c>
      <c r="F1256" s="56" t="str">
        <f t="shared" si="19"/>
        <v>847.8471305.1.426100.000000.847001.200179</v>
      </c>
      <c r="G1256" s="66" t="s">
        <v>21</v>
      </c>
      <c r="H1256" s="66">
        <v>847001</v>
      </c>
      <c r="I1256" s="66" t="s">
        <v>23</v>
      </c>
      <c r="J1256" s="66">
        <v>200179</v>
      </c>
      <c r="K1256" s="56" t="s">
        <v>5241</v>
      </c>
      <c r="L1256" s="56">
        <v>3</v>
      </c>
      <c r="M1256" s="56">
        <v>14400</v>
      </c>
      <c r="N1256" s="57">
        <v>43200</v>
      </c>
    </row>
    <row r="1257" spans="1:14" x14ac:dyDescent="0.35">
      <c r="A1257" s="56" t="s">
        <v>2019</v>
      </c>
      <c r="B1257" s="56">
        <v>8471305</v>
      </c>
      <c r="C1257" s="56" t="s">
        <v>579</v>
      </c>
      <c r="D1257" s="56">
        <v>427200</v>
      </c>
      <c r="E1257" s="56" t="s">
        <v>89</v>
      </c>
      <c r="F1257" s="56" t="str">
        <f t="shared" si="19"/>
        <v>847.8471305.1.427200.000000.847001.200179</v>
      </c>
      <c r="G1257" s="66" t="s">
        <v>21</v>
      </c>
      <c r="H1257" s="66">
        <v>847001</v>
      </c>
      <c r="I1257" s="66" t="s">
        <v>23</v>
      </c>
      <c r="J1257" s="66">
        <v>200179</v>
      </c>
      <c r="K1257" s="56" t="s">
        <v>5245</v>
      </c>
      <c r="L1257" s="56">
        <v>60</v>
      </c>
      <c r="M1257" s="56">
        <v>10000</v>
      </c>
      <c r="N1257" s="57">
        <v>600000</v>
      </c>
    </row>
    <row r="1258" spans="1:14" x14ac:dyDescent="0.35">
      <c r="A1258" s="56" t="s">
        <v>1998</v>
      </c>
      <c r="B1258" s="56">
        <v>8471305</v>
      </c>
      <c r="C1258" s="56" t="s">
        <v>579</v>
      </c>
      <c r="D1258" s="56">
        <v>427710</v>
      </c>
      <c r="E1258" s="56" t="s">
        <v>46</v>
      </c>
      <c r="F1258" s="56" t="str">
        <f t="shared" si="19"/>
        <v>847.8471305.1.427710.000000.847001.200179</v>
      </c>
      <c r="G1258" s="66" t="s">
        <v>21</v>
      </c>
      <c r="H1258" s="66">
        <v>847001</v>
      </c>
      <c r="I1258" s="66" t="s">
        <v>23</v>
      </c>
      <c r="J1258" s="66">
        <v>200179</v>
      </c>
      <c r="K1258" s="56" t="s">
        <v>5250</v>
      </c>
      <c r="L1258" s="56">
        <v>6</v>
      </c>
      <c r="M1258" s="56">
        <v>25000</v>
      </c>
      <c r="N1258" s="57">
        <v>150000</v>
      </c>
    </row>
    <row r="1259" spans="1:14" x14ac:dyDescent="0.35">
      <c r="A1259" s="56" t="s">
        <v>2041</v>
      </c>
      <c r="B1259" s="56">
        <v>8471305</v>
      </c>
      <c r="C1259" s="56" t="s">
        <v>579</v>
      </c>
      <c r="D1259" s="56">
        <v>427810</v>
      </c>
      <c r="E1259" s="56" t="s">
        <v>459</v>
      </c>
      <c r="F1259" s="56" t="str">
        <f t="shared" si="19"/>
        <v>847.8471305.1.427810.000000.847001.200179</v>
      </c>
      <c r="G1259" s="66" t="s">
        <v>21</v>
      </c>
      <c r="H1259" s="66">
        <v>847001</v>
      </c>
      <c r="I1259" s="66" t="s">
        <v>23</v>
      </c>
      <c r="J1259" s="66">
        <v>200179</v>
      </c>
      <c r="K1259" s="56" t="s">
        <v>5255</v>
      </c>
      <c r="L1259" s="56">
        <v>1</v>
      </c>
      <c r="M1259" s="56">
        <v>12000</v>
      </c>
      <c r="N1259" s="57">
        <v>12000</v>
      </c>
    </row>
    <row r="1260" spans="1:14" x14ac:dyDescent="0.35">
      <c r="A1260" s="56" t="s">
        <v>2047</v>
      </c>
      <c r="B1260" s="56">
        <v>8471305</v>
      </c>
      <c r="C1260" s="56" t="s">
        <v>579</v>
      </c>
      <c r="D1260" s="56">
        <v>428090</v>
      </c>
      <c r="E1260" s="56" t="s">
        <v>52</v>
      </c>
      <c r="F1260" s="56" t="str">
        <f t="shared" si="19"/>
        <v>847.8471305.1.428090.000000.847001.200179</v>
      </c>
      <c r="G1260" s="66" t="s">
        <v>21</v>
      </c>
      <c r="H1260" s="66">
        <v>847001</v>
      </c>
      <c r="I1260" s="66" t="s">
        <v>23</v>
      </c>
      <c r="J1260" s="66">
        <v>200179</v>
      </c>
      <c r="K1260" s="56" t="s">
        <v>5259</v>
      </c>
      <c r="L1260" s="56">
        <v>25</v>
      </c>
      <c r="M1260" s="56">
        <v>14040</v>
      </c>
      <c r="N1260" s="57">
        <v>351000</v>
      </c>
    </row>
    <row r="1261" spans="1:14" x14ac:dyDescent="0.35">
      <c r="A1261" s="56" t="s">
        <v>2036</v>
      </c>
      <c r="B1261" s="56">
        <v>8471305</v>
      </c>
      <c r="C1261" s="56" t="s">
        <v>579</v>
      </c>
      <c r="D1261" s="56">
        <v>436110</v>
      </c>
      <c r="E1261" s="56" t="s">
        <v>64</v>
      </c>
      <c r="F1261" s="56" t="str">
        <f t="shared" si="19"/>
        <v>847.8471305.1.436110.000000.847001.200179</v>
      </c>
      <c r="G1261" s="66" t="s">
        <v>21</v>
      </c>
      <c r="H1261" s="66">
        <v>847001</v>
      </c>
      <c r="I1261" s="66" t="s">
        <v>23</v>
      </c>
      <c r="J1261" s="66">
        <v>200179</v>
      </c>
      <c r="K1261" s="56" t="s">
        <v>5266</v>
      </c>
      <c r="L1261" s="56">
        <v>1</v>
      </c>
      <c r="M1261" s="56">
        <v>144000</v>
      </c>
      <c r="N1261" s="57">
        <v>144000</v>
      </c>
    </row>
    <row r="1262" spans="1:14" x14ac:dyDescent="0.35">
      <c r="A1262" s="56" t="s">
        <v>2036</v>
      </c>
      <c r="B1262" s="56">
        <v>8471305</v>
      </c>
      <c r="C1262" s="56" t="s">
        <v>579</v>
      </c>
      <c r="D1262" s="56">
        <v>436120</v>
      </c>
      <c r="E1262" s="56" t="s">
        <v>431</v>
      </c>
      <c r="F1262" s="56" t="str">
        <f t="shared" si="19"/>
        <v>847.8471305.1.436120.000000.847001.200179</v>
      </c>
      <c r="G1262" s="66" t="s">
        <v>21</v>
      </c>
      <c r="H1262" s="66">
        <v>847001</v>
      </c>
      <c r="I1262" s="66" t="s">
        <v>23</v>
      </c>
      <c r="J1262" s="66">
        <v>200179</v>
      </c>
      <c r="K1262" s="56" t="s">
        <v>5268</v>
      </c>
      <c r="L1262" s="56">
        <v>4</v>
      </c>
      <c r="M1262" s="56">
        <v>14400</v>
      </c>
      <c r="N1262" s="57">
        <v>57600</v>
      </c>
    </row>
    <row r="1263" spans="1:14" x14ac:dyDescent="0.35">
      <c r="A1263" s="56" t="s">
        <v>2058</v>
      </c>
      <c r="B1263" s="56">
        <v>8471305</v>
      </c>
      <c r="C1263" s="56" t="s">
        <v>5640</v>
      </c>
      <c r="D1263" s="56">
        <v>426100</v>
      </c>
      <c r="E1263" s="56" t="s">
        <v>316</v>
      </c>
      <c r="F1263" s="56" t="str">
        <f t="shared" si="19"/>
        <v>847.8471305.1.426100.000000.847001.200179</v>
      </c>
      <c r="G1263" s="66" t="s">
        <v>21</v>
      </c>
      <c r="H1263" s="66">
        <v>847001</v>
      </c>
      <c r="I1263" s="66" t="s">
        <v>23</v>
      </c>
      <c r="J1263" s="66">
        <v>200179</v>
      </c>
      <c r="K1263" s="56" t="s">
        <v>4079</v>
      </c>
      <c r="L1263" s="56">
        <v>5</v>
      </c>
      <c r="M1263" s="56">
        <v>2000</v>
      </c>
      <c r="N1263" s="57">
        <v>10000</v>
      </c>
    </row>
    <row r="1264" spans="1:14" x14ac:dyDescent="0.35">
      <c r="A1264" s="56" t="s">
        <v>2668</v>
      </c>
      <c r="B1264" s="56">
        <v>8471305</v>
      </c>
      <c r="C1264" s="56" t="s">
        <v>5640</v>
      </c>
      <c r="D1264" s="56">
        <v>426900</v>
      </c>
      <c r="E1264" s="56" t="s">
        <v>360</v>
      </c>
      <c r="F1264" s="56" t="str">
        <f t="shared" si="19"/>
        <v>847.8471305.1.426900.000000.847001.200179</v>
      </c>
      <c r="G1264" s="66" t="s">
        <v>21</v>
      </c>
      <c r="H1264" s="66">
        <v>847001</v>
      </c>
      <c r="I1264" s="66" t="s">
        <v>23</v>
      </c>
      <c r="J1264" s="66">
        <v>200179</v>
      </c>
      <c r="K1264" s="56" t="s">
        <v>4086</v>
      </c>
      <c r="L1264" s="56">
        <v>5</v>
      </c>
      <c r="M1264" s="56">
        <v>2000</v>
      </c>
      <c r="N1264" s="57">
        <v>10000</v>
      </c>
    </row>
    <row r="1265" spans="1:14" x14ac:dyDescent="0.35">
      <c r="A1265" s="56" t="s">
        <v>1998</v>
      </c>
      <c r="B1265" s="56">
        <v>8471305</v>
      </c>
      <c r="C1265" s="56" t="s">
        <v>5640</v>
      </c>
      <c r="D1265" s="56">
        <v>427710</v>
      </c>
      <c r="E1265" s="56" t="s">
        <v>46</v>
      </c>
      <c r="F1265" s="56" t="str">
        <f t="shared" si="19"/>
        <v>847.8471305.1.427710.000000.847001.200179</v>
      </c>
      <c r="G1265" s="66" t="s">
        <v>21</v>
      </c>
      <c r="H1265" s="66">
        <v>847001</v>
      </c>
      <c r="I1265" s="66" t="s">
        <v>23</v>
      </c>
      <c r="J1265" s="66">
        <v>200179</v>
      </c>
      <c r="K1265" s="56" t="s">
        <v>4087</v>
      </c>
      <c r="L1265" s="56">
        <v>5</v>
      </c>
      <c r="M1265" s="56">
        <v>4000</v>
      </c>
      <c r="N1265" s="57">
        <v>20000</v>
      </c>
    </row>
    <row r="1266" spans="1:14" x14ac:dyDescent="0.35">
      <c r="A1266" s="56" t="s">
        <v>1998</v>
      </c>
      <c r="B1266" s="56">
        <v>8471305</v>
      </c>
      <c r="C1266" s="56" t="s">
        <v>5640</v>
      </c>
      <c r="D1266" s="56">
        <v>435340</v>
      </c>
      <c r="E1266" s="56" t="s">
        <v>239</v>
      </c>
      <c r="F1266" s="56" t="str">
        <f t="shared" si="19"/>
        <v>847.8471305.1.435340.000000.847001.200179</v>
      </c>
      <c r="G1266" s="66" t="s">
        <v>21</v>
      </c>
      <c r="H1266" s="66">
        <v>847001</v>
      </c>
      <c r="I1266" s="66" t="s">
        <v>23</v>
      </c>
      <c r="J1266" s="66">
        <v>200179</v>
      </c>
      <c r="K1266" s="56" t="s">
        <v>4089</v>
      </c>
      <c r="L1266" s="56">
        <v>5</v>
      </c>
      <c r="M1266" s="56">
        <v>1000</v>
      </c>
      <c r="N1266" s="57">
        <v>5000</v>
      </c>
    </row>
    <row r="1267" spans="1:14" x14ac:dyDescent="0.35">
      <c r="A1267" s="56" t="s">
        <v>1998</v>
      </c>
      <c r="B1267" s="56">
        <v>8471305</v>
      </c>
      <c r="C1267" s="56" t="s">
        <v>5640</v>
      </c>
      <c r="D1267" s="56">
        <v>435508</v>
      </c>
      <c r="E1267" s="56" t="s">
        <v>147</v>
      </c>
      <c r="F1267" s="56" t="str">
        <f t="shared" si="19"/>
        <v>847.8471305.1.435508.000000.847001.200179</v>
      </c>
      <c r="G1267" s="66" t="s">
        <v>21</v>
      </c>
      <c r="H1267" s="66">
        <v>847001</v>
      </c>
      <c r="I1267" s="66" t="s">
        <v>23</v>
      </c>
      <c r="J1267" s="66">
        <v>200179</v>
      </c>
      <c r="K1267" s="56" t="s">
        <v>5642</v>
      </c>
      <c r="L1267" s="56">
        <v>94</v>
      </c>
      <c r="M1267" s="56">
        <v>2200</v>
      </c>
      <c r="N1267" s="57">
        <v>206800</v>
      </c>
    </row>
    <row r="1268" spans="1:14" x14ac:dyDescent="0.35">
      <c r="A1268" s="56" t="s">
        <v>2668</v>
      </c>
      <c r="B1268" s="56">
        <v>8471305</v>
      </c>
      <c r="C1268" s="56" t="s">
        <v>4042</v>
      </c>
      <c r="D1268" s="56">
        <v>421000</v>
      </c>
      <c r="E1268" s="56" t="s">
        <v>31</v>
      </c>
      <c r="F1268" s="56" t="str">
        <f t="shared" si="19"/>
        <v>847.8471305.1.421000.000000.847001.200179</v>
      </c>
      <c r="G1268" s="66" t="s">
        <v>21</v>
      </c>
      <c r="H1268" s="66">
        <v>847001</v>
      </c>
      <c r="I1268" s="66" t="s">
        <v>23</v>
      </c>
      <c r="J1268" s="66">
        <v>200179</v>
      </c>
      <c r="K1268" s="56" t="s">
        <v>4043</v>
      </c>
      <c r="L1268" s="56">
        <v>1</v>
      </c>
      <c r="M1268" s="56">
        <v>69000</v>
      </c>
      <c r="N1268" s="57">
        <v>69000</v>
      </c>
    </row>
    <row r="1269" spans="1:14" x14ac:dyDescent="0.35">
      <c r="A1269" s="56" t="s">
        <v>2668</v>
      </c>
      <c r="B1269" s="56">
        <v>8471305</v>
      </c>
      <c r="C1269" s="56" t="s">
        <v>4042</v>
      </c>
      <c r="D1269" s="56">
        <v>421000</v>
      </c>
      <c r="E1269" s="56" t="s">
        <v>31</v>
      </c>
      <c r="F1269" s="56" t="str">
        <f t="shared" si="19"/>
        <v>847.8471305.1.421000.000000.847001.200179</v>
      </c>
      <c r="G1269" s="66" t="s">
        <v>21</v>
      </c>
      <c r="H1269" s="66">
        <v>847001</v>
      </c>
      <c r="I1269" s="66" t="s">
        <v>23</v>
      </c>
      <c r="J1269" s="66">
        <v>200179</v>
      </c>
      <c r="K1269" s="56" t="s">
        <v>4048</v>
      </c>
      <c r="L1269" s="56">
        <v>30</v>
      </c>
      <c r="M1269" s="56">
        <v>1437.5</v>
      </c>
      <c r="N1269" s="57">
        <v>43125</v>
      </c>
    </row>
    <row r="1270" spans="1:14" x14ac:dyDescent="0.35">
      <c r="A1270" s="56" t="s">
        <v>2668</v>
      </c>
      <c r="B1270" s="56">
        <v>8471305</v>
      </c>
      <c r="C1270" s="56" t="s">
        <v>4042</v>
      </c>
      <c r="D1270" s="56">
        <v>421000</v>
      </c>
      <c r="E1270" s="56" t="s">
        <v>31</v>
      </c>
      <c r="F1270" s="56" t="str">
        <f t="shared" si="19"/>
        <v>847.8471305.1.421000.000000.847001.200179</v>
      </c>
      <c r="G1270" s="66" t="s">
        <v>21</v>
      </c>
      <c r="H1270" s="66">
        <v>847001</v>
      </c>
      <c r="I1270" s="66" t="s">
        <v>23</v>
      </c>
      <c r="J1270" s="66">
        <v>200179</v>
      </c>
      <c r="K1270" s="56" t="s">
        <v>4050</v>
      </c>
      <c r="L1270" s="56">
        <v>15</v>
      </c>
      <c r="M1270" s="56">
        <v>977.5</v>
      </c>
      <c r="N1270" s="57">
        <v>14662.5</v>
      </c>
    </row>
    <row r="1271" spans="1:14" x14ac:dyDescent="0.35">
      <c r="A1271" s="56" t="s">
        <v>2668</v>
      </c>
      <c r="B1271" s="56">
        <v>8471305</v>
      </c>
      <c r="C1271" s="56" t="s">
        <v>4042</v>
      </c>
      <c r="D1271" s="56">
        <v>421000</v>
      </c>
      <c r="E1271" s="56" t="s">
        <v>31</v>
      </c>
      <c r="F1271" s="56" t="str">
        <f t="shared" si="19"/>
        <v>847.8471305.1.421000.000000.847001.200179</v>
      </c>
      <c r="G1271" s="66" t="s">
        <v>21</v>
      </c>
      <c r="H1271" s="66">
        <v>847001</v>
      </c>
      <c r="I1271" s="66" t="s">
        <v>23</v>
      </c>
      <c r="J1271" s="66">
        <v>200179</v>
      </c>
      <c r="K1271" s="56" t="s">
        <v>4051</v>
      </c>
      <c r="L1271" s="56">
        <v>9</v>
      </c>
      <c r="M1271" s="56">
        <v>8625</v>
      </c>
      <c r="N1271" s="57">
        <v>77625</v>
      </c>
    </row>
    <row r="1272" spans="1:14" x14ac:dyDescent="0.35">
      <c r="A1272" s="56" t="s">
        <v>2024</v>
      </c>
      <c r="B1272" s="56">
        <v>8471305</v>
      </c>
      <c r="C1272" s="56" t="s">
        <v>4042</v>
      </c>
      <c r="D1272" s="56">
        <v>425763</v>
      </c>
      <c r="E1272" s="56" t="s">
        <v>129</v>
      </c>
      <c r="F1272" s="56" t="str">
        <f t="shared" si="19"/>
        <v>847.8471305.1.425763.000000.847001.200179</v>
      </c>
      <c r="G1272" s="66" t="s">
        <v>21</v>
      </c>
      <c r="H1272" s="66">
        <v>847001</v>
      </c>
      <c r="I1272" s="66" t="s">
        <v>23</v>
      </c>
      <c r="J1272" s="66">
        <v>200179</v>
      </c>
      <c r="K1272" s="56" t="s">
        <v>4053</v>
      </c>
      <c r="L1272" s="56">
        <v>30</v>
      </c>
      <c r="M1272" s="56">
        <v>11500</v>
      </c>
      <c r="N1272" s="57">
        <v>345000</v>
      </c>
    </row>
    <row r="1273" spans="1:14" x14ac:dyDescent="0.35">
      <c r="A1273" s="56" t="s">
        <v>1998</v>
      </c>
      <c r="B1273" s="56">
        <v>8471305</v>
      </c>
      <c r="C1273" s="56" t="s">
        <v>4042</v>
      </c>
      <c r="D1273" s="56">
        <v>427710</v>
      </c>
      <c r="E1273" s="56" t="s">
        <v>46</v>
      </c>
      <c r="F1273" s="56" t="str">
        <f t="shared" si="19"/>
        <v>847.8471305.1.427710.000000.847001.200179</v>
      </c>
      <c r="G1273" s="66" t="s">
        <v>21</v>
      </c>
      <c r="H1273" s="66">
        <v>847001</v>
      </c>
      <c r="I1273" s="66" t="s">
        <v>23</v>
      </c>
      <c r="J1273" s="66">
        <v>200179</v>
      </c>
      <c r="K1273" s="56" t="s">
        <v>4057</v>
      </c>
      <c r="L1273" s="56">
        <v>14</v>
      </c>
      <c r="M1273" s="56">
        <v>952.5</v>
      </c>
      <c r="N1273" s="57">
        <v>13335</v>
      </c>
    </row>
    <row r="1274" spans="1:14" x14ac:dyDescent="0.35">
      <c r="A1274" s="56" t="s">
        <v>1998</v>
      </c>
      <c r="B1274" s="56">
        <v>8471305</v>
      </c>
      <c r="C1274" s="56" t="s">
        <v>4042</v>
      </c>
      <c r="D1274" s="56">
        <v>435340</v>
      </c>
      <c r="E1274" s="56" t="s">
        <v>239</v>
      </c>
      <c r="F1274" s="56" t="str">
        <f t="shared" si="19"/>
        <v>847.8471305.1.435340.000000.847001.200179</v>
      </c>
      <c r="G1274" s="66" t="s">
        <v>21</v>
      </c>
      <c r="H1274" s="66">
        <v>847001</v>
      </c>
      <c r="I1274" s="66" t="s">
        <v>23</v>
      </c>
      <c r="J1274" s="66">
        <v>200179</v>
      </c>
      <c r="K1274" s="56" t="s">
        <v>4062</v>
      </c>
      <c r="L1274" s="56">
        <v>15</v>
      </c>
      <c r="M1274" s="56">
        <v>316.25</v>
      </c>
      <c r="N1274" s="57">
        <v>4743.75</v>
      </c>
    </row>
    <row r="1275" spans="1:14" x14ac:dyDescent="0.35">
      <c r="A1275" s="56">
        <v>0</v>
      </c>
      <c r="B1275" s="56">
        <v>8471305</v>
      </c>
      <c r="C1275" s="56" t="s">
        <v>4042</v>
      </c>
      <c r="D1275" s="56">
        <v>492310</v>
      </c>
      <c r="E1275" s="56" t="s">
        <v>871</v>
      </c>
      <c r="F1275" s="56" t="str">
        <f t="shared" si="19"/>
        <v>847.8471305.1.492310.000000.847001.300180</v>
      </c>
      <c r="G1275" s="66" t="s">
        <v>21</v>
      </c>
      <c r="H1275" s="66">
        <v>847001</v>
      </c>
      <c r="I1275" s="66" t="s">
        <v>863</v>
      </c>
      <c r="J1275" s="66">
        <v>300180</v>
      </c>
      <c r="K1275" s="56" t="s">
        <v>4067</v>
      </c>
      <c r="L1275" s="56">
        <v>1</v>
      </c>
      <c r="M1275" s="56">
        <v>6450</v>
      </c>
      <c r="N1275" s="250">
        <v>20238.5</v>
      </c>
    </row>
    <row r="1276" spans="1:14" x14ac:dyDescent="0.35">
      <c r="A1276" s="56">
        <v>0</v>
      </c>
      <c r="B1276" s="56">
        <v>8471305</v>
      </c>
      <c r="C1276" s="56" t="s">
        <v>4042</v>
      </c>
      <c r="D1276" s="56">
        <v>492310</v>
      </c>
      <c r="E1276" s="56" t="s">
        <v>871</v>
      </c>
      <c r="F1276" s="56" t="str">
        <f t="shared" si="19"/>
        <v>847.8471305.1.492310.000000.847001.300180</v>
      </c>
      <c r="G1276" s="66" t="s">
        <v>21</v>
      </c>
      <c r="H1276" s="66">
        <v>847001</v>
      </c>
      <c r="I1276" s="66" t="s">
        <v>863</v>
      </c>
      <c r="J1276" s="66">
        <v>300180</v>
      </c>
      <c r="K1276" s="56" t="s">
        <v>4070</v>
      </c>
      <c r="L1276" s="56">
        <v>1</v>
      </c>
      <c r="M1276" s="56">
        <v>7590</v>
      </c>
    </row>
    <row r="1277" spans="1:14" x14ac:dyDescent="0.35">
      <c r="A1277" s="56">
        <v>0</v>
      </c>
      <c r="B1277" s="56">
        <v>8471305</v>
      </c>
      <c r="C1277" s="56" t="s">
        <v>4042</v>
      </c>
      <c r="D1277" s="56">
        <v>492310</v>
      </c>
      <c r="E1277" s="56" t="s">
        <v>871</v>
      </c>
      <c r="F1277" s="56" t="str">
        <f t="shared" si="19"/>
        <v>847.8471305.1.492310.000000.847001.300180</v>
      </c>
      <c r="G1277" s="66" t="s">
        <v>21</v>
      </c>
      <c r="H1277" s="66">
        <v>847001</v>
      </c>
      <c r="I1277" s="66" t="s">
        <v>863</v>
      </c>
      <c r="J1277" s="66">
        <v>300180</v>
      </c>
      <c r="K1277" s="56" t="s">
        <v>4074</v>
      </c>
      <c r="L1277" s="56">
        <v>1</v>
      </c>
      <c r="M1277" s="56">
        <v>6198.5</v>
      </c>
    </row>
    <row r="1278" spans="1:14" x14ac:dyDescent="0.35">
      <c r="A1278" s="56" t="s">
        <v>2024</v>
      </c>
      <c r="B1278" s="56">
        <v>8471305</v>
      </c>
      <c r="C1278" s="56" t="s">
        <v>4018</v>
      </c>
      <c r="D1278" s="56">
        <v>425720</v>
      </c>
      <c r="E1278" s="56" t="s">
        <v>126</v>
      </c>
      <c r="F1278" s="56" t="str">
        <f t="shared" si="19"/>
        <v>847.8471305.1.425720.000000.847001.200179</v>
      </c>
      <c r="G1278" s="66" t="s">
        <v>21</v>
      </c>
      <c r="H1278" s="66">
        <v>847001</v>
      </c>
      <c r="I1278" s="66" t="s">
        <v>23</v>
      </c>
      <c r="J1278" s="66">
        <v>200179</v>
      </c>
      <c r="K1278" s="56" t="s">
        <v>4019</v>
      </c>
      <c r="L1278" s="56">
        <v>60</v>
      </c>
      <c r="M1278" s="56">
        <v>28500</v>
      </c>
      <c r="N1278" s="57">
        <v>1710000</v>
      </c>
    </row>
    <row r="1279" spans="1:14" x14ac:dyDescent="0.35">
      <c r="A1279" s="56" t="s">
        <v>2024</v>
      </c>
      <c r="B1279" s="56">
        <v>8471305</v>
      </c>
      <c r="C1279" s="56" t="s">
        <v>4018</v>
      </c>
      <c r="D1279" s="56">
        <v>425746</v>
      </c>
      <c r="E1279" s="56" t="s">
        <v>548</v>
      </c>
      <c r="F1279" s="56" t="str">
        <f t="shared" si="19"/>
        <v>847.8471305.1.425746.000000.847001.200179</v>
      </c>
      <c r="G1279" s="66" t="s">
        <v>21</v>
      </c>
      <c r="H1279" s="66">
        <v>847001</v>
      </c>
      <c r="I1279" s="66" t="s">
        <v>23</v>
      </c>
      <c r="J1279" s="66">
        <v>200179</v>
      </c>
      <c r="K1279" s="56" t="s">
        <v>4028</v>
      </c>
      <c r="L1279" s="56">
        <v>738</v>
      </c>
      <c r="M1279" s="56">
        <v>300</v>
      </c>
      <c r="N1279" s="57">
        <v>221400</v>
      </c>
    </row>
    <row r="1280" spans="1:14" x14ac:dyDescent="0.35">
      <c r="A1280" s="56" t="s">
        <v>2024</v>
      </c>
      <c r="B1280" s="56">
        <v>8471305</v>
      </c>
      <c r="C1280" s="56" t="s">
        <v>4018</v>
      </c>
      <c r="D1280" s="56">
        <v>425749</v>
      </c>
      <c r="E1280" s="56" t="s">
        <v>115</v>
      </c>
      <c r="F1280" s="56" t="str">
        <f t="shared" si="19"/>
        <v>847.8471305.1.425749.000000.847001.200179</v>
      </c>
      <c r="G1280" s="66" t="s">
        <v>21</v>
      </c>
      <c r="H1280" s="66">
        <v>847001</v>
      </c>
      <c r="I1280" s="66" t="s">
        <v>863</v>
      </c>
      <c r="J1280" s="66">
        <v>200179</v>
      </c>
      <c r="K1280" s="56" t="s">
        <v>5865</v>
      </c>
      <c r="L1280" s="56">
        <v>200</v>
      </c>
      <c r="M1280" s="56">
        <v>336000</v>
      </c>
      <c r="N1280" s="57">
        <v>67200000</v>
      </c>
    </row>
    <row r="1281" spans="1:14" x14ac:dyDescent="0.35">
      <c r="A1281" s="56" t="s">
        <v>2047</v>
      </c>
      <c r="B1281" s="56">
        <v>8471305</v>
      </c>
      <c r="C1281" s="56" t="s">
        <v>4018</v>
      </c>
      <c r="D1281" s="56">
        <v>428090</v>
      </c>
      <c r="E1281" s="56" t="s">
        <v>52</v>
      </c>
      <c r="F1281" s="56" t="str">
        <f t="shared" si="19"/>
        <v>847.8471305.1.428090.000000.847001.200179</v>
      </c>
      <c r="G1281" s="66" t="s">
        <v>21</v>
      </c>
      <c r="H1281" s="66">
        <v>847001</v>
      </c>
      <c r="I1281" s="66" t="s">
        <v>23</v>
      </c>
      <c r="J1281" s="66">
        <v>200179</v>
      </c>
      <c r="K1281" s="56" t="s">
        <v>4036</v>
      </c>
      <c r="L1281" s="56">
        <v>4</v>
      </c>
      <c r="M1281" s="56">
        <v>17000</v>
      </c>
      <c r="N1281" s="57">
        <v>68000</v>
      </c>
    </row>
    <row r="1282" spans="1:14" x14ac:dyDescent="0.35">
      <c r="A1282" s="56" t="s">
        <v>2036</v>
      </c>
      <c r="B1282" s="56">
        <v>8471305</v>
      </c>
      <c r="C1282" s="56" t="s">
        <v>4018</v>
      </c>
      <c r="D1282" s="56">
        <v>436110</v>
      </c>
      <c r="E1282" s="56" t="s">
        <v>64</v>
      </c>
      <c r="F1282" s="56" t="str">
        <f t="shared" si="19"/>
        <v>847.8471305.1.436110.000000.847001.200179</v>
      </c>
      <c r="G1282" s="66" t="s">
        <v>21</v>
      </c>
      <c r="H1282" s="66">
        <v>847001</v>
      </c>
      <c r="I1282" s="66" t="s">
        <v>23</v>
      </c>
      <c r="J1282" s="66">
        <v>200179</v>
      </c>
      <c r="K1282" s="56" t="s">
        <v>4039</v>
      </c>
      <c r="L1282" s="56">
        <v>1</v>
      </c>
      <c r="M1282" s="56">
        <v>100000</v>
      </c>
      <c r="N1282" s="57">
        <v>100000</v>
      </c>
    </row>
    <row r="1283" spans="1:14" x14ac:dyDescent="0.35">
      <c r="A1283" s="56" t="s">
        <v>1998</v>
      </c>
      <c r="B1283" s="56">
        <v>8471305</v>
      </c>
      <c r="C1283" s="56" t="s">
        <v>4018</v>
      </c>
      <c r="D1283" s="56">
        <v>425742</v>
      </c>
      <c r="E1283" s="56" t="s">
        <v>528</v>
      </c>
      <c r="F1283" s="56" t="str">
        <f t="shared" ref="F1283:F1347" si="20">CONCATENATE(847,".",B1283,".",1,".",D1283,".","000000",".",H1283,".",J1283)</f>
        <v>847.8471305.1.425742.000000.847001.200179</v>
      </c>
      <c r="G1283" s="66" t="s">
        <v>21</v>
      </c>
      <c r="H1283" s="66">
        <v>847001</v>
      </c>
      <c r="I1283" s="66" t="s">
        <v>23</v>
      </c>
      <c r="J1283" s="66">
        <v>200179</v>
      </c>
      <c r="K1283" s="56" t="s">
        <v>4025</v>
      </c>
      <c r="L1283" s="56">
        <v>60</v>
      </c>
      <c r="M1283" s="56">
        <v>1500</v>
      </c>
      <c r="N1283" s="57">
        <v>90000</v>
      </c>
    </row>
    <row r="1284" spans="1:14" x14ac:dyDescent="0.35">
      <c r="A1284" s="56" t="s">
        <v>2024</v>
      </c>
      <c r="B1284" s="56">
        <v>8471305</v>
      </c>
      <c r="C1284" s="56" t="s">
        <v>4018</v>
      </c>
      <c r="D1284" s="56">
        <v>425750</v>
      </c>
      <c r="E1284" s="56" t="s">
        <v>554</v>
      </c>
      <c r="F1284" s="56" t="str">
        <f t="shared" si="20"/>
        <v>847.8471305.1.425750.000000.847001.200179</v>
      </c>
      <c r="G1284" s="66" t="s">
        <v>21</v>
      </c>
      <c r="H1284" s="66">
        <v>847001</v>
      </c>
      <c r="I1284" s="66" t="s">
        <v>23</v>
      </c>
      <c r="J1284" s="66">
        <v>200179</v>
      </c>
      <c r="K1284" s="56" t="s">
        <v>4034</v>
      </c>
      <c r="L1284" s="56">
        <v>1</v>
      </c>
      <c r="M1284" s="56">
        <v>25641.360000000001</v>
      </c>
      <c r="N1284" s="57">
        <v>25641.360000000001</v>
      </c>
    </row>
    <row r="1285" spans="1:14" x14ac:dyDescent="0.35">
      <c r="A1285" s="56" t="s">
        <v>1998</v>
      </c>
      <c r="B1285" s="56">
        <v>8471305</v>
      </c>
      <c r="C1285" s="56" t="s">
        <v>5660</v>
      </c>
      <c r="D1285" s="56">
        <v>420550</v>
      </c>
      <c r="E1285" s="56" t="s">
        <v>18</v>
      </c>
      <c r="F1285" s="56" t="str">
        <f t="shared" si="20"/>
        <v>847.8471305.1.420550.000000.847001.200179</v>
      </c>
      <c r="G1285" s="66" t="s">
        <v>21</v>
      </c>
      <c r="H1285" s="66">
        <v>847001</v>
      </c>
      <c r="I1285" s="66" t="s">
        <v>23</v>
      </c>
      <c r="J1285" s="66">
        <v>200179</v>
      </c>
      <c r="K1285" s="56" t="s">
        <v>5866</v>
      </c>
      <c r="N1285" s="57">
        <v>0</v>
      </c>
    </row>
    <row r="1286" spans="1:14" x14ac:dyDescent="0.35">
      <c r="A1286" s="56" t="s">
        <v>1998</v>
      </c>
      <c r="B1286" s="56">
        <v>8471305</v>
      </c>
      <c r="C1286" s="56" t="s">
        <v>5660</v>
      </c>
      <c r="D1286" s="56">
        <v>421700</v>
      </c>
      <c r="E1286" s="56" t="s">
        <v>34</v>
      </c>
      <c r="F1286" s="56" t="str">
        <f t="shared" si="20"/>
        <v>847.8471305.1.421700.000000.847001.200179</v>
      </c>
      <c r="G1286" s="66" t="s">
        <v>21</v>
      </c>
      <c r="H1286" s="66">
        <v>847001</v>
      </c>
      <c r="I1286" s="66" t="s">
        <v>23</v>
      </c>
      <c r="J1286" s="66">
        <v>200179</v>
      </c>
      <c r="K1286" s="56" t="s">
        <v>5867</v>
      </c>
      <c r="L1286" s="56">
        <v>210</v>
      </c>
      <c r="M1286" s="56">
        <v>400</v>
      </c>
      <c r="N1286" s="57">
        <v>84000</v>
      </c>
    </row>
    <row r="1287" spans="1:14" x14ac:dyDescent="0.35">
      <c r="A1287" s="56" t="s">
        <v>2058</v>
      </c>
      <c r="B1287" s="56">
        <v>8471305</v>
      </c>
      <c r="C1287" s="56" t="s">
        <v>5660</v>
      </c>
      <c r="D1287" s="56">
        <v>422100</v>
      </c>
      <c r="E1287" s="56" t="s">
        <v>508</v>
      </c>
      <c r="F1287" s="56" t="str">
        <f t="shared" si="20"/>
        <v>847.8471305.1.422100.000000.847001.200179</v>
      </c>
      <c r="G1287" s="66" t="s">
        <v>21</v>
      </c>
      <c r="H1287" s="66">
        <v>847001</v>
      </c>
      <c r="I1287" s="66" t="s">
        <v>23</v>
      </c>
      <c r="J1287" s="66">
        <v>200179</v>
      </c>
      <c r="K1287" s="56" t="s">
        <v>5868</v>
      </c>
      <c r="L1287" s="56">
        <v>70</v>
      </c>
      <c r="M1287" s="56">
        <v>1260</v>
      </c>
      <c r="N1287" s="57">
        <v>88200</v>
      </c>
    </row>
    <row r="1288" spans="1:14" x14ac:dyDescent="0.35">
      <c r="A1288" s="56" t="s">
        <v>2024</v>
      </c>
      <c r="B1288" s="56">
        <v>8471305</v>
      </c>
      <c r="C1288" s="56" t="s">
        <v>5660</v>
      </c>
      <c r="D1288" s="56">
        <v>425720</v>
      </c>
      <c r="E1288" s="56" t="s">
        <v>126</v>
      </c>
      <c r="F1288" s="56" t="str">
        <f t="shared" si="20"/>
        <v>847.8471305.1.425720.000000.847001.200179</v>
      </c>
      <c r="G1288" s="66" t="s">
        <v>21</v>
      </c>
      <c r="H1288" s="66">
        <v>847001</v>
      </c>
      <c r="I1288" s="66" t="s">
        <v>23</v>
      </c>
      <c r="J1288" s="66">
        <v>200179</v>
      </c>
      <c r="K1288" s="56" t="s">
        <v>5869</v>
      </c>
      <c r="L1288" s="56">
        <v>6000</v>
      </c>
      <c r="M1288" s="56">
        <v>110.25</v>
      </c>
      <c r="N1288" s="57">
        <v>661500</v>
      </c>
    </row>
    <row r="1289" spans="1:14" x14ac:dyDescent="0.35">
      <c r="A1289" s="56" t="s">
        <v>2024</v>
      </c>
      <c r="B1289" s="56">
        <v>8471305</v>
      </c>
      <c r="C1289" s="56" t="s">
        <v>5660</v>
      </c>
      <c r="D1289" s="56">
        <v>425741</v>
      </c>
      <c r="E1289" s="56" t="s">
        <v>633</v>
      </c>
      <c r="F1289" s="56" t="str">
        <f t="shared" si="20"/>
        <v>847.8471305.1.425741.000000.847001.200179</v>
      </c>
      <c r="G1289" s="66" t="s">
        <v>21</v>
      </c>
      <c r="H1289" s="66">
        <v>847001</v>
      </c>
      <c r="I1289" s="66" t="s">
        <v>23</v>
      </c>
      <c r="J1289" s="66">
        <v>200179</v>
      </c>
      <c r="K1289" s="56" t="s">
        <v>5870</v>
      </c>
      <c r="N1289" s="57">
        <v>330750</v>
      </c>
    </row>
    <row r="1290" spans="1:14" x14ac:dyDescent="0.35">
      <c r="A1290" s="56" t="s">
        <v>2024</v>
      </c>
      <c r="B1290" s="56">
        <v>8471305</v>
      </c>
      <c r="C1290" s="56" t="s">
        <v>5660</v>
      </c>
      <c r="D1290" s="56">
        <v>425749</v>
      </c>
      <c r="E1290" s="56" t="s">
        <v>115</v>
      </c>
      <c r="F1290" s="56" t="str">
        <f t="shared" si="20"/>
        <v>847.8471305.1.425749.000000.847001.200179</v>
      </c>
      <c r="G1290" s="66" t="s">
        <v>21</v>
      </c>
      <c r="H1290" s="66">
        <v>847001</v>
      </c>
      <c r="I1290" s="66" t="s">
        <v>863</v>
      </c>
      <c r="J1290" s="66">
        <v>200179</v>
      </c>
      <c r="K1290" s="56" t="s">
        <v>5871</v>
      </c>
      <c r="N1290" s="57">
        <v>100548</v>
      </c>
    </row>
    <row r="1291" spans="1:14" x14ac:dyDescent="0.35">
      <c r="A1291" s="56" t="s">
        <v>1998</v>
      </c>
      <c r="B1291" s="56">
        <v>8471305</v>
      </c>
      <c r="C1291" s="56" t="s">
        <v>5660</v>
      </c>
      <c r="D1291" s="56">
        <v>425770</v>
      </c>
      <c r="E1291" s="56" t="s">
        <v>132</v>
      </c>
      <c r="F1291" s="56" t="str">
        <f t="shared" si="20"/>
        <v>847.8471305.1.425770.000000.847001.200179</v>
      </c>
      <c r="G1291" s="66" t="s">
        <v>21</v>
      </c>
      <c r="H1291" s="66">
        <v>847001</v>
      </c>
      <c r="I1291" s="66" t="s">
        <v>23</v>
      </c>
      <c r="J1291" s="66">
        <v>200179</v>
      </c>
      <c r="K1291" s="56" t="s">
        <v>5872</v>
      </c>
      <c r="N1291" s="57">
        <v>66540</v>
      </c>
    </row>
    <row r="1292" spans="1:14" x14ac:dyDescent="0.35">
      <c r="A1292" s="56" t="s">
        <v>1998</v>
      </c>
      <c r="B1292" s="56">
        <v>8471305</v>
      </c>
      <c r="C1292" s="56" t="s">
        <v>5660</v>
      </c>
      <c r="D1292" s="56">
        <v>427710</v>
      </c>
      <c r="E1292" s="56" t="s">
        <v>46</v>
      </c>
      <c r="F1292" s="56" t="str">
        <f t="shared" si="20"/>
        <v>847.8471305.1.427710.000000.847001.200179</v>
      </c>
      <c r="G1292" s="66" t="s">
        <v>21</v>
      </c>
      <c r="H1292" s="66">
        <v>847001</v>
      </c>
      <c r="I1292" s="66" t="s">
        <v>23</v>
      </c>
      <c r="J1292" s="66">
        <v>200179</v>
      </c>
      <c r="K1292" s="56" t="s">
        <v>5873</v>
      </c>
      <c r="N1292" s="57">
        <v>177502.5</v>
      </c>
    </row>
    <row r="1293" spans="1:14" x14ac:dyDescent="0.35">
      <c r="A1293" s="56" t="s">
        <v>2036</v>
      </c>
      <c r="B1293" s="56">
        <v>8471305</v>
      </c>
      <c r="C1293" s="56" t="s">
        <v>5660</v>
      </c>
      <c r="D1293" s="56">
        <v>435310</v>
      </c>
      <c r="E1293" s="56" t="s">
        <v>92</v>
      </c>
      <c r="F1293" s="56" t="str">
        <f t="shared" si="20"/>
        <v>847.8471305.1.435310.000000.847001.200179</v>
      </c>
      <c r="G1293" s="66" t="s">
        <v>21</v>
      </c>
      <c r="H1293" s="66">
        <v>847001</v>
      </c>
      <c r="I1293" s="66" t="s">
        <v>23</v>
      </c>
      <c r="J1293" s="66">
        <v>200179</v>
      </c>
      <c r="K1293" s="56" t="s">
        <v>5874</v>
      </c>
      <c r="N1293" s="57">
        <v>110250</v>
      </c>
    </row>
    <row r="1294" spans="1:14" x14ac:dyDescent="0.35">
      <c r="A1294" s="56" t="s">
        <v>2036</v>
      </c>
      <c r="B1294" s="56">
        <v>8471305</v>
      </c>
      <c r="C1294" s="56" t="s">
        <v>5660</v>
      </c>
      <c r="D1294" s="56">
        <v>435410</v>
      </c>
      <c r="E1294" s="56" t="s">
        <v>58</v>
      </c>
      <c r="F1294" s="56" t="str">
        <f t="shared" si="20"/>
        <v>847.8471305.1.435410.000000.847001.200179</v>
      </c>
      <c r="G1294" s="66" t="s">
        <v>21</v>
      </c>
      <c r="H1294" s="66">
        <v>847001</v>
      </c>
      <c r="I1294" s="66" t="s">
        <v>23</v>
      </c>
      <c r="J1294" s="66">
        <v>200179</v>
      </c>
      <c r="K1294" s="56" t="s">
        <v>5875</v>
      </c>
      <c r="N1294" s="57">
        <v>0</v>
      </c>
    </row>
    <row r="1295" spans="1:14" x14ac:dyDescent="0.35">
      <c r="A1295" s="56" t="s">
        <v>2019</v>
      </c>
      <c r="B1295" s="56">
        <v>8471305</v>
      </c>
      <c r="C1295" s="56" t="s">
        <v>5660</v>
      </c>
      <c r="D1295" s="56">
        <v>435519</v>
      </c>
      <c r="E1295" s="56" t="s">
        <v>61</v>
      </c>
      <c r="F1295" s="56" t="str">
        <f t="shared" si="20"/>
        <v>847.8471305.1.435519.000000.847001.200179</v>
      </c>
      <c r="G1295" s="66" t="s">
        <v>21</v>
      </c>
      <c r="H1295" s="66">
        <v>847001</v>
      </c>
      <c r="I1295" s="66" t="s">
        <v>23</v>
      </c>
      <c r="J1295" s="66">
        <v>200179</v>
      </c>
      <c r="K1295" s="56" t="s">
        <v>5876</v>
      </c>
      <c r="N1295" s="57">
        <v>558312</v>
      </c>
    </row>
    <row r="1296" spans="1:14" x14ac:dyDescent="0.35">
      <c r="A1296" s="56" t="s">
        <v>1998</v>
      </c>
      <c r="B1296" s="56">
        <v>8471305</v>
      </c>
      <c r="C1296" s="56" t="s">
        <v>5660</v>
      </c>
      <c r="D1296" s="56">
        <v>432210</v>
      </c>
      <c r="E1296" s="56" t="s">
        <v>620</v>
      </c>
      <c r="F1296" s="56" t="str">
        <f t="shared" si="20"/>
        <v>847.8471305.1.432210.000000.847001.200179</v>
      </c>
      <c r="G1296" s="66" t="s">
        <v>21</v>
      </c>
      <c r="H1296" s="66">
        <v>847001</v>
      </c>
      <c r="I1296" s="66" t="s">
        <v>23</v>
      </c>
      <c r="J1296" s="66">
        <v>200179</v>
      </c>
      <c r="K1296" s="56" t="s">
        <v>5877</v>
      </c>
      <c r="N1296" s="57">
        <v>2135941.9200000004</v>
      </c>
    </row>
    <row r="1297" spans="1:14" x14ac:dyDescent="0.35">
      <c r="A1297" s="56">
        <v>0</v>
      </c>
      <c r="B1297" s="56">
        <v>8471305</v>
      </c>
      <c r="C1297" s="56" t="s">
        <v>5660</v>
      </c>
      <c r="D1297" s="56">
        <v>495140</v>
      </c>
      <c r="E1297" s="56" t="s">
        <v>882</v>
      </c>
      <c r="F1297" s="56" t="str">
        <f t="shared" si="20"/>
        <v>847.8471305.1.495140.000000.847001.300180</v>
      </c>
      <c r="G1297" s="66" t="s">
        <v>21</v>
      </c>
      <c r="H1297" s="66">
        <v>847001</v>
      </c>
      <c r="I1297" s="66" t="s">
        <v>863</v>
      </c>
      <c r="J1297" s="66">
        <v>300180</v>
      </c>
      <c r="K1297" s="56" t="s">
        <v>5878</v>
      </c>
      <c r="L1297" s="56">
        <v>110</v>
      </c>
      <c r="M1297" s="56">
        <v>551.25</v>
      </c>
      <c r="N1297" s="57">
        <v>60637.5</v>
      </c>
    </row>
    <row r="1298" spans="1:14" x14ac:dyDescent="0.35">
      <c r="A1298" s="56" t="s">
        <v>2024</v>
      </c>
      <c r="B1298" s="56">
        <v>8471305</v>
      </c>
      <c r="C1298" s="56" t="s">
        <v>5660</v>
      </c>
      <c r="D1298" s="56">
        <v>425762</v>
      </c>
      <c r="E1298" s="56" t="s">
        <v>600</v>
      </c>
      <c r="F1298" s="56" t="str">
        <f t="shared" si="20"/>
        <v>847.8471305.1.425762.000000.847001.200179</v>
      </c>
      <c r="G1298" s="66" t="s">
        <v>21</v>
      </c>
      <c r="H1298" s="66">
        <v>847001</v>
      </c>
      <c r="I1298" s="66" t="s">
        <v>23</v>
      </c>
      <c r="J1298" s="66">
        <v>200179</v>
      </c>
      <c r="K1298" s="56" t="s">
        <v>5879</v>
      </c>
      <c r="N1298" s="57">
        <v>6507383.7500000019</v>
      </c>
    </row>
    <row r="1299" spans="1:14" x14ac:dyDescent="0.35">
      <c r="A1299" s="56" t="s">
        <v>2036</v>
      </c>
      <c r="B1299" s="56">
        <v>8471305</v>
      </c>
      <c r="C1299" s="56" t="s">
        <v>5660</v>
      </c>
      <c r="D1299" s="56">
        <v>435410</v>
      </c>
      <c r="E1299" s="56" t="s">
        <v>58</v>
      </c>
      <c r="F1299" s="56" t="str">
        <f t="shared" si="20"/>
        <v>847.8471305.1.435410.000000.847001.200179</v>
      </c>
      <c r="G1299" s="66" t="s">
        <v>21</v>
      </c>
      <c r="H1299" s="66">
        <v>847001</v>
      </c>
      <c r="I1299" s="66" t="s">
        <v>23</v>
      </c>
      <c r="J1299" s="66">
        <v>200179</v>
      </c>
      <c r="K1299" s="56" t="s">
        <v>4155</v>
      </c>
      <c r="N1299" s="57">
        <v>0</v>
      </c>
    </row>
    <row r="1300" spans="1:14" x14ac:dyDescent="0.35">
      <c r="A1300" s="56" t="s">
        <v>5326</v>
      </c>
      <c r="B1300" s="56">
        <v>8471305</v>
      </c>
      <c r="C1300" s="56" t="s">
        <v>5660</v>
      </c>
      <c r="D1300" s="56">
        <v>435350</v>
      </c>
      <c r="E1300" s="56" t="s">
        <v>144</v>
      </c>
      <c r="F1300" s="56" t="str">
        <f t="shared" si="20"/>
        <v>847.8471305.1.435350.000000.847001.200179</v>
      </c>
      <c r="G1300" s="66" t="s">
        <v>21</v>
      </c>
      <c r="H1300" s="66">
        <v>847001</v>
      </c>
      <c r="I1300" s="66" t="s">
        <v>23</v>
      </c>
      <c r="J1300" s="66">
        <v>200179</v>
      </c>
      <c r="K1300" s="56" t="s">
        <v>5880</v>
      </c>
      <c r="N1300" s="57">
        <v>387200</v>
      </c>
    </row>
    <row r="1301" spans="1:14" x14ac:dyDescent="0.35">
      <c r="A1301" s="56" t="s">
        <v>1998</v>
      </c>
      <c r="B1301" s="56">
        <v>8471305</v>
      </c>
      <c r="C1301" s="56" t="s">
        <v>3956</v>
      </c>
      <c r="D1301" s="56">
        <v>420570</v>
      </c>
      <c r="E1301" s="56" t="s">
        <v>25</v>
      </c>
      <c r="F1301" s="56" t="str">
        <f t="shared" si="20"/>
        <v>847.8471305.1.420570.000000.847001.200179</v>
      </c>
      <c r="G1301" s="66" t="s">
        <v>21</v>
      </c>
      <c r="H1301" s="66">
        <v>847001</v>
      </c>
      <c r="I1301" s="66" t="s">
        <v>23</v>
      </c>
      <c r="J1301" s="66">
        <v>200179</v>
      </c>
      <c r="K1301" s="267" t="s">
        <v>6153</v>
      </c>
      <c r="L1301" s="56">
        <v>1</v>
      </c>
      <c r="M1301" s="57">
        <v>26770240</v>
      </c>
      <c r="N1301" s="57">
        <v>26770240</v>
      </c>
    </row>
    <row r="1302" spans="1:14" x14ac:dyDescent="0.35">
      <c r="A1302" s="56" t="s">
        <v>1998</v>
      </c>
      <c r="B1302" s="56">
        <v>8471305</v>
      </c>
      <c r="C1302" s="56" t="s">
        <v>3956</v>
      </c>
      <c r="D1302" s="56">
        <v>432209</v>
      </c>
      <c r="E1302" s="56" t="s">
        <v>138</v>
      </c>
      <c r="F1302" s="56" t="str">
        <f t="shared" si="20"/>
        <v>847.8471305.1.432209.000000.847001.200179</v>
      </c>
      <c r="G1302" s="66" t="s">
        <v>21</v>
      </c>
      <c r="H1302" s="66">
        <v>847001</v>
      </c>
      <c r="I1302" s="66" t="s">
        <v>23</v>
      </c>
      <c r="J1302" s="66">
        <v>200179</v>
      </c>
      <c r="K1302" s="56" t="s">
        <v>5882</v>
      </c>
      <c r="L1302" s="56">
        <v>2</v>
      </c>
      <c r="M1302" s="56">
        <v>80000</v>
      </c>
      <c r="N1302" s="57">
        <v>160000</v>
      </c>
    </row>
    <row r="1303" spans="1:14" x14ac:dyDescent="0.35">
      <c r="A1303" s="56" t="s">
        <v>2058</v>
      </c>
      <c r="B1303" s="56">
        <v>8471305</v>
      </c>
      <c r="C1303" s="56" t="s">
        <v>3956</v>
      </c>
      <c r="D1303" s="56">
        <v>422100</v>
      </c>
      <c r="E1303" s="56" t="s">
        <v>508</v>
      </c>
      <c r="F1303" s="56" t="str">
        <f t="shared" si="20"/>
        <v>847.8471305.1.422100.000000.847001.200179</v>
      </c>
      <c r="G1303" s="66" t="s">
        <v>21</v>
      </c>
      <c r="H1303" s="66">
        <v>847001</v>
      </c>
      <c r="I1303" s="66" t="s">
        <v>23</v>
      </c>
      <c r="J1303" s="66">
        <v>200179</v>
      </c>
      <c r="K1303" s="56" t="s">
        <v>3963</v>
      </c>
      <c r="L1303" s="56">
        <v>24</v>
      </c>
      <c r="M1303" s="56">
        <v>1200</v>
      </c>
      <c r="N1303" s="57">
        <v>28800</v>
      </c>
    </row>
    <row r="1304" spans="1:14" x14ac:dyDescent="0.35">
      <c r="A1304" s="56" t="s">
        <v>2036</v>
      </c>
      <c r="B1304" s="56">
        <v>8471305</v>
      </c>
      <c r="C1304" s="56" t="s">
        <v>3956</v>
      </c>
      <c r="D1304" s="56">
        <v>425900</v>
      </c>
      <c r="E1304" s="56" t="s">
        <v>40</v>
      </c>
      <c r="F1304" s="56" t="str">
        <f t="shared" si="20"/>
        <v>847.8471305.1.425900.000000.847001.200179</v>
      </c>
      <c r="G1304" s="66" t="s">
        <v>21</v>
      </c>
      <c r="H1304" s="66">
        <v>847001</v>
      </c>
      <c r="I1304" s="66" t="s">
        <v>23</v>
      </c>
      <c r="J1304" s="66">
        <v>200179</v>
      </c>
      <c r="K1304" s="56" t="s">
        <v>3967</v>
      </c>
      <c r="L1304" s="56">
        <v>2</v>
      </c>
      <c r="M1304" s="56">
        <v>3100</v>
      </c>
      <c r="N1304" s="57">
        <v>6200</v>
      </c>
    </row>
    <row r="1305" spans="1:14" x14ac:dyDescent="0.35">
      <c r="A1305" s="56" t="s">
        <v>1998</v>
      </c>
      <c r="B1305" s="56">
        <v>8471305</v>
      </c>
      <c r="C1305" s="56" t="s">
        <v>3956</v>
      </c>
      <c r="D1305" s="56">
        <v>435330</v>
      </c>
      <c r="E1305" s="56" t="s">
        <v>568</v>
      </c>
      <c r="F1305" s="56" t="str">
        <f t="shared" si="20"/>
        <v>847.8471305.1.435330.000000.847001.200179</v>
      </c>
      <c r="G1305" s="66" t="s">
        <v>21</v>
      </c>
      <c r="H1305" s="66">
        <v>847001</v>
      </c>
      <c r="I1305" s="66" t="s">
        <v>23</v>
      </c>
      <c r="J1305" s="66">
        <v>200179</v>
      </c>
      <c r="K1305" s="56" t="s">
        <v>5883</v>
      </c>
      <c r="L1305" s="56">
        <v>160</v>
      </c>
      <c r="M1305" s="56">
        <v>250</v>
      </c>
      <c r="N1305" s="57">
        <v>40000</v>
      </c>
    </row>
    <row r="1306" spans="1:14" x14ac:dyDescent="0.35">
      <c r="A1306" s="56" t="s">
        <v>2668</v>
      </c>
      <c r="B1306" s="56">
        <v>8471305</v>
      </c>
      <c r="C1306" s="56" t="s">
        <v>3956</v>
      </c>
      <c r="D1306" s="56">
        <v>426900</v>
      </c>
      <c r="E1306" s="56" t="s">
        <v>360</v>
      </c>
      <c r="F1306" s="56" t="str">
        <f t="shared" si="20"/>
        <v>847.8471305.1.426900.000000.847001.200179</v>
      </c>
      <c r="G1306" s="66" t="s">
        <v>21</v>
      </c>
      <c r="H1306" s="66">
        <v>847001</v>
      </c>
      <c r="I1306" s="66" t="s">
        <v>23</v>
      </c>
      <c r="J1306" s="66">
        <v>200179</v>
      </c>
      <c r="K1306" s="56" t="s">
        <v>3972</v>
      </c>
      <c r="L1306" s="56">
        <v>7</v>
      </c>
      <c r="M1306" s="56">
        <v>400</v>
      </c>
      <c r="N1306" s="57">
        <v>2800</v>
      </c>
    </row>
    <row r="1307" spans="1:14" x14ac:dyDescent="0.35">
      <c r="A1307" s="56" t="s">
        <v>1998</v>
      </c>
      <c r="B1307" s="56">
        <v>8471305</v>
      </c>
      <c r="C1307" s="56" t="s">
        <v>3956</v>
      </c>
      <c r="D1307" s="56">
        <v>427710</v>
      </c>
      <c r="E1307" s="56" t="s">
        <v>46</v>
      </c>
      <c r="F1307" s="56" t="str">
        <f t="shared" si="20"/>
        <v>847.8471305.1.427710.000000.847001.200179</v>
      </c>
      <c r="G1307" s="66" t="s">
        <v>21</v>
      </c>
      <c r="H1307" s="66">
        <v>847001</v>
      </c>
      <c r="I1307" s="66" t="s">
        <v>23</v>
      </c>
      <c r="J1307" s="66">
        <v>200179</v>
      </c>
      <c r="K1307" s="56" t="s">
        <v>5884</v>
      </c>
      <c r="L1307" s="56">
        <v>8</v>
      </c>
      <c r="M1307" s="56">
        <v>900</v>
      </c>
      <c r="N1307" s="57">
        <v>7200</v>
      </c>
    </row>
    <row r="1308" spans="1:14" x14ac:dyDescent="0.35">
      <c r="A1308" s="56" t="s">
        <v>1998</v>
      </c>
      <c r="B1308" s="56">
        <v>8471305</v>
      </c>
      <c r="C1308" s="56" t="s">
        <v>3956</v>
      </c>
      <c r="D1308" s="56">
        <v>432209</v>
      </c>
      <c r="E1308" s="56" t="s">
        <v>138</v>
      </c>
      <c r="F1308" s="56" t="str">
        <f t="shared" si="20"/>
        <v>847.8471305.1.432209.000000.847001.200179</v>
      </c>
      <c r="G1308" s="66" t="s">
        <v>21</v>
      </c>
      <c r="H1308" s="66">
        <v>847001</v>
      </c>
      <c r="I1308" s="66" t="s">
        <v>23</v>
      </c>
      <c r="J1308" s="66">
        <v>200179</v>
      </c>
      <c r="K1308" s="56" t="s">
        <v>5885</v>
      </c>
      <c r="L1308" s="56">
        <v>8</v>
      </c>
      <c r="M1308" s="56">
        <v>4500</v>
      </c>
      <c r="N1308" s="57">
        <v>36000</v>
      </c>
    </row>
    <row r="1309" spans="1:14" x14ac:dyDescent="0.35">
      <c r="A1309" s="56" t="s">
        <v>1998</v>
      </c>
      <c r="B1309" s="56">
        <v>8471305</v>
      </c>
      <c r="C1309" s="56" t="s">
        <v>3956</v>
      </c>
      <c r="D1309" s="56">
        <v>432209</v>
      </c>
      <c r="E1309" s="56" t="s">
        <v>138</v>
      </c>
      <c r="F1309" s="56" t="str">
        <f t="shared" si="20"/>
        <v>847.8471305.1.432209.000000.847001.200179</v>
      </c>
      <c r="G1309" s="66" t="s">
        <v>21</v>
      </c>
      <c r="H1309" s="66">
        <v>847001</v>
      </c>
      <c r="I1309" s="66" t="s">
        <v>23</v>
      </c>
      <c r="J1309" s="66">
        <v>200179</v>
      </c>
      <c r="K1309" s="56" t="s">
        <v>5886</v>
      </c>
      <c r="L1309" s="56">
        <v>2</v>
      </c>
      <c r="M1309" s="56">
        <v>26000</v>
      </c>
      <c r="N1309" s="57">
        <v>52000</v>
      </c>
    </row>
    <row r="1310" spans="1:14" x14ac:dyDescent="0.35">
      <c r="A1310" s="56" t="s">
        <v>1998</v>
      </c>
      <c r="B1310" s="56">
        <v>8471305</v>
      </c>
      <c r="C1310" s="56" t="s">
        <v>3956</v>
      </c>
      <c r="D1310" s="56">
        <v>435340</v>
      </c>
      <c r="E1310" s="56" t="s">
        <v>239</v>
      </c>
      <c r="F1310" s="56" t="str">
        <f t="shared" si="20"/>
        <v>847.8471305.1.435340.000000.847001.200179</v>
      </c>
      <c r="G1310" s="66" t="s">
        <v>21</v>
      </c>
      <c r="H1310" s="66">
        <v>847001</v>
      </c>
      <c r="I1310" s="66" t="s">
        <v>23</v>
      </c>
      <c r="J1310" s="66">
        <v>200179</v>
      </c>
      <c r="K1310" s="56" t="s">
        <v>5887</v>
      </c>
      <c r="L1310" s="56">
        <v>14</v>
      </c>
      <c r="M1310" s="56">
        <v>350</v>
      </c>
      <c r="N1310" s="57">
        <v>4900</v>
      </c>
    </row>
    <row r="1311" spans="1:14" x14ac:dyDescent="0.35">
      <c r="A1311" s="56" t="s">
        <v>1998</v>
      </c>
      <c r="B1311" s="56">
        <v>8471305</v>
      </c>
      <c r="C1311" s="56" t="s">
        <v>3956</v>
      </c>
      <c r="D1311" s="56">
        <v>435508</v>
      </c>
      <c r="E1311" s="56" t="s">
        <v>147</v>
      </c>
      <c r="F1311" s="56" t="str">
        <f t="shared" si="20"/>
        <v>847.8471305.1.435508.000000.847001.200179</v>
      </c>
      <c r="G1311" s="66" t="s">
        <v>21</v>
      </c>
      <c r="H1311" s="66">
        <v>847001</v>
      </c>
      <c r="I1311" s="66" t="s">
        <v>23</v>
      </c>
      <c r="J1311" s="66">
        <v>200179</v>
      </c>
      <c r="K1311" s="56" t="s">
        <v>5888</v>
      </c>
      <c r="L1311" s="56">
        <v>10</v>
      </c>
      <c r="M1311" s="56">
        <v>3300</v>
      </c>
      <c r="N1311" s="57">
        <v>33000</v>
      </c>
    </row>
    <row r="1312" spans="1:14" x14ac:dyDescent="0.35">
      <c r="A1312" s="56" t="s">
        <v>1998</v>
      </c>
      <c r="B1312" s="56">
        <v>8471305</v>
      </c>
      <c r="C1312" s="56" t="s">
        <v>3956</v>
      </c>
      <c r="D1312" s="56">
        <v>435508</v>
      </c>
      <c r="E1312" s="56" t="s">
        <v>147</v>
      </c>
      <c r="F1312" s="56" t="str">
        <f t="shared" si="20"/>
        <v>847.8471305.1.435508.000000.847001.200179</v>
      </c>
      <c r="G1312" s="66" t="s">
        <v>21</v>
      </c>
      <c r="H1312" s="66">
        <v>847001</v>
      </c>
      <c r="I1312" s="66" t="s">
        <v>23</v>
      </c>
      <c r="J1312" s="66">
        <v>200179</v>
      </c>
      <c r="K1312" s="56" t="s">
        <v>5889</v>
      </c>
      <c r="L1312" s="56">
        <v>20</v>
      </c>
      <c r="M1312" s="56">
        <v>200</v>
      </c>
      <c r="N1312" s="57">
        <v>4000</v>
      </c>
    </row>
    <row r="1313" spans="1:14" x14ac:dyDescent="0.35">
      <c r="A1313" s="56" t="s">
        <v>1998</v>
      </c>
      <c r="B1313" s="56">
        <v>8471305</v>
      </c>
      <c r="C1313" s="56" t="s">
        <v>3956</v>
      </c>
      <c r="D1313" s="56">
        <v>432209</v>
      </c>
      <c r="E1313" s="56" t="s">
        <v>138</v>
      </c>
      <c r="F1313" s="56" t="str">
        <f t="shared" si="20"/>
        <v>847.8471305.1.432209.000000.847001.200179</v>
      </c>
      <c r="G1313" s="66" t="s">
        <v>21</v>
      </c>
      <c r="H1313" s="66">
        <v>847001</v>
      </c>
      <c r="I1313" s="66" t="s">
        <v>23</v>
      </c>
      <c r="J1313" s="66">
        <v>200179</v>
      </c>
      <c r="K1313" s="56" t="s">
        <v>5890</v>
      </c>
      <c r="L1313" s="56">
        <v>1</v>
      </c>
      <c r="M1313" s="56">
        <v>23000</v>
      </c>
      <c r="N1313" s="57">
        <v>23000</v>
      </c>
    </row>
    <row r="1314" spans="1:14" x14ac:dyDescent="0.35">
      <c r="A1314" s="56">
        <v>0</v>
      </c>
      <c r="B1314" s="56">
        <v>8471305</v>
      </c>
      <c r="C1314" s="56" t="s">
        <v>3956</v>
      </c>
      <c r="D1314" s="56">
        <v>492316</v>
      </c>
      <c r="E1314" s="56" t="s">
        <v>138</v>
      </c>
      <c r="F1314" s="56" t="str">
        <f t="shared" si="20"/>
        <v>847.8471305.1.492316.000000.847001.300180</v>
      </c>
      <c r="G1314" s="66" t="s">
        <v>21</v>
      </c>
      <c r="H1314" s="66">
        <v>847001</v>
      </c>
      <c r="I1314" s="66" t="s">
        <v>863</v>
      </c>
      <c r="J1314" s="66">
        <v>300180</v>
      </c>
      <c r="K1314" s="56" t="s">
        <v>5891</v>
      </c>
      <c r="L1314" s="56">
        <v>10</v>
      </c>
      <c r="M1314" s="56">
        <v>52000</v>
      </c>
      <c r="N1314" s="57">
        <v>520000</v>
      </c>
    </row>
    <row r="1315" spans="1:14" x14ac:dyDescent="0.35">
      <c r="A1315" s="56" t="s">
        <v>2019</v>
      </c>
      <c r="B1315" s="56">
        <v>8471305</v>
      </c>
      <c r="C1315" s="56" t="s">
        <v>5695</v>
      </c>
      <c r="D1315" s="56">
        <v>425510</v>
      </c>
      <c r="E1315" s="56" t="s">
        <v>37</v>
      </c>
      <c r="F1315" s="56" t="str">
        <f t="shared" si="20"/>
        <v>847.8471305.1.425510.000000.847001.200179</v>
      </c>
      <c r="G1315" s="66" t="s">
        <v>21</v>
      </c>
      <c r="H1315" s="66">
        <v>847001</v>
      </c>
      <c r="I1315" s="66" t="s">
        <v>23</v>
      </c>
      <c r="J1315" s="66">
        <v>200179</v>
      </c>
      <c r="K1315" s="56" t="s">
        <v>5892</v>
      </c>
      <c r="L1315" s="56">
        <v>2</v>
      </c>
      <c r="M1315" s="56">
        <v>20000</v>
      </c>
      <c r="N1315" s="57">
        <v>0</v>
      </c>
    </row>
    <row r="1316" spans="1:14" x14ac:dyDescent="0.35">
      <c r="A1316" s="56" t="s">
        <v>2024</v>
      </c>
      <c r="B1316" s="56">
        <v>8471305</v>
      </c>
      <c r="C1316" s="56" t="s">
        <v>5695</v>
      </c>
      <c r="D1316" s="56">
        <v>425720</v>
      </c>
      <c r="E1316" s="56" t="s">
        <v>126</v>
      </c>
      <c r="F1316" s="56" t="str">
        <f t="shared" si="20"/>
        <v>847.8471305.1.425720.000000.847001.200179</v>
      </c>
      <c r="G1316" s="66" t="s">
        <v>21</v>
      </c>
      <c r="H1316" s="66">
        <v>847001</v>
      </c>
      <c r="I1316" s="66" t="s">
        <v>23</v>
      </c>
      <c r="J1316" s="66">
        <v>200179</v>
      </c>
      <c r="K1316" s="56" t="s">
        <v>3931</v>
      </c>
      <c r="L1316" s="56">
        <v>2</v>
      </c>
      <c r="M1316" s="56">
        <v>20000</v>
      </c>
      <c r="N1316" s="57">
        <v>40000</v>
      </c>
    </row>
    <row r="1317" spans="1:14" x14ac:dyDescent="0.35">
      <c r="A1317" s="56" t="s">
        <v>2058</v>
      </c>
      <c r="B1317" s="56">
        <v>8471305</v>
      </c>
      <c r="C1317" s="56" t="s">
        <v>5695</v>
      </c>
      <c r="D1317" s="56">
        <v>426100</v>
      </c>
      <c r="E1317" s="56" t="s">
        <v>316</v>
      </c>
      <c r="F1317" s="56" t="str">
        <f t="shared" si="20"/>
        <v>847.8471305.1.426100.000000.847001.200179</v>
      </c>
      <c r="G1317" s="66" t="s">
        <v>21</v>
      </c>
      <c r="H1317" s="66">
        <v>847001</v>
      </c>
      <c r="I1317" s="66" t="s">
        <v>23</v>
      </c>
      <c r="J1317" s="66">
        <v>200179</v>
      </c>
      <c r="K1317" s="56" t="s">
        <v>3935</v>
      </c>
      <c r="L1317" s="56">
        <v>4</v>
      </c>
      <c r="M1317" s="56">
        <v>10000</v>
      </c>
      <c r="N1317" s="57">
        <v>40000</v>
      </c>
    </row>
    <row r="1318" spans="1:14" x14ac:dyDescent="0.35">
      <c r="A1318" s="56" t="s">
        <v>2041</v>
      </c>
      <c r="B1318" s="56">
        <v>8471305</v>
      </c>
      <c r="C1318" s="56" t="s">
        <v>5695</v>
      </c>
      <c r="D1318" s="56">
        <v>432205</v>
      </c>
      <c r="E1318" s="56" t="s">
        <v>470</v>
      </c>
      <c r="F1318" s="56" t="str">
        <f t="shared" si="20"/>
        <v>847.8471305.1.432205.000000.847001.200179</v>
      </c>
      <c r="G1318" s="66" t="s">
        <v>21</v>
      </c>
      <c r="H1318" s="66">
        <v>847001</v>
      </c>
      <c r="I1318" s="66" t="s">
        <v>23</v>
      </c>
      <c r="J1318" s="66">
        <v>200179</v>
      </c>
      <c r="K1318" s="56" t="s">
        <v>5893</v>
      </c>
      <c r="L1318" s="56">
        <v>1</v>
      </c>
      <c r="M1318" s="56">
        <v>30000</v>
      </c>
      <c r="N1318" s="250">
        <v>30000</v>
      </c>
    </row>
    <row r="1319" spans="1:14" x14ac:dyDescent="0.35">
      <c r="A1319" s="56" t="s">
        <v>1998</v>
      </c>
      <c r="B1319" s="56">
        <v>8471305</v>
      </c>
      <c r="C1319" s="56" t="s">
        <v>5695</v>
      </c>
      <c r="D1319" s="56">
        <v>435508</v>
      </c>
      <c r="E1319" s="56" t="s">
        <v>147</v>
      </c>
      <c r="F1319" s="56" t="str">
        <f t="shared" si="20"/>
        <v>847.8471305.1.435508.000000.847001.200179</v>
      </c>
      <c r="G1319" s="66" t="s">
        <v>21</v>
      </c>
      <c r="H1319" s="66">
        <v>847001</v>
      </c>
      <c r="I1319" s="66" t="s">
        <v>23</v>
      </c>
      <c r="J1319" s="66">
        <v>200179</v>
      </c>
      <c r="K1319" s="56" t="s">
        <v>3947</v>
      </c>
      <c r="L1319" s="56">
        <v>1</v>
      </c>
      <c r="M1319" s="56">
        <v>14500</v>
      </c>
      <c r="N1319" s="57">
        <v>14500</v>
      </c>
    </row>
    <row r="1320" spans="1:14" x14ac:dyDescent="0.35">
      <c r="A1320" s="56" t="s">
        <v>2036</v>
      </c>
      <c r="B1320" s="56">
        <v>8471305</v>
      </c>
      <c r="C1320" s="56" t="s">
        <v>5695</v>
      </c>
      <c r="D1320" s="56">
        <v>435410</v>
      </c>
      <c r="E1320" s="56" t="s">
        <v>58</v>
      </c>
      <c r="F1320" s="56" t="str">
        <f t="shared" si="20"/>
        <v>847.8471305.1.435410.000000.847001.200179</v>
      </c>
      <c r="G1320" s="66" t="s">
        <v>21</v>
      </c>
      <c r="H1320" s="66">
        <v>847001</v>
      </c>
      <c r="I1320" s="66" t="s">
        <v>23</v>
      </c>
      <c r="J1320" s="66">
        <v>200179</v>
      </c>
      <c r="K1320" s="56" t="s">
        <v>3945</v>
      </c>
      <c r="L1320" s="56">
        <v>4</v>
      </c>
      <c r="M1320" s="56">
        <v>1000</v>
      </c>
      <c r="N1320" s="57">
        <v>0</v>
      </c>
    </row>
    <row r="1321" spans="1:14" x14ac:dyDescent="0.35">
      <c r="A1321" s="56" t="s">
        <v>1998</v>
      </c>
      <c r="B1321" s="56">
        <v>8471305</v>
      </c>
      <c r="C1321" s="56" t="s">
        <v>5695</v>
      </c>
      <c r="D1321" s="56">
        <v>435530</v>
      </c>
      <c r="E1321" s="56" t="s">
        <v>150</v>
      </c>
      <c r="F1321" s="56" t="str">
        <f t="shared" si="20"/>
        <v>847.8471305.1.435530.000000.847001.200179</v>
      </c>
      <c r="G1321" s="66" t="s">
        <v>21</v>
      </c>
      <c r="H1321" s="66">
        <v>847001</v>
      </c>
      <c r="I1321" s="66" t="s">
        <v>23</v>
      </c>
      <c r="J1321" s="66">
        <v>200179</v>
      </c>
      <c r="K1321" s="56" t="s">
        <v>3950</v>
      </c>
      <c r="L1321" s="56">
        <v>20</v>
      </c>
      <c r="M1321" s="56">
        <v>500</v>
      </c>
      <c r="N1321" s="57">
        <v>10000</v>
      </c>
    </row>
    <row r="1322" spans="1:14" x14ac:dyDescent="0.35">
      <c r="A1322" s="56" t="s">
        <v>1998</v>
      </c>
      <c r="B1322" s="56">
        <v>8471305</v>
      </c>
      <c r="C1322" s="56" t="s">
        <v>5695</v>
      </c>
      <c r="D1322" s="56">
        <v>432209</v>
      </c>
      <c r="E1322" s="56" t="s">
        <v>138</v>
      </c>
      <c r="F1322" s="56" t="str">
        <f t="shared" si="20"/>
        <v>847.8471305.1.432209.000000.847001.200179</v>
      </c>
      <c r="G1322" s="66" t="s">
        <v>21</v>
      </c>
      <c r="H1322" s="66">
        <v>847001</v>
      </c>
      <c r="I1322" s="66" t="s">
        <v>23</v>
      </c>
      <c r="J1322" s="66">
        <v>200179</v>
      </c>
      <c r="K1322" s="56" t="s">
        <v>3942</v>
      </c>
      <c r="L1322" s="56">
        <v>1</v>
      </c>
      <c r="M1322" s="56">
        <v>11600</v>
      </c>
      <c r="N1322" s="57">
        <v>11600</v>
      </c>
    </row>
    <row r="1323" spans="1:14" x14ac:dyDescent="0.35">
      <c r="A1323" s="56">
        <v>0</v>
      </c>
      <c r="B1323" s="56">
        <v>8471305</v>
      </c>
      <c r="C1323" s="56" t="s">
        <v>5695</v>
      </c>
      <c r="D1323" s="56">
        <v>492316</v>
      </c>
      <c r="E1323" s="56" t="s">
        <v>138</v>
      </c>
      <c r="F1323" s="56" t="str">
        <f t="shared" si="20"/>
        <v>847.8471305.1.492316.000000.847001.300180</v>
      </c>
      <c r="G1323" s="66" t="s">
        <v>21</v>
      </c>
      <c r="H1323" s="66">
        <v>847001</v>
      </c>
      <c r="I1323" s="66" t="s">
        <v>863</v>
      </c>
      <c r="J1323" s="66">
        <v>300180</v>
      </c>
      <c r="K1323" s="56" t="s">
        <v>3952</v>
      </c>
      <c r="L1323" s="56">
        <v>1</v>
      </c>
      <c r="M1323" s="56">
        <v>116000</v>
      </c>
      <c r="N1323" s="57">
        <v>116000</v>
      </c>
    </row>
    <row r="1324" spans="1:14" x14ac:dyDescent="0.35">
      <c r="A1324" s="56" t="s">
        <v>2019</v>
      </c>
      <c r="B1324" s="56">
        <v>8471305</v>
      </c>
      <c r="C1324" s="56" t="s">
        <v>5894</v>
      </c>
      <c r="D1324" s="56">
        <v>425510</v>
      </c>
      <c r="E1324" s="56" t="s">
        <v>37</v>
      </c>
      <c r="F1324" s="56" t="str">
        <f t="shared" si="20"/>
        <v>847.8471305.1.425510.000000.847001.200179</v>
      </c>
      <c r="G1324" s="66" t="s">
        <v>21</v>
      </c>
      <c r="H1324" s="66">
        <v>847001</v>
      </c>
      <c r="I1324" s="66" t="s">
        <v>23</v>
      </c>
      <c r="J1324" s="66">
        <v>200179</v>
      </c>
      <c r="K1324" s="56" t="s">
        <v>4097</v>
      </c>
      <c r="L1324" s="56">
        <v>5</v>
      </c>
      <c r="M1324" s="56">
        <v>10000</v>
      </c>
      <c r="N1324" s="57">
        <v>0</v>
      </c>
    </row>
    <row r="1325" spans="1:14" x14ac:dyDescent="0.35">
      <c r="A1325" s="56" t="s">
        <v>2019</v>
      </c>
      <c r="B1325" s="56">
        <v>8471305</v>
      </c>
      <c r="C1325" s="56" t="s">
        <v>5894</v>
      </c>
      <c r="D1325" s="56">
        <v>425550</v>
      </c>
      <c r="E1325" s="56" t="s">
        <v>83</v>
      </c>
      <c r="F1325" s="56" t="str">
        <f t="shared" si="20"/>
        <v>847.8471305.1.425550.000000.847001.200179</v>
      </c>
      <c r="G1325" s="66" t="s">
        <v>21</v>
      </c>
      <c r="H1325" s="66">
        <v>847001</v>
      </c>
      <c r="I1325" s="66" t="s">
        <v>23</v>
      </c>
      <c r="J1325" s="66">
        <v>200179</v>
      </c>
      <c r="K1325" s="56" t="s">
        <v>4103</v>
      </c>
      <c r="L1325" s="56">
        <v>4</v>
      </c>
      <c r="M1325" s="56">
        <v>15000</v>
      </c>
      <c r="N1325" s="57">
        <v>60000</v>
      </c>
    </row>
    <row r="1326" spans="1:14" x14ac:dyDescent="0.35">
      <c r="A1326" s="56" t="s">
        <v>2058</v>
      </c>
      <c r="B1326" s="56">
        <v>8471305</v>
      </c>
      <c r="C1326" s="56" t="s">
        <v>5894</v>
      </c>
      <c r="D1326" s="56">
        <v>426100</v>
      </c>
      <c r="E1326" s="56" t="s">
        <v>316</v>
      </c>
      <c r="F1326" s="56" t="str">
        <f t="shared" si="20"/>
        <v>847.8471305.1.426100.000000.847001.200179</v>
      </c>
      <c r="G1326" s="66" t="s">
        <v>21</v>
      </c>
      <c r="H1326" s="66">
        <v>847001</v>
      </c>
      <c r="I1326" s="66" t="s">
        <v>23</v>
      </c>
      <c r="J1326" s="66">
        <v>200179</v>
      </c>
      <c r="K1326" s="56" t="s">
        <v>4113</v>
      </c>
      <c r="L1326" s="56">
        <v>5</v>
      </c>
      <c r="M1326" s="56">
        <v>2000</v>
      </c>
      <c r="N1326" s="57">
        <v>10000</v>
      </c>
    </row>
    <row r="1327" spans="1:14" x14ac:dyDescent="0.35">
      <c r="A1327" s="56" t="s">
        <v>2668</v>
      </c>
      <c r="B1327" s="56">
        <v>8471305</v>
      </c>
      <c r="C1327" s="56" t="s">
        <v>5894</v>
      </c>
      <c r="D1327" s="56">
        <v>426900</v>
      </c>
      <c r="E1327" s="56" t="s">
        <v>360</v>
      </c>
      <c r="F1327" s="56" t="str">
        <f t="shared" si="20"/>
        <v>847.8471305.1.426900.000000.847001.200179</v>
      </c>
      <c r="G1327" s="66" t="s">
        <v>21</v>
      </c>
      <c r="H1327" s="66">
        <v>847001</v>
      </c>
      <c r="I1327" s="66" t="s">
        <v>23</v>
      </c>
      <c r="J1327" s="66">
        <v>200179</v>
      </c>
      <c r="K1327" s="56" t="s">
        <v>4113</v>
      </c>
      <c r="L1327" s="56">
        <v>5</v>
      </c>
      <c r="M1327" s="56">
        <v>2000</v>
      </c>
      <c r="N1327" s="57">
        <v>10000</v>
      </c>
    </row>
    <row r="1328" spans="1:14" x14ac:dyDescent="0.35">
      <c r="A1328" s="56" t="s">
        <v>1998</v>
      </c>
      <c r="B1328" s="56">
        <v>8471305</v>
      </c>
      <c r="C1328" s="56" t="s">
        <v>5894</v>
      </c>
      <c r="D1328" s="56">
        <v>427710</v>
      </c>
      <c r="E1328" s="56" t="s">
        <v>46</v>
      </c>
      <c r="F1328" s="56" t="str">
        <f t="shared" si="20"/>
        <v>847.8471305.1.427710.000000.847001.200179</v>
      </c>
      <c r="G1328" s="66" t="s">
        <v>21</v>
      </c>
      <c r="H1328" s="66">
        <v>847001</v>
      </c>
      <c r="I1328" s="66" t="s">
        <v>23</v>
      </c>
      <c r="J1328" s="66">
        <v>200179</v>
      </c>
      <c r="K1328" s="56" t="s">
        <v>4115</v>
      </c>
      <c r="L1328" s="56">
        <v>5</v>
      </c>
      <c r="M1328" s="56">
        <v>4000</v>
      </c>
      <c r="N1328" s="57">
        <v>20000</v>
      </c>
    </row>
    <row r="1329" spans="1:14" x14ac:dyDescent="0.35">
      <c r="A1329" s="56" t="s">
        <v>2019</v>
      </c>
      <c r="B1329" s="56">
        <v>8471305</v>
      </c>
      <c r="C1329" s="56" t="s">
        <v>5894</v>
      </c>
      <c r="D1329" s="56">
        <v>428640</v>
      </c>
      <c r="E1329" s="56" t="s">
        <v>55</v>
      </c>
      <c r="F1329" s="56" t="str">
        <f t="shared" si="20"/>
        <v>847.8471305.1.428640.000000.847001.200179</v>
      </c>
      <c r="G1329" s="66" t="s">
        <v>21</v>
      </c>
      <c r="H1329" s="66">
        <v>847001</v>
      </c>
      <c r="I1329" s="66" t="s">
        <v>23</v>
      </c>
      <c r="J1329" s="66">
        <v>200179</v>
      </c>
      <c r="K1329" s="56" t="s">
        <v>4116</v>
      </c>
      <c r="L1329" s="56">
        <v>5</v>
      </c>
      <c r="M1329" s="56">
        <v>1000</v>
      </c>
      <c r="N1329" s="57">
        <v>5000</v>
      </c>
    </row>
    <row r="1330" spans="1:14" x14ac:dyDescent="0.35">
      <c r="A1330" s="56" t="s">
        <v>1998</v>
      </c>
      <c r="B1330" s="56">
        <v>8471305</v>
      </c>
      <c r="C1330" s="56" t="s">
        <v>5894</v>
      </c>
      <c r="D1330" s="56">
        <v>435340</v>
      </c>
      <c r="E1330" s="56" t="s">
        <v>239</v>
      </c>
      <c r="F1330" s="56" t="str">
        <f t="shared" si="20"/>
        <v>847.8471305.1.435340.000000.847001.200179</v>
      </c>
      <c r="G1330" s="66" t="s">
        <v>21</v>
      </c>
      <c r="H1330" s="66">
        <v>847001</v>
      </c>
      <c r="I1330" s="66" t="s">
        <v>23</v>
      </c>
      <c r="J1330" s="66">
        <v>200179</v>
      </c>
      <c r="K1330" s="56" t="s">
        <v>4120</v>
      </c>
      <c r="L1330" s="56">
        <v>5</v>
      </c>
      <c r="M1330" s="56">
        <v>1000</v>
      </c>
      <c r="N1330" s="57">
        <v>5000</v>
      </c>
    </row>
    <row r="1331" spans="1:14" x14ac:dyDescent="0.35">
      <c r="A1331" s="56" t="s">
        <v>1998</v>
      </c>
      <c r="B1331" s="56">
        <v>8471305</v>
      </c>
      <c r="C1331" s="56" t="s">
        <v>5894</v>
      </c>
      <c r="D1331" s="56">
        <v>435508</v>
      </c>
      <c r="E1331" s="56" t="s">
        <v>147</v>
      </c>
      <c r="F1331" s="56" t="str">
        <f t="shared" si="20"/>
        <v>847.8471305.1.435508.000000.847001.200179</v>
      </c>
      <c r="G1331" s="66" t="s">
        <v>21</v>
      </c>
      <c r="H1331" s="66">
        <v>847001</v>
      </c>
      <c r="I1331" s="66" t="s">
        <v>23</v>
      </c>
      <c r="J1331" s="66">
        <v>200179</v>
      </c>
      <c r="K1331" s="56" t="s">
        <v>5638</v>
      </c>
      <c r="L1331" s="56">
        <v>65</v>
      </c>
      <c r="M1331" s="56">
        <v>16000</v>
      </c>
      <c r="N1331" s="57">
        <v>1040000</v>
      </c>
    </row>
    <row r="1332" spans="1:14" x14ac:dyDescent="0.35">
      <c r="A1332" s="56" t="s">
        <v>2036</v>
      </c>
      <c r="B1332" s="56">
        <v>8471305</v>
      </c>
      <c r="C1332" s="56" t="s">
        <v>5894</v>
      </c>
      <c r="D1332" s="56">
        <v>436120</v>
      </c>
      <c r="E1332" s="56" t="s">
        <v>431</v>
      </c>
      <c r="F1332" s="56" t="str">
        <f t="shared" si="20"/>
        <v>847.8471305.1.436120.000000.847001.200179</v>
      </c>
      <c r="G1332" s="66" t="s">
        <v>21</v>
      </c>
      <c r="H1332" s="66">
        <v>847001</v>
      </c>
      <c r="I1332" s="66" t="s">
        <v>23</v>
      </c>
      <c r="J1332" s="66">
        <v>200179</v>
      </c>
      <c r="K1332" s="56" t="s">
        <v>4120</v>
      </c>
      <c r="L1332" s="56">
        <v>5</v>
      </c>
      <c r="M1332" s="56">
        <v>1000</v>
      </c>
      <c r="N1332" s="57">
        <v>5000</v>
      </c>
    </row>
    <row r="1333" spans="1:14" x14ac:dyDescent="0.35">
      <c r="A1333" s="56">
        <v>0</v>
      </c>
      <c r="B1333" s="56">
        <v>8471305</v>
      </c>
      <c r="C1333" s="56" t="s">
        <v>5894</v>
      </c>
      <c r="D1333" s="56">
        <v>492610</v>
      </c>
      <c r="E1333" s="56" t="s">
        <v>866</v>
      </c>
      <c r="F1333" s="56" t="str">
        <f t="shared" si="20"/>
        <v>847.8471305.1.492610.000000.847001.300180</v>
      </c>
      <c r="G1333" s="66" t="s">
        <v>21</v>
      </c>
      <c r="H1333" s="66">
        <v>847001</v>
      </c>
      <c r="I1333" s="66" t="s">
        <v>863</v>
      </c>
      <c r="J1333" s="66">
        <v>300180</v>
      </c>
      <c r="K1333" s="56" t="s">
        <v>4115</v>
      </c>
      <c r="L1333" s="56">
        <v>5</v>
      </c>
      <c r="M1333" s="56">
        <v>4000</v>
      </c>
      <c r="N1333" s="57">
        <v>20000</v>
      </c>
    </row>
    <row r="1334" spans="1:14" x14ac:dyDescent="0.35">
      <c r="A1334" s="56" t="s">
        <v>2036</v>
      </c>
      <c r="B1334" s="56">
        <v>8471305</v>
      </c>
      <c r="C1334" s="56" t="s">
        <v>5894</v>
      </c>
      <c r="D1334" s="56">
        <v>425900</v>
      </c>
      <c r="E1334" s="56" t="s">
        <v>40</v>
      </c>
      <c r="F1334" s="56" t="str">
        <f t="shared" si="20"/>
        <v>847.8471305.1.425900.000000.847001.200179</v>
      </c>
      <c r="G1334" s="66" t="s">
        <v>21</v>
      </c>
      <c r="H1334" s="66">
        <v>847001</v>
      </c>
      <c r="I1334" s="66" t="s">
        <v>23</v>
      </c>
      <c r="J1334" s="66">
        <v>200179</v>
      </c>
      <c r="K1334" s="56" t="s">
        <v>4109</v>
      </c>
      <c r="L1334" s="56">
        <v>10</v>
      </c>
      <c r="M1334" s="56">
        <v>1000</v>
      </c>
      <c r="N1334" s="57">
        <v>10000</v>
      </c>
    </row>
    <row r="1335" spans="1:14" x14ac:dyDescent="0.35">
      <c r="A1335" s="56" t="s">
        <v>1998</v>
      </c>
      <c r="B1335" s="56">
        <v>8471305</v>
      </c>
      <c r="C1335" s="56" t="s">
        <v>5699</v>
      </c>
      <c r="D1335" s="56">
        <v>420570</v>
      </c>
      <c r="E1335" s="56" t="s">
        <v>25</v>
      </c>
      <c r="F1335" s="56" t="str">
        <f t="shared" si="20"/>
        <v>847.8471305.1.420570.000000.847001.200179</v>
      </c>
      <c r="G1335" s="66" t="s">
        <v>21</v>
      </c>
      <c r="H1335" s="66">
        <v>847001</v>
      </c>
      <c r="I1335" s="66" t="s">
        <v>23</v>
      </c>
      <c r="J1335" s="66">
        <v>200179</v>
      </c>
      <c r="K1335" s="56" t="s">
        <v>4160</v>
      </c>
      <c r="L1335" s="56">
        <v>3</v>
      </c>
      <c r="M1335" s="56">
        <v>200000</v>
      </c>
      <c r="N1335" s="57">
        <v>0</v>
      </c>
    </row>
    <row r="1336" spans="1:14" x14ac:dyDescent="0.35">
      <c r="A1336" s="56">
        <v>0</v>
      </c>
      <c r="B1336" s="56">
        <v>8471305</v>
      </c>
      <c r="C1336" s="56" t="s">
        <v>4042</v>
      </c>
      <c r="D1336" s="56">
        <v>492316</v>
      </c>
      <c r="E1336" s="56" t="s">
        <v>138</v>
      </c>
      <c r="F1336" s="56" t="str">
        <f t="shared" si="20"/>
        <v>847.8471305.1.492316.000000.847001.300180</v>
      </c>
      <c r="G1336" s="66" t="s">
        <v>21</v>
      </c>
      <c r="H1336" s="66">
        <v>847001</v>
      </c>
      <c r="I1336" s="66" t="s">
        <v>863</v>
      </c>
      <c r="J1336" s="66">
        <v>300180</v>
      </c>
      <c r="K1336" s="56" t="s">
        <v>5897</v>
      </c>
      <c r="L1336" s="56">
        <v>1</v>
      </c>
      <c r="M1336" s="56">
        <v>1115708</v>
      </c>
      <c r="N1336" s="57">
        <v>1115708</v>
      </c>
    </row>
    <row r="1337" spans="1:14" x14ac:dyDescent="0.35">
      <c r="A1337" s="56">
        <v>0</v>
      </c>
      <c r="B1337" s="56">
        <v>8471305</v>
      </c>
      <c r="C1337" s="56" t="s">
        <v>4042</v>
      </c>
      <c r="D1337" s="56">
        <v>492316</v>
      </c>
      <c r="E1337" s="56" t="s">
        <v>138</v>
      </c>
      <c r="F1337" s="56" t="str">
        <f t="shared" si="20"/>
        <v>847.8471305.1.492316.000000.847001.300180</v>
      </c>
      <c r="G1337" s="66" t="s">
        <v>21</v>
      </c>
      <c r="H1337" s="66">
        <v>847001</v>
      </c>
      <c r="I1337" s="66" t="s">
        <v>863</v>
      </c>
      <c r="J1337" s="66">
        <v>300180</v>
      </c>
      <c r="K1337" s="56" t="s">
        <v>5899</v>
      </c>
      <c r="L1337" s="56">
        <v>1</v>
      </c>
      <c r="M1337" s="56">
        <v>3413483.0769230775</v>
      </c>
      <c r="N1337" s="57">
        <v>3413483.0769230775</v>
      </c>
    </row>
    <row r="1338" spans="1:14" x14ac:dyDescent="0.35">
      <c r="A1338" s="56">
        <v>0</v>
      </c>
      <c r="B1338" s="56">
        <v>8471305</v>
      </c>
      <c r="C1338" s="56" t="s">
        <v>4042</v>
      </c>
      <c r="D1338" s="56">
        <v>492316</v>
      </c>
      <c r="E1338" s="56" t="s">
        <v>138</v>
      </c>
      <c r="F1338" s="56" t="str">
        <f t="shared" si="20"/>
        <v>847.8471305.1.492316.000000.847001.300180</v>
      </c>
      <c r="G1338" s="66" t="s">
        <v>21</v>
      </c>
      <c r="H1338" s="66">
        <v>847001</v>
      </c>
      <c r="I1338" s="66" t="s">
        <v>863</v>
      </c>
      <c r="J1338" s="66">
        <v>300180</v>
      </c>
      <c r="K1338" s="56" t="s">
        <v>5900</v>
      </c>
      <c r="L1338" s="56">
        <v>1</v>
      </c>
      <c r="M1338" s="56">
        <v>723544.61538461538</v>
      </c>
      <c r="N1338" s="57">
        <v>723544.61538461538</v>
      </c>
    </row>
    <row r="1339" spans="1:14" x14ac:dyDescent="0.35">
      <c r="A1339" s="56">
        <v>0</v>
      </c>
      <c r="B1339" s="56">
        <v>8471305</v>
      </c>
      <c r="C1339" s="56" t="s">
        <v>4042</v>
      </c>
      <c r="D1339" s="56">
        <v>492316</v>
      </c>
      <c r="E1339" s="56" t="s">
        <v>138</v>
      </c>
      <c r="F1339" s="56" t="str">
        <f t="shared" si="20"/>
        <v>847.8471305.1.492316.000000.847001.300180</v>
      </c>
      <c r="G1339" s="66" t="s">
        <v>21</v>
      </c>
      <c r="H1339" s="66">
        <v>847001</v>
      </c>
      <c r="I1339" s="66" t="s">
        <v>863</v>
      </c>
      <c r="J1339" s="66">
        <v>300180</v>
      </c>
      <c r="K1339" s="56" t="s">
        <v>5901</v>
      </c>
      <c r="L1339" s="56">
        <v>1</v>
      </c>
      <c r="M1339" s="56">
        <v>5490260</v>
      </c>
      <c r="N1339" s="57">
        <v>5490260</v>
      </c>
    </row>
    <row r="1340" spans="1:14" x14ac:dyDescent="0.35">
      <c r="A1340" s="56">
        <v>0</v>
      </c>
      <c r="B1340" s="56">
        <v>8471305</v>
      </c>
      <c r="C1340" s="56" t="s">
        <v>4042</v>
      </c>
      <c r="D1340" s="56">
        <v>492316</v>
      </c>
      <c r="E1340" s="56" t="s">
        <v>138</v>
      </c>
      <c r="F1340" s="56" t="str">
        <f t="shared" si="20"/>
        <v>847.8471305.1.492316.000000.847001.300180</v>
      </c>
      <c r="G1340" s="66" t="s">
        <v>21</v>
      </c>
      <c r="H1340" s="66">
        <v>847001</v>
      </c>
      <c r="I1340" s="66" t="s">
        <v>863</v>
      </c>
      <c r="J1340" s="66">
        <v>300180</v>
      </c>
      <c r="K1340" s="56" t="s">
        <v>5902</v>
      </c>
      <c r="L1340" s="56">
        <v>1</v>
      </c>
      <c r="M1340" s="56">
        <v>5736500</v>
      </c>
      <c r="N1340" s="57">
        <v>5736500</v>
      </c>
    </row>
    <row r="1341" spans="1:14" x14ac:dyDescent="0.35">
      <c r="A1341" s="56">
        <v>0</v>
      </c>
      <c r="B1341" s="56">
        <v>8471305</v>
      </c>
      <c r="C1341" s="56" t="s">
        <v>4042</v>
      </c>
      <c r="D1341" s="56">
        <v>492316</v>
      </c>
      <c r="E1341" s="56" t="s">
        <v>138</v>
      </c>
      <c r="F1341" s="56" t="str">
        <f t="shared" si="20"/>
        <v>847.8471305.1.492316.000000.847001.300180</v>
      </c>
      <c r="G1341" s="66" t="s">
        <v>21</v>
      </c>
      <c r="H1341" s="66">
        <v>847001</v>
      </c>
      <c r="I1341" s="66" t="s">
        <v>863</v>
      </c>
      <c r="J1341" s="66">
        <v>300180</v>
      </c>
      <c r="K1341" s="56" t="s">
        <v>5903</v>
      </c>
      <c r="L1341" s="56">
        <v>1</v>
      </c>
      <c r="M1341" s="56">
        <v>3755650</v>
      </c>
      <c r="N1341" s="57">
        <v>3755650</v>
      </c>
    </row>
    <row r="1342" spans="1:14" x14ac:dyDescent="0.35">
      <c r="A1342" s="56">
        <v>0</v>
      </c>
      <c r="B1342" s="56">
        <v>8471305</v>
      </c>
      <c r="C1342" s="56" t="s">
        <v>4042</v>
      </c>
      <c r="D1342" s="56">
        <v>492316</v>
      </c>
      <c r="E1342" s="56" t="s">
        <v>138</v>
      </c>
      <c r="F1342" s="56" t="str">
        <f t="shared" si="20"/>
        <v>847.8471305.1.492316.000000.847001.300180</v>
      </c>
      <c r="G1342" s="66" t="s">
        <v>21</v>
      </c>
      <c r="H1342" s="66">
        <v>847001</v>
      </c>
      <c r="I1342" s="66" t="s">
        <v>863</v>
      </c>
      <c r="J1342" s="66">
        <v>300180</v>
      </c>
      <c r="K1342" s="56" t="s">
        <v>5904</v>
      </c>
      <c r="L1342" s="56">
        <v>1</v>
      </c>
      <c r="M1342" s="56">
        <v>59600</v>
      </c>
      <c r="N1342" s="57">
        <v>59600</v>
      </c>
    </row>
    <row r="1343" spans="1:14" x14ac:dyDescent="0.35">
      <c r="A1343" s="56">
        <v>0</v>
      </c>
      <c r="B1343" s="56">
        <v>8471305</v>
      </c>
      <c r="C1343" s="56" t="s">
        <v>4042</v>
      </c>
      <c r="D1343" s="56">
        <v>492316</v>
      </c>
      <c r="E1343" s="56" t="s">
        <v>138</v>
      </c>
      <c r="F1343" s="56" t="str">
        <f t="shared" si="20"/>
        <v>847.8471305.1.492316.000000.847001.300180</v>
      </c>
      <c r="G1343" s="66" t="s">
        <v>21</v>
      </c>
      <c r="H1343" s="66">
        <v>847001</v>
      </c>
      <c r="I1343" s="66" t="s">
        <v>863</v>
      </c>
      <c r="J1343" s="66">
        <v>300180</v>
      </c>
      <c r="K1343" s="56" t="s">
        <v>5180</v>
      </c>
      <c r="L1343" s="56">
        <v>1</v>
      </c>
      <c r="M1343" s="56">
        <v>200000</v>
      </c>
      <c r="N1343" s="57">
        <v>200000</v>
      </c>
    </row>
    <row r="1344" spans="1:14" x14ac:dyDescent="0.35">
      <c r="A1344" s="56">
        <v>0</v>
      </c>
      <c r="B1344" s="56">
        <v>8471305</v>
      </c>
      <c r="C1344" s="56" t="s">
        <v>4042</v>
      </c>
      <c r="D1344" s="56">
        <v>492316</v>
      </c>
      <c r="E1344" s="56" t="s">
        <v>138</v>
      </c>
      <c r="F1344" s="56" t="str">
        <f t="shared" si="20"/>
        <v>847.8471305.1.492316.000000.847001.300180</v>
      </c>
      <c r="G1344" s="66" t="s">
        <v>21</v>
      </c>
      <c r="H1344" s="66">
        <v>847001</v>
      </c>
      <c r="I1344" s="66" t="s">
        <v>863</v>
      </c>
      <c r="J1344" s="66">
        <v>300180</v>
      </c>
      <c r="K1344" s="56" t="s">
        <v>5183</v>
      </c>
      <c r="L1344" s="56">
        <v>1</v>
      </c>
      <c r="M1344" s="56">
        <v>250000</v>
      </c>
      <c r="N1344" s="57">
        <v>250000</v>
      </c>
    </row>
    <row r="1345" spans="1:14" x14ac:dyDescent="0.35">
      <c r="A1345" s="56" t="s">
        <v>1998</v>
      </c>
      <c r="B1345" s="56">
        <v>8471305</v>
      </c>
      <c r="C1345" s="56" t="s">
        <v>4042</v>
      </c>
      <c r="D1345" s="56">
        <v>432209</v>
      </c>
      <c r="E1345" s="56" t="s">
        <v>138</v>
      </c>
      <c r="F1345" s="56" t="str">
        <f t="shared" si="20"/>
        <v>847.8471305.1.432209.000000.847001.200179</v>
      </c>
      <c r="G1345" s="66" t="s">
        <v>21</v>
      </c>
      <c r="H1345" s="66">
        <v>847001</v>
      </c>
      <c r="I1345" s="66" t="s">
        <v>23</v>
      </c>
      <c r="J1345" s="66">
        <v>200179</v>
      </c>
      <c r="K1345" s="56" t="s">
        <v>5905</v>
      </c>
      <c r="L1345" s="56">
        <v>9</v>
      </c>
      <c r="M1345" s="56">
        <v>180000</v>
      </c>
      <c r="N1345" s="57">
        <v>1620000</v>
      </c>
    </row>
    <row r="1346" spans="1:14" x14ac:dyDescent="0.35">
      <c r="A1346" s="56" t="s">
        <v>1998</v>
      </c>
      <c r="B1346" s="56">
        <v>8471305</v>
      </c>
      <c r="C1346" s="56" t="s">
        <v>4042</v>
      </c>
      <c r="D1346" s="56">
        <v>432209</v>
      </c>
      <c r="E1346" s="56" t="s">
        <v>138</v>
      </c>
      <c r="F1346" s="56" t="str">
        <f t="shared" si="20"/>
        <v>847.8471305.1.432209.000000.847001.200179</v>
      </c>
      <c r="G1346" s="66" t="s">
        <v>21</v>
      </c>
      <c r="H1346" s="66">
        <v>847001</v>
      </c>
      <c r="I1346" s="66" t="s">
        <v>23</v>
      </c>
      <c r="J1346" s="66">
        <v>200179</v>
      </c>
      <c r="K1346" s="56" t="s">
        <v>5907</v>
      </c>
      <c r="L1346" s="56">
        <v>17</v>
      </c>
      <c r="M1346" s="56">
        <v>88000</v>
      </c>
      <c r="N1346" s="57">
        <v>1496000</v>
      </c>
    </row>
    <row r="1347" spans="1:14" x14ac:dyDescent="0.35">
      <c r="A1347" s="56" t="s">
        <v>5326</v>
      </c>
      <c r="B1347" s="56">
        <v>8471305</v>
      </c>
      <c r="C1347" s="193" t="s">
        <v>579</v>
      </c>
      <c r="D1347" s="56">
        <v>420810</v>
      </c>
      <c r="E1347" s="56" t="s">
        <v>454</v>
      </c>
      <c r="F1347" s="56" t="str">
        <f t="shared" si="20"/>
        <v>847.8471305.1.420810.000000.847001.200179</v>
      </c>
      <c r="G1347" s="66" t="s">
        <v>21</v>
      </c>
      <c r="H1347" s="66">
        <v>847001</v>
      </c>
      <c r="I1347" s="66" t="s">
        <v>23</v>
      </c>
      <c r="J1347" s="66">
        <v>200179</v>
      </c>
      <c r="N1347" s="250">
        <v>265307</v>
      </c>
    </row>
    <row r="1348" spans="1:14" x14ac:dyDescent="0.35">
      <c r="A1348" s="56" t="s">
        <v>5326</v>
      </c>
      <c r="B1348" s="56">
        <v>8471305</v>
      </c>
      <c r="C1348" s="193" t="s">
        <v>579</v>
      </c>
      <c r="D1348" s="56">
        <v>421100</v>
      </c>
      <c r="E1348" s="56" t="s">
        <v>339</v>
      </c>
      <c r="F1348" s="56" t="str">
        <f t="shared" ref="F1348:F1369" si="21">CONCATENATE(847,".",B1348,".",1,".",D1348,".","000000",".",H1348,".",J1348)</f>
        <v>847.8471305.1.421100.000000.847001.200179</v>
      </c>
      <c r="G1348" s="66" t="s">
        <v>21</v>
      </c>
      <c r="H1348" s="66">
        <v>847001</v>
      </c>
      <c r="I1348" s="66" t="s">
        <v>23</v>
      </c>
      <c r="J1348" s="66">
        <v>200179</v>
      </c>
      <c r="N1348" s="249"/>
    </row>
    <row r="1349" spans="1:14" x14ac:dyDescent="0.35">
      <c r="A1349" s="56" t="s">
        <v>5326</v>
      </c>
      <c r="B1349" s="56">
        <v>8471305</v>
      </c>
      <c r="C1349" s="193" t="s">
        <v>579</v>
      </c>
      <c r="D1349" s="56">
        <v>426610</v>
      </c>
      <c r="E1349" s="56" t="s">
        <v>43</v>
      </c>
      <c r="F1349" s="56" t="str">
        <f t="shared" si="21"/>
        <v>847.8471305.1.426610.000000.847001.200179</v>
      </c>
      <c r="G1349" s="66" t="s">
        <v>21</v>
      </c>
      <c r="H1349" s="66">
        <v>847001</v>
      </c>
      <c r="I1349" s="66" t="s">
        <v>23</v>
      </c>
      <c r="J1349" s="66">
        <v>200179</v>
      </c>
      <c r="N1349" s="57">
        <v>1042944</v>
      </c>
    </row>
    <row r="1350" spans="1:14" x14ac:dyDescent="0.35">
      <c r="A1350" s="56" t="s">
        <v>5326</v>
      </c>
      <c r="B1350" s="56">
        <v>8471305</v>
      </c>
      <c r="C1350" s="193" t="s">
        <v>579</v>
      </c>
      <c r="D1350" s="56">
        <v>432205</v>
      </c>
      <c r="E1350" s="56" t="s">
        <v>470</v>
      </c>
      <c r="F1350" s="56" t="str">
        <f t="shared" si="21"/>
        <v>847.8471305.1.432205.000000.847001.200179</v>
      </c>
      <c r="G1350" s="66" t="s">
        <v>21</v>
      </c>
      <c r="H1350" s="66">
        <v>847001</v>
      </c>
      <c r="I1350" s="66" t="s">
        <v>23</v>
      </c>
      <c r="J1350" s="66">
        <v>200179</v>
      </c>
    </row>
    <row r="1351" spans="1:14" x14ac:dyDescent="0.35">
      <c r="A1351" s="56">
        <v>0</v>
      </c>
      <c r="B1351" s="56">
        <v>8471305</v>
      </c>
      <c r="C1351" s="193" t="s">
        <v>579</v>
      </c>
      <c r="D1351" s="56">
        <v>492310</v>
      </c>
      <c r="E1351" s="56" t="s">
        <v>871</v>
      </c>
      <c r="F1351" s="56" t="str">
        <f t="shared" si="21"/>
        <v>847.8471305.1.492310.000000.847001.300180</v>
      </c>
      <c r="G1351" s="66" t="s">
        <v>21</v>
      </c>
      <c r="H1351" s="66">
        <v>847001</v>
      </c>
      <c r="I1351" s="66" t="s">
        <v>863</v>
      </c>
      <c r="J1351" s="66">
        <v>300180</v>
      </c>
    </row>
    <row r="1352" spans="1:14" x14ac:dyDescent="0.35">
      <c r="A1352" s="56">
        <v>0</v>
      </c>
      <c r="B1352" s="56">
        <v>8471305</v>
      </c>
      <c r="C1352" s="193" t="s">
        <v>579</v>
      </c>
      <c r="D1352" s="56">
        <v>495140</v>
      </c>
      <c r="E1352" s="56" t="s">
        <v>882</v>
      </c>
      <c r="F1352" s="56" t="str">
        <f t="shared" si="21"/>
        <v>847.8471305.1.495140.000000.847001.300180</v>
      </c>
      <c r="G1352" s="66" t="s">
        <v>21</v>
      </c>
      <c r="H1352" s="66">
        <v>847001</v>
      </c>
      <c r="I1352" s="66" t="s">
        <v>863</v>
      </c>
      <c r="J1352" s="66">
        <v>300180</v>
      </c>
      <c r="N1352" s="57">
        <v>100000</v>
      </c>
    </row>
    <row r="1353" spans="1:14" x14ac:dyDescent="0.35">
      <c r="A1353" s="56" t="s">
        <v>2036</v>
      </c>
      <c r="B1353" s="56">
        <v>8471150</v>
      </c>
      <c r="C1353" s="56" t="s">
        <v>502</v>
      </c>
      <c r="D1353" s="56">
        <v>420900</v>
      </c>
      <c r="E1353" s="56" t="s">
        <v>28</v>
      </c>
      <c r="F1353" s="56" t="str">
        <f t="shared" si="21"/>
        <v>847.8471150.1.420900.000000.847001.200179</v>
      </c>
      <c r="G1353" s="66" t="s">
        <v>21</v>
      </c>
      <c r="H1353" s="66">
        <v>847001</v>
      </c>
      <c r="I1353" s="66" t="s">
        <v>23</v>
      </c>
      <c r="J1353" s="66">
        <v>200179</v>
      </c>
      <c r="K1353" s="56" t="s">
        <v>6060</v>
      </c>
      <c r="L1353" s="56">
        <v>1</v>
      </c>
      <c r="M1353" s="56">
        <v>5573862</v>
      </c>
      <c r="N1353" s="57">
        <v>5573862</v>
      </c>
    </row>
    <row r="1354" spans="1:14" x14ac:dyDescent="0.35">
      <c r="A1354" s="56" t="s">
        <v>2019</v>
      </c>
      <c r="B1354" s="56">
        <v>8471150</v>
      </c>
      <c r="C1354" s="56" t="s">
        <v>502</v>
      </c>
      <c r="D1354" s="56">
        <v>425510</v>
      </c>
      <c r="E1354" s="56" t="s">
        <v>37</v>
      </c>
      <c r="F1354" s="56" t="str">
        <f t="shared" si="21"/>
        <v>847.8471150.1.425510.000000.847001.200179</v>
      </c>
      <c r="G1354" s="66" t="s">
        <v>21</v>
      </c>
      <c r="H1354" s="66">
        <v>847001</v>
      </c>
      <c r="I1354" s="66" t="s">
        <v>23</v>
      </c>
      <c r="J1354" s="66">
        <v>200179</v>
      </c>
      <c r="K1354" s="56" t="s">
        <v>6048</v>
      </c>
      <c r="L1354" s="56">
        <v>1</v>
      </c>
      <c r="M1354" s="56">
        <v>100002</v>
      </c>
      <c r="N1354" s="57">
        <v>100002</v>
      </c>
    </row>
    <row r="1355" spans="1:14" x14ac:dyDescent="0.35">
      <c r="A1355" s="56" t="s">
        <v>2019</v>
      </c>
      <c r="B1355" s="56">
        <v>8471150</v>
      </c>
      <c r="C1355" s="56" t="s">
        <v>502</v>
      </c>
      <c r="D1355" s="56">
        <v>425550</v>
      </c>
      <c r="E1355" s="56" t="s">
        <v>83</v>
      </c>
      <c r="F1355" s="56" t="str">
        <f t="shared" si="21"/>
        <v>847.8471150.1.425550.000000.847001.200179</v>
      </c>
      <c r="G1355" s="66" t="s">
        <v>21</v>
      </c>
      <c r="H1355" s="66">
        <v>847001</v>
      </c>
      <c r="I1355" s="66" t="s">
        <v>23</v>
      </c>
      <c r="J1355" s="66">
        <v>200179</v>
      </c>
      <c r="K1355" s="56" t="s">
        <v>6048</v>
      </c>
      <c r="L1355" s="56">
        <v>1</v>
      </c>
      <c r="M1355" s="56">
        <v>100002</v>
      </c>
      <c r="N1355" s="57">
        <v>100002</v>
      </c>
    </row>
    <row r="1356" spans="1:14" x14ac:dyDescent="0.35">
      <c r="A1356" s="56" t="s">
        <v>2041</v>
      </c>
      <c r="B1356" s="56">
        <v>8471150</v>
      </c>
      <c r="C1356" s="56" t="s">
        <v>502</v>
      </c>
      <c r="D1356" s="56">
        <v>426610</v>
      </c>
      <c r="E1356" s="56" t="s">
        <v>43</v>
      </c>
      <c r="F1356" s="56" t="str">
        <f t="shared" si="21"/>
        <v>847.8471150.1.426610.000000.847001.200179</v>
      </c>
      <c r="G1356" s="66" t="s">
        <v>21</v>
      </c>
      <c r="H1356" s="66">
        <v>847001</v>
      </c>
      <c r="I1356" s="66" t="s">
        <v>23</v>
      </c>
      <c r="J1356" s="66">
        <v>200179</v>
      </c>
      <c r="K1356" s="56" t="s">
        <v>6064</v>
      </c>
      <c r="L1356" s="56">
        <v>1</v>
      </c>
      <c r="M1356" s="56">
        <v>140000</v>
      </c>
      <c r="N1356" s="57">
        <v>140000</v>
      </c>
    </row>
    <row r="1357" spans="1:14" x14ac:dyDescent="0.35">
      <c r="A1357" s="56" t="s">
        <v>2047</v>
      </c>
      <c r="B1357" s="56">
        <v>8471150</v>
      </c>
      <c r="C1357" s="56" t="s">
        <v>502</v>
      </c>
      <c r="D1357" s="56">
        <v>428090</v>
      </c>
      <c r="E1357" s="56" t="s">
        <v>52</v>
      </c>
      <c r="F1357" s="56" t="str">
        <f t="shared" si="21"/>
        <v>847.8471150.1.428090.000000.847001.200179</v>
      </c>
      <c r="G1357" s="66" t="s">
        <v>21</v>
      </c>
      <c r="H1357" s="66">
        <v>847001</v>
      </c>
      <c r="I1357" s="66" t="s">
        <v>23</v>
      </c>
      <c r="J1357" s="66">
        <v>200179</v>
      </c>
      <c r="K1357" s="56" t="s">
        <v>6069</v>
      </c>
      <c r="L1357" s="56">
        <v>1</v>
      </c>
      <c r="M1357" s="56">
        <v>50001</v>
      </c>
      <c r="N1357" s="57">
        <v>50001</v>
      </c>
    </row>
    <row r="1358" spans="1:14" x14ac:dyDescent="0.35">
      <c r="A1358" s="56">
        <v>0</v>
      </c>
      <c r="B1358" s="56">
        <v>8470220</v>
      </c>
      <c r="C1358" s="56" t="s">
        <v>920</v>
      </c>
      <c r="D1358" s="56">
        <v>492316</v>
      </c>
      <c r="E1358" s="56" t="s">
        <v>138</v>
      </c>
      <c r="F1358" s="56" t="str">
        <f t="shared" si="21"/>
        <v>847.8470220.1.492316.000000.847001.300180</v>
      </c>
      <c r="G1358" s="66" t="s">
        <v>21</v>
      </c>
      <c r="H1358" s="66">
        <v>847001</v>
      </c>
      <c r="I1358" s="66" t="s">
        <v>863</v>
      </c>
      <c r="J1358" s="66">
        <v>300180</v>
      </c>
      <c r="K1358" s="56" t="s">
        <v>6079</v>
      </c>
      <c r="L1358" s="56">
        <v>1</v>
      </c>
      <c r="M1358" s="56">
        <v>200000</v>
      </c>
      <c r="N1358" s="249"/>
    </row>
    <row r="1359" spans="1:14" x14ac:dyDescent="0.35">
      <c r="A1359" s="56" t="s">
        <v>1998</v>
      </c>
      <c r="B1359" s="56">
        <v>8470220</v>
      </c>
      <c r="C1359" s="56" t="s">
        <v>920</v>
      </c>
      <c r="D1359" s="56">
        <v>420550</v>
      </c>
      <c r="E1359" s="56" t="s">
        <v>18</v>
      </c>
      <c r="F1359" s="56" t="str">
        <f t="shared" si="21"/>
        <v>847.8470220.1.420550.000000.847001.200179</v>
      </c>
      <c r="G1359" s="66" t="s">
        <v>21</v>
      </c>
      <c r="H1359" s="66">
        <v>847001</v>
      </c>
      <c r="I1359" s="66" t="s">
        <v>23</v>
      </c>
      <c r="J1359" s="66">
        <v>200179</v>
      </c>
      <c r="K1359" s="56" t="s">
        <v>6083</v>
      </c>
      <c r="L1359" s="56">
        <v>1</v>
      </c>
      <c r="M1359" s="56">
        <v>120000</v>
      </c>
      <c r="N1359" s="250">
        <v>60000</v>
      </c>
    </row>
    <row r="1360" spans="1:14" x14ac:dyDescent="0.35">
      <c r="A1360" s="56" t="s">
        <v>1998</v>
      </c>
      <c r="B1360" s="56">
        <v>8470220</v>
      </c>
      <c r="C1360" s="56" t="s">
        <v>920</v>
      </c>
      <c r="D1360" s="56">
        <v>420570</v>
      </c>
      <c r="E1360" s="56" t="s">
        <v>25</v>
      </c>
      <c r="F1360" s="56" t="str">
        <f t="shared" si="21"/>
        <v>847.8470220.1.420570.000000.847001.200179</v>
      </c>
      <c r="G1360" s="66" t="s">
        <v>21</v>
      </c>
      <c r="H1360" s="66">
        <v>847001</v>
      </c>
      <c r="I1360" s="66" t="s">
        <v>23</v>
      </c>
      <c r="J1360" s="66">
        <v>200179</v>
      </c>
      <c r="K1360" s="56" t="s">
        <v>6087</v>
      </c>
      <c r="L1360" s="56">
        <v>1</v>
      </c>
      <c r="M1360" s="57">
        <v>2000000</v>
      </c>
      <c r="N1360" s="250">
        <v>1032500</v>
      </c>
    </row>
    <row r="1361" spans="1:14" x14ac:dyDescent="0.35">
      <c r="A1361" s="56" t="s">
        <v>2047</v>
      </c>
      <c r="B1361" s="56">
        <v>8470220</v>
      </c>
      <c r="C1361" s="56" t="s">
        <v>920</v>
      </c>
      <c r="D1361" s="56">
        <v>428090</v>
      </c>
      <c r="E1361" s="56" t="s">
        <v>52</v>
      </c>
      <c r="F1361" s="56" t="str">
        <f t="shared" si="21"/>
        <v>847.8470220.1.428090.000000.847001.200179</v>
      </c>
      <c r="G1361" s="66" t="s">
        <v>21</v>
      </c>
      <c r="H1361" s="66">
        <v>847001</v>
      </c>
      <c r="I1361" s="66" t="s">
        <v>23</v>
      </c>
      <c r="J1361" s="66">
        <v>200179</v>
      </c>
      <c r="K1361" s="56" t="s">
        <v>6090</v>
      </c>
      <c r="L1361" s="56">
        <v>4</v>
      </c>
      <c r="M1361" s="56">
        <v>32750</v>
      </c>
      <c r="N1361" s="250">
        <v>65500</v>
      </c>
    </row>
    <row r="1362" spans="1:14" x14ac:dyDescent="0.35">
      <c r="A1362" s="56">
        <v>0</v>
      </c>
      <c r="B1362" s="56">
        <v>8470220</v>
      </c>
      <c r="C1362" s="56" t="s">
        <v>920</v>
      </c>
      <c r="D1362" s="56">
        <v>425740</v>
      </c>
      <c r="E1362" s="56" t="s">
        <v>655</v>
      </c>
      <c r="F1362" s="56" t="str">
        <f t="shared" si="21"/>
        <v>847.8470220.1.425740.000000.847001.200179</v>
      </c>
      <c r="G1362" s="66" t="s">
        <v>21</v>
      </c>
      <c r="H1362" s="66">
        <v>847001</v>
      </c>
      <c r="I1362" s="66" t="s">
        <v>23</v>
      </c>
      <c r="J1362" s="66">
        <v>200179</v>
      </c>
      <c r="K1362" s="56" t="s">
        <v>6093</v>
      </c>
      <c r="L1362" s="56">
        <v>6</v>
      </c>
      <c r="M1362" s="56">
        <v>500000</v>
      </c>
      <c r="N1362" s="237">
        <v>1500000</v>
      </c>
    </row>
    <row r="1363" spans="1:14" x14ac:dyDescent="0.35">
      <c r="A1363" s="56" t="s">
        <v>2041</v>
      </c>
      <c r="B1363" s="56">
        <v>8470220</v>
      </c>
      <c r="C1363" s="56" t="s">
        <v>920</v>
      </c>
      <c r="D1363" s="56">
        <v>426610</v>
      </c>
      <c r="E1363" s="56" t="s">
        <v>43</v>
      </c>
      <c r="F1363" s="56" t="str">
        <f t="shared" si="21"/>
        <v>847.8470220.1.426610.000000.847001.200179</v>
      </c>
      <c r="G1363" s="66" t="s">
        <v>21</v>
      </c>
      <c r="H1363" s="66">
        <v>847001</v>
      </c>
      <c r="I1363" s="66" t="s">
        <v>23</v>
      </c>
      <c r="J1363" s="66">
        <v>200179</v>
      </c>
      <c r="K1363" s="56" t="s">
        <v>6096</v>
      </c>
      <c r="L1363" s="56">
        <v>1</v>
      </c>
      <c r="M1363" s="56">
        <v>100000</v>
      </c>
      <c r="N1363" s="250">
        <v>50000</v>
      </c>
    </row>
    <row r="1364" spans="1:14" x14ac:dyDescent="0.35">
      <c r="A1364" s="56" t="s">
        <v>2041</v>
      </c>
      <c r="B1364" s="56">
        <v>8470220</v>
      </c>
      <c r="C1364" s="56" t="s">
        <v>920</v>
      </c>
      <c r="D1364" s="56">
        <v>432205</v>
      </c>
      <c r="E1364" s="56" t="s">
        <v>470</v>
      </c>
      <c r="F1364" s="56" t="str">
        <f t="shared" si="21"/>
        <v>847.8470220.1.432205.000000.847001.200179</v>
      </c>
      <c r="G1364" s="66" t="s">
        <v>21</v>
      </c>
      <c r="H1364" s="66">
        <v>847001</v>
      </c>
      <c r="I1364" s="66" t="s">
        <v>23</v>
      </c>
      <c r="J1364" s="66">
        <v>200179</v>
      </c>
      <c r="K1364" s="56" t="s">
        <v>6098</v>
      </c>
      <c r="L1364" s="56">
        <v>1</v>
      </c>
      <c r="M1364" s="56">
        <v>20000</v>
      </c>
      <c r="N1364" s="57">
        <v>10000</v>
      </c>
    </row>
    <row r="1365" spans="1:14" x14ac:dyDescent="0.35">
      <c r="A1365" s="56" t="s">
        <v>2019</v>
      </c>
      <c r="B1365" s="56">
        <v>8470220</v>
      </c>
      <c r="C1365" s="56" t="s">
        <v>920</v>
      </c>
      <c r="D1365" s="56">
        <v>425510</v>
      </c>
      <c r="E1365" s="56" t="s">
        <v>37</v>
      </c>
      <c r="F1365" s="56" t="str">
        <f t="shared" si="21"/>
        <v>847.8470220.1.425510.000000.847001.200179</v>
      </c>
      <c r="G1365" s="66" t="s">
        <v>21</v>
      </c>
      <c r="H1365" s="66">
        <v>847001</v>
      </c>
      <c r="I1365" s="66" t="s">
        <v>23</v>
      </c>
      <c r="J1365" s="66">
        <v>200179</v>
      </c>
      <c r="K1365" s="56" t="s">
        <v>6100</v>
      </c>
      <c r="L1365" s="56">
        <v>4</v>
      </c>
      <c r="M1365" s="56">
        <v>5000</v>
      </c>
      <c r="N1365" s="250">
        <v>10000</v>
      </c>
    </row>
    <row r="1366" spans="1:14" x14ac:dyDescent="0.35">
      <c r="A1366" s="56" t="s">
        <v>2019</v>
      </c>
      <c r="B1366" s="56">
        <v>8470220</v>
      </c>
      <c r="C1366" s="56" t="s">
        <v>920</v>
      </c>
      <c r="D1366" s="56">
        <v>425550</v>
      </c>
      <c r="E1366" s="56" t="s">
        <v>83</v>
      </c>
      <c r="F1366" s="56" t="str">
        <f t="shared" si="21"/>
        <v>847.8470220.1.425550.000000.847001.200179</v>
      </c>
      <c r="G1366" s="66" t="s">
        <v>21</v>
      </c>
      <c r="H1366" s="66">
        <v>847001</v>
      </c>
      <c r="I1366" s="66" t="s">
        <v>23</v>
      </c>
      <c r="J1366" s="66">
        <v>200179</v>
      </c>
      <c r="K1366" s="56" t="s">
        <v>6103</v>
      </c>
      <c r="L1366" s="56">
        <v>2</v>
      </c>
      <c r="M1366" s="56">
        <v>25000</v>
      </c>
      <c r="N1366" s="250">
        <v>25000</v>
      </c>
    </row>
    <row r="1367" spans="1:14" x14ac:dyDescent="0.35">
      <c r="A1367" s="56" t="s">
        <v>2036</v>
      </c>
      <c r="B1367" s="56">
        <v>8470220</v>
      </c>
      <c r="C1367" s="56" t="s">
        <v>920</v>
      </c>
      <c r="D1367" s="56">
        <v>425900</v>
      </c>
      <c r="E1367" s="56" t="s">
        <v>40</v>
      </c>
      <c r="F1367" s="56" t="str">
        <f t="shared" si="21"/>
        <v>847.8470220.1.425900.000000.847001.200179</v>
      </c>
      <c r="G1367" s="66" t="s">
        <v>21</v>
      </c>
      <c r="H1367" s="66">
        <v>847001</v>
      </c>
      <c r="I1367" s="66" t="s">
        <v>23</v>
      </c>
      <c r="J1367" s="66">
        <v>200179</v>
      </c>
      <c r="K1367" s="56" t="s">
        <v>6105</v>
      </c>
      <c r="L1367" s="56">
        <v>12</v>
      </c>
      <c r="M1367" s="56">
        <v>2000</v>
      </c>
      <c r="N1367" s="250">
        <v>12000</v>
      </c>
    </row>
    <row r="1368" spans="1:14" x14ac:dyDescent="0.35">
      <c r="A1368" s="56" t="s">
        <v>2019</v>
      </c>
      <c r="B1368" s="56">
        <v>8470220</v>
      </c>
      <c r="C1368" s="56" t="s">
        <v>920</v>
      </c>
      <c r="D1368" s="56">
        <v>428640</v>
      </c>
      <c r="E1368" s="56" t="s">
        <v>55</v>
      </c>
      <c r="F1368" s="56" t="str">
        <f t="shared" si="21"/>
        <v>847.8470220.1.428640.000000.847001.200179</v>
      </c>
      <c r="G1368" s="66" t="s">
        <v>21</v>
      </c>
      <c r="H1368" s="66">
        <v>847001</v>
      </c>
      <c r="I1368" s="66" t="s">
        <v>23</v>
      </c>
      <c r="J1368" s="66">
        <v>200179</v>
      </c>
      <c r="K1368" s="56" t="s">
        <v>6108</v>
      </c>
      <c r="L1368" s="56">
        <v>1</v>
      </c>
      <c r="M1368" s="56">
        <v>40000</v>
      </c>
      <c r="N1368" s="250">
        <v>20000</v>
      </c>
    </row>
    <row r="1369" spans="1:14" x14ac:dyDescent="0.35">
      <c r="A1369" s="56" t="s">
        <v>1998</v>
      </c>
      <c r="B1369" s="56">
        <v>8470220</v>
      </c>
      <c r="C1369" s="56" t="s">
        <v>920</v>
      </c>
      <c r="D1369" s="56">
        <v>421700</v>
      </c>
      <c r="E1369" s="56" t="s">
        <v>34</v>
      </c>
      <c r="F1369" s="56" t="str">
        <f t="shared" si="21"/>
        <v>847.8470220.1.421700.000000.847001.200179</v>
      </c>
      <c r="G1369" s="66" t="s">
        <v>21</v>
      </c>
      <c r="H1369" s="66">
        <v>847001</v>
      </c>
      <c r="I1369" s="66" t="s">
        <v>23</v>
      </c>
      <c r="J1369" s="66">
        <v>200179</v>
      </c>
      <c r="K1369" s="56" t="s">
        <v>6110</v>
      </c>
      <c r="L1369" s="56">
        <v>1</v>
      </c>
      <c r="M1369" s="56">
        <v>750000</v>
      </c>
      <c r="N1369" s="250">
        <v>375000</v>
      </c>
    </row>
    <row r="1370" spans="1:14" x14ac:dyDescent="0.35">
      <c r="N1370" s="57">
        <f>SUM(N2:N1369)</f>
        <v>899763526.74669552</v>
      </c>
    </row>
  </sheetData>
  <autoFilter ref="A1:N137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3"/>
  <sheetViews>
    <sheetView workbookViewId="0">
      <pane ySplit="3" topLeftCell="A252" activePane="bottomLeft" state="frozen"/>
      <selection pane="bottomLeft" activeCell="C287" sqref="C287"/>
    </sheetView>
  </sheetViews>
  <sheetFormatPr defaultRowHeight="14.5" x14ac:dyDescent="0.35"/>
  <cols>
    <col min="1" max="1" width="15.54296875" style="1" bestFit="1" customWidth="1"/>
    <col min="2" max="2" width="68.54296875" style="20" customWidth="1"/>
    <col min="3" max="5" width="25.7265625" style="20" customWidth="1"/>
    <col min="6" max="6" width="26.26953125" style="20" customWidth="1"/>
    <col min="7" max="7" width="25.7265625" style="20" customWidth="1"/>
    <col min="8" max="10" width="42.81640625" style="20" customWidth="1"/>
  </cols>
  <sheetData>
    <row r="1" spans="1:10" x14ac:dyDescent="0.35">
      <c r="A1" s="21" t="s">
        <v>13</v>
      </c>
      <c r="B1" t="s">
        <v>6142</v>
      </c>
    </row>
    <row r="3" spans="1:10" x14ac:dyDescent="0.35">
      <c r="A3" s="218" t="s">
        <v>2</v>
      </c>
      <c r="B3" s="21" t="s">
        <v>3</v>
      </c>
      <c r="C3" t="s">
        <v>6131</v>
      </c>
      <c r="D3" t="s">
        <v>6132</v>
      </c>
      <c r="E3" t="s">
        <v>6133</v>
      </c>
      <c r="F3" t="s">
        <v>6134</v>
      </c>
      <c r="G3" t="s">
        <v>6135</v>
      </c>
      <c r="H3" t="s">
        <v>6136</v>
      </c>
      <c r="I3" t="s">
        <v>6137</v>
      </c>
      <c r="J3" t="s">
        <v>6141</v>
      </c>
    </row>
    <row r="4" spans="1:10" x14ac:dyDescent="0.35">
      <c r="A4" s="1">
        <v>413310</v>
      </c>
      <c r="B4" t="s">
        <v>961</v>
      </c>
      <c r="C4" s="23">
        <v>0</v>
      </c>
      <c r="D4" s="23">
        <v>0</v>
      </c>
      <c r="E4" s="23"/>
      <c r="F4" s="23"/>
      <c r="G4" s="23"/>
      <c r="H4" s="23">
        <v>0</v>
      </c>
      <c r="I4" s="23">
        <v>0</v>
      </c>
      <c r="J4" s="208">
        <v>0</v>
      </c>
    </row>
    <row r="5" spans="1:10" x14ac:dyDescent="0.35">
      <c r="A5" s="1">
        <v>420120</v>
      </c>
      <c r="B5" t="s">
        <v>69</v>
      </c>
      <c r="C5" s="30">
        <v>787666.24</v>
      </c>
      <c r="D5" s="23">
        <v>304115.92</v>
      </c>
      <c r="E5" s="23">
        <v>-493500</v>
      </c>
      <c r="F5" s="23">
        <v>400000</v>
      </c>
      <c r="G5" s="23"/>
      <c r="H5" s="23">
        <v>500000</v>
      </c>
      <c r="I5" s="23">
        <v>520000</v>
      </c>
      <c r="J5" s="208">
        <v>490000</v>
      </c>
    </row>
    <row r="6" spans="1:10" x14ac:dyDescent="0.35">
      <c r="A6" s="1">
        <v>420130</v>
      </c>
      <c r="B6" t="s">
        <v>418</v>
      </c>
      <c r="C6" s="30">
        <v>109500</v>
      </c>
      <c r="D6" s="23">
        <v>135000</v>
      </c>
      <c r="E6" s="23">
        <v>543500</v>
      </c>
      <c r="F6" s="23">
        <v>319725</v>
      </c>
      <c r="G6" s="23">
        <v>83515</v>
      </c>
      <c r="H6" s="23">
        <v>295000</v>
      </c>
      <c r="I6" s="23">
        <v>295000</v>
      </c>
      <c r="J6" s="208">
        <v>295000</v>
      </c>
    </row>
    <row r="7" spans="1:10" x14ac:dyDescent="0.35">
      <c r="A7" s="1">
        <v>420310</v>
      </c>
      <c r="B7" t="s">
        <v>327</v>
      </c>
      <c r="C7" s="30">
        <v>11085216.67</v>
      </c>
      <c r="D7" s="23">
        <v>10507187.92</v>
      </c>
      <c r="E7" s="23">
        <v>11146116.6</v>
      </c>
      <c r="F7" s="23">
        <v>8284070</v>
      </c>
      <c r="G7" s="23">
        <v>2995204.41</v>
      </c>
      <c r="H7" s="23">
        <v>8921787.3500000015</v>
      </c>
      <c r="I7" s="23">
        <v>8921787.3499999996</v>
      </c>
      <c r="J7" s="208">
        <v>8921787.3500000015</v>
      </c>
    </row>
    <row r="8" spans="1:10" x14ac:dyDescent="0.35">
      <c r="A8" s="1">
        <v>420550</v>
      </c>
      <c r="B8" t="s">
        <v>18</v>
      </c>
      <c r="C8" s="30">
        <v>184630.62</v>
      </c>
      <c r="D8" s="23">
        <v>491712.83999999997</v>
      </c>
      <c r="E8" s="23">
        <v>149237.89000000001</v>
      </c>
      <c r="F8" s="23">
        <v>109861</v>
      </c>
      <c r="G8" s="23">
        <v>27566.75</v>
      </c>
      <c r="H8" s="23">
        <v>1761620</v>
      </c>
      <c r="I8" s="23">
        <v>2827677.5</v>
      </c>
      <c r="J8" s="208">
        <v>3880580</v>
      </c>
    </row>
    <row r="9" spans="1:10" x14ac:dyDescent="0.35">
      <c r="A9" s="1">
        <v>420570</v>
      </c>
      <c r="B9" t="s">
        <v>25</v>
      </c>
      <c r="C9" s="30">
        <v>167121.5</v>
      </c>
      <c r="D9" s="23">
        <v>120474.4</v>
      </c>
      <c r="E9" s="23">
        <v>105415.14</v>
      </c>
      <c r="F9" s="23">
        <v>409202</v>
      </c>
      <c r="G9" s="23">
        <v>4040.3</v>
      </c>
      <c r="H9" s="23">
        <v>37225230</v>
      </c>
      <c r="I9" s="23">
        <v>37560130</v>
      </c>
      <c r="J9" s="208">
        <v>36694580</v>
      </c>
    </row>
    <row r="10" spans="1:10" x14ac:dyDescent="0.35">
      <c r="A10" s="1">
        <v>420810</v>
      </c>
      <c r="B10" t="s">
        <v>454</v>
      </c>
      <c r="C10" s="30">
        <v>5695281.6399999997</v>
      </c>
      <c r="D10" s="23">
        <v>851424.58000000007</v>
      </c>
      <c r="E10" s="23">
        <v>1444211.65</v>
      </c>
      <c r="F10" s="23">
        <v>2100000</v>
      </c>
      <c r="G10" s="23">
        <v>300000</v>
      </c>
      <c r="H10" s="23">
        <v>13967178</v>
      </c>
      <c r="I10" s="23">
        <v>16414809</v>
      </c>
      <c r="J10" s="208">
        <v>19710778</v>
      </c>
    </row>
    <row r="11" spans="1:10" x14ac:dyDescent="0.35">
      <c r="A11" s="1">
        <v>420900</v>
      </c>
      <c r="B11" t="s">
        <v>28</v>
      </c>
      <c r="C11" s="30">
        <v>1429997.3</v>
      </c>
      <c r="D11" s="23">
        <v>2439034.08</v>
      </c>
      <c r="E11" s="23">
        <v>2695109.45</v>
      </c>
      <c r="F11" s="23">
        <v>3219289</v>
      </c>
      <c r="G11" s="23">
        <v>339046.71</v>
      </c>
      <c r="H11" s="23">
        <v>3872238</v>
      </c>
      <c r="I11" s="23">
        <v>4646385</v>
      </c>
      <c r="J11" s="208">
        <v>5575362</v>
      </c>
    </row>
    <row r="12" spans="1:10" x14ac:dyDescent="0.35">
      <c r="A12" s="1">
        <v>421000</v>
      </c>
      <c r="B12" t="s">
        <v>31</v>
      </c>
      <c r="C12" s="30">
        <v>1068485.7000000002</v>
      </c>
      <c r="D12" s="23">
        <v>2404225.52</v>
      </c>
      <c r="E12" s="23">
        <v>460065.57</v>
      </c>
      <c r="F12" s="23">
        <v>134501</v>
      </c>
      <c r="G12" s="23">
        <v>134500</v>
      </c>
      <c r="H12" s="23">
        <v>1491000</v>
      </c>
      <c r="I12" s="23">
        <v>1555412.5</v>
      </c>
      <c r="J12" s="208">
        <v>1424412.5</v>
      </c>
    </row>
    <row r="13" spans="1:10" x14ac:dyDescent="0.35">
      <c r="A13" s="1">
        <v>421100</v>
      </c>
      <c r="B13" t="s">
        <v>339</v>
      </c>
      <c r="C13" s="30">
        <v>8402324.3499999996</v>
      </c>
      <c r="D13" s="23">
        <v>5295365.58</v>
      </c>
      <c r="E13" s="23">
        <v>27841721.459999997</v>
      </c>
      <c r="F13" s="23">
        <v>9124106</v>
      </c>
      <c r="G13" s="23">
        <v>1184032.5800000003</v>
      </c>
      <c r="H13" s="23">
        <v>13543479.800000001</v>
      </c>
      <c r="I13" s="23">
        <v>14293740.460000001</v>
      </c>
      <c r="J13" s="208">
        <v>15114911.558000002</v>
      </c>
    </row>
    <row r="14" spans="1:10" x14ac:dyDescent="0.35">
      <c r="A14" s="1">
        <v>421600</v>
      </c>
      <c r="B14" t="s">
        <v>309</v>
      </c>
      <c r="C14" s="30">
        <v>7859664.8800000008</v>
      </c>
      <c r="D14" s="23">
        <v>9750717.2599999998</v>
      </c>
      <c r="E14" s="23">
        <v>9751370.0099999998</v>
      </c>
      <c r="F14" s="23">
        <v>7496200</v>
      </c>
      <c r="G14" s="23">
        <v>1254059.8</v>
      </c>
      <c r="H14" s="23">
        <v>9388680</v>
      </c>
      <c r="I14" s="23">
        <v>9388680</v>
      </c>
      <c r="J14" s="208">
        <v>9388680</v>
      </c>
    </row>
    <row r="15" spans="1:10" x14ac:dyDescent="0.35">
      <c r="A15" s="1">
        <v>421700</v>
      </c>
      <c r="B15" t="s">
        <v>34</v>
      </c>
      <c r="C15" s="30">
        <v>658540.72</v>
      </c>
      <c r="D15" s="23">
        <v>725941.01</v>
      </c>
      <c r="E15" s="23">
        <v>1198952.9599999997</v>
      </c>
      <c r="F15" s="23">
        <v>972421</v>
      </c>
      <c r="G15" s="23">
        <v>148176.88</v>
      </c>
      <c r="H15" s="23">
        <v>2068004</v>
      </c>
      <c r="I15" s="23">
        <v>1250000</v>
      </c>
      <c r="J15" s="208">
        <v>4707997</v>
      </c>
    </row>
    <row r="16" spans="1:10" x14ac:dyDescent="0.35">
      <c r="A16" s="1">
        <v>422100</v>
      </c>
      <c r="B16" t="s">
        <v>508</v>
      </c>
      <c r="C16" s="30">
        <v>144093.95000000001</v>
      </c>
      <c r="D16" s="23">
        <v>198501.1</v>
      </c>
      <c r="E16" s="23">
        <v>3122.05</v>
      </c>
      <c r="F16" s="23">
        <v>209066</v>
      </c>
      <c r="G16" s="23">
        <v>100000</v>
      </c>
      <c r="H16" s="23">
        <v>12000</v>
      </c>
      <c r="I16" s="23">
        <v>74400</v>
      </c>
      <c r="J16" s="208">
        <v>117000</v>
      </c>
    </row>
    <row r="17" spans="1:10" x14ac:dyDescent="0.35">
      <c r="A17" s="1">
        <v>422900</v>
      </c>
      <c r="B17" t="s">
        <v>587</v>
      </c>
      <c r="C17" s="30">
        <v>0</v>
      </c>
      <c r="D17" s="23">
        <v>0</v>
      </c>
      <c r="E17" s="23">
        <v>15988.5</v>
      </c>
      <c r="F17" s="23">
        <v>61934</v>
      </c>
      <c r="G17" s="23">
        <v>36070.33</v>
      </c>
      <c r="H17" s="23">
        <v>310500</v>
      </c>
      <c r="I17" s="23">
        <v>0</v>
      </c>
      <c r="J17" s="208">
        <v>0</v>
      </c>
    </row>
    <row r="18" spans="1:10" x14ac:dyDescent="0.35">
      <c r="A18" s="1">
        <v>425100</v>
      </c>
      <c r="B18" t="s">
        <v>79</v>
      </c>
      <c r="C18" s="30">
        <v>581045.24</v>
      </c>
      <c r="D18" s="23">
        <v>5913007.75</v>
      </c>
      <c r="E18" s="23">
        <v>2482845.8699999996</v>
      </c>
      <c r="F18" s="23">
        <v>3537655</v>
      </c>
      <c r="G18" s="23">
        <v>620757.53</v>
      </c>
      <c r="H18" s="23">
        <v>7070992.3987999996</v>
      </c>
      <c r="I18" s="23">
        <v>7927000.0399999991</v>
      </c>
      <c r="J18" s="208">
        <v>8403333</v>
      </c>
    </row>
    <row r="19" spans="1:10" x14ac:dyDescent="0.35">
      <c r="A19" s="1">
        <v>425300</v>
      </c>
      <c r="B19" t="s">
        <v>423</v>
      </c>
      <c r="C19" s="30">
        <v>41098.230000000003</v>
      </c>
      <c r="D19" s="23">
        <v>20258.04</v>
      </c>
      <c r="E19" s="23">
        <v>2000.5</v>
      </c>
      <c r="F19" s="23">
        <v>3511</v>
      </c>
      <c r="G19" s="23">
        <v>573.08000000000004</v>
      </c>
      <c r="H19" s="23">
        <v>3600</v>
      </c>
      <c r="I19" s="23">
        <v>4800</v>
      </c>
      <c r="J19" s="208">
        <v>6000</v>
      </c>
    </row>
    <row r="20" spans="1:10" x14ac:dyDescent="0.35">
      <c r="A20" s="1">
        <v>425350</v>
      </c>
      <c r="B20" t="s">
        <v>426</v>
      </c>
      <c r="C20" s="30">
        <v>53105.47</v>
      </c>
      <c r="D20" s="23">
        <v>76670.31</v>
      </c>
      <c r="E20" s="23">
        <v>71796.92</v>
      </c>
      <c r="F20" s="23">
        <v>87500</v>
      </c>
      <c r="G20" s="23">
        <v>25814.9200000001</v>
      </c>
      <c r="H20" s="23">
        <v>90000</v>
      </c>
      <c r="I20" s="23">
        <v>96000</v>
      </c>
      <c r="J20" s="208">
        <v>102000</v>
      </c>
    </row>
    <row r="21" spans="1:10" x14ac:dyDescent="0.35">
      <c r="A21" s="1">
        <v>425510</v>
      </c>
      <c r="B21" t="s">
        <v>37</v>
      </c>
      <c r="C21" s="30">
        <v>9149933.7099999953</v>
      </c>
      <c r="D21" s="23">
        <v>22006417.710000005</v>
      </c>
      <c r="E21" s="23">
        <v>4201523.9399999995</v>
      </c>
      <c r="F21" s="23">
        <v>3408789</v>
      </c>
      <c r="G21" s="23">
        <v>1358731.0699999998</v>
      </c>
      <c r="H21" s="23">
        <v>9814821</v>
      </c>
      <c r="I21" s="23">
        <v>10272383.34</v>
      </c>
      <c r="J21" s="208">
        <v>12229237.012499999</v>
      </c>
    </row>
    <row r="22" spans="1:10" x14ac:dyDescent="0.35">
      <c r="A22" s="1">
        <v>425550</v>
      </c>
      <c r="B22" t="s">
        <v>83</v>
      </c>
      <c r="C22" s="30">
        <v>6178.69</v>
      </c>
      <c r="D22" s="23">
        <v>485784.96000000008</v>
      </c>
      <c r="E22" s="23">
        <v>79093.7</v>
      </c>
      <c r="F22" s="23">
        <v>90276</v>
      </c>
      <c r="G22" s="23">
        <v>4515.0200000000004</v>
      </c>
      <c r="H22" s="23">
        <v>2743957</v>
      </c>
      <c r="I22" s="23">
        <v>2923941.9997</v>
      </c>
      <c r="J22" s="208">
        <v>3103961.9994999999</v>
      </c>
    </row>
    <row r="23" spans="1:10" x14ac:dyDescent="0.35">
      <c r="A23" s="1">
        <v>425720</v>
      </c>
      <c r="B23" t="s">
        <v>126</v>
      </c>
      <c r="C23" s="30">
        <v>55955.5</v>
      </c>
      <c r="D23" s="23">
        <v>963988.45</v>
      </c>
      <c r="E23" s="23">
        <v>1520699.6700000002</v>
      </c>
      <c r="F23" s="23">
        <v>2508953</v>
      </c>
      <c r="G23" s="23">
        <v>577646.56000000006</v>
      </c>
      <c r="H23" s="23">
        <v>4592470</v>
      </c>
      <c r="I23" s="23">
        <v>4340820</v>
      </c>
      <c r="J23" s="208">
        <v>4415224</v>
      </c>
    </row>
    <row r="24" spans="1:10" x14ac:dyDescent="0.35">
      <c r="A24" s="1">
        <v>425740</v>
      </c>
      <c r="B24" t="s">
        <v>655</v>
      </c>
      <c r="C24" s="30">
        <v>180843.83</v>
      </c>
      <c r="D24" s="23">
        <v>0</v>
      </c>
      <c r="E24" s="23">
        <v>0</v>
      </c>
      <c r="F24" s="23"/>
      <c r="G24" s="23"/>
      <c r="H24" s="23">
        <v>1500000</v>
      </c>
      <c r="I24" s="23">
        <v>1500000</v>
      </c>
      <c r="J24" s="208">
        <v>1500000</v>
      </c>
    </row>
    <row r="25" spans="1:10" x14ac:dyDescent="0.35">
      <c r="A25" s="1">
        <v>425741</v>
      </c>
      <c r="B25" t="s">
        <v>633</v>
      </c>
      <c r="C25" s="30">
        <v>94937565.24000001</v>
      </c>
      <c r="D25" s="23">
        <v>109473675.02</v>
      </c>
      <c r="E25" s="23">
        <v>72208398.00999999</v>
      </c>
      <c r="F25" s="23"/>
      <c r="G25" s="23"/>
      <c r="H25" s="23">
        <v>79677000</v>
      </c>
      <c r="I25" s="23">
        <v>92358000</v>
      </c>
      <c r="J25" s="208">
        <v>105684750</v>
      </c>
    </row>
    <row r="26" spans="1:10" x14ac:dyDescent="0.35">
      <c r="A26" s="1">
        <v>425742</v>
      </c>
      <c r="B26" t="s">
        <v>528</v>
      </c>
      <c r="C26" s="30">
        <v>740812.13</v>
      </c>
      <c r="D26" s="23">
        <v>5729189.4000000004</v>
      </c>
      <c r="E26" s="23">
        <v>1588063.24</v>
      </c>
      <c r="F26" s="23">
        <v>2152196</v>
      </c>
      <c r="G26" s="23">
        <v>273993.74</v>
      </c>
      <c r="H26" s="23">
        <v>2180000</v>
      </c>
      <c r="I26" s="23">
        <v>2590000</v>
      </c>
      <c r="J26" s="208">
        <v>3090000</v>
      </c>
    </row>
    <row r="27" spans="1:10" x14ac:dyDescent="0.35">
      <c r="A27" s="1">
        <v>425743</v>
      </c>
      <c r="B27" t="s">
        <v>106</v>
      </c>
      <c r="C27" s="30">
        <v>3500875</v>
      </c>
      <c r="D27" s="23">
        <v>7340000</v>
      </c>
      <c r="E27" s="23">
        <v>2010000</v>
      </c>
      <c r="F27" s="23">
        <v>720000</v>
      </c>
      <c r="G27" s="23">
        <v>720000</v>
      </c>
      <c r="H27" s="23">
        <v>240000</v>
      </c>
      <c r="I27" s="23">
        <v>0</v>
      </c>
      <c r="J27" s="208">
        <v>0</v>
      </c>
    </row>
    <row r="28" spans="1:10" x14ac:dyDescent="0.35">
      <c r="A28" s="1">
        <v>425744</v>
      </c>
      <c r="B28" t="s">
        <v>109</v>
      </c>
      <c r="C28" s="30">
        <v>4336.82</v>
      </c>
      <c r="D28" s="23">
        <v>0</v>
      </c>
      <c r="E28" s="23">
        <v>0</v>
      </c>
      <c r="F28" s="23">
        <v>1</v>
      </c>
      <c r="G28" s="23"/>
      <c r="H28" s="23">
        <v>4816800</v>
      </c>
      <c r="I28" s="23">
        <v>5724000</v>
      </c>
      <c r="J28" s="208">
        <v>6107400</v>
      </c>
    </row>
    <row r="29" spans="1:10" x14ac:dyDescent="0.35">
      <c r="A29" s="1">
        <v>425745</v>
      </c>
      <c r="B29" t="s">
        <v>112</v>
      </c>
      <c r="C29" s="30">
        <v>753383.32000000007</v>
      </c>
      <c r="D29" s="23">
        <v>2811698.8</v>
      </c>
      <c r="E29" s="23">
        <v>1730271.5899999999</v>
      </c>
      <c r="F29" s="23">
        <v>1403064</v>
      </c>
      <c r="G29" s="23">
        <v>632845</v>
      </c>
      <c r="H29" s="23">
        <v>2629904</v>
      </c>
      <c r="I29" s="23">
        <v>3371287</v>
      </c>
      <c r="J29" s="208">
        <v>3555424</v>
      </c>
    </row>
    <row r="30" spans="1:10" x14ac:dyDescent="0.35">
      <c r="A30" s="1">
        <v>425746</v>
      </c>
      <c r="B30" t="s">
        <v>548</v>
      </c>
      <c r="C30" s="30">
        <v>7066550.8099999996</v>
      </c>
      <c r="D30" s="23">
        <v>9622796.0299999993</v>
      </c>
      <c r="E30" s="23">
        <v>3208631.86</v>
      </c>
      <c r="F30" s="23">
        <v>6886815</v>
      </c>
      <c r="G30" s="23">
        <v>-22192.57</v>
      </c>
      <c r="H30" s="23">
        <v>10315850</v>
      </c>
      <c r="I30" s="23">
        <v>10243400</v>
      </c>
      <c r="J30" s="208">
        <v>10255900</v>
      </c>
    </row>
    <row r="31" spans="1:10" x14ac:dyDescent="0.35">
      <c r="A31" s="1">
        <v>425747</v>
      </c>
      <c r="B31" t="s">
        <v>551</v>
      </c>
      <c r="C31" s="30">
        <v>95364264.25</v>
      </c>
      <c r="D31" s="23">
        <v>1057127.58</v>
      </c>
      <c r="E31" s="23">
        <v>667536.03</v>
      </c>
      <c r="F31" s="23">
        <v>213000</v>
      </c>
      <c r="G31" s="23"/>
      <c r="H31" s="23">
        <v>225000</v>
      </c>
      <c r="I31" s="23">
        <v>225000</v>
      </c>
      <c r="J31" s="208">
        <v>225000</v>
      </c>
    </row>
    <row r="32" spans="1:10" x14ac:dyDescent="0.35">
      <c r="A32" s="1">
        <v>425749</v>
      </c>
      <c r="B32" t="s">
        <v>115</v>
      </c>
      <c r="C32" s="30">
        <v>0</v>
      </c>
      <c r="D32" s="23">
        <v>0</v>
      </c>
      <c r="E32" s="23">
        <v>26246723.920000002</v>
      </c>
      <c r="F32" s="23">
        <v>112772759</v>
      </c>
      <c r="G32" s="23">
        <v>45891287.129999995</v>
      </c>
      <c r="H32" s="23">
        <v>176097695</v>
      </c>
      <c r="I32" s="23">
        <v>207516375</v>
      </c>
      <c r="J32" s="208">
        <v>239834163</v>
      </c>
    </row>
    <row r="33" spans="1:10" x14ac:dyDescent="0.35">
      <c r="A33" s="1">
        <v>425750</v>
      </c>
      <c r="B33" t="s">
        <v>554</v>
      </c>
      <c r="C33" s="30">
        <v>15300</v>
      </c>
      <c r="D33" s="23">
        <v>4184.5</v>
      </c>
      <c r="E33" s="23">
        <v>-16200</v>
      </c>
      <c r="F33" s="23">
        <v>25000</v>
      </c>
      <c r="G33" s="23">
        <v>25000</v>
      </c>
      <c r="H33" s="23">
        <v>887068.76</v>
      </c>
      <c r="I33" s="23">
        <v>48641.36</v>
      </c>
      <c r="J33" s="208">
        <v>48641.36</v>
      </c>
    </row>
    <row r="34" spans="1:10" x14ac:dyDescent="0.35">
      <c r="A34" s="1">
        <v>425760</v>
      </c>
      <c r="B34" t="s">
        <v>169</v>
      </c>
      <c r="C34" s="30">
        <v>79226.8</v>
      </c>
      <c r="D34" s="23">
        <v>865669.37</v>
      </c>
      <c r="E34" s="23">
        <v>27430.98</v>
      </c>
      <c r="F34" s="23">
        <v>105021</v>
      </c>
      <c r="G34" s="23">
        <v>20948</v>
      </c>
      <c r="H34" s="23">
        <v>1457500</v>
      </c>
      <c r="I34" s="23">
        <v>1539500</v>
      </c>
      <c r="J34" s="208">
        <v>1556700</v>
      </c>
    </row>
    <row r="35" spans="1:10" x14ac:dyDescent="0.35">
      <c r="A35" s="1">
        <v>425761</v>
      </c>
      <c r="B35" t="s">
        <v>288</v>
      </c>
      <c r="C35" s="30">
        <v>826094.05</v>
      </c>
      <c r="D35" s="23">
        <v>783042.21</v>
      </c>
      <c r="E35" s="23">
        <v>537386.89</v>
      </c>
      <c r="F35" s="23">
        <v>460997</v>
      </c>
      <c r="G35" s="23">
        <v>18869.47</v>
      </c>
      <c r="H35" s="23">
        <v>2370500</v>
      </c>
      <c r="I35" s="23">
        <v>2695500</v>
      </c>
      <c r="J35" s="208">
        <v>3020500</v>
      </c>
    </row>
    <row r="36" spans="1:10" x14ac:dyDescent="0.35">
      <c r="A36" s="1">
        <v>425762</v>
      </c>
      <c r="B36" t="s">
        <v>600</v>
      </c>
      <c r="C36" s="30">
        <v>363847.16</v>
      </c>
      <c r="D36" s="23">
        <v>766232.81</v>
      </c>
      <c r="E36" s="23">
        <v>263497.54000000004</v>
      </c>
      <c r="F36" s="23">
        <v>59066</v>
      </c>
      <c r="G36" s="23"/>
      <c r="H36" s="23">
        <v>6572388.8888888899</v>
      </c>
      <c r="I36" s="23">
        <v>6900008.3333333349</v>
      </c>
      <c r="J36" s="208">
        <v>7242383.7500000019</v>
      </c>
    </row>
    <row r="37" spans="1:10" x14ac:dyDescent="0.35">
      <c r="A37" s="1">
        <v>425763</v>
      </c>
      <c r="B37" t="s">
        <v>129</v>
      </c>
      <c r="C37" s="30">
        <v>693103.85999999987</v>
      </c>
      <c r="D37" s="23">
        <v>748513.72</v>
      </c>
      <c r="E37" s="23">
        <v>1440754.8699999999</v>
      </c>
      <c r="F37" s="23">
        <v>888872</v>
      </c>
      <c r="G37" s="23">
        <v>527092.52999999991</v>
      </c>
      <c r="H37" s="23">
        <v>2102590</v>
      </c>
      <c r="I37" s="23">
        <v>2663340</v>
      </c>
      <c r="J37" s="208">
        <v>2485190</v>
      </c>
    </row>
    <row r="38" spans="1:10" x14ac:dyDescent="0.35">
      <c r="A38" s="1">
        <v>425770</v>
      </c>
      <c r="B38" t="s">
        <v>132</v>
      </c>
      <c r="C38" s="30">
        <v>2296576.1300000004</v>
      </c>
      <c r="D38" s="23">
        <v>2740427.6900000004</v>
      </c>
      <c r="E38" s="23">
        <v>815412.15</v>
      </c>
      <c r="F38" s="23">
        <v>1459712</v>
      </c>
      <c r="G38" s="23">
        <v>53465.380000000005</v>
      </c>
      <c r="H38" s="23">
        <v>6430000</v>
      </c>
      <c r="I38" s="23">
        <v>6511000</v>
      </c>
      <c r="J38" s="208">
        <v>6783040</v>
      </c>
    </row>
    <row r="39" spans="1:10" x14ac:dyDescent="0.35">
      <c r="A39" s="1">
        <v>425900</v>
      </c>
      <c r="B39" t="s">
        <v>40</v>
      </c>
      <c r="C39" s="30">
        <v>195592.98000000004</v>
      </c>
      <c r="D39" s="23">
        <v>460268.13</v>
      </c>
      <c r="E39" s="23">
        <v>108086.61</v>
      </c>
      <c r="F39" s="23">
        <v>114696</v>
      </c>
      <c r="G39" s="23">
        <v>16760.669999999998</v>
      </c>
      <c r="H39" s="23">
        <v>1430064</v>
      </c>
      <c r="I39" s="23">
        <v>1522917.5</v>
      </c>
      <c r="J39" s="208">
        <v>2190585</v>
      </c>
    </row>
    <row r="40" spans="1:10" x14ac:dyDescent="0.35">
      <c r="A40" s="1">
        <v>426100</v>
      </c>
      <c r="B40" t="s">
        <v>316</v>
      </c>
      <c r="C40" s="30">
        <v>0</v>
      </c>
      <c r="D40" s="23">
        <v>0</v>
      </c>
      <c r="E40" s="23">
        <v>62.59</v>
      </c>
      <c r="F40" s="23">
        <v>30000</v>
      </c>
      <c r="G40" s="23"/>
      <c r="H40" s="23">
        <v>110000</v>
      </c>
      <c r="I40" s="23">
        <v>117000</v>
      </c>
      <c r="J40" s="208">
        <v>125250</v>
      </c>
    </row>
    <row r="41" spans="1:10" x14ac:dyDescent="0.35">
      <c r="A41" s="1">
        <v>426210</v>
      </c>
      <c r="B41" t="s">
        <v>347</v>
      </c>
      <c r="C41" s="30">
        <v>3422.15</v>
      </c>
      <c r="D41" s="23">
        <v>5078.7700000000004</v>
      </c>
      <c r="E41" s="23">
        <v>3156.73</v>
      </c>
      <c r="F41" s="23">
        <v>6221</v>
      </c>
      <c r="G41" s="23">
        <v>452</v>
      </c>
      <c r="H41" s="23">
        <v>0</v>
      </c>
      <c r="I41" s="23">
        <v>0</v>
      </c>
      <c r="J41" s="208">
        <v>0</v>
      </c>
    </row>
    <row r="42" spans="1:10" x14ac:dyDescent="0.35">
      <c r="A42" s="1">
        <v>426220</v>
      </c>
      <c r="B42" t="s">
        <v>350</v>
      </c>
      <c r="C42" s="30">
        <v>2279287.1800000002</v>
      </c>
      <c r="D42" s="23">
        <v>2825181.3400000003</v>
      </c>
      <c r="E42" s="23">
        <v>1692882.47</v>
      </c>
      <c r="F42" s="23">
        <v>1732850</v>
      </c>
      <c r="G42" s="23">
        <v>65067.15</v>
      </c>
      <c r="H42" s="23">
        <v>0</v>
      </c>
      <c r="I42" s="23">
        <v>0</v>
      </c>
      <c r="J42" s="208">
        <v>0</v>
      </c>
    </row>
    <row r="43" spans="1:10" x14ac:dyDescent="0.35">
      <c r="A43" s="1">
        <v>426250</v>
      </c>
      <c r="B43" t="s">
        <v>354</v>
      </c>
      <c r="C43" s="30">
        <v>22123</v>
      </c>
      <c r="D43" s="23">
        <v>30109.81</v>
      </c>
      <c r="E43" s="23">
        <v>17753.169999999998</v>
      </c>
      <c r="F43" s="23">
        <v>50000</v>
      </c>
      <c r="G43" s="23"/>
      <c r="H43" s="23">
        <v>0</v>
      </c>
      <c r="I43" s="23">
        <v>0</v>
      </c>
      <c r="J43" s="208">
        <v>0</v>
      </c>
    </row>
    <row r="44" spans="1:10" x14ac:dyDescent="0.35">
      <c r="A44" s="1">
        <v>426290</v>
      </c>
      <c r="B44" t="s">
        <v>1948</v>
      </c>
      <c r="C44" s="30">
        <v>28000</v>
      </c>
      <c r="D44" s="23">
        <v>15608924.01</v>
      </c>
      <c r="E44" s="23"/>
      <c r="F44" s="23"/>
      <c r="G44" s="23"/>
      <c r="H44" s="23"/>
      <c r="I44" s="23"/>
      <c r="J44" s="208"/>
    </row>
    <row r="45" spans="1:10" x14ac:dyDescent="0.35">
      <c r="A45" s="1">
        <v>426610</v>
      </c>
      <c r="B45" t="s">
        <v>43</v>
      </c>
      <c r="C45" s="30">
        <v>8039197.1100000003</v>
      </c>
      <c r="D45" s="23">
        <v>10369252.090000002</v>
      </c>
      <c r="E45" s="23">
        <v>10814022.41</v>
      </c>
      <c r="F45" s="23">
        <v>15353817</v>
      </c>
      <c r="G45" s="23">
        <v>1775371.74</v>
      </c>
      <c r="H45" s="23">
        <v>19027945.7564</v>
      </c>
      <c r="I45" s="23">
        <v>20712834.926720001</v>
      </c>
      <c r="J45" s="208">
        <v>22115120.836933501</v>
      </c>
    </row>
    <row r="46" spans="1:10" x14ac:dyDescent="0.35">
      <c r="A46" s="1">
        <v>426751</v>
      </c>
      <c r="B46" t="s">
        <v>6130</v>
      </c>
      <c r="C46" s="30">
        <v>115000</v>
      </c>
      <c r="D46" s="23">
        <v>0</v>
      </c>
      <c r="E46" s="23"/>
      <c r="F46" s="23"/>
      <c r="G46" s="23"/>
      <c r="H46" s="23"/>
      <c r="I46" s="23"/>
      <c r="J46" s="208"/>
    </row>
    <row r="47" spans="1:10" x14ac:dyDescent="0.35">
      <c r="A47" s="1">
        <v>426800</v>
      </c>
      <c r="B47" t="s">
        <v>357</v>
      </c>
      <c r="C47" s="30">
        <v>10847.7</v>
      </c>
      <c r="D47" s="23">
        <v>13863.52</v>
      </c>
      <c r="E47" s="23">
        <v>6771.21</v>
      </c>
      <c r="F47" s="23">
        <v>20000</v>
      </c>
      <c r="G47" s="23">
        <v>6080</v>
      </c>
      <c r="H47" s="23">
        <v>10000</v>
      </c>
      <c r="I47" s="23">
        <v>10000</v>
      </c>
      <c r="J47" s="208">
        <v>10000</v>
      </c>
    </row>
    <row r="48" spans="1:10" x14ac:dyDescent="0.35">
      <c r="A48" s="1">
        <v>426900</v>
      </c>
      <c r="B48" t="s">
        <v>360</v>
      </c>
      <c r="C48" s="30">
        <v>53037.89</v>
      </c>
      <c r="D48" s="23">
        <v>148058.47</v>
      </c>
      <c r="E48" s="23">
        <v>31540.97</v>
      </c>
      <c r="F48" s="23">
        <v>84670</v>
      </c>
      <c r="G48" s="23">
        <v>2183.8000000000002</v>
      </c>
      <c r="H48" s="23">
        <v>72000</v>
      </c>
      <c r="I48" s="23">
        <v>85450</v>
      </c>
      <c r="J48" s="208">
        <v>88800</v>
      </c>
    </row>
    <row r="49" spans="1:10" x14ac:dyDescent="0.35">
      <c r="A49" s="1">
        <v>427100</v>
      </c>
      <c r="B49" t="s">
        <v>86</v>
      </c>
      <c r="C49" s="30">
        <v>947316.9</v>
      </c>
      <c r="D49" s="23">
        <v>1380274.25</v>
      </c>
      <c r="E49" s="23">
        <v>129310</v>
      </c>
      <c r="F49" s="23">
        <v>137342</v>
      </c>
      <c r="G49" s="23">
        <v>-820</v>
      </c>
      <c r="H49" s="23">
        <v>2500000</v>
      </c>
      <c r="I49" s="23">
        <v>2500000</v>
      </c>
      <c r="J49" s="208">
        <v>2500000</v>
      </c>
    </row>
    <row r="50" spans="1:10" x14ac:dyDescent="0.35">
      <c r="A50" s="1">
        <v>427200</v>
      </c>
      <c r="B50" t="s">
        <v>89</v>
      </c>
      <c r="C50" s="30">
        <v>2535</v>
      </c>
      <c r="D50" s="23">
        <v>334407.03999999998</v>
      </c>
      <c r="E50" s="23">
        <v>220432.78999999998</v>
      </c>
      <c r="F50" s="23">
        <v>170455</v>
      </c>
      <c r="G50" s="23">
        <v>119433.03</v>
      </c>
      <c r="H50" s="23">
        <v>2511000</v>
      </c>
      <c r="I50" s="23">
        <v>1270000</v>
      </c>
      <c r="J50" s="208">
        <v>1370000</v>
      </c>
    </row>
    <row r="51" spans="1:10" x14ac:dyDescent="0.35">
      <c r="A51" s="1">
        <v>427710</v>
      </c>
      <c r="B51" t="s">
        <v>46</v>
      </c>
      <c r="C51" s="30">
        <v>683051.72000000009</v>
      </c>
      <c r="D51" s="23">
        <v>78811.91</v>
      </c>
      <c r="E51" s="23">
        <v>146610.84</v>
      </c>
      <c r="F51" s="23">
        <v>211949</v>
      </c>
      <c r="G51" s="23">
        <v>155275.62000000002</v>
      </c>
      <c r="H51" s="23">
        <v>651128.6</v>
      </c>
      <c r="I51" s="23">
        <v>903389.3</v>
      </c>
      <c r="J51" s="208">
        <v>996602.9</v>
      </c>
    </row>
    <row r="52" spans="1:10" x14ac:dyDescent="0.35">
      <c r="A52" s="1">
        <v>427810</v>
      </c>
      <c r="B52" t="s">
        <v>459</v>
      </c>
      <c r="C52" s="30">
        <v>1009600.68</v>
      </c>
      <c r="D52" s="23">
        <v>1745978.55</v>
      </c>
      <c r="E52" s="23">
        <v>2669705.2200000002</v>
      </c>
      <c r="F52" s="23">
        <v>1078281</v>
      </c>
      <c r="G52" s="23">
        <v>158783.60999999999</v>
      </c>
      <c r="H52" s="23">
        <v>810000</v>
      </c>
      <c r="I52" s="23">
        <v>1101000</v>
      </c>
      <c r="J52" s="208">
        <v>932000</v>
      </c>
    </row>
    <row r="53" spans="1:10" x14ac:dyDescent="0.35">
      <c r="A53" s="1">
        <v>427850</v>
      </c>
      <c r="B53" t="s">
        <v>462</v>
      </c>
      <c r="C53" s="30">
        <v>2321014.73</v>
      </c>
      <c r="D53" s="23">
        <v>5668930.5999999996</v>
      </c>
      <c r="E53" s="23">
        <v>6668930.9100000001</v>
      </c>
      <c r="F53" s="23">
        <v>3829088</v>
      </c>
      <c r="G53" s="23">
        <v>2105954.06</v>
      </c>
      <c r="H53" s="23">
        <v>2618028</v>
      </c>
      <c r="I53" s="23">
        <v>2018028</v>
      </c>
      <c r="J53" s="208">
        <v>2018028</v>
      </c>
    </row>
    <row r="54" spans="1:10" x14ac:dyDescent="0.35">
      <c r="A54" s="1">
        <v>427900</v>
      </c>
      <c r="B54" t="s">
        <v>49</v>
      </c>
      <c r="C54" s="30">
        <v>15295</v>
      </c>
      <c r="D54" s="23">
        <v>0</v>
      </c>
      <c r="E54" s="23">
        <v>0</v>
      </c>
      <c r="F54" s="23">
        <v>27585</v>
      </c>
      <c r="G54" s="23"/>
      <c r="H54" s="23">
        <v>15000</v>
      </c>
      <c r="I54" s="23">
        <v>15000</v>
      </c>
      <c r="J54" s="208">
        <v>15000</v>
      </c>
    </row>
    <row r="55" spans="1:10" x14ac:dyDescent="0.35">
      <c r="A55" s="1">
        <v>428090</v>
      </c>
      <c r="B55" t="s">
        <v>52</v>
      </c>
      <c r="C55" s="30">
        <v>2147895.2999999998</v>
      </c>
      <c r="D55" s="23">
        <v>2766837.11</v>
      </c>
      <c r="E55" s="23">
        <v>216176.96000000002</v>
      </c>
      <c r="F55" s="23">
        <v>104982</v>
      </c>
      <c r="G55" s="23">
        <v>17390</v>
      </c>
      <c r="H55" s="23">
        <v>3565593</v>
      </c>
      <c r="I55" s="23">
        <v>3553593</v>
      </c>
      <c r="J55" s="208">
        <v>3762593</v>
      </c>
    </row>
    <row r="56" spans="1:10" x14ac:dyDescent="0.35">
      <c r="A56" s="1">
        <v>428111</v>
      </c>
      <c r="B56" t="s">
        <v>363</v>
      </c>
      <c r="C56" s="30">
        <v>32233264.379999999</v>
      </c>
      <c r="D56" s="23">
        <v>28477238.300000001</v>
      </c>
      <c r="E56" s="23">
        <v>24742244.520000003</v>
      </c>
      <c r="F56" s="23">
        <v>16047749</v>
      </c>
      <c r="G56" s="23">
        <v>5972680.8600000003</v>
      </c>
      <c r="H56" s="23">
        <v>15465717</v>
      </c>
      <c r="I56" s="23">
        <v>15465717</v>
      </c>
      <c r="J56" s="208">
        <v>15465717</v>
      </c>
    </row>
    <row r="57" spans="1:10" x14ac:dyDescent="0.35">
      <c r="A57" s="1">
        <v>428112</v>
      </c>
      <c r="B57" t="s">
        <v>369</v>
      </c>
      <c r="C57" s="30">
        <v>0</v>
      </c>
      <c r="D57" s="23">
        <v>1657218.5</v>
      </c>
      <c r="E57" s="23">
        <v>5368341.5500000007</v>
      </c>
      <c r="F57" s="23">
        <v>4858034</v>
      </c>
      <c r="G57" s="23">
        <v>1435559.6700000002</v>
      </c>
      <c r="H57" s="23">
        <v>4691229</v>
      </c>
      <c r="I57" s="23">
        <v>4691229</v>
      </c>
      <c r="J57" s="208">
        <v>4691229</v>
      </c>
    </row>
    <row r="58" spans="1:10" x14ac:dyDescent="0.35">
      <c r="A58" s="1">
        <v>428200</v>
      </c>
      <c r="B58" t="s">
        <v>321</v>
      </c>
      <c r="C58" s="30">
        <v>843918.88</v>
      </c>
      <c r="D58" s="23">
        <v>1118577.07</v>
      </c>
      <c r="E58" s="23">
        <v>676060.8</v>
      </c>
      <c r="F58" s="23">
        <v>943129</v>
      </c>
      <c r="G58" s="23">
        <v>147007.29</v>
      </c>
      <c r="H58" s="23">
        <v>890000</v>
      </c>
      <c r="I58" s="23">
        <v>957000</v>
      </c>
      <c r="J58" s="208">
        <v>974850</v>
      </c>
    </row>
    <row r="59" spans="1:10" x14ac:dyDescent="0.35">
      <c r="A59" s="1">
        <v>428400</v>
      </c>
      <c r="B59" t="s">
        <v>614</v>
      </c>
      <c r="C59" s="30">
        <v>1800000</v>
      </c>
      <c r="D59" s="23">
        <v>11807880</v>
      </c>
      <c r="E59" s="23">
        <v>25108674.989999998</v>
      </c>
      <c r="F59" s="23">
        <v>1</v>
      </c>
      <c r="G59" s="23"/>
      <c r="H59" s="23">
        <v>50000</v>
      </c>
      <c r="I59" s="23">
        <v>50000</v>
      </c>
      <c r="J59" s="208">
        <v>50000</v>
      </c>
    </row>
    <row r="60" spans="1:10" x14ac:dyDescent="0.35">
      <c r="A60" s="1">
        <v>428640</v>
      </c>
      <c r="B60" t="s">
        <v>55</v>
      </c>
      <c r="C60" s="30">
        <v>19662</v>
      </c>
      <c r="D60" s="23">
        <v>18555.73</v>
      </c>
      <c r="E60" s="23">
        <v>2489.1500000000005</v>
      </c>
      <c r="F60" s="23">
        <v>81313</v>
      </c>
      <c r="G60" s="23">
        <v>7777.99</v>
      </c>
      <c r="H60" s="23">
        <v>2048000</v>
      </c>
      <c r="I60" s="23">
        <v>2048000</v>
      </c>
      <c r="J60" s="208">
        <v>2053400</v>
      </c>
    </row>
    <row r="61" spans="1:10" x14ac:dyDescent="0.35">
      <c r="A61" s="1">
        <v>429900</v>
      </c>
      <c r="B61" t="s">
        <v>375</v>
      </c>
      <c r="C61" s="30">
        <v>0</v>
      </c>
      <c r="D61" s="23">
        <v>0</v>
      </c>
      <c r="E61" s="23">
        <v>13750</v>
      </c>
      <c r="F61" s="23">
        <v>146807</v>
      </c>
      <c r="G61" s="23">
        <v>76000</v>
      </c>
      <c r="H61" s="23">
        <v>99510</v>
      </c>
      <c r="I61" s="23">
        <v>149510</v>
      </c>
      <c r="J61" s="208">
        <v>149510</v>
      </c>
    </row>
    <row r="62" spans="1:10" x14ac:dyDescent="0.35">
      <c r="A62" s="1">
        <v>430120</v>
      </c>
      <c r="B62" t="s">
        <v>158</v>
      </c>
      <c r="C62" s="30">
        <v>0</v>
      </c>
      <c r="D62" s="23">
        <v>271839.82</v>
      </c>
      <c r="E62" s="23">
        <v>0</v>
      </c>
      <c r="F62" s="23">
        <v>180000</v>
      </c>
      <c r="G62" s="23"/>
      <c r="H62" s="23">
        <v>0</v>
      </c>
      <c r="I62" s="23">
        <v>0</v>
      </c>
      <c r="J62" s="208">
        <v>0</v>
      </c>
    </row>
    <row r="63" spans="1:10" x14ac:dyDescent="0.35">
      <c r="A63" s="1">
        <v>430230</v>
      </c>
      <c r="B63" t="s">
        <v>467</v>
      </c>
      <c r="C63" s="30">
        <v>282588.69</v>
      </c>
      <c r="D63" s="23">
        <v>1433354.29</v>
      </c>
      <c r="E63" s="23">
        <v>1425417.5</v>
      </c>
      <c r="F63" s="23">
        <v>2582500</v>
      </c>
      <c r="G63" s="23">
        <v>420366.67</v>
      </c>
      <c r="H63" s="23">
        <v>1021317</v>
      </c>
      <c r="I63" s="23">
        <v>1822350</v>
      </c>
      <c r="J63" s="208">
        <v>2134080</v>
      </c>
    </row>
    <row r="64" spans="1:10" x14ac:dyDescent="0.35">
      <c r="A64" s="1">
        <v>430330</v>
      </c>
      <c r="B64" t="s">
        <v>378</v>
      </c>
      <c r="C64" s="30">
        <v>312660.04000000004</v>
      </c>
      <c r="D64" s="23">
        <v>505734.43000000005</v>
      </c>
      <c r="E64" s="23">
        <v>399619.75</v>
      </c>
      <c r="F64" s="23"/>
      <c r="G64" s="23">
        <v>-98627.08</v>
      </c>
      <c r="H64" s="23">
        <v>967680</v>
      </c>
      <c r="I64" s="23">
        <v>967680</v>
      </c>
      <c r="J64" s="208">
        <v>967680</v>
      </c>
    </row>
    <row r="65" spans="1:10" x14ac:dyDescent="0.35">
      <c r="A65" s="1">
        <v>432120</v>
      </c>
      <c r="B65" t="s">
        <v>382</v>
      </c>
      <c r="C65" s="30">
        <v>26063815.169999998</v>
      </c>
      <c r="D65" s="23">
        <v>31663887.539999999</v>
      </c>
      <c r="E65" s="23">
        <v>30543870.220000003</v>
      </c>
      <c r="F65" s="23">
        <v>26125691</v>
      </c>
      <c r="G65" s="23">
        <v>1420463.62</v>
      </c>
      <c r="H65" s="23">
        <v>24034388.960000001</v>
      </c>
      <c r="I65" s="23">
        <v>32832695.449999999</v>
      </c>
      <c r="J65" s="208">
        <v>33088495.449999999</v>
      </c>
    </row>
    <row r="66" spans="1:10" x14ac:dyDescent="0.35">
      <c r="A66" s="1">
        <v>432170</v>
      </c>
      <c r="B66" t="s">
        <v>389</v>
      </c>
      <c r="C66" s="30">
        <v>180758.78999999998</v>
      </c>
      <c r="D66" s="23">
        <v>272887.78000000003</v>
      </c>
      <c r="E66" s="23">
        <v>83624.490000000005</v>
      </c>
      <c r="F66" s="23">
        <v>28558</v>
      </c>
      <c r="G66" s="23">
        <v>27198</v>
      </c>
      <c r="H66" s="23">
        <v>730000</v>
      </c>
      <c r="I66" s="23">
        <v>430000</v>
      </c>
      <c r="J66" s="208">
        <v>330000</v>
      </c>
    </row>
    <row r="67" spans="1:10" x14ac:dyDescent="0.35">
      <c r="A67" s="1">
        <v>432205</v>
      </c>
      <c r="B67" t="s">
        <v>470</v>
      </c>
      <c r="C67" s="30">
        <v>4511639.08</v>
      </c>
      <c r="D67" s="23">
        <v>17212941.329999998</v>
      </c>
      <c r="E67" s="23">
        <v>16808254.850000001</v>
      </c>
      <c r="F67" s="23">
        <v>14018221</v>
      </c>
      <c r="G67" s="23">
        <v>781991.19</v>
      </c>
      <c r="H67" s="23">
        <v>1511000</v>
      </c>
      <c r="I67" s="23">
        <v>1688000</v>
      </c>
      <c r="J67" s="208">
        <v>1650000</v>
      </c>
    </row>
    <row r="68" spans="1:10" x14ac:dyDescent="0.35">
      <c r="A68" s="1">
        <v>432209</v>
      </c>
      <c r="B68" t="s">
        <v>138</v>
      </c>
      <c r="C68" s="30">
        <v>5482693.5499999998</v>
      </c>
      <c r="D68" s="23">
        <v>14016405</v>
      </c>
      <c r="E68" s="23">
        <v>13658821.18</v>
      </c>
      <c r="F68" s="23">
        <v>15553556</v>
      </c>
      <c r="G68" s="23">
        <v>2475706.39</v>
      </c>
      <c r="H68" s="23">
        <v>18551534.589999996</v>
      </c>
      <c r="I68" s="23">
        <v>19754055.2095</v>
      </c>
      <c r="J68" s="208">
        <v>21000545.2095</v>
      </c>
    </row>
    <row r="69" spans="1:10" x14ac:dyDescent="0.35">
      <c r="A69" s="1">
        <v>432210</v>
      </c>
      <c r="B69" t="s">
        <v>620</v>
      </c>
      <c r="C69" s="30">
        <v>0</v>
      </c>
      <c r="D69" s="23">
        <v>0</v>
      </c>
      <c r="E69" s="23">
        <v>0</v>
      </c>
      <c r="F69" s="23">
        <v>0</v>
      </c>
      <c r="G69" s="23"/>
      <c r="H69" s="23">
        <v>35000</v>
      </c>
      <c r="I69" s="23">
        <v>1606152.2400000002</v>
      </c>
      <c r="J69" s="208">
        <v>2135941.9200000004</v>
      </c>
    </row>
    <row r="70" spans="1:10" x14ac:dyDescent="0.35">
      <c r="A70" s="1">
        <v>432320</v>
      </c>
      <c r="B70" t="s">
        <v>392</v>
      </c>
      <c r="C70" s="30">
        <v>0</v>
      </c>
      <c r="D70" s="23">
        <v>20034</v>
      </c>
      <c r="E70" s="23">
        <v>19422</v>
      </c>
      <c r="F70" s="23">
        <v>5000</v>
      </c>
      <c r="G70" s="23">
        <v>0</v>
      </c>
      <c r="H70" s="23">
        <v>26000</v>
      </c>
      <c r="I70" s="23">
        <v>26000</v>
      </c>
      <c r="J70" s="208">
        <v>26000</v>
      </c>
    </row>
    <row r="71" spans="1:10" x14ac:dyDescent="0.35">
      <c r="A71" s="1">
        <v>432540</v>
      </c>
      <c r="B71" t="s">
        <v>395</v>
      </c>
      <c r="C71" s="30">
        <v>38746.36</v>
      </c>
      <c r="D71" s="23">
        <v>63841.42</v>
      </c>
      <c r="E71" s="23">
        <v>43876.11</v>
      </c>
      <c r="F71" s="23">
        <v>38320</v>
      </c>
      <c r="G71" s="23">
        <v>13160</v>
      </c>
      <c r="H71" s="23">
        <v>140000</v>
      </c>
      <c r="I71" s="23">
        <v>140000</v>
      </c>
      <c r="J71" s="208">
        <v>140000</v>
      </c>
    </row>
    <row r="72" spans="1:10" x14ac:dyDescent="0.35">
      <c r="A72" s="1">
        <v>432690</v>
      </c>
      <c r="B72" t="s">
        <v>141</v>
      </c>
      <c r="C72" s="30">
        <v>139868.43</v>
      </c>
      <c r="D72" s="23">
        <v>6925.2</v>
      </c>
      <c r="E72" s="23">
        <v>-2820</v>
      </c>
      <c r="F72" s="23">
        <v>5000</v>
      </c>
      <c r="G72" s="23">
        <v>5000</v>
      </c>
      <c r="H72" s="23">
        <v>0</v>
      </c>
      <c r="I72" s="23">
        <v>0</v>
      </c>
      <c r="J72" s="208">
        <v>0</v>
      </c>
    </row>
    <row r="73" spans="1:10" x14ac:dyDescent="0.35">
      <c r="A73" s="1">
        <v>435310</v>
      </c>
      <c r="B73" t="s">
        <v>92</v>
      </c>
      <c r="C73" s="30">
        <v>10968484.289999999</v>
      </c>
      <c r="D73" s="23">
        <v>991302.42999999993</v>
      </c>
      <c r="E73" s="23">
        <v>-107430.42</v>
      </c>
      <c r="F73" s="23">
        <v>60227</v>
      </c>
      <c r="G73" s="23">
        <v>-8404.76</v>
      </c>
      <c r="H73" s="23">
        <v>95228.7</v>
      </c>
      <c r="I73" s="23">
        <v>200228.7</v>
      </c>
      <c r="J73" s="208">
        <v>205478.7</v>
      </c>
    </row>
    <row r="74" spans="1:10" x14ac:dyDescent="0.35">
      <c r="A74" s="1">
        <v>435330</v>
      </c>
      <c r="B74" t="s">
        <v>568</v>
      </c>
      <c r="C74" s="30">
        <v>536647.68000000005</v>
      </c>
      <c r="D74" s="23">
        <v>14570172.98</v>
      </c>
      <c r="E74" s="23">
        <v>11597337.23</v>
      </c>
      <c r="F74" s="23">
        <v>12976004</v>
      </c>
      <c r="G74" s="23">
        <v>7530589.9800000004</v>
      </c>
      <c r="H74" s="23">
        <v>17362029.079999998</v>
      </c>
      <c r="I74" s="23">
        <v>19074756.989999998</v>
      </c>
      <c r="J74" s="208">
        <v>20959937.690000001</v>
      </c>
    </row>
    <row r="75" spans="1:10" x14ac:dyDescent="0.35">
      <c r="A75" s="1">
        <v>435340</v>
      </c>
      <c r="B75" t="s">
        <v>239</v>
      </c>
      <c r="C75" s="30">
        <v>6078537.0500000007</v>
      </c>
      <c r="D75" s="23">
        <v>7588849.4300000006</v>
      </c>
      <c r="E75" s="23">
        <v>11550829.130000001</v>
      </c>
      <c r="F75" s="23">
        <v>11664518</v>
      </c>
      <c r="G75" s="23">
        <v>5474781.4100000001</v>
      </c>
      <c r="H75" s="23">
        <v>1356417.986699</v>
      </c>
      <c r="I75" s="23">
        <v>13233153.75</v>
      </c>
      <c r="J75" s="208">
        <v>14800294.949999999</v>
      </c>
    </row>
    <row r="76" spans="1:10" x14ac:dyDescent="0.35">
      <c r="A76" s="1">
        <v>435350</v>
      </c>
      <c r="B76" t="s">
        <v>144</v>
      </c>
      <c r="C76" s="30">
        <v>68297.760000000009</v>
      </c>
      <c r="D76" s="23">
        <v>158851.65</v>
      </c>
      <c r="E76" s="23">
        <v>436584.61000000004</v>
      </c>
      <c r="F76" s="23">
        <v>421029</v>
      </c>
      <c r="G76" s="23">
        <v>130190.17000000001</v>
      </c>
      <c r="H76" s="23">
        <v>2655819.92</v>
      </c>
      <c r="I76" s="23">
        <v>2954459.92</v>
      </c>
      <c r="J76" s="208">
        <v>3238699.92</v>
      </c>
    </row>
    <row r="77" spans="1:10" x14ac:dyDescent="0.35">
      <c r="A77" s="1">
        <v>435410</v>
      </c>
      <c r="B77" t="s">
        <v>58</v>
      </c>
      <c r="C77" s="30">
        <v>2431401.23</v>
      </c>
      <c r="D77" s="23">
        <v>1394068.13</v>
      </c>
      <c r="E77" s="23">
        <v>538849.67000000004</v>
      </c>
      <c r="F77" s="23">
        <v>850801</v>
      </c>
      <c r="G77" s="23">
        <v>117109.31</v>
      </c>
      <c r="H77" s="23">
        <v>840000</v>
      </c>
      <c r="I77" s="23">
        <v>900000</v>
      </c>
      <c r="J77" s="208">
        <v>900000</v>
      </c>
    </row>
    <row r="78" spans="1:10" x14ac:dyDescent="0.35">
      <c r="A78" s="1">
        <v>435508</v>
      </c>
      <c r="B78" t="s">
        <v>147</v>
      </c>
      <c r="C78" s="30">
        <v>5667447.1200000001</v>
      </c>
      <c r="D78" s="23">
        <v>7342951.6400000006</v>
      </c>
      <c r="E78" s="23">
        <v>2473540.0100000007</v>
      </c>
      <c r="F78" s="23">
        <v>2420637</v>
      </c>
      <c r="G78" s="23">
        <v>1409865.51</v>
      </c>
      <c r="H78" s="23">
        <v>10739144.229499999</v>
      </c>
      <c r="I78" s="23">
        <v>6506645</v>
      </c>
      <c r="J78" s="208">
        <v>5578224</v>
      </c>
    </row>
    <row r="79" spans="1:10" x14ac:dyDescent="0.35">
      <c r="A79" s="1">
        <v>435509</v>
      </c>
      <c r="B79" t="s">
        <v>195</v>
      </c>
      <c r="C79" s="30">
        <v>0</v>
      </c>
      <c r="D79" s="23">
        <v>0</v>
      </c>
      <c r="E79" s="23">
        <v>0</v>
      </c>
      <c r="F79" s="23">
        <v>0</v>
      </c>
      <c r="G79" s="23"/>
      <c r="H79" s="23">
        <v>0</v>
      </c>
      <c r="I79" s="23">
        <v>0</v>
      </c>
      <c r="J79" s="208">
        <v>0</v>
      </c>
    </row>
    <row r="80" spans="1:10" x14ac:dyDescent="0.35">
      <c r="A80" s="1">
        <v>435510</v>
      </c>
      <c r="B80" t="s">
        <v>6129</v>
      </c>
      <c r="C80" s="30">
        <v>813073.06</v>
      </c>
      <c r="D80" s="23">
        <v>1365379.14</v>
      </c>
      <c r="E80" s="23"/>
      <c r="F80" s="23"/>
      <c r="G80" s="23"/>
      <c r="H80" s="23"/>
      <c r="I80" s="23"/>
      <c r="J80" s="208"/>
    </row>
    <row r="81" spans="1:10" x14ac:dyDescent="0.35">
      <c r="A81" s="1">
        <v>435519</v>
      </c>
      <c r="B81" t="s">
        <v>61</v>
      </c>
      <c r="C81" s="30">
        <v>0</v>
      </c>
      <c r="D81" s="23">
        <v>5300</v>
      </c>
      <c r="E81" s="23">
        <v>56182.5</v>
      </c>
      <c r="F81" s="23">
        <v>220297</v>
      </c>
      <c r="G81" s="23">
        <v>500</v>
      </c>
      <c r="H81" s="23">
        <v>155000</v>
      </c>
      <c r="I81" s="23">
        <v>476250</v>
      </c>
      <c r="J81" s="208">
        <v>693312</v>
      </c>
    </row>
    <row r="82" spans="1:10" x14ac:dyDescent="0.35">
      <c r="A82" s="1">
        <v>435523</v>
      </c>
      <c r="B82" t="s">
        <v>485</v>
      </c>
      <c r="C82" s="30">
        <v>39989702.960000001</v>
      </c>
      <c r="D82" s="23">
        <v>64438058.659999996</v>
      </c>
      <c r="E82" s="23">
        <v>93594271.429999903</v>
      </c>
      <c r="F82" s="23">
        <v>95910011</v>
      </c>
      <c r="G82" s="23">
        <v>39988888.480000004</v>
      </c>
      <c r="H82" s="23">
        <v>116517523.2</v>
      </c>
      <c r="I82" s="23">
        <v>106976522.09999999</v>
      </c>
      <c r="J82" s="208">
        <v>106976522.09999999</v>
      </c>
    </row>
    <row r="83" spans="1:10" x14ac:dyDescent="0.35">
      <c r="A83" s="1">
        <v>435530</v>
      </c>
      <c r="B83" t="s">
        <v>150</v>
      </c>
      <c r="C83" s="30">
        <v>4158.7</v>
      </c>
      <c r="D83" s="23">
        <v>968</v>
      </c>
      <c r="E83" s="23">
        <v>1745.52</v>
      </c>
      <c r="F83" s="23">
        <v>1001</v>
      </c>
      <c r="G83" s="23">
        <v>924.33</v>
      </c>
      <c r="H83" s="23">
        <v>47000</v>
      </c>
      <c r="I83" s="23">
        <v>47000</v>
      </c>
      <c r="J83" s="208">
        <v>47000</v>
      </c>
    </row>
    <row r="84" spans="1:10" x14ac:dyDescent="0.35">
      <c r="A84" s="1">
        <v>435740</v>
      </c>
      <c r="B84" t="s">
        <v>400</v>
      </c>
      <c r="C84" s="30">
        <v>78118.69</v>
      </c>
      <c r="D84" s="23">
        <v>44689.32</v>
      </c>
      <c r="E84" s="23">
        <v>-10915.630000000001</v>
      </c>
      <c r="F84" s="23">
        <v>3000</v>
      </c>
      <c r="G84" s="23"/>
      <c r="H84" s="23">
        <v>336000</v>
      </c>
      <c r="I84" s="23">
        <v>336000</v>
      </c>
      <c r="J84" s="208">
        <v>336000</v>
      </c>
    </row>
    <row r="85" spans="1:10" x14ac:dyDescent="0.35">
      <c r="A85" s="1">
        <v>436110</v>
      </c>
      <c r="B85" t="s">
        <v>64</v>
      </c>
      <c r="C85" s="30">
        <v>44078</v>
      </c>
      <c r="D85" s="23">
        <v>514889.34</v>
      </c>
      <c r="E85" s="23">
        <v>378771.38</v>
      </c>
      <c r="F85" s="23">
        <v>786147</v>
      </c>
      <c r="G85" s="23">
        <v>203248.22999999998</v>
      </c>
      <c r="H85" s="23">
        <v>1388277</v>
      </c>
      <c r="I85" s="23">
        <v>1467329.52</v>
      </c>
      <c r="J85" s="208">
        <v>1588354.52</v>
      </c>
    </row>
    <row r="86" spans="1:10" x14ac:dyDescent="0.35">
      <c r="A86" s="1">
        <v>436120</v>
      </c>
      <c r="B86" t="s">
        <v>431</v>
      </c>
      <c r="C86" s="30">
        <v>623797.58000000007</v>
      </c>
      <c r="D86" s="23">
        <v>334460.44999999995</v>
      </c>
      <c r="E86" s="23">
        <v>121728.63</v>
      </c>
      <c r="F86" s="23">
        <v>129848</v>
      </c>
      <c r="G86" s="23">
        <v>12466.5</v>
      </c>
      <c r="H86" s="23">
        <v>281125</v>
      </c>
      <c r="I86" s="23">
        <v>619800</v>
      </c>
      <c r="J86" s="208">
        <v>297100</v>
      </c>
    </row>
    <row r="87" spans="1:10" x14ac:dyDescent="0.35">
      <c r="A87" s="1">
        <v>436220</v>
      </c>
      <c r="B87" t="s">
        <v>406</v>
      </c>
      <c r="C87" s="30">
        <v>0</v>
      </c>
      <c r="D87" s="23">
        <v>71100</v>
      </c>
      <c r="E87" s="23">
        <v>0</v>
      </c>
      <c r="F87" s="23">
        <v>246360</v>
      </c>
      <c r="G87" s="23"/>
      <c r="H87" s="23">
        <v>0</v>
      </c>
      <c r="I87" s="23">
        <v>0</v>
      </c>
      <c r="J87" s="208">
        <v>0</v>
      </c>
    </row>
    <row r="88" spans="1:10" x14ac:dyDescent="0.35">
      <c r="A88" s="1">
        <v>436600</v>
      </c>
      <c r="B88" t="s">
        <v>163</v>
      </c>
      <c r="C88" s="30">
        <v>188257.22</v>
      </c>
      <c r="D88" s="23">
        <v>17937.239999999998</v>
      </c>
      <c r="E88" s="23">
        <v>12367.03</v>
      </c>
      <c r="F88" s="23">
        <v>31123</v>
      </c>
      <c r="G88" s="23">
        <v>11697.810000000001</v>
      </c>
      <c r="H88" s="23">
        <v>272140</v>
      </c>
      <c r="I88" s="23">
        <v>203500</v>
      </c>
      <c r="J88" s="208">
        <v>205900</v>
      </c>
    </row>
    <row r="89" spans="1:10" x14ac:dyDescent="0.35">
      <c r="A89" s="1">
        <v>492200</v>
      </c>
      <c r="B89" t="s">
        <v>874</v>
      </c>
      <c r="C89" s="23">
        <v>13472135.9</v>
      </c>
      <c r="D89" s="23">
        <v>39772043.990000002</v>
      </c>
      <c r="E89" s="23">
        <v>30639119.640000001</v>
      </c>
      <c r="F89" s="23">
        <v>27988565</v>
      </c>
      <c r="G89" s="23">
        <v>1910376.75</v>
      </c>
      <c r="H89" s="23">
        <v>45866815</v>
      </c>
      <c r="I89" s="23">
        <v>30000000</v>
      </c>
      <c r="J89" s="208">
        <v>33079300</v>
      </c>
    </row>
    <row r="90" spans="1:10" x14ac:dyDescent="0.35">
      <c r="A90" s="1">
        <v>492310</v>
      </c>
      <c r="B90" t="s">
        <v>871</v>
      </c>
      <c r="C90" s="23">
        <v>630336.13</v>
      </c>
      <c r="D90" s="23">
        <v>1299505.8999999999</v>
      </c>
      <c r="E90" s="23">
        <v>6642773.3799999999</v>
      </c>
      <c r="F90" s="23">
        <v>8592933</v>
      </c>
      <c r="G90" s="23">
        <v>360785</v>
      </c>
      <c r="H90" s="23">
        <v>6738941.7999999998</v>
      </c>
      <c r="I90" s="23">
        <v>5299468.5</v>
      </c>
      <c r="J90" s="208">
        <v>5261488.5</v>
      </c>
    </row>
    <row r="91" spans="1:10" x14ac:dyDescent="0.35">
      <c r="A91" s="1">
        <v>492316</v>
      </c>
      <c r="B91" t="s">
        <v>138</v>
      </c>
      <c r="C91" s="23">
        <v>35468273.599999994</v>
      </c>
      <c r="D91" s="23">
        <v>99475418.540000007</v>
      </c>
      <c r="E91" s="23">
        <v>39021424.029999994</v>
      </c>
      <c r="F91" s="23">
        <v>46535545</v>
      </c>
      <c r="G91" s="23">
        <v>5100820.75</v>
      </c>
      <c r="H91" s="23">
        <v>66181722</v>
      </c>
      <c r="I91" s="23">
        <v>51824555.149999999</v>
      </c>
      <c r="J91" s="208">
        <v>54500191.692307696</v>
      </c>
    </row>
    <row r="92" spans="1:10" x14ac:dyDescent="0.35">
      <c r="A92" s="1">
        <v>492610</v>
      </c>
      <c r="B92" t="s">
        <v>866</v>
      </c>
      <c r="C92" s="23">
        <v>216781</v>
      </c>
      <c r="D92" s="23">
        <v>15951980.329999998</v>
      </c>
      <c r="E92" s="23">
        <v>7658852.0700000003</v>
      </c>
      <c r="F92" s="23">
        <v>3026175</v>
      </c>
      <c r="G92" s="23">
        <v>149900</v>
      </c>
      <c r="H92" s="23">
        <v>3678500</v>
      </c>
      <c r="I92" s="23">
        <v>4170000</v>
      </c>
      <c r="J92" s="208">
        <v>2670000</v>
      </c>
    </row>
    <row r="93" spans="1:10" x14ac:dyDescent="0.35">
      <c r="A93" s="1">
        <v>495110</v>
      </c>
      <c r="B93" t="s">
        <v>889</v>
      </c>
      <c r="C93" s="23">
        <v>0</v>
      </c>
      <c r="D93" s="23">
        <v>0</v>
      </c>
      <c r="E93" s="23">
        <v>0</v>
      </c>
      <c r="F93" s="23">
        <v>990000</v>
      </c>
      <c r="G93" s="23"/>
      <c r="H93" s="23">
        <v>2042365.6932900003</v>
      </c>
      <c r="I93" s="23">
        <v>1339459.2779544997</v>
      </c>
      <c r="J93" s="208">
        <v>1289459.2779544997</v>
      </c>
    </row>
    <row r="94" spans="1:10" x14ac:dyDescent="0.35">
      <c r="A94" s="1">
        <v>495140</v>
      </c>
      <c r="B94" t="s">
        <v>882</v>
      </c>
      <c r="C94" s="23">
        <v>652553.14</v>
      </c>
      <c r="D94" s="23">
        <v>452844.80000000005</v>
      </c>
      <c r="E94" s="23">
        <v>584272.75</v>
      </c>
      <c r="F94" s="23">
        <v>661551</v>
      </c>
      <c r="G94" s="23">
        <v>36299</v>
      </c>
      <c r="H94" s="23">
        <v>273399</v>
      </c>
      <c r="I94" s="23">
        <v>297250</v>
      </c>
      <c r="J94" s="208">
        <v>160637.5</v>
      </c>
    </row>
    <row r="95" spans="1:10" x14ac:dyDescent="0.35">
      <c r="A95" s="1" t="s">
        <v>6020</v>
      </c>
      <c r="B95" t="s">
        <v>6140</v>
      </c>
      <c r="C95" s="23">
        <v>666857437</v>
      </c>
      <c r="D95" s="23">
        <v>734104574</v>
      </c>
      <c r="E95" s="23">
        <v>541385100</v>
      </c>
      <c r="F95" s="23">
        <v>583465683</v>
      </c>
      <c r="G95" s="23">
        <v>312874806.99000001</v>
      </c>
      <c r="H95" s="23">
        <v>614050000</v>
      </c>
      <c r="I95" s="23">
        <v>624050000</v>
      </c>
      <c r="J95" s="208">
        <v>624050000</v>
      </c>
    </row>
    <row r="96" spans="1:10" x14ac:dyDescent="0.35">
      <c r="A96" s="1" t="s">
        <v>631</v>
      </c>
      <c r="B96" s="1"/>
      <c r="C96" s="23">
        <v>1128874970.6300001</v>
      </c>
      <c r="D96" s="23">
        <v>1344511026.54</v>
      </c>
      <c r="E96" s="23">
        <v>1062139671.9099998</v>
      </c>
      <c r="F96" s="23">
        <v>1070170832</v>
      </c>
      <c r="G96" s="23">
        <v>449746621.36000001</v>
      </c>
      <c r="H96" s="23">
        <v>1409634438.7135777</v>
      </c>
      <c r="I96" s="23">
        <v>1453612999.4172077</v>
      </c>
      <c r="J96" s="208">
        <v>1523789265.6966958</v>
      </c>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70"/>
  <sheetViews>
    <sheetView topLeftCell="F1" zoomScaleNormal="100" workbookViewId="0">
      <pane ySplit="1" topLeftCell="A1337" activePane="bottomLeft" state="frozen"/>
      <selection activeCell="D1" sqref="D1"/>
      <selection pane="bottomLeft" activeCell="J1374" sqref="J1374"/>
    </sheetView>
  </sheetViews>
  <sheetFormatPr defaultColWidth="22.1796875" defaultRowHeight="14.5" x14ac:dyDescent="0.35"/>
  <cols>
    <col min="1" max="2" width="22.1796875" style="66"/>
    <col min="3" max="3" width="15.54296875" style="66" bestFit="1" customWidth="1"/>
    <col min="4" max="4" width="27.453125" style="66" customWidth="1"/>
    <col min="5" max="5" width="52.7265625" style="66" customWidth="1"/>
    <col min="6" max="7" width="22.1796875" style="66" customWidth="1"/>
    <col min="8" max="9" width="22.1796875" style="66"/>
    <col min="10" max="10" width="38.1796875" style="66" customWidth="1"/>
    <col min="11" max="12" width="22.1796875" style="66"/>
    <col min="13" max="13" width="22.1796875" style="128"/>
    <col min="14" max="16384" width="22.1796875" style="66"/>
  </cols>
  <sheetData>
    <row r="1" spans="1:13" x14ac:dyDescent="0.35">
      <c r="A1" s="67" t="s">
        <v>0</v>
      </c>
      <c r="B1" s="67" t="s">
        <v>1</v>
      </c>
      <c r="C1" s="67" t="s">
        <v>2</v>
      </c>
      <c r="D1" s="67" t="s">
        <v>3</v>
      </c>
      <c r="E1" s="67" t="s">
        <v>4</v>
      </c>
      <c r="F1" s="67" t="s">
        <v>1962</v>
      </c>
      <c r="G1" s="67" t="s">
        <v>5273</v>
      </c>
      <c r="H1" s="67" t="s">
        <v>1964</v>
      </c>
      <c r="I1" s="67" t="s">
        <v>1965</v>
      </c>
      <c r="J1" s="72" t="s">
        <v>1973</v>
      </c>
      <c r="K1" s="67" t="s">
        <v>1974</v>
      </c>
      <c r="L1" s="67" t="s">
        <v>1975</v>
      </c>
      <c r="M1" s="213" t="s">
        <v>5274</v>
      </c>
    </row>
    <row r="2" spans="1:13" ht="15" customHeight="1" x14ac:dyDescent="0.35">
      <c r="A2" s="66">
        <v>8470810</v>
      </c>
      <c r="B2" s="66" t="s">
        <v>452</v>
      </c>
      <c r="C2" s="66">
        <v>413310</v>
      </c>
      <c r="D2" s="66" t="s">
        <v>961</v>
      </c>
      <c r="E2" s="66" t="str">
        <f>CONCATENATE(847,".",A2,".",1,".",C2,".","000000",".",G2,".",I2)</f>
        <v>847.8470810.1.413310.000000.847001.100189</v>
      </c>
      <c r="F2" s="66" t="s">
        <v>21</v>
      </c>
      <c r="G2" s="66">
        <v>847001</v>
      </c>
      <c r="H2" s="66" t="s">
        <v>5275</v>
      </c>
      <c r="I2" s="66">
        <v>100189</v>
      </c>
      <c r="J2" s="66" t="s">
        <v>5276</v>
      </c>
      <c r="K2" s="66">
        <v>1</v>
      </c>
      <c r="L2" s="66">
        <v>0</v>
      </c>
      <c r="M2" s="128">
        <v>0</v>
      </c>
    </row>
    <row r="3" spans="1:13" ht="15" customHeight="1" x14ac:dyDescent="0.35">
      <c r="A3" s="66">
        <v>8470620</v>
      </c>
      <c r="B3" s="66" t="s">
        <v>416</v>
      </c>
      <c r="C3" s="66">
        <v>420130</v>
      </c>
      <c r="D3" s="66" t="s">
        <v>418</v>
      </c>
      <c r="E3" s="66" t="str">
        <f t="shared" ref="E3:E66" si="0">CONCATENATE(847,".",A3,".",1,".",C3,".","000000",".",G3,".",I3)</f>
        <v>847.8470620.1.420130.000000.847001.200179</v>
      </c>
      <c r="F3" s="66" t="s">
        <v>21</v>
      </c>
      <c r="G3" s="66">
        <v>847001</v>
      </c>
      <c r="H3" s="66" t="s">
        <v>23</v>
      </c>
      <c r="I3" s="66">
        <v>200179</v>
      </c>
      <c r="J3" s="66" t="s">
        <v>2663</v>
      </c>
      <c r="K3" s="66">
        <v>1</v>
      </c>
      <c r="L3" s="66">
        <v>295000</v>
      </c>
      <c r="M3" s="128">
        <v>295000</v>
      </c>
    </row>
    <row r="4" spans="1:13" ht="15" customHeight="1" x14ac:dyDescent="0.35">
      <c r="A4" s="66">
        <v>8470305</v>
      </c>
      <c r="B4" s="66" t="s">
        <v>120</v>
      </c>
      <c r="C4" s="66">
        <v>420550</v>
      </c>
      <c r="D4" s="66" t="s">
        <v>18</v>
      </c>
      <c r="E4" s="66" t="str">
        <f t="shared" si="0"/>
        <v>847.8470305.1.420550.000000.847001.200179</v>
      </c>
      <c r="F4" s="66" t="s">
        <v>21</v>
      </c>
      <c r="G4" s="66">
        <v>847001</v>
      </c>
      <c r="H4" s="66" t="s">
        <v>23</v>
      </c>
      <c r="I4" s="66">
        <v>200179</v>
      </c>
      <c r="J4" s="66" t="s">
        <v>2001</v>
      </c>
      <c r="K4" s="66">
        <v>1</v>
      </c>
      <c r="L4" s="66">
        <v>10000</v>
      </c>
      <c r="M4" s="128">
        <v>10000</v>
      </c>
    </row>
    <row r="5" spans="1:13" ht="15" customHeight="1" x14ac:dyDescent="0.35">
      <c r="A5" s="66">
        <v>8470310</v>
      </c>
      <c r="B5" s="66" t="s">
        <v>154</v>
      </c>
      <c r="C5" s="66">
        <v>420550</v>
      </c>
      <c r="D5" s="66" t="s">
        <v>18</v>
      </c>
      <c r="E5" s="66" t="str">
        <f t="shared" si="0"/>
        <v>847.8470310.1.420550.000000.847001.200179</v>
      </c>
      <c r="F5" s="66" t="s">
        <v>21</v>
      </c>
      <c r="G5" s="66">
        <v>847001</v>
      </c>
      <c r="H5" s="66" t="s">
        <v>23</v>
      </c>
      <c r="I5" s="66">
        <v>200179</v>
      </c>
      <c r="J5" s="66" t="s">
        <v>2069</v>
      </c>
      <c r="K5" s="66">
        <v>2</v>
      </c>
      <c r="L5" s="66">
        <v>10000</v>
      </c>
      <c r="M5" s="128">
        <v>20000</v>
      </c>
    </row>
    <row r="6" spans="1:13" ht="15" customHeight="1" x14ac:dyDescent="0.35">
      <c r="A6" s="66">
        <v>8470315</v>
      </c>
      <c r="B6" s="66" t="s">
        <v>166</v>
      </c>
      <c r="C6" s="66">
        <v>420550</v>
      </c>
      <c r="D6" s="66" t="s">
        <v>18</v>
      </c>
      <c r="E6" s="66" t="str">
        <f t="shared" si="0"/>
        <v>847.8470315.1.420550.000000.847001.200179</v>
      </c>
      <c r="F6" s="66" t="s">
        <v>21</v>
      </c>
      <c r="G6" s="66">
        <v>847001</v>
      </c>
      <c r="H6" s="66" t="s">
        <v>23</v>
      </c>
      <c r="I6" s="66">
        <v>200179</v>
      </c>
      <c r="J6" s="66" t="s">
        <v>2133</v>
      </c>
      <c r="K6" s="66">
        <v>1</v>
      </c>
      <c r="L6" s="66">
        <v>1000</v>
      </c>
      <c r="M6" s="128">
        <v>1000</v>
      </c>
    </row>
    <row r="7" spans="1:13" ht="15" customHeight="1" x14ac:dyDescent="0.35">
      <c r="A7" s="66">
        <v>8470320</v>
      </c>
      <c r="B7" s="66" t="s">
        <v>183</v>
      </c>
      <c r="C7" s="66">
        <v>420550</v>
      </c>
      <c r="D7" s="66" t="s">
        <v>18</v>
      </c>
      <c r="E7" s="66" t="str">
        <f t="shared" si="0"/>
        <v>847.8470320.1.420550.000000.847001.200179</v>
      </c>
      <c r="F7" s="66" t="s">
        <v>21</v>
      </c>
      <c r="G7" s="66">
        <v>847001</v>
      </c>
      <c r="H7" s="66" t="s">
        <v>23</v>
      </c>
      <c r="I7" s="66">
        <v>200179</v>
      </c>
      <c r="J7" s="66" t="s">
        <v>5278</v>
      </c>
      <c r="K7" s="66">
        <v>1</v>
      </c>
      <c r="L7" s="66">
        <v>60000</v>
      </c>
      <c r="M7" s="128">
        <v>60000</v>
      </c>
    </row>
    <row r="8" spans="1:13" ht="60" customHeight="1" x14ac:dyDescent="0.35">
      <c r="A8" s="66">
        <v>8470325</v>
      </c>
      <c r="B8" s="66" t="s">
        <v>190</v>
      </c>
      <c r="C8" s="66">
        <v>420550</v>
      </c>
      <c r="D8" s="66" t="s">
        <v>18</v>
      </c>
      <c r="E8" s="66" t="str">
        <f t="shared" si="0"/>
        <v>847.8470325.1.420550.000000.847001.200179</v>
      </c>
      <c r="F8" s="66" t="s">
        <v>21</v>
      </c>
      <c r="G8" s="66">
        <v>847001</v>
      </c>
      <c r="H8" s="66" t="s">
        <v>23</v>
      </c>
      <c r="I8" s="66">
        <v>200179</v>
      </c>
      <c r="J8" s="66" t="s">
        <v>2259</v>
      </c>
      <c r="K8" s="66">
        <v>2</v>
      </c>
      <c r="L8" s="66">
        <v>2100</v>
      </c>
      <c r="M8" s="128">
        <v>4200</v>
      </c>
    </row>
    <row r="9" spans="1:13" ht="15" customHeight="1" x14ac:dyDescent="0.35">
      <c r="A9" s="66">
        <v>8470330</v>
      </c>
      <c r="B9" s="66" t="s">
        <v>199</v>
      </c>
      <c r="C9" s="66">
        <v>420550</v>
      </c>
      <c r="D9" s="66" t="s">
        <v>18</v>
      </c>
      <c r="E9" s="66" t="str">
        <f t="shared" si="0"/>
        <v>847.8470330.1.420550.000000.847001.200179</v>
      </c>
      <c r="F9" s="66" t="s">
        <v>21</v>
      </c>
      <c r="G9" s="66">
        <v>847001</v>
      </c>
      <c r="H9" s="66" t="s">
        <v>23</v>
      </c>
      <c r="I9" s="66">
        <v>200179</v>
      </c>
      <c r="J9" s="66" t="s">
        <v>2338</v>
      </c>
      <c r="K9" s="66">
        <v>1</v>
      </c>
      <c r="L9" s="66">
        <v>2000</v>
      </c>
      <c r="M9" s="128">
        <v>2000</v>
      </c>
    </row>
    <row r="10" spans="1:13" ht="15" customHeight="1" x14ac:dyDescent="0.35">
      <c r="A10" s="66">
        <v>8470335</v>
      </c>
      <c r="B10" s="66" t="s">
        <v>208</v>
      </c>
      <c r="C10" s="66">
        <v>420550</v>
      </c>
      <c r="D10" s="66" t="s">
        <v>18</v>
      </c>
      <c r="E10" s="66" t="str">
        <f t="shared" si="0"/>
        <v>847.8470335.1.420550.000000.847001.200179</v>
      </c>
      <c r="F10" s="66" t="s">
        <v>21</v>
      </c>
      <c r="G10" s="66">
        <v>847001</v>
      </c>
      <c r="H10" s="66" t="s">
        <v>23</v>
      </c>
      <c r="I10" s="66">
        <v>200179</v>
      </c>
      <c r="J10" s="66" t="s">
        <v>2381</v>
      </c>
      <c r="K10" s="66">
        <v>2</v>
      </c>
      <c r="L10" s="66">
        <v>5000</v>
      </c>
      <c r="M10" s="128">
        <v>10000</v>
      </c>
    </row>
    <row r="11" spans="1:13" ht="15" customHeight="1" x14ac:dyDescent="0.35">
      <c r="A11" s="66">
        <v>8470340</v>
      </c>
      <c r="B11" s="66" t="s">
        <v>217</v>
      </c>
      <c r="C11" s="66">
        <v>420550</v>
      </c>
      <c r="D11" s="66" t="s">
        <v>18</v>
      </c>
      <c r="E11" s="66" t="str">
        <f t="shared" si="0"/>
        <v>847.8470340.1.420550.000000.847001.200179</v>
      </c>
      <c r="F11" s="66" t="s">
        <v>21</v>
      </c>
      <c r="G11" s="66">
        <v>847001</v>
      </c>
      <c r="H11" s="66" t="s">
        <v>23</v>
      </c>
      <c r="I11" s="66">
        <v>200179</v>
      </c>
      <c r="J11" s="66" t="s">
        <v>2474</v>
      </c>
      <c r="K11" s="66">
        <v>1</v>
      </c>
      <c r="L11" s="66">
        <v>3000</v>
      </c>
      <c r="M11" s="128">
        <v>3000</v>
      </c>
    </row>
    <row r="12" spans="1:13" ht="15" customHeight="1" x14ac:dyDescent="0.35">
      <c r="A12" s="66">
        <v>8470345</v>
      </c>
      <c r="B12" s="66" t="s">
        <v>225</v>
      </c>
      <c r="C12" s="66">
        <v>420550</v>
      </c>
      <c r="D12" s="66" t="s">
        <v>18</v>
      </c>
      <c r="E12" s="66" t="str">
        <f t="shared" si="0"/>
        <v>847.8470345.1.420550.000000.847001.200179</v>
      </c>
      <c r="F12" s="66" t="s">
        <v>21</v>
      </c>
      <c r="G12" s="66">
        <v>847001</v>
      </c>
      <c r="H12" s="66" t="s">
        <v>23</v>
      </c>
      <c r="I12" s="66">
        <v>200179</v>
      </c>
      <c r="J12" s="66" t="s">
        <v>5279</v>
      </c>
      <c r="K12" s="66">
        <v>1</v>
      </c>
      <c r="L12" s="66">
        <v>10000</v>
      </c>
      <c r="M12" s="128">
        <v>10000</v>
      </c>
    </row>
    <row r="13" spans="1:13" ht="15" customHeight="1" x14ac:dyDescent="0.35">
      <c r="A13" s="66">
        <v>8470305</v>
      </c>
      <c r="B13" s="66" t="s">
        <v>120</v>
      </c>
      <c r="C13" s="66">
        <v>420570</v>
      </c>
      <c r="D13" s="66" t="s">
        <v>25</v>
      </c>
      <c r="E13" s="66" t="str">
        <f t="shared" si="0"/>
        <v>847.8470305.1.420570.000000.847001.200179</v>
      </c>
      <c r="F13" s="66" t="s">
        <v>21</v>
      </c>
      <c r="G13" s="66">
        <v>847001</v>
      </c>
      <c r="H13" s="66" t="s">
        <v>23</v>
      </c>
      <c r="I13" s="66">
        <v>200179</v>
      </c>
      <c r="J13" s="66" t="s">
        <v>2010</v>
      </c>
      <c r="K13" s="66">
        <v>1</v>
      </c>
      <c r="L13" s="66">
        <v>10000</v>
      </c>
      <c r="M13" s="128">
        <v>10000</v>
      </c>
    </row>
    <row r="14" spans="1:13" ht="30" customHeight="1" x14ac:dyDescent="0.35">
      <c r="A14" s="66">
        <v>8470810</v>
      </c>
      <c r="B14" s="66" t="s">
        <v>452</v>
      </c>
      <c r="C14" s="66">
        <v>420810</v>
      </c>
      <c r="D14" s="66" t="s">
        <v>454</v>
      </c>
      <c r="E14" s="66" t="str">
        <f t="shared" si="0"/>
        <v>847.8470810.1.420810.000000.847001.200179</v>
      </c>
      <c r="F14" s="66" t="s">
        <v>21</v>
      </c>
      <c r="G14" s="66">
        <v>847001</v>
      </c>
      <c r="H14" s="66" t="s">
        <v>23</v>
      </c>
      <c r="I14" s="66">
        <v>200179</v>
      </c>
      <c r="J14" s="66" t="s">
        <v>2699</v>
      </c>
      <c r="K14" s="66">
        <v>1</v>
      </c>
      <c r="L14" s="66">
        <v>13302894</v>
      </c>
      <c r="M14" s="128">
        <v>13302894</v>
      </c>
    </row>
    <row r="15" spans="1:13" ht="30" customHeight="1" x14ac:dyDescent="0.35">
      <c r="A15" s="66">
        <v>8470810</v>
      </c>
      <c r="B15" s="66" t="s">
        <v>452</v>
      </c>
      <c r="C15" s="66">
        <v>421100</v>
      </c>
      <c r="D15" s="66" t="s">
        <v>339</v>
      </c>
      <c r="E15" s="66" t="str">
        <f t="shared" si="0"/>
        <v>847.8470810.1.421100.000000.847001.200179</v>
      </c>
      <c r="F15" s="66" t="s">
        <v>21</v>
      </c>
      <c r="G15" s="66">
        <v>847001</v>
      </c>
      <c r="H15" s="66" t="s">
        <v>23</v>
      </c>
      <c r="I15" s="66">
        <v>200179</v>
      </c>
      <c r="J15" s="66" t="s">
        <v>2703</v>
      </c>
      <c r="K15" s="66">
        <v>1</v>
      </c>
      <c r="L15" s="66">
        <v>8211710.9800000014</v>
      </c>
      <c r="M15" s="128">
        <v>8211710.9800000014</v>
      </c>
    </row>
    <row r="16" spans="1:13" ht="15" customHeight="1" x14ac:dyDescent="0.35">
      <c r="A16" s="66">
        <v>8470305</v>
      </c>
      <c r="B16" s="66" t="s">
        <v>120</v>
      </c>
      <c r="C16" s="66">
        <v>421700</v>
      </c>
      <c r="D16" s="66" t="s">
        <v>34</v>
      </c>
      <c r="E16" s="66" t="str">
        <f t="shared" si="0"/>
        <v>847.8470305.1.421700.000000.847001.200179</v>
      </c>
      <c r="F16" s="66" t="s">
        <v>21</v>
      </c>
      <c r="G16" s="66">
        <v>847001</v>
      </c>
      <c r="H16" s="66" t="s">
        <v>23</v>
      </c>
      <c r="I16" s="66">
        <v>200179</v>
      </c>
      <c r="J16" s="66" t="s">
        <v>5280</v>
      </c>
      <c r="K16" s="66">
        <v>10</v>
      </c>
      <c r="L16" s="66">
        <v>21000</v>
      </c>
      <c r="M16" s="128">
        <v>210000</v>
      </c>
    </row>
    <row r="17" spans="1:13" ht="30" customHeight="1" x14ac:dyDescent="0.35">
      <c r="A17" s="66">
        <v>8470620</v>
      </c>
      <c r="B17" s="66" t="s">
        <v>416</v>
      </c>
      <c r="C17" s="66">
        <v>425300</v>
      </c>
      <c r="D17" s="66" t="s">
        <v>423</v>
      </c>
      <c r="E17" s="66" t="str">
        <f t="shared" si="0"/>
        <v>847.8470620.1.425300.000000.847001.200179</v>
      </c>
      <c r="F17" s="66" t="s">
        <v>21</v>
      </c>
      <c r="G17" s="66">
        <v>847001</v>
      </c>
      <c r="H17" s="66" t="s">
        <v>23</v>
      </c>
      <c r="I17" s="66">
        <v>200179</v>
      </c>
      <c r="J17" s="66" t="s">
        <v>5282</v>
      </c>
      <c r="K17" s="66">
        <v>12</v>
      </c>
      <c r="L17" s="66">
        <v>400</v>
      </c>
      <c r="M17" s="128">
        <v>4800</v>
      </c>
    </row>
    <row r="18" spans="1:13" ht="30" customHeight="1" x14ac:dyDescent="0.35">
      <c r="A18" s="66">
        <v>8470620</v>
      </c>
      <c r="B18" s="66" t="s">
        <v>416</v>
      </c>
      <c r="C18" s="66">
        <v>425350</v>
      </c>
      <c r="D18" s="66" t="s">
        <v>426</v>
      </c>
      <c r="E18" s="66" t="str">
        <f t="shared" si="0"/>
        <v>847.8470620.1.425350.000000.847001.200179</v>
      </c>
      <c r="F18" s="66" t="s">
        <v>21</v>
      </c>
      <c r="G18" s="66">
        <v>847001</v>
      </c>
      <c r="H18" s="66" t="s">
        <v>23</v>
      </c>
      <c r="I18" s="66">
        <v>200179</v>
      </c>
      <c r="J18" s="66" t="s">
        <v>5283</v>
      </c>
      <c r="K18" s="66">
        <v>12</v>
      </c>
      <c r="L18" s="66">
        <v>8000</v>
      </c>
      <c r="M18" s="128">
        <v>96000</v>
      </c>
    </row>
    <row r="19" spans="1:13" ht="15" customHeight="1" x14ac:dyDescent="0.35">
      <c r="A19" s="66">
        <v>8470305</v>
      </c>
      <c r="B19" s="66" t="s">
        <v>120</v>
      </c>
      <c r="C19" s="66">
        <v>425510</v>
      </c>
      <c r="D19" s="66" t="s">
        <v>37</v>
      </c>
      <c r="E19" s="66" t="str">
        <f t="shared" si="0"/>
        <v>847.8470305.1.425510.000000.847001.200179</v>
      </c>
      <c r="F19" s="66" t="s">
        <v>21</v>
      </c>
      <c r="G19" s="66">
        <v>847001</v>
      </c>
      <c r="H19" s="66" t="s">
        <v>23</v>
      </c>
      <c r="I19" s="66">
        <v>200179</v>
      </c>
      <c r="J19" s="66" t="s">
        <v>2021</v>
      </c>
      <c r="K19" s="66">
        <v>2</v>
      </c>
      <c r="L19" s="66">
        <v>10000</v>
      </c>
      <c r="M19" s="128">
        <v>20000</v>
      </c>
    </row>
    <row r="20" spans="1:13" ht="15" customHeight="1" x14ac:dyDescent="0.35">
      <c r="A20" s="66">
        <v>8470310</v>
      </c>
      <c r="B20" s="66" t="s">
        <v>154</v>
      </c>
      <c r="C20" s="66">
        <v>425510</v>
      </c>
      <c r="D20" s="66" t="s">
        <v>37</v>
      </c>
      <c r="E20" s="66" t="str">
        <f t="shared" si="0"/>
        <v>847.8470310.1.425510.000000.847001.200179</v>
      </c>
      <c r="F20" s="66" t="s">
        <v>21</v>
      </c>
      <c r="G20" s="66">
        <v>847001</v>
      </c>
      <c r="H20" s="66" t="s">
        <v>23</v>
      </c>
      <c r="I20" s="66">
        <v>200179</v>
      </c>
      <c r="J20" s="66" t="s">
        <v>5284</v>
      </c>
      <c r="K20" s="66">
        <v>4</v>
      </c>
      <c r="L20" s="66">
        <v>5000</v>
      </c>
      <c r="M20" s="128">
        <v>20000</v>
      </c>
    </row>
    <row r="21" spans="1:13" ht="15" customHeight="1" x14ac:dyDescent="0.35">
      <c r="A21" s="66">
        <v>8470315</v>
      </c>
      <c r="B21" s="66" t="s">
        <v>166</v>
      </c>
      <c r="C21" s="66">
        <v>425510</v>
      </c>
      <c r="D21" s="66" t="s">
        <v>37</v>
      </c>
      <c r="E21" s="66" t="str">
        <f t="shared" si="0"/>
        <v>847.8470315.1.425510.000000.847001.200179</v>
      </c>
      <c r="F21" s="66" t="s">
        <v>21</v>
      </c>
      <c r="G21" s="66">
        <v>847001</v>
      </c>
      <c r="H21" s="66" t="s">
        <v>23</v>
      </c>
      <c r="I21" s="66">
        <v>200179</v>
      </c>
      <c r="J21" s="66" t="s">
        <v>2138</v>
      </c>
      <c r="K21" s="66">
        <v>10</v>
      </c>
      <c r="L21" s="66">
        <v>400</v>
      </c>
      <c r="M21" s="128">
        <v>4000</v>
      </c>
    </row>
    <row r="22" spans="1:13" ht="15" customHeight="1" x14ac:dyDescent="0.35">
      <c r="A22" s="66">
        <v>8470320</v>
      </c>
      <c r="B22" s="66" t="s">
        <v>183</v>
      </c>
      <c r="C22" s="66">
        <v>425510</v>
      </c>
      <c r="D22" s="66" t="s">
        <v>37</v>
      </c>
      <c r="E22" s="66" t="str">
        <f t="shared" si="0"/>
        <v>847.8470320.1.425510.000000.847001.200179</v>
      </c>
      <c r="F22" s="66" t="s">
        <v>21</v>
      </c>
      <c r="G22" s="66">
        <v>847001</v>
      </c>
      <c r="H22" s="66" t="s">
        <v>23</v>
      </c>
      <c r="I22" s="66">
        <v>200179</v>
      </c>
      <c r="J22" s="66" t="s">
        <v>2224</v>
      </c>
      <c r="K22" s="66">
        <v>2</v>
      </c>
      <c r="L22" s="66">
        <v>15000</v>
      </c>
      <c r="M22" s="128">
        <v>30000</v>
      </c>
    </row>
    <row r="23" spans="1:13" ht="30" customHeight="1" x14ac:dyDescent="0.35">
      <c r="A23" s="66">
        <v>8470325</v>
      </c>
      <c r="B23" s="66" t="s">
        <v>190</v>
      </c>
      <c r="C23" s="66">
        <v>425510</v>
      </c>
      <c r="D23" s="66" t="s">
        <v>37</v>
      </c>
      <c r="E23" s="66" t="str">
        <f t="shared" si="0"/>
        <v>847.8470325.1.425510.000000.847001.200179</v>
      </c>
      <c r="F23" s="66" t="s">
        <v>21</v>
      </c>
      <c r="G23" s="66">
        <v>847001</v>
      </c>
      <c r="H23" s="66" t="s">
        <v>23</v>
      </c>
      <c r="I23" s="66">
        <v>200179</v>
      </c>
      <c r="J23" s="66" t="s">
        <v>2264</v>
      </c>
      <c r="K23" s="66">
        <v>6</v>
      </c>
      <c r="L23" s="66">
        <v>1100</v>
      </c>
      <c r="M23" s="128">
        <v>6600</v>
      </c>
    </row>
    <row r="24" spans="1:13" ht="15" customHeight="1" x14ac:dyDescent="0.35">
      <c r="A24" s="66">
        <v>8470330</v>
      </c>
      <c r="B24" s="66" t="s">
        <v>199</v>
      </c>
      <c r="C24" s="66">
        <v>425510</v>
      </c>
      <c r="D24" s="66" t="s">
        <v>37</v>
      </c>
      <c r="E24" s="66" t="str">
        <f t="shared" si="0"/>
        <v>847.8470330.1.425510.000000.847001.200179</v>
      </c>
      <c r="F24" s="66" t="s">
        <v>21</v>
      </c>
      <c r="G24" s="66">
        <v>847001</v>
      </c>
      <c r="H24" s="66" t="s">
        <v>23</v>
      </c>
      <c r="I24" s="66">
        <v>200179</v>
      </c>
      <c r="J24" s="66" t="s">
        <v>5285</v>
      </c>
      <c r="K24" s="66">
        <v>1</v>
      </c>
      <c r="L24" s="66">
        <v>8000</v>
      </c>
      <c r="M24" s="128">
        <v>8000</v>
      </c>
    </row>
    <row r="25" spans="1:13" ht="15" customHeight="1" x14ac:dyDescent="0.35">
      <c r="A25" s="66">
        <v>8470335</v>
      </c>
      <c r="B25" s="66" t="s">
        <v>208</v>
      </c>
      <c r="C25" s="66">
        <v>425510</v>
      </c>
      <c r="D25" s="66" t="s">
        <v>37</v>
      </c>
      <c r="E25" s="66" t="str">
        <f t="shared" si="0"/>
        <v>847.8470335.1.425510.000000.847001.200179</v>
      </c>
      <c r="F25" s="66" t="s">
        <v>21</v>
      </c>
      <c r="G25" s="66">
        <v>847001</v>
      </c>
      <c r="H25" s="66" t="s">
        <v>23</v>
      </c>
      <c r="I25" s="66">
        <v>200179</v>
      </c>
      <c r="J25" s="66" t="s">
        <v>2387</v>
      </c>
      <c r="K25" s="66">
        <v>10</v>
      </c>
      <c r="L25" s="66">
        <v>2000</v>
      </c>
      <c r="M25" s="128">
        <v>20000</v>
      </c>
    </row>
    <row r="26" spans="1:13" ht="15" customHeight="1" x14ac:dyDescent="0.35">
      <c r="A26" s="66">
        <v>8470340</v>
      </c>
      <c r="B26" s="66" t="s">
        <v>217</v>
      </c>
      <c r="C26" s="66">
        <v>425510</v>
      </c>
      <c r="D26" s="66" t="s">
        <v>37</v>
      </c>
      <c r="E26" s="66" t="str">
        <f t="shared" si="0"/>
        <v>847.8470340.1.425510.000000.847001.200179</v>
      </c>
      <c r="F26" s="66" t="s">
        <v>21</v>
      </c>
      <c r="G26" s="66">
        <v>847001</v>
      </c>
      <c r="H26" s="66" t="s">
        <v>23</v>
      </c>
      <c r="I26" s="66">
        <v>200179</v>
      </c>
      <c r="J26" s="66" t="s">
        <v>2477</v>
      </c>
      <c r="K26" s="66">
        <v>2</v>
      </c>
      <c r="L26" s="66">
        <v>5000</v>
      </c>
      <c r="M26" s="128">
        <v>10000</v>
      </c>
    </row>
    <row r="27" spans="1:13" ht="15" customHeight="1" x14ac:dyDescent="0.35">
      <c r="A27" s="66">
        <v>8470345</v>
      </c>
      <c r="B27" s="66" t="s">
        <v>225</v>
      </c>
      <c r="C27" s="66">
        <v>425510</v>
      </c>
      <c r="D27" s="66" t="s">
        <v>37</v>
      </c>
      <c r="E27" s="66" t="str">
        <f t="shared" si="0"/>
        <v>847.8470345.1.425510.000000.847001.200179</v>
      </c>
      <c r="F27" s="66" t="s">
        <v>21</v>
      </c>
      <c r="G27" s="66">
        <v>847001</v>
      </c>
      <c r="H27" s="66" t="s">
        <v>23</v>
      </c>
      <c r="I27" s="66">
        <v>200179</v>
      </c>
      <c r="J27" s="66" t="s">
        <v>2527</v>
      </c>
      <c r="K27" s="66">
        <v>2</v>
      </c>
      <c r="L27" s="66">
        <v>15000</v>
      </c>
      <c r="M27" s="128">
        <v>30000</v>
      </c>
    </row>
    <row r="28" spans="1:13" ht="15" customHeight="1" x14ac:dyDescent="0.35">
      <c r="A28" s="66">
        <v>8470350</v>
      </c>
      <c r="B28" s="66" t="s">
        <v>232</v>
      </c>
      <c r="C28" s="66">
        <v>425510</v>
      </c>
      <c r="D28" s="66" t="s">
        <v>37</v>
      </c>
      <c r="E28" s="66" t="str">
        <f t="shared" si="0"/>
        <v>847.8470350.1.425510.000000.847001.200179</v>
      </c>
      <c r="F28" s="66" t="s">
        <v>21</v>
      </c>
      <c r="G28" s="66">
        <v>847001</v>
      </c>
      <c r="H28" s="66" t="s">
        <v>23</v>
      </c>
      <c r="I28" s="66">
        <v>200179</v>
      </c>
      <c r="J28" s="66" t="s">
        <v>5286</v>
      </c>
      <c r="K28" s="66">
        <v>6</v>
      </c>
      <c r="L28" s="66">
        <v>4400</v>
      </c>
      <c r="M28" s="128">
        <v>26400</v>
      </c>
    </row>
    <row r="29" spans="1:13" ht="15" customHeight="1" x14ac:dyDescent="0.35">
      <c r="A29" s="66">
        <v>8470340</v>
      </c>
      <c r="B29" s="66" t="s">
        <v>217</v>
      </c>
      <c r="C29" s="66">
        <v>425720</v>
      </c>
      <c r="D29" s="66" t="s">
        <v>126</v>
      </c>
      <c r="E29" s="66" t="str">
        <f t="shared" si="0"/>
        <v>847.8470340.1.425720.000000.847001.200179</v>
      </c>
      <c r="F29" s="66" t="s">
        <v>21</v>
      </c>
      <c r="G29" s="66">
        <v>847001</v>
      </c>
      <c r="H29" s="66" t="s">
        <v>23</v>
      </c>
      <c r="I29" s="66">
        <v>200179</v>
      </c>
      <c r="J29" s="66" t="s">
        <v>2480</v>
      </c>
      <c r="K29" s="66">
        <v>2</v>
      </c>
      <c r="L29" s="66">
        <v>15000</v>
      </c>
      <c r="M29" s="128">
        <v>30000</v>
      </c>
    </row>
    <row r="30" spans="1:13" ht="15" customHeight="1" x14ac:dyDescent="0.35">
      <c r="A30" s="66">
        <v>8470310</v>
      </c>
      <c r="B30" s="66" t="s">
        <v>154</v>
      </c>
      <c r="C30" s="66">
        <v>425760</v>
      </c>
      <c r="D30" s="66" t="s">
        <v>169</v>
      </c>
      <c r="E30" s="66" t="str">
        <f t="shared" si="0"/>
        <v>847.8470310.1.425760.000000.847001.200179</v>
      </c>
      <c r="F30" s="66" t="s">
        <v>21</v>
      </c>
      <c r="G30" s="66">
        <v>847001</v>
      </c>
      <c r="H30" s="66" t="s">
        <v>23</v>
      </c>
      <c r="I30" s="66">
        <v>200179</v>
      </c>
      <c r="J30" s="66" t="s">
        <v>2079</v>
      </c>
      <c r="K30" s="66">
        <v>15</v>
      </c>
      <c r="L30" s="66">
        <v>10000</v>
      </c>
      <c r="M30" s="128">
        <v>150000</v>
      </c>
    </row>
    <row r="31" spans="1:13" ht="15" customHeight="1" x14ac:dyDescent="0.35">
      <c r="A31" s="66">
        <v>8470315</v>
      </c>
      <c r="B31" s="66" t="s">
        <v>166</v>
      </c>
      <c r="C31" s="66">
        <v>425760</v>
      </c>
      <c r="D31" s="66" t="s">
        <v>169</v>
      </c>
      <c r="E31" s="66" t="str">
        <f t="shared" si="0"/>
        <v>847.8470315.1.425760.000000.847001.200179</v>
      </c>
      <c r="F31" s="66" t="s">
        <v>21</v>
      </c>
      <c r="G31" s="66">
        <v>847001</v>
      </c>
      <c r="H31" s="66" t="s">
        <v>23</v>
      </c>
      <c r="I31" s="66">
        <v>200179</v>
      </c>
      <c r="J31" s="66" t="s">
        <v>2143</v>
      </c>
      <c r="K31" s="66">
        <v>5</v>
      </c>
      <c r="L31" s="66">
        <v>4000</v>
      </c>
      <c r="M31" s="128">
        <v>20000</v>
      </c>
    </row>
    <row r="32" spans="1:13" ht="15" customHeight="1" x14ac:dyDescent="0.35">
      <c r="A32" s="66">
        <v>8470320</v>
      </c>
      <c r="B32" s="66" t="s">
        <v>183</v>
      </c>
      <c r="C32" s="66">
        <v>425760</v>
      </c>
      <c r="D32" s="66" t="s">
        <v>169</v>
      </c>
      <c r="E32" s="66" t="str">
        <f t="shared" si="0"/>
        <v>847.8470320.1.425760.000000.847001.200179</v>
      </c>
      <c r="F32" s="66" t="s">
        <v>21</v>
      </c>
      <c r="G32" s="66">
        <v>847001</v>
      </c>
      <c r="H32" s="66" t="s">
        <v>23</v>
      </c>
      <c r="I32" s="66">
        <v>200179</v>
      </c>
      <c r="J32" s="66" t="s">
        <v>5287</v>
      </c>
      <c r="K32" s="66">
        <v>8</v>
      </c>
      <c r="L32" s="66">
        <v>2500</v>
      </c>
      <c r="M32" s="128">
        <v>20000</v>
      </c>
    </row>
    <row r="33" spans="1:13" ht="15" customHeight="1" x14ac:dyDescent="0.35">
      <c r="A33" s="66">
        <v>8470320</v>
      </c>
      <c r="B33" s="66" t="s">
        <v>183</v>
      </c>
      <c r="C33" s="66">
        <v>425760</v>
      </c>
      <c r="D33" s="66" t="s">
        <v>169</v>
      </c>
      <c r="E33" s="66" t="str">
        <f t="shared" si="0"/>
        <v>847.8470320.1.425760.000000.847001.200179</v>
      </c>
      <c r="F33" s="66" t="s">
        <v>21</v>
      </c>
      <c r="G33" s="66">
        <v>847001</v>
      </c>
      <c r="H33" s="66" t="s">
        <v>23</v>
      </c>
      <c r="I33" s="66">
        <v>200179</v>
      </c>
      <c r="J33" s="66" t="s">
        <v>2227</v>
      </c>
      <c r="K33" s="66">
        <v>1</v>
      </c>
      <c r="L33" s="66">
        <v>10000</v>
      </c>
      <c r="M33" s="128">
        <v>10000</v>
      </c>
    </row>
    <row r="34" spans="1:13" ht="30" customHeight="1" x14ac:dyDescent="0.35">
      <c r="A34" s="66">
        <v>8470325</v>
      </c>
      <c r="B34" s="66" t="s">
        <v>190</v>
      </c>
      <c r="C34" s="66">
        <v>425760</v>
      </c>
      <c r="D34" s="66" t="s">
        <v>169</v>
      </c>
      <c r="E34" s="66" t="str">
        <f t="shared" si="0"/>
        <v>847.8470325.1.425760.000000.847001.200179</v>
      </c>
      <c r="F34" s="66" t="s">
        <v>21</v>
      </c>
      <c r="G34" s="66">
        <v>847001</v>
      </c>
      <c r="H34" s="66" t="s">
        <v>23</v>
      </c>
      <c r="I34" s="66">
        <v>200179</v>
      </c>
      <c r="J34" s="66" t="s">
        <v>2269</v>
      </c>
      <c r="K34" s="66">
        <v>2</v>
      </c>
      <c r="L34" s="66">
        <v>2500</v>
      </c>
      <c r="M34" s="128">
        <v>5000</v>
      </c>
    </row>
    <row r="35" spans="1:13" ht="15" customHeight="1" x14ac:dyDescent="0.35">
      <c r="A35" s="66">
        <v>8470330</v>
      </c>
      <c r="B35" s="66" t="s">
        <v>199</v>
      </c>
      <c r="C35" s="66">
        <v>425760</v>
      </c>
      <c r="D35" s="66" t="s">
        <v>169</v>
      </c>
      <c r="E35" s="66" t="str">
        <f t="shared" si="0"/>
        <v>847.8470330.1.425760.000000.847001.200179</v>
      </c>
      <c r="F35" s="66" t="s">
        <v>21</v>
      </c>
      <c r="G35" s="66">
        <v>847001</v>
      </c>
      <c r="H35" s="66" t="s">
        <v>23</v>
      </c>
      <c r="I35" s="66">
        <v>200179</v>
      </c>
      <c r="J35" s="66" t="s">
        <v>2346</v>
      </c>
      <c r="K35" s="66">
        <v>10</v>
      </c>
      <c r="L35" s="66">
        <v>7200</v>
      </c>
      <c r="M35" s="128">
        <v>72000</v>
      </c>
    </row>
    <row r="36" spans="1:13" ht="15" customHeight="1" x14ac:dyDescent="0.35">
      <c r="A36" s="66">
        <v>8470335</v>
      </c>
      <c r="B36" s="66" t="s">
        <v>208</v>
      </c>
      <c r="C36" s="66">
        <v>425760</v>
      </c>
      <c r="D36" s="66" t="s">
        <v>169</v>
      </c>
      <c r="E36" s="66" t="str">
        <f t="shared" si="0"/>
        <v>847.8470335.1.425760.000000.847001.200179</v>
      </c>
      <c r="F36" s="66" t="s">
        <v>21</v>
      </c>
      <c r="G36" s="66">
        <v>847001</v>
      </c>
      <c r="H36" s="66" t="s">
        <v>23</v>
      </c>
      <c r="I36" s="66">
        <v>200179</v>
      </c>
      <c r="J36" s="66" t="s">
        <v>2393</v>
      </c>
      <c r="K36" s="66">
        <v>4</v>
      </c>
      <c r="L36" s="66">
        <v>2500</v>
      </c>
      <c r="M36" s="128">
        <v>10000</v>
      </c>
    </row>
    <row r="37" spans="1:13" ht="15" customHeight="1" x14ac:dyDescent="0.35">
      <c r="A37" s="66">
        <v>8470340</v>
      </c>
      <c r="B37" s="66" t="s">
        <v>217</v>
      </c>
      <c r="C37" s="66">
        <v>425760</v>
      </c>
      <c r="D37" s="66" t="s">
        <v>169</v>
      </c>
      <c r="E37" s="66" t="str">
        <f t="shared" si="0"/>
        <v>847.8470340.1.425760.000000.847001.200179</v>
      </c>
      <c r="F37" s="66" t="s">
        <v>21</v>
      </c>
      <c r="G37" s="66">
        <v>847001</v>
      </c>
      <c r="H37" s="66" t="s">
        <v>23</v>
      </c>
      <c r="I37" s="66">
        <v>200179</v>
      </c>
      <c r="J37" s="66" t="s">
        <v>2484</v>
      </c>
      <c r="K37" s="66">
        <v>6</v>
      </c>
      <c r="L37" s="66">
        <v>2000</v>
      </c>
      <c r="M37" s="128">
        <v>12000</v>
      </c>
    </row>
    <row r="38" spans="1:13" ht="15" customHeight="1" x14ac:dyDescent="0.35">
      <c r="A38" s="66">
        <v>8470345</v>
      </c>
      <c r="B38" s="66" t="s">
        <v>225</v>
      </c>
      <c r="C38" s="66">
        <v>425760</v>
      </c>
      <c r="D38" s="66" t="s">
        <v>169</v>
      </c>
      <c r="E38" s="66" t="str">
        <f t="shared" si="0"/>
        <v>847.8470345.1.425760.000000.847001.200179</v>
      </c>
      <c r="F38" s="66" t="s">
        <v>21</v>
      </c>
      <c r="G38" s="66">
        <v>847001</v>
      </c>
      <c r="H38" s="66" t="s">
        <v>23</v>
      </c>
      <c r="I38" s="66">
        <v>200179</v>
      </c>
      <c r="J38" s="66" t="s">
        <v>2533</v>
      </c>
      <c r="K38" s="66">
        <v>6</v>
      </c>
      <c r="L38" s="66">
        <v>20000</v>
      </c>
      <c r="M38" s="128">
        <v>120000</v>
      </c>
    </row>
    <row r="39" spans="1:13" ht="15" customHeight="1" x14ac:dyDescent="0.35">
      <c r="A39" s="66">
        <v>8470350</v>
      </c>
      <c r="B39" s="66" t="s">
        <v>232</v>
      </c>
      <c r="C39" s="66">
        <v>425760</v>
      </c>
      <c r="D39" s="66" t="s">
        <v>169</v>
      </c>
      <c r="E39" s="66" t="str">
        <f t="shared" si="0"/>
        <v>847.8470350.1.425760.000000.847001.200179</v>
      </c>
      <c r="F39" s="66" t="s">
        <v>21</v>
      </c>
      <c r="G39" s="66">
        <v>847001</v>
      </c>
      <c r="H39" s="66" t="s">
        <v>23</v>
      </c>
      <c r="I39" s="66">
        <v>200179</v>
      </c>
      <c r="J39" s="66" t="s">
        <v>5288</v>
      </c>
      <c r="K39" s="66">
        <v>8</v>
      </c>
      <c r="L39" s="66">
        <v>2750</v>
      </c>
      <c r="M39" s="128">
        <v>22000</v>
      </c>
    </row>
    <row r="40" spans="1:13" ht="15" customHeight="1" x14ac:dyDescent="0.35">
      <c r="A40" s="66">
        <v>8470350</v>
      </c>
      <c r="B40" s="66" t="s">
        <v>232</v>
      </c>
      <c r="C40" s="66">
        <v>425760</v>
      </c>
      <c r="D40" s="66" t="s">
        <v>169</v>
      </c>
      <c r="E40" s="66" t="str">
        <f t="shared" si="0"/>
        <v>847.8470350.1.425760.000000.847001.200179</v>
      </c>
      <c r="F40" s="66" t="s">
        <v>21</v>
      </c>
      <c r="G40" s="66">
        <v>847001</v>
      </c>
      <c r="H40" s="66" t="s">
        <v>23</v>
      </c>
      <c r="I40" s="66">
        <v>200179</v>
      </c>
      <c r="J40" s="66" t="s">
        <v>2593</v>
      </c>
      <c r="K40" s="66">
        <v>1</v>
      </c>
      <c r="L40" s="66">
        <v>10000</v>
      </c>
      <c r="M40" s="128">
        <v>10000</v>
      </c>
    </row>
    <row r="41" spans="1:13" ht="15" customHeight="1" x14ac:dyDescent="0.35">
      <c r="A41" s="66">
        <v>8470305</v>
      </c>
      <c r="B41" s="66" t="s">
        <v>120</v>
      </c>
      <c r="C41" s="66">
        <v>425763</v>
      </c>
      <c r="D41" s="66" t="s">
        <v>129</v>
      </c>
      <c r="E41" s="66" t="str">
        <f t="shared" si="0"/>
        <v>847.8470305.1.425763.000000.847001.200179</v>
      </c>
      <c r="F41" s="66" t="s">
        <v>21</v>
      </c>
      <c r="G41" s="66">
        <v>847001</v>
      </c>
      <c r="H41" s="66" t="s">
        <v>23</v>
      </c>
      <c r="I41" s="66">
        <v>200179</v>
      </c>
      <c r="J41" s="66" t="s">
        <v>2026</v>
      </c>
      <c r="K41" s="66">
        <v>55</v>
      </c>
      <c r="L41" s="66">
        <v>2000</v>
      </c>
      <c r="M41" s="128">
        <v>110000</v>
      </c>
    </row>
    <row r="42" spans="1:13" ht="15" customHeight="1" x14ac:dyDescent="0.35">
      <c r="A42" s="66">
        <v>8470310</v>
      </c>
      <c r="B42" s="66" t="s">
        <v>154</v>
      </c>
      <c r="C42" s="66">
        <v>425763</v>
      </c>
      <c r="D42" s="66" t="s">
        <v>129</v>
      </c>
      <c r="E42" s="66" t="str">
        <f t="shared" si="0"/>
        <v>847.8470310.1.425763.000000.847001.200179</v>
      </c>
      <c r="F42" s="66" t="s">
        <v>21</v>
      </c>
      <c r="G42" s="66">
        <v>847001</v>
      </c>
      <c r="H42" s="66" t="s">
        <v>23</v>
      </c>
      <c r="I42" s="66">
        <v>200179</v>
      </c>
      <c r="J42" s="66" t="s">
        <v>5289</v>
      </c>
      <c r="K42" s="66">
        <v>75</v>
      </c>
      <c r="L42" s="66">
        <v>5000</v>
      </c>
      <c r="M42" s="128">
        <v>375000</v>
      </c>
    </row>
    <row r="43" spans="1:13" ht="15" customHeight="1" x14ac:dyDescent="0.35">
      <c r="A43" s="66">
        <v>8470315</v>
      </c>
      <c r="B43" s="66" t="s">
        <v>166</v>
      </c>
      <c r="C43" s="66">
        <v>425763</v>
      </c>
      <c r="D43" s="66" t="s">
        <v>129</v>
      </c>
      <c r="E43" s="66" t="str">
        <f t="shared" si="0"/>
        <v>847.8470315.1.425763.000000.847001.200179</v>
      </c>
      <c r="F43" s="66" t="s">
        <v>21</v>
      </c>
      <c r="G43" s="66">
        <v>847001</v>
      </c>
      <c r="H43" s="66" t="s">
        <v>23</v>
      </c>
      <c r="I43" s="66">
        <v>200179</v>
      </c>
      <c r="J43" s="66" t="s">
        <v>2148</v>
      </c>
      <c r="K43" s="66">
        <v>68</v>
      </c>
      <c r="L43" s="66">
        <v>3000</v>
      </c>
      <c r="M43" s="128">
        <v>204000</v>
      </c>
    </row>
    <row r="44" spans="1:13" ht="15" customHeight="1" x14ac:dyDescent="0.35">
      <c r="A44" s="66">
        <v>8470320</v>
      </c>
      <c r="B44" s="66" t="s">
        <v>183</v>
      </c>
      <c r="C44" s="66">
        <v>425763</v>
      </c>
      <c r="D44" s="66" t="s">
        <v>129</v>
      </c>
      <c r="E44" s="66" t="str">
        <f t="shared" si="0"/>
        <v>847.8470320.1.425763.000000.847001.200179</v>
      </c>
      <c r="F44" s="66" t="s">
        <v>21</v>
      </c>
      <c r="G44" s="66">
        <v>847001</v>
      </c>
      <c r="H44" s="66" t="s">
        <v>23</v>
      </c>
      <c r="I44" s="66">
        <v>200179</v>
      </c>
      <c r="J44" s="66" t="s">
        <v>2228</v>
      </c>
      <c r="K44" s="66">
        <v>20</v>
      </c>
      <c r="L44" s="66">
        <v>5000</v>
      </c>
      <c r="M44" s="128">
        <v>100000</v>
      </c>
    </row>
    <row r="45" spans="1:13" ht="15" customHeight="1" x14ac:dyDescent="0.35">
      <c r="A45" s="66">
        <v>8470325</v>
      </c>
      <c r="B45" s="66" t="s">
        <v>190</v>
      </c>
      <c r="C45" s="66">
        <v>425763</v>
      </c>
      <c r="D45" s="66" t="s">
        <v>129</v>
      </c>
      <c r="E45" s="66" t="str">
        <f t="shared" si="0"/>
        <v>847.8470325.1.425763.000000.847001.200179</v>
      </c>
      <c r="F45" s="66" t="s">
        <v>21</v>
      </c>
      <c r="G45" s="66">
        <v>847001</v>
      </c>
      <c r="H45" s="66" t="s">
        <v>23</v>
      </c>
      <c r="I45" s="66">
        <v>200179</v>
      </c>
      <c r="J45" s="66" t="s">
        <v>2274</v>
      </c>
      <c r="K45" s="66">
        <v>45</v>
      </c>
      <c r="L45" s="66">
        <v>3000</v>
      </c>
      <c r="M45" s="128">
        <v>135000</v>
      </c>
    </row>
    <row r="46" spans="1:13" ht="15" customHeight="1" x14ac:dyDescent="0.35">
      <c r="A46" s="66">
        <v>8470330</v>
      </c>
      <c r="B46" s="66" t="s">
        <v>199</v>
      </c>
      <c r="C46" s="66">
        <v>425763</v>
      </c>
      <c r="D46" s="66" t="s">
        <v>129</v>
      </c>
      <c r="E46" s="66" t="str">
        <f t="shared" si="0"/>
        <v>847.8470330.1.425763.000000.847001.200179</v>
      </c>
      <c r="F46" s="66" t="s">
        <v>21</v>
      </c>
      <c r="G46" s="66">
        <v>847001</v>
      </c>
      <c r="H46" s="66" t="s">
        <v>23</v>
      </c>
      <c r="I46" s="66">
        <v>200179</v>
      </c>
      <c r="J46" s="66" t="s">
        <v>2349</v>
      </c>
      <c r="K46" s="66">
        <v>135</v>
      </c>
      <c r="L46" s="66">
        <v>3000</v>
      </c>
      <c r="M46" s="128">
        <v>405000</v>
      </c>
    </row>
    <row r="47" spans="1:13" ht="15" customHeight="1" x14ac:dyDescent="0.35">
      <c r="A47" s="66">
        <v>8470335</v>
      </c>
      <c r="B47" s="66" t="s">
        <v>208</v>
      </c>
      <c r="C47" s="66">
        <v>425763</v>
      </c>
      <c r="D47" s="66" t="s">
        <v>129</v>
      </c>
      <c r="E47" s="66" t="str">
        <f t="shared" si="0"/>
        <v>847.8470335.1.425763.000000.847001.200179</v>
      </c>
      <c r="F47" s="66" t="s">
        <v>21</v>
      </c>
      <c r="G47" s="66">
        <v>847001</v>
      </c>
      <c r="H47" s="66" t="s">
        <v>23</v>
      </c>
      <c r="I47" s="66">
        <v>200179</v>
      </c>
      <c r="J47" s="66" t="s">
        <v>2399</v>
      </c>
      <c r="K47" s="66">
        <v>30</v>
      </c>
      <c r="L47" s="66">
        <v>2000</v>
      </c>
      <c r="M47" s="128">
        <v>60000</v>
      </c>
    </row>
    <row r="48" spans="1:13" ht="15" customHeight="1" x14ac:dyDescent="0.35">
      <c r="A48" s="66">
        <v>8470340</v>
      </c>
      <c r="B48" s="66" t="s">
        <v>217</v>
      </c>
      <c r="C48" s="66">
        <v>425763</v>
      </c>
      <c r="D48" s="66" t="s">
        <v>129</v>
      </c>
      <c r="E48" s="66" t="str">
        <f t="shared" si="0"/>
        <v>847.8470340.1.425763.000000.847001.200179</v>
      </c>
      <c r="F48" s="66" t="s">
        <v>21</v>
      </c>
      <c r="G48" s="66">
        <v>847001</v>
      </c>
      <c r="H48" s="66" t="s">
        <v>23</v>
      </c>
      <c r="I48" s="66">
        <v>200179</v>
      </c>
      <c r="J48" s="66" t="s">
        <v>2486</v>
      </c>
      <c r="K48" s="66">
        <v>120</v>
      </c>
      <c r="L48" s="66">
        <v>4000</v>
      </c>
      <c r="M48" s="128">
        <v>480000</v>
      </c>
    </row>
    <row r="49" spans="1:13" ht="15" customHeight="1" x14ac:dyDescent="0.35">
      <c r="A49" s="66">
        <v>8470350</v>
      </c>
      <c r="B49" s="66" t="s">
        <v>232</v>
      </c>
      <c r="C49" s="66">
        <v>425763</v>
      </c>
      <c r="D49" s="66" t="s">
        <v>129</v>
      </c>
      <c r="E49" s="66" t="str">
        <f t="shared" si="0"/>
        <v>847.8470350.1.425763.000000.847001.200179</v>
      </c>
      <c r="F49" s="66" t="s">
        <v>21</v>
      </c>
      <c r="G49" s="66">
        <v>847001</v>
      </c>
      <c r="H49" s="66" t="s">
        <v>23</v>
      </c>
      <c r="I49" s="66">
        <v>200179</v>
      </c>
      <c r="J49" s="66" t="s">
        <v>2595</v>
      </c>
      <c r="K49" s="66">
        <v>4</v>
      </c>
      <c r="L49" s="66">
        <v>16500</v>
      </c>
      <c r="M49" s="128">
        <v>66000</v>
      </c>
    </row>
    <row r="50" spans="1:13" ht="15" customHeight="1" x14ac:dyDescent="0.35">
      <c r="A50" s="66">
        <v>8470305</v>
      </c>
      <c r="B50" s="66" t="s">
        <v>120</v>
      </c>
      <c r="C50" s="66">
        <v>425770</v>
      </c>
      <c r="D50" s="66" t="s">
        <v>132</v>
      </c>
      <c r="E50" s="66" t="str">
        <f t="shared" si="0"/>
        <v>847.8470305.1.425770.000000.847001.200179</v>
      </c>
      <c r="F50" s="66" t="s">
        <v>21</v>
      </c>
      <c r="G50" s="66">
        <v>847001</v>
      </c>
      <c r="H50" s="66" t="s">
        <v>23</v>
      </c>
      <c r="I50" s="66">
        <v>200179</v>
      </c>
      <c r="J50" s="66" t="s">
        <v>2032</v>
      </c>
      <c r="K50" s="66">
        <v>53</v>
      </c>
      <c r="L50" s="66">
        <v>15000</v>
      </c>
      <c r="M50" s="128">
        <v>795000</v>
      </c>
    </row>
    <row r="51" spans="1:13" ht="15" customHeight="1" x14ac:dyDescent="0.35">
      <c r="A51" s="66">
        <v>8470310</v>
      </c>
      <c r="B51" s="66" t="s">
        <v>154</v>
      </c>
      <c r="C51" s="66">
        <v>425770</v>
      </c>
      <c r="D51" s="66" t="s">
        <v>132</v>
      </c>
      <c r="E51" s="66" t="str">
        <f t="shared" si="0"/>
        <v>847.8470310.1.425770.000000.847001.200179</v>
      </c>
      <c r="F51" s="66" t="s">
        <v>21</v>
      </c>
      <c r="G51" s="66">
        <v>847001</v>
      </c>
      <c r="H51" s="66" t="s">
        <v>23</v>
      </c>
      <c r="I51" s="66">
        <v>200179</v>
      </c>
      <c r="J51" s="66" t="s">
        <v>2089</v>
      </c>
      <c r="K51" s="66">
        <v>16</v>
      </c>
      <c r="L51" s="66">
        <v>15000</v>
      </c>
      <c r="M51" s="128">
        <v>240000</v>
      </c>
    </row>
    <row r="52" spans="1:13" ht="15" customHeight="1" x14ac:dyDescent="0.35">
      <c r="A52" s="66">
        <v>8470315</v>
      </c>
      <c r="B52" s="66" t="s">
        <v>166</v>
      </c>
      <c r="C52" s="66">
        <v>425770</v>
      </c>
      <c r="D52" s="66" t="s">
        <v>132</v>
      </c>
      <c r="E52" s="66" t="str">
        <f t="shared" si="0"/>
        <v>847.8470315.1.425770.000000.847001.200179</v>
      </c>
      <c r="F52" s="66" t="s">
        <v>21</v>
      </c>
      <c r="G52" s="66">
        <v>847001</v>
      </c>
      <c r="H52" s="66" t="s">
        <v>23</v>
      </c>
      <c r="I52" s="66">
        <v>200179</v>
      </c>
      <c r="J52" s="66" t="s">
        <v>2153</v>
      </c>
      <c r="K52" s="66">
        <v>13</v>
      </c>
      <c r="L52" s="66">
        <v>15000</v>
      </c>
      <c r="M52" s="128">
        <v>195000</v>
      </c>
    </row>
    <row r="53" spans="1:13" ht="15" customHeight="1" x14ac:dyDescent="0.35">
      <c r="A53" s="66">
        <v>8470320</v>
      </c>
      <c r="B53" s="66" t="s">
        <v>183</v>
      </c>
      <c r="C53" s="66">
        <v>425770</v>
      </c>
      <c r="D53" s="66" t="s">
        <v>132</v>
      </c>
      <c r="E53" s="66" t="str">
        <f t="shared" si="0"/>
        <v>847.8470320.1.425770.000000.847001.200179</v>
      </c>
      <c r="F53" s="66" t="s">
        <v>21</v>
      </c>
      <c r="G53" s="66">
        <v>847001</v>
      </c>
      <c r="H53" s="66" t="s">
        <v>23</v>
      </c>
      <c r="I53" s="66">
        <v>200179</v>
      </c>
      <c r="J53" s="66" t="s">
        <v>2229</v>
      </c>
      <c r="K53" s="66">
        <v>30</v>
      </c>
      <c r="L53" s="66">
        <v>15000</v>
      </c>
      <c r="M53" s="128">
        <v>450000</v>
      </c>
    </row>
    <row r="54" spans="1:13" ht="60" customHeight="1" x14ac:dyDescent="0.35">
      <c r="A54" s="66">
        <v>8470325</v>
      </c>
      <c r="B54" s="66" t="s">
        <v>190</v>
      </c>
      <c r="C54" s="66">
        <v>425770</v>
      </c>
      <c r="D54" s="66" t="s">
        <v>132</v>
      </c>
      <c r="E54" s="66" t="str">
        <f t="shared" si="0"/>
        <v>847.8470325.1.425770.000000.847001.200179</v>
      </c>
      <c r="F54" s="66" t="s">
        <v>21</v>
      </c>
      <c r="G54" s="66">
        <v>847001</v>
      </c>
      <c r="H54" s="66" t="s">
        <v>23</v>
      </c>
      <c r="I54" s="66">
        <v>200179</v>
      </c>
      <c r="J54" s="66" t="s">
        <v>2276</v>
      </c>
      <c r="K54" s="66">
        <v>12</v>
      </c>
      <c r="L54" s="66">
        <v>15000</v>
      </c>
      <c r="M54" s="128">
        <v>180000</v>
      </c>
    </row>
    <row r="55" spans="1:13" ht="15" customHeight="1" x14ac:dyDescent="0.35">
      <c r="A55" s="66">
        <v>8470330</v>
      </c>
      <c r="B55" s="66" t="s">
        <v>199</v>
      </c>
      <c r="C55" s="66">
        <v>425770</v>
      </c>
      <c r="D55" s="66" t="s">
        <v>132</v>
      </c>
      <c r="E55" s="66" t="str">
        <f t="shared" si="0"/>
        <v>847.8470330.1.425770.000000.847001.200179</v>
      </c>
      <c r="F55" s="66" t="s">
        <v>21</v>
      </c>
      <c r="G55" s="66">
        <v>847001</v>
      </c>
      <c r="H55" s="66" t="s">
        <v>23</v>
      </c>
      <c r="I55" s="66">
        <v>200179</v>
      </c>
      <c r="J55" s="66" t="s">
        <v>2352</v>
      </c>
      <c r="K55" s="66">
        <v>60</v>
      </c>
      <c r="L55" s="66">
        <v>15000</v>
      </c>
      <c r="M55" s="128">
        <v>900000</v>
      </c>
    </row>
    <row r="56" spans="1:13" ht="15" customHeight="1" x14ac:dyDescent="0.35">
      <c r="A56" s="66">
        <v>8470335</v>
      </c>
      <c r="B56" s="66" t="s">
        <v>208</v>
      </c>
      <c r="C56" s="66">
        <v>425770</v>
      </c>
      <c r="D56" s="66" t="s">
        <v>132</v>
      </c>
      <c r="E56" s="66" t="str">
        <f t="shared" si="0"/>
        <v>847.8470335.1.425770.000000.847001.200179</v>
      </c>
      <c r="F56" s="66" t="s">
        <v>21</v>
      </c>
      <c r="G56" s="66">
        <v>847001</v>
      </c>
      <c r="H56" s="66" t="s">
        <v>23</v>
      </c>
      <c r="I56" s="66">
        <v>200179</v>
      </c>
      <c r="J56" s="66" t="s">
        <v>2404</v>
      </c>
      <c r="K56" s="66">
        <v>20</v>
      </c>
      <c r="L56" s="66">
        <v>15000</v>
      </c>
      <c r="M56" s="128">
        <v>300000</v>
      </c>
    </row>
    <row r="57" spans="1:13" ht="15" customHeight="1" x14ac:dyDescent="0.35">
      <c r="A57" s="66">
        <v>8470340</v>
      </c>
      <c r="B57" s="66" t="s">
        <v>217</v>
      </c>
      <c r="C57" s="66">
        <v>425770</v>
      </c>
      <c r="D57" s="66" t="s">
        <v>132</v>
      </c>
      <c r="E57" s="66" t="str">
        <f t="shared" si="0"/>
        <v>847.8470340.1.425770.000000.847001.200179</v>
      </c>
      <c r="F57" s="66" t="s">
        <v>21</v>
      </c>
      <c r="G57" s="66">
        <v>847001</v>
      </c>
      <c r="H57" s="66" t="s">
        <v>23</v>
      </c>
      <c r="I57" s="66">
        <v>200179</v>
      </c>
      <c r="J57" s="66" t="s">
        <v>5292</v>
      </c>
      <c r="K57" s="66">
        <v>37</v>
      </c>
      <c r="L57" s="66">
        <v>15000</v>
      </c>
      <c r="M57" s="128">
        <v>555000</v>
      </c>
    </row>
    <row r="58" spans="1:13" ht="15" customHeight="1" x14ac:dyDescent="0.35">
      <c r="A58" s="66">
        <v>8470345</v>
      </c>
      <c r="B58" s="66" t="s">
        <v>225</v>
      </c>
      <c r="C58" s="66">
        <v>425770</v>
      </c>
      <c r="D58" s="66" t="s">
        <v>132</v>
      </c>
      <c r="E58" s="66" t="str">
        <f t="shared" si="0"/>
        <v>847.8470345.1.425770.000000.847001.200179</v>
      </c>
      <c r="F58" s="66" t="s">
        <v>21</v>
      </c>
      <c r="G58" s="66">
        <v>847001</v>
      </c>
      <c r="H58" s="66" t="s">
        <v>23</v>
      </c>
      <c r="I58" s="66">
        <v>200179</v>
      </c>
      <c r="J58" s="66" t="s">
        <v>2539</v>
      </c>
      <c r="K58" s="66">
        <v>7</v>
      </c>
      <c r="L58" s="66">
        <v>15000</v>
      </c>
      <c r="M58" s="128">
        <v>105000</v>
      </c>
    </row>
    <row r="59" spans="1:13" ht="15" customHeight="1" x14ac:dyDescent="0.35">
      <c r="A59" s="66">
        <v>8470350</v>
      </c>
      <c r="B59" s="66" t="s">
        <v>232</v>
      </c>
      <c r="C59" s="66">
        <v>425770</v>
      </c>
      <c r="D59" s="66" t="s">
        <v>132</v>
      </c>
      <c r="E59" s="66" t="str">
        <f t="shared" si="0"/>
        <v>847.8470350.1.425770.000000.847001.200179</v>
      </c>
      <c r="F59" s="66" t="s">
        <v>21</v>
      </c>
      <c r="G59" s="66">
        <v>847001</v>
      </c>
      <c r="H59" s="66" t="s">
        <v>23</v>
      </c>
      <c r="I59" s="66">
        <v>200179</v>
      </c>
      <c r="J59" s="66" t="s">
        <v>2600</v>
      </c>
      <c r="K59" s="66">
        <v>10</v>
      </c>
      <c r="L59" s="66">
        <v>16500</v>
      </c>
      <c r="M59" s="128">
        <v>165000</v>
      </c>
    </row>
    <row r="60" spans="1:13" ht="15" customHeight="1" x14ac:dyDescent="0.35">
      <c r="A60" s="66">
        <v>8470305</v>
      </c>
      <c r="B60" s="66" t="s">
        <v>120</v>
      </c>
      <c r="C60" s="66">
        <v>425900</v>
      </c>
      <c r="D60" s="66" t="s">
        <v>40</v>
      </c>
      <c r="E60" s="66" t="str">
        <f t="shared" si="0"/>
        <v>847.8470305.1.425900.000000.847001.200179</v>
      </c>
      <c r="F60" s="66" t="s">
        <v>21</v>
      </c>
      <c r="G60" s="66">
        <v>847001</v>
      </c>
      <c r="H60" s="66" t="s">
        <v>23</v>
      </c>
      <c r="I60" s="66">
        <v>200179</v>
      </c>
      <c r="J60" s="66" t="s">
        <v>2038</v>
      </c>
      <c r="K60" s="66">
        <v>3</v>
      </c>
      <c r="L60" s="66">
        <v>6000</v>
      </c>
      <c r="M60" s="128">
        <v>18000</v>
      </c>
    </row>
    <row r="61" spans="1:13" ht="15" customHeight="1" x14ac:dyDescent="0.35">
      <c r="A61" s="66">
        <v>8470310</v>
      </c>
      <c r="B61" s="66" t="s">
        <v>154</v>
      </c>
      <c r="C61" s="66">
        <v>425900</v>
      </c>
      <c r="D61" s="66" t="s">
        <v>40</v>
      </c>
      <c r="E61" s="66" t="str">
        <f t="shared" si="0"/>
        <v>847.8470310.1.425900.000000.847001.200179</v>
      </c>
      <c r="F61" s="66" t="s">
        <v>21</v>
      </c>
      <c r="G61" s="66">
        <v>847001</v>
      </c>
      <c r="H61" s="66" t="s">
        <v>23</v>
      </c>
      <c r="I61" s="66">
        <v>200179</v>
      </c>
      <c r="J61" s="66" t="s">
        <v>5293</v>
      </c>
      <c r="K61" s="66">
        <v>21</v>
      </c>
      <c r="L61" s="66">
        <v>500</v>
      </c>
      <c r="M61" s="128">
        <v>10500</v>
      </c>
    </row>
    <row r="62" spans="1:13" ht="15" customHeight="1" x14ac:dyDescent="0.35">
      <c r="A62" s="66">
        <v>8470315</v>
      </c>
      <c r="B62" s="66" t="s">
        <v>166</v>
      </c>
      <c r="C62" s="66">
        <v>425900</v>
      </c>
      <c r="D62" s="66" t="s">
        <v>40</v>
      </c>
      <c r="E62" s="66" t="str">
        <f t="shared" si="0"/>
        <v>847.8470315.1.425900.000000.847001.200179</v>
      </c>
      <c r="F62" s="66" t="s">
        <v>21</v>
      </c>
      <c r="G62" s="66">
        <v>847001</v>
      </c>
      <c r="H62" s="66" t="s">
        <v>23</v>
      </c>
      <c r="I62" s="66">
        <v>200179</v>
      </c>
      <c r="J62" s="66" t="s">
        <v>2158</v>
      </c>
      <c r="K62" s="66">
        <v>16</v>
      </c>
      <c r="L62" s="66">
        <v>1000</v>
      </c>
      <c r="M62" s="128">
        <v>16000</v>
      </c>
    </row>
    <row r="63" spans="1:13" ht="15" customHeight="1" x14ac:dyDescent="0.35">
      <c r="A63" s="66">
        <v>8470320</v>
      </c>
      <c r="B63" s="66" t="s">
        <v>183</v>
      </c>
      <c r="C63" s="66">
        <v>425900</v>
      </c>
      <c r="D63" s="66" t="s">
        <v>40</v>
      </c>
      <c r="E63" s="66" t="str">
        <f t="shared" si="0"/>
        <v>847.8470320.1.425900.000000.847001.200179</v>
      </c>
      <c r="F63" s="66" t="s">
        <v>21</v>
      </c>
      <c r="G63" s="66">
        <v>847001</v>
      </c>
      <c r="H63" s="66" t="s">
        <v>23</v>
      </c>
      <c r="I63" s="66">
        <v>200179</v>
      </c>
      <c r="J63" s="66" t="s">
        <v>2230</v>
      </c>
      <c r="K63" s="66">
        <v>10</v>
      </c>
      <c r="L63" s="66">
        <v>2500</v>
      </c>
      <c r="M63" s="128">
        <v>25000</v>
      </c>
    </row>
    <row r="64" spans="1:13" ht="15" customHeight="1" x14ac:dyDescent="0.35">
      <c r="A64" s="66">
        <v>8470330</v>
      </c>
      <c r="B64" s="66" t="s">
        <v>199</v>
      </c>
      <c r="C64" s="66">
        <v>425900</v>
      </c>
      <c r="D64" s="66" t="s">
        <v>40</v>
      </c>
      <c r="E64" s="66" t="str">
        <f t="shared" si="0"/>
        <v>847.8470330.1.425900.000000.847001.200179</v>
      </c>
      <c r="F64" s="66" t="s">
        <v>21</v>
      </c>
      <c r="G64" s="66">
        <v>847001</v>
      </c>
      <c r="H64" s="66" t="s">
        <v>23</v>
      </c>
      <c r="I64" s="66">
        <v>200179</v>
      </c>
      <c r="J64" s="66" t="s">
        <v>2356</v>
      </c>
      <c r="K64" s="66">
        <v>8</v>
      </c>
      <c r="L64" s="66">
        <v>2000</v>
      </c>
      <c r="M64" s="128">
        <v>16000</v>
      </c>
    </row>
    <row r="65" spans="1:13" ht="15" customHeight="1" x14ac:dyDescent="0.35">
      <c r="A65" s="66">
        <v>8470335</v>
      </c>
      <c r="B65" s="66" t="s">
        <v>208</v>
      </c>
      <c r="C65" s="66">
        <v>425900</v>
      </c>
      <c r="D65" s="66" t="s">
        <v>40</v>
      </c>
      <c r="E65" s="66" t="str">
        <f t="shared" si="0"/>
        <v>847.8470335.1.425900.000000.847001.200179</v>
      </c>
      <c r="F65" s="66" t="s">
        <v>21</v>
      </c>
      <c r="G65" s="66">
        <v>847001</v>
      </c>
      <c r="H65" s="66" t="s">
        <v>23</v>
      </c>
      <c r="I65" s="66">
        <v>200179</v>
      </c>
      <c r="J65" s="66" t="s">
        <v>2410</v>
      </c>
      <c r="K65" s="66">
        <v>4</v>
      </c>
      <c r="L65" s="66">
        <v>5000</v>
      </c>
      <c r="M65" s="128">
        <v>20000</v>
      </c>
    </row>
    <row r="66" spans="1:13" ht="15" customHeight="1" x14ac:dyDescent="0.35">
      <c r="A66" s="66">
        <v>8470340</v>
      </c>
      <c r="B66" s="66" t="s">
        <v>217</v>
      </c>
      <c r="C66" s="66">
        <v>425900</v>
      </c>
      <c r="D66" s="66" t="s">
        <v>40</v>
      </c>
      <c r="E66" s="66" t="str">
        <f t="shared" si="0"/>
        <v>847.8470340.1.425900.000000.847001.200179</v>
      </c>
      <c r="F66" s="66" t="s">
        <v>21</v>
      </c>
      <c r="G66" s="66">
        <v>847001</v>
      </c>
      <c r="H66" s="66" t="s">
        <v>23</v>
      </c>
      <c r="I66" s="66">
        <v>200179</v>
      </c>
      <c r="J66" s="66" t="s">
        <v>5294</v>
      </c>
      <c r="K66" s="66">
        <v>10</v>
      </c>
      <c r="L66" s="66">
        <v>4700</v>
      </c>
      <c r="M66" s="128">
        <v>47000</v>
      </c>
    </row>
    <row r="67" spans="1:13" ht="15" customHeight="1" x14ac:dyDescent="0.35">
      <c r="A67" s="66">
        <v>8470345</v>
      </c>
      <c r="B67" s="66" t="s">
        <v>225</v>
      </c>
      <c r="C67" s="66">
        <v>425900</v>
      </c>
      <c r="D67" s="66" t="s">
        <v>40</v>
      </c>
      <c r="E67" s="66" t="str">
        <f t="shared" ref="E67:E130" si="1">CONCATENATE(847,".",A67,".",1,".",C67,".","000000",".",G67,".",I67)</f>
        <v>847.8470345.1.425900.000000.847001.200179</v>
      </c>
      <c r="F67" s="66" t="s">
        <v>21</v>
      </c>
      <c r="G67" s="66">
        <v>847001</v>
      </c>
      <c r="H67" s="66" t="s">
        <v>23</v>
      </c>
      <c r="I67" s="66">
        <v>200179</v>
      </c>
      <c r="J67" s="66" t="s">
        <v>2543</v>
      </c>
      <c r="K67" s="66">
        <v>6</v>
      </c>
      <c r="L67" s="66">
        <v>500</v>
      </c>
      <c r="M67" s="128">
        <v>3000</v>
      </c>
    </row>
    <row r="68" spans="1:13" ht="15" customHeight="1" x14ac:dyDescent="0.35">
      <c r="A68" s="66">
        <v>8470350</v>
      </c>
      <c r="B68" s="66" t="s">
        <v>232</v>
      </c>
      <c r="C68" s="66">
        <v>425900</v>
      </c>
      <c r="D68" s="66" t="s">
        <v>40</v>
      </c>
      <c r="E68" s="66" t="str">
        <f t="shared" si="1"/>
        <v>847.8470350.1.425900.000000.847001.200179</v>
      </c>
      <c r="F68" s="66" t="s">
        <v>21</v>
      </c>
      <c r="G68" s="66">
        <v>847001</v>
      </c>
      <c r="H68" s="66" t="s">
        <v>23</v>
      </c>
      <c r="I68" s="66">
        <v>200179</v>
      </c>
      <c r="J68" s="66" t="s">
        <v>2606</v>
      </c>
      <c r="K68" s="66">
        <v>20</v>
      </c>
      <c r="L68" s="66">
        <v>467.50000000000006</v>
      </c>
      <c r="M68" s="128">
        <v>9350.0000000000018</v>
      </c>
    </row>
    <row r="69" spans="1:13" ht="15" customHeight="1" x14ac:dyDescent="0.35">
      <c r="A69" s="66">
        <v>8470305</v>
      </c>
      <c r="B69" s="66" t="s">
        <v>120</v>
      </c>
      <c r="C69" s="66">
        <v>426610</v>
      </c>
      <c r="D69" s="66" t="s">
        <v>43</v>
      </c>
      <c r="E69" s="66" t="str">
        <f t="shared" si="1"/>
        <v>847.8470305.1.426610.000000.847001.200179</v>
      </c>
      <c r="F69" s="66" t="s">
        <v>21</v>
      </c>
      <c r="G69" s="66">
        <v>847001</v>
      </c>
      <c r="H69" s="66" t="s">
        <v>23</v>
      </c>
      <c r="I69" s="66">
        <v>200179</v>
      </c>
      <c r="J69" s="66" t="s">
        <v>2043</v>
      </c>
      <c r="K69" s="66">
        <v>1</v>
      </c>
      <c r="L69" s="66">
        <v>105000</v>
      </c>
      <c r="M69" s="128">
        <v>105000</v>
      </c>
    </row>
    <row r="70" spans="1:13" ht="15" customHeight="1" x14ac:dyDescent="0.35">
      <c r="A70" s="66">
        <v>8470310</v>
      </c>
      <c r="B70" s="66" t="s">
        <v>154</v>
      </c>
      <c r="C70" s="66">
        <v>426610</v>
      </c>
      <c r="D70" s="66" t="s">
        <v>43</v>
      </c>
      <c r="E70" s="66" t="str">
        <f t="shared" si="1"/>
        <v>847.8470310.1.426610.000000.847001.200179</v>
      </c>
      <c r="F70" s="66" t="s">
        <v>21</v>
      </c>
      <c r="G70" s="66">
        <v>847001</v>
      </c>
      <c r="H70" s="66" t="s">
        <v>23</v>
      </c>
      <c r="I70" s="66">
        <v>200179</v>
      </c>
      <c r="J70" s="66" t="s">
        <v>5295</v>
      </c>
      <c r="K70" s="66">
        <v>1</v>
      </c>
      <c r="L70" s="66">
        <v>95569</v>
      </c>
      <c r="M70" s="128">
        <v>95569</v>
      </c>
    </row>
    <row r="71" spans="1:13" ht="15" customHeight="1" x14ac:dyDescent="0.35">
      <c r="A71" s="66">
        <v>8470315</v>
      </c>
      <c r="B71" s="66" t="s">
        <v>166</v>
      </c>
      <c r="C71" s="66">
        <v>426610</v>
      </c>
      <c r="D71" s="66" t="s">
        <v>43</v>
      </c>
      <c r="E71" s="66" t="str">
        <f t="shared" si="1"/>
        <v>847.8470315.1.426610.000000.847001.200179</v>
      </c>
      <c r="F71" s="66" t="s">
        <v>21</v>
      </c>
      <c r="G71" s="66">
        <v>847001</v>
      </c>
      <c r="H71" s="66" t="s">
        <v>23</v>
      </c>
      <c r="I71" s="66">
        <v>200179</v>
      </c>
      <c r="J71" s="66" t="s">
        <v>2162</v>
      </c>
      <c r="K71" s="66">
        <v>1</v>
      </c>
      <c r="L71" s="66">
        <v>104554</v>
      </c>
      <c r="M71" s="128">
        <v>104554</v>
      </c>
    </row>
    <row r="72" spans="1:13" ht="15" customHeight="1" x14ac:dyDescent="0.35">
      <c r="A72" s="66">
        <v>8470320</v>
      </c>
      <c r="B72" s="66" t="s">
        <v>183</v>
      </c>
      <c r="C72" s="66">
        <v>426610</v>
      </c>
      <c r="D72" s="66" t="s">
        <v>43</v>
      </c>
      <c r="E72" s="66" t="str">
        <f t="shared" si="1"/>
        <v>847.8470320.1.426610.000000.847001.200179</v>
      </c>
      <c r="F72" s="66" t="s">
        <v>21</v>
      </c>
      <c r="G72" s="66">
        <v>847001</v>
      </c>
      <c r="H72" s="66" t="s">
        <v>23</v>
      </c>
      <c r="I72" s="66">
        <v>200179</v>
      </c>
      <c r="J72" s="66" t="s">
        <v>2231</v>
      </c>
      <c r="K72" s="66">
        <v>1</v>
      </c>
      <c r="L72" s="66">
        <v>90000</v>
      </c>
      <c r="M72" s="128">
        <v>90000</v>
      </c>
    </row>
    <row r="73" spans="1:13" ht="15" customHeight="1" x14ac:dyDescent="0.35">
      <c r="A73" s="66">
        <v>8470320</v>
      </c>
      <c r="B73" s="66" t="s">
        <v>183</v>
      </c>
      <c r="C73" s="66">
        <v>426610</v>
      </c>
      <c r="D73" s="66" t="s">
        <v>43</v>
      </c>
      <c r="E73" s="66" t="str">
        <f t="shared" si="1"/>
        <v>847.8470320.1.426610.000000.847001.200179</v>
      </c>
      <c r="F73" s="66" t="s">
        <v>21</v>
      </c>
      <c r="G73" s="66">
        <v>847001</v>
      </c>
      <c r="H73" s="66" t="s">
        <v>23</v>
      </c>
      <c r="I73" s="66">
        <v>200179</v>
      </c>
      <c r="J73" s="66" t="s">
        <v>5296</v>
      </c>
      <c r="K73" s="66">
        <v>1</v>
      </c>
      <c r="L73" s="66">
        <v>12605.900000000001</v>
      </c>
      <c r="M73" s="128">
        <v>12605.900000000001</v>
      </c>
    </row>
    <row r="74" spans="1:13" ht="15" customHeight="1" x14ac:dyDescent="0.35">
      <c r="A74" s="66">
        <v>8470320</v>
      </c>
      <c r="B74" s="66" t="s">
        <v>183</v>
      </c>
      <c r="C74" s="66">
        <v>426610</v>
      </c>
      <c r="D74" s="66" t="s">
        <v>43</v>
      </c>
      <c r="E74" s="66" t="str">
        <f t="shared" si="1"/>
        <v>847.8470320.1.426610.000000.847001.200179</v>
      </c>
      <c r="F74" s="66" t="s">
        <v>21</v>
      </c>
      <c r="G74" s="66">
        <v>847001</v>
      </c>
      <c r="H74" s="66" t="s">
        <v>23</v>
      </c>
      <c r="I74" s="66">
        <v>200179</v>
      </c>
      <c r="J74" s="66" t="s">
        <v>5298</v>
      </c>
      <c r="K74" s="66">
        <v>1</v>
      </c>
      <c r="L74" s="66">
        <v>3700</v>
      </c>
      <c r="M74" s="128">
        <v>3700</v>
      </c>
    </row>
    <row r="75" spans="1:13" ht="15" customHeight="1" x14ac:dyDescent="0.35">
      <c r="A75" s="66">
        <v>8470320</v>
      </c>
      <c r="B75" s="66" t="s">
        <v>183</v>
      </c>
      <c r="C75" s="66">
        <v>426610</v>
      </c>
      <c r="D75" s="66" t="s">
        <v>43</v>
      </c>
      <c r="E75" s="66" t="str">
        <f t="shared" si="1"/>
        <v>847.8470320.1.426610.000000.847001.200179</v>
      </c>
      <c r="F75" s="66" t="s">
        <v>21</v>
      </c>
      <c r="G75" s="66">
        <v>847001</v>
      </c>
      <c r="H75" s="66" t="s">
        <v>23</v>
      </c>
      <c r="I75" s="66">
        <v>200179</v>
      </c>
      <c r="J75" s="66" t="s">
        <v>5299</v>
      </c>
      <c r="K75" s="66">
        <v>1</v>
      </c>
      <c r="L75" s="66">
        <v>7400</v>
      </c>
      <c r="M75" s="128">
        <v>7400</v>
      </c>
    </row>
    <row r="76" spans="1:13" ht="45" customHeight="1" x14ac:dyDescent="0.35">
      <c r="A76" s="66">
        <v>8470325</v>
      </c>
      <c r="B76" s="66" t="s">
        <v>190</v>
      </c>
      <c r="C76" s="66">
        <v>426610</v>
      </c>
      <c r="D76" s="66" t="s">
        <v>43</v>
      </c>
      <c r="E76" s="66" t="str">
        <f t="shared" si="1"/>
        <v>847.8470325.1.426610.000000.847001.200179</v>
      </c>
      <c r="F76" s="66" t="s">
        <v>21</v>
      </c>
      <c r="G76" s="66">
        <v>847001</v>
      </c>
      <c r="H76" s="66" t="s">
        <v>23</v>
      </c>
      <c r="I76" s="66">
        <v>200179</v>
      </c>
      <c r="J76" s="66" t="s">
        <v>2280</v>
      </c>
      <c r="K76" s="66">
        <v>1</v>
      </c>
      <c r="L76" s="66">
        <v>14606</v>
      </c>
      <c r="M76" s="128">
        <v>14606</v>
      </c>
    </row>
    <row r="77" spans="1:13" ht="15" customHeight="1" x14ac:dyDescent="0.35">
      <c r="A77" s="66">
        <v>8470330</v>
      </c>
      <c r="B77" s="66" t="s">
        <v>199</v>
      </c>
      <c r="C77" s="66">
        <v>426610</v>
      </c>
      <c r="D77" s="66" t="s">
        <v>43</v>
      </c>
      <c r="E77" s="66" t="str">
        <f t="shared" si="1"/>
        <v>847.8470330.1.426610.000000.847001.200179</v>
      </c>
      <c r="F77" s="66" t="s">
        <v>21</v>
      </c>
      <c r="G77" s="66">
        <v>847001</v>
      </c>
      <c r="H77" s="66" t="s">
        <v>23</v>
      </c>
      <c r="I77" s="66">
        <v>200179</v>
      </c>
      <c r="J77" s="66" t="s">
        <v>5301</v>
      </c>
      <c r="K77" s="66">
        <v>14</v>
      </c>
      <c r="L77" s="66">
        <v>57000</v>
      </c>
      <c r="M77" s="128">
        <v>798000</v>
      </c>
    </row>
    <row r="78" spans="1:13" ht="15" customHeight="1" x14ac:dyDescent="0.35">
      <c r="A78" s="66">
        <v>8470335</v>
      </c>
      <c r="B78" s="66" t="s">
        <v>208</v>
      </c>
      <c r="C78" s="66">
        <v>426610</v>
      </c>
      <c r="D78" s="66" t="s">
        <v>43</v>
      </c>
      <c r="E78" s="66" t="str">
        <f t="shared" si="1"/>
        <v>847.8470335.1.426610.000000.847001.200179</v>
      </c>
      <c r="F78" s="66" t="s">
        <v>21</v>
      </c>
      <c r="G78" s="66">
        <v>847001</v>
      </c>
      <c r="H78" s="66" t="s">
        <v>23</v>
      </c>
      <c r="I78" s="66">
        <v>200179</v>
      </c>
      <c r="J78" s="66" t="s">
        <v>2415</v>
      </c>
      <c r="K78" s="66">
        <v>27</v>
      </c>
      <c r="L78" s="66">
        <v>5974.8</v>
      </c>
      <c r="M78" s="128">
        <v>161319.6</v>
      </c>
    </row>
    <row r="79" spans="1:13" ht="15" customHeight="1" x14ac:dyDescent="0.35">
      <c r="A79" s="66">
        <v>8470340</v>
      </c>
      <c r="B79" s="66" t="s">
        <v>217</v>
      </c>
      <c r="C79" s="66">
        <v>426610</v>
      </c>
      <c r="D79" s="66" t="s">
        <v>43</v>
      </c>
      <c r="E79" s="66" t="str">
        <f t="shared" si="1"/>
        <v>847.8470340.1.426610.000000.847001.200179</v>
      </c>
      <c r="F79" s="66" t="s">
        <v>21</v>
      </c>
      <c r="G79" s="66">
        <v>847001</v>
      </c>
      <c r="H79" s="66" t="s">
        <v>23</v>
      </c>
      <c r="I79" s="66">
        <v>200179</v>
      </c>
      <c r="J79" s="66" t="s">
        <v>2498</v>
      </c>
      <c r="K79" s="66">
        <v>1</v>
      </c>
      <c r="L79" s="66">
        <v>230000</v>
      </c>
      <c r="M79" s="128">
        <v>230000</v>
      </c>
    </row>
    <row r="80" spans="1:13" ht="15" customHeight="1" x14ac:dyDescent="0.35">
      <c r="A80" s="66">
        <v>8470345</v>
      </c>
      <c r="B80" s="66" t="s">
        <v>225</v>
      </c>
      <c r="C80" s="66">
        <v>426610</v>
      </c>
      <c r="D80" s="66" t="s">
        <v>43</v>
      </c>
      <c r="E80" s="66" t="str">
        <f t="shared" si="1"/>
        <v>847.8470345.1.426610.000000.847001.200179</v>
      </c>
      <c r="F80" s="66" t="s">
        <v>21</v>
      </c>
      <c r="G80" s="66">
        <v>847001</v>
      </c>
      <c r="H80" s="66" t="s">
        <v>23</v>
      </c>
      <c r="I80" s="66">
        <v>200179</v>
      </c>
      <c r="J80" s="66" t="s">
        <v>2546</v>
      </c>
      <c r="K80" s="66">
        <v>1</v>
      </c>
      <c r="L80" s="66">
        <v>154332</v>
      </c>
      <c r="M80" s="128">
        <v>154332</v>
      </c>
    </row>
    <row r="81" spans="1:13" ht="15" customHeight="1" x14ac:dyDescent="0.35">
      <c r="A81" s="66">
        <v>8470350</v>
      </c>
      <c r="B81" s="66" t="s">
        <v>232</v>
      </c>
      <c r="C81" s="66">
        <v>426610</v>
      </c>
      <c r="D81" s="66" t="s">
        <v>43</v>
      </c>
      <c r="E81" s="66" t="str">
        <f t="shared" si="1"/>
        <v>847.8470350.1.426610.000000.847001.200179</v>
      </c>
      <c r="F81" s="66" t="s">
        <v>21</v>
      </c>
      <c r="G81" s="66">
        <v>847001</v>
      </c>
      <c r="H81" s="66" t="s">
        <v>23</v>
      </c>
      <c r="I81" s="66">
        <v>200179</v>
      </c>
      <c r="J81" s="66" t="s">
        <v>5303</v>
      </c>
      <c r="K81" s="66">
        <v>1</v>
      </c>
      <c r="L81" s="66">
        <v>5200</v>
      </c>
      <c r="M81" s="128">
        <v>5200</v>
      </c>
    </row>
    <row r="82" spans="1:13" ht="15" customHeight="1" x14ac:dyDescent="0.35">
      <c r="A82" s="66">
        <v>8470350</v>
      </c>
      <c r="B82" s="66" t="s">
        <v>232</v>
      </c>
      <c r="C82" s="66">
        <v>426610</v>
      </c>
      <c r="D82" s="66" t="s">
        <v>43</v>
      </c>
      <c r="E82" s="66" t="str">
        <f t="shared" si="1"/>
        <v>847.8470350.1.426610.000000.847001.200179</v>
      </c>
      <c r="F82" s="66" t="s">
        <v>21</v>
      </c>
      <c r="G82" s="66">
        <v>847001</v>
      </c>
      <c r="H82" s="66" t="s">
        <v>23</v>
      </c>
      <c r="I82" s="66">
        <v>200179</v>
      </c>
      <c r="J82" s="66" t="s">
        <v>5304</v>
      </c>
      <c r="K82" s="66">
        <v>1</v>
      </c>
      <c r="L82" s="66">
        <v>5000</v>
      </c>
      <c r="M82" s="128">
        <v>5000</v>
      </c>
    </row>
    <row r="83" spans="1:13" ht="15" customHeight="1" x14ac:dyDescent="0.35">
      <c r="A83" s="66">
        <v>8470350</v>
      </c>
      <c r="B83" s="66" t="s">
        <v>232</v>
      </c>
      <c r="C83" s="66">
        <v>426610</v>
      </c>
      <c r="D83" s="66" t="s">
        <v>43</v>
      </c>
      <c r="E83" s="66" t="str">
        <f t="shared" si="1"/>
        <v>847.8470350.1.426610.000000.847001.200179</v>
      </c>
      <c r="F83" s="66" t="s">
        <v>21</v>
      </c>
      <c r="G83" s="66">
        <v>847001</v>
      </c>
      <c r="H83" s="66" t="s">
        <v>23</v>
      </c>
      <c r="I83" s="66">
        <v>200179</v>
      </c>
      <c r="J83" s="66" t="s">
        <v>5305</v>
      </c>
      <c r="K83" s="66">
        <v>1</v>
      </c>
      <c r="L83" s="66">
        <v>25000</v>
      </c>
      <c r="M83" s="128">
        <v>25000</v>
      </c>
    </row>
    <row r="84" spans="1:13" ht="15" customHeight="1" x14ac:dyDescent="0.35">
      <c r="A84" s="66">
        <v>8470350</v>
      </c>
      <c r="B84" s="66" t="s">
        <v>232</v>
      </c>
      <c r="C84" s="66">
        <v>426610</v>
      </c>
      <c r="D84" s="66" t="s">
        <v>43</v>
      </c>
      <c r="E84" s="66" t="str">
        <f t="shared" si="1"/>
        <v>847.8470350.1.426610.000000.847001.200179</v>
      </c>
      <c r="F84" s="66" t="s">
        <v>21</v>
      </c>
      <c r="G84" s="66">
        <v>847001</v>
      </c>
      <c r="H84" s="66" t="s">
        <v>23</v>
      </c>
      <c r="I84" s="66">
        <v>200179</v>
      </c>
      <c r="J84" s="66" t="s">
        <v>2616</v>
      </c>
      <c r="K84" s="66">
        <v>1</v>
      </c>
      <c r="L84" s="66">
        <v>200000</v>
      </c>
      <c r="M84" s="128">
        <v>200000</v>
      </c>
    </row>
    <row r="85" spans="1:13" ht="15" customHeight="1" x14ac:dyDescent="0.35">
      <c r="A85" s="66">
        <v>8470620</v>
      </c>
      <c r="B85" s="66" t="s">
        <v>416</v>
      </c>
      <c r="C85" s="66">
        <v>426610</v>
      </c>
      <c r="D85" s="66" t="s">
        <v>43</v>
      </c>
      <c r="E85" s="66" t="str">
        <f t="shared" si="1"/>
        <v>847.8470620.1.426610.000000.847001.200179</v>
      </c>
      <c r="F85" s="66" t="s">
        <v>21</v>
      </c>
      <c r="G85" s="66">
        <v>847001</v>
      </c>
      <c r="H85" s="66" t="s">
        <v>23</v>
      </c>
      <c r="I85" s="66">
        <v>200179</v>
      </c>
      <c r="J85" s="66" t="s">
        <v>2687</v>
      </c>
      <c r="K85" s="66">
        <v>11</v>
      </c>
      <c r="L85" s="66">
        <v>2880</v>
      </c>
      <c r="M85" s="128">
        <v>31680</v>
      </c>
    </row>
    <row r="86" spans="1:13" ht="45" customHeight="1" x14ac:dyDescent="0.35">
      <c r="A86" s="66">
        <v>8470810</v>
      </c>
      <c r="B86" s="66" t="s">
        <v>452</v>
      </c>
      <c r="C86" s="66">
        <v>426610</v>
      </c>
      <c r="D86" s="66" t="s">
        <v>43</v>
      </c>
      <c r="E86" s="66" t="str">
        <f t="shared" si="1"/>
        <v>847.8470810.1.426610.000000.847001.200179</v>
      </c>
      <c r="F86" s="66" t="s">
        <v>21</v>
      </c>
      <c r="G86" s="66">
        <v>847001</v>
      </c>
      <c r="H86" s="66" t="s">
        <v>23</v>
      </c>
      <c r="I86" s="66">
        <v>200179</v>
      </c>
      <c r="J86" s="66" t="s">
        <v>2705</v>
      </c>
      <c r="K86" s="66">
        <v>1</v>
      </c>
      <c r="L86" s="66">
        <v>1489339.3900000004</v>
      </c>
      <c r="M86" s="128">
        <v>1489339.3900000004</v>
      </c>
    </row>
    <row r="87" spans="1:13" ht="75" customHeight="1" x14ac:dyDescent="0.35">
      <c r="A87" s="66">
        <v>8470810</v>
      </c>
      <c r="B87" s="66" t="s">
        <v>452</v>
      </c>
      <c r="C87" s="66">
        <v>426610</v>
      </c>
      <c r="D87" s="66" t="s">
        <v>43</v>
      </c>
      <c r="E87" s="66" t="str">
        <f t="shared" si="1"/>
        <v>847.8470810.1.426610.000000.847001.200179</v>
      </c>
      <c r="F87" s="66" t="s">
        <v>21</v>
      </c>
      <c r="G87" s="66">
        <v>847001</v>
      </c>
      <c r="H87" s="66" t="s">
        <v>23</v>
      </c>
      <c r="I87" s="66">
        <v>200179</v>
      </c>
      <c r="J87" s="66" t="s">
        <v>5309</v>
      </c>
      <c r="K87" s="66">
        <v>1</v>
      </c>
      <c r="L87" s="66">
        <v>815565.96000000008</v>
      </c>
      <c r="M87" s="128">
        <v>815565.96000000008</v>
      </c>
    </row>
    <row r="88" spans="1:13" ht="15" customHeight="1" x14ac:dyDescent="0.35">
      <c r="A88" s="66">
        <v>8470810</v>
      </c>
      <c r="B88" s="66" t="s">
        <v>452</v>
      </c>
      <c r="C88" s="66">
        <v>426610</v>
      </c>
      <c r="D88" s="66" t="s">
        <v>43</v>
      </c>
      <c r="E88" s="66" t="str">
        <f t="shared" si="1"/>
        <v>847.8470810.1.426610.000000.847001.200179</v>
      </c>
      <c r="F88" s="66" t="s">
        <v>21</v>
      </c>
      <c r="G88" s="66">
        <v>847001</v>
      </c>
      <c r="H88" s="66" t="s">
        <v>23</v>
      </c>
      <c r="I88" s="66">
        <v>200179</v>
      </c>
      <c r="J88" s="66" t="s">
        <v>2714</v>
      </c>
      <c r="K88" s="66">
        <v>1</v>
      </c>
      <c r="L88" s="66">
        <v>845250</v>
      </c>
      <c r="M88" s="128">
        <v>845250</v>
      </c>
    </row>
    <row r="89" spans="1:13" ht="15" customHeight="1" x14ac:dyDescent="0.35">
      <c r="A89" s="66">
        <v>8470810</v>
      </c>
      <c r="B89" s="66" t="s">
        <v>452</v>
      </c>
      <c r="C89" s="66">
        <v>426610</v>
      </c>
      <c r="D89" s="66" t="s">
        <v>43</v>
      </c>
      <c r="E89" s="66" t="str">
        <f t="shared" si="1"/>
        <v>847.8470810.1.426610.000000.847001.200179</v>
      </c>
      <c r="F89" s="66" t="s">
        <v>21</v>
      </c>
      <c r="G89" s="66">
        <v>847001</v>
      </c>
      <c r="H89" s="66" t="s">
        <v>23</v>
      </c>
      <c r="I89" s="66">
        <v>200179</v>
      </c>
      <c r="J89" s="66" t="s">
        <v>2718</v>
      </c>
      <c r="K89" s="66">
        <v>1</v>
      </c>
      <c r="L89" s="66">
        <v>463387.25475000008</v>
      </c>
      <c r="M89" s="128">
        <v>463387.25475000008</v>
      </c>
    </row>
    <row r="90" spans="1:13" ht="45" customHeight="1" x14ac:dyDescent="0.35">
      <c r="A90" s="66">
        <v>8470810</v>
      </c>
      <c r="B90" s="66" t="s">
        <v>452</v>
      </c>
      <c r="C90" s="66">
        <v>426610</v>
      </c>
      <c r="D90" s="66" t="s">
        <v>43</v>
      </c>
      <c r="E90" s="66" t="str">
        <f t="shared" si="1"/>
        <v>847.8470810.1.426610.000000.847001.200179</v>
      </c>
      <c r="F90" s="66" t="s">
        <v>21</v>
      </c>
      <c r="G90" s="66">
        <v>847001</v>
      </c>
      <c r="H90" s="66" t="s">
        <v>23</v>
      </c>
      <c r="I90" s="66">
        <v>200179</v>
      </c>
      <c r="J90" s="66" t="s">
        <v>2721</v>
      </c>
      <c r="K90" s="66">
        <v>1</v>
      </c>
      <c r="L90" s="66">
        <v>698041.92150000017</v>
      </c>
      <c r="M90" s="128">
        <v>698041.92150000017</v>
      </c>
    </row>
    <row r="91" spans="1:13" ht="15" customHeight="1" x14ac:dyDescent="0.35">
      <c r="A91" s="66">
        <v>8470810</v>
      </c>
      <c r="B91" s="66" t="s">
        <v>452</v>
      </c>
      <c r="C91" s="66">
        <v>426610</v>
      </c>
      <c r="D91" s="66" t="s">
        <v>43</v>
      </c>
      <c r="E91" s="66" t="str">
        <f t="shared" si="1"/>
        <v>847.8470810.1.426610.000000.847001.200179</v>
      </c>
      <c r="F91" s="66" t="s">
        <v>21</v>
      </c>
      <c r="G91" s="66">
        <v>847001</v>
      </c>
      <c r="H91" s="66" t="s">
        <v>23</v>
      </c>
      <c r="I91" s="66">
        <v>200179</v>
      </c>
      <c r="J91" s="66" t="s">
        <v>2723</v>
      </c>
      <c r="K91" s="66">
        <v>1</v>
      </c>
      <c r="L91" s="66">
        <v>176730.75</v>
      </c>
      <c r="M91" s="128">
        <v>176730.75</v>
      </c>
    </row>
    <row r="92" spans="1:13" ht="60" customHeight="1" x14ac:dyDescent="0.35">
      <c r="A92" s="66">
        <v>8470810</v>
      </c>
      <c r="B92" s="66" t="s">
        <v>452</v>
      </c>
      <c r="C92" s="66">
        <v>426610</v>
      </c>
      <c r="D92" s="66" t="s">
        <v>43</v>
      </c>
      <c r="E92" s="66" t="str">
        <f t="shared" si="1"/>
        <v>847.8470810.1.426610.000000.847001.200179</v>
      </c>
      <c r="F92" s="66" t="s">
        <v>21</v>
      </c>
      <c r="G92" s="66">
        <v>847001</v>
      </c>
      <c r="H92" s="66" t="s">
        <v>23</v>
      </c>
      <c r="I92" s="66">
        <v>200179</v>
      </c>
      <c r="J92" s="66" t="s">
        <v>2727</v>
      </c>
      <c r="K92" s="66">
        <v>1</v>
      </c>
      <c r="L92" s="66">
        <v>219789.24000000002</v>
      </c>
      <c r="M92" s="128">
        <v>219789.24000000002</v>
      </c>
    </row>
    <row r="93" spans="1:13" ht="15" customHeight="1" x14ac:dyDescent="0.35">
      <c r="A93" s="66">
        <v>8470810</v>
      </c>
      <c r="B93" s="66" t="s">
        <v>452</v>
      </c>
      <c r="C93" s="66">
        <v>426610</v>
      </c>
      <c r="D93" s="66" t="s">
        <v>43</v>
      </c>
      <c r="E93" s="66" t="str">
        <f t="shared" si="1"/>
        <v>847.8470810.1.426610.000000.847001.200179</v>
      </c>
      <c r="F93" s="66" t="s">
        <v>21</v>
      </c>
      <c r="G93" s="66">
        <v>847001</v>
      </c>
      <c r="H93" s="66" t="s">
        <v>23</v>
      </c>
      <c r="I93" s="66">
        <v>200179</v>
      </c>
      <c r="J93" s="66" t="s">
        <v>2730</v>
      </c>
      <c r="K93" s="66">
        <v>1</v>
      </c>
      <c r="L93" s="66">
        <v>122356</v>
      </c>
      <c r="M93" s="128">
        <v>122356</v>
      </c>
    </row>
    <row r="94" spans="1:13" ht="30" customHeight="1" x14ac:dyDescent="0.35">
      <c r="A94" s="66">
        <v>8470810</v>
      </c>
      <c r="B94" s="66" t="s">
        <v>452</v>
      </c>
      <c r="C94" s="66">
        <v>426610</v>
      </c>
      <c r="D94" s="66" t="s">
        <v>43</v>
      </c>
      <c r="E94" s="66" t="str">
        <f t="shared" si="1"/>
        <v>847.8470810.1.426610.000000.847001.200179</v>
      </c>
      <c r="F94" s="66" t="s">
        <v>21</v>
      </c>
      <c r="G94" s="66">
        <v>847001</v>
      </c>
      <c r="H94" s="66" t="s">
        <v>23</v>
      </c>
      <c r="I94" s="66">
        <v>200179</v>
      </c>
      <c r="J94" s="66" t="s">
        <v>2733</v>
      </c>
      <c r="K94" s="66">
        <v>1</v>
      </c>
      <c r="L94" s="66">
        <v>146113.79999999999</v>
      </c>
      <c r="M94" s="128">
        <v>146113.79999999999</v>
      </c>
    </row>
    <row r="95" spans="1:13" ht="15" customHeight="1" x14ac:dyDescent="0.35">
      <c r="A95" s="66">
        <v>8470810</v>
      </c>
      <c r="B95" s="66" t="s">
        <v>452</v>
      </c>
      <c r="C95" s="66">
        <v>426610</v>
      </c>
      <c r="D95" s="66" t="s">
        <v>43</v>
      </c>
      <c r="E95" s="66" t="str">
        <f t="shared" si="1"/>
        <v>847.8470810.1.426610.000000.847001.200179</v>
      </c>
      <c r="F95" s="66" t="s">
        <v>21</v>
      </c>
      <c r="G95" s="66">
        <v>847001</v>
      </c>
      <c r="H95" s="66" t="s">
        <v>23</v>
      </c>
      <c r="I95" s="66">
        <v>200179</v>
      </c>
      <c r="J95" s="66" t="s">
        <v>2735</v>
      </c>
      <c r="K95" s="66">
        <v>1</v>
      </c>
      <c r="L95" s="66">
        <v>89953</v>
      </c>
      <c r="M95" s="128">
        <v>89953</v>
      </c>
    </row>
    <row r="96" spans="1:13" ht="15" customHeight="1" x14ac:dyDescent="0.35">
      <c r="A96" s="66">
        <v>8470810</v>
      </c>
      <c r="B96" s="66" t="s">
        <v>452</v>
      </c>
      <c r="C96" s="66">
        <v>426610</v>
      </c>
      <c r="D96" s="66" t="s">
        <v>43</v>
      </c>
      <c r="E96" s="66" t="str">
        <f t="shared" si="1"/>
        <v>847.8470810.1.426610.000000.847001.200179</v>
      </c>
      <c r="F96" s="66" t="s">
        <v>21</v>
      </c>
      <c r="G96" s="66">
        <v>847001</v>
      </c>
      <c r="H96" s="66" t="s">
        <v>23</v>
      </c>
      <c r="I96" s="66">
        <v>200179</v>
      </c>
      <c r="J96" s="66" t="s">
        <v>2739</v>
      </c>
      <c r="K96" s="66">
        <v>1</v>
      </c>
      <c r="L96" s="66">
        <v>86714.215875000009</v>
      </c>
      <c r="M96" s="128">
        <v>86714.215875000009</v>
      </c>
    </row>
    <row r="97" spans="1:13" ht="15" customHeight="1" x14ac:dyDescent="0.35">
      <c r="A97" s="66">
        <v>8470810</v>
      </c>
      <c r="B97" s="66" t="s">
        <v>452</v>
      </c>
      <c r="C97" s="66">
        <v>426610</v>
      </c>
      <c r="D97" s="66" t="s">
        <v>43</v>
      </c>
      <c r="E97" s="66" t="str">
        <f t="shared" si="1"/>
        <v>847.8470810.1.426610.000000.847001.200179</v>
      </c>
      <c r="F97" s="66" t="s">
        <v>21</v>
      </c>
      <c r="G97" s="66">
        <v>847001</v>
      </c>
      <c r="H97" s="66" t="s">
        <v>23</v>
      </c>
      <c r="I97" s="66">
        <v>200179</v>
      </c>
      <c r="J97" s="66" t="s">
        <v>2741</v>
      </c>
      <c r="K97" s="66">
        <v>1</v>
      </c>
      <c r="L97" s="66">
        <v>44000</v>
      </c>
      <c r="M97" s="128">
        <v>44000</v>
      </c>
    </row>
    <row r="98" spans="1:13" ht="15" customHeight="1" x14ac:dyDescent="0.35">
      <c r="A98" s="66">
        <v>8470810</v>
      </c>
      <c r="B98" s="66" t="s">
        <v>452</v>
      </c>
      <c r="C98" s="66">
        <v>426610</v>
      </c>
      <c r="D98" s="66" t="s">
        <v>43</v>
      </c>
      <c r="E98" s="66" t="str">
        <f t="shared" si="1"/>
        <v>847.8470810.1.426610.000000.847001.200179</v>
      </c>
      <c r="F98" s="66" t="s">
        <v>21</v>
      </c>
      <c r="G98" s="66">
        <v>847001</v>
      </c>
      <c r="H98" s="66" t="s">
        <v>23</v>
      </c>
      <c r="I98" s="66">
        <v>200179</v>
      </c>
      <c r="J98" s="66" t="s">
        <v>2744</v>
      </c>
      <c r="K98" s="66">
        <v>1</v>
      </c>
      <c r="L98" s="66">
        <v>27500.000000000004</v>
      </c>
      <c r="M98" s="128">
        <v>27500.000000000004</v>
      </c>
    </row>
    <row r="99" spans="1:13" ht="15" customHeight="1" x14ac:dyDescent="0.35">
      <c r="A99" s="66">
        <v>8470810</v>
      </c>
      <c r="B99" s="66" t="s">
        <v>452</v>
      </c>
      <c r="C99" s="66">
        <v>426610</v>
      </c>
      <c r="D99" s="66" t="s">
        <v>43</v>
      </c>
      <c r="E99" s="66" t="str">
        <f t="shared" si="1"/>
        <v>847.8470810.1.426610.000000.847001.200179</v>
      </c>
      <c r="F99" s="66" t="s">
        <v>21</v>
      </c>
      <c r="G99" s="66">
        <v>847001</v>
      </c>
      <c r="H99" s="66" t="s">
        <v>23</v>
      </c>
      <c r="I99" s="66">
        <v>200179</v>
      </c>
      <c r="J99" s="66" t="s">
        <v>2746</v>
      </c>
      <c r="K99" s="66">
        <v>1</v>
      </c>
      <c r="L99" s="66">
        <v>31844.505000000001</v>
      </c>
      <c r="M99" s="128">
        <v>31844.505000000001</v>
      </c>
    </row>
    <row r="100" spans="1:13" ht="15" customHeight="1" x14ac:dyDescent="0.35">
      <c r="A100" s="66">
        <v>8470810</v>
      </c>
      <c r="B100" s="66" t="s">
        <v>452</v>
      </c>
      <c r="C100" s="66">
        <v>426610</v>
      </c>
      <c r="D100" s="66" t="s">
        <v>43</v>
      </c>
      <c r="E100" s="66" t="str">
        <f t="shared" si="1"/>
        <v>847.8470810.1.426610.000000.847001.200179</v>
      </c>
      <c r="F100" s="66" t="s">
        <v>21</v>
      </c>
      <c r="G100" s="66">
        <v>847001</v>
      </c>
      <c r="H100" s="66" t="s">
        <v>23</v>
      </c>
      <c r="I100" s="66">
        <v>200179</v>
      </c>
      <c r="J100" s="66" t="s">
        <v>2748</v>
      </c>
      <c r="K100" s="66">
        <v>1</v>
      </c>
      <c r="L100" s="66">
        <v>22000</v>
      </c>
      <c r="M100" s="128">
        <v>22000</v>
      </c>
    </row>
    <row r="101" spans="1:13" ht="15" customHeight="1" x14ac:dyDescent="0.35">
      <c r="A101" s="66">
        <v>8470810</v>
      </c>
      <c r="B101" s="66" t="s">
        <v>452</v>
      </c>
      <c r="C101" s="66">
        <v>426610</v>
      </c>
      <c r="D101" s="66" t="s">
        <v>43</v>
      </c>
      <c r="E101" s="66" t="str">
        <f t="shared" si="1"/>
        <v>847.8470810.1.426610.000000.847001.200179</v>
      </c>
      <c r="F101" s="66" t="s">
        <v>21</v>
      </c>
      <c r="G101" s="66">
        <v>847001</v>
      </c>
      <c r="H101" s="66" t="s">
        <v>23</v>
      </c>
      <c r="I101" s="66">
        <v>200179</v>
      </c>
      <c r="J101" s="66" t="s">
        <v>2751</v>
      </c>
      <c r="K101" s="66">
        <v>1</v>
      </c>
      <c r="L101" s="66">
        <v>14610.2</v>
      </c>
      <c r="M101" s="128">
        <v>14610.2</v>
      </c>
    </row>
    <row r="102" spans="1:13" ht="15" customHeight="1" x14ac:dyDescent="0.35">
      <c r="A102" s="66">
        <v>8470810</v>
      </c>
      <c r="B102" s="66" t="s">
        <v>452</v>
      </c>
      <c r="C102" s="66">
        <v>426610</v>
      </c>
      <c r="D102" s="66" t="s">
        <v>43</v>
      </c>
      <c r="E102" s="66" t="str">
        <f t="shared" si="1"/>
        <v>847.8470810.1.426610.000000.847001.200179</v>
      </c>
      <c r="F102" s="66" t="s">
        <v>21</v>
      </c>
      <c r="G102" s="66">
        <v>847001</v>
      </c>
      <c r="H102" s="66" t="s">
        <v>23</v>
      </c>
      <c r="I102" s="66">
        <v>200179</v>
      </c>
      <c r="J102" s="66" t="s">
        <v>2753</v>
      </c>
      <c r="K102" s="66">
        <v>1</v>
      </c>
      <c r="L102" s="66">
        <v>12270.720000000001</v>
      </c>
      <c r="M102" s="128">
        <v>12270.720000000001</v>
      </c>
    </row>
    <row r="103" spans="1:13" ht="15" customHeight="1" x14ac:dyDescent="0.35">
      <c r="A103" s="66">
        <v>8470810</v>
      </c>
      <c r="B103" s="66" t="s">
        <v>452</v>
      </c>
      <c r="C103" s="66">
        <v>426610</v>
      </c>
      <c r="D103" s="66" t="s">
        <v>43</v>
      </c>
      <c r="E103" s="66" t="str">
        <f t="shared" si="1"/>
        <v>847.8470810.1.426610.000000.847001.200179</v>
      </c>
      <c r="F103" s="66" t="s">
        <v>21</v>
      </c>
      <c r="G103" s="66">
        <v>847001</v>
      </c>
      <c r="H103" s="66" t="s">
        <v>23</v>
      </c>
      <c r="I103" s="66">
        <v>200179</v>
      </c>
      <c r="J103" s="66" t="s">
        <v>2755</v>
      </c>
      <c r="K103" s="66">
        <v>1</v>
      </c>
      <c r="L103" s="66">
        <v>10500</v>
      </c>
      <c r="M103" s="128">
        <v>10500</v>
      </c>
    </row>
    <row r="104" spans="1:13" ht="15" customHeight="1" x14ac:dyDescent="0.35">
      <c r="A104" s="66">
        <v>8470810</v>
      </c>
      <c r="B104" s="66" t="s">
        <v>452</v>
      </c>
      <c r="C104" s="66">
        <v>426610</v>
      </c>
      <c r="D104" s="66" t="s">
        <v>43</v>
      </c>
      <c r="E104" s="66" t="str">
        <f t="shared" si="1"/>
        <v>847.8470810.1.426610.000000.847001.200179</v>
      </c>
      <c r="F104" s="66" t="s">
        <v>21</v>
      </c>
      <c r="G104" s="66">
        <v>847001</v>
      </c>
      <c r="H104" s="66" t="s">
        <v>23</v>
      </c>
      <c r="I104" s="66">
        <v>200179</v>
      </c>
      <c r="J104" s="66" t="s">
        <v>2757</v>
      </c>
      <c r="K104" s="66">
        <v>1</v>
      </c>
      <c r="L104" s="66">
        <v>12000</v>
      </c>
      <c r="M104" s="128">
        <v>12000</v>
      </c>
    </row>
    <row r="105" spans="1:13" ht="15" customHeight="1" x14ac:dyDescent="0.35">
      <c r="A105" s="66">
        <v>8470810</v>
      </c>
      <c r="B105" s="66" t="s">
        <v>452</v>
      </c>
      <c r="C105" s="66">
        <v>426610</v>
      </c>
      <c r="D105" s="66" t="s">
        <v>43</v>
      </c>
      <c r="E105" s="66" t="str">
        <f t="shared" si="1"/>
        <v>847.8470810.1.426610.000000.847001.200179</v>
      </c>
      <c r="F105" s="66" t="s">
        <v>21</v>
      </c>
      <c r="G105" s="66">
        <v>847001</v>
      </c>
      <c r="H105" s="66" t="s">
        <v>23</v>
      </c>
      <c r="I105" s="66">
        <v>200179</v>
      </c>
      <c r="J105" s="66" t="s">
        <v>2758</v>
      </c>
      <c r="K105" s="66">
        <v>1</v>
      </c>
      <c r="L105" s="66">
        <v>7404.768</v>
      </c>
      <c r="M105" s="128">
        <v>7404.768</v>
      </c>
    </row>
    <row r="106" spans="1:13" ht="15" customHeight="1" x14ac:dyDescent="0.35">
      <c r="A106" s="66">
        <v>8470810</v>
      </c>
      <c r="B106" s="66" t="s">
        <v>452</v>
      </c>
      <c r="C106" s="66">
        <v>426610</v>
      </c>
      <c r="D106" s="66" t="s">
        <v>43</v>
      </c>
      <c r="E106" s="66" t="str">
        <f t="shared" si="1"/>
        <v>847.8470810.1.426610.000000.847001.200179</v>
      </c>
      <c r="F106" s="66" t="s">
        <v>21</v>
      </c>
      <c r="G106" s="66">
        <v>847001</v>
      </c>
      <c r="H106" s="66" t="s">
        <v>23</v>
      </c>
      <c r="I106" s="66">
        <v>200179</v>
      </c>
      <c r="J106" s="66" t="s">
        <v>2760</v>
      </c>
      <c r="K106" s="66">
        <v>1</v>
      </c>
      <c r="L106" s="66">
        <v>10000</v>
      </c>
      <c r="M106" s="128">
        <v>10000</v>
      </c>
    </row>
    <row r="107" spans="1:13" ht="15" customHeight="1" x14ac:dyDescent="0.35">
      <c r="A107" s="66">
        <v>8470810</v>
      </c>
      <c r="B107" s="66" t="s">
        <v>452</v>
      </c>
      <c r="C107" s="66">
        <v>426610</v>
      </c>
      <c r="D107" s="66" t="s">
        <v>43</v>
      </c>
      <c r="E107" s="66" t="str">
        <f t="shared" si="1"/>
        <v>847.8470810.1.426610.000000.847001.200179</v>
      </c>
      <c r="F107" s="66" t="s">
        <v>21</v>
      </c>
      <c r="G107" s="66">
        <v>847001</v>
      </c>
      <c r="H107" s="66" t="s">
        <v>23</v>
      </c>
      <c r="I107" s="66">
        <v>200179</v>
      </c>
      <c r="J107" s="66" t="s">
        <v>2762</v>
      </c>
      <c r="K107" s="66">
        <v>1</v>
      </c>
      <c r="L107" s="66">
        <v>4000</v>
      </c>
      <c r="M107" s="128">
        <v>4000</v>
      </c>
    </row>
    <row r="108" spans="1:13" ht="15" customHeight="1" x14ac:dyDescent="0.35">
      <c r="A108" s="66">
        <v>8470810</v>
      </c>
      <c r="B108" s="66" t="s">
        <v>452</v>
      </c>
      <c r="C108" s="66">
        <v>426610</v>
      </c>
      <c r="D108" s="66" t="s">
        <v>43</v>
      </c>
      <c r="E108" s="66" t="str">
        <f t="shared" si="1"/>
        <v>847.8470810.1.426610.000000.847001.200179</v>
      </c>
      <c r="F108" s="66" t="s">
        <v>21</v>
      </c>
      <c r="G108" s="66">
        <v>847001</v>
      </c>
      <c r="H108" s="66" t="s">
        <v>23</v>
      </c>
      <c r="I108" s="66">
        <v>200179</v>
      </c>
      <c r="J108" s="66" t="s">
        <v>2764</v>
      </c>
      <c r="K108" s="66">
        <v>1</v>
      </c>
      <c r="L108" s="66">
        <v>25000</v>
      </c>
      <c r="M108" s="128">
        <v>25000</v>
      </c>
    </row>
    <row r="109" spans="1:13" ht="30" customHeight="1" x14ac:dyDescent="0.35">
      <c r="A109" s="66">
        <v>8470810</v>
      </c>
      <c r="B109" s="66" t="s">
        <v>452</v>
      </c>
      <c r="C109" s="66">
        <v>426610</v>
      </c>
      <c r="D109" s="66" t="s">
        <v>43</v>
      </c>
      <c r="E109" s="66" t="str">
        <f t="shared" si="1"/>
        <v>847.8470810.1.426610.000000.847001.200179</v>
      </c>
      <c r="F109" s="66" t="s">
        <v>21</v>
      </c>
      <c r="G109" s="66">
        <v>847001</v>
      </c>
      <c r="H109" s="66" t="s">
        <v>23</v>
      </c>
      <c r="I109" s="66">
        <v>200179</v>
      </c>
      <c r="J109" s="66" t="s">
        <v>2766</v>
      </c>
      <c r="K109" s="66">
        <v>1</v>
      </c>
      <c r="L109" s="66">
        <v>744733.40287500015</v>
      </c>
      <c r="M109" s="128">
        <v>744733.40287500015</v>
      </c>
    </row>
    <row r="110" spans="1:13" ht="15" customHeight="1" x14ac:dyDescent="0.35">
      <c r="A110" s="66">
        <v>8470810</v>
      </c>
      <c r="B110" s="66" t="s">
        <v>452</v>
      </c>
      <c r="C110" s="66">
        <v>426610</v>
      </c>
      <c r="D110" s="66" t="s">
        <v>43</v>
      </c>
      <c r="E110" s="66" t="str">
        <f t="shared" si="1"/>
        <v>847.8470810.1.426610.000000.847001.200179</v>
      </c>
      <c r="F110" s="66" t="s">
        <v>21</v>
      </c>
      <c r="G110" s="66">
        <v>847001</v>
      </c>
      <c r="H110" s="66" t="s">
        <v>23</v>
      </c>
      <c r="I110" s="66">
        <v>200179</v>
      </c>
      <c r="J110" s="66" t="s">
        <v>2768</v>
      </c>
      <c r="K110" s="66">
        <v>1</v>
      </c>
      <c r="L110" s="66">
        <v>522891</v>
      </c>
      <c r="M110" s="128">
        <v>522891</v>
      </c>
    </row>
    <row r="111" spans="1:13" ht="15" customHeight="1" x14ac:dyDescent="0.35">
      <c r="A111" s="66">
        <v>8470810</v>
      </c>
      <c r="B111" s="66" t="s">
        <v>452</v>
      </c>
      <c r="C111" s="66">
        <v>426610</v>
      </c>
      <c r="D111" s="66" t="s">
        <v>43</v>
      </c>
      <c r="E111" s="66" t="str">
        <f t="shared" si="1"/>
        <v>847.8470810.1.426610.000000.847001.200179</v>
      </c>
      <c r="F111" s="66" t="s">
        <v>21</v>
      </c>
      <c r="G111" s="66">
        <v>847001</v>
      </c>
      <c r="H111" s="66" t="s">
        <v>23</v>
      </c>
      <c r="I111" s="66">
        <v>200179</v>
      </c>
      <c r="J111" s="66" t="s">
        <v>2770</v>
      </c>
      <c r="K111" s="66">
        <v>1</v>
      </c>
      <c r="L111" s="66">
        <v>437692.5</v>
      </c>
      <c r="M111" s="128">
        <v>437692.5</v>
      </c>
    </row>
    <row r="112" spans="1:13" ht="15" customHeight="1" x14ac:dyDescent="0.35">
      <c r="A112" s="66">
        <v>8470810</v>
      </c>
      <c r="B112" s="66" t="s">
        <v>452</v>
      </c>
      <c r="C112" s="66">
        <v>426610</v>
      </c>
      <c r="D112" s="66" t="s">
        <v>43</v>
      </c>
      <c r="E112" s="66" t="str">
        <f t="shared" si="1"/>
        <v>847.8470810.1.426610.000000.847001.200179</v>
      </c>
      <c r="F112" s="66" t="s">
        <v>21</v>
      </c>
      <c r="G112" s="66">
        <v>847001</v>
      </c>
      <c r="H112" s="66" t="s">
        <v>23</v>
      </c>
      <c r="I112" s="66">
        <v>200179</v>
      </c>
      <c r="J112" s="66" t="s">
        <v>2772</v>
      </c>
      <c r="K112" s="66">
        <v>1</v>
      </c>
      <c r="L112" s="66">
        <v>362049.94</v>
      </c>
      <c r="M112" s="128">
        <v>362049.94</v>
      </c>
    </row>
    <row r="113" spans="1:13" ht="15" customHeight="1" x14ac:dyDescent="0.35">
      <c r="A113" s="66">
        <v>8470810</v>
      </c>
      <c r="B113" s="66" t="s">
        <v>452</v>
      </c>
      <c r="C113" s="66">
        <v>426610</v>
      </c>
      <c r="D113" s="66" t="s">
        <v>43</v>
      </c>
      <c r="E113" s="66" t="str">
        <f t="shared" si="1"/>
        <v>847.8470810.1.426610.000000.847001.200179</v>
      </c>
      <c r="F113" s="66" t="s">
        <v>21</v>
      </c>
      <c r="G113" s="66">
        <v>847001</v>
      </c>
      <c r="H113" s="66" t="s">
        <v>23</v>
      </c>
      <c r="I113" s="66">
        <v>200179</v>
      </c>
      <c r="J113" s="66" t="s">
        <v>2774</v>
      </c>
      <c r="K113" s="66">
        <v>1</v>
      </c>
      <c r="L113" s="66">
        <v>265141.88977500005</v>
      </c>
      <c r="M113" s="128">
        <v>265141.88977500005</v>
      </c>
    </row>
    <row r="114" spans="1:13" ht="45" customHeight="1" x14ac:dyDescent="0.35">
      <c r="A114" s="66">
        <v>8470810</v>
      </c>
      <c r="B114" s="66" t="s">
        <v>452</v>
      </c>
      <c r="C114" s="66">
        <v>426610</v>
      </c>
      <c r="D114" s="66" t="s">
        <v>43</v>
      </c>
      <c r="E114" s="66" t="str">
        <f t="shared" si="1"/>
        <v>847.8470810.1.426610.000000.847001.200179</v>
      </c>
      <c r="F114" s="66" t="s">
        <v>21</v>
      </c>
      <c r="G114" s="66">
        <v>847001</v>
      </c>
      <c r="H114" s="66" t="s">
        <v>23</v>
      </c>
      <c r="I114" s="66">
        <v>200179</v>
      </c>
      <c r="J114" s="66" t="s">
        <v>2776</v>
      </c>
      <c r="K114" s="66">
        <v>1</v>
      </c>
      <c r="L114" s="66">
        <v>203897.93160000001</v>
      </c>
      <c r="M114" s="128">
        <v>203897.93160000001</v>
      </c>
    </row>
    <row r="115" spans="1:13" ht="15" customHeight="1" x14ac:dyDescent="0.35">
      <c r="A115" s="66">
        <v>8470810</v>
      </c>
      <c r="B115" s="66" t="s">
        <v>452</v>
      </c>
      <c r="C115" s="66">
        <v>426610</v>
      </c>
      <c r="D115" s="66" t="s">
        <v>43</v>
      </c>
      <c r="E115" s="66" t="str">
        <f t="shared" si="1"/>
        <v>847.8470810.1.426610.000000.847001.200179</v>
      </c>
      <c r="F115" s="66" t="s">
        <v>21</v>
      </c>
      <c r="G115" s="66">
        <v>847001</v>
      </c>
      <c r="H115" s="66" t="s">
        <v>23</v>
      </c>
      <c r="I115" s="66">
        <v>200179</v>
      </c>
      <c r="J115" s="66" t="s">
        <v>2778</v>
      </c>
      <c r="K115" s="66">
        <v>1</v>
      </c>
      <c r="L115" s="66">
        <v>308757.75</v>
      </c>
      <c r="M115" s="128">
        <v>308757.75</v>
      </c>
    </row>
    <row r="116" spans="1:13" ht="15" customHeight="1" x14ac:dyDescent="0.35">
      <c r="A116" s="66">
        <v>8470810</v>
      </c>
      <c r="B116" s="66" t="s">
        <v>452</v>
      </c>
      <c r="C116" s="66">
        <v>426610</v>
      </c>
      <c r="D116" s="66" t="s">
        <v>43</v>
      </c>
      <c r="E116" s="66" t="str">
        <f t="shared" si="1"/>
        <v>847.8470810.1.426610.000000.847001.200179</v>
      </c>
      <c r="F116" s="66" t="s">
        <v>21</v>
      </c>
      <c r="G116" s="66">
        <v>847001</v>
      </c>
      <c r="H116" s="66" t="s">
        <v>23</v>
      </c>
      <c r="I116" s="66">
        <v>200179</v>
      </c>
      <c r="J116" s="66" t="s">
        <v>2780</v>
      </c>
      <c r="K116" s="66">
        <v>1</v>
      </c>
      <c r="L116" s="66">
        <v>84000</v>
      </c>
      <c r="M116" s="128">
        <v>84000</v>
      </c>
    </row>
    <row r="117" spans="1:13" ht="15" customHeight="1" x14ac:dyDescent="0.35">
      <c r="A117" s="66">
        <v>8470810</v>
      </c>
      <c r="B117" s="66" t="s">
        <v>452</v>
      </c>
      <c r="C117" s="66">
        <v>426610</v>
      </c>
      <c r="D117" s="66" t="s">
        <v>43</v>
      </c>
      <c r="E117" s="66" t="str">
        <f t="shared" si="1"/>
        <v>847.8470810.1.426610.000000.847001.200179</v>
      </c>
      <c r="F117" s="66" t="s">
        <v>21</v>
      </c>
      <c r="G117" s="66">
        <v>847001</v>
      </c>
      <c r="H117" s="66" t="s">
        <v>23</v>
      </c>
      <c r="I117" s="66">
        <v>200179</v>
      </c>
      <c r="J117" s="66" t="s">
        <v>2782</v>
      </c>
      <c r="K117" s="66">
        <v>1</v>
      </c>
      <c r="L117" s="66">
        <v>76090.875</v>
      </c>
      <c r="M117" s="128">
        <v>76090.875</v>
      </c>
    </row>
    <row r="118" spans="1:13" ht="15" customHeight="1" x14ac:dyDescent="0.35">
      <c r="A118" s="66">
        <v>8470810</v>
      </c>
      <c r="B118" s="66" t="s">
        <v>452</v>
      </c>
      <c r="C118" s="66">
        <v>426610</v>
      </c>
      <c r="D118" s="66" t="s">
        <v>43</v>
      </c>
      <c r="E118" s="66" t="str">
        <f t="shared" si="1"/>
        <v>847.8470810.1.426610.000000.847001.200179</v>
      </c>
      <c r="F118" s="66" t="s">
        <v>21</v>
      </c>
      <c r="G118" s="66">
        <v>847001</v>
      </c>
      <c r="H118" s="66" t="s">
        <v>23</v>
      </c>
      <c r="I118" s="66">
        <v>200179</v>
      </c>
      <c r="J118" s="66" t="s">
        <v>2784</v>
      </c>
      <c r="K118" s="66">
        <v>1</v>
      </c>
      <c r="L118" s="66">
        <v>67515</v>
      </c>
      <c r="M118" s="128">
        <v>67515</v>
      </c>
    </row>
    <row r="119" spans="1:13" ht="15" customHeight="1" x14ac:dyDescent="0.35">
      <c r="A119" s="66">
        <v>8470810</v>
      </c>
      <c r="B119" s="66" t="s">
        <v>452</v>
      </c>
      <c r="C119" s="66">
        <v>426610</v>
      </c>
      <c r="D119" s="66" t="s">
        <v>43</v>
      </c>
      <c r="E119" s="66" t="str">
        <f t="shared" si="1"/>
        <v>847.8470810.1.426610.000000.847001.200179</v>
      </c>
      <c r="F119" s="66" t="s">
        <v>21</v>
      </c>
      <c r="G119" s="66">
        <v>847001</v>
      </c>
      <c r="H119" s="66" t="s">
        <v>23</v>
      </c>
      <c r="I119" s="66">
        <v>200179</v>
      </c>
      <c r="J119" s="66" t="s">
        <v>2786</v>
      </c>
      <c r="K119" s="66">
        <v>1</v>
      </c>
      <c r="L119" s="66">
        <v>80157.9372</v>
      </c>
      <c r="M119" s="128">
        <v>80157.9372</v>
      </c>
    </row>
    <row r="120" spans="1:13" ht="15" customHeight="1" x14ac:dyDescent="0.35">
      <c r="A120" s="66">
        <v>8470810</v>
      </c>
      <c r="B120" s="66" t="s">
        <v>452</v>
      </c>
      <c r="C120" s="66">
        <v>426610</v>
      </c>
      <c r="D120" s="66" t="s">
        <v>43</v>
      </c>
      <c r="E120" s="66" t="str">
        <f t="shared" si="1"/>
        <v>847.8470810.1.426610.000000.847001.200179</v>
      </c>
      <c r="F120" s="66" t="s">
        <v>21</v>
      </c>
      <c r="G120" s="66">
        <v>847001</v>
      </c>
      <c r="H120" s="66" t="s">
        <v>23</v>
      </c>
      <c r="I120" s="66">
        <v>200179</v>
      </c>
      <c r="J120" s="66" t="s">
        <v>2788</v>
      </c>
      <c r="K120" s="66">
        <v>1</v>
      </c>
      <c r="L120" s="66">
        <v>51518.25</v>
      </c>
      <c r="M120" s="128">
        <v>51518.25</v>
      </c>
    </row>
    <row r="121" spans="1:13" ht="15" customHeight="1" x14ac:dyDescent="0.35">
      <c r="A121" s="66">
        <v>8470810</v>
      </c>
      <c r="B121" s="66" t="s">
        <v>452</v>
      </c>
      <c r="C121" s="66">
        <v>426610</v>
      </c>
      <c r="D121" s="66" t="s">
        <v>43</v>
      </c>
      <c r="E121" s="66" t="str">
        <f t="shared" si="1"/>
        <v>847.8470810.1.426610.000000.847001.200179</v>
      </c>
      <c r="F121" s="66" t="s">
        <v>21</v>
      </c>
      <c r="G121" s="66">
        <v>847001</v>
      </c>
      <c r="H121" s="66" t="s">
        <v>23</v>
      </c>
      <c r="I121" s="66">
        <v>200179</v>
      </c>
      <c r="J121" s="66" t="s">
        <v>2790</v>
      </c>
      <c r="K121" s="66">
        <v>1</v>
      </c>
      <c r="L121" s="66">
        <v>40572</v>
      </c>
      <c r="M121" s="128">
        <v>40572</v>
      </c>
    </row>
    <row r="122" spans="1:13" ht="15" customHeight="1" x14ac:dyDescent="0.35">
      <c r="A122" s="66">
        <v>8470810</v>
      </c>
      <c r="B122" s="66" t="s">
        <v>452</v>
      </c>
      <c r="C122" s="66">
        <v>426610</v>
      </c>
      <c r="D122" s="66" t="s">
        <v>43</v>
      </c>
      <c r="E122" s="66" t="str">
        <f t="shared" si="1"/>
        <v>847.8470810.1.426610.000000.847001.200179</v>
      </c>
      <c r="F122" s="66" t="s">
        <v>21</v>
      </c>
      <c r="G122" s="66">
        <v>847001</v>
      </c>
      <c r="H122" s="66" t="s">
        <v>23</v>
      </c>
      <c r="I122" s="66">
        <v>200179</v>
      </c>
      <c r="J122" s="66" t="s">
        <v>2792</v>
      </c>
      <c r="K122" s="66">
        <v>1</v>
      </c>
      <c r="L122" s="66">
        <v>20000</v>
      </c>
      <c r="M122" s="128">
        <v>20000</v>
      </c>
    </row>
    <row r="123" spans="1:13" ht="15" customHeight="1" x14ac:dyDescent="0.35">
      <c r="A123" s="66">
        <v>8470810</v>
      </c>
      <c r="B123" s="66" t="s">
        <v>452</v>
      </c>
      <c r="C123" s="66">
        <v>426610</v>
      </c>
      <c r="D123" s="66" t="s">
        <v>43</v>
      </c>
      <c r="E123" s="66" t="str">
        <f t="shared" si="1"/>
        <v>847.8470810.1.426610.000000.847001.200179</v>
      </c>
      <c r="F123" s="66" t="s">
        <v>21</v>
      </c>
      <c r="G123" s="66">
        <v>847001</v>
      </c>
      <c r="H123" s="66" t="s">
        <v>23</v>
      </c>
      <c r="I123" s="66">
        <v>200179</v>
      </c>
      <c r="J123" s="66" t="s">
        <v>2794</v>
      </c>
      <c r="K123" s="66">
        <v>1</v>
      </c>
      <c r="L123" s="66">
        <v>14300.000000000002</v>
      </c>
      <c r="M123" s="128">
        <v>14300.000000000002</v>
      </c>
    </row>
    <row r="124" spans="1:13" ht="15" customHeight="1" x14ac:dyDescent="0.35">
      <c r="A124" s="66">
        <v>8470810</v>
      </c>
      <c r="B124" s="66" t="s">
        <v>452</v>
      </c>
      <c r="C124" s="66">
        <v>426610</v>
      </c>
      <c r="D124" s="66" t="s">
        <v>43</v>
      </c>
      <c r="E124" s="66" t="str">
        <f t="shared" si="1"/>
        <v>847.8470810.1.426610.000000.847001.200179</v>
      </c>
      <c r="F124" s="66" t="s">
        <v>21</v>
      </c>
      <c r="G124" s="66">
        <v>847001</v>
      </c>
      <c r="H124" s="66" t="s">
        <v>23</v>
      </c>
      <c r="I124" s="66">
        <v>200179</v>
      </c>
      <c r="J124" s="66" t="s">
        <v>2796</v>
      </c>
      <c r="K124" s="66">
        <v>1</v>
      </c>
      <c r="L124" s="66">
        <v>14748.142500000002</v>
      </c>
      <c r="M124" s="128">
        <v>14748.142500000002</v>
      </c>
    </row>
    <row r="125" spans="1:13" ht="15" customHeight="1" x14ac:dyDescent="0.35">
      <c r="A125" s="66">
        <v>8470810</v>
      </c>
      <c r="B125" s="66" t="s">
        <v>452</v>
      </c>
      <c r="C125" s="66">
        <v>426610</v>
      </c>
      <c r="D125" s="66" t="s">
        <v>43</v>
      </c>
      <c r="E125" s="66" t="str">
        <f t="shared" si="1"/>
        <v>847.8470810.1.426610.000000.847001.200179</v>
      </c>
      <c r="F125" s="66" t="s">
        <v>21</v>
      </c>
      <c r="G125" s="66">
        <v>847001</v>
      </c>
      <c r="H125" s="66" t="s">
        <v>23</v>
      </c>
      <c r="I125" s="66">
        <v>200179</v>
      </c>
      <c r="J125" s="66" t="s">
        <v>2798</v>
      </c>
      <c r="K125" s="66">
        <v>1</v>
      </c>
      <c r="L125" s="66">
        <v>10000</v>
      </c>
      <c r="M125" s="128">
        <v>10000</v>
      </c>
    </row>
    <row r="126" spans="1:13" ht="15" customHeight="1" x14ac:dyDescent="0.35">
      <c r="A126" s="66">
        <v>8470810</v>
      </c>
      <c r="B126" s="66" t="s">
        <v>452</v>
      </c>
      <c r="C126" s="66">
        <v>426610</v>
      </c>
      <c r="D126" s="66" t="s">
        <v>43</v>
      </c>
      <c r="E126" s="66" t="str">
        <f t="shared" si="1"/>
        <v>847.8470810.1.426610.000000.847001.200179</v>
      </c>
      <c r="F126" s="66" t="s">
        <v>21</v>
      </c>
      <c r="G126" s="66">
        <v>847001</v>
      </c>
      <c r="H126" s="66" t="s">
        <v>23</v>
      </c>
      <c r="I126" s="66">
        <v>200179</v>
      </c>
      <c r="J126" s="66" t="s">
        <v>2800</v>
      </c>
      <c r="K126" s="66">
        <v>1</v>
      </c>
      <c r="L126" s="66">
        <v>250000</v>
      </c>
      <c r="M126" s="128">
        <v>250000</v>
      </c>
    </row>
    <row r="127" spans="1:13" ht="15" customHeight="1" x14ac:dyDescent="0.35">
      <c r="A127" s="66">
        <v>8470810</v>
      </c>
      <c r="B127" s="66" t="s">
        <v>452</v>
      </c>
      <c r="C127" s="66">
        <v>426610</v>
      </c>
      <c r="D127" s="66" t="s">
        <v>43</v>
      </c>
      <c r="E127" s="66" t="str">
        <f t="shared" si="1"/>
        <v>847.8470810.1.426610.000000.847001.200179</v>
      </c>
      <c r="F127" s="66" t="s">
        <v>21</v>
      </c>
      <c r="G127" s="66">
        <v>847001</v>
      </c>
      <c r="H127" s="66" t="s">
        <v>23</v>
      </c>
      <c r="I127" s="66">
        <v>200179</v>
      </c>
      <c r="J127" s="66" t="s">
        <v>2802</v>
      </c>
      <c r="K127" s="66">
        <v>1</v>
      </c>
      <c r="L127" s="66">
        <v>35000</v>
      </c>
      <c r="M127" s="128">
        <v>35000</v>
      </c>
    </row>
    <row r="128" spans="1:13" ht="15" customHeight="1" x14ac:dyDescent="0.35">
      <c r="A128" s="66">
        <v>8470810</v>
      </c>
      <c r="B128" s="66" t="s">
        <v>452</v>
      </c>
      <c r="C128" s="66">
        <v>426610</v>
      </c>
      <c r="D128" s="66" t="s">
        <v>43</v>
      </c>
      <c r="E128" s="66" t="str">
        <f t="shared" si="1"/>
        <v>847.8470810.1.426610.000000.847001.200179</v>
      </c>
      <c r="F128" s="66" t="s">
        <v>21</v>
      </c>
      <c r="G128" s="66">
        <v>847001</v>
      </c>
      <c r="H128" s="66" t="s">
        <v>23</v>
      </c>
      <c r="I128" s="66">
        <v>200179</v>
      </c>
      <c r="J128" s="66" t="s">
        <v>2804</v>
      </c>
      <c r="K128" s="66">
        <v>1</v>
      </c>
      <c r="L128" s="66">
        <v>4400</v>
      </c>
      <c r="M128" s="128">
        <v>4400</v>
      </c>
    </row>
    <row r="129" spans="1:13" ht="30" customHeight="1" x14ac:dyDescent="0.35">
      <c r="A129" s="66">
        <v>8470810</v>
      </c>
      <c r="B129" s="66" t="s">
        <v>452</v>
      </c>
      <c r="C129" s="66">
        <v>426610</v>
      </c>
      <c r="D129" s="66" t="s">
        <v>43</v>
      </c>
      <c r="E129" s="66" t="str">
        <f t="shared" si="1"/>
        <v>847.8470810.1.426610.000000.847001.200179</v>
      </c>
      <c r="F129" s="66" t="s">
        <v>21</v>
      </c>
      <c r="G129" s="66">
        <v>847001</v>
      </c>
      <c r="H129" s="66" t="s">
        <v>23</v>
      </c>
      <c r="I129" s="66">
        <v>200179</v>
      </c>
      <c r="J129" s="66" t="s">
        <v>5316</v>
      </c>
      <c r="K129" s="66">
        <v>1</v>
      </c>
      <c r="L129" s="66">
        <v>300000</v>
      </c>
      <c r="M129" s="128">
        <v>300000</v>
      </c>
    </row>
    <row r="130" spans="1:13" ht="15" customHeight="1" x14ac:dyDescent="0.35">
      <c r="A130" s="66">
        <v>8470810</v>
      </c>
      <c r="B130" s="66" t="s">
        <v>452</v>
      </c>
      <c r="C130" s="66">
        <v>426610</v>
      </c>
      <c r="D130" s="66" t="s">
        <v>43</v>
      </c>
      <c r="E130" s="66" t="str">
        <f t="shared" si="1"/>
        <v>847.8470810.1.426610.000000.847001.200179</v>
      </c>
      <c r="F130" s="66" t="s">
        <v>21</v>
      </c>
      <c r="G130" s="66">
        <v>847001</v>
      </c>
      <c r="H130" s="66" t="s">
        <v>23</v>
      </c>
      <c r="I130" s="66">
        <v>200179</v>
      </c>
      <c r="J130" s="66" t="s">
        <v>5318</v>
      </c>
      <c r="K130" s="66">
        <v>1</v>
      </c>
      <c r="L130" s="66">
        <v>350000</v>
      </c>
      <c r="M130" s="128">
        <v>350000</v>
      </c>
    </row>
    <row r="131" spans="1:13" ht="15" customHeight="1" x14ac:dyDescent="0.35">
      <c r="A131" s="66">
        <v>8470810</v>
      </c>
      <c r="B131" s="66" t="s">
        <v>452</v>
      </c>
      <c r="C131" s="66">
        <v>427810</v>
      </c>
      <c r="D131" s="66" t="s">
        <v>459</v>
      </c>
      <c r="E131" s="66" t="str">
        <f t="shared" ref="E131:E194" si="2">CONCATENATE(847,".",A131,".",1,".",C131,".","000000",".",G131,".",I131)</f>
        <v>847.8470810.1.427810.000000.847001.200179</v>
      </c>
      <c r="F131" s="66" t="s">
        <v>21</v>
      </c>
      <c r="G131" s="66">
        <v>847001</v>
      </c>
      <c r="H131" s="66" t="s">
        <v>23</v>
      </c>
      <c r="I131" s="66">
        <v>200179</v>
      </c>
      <c r="J131" s="66" t="s">
        <v>2809</v>
      </c>
      <c r="K131" s="66">
        <v>1</v>
      </c>
      <c r="L131" s="66">
        <v>840000</v>
      </c>
      <c r="M131" s="128">
        <v>840000</v>
      </c>
    </row>
    <row r="132" spans="1:13" ht="15" customHeight="1" x14ac:dyDescent="0.35">
      <c r="A132" s="66">
        <v>8470810</v>
      </c>
      <c r="B132" s="66" t="s">
        <v>452</v>
      </c>
      <c r="C132" s="66">
        <v>427810</v>
      </c>
      <c r="D132" s="66" t="s">
        <v>459</v>
      </c>
      <c r="E132" s="66" t="str">
        <f t="shared" si="2"/>
        <v>847.8470810.1.427810.000000.847001.200179</v>
      </c>
      <c r="F132" s="66" t="s">
        <v>21</v>
      </c>
      <c r="G132" s="66">
        <v>847001</v>
      </c>
      <c r="H132" s="66" t="s">
        <v>23</v>
      </c>
      <c r="I132" s="66">
        <v>200179</v>
      </c>
      <c r="J132" s="66" t="s">
        <v>2812</v>
      </c>
      <c r="K132" s="66">
        <v>1</v>
      </c>
      <c r="L132" s="66">
        <v>20000</v>
      </c>
      <c r="M132" s="128">
        <v>20000</v>
      </c>
    </row>
    <row r="133" spans="1:13" ht="30" customHeight="1" x14ac:dyDescent="0.35">
      <c r="A133" s="66">
        <v>8470810</v>
      </c>
      <c r="B133" s="66" t="s">
        <v>452</v>
      </c>
      <c r="C133" s="66">
        <v>427850</v>
      </c>
      <c r="D133" s="66" t="s">
        <v>462</v>
      </c>
      <c r="E133" s="66" t="str">
        <f t="shared" si="2"/>
        <v>847.8470810.1.427850.000000.847001.200179</v>
      </c>
      <c r="F133" s="66" t="s">
        <v>21</v>
      </c>
      <c r="G133" s="66">
        <v>847001</v>
      </c>
      <c r="H133" s="66" t="s">
        <v>23</v>
      </c>
      <c r="I133" s="66">
        <v>200179</v>
      </c>
      <c r="J133" s="66" t="s">
        <v>2814</v>
      </c>
      <c r="K133" s="66">
        <v>1</v>
      </c>
      <c r="L133" s="66">
        <v>1802028</v>
      </c>
      <c r="M133" s="128">
        <v>1802028</v>
      </c>
    </row>
    <row r="134" spans="1:13" ht="15" customHeight="1" x14ac:dyDescent="0.35">
      <c r="A134" s="66">
        <v>8470810</v>
      </c>
      <c r="B134" s="66" t="s">
        <v>452</v>
      </c>
      <c r="C134" s="66">
        <v>427850</v>
      </c>
      <c r="D134" s="66" t="s">
        <v>462</v>
      </c>
      <c r="E134" s="66" t="str">
        <f t="shared" si="2"/>
        <v>847.8470810.1.427850.000000.847001.200179</v>
      </c>
      <c r="F134" s="66" t="s">
        <v>21</v>
      </c>
      <c r="G134" s="66">
        <v>847001</v>
      </c>
      <c r="H134" s="66" t="s">
        <v>23</v>
      </c>
      <c r="I134" s="66">
        <v>200179</v>
      </c>
      <c r="J134" s="66" t="s">
        <v>2817</v>
      </c>
      <c r="K134" s="66">
        <v>1</v>
      </c>
      <c r="L134" s="66">
        <v>216000</v>
      </c>
      <c r="M134" s="128">
        <v>216000</v>
      </c>
    </row>
    <row r="135" spans="1:13" ht="15" customHeight="1" x14ac:dyDescent="0.35">
      <c r="A135" s="66">
        <v>8470305</v>
      </c>
      <c r="B135" s="66" t="s">
        <v>120</v>
      </c>
      <c r="C135" s="66">
        <v>428090</v>
      </c>
      <c r="D135" s="66" t="s">
        <v>52</v>
      </c>
      <c r="E135" s="66" t="str">
        <f t="shared" si="2"/>
        <v>847.8470305.1.428090.000000.847001.200179</v>
      </c>
      <c r="F135" s="66" t="s">
        <v>21</v>
      </c>
      <c r="G135" s="66">
        <v>847001</v>
      </c>
      <c r="H135" s="66" t="s">
        <v>23</v>
      </c>
      <c r="I135" s="66">
        <v>200179</v>
      </c>
      <c r="J135" s="66" t="s">
        <v>2048</v>
      </c>
      <c r="K135" s="66">
        <v>1</v>
      </c>
      <c r="L135" s="66">
        <v>35000</v>
      </c>
      <c r="M135" s="128">
        <v>35000</v>
      </c>
    </row>
    <row r="136" spans="1:13" ht="15" customHeight="1" x14ac:dyDescent="0.35">
      <c r="A136" s="66">
        <v>8470310</v>
      </c>
      <c r="B136" s="66" t="s">
        <v>154</v>
      </c>
      <c r="C136" s="66">
        <v>428090</v>
      </c>
      <c r="D136" s="66" t="s">
        <v>52</v>
      </c>
      <c r="E136" s="66" t="str">
        <f t="shared" si="2"/>
        <v>847.8470310.1.428090.000000.847001.200179</v>
      </c>
      <c r="F136" s="66" t="s">
        <v>21</v>
      </c>
      <c r="G136" s="66">
        <v>847001</v>
      </c>
      <c r="H136" s="66" t="s">
        <v>23</v>
      </c>
      <c r="I136" s="66">
        <v>200179</v>
      </c>
      <c r="J136" s="66" t="s">
        <v>2103</v>
      </c>
      <c r="K136" s="66">
        <v>2</v>
      </c>
      <c r="L136" s="66">
        <v>20000</v>
      </c>
      <c r="M136" s="128">
        <v>40000</v>
      </c>
    </row>
    <row r="137" spans="1:13" ht="15" customHeight="1" x14ac:dyDescent="0.35">
      <c r="A137" s="66">
        <v>8470315</v>
      </c>
      <c r="B137" s="66" t="s">
        <v>166</v>
      </c>
      <c r="C137" s="66">
        <v>428090</v>
      </c>
      <c r="D137" s="66" t="s">
        <v>52</v>
      </c>
      <c r="E137" s="66" t="str">
        <f t="shared" si="2"/>
        <v>847.8470315.1.428090.000000.847001.200179</v>
      </c>
      <c r="F137" s="66" t="s">
        <v>21</v>
      </c>
      <c r="G137" s="66">
        <v>847001</v>
      </c>
      <c r="H137" s="66" t="s">
        <v>23</v>
      </c>
      <c r="I137" s="66">
        <v>200179</v>
      </c>
      <c r="J137" s="66" t="s">
        <v>2168</v>
      </c>
      <c r="K137" s="66">
        <v>1</v>
      </c>
      <c r="L137" s="66">
        <v>10000</v>
      </c>
      <c r="M137" s="128">
        <v>10000</v>
      </c>
    </row>
    <row r="138" spans="1:13" ht="15" customHeight="1" x14ac:dyDescent="0.35">
      <c r="A138" s="66">
        <v>8470320</v>
      </c>
      <c r="B138" s="66" t="s">
        <v>183</v>
      </c>
      <c r="C138" s="66">
        <v>428090</v>
      </c>
      <c r="D138" s="66" t="s">
        <v>52</v>
      </c>
      <c r="E138" s="66" t="str">
        <f t="shared" si="2"/>
        <v>847.8470320.1.428090.000000.847001.200179</v>
      </c>
      <c r="F138" s="66" t="s">
        <v>21</v>
      </c>
      <c r="G138" s="66">
        <v>847001</v>
      </c>
      <c r="H138" s="66" t="s">
        <v>23</v>
      </c>
      <c r="I138" s="66">
        <v>200179</v>
      </c>
      <c r="J138" s="66" t="s">
        <v>2232</v>
      </c>
      <c r="K138" s="66">
        <v>1</v>
      </c>
      <c r="L138" s="66">
        <v>35000</v>
      </c>
      <c r="M138" s="128">
        <v>35000</v>
      </c>
    </row>
    <row r="139" spans="1:13" ht="30" customHeight="1" x14ac:dyDescent="0.35">
      <c r="A139" s="66">
        <v>8470325</v>
      </c>
      <c r="B139" s="66" t="s">
        <v>190</v>
      </c>
      <c r="C139" s="66">
        <v>428090</v>
      </c>
      <c r="D139" s="66" t="s">
        <v>52</v>
      </c>
      <c r="E139" s="66" t="str">
        <f t="shared" si="2"/>
        <v>847.8470325.1.428090.000000.847001.200179</v>
      </c>
      <c r="F139" s="66" t="s">
        <v>21</v>
      </c>
      <c r="G139" s="66">
        <v>847001</v>
      </c>
      <c r="H139" s="66" t="s">
        <v>23</v>
      </c>
      <c r="I139" s="66">
        <v>200179</v>
      </c>
      <c r="J139" s="66" t="s">
        <v>2283</v>
      </c>
      <c r="K139" s="66">
        <v>2</v>
      </c>
      <c r="L139" s="66">
        <v>15000</v>
      </c>
      <c r="M139" s="128">
        <v>30000</v>
      </c>
    </row>
    <row r="140" spans="1:13" ht="15" customHeight="1" x14ac:dyDescent="0.35">
      <c r="A140" s="66">
        <v>8470335</v>
      </c>
      <c r="B140" s="66" t="s">
        <v>208</v>
      </c>
      <c r="C140" s="66">
        <v>428090</v>
      </c>
      <c r="D140" s="66" t="s">
        <v>52</v>
      </c>
      <c r="E140" s="66" t="str">
        <f t="shared" si="2"/>
        <v>847.8470335.1.428090.000000.847001.200179</v>
      </c>
      <c r="F140" s="66" t="s">
        <v>21</v>
      </c>
      <c r="G140" s="66">
        <v>847001</v>
      </c>
      <c r="H140" s="66" t="s">
        <v>23</v>
      </c>
      <c r="I140" s="66">
        <v>200179</v>
      </c>
      <c r="J140" s="66" t="s">
        <v>2419</v>
      </c>
      <c r="K140" s="66">
        <v>1</v>
      </c>
      <c r="L140" s="66">
        <v>40000</v>
      </c>
      <c r="M140" s="128">
        <v>40000</v>
      </c>
    </row>
    <row r="141" spans="1:13" ht="15" customHeight="1" x14ac:dyDescent="0.35">
      <c r="A141" s="66">
        <v>8470345</v>
      </c>
      <c r="B141" s="66" t="s">
        <v>225</v>
      </c>
      <c r="C141" s="66">
        <v>428090</v>
      </c>
      <c r="D141" s="66" t="s">
        <v>52</v>
      </c>
      <c r="E141" s="66" t="str">
        <f t="shared" si="2"/>
        <v>847.8470345.1.428090.000000.847001.200179</v>
      </c>
      <c r="F141" s="66" t="s">
        <v>21</v>
      </c>
      <c r="G141" s="66">
        <v>847001</v>
      </c>
      <c r="H141" s="66" t="s">
        <v>23</v>
      </c>
      <c r="I141" s="66">
        <v>200179</v>
      </c>
      <c r="J141" s="66" t="s">
        <v>2550</v>
      </c>
      <c r="K141" s="66">
        <v>2</v>
      </c>
      <c r="L141" s="66">
        <v>22296</v>
      </c>
      <c r="M141" s="128">
        <v>44592</v>
      </c>
    </row>
    <row r="142" spans="1:13" ht="15" customHeight="1" x14ac:dyDescent="0.35">
      <c r="A142" s="66">
        <v>8470810</v>
      </c>
      <c r="B142" s="66" t="s">
        <v>452</v>
      </c>
      <c r="C142" s="66">
        <v>428090</v>
      </c>
      <c r="D142" s="66" t="s">
        <v>52</v>
      </c>
      <c r="E142" s="66" t="str">
        <f t="shared" si="2"/>
        <v>847.8470810.1.428090.000000.847001.200179</v>
      </c>
      <c r="F142" s="66" t="s">
        <v>21</v>
      </c>
      <c r="G142" s="66">
        <v>847001</v>
      </c>
      <c r="H142" s="66" t="s">
        <v>23</v>
      </c>
      <c r="I142" s="66">
        <v>200179</v>
      </c>
      <c r="J142" s="66" t="s">
        <v>2821</v>
      </c>
      <c r="K142" s="66">
        <v>1</v>
      </c>
      <c r="L142" s="66">
        <v>11500</v>
      </c>
      <c r="M142" s="128">
        <v>11500</v>
      </c>
    </row>
    <row r="143" spans="1:13" ht="15" customHeight="1" x14ac:dyDescent="0.35">
      <c r="A143" s="66">
        <v>8470305</v>
      </c>
      <c r="B143" s="66" t="s">
        <v>120</v>
      </c>
      <c r="C143" s="66">
        <v>428640</v>
      </c>
      <c r="D143" s="66" t="s">
        <v>55</v>
      </c>
      <c r="E143" s="66" t="str">
        <f t="shared" si="2"/>
        <v>847.8470305.1.428640.000000.847001.200179</v>
      </c>
      <c r="F143" s="66" t="s">
        <v>21</v>
      </c>
      <c r="G143" s="66">
        <v>847001</v>
      </c>
      <c r="H143" s="66" t="s">
        <v>23</v>
      </c>
      <c r="I143" s="66">
        <v>200179</v>
      </c>
      <c r="J143" s="66" t="s">
        <v>2054</v>
      </c>
      <c r="K143" s="66">
        <v>3</v>
      </c>
      <c r="L143" s="66">
        <v>15000</v>
      </c>
      <c r="M143" s="128">
        <v>45000</v>
      </c>
    </row>
    <row r="144" spans="1:13" ht="15" customHeight="1" x14ac:dyDescent="0.35">
      <c r="A144" s="66">
        <v>8470330</v>
      </c>
      <c r="B144" s="66" t="s">
        <v>199</v>
      </c>
      <c r="C144" s="66">
        <v>428640</v>
      </c>
      <c r="D144" s="66" t="s">
        <v>55</v>
      </c>
      <c r="E144" s="66" t="str">
        <f t="shared" si="2"/>
        <v>847.8470330.1.428640.000000.847001.200179</v>
      </c>
      <c r="F144" s="66" t="s">
        <v>21</v>
      </c>
      <c r="G144" s="66">
        <v>847001</v>
      </c>
      <c r="H144" s="66" t="s">
        <v>23</v>
      </c>
      <c r="I144" s="66">
        <v>200179</v>
      </c>
      <c r="J144" s="66" t="s">
        <v>2364</v>
      </c>
      <c r="K144" s="66">
        <v>2</v>
      </c>
      <c r="L144" s="66">
        <v>151000</v>
      </c>
      <c r="M144" s="128">
        <v>302000</v>
      </c>
    </row>
    <row r="145" spans="1:13" ht="15" customHeight="1" x14ac:dyDescent="0.35">
      <c r="A145" s="66">
        <v>8470810</v>
      </c>
      <c r="B145" s="66" t="s">
        <v>452</v>
      </c>
      <c r="C145" s="66">
        <v>430230</v>
      </c>
      <c r="D145" s="66" t="s">
        <v>467</v>
      </c>
      <c r="E145" s="66" t="str">
        <f t="shared" si="2"/>
        <v>847.8470810.1.430230.000000.847001.200179</v>
      </c>
      <c r="F145" s="66" t="s">
        <v>21</v>
      </c>
      <c r="G145" s="66">
        <v>847001</v>
      </c>
      <c r="H145" s="66" t="s">
        <v>23</v>
      </c>
      <c r="I145" s="66">
        <v>200179</v>
      </c>
      <c r="J145" s="66" t="s">
        <v>2826</v>
      </c>
      <c r="K145" s="66">
        <v>1</v>
      </c>
      <c r="L145" s="66">
        <v>1290000</v>
      </c>
      <c r="M145" s="128">
        <v>1290000</v>
      </c>
    </row>
    <row r="146" spans="1:13" ht="30" customHeight="1" x14ac:dyDescent="0.35">
      <c r="A146" s="66">
        <v>8470810</v>
      </c>
      <c r="B146" s="66" t="s">
        <v>452</v>
      </c>
      <c r="C146" s="66">
        <v>430230</v>
      </c>
      <c r="D146" s="66" t="s">
        <v>467</v>
      </c>
      <c r="E146" s="66" t="str">
        <f t="shared" si="2"/>
        <v>847.8470810.1.430230.000000.847001.200179</v>
      </c>
      <c r="F146" s="66" t="s">
        <v>21</v>
      </c>
      <c r="G146" s="66">
        <v>847001</v>
      </c>
      <c r="H146" s="66" t="s">
        <v>23</v>
      </c>
      <c r="I146" s="66">
        <v>200179</v>
      </c>
      <c r="J146" s="66" t="s">
        <v>2829</v>
      </c>
      <c r="K146" s="66">
        <v>1</v>
      </c>
      <c r="L146" s="66">
        <v>310050</v>
      </c>
      <c r="M146" s="128">
        <v>310050</v>
      </c>
    </row>
    <row r="147" spans="1:13" ht="15" customHeight="1" x14ac:dyDescent="0.35">
      <c r="A147" s="66">
        <v>8470810</v>
      </c>
      <c r="B147" s="66" t="s">
        <v>452</v>
      </c>
      <c r="C147" s="66">
        <v>430230</v>
      </c>
      <c r="D147" s="66" t="s">
        <v>467</v>
      </c>
      <c r="E147" s="66" t="str">
        <f t="shared" si="2"/>
        <v>847.8470810.1.430230.000000.847001.200179</v>
      </c>
      <c r="F147" s="66" t="s">
        <v>21</v>
      </c>
      <c r="G147" s="66">
        <v>847001</v>
      </c>
      <c r="H147" s="66" t="s">
        <v>23</v>
      </c>
      <c r="I147" s="66">
        <v>200179</v>
      </c>
      <c r="J147" s="66" t="s">
        <v>2831</v>
      </c>
      <c r="K147" s="66">
        <v>1</v>
      </c>
      <c r="L147" s="66">
        <v>222300</v>
      </c>
      <c r="M147" s="128">
        <v>222300</v>
      </c>
    </row>
    <row r="148" spans="1:13" ht="30" customHeight="1" x14ac:dyDescent="0.35">
      <c r="A148" s="66">
        <v>8470810</v>
      </c>
      <c r="B148" s="66" t="s">
        <v>452</v>
      </c>
      <c r="C148" s="66">
        <v>432205</v>
      </c>
      <c r="D148" s="66" t="s">
        <v>470</v>
      </c>
      <c r="E148" s="66" t="str">
        <f t="shared" si="2"/>
        <v>847.8470810.1.432205.000000.847001.200179</v>
      </c>
      <c r="F148" s="66" t="s">
        <v>21</v>
      </c>
      <c r="G148" s="66">
        <v>847001</v>
      </c>
      <c r="H148" s="66" t="s">
        <v>23</v>
      </c>
      <c r="I148" s="66">
        <v>200179</v>
      </c>
      <c r="J148" s="66" t="s">
        <v>2836</v>
      </c>
      <c r="K148" s="66">
        <v>1</v>
      </c>
      <c r="L148" s="66">
        <v>120000</v>
      </c>
      <c r="M148" s="128">
        <v>120000</v>
      </c>
    </row>
    <row r="149" spans="1:13" ht="30" customHeight="1" x14ac:dyDescent="0.35">
      <c r="A149" s="66">
        <v>8470810</v>
      </c>
      <c r="B149" s="66" t="s">
        <v>452</v>
      </c>
      <c r="C149" s="66">
        <v>432205</v>
      </c>
      <c r="D149" s="66" t="s">
        <v>470</v>
      </c>
      <c r="E149" s="66" t="str">
        <f t="shared" si="2"/>
        <v>847.8470810.1.432205.000000.847001.200179</v>
      </c>
      <c r="F149" s="66" t="s">
        <v>21</v>
      </c>
      <c r="G149" s="66">
        <v>847001</v>
      </c>
      <c r="H149" s="66" t="s">
        <v>23</v>
      </c>
      <c r="I149" s="66">
        <v>200179</v>
      </c>
      <c r="J149" s="66" t="s">
        <v>5320</v>
      </c>
      <c r="K149" s="66">
        <v>1</v>
      </c>
      <c r="L149" s="66">
        <v>970000</v>
      </c>
      <c r="M149" s="128">
        <v>970000</v>
      </c>
    </row>
    <row r="150" spans="1:13" ht="15" customHeight="1" x14ac:dyDescent="0.35">
      <c r="A150" s="66">
        <v>8470810</v>
      </c>
      <c r="B150" s="66" t="s">
        <v>452</v>
      </c>
      <c r="C150" s="66">
        <v>432205</v>
      </c>
      <c r="D150" s="66" t="s">
        <v>470</v>
      </c>
      <c r="E150" s="66" t="str">
        <f t="shared" si="2"/>
        <v>847.8470810.1.432205.000000.847001.200179</v>
      </c>
      <c r="F150" s="66" t="s">
        <v>21</v>
      </c>
      <c r="G150" s="66">
        <v>847001</v>
      </c>
      <c r="H150" s="66" t="s">
        <v>23</v>
      </c>
      <c r="I150" s="66">
        <v>200179</v>
      </c>
      <c r="J150" s="66" t="s">
        <v>2845</v>
      </c>
      <c r="K150" s="66">
        <v>1</v>
      </c>
      <c r="L150" s="66">
        <v>350000</v>
      </c>
      <c r="M150" s="128">
        <v>350000</v>
      </c>
    </row>
    <row r="151" spans="1:13" ht="15" customHeight="1" x14ac:dyDescent="0.35">
      <c r="A151" s="66">
        <v>8470810</v>
      </c>
      <c r="B151" s="66" t="s">
        <v>452</v>
      </c>
      <c r="C151" s="66">
        <v>432205</v>
      </c>
      <c r="D151" s="66" t="s">
        <v>470</v>
      </c>
      <c r="E151" s="66" t="str">
        <f t="shared" si="2"/>
        <v>847.8470810.1.432205.000000.847001.200179</v>
      </c>
      <c r="F151" s="66" t="s">
        <v>21</v>
      </c>
      <c r="G151" s="66">
        <v>847001</v>
      </c>
      <c r="H151" s="66" t="s">
        <v>23</v>
      </c>
      <c r="I151" s="66">
        <v>200179</v>
      </c>
      <c r="J151" s="66" t="s">
        <v>2848</v>
      </c>
      <c r="K151" s="66">
        <v>1</v>
      </c>
      <c r="L151" s="66">
        <v>150000</v>
      </c>
      <c r="M151" s="128">
        <v>150000</v>
      </c>
    </row>
    <row r="152" spans="1:13" ht="15" customHeight="1" x14ac:dyDescent="0.35">
      <c r="A152" s="66">
        <v>8470310</v>
      </c>
      <c r="B152" s="66" t="s">
        <v>154</v>
      </c>
      <c r="C152" s="66">
        <v>432209</v>
      </c>
      <c r="D152" s="66" t="s">
        <v>138</v>
      </c>
      <c r="E152" s="66" t="str">
        <f t="shared" si="2"/>
        <v>847.8470310.1.432209.000000.847001.200179</v>
      </c>
      <c r="F152" s="66" t="s">
        <v>21</v>
      </c>
      <c r="G152" s="66">
        <v>847001</v>
      </c>
      <c r="H152" s="66" t="s">
        <v>23</v>
      </c>
      <c r="I152" s="66">
        <v>200179</v>
      </c>
      <c r="J152" s="66" t="s">
        <v>5322</v>
      </c>
      <c r="K152" s="66">
        <v>1</v>
      </c>
      <c r="L152" s="66">
        <v>80000</v>
      </c>
      <c r="M152" s="128">
        <v>80000</v>
      </c>
    </row>
    <row r="153" spans="1:13" ht="15" customHeight="1" x14ac:dyDescent="0.35">
      <c r="A153" s="66">
        <v>8470315</v>
      </c>
      <c r="B153" s="66" t="s">
        <v>166</v>
      </c>
      <c r="C153" s="66">
        <v>432209</v>
      </c>
      <c r="D153" s="66" t="s">
        <v>138</v>
      </c>
      <c r="E153" s="66" t="str">
        <f t="shared" si="2"/>
        <v>847.8470315.1.432209.000000.847001.200179</v>
      </c>
      <c r="F153" s="66" t="s">
        <v>21</v>
      </c>
      <c r="G153" s="66">
        <v>847001</v>
      </c>
      <c r="H153" s="66" t="s">
        <v>23</v>
      </c>
      <c r="I153" s="66">
        <v>200179</v>
      </c>
      <c r="J153" s="66" t="s">
        <v>2172</v>
      </c>
      <c r="K153" s="66">
        <v>1</v>
      </c>
      <c r="L153" s="66">
        <v>90250</v>
      </c>
      <c r="M153" s="128">
        <v>90250</v>
      </c>
    </row>
    <row r="154" spans="1:13" ht="60" customHeight="1" x14ac:dyDescent="0.35">
      <c r="A154" s="66">
        <v>8470325</v>
      </c>
      <c r="B154" s="66" t="s">
        <v>190</v>
      </c>
      <c r="C154" s="66">
        <v>432209</v>
      </c>
      <c r="D154" s="66" t="s">
        <v>138</v>
      </c>
      <c r="E154" s="66" t="str">
        <f t="shared" si="2"/>
        <v>847.8470325.1.432209.000000.847001.200179</v>
      </c>
      <c r="F154" s="66" t="s">
        <v>21</v>
      </c>
      <c r="G154" s="66">
        <v>847001</v>
      </c>
      <c r="H154" s="66" t="s">
        <v>23</v>
      </c>
      <c r="I154" s="66">
        <v>200179</v>
      </c>
      <c r="J154" s="66" t="s">
        <v>2287</v>
      </c>
      <c r="K154" s="66">
        <v>1</v>
      </c>
      <c r="L154" s="66">
        <v>210500</v>
      </c>
      <c r="M154" s="128">
        <v>210500</v>
      </c>
    </row>
    <row r="155" spans="1:13" ht="15" customHeight="1" x14ac:dyDescent="0.35">
      <c r="A155" s="66">
        <v>8470330</v>
      </c>
      <c r="B155" s="66" t="s">
        <v>199</v>
      </c>
      <c r="C155" s="66">
        <v>432209</v>
      </c>
      <c r="D155" s="66" t="s">
        <v>138</v>
      </c>
      <c r="E155" s="66" t="str">
        <f t="shared" si="2"/>
        <v>847.8470330.1.432209.000000.847001.200179</v>
      </c>
      <c r="F155" s="66" t="s">
        <v>21</v>
      </c>
      <c r="G155" s="66">
        <v>847001</v>
      </c>
      <c r="H155" s="66" t="s">
        <v>23</v>
      </c>
      <c r="I155" s="66">
        <v>200179</v>
      </c>
      <c r="J155" s="66" t="s">
        <v>5324</v>
      </c>
      <c r="K155" s="66">
        <v>2</v>
      </c>
      <c r="L155" s="66">
        <v>15000</v>
      </c>
      <c r="M155" s="128">
        <v>30000</v>
      </c>
    </row>
    <row r="156" spans="1:13" ht="15" customHeight="1" x14ac:dyDescent="0.35">
      <c r="A156" s="66">
        <v>8470340</v>
      </c>
      <c r="B156" s="66" t="s">
        <v>217</v>
      </c>
      <c r="C156" s="66">
        <v>432209</v>
      </c>
      <c r="D156" s="66" t="s">
        <v>138</v>
      </c>
      <c r="E156" s="66" t="str">
        <f t="shared" si="2"/>
        <v>847.8470340.1.432209.000000.847001.200179</v>
      </c>
      <c r="F156" s="66" t="s">
        <v>21</v>
      </c>
      <c r="G156" s="66">
        <v>847001</v>
      </c>
      <c r="H156" s="66" t="s">
        <v>23</v>
      </c>
      <c r="I156" s="66">
        <v>200179</v>
      </c>
      <c r="J156" s="66" t="s">
        <v>2502</v>
      </c>
      <c r="K156" s="66">
        <v>1</v>
      </c>
      <c r="L156" s="66">
        <v>80000</v>
      </c>
      <c r="M156" s="128">
        <v>80000</v>
      </c>
    </row>
    <row r="157" spans="1:13" ht="15" customHeight="1" x14ac:dyDescent="0.35">
      <c r="A157" s="66">
        <v>8470350</v>
      </c>
      <c r="B157" s="66" t="s">
        <v>232</v>
      </c>
      <c r="C157" s="66">
        <v>432209</v>
      </c>
      <c r="D157" s="66" t="s">
        <v>138</v>
      </c>
      <c r="E157" s="66" t="str">
        <f t="shared" si="2"/>
        <v>847.8470350.1.432209.000000.847001.200179</v>
      </c>
      <c r="F157" s="66" t="s">
        <v>21</v>
      </c>
      <c r="G157" s="66">
        <v>847001</v>
      </c>
      <c r="H157" s="66" t="s">
        <v>23</v>
      </c>
      <c r="I157" s="66">
        <v>200179</v>
      </c>
      <c r="J157" s="66" t="s">
        <v>5327</v>
      </c>
      <c r="K157" s="66">
        <v>8</v>
      </c>
      <c r="L157" s="66">
        <v>11000</v>
      </c>
      <c r="M157" s="128">
        <v>88000</v>
      </c>
    </row>
    <row r="158" spans="1:13" ht="15" customHeight="1" x14ac:dyDescent="0.35">
      <c r="A158" s="66">
        <v>8470350</v>
      </c>
      <c r="B158" s="66" t="s">
        <v>232</v>
      </c>
      <c r="C158" s="66">
        <v>432209</v>
      </c>
      <c r="D158" s="66" t="s">
        <v>138</v>
      </c>
      <c r="E158" s="66" t="str">
        <f t="shared" si="2"/>
        <v>847.8470350.1.432209.000000.847001.200179</v>
      </c>
      <c r="F158" s="66" t="s">
        <v>21</v>
      </c>
      <c r="G158" s="66">
        <v>847001</v>
      </c>
      <c r="H158" s="66" t="s">
        <v>23</v>
      </c>
      <c r="I158" s="66">
        <v>200179</v>
      </c>
      <c r="J158" s="66" t="s">
        <v>2624</v>
      </c>
      <c r="K158" s="66">
        <v>1</v>
      </c>
      <c r="L158" s="66">
        <v>84700</v>
      </c>
      <c r="M158" s="128">
        <v>84700</v>
      </c>
    </row>
    <row r="159" spans="1:13" ht="15" customHeight="1" x14ac:dyDescent="0.35">
      <c r="A159" s="66">
        <v>8470350</v>
      </c>
      <c r="B159" s="66" t="s">
        <v>232</v>
      </c>
      <c r="C159" s="66">
        <v>432209</v>
      </c>
      <c r="D159" s="66" t="s">
        <v>138</v>
      </c>
      <c r="E159" s="66" t="str">
        <f t="shared" si="2"/>
        <v>847.8470350.1.432209.000000.847001.200179</v>
      </c>
      <c r="F159" s="66" t="s">
        <v>21</v>
      </c>
      <c r="G159" s="66">
        <v>847001</v>
      </c>
      <c r="H159" s="66" t="s">
        <v>23</v>
      </c>
      <c r="I159" s="66">
        <v>200179</v>
      </c>
      <c r="J159" s="66" t="s">
        <v>5328</v>
      </c>
      <c r="K159" s="66">
        <v>1</v>
      </c>
      <c r="L159" s="66">
        <v>165000</v>
      </c>
      <c r="M159" s="128">
        <v>165000</v>
      </c>
    </row>
    <row r="160" spans="1:13" ht="15" customHeight="1" x14ac:dyDescent="0.35">
      <c r="A160" s="66">
        <v>8470350</v>
      </c>
      <c r="B160" s="66" t="s">
        <v>232</v>
      </c>
      <c r="C160" s="66">
        <v>432209</v>
      </c>
      <c r="D160" s="66" t="s">
        <v>138</v>
      </c>
      <c r="E160" s="66" t="str">
        <f t="shared" si="2"/>
        <v>847.8470350.1.432209.000000.847001.200179</v>
      </c>
      <c r="F160" s="66" t="s">
        <v>21</v>
      </c>
      <c r="G160" s="66">
        <v>847001</v>
      </c>
      <c r="H160" s="66" t="s">
        <v>23</v>
      </c>
      <c r="I160" s="66">
        <v>200179</v>
      </c>
      <c r="J160" s="66" t="s">
        <v>5329</v>
      </c>
      <c r="K160" s="66">
        <v>1</v>
      </c>
      <c r="L160" s="66">
        <v>132000</v>
      </c>
      <c r="M160" s="128">
        <v>132000</v>
      </c>
    </row>
    <row r="161" spans="1:13" ht="15" customHeight="1" x14ac:dyDescent="0.35">
      <c r="A161" s="66">
        <v>8470350</v>
      </c>
      <c r="B161" s="66" t="s">
        <v>232</v>
      </c>
      <c r="C161" s="66">
        <v>435340</v>
      </c>
      <c r="D161" s="66" t="s">
        <v>239</v>
      </c>
      <c r="E161" s="66" t="str">
        <f t="shared" si="2"/>
        <v>847.8470350.1.435340.000000.847001.200179</v>
      </c>
      <c r="F161" s="66" t="s">
        <v>21</v>
      </c>
      <c r="G161" s="66">
        <v>847001</v>
      </c>
      <c r="H161" s="66" t="s">
        <v>23</v>
      </c>
      <c r="I161" s="66">
        <v>200179</v>
      </c>
      <c r="J161" s="66" t="s">
        <v>2630</v>
      </c>
      <c r="K161" s="66">
        <v>10</v>
      </c>
      <c r="L161" s="66">
        <v>1000</v>
      </c>
      <c r="M161" s="128">
        <v>10000</v>
      </c>
    </row>
    <row r="162" spans="1:13" ht="15" customHeight="1" x14ac:dyDescent="0.35">
      <c r="A162" s="66">
        <v>8470305</v>
      </c>
      <c r="B162" s="66" t="s">
        <v>120</v>
      </c>
      <c r="C162" s="66">
        <v>435350</v>
      </c>
      <c r="D162" s="66" t="s">
        <v>144</v>
      </c>
      <c r="E162" s="66" t="str">
        <f t="shared" si="2"/>
        <v>847.8470305.1.435350.000000.847001.200179</v>
      </c>
      <c r="F162" s="66" t="s">
        <v>21</v>
      </c>
      <c r="G162" s="66">
        <v>847001</v>
      </c>
      <c r="H162" s="66" t="s">
        <v>23</v>
      </c>
      <c r="I162" s="66">
        <v>200179</v>
      </c>
      <c r="J162" s="66" t="s">
        <v>2059</v>
      </c>
      <c r="K162" s="66">
        <v>1</v>
      </c>
      <c r="L162" s="66">
        <v>260000</v>
      </c>
      <c r="M162" s="128">
        <v>260000</v>
      </c>
    </row>
    <row r="163" spans="1:13" ht="15" customHeight="1" x14ac:dyDescent="0.35">
      <c r="A163" s="66">
        <v>8470310</v>
      </c>
      <c r="B163" s="66" t="s">
        <v>154</v>
      </c>
      <c r="C163" s="66">
        <v>435350</v>
      </c>
      <c r="D163" s="66" t="s">
        <v>144</v>
      </c>
      <c r="E163" s="66" t="str">
        <f t="shared" si="2"/>
        <v>847.8470310.1.435350.000000.847001.200179</v>
      </c>
      <c r="F163" s="66" t="s">
        <v>21</v>
      </c>
      <c r="G163" s="66">
        <v>847001</v>
      </c>
      <c r="H163" s="66" t="s">
        <v>23</v>
      </c>
      <c r="I163" s="66">
        <v>200179</v>
      </c>
      <c r="J163" s="66" t="s">
        <v>2112</v>
      </c>
      <c r="K163" s="66">
        <v>16</v>
      </c>
      <c r="L163" s="66">
        <v>13000</v>
      </c>
      <c r="M163" s="128">
        <v>208000</v>
      </c>
    </row>
    <row r="164" spans="1:13" ht="15" customHeight="1" x14ac:dyDescent="0.35">
      <c r="A164" s="66">
        <v>8470315</v>
      </c>
      <c r="B164" s="66" t="s">
        <v>166</v>
      </c>
      <c r="C164" s="66">
        <v>435350</v>
      </c>
      <c r="D164" s="66" t="s">
        <v>144</v>
      </c>
      <c r="E164" s="66" t="str">
        <f t="shared" si="2"/>
        <v>847.8470315.1.435350.000000.847001.200179</v>
      </c>
      <c r="F164" s="66" t="s">
        <v>21</v>
      </c>
      <c r="G164" s="66">
        <v>847001</v>
      </c>
      <c r="H164" s="66" t="s">
        <v>23</v>
      </c>
      <c r="I164" s="66">
        <v>200179</v>
      </c>
      <c r="J164" s="66" t="s">
        <v>2177</v>
      </c>
      <c r="K164" s="66">
        <v>13</v>
      </c>
      <c r="L164" s="66">
        <v>3200</v>
      </c>
      <c r="M164" s="128">
        <v>41600</v>
      </c>
    </row>
    <row r="165" spans="1:13" ht="15" customHeight="1" x14ac:dyDescent="0.35">
      <c r="A165" s="66">
        <v>8470320</v>
      </c>
      <c r="B165" s="66" t="s">
        <v>183</v>
      </c>
      <c r="C165" s="66">
        <v>435350</v>
      </c>
      <c r="D165" s="66" t="s">
        <v>144</v>
      </c>
      <c r="E165" s="66" t="str">
        <f t="shared" si="2"/>
        <v>847.8470320.1.435350.000000.847001.200179</v>
      </c>
      <c r="F165" s="66" t="s">
        <v>21</v>
      </c>
      <c r="G165" s="66">
        <v>847001</v>
      </c>
      <c r="H165" s="66" t="s">
        <v>23</v>
      </c>
      <c r="I165" s="66">
        <v>200179</v>
      </c>
      <c r="J165" s="66" t="s">
        <v>2233</v>
      </c>
      <c r="K165" s="66">
        <v>1</v>
      </c>
      <c r="L165" s="66">
        <v>50000</v>
      </c>
      <c r="M165" s="128">
        <v>50000</v>
      </c>
    </row>
    <row r="166" spans="1:13" ht="45" customHeight="1" x14ac:dyDescent="0.35">
      <c r="A166" s="66">
        <v>8470325</v>
      </c>
      <c r="B166" s="66" t="s">
        <v>190</v>
      </c>
      <c r="C166" s="66">
        <v>435350</v>
      </c>
      <c r="D166" s="66" t="s">
        <v>144</v>
      </c>
      <c r="E166" s="66" t="str">
        <f t="shared" si="2"/>
        <v>847.8470325.1.435350.000000.847001.200179</v>
      </c>
      <c r="F166" s="66" t="s">
        <v>21</v>
      </c>
      <c r="G166" s="66">
        <v>847001</v>
      </c>
      <c r="H166" s="66" t="s">
        <v>23</v>
      </c>
      <c r="I166" s="66">
        <v>200179</v>
      </c>
      <c r="J166" s="66" t="s">
        <v>2292</v>
      </c>
      <c r="K166" s="66">
        <v>8</v>
      </c>
      <c r="L166" s="66">
        <v>10000</v>
      </c>
      <c r="M166" s="128">
        <v>80000</v>
      </c>
    </row>
    <row r="167" spans="1:13" ht="15" customHeight="1" x14ac:dyDescent="0.35">
      <c r="A167" s="66">
        <v>8470330</v>
      </c>
      <c r="B167" s="66" t="s">
        <v>199</v>
      </c>
      <c r="C167" s="66">
        <v>435350</v>
      </c>
      <c r="D167" s="66" t="s">
        <v>144</v>
      </c>
      <c r="E167" s="66" t="str">
        <f t="shared" si="2"/>
        <v>847.8470330.1.435350.000000.847001.200179</v>
      </c>
      <c r="F167" s="66" t="s">
        <v>21</v>
      </c>
      <c r="G167" s="66">
        <v>847001</v>
      </c>
      <c r="H167" s="66" t="s">
        <v>23</v>
      </c>
      <c r="I167" s="66">
        <v>200179</v>
      </c>
      <c r="J167" s="66" t="s">
        <v>5331</v>
      </c>
      <c r="K167" s="66">
        <v>63</v>
      </c>
      <c r="L167" s="66">
        <v>7000</v>
      </c>
      <c r="M167" s="128">
        <v>441000</v>
      </c>
    </row>
    <row r="168" spans="1:13" ht="15" customHeight="1" x14ac:dyDescent="0.35">
      <c r="A168" s="66">
        <v>8470335</v>
      </c>
      <c r="B168" s="66" t="s">
        <v>208</v>
      </c>
      <c r="C168" s="66">
        <v>435350</v>
      </c>
      <c r="D168" s="66" t="s">
        <v>144</v>
      </c>
      <c r="E168" s="66" t="str">
        <f t="shared" si="2"/>
        <v>847.8470335.1.435350.000000.847001.200179</v>
      </c>
      <c r="F168" s="66" t="s">
        <v>21</v>
      </c>
      <c r="G168" s="66">
        <v>847001</v>
      </c>
      <c r="H168" s="66" t="s">
        <v>23</v>
      </c>
      <c r="I168" s="66">
        <v>200179</v>
      </c>
      <c r="J168" s="66" t="s">
        <v>2425</v>
      </c>
      <c r="K168" s="66">
        <v>9</v>
      </c>
      <c r="L168" s="66">
        <v>6440</v>
      </c>
      <c r="M168" s="128">
        <v>57960</v>
      </c>
    </row>
    <row r="169" spans="1:13" ht="15" customHeight="1" x14ac:dyDescent="0.35">
      <c r="A169" s="66">
        <v>8470340</v>
      </c>
      <c r="B169" s="66" t="s">
        <v>217</v>
      </c>
      <c r="C169" s="66">
        <v>435350</v>
      </c>
      <c r="D169" s="66" t="s">
        <v>144</v>
      </c>
      <c r="E169" s="66" t="str">
        <f t="shared" si="2"/>
        <v>847.8470340.1.435350.000000.847001.200179</v>
      </c>
      <c r="F169" s="66" t="s">
        <v>21</v>
      </c>
      <c r="G169" s="66">
        <v>847001</v>
      </c>
      <c r="H169" s="66" t="s">
        <v>23</v>
      </c>
      <c r="I169" s="66">
        <v>200179</v>
      </c>
      <c r="J169" s="66" t="s">
        <v>5332</v>
      </c>
      <c r="K169" s="66">
        <v>37</v>
      </c>
      <c r="L169" s="66">
        <v>8000</v>
      </c>
      <c r="M169" s="128">
        <v>296000</v>
      </c>
    </row>
    <row r="170" spans="1:13" ht="15" customHeight="1" x14ac:dyDescent="0.35">
      <c r="A170" s="66">
        <v>8470345</v>
      </c>
      <c r="B170" s="66" t="s">
        <v>225</v>
      </c>
      <c r="C170" s="66">
        <v>435350</v>
      </c>
      <c r="D170" s="66" t="s">
        <v>144</v>
      </c>
      <c r="E170" s="66" t="str">
        <f t="shared" si="2"/>
        <v>847.8470345.1.435350.000000.847001.200179</v>
      </c>
      <c r="F170" s="66" t="s">
        <v>21</v>
      </c>
      <c r="G170" s="66">
        <v>847001</v>
      </c>
      <c r="H170" s="66" t="s">
        <v>23</v>
      </c>
      <c r="I170" s="66">
        <v>200179</v>
      </c>
      <c r="J170" s="66" t="s">
        <v>2552</v>
      </c>
      <c r="K170" s="66">
        <v>7</v>
      </c>
      <c r="L170" s="66">
        <v>10000</v>
      </c>
      <c r="M170" s="128">
        <v>70000</v>
      </c>
    </row>
    <row r="171" spans="1:13" ht="15" customHeight="1" x14ac:dyDescent="0.35">
      <c r="A171" s="66">
        <v>8470350</v>
      </c>
      <c r="B171" s="66" t="s">
        <v>232</v>
      </c>
      <c r="C171" s="66">
        <v>435350</v>
      </c>
      <c r="D171" s="66" t="s">
        <v>144</v>
      </c>
      <c r="E171" s="66" t="str">
        <f t="shared" si="2"/>
        <v>847.8470350.1.435350.000000.847001.200179</v>
      </c>
      <c r="F171" s="66" t="s">
        <v>21</v>
      </c>
      <c r="G171" s="66">
        <v>847001</v>
      </c>
      <c r="H171" s="66" t="s">
        <v>23</v>
      </c>
      <c r="I171" s="66">
        <v>200179</v>
      </c>
      <c r="J171" s="66" t="s">
        <v>2635</v>
      </c>
      <c r="K171" s="66">
        <v>10</v>
      </c>
      <c r="L171" s="66">
        <v>5000</v>
      </c>
      <c r="M171" s="128">
        <v>50000</v>
      </c>
    </row>
    <row r="172" spans="1:13" ht="15" customHeight="1" x14ac:dyDescent="0.35">
      <c r="A172" s="66">
        <v>8470305</v>
      </c>
      <c r="B172" s="66" t="s">
        <v>120</v>
      </c>
      <c r="C172" s="66">
        <v>435508</v>
      </c>
      <c r="D172" s="66" t="s">
        <v>147</v>
      </c>
      <c r="E172" s="66" t="str">
        <f t="shared" si="2"/>
        <v>847.8470305.1.435508.000000.847001.200179</v>
      </c>
      <c r="F172" s="66" t="s">
        <v>21</v>
      </c>
      <c r="G172" s="66">
        <v>847001</v>
      </c>
      <c r="H172" s="66" t="s">
        <v>23</v>
      </c>
      <c r="I172" s="66">
        <v>200179</v>
      </c>
      <c r="J172" s="66" t="s">
        <v>2063</v>
      </c>
      <c r="K172" s="66">
        <v>1</v>
      </c>
      <c r="L172" s="66">
        <v>100000</v>
      </c>
      <c r="M172" s="128">
        <v>100000</v>
      </c>
    </row>
    <row r="173" spans="1:13" ht="15" customHeight="1" x14ac:dyDescent="0.35">
      <c r="A173" s="66">
        <v>8470310</v>
      </c>
      <c r="B173" s="66" t="s">
        <v>154</v>
      </c>
      <c r="C173" s="66">
        <v>435508</v>
      </c>
      <c r="D173" s="66" t="s">
        <v>147</v>
      </c>
      <c r="E173" s="66" t="str">
        <f t="shared" si="2"/>
        <v>847.8470310.1.435508.000000.847001.200179</v>
      </c>
      <c r="F173" s="66" t="s">
        <v>21</v>
      </c>
      <c r="G173" s="66">
        <v>847001</v>
      </c>
      <c r="H173" s="66" t="s">
        <v>23</v>
      </c>
      <c r="I173" s="66">
        <v>200179</v>
      </c>
      <c r="J173" s="66" t="s">
        <v>5333</v>
      </c>
      <c r="K173" s="66">
        <v>1</v>
      </c>
      <c r="L173" s="66">
        <v>80000</v>
      </c>
      <c r="M173" s="128">
        <v>80000</v>
      </c>
    </row>
    <row r="174" spans="1:13" ht="15" customHeight="1" x14ac:dyDescent="0.35">
      <c r="A174" s="66">
        <v>8470315</v>
      </c>
      <c r="B174" s="66" t="s">
        <v>166</v>
      </c>
      <c r="C174" s="66">
        <v>435508</v>
      </c>
      <c r="D174" s="66" t="s">
        <v>147</v>
      </c>
      <c r="E174" s="66" t="str">
        <f t="shared" si="2"/>
        <v>847.8470315.1.435508.000000.847001.200179</v>
      </c>
      <c r="F174" s="66" t="s">
        <v>21</v>
      </c>
      <c r="G174" s="66">
        <v>847001</v>
      </c>
      <c r="H174" s="66" t="s">
        <v>23</v>
      </c>
      <c r="I174" s="66">
        <v>200179</v>
      </c>
      <c r="J174" s="66" t="s">
        <v>2182</v>
      </c>
      <c r="K174" s="66">
        <v>1</v>
      </c>
      <c r="L174" s="66">
        <v>150000</v>
      </c>
      <c r="M174" s="128">
        <v>150000</v>
      </c>
    </row>
    <row r="175" spans="1:13" ht="15" customHeight="1" x14ac:dyDescent="0.35">
      <c r="A175" s="66">
        <v>8470320</v>
      </c>
      <c r="B175" s="66" t="s">
        <v>183</v>
      </c>
      <c r="C175" s="66">
        <v>435508</v>
      </c>
      <c r="D175" s="66" t="s">
        <v>147</v>
      </c>
      <c r="E175" s="66" t="str">
        <f t="shared" si="2"/>
        <v>847.8470320.1.435508.000000.847001.200179</v>
      </c>
      <c r="F175" s="66" t="s">
        <v>21</v>
      </c>
      <c r="G175" s="66">
        <v>847001</v>
      </c>
      <c r="H175" s="66" t="s">
        <v>23</v>
      </c>
      <c r="I175" s="66">
        <v>200179</v>
      </c>
      <c r="J175" s="66" t="s">
        <v>5334</v>
      </c>
      <c r="K175" s="66">
        <v>1</v>
      </c>
      <c r="L175" s="66">
        <v>170000</v>
      </c>
      <c r="M175" s="128">
        <v>170000</v>
      </c>
    </row>
    <row r="176" spans="1:13" ht="45" customHeight="1" x14ac:dyDescent="0.35">
      <c r="A176" s="66">
        <v>8470325</v>
      </c>
      <c r="B176" s="66" t="s">
        <v>190</v>
      </c>
      <c r="C176" s="66">
        <v>435508</v>
      </c>
      <c r="D176" s="66" t="s">
        <v>147</v>
      </c>
      <c r="E176" s="66" t="str">
        <f t="shared" si="2"/>
        <v>847.8470325.1.435508.000000.847001.200179</v>
      </c>
      <c r="F176" s="66" t="s">
        <v>21</v>
      </c>
      <c r="G176" s="66">
        <v>847001</v>
      </c>
      <c r="H176" s="66" t="s">
        <v>23</v>
      </c>
      <c r="I176" s="66">
        <v>200179</v>
      </c>
      <c r="J176" s="66" t="s">
        <v>2297</v>
      </c>
      <c r="K176" s="66">
        <v>1</v>
      </c>
      <c r="L176" s="66">
        <v>91319</v>
      </c>
      <c r="M176" s="128">
        <v>91319</v>
      </c>
    </row>
    <row r="177" spans="1:13" ht="15" customHeight="1" x14ac:dyDescent="0.35">
      <c r="A177" s="66">
        <v>8470330</v>
      </c>
      <c r="B177" s="66" t="s">
        <v>199</v>
      </c>
      <c r="C177" s="66">
        <v>435508</v>
      </c>
      <c r="D177" s="66" t="s">
        <v>147</v>
      </c>
      <c r="E177" s="66" t="str">
        <f t="shared" si="2"/>
        <v>847.8470330.1.435508.000000.847001.200179</v>
      </c>
      <c r="F177" s="66" t="s">
        <v>21</v>
      </c>
      <c r="G177" s="66">
        <v>847001</v>
      </c>
      <c r="H177" s="66" t="s">
        <v>23</v>
      </c>
      <c r="I177" s="66">
        <v>200179</v>
      </c>
      <c r="J177" s="66" t="s">
        <v>2374</v>
      </c>
      <c r="K177" s="66">
        <v>20</v>
      </c>
      <c r="L177" s="66">
        <v>1000</v>
      </c>
      <c r="M177" s="128">
        <v>20000</v>
      </c>
    </row>
    <row r="178" spans="1:13" ht="15" customHeight="1" x14ac:dyDescent="0.35">
      <c r="A178" s="66">
        <v>8470335</v>
      </c>
      <c r="B178" s="66" t="s">
        <v>208</v>
      </c>
      <c r="C178" s="66">
        <v>435508</v>
      </c>
      <c r="D178" s="66" t="s">
        <v>147</v>
      </c>
      <c r="E178" s="66" t="str">
        <f t="shared" si="2"/>
        <v>847.8470335.1.435508.000000.847001.200179</v>
      </c>
      <c r="F178" s="66" t="s">
        <v>21</v>
      </c>
      <c r="G178" s="66">
        <v>847001</v>
      </c>
      <c r="H178" s="66" t="s">
        <v>23</v>
      </c>
      <c r="I178" s="66">
        <v>200179</v>
      </c>
      <c r="J178" s="66" t="s">
        <v>5336</v>
      </c>
      <c r="K178" s="66">
        <v>1</v>
      </c>
      <c r="L178" s="66">
        <v>80000</v>
      </c>
      <c r="M178" s="128">
        <v>80000</v>
      </c>
    </row>
    <row r="179" spans="1:13" ht="15" customHeight="1" x14ac:dyDescent="0.35">
      <c r="A179" s="66">
        <v>8470340</v>
      </c>
      <c r="B179" s="66" t="s">
        <v>217</v>
      </c>
      <c r="C179" s="66">
        <v>435508</v>
      </c>
      <c r="D179" s="66" t="s">
        <v>147</v>
      </c>
      <c r="E179" s="66" t="str">
        <f t="shared" si="2"/>
        <v>847.8470340.1.435508.000000.847001.200179</v>
      </c>
      <c r="F179" s="66" t="s">
        <v>21</v>
      </c>
      <c r="G179" s="66">
        <v>847001</v>
      </c>
      <c r="H179" s="66" t="s">
        <v>23</v>
      </c>
      <c r="I179" s="66">
        <v>200179</v>
      </c>
      <c r="J179" s="66" t="s">
        <v>5338</v>
      </c>
      <c r="K179" s="66">
        <v>12</v>
      </c>
      <c r="L179" s="66">
        <v>22000</v>
      </c>
      <c r="M179" s="128">
        <v>264000</v>
      </c>
    </row>
    <row r="180" spans="1:13" ht="15" customHeight="1" x14ac:dyDescent="0.35">
      <c r="A180" s="66">
        <v>8470345</v>
      </c>
      <c r="B180" s="66" t="s">
        <v>225</v>
      </c>
      <c r="C180" s="66">
        <v>435508</v>
      </c>
      <c r="D180" s="66" t="s">
        <v>147</v>
      </c>
      <c r="E180" s="66" t="str">
        <f t="shared" si="2"/>
        <v>847.8470345.1.435508.000000.847001.200179</v>
      </c>
      <c r="F180" s="66" t="s">
        <v>21</v>
      </c>
      <c r="G180" s="66">
        <v>847001</v>
      </c>
      <c r="H180" s="66" t="s">
        <v>23</v>
      </c>
      <c r="I180" s="66">
        <v>200179</v>
      </c>
      <c r="J180" s="66" t="s">
        <v>2556</v>
      </c>
      <c r="K180" s="66">
        <v>1</v>
      </c>
      <c r="L180" s="66">
        <v>217526</v>
      </c>
      <c r="M180" s="128">
        <v>217526</v>
      </c>
    </row>
    <row r="181" spans="1:13" ht="15" customHeight="1" x14ac:dyDescent="0.35">
      <c r="A181" s="66">
        <v>8470350</v>
      </c>
      <c r="B181" s="66" t="s">
        <v>232</v>
      </c>
      <c r="C181" s="66">
        <v>435508</v>
      </c>
      <c r="D181" s="66" t="s">
        <v>147</v>
      </c>
      <c r="E181" s="66" t="str">
        <f t="shared" si="2"/>
        <v>847.8470350.1.435508.000000.847001.200179</v>
      </c>
      <c r="F181" s="66" t="s">
        <v>21</v>
      </c>
      <c r="G181" s="66">
        <v>847001</v>
      </c>
      <c r="H181" s="66" t="s">
        <v>23</v>
      </c>
      <c r="I181" s="66">
        <v>200179</v>
      </c>
      <c r="J181" s="66" t="s">
        <v>2639</v>
      </c>
      <c r="K181" s="66">
        <v>25</v>
      </c>
      <c r="L181" s="66">
        <v>1100</v>
      </c>
      <c r="M181" s="128">
        <v>27500</v>
      </c>
    </row>
    <row r="182" spans="1:13" ht="15" customHeight="1" x14ac:dyDescent="0.35">
      <c r="A182" s="66">
        <v>8470350</v>
      </c>
      <c r="B182" s="66" t="s">
        <v>232</v>
      </c>
      <c r="C182" s="66">
        <v>435508</v>
      </c>
      <c r="D182" s="66" t="s">
        <v>147</v>
      </c>
      <c r="E182" s="66" t="str">
        <f t="shared" si="2"/>
        <v>847.8470350.1.435508.000000.847001.200179</v>
      </c>
      <c r="F182" s="66" t="s">
        <v>21</v>
      </c>
      <c r="G182" s="66">
        <v>847001</v>
      </c>
      <c r="H182" s="66" t="s">
        <v>23</v>
      </c>
      <c r="I182" s="66">
        <v>200179</v>
      </c>
      <c r="J182" s="66" t="s">
        <v>2640</v>
      </c>
      <c r="K182" s="66">
        <v>45</v>
      </c>
      <c r="L182" s="66">
        <v>550</v>
      </c>
      <c r="M182" s="128">
        <v>24750</v>
      </c>
    </row>
    <row r="183" spans="1:13" ht="15" customHeight="1" x14ac:dyDescent="0.35">
      <c r="A183" s="66">
        <v>8470350</v>
      </c>
      <c r="B183" s="66" t="s">
        <v>232</v>
      </c>
      <c r="C183" s="66">
        <v>435508</v>
      </c>
      <c r="D183" s="66" t="s">
        <v>147</v>
      </c>
      <c r="E183" s="66" t="str">
        <f t="shared" si="2"/>
        <v>847.8470350.1.435508.000000.847001.200179</v>
      </c>
      <c r="F183" s="66" t="s">
        <v>21</v>
      </c>
      <c r="G183" s="66">
        <v>847001</v>
      </c>
      <c r="H183" s="66" t="s">
        <v>23</v>
      </c>
      <c r="I183" s="66">
        <v>200179</v>
      </c>
      <c r="J183" s="66" t="s">
        <v>2641</v>
      </c>
      <c r="K183" s="66">
        <v>1</v>
      </c>
      <c r="L183" s="66">
        <v>66000</v>
      </c>
      <c r="M183" s="128">
        <v>66000</v>
      </c>
    </row>
    <row r="184" spans="1:13" ht="15" customHeight="1" x14ac:dyDescent="0.35">
      <c r="A184" s="66">
        <v>8470310</v>
      </c>
      <c r="B184" s="66" t="s">
        <v>154</v>
      </c>
      <c r="C184" s="66">
        <v>436110</v>
      </c>
      <c r="D184" s="66" t="s">
        <v>64</v>
      </c>
      <c r="E184" s="66" t="str">
        <f t="shared" si="2"/>
        <v>847.8470310.1.436110.000000.847001.200179</v>
      </c>
      <c r="F184" s="66" t="s">
        <v>21</v>
      </c>
      <c r="G184" s="66">
        <v>847001</v>
      </c>
      <c r="H184" s="66" t="s">
        <v>23</v>
      </c>
      <c r="I184" s="66">
        <v>200179</v>
      </c>
      <c r="J184" s="66" t="s">
        <v>2118</v>
      </c>
      <c r="K184" s="66">
        <v>8</v>
      </c>
      <c r="L184" s="66">
        <v>500</v>
      </c>
      <c r="M184" s="128">
        <v>4000</v>
      </c>
    </row>
    <row r="185" spans="1:13" ht="15" customHeight="1" x14ac:dyDescent="0.35">
      <c r="A185" s="66">
        <v>8470315</v>
      </c>
      <c r="B185" s="66" t="s">
        <v>166</v>
      </c>
      <c r="C185" s="66">
        <v>436110</v>
      </c>
      <c r="D185" s="66" t="s">
        <v>64</v>
      </c>
      <c r="E185" s="66" t="str">
        <f t="shared" si="2"/>
        <v>847.8470315.1.436110.000000.847001.200179</v>
      </c>
      <c r="F185" s="66" t="s">
        <v>21</v>
      </c>
      <c r="G185" s="66">
        <v>847001</v>
      </c>
      <c r="H185" s="66" t="s">
        <v>23</v>
      </c>
      <c r="I185" s="66">
        <v>200179</v>
      </c>
      <c r="J185" s="66" t="s">
        <v>2187</v>
      </c>
      <c r="K185" s="66">
        <v>5</v>
      </c>
      <c r="L185" s="66">
        <v>400</v>
      </c>
      <c r="M185" s="128">
        <v>2000</v>
      </c>
    </row>
    <row r="186" spans="1:13" ht="15" customHeight="1" x14ac:dyDescent="0.35">
      <c r="A186" s="66">
        <v>8470320</v>
      </c>
      <c r="B186" s="66" t="s">
        <v>183</v>
      </c>
      <c r="C186" s="66">
        <v>436110</v>
      </c>
      <c r="D186" s="66" t="s">
        <v>64</v>
      </c>
      <c r="E186" s="66" t="str">
        <f t="shared" si="2"/>
        <v>847.8470320.1.436110.000000.847001.200179</v>
      </c>
      <c r="F186" s="66" t="s">
        <v>21</v>
      </c>
      <c r="G186" s="66">
        <v>847001</v>
      </c>
      <c r="H186" s="66" t="s">
        <v>23</v>
      </c>
      <c r="I186" s="66">
        <v>200179</v>
      </c>
      <c r="J186" s="66" t="s">
        <v>2235</v>
      </c>
      <c r="K186" s="66">
        <v>1</v>
      </c>
      <c r="L186" s="66">
        <v>35000</v>
      </c>
      <c r="M186" s="128">
        <v>35000</v>
      </c>
    </row>
    <row r="187" spans="1:13" ht="15" customHeight="1" x14ac:dyDescent="0.35">
      <c r="A187" s="66">
        <v>8470335</v>
      </c>
      <c r="B187" s="66" t="s">
        <v>208</v>
      </c>
      <c r="C187" s="66">
        <v>436110</v>
      </c>
      <c r="D187" s="66" t="s">
        <v>64</v>
      </c>
      <c r="E187" s="66" t="str">
        <f t="shared" si="2"/>
        <v>847.8470335.1.436110.000000.847001.200179</v>
      </c>
      <c r="F187" s="66" t="s">
        <v>21</v>
      </c>
      <c r="G187" s="66">
        <v>847001</v>
      </c>
      <c r="H187" s="66" t="s">
        <v>23</v>
      </c>
      <c r="I187" s="66">
        <v>200179</v>
      </c>
      <c r="J187" s="66" t="s">
        <v>2441</v>
      </c>
      <c r="K187" s="66">
        <v>1</v>
      </c>
      <c r="L187" s="66">
        <v>800</v>
      </c>
      <c r="M187" s="128">
        <v>800</v>
      </c>
    </row>
    <row r="188" spans="1:13" ht="15" customHeight="1" x14ac:dyDescent="0.35">
      <c r="A188" s="66">
        <v>8470345</v>
      </c>
      <c r="B188" s="66" t="s">
        <v>225</v>
      </c>
      <c r="C188" s="66">
        <v>436110</v>
      </c>
      <c r="D188" s="66" t="s">
        <v>64</v>
      </c>
      <c r="E188" s="66" t="str">
        <f t="shared" si="2"/>
        <v>847.8470345.1.436110.000000.847001.200179</v>
      </c>
      <c r="F188" s="66" t="s">
        <v>21</v>
      </c>
      <c r="G188" s="66">
        <v>847001</v>
      </c>
      <c r="H188" s="66" t="s">
        <v>23</v>
      </c>
      <c r="I188" s="66">
        <v>200179</v>
      </c>
      <c r="J188" s="66" t="s">
        <v>2559</v>
      </c>
      <c r="K188" s="66">
        <v>6</v>
      </c>
      <c r="L188" s="66">
        <v>957.42</v>
      </c>
      <c r="M188" s="128">
        <v>5744.5199999999995</v>
      </c>
    </row>
    <row r="189" spans="1:13" ht="15" customHeight="1" x14ac:dyDescent="0.35">
      <c r="A189" s="66">
        <v>8470350</v>
      </c>
      <c r="B189" s="66" t="s">
        <v>232</v>
      </c>
      <c r="C189" s="66">
        <v>436110</v>
      </c>
      <c r="D189" s="66" t="s">
        <v>64</v>
      </c>
      <c r="E189" s="66" t="str">
        <f t="shared" si="2"/>
        <v>847.8470350.1.436110.000000.847001.200179</v>
      </c>
      <c r="F189" s="66" t="s">
        <v>21</v>
      </c>
      <c r="G189" s="66">
        <v>847001</v>
      </c>
      <c r="H189" s="66" t="s">
        <v>23</v>
      </c>
      <c r="I189" s="66">
        <v>200179</v>
      </c>
      <c r="J189" s="66" t="s">
        <v>2642</v>
      </c>
      <c r="K189" s="66">
        <v>15</v>
      </c>
      <c r="L189" s="66">
        <v>500</v>
      </c>
      <c r="M189" s="128">
        <v>7500</v>
      </c>
    </row>
    <row r="190" spans="1:13" ht="15" customHeight="1" x14ac:dyDescent="0.35">
      <c r="A190" s="66">
        <v>8470620</v>
      </c>
      <c r="B190" s="66" t="s">
        <v>416</v>
      </c>
      <c r="C190" s="66">
        <v>436120</v>
      </c>
      <c r="D190" s="66" t="s">
        <v>431</v>
      </c>
      <c r="E190" s="66" t="str">
        <f t="shared" si="2"/>
        <v>847.8470620.1.436120.000000.847001.200179</v>
      </c>
      <c r="F190" s="66" t="s">
        <v>21</v>
      </c>
      <c r="G190" s="66">
        <v>847001</v>
      </c>
      <c r="H190" s="66" t="s">
        <v>23</v>
      </c>
      <c r="I190" s="66">
        <v>200179</v>
      </c>
      <c r="J190" s="66" t="s">
        <v>5341</v>
      </c>
      <c r="K190" s="66">
        <v>10000</v>
      </c>
      <c r="L190" s="66">
        <v>0.5</v>
      </c>
      <c r="M190" s="128">
        <v>5000</v>
      </c>
    </row>
    <row r="191" spans="1:13" ht="15" customHeight="1" x14ac:dyDescent="0.35">
      <c r="A191" s="66">
        <v>8470305</v>
      </c>
      <c r="B191" s="66" t="s">
        <v>120</v>
      </c>
      <c r="C191" s="66">
        <v>436600</v>
      </c>
      <c r="D191" s="66" t="s">
        <v>163</v>
      </c>
      <c r="E191" s="66" t="str">
        <f t="shared" si="2"/>
        <v>847.8470305.1.436600.000000.847001.200179</v>
      </c>
      <c r="F191" s="66" t="s">
        <v>21</v>
      </c>
      <c r="G191" s="66">
        <v>847001</v>
      </c>
      <c r="H191" s="66" t="s">
        <v>23</v>
      </c>
      <c r="I191" s="66">
        <v>200179</v>
      </c>
      <c r="J191" s="66" t="s">
        <v>2067</v>
      </c>
      <c r="K191" s="66">
        <v>5</v>
      </c>
      <c r="L191" s="66">
        <v>5000</v>
      </c>
      <c r="M191" s="128">
        <v>25000</v>
      </c>
    </row>
    <row r="192" spans="1:13" ht="15" customHeight="1" x14ac:dyDescent="0.35">
      <c r="A192" s="66">
        <v>8470310</v>
      </c>
      <c r="B192" s="66" t="s">
        <v>154</v>
      </c>
      <c r="C192" s="66">
        <v>436600</v>
      </c>
      <c r="D192" s="66" t="s">
        <v>163</v>
      </c>
      <c r="E192" s="66" t="str">
        <f t="shared" si="2"/>
        <v>847.8470310.1.436600.000000.847001.200179</v>
      </c>
      <c r="F192" s="66" t="s">
        <v>21</v>
      </c>
      <c r="G192" s="66">
        <v>847001</v>
      </c>
      <c r="H192" s="66" t="s">
        <v>23</v>
      </c>
      <c r="I192" s="66">
        <v>200179</v>
      </c>
      <c r="J192" s="66" t="s">
        <v>163</v>
      </c>
      <c r="K192" s="66">
        <v>5</v>
      </c>
      <c r="L192" s="66">
        <v>1000</v>
      </c>
      <c r="M192" s="128">
        <v>5000</v>
      </c>
    </row>
    <row r="193" spans="1:13" ht="15" customHeight="1" x14ac:dyDescent="0.35">
      <c r="A193" s="66">
        <v>8470315</v>
      </c>
      <c r="B193" s="66" t="s">
        <v>166</v>
      </c>
      <c r="C193" s="66">
        <v>436600</v>
      </c>
      <c r="D193" s="66" t="s">
        <v>163</v>
      </c>
      <c r="E193" s="66" t="str">
        <f t="shared" si="2"/>
        <v>847.8470315.1.436600.000000.847001.200179</v>
      </c>
      <c r="F193" s="66" t="s">
        <v>21</v>
      </c>
      <c r="G193" s="66">
        <v>847001</v>
      </c>
      <c r="H193" s="66" t="s">
        <v>23</v>
      </c>
      <c r="I193" s="66">
        <v>200179</v>
      </c>
      <c r="J193" s="66" t="s">
        <v>2190</v>
      </c>
      <c r="K193" s="66">
        <v>1</v>
      </c>
      <c r="L193" s="66">
        <v>3000</v>
      </c>
      <c r="M193" s="128">
        <v>3000</v>
      </c>
    </row>
    <row r="194" spans="1:13" ht="15" customHeight="1" x14ac:dyDescent="0.35">
      <c r="A194" s="66">
        <v>8470320</v>
      </c>
      <c r="B194" s="66" t="s">
        <v>183</v>
      </c>
      <c r="C194" s="66">
        <v>436600</v>
      </c>
      <c r="D194" s="66" t="s">
        <v>163</v>
      </c>
      <c r="E194" s="66" t="str">
        <f t="shared" si="2"/>
        <v>847.8470320.1.436600.000000.847001.200179</v>
      </c>
      <c r="F194" s="66" t="s">
        <v>21</v>
      </c>
      <c r="G194" s="66">
        <v>847001</v>
      </c>
      <c r="H194" s="66" t="s">
        <v>23</v>
      </c>
      <c r="I194" s="66">
        <v>200179</v>
      </c>
      <c r="J194" s="66" t="s">
        <v>2236</v>
      </c>
      <c r="K194" s="66">
        <v>3</v>
      </c>
      <c r="L194" s="66">
        <v>15000</v>
      </c>
      <c r="M194" s="128">
        <v>45000</v>
      </c>
    </row>
    <row r="195" spans="1:13" ht="15" customHeight="1" x14ac:dyDescent="0.35">
      <c r="A195" s="66">
        <v>8470330</v>
      </c>
      <c r="B195" s="66" t="s">
        <v>199</v>
      </c>
      <c r="C195" s="66">
        <v>436600</v>
      </c>
      <c r="D195" s="66" t="s">
        <v>163</v>
      </c>
      <c r="E195" s="66" t="str">
        <f t="shared" ref="E195:E242" si="3">CONCATENATE(847,".",A195,".",1,".",C195,".","000000",".",G195,".",I195)</f>
        <v>847.8470330.1.436600.000000.847001.200179</v>
      </c>
      <c r="F195" s="66" t="s">
        <v>21</v>
      </c>
      <c r="G195" s="66">
        <v>847001</v>
      </c>
      <c r="H195" s="66" t="s">
        <v>23</v>
      </c>
      <c r="I195" s="66">
        <v>200179</v>
      </c>
      <c r="J195" s="66" t="s">
        <v>5342</v>
      </c>
      <c r="K195" s="66">
        <v>2</v>
      </c>
      <c r="L195" s="66">
        <v>8000</v>
      </c>
      <c r="M195" s="128">
        <v>16000</v>
      </c>
    </row>
    <row r="196" spans="1:13" ht="15" customHeight="1" x14ac:dyDescent="0.35">
      <c r="A196" s="66">
        <v>8470335</v>
      </c>
      <c r="B196" s="66" t="s">
        <v>208</v>
      </c>
      <c r="C196" s="66">
        <v>436600</v>
      </c>
      <c r="D196" s="66" t="s">
        <v>163</v>
      </c>
      <c r="E196" s="66" t="str">
        <f t="shared" si="3"/>
        <v>847.8470335.1.436600.000000.847001.200179</v>
      </c>
      <c r="F196" s="66" t="s">
        <v>21</v>
      </c>
      <c r="G196" s="66">
        <v>847001</v>
      </c>
      <c r="H196" s="66" t="s">
        <v>23</v>
      </c>
      <c r="I196" s="66">
        <v>200179</v>
      </c>
      <c r="J196" s="66" t="s">
        <v>2447</v>
      </c>
      <c r="K196" s="66">
        <v>5</v>
      </c>
      <c r="L196" s="66">
        <v>2400</v>
      </c>
      <c r="M196" s="128">
        <v>12000</v>
      </c>
    </row>
    <row r="197" spans="1:13" ht="15" customHeight="1" x14ac:dyDescent="0.35">
      <c r="A197" s="66">
        <v>8470350</v>
      </c>
      <c r="B197" s="66" t="s">
        <v>232</v>
      </c>
      <c r="C197" s="66">
        <v>436600</v>
      </c>
      <c r="D197" s="66" t="s">
        <v>163</v>
      </c>
      <c r="E197" s="66" t="str">
        <f t="shared" si="3"/>
        <v>847.8470350.1.436600.000000.847001.200179</v>
      </c>
      <c r="F197" s="66" t="s">
        <v>21</v>
      </c>
      <c r="G197" s="66">
        <v>847001</v>
      </c>
      <c r="H197" s="66" t="s">
        <v>23</v>
      </c>
      <c r="I197" s="66">
        <v>200179</v>
      </c>
      <c r="J197" s="66" t="s">
        <v>2647</v>
      </c>
      <c r="K197" s="66">
        <v>4</v>
      </c>
      <c r="L197" s="66">
        <v>10000</v>
      </c>
      <c r="M197" s="128">
        <v>40000</v>
      </c>
    </row>
    <row r="198" spans="1:13" ht="15" customHeight="1" x14ac:dyDescent="0.35">
      <c r="A198" s="66">
        <v>8470810</v>
      </c>
      <c r="B198" s="66" t="s">
        <v>452</v>
      </c>
      <c r="C198" s="66">
        <v>492310</v>
      </c>
      <c r="D198" s="66" t="s">
        <v>871</v>
      </c>
      <c r="E198" s="66" t="str">
        <f t="shared" si="3"/>
        <v>847.8470810.1.492310.000000.847001.300180</v>
      </c>
      <c r="F198" s="66" t="s">
        <v>21</v>
      </c>
      <c r="G198" s="66">
        <v>847001</v>
      </c>
      <c r="H198" s="66" t="s">
        <v>863</v>
      </c>
      <c r="I198" s="66">
        <v>300180</v>
      </c>
      <c r="J198" s="66" t="s">
        <v>2851</v>
      </c>
      <c r="K198" s="66">
        <v>1</v>
      </c>
      <c r="L198" s="66">
        <v>462000</v>
      </c>
      <c r="M198" s="128">
        <v>462000</v>
      </c>
    </row>
    <row r="199" spans="1:13" ht="30" customHeight="1" x14ac:dyDescent="0.35">
      <c r="A199" s="66">
        <v>8470810</v>
      </c>
      <c r="B199" s="66" t="s">
        <v>452</v>
      </c>
      <c r="C199" s="66">
        <v>492310</v>
      </c>
      <c r="D199" s="66" t="s">
        <v>871</v>
      </c>
      <c r="E199" s="66" t="str">
        <f t="shared" si="3"/>
        <v>847.8470810.1.492310.000000.847001.300180</v>
      </c>
      <c r="F199" s="66" t="s">
        <v>21</v>
      </c>
      <c r="G199" s="66">
        <v>847001</v>
      </c>
      <c r="H199" s="66" t="s">
        <v>863</v>
      </c>
      <c r="I199" s="66">
        <v>300180</v>
      </c>
      <c r="J199" s="66" t="s">
        <v>2854</v>
      </c>
      <c r="K199" s="66">
        <v>1</v>
      </c>
      <c r="L199" s="66">
        <v>2800000</v>
      </c>
      <c r="M199" s="128">
        <v>2800000</v>
      </c>
    </row>
    <row r="200" spans="1:13" ht="15" customHeight="1" x14ac:dyDescent="0.35">
      <c r="A200" s="66">
        <v>8470810</v>
      </c>
      <c r="B200" s="66" t="s">
        <v>452</v>
      </c>
      <c r="C200" s="66">
        <v>492310</v>
      </c>
      <c r="D200" s="66" t="s">
        <v>871</v>
      </c>
      <c r="E200" s="66" t="str">
        <f t="shared" si="3"/>
        <v>847.8470810.1.492310.000000.847001.300180</v>
      </c>
      <c r="F200" s="66" t="s">
        <v>21</v>
      </c>
      <c r="G200" s="66">
        <v>847001</v>
      </c>
      <c r="H200" s="66" t="s">
        <v>863</v>
      </c>
      <c r="I200" s="66">
        <v>300180</v>
      </c>
      <c r="J200" s="66" t="s">
        <v>2857</v>
      </c>
      <c r="K200" s="66">
        <v>1</v>
      </c>
      <c r="L200" s="66">
        <v>110250</v>
      </c>
      <c r="M200" s="128">
        <v>110250</v>
      </c>
    </row>
    <row r="201" spans="1:13" ht="15" customHeight="1" x14ac:dyDescent="0.35">
      <c r="A201" s="66">
        <v>8470810</v>
      </c>
      <c r="B201" s="66" t="s">
        <v>452</v>
      </c>
      <c r="C201" s="66">
        <v>492310</v>
      </c>
      <c r="D201" s="66" t="s">
        <v>871</v>
      </c>
      <c r="E201" s="66" t="str">
        <f t="shared" si="3"/>
        <v>847.8470810.1.492310.000000.847001.300180</v>
      </c>
      <c r="F201" s="66" t="s">
        <v>21</v>
      </c>
      <c r="G201" s="66">
        <v>847001</v>
      </c>
      <c r="H201" s="66" t="s">
        <v>863</v>
      </c>
      <c r="I201" s="66">
        <v>300180</v>
      </c>
      <c r="J201" s="66" t="s">
        <v>2862</v>
      </c>
      <c r="K201" s="66">
        <v>1</v>
      </c>
      <c r="L201" s="66">
        <v>210000</v>
      </c>
      <c r="M201" s="128">
        <v>210000</v>
      </c>
    </row>
    <row r="202" spans="1:13" ht="15" customHeight="1" x14ac:dyDescent="0.35">
      <c r="A202" s="66">
        <v>8470310</v>
      </c>
      <c r="B202" s="66" t="s">
        <v>154</v>
      </c>
      <c r="C202" s="66">
        <v>492316</v>
      </c>
      <c r="D202" s="66" t="s">
        <v>138</v>
      </c>
      <c r="E202" s="66" t="str">
        <f t="shared" si="3"/>
        <v>847.8470310.1.492316.000000.847001.300180</v>
      </c>
      <c r="F202" s="66" t="s">
        <v>21</v>
      </c>
      <c r="G202" s="66">
        <v>847001</v>
      </c>
      <c r="H202" s="66" t="s">
        <v>863</v>
      </c>
      <c r="I202" s="66">
        <v>300180</v>
      </c>
      <c r="J202" s="66" t="s">
        <v>2121</v>
      </c>
      <c r="K202" s="66">
        <v>10</v>
      </c>
      <c r="L202" s="66">
        <v>12776</v>
      </c>
      <c r="M202" s="128">
        <v>127760</v>
      </c>
    </row>
    <row r="203" spans="1:13" ht="15" customHeight="1" x14ac:dyDescent="0.35">
      <c r="A203" s="66">
        <v>8470310</v>
      </c>
      <c r="B203" s="66" t="s">
        <v>154</v>
      </c>
      <c r="C203" s="66">
        <v>492316</v>
      </c>
      <c r="D203" s="66" t="s">
        <v>138</v>
      </c>
      <c r="E203" s="66" t="str">
        <f t="shared" si="3"/>
        <v>847.8470310.1.492316.000000.847001.300180</v>
      </c>
      <c r="F203" s="66" t="s">
        <v>21</v>
      </c>
      <c r="G203" s="66">
        <v>847001</v>
      </c>
      <c r="H203" s="66" t="s">
        <v>863</v>
      </c>
      <c r="I203" s="66">
        <v>300180</v>
      </c>
      <c r="J203" s="66" t="s">
        <v>5344</v>
      </c>
      <c r="K203" s="66">
        <v>1</v>
      </c>
      <c r="L203" s="66">
        <v>427053</v>
      </c>
      <c r="M203" s="128">
        <v>427053</v>
      </c>
    </row>
    <row r="204" spans="1:13" ht="15" customHeight="1" x14ac:dyDescent="0.35">
      <c r="A204" s="66">
        <v>8470310</v>
      </c>
      <c r="B204" s="66" t="s">
        <v>154</v>
      </c>
      <c r="C204" s="66">
        <v>492316</v>
      </c>
      <c r="D204" s="66" t="s">
        <v>138</v>
      </c>
      <c r="E204" s="66" t="str">
        <f t="shared" si="3"/>
        <v>847.8470310.1.492316.000000.847001.300180</v>
      </c>
      <c r="F204" s="66" t="s">
        <v>21</v>
      </c>
      <c r="G204" s="66">
        <v>847001</v>
      </c>
      <c r="H204" s="66" t="s">
        <v>863</v>
      </c>
      <c r="I204" s="66">
        <v>300180</v>
      </c>
      <c r="J204" s="66" t="s">
        <v>5346</v>
      </c>
      <c r="K204" s="66">
        <v>1</v>
      </c>
      <c r="L204" s="66">
        <v>54341</v>
      </c>
      <c r="M204" s="128">
        <v>54341</v>
      </c>
    </row>
    <row r="205" spans="1:13" ht="15" customHeight="1" x14ac:dyDescent="0.35">
      <c r="A205" s="66">
        <v>8470310</v>
      </c>
      <c r="B205" s="66" t="s">
        <v>154</v>
      </c>
      <c r="C205" s="66">
        <v>492316</v>
      </c>
      <c r="D205" s="66" t="s">
        <v>138</v>
      </c>
      <c r="E205" s="66" t="str">
        <f t="shared" si="3"/>
        <v>847.8470310.1.492316.000000.847001.300180</v>
      </c>
      <c r="F205" s="66" t="s">
        <v>21</v>
      </c>
      <c r="G205" s="66">
        <v>847001</v>
      </c>
      <c r="H205" s="66" t="s">
        <v>863</v>
      </c>
      <c r="I205" s="66">
        <v>300180</v>
      </c>
      <c r="J205" s="66" t="s">
        <v>5347</v>
      </c>
      <c r="K205" s="66">
        <v>1</v>
      </c>
      <c r="L205" s="66">
        <v>32174</v>
      </c>
      <c r="M205" s="128">
        <v>32174</v>
      </c>
    </row>
    <row r="206" spans="1:13" ht="15" customHeight="1" x14ac:dyDescent="0.35">
      <c r="A206" s="66">
        <v>8470310</v>
      </c>
      <c r="B206" s="66" t="s">
        <v>154</v>
      </c>
      <c r="C206" s="66">
        <v>492316</v>
      </c>
      <c r="D206" s="66" t="s">
        <v>138</v>
      </c>
      <c r="E206" s="66" t="str">
        <f t="shared" si="3"/>
        <v>847.8470310.1.492316.000000.847001.300180</v>
      </c>
      <c r="F206" s="66" t="s">
        <v>21</v>
      </c>
      <c r="G206" s="66">
        <v>847001</v>
      </c>
      <c r="H206" s="66" t="s">
        <v>863</v>
      </c>
      <c r="I206" s="66">
        <v>300180</v>
      </c>
      <c r="J206" s="66" t="s">
        <v>5349</v>
      </c>
      <c r="K206" s="66">
        <v>1</v>
      </c>
      <c r="L206" s="66">
        <v>152500</v>
      </c>
      <c r="M206" s="128">
        <v>152500</v>
      </c>
    </row>
    <row r="207" spans="1:13" ht="15" customHeight="1" x14ac:dyDescent="0.35">
      <c r="A207" s="66">
        <v>8470310</v>
      </c>
      <c r="B207" s="66" t="s">
        <v>154</v>
      </c>
      <c r="C207" s="66">
        <v>492316</v>
      </c>
      <c r="D207" s="66" t="s">
        <v>138</v>
      </c>
      <c r="E207" s="66" t="str">
        <f t="shared" si="3"/>
        <v>847.8470310.1.492316.000000.847001.300180</v>
      </c>
      <c r="F207" s="66" t="s">
        <v>21</v>
      </c>
      <c r="G207" s="66">
        <v>847001</v>
      </c>
      <c r="H207" s="66" t="s">
        <v>863</v>
      </c>
      <c r="I207" s="66">
        <v>300180</v>
      </c>
      <c r="J207" s="66" t="s">
        <v>5351</v>
      </c>
      <c r="K207" s="66">
        <v>1</v>
      </c>
      <c r="L207" s="66">
        <v>125749</v>
      </c>
      <c r="M207" s="128">
        <v>125749</v>
      </c>
    </row>
    <row r="208" spans="1:13" ht="30" customHeight="1" x14ac:dyDescent="0.35">
      <c r="A208" s="66">
        <v>8470315</v>
      </c>
      <c r="B208" s="66" t="s">
        <v>166</v>
      </c>
      <c r="C208" s="66">
        <v>492316</v>
      </c>
      <c r="D208" s="66" t="s">
        <v>138</v>
      </c>
      <c r="E208" s="66" t="str">
        <f t="shared" si="3"/>
        <v>847.8470315.1.492316.000000.847001.300180</v>
      </c>
      <c r="F208" s="66" t="s">
        <v>21</v>
      </c>
      <c r="G208" s="66">
        <v>847001</v>
      </c>
      <c r="H208" s="66" t="s">
        <v>863</v>
      </c>
      <c r="I208" s="66">
        <v>300180</v>
      </c>
      <c r="J208" s="66" t="s">
        <v>5353</v>
      </c>
      <c r="K208" s="66">
        <v>1</v>
      </c>
      <c r="L208" s="66">
        <v>137846</v>
      </c>
      <c r="M208" s="128">
        <v>137846</v>
      </c>
    </row>
    <row r="209" spans="1:13" ht="30" customHeight="1" x14ac:dyDescent="0.35">
      <c r="A209" s="66">
        <v>8470315</v>
      </c>
      <c r="B209" s="66" t="s">
        <v>166</v>
      </c>
      <c r="C209" s="66">
        <v>492316</v>
      </c>
      <c r="D209" s="66" t="s">
        <v>138</v>
      </c>
      <c r="E209" s="66" t="str">
        <f t="shared" si="3"/>
        <v>847.8470315.1.492316.000000.847001.300180</v>
      </c>
      <c r="F209" s="66" t="s">
        <v>21</v>
      </c>
      <c r="G209" s="66">
        <v>847001</v>
      </c>
      <c r="H209" s="66" t="s">
        <v>863</v>
      </c>
      <c r="I209" s="66">
        <v>300180</v>
      </c>
      <c r="J209" s="66" t="s">
        <v>5355</v>
      </c>
      <c r="K209" s="66">
        <v>4</v>
      </c>
      <c r="L209" s="66">
        <v>6000</v>
      </c>
      <c r="M209" s="128">
        <v>24000</v>
      </c>
    </row>
    <row r="210" spans="1:13" ht="30" customHeight="1" x14ac:dyDescent="0.35">
      <c r="A210" s="66">
        <v>8470315</v>
      </c>
      <c r="B210" s="66" t="s">
        <v>166</v>
      </c>
      <c r="C210" s="66">
        <v>492316</v>
      </c>
      <c r="D210" s="66" t="s">
        <v>138</v>
      </c>
      <c r="E210" s="66" t="str">
        <f t="shared" si="3"/>
        <v>847.8470315.1.492316.000000.847001.300180</v>
      </c>
      <c r="F210" s="66" t="s">
        <v>21</v>
      </c>
      <c r="G210" s="66">
        <v>847001</v>
      </c>
      <c r="H210" s="66" t="s">
        <v>863</v>
      </c>
      <c r="I210" s="66">
        <v>300180</v>
      </c>
      <c r="J210" s="66" t="s">
        <v>5357</v>
      </c>
      <c r="K210" s="66">
        <v>4</v>
      </c>
      <c r="L210" s="66">
        <v>87000</v>
      </c>
      <c r="M210" s="128">
        <v>348000</v>
      </c>
    </row>
    <row r="211" spans="1:13" ht="30" customHeight="1" x14ac:dyDescent="0.35">
      <c r="A211" s="66">
        <v>8470315</v>
      </c>
      <c r="B211" s="66" t="s">
        <v>166</v>
      </c>
      <c r="C211" s="66">
        <v>492316</v>
      </c>
      <c r="D211" s="66" t="s">
        <v>138</v>
      </c>
      <c r="E211" s="66" t="str">
        <f t="shared" si="3"/>
        <v>847.8470315.1.492316.000000.847001.300180</v>
      </c>
      <c r="F211" s="66" t="s">
        <v>21</v>
      </c>
      <c r="G211" s="66">
        <v>847001</v>
      </c>
      <c r="H211" s="66" t="s">
        <v>863</v>
      </c>
      <c r="I211" s="66">
        <v>300180</v>
      </c>
      <c r="J211" s="66" t="s">
        <v>5359</v>
      </c>
      <c r="K211" s="66">
        <v>2</v>
      </c>
      <c r="L211" s="66">
        <v>128078</v>
      </c>
      <c r="M211" s="128">
        <v>256156</v>
      </c>
    </row>
    <row r="212" spans="1:13" ht="15" customHeight="1" x14ac:dyDescent="0.35">
      <c r="A212" s="66">
        <v>8470320</v>
      </c>
      <c r="B212" s="66" t="s">
        <v>183</v>
      </c>
      <c r="C212" s="66">
        <v>492316</v>
      </c>
      <c r="D212" s="66" t="s">
        <v>138</v>
      </c>
      <c r="E212" s="66" t="str">
        <f t="shared" si="3"/>
        <v>847.8470320.1.492316.000000.847001.300180</v>
      </c>
      <c r="F212" s="66" t="s">
        <v>21</v>
      </c>
      <c r="G212" s="66">
        <v>847001</v>
      </c>
      <c r="H212" s="66" t="s">
        <v>863</v>
      </c>
      <c r="I212" s="66">
        <v>300180</v>
      </c>
      <c r="J212" s="66" t="s">
        <v>5361</v>
      </c>
      <c r="K212" s="66">
        <v>1</v>
      </c>
      <c r="L212" s="66">
        <v>38000</v>
      </c>
      <c r="M212" s="128">
        <v>38000</v>
      </c>
    </row>
    <row r="213" spans="1:13" ht="15" customHeight="1" x14ac:dyDescent="0.35">
      <c r="A213" s="66">
        <v>8470320</v>
      </c>
      <c r="B213" s="66" t="s">
        <v>183</v>
      </c>
      <c r="C213" s="66">
        <v>492316</v>
      </c>
      <c r="D213" s="66" t="s">
        <v>138</v>
      </c>
      <c r="E213" s="66" t="str">
        <f t="shared" si="3"/>
        <v>847.8470320.1.492316.000000.847001.300180</v>
      </c>
      <c r="F213" s="66" t="s">
        <v>21</v>
      </c>
      <c r="G213" s="66">
        <v>847001</v>
      </c>
      <c r="H213" s="66" t="s">
        <v>863</v>
      </c>
      <c r="I213" s="66">
        <v>300180</v>
      </c>
      <c r="J213" s="66" t="s">
        <v>5362</v>
      </c>
      <c r="K213" s="66">
        <v>1</v>
      </c>
      <c r="L213" s="66">
        <v>40000</v>
      </c>
      <c r="M213" s="128">
        <v>40000</v>
      </c>
    </row>
    <row r="214" spans="1:13" ht="15" customHeight="1" x14ac:dyDescent="0.35">
      <c r="A214" s="66">
        <v>8470320</v>
      </c>
      <c r="B214" s="66" t="s">
        <v>183</v>
      </c>
      <c r="C214" s="66">
        <v>492316</v>
      </c>
      <c r="D214" s="66" t="s">
        <v>138</v>
      </c>
      <c r="E214" s="66" t="str">
        <f t="shared" si="3"/>
        <v>847.8470320.1.492316.000000.847001.300180</v>
      </c>
      <c r="F214" s="66" t="s">
        <v>21</v>
      </c>
      <c r="G214" s="66">
        <v>847001</v>
      </c>
      <c r="H214" s="66" t="s">
        <v>863</v>
      </c>
      <c r="I214" s="66">
        <v>300180</v>
      </c>
      <c r="J214" s="66" t="s">
        <v>5363</v>
      </c>
      <c r="K214" s="66">
        <v>1</v>
      </c>
      <c r="L214" s="66">
        <v>70000</v>
      </c>
      <c r="M214" s="128">
        <v>70000</v>
      </c>
    </row>
    <row r="215" spans="1:13" ht="15" customHeight="1" x14ac:dyDescent="0.35">
      <c r="A215" s="66">
        <v>8470320</v>
      </c>
      <c r="B215" s="66" t="s">
        <v>183</v>
      </c>
      <c r="C215" s="66">
        <v>492316</v>
      </c>
      <c r="D215" s="66" t="s">
        <v>138</v>
      </c>
      <c r="E215" s="66" t="str">
        <f t="shared" si="3"/>
        <v>847.8470320.1.492316.000000.847001.300180</v>
      </c>
      <c r="F215" s="66" t="s">
        <v>21</v>
      </c>
      <c r="G215" s="66">
        <v>847001</v>
      </c>
      <c r="H215" s="66" t="s">
        <v>863</v>
      </c>
      <c r="I215" s="66">
        <v>300180</v>
      </c>
      <c r="J215" s="66" t="s">
        <v>5364</v>
      </c>
      <c r="K215" s="66">
        <v>1</v>
      </c>
      <c r="L215" s="66">
        <v>135000</v>
      </c>
      <c r="M215" s="128">
        <v>135000</v>
      </c>
    </row>
    <row r="216" spans="1:13" ht="15" customHeight="1" x14ac:dyDescent="0.35">
      <c r="A216" s="66">
        <v>8470320</v>
      </c>
      <c r="B216" s="66" t="s">
        <v>183</v>
      </c>
      <c r="C216" s="66">
        <v>492316</v>
      </c>
      <c r="D216" s="66" t="s">
        <v>138</v>
      </c>
      <c r="E216" s="66" t="str">
        <f t="shared" si="3"/>
        <v>847.8470320.1.492316.000000.847001.300180</v>
      </c>
      <c r="F216" s="66" t="s">
        <v>21</v>
      </c>
      <c r="G216" s="66">
        <v>847001</v>
      </c>
      <c r="H216" s="66" t="s">
        <v>863</v>
      </c>
      <c r="I216" s="66">
        <v>300180</v>
      </c>
      <c r="J216" s="66" t="s">
        <v>5365</v>
      </c>
      <c r="K216" s="66">
        <v>1</v>
      </c>
      <c r="L216" s="66">
        <v>10000</v>
      </c>
      <c r="M216" s="128">
        <v>10000</v>
      </c>
    </row>
    <row r="217" spans="1:13" ht="15" customHeight="1" x14ac:dyDescent="0.35">
      <c r="A217" s="66">
        <v>8470320</v>
      </c>
      <c r="B217" s="66" t="s">
        <v>183</v>
      </c>
      <c r="C217" s="66">
        <v>492316</v>
      </c>
      <c r="D217" s="66" t="s">
        <v>138</v>
      </c>
      <c r="E217" s="66" t="str">
        <f t="shared" si="3"/>
        <v>847.8470320.1.492316.000000.847001.300180</v>
      </c>
      <c r="F217" s="66" t="s">
        <v>21</v>
      </c>
      <c r="G217" s="66">
        <v>847001</v>
      </c>
      <c r="H217" s="66" t="s">
        <v>863</v>
      </c>
      <c r="I217" s="66">
        <v>300180</v>
      </c>
      <c r="J217" s="66" t="s">
        <v>5366</v>
      </c>
      <c r="K217" s="66">
        <v>1</v>
      </c>
      <c r="L217" s="66">
        <v>275000</v>
      </c>
      <c r="M217" s="128">
        <v>275000</v>
      </c>
    </row>
    <row r="218" spans="1:13" ht="30" customHeight="1" x14ac:dyDescent="0.35">
      <c r="A218" s="66">
        <v>8470325</v>
      </c>
      <c r="B218" s="66" t="s">
        <v>190</v>
      </c>
      <c r="C218" s="66">
        <v>492316</v>
      </c>
      <c r="D218" s="66" t="s">
        <v>138</v>
      </c>
      <c r="E218" s="66" t="str">
        <f t="shared" si="3"/>
        <v>847.8470325.1.492316.000000.847001.300180</v>
      </c>
      <c r="F218" s="66" t="s">
        <v>21</v>
      </c>
      <c r="G218" s="66">
        <v>847001</v>
      </c>
      <c r="H218" s="66" t="s">
        <v>863</v>
      </c>
      <c r="I218" s="66">
        <v>300180</v>
      </c>
      <c r="J218" s="66" t="s">
        <v>5367</v>
      </c>
      <c r="K218" s="66">
        <v>1</v>
      </c>
      <c r="L218" s="66">
        <v>32000</v>
      </c>
      <c r="M218" s="128">
        <v>32000</v>
      </c>
    </row>
    <row r="219" spans="1:13" ht="30" customHeight="1" x14ac:dyDescent="0.35">
      <c r="A219" s="66">
        <v>8470325</v>
      </c>
      <c r="B219" s="66" t="s">
        <v>190</v>
      </c>
      <c r="C219" s="66">
        <v>492316</v>
      </c>
      <c r="D219" s="66" t="s">
        <v>138</v>
      </c>
      <c r="E219" s="66" t="str">
        <f t="shared" si="3"/>
        <v>847.8470325.1.492316.000000.847001.300180</v>
      </c>
      <c r="F219" s="66" t="s">
        <v>21</v>
      </c>
      <c r="G219" s="66">
        <v>847001</v>
      </c>
      <c r="H219" s="66" t="s">
        <v>863</v>
      </c>
      <c r="I219" s="66">
        <v>300180</v>
      </c>
      <c r="J219" s="66" t="s">
        <v>5369</v>
      </c>
      <c r="K219" s="66">
        <v>1</v>
      </c>
      <c r="L219" s="66">
        <v>22600</v>
      </c>
      <c r="M219" s="128">
        <v>22600</v>
      </c>
    </row>
    <row r="220" spans="1:13" ht="45" customHeight="1" x14ac:dyDescent="0.35">
      <c r="A220" s="66">
        <v>8470325</v>
      </c>
      <c r="B220" s="66" t="s">
        <v>190</v>
      </c>
      <c r="C220" s="66">
        <v>492316</v>
      </c>
      <c r="D220" s="66" t="s">
        <v>138</v>
      </c>
      <c r="E220" s="66" t="str">
        <f t="shared" si="3"/>
        <v>847.8470325.1.492316.000000.847001.300180</v>
      </c>
      <c r="F220" s="66" t="s">
        <v>21</v>
      </c>
      <c r="G220" s="66">
        <v>847001</v>
      </c>
      <c r="H220" s="66" t="s">
        <v>863</v>
      </c>
      <c r="I220" s="66">
        <v>300180</v>
      </c>
      <c r="J220" s="66" t="s">
        <v>5371</v>
      </c>
      <c r="K220" s="66">
        <v>1</v>
      </c>
      <c r="L220" s="66">
        <v>702100</v>
      </c>
      <c r="M220" s="128">
        <v>702100</v>
      </c>
    </row>
    <row r="221" spans="1:13" ht="45" customHeight="1" x14ac:dyDescent="0.35">
      <c r="A221" s="66">
        <v>8470325</v>
      </c>
      <c r="B221" s="66" t="s">
        <v>190</v>
      </c>
      <c r="C221" s="66">
        <v>492316</v>
      </c>
      <c r="D221" s="66" t="s">
        <v>138</v>
      </c>
      <c r="E221" s="66" t="str">
        <f t="shared" si="3"/>
        <v>847.8470325.1.492316.000000.847001.300180</v>
      </c>
      <c r="F221" s="66" t="s">
        <v>21</v>
      </c>
      <c r="G221" s="66">
        <v>847001</v>
      </c>
      <c r="H221" s="66" t="s">
        <v>863</v>
      </c>
      <c r="I221" s="66">
        <v>300180</v>
      </c>
      <c r="J221" s="66" t="s">
        <v>5373</v>
      </c>
      <c r="K221" s="66">
        <v>4</v>
      </c>
      <c r="L221" s="66">
        <v>1725</v>
      </c>
      <c r="M221" s="128">
        <v>6900</v>
      </c>
    </row>
    <row r="222" spans="1:13" ht="30" customHeight="1" x14ac:dyDescent="0.35">
      <c r="A222" s="66">
        <v>8470325</v>
      </c>
      <c r="B222" s="66" t="s">
        <v>190</v>
      </c>
      <c r="C222" s="66">
        <v>492316</v>
      </c>
      <c r="D222" s="66" t="s">
        <v>138</v>
      </c>
      <c r="E222" s="66" t="str">
        <f t="shared" si="3"/>
        <v>847.8470325.1.492316.000000.847001.300180</v>
      </c>
      <c r="F222" s="66" t="s">
        <v>21</v>
      </c>
      <c r="G222" s="66">
        <v>847001</v>
      </c>
      <c r="H222" s="66" t="s">
        <v>863</v>
      </c>
      <c r="I222" s="66">
        <v>300180</v>
      </c>
      <c r="J222" s="66" t="s">
        <v>2322</v>
      </c>
      <c r="K222" s="66">
        <v>1</v>
      </c>
      <c r="L222" s="66">
        <v>28829</v>
      </c>
      <c r="M222" s="128">
        <v>28829</v>
      </c>
    </row>
    <row r="223" spans="1:13" ht="15" customHeight="1" x14ac:dyDescent="0.35">
      <c r="A223" s="66">
        <v>8470330</v>
      </c>
      <c r="B223" s="66" t="s">
        <v>199</v>
      </c>
      <c r="C223" s="66">
        <v>492316</v>
      </c>
      <c r="D223" s="66" t="s">
        <v>138</v>
      </c>
      <c r="E223" s="66" t="str">
        <f t="shared" si="3"/>
        <v>847.8470330.1.492316.000000.847001.300180</v>
      </c>
      <c r="F223" s="66" t="s">
        <v>21</v>
      </c>
      <c r="G223" s="66">
        <v>847001</v>
      </c>
      <c r="H223" s="66" t="s">
        <v>863</v>
      </c>
      <c r="I223" s="66">
        <v>300180</v>
      </c>
      <c r="J223" s="66" t="s">
        <v>5377</v>
      </c>
      <c r="K223" s="66">
        <v>9</v>
      </c>
      <c r="L223" s="66">
        <v>75000</v>
      </c>
      <c r="M223" s="128">
        <v>675000</v>
      </c>
    </row>
    <row r="224" spans="1:13" ht="15" customHeight="1" x14ac:dyDescent="0.35">
      <c r="A224" s="66">
        <v>8470335</v>
      </c>
      <c r="B224" s="66" t="s">
        <v>208</v>
      </c>
      <c r="C224" s="66">
        <v>492316</v>
      </c>
      <c r="D224" s="66" t="s">
        <v>138</v>
      </c>
      <c r="E224" s="66" t="str">
        <f t="shared" si="3"/>
        <v>847.8470335.1.492316.000000.847001.300180</v>
      </c>
      <c r="F224" s="66" t="s">
        <v>21</v>
      </c>
      <c r="G224" s="66">
        <v>847001</v>
      </c>
      <c r="H224" s="66" t="s">
        <v>863</v>
      </c>
      <c r="I224" s="66">
        <v>300180</v>
      </c>
      <c r="J224" s="66" t="s">
        <v>2467</v>
      </c>
      <c r="K224" s="66">
        <v>1</v>
      </c>
      <c r="L224" s="66">
        <v>89200</v>
      </c>
      <c r="M224" s="128">
        <v>89200</v>
      </c>
    </row>
    <row r="225" spans="1:13" ht="15" customHeight="1" x14ac:dyDescent="0.35">
      <c r="A225" s="66">
        <v>8470335</v>
      </c>
      <c r="B225" s="66" t="s">
        <v>208</v>
      </c>
      <c r="C225" s="66">
        <v>492316</v>
      </c>
      <c r="D225" s="66" t="s">
        <v>138</v>
      </c>
      <c r="E225" s="66" t="str">
        <f t="shared" si="3"/>
        <v>847.8470335.1.492316.000000.847001.300180</v>
      </c>
      <c r="F225" s="66" t="s">
        <v>21</v>
      </c>
      <c r="G225" s="66">
        <v>847001</v>
      </c>
      <c r="H225" s="66" t="s">
        <v>863</v>
      </c>
      <c r="I225" s="66">
        <v>300180</v>
      </c>
      <c r="J225" s="66" t="s">
        <v>5378</v>
      </c>
      <c r="K225" s="66">
        <v>1</v>
      </c>
      <c r="L225" s="66">
        <v>50000</v>
      </c>
      <c r="M225" s="128">
        <v>50000</v>
      </c>
    </row>
    <row r="226" spans="1:13" ht="15" customHeight="1" x14ac:dyDescent="0.35">
      <c r="A226" s="66">
        <v>8470340</v>
      </c>
      <c r="B226" s="66" t="s">
        <v>217</v>
      </c>
      <c r="C226" s="66">
        <v>492316</v>
      </c>
      <c r="D226" s="66" t="s">
        <v>138</v>
      </c>
      <c r="E226" s="66" t="str">
        <f t="shared" si="3"/>
        <v>847.8470340.1.492316.000000.847001.300180</v>
      </c>
      <c r="F226" s="66" t="s">
        <v>21</v>
      </c>
      <c r="G226" s="66">
        <v>847001</v>
      </c>
      <c r="H226" s="66" t="s">
        <v>863</v>
      </c>
      <c r="I226" s="66">
        <v>300180</v>
      </c>
      <c r="J226" s="66" t="s">
        <v>5379</v>
      </c>
      <c r="K226" s="66">
        <v>1</v>
      </c>
      <c r="L226" s="66">
        <v>90000</v>
      </c>
      <c r="M226" s="128">
        <v>90000</v>
      </c>
    </row>
    <row r="227" spans="1:13" ht="15" customHeight="1" x14ac:dyDescent="0.35">
      <c r="A227" s="66">
        <v>8470340</v>
      </c>
      <c r="B227" s="66" t="s">
        <v>217</v>
      </c>
      <c r="C227" s="66">
        <v>492316</v>
      </c>
      <c r="D227" s="66" t="s">
        <v>138</v>
      </c>
      <c r="E227" s="66" t="str">
        <f t="shared" si="3"/>
        <v>847.8470340.1.492316.000000.847001.300180</v>
      </c>
      <c r="F227" s="66" t="s">
        <v>21</v>
      </c>
      <c r="G227" s="66">
        <v>847001</v>
      </c>
      <c r="H227" s="66" t="s">
        <v>863</v>
      </c>
      <c r="I227" s="66">
        <v>300180</v>
      </c>
      <c r="J227" s="66" t="s">
        <v>5381</v>
      </c>
      <c r="K227" s="66">
        <v>1</v>
      </c>
      <c r="L227" s="66">
        <v>145000</v>
      </c>
      <c r="M227" s="128">
        <v>145000</v>
      </c>
    </row>
    <row r="228" spans="1:13" ht="15" customHeight="1" x14ac:dyDescent="0.35">
      <c r="A228" s="66">
        <v>8470340</v>
      </c>
      <c r="B228" s="66" t="s">
        <v>217</v>
      </c>
      <c r="C228" s="66">
        <v>492316</v>
      </c>
      <c r="D228" s="66" t="s">
        <v>138</v>
      </c>
      <c r="E228" s="66" t="str">
        <f t="shared" si="3"/>
        <v>847.8470340.1.492316.000000.847001.300180</v>
      </c>
      <c r="F228" s="66" t="s">
        <v>21</v>
      </c>
      <c r="G228" s="66">
        <v>847001</v>
      </c>
      <c r="H228" s="66" t="s">
        <v>863</v>
      </c>
      <c r="I228" s="66">
        <v>300180</v>
      </c>
      <c r="J228" s="66" t="s">
        <v>5382</v>
      </c>
      <c r="K228" s="66">
        <v>1</v>
      </c>
      <c r="L228" s="66">
        <v>240000</v>
      </c>
      <c r="M228" s="128">
        <v>240000</v>
      </c>
    </row>
    <row r="229" spans="1:13" ht="15" customHeight="1" x14ac:dyDescent="0.35">
      <c r="A229" s="66">
        <v>8470350</v>
      </c>
      <c r="B229" s="66" t="s">
        <v>232</v>
      </c>
      <c r="C229" s="66">
        <v>492316</v>
      </c>
      <c r="D229" s="66" t="s">
        <v>138</v>
      </c>
      <c r="E229" s="66" t="str">
        <f t="shared" si="3"/>
        <v>847.8470350.1.492316.000000.847001.300180</v>
      </c>
      <c r="F229" s="66" t="s">
        <v>21</v>
      </c>
      <c r="G229" s="66">
        <v>847001</v>
      </c>
      <c r="H229" s="66" t="s">
        <v>863</v>
      </c>
      <c r="I229" s="66">
        <v>300180</v>
      </c>
      <c r="J229" s="66" t="s">
        <v>5383</v>
      </c>
      <c r="K229" s="66">
        <v>1</v>
      </c>
      <c r="L229" s="66">
        <v>71500</v>
      </c>
      <c r="M229" s="128">
        <v>71500</v>
      </c>
    </row>
    <row r="230" spans="1:13" ht="15" customHeight="1" x14ac:dyDescent="0.35">
      <c r="A230" s="66">
        <v>8470350</v>
      </c>
      <c r="B230" s="66" t="s">
        <v>232</v>
      </c>
      <c r="C230" s="66">
        <v>492316</v>
      </c>
      <c r="D230" s="66" t="s">
        <v>138</v>
      </c>
      <c r="E230" s="66" t="str">
        <f t="shared" si="3"/>
        <v>847.8470350.1.492316.000000.847001.300180</v>
      </c>
      <c r="F230" s="66" t="s">
        <v>21</v>
      </c>
      <c r="G230" s="66">
        <v>847001</v>
      </c>
      <c r="H230" s="66" t="s">
        <v>863</v>
      </c>
      <c r="I230" s="66">
        <v>300180</v>
      </c>
      <c r="J230" s="66" t="s">
        <v>5384</v>
      </c>
      <c r="K230" s="66">
        <v>1</v>
      </c>
      <c r="L230" s="66">
        <v>16500</v>
      </c>
      <c r="M230" s="128">
        <v>16500</v>
      </c>
    </row>
    <row r="231" spans="1:13" ht="15" customHeight="1" x14ac:dyDescent="0.35">
      <c r="A231" s="66">
        <v>8470350</v>
      </c>
      <c r="B231" s="66" t="s">
        <v>232</v>
      </c>
      <c r="C231" s="66">
        <v>492316</v>
      </c>
      <c r="D231" s="66" t="s">
        <v>138</v>
      </c>
      <c r="E231" s="66" t="str">
        <f t="shared" si="3"/>
        <v>847.8470350.1.492316.000000.847001.300180</v>
      </c>
      <c r="F231" s="66" t="s">
        <v>21</v>
      </c>
      <c r="G231" s="66">
        <v>847001</v>
      </c>
      <c r="H231" s="66" t="s">
        <v>863</v>
      </c>
      <c r="I231" s="66">
        <v>300180</v>
      </c>
      <c r="J231" s="66" t="s">
        <v>2658</v>
      </c>
      <c r="K231" s="66">
        <v>1</v>
      </c>
      <c r="L231" s="66">
        <v>55000</v>
      </c>
      <c r="M231" s="128">
        <v>55000</v>
      </c>
    </row>
    <row r="232" spans="1:13" ht="15" customHeight="1" x14ac:dyDescent="0.35">
      <c r="A232" s="66">
        <v>8470350</v>
      </c>
      <c r="B232" s="66" t="s">
        <v>232</v>
      </c>
      <c r="C232" s="66">
        <v>492316</v>
      </c>
      <c r="D232" s="66" t="s">
        <v>138</v>
      </c>
      <c r="E232" s="66" t="str">
        <f t="shared" si="3"/>
        <v>847.8470350.1.492316.000000.847001.300180</v>
      </c>
      <c r="F232" s="66" t="s">
        <v>21</v>
      </c>
      <c r="G232" s="66">
        <v>847001</v>
      </c>
      <c r="H232" s="66" t="s">
        <v>863</v>
      </c>
      <c r="I232" s="66">
        <v>300180</v>
      </c>
      <c r="J232" s="66" t="s">
        <v>5385</v>
      </c>
      <c r="K232" s="66">
        <v>1</v>
      </c>
      <c r="L232" s="66">
        <v>185000</v>
      </c>
      <c r="M232" s="128">
        <v>185000</v>
      </c>
    </row>
    <row r="233" spans="1:13" ht="15" customHeight="1" x14ac:dyDescent="0.35">
      <c r="A233" s="66">
        <v>8470350</v>
      </c>
      <c r="B233" s="66" t="s">
        <v>232</v>
      </c>
      <c r="C233" s="66">
        <v>492316</v>
      </c>
      <c r="D233" s="66" t="s">
        <v>138</v>
      </c>
      <c r="E233" s="66" t="str">
        <f t="shared" si="3"/>
        <v>847.8470350.1.492316.000000.847001.300180</v>
      </c>
      <c r="F233" s="66" t="s">
        <v>21</v>
      </c>
      <c r="G233" s="66">
        <v>847001</v>
      </c>
      <c r="H233" s="66" t="s">
        <v>863</v>
      </c>
      <c r="I233" s="66">
        <v>300180</v>
      </c>
      <c r="J233" s="66" t="s">
        <v>5386</v>
      </c>
      <c r="K233" s="66">
        <v>4</v>
      </c>
      <c r="L233" s="66">
        <v>56000</v>
      </c>
      <c r="M233" s="128">
        <v>224000</v>
      </c>
    </row>
    <row r="234" spans="1:13" ht="15" customHeight="1" x14ac:dyDescent="0.35">
      <c r="A234" s="66">
        <v>8470350</v>
      </c>
      <c r="B234" s="66" t="s">
        <v>232</v>
      </c>
      <c r="C234" s="66">
        <v>492316</v>
      </c>
      <c r="D234" s="66" t="s">
        <v>138</v>
      </c>
      <c r="E234" s="66" t="str">
        <f t="shared" si="3"/>
        <v>847.8470350.1.492316.000000.847001.300180</v>
      </c>
      <c r="F234" s="66" t="s">
        <v>21</v>
      </c>
      <c r="G234" s="66">
        <v>847001</v>
      </c>
      <c r="H234" s="66" t="s">
        <v>863</v>
      </c>
      <c r="I234" s="66">
        <v>300180</v>
      </c>
      <c r="J234" s="66" t="s">
        <v>5387</v>
      </c>
      <c r="K234" s="66">
        <v>1</v>
      </c>
      <c r="L234" s="66">
        <v>60000</v>
      </c>
      <c r="M234" s="128">
        <v>60000</v>
      </c>
    </row>
    <row r="235" spans="1:13" ht="15" customHeight="1" x14ac:dyDescent="0.35">
      <c r="A235" s="66">
        <v>8470350</v>
      </c>
      <c r="B235" s="66" t="s">
        <v>232</v>
      </c>
      <c r="C235" s="66">
        <v>492316</v>
      </c>
      <c r="D235" s="66" t="s">
        <v>138</v>
      </c>
      <c r="E235" s="66" t="str">
        <f t="shared" si="3"/>
        <v>847.8470350.1.492316.000000.847001.300180</v>
      </c>
      <c r="F235" s="66" t="s">
        <v>21</v>
      </c>
      <c r="G235" s="66">
        <v>847001</v>
      </c>
      <c r="H235" s="66" t="s">
        <v>863</v>
      </c>
      <c r="I235" s="66">
        <v>300180</v>
      </c>
      <c r="J235" s="66" t="s">
        <v>5388</v>
      </c>
      <c r="K235" s="66">
        <v>1</v>
      </c>
      <c r="L235" s="66">
        <v>26000</v>
      </c>
      <c r="M235" s="128">
        <v>26000</v>
      </c>
    </row>
    <row r="236" spans="1:13" ht="15" customHeight="1" x14ac:dyDescent="0.35">
      <c r="A236" s="66">
        <v>8470350</v>
      </c>
      <c r="B236" s="66" t="s">
        <v>232</v>
      </c>
      <c r="C236" s="66">
        <v>492316</v>
      </c>
      <c r="D236" s="66" t="s">
        <v>138</v>
      </c>
      <c r="E236" s="66" t="str">
        <f t="shared" si="3"/>
        <v>847.8470350.1.492316.000000.847001.300180</v>
      </c>
      <c r="F236" s="66" t="s">
        <v>21</v>
      </c>
      <c r="G236" s="66">
        <v>847001</v>
      </c>
      <c r="H236" s="66" t="s">
        <v>863</v>
      </c>
      <c r="I236" s="66">
        <v>300180</v>
      </c>
      <c r="J236" s="66" t="s">
        <v>5389</v>
      </c>
      <c r="K236" s="66">
        <v>1</v>
      </c>
      <c r="L236" s="66">
        <v>300000</v>
      </c>
      <c r="M236" s="128">
        <v>300000</v>
      </c>
    </row>
    <row r="237" spans="1:13" ht="15" customHeight="1" x14ac:dyDescent="0.35">
      <c r="A237" s="66">
        <v>8470350</v>
      </c>
      <c r="B237" s="66" t="s">
        <v>232</v>
      </c>
      <c r="C237" s="66">
        <v>492316</v>
      </c>
      <c r="D237" s="66" t="s">
        <v>138</v>
      </c>
      <c r="E237" s="66" t="str">
        <f t="shared" si="3"/>
        <v>847.8470350.1.492316.000000.847001.300180</v>
      </c>
      <c r="F237" s="66" t="s">
        <v>21</v>
      </c>
      <c r="G237" s="66">
        <v>847001</v>
      </c>
      <c r="H237" s="66" t="s">
        <v>863</v>
      </c>
      <c r="I237" s="66">
        <v>300180</v>
      </c>
      <c r="J237" s="66" t="s">
        <v>5390</v>
      </c>
      <c r="K237" s="66">
        <v>2</v>
      </c>
      <c r="L237" s="66">
        <v>15000</v>
      </c>
      <c r="M237" s="128">
        <v>30000</v>
      </c>
    </row>
    <row r="238" spans="1:13" ht="15" customHeight="1" x14ac:dyDescent="0.35">
      <c r="A238" s="66">
        <v>8470350</v>
      </c>
      <c r="B238" s="66" t="s">
        <v>232</v>
      </c>
      <c r="C238" s="66">
        <v>492316</v>
      </c>
      <c r="D238" s="66" t="s">
        <v>138</v>
      </c>
      <c r="E238" s="66" t="str">
        <f t="shared" si="3"/>
        <v>847.8470350.1.492316.000000.847001.300180</v>
      </c>
      <c r="F238" s="66" t="s">
        <v>21</v>
      </c>
      <c r="G238" s="66">
        <v>847001</v>
      </c>
      <c r="H238" s="66" t="s">
        <v>863</v>
      </c>
      <c r="I238" s="66">
        <v>300180</v>
      </c>
      <c r="J238" s="66" t="s">
        <v>5391</v>
      </c>
      <c r="K238" s="66">
        <v>1</v>
      </c>
      <c r="L238" s="66">
        <v>65000</v>
      </c>
      <c r="M238" s="128">
        <v>65000</v>
      </c>
    </row>
    <row r="239" spans="1:13" ht="15" customHeight="1" x14ac:dyDescent="0.35">
      <c r="A239" s="66">
        <v>8470810</v>
      </c>
      <c r="B239" s="66" t="s">
        <v>452</v>
      </c>
      <c r="C239" s="66">
        <v>495110</v>
      </c>
      <c r="D239" s="66" t="s">
        <v>889</v>
      </c>
      <c r="E239" s="66" t="str">
        <f t="shared" si="3"/>
        <v>847.8470810.1.495110.000000.847001.300180</v>
      </c>
      <c r="F239" s="66" t="s">
        <v>21</v>
      </c>
      <c r="G239" s="66">
        <v>847001</v>
      </c>
      <c r="H239" s="66" t="s">
        <v>863</v>
      </c>
      <c r="I239" s="66">
        <v>300180</v>
      </c>
      <c r="J239" s="66" t="s">
        <v>5392</v>
      </c>
      <c r="K239" s="66">
        <v>1</v>
      </c>
      <c r="L239" s="66">
        <v>850000</v>
      </c>
      <c r="M239" s="128">
        <v>850000</v>
      </c>
    </row>
    <row r="240" spans="1:13" ht="15" customHeight="1" x14ac:dyDescent="0.35">
      <c r="A240" s="66">
        <v>8470345</v>
      </c>
      <c r="B240" s="66" t="s">
        <v>225</v>
      </c>
      <c r="C240" s="212">
        <v>492316</v>
      </c>
      <c r="D240" s="66" t="s">
        <v>138</v>
      </c>
      <c r="E240" s="66" t="str">
        <f t="shared" si="3"/>
        <v>847.8470345.1.492316.000000.847001.300180</v>
      </c>
      <c r="F240" s="66" t="s">
        <v>21</v>
      </c>
      <c r="G240" s="66">
        <v>847001</v>
      </c>
      <c r="H240" s="66" t="s">
        <v>863</v>
      </c>
      <c r="I240" s="66">
        <v>300180</v>
      </c>
      <c r="J240" s="66" t="s">
        <v>2571</v>
      </c>
      <c r="K240" s="66">
        <v>1</v>
      </c>
      <c r="L240" s="66">
        <v>226485</v>
      </c>
      <c r="M240" s="128">
        <v>226485</v>
      </c>
    </row>
    <row r="241" spans="1:13" ht="15" customHeight="1" x14ac:dyDescent="0.35">
      <c r="A241" s="66">
        <v>8470345</v>
      </c>
      <c r="B241" s="66" t="s">
        <v>225</v>
      </c>
      <c r="C241" s="212">
        <v>492316</v>
      </c>
      <c r="D241" s="66" t="s">
        <v>138</v>
      </c>
      <c r="E241" s="66" t="str">
        <f t="shared" si="3"/>
        <v>847.8470345.1.492316.000000.847001.300180</v>
      </c>
      <c r="F241" s="66" t="s">
        <v>21</v>
      </c>
      <c r="G241" s="66">
        <v>847001</v>
      </c>
      <c r="H241" s="66" t="s">
        <v>863</v>
      </c>
      <c r="I241" s="66">
        <v>300180</v>
      </c>
      <c r="J241" s="66" t="s">
        <v>2577</v>
      </c>
      <c r="K241" s="66">
        <v>1</v>
      </c>
      <c r="L241" s="66">
        <v>298126</v>
      </c>
      <c r="M241" s="128">
        <v>298126</v>
      </c>
    </row>
    <row r="242" spans="1:13" ht="15" customHeight="1" x14ac:dyDescent="0.35">
      <c r="A242" s="66">
        <v>8470345</v>
      </c>
      <c r="B242" s="66" t="s">
        <v>225</v>
      </c>
      <c r="C242" s="212">
        <v>492316</v>
      </c>
      <c r="D242" s="66" t="s">
        <v>138</v>
      </c>
      <c r="E242" s="66" t="str">
        <f t="shared" si="3"/>
        <v>847.8470345.1.492316.000000.847001.300180</v>
      </c>
      <c r="F242" s="66" t="s">
        <v>21</v>
      </c>
      <c r="G242" s="66">
        <v>847001</v>
      </c>
      <c r="H242" s="66" t="s">
        <v>863</v>
      </c>
      <c r="I242" s="66">
        <v>300180</v>
      </c>
      <c r="J242" s="66" t="s">
        <v>2579</v>
      </c>
      <c r="K242" s="66">
        <v>1</v>
      </c>
      <c r="L242" s="66">
        <v>161000</v>
      </c>
      <c r="M242" s="128">
        <v>161000</v>
      </c>
    </row>
    <row r="243" spans="1:13" ht="15" customHeight="1" x14ac:dyDescent="0.35">
      <c r="A243" s="66">
        <v>8470110</v>
      </c>
      <c r="B243" s="66" t="s">
        <v>16</v>
      </c>
      <c r="C243" s="66">
        <v>420550</v>
      </c>
      <c r="D243" s="66" t="s">
        <v>18</v>
      </c>
      <c r="E243" s="66" t="str">
        <f>CONCATENATE(847,".",A243,".",1,".",C243,".","000000",".",G243,".",I243)</f>
        <v>847.8470110.1.420550.000000.847001.200179</v>
      </c>
      <c r="F243" s="66" t="s">
        <v>21</v>
      </c>
      <c r="G243" s="66">
        <v>847001</v>
      </c>
      <c r="H243" s="66" t="s">
        <v>23</v>
      </c>
      <c r="I243" s="66">
        <v>200179</v>
      </c>
      <c r="M243" s="128">
        <v>30000</v>
      </c>
    </row>
    <row r="244" spans="1:13" ht="15" customHeight="1" x14ac:dyDescent="0.35">
      <c r="A244" s="66">
        <v>8470110</v>
      </c>
      <c r="B244" s="66" t="s">
        <v>16</v>
      </c>
      <c r="C244" s="66">
        <v>420570</v>
      </c>
      <c r="D244" s="66" t="s">
        <v>25</v>
      </c>
      <c r="E244" s="66" t="str">
        <f t="shared" ref="E244:E307" si="4">CONCATENATE(847,".",A244,".",1,".",C244,".","000000",".",G244,".",I244)</f>
        <v>847.8470110.1.420570.000000.847001.200179</v>
      </c>
      <c r="F244" s="66" t="s">
        <v>21</v>
      </c>
      <c r="G244" s="66">
        <v>847001</v>
      </c>
      <c r="H244" s="66" t="s">
        <v>23</v>
      </c>
      <c r="I244" s="66">
        <v>200179</v>
      </c>
      <c r="M244" s="241">
        <v>9300000</v>
      </c>
    </row>
    <row r="245" spans="1:13" ht="15" customHeight="1" x14ac:dyDescent="0.35">
      <c r="A245" s="66">
        <v>8470110</v>
      </c>
      <c r="B245" s="66" t="s">
        <v>16</v>
      </c>
      <c r="C245" s="66">
        <v>420900</v>
      </c>
      <c r="D245" s="66" t="s">
        <v>28</v>
      </c>
      <c r="E245" s="66" t="str">
        <f t="shared" si="4"/>
        <v>847.8470110.1.420900.000000.847001.200179</v>
      </c>
      <c r="F245" s="66" t="s">
        <v>21</v>
      </c>
      <c r="G245" s="66">
        <v>847001</v>
      </c>
      <c r="H245" s="66" t="s">
        <v>23</v>
      </c>
      <c r="I245" s="66">
        <v>200179</v>
      </c>
      <c r="M245" s="128">
        <v>1500</v>
      </c>
    </row>
    <row r="246" spans="1:13" ht="15" customHeight="1" x14ac:dyDescent="0.35">
      <c r="A246" s="66">
        <v>8470110</v>
      </c>
      <c r="B246" s="66" t="s">
        <v>16</v>
      </c>
      <c r="C246" s="66">
        <v>421000</v>
      </c>
      <c r="D246" s="66" t="s">
        <v>31</v>
      </c>
      <c r="E246" s="66" t="str">
        <f t="shared" si="4"/>
        <v>847.8470110.1.421000.000000.847001.200179</v>
      </c>
      <c r="F246" s="66" t="s">
        <v>21</v>
      </c>
      <c r="G246" s="66">
        <v>847001</v>
      </c>
      <c r="H246" s="66" t="s">
        <v>23</v>
      </c>
      <c r="I246" s="66">
        <v>200179</v>
      </c>
      <c r="M246" s="128">
        <v>200000</v>
      </c>
    </row>
    <row r="247" spans="1:13" ht="15" customHeight="1" x14ac:dyDescent="0.35">
      <c r="A247" s="66">
        <v>8470110</v>
      </c>
      <c r="B247" s="66" t="s">
        <v>16</v>
      </c>
      <c r="C247" s="66">
        <v>421700</v>
      </c>
      <c r="D247" s="66" t="s">
        <v>34</v>
      </c>
      <c r="E247" s="66" t="str">
        <f t="shared" si="4"/>
        <v>847.8470110.1.421700.000000.847001.200179</v>
      </c>
      <c r="F247" s="66" t="s">
        <v>21</v>
      </c>
      <c r="G247" s="66">
        <v>847001</v>
      </c>
      <c r="H247" s="66" t="s">
        <v>23</v>
      </c>
      <c r="I247" s="66">
        <v>200179</v>
      </c>
      <c r="M247" s="128">
        <v>25000</v>
      </c>
    </row>
    <row r="248" spans="1:13" ht="15" customHeight="1" x14ac:dyDescent="0.35">
      <c r="A248" s="66">
        <v>8470110</v>
      </c>
      <c r="B248" s="66" t="s">
        <v>16</v>
      </c>
      <c r="C248" s="66">
        <v>425100</v>
      </c>
      <c r="D248" s="66" t="s">
        <v>79</v>
      </c>
      <c r="E248" s="66" t="str">
        <f t="shared" si="4"/>
        <v>847.8470110.1.425100.000000.847001.200179</v>
      </c>
      <c r="F248" s="66" t="s">
        <v>21</v>
      </c>
      <c r="G248" s="66">
        <v>847001</v>
      </c>
      <c r="H248" s="66" t="s">
        <v>23</v>
      </c>
      <c r="I248" s="66">
        <v>200179</v>
      </c>
      <c r="M248" s="128">
        <v>0</v>
      </c>
    </row>
    <row r="249" spans="1:13" ht="15" customHeight="1" x14ac:dyDescent="0.35">
      <c r="A249" s="66">
        <v>8470110</v>
      </c>
      <c r="B249" s="66" t="s">
        <v>16</v>
      </c>
      <c r="C249" s="66">
        <v>425510</v>
      </c>
      <c r="D249" s="66" t="s">
        <v>37</v>
      </c>
      <c r="E249" s="66" t="str">
        <f t="shared" si="4"/>
        <v>847.8470110.1.425510.000000.847001.200179</v>
      </c>
      <c r="F249" s="66" t="s">
        <v>21</v>
      </c>
      <c r="G249" s="66">
        <v>847001</v>
      </c>
      <c r="H249" s="66" t="s">
        <v>23</v>
      </c>
      <c r="I249" s="66">
        <v>200179</v>
      </c>
      <c r="M249" s="128">
        <v>300000</v>
      </c>
    </row>
    <row r="250" spans="1:13" ht="15" customHeight="1" x14ac:dyDescent="0.35">
      <c r="A250" s="66">
        <v>8470110</v>
      </c>
      <c r="B250" s="66" t="s">
        <v>16</v>
      </c>
      <c r="C250" s="66">
        <v>425550</v>
      </c>
      <c r="D250" s="66" t="s">
        <v>83</v>
      </c>
      <c r="E250" s="66" t="str">
        <f t="shared" si="4"/>
        <v>847.8470110.1.425550.000000.847001.200179</v>
      </c>
      <c r="F250" s="66" t="s">
        <v>21</v>
      </c>
      <c r="G250" s="66">
        <v>847001</v>
      </c>
      <c r="H250" s="66" t="s">
        <v>23</v>
      </c>
      <c r="I250" s="66">
        <v>200179</v>
      </c>
      <c r="M250" s="128">
        <v>300000</v>
      </c>
    </row>
    <row r="251" spans="1:13" ht="15" customHeight="1" x14ac:dyDescent="0.35">
      <c r="A251" s="66">
        <v>8470110</v>
      </c>
      <c r="B251" s="66" t="s">
        <v>16</v>
      </c>
      <c r="C251" s="66">
        <v>425770</v>
      </c>
      <c r="D251" s="66" t="s">
        <v>132</v>
      </c>
      <c r="E251" s="66" t="str">
        <f t="shared" si="4"/>
        <v>847.8470110.1.425770.000000.847001.200179</v>
      </c>
      <c r="F251" s="66" t="s">
        <v>21</v>
      </c>
      <c r="G251" s="66">
        <v>847001</v>
      </c>
      <c r="H251" s="66" t="s">
        <v>23</v>
      </c>
      <c r="I251" s="66">
        <v>200179</v>
      </c>
    </row>
    <row r="252" spans="1:13" ht="15" customHeight="1" x14ac:dyDescent="0.35">
      <c r="A252" s="66">
        <v>8470110</v>
      </c>
      <c r="B252" s="66" t="s">
        <v>16</v>
      </c>
      <c r="C252" s="66">
        <v>425900</v>
      </c>
      <c r="D252" s="66" t="s">
        <v>40</v>
      </c>
      <c r="E252" s="66" t="str">
        <f t="shared" si="4"/>
        <v>847.8470110.1.425900.000000.847001.200179</v>
      </c>
      <c r="F252" s="66" t="s">
        <v>21</v>
      </c>
      <c r="G252" s="66">
        <v>847001</v>
      </c>
      <c r="H252" s="66" t="s">
        <v>23</v>
      </c>
      <c r="I252" s="66">
        <v>200179</v>
      </c>
      <c r="M252" s="128">
        <v>10000</v>
      </c>
    </row>
    <row r="253" spans="1:13" ht="15" customHeight="1" x14ac:dyDescent="0.35">
      <c r="A253" s="66">
        <v>8470110</v>
      </c>
      <c r="B253" s="66" t="s">
        <v>16</v>
      </c>
      <c r="C253" s="66">
        <v>426610</v>
      </c>
      <c r="D253" s="66" t="s">
        <v>43</v>
      </c>
      <c r="E253" s="66" t="str">
        <f t="shared" si="4"/>
        <v>847.8470110.1.426610.000000.847001.200179</v>
      </c>
      <c r="F253" s="66" t="s">
        <v>21</v>
      </c>
      <c r="G253" s="66">
        <v>847001</v>
      </c>
      <c r="H253" s="66" t="s">
        <v>23</v>
      </c>
      <c r="I253" s="66">
        <v>200179</v>
      </c>
      <c r="M253" s="128">
        <v>518387.5</v>
      </c>
    </row>
    <row r="254" spans="1:13" ht="15" customHeight="1" x14ac:dyDescent="0.35">
      <c r="A254" s="66">
        <v>8470110</v>
      </c>
      <c r="B254" s="66" t="s">
        <v>16</v>
      </c>
      <c r="C254" s="66">
        <v>427710</v>
      </c>
      <c r="D254" s="66" t="s">
        <v>46</v>
      </c>
      <c r="E254" s="66" t="str">
        <f t="shared" si="4"/>
        <v>847.8470110.1.427710.000000.847001.200179</v>
      </c>
      <c r="F254" s="66" t="s">
        <v>21</v>
      </c>
      <c r="G254" s="66">
        <v>847001</v>
      </c>
      <c r="H254" s="66" t="s">
        <v>23</v>
      </c>
      <c r="I254" s="66">
        <v>200179</v>
      </c>
      <c r="M254" s="128">
        <v>0</v>
      </c>
    </row>
    <row r="255" spans="1:13" ht="15" customHeight="1" x14ac:dyDescent="0.35">
      <c r="A255" s="66">
        <v>8470110</v>
      </c>
      <c r="B255" s="66" t="s">
        <v>16</v>
      </c>
      <c r="C255" s="66">
        <v>427900</v>
      </c>
      <c r="D255" s="66" t="s">
        <v>49</v>
      </c>
      <c r="E255" s="66" t="str">
        <f t="shared" si="4"/>
        <v>847.8470110.1.427900.000000.847001.200179</v>
      </c>
      <c r="F255" s="66" t="s">
        <v>21</v>
      </c>
      <c r="G255" s="66">
        <v>847001</v>
      </c>
      <c r="H255" s="66" t="s">
        <v>23</v>
      </c>
      <c r="I255" s="66">
        <v>200179</v>
      </c>
      <c r="M255" s="128">
        <v>0</v>
      </c>
    </row>
    <row r="256" spans="1:13" ht="15" customHeight="1" x14ac:dyDescent="0.35">
      <c r="A256" s="66">
        <v>8470110</v>
      </c>
      <c r="B256" s="66" t="s">
        <v>16</v>
      </c>
      <c r="C256" s="66">
        <v>428090</v>
      </c>
      <c r="D256" s="66" t="s">
        <v>52</v>
      </c>
      <c r="E256" s="66" t="str">
        <f t="shared" si="4"/>
        <v>847.8470110.1.428090.000000.847001.200179</v>
      </c>
      <c r="F256" s="66" t="s">
        <v>21</v>
      </c>
      <c r="G256" s="66">
        <v>847001</v>
      </c>
      <c r="H256" s="66" t="s">
        <v>23</v>
      </c>
      <c r="I256" s="66">
        <v>200179</v>
      </c>
      <c r="M256" s="128">
        <v>1000000</v>
      </c>
    </row>
    <row r="257" spans="1:13" ht="15" customHeight="1" x14ac:dyDescent="0.35">
      <c r="A257" s="66">
        <v>8470110</v>
      </c>
      <c r="B257" s="66" t="s">
        <v>16</v>
      </c>
      <c r="C257" s="66">
        <v>428400</v>
      </c>
      <c r="D257" s="66" t="s">
        <v>614</v>
      </c>
      <c r="E257" s="66" t="str">
        <f t="shared" si="4"/>
        <v>847.8470110.1.428400.000000.847001.200179</v>
      </c>
      <c r="F257" s="66" t="s">
        <v>21</v>
      </c>
      <c r="G257" s="66">
        <v>847001</v>
      </c>
      <c r="H257" s="66" t="s">
        <v>23</v>
      </c>
      <c r="I257" s="66">
        <v>200179</v>
      </c>
      <c r="M257" s="128">
        <v>50000</v>
      </c>
    </row>
    <row r="258" spans="1:13" ht="15" customHeight="1" x14ac:dyDescent="0.35">
      <c r="A258" s="66">
        <v>8470110</v>
      </c>
      <c r="B258" s="66" t="s">
        <v>16</v>
      </c>
      <c r="C258" s="66">
        <v>428640</v>
      </c>
      <c r="D258" s="66" t="s">
        <v>55</v>
      </c>
      <c r="E258" s="66" t="str">
        <f t="shared" si="4"/>
        <v>847.8470110.1.428640.000000.847001.200179</v>
      </c>
      <c r="F258" s="66" t="s">
        <v>21</v>
      </c>
      <c r="G258" s="66">
        <v>847001</v>
      </c>
      <c r="H258" s="66" t="s">
        <v>23</v>
      </c>
      <c r="I258" s="66">
        <v>200179</v>
      </c>
      <c r="M258" s="128">
        <v>100000</v>
      </c>
    </row>
    <row r="259" spans="1:13" ht="15" customHeight="1" x14ac:dyDescent="0.35">
      <c r="A259" s="66">
        <v>8470110</v>
      </c>
      <c r="B259" s="66" t="s">
        <v>16</v>
      </c>
      <c r="C259" s="66">
        <v>430330</v>
      </c>
      <c r="D259" s="66" t="s">
        <v>378</v>
      </c>
      <c r="E259" s="66" t="str">
        <f t="shared" si="4"/>
        <v>847.8470110.1.430330.000000.847001.200179</v>
      </c>
      <c r="F259" s="66" t="s">
        <v>21</v>
      </c>
      <c r="G259" s="66">
        <v>847001</v>
      </c>
      <c r="H259" s="66" t="s">
        <v>23</v>
      </c>
      <c r="I259" s="66">
        <v>200179</v>
      </c>
      <c r="M259" s="128">
        <v>0</v>
      </c>
    </row>
    <row r="260" spans="1:13" ht="15" customHeight="1" x14ac:dyDescent="0.35">
      <c r="A260" s="66">
        <v>8470110</v>
      </c>
      <c r="B260" s="66" t="s">
        <v>16</v>
      </c>
      <c r="C260" s="66">
        <v>435310</v>
      </c>
      <c r="D260" s="66" t="s">
        <v>92</v>
      </c>
      <c r="E260" s="66" t="str">
        <f t="shared" si="4"/>
        <v>847.8470110.1.435310.000000.847001.200179</v>
      </c>
      <c r="F260" s="66" t="s">
        <v>21</v>
      </c>
      <c r="G260" s="66">
        <v>847001</v>
      </c>
      <c r="H260" s="66" t="s">
        <v>23</v>
      </c>
      <c r="I260" s="66">
        <v>200179</v>
      </c>
      <c r="M260" s="128">
        <v>0</v>
      </c>
    </row>
    <row r="261" spans="1:13" ht="15" customHeight="1" x14ac:dyDescent="0.35">
      <c r="A261" s="66">
        <v>8470110</v>
      </c>
      <c r="B261" s="56" t="s">
        <v>16</v>
      </c>
      <c r="C261" s="66">
        <v>435410</v>
      </c>
      <c r="D261" s="66" t="s">
        <v>58</v>
      </c>
      <c r="E261" s="66" t="str">
        <f t="shared" si="4"/>
        <v>847.8470110.1.435410.000000.847001.200179</v>
      </c>
      <c r="F261" s="66" t="s">
        <v>21</v>
      </c>
      <c r="G261" s="66">
        <v>847001</v>
      </c>
      <c r="H261" s="66" t="s">
        <v>23</v>
      </c>
      <c r="I261" s="66">
        <v>200179</v>
      </c>
      <c r="M261" s="128">
        <v>0</v>
      </c>
    </row>
    <row r="262" spans="1:13" ht="15" customHeight="1" x14ac:dyDescent="0.35">
      <c r="A262" s="66">
        <v>8470110</v>
      </c>
      <c r="B262" s="56" t="s">
        <v>16</v>
      </c>
      <c r="C262" s="66">
        <v>435519</v>
      </c>
      <c r="D262" s="66" t="s">
        <v>61</v>
      </c>
      <c r="E262" s="66" t="str">
        <f t="shared" si="4"/>
        <v>847.8470110.1.435519.000000.847001.200179</v>
      </c>
      <c r="F262" s="66" t="s">
        <v>21</v>
      </c>
      <c r="G262" s="66">
        <v>847001</v>
      </c>
      <c r="H262" s="66" t="s">
        <v>23</v>
      </c>
      <c r="I262" s="66">
        <v>200179</v>
      </c>
      <c r="M262" s="128">
        <v>0</v>
      </c>
    </row>
    <row r="263" spans="1:13" ht="15" customHeight="1" x14ac:dyDescent="0.35">
      <c r="A263" s="66">
        <v>8470110</v>
      </c>
      <c r="B263" s="56" t="s">
        <v>16</v>
      </c>
      <c r="C263" s="66">
        <v>435530</v>
      </c>
      <c r="D263" s="66" t="s">
        <v>150</v>
      </c>
      <c r="E263" s="66" t="str">
        <f t="shared" si="4"/>
        <v>847.8470110.1.435530.000000.847001.200179</v>
      </c>
      <c r="F263" s="66" t="s">
        <v>21</v>
      </c>
      <c r="G263" s="66">
        <v>847001</v>
      </c>
      <c r="H263" s="66" t="s">
        <v>23</v>
      </c>
      <c r="I263" s="66">
        <v>200179</v>
      </c>
      <c r="M263" s="128">
        <v>0</v>
      </c>
    </row>
    <row r="264" spans="1:13" ht="15" customHeight="1" x14ac:dyDescent="0.35">
      <c r="A264" s="66">
        <v>8470110</v>
      </c>
      <c r="B264" s="56" t="s">
        <v>16</v>
      </c>
      <c r="C264" s="66">
        <v>436110</v>
      </c>
      <c r="D264" s="66" t="s">
        <v>64</v>
      </c>
      <c r="E264" s="66" t="str">
        <f t="shared" si="4"/>
        <v>847.8470110.1.436110.000000.847001.200179</v>
      </c>
      <c r="F264" s="66" t="s">
        <v>21</v>
      </c>
      <c r="G264" s="66">
        <v>847001</v>
      </c>
      <c r="H264" s="66" t="s">
        <v>23</v>
      </c>
      <c r="I264" s="66">
        <v>200179</v>
      </c>
      <c r="M264" s="128">
        <v>0</v>
      </c>
    </row>
    <row r="265" spans="1:13" ht="15" customHeight="1" x14ac:dyDescent="0.35">
      <c r="A265" s="66">
        <v>8470110</v>
      </c>
      <c r="B265" s="56" t="s">
        <v>16</v>
      </c>
      <c r="C265" s="66">
        <v>492316</v>
      </c>
      <c r="D265" s="66" t="s">
        <v>138</v>
      </c>
      <c r="E265" s="66" t="str">
        <f t="shared" si="4"/>
        <v>847.8470110.1.492316.000000.847001.300180</v>
      </c>
      <c r="F265" s="66" t="s">
        <v>21</v>
      </c>
      <c r="G265" s="66">
        <v>847001</v>
      </c>
      <c r="H265" s="66" t="s">
        <v>863</v>
      </c>
      <c r="I265" s="66">
        <v>300180</v>
      </c>
      <c r="M265" s="128">
        <v>0</v>
      </c>
    </row>
    <row r="266" spans="1:13" ht="15" customHeight="1" x14ac:dyDescent="0.35">
      <c r="A266" s="66">
        <v>8470120</v>
      </c>
      <c r="B266" s="66" t="s">
        <v>67</v>
      </c>
      <c r="C266" s="66">
        <v>420120</v>
      </c>
      <c r="D266" s="66" t="s">
        <v>69</v>
      </c>
      <c r="E266" s="66" t="str">
        <f t="shared" si="4"/>
        <v>847.8470120.1.420120.000000.847001.200179</v>
      </c>
      <c r="F266" s="66" t="s">
        <v>21</v>
      </c>
      <c r="G266" s="66">
        <v>847001</v>
      </c>
      <c r="H266" s="66" t="s">
        <v>23</v>
      </c>
      <c r="I266" s="66">
        <v>200179</v>
      </c>
      <c r="J266" s="66" t="s">
        <v>2897</v>
      </c>
      <c r="K266" s="66">
        <v>6</v>
      </c>
      <c r="L266" s="66">
        <v>70000</v>
      </c>
      <c r="M266" s="128">
        <v>420000</v>
      </c>
    </row>
    <row r="267" spans="1:13" ht="15" customHeight="1" x14ac:dyDescent="0.35">
      <c r="A267" s="66">
        <v>8470120</v>
      </c>
      <c r="B267" s="66" t="s">
        <v>67</v>
      </c>
      <c r="C267" s="66">
        <v>420120</v>
      </c>
      <c r="D267" s="66" t="s">
        <v>69</v>
      </c>
      <c r="E267" s="66" t="str">
        <f t="shared" si="4"/>
        <v>847.8470120.1.420120.000000.847001.200179</v>
      </c>
      <c r="F267" s="66" t="s">
        <v>21</v>
      </c>
      <c r="G267" s="66">
        <v>847001</v>
      </c>
      <c r="H267" s="66" t="s">
        <v>23</v>
      </c>
      <c r="I267" s="66">
        <v>200179</v>
      </c>
      <c r="J267" s="66" t="s">
        <v>2900</v>
      </c>
      <c r="K267" s="66">
        <v>1</v>
      </c>
      <c r="L267" s="66">
        <v>100000</v>
      </c>
      <c r="M267" s="128">
        <v>100000</v>
      </c>
    </row>
    <row r="268" spans="1:13" ht="15" customHeight="1" x14ac:dyDescent="0.35">
      <c r="A268" s="66">
        <v>8470130</v>
      </c>
      <c r="B268" s="66" t="s">
        <v>72</v>
      </c>
      <c r="C268" s="66">
        <v>421000</v>
      </c>
      <c r="D268" s="66" t="s">
        <v>31</v>
      </c>
      <c r="E268" s="66" t="str">
        <f t="shared" si="4"/>
        <v>847.8470130.1.421000.000000.847001.200179</v>
      </c>
      <c r="F268" s="66" t="s">
        <v>21</v>
      </c>
      <c r="G268" s="66">
        <v>847001</v>
      </c>
      <c r="H268" s="66" t="s">
        <v>23</v>
      </c>
      <c r="I268" s="66">
        <v>200179</v>
      </c>
      <c r="J268" s="66" t="s">
        <v>2902</v>
      </c>
      <c r="K268" s="66">
        <v>1</v>
      </c>
      <c r="L268" s="66">
        <v>720000</v>
      </c>
      <c r="M268" s="128">
        <v>720000</v>
      </c>
    </row>
    <row r="269" spans="1:13" ht="15" customHeight="1" x14ac:dyDescent="0.35">
      <c r="A269" s="66">
        <v>8470130</v>
      </c>
      <c r="B269" s="66" t="s">
        <v>72</v>
      </c>
      <c r="C269" s="66">
        <v>426610</v>
      </c>
      <c r="D269" s="66" t="s">
        <v>43</v>
      </c>
      <c r="E269" s="66" t="str">
        <f t="shared" si="4"/>
        <v>847.8470130.1.426610.000000.847001.200179</v>
      </c>
      <c r="F269" s="66" t="s">
        <v>21</v>
      </c>
      <c r="G269" s="66">
        <v>847001</v>
      </c>
      <c r="H269" s="66" t="s">
        <v>23</v>
      </c>
      <c r="I269" s="66">
        <v>200179</v>
      </c>
      <c r="J269" s="66" t="s">
        <v>2907</v>
      </c>
      <c r="K269" s="66">
        <v>1</v>
      </c>
      <c r="L269" s="66">
        <v>735000</v>
      </c>
      <c r="M269" s="128">
        <v>735000</v>
      </c>
    </row>
    <row r="270" spans="1:13" ht="15" customHeight="1" x14ac:dyDescent="0.35">
      <c r="A270" s="66">
        <v>8470130</v>
      </c>
      <c r="B270" s="66" t="s">
        <v>72</v>
      </c>
      <c r="C270" s="66">
        <v>428090</v>
      </c>
      <c r="D270" s="66" t="s">
        <v>52</v>
      </c>
      <c r="E270" s="66" t="str">
        <f t="shared" si="4"/>
        <v>847.8470130.1.428090.000000.847001.200179</v>
      </c>
      <c r="F270" s="66" t="s">
        <v>21</v>
      </c>
      <c r="G270" s="66">
        <v>847001</v>
      </c>
      <c r="H270" s="66" t="s">
        <v>23</v>
      </c>
      <c r="I270" s="66">
        <v>200179</v>
      </c>
      <c r="J270" s="66" t="s">
        <v>2911</v>
      </c>
      <c r="K270" s="66">
        <v>8</v>
      </c>
      <c r="L270" s="66">
        <v>22500</v>
      </c>
      <c r="M270" s="128">
        <v>180000</v>
      </c>
    </row>
    <row r="271" spans="1:13" ht="15" customHeight="1" x14ac:dyDescent="0.35">
      <c r="A271" s="66">
        <v>8470140</v>
      </c>
      <c r="B271" s="66" t="s">
        <v>77</v>
      </c>
      <c r="C271" s="66">
        <v>425100</v>
      </c>
      <c r="D271" s="66" t="s">
        <v>79</v>
      </c>
      <c r="E271" s="66" t="str">
        <f t="shared" si="4"/>
        <v>847.8470140.1.425100.000000.847001.200179</v>
      </c>
      <c r="F271" s="66" t="s">
        <v>21</v>
      </c>
      <c r="G271" s="66">
        <v>847001</v>
      </c>
      <c r="H271" s="66" t="s">
        <v>23</v>
      </c>
      <c r="I271" s="66">
        <v>200179</v>
      </c>
      <c r="J271" s="66" t="s">
        <v>2917</v>
      </c>
      <c r="K271" s="66">
        <v>40</v>
      </c>
      <c r="L271" s="66">
        <v>182112.50099999999</v>
      </c>
      <c r="M271" s="128">
        <v>7284500.0399999991</v>
      </c>
    </row>
    <row r="272" spans="1:13" ht="15" customHeight="1" x14ac:dyDescent="0.35">
      <c r="A272" s="66">
        <v>8470140</v>
      </c>
      <c r="B272" s="66" t="s">
        <v>77</v>
      </c>
      <c r="C272" s="66">
        <v>425510</v>
      </c>
      <c r="D272" s="66" t="s">
        <v>37</v>
      </c>
      <c r="E272" s="66" t="str">
        <f t="shared" si="4"/>
        <v>847.8470140.1.425510.000000.847001.200179</v>
      </c>
      <c r="F272" s="66" t="s">
        <v>21</v>
      </c>
      <c r="G272" s="66">
        <v>847001</v>
      </c>
      <c r="H272" s="66" t="s">
        <v>23</v>
      </c>
      <c r="I272" s="66">
        <v>200179</v>
      </c>
      <c r="J272" s="66" t="s">
        <v>2923</v>
      </c>
      <c r="K272" s="66">
        <v>20</v>
      </c>
      <c r="L272" s="66">
        <v>329253</v>
      </c>
      <c r="M272" s="128">
        <v>6585060</v>
      </c>
    </row>
    <row r="273" spans="1:13" ht="15" customHeight="1" x14ac:dyDescent="0.35">
      <c r="A273" s="66">
        <v>8470140</v>
      </c>
      <c r="B273" s="66" t="s">
        <v>77</v>
      </c>
      <c r="C273" s="66">
        <v>425550</v>
      </c>
      <c r="D273" s="66" t="s">
        <v>83</v>
      </c>
      <c r="E273" s="66" t="str">
        <f t="shared" si="4"/>
        <v>847.8470140.1.425550.000000.847001.200179</v>
      </c>
      <c r="F273" s="66" t="s">
        <v>21</v>
      </c>
      <c r="G273" s="66">
        <v>847001</v>
      </c>
      <c r="H273" s="66" t="s">
        <v>23</v>
      </c>
      <c r="I273" s="66">
        <v>200179</v>
      </c>
      <c r="J273" s="66" t="s">
        <v>2924</v>
      </c>
      <c r="K273" s="66">
        <v>9</v>
      </c>
      <c r="L273" s="66">
        <v>87993.333299999998</v>
      </c>
      <c r="M273" s="128">
        <v>791939.99970000004</v>
      </c>
    </row>
    <row r="274" spans="1:13" ht="15" customHeight="1" x14ac:dyDescent="0.35">
      <c r="A274" s="66">
        <v>8470140</v>
      </c>
      <c r="B274" s="66" t="s">
        <v>77</v>
      </c>
      <c r="C274" s="66">
        <v>427100</v>
      </c>
      <c r="D274" s="66" t="s">
        <v>86</v>
      </c>
      <c r="E274" s="66" t="str">
        <f t="shared" si="4"/>
        <v>847.8470140.1.427100.000000.847001.200179</v>
      </c>
      <c r="F274" s="66" t="s">
        <v>21</v>
      </c>
      <c r="G274" s="66">
        <v>847001</v>
      </c>
      <c r="H274" s="66" t="s">
        <v>23</v>
      </c>
      <c r="I274" s="66">
        <v>200179</v>
      </c>
      <c r="J274" s="66" t="s">
        <v>2926</v>
      </c>
      <c r="K274" s="66">
        <v>2</v>
      </c>
      <c r="L274" s="66">
        <v>1250000</v>
      </c>
      <c r="M274" s="128">
        <v>2500000</v>
      </c>
    </row>
    <row r="275" spans="1:13" ht="15" customHeight="1" x14ac:dyDescent="0.35">
      <c r="A275" s="66">
        <v>8470140</v>
      </c>
      <c r="B275" s="66" t="s">
        <v>77</v>
      </c>
      <c r="C275" s="66">
        <v>427200</v>
      </c>
      <c r="D275" s="66" t="s">
        <v>89</v>
      </c>
      <c r="E275" s="66" t="str">
        <f t="shared" si="4"/>
        <v>847.8470140.1.427200.000000.847001.200179</v>
      </c>
      <c r="F275" s="66" t="s">
        <v>21</v>
      </c>
      <c r="G275" s="66">
        <v>847001</v>
      </c>
      <c r="H275" s="66" t="s">
        <v>23</v>
      </c>
      <c r="I275" s="66">
        <v>200179</v>
      </c>
      <c r="J275" s="66" t="s">
        <v>2927</v>
      </c>
      <c r="K275" s="66">
        <v>40</v>
      </c>
      <c r="L275" s="66">
        <v>18750</v>
      </c>
      <c r="M275" s="128">
        <v>750000</v>
      </c>
    </row>
    <row r="276" spans="1:13" ht="15" customHeight="1" x14ac:dyDescent="0.35">
      <c r="A276" s="66">
        <v>8470140</v>
      </c>
      <c r="B276" s="66" t="s">
        <v>77</v>
      </c>
      <c r="C276" s="66">
        <v>428640</v>
      </c>
      <c r="D276" s="66" t="s">
        <v>55</v>
      </c>
      <c r="E276" s="66" t="str">
        <f t="shared" si="4"/>
        <v>847.8470140.1.428640.000000.847001.200179</v>
      </c>
      <c r="F276" s="66" t="s">
        <v>21</v>
      </c>
      <c r="G276" s="66">
        <v>847001</v>
      </c>
      <c r="H276" s="66" t="s">
        <v>23</v>
      </c>
      <c r="I276" s="66">
        <v>200179</v>
      </c>
      <c r="J276" s="66" t="s">
        <v>2929</v>
      </c>
      <c r="K276" s="66">
        <v>40</v>
      </c>
      <c r="L276" s="66">
        <v>24950</v>
      </c>
      <c r="M276" s="128">
        <v>998000</v>
      </c>
    </row>
    <row r="277" spans="1:13" ht="15" customHeight="1" x14ac:dyDescent="0.35">
      <c r="A277" s="66">
        <v>8470140</v>
      </c>
      <c r="B277" s="66" t="s">
        <v>77</v>
      </c>
      <c r="C277" s="66">
        <v>435310</v>
      </c>
      <c r="D277" s="66" t="s">
        <v>92</v>
      </c>
      <c r="E277" s="66" t="str">
        <f t="shared" si="4"/>
        <v>847.8470140.1.435310.000000.847001.200179</v>
      </c>
      <c r="F277" s="66" t="s">
        <v>21</v>
      </c>
      <c r="G277" s="66">
        <v>847001</v>
      </c>
      <c r="H277" s="66" t="s">
        <v>23</v>
      </c>
      <c r="I277" s="66">
        <v>200179</v>
      </c>
      <c r="J277" s="66" t="s">
        <v>2930</v>
      </c>
      <c r="K277" s="66">
        <v>1</v>
      </c>
      <c r="L277" s="66">
        <v>10000</v>
      </c>
      <c r="M277" s="128">
        <v>10000</v>
      </c>
    </row>
    <row r="278" spans="1:13" ht="15" customHeight="1" x14ac:dyDescent="0.35">
      <c r="A278" s="66">
        <v>8470140</v>
      </c>
      <c r="B278" s="66" t="s">
        <v>77</v>
      </c>
      <c r="C278" s="66">
        <v>435519</v>
      </c>
      <c r="D278" s="66" t="s">
        <v>61</v>
      </c>
      <c r="E278" s="66" t="str">
        <f t="shared" si="4"/>
        <v>847.8470140.1.435519.000000.847001.200179</v>
      </c>
      <c r="F278" s="66" t="s">
        <v>21</v>
      </c>
      <c r="G278" s="66">
        <v>847001</v>
      </c>
      <c r="H278" s="66" t="s">
        <v>23</v>
      </c>
      <c r="I278" s="66">
        <v>200179</v>
      </c>
      <c r="J278" s="66" t="s">
        <v>2931</v>
      </c>
      <c r="K278" s="66">
        <v>5</v>
      </c>
      <c r="L278" s="66">
        <v>27000</v>
      </c>
      <c r="M278" s="128">
        <v>135000</v>
      </c>
    </row>
    <row r="279" spans="1:13" ht="15" customHeight="1" x14ac:dyDescent="0.35">
      <c r="A279" s="66">
        <v>8470140</v>
      </c>
      <c r="B279" s="66" t="s">
        <v>77</v>
      </c>
      <c r="C279" s="66">
        <v>492310</v>
      </c>
      <c r="D279" s="66" t="s">
        <v>871</v>
      </c>
      <c r="E279" s="66" t="str">
        <f t="shared" si="4"/>
        <v>847.8470140.1.492310.000000.847001.300180</v>
      </c>
      <c r="F279" s="66" t="s">
        <v>21</v>
      </c>
      <c r="G279" s="66">
        <v>847001</v>
      </c>
      <c r="H279" s="66" t="s">
        <v>863</v>
      </c>
      <c r="I279" s="66">
        <v>300180</v>
      </c>
      <c r="J279" s="66" t="s">
        <v>2932</v>
      </c>
      <c r="K279" s="66">
        <v>5</v>
      </c>
      <c r="L279" s="66">
        <v>40000</v>
      </c>
      <c r="M279" s="128">
        <v>200000</v>
      </c>
    </row>
    <row r="280" spans="1:13" ht="15" customHeight="1" x14ac:dyDescent="0.35">
      <c r="A280" s="66">
        <v>8470405</v>
      </c>
      <c r="B280" s="66" t="s">
        <v>245</v>
      </c>
      <c r="C280" s="66">
        <v>421700</v>
      </c>
      <c r="D280" s="66" t="s">
        <v>34</v>
      </c>
      <c r="E280" s="66" t="str">
        <f t="shared" si="4"/>
        <v>847.8470405.1.421700.000000.847001.200179</v>
      </c>
      <c r="F280" s="66" t="s">
        <v>2872</v>
      </c>
      <c r="G280" s="66">
        <v>847001</v>
      </c>
      <c r="H280" s="66" t="s">
        <v>23</v>
      </c>
      <c r="I280" s="66">
        <v>200179</v>
      </c>
      <c r="J280" s="66" t="s">
        <v>2934</v>
      </c>
      <c r="K280" s="66">
        <v>2</v>
      </c>
      <c r="L280" s="66">
        <v>140000</v>
      </c>
      <c r="M280" s="128">
        <v>280000</v>
      </c>
    </row>
    <row r="281" spans="1:13" ht="15" customHeight="1" x14ac:dyDescent="0.35">
      <c r="A281" s="66">
        <v>8470405</v>
      </c>
      <c r="B281" s="66" t="s">
        <v>245</v>
      </c>
      <c r="C281" s="66">
        <v>425100</v>
      </c>
      <c r="D281" s="66" t="s">
        <v>79</v>
      </c>
      <c r="E281" s="66" t="str">
        <f t="shared" si="4"/>
        <v>847.8470405.1.425100.000000.847001.200179</v>
      </c>
      <c r="F281" s="66" t="s">
        <v>2872</v>
      </c>
      <c r="G281" s="66">
        <v>847001</v>
      </c>
      <c r="H281" s="66" t="s">
        <v>23</v>
      </c>
      <c r="I281" s="66">
        <v>200179</v>
      </c>
      <c r="M281" s="128">
        <v>0</v>
      </c>
    </row>
    <row r="282" spans="1:13" ht="15" customHeight="1" x14ac:dyDescent="0.35">
      <c r="A282" s="66">
        <v>8470405</v>
      </c>
      <c r="B282" s="66" t="s">
        <v>245</v>
      </c>
      <c r="C282" s="66">
        <v>425510</v>
      </c>
      <c r="D282" s="66" t="s">
        <v>37</v>
      </c>
      <c r="E282" s="66" t="str">
        <f t="shared" si="4"/>
        <v>847.8470405.1.425510.000000.847001.200179</v>
      </c>
      <c r="F282" s="66" t="s">
        <v>2872</v>
      </c>
      <c r="G282" s="66">
        <v>847001</v>
      </c>
      <c r="H282" s="66" t="s">
        <v>23</v>
      </c>
      <c r="I282" s="66">
        <v>200179</v>
      </c>
      <c r="J282" s="66" t="s">
        <v>2934</v>
      </c>
      <c r="K282" s="66">
        <v>1</v>
      </c>
      <c r="L282" s="66">
        <v>15000</v>
      </c>
      <c r="M282" s="128">
        <v>15000</v>
      </c>
    </row>
    <row r="283" spans="1:13" ht="15" customHeight="1" x14ac:dyDescent="0.35">
      <c r="A283" s="66">
        <v>8470405</v>
      </c>
      <c r="B283" s="66" t="s">
        <v>245</v>
      </c>
      <c r="C283" s="66">
        <v>425550</v>
      </c>
      <c r="D283" s="66" t="s">
        <v>83</v>
      </c>
      <c r="E283" s="66" t="str">
        <f t="shared" si="4"/>
        <v>847.8470405.1.425550.000000.847001.200179</v>
      </c>
      <c r="F283" s="66" t="s">
        <v>2872</v>
      </c>
      <c r="G283" s="66">
        <v>847001</v>
      </c>
      <c r="H283" s="66" t="s">
        <v>23</v>
      </c>
      <c r="I283" s="66">
        <v>200179</v>
      </c>
      <c r="J283" s="66" t="s">
        <v>2934</v>
      </c>
      <c r="K283" s="66">
        <v>1</v>
      </c>
      <c r="L283" s="66">
        <v>15000</v>
      </c>
      <c r="M283" s="128">
        <v>15000</v>
      </c>
    </row>
    <row r="284" spans="1:13" ht="15" customHeight="1" x14ac:dyDescent="0.35">
      <c r="A284" s="66">
        <v>8470405</v>
      </c>
      <c r="B284" s="66" t="s">
        <v>245</v>
      </c>
      <c r="C284" s="66">
        <v>425770</v>
      </c>
      <c r="D284" s="66" t="s">
        <v>132</v>
      </c>
      <c r="E284" s="66" t="str">
        <f t="shared" si="4"/>
        <v>847.8470405.1.425770.000000.847001.200179</v>
      </c>
      <c r="F284" s="66" t="s">
        <v>2872</v>
      </c>
      <c r="G284" s="66">
        <v>847001</v>
      </c>
      <c r="H284" s="66" t="s">
        <v>23</v>
      </c>
      <c r="I284" s="66">
        <v>200179</v>
      </c>
      <c r="J284" s="66" t="s">
        <v>2944</v>
      </c>
      <c r="K284" s="66">
        <v>10</v>
      </c>
      <c r="L284" s="66">
        <v>5000</v>
      </c>
      <c r="M284" s="128">
        <v>50000</v>
      </c>
    </row>
    <row r="285" spans="1:13" ht="15" customHeight="1" x14ac:dyDescent="0.35">
      <c r="A285" s="66">
        <v>8470405</v>
      </c>
      <c r="B285" s="66" t="s">
        <v>245</v>
      </c>
      <c r="C285" s="66">
        <v>427710</v>
      </c>
      <c r="D285" s="66" t="s">
        <v>46</v>
      </c>
      <c r="E285" s="66" t="str">
        <f t="shared" si="4"/>
        <v>847.8470405.1.427710.000000.847001.200179</v>
      </c>
      <c r="F285" s="66" t="s">
        <v>2872</v>
      </c>
      <c r="G285" s="66">
        <v>847001</v>
      </c>
      <c r="H285" s="66" t="s">
        <v>23</v>
      </c>
      <c r="I285" s="66">
        <v>200179</v>
      </c>
      <c r="J285" s="66" t="s">
        <v>2947</v>
      </c>
      <c r="K285" s="66">
        <v>20</v>
      </c>
      <c r="L285" s="66">
        <v>600</v>
      </c>
      <c r="M285" s="128">
        <v>12000</v>
      </c>
    </row>
    <row r="286" spans="1:13" ht="15" customHeight="1" x14ac:dyDescent="0.35">
      <c r="A286" s="66">
        <v>8470405</v>
      </c>
      <c r="B286" s="66" t="s">
        <v>245</v>
      </c>
      <c r="C286" s="66">
        <v>428090</v>
      </c>
      <c r="D286" s="66" t="s">
        <v>52</v>
      </c>
      <c r="E286" s="66" t="str">
        <f t="shared" si="4"/>
        <v>847.8470405.1.428090.000000.847001.200179</v>
      </c>
      <c r="F286" s="66" t="s">
        <v>2872</v>
      </c>
      <c r="G286" s="66">
        <v>847001</v>
      </c>
      <c r="H286" s="66" t="s">
        <v>23</v>
      </c>
      <c r="I286" s="66">
        <v>200179</v>
      </c>
      <c r="M286" s="128">
        <v>0</v>
      </c>
    </row>
    <row r="287" spans="1:13" ht="15" customHeight="1" x14ac:dyDescent="0.35">
      <c r="A287" s="66">
        <v>8470405</v>
      </c>
      <c r="B287" s="66" t="s">
        <v>245</v>
      </c>
      <c r="C287" s="66">
        <v>432209</v>
      </c>
      <c r="D287" s="66" t="s">
        <v>138</v>
      </c>
      <c r="E287" s="66" t="str">
        <f t="shared" si="4"/>
        <v>847.8470405.1.432209.000000.847001.200179</v>
      </c>
      <c r="F287" s="66" t="s">
        <v>2872</v>
      </c>
      <c r="G287" s="66">
        <v>847001</v>
      </c>
      <c r="H287" s="66" t="s">
        <v>23</v>
      </c>
      <c r="I287" s="66">
        <v>200179</v>
      </c>
      <c r="J287" s="66" t="s">
        <v>2951</v>
      </c>
      <c r="K287" s="66">
        <v>5</v>
      </c>
      <c r="L287" s="66">
        <v>40000</v>
      </c>
      <c r="M287" s="128">
        <v>200000</v>
      </c>
    </row>
    <row r="288" spans="1:13" ht="15" customHeight="1" x14ac:dyDescent="0.35">
      <c r="A288" s="66">
        <v>8470405</v>
      </c>
      <c r="B288" s="66" t="s">
        <v>245</v>
      </c>
      <c r="C288" s="66">
        <v>435350</v>
      </c>
      <c r="D288" s="66" t="s">
        <v>144</v>
      </c>
      <c r="E288" s="66" t="str">
        <f t="shared" si="4"/>
        <v>847.8470405.1.435350.000000.847001.200179</v>
      </c>
      <c r="F288" s="66" t="s">
        <v>2872</v>
      </c>
      <c r="G288" s="66">
        <v>847001</v>
      </c>
      <c r="H288" s="66" t="s">
        <v>23</v>
      </c>
      <c r="I288" s="66">
        <v>200179</v>
      </c>
      <c r="J288" s="66" t="s">
        <v>2947</v>
      </c>
      <c r="K288" s="66">
        <v>20</v>
      </c>
      <c r="L288" s="66">
        <v>1500</v>
      </c>
      <c r="M288" s="128">
        <v>30000</v>
      </c>
    </row>
    <row r="289" spans="1:13" ht="15" customHeight="1" x14ac:dyDescent="0.35">
      <c r="A289" s="66">
        <v>8470410</v>
      </c>
      <c r="B289" s="66" t="s">
        <v>254</v>
      </c>
      <c r="C289" s="66">
        <v>425761</v>
      </c>
      <c r="D289" s="66" t="s">
        <v>288</v>
      </c>
      <c r="E289" s="66" t="str">
        <f t="shared" si="4"/>
        <v>847.8470410.1.425761.000000.847001.200179</v>
      </c>
      <c r="F289" s="66" t="s">
        <v>2872</v>
      </c>
      <c r="G289" s="66">
        <v>847001</v>
      </c>
      <c r="H289" s="66" t="s">
        <v>23</v>
      </c>
      <c r="I289" s="66">
        <v>200179</v>
      </c>
      <c r="J289" s="66" t="s">
        <v>2958</v>
      </c>
      <c r="K289" s="66">
        <v>1</v>
      </c>
      <c r="L289" s="66">
        <v>162000</v>
      </c>
      <c r="M289" s="128">
        <v>162000</v>
      </c>
    </row>
    <row r="290" spans="1:13" ht="15" customHeight="1" x14ac:dyDescent="0.35">
      <c r="A290" s="66">
        <v>8470410</v>
      </c>
      <c r="B290" s="66" t="s">
        <v>254</v>
      </c>
      <c r="C290" s="66">
        <v>425770</v>
      </c>
      <c r="D290" s="66" t="s">
        <v>132</v>
      </c>
      <c r="E290" s="66" t="str">
        <f t="shared" si="4"/>
        <v>847.8470410.1.425770.000000.847001.200179</v>
      </c>
      <c r="F290" s="66" t="s">
        <v>2872</v>
      </c>
      <c r="G290" s="66">
        <v>847001</v>
      </c>
      <c r="H290" s="66" t="s">
        <v>23</v>
      </c>
      <c r="I290" s="66">
        <v>200179</v>
      </c>
      <c r="J290" s="66" t="s">
        <v>5395</v>
      </c>
      <c r="K290" s="66">
        <v>6</v>
      </c>
      <c r="L290" s="66">
        <v>15000</v>
      </c>
      <c r="M290" s="128">
        <v>120000</v>
      </c>
    </row>
    <row r="291" spans="1:13" ht="15" customHeight="1" x14ac:dyDescent="0.35">
      <c r="A291" s="66">
        <v>8470410</v>
      </c>
      <c r="B291" s="66" t="s">
        <v>254</v>
      </c>
      <c r="C291" s="66">
        <v>426610</v>
      </c>
      <c r="D291" s="66" t="s">
        <v>43</v>
      </c>
      <c r="E291" s="66" t="str">
        <f t="shared" si="4"/>
        <v>847.8470410.1.426610.000000.847001.200179</v>
      </c>
      <c r="F291" s="66" t="s">
        <v>2872</v>
      </c>
      <c r="G291" s="66">
        <v>847001</v>
      </c>
      <c r="H291" s="66" t="s">
        <v>23</v>
      </c>
      <c r="I291" s="66">
        <v>200179</v>
      </c>
      <c r="J291" s="66" t="s">
        <v>2969</v>
      </c>
      <c r="K291" s="66">
        <v>1</v>
      </c>
      <c r="L291" s="66">
        <v>5500</v>
      </c>
      <c r="M291" s="128">
        <v>5500</v>
      </c>
    </row>
    <row r="292" spans="1:13" ht="15" customHeight="1" x14ac:dyDescent="0.35">
      <c r="A292" s="66">
        <v>8470410</v>
      </c>
      <c r="B292" s="66" t="s">
        <v>254</v>
      </c>
      <c r="C292" s="66">
        <v>435310</v>
      </c>
      <c r="D292" s="66" t="s">
        <v>92</v>
      </c>
      <c r="E292" s="66" t="str">
        <f t="shared" si="4"/>
        <v>847.8470410.1.435310.000000.847001.200179</v>
      </c>
      <c r="F292" s="66" t="s">
        <v>2872</v>
      </c>
      <c r="G292" s="66">
        <v>847001</v>
      </c>
      <c r="H292" s="66" t="s">
        <v>23</v>
      </c>
      <c r="I292" s="66">
        <v>200179</v>
      </c>
      <c r="J292" s="66" t="s">
        <v>2972</v>
      </c>
      <c r="K292" s="66">
        <v>2</v>
      </c>
      <c r="L292" s="66">
        <v>42614.35</v>
      </c>
      <c r="M292" s="128">
        <v>85228.7</v>
      </c>
    </row>
    <row r="293" spans="1:13" ht="15" customHeight="1" x14ac:dyDescent="0.35">
      <c r="A293" s="66">
        <v>8470410</v>
      </c>
      <c r="B293" s="66" t="s">
        <v>254</v>
      </c>
      <c r="C293" s="66">
        <v>435350</v>
      </c>
      <c r="D293" s="66" t="s">
        <v>144</v>
      </c>
      <c r="E293" s="66" t="str">
        <f t="shared" si="4"/>
        <v>847.8470410.1.435350.000000.847001.200179</v>
      </c>
      <c r="F293" s="66" t="s">
        <v>2872</v>
      </c>
      <c r="G293" s="66">
        <v>847001</v>
      </c>
      <c r="H293" s="66" t="s">
        <v>23</v>
      </c>
      <c r="I293" s="66">
        <v>200179</v>
      </c>
      <c r="J293" s="66" t="s">
        <v>2975</v>
      </c>
      <c r="K293" s="66">
        <v>18</v>
      </c>
      <c r="L293" s="66">
        <v>994.44</v>
      </c>
      <c r="M293" s="128">
        <v>17899.920000000002</v>
      </c>
    </row>
    <row r="294" spans="1:13" ht="15" customHeight="1" x14ac:dyDescent="0.35">
      <c r="A294" s="66">
        <v>8470415</v>
      </c>
      <c r="B294" s="66" t="s">
        <v>259</v>
      </c>
      <c r="C294" s="66">
        <v>421700</v>
      </c>
      <c r="D294" s="66" t="s">
        <v>34</v>
      </c>
      <c r="E294" s="66" t="str">
        <f t="shared" si="4"/>
        <v>847.8470415.1.421700.000000.847001.200179</v>
      </c>
      <c r="F294" s="66" t="s">
        <v>2872</v>
      </c>
      <c r="G294" s="66">
        <v>847001</v>
      </c>
      <c r="H294" s="66" t="s">
        <v>23</v>
      </c>
      <c r="I294" s="66">
        <v>200179</v>
      </c>
    </row>
    <row r="295" spans="1:13" ht="15" customHeight="1" x14ac:dyDescent="0.35">
      <c r="A295" s="66">
        <v>8470415</v>
      </c>
      <c r="B295" s="66" t="s">
        <v>259</v>
      </c>
      <c r="C295" s="66">
        <v>425100</v>
      </c>
      <c r="D295" s="66" t="s">
        <v>79</v>
      </c>
      <c r="E295" s="66" t="str">
        <f t="shared" si="4"/>
        <v>847.8470415.1.425100.000000.847001.200179</v>
      </c>
      <c r="F295" s="66" t="s">
        <v>2872</v>
      </c>
      <c r="G295" s="66">
        <v>847001</v>
      </c>
      <c r="H295" s="66" t="s">
        <v>23</v>
      </c>
      <c r="I295" s="66">
        <v>200179</v>
      </c>
      <c r="J295" s="66" t="s">
        <v>2983</v>
      </c>
      <c r="K295" s="66">
        <v>1</v>
      </c>
      <c r="L295" s="66">
        <v>50000</v>
      </c>
      <c r="M295" s="128">
        <v>50000</v>
      </c>
    </row>
    <row r="296" spans="1:13" ht="15" customHeight="1" x14ac:dyDescent="0.35">
      <c r="A296" s="66">
        <v>8470415</v>
      </c>
      <c r="B296" s="66" t="s">
        <v>259</v>
      </c>
      <c r="C296" s="66">
        <v>425510</v>
      </c>
      <c r="D296" s="66" t="s">
        <v>37</v>
      </c>
      <c r="E296" s="66" t="str">
        <f t="shared" si="4"/>
        <v>847.8470415.1.425510.000000.847001.200179</v>
      </c>
      <c r="F296" s="66" t="s">
        <v>2872</v>
      </c>
      <c r="G296" s="66">
        <v>847001</v>
      </c>
      <c r="H296" s="66" t="s">
        <v>23</v>
      </c>
      <c r="I296" s="66">
        <v>200179</v>
      </c>
      <c r="J296" s="66" t="s">
        <v>5396</v>
      </c>
      <c r="K296" s="66">
        <v>1</v>
      </c>
      <c r="L296" s="66">
        <v>34000</v>
      </c>
      <c r="M296" s="128">
        <v>34000</v>
      </c>
    </row>
    <row r="297" spans="1:13" ht="15" customHeight="1" x14ac:dyDescent="0.35">
      <c r="A297" s="66">
        <v>8470415</v>
      </c>
      <c r="B297" s="66" t="s">
        <v>259</v>
      </c>
      <c r="C297" s="66">
        <v>425550</v>
      </c>
      <c r="D297" s="66" t="s">
        <v>83</v>
      </c>
      <c r="E297" s="66" t="str">
        <f t="shared" si="4"/>
        <v>847.8470415.1.425550.000000.847001.200179</v>
      </c>
      <c r="F297" s="66" t="s">
        <v>2872</v>
      </c>
      <c r="G297" s="66">
        <v>847001</v>
      </c>
      <c r="H297" s="66" t="s">
        <v>23</v>
      </c>
      <c r="I297" s="66">
        <v>200179</v>
      </c>
      <c r="M297" s="128">
        <v>0</v>
      </c>
    </row>
    <row r="298" spans="1:13" ht="15" customHeight="1" x14ac:dyDescent="0.35">
      <c r="A298" s="66">
        <v>8470415</v>
      </c>
      <c r="B298" s="66" t="s">
        <v>259</v>
      </c>
      <c r="C298" s="66">
        <v>425760</v>
      </c>
      <c r="D298" s="66" t="s">
        <v>169</v>
      </c>
      <c r="E298" s="66" t="str">
        <f t="shared" si="4"/>
        <v>847.8470415.1.425760.000000.847001.200179</v>
      </c>
      <c r="F298" s="66" t="s">
        <v>2872</v>
      </c>
      <c r="G298" s="66">
        <v>847001</v>
      </c>
      <c r="H298" s="66" t="s">
        <v>23</v>
      </c>
      <c r="I298" s="66">
        <v>200179</v>
      </c>
      <c r="J298" s="66" t="s">
        <v>5397</v>
      </c>
      <c r="K298" s="66">
        <v>3</v>
      </c>
      <c r="L298" s="66">
        <v>2500</v>
      </c>
      <c r="M298" s="128">
        <v>7500</v>
      </c>
    </row>
    <row r="299" spans="1:13" ht="15" customHeight="1" x14ac:dyDescent="0.35">
      <c r="A299" s="66">
        <v>8470415</v>
      </c>
      <c r="B299" s="66" t="s">
        <v>259</v>
      </c>
      <c r="C299" s="66">
        <v>425763</v>
      </c>
      <c r="D299" s="66" t="s">
        <v>129</v>
      </c>
      <c r="E299" s="66" t="str">
        <f t="shared" si="4"/>
        <v>847.8470415.1.425763.000000.847001.200179</v>
      </c>
      <c r="F299" s="66" t="s">
        <v>2872</v>
      </c>
      <c r="G299" s="66">
        <v>847001</v>
      </c>
      <c r="H299" s="66" t="s">
        <v>23</v>
      </c>
      <c r="I299" s="66">
        <v>200179</v>
      </c>
      <c r="J299" s="66" t="s">
        <v>5398</v>
      </c>
      <c r="K299" s="66">
        <v>22</v>
      </c>
      <c r="L299" s="66">
        <v>5000</v>
      </c>
      <c r="M299" s="128">
        <v>110000</v>
      </c>
    </row>
    <row r="300" spans="1:13" ht="15" customHeight="1" x14ac:dyDescent="0.35">
      <c r="A300" s="66">
        <v>8470415</v>
      </c>
      <c r="B300" s="66" t="s">
        <v>259</v>
      </c>
      <c r="C300" s="66">
        <v>425770</v>
      </c>
      <c r="D300" s="66" t="s">
        <v>132</v>
      </c>
      <c r="E300" s="66" t="str">
        <f t="shared" si="4"/>
        <v>847.8470415.1.425770.000000.847001.200179</v>
      </c>
      <c r="F300" s="66" t="s">
        <v>2872</v>
      </c>
      <c r="G300" s="66">
        <v>847001</v>
      </c>
      <c r="H300" s="66" t="s">
        <v>23</v>
      </c>
      <c r="I300" s="66">
        <v>200179</v>
      </c>
      <c r="J300" s="66" t="s">
        <v>5399</v>
      </c>
      <c r="K300" s="66">
        <v>20</v>
      </c>
      <c r="L300" s="66">
        <v>15000</v>
      </c>
      <c r="M300" s="128">
        <v>300000</v>
      </c>
    </row>
    <row r="301" spans="1:13" ht="15" customHeight="1" x14ac:dyDescent="0.35">
      <c r="A301" s="66">
        <v>8470415</v>
      </c>
      <c r="B301" s="66" t="s">
        <v>259</v>
      </c>
      <c r="C301" s="66">
        <v>425900</v>
      </c>
      <c r="D301" s="66" t="s">
        <v>40</v>
      </c>
      <c r="E301" s="66" t="str">
        <f t="shared" si="4"/>
        <v>847.8470415.1.425900.000000.847001.200179</v>
      </c>
      <c r="F301" s="66" t="s">
        <v>2872</v>
      </c>
      <c r="G301" s="66">
        <v>847001</v>
      </c>
      <c r="H301" s="66" t="s">
        <v>23</v>
      </c>
      <c r="I301" s="66">
        <v>200179</v>
      </c>
      <c r="J301" s="66" t="s">
        <v>2999</v>
      </c>
      <c r="K301" s="66">
        <v>1</v>
      </c>
      <c r="L301" s="66">
        <v>140000</v>
      </c>
      <c r="M301" s="128">
        <v>140000</v>
      </c>
    </row>
    <row r="302" spans="1:13" ht="15" customHeight="1" x14ac:dyDescent="0.35">
      <c r="A302" s="66">
        <v>8470415</v>
      </c>
      <c r="B302" s="66" t="s">
        <v>259</v>
      </c>
      <c r="C302" s="66">
        <v>426610</v>
      </c>
      <c r="D302" s="66" t="s">
        <v>43</v>
      </c>
      <c r="E302" s="66" t="str">
        <f t="shared" si="4"/>
        <v>847.8470415.1.426610.000000.847001.200179</v>
      </c>
      <c r="F302" s="66" t="s">
        <v>2872</v>
      </c>
      <c r="G302" s="66">
        <v>847001</v>
      </c>
      <c r="H302" s="66" t="s">
        <v>23</v>
      </c>
      <c r="I302" s="66">
        <v>200179</v>
      </c>
      <c r="J302" s="66" t="s">
        <v>3002</v>
      </c>
      <c r="K302" s="66">
        <v>1</v>
      </c>
      <c r="L302" s="66">
        <v>79617</v>
      </c>
      <c r="M302" s="128">
        <v>79617</v>
      </c>
    </row>
    <row r="303" spans="1:13" ht="15" customHeight="1" x14ac:dyDescent="0.35">
      <c r="A303" s="66">
        <v>8470415</v>
      </c>
      <c r="B303" s="66" t="s">
        <v>259</v>
      </c>
      <c r="C303" s="66">
        <v>426610</v>
      </c>
      <c r="D303" s="66" t="s">
        <v>43</v>
      </c>
      <c r="E303" s="66" t="str">
        <f t="shared" si="4"/>
        <v>847.8470415.1.426610.000000.847001.200179</v>
      </c>
      <c r="F303" s="66" t="s">
        <v>2872</v>
      </c>
      <c r="G303" s="66">
        <v>847001</v>
      </c>
      <c r="H303" s="66" t="s">
        <v>23</v>
      </c>
      <c r="I303" s="66">
        <v>200179</v>
      </c>
      <c r="J303" s="66" t="s">
        <v>3006</v>
      </c>
      <c r="K303" s="66">
        <v>1</v>
      </c>
      <c r="L303" s="66">
        <v>15090</v>
      </c>
      <c r="M303" s="128">
        <v>15090</v>
      </c>
    </row>
    <row r="304" spans="1:13" ht="15" customHeight="1" x14ac:dyDescent="0.35">
      <c r="A304" s="66">
        <v>8470415</v>
      </c>
      <c r="B304" s="66" t="s">
        <v>259</v>
      </c>
      <c r="C304" s="66">
        <v>426610</v>
      </c>
      <c r="D304" s="66" t="s">
        <v>43</v>
      </c>
      <c r="E304" s="66" t="str">
        <f t="shared" si="4"/>
        <v>847.8470415.1.426610.000000.847001.200179</v>
      </c>
      <c r="F304" s="66" t="s">
        <v>2872</v>
      </c>
      <c r="G304" s="66">
        <v>847001</v>
      </c>
      <c r="H304" s="66" t="s">
        <v>23</v>
      </c>
      <c r="I304" s="66">
        <v>200179</v>
      </c>
      <c r="J304" s="66" t="s">
        <v>3007</v>
      </c>
      <c r="K304" s="66">
        <v>1</v>
      </c>
      <c r="L304" s="66">
        <v>22000</v>
      </c>
      <c r="M304" s="128">
        <v>22000</v>
      </c>
    </row>
    <row r="305" spans="1:13" ht="15" customHeight="1" x14ac:dyDescent="0.35">
      <c r="A305" s="66">
        <v>8470415</v>
      </c>
      <c r="B305" s="66" t="s">
        <v>259</v>
      </c>
      <c r="C305" s="66">
        <v>426610</v>
      </c>
      <c r="D305" s="66" t="s">
        <v>43</v>
      </c>
      <c r="E305" s="66" t="str">
        <f t="shared" si="4"/>
        <v>847.8470415.1.426610.000000.847001.200179</v>
      </c>
      <c r="F305" s="66" t="s">
        <v>2872</v>
      </c>
      <c r="G305" s="66">
        <v>847001</v>
      </c>
      <c r="H305" s="66" t="s">
        <v>23</v>
      </c>
      <c r="I305" s="66">
        <v>200179</v>
      </c>
      <c r="J305" s="66" t="s">
        <v>3008</v>
      </c>
      <c r="K305" s="66">
        <v>1</v>
      </c>
      <c r="L305" s="66">
        <v>19909</v>
      </c>
      <c r="M305" s="128">
        <v>19909</v>
      </c>
    </row>
    <row r="306" spans="1:13" ht="15" customHeight="1" x14ac:dyDescent="0.35">
      <c r="A306" s="66">
        <v>8470415</v>
      </c>
      <c r="B306" s="66" t="s">
        <v>259</v>
      </c>
      <c r="C306" s="66">
        <v>426610</v>
      </c>
      <c r="D306" s="66" t="s">
        <v>43</v>
      </c>
      <c r="E306" s="66" t="str">
        <f t="shared" si="4"/>
        <v>847.8470415.1.426610.000000.847001.200179</v>
      </c>
      <c r="F306" s="66" t="s">
        <v>2872</v>
      </c>
      <c r="G306" s="66">
        <v>847001</v>
      </c>
      <c r="H306" s="66" t="s">
        <v>23</v>
      </c>
      <c r="I306" s="66">
        <v>200179</v>
      </c>
      <c r="J306" s="66" t="s">
        <v>3009</v>
      </c>
      <c r="K306" s="66">
        <v>1</v>
      </c>
      <c r="L306" s="66">
        <v>20552</v>
      </c>
      <c r="M306" s="128">
        <v>20552</v>
      </c>
    </row>
    <row r="307" spans="1:13" ht="15" customHeight="1" x14ac:dyDescent="0.35">
      <c r="A307" s="66">
        <v>8470415</v>
      </c>
      <c r="B307" s="66" t="s">
        <v>259</v>
      </c>
      <c r="C307" s="66">
        <v>426610</v>
      </c>
      <c r="D307" s="66" t="s">
        <v>43</v>
      </c>
      <c r="E307" s="66" t="str">
        <f t="shared" si="4"/>
        <v>847.8470415.1.426610.000000.847001.200179</v>
      </c>
      <c r="F307" s="66" t="s">
        <v>2872</v>
      </c>
      <c r="G307" s="66">
        <v>847001</v>
      </c>
      <c r="H307" s="66" t="s">
        <v>23</v>
      </c>
      <c r="I307" s="66">
        <v>200179</v>
      </c>
      <c r="J307" s="66" t="s">
        <v>3011</v>
      </c>
      <c r="K307" s="66">
        <v>1</v>
      </c>
      <c r="L307" s="66">
        <v>14943</v>
      </c>
      <c r="M307" s="128">
        <v>14943</v>
      </c>
    </row>
    <row r="308" spans="1:13" ht="15" customHeight="1" x14ac:dyDescent="0.35">
      <c r="A308" s="66">
        <v>8470415</v>
      </c>
      <c r="B308" s="66" t="s">
        <v>259</v>
      </c>
      <c r="C308" s="66">
        <v>426610</v>
      </c>
      <c r="D308" s="66" t="s">
        <v>43</v>
      </c>
      <c r="E308" s="66" t="str">
        <f t="shared" ref="E308:E333" si="5">CONCATENATE(847,".",A308,".",1,".",C308,".","000000",".",G308,".",I308)</f>
        <v>847.8470415.1.426610.000000.847001.200179</v>
      </c>
      <c r="F308" s="66" t="s">
        <v>2872</v>
      </c>
      <c r="G308" s="66">
        <v>847001</v>
      </c>
      <c r="H308" s="66" t="s">
        <v>23</v>
      </c>
      <c r="I308" s="66">
        <v>200179</v>
      </c>
      <c r="J308" s="66" t="s">
        <v>3014</v>
      </c>
      <c r="K308" s="66">
        <v>1</v>
      </c>
      <c r="L308" s="66">
        <v>57400</v>
      </c>
      <c r="M308" s="128">
        <v>57400</v>
      </c>
    </row>
    <row r="309" spans="1:13" ht="15" customHeight="1" x14ac:dyDescent="0.35">
      <c r="A309" s="66">
        <v>8470415</v>
      </c>
      <c r="B309" s="66" t="s">
        <v>259</v>
      </c>
      <c r="C309" s="66">
        <v>428090</v>
      </c>
      <c r="D309" s="66" t="s">
        <v>52</v>
      </c>
      <c r="E309" s="66" t="str">
        <f t="shared" si="5"/>
        <v>847.8470415.1.428090.000000.847001.200179</v>
      </c>
      <c r="F309" s="66" t="s">
        <v>2872</v>
      </c>
      <c r="G309" s="66">
        <v>847001</v>
      </c>
      <c r="H309" s="66" t="s">
        <v>23</v>
      </c>
      <c r="I309" s="66">
        <v>200179</v>
      </c>
      <c r="J309" s="66" t="s">
        <v>5400</v>
      </c>
      <c r="K309" s="66">
        <v>2</v>
      </c>
      <c r="L309" s="66">
        <v>15000</v>
      </c>
      <c r="M309" s="128">
        <v>30000</v>
      </c>
    </row>
    <row r="310" spans="1:13" ht="15" customHeight="1" x14ac:dyDescent="0.35">
      <c r="A310" s="66">
        <v>8470415</v>
      </c>
      <c r="B310" s="66" t="s">
        <v>259</v>
      </c>
      <c r="C310" s="66">
        <v>428090</v>
      </c>
      <c r="D310" s="66" t="s">
        <v>52</v>
      </c>
      <c r="E310" s="66" t="str">
        <f t="shared" si="5"/>
        <v>847.8470415.1.428090.000000.847001.200179</v>
      </c>
      <c r="F310" s="66" t="s">
        <v>2872</v>
      </c>
      <c r="G310" s="66">
        <v>847001</v>
      </c>
      <c r="H310" s="66" t="s">
        <v>23</v>
      </c>
      <c r="I310" s="66">
        <v>200179</v>
      </c>
      <c r="J310" s="66" t="s">
        <v>5401</v>
      </c>
      <c r="K310" s="66">
        <v>12</v>
      </c>
      <c r="L310" s="66">
        <v>500</v>
      </c>
      <c r="M310" s="128">
        <v>6000</v>
      </c>
    </row>
    <row r="311" spans="1:13" ht="15" customHeight="1" x14ac:dyDescent="0.35">
      <c r="A311" s="66">
        <v>8470415</v>
      </c>
      <c r="B311" s="66" t="s">
        <v>259</v>
      </c>
      <c r="C311" s="66">
        <v>428640</v>
      </c>
      <c r="D311" s="66" t="s">
        <v>55</v>
      </c>
      <c r="E311" s="66" t="str">
        <f t="shared" si="5"/>
        <v>847.8470415.1.428640.000000.847001.200179</v>
      </c>
      <c r="F311" s="66" t="s">
        <v>2872</v>
      </c>
      <c r="G311" s="66">
        <v>847001</v>
      </c>
      <c r="H311" s="66" t="s">
        <v>23</v>
      </c>
      <c r="I311" s="66">
        <v>200179</v>
      </c>
      <c r="J311" s="66" t="s">
        <v>3017</v>
      </c>
      <c r="K311" s="66">
        <v>1</v>
      </c>
      <c r="L311" s="66">
        <v>15000</v>
      </c>
      <c r="M311" s="128">
        <v>15000</v>
      </c>
    </row>
    <row r="312" spans="1:13" ht="15" customHeight="1" x14ac:dyDescent="0.35">
      <c r="A312" s="66">
        <v>8470415</v>
      </c>
      <c r="B312" s="66" t="s">
        <v>259</v>
      </c>
      <c r="C312" s="66">
        <v>432209</v>
      </c>
      <c r="D312" s="66" t="s">
        <v>138</v>
      </c>
      <c r="E312" s="66" t="str">
        <f t="shared" si="5"/>
        <v>847.8470415.1.432209.000000.847001.200179</v>
      </c>
      <c r="F312" s="66" t="s">
        <v>2872</v>
      </c>
      <c r="G312" s="66">
        <v>847001</v>
      </c>
      <c r="H312" s="66" t="s">
        <v>23</v>
      </c>
      <c r="I312" s="66">
        <v>200179</v>
      </c>
      <c r="J312" s="66" t="s">
        <v>3021</v>
      </c>
      <c r="K312" s="66">
        <v>1</v>
      </c>
      <c r="L312" s="66">
        <v>301000</v>
      </c>
      <c r="M312" s="128">
        <v>301000</v>
      </c>
    </row>
    <row r="313" spans="1:13" ht="15" customHeight="1" x14ac:dyDescent="0.35">
      <c r="A313" s="66">
        <v>8470415</v>
      </c>
      <c r="B313" s="66" t="s">
        <v>259</v>
      </c>
      <c r="C313" s="66">
        <v>435350</v>
      </c>
      <c r="D313" s="66" t="s">
        <v>144</v>
      </c>
      <c r="E313" s="66" t="str">
        <f t="shared" si="5"/>
        <v>847.8470415.1.435350.000000.847001.200179</v>
      </c>
      <c r="F313" s="66" t="s">
        <v>2872</v>
      </c>
      <c r="G313" s="66">
        <v>847001</v>
      </c>
      <c r="H313" s="66" t="s">
        <v>23</v>
      </c>
      <c r="I313" s="66">
        <v>200179</v>
      </c>
      <c r="J313" s="66" t="s">
        <v>3025</v>
      </c>
      <c r="K313" s="66">
        <v>10</v>
      </c>
      <c r="L313" s="66">
        <v>7000</v>
      </c>
      <c r="M313" s="128">
        <v>70000</v>
      </c>
    </row>
    <row r="314" spans="1:13" ht="15" customHeight="1" x14ac:dyDescent="0.35">
      <c r="A314" s="66">
        <v>8470415</v>
      </c>
      <c r="B314" s="66" t="s">
        <v>259</v>
      </c>
      <c r="C314" s="66">
        <v>435508</v>
      </c>
      <c r="D314" s="66" t="s">
        <v>147</v>
      </c>
      <c r="E314" s="66" t="str">
        <f t="shared" si="5"/>
        <v>847.8470415.1.435508.000000.847001.200179</v>
      </c>
      <c r="F314" s="66" t="s">
        <v>2872</v>
      </c>
      <c r="G314" s="66">
        <v>847001</v>
      </c>
      <c r="H314" s="66" t="s">
        <v>23</v>
      </c>
      <c r="I314" s="66">
        <v>200179</v>
      </c>
      <c r="J314" s="66" t="s">
        <v>3027</v>
      </c>
      <c r="K314" s="66">
        <v>1</v>
      </c>
      <c r="L314" s="66">
        <v>525000</v>
      </c>
      <c r="M314" s="128">
        <v>525000</v>
      </c>
    </row>
    <row r="315" spans="1:13" ht="15" customHeight="1" x14ac:dyDescent="0.35">
      <c r="A315" s="66">
        <v>8470415</v>
      </c>
      <c r="B315" s="66" t="s">
        <v>259</v>
      </c>
      <c r="C315" s="66">
        <v>435519</v>
      </c>
      <c r="D315" s="66" t="s">
        <v>61</v>
      </c>
      <c r="E315" s="66" t="str">
        <f t="shared" si="5"/>
        <v>847.8470415.1.435519.000000.847001.200179</v>
      </c>
      <c r="F315" s="66" t="s">
        <v>2872</v>
      </c>
      <c r="G315" s="66">
        <v>847001</v>
      </c>
      <c r="H315" s="66" t="s">
        <v>23</v>
      </c>
      <c r="I315" s="66">
        <v>200179</v>
      </c>
    </row>
    <row r="316" spans="1:13" ht="15" customHeight="1" x14ac:dyDescent="0.35">
      <c r="A316" s="66">
        <v>8470415</v>
      </c>
      <c r="B316" s="66" t="s">
        <v>259</v>
      </c>
      <c r="C316" s="66">
        <v>436110</v>
      </c>
      <c r="D316" s="66" t="s">
        <v>64</v>
      </c>
      <c r="E316" s="66" t="str">
        <f t="shared" si="5"/>
        <v>847.8470415.1.436110.000000.847001.200179</v>
      </c>
      <c r="F316" s="66" t="s">
        <v>2872</v>
      </c>
      <c r="G316" s="66">
        <v>847001</v>
      </c>
      <c r="H316" s="66" t="s">
        <v>23</v>
      </c>
      <c r="I316" s="66">
        <v>200179</v>
      </c>
      <c r="M316" s="128">
        <v>0</v>
      </c>
    </row>
    <row r="317" spans="1:13" ht="15" customHeight="1" x14ac:dyDescent="0.35">
      <c r="A317" s="66">
        <v>8470415</v>
      </c>
      <c r="B317" s="66" t="s">
        <v>259</v>
      </c>
      <c r="C317" s="66">
        <v>492316</v>
      </c>
      <c r="D317" s="66" t="s">
        <v>138</v>
      </c>
      <c r="E317" s="66" t="str">
        <f t="shared" si="5"/>
        <v>847.8470415.1.492316.000000.847001.300180</v>
      </c>
      <c r="F317" s="66" t="s">
        <v>2872</v>
      </c>
      <c r="G317" s="66">
        <v>847001</v>
      </c>
      <c r="H317" s="66" t="s">
        <v>863</v>
      </c>
      <c r="I317" s="66">
        <v>300180</v>
      </c>
      <c r="J317" s="66" t="s">
        <v>5402</v>
      </c>
      <c r="K317" s="66">
        <v>1</v>
      </c>
      <c r="L317" s="66">
        <v>387920</v>
      </c>
      <c r="M317" s="128">
        <v>387920</v>
      </c>
    </row>
    <row r="318" spans="1:13" ht="15" customHeight="1" x14ac:dyDescent="0.35">
      <c r="A318" s="66">
        <v>8470415</v>
      </c>
      <c r="B318" s="66" t="s">
        <v>259</v>
      </c>
      <c r="C318" s="66">
        <v>492316</v>
      </c>
      <c r="D318" s="66" t="s">
        <v>138</v>
      </c>
      <c r="E318" s="66" t="str">
        <f t="shared" si="5"/>
        <v>847.8470415.1.492316.000000.847001.300180</v>
      </c>
      <c r="F318" s="66" t="s">
        <v>2872</v>
      </c>
      <c r="G318" s="66">
        <v>847001</v>
      </c>
      <c r="H318" s="66" t="s">
        <v>863</v>
      </c>
      <c r="I318" s="66">
        <v>300180</v>
      </c>
      <c r="J318" s="66" t="s">
        <v>5404</v>
      </c>
      <c r="K318" s="66">
        <v>1</v>
      </c>
      <c r="L318" s="66">
        <v>135706</v>
      </c>
      <c r="M318" s="128">
        <v>135706</v>
      </c>
    </row>
    <row r="319" spans="1:13" ht="15" customHeight="1" x14ac:dyDescent="0.35">
      <c r="A319" s="66">
        <v>8470415</v>
      </c>
      <c r="B319" s="66" t="s">
        <v>259</v>
      </c>
      <c r="C319" s="66">
        <v>492316</v>
      </c>
      <c r="D319" s="66" t="s">
        <v>138</v>
      </c>
      <c r="E319" s="66" t="str">
        <f t="shared" si="5"/>
        <v>847.8470415.1.492316.000000.847001.300180</v>
      </c>
      <c r="F319" s="66" t="s">
        <v>2872</v>
      </c>
      <c r="G319" s="66">
        <v>847001</v>
      </c>
      <c r="H319" s="66" t="s">
        <v>863</v>
      </c>
      <c r="I319" s="66">
        <v>300180</v>
      </c>
      <c r="J319" s="66" t="s">
        <v>5406</v>
      </c>
      <c r="K319" s="66">
        <v>1</v>
      </c>
      <c r="L319" s="66">
        <v>115935</v>
      </c>
      <c r="M319" s="128">
        <v>115935</v>
      </c>
    </row>
    <row r="320" spans="1:13" ht="15" customHeight="1" x14ac:dyDescent="0.35">
      <c r="A320" s="66">
        <v>8470415</v>
      </c>
      <c r="B320" s="66" t="s">
        <v>259</v>
      </c>
      <c r="C320" s="66">
        <v>492316</v>
      </c>
      <c r="D320" s="66" t="s">
        <v>138</v>
      </c>
      <c r="E320" s="66" t="str">
        <f t="shared" si="5"/>
        <v>847.8470415.1.492316.000000.847001.300180</v>
      </c>
      <c r="F320" s="66" t="s">
        <v>2872</v>
      </c>
      <c r="G320" s="66">
        <v>847001</v>
      </c>
      <c r="H320" s="66" t="s">
        <v>863</v>
      </c>
      <c r="I320" s="66">
        <v>300180</v>
      </c>
      <c r="J320" s="66" t="s">
        <v>5407</v>
      </c>
      <c r="K320" s="66">
        <v>1</v>
      </c>
      <c r="L320" s="66">
        <v>570000</v>
      </c>
      <c r="M320" s="128">
        <v>570000</v>
      </c>
    </row>
    <row r="321" spans="1:13" ht="15" customHeight="1" x14ac:dyDescent="0.35">
      <c r="A321" s="66">
        <v>8470425</v>
      </c>
      <c r="B321" s="66" t="s">
        <v>267</v>
      </c>
      <c r="C321" s="66">
        <v>420550</v>
      </c>
      <c r="D321" s="66" t="s">
        <v>18</v>
      </c>
      <c r="E321" s="66" t="str">
        <f t="shared" si="5"/>
        <v>847.8470425.1.420550.000000.847001.200179</v>
      </c>
      <c r="F321" s="66" t="s">
        <v>2872</v>
      </c>
      <c r="G321" s="66">
        <v>847001</v>
      </c>
      <c r="H321" s="66" t="s">
        <v>23</v>
      </c>
      <c r="I321" s="66">
        <v>200179</v>
      </c>
      <c r="M321" s="128">
        <v>0</v>
      </c>
    </row>
    <row r="322" spans="1:13" ht="15" customHeight="1" x14ac:dyDescent="0.35">
      <c r="A322" s="66">
        <v>8470425</v>
      </c>
      <c r="B322" s="66" t="s">
        <v>267</v>
      </c>
      <c r="C322" s="66">
        <v>421700</v>
      </c>
      <c r="D322" s="66" t="s">
        <v>34</v>
      </c>
      <c r="E322" s="66" t="str">
        <f t="shared" si="5"/>
        <v>847.8470425.1.421700.000000.847001.200179</v>
      </c>
      <c r="F322" s="66" t="s">
        <v>2872</v>
      </c>
      <c r="G322" s="66">
        <v>847001</v>
      </c>
      <c r="H322" s="66" t="s">
        <v>23</v>
      </c>
      <c r="I322" s="66">
        <v>200179</v>
      </c>
      <c r="M322" s="128">
        <v>0</v>
      </c>
    </row>
    <row r="323" spans="1:13" ht="15" customHeight="1" x14ac:dyDescent="0.35">
      <c r="A323" s="66">
        <v>8470425</v>
      </c>
      <c r="B323" s="66" t="s">
        <v>267</v>
      </c>
      <c r="C323" s="66">
        <v>425550</v>
      </c>
      <c r="D323" s="66" t="s">
        <v>83</v>
      </c>
      <c r="E323" s="66" t="str">
        <f t="shared" si="5"/>
        <v>847.8470425.1.425550.000000.847001.200179</v>
      </c>
      <c r="F323" s="66" t="s">
        <v>2872</v>
      </c>
      <c r="G323" s="66">
        <v>847001</v>
      </c>
      <c r="H323" s="66" t="s">
        <v>23</v>
      </c>
      <c r="I323" s="66">
        <v>200179</v>
      </c>
      <c r="J323" s="66" t="s">
        <v>5409</v>
      </c>
      <c r="K323" s="66">
        <v>15</v>
      </c>
      <c r="L323" s="66">
        <v>15000</v>
      </c>
      <c r="M323" s="128">
        <v>225000</v>
      </c>
    </row>
    <row r="324" spans="1:13" ht="15" customHeight="1" x14ac:dyDescent="0.35">
      <c r="A324" s="66">
        <v>8470425</v>
      </c>
      <c r="B324" s="66" t="s">
        <v>267</v>
      </c>
      <c r="C324" s="66">
        <v>425770</v>
      </c>
      <c r="D324" s="66" t="s">
        <v>132</v>
      </c>
      <c r="E324" s="66" t="str">
        <f t="shared" si="5"/>
        <v>847.8470425.1.425770.000000.847001.200179</v>
      </c>
      <c r="F324" s="66" t="s">
        <v>2872</v>
      </c>
      <c r="G324" s="66">
        <v>847001</v>
      </c>
      <c r="H324" s="66" t="s">
        <v>23</v>
      </c>
      <c r="I324" s="66">
        <v>200179</v>
      </c>
      <c r="J324" s="66" t="s">
        <v>5411</v>
      </c>
      <c r="K324" s="66">
        <v>4</v>
      </c>
      <c r="L324" s="66">
        <v>15000</v>
      </c>
      <c r="M324" s="128">
        <v>60000</v>
      </c>
    </row>
    <row r="325" spans="1:13" ht="15" customHeight="1" x14ac:dyDescent="0.35">
      <c r="A325" s="66">
        <v>8470425</v>
      </c>
      <c r="B325" s="66" t="s">
        <v>267</v>
      </c>
      <c r="C325" s="66">
        <v>425900</v>
      </c>
      <c r="D325" s="66" t="s">
        <v>40</v>
      </c>
      <c r="E325" s="66" t="str">
        <f t="shared" si="5"/>
        <v>847.8470425.1.425900.000000.847001.200179</v>
      </c>
      <c r="F325" s="66" t="s">
        <v>2872</v>
      </c>
      <c r="G325" s="66">
        <v>847001</v>
      </c>
      <c r="H325" s="66" t="s">
        <v>23</v>
      </c>
      <c r="I325" s="66">
        <v>200179</v>
      </c>
      <c r="J325" s="66" t="s">
        <v>5412</v>
      </c>
      <c r="K325" s="66">
        <v>2</v>
      </c>
      <c r="L325" s="66">
        <v>10000</v>
      </c>
      <c r="M325" s="128">
        <v>20000</v>
      </c>
    </row>
    <row r="326" spans="1:13" ht="15" customHeight="1" x14ac:dyDescent="0.35">
      <c r="A326" s="66">
        <v>8470425</v>
      </c>
      <c r="B326" s="66" t="s">
        <v>267</v>
      </c>
      <c r="C326" s="66">
        <v>426610</v>
      </c>
      <c r="D326" s="66" t="s">
        <v>43</v>
      </c>
      <c r="E326" s="66" t="str">
        <f t="shared" si="5"/>
        <v>847.8470425.1.426610.000000.847001.200179</v>
      </c>
      <c r="F326" s="66" t="s">
        <v>2872</v>
      </c>
      <c r="G326" s="66">
        <v>847001</v>
      </c>
      <c r="H326" s="66" t="s">
        <v>23</v>
      </c>
      <c r="I326" s="66">
        <v>200179</v>
      </c>
      <c r="J326" s="66" t="s">
        <v>5413</v>
      </c>
      <c r="K326" s="66">
        <v>1</v>
      </c>
      <c r="L326" s="66">
        <v>64000</v>
      </c>
      <c r="M326" s="128">
        <v>64000</v>
      </c>
    </row>
    <row r="327" spans="1:13" ht="15" customHeight="1" x14ac:dyDescent="0.35">
      <c r="A327" s="66">
        <v>8470425</v>
      </c>
      <c r="B327" s="66" t="s">
        <v>267</v>
      </c>
      <c r="C327" s="66">
        <v>435350</v>
      </c>
      <c r="D327" s="66" t="s">
        <v>144</v>
      </c>
      <c r="E327" s="66" t="str">
        <f t="shared" si="5"/>
        <v>847.8470425.1.435350.000000.847001.200179</v>
      </c>
      <c r="F327" s="66" t="s">
        <v>2872</v>
      </c>
      <c r="G327" s="66">
        <v>847001</v>
      </c>
      <c r="H327" s="66" t="s">
        <v>23</v>
      </c>
      <c r="I327" s="66">
        <v>200179</v>
      </c>
      <c r="J327" s="66" t="s">
        <v>3069</v>
      </c>
      <c r="K327" s="66">
        <v>15</v>
      </c>
      <c r="L327" s="66">
        <v>10000</v>
      </c>
      <c r="M327" s="128">
        <v>150000</v>
      </c>
    </row>
    <row r="328" spans="1:13" ht="15" customHeight="1" x14ac:dyDescent="0.35">
      <c r="A328" s="66">
        <v>8470425</v>
      </c>
      <c r="B328" s="66" t="s">
        <v>267</v>
      </c>
      <c r="C328" s="66">
        <v>435508</v>
      </c>
      <c r="D328" s="66" t="s">
        <v>147</v>
      </c>
      <c r="E328" s="66" t="str">
        <f t="shared" si="5"/>
        <v>847.8470425.1.435508.000000.847001.200179</v>
      </c>
      <c r="F328" s="66" t="s">
        <v>2872</v>
      </c>
      <c r="G328" s="66">
        <v>847001</v>
      </c>
      <c r="H328" s="66" t="s">
        <v>23</v>
      </c>
      <c r="I328" s="66">
        <v>200179</v>
      </c>
      <c r="J328" s="66" t="s">
        <v>5414</v>
      </c>
      <c r="K328" s="66">
        <v>1</v>
      </c>
      <c r="L328" s="66">
        <v>2500000</v>
      </c>
      <c r="M328" s="244">
        <v>2525550</v>
      </c>
    </row>
    <row r="329" spans="1:13" ht="15" customHeight="1" x14ac:dyDescent="0.35">
      <c r="A329" s="66">
        <v>8470425</v>
      </c>
      <c r="B329" s="66" t="s">
        <v>267</v>
      </c>
      <c r="C329" s="66">
        <v>435508</v>
      </c>
      <c r="D329" s="66" t="s">
        <v>147</v>
      </c>
      <c r="E329" s="66" t="str">
        <f t="shared" si="5"/>
        <v>847.8470425.1.435508.000000.847001.200179</v>
      </c>
      <c r="F329" s="66" t="s">
        <v>2872</v>
      </c>
      <c r="G329" s="66">
        <v>847001</v>
      </c>
      <c r="H329" s="66" t="s">
        <v>23</v>
      </c>
      <c r="I329" s="66">
        <v>200179</v>
      </c>
      <c r="J329" s="66" t="s">
        <v>5415</v>
      </c>
      <c r="K329" s="66">
        <v>1</v>
      </c>
      <c r="L329" s="66">
        <v>39000</v>
      </c>
    </row>
    <row r="330" spans="1:13" ht="15" customHeight="1" x14ac:dyDescent="0.35">
      <c r="A330" s="66">
        <v>8470425</v>
      </c>
      <c r="B330" s="66" t="s">
        <v>267</v>
      </c>
      <c r="C330" s="66">
        <v>435508</v>
      </c>
      <c r="D330" s="66" t="s">
        <v>147</v>
      </c>
      <c r="E330" s="66" t="str">
        <f t="shared" si="5"/>
        <v>847.8470425.1.435508.000000.847001.200179</v>
      </c>
      <c r="F330" s="66" t="s">
        <v>2872</v>
      </c>
      <c r="G330" s="66">
        <v>847001</v>
      </c>
      <c r="H330" s="66" t="s">
        <v>23</v>
      </c>
      <c r="I330" s="66">
        <v>200179</v>
      </c>
      <c r="J330" s="66" t="s">
        <v>5416</v>
      </c>
      <c r="K330" s="66">
        <v>1</v>
      </c>
      <c r="L330" s="66">
        <v>2500000</v>
      </c>
    </row>
    <row r="331" spans="1:13" ht="15" customHeight="1" x14ac:dyDescent="0.35">
      <c r="A331" s="66">
        <v>8470425</v>
      </c>
      <c r="B331" s="66" t="s">
        <v>267</v>
      </c>
      <c r="C331" s="66">
        <v>435508</v>
      </c>
      <c r="D331" s="66" t="s">
        <v>147</v>
      </c>
      <c r="E331" s="66" t="str">
        <f t="shared" si="5"/>
        <v>847.8470425.1.435508.000000.847001.200179</v>
      </c>
      <c r="F331" s="66" t="s">
        <v>2872</v>
      </c>
      <c r="G331" s="66">
        <v>847001</v>
      </c>
      <c r="H331" s="66" t="s">
        <v>23</v>
      </c>
      <c r="I331" s="66">
        <v>200179</v>
      </c>
      <c r="J331" s="66" t="s">
        <v>5417</v>
      </c>
      <c r="K331" s="66">
        <v>1</v>
      </c>
      <c r="L331" s="66">
        <v>5700</v>
      </c>
    </row>
    <row r="332" spans="1:13" ht="15" customHeight="1" x14ac:dyDescent="0.35">
      <c r="A332" s="66">
        <v>8470425</v>
      </c>
      <c r="B332" s="66" t="s">
        <v>267</v>
      </c>
      <c r="C332" s="66">
        <v>435508</v>
      </c>
      <c r="D332" s="66" t="s">
        <v>147</v>
      </c>
      <c r="E332" s="66" t="str">
        <f t="shared" si="5"/>
        <v>847.8470425.1.435508.000000.847001.200179</v>
      </c>
      <c r="F332" s="66" t="s">
        <v>2872</v>
      </c>
      <c r="G332" s="66">
        <v>847001</v>
      </c>
      <c r="H332" s="66" t="s">
        <v>23</v>
      </c>
      <c r="I332" s="66">
        <v>200179</v>
      </c>
      <c r="J332" s="66" t="s">
        <v>5418</v>
      </c>
      <c r="K332" s="66">
        <v>1</v>
      </c>
      <c r="L332" s="66">
        <v>6400</v>
      </c>
    </row>
    <row r="333" spans="1:13" ht="15" customHeight="1" x14ac:dyDescent="0.35">
      <c r="A333" s="66">
        <v>8470425</v>
      </c>
      <c r="B333" s="66" t="s">
        <v>267</v>
      </c>
      <c r="C333" s="66">
        <v>492310</v>
      </c>
      <c r="D333" s="66" t="s">
        <v>871</v>
      </c>
      <c r="E333" s="66" t="str">
        <f t="shared" si="5"/>
        <v>847.8470425.1.492310.000000.847001.300180</v>
      </c>
      <c r="F333" s="66" t="s">
        <v>2872</v>
      </c>
      <c r="G333" s="66">
        <v>847001</v>
      </c>
      <c r="H333" s="66" t="s">
        <v>863</v>
      </c>
      <c r="I333" s="66">
        <v>300180</v>
      </c>
      <c r="J333" s="66" t="s">
        <v>5419</v>
      </c>
      <c r="K333" s="66">
        <v>4</v>
      </c>
      <c r="L333" s="66">
        <v>188000</v>
      </c>
      <c r="M333" s="128">
        <v>752000</v>
      </c>
    </row>
    <row r="334" spans="1:13" ht="15" customHeight="1" x14ac:dyDescent="0.35">
      <c r="A334" s="66">
        <v>8470430</v>
      </c>
      <c r="B334" s="66" t="s">
        <v>274</v>
      </c>
      <c r="C334" s="66">
        <v>425746</v>
      </c>
      <c r="D334" s="66" t="s">
        <v>548</v>
      </c>
      <c r="E334" s="66" t="str">
        <f>CONCATENATE(847,".",A334,".",1,".",C334,".","000000",".",G334,".",I334)</f>
        <v>847.8470430.1.425746.000000.847001.200179</v>
      </c>
      <c r="F334" s="66" t="s">
        <v>2872</v>
      </c>
      <c r="G334" s="66">
        <v>847001</v>
      </c>
      <c r="H334" s="66" t="s">
        <v>23</v>
      </c>
      <c r="I334" s="66">
        <v>200179</v>
      </c>
      <c r="J334" s="66" t="s">
        <v>3086</v>
      </c>
      <c r="K334" s="66">
        <v>2</v>
      </c>
      <c r="L334" s="66">
        <v>2130</v>
      </c>
      <c r="M334" s="128">
        <v>4260</v>
      </c>
    </row>
    <row r="335" spans="1:13" ht="15" customHeight="1" x14ac:dyDescent="0.35">
      <c r="A335" s="66">
        <v>8470430</v>
      </c>
      <c r="B335" s="66" t="s">
        <v>274</v>
      </c>
      <c r="C335" s="66">
        <v>425761</v>
      </c>
      <c r="D335" s="66" t="s">
        <v>288</v>
      </c>
      <c r="E335" s="66" t="str">
        <f t="shared" ref="E335:E340" si="6">CONCATENATE(847,".",A335,".",1,".",C335,".","000000",".",G335,".",I335)</f>
        <v>847.8470430.1.425761.000000.847001.200179</v>
      </c>
      <c r="F335" s="66" t="s">
        <v>2872</v>
      </c>
      <c r="G335" s="66">
        <v>847001</v>
      </c>
      <c r="H335" s="66" t="s">
        <v>23</v>
      </c>
      <c r="I335" s="66">
        <v>200179</v>
      </c>
      <c r="J335" s="66" t="s">
        <v>3089</v>
      </c>
      <c r="K335" s="66">
        <v>2</v>
      </c>
      <c r="L335" s="66">
        <v>4250</v>
      </c>
      <c r="M335" s="128">
        <v>8500</v>
      </c>
    </row>
    <row r="336" spans="1:13" ht="15" customHeight="1" x14ac:dyDescent="0.35">
      <c r="A336" s="66">
        <v>8470430</v>
      </c>
      <c r="B336" s="66" t="s">
        <v>274</v>
      </c>
      <c r="C336" s="66">
        <v>425770</v>
      </c>
      <c r="D336" s="66" t="s">
        <v>132</v>
      </c>
      <c r="E336" s="66" t="str">
        <f t="shared" si="6"/>
        <v>847.8470430.1.425770.000000.847001.200179</v>
      </c>
      <c r="F336" s="66" t="s">
        <v>2872</v>
      </c>
      <c r="G336" s="66">
        <v>847001</v>
      </c>
      <c r="H336" s="66" t="s">
        <v>23</v>
      </c>
      <c r="I336" s="66">
        <v>200179</v>
      </c>
      <c r="J336" s="66" t="s">
        <v>3092</v>
      </c>
      <c r="K336" s="66">
        <v>25</v>
      </c>
      <c r="L336" s="66">
        <v>15000</v>
      </c>
      <c r="M336" s="128">
        <v>375000</v>
      </c>
    </row>
    <row r="337" spans="1:13" ht="15" customHeight="1" x14ac:dyDescent="0.35">
      <c r="A337" s="66">
        <v>8470430</v>
      </c>
      <c r="B337" s="66" t="s">
        <v>274</v>
      </c>
      <c r="C337" s="66">
        <v>425900</v>
      </c>
      <c r="D337" s="66" t="s">
        <v>40</v>
      </c>
      <c r="E337" s="66" t="str">
        <f t="shared" si="6"/>
        <v>847.8470430.1.425900.000000.847001.200179</v>
      </c>
      <c r="F337" s="66" t="s">
        <v>2872</v>
      </c>
      <c r="G337" s="66">
        <v>847001</v>
      </c>
      <c r="H337" s="66" t="s">
        <v>23</v>
      </c>
      <c r="I337" s="66">
        <v>200179</v>
      </c>
      <c r="J337" s="66" t="s">
        <v>3097</v>
      </c>
      <c r="K337" s="66">
        <v>12</v>
      </c>
      <c r="L337" s="66">
        <v>1000</v>
      </c>
      <c r="M337" s="128">
        <v>12000</v>
      </c>
    </row>
    <row r="338" spans="1:13" ht="15" customHeight="1" x14ac:dyDescent="0.35">
      <c r="A338" s="66">
        <v>8470430</v>
      </c>
      <c r="B338" s="66" t="s">
        <v>274</v>
      </c>
      <c r="C338" s="66">
        <v>426610</v>
      </c>
      <c r="D338" s="66" t="s">
        <v>43</v>
      </c>
      <c r="E338" s="66" t="str">
        <f t="shared" si="6"/>
        <v>847.8470430.1.426610.000000.847001.200179</v>
      </c>
      <c r="F338" s="66" t="s">
        <v>2872</v>
      </c>
      <c r="G338" s="66">
        <v>847001</v>
      </c>
      <c r="H338" s="66" t="s">
        <v>23</v>
      </c>
      <c r="I338" s="66">
        <v>200179</v>
      </c>
      <c r="J338" s="66" t="s">
        <v>3102</v>
      </c>
      <c r="K338" s="66">
        <v>1</v>
      </c>
      <c r="L338" s="66">
        <v>62500</v>
      </c>
      <c r="M338" s="128">
        <v>62500</v>
      </c>
    </row>
    <row r="339" spans="1:13" ht="15" customHeight="1" x14ac:dyDescent="0.35">
      <c r="A339" s="66">
        <v>8470430</v>
      </c>
      <c r="B339" s="66" t="s">
        <v>274</v>
      </c>
      <c r="C339" s="66">
        <v>428640</v>
      </c>
      <c r="D339" s="66" t="s">
        <v>55</v>
      </c>
      <c r="E339" s="66" t="str">
        <f t="shared" si="6"/>
        <v>847.8470430.1.428640.000000.847001.200179</v>
      </c>
      <c r="F339" s="66" t="s">
        <v>2872</v>
      </c>
      <c r="G339" s="66">
        <v>847001</v>
      </c>
      <c r="H339" s="66" t="s">
        <v>23</v>
      </c>
      <c r="I339" s="66">
        <v>200179</v>
      </c>
      <c r="M339" s="128">
        <v>0</v>
      </c>
    </row>
    <row r="340" spans="1:13" ht="15" customHeight="1" x14ac:dyDescent="0.35">
      <c r="A340" s="66">
        <v>8470430</v>
      </c>
      <c r="B340" s="66" t="s">
        <v>274</v>
      </c>
      <c r="C340" s="66">
        <v>435508</v>
      </c>
      <c r="D340" s="66" t="s">
        <v>147</v>
      </c>
      <c r="E340" s="66" t="str">
        <f t="shared" si="6"/>
        <v>847.8470430.1.435508.000000.847001.200179</v>
      </c>
      <c r="F340" s="66" t="s">
        <v>2872</v>
      </c>
      <c r="G340" s="66">
        <v>847001</v>
      </c>
      <c r="H340" s="66" t="s">
        <v>23</v>
      </c>
      <c r="I340" s="66">
        <v>200179</v>
      </c>
      <c r="J340" s="66" t="s">
        <v>3104</v>
      </c>
      <c r="K340" s="66">
        <v>2</v>
      </c>
      <c r="L340" s="66">
        <v>42300</v>
      </c>
      <c r="M340" s="128">
        <v>84600</v>
      </c>
    </row>
    <row r="341" spans="1:13" ht="15" customHeight="1" x14ac:dyDescent="0.35">
      <c r="A341" s="66">
        <v>8470435</v>
      </c>
      <c r="B341" s="66" t="s">
        <v>279</v>
      </c>
      <c r="C341" s="66">
        <v>425550</v>
      </c>
      <c r="D341" s="66" t="s">
        <v>83</v>
      </c>
      <c r="E341" s="66" t="str">
        <f>CONCATENATE(847,".",A341,".",1,".",C341,".","000000",".",G341,".",I341)</f>
        <v>847.8470435.1.425550.000000.847001.200179</v>
      </c>
      <c r="F341" s="66" t="s">
        <v>2872</v>
      </c>
      <c r="G341" s="66">
        <v>847001</v>
      </c>
      <c r="H341" s="66" t="s">
        <v>23</v>
      </c>
      <c r="I341" s="66">
        <v>200179</v>
      </c>
      <c r="M341" s="128">
        <v>0</v>
      </c>
    </row>
    <row r="342" spans="1:13" ht="15" customHeight="1" x14ac:dyDescent="0.35">
      <c r="A342" s="66">
        <v>8470435</v>
      </c>
      <c r="B342" s="66" t="s">
        <v>279</v>
      </c>
      <c r="C342" s="66">
        <v>425761</v>
      </c>
      <c r="D342" s="66" t="s">
        <v>288</v>
      </c>
      <c r="E342" s="66" t="str">
        <f t="shared" ref="E342:E350" si="7">CONCATENATE(847,".",A342,".",1,".",C342,".","000000",".",G342,".",I342)</f>
        <v>847.8470435.1.425761.000000.847001.200179</v>
      </c>
      <c r="F342" s="66" t="s">
        <v>2872</v>
      </c>
      <c r="G342" s="66">
        <v>847001</v>
      </c>
      <c r="H342" s="66" t="s">
        <v>23</v>
      </c>
      <c r="I342" s="66">
        <v>200179</v>
      </c>
      <c r="M342" s="128">
        <v>0</v>
      </c>
    </row>
    <row r="343" spans="1:13" ht="15" customHeight="1" x14ac:dyDescent="0.35">
      <c r="A343" s="66">
        <v>8470435</v>
      </c>
      <c r="B343" s="66" t="s">
        <v>279</v>
      </c>
      <c r="C343" s="66">
        <v>425770</v>
      </c>
      <c r="D343" s="66" t="s">
        <v>132</v>
      </c>
      <c r="E343" s="66" t="str">
        <f t="shared" si="7"/>
        <v>847.8470435.1.425770.000000.847001.200179</v>
      </c>
      <c r="F343" s="66" t="s">
        <v>2872</v>
      </c>
      <c r="G343" s="66">
        <v>847001</v>
      </c>
      <c r="H343" s="66" t="s">
        <v>23</v>
      </c>
      <c r="I343" s="66">
        <v>200179</v>
      </c>
      <c r="M343" s="128">
        <v>0</v>
      </c>
    </row>
    <row r="344" spans="1:13" ht="15" customHeight="1" x14ac:dyDescent="0.35">
      <c r="A344" s="66">
        <v>8470435</v>
      </c>
      <c r="B344" s="66" t="s">
        <v>279</v>
      </c>
      <c r="C344" s="66">
        <v>425900</v>
      </c>
      <c r="D344" s="66" t="s">
        <v>40</v>
      </c>
      <c r="E344" s="66" t="str">
        <f t="shared" si="7"/>
        <v>847.8470435.1.425900.000000.847001.200179</v>
      </c>
      <c r="F344" s="66" t="s">
        <v>2872</v>
      </c>
      <c r="G344" s="66">
        <v>847001</v>
      </c>
      <c r="H344" s="66" t="s">
        <v>23</v>
      </c>
      <c r="I344" s="66">
        <v>200179</v>
      </c>
      <c r="K344" s="66">
        <v>20</v>
      </c>
      <c r="L344" s="66">
        <v>5000</v>
      </c>
      <c r="M344" s="128">
        <v>100000</v>
      </c>
    </row>
    <row r="345" spans="1:13" ht="15" customHeight="1" x14ac:dyDescent="0.35">
      <c r="A345" s="66">
        <v>8470435</v>
      </c>
      <c r="B345" s="66" t="s">
        <v>279</v>
      </c>
      <c r="C345" s="66">
        <v>426610</v>
      </c>
      <c r="D345" s="66" t="s">
        <v>43</v>
      </c>
      <c r="E345" s="66" t="str">
        <f t="shared" si="7"/>
        <v>847.8470435.1.426610.000000.847001.200179</v>
      </c>
      <c r="F345" s="66" t="s">
        <v>2872</v>
      </c>
      <c r="G345" s="66">
        <v>847001</v>
      </c>
      <c r="H345" s="66" t="s">
        <v>23</v>
      </c>
      <c r="I345" s="66">
        <v>200179</v>
      </c>
      <c r="M345" s="128">
        <v>0</v>
      </c>
    </row>
    <row r="346" spans="1:13" ht="15" customHeight="1" x14ac:dyDescent="0.35">
      <c r="A346" s="66">
        <v>8470435</v>
      </c>
      <c r="B346" s="66" t="s">
        <v>279</v>
      </c>
      <c r="C346" s="66">
        <v>427710</v>
      </c>
      <c r="D346" s="66" t="s">
        <v>46</v>
      </c>
      <c r="E346" s="66" t="str">
        <f t="shared" si="7"/>
        <v>847.8470435.1.427710.000000.847001.200179</v>
      </c>
      <c r="F346" s="66" t="s">
        <v>2872</v>
      </c>
      <c r="G346" s="66">
        <v>847001</v>
      </c>
      <c r="H346" s="66" t="s">
        <v>23</v>
      </c>
      <c r="I346" s="66">
        <v>200179</v>
      </c>
      <c r="K346" s="66">
        <v>12</v>
      </c>
      <c r="L346" s="66">
        <v>2500</v>
      </c>
      <c r="M346" s="128">
        <v>30000</v>
      </c>
    </row>
    <row r="347" spans="1:13" ht="15" customHeight="1" x14ac:dyDescent="0.35">
      <c r="A347" s="66">
        <v>8470435</v>
      </c>
      <c r="B347" s="66" t="s">
        <v>279</v>
      </c>
      <c r="C347" s="66">
        <v>428090</v>
      </c>
      <c r="D347" s="66" t="s">
        <v>52</v>
      </c>
      <c r="E347" s="66" t="str">
        <f t="shared" si="7"/>
        <v>847.8470435.1.428090.000000.847001.200179</v>
      </c>
      <c r="F347" s="66" t="s">
        <v>2872</v>
      </c>
      <c r="G347" s="66">
        <v>847001</v>
      </c>
      <c r="H347" s="66" t="s">
        <v>23</v>
      </c>
      <c r="I347" s="66">
        <v>200179</v>
      </c>
      <c r="M347" s="128">
        <v>0</v>
      </c>
    </row>
    <row r="348" spans="1:13" ht="15" customHeight="1" x14ac:dyDescent="0.35">
      <c r="A348" s="66">
        <v>8470435</v>
      </c>
      <c r="B348" s="66" t="s">
        <v>279</v>
      </c>
      <c r="C348" s="66">
        <v>435340</v>
      </c>
      <c r="D348" s="66" t="s">
        <v>239</v>
      </c>
      <c r="E348" s="66" t="str">
        <f t="shared" si="7"/>
        <v>847.8470435.1.435340.000000.847001.200179</v>
      </c>
      <c r="F348" s="66" t="s">
        <v>2872</v>
      </c>
      <c r="G348" s="66">
        <v>847001</v>
      </c>
      <c r="H348" s="66" t="s">
        <v>23</v>
      </c>
      <c r="I348" s="66">
        <v>200179</v>
      </c>
      <c r="M348" s="128">
        <v>0</v>
      </c>
    </row>
    <row r="349" spans="1:13" ht="15" customHeight="1" x14ac:dyDescent="0.35">
      <c r="A349" s="66">
        <v>8470435</v>
      </c>
      <c r="B349" s="66" t="s">
        <v>279</v>
      </c>
      <c r="C349" s="66">
        <v>436600</v>
      </c>
      <c r="D349" s="66" t="s">
        <v>163</v>
      </c>
      <c r="E349" s="66" t="str">
        <f t="shared" si="7"/>
        <v>847.8470435.1.436600.000000.847001.200179</v>
      </c>
      <c r="F349" s="66" t="s">
        <v>2872</v>
      </c>
      <c r="G349" s="66">
        <v>847001</v>
      </c>
      <c r="H349" s="66" t="s">
        <v>23</v>
      </c>
      <c r="I349" s="66">
        <v>200179</v>
      </c>
      <c r="K349" s="66">
        <v>14</v>
      </c>
      <c r="L349" s="66">
        <v>2500</v>
      </c>
      <c r="M349" s="128">
        <v>35000</v>
      </c>
    </row>
    <row r="350" spans="1:13" ht="15" customHeight="1" x14ac:dyDescent="0.35">
      <c r="A350" s="66">
        <v>8470435</v>
      </c>
      <c r="B350" s="66" t="s">
        <v>279</v>
      </c>
      <c r="C350" s="66">
        <v>492316</v>
      </c>
      <c r="D350" s="66" t="s">
        <v>138</v>
      </c>
      <c r="E350" s="66" t="str">
        <f t="shared" si="7"/>
        <v>847.8470435.1.492316.000000.847001.300180</v>
      </c>
      <c r="F350" s="66" t="s">
        <v>2872</v>
      </c>
      <c r="G350" s="66">
        <v>847001</v>
      </c>
      <c r="H350" s="66" t="s">
        <v>863</v>
      </c>
      <c r="I350" s="66">
        <v>300180</v>
      </c>
      <c r="K350" s="66">
        <v>12</v>
      </c>
      <c r="L350" s="66">
        <v>2500</v>
      </c>
      <c r="M350" s="128">
        <v>30000</v>
      </c>
    </row>
    <row r="351" spans="1:13" ht="15" customHeight="1" x14ac:dyDescent="0.35">
      <c r="A351" s="66">
        <v>8470440</v>
      </c>
      <c r="B351" s="66" t="s">
        <v>286</v>
      </c>
      <c r="C351" s="66">
        <v>420550</v>
      </c>
      <c r="D351" s="66" t="s">
        <v>18</v>
      </c>
      <c r="E351" s="66" t="str">
        <f>CONCATENATE(847,".",A351,".",1,".",C351,".","000000",".",G351,".",I351)</f>
        <v>847.8470440.1.420550.000000.847001.200179</v>
      </c>
      <c r="F351" s="66" t="s">
        <v>2872</v>
      </c>
      <c r="G351" s="66">
        <v>847001</v>
      </c>
      <c r="H351" s="66" t="s">
        <v>23</v>
      </c>
      <c r="I351" s="66">
        <v>200179</v>
      </c>
      <c r="J351" s="66" t="s">
        <v>3112</v>
      </c>
      <c r="K351" s="66">
        <v>4</v>
      </c>
      <c r="L351" s="66">
        <v>140000</v>
      </c>
      <c r="M351" s="128">
        <v>560000</v>
      </c>
    </row>
    <row r="352" spans="1:13" ht="15" customHeight="1" x14ac:dyDescent="0.35">
      <c r="A352" s="66">
        <v>8470440</v>
      </c>
      <c r="B352" s="66" t="s">
        <v>286</v>
      </c>
      <c r="C352" s="66">
        <v>420570</v>
      </c>
      <c r="D352" s="66" t="s">
        <v>25</v>
      </c>
      <c r="E352" s="66" t="str">
        <f t="shared" ref="E352:E368" si="8">CONCATENATE(847,".",A352,".",1,".",C352,".","000000",".",G352,".",I352)</f>
        <v>847.8470440.1.420570.000000.847001.200179</v>
      </c>
      <c r="F352" s="66" t="s">
        <v>2872</v>
      </c>
      <c r="G352" s="66">
        <v>847001</v>
      </c>
      <c r="H352" s="66" t="s">
        <v>23</v>
      </c>
      <c r="I352" s="66">
        <v>200179</v>
      </c>
      <c r="J352" s="66" t="s">
        <v>3118</v>
      </c>
      <c r="K352" s="66">
        <v>10</v>
      </c>
      <c r="L352" s="66">
        <v>15000</v>
      </c>
      <c r="M352" s="128">
        <v>150000</v>
      </c>
    </row>
    <row r="353" spans="1:14" ht="15" customHeight="1" x14ac:dyDescent="0.35">
      <c r="A353" s="66">
        <v>8470440</v>
      </c>
      <c r="B353" s="66" t="s">
        <v>286</v>
      </c>
      <c r="C353" s="66">
        <v>421100</v>
      </c>
      <c r="D353" s="66" t="s">
        <v>339</v>
      </c>
      <c r="E353" s="66" t="str">
        <f t="shared" si="8"/>
        <v>847.8470440.1.421100.000000.847001.200179</v>
      </c>
      <c r="F353" s="66" t="s">
        <v>2872</v>
      </c>
      <c r="G353" s="66">
        <v>847001</v>
      </c>
      <c r="H353" s="66" t="s">
        <v>23</v>
      </c>
      <c r="I353" s="66">
        <v>200179</v>
      </c>
      <c r="J353" s="66" t="s">
        <v>3122</v>
      </c>
      <c r="K353" s="66">
        <v>11</v>
      </c>
      <c r="L353" s="66">
        <v>350000</v>
      </c>
      <c r="M353" s="128">
        <v>0</v>
      </c>
      <c r="N353" s="128"/>
    </row>
    <row r="354" spans="1:14" ht="15" customHeight="1" x14ac:dyDescent="0.35">
      <c r="A354" s="66">
        <v>8470440</v>
      </c>
      <c r="B354" s="66" t="s">
        <v>286</v>
      </c>
      <c r="C354" s="66">
        <v>421100</v>
      </c>
      <c r="D354" s="66" t="s">
        <v>339</v>
      </c>
      <c r="E354" s="66" t="str">
        <f t="shared" si="8"/>
        <v>847.8470440.1.421100.000000.847001.200179</v>
      </c>
      <c r="F354" s="66" t="s">
        <v>2872</v>
      </c>
      <c r="G354" s="66">
        <v>847001</v>
      </c>
      <c r="H354" s="66" t="s">
        <v>23</v>
      </c>
      <c r="I354" s="66">
        <v>200179</v>
      </c>
      <c r="J354" s="66" t="s">
        <v>3127</v>
      </c>
      <c r="K354" s="66">
        <v>3</v>
      </c>
      <c r="L354" s="66">
        <v>180000</v>
      </c>
      <c r="M354" s="128">
        <v>0</v>
      </c>
      <c r="N354" s="128"/>
    </row>
    <row r="355" spans="1:14" ht="15" customHeight="1" x14ac:dyDescent="0.35">
      <c r="A355" s="66">
        <v>8470440</v>
      </c>
      <c r="B355" s="66" t="s">
        <v>286</v>
      </c>
      <c r="C355" s="66">
        <v>421700</v>
      </c>
      <c r="D355" s="66" t="s">
        <v>34</v>
      </c>
      <c r="E355" s="66" t="str">
        <f t="shared" si="8"/>
        <v>847.8470440.1.421700.000000.847001.200179</v>
      </c>
      <c r="F355" s="66" t="s">
        <v>2872</v>
      </c>
      <c r="G355" s="66">
        <v>847001</v>
      </c>
      <c r="H355" s="66" t="s">
        <v>23</v>
      </c>
      <c r="I355" s="66">
        <v>200179</v>
      </c>
      <c r="J355" s="66" t="s">
        <v>3132</v>
      </c>
      <c r="K355" s="66">
        <v>2</v>
      </c>
      <c r="L355" s="66">
        <v>140000</v>
      </c>
      <c r="M355" s="128">
        <v>280000</v>
      </c>
    </row>
    <row r="356" spans="1:14" ht="15" customHeight="1" x14ac:dyDescent="0.35">
      <c r="A356" s="66">
        <v>8470440</v>
      </c>
      <c r="B356" s="66" t="s">
        <v>286</v>
      </c>
      <c r="C356" s="66">
        <v>425100</v>
      </c>
      <c r="D356" s="66" t="s">
        <v>79</v>
      </c>
      <c r="E356" s="66" t="str">
        <f t="shared" si="8"/>
        <v>847.8470440.1.425100.000000.847001.200179</v>
      </c>
      <c r="F356" s="66" t="s">
        <v>2872</v>
      </c>
      <c r="G356" s="66">
        <v>847001</v>
      </c>
      <c r="H356" s="66" t="s">
        <v>23</v>
      </c>
      <c r="I356" s="66">
        <v>200179</v>
      </c>
      <c r="J356" s="66" t="s">
        <v>3137</v>
      </c>
      <c r="K356" s="66">
        <v>2</v>
      </c>
      <c r="L356" s="66">
        <v>5000</v>
      </c>
      <c r="M356" s="128">
        <v>10000</v>
      </c>
    </row>
    <row r="357" spans="1:14" ht="15" customHeight="1" x14ac:dyDescent="0.35">
      <c r="A357" s="66">
        <v>8470440</v>
      </c>
      <c r="B357" s="66" t="s">
        <v>286</v>
      </c>
      <c r="C357" s="66">
        <v>425510</v>
      </c>
      <c r="D357" s="66" t="s">
        <v>37</v>
      </c>
      <c r="E357" s="66" t="str">
        <f t="shared" si="8"/>
        <v>847.8470440.1.425510.000000.847001.200179</v>
      </c>
      <c r="F357" s="66" t="s">
        <v>2872</v>
      </c>
      <c r="G357" s="66">
        <v>847001</v>
      </c>
      <c r="H357" s="66" t="s">
        <v>23</v>
      </c>
      <c r="I357" s="66">
        <v>200179</v>
      </c>
      <c r="J357" s="66" t="s">
        <v>3140</v>
      </c>
      <c r="K357" s="66">
        <v>15</v>
      </c>
      <c r="L357" s="66">
        <v>15000</v>
      </c>
      <c r="M357" s="128">
        <v>225000</v>
      </c>
    </row>
    <row r="358" spans="1:14" ht="15" customHeight="1" x14ac:dyDescent="0.35">
      <c r="A358" s="66">
        <v>8470440</v>
      </c>
      <c r="B358" s="66" t="s">
        <v>286</v>
      </c>
      <c r="C358" s="66">
        <v>425550</v>
      </c>
      <c r="D358" s="66" t="s">
        <v>83</v>
      </c>
      <c r="E358" s="66" t="str">
        <f t="shared" si="8"/>
        <v>847.8470440.1.425550.000000.847001.200179</v>
      </c>
      <c r="F358" s="66" t="s">
        <v>2872</v>
      </c>
      <c r="G358" s="66">
        <v>847001</v>
      </c>
      <c r="H358" s="66" t="s">
        <v>23</v>
      </c>
      <c r="I358" s="66">
        <v>200179</v>
      </c>
      <c r="J358" s="66" t="s">
        <v>3144</v>
      </c>
      <c r="K358" s="66">
        <v>15</v>
      </c>
      <c r="L358" s="66">
        <v>15000</v>
      </c>
      <c r="M358" s="128">
        <v>225000</v>
      </c>
    </row>
    <row r="359" spans="1:14" ht="15" customHeight="1" x14ac:dyDescent="0.35">
      <c r="A359" s="66">
        <v>8470440</v>
      </c>
      <c r="B359" s="66" t="s">
        <v>286</v>
      </c>
      <c r="C359" s="66">
        <v>425761</v>
      </c>
      <c r="D359" s="66" t="s">
        <v>288</v>
      </c>
      <c r="E359" s="66" t="str">
        <f t="shared" si="8"/>
        <v>847.8470440.1.425761.000000.847001.200179</v>
      </c>
      <c r="F359" s="66" t="s">
        <v>2872</v>
      </c>
      <c r="G359" s="66">
        <v>847001</v>
      </c>
      <c r="H359" s="66" t="s">
        <v>23</v>
      </c>
      <c r="I359" s="66">
        <v>200179</v>
      </c>
      <c r="J359" s="66" t="s">
        <v>3147</v>
      </c>
      <c r="K359" s="66">
        <v>300</v>
      </c>
      <c r="L359" s="66">
        <v>2500</v>
      </c>
      <c r="M359" s="128">
        <v>750000</v>
      </c>
    </row>
    <row r="360" spans="1:14" ht="15" customHeight="1" x14ac:dyDescent="0.35">
      <c r="A360" s="66">
        <v>8470440</v>
      </c>
      <c r="B360" s="66" t="s">
        <v>286</v>
      </c>
      <c r="C360" s="66">
        <v>425770</v>
      </c>
      <c r="D360" s="66" t="s">
        <v>132</v>
      </c>
      <c r="E360" s="66" t="str">
        <f t="shared" si="8"/>
        <v>847.8470440.1.425770.000000.847001.200179</v>
      </c>
      <c r="F360" s="66" t="s">
        <v>2872</v>
      </c>
      <c r="G360" s="66">
        <v>847001</v>
      </c>
      <c r="H360" s="66" t="s">
        <v>23</v>
      </c>
      <c r="I360" s="66">
        <v>200179</v>
      </c>
      <c r="J360" s="66" t="s">
        <v>3150</v>
      </c>
      <c r="K360" s="66">
        <v>15</v>
      </c>
      <c r="L360" s="66">
        <v>20000</v>
      </c>
      <c r="M360" s="128">
        <v>300000</v>
      </c>
    </row>
    <row r="361" spans="1:14" ht="15" customHeight="1" x14ac:dyDescent="0.35">
      <c r="A361" s="66">
        <v>8470440</v>
      </c>
      <c r="B361" s="66" t="s">
        <v>286</v>
      </c>
      <c r="C361" s="66">
        <v>425900</v>
      </c>
      <c r="D361" s="66" t="s">
        <v>40</v>
      </c>
      <c r="E361" s="66" t="str">
        <f t="shared" si="8"/>
        <v>847.8470440.1.425900.000000.847001.200179</v>
      </c>
      <c r="F361" s="66" t="s">
        <v>2872</v>
      </c>
      <c r="G361" s="66">
        <v>847001</v>
      </c>
      <c r="H361" s="66" t="s">
        <v>23</v>
      </c>
      <c r="I361" s="66">
        <v>200179</v>
      </c>
      <c r="M361" s="128">
        <v>0</v>
      </c>
    </row>
    <row r="362" spans="1:14" ht="15" customHeight="1" x14ac:dyDescent="0.35">
      <c r="A362" s="66">
        <v>8470440</v>
      </c>
      <c r="B362" s="66" t="s">
        <v>286</v>
      </c>
      <c r="C362" s="66">
        <v>426610</v>
      </c>
      <c r="D362" s="66" t="s">
        <v>43</v>
      </c>
      <c r="E362" s="66" t="str">
        <f t="shared" si="8"/>
        <v>847.8470440.1.426610.000000.847001.200179</v>
      </c>
      <c r="F362" s="66" t="s">
        <v>2872</v>
      </c>
      <c r="G362" s="66">
        <v>847001</v>
      </c>
      <c r="H362" s="66" t="s">
        <v>23</v>
      </c>
      <c r="I362" s="66">
        <v>200179</v>
      </c>
      <c r="J362" s="66" t="s">
        <v>3156</v>
      </c>
      <c r="K362" s="66">
        <v>4</v>
      </c>
      <c r="L362" s="66">
        <v>30000</v>
      </c>
      <c r="M362" s="128">
        <v>120000</v>
      </c>
    </row>
    <row r="363" spans="1:14" ht="15" customHeight="1" x14ac:dyDescent="0.35">
      <c r="A363" s="66">
        <v>8470440</v>
      </c>
      <c r="B363" s="66" t="s">
        <v>286</v>
      </c>
      <c r="C363" s="66">
        <v>427710</v>
      </c>
      <c r="D363" s="66" t="s">
        <v>46</v>
      </c>
      <c r="E363" s="66" t="str">
        <f t="shared" si="8"/>
        <v>847.8470440.1.427710.000000.847001.200179</v>
      </c>
      <c r="F363" s="66" t="s">
        <v>2872</v>
      </c>
      <c r="G363" s="66">
        <v>847001</v>
      </c>
      <c r="H363" s="66" t="s">
        <v>23</v>
      </c>
      <c r="I363" s="66">
        <v>200179</v>
      </c>
      <c r="J363" s="66" t="s">
        <v>3160</v>
      </c>
      <c r="K363" s="66">
        <v>15</v>
      </c>
      <c r="L363" s="66">
        <v>1000</v>
      </c>
      <c r="M363" s="128">
        <v>15000</v>
      </c>
    </row>
    <row r="364" spans="1:14" ht="15" customHeight="1" x14ac:dyDescent="0.35">
      <c r="A364" s="66">
        <v>8470440</v>
      </c>
      <c r="B364" s="66" t="s">
        <v>286</v>
      </c>
      <c r="C364" s="66">
        <v>428090</v>
      </c>
      <c r="D364" s="66" t="s">
        <v>52</v>
      </c>
      <c r="E364" s="66" t="str">
        <f t="shared" si="8"/>
        <v>847.8470440.1.428090.000000.847001.200179</v>
      </c>
      <c r="F364" s="66" t="s">
        <v>2872</v>
      </c>
      <c r="G364" s="66">
        <v>847001</v>
      </c>
      <c r="H364" s="66" t="s">
        <v>23</v>
      </c>
      <c r="I364" s="66">
        <v>200179</v>
      </c>
      <c r="J364" s="66" t="s">
        <v>3162</v>
      </c>
      <c r="K364" s="66">
        <v>15</v>
      </c>
      <c r="L364" s="66">
        <v>15000</v>
      </c>
      <c r="M364" s="128">
        <v>225000</v>
      </c>
    </row>
    <row r="365" spans="1:14" ht="15" customHeight="1" x14ac:dyDescent="0.35">
      <c r="A365" s="66">
        <v>8470440</v>
      </c>
      <c r="B365" s="66" t="s">
        <v>286</v>
      </c>
      <c r="C365" s="66">
        <v>428640</v>
      </c>
      <c r="D365" s="66" t="s">
        <v>55</v>
      </c>
      <c r="E365" s="66" t="str">
        <f t="shared" si="8"/>
        <v>847.8470440.1.428640.000000.847001.200179</v>
      </c>
      <c r="F365" s="66" t="s">
        <v>2872</v>
      </c>
      <c r="G365" s="66">
        <v>847001</v>
      </c>
      <c r="H365" s="66" t="s">
        <v>23</v>
      </c>
      <c r="I365" s="66">
        <v>200179</v>
      </c>
      <c r="J365" s="66" t="s">
        <v>3166</v>
      </c>
      <c r="K365" s="66">
        <v>20</v>
      </c>
      <c r="L365" s="66">
        <v>5000</v>
      </c>
      <c r="M365" s="128">
        <v>100000</v>
      </c>
    </row>
    <row r="366" spans="1:14" ht="15" customHeight="1" x14ac:dyDescent="0.35">
      <c r="A366" s="66">
        <v>8470440</v>
      </c>
      <c r="B366" s="66" t="s">
        <v>286</v>
      </c>
      <c r="C366" s="66">
        <v>435340</v>
      </c>
      <c r="D366" s="66" t="s">
        <v>239</v>
      </c>
      <c r="E366" s="66" t="str">
        <f t="shared" si="8"/>
        <v>847.8470440.1.435340.000000.847001.200179</v>
      </c>
      <c r="F366" s="66" t="s">
        <v>2872</v>
      </c>
      <c r="G366" s="66">
        <v>847001</v>
      </c>
      <c r="H366" s="66" t="s">
        <v>23</v>
      </c>
      <c r="I366" s="66">
        <v>200179</v>
      </c>
      <c r="J366" s="66" t="s">
        <v>3170</v>
      </c>
      <c r="K366" s="66">
        <v>4</v>
      </c>
      <c r="L366" s="66">
        <v>30000</v>
      </c>
      <c r="M366" s="128">
        <v>120000</v>
      </c>
    </row>
    <row r="367" spans="1:14" ht="15" customHeight="1" x14ac:dyDescent="0.35">
      <c r="A367" s="66">
        <v>8470440</v>
      </c>
      <c r="B367" s="66" t="s">
        <v>286</v>
      </c>
      <c r="C367" s="66">
        <v>435350</v>
      </c>
      <c r="D367" s="66" t="s">
        <v>144</v>
      </c>
      <c r="E367" s="66" t="str">
        <f t="shared" si="8"/>
        <v>847.8470440.1.435350.000000.847001.200179</v>
      </c>
      <c r="F367" s="66" t="s">
        <v>2872</v>
      </c>
      <c r="G367" s="66">
        <v>847001</v>
      </c>
      <c r="H367" s="66" t="s">
        <v>23</v>
      </c>
      <c r="I367" s="66">
        <v>200179</v>
      </c>
      <c r="J367" s="66" t="s">
        <v>3173</v>
      </c>
      <c r="K367" s="66">
        <v>20</v>
      </c>
      <c r="L367" s="66">
        <v>2000</v>
      </c>
      <c r="M367" s="128">
        <v>40000</v>
      </c>
    </row>
    <row r="368" spans="1:14" ht="15" customHeight="1" x14ac:dyDescent="0.35">
      <c r="A368" s="66">
        <v>8470440</v>
      </c>
      <c r="B368" s="66" t="s">
        <v>286</v>
      </c>
      <c r="C368" s="66">
        <v>436600</v>
      </c>
      <c r="D368" s="66" t="s">
        <v>163</v>
      </c>
      <c r="E368" s="66" t="str">
        <f t="shared" si="8"/>
        <v>847.8470440.1.436600.000000.847001.200179</v>
      </c>
      <c r="F368" s="66" t="s">
        <v>2872</v>
      </c>
      <c r="G368" s="66">
        <v>847001</v>
      </c>
      <c r="H368" s="66" t="s">
        <v>23</v>
      </c>
      <c r="I368" s="66">
        <v>200179</v>
      </c>
      <c r="J368" s="66" t="s">
        <v>3174</v>
      </c>
      <c r="K368" s="66">
        <v>15</v>
      </c>
      <c r="L368" s="66">
        <v>1500</v>
      </c>
      <c r="M368" s="128">
        <v>22500</v>
      </c>
    </row>
    <row r="369" spans="1:13" ht="15" customHeight="1" x14ac:dyDescent="0.35">
      <c r="A369" s="66">
        <v>8470445</v>
      </c>
      <c r="B369" s="66" t="s">
        <v>296</v>
      </c>
      <c r="C369" s="66">
        <v>425100</v>
      </c>
      <c r="D369" s="66" t="s">
        <v>79</v>
      </c>
      <c r="E369" s="66" t="str">
        <f>CONCATENATE(847,".",A369,".",1,".",C369,".","000000",".",G369,".",I369)</f>
        <v>847.8470445.1.425100.000000.847001.200179</v>
      </c>
      <c r="F369" s="66" t="s">
        <v>2872</v>
      </c>
      <c r="G369" s="66">
        <v>847001</v>
      </c>
      <c r="H369" s="66" t="s">
        <v>23</v>
      </c>
      <c r="I369" s="66">
        <v>200179</v>
      </c>
      <c r="J369" s="66" t="s">
        <v>3176</v>
      </c>
      <c r="K369" s="66">
        <v>1</v>
      </c>
      <c r="L369" s="66">
        <v>150000</v>
      </c>
      <c r="M369" s="128">
        <v>150000</v>
      </c>
    </row>
    <row r="370" spans="1:13" ht="15" customHeight="1" x14ac:dyDescent="0.35">
      <c r="A370" s="66">
        <v>8470445</v>
      </c>
      <c r="B370" s="66" t="s">
        <v>296</v>
      </c>
      <c r="C370" s="66">
        <v>425720</v>
      </c>
      <c r="D370" s="66" t="s">
        <v>126</v>
      </c>
      <c r="E370" s="66" t="str">
        <f t="shared" ref="E370:E376" si="9">CONCATENATE(847,".",A370,".",1,".",C370,".","000000",".",G370,".",I370)</f>
        <v>847.8470445.1.425720.000000.847001.200179</v>
      </c>
      <c r="F370" s="66" t="s">
        <v>2872</v>
      </c>
      <c r="G370" s="66">
        <v>847001</v>
      </c>
      <c r="H370" s="66" t="s">
        <v>23</v>
      </c>
      <c r="I370" s="66">
        <v>200179</v>
      </c>
      <c r="J370" s="66" t="s">
        <v>3182</v>
      </c>
      <c r="K370" s="66">
        <v>1</v>
      </c>
      <c r="L370" s="66">
        <v>36700</v>
      </c>
      <c r="M370" s="128">
        <v>36700</v>
      </c>
    </row>
    <row r="371" spans="1:13" ht="15" customHeight="1" x14ac:dyDescent="0.35">
      <c r="A371" s="66">
        <v>8470445</v>
      </c>
      <c r="B371" s="66" t="s">
        <v>296</v>
      </c>
      <c r="C371" s="66">
        <v>425760</v>
      </c>
      <c r="D371" s="66" t="s">
        <v>169</v>
      </c>
      <c r="E371" s="66" t="str">
        <f t="shared" si="9"/>
        <v>847.8470445.1.425760.000000.847001.200179</v>
      </c>
      <c r="F371" s="66" t="s">
        <v>2872</v>
      </c>
      <c r="G371" s="66">
        <v>847001</v>
      </c>
      <c r="H371" s="66" t="s">
        <v>23</v>
      </c>
      <c r="I371" s="66">
        <v>200179</v>
      </c>
      <c r="J371" s="66" t="s">
        <v>3186</v>
      </c>
      <c r="K371" s="66">
        <v>22</v>
      </c>
      <c r="L371" s="66">
        <v>1665</v>
      </c>
      <c r="M371" s="128">
        <v>36630</v>
      </c>
    </row>
    <row r="372" spans="1:13" ht="15" customHeight="1" x14ac:dyDescent="0.35">
      <c r="A372" s="66">
        <v>8470445</v>
      </c>
      <c r="B372" s="66" t="s">
        <v>296</v>
      </c>
      <c r="C372" s="66">
        <v>425763</v>
      </c>
      <c r="D372" s="66" t="s">
        <v>129</v>
      </c>
      <c r="E372" s="66" t="str">
        <f t="shared" si="9"/>
        <v>847.8470445.1.425763.000000.847001.200179</v>
      </c>
      <c r="F372" s="66" t="s">
        <v>2872</v>
      </c>
      <c r="G372" s="66">
        <v>847001</v>
      </c>
      <c r="H372" s="66" t="s">
        <v>23</v>
      </c>
      <c r="I372" s="66">
        <v>200179</v>
      </c>
      <c r="J372" s="66" t="s">
        <v>5424</v>
      </c>
      <c r="K372" s="66">
        <v>22</v>
      </c>
      <c r="L372" s="66">
        <v>345</v>
      </c>
      <c r="M372" s="128">
        <v>7590</v>
      </c>
    </row>
    <row r="373" spans="1:13" ht="15" customHeight="1" x14ac:dyDescent="0.35">
      <c r="A373" s="66">
        <v>8470445</v>
      </c>
      <c r="B373" s="66" t="s">
        <v>296</v>
      </c>
      <c r="C373" s="66">
        <v>425770</v>
      </c>
      <c r="D373" s="66" t="s">
        <v>132</v>
      </c>
      <c r="E373" s="66" t="str">
        <f t="shared" si="9"/>
        <v>847.8470445.1.425770.000000.847001.200179</v>
      </c>
      <c r="F373" s="66" t="s">
        <v>2872</v>
      </c>
      <c r="G373" s="66">
        <v>847001</v>
      </c>
      <c r="H373" s="66" t="s">
        <v>23</v>
      </c>
      <c r="I373" s="66">
        <v>200179</v>
      </c>
      <c r="J373" s="66" t="s">
        <v>3195</v>
      </c>
      <c r="K373" s="66">
        <v>40</v>
      </c>
      <c r="L373" s="66">
        <v>15000</v>
      </c>
      <c r="M373" s="128">
        <v>600000</v>
      </c>
    </row>
    <row r="374" spans="1:13" ht="15" customHeight="1" x14ac:dyDescent="0.35">
      <c r="A374" s="66">
        <v>8470445</v>
      </c>
      <c r="B374" s="66" t="s">
        <v>296</v>
      </c>
      <c r="C374" s="66">
        <v>426610</v>
      </c>
      <c r="D374" s="66" t="s">
        <v>43</v>
      </c>
      <c r="E374" s="66" t="str">
        <f t="shared" si="9"/>
        <v>847.8470445.1.426610.000000.847001.200179</v>
      </c>
      <c r="F374" s="66" t="s">
        <v>2872</v>
      </c>
      <c r="G374" s="66">
        <v>847001</v>
      </c>
      <c r="H374" s="66" t="s">
        <v>23</v>
      </c>
      <c r="I374" s="66">
        <v>200179</v>
      </c>
      <c r="J374" s="66" t="s">
        <v>3211</v>
      </c>
      <c r="K374" s="66">
        <v>1</v>
      </c>
      <c r="L374" s="66">
        <v>28000</v>
      </c>
      <c r="M374" s="128">
        <v>28000</v>
      </c>
    </row>
    <row r="375" spans="1:13" ht="15" customHeight="1" x14ac:dyDescent="0.35">
      <c r="A375" s="66">
        <v>8470445</v>
      </c>
      <c r="B375" s="66" t="s">
        <v>296</v>
      </c>
      <c r="C375" s="66">
        <v>426610</v>
      </c>
      <c r="D375" s="66" t="s">
        <v>43</v>
      </c>
      <c r="E375" s="66" t="str">
        <f t="shared" si="9"/>
        <v>847.8470445.1.426610.000000.847001.200179</v>
      </c>
      <c r="F375" s="66" t="s">
        <v>2872</v>
      </c>
      <c r="G375" s="66">
        <v>847001</v>
      </c>
      <c r="H375" s="66" t="s">
        <v>23</v>
      </c>
      <c r="I375" s="66">
        <v>200179</v>
      </c>
      <c r="J375" s="66" t="s">
        <v>3215</v>
      </c>
      <c r="K375" s="66">
        <v>1</v>
      </c>
      <c r="L375" s="66">
        <v>9650</v>
      </c>
      <c r="M375" s="128">
        <v>9650</v>
      </c>
    </row>
    <row r="376" spans="1:13" ht="15" customHeight="1" x14ac:dyDescent="0.35">
      <c r="A376" s="66">
        <v>8470445</v>
      </c>
      <c r="B376" s="66" t="s">
        <v>296</v>
      </c>
      <c r="C376" s="66">
        <v>435350</v>
      </c>
      <c r="D376" s="66" t="s">
        <v>144</v>
      </c>
      <c r="E376" s="66" t="str">
        <f t="shared" si="9"/>
        <v>847.8470445.1.435350.000000.847001.200179</v>
      </c>
      <c r="F376" s="66" t="s">
        <v>2872</v>
      </c>
      <c r="G376" s="66">
        <v>847001</v>
      </c>
      <c r="H376" s="66" t="s">
        <v>23</v>
      </c>
      <c r="I376" s="66">
        <v>200179</v>
      </c>
      <c r="J376" s="66" t="s">
        <v>5426</v>
      </c>
      <c r="K376" s="66">
        <v>88</v>
      </c>
      <c r="L376" s="66">
        <v>7500</v>
      </c>
      <c r="M376" s="128">
        <v>660000</v>
      </c>
    </row>
    <row r="377" spans="1:13" ht="75" customHeight="1" x14ac:dyDescent="0.35">
      <c r="A377" s="66">
        <v>8470450</v>
      </c>
      <c r="B377" s="66" t="s">
        <v>300</v>
      </c>
      <c r="C377" s="66">
        <v>425746</v>
      </c>
      <c r="D377" s="66" t="s">
        <v>548</v>
      </c>
      <c r="E377" s="66" t="str">
        <f>CONCATENATE(847,".",A377,".",1,".",C377,".","000000",".",G377,".",I377)</f>
        <v>847.8470450.1.425746.000000.847001.200179</v>
      </c>
      <c r="F377" s="66" t="s">
        <v>2872</v>
      </c>
      <c r="G377" s="66">
        <v>847001</v>
      </c>
      <c r="H377" s="66" t="s">
        <v>23</v>
      </c>
      <c r="I377" s="66">
        <v>200179</v>
      </c>
      <c r="J377" s="66" t="s">
        <v>5427</v>
      </c>
      <c r="K377" s="66">
        <v>20</v>
      </c>
      <c r="L377" s="66">
        <v>1000</v>
      </c>
      <c r="M377" s="128">
        <v>20000</v>
      </c>
    </row>
    <row r="378" spans="1:13" ht="75" customHeight="1" x14ac:dyDescent="0.35">
      <c r="A378" s="66">
        <v>8470450</v>
      </c>
      <c r="B378" s="66" t="s">
        <v>300</v>
      </c>
      <c r="C378" s="66">
        <v>425761</v>
      </c>
      <c r="D378" s="66" t="s">
        <v>288</v>
      </c>
      <c r="E378" s="66" t="str">
        <f t="shared" ref="E378:E379" si="10">CONCATENATE(847,".",A378,".",1,".",C378,".","000000",".",G378,".",I378)</f>
        <v>847.8470450.1.425761.000000.847001.200179</v>
      </c>
      <c r="F378" s="66" t="s">
        <v>2872</v>
      </c>
      <c r="G378" s="66">
        <v>847001</v>
      </c>
      <c r="H378" s="66" t="s">
        <v>23</v>
      </c>
      <c r="I378" s="66">
        <v>200179</v>
      </c>
      <c r="J378" s="66" t="s">
        <v>5429</v>
      </c>
      <c r="K378" s="66">
        <v>25</v>
      </c>
      <c r="L378" s="66">
        <v>25000</v>
      </c>
      <c r="M378" s="128">
        <v>625000</v>
      </c>
    </row>
    <row r="379" spans="1:13" ht="15" customHeight="1" x14ac:dyDescent="0.35">
      <c r="A379" s="66">
        <v>8470450</v>
      </c>
      <c r="B379" s="66" t="s">
        <v>300</v>
      </c>
      <c r="C379" s="66">
        <v>425770</v>
      </c>
      <c r="D379" s="66" t="s">
        <v>132</v>
      </c>
      <c r="E379" s="66" t="str">
        <f t="shared" si="10"/>
        <v>847.8470450.1.425770.000000.847001.200179</v>
      </c>
      <c r="F379" s="66" t="s">
        <v>2872</v>
      </c>
      <c r="G379" s="66">
        <v>847001</v>
      </c>
      <c r="H379" s="66" t="s">
        <v>23</v>
      </c>
      <c r="I379" s="66">
        <v>200179</v>
      </c>
      <c r="J379" s="66" t="s">
        <v>5430</v>
      </c>
      <c r="K379" s="66">
        <v>15</v>
      </c>
      <c r="L379" s="66">
        <v>15000</v>
      </c>
      <c r="M379" s="128">
        <v>225000</v>
      </c>
    </row>
    <row r="380" spans="1:13" ht="15" customHeight="1" x14ac:dyDescent="0.35">
      <c r="A380" s="66">
        <v>8470450</v>
      </c>
      <c r="B380" s="66" t="s">
        <v>300</v>
      </c>
      <c r="C380" s="66">
        <v>427200</v>
      </c>
      <c r="D380" s="66" t="s">
        <v>89</v>
      </c>
      <c r="E380" s="66" t="str">
        <f>CONCATENATE(847,".",A380,".",1,".",C380,".","000000",".",G380,".",I380)</f>
        <v>847.8470450.1.427200.000000.847001.200179</v>
      </c>
      <c r="F380" s="66" t="s">
        <v>2872</v>
      </c>
      <c r="G380" s="66">
        <v>847001</v>
      </c>
      <c r="H380" s="66" t="s">
        <v>23</v>
      </c>
      <c r="I380" s="66">
        <v>200179</v>
      </c>
      <c r="J380" s="66" t="s">
        <v>5432</v>
      </c>
      <c r="K380" s="66">
        <v>1</v>
      </c>
      <c r="L380" s="66">
        <v>20000</v>
      </c>
      <c r="M380" s="128">
        <v>20000</v>
      </c>
    </row>
    <row r="381" spans="1:13" ht="30" customHeight="1" x14ac:dyDescent="0.35">
      <c r="A381" s="66">
        <v>8470450</v>
      </c>
      <c r="B381" s="66" t="s">
        <v>300</v>
      </c>
      <c r="C381" s="66">
        <v>428090</v>
      </c>
      <c r="D381" s="66" t="s">
        <v>52</v>
      </c>
      <c r="E381" s="66" t="str">
        <f t="shared" ref="E381:E444" si="11">CONCATENATE(847,".",A381,".",1,".",C381,".","000000",".",G381,".",I381)</f>
        <v>847.8470450.1.428090.000000.847001.200179</v>
      </c>
      <c r="F381" s="66" t="s">
        <v>2872</v>
      </c>
      <c r="G381" s="66">
        <v>847001</v>
      </c>
      <c r="H381" s="66" t="s">
        <v>23</v>
      </c>
      <c r="I381" s="66">
        <v>200179</v>
      </c>
      <c r="J381" s="66" t="s">
        <v>3268</v>
      </c>
      <c r="K381" s="66">
        <v>4</v>
      </c>
      <c r="L381" s="66">
        <v>15000</v>
      </c>
      <c r="M381" s="128">
        <v>60000</v>
      </c>
    </row>
    <row r="382" spans="1:13" ht="15" customHeight="1" x14ac:dyDescent="0.35">
      <c r="A382" s="66">
        <v>8470450</v>
      </c>
      <c r="B382" s="66" t="s">
        <v>300</v>
      </c>
      <c r="C382" s="66">
        <v>432209</v>
      </c>
      <c r="D382" s="66" t="s">
        <v>138</v>
      </c>
      <c r="E382" s="66" t="str">
        <f t="shared" si="11"/>
        <v>847.8470450.1.432209.000000.847001.200179</v>
      </c>
      <c r="F382" s="66" t="s">
        <v>2872</v>
      </c>
      <c r="G382" s="66">
        <v>847001</v>
      </c>
      <c r="H382" s="66" t="s">
        <v>23</v>
      </c>
      <c r="I382" s="66">
        <v>200179</v>
      </c>
      <c r="J382" s="66" t="s">
        <v>3271</v>
      </c>
      <c r="K382" s="66">
        <v>1</v>
      </c>
      <c r="L382" s="66">
        <v>62569.5</v>
      </c>
      <c r="M382" s="128">
        <v>62569.5</v>
      </c>
    </row>
    <row r="383" spans="1:13" ht="15" customHeight="1" x14ac:dyDescent="0.35">
      <c r="A383" s="66">
        <v>8470450</v>
      </c>
      <c r="B383" s="66" t="s">
        <v>300</v>
      </c>
      <c r="C383" s="66">
        <v>432209</v>
      </c>
      <c r="D383" s="66" t="s">
        <v>138</v>
      </c>
      <c r="E383" s="66" t="str">
        <f t="shared" si="11"/>
        <v>847.8470450.1.432209.000000.847001.200179</v>
      </c>
      <c r="F383" s="66" t="s">
        <v>2872</v>
      </c>
      <c r="G383" s="66">
        <v>847001</v>
      </c>
      <c r="H383" s="66" t="s">
        <v>23</v>
      </c>
      <c r="I383" s="66">
        <v>200179</v>
      </c>
      <c r="J383" s="66" t="s">
        <v>3275</v>
      </c>
      <c r="K383" s="66">
        <v>1</v>
      </c>
      <c r="L383" s="66">
        <v>125</v>
      </c>
      <c r="M383" s="128">
        <v>125</v>
      </c>
    </row>
    <row r="384" spans="1:13" ht="15" customHeight="1" x14ac:dyDescent="0.35">
      <c r="A384" s="66">
        <v>8470450</v>
      </c>
      <c r="B384" s="66" t="s">
        <v>300</v>
      </c>
      <c r="C384" s="66">
        <v>432209</v>
      </c>
      <c r="D384" s="66" t="s">
        <v>138</v>
      </c>
      <c r="E384" s="66" t="str">
        <f t="shared" si="11"/>
        <v>847.8470450.1.432209.000000.847001.200179</v>
      </c>
      <c r="F384" s="66" t="s">
        <v>2872</v>
      </c>
      <c r="G384" s="66">
        <v>847001</v>
      </c>
      <c r="H384" s="66" t="s">
        <v>23</v>
      </c>
      <c r="I384" s="66">
        <v>200179</v>
      </c>
      <c r="J384" s="66" t="s">
        <v>3277</v>
      </c>
      <c r="K384" s="66">
        <v>1</v>
      </c>
      <c r="L384" s="66">
        <v>45462.9</v>
      </c>
      <c r="M384" s="128">
        <v>45462.9</v>
      </c>
    </row>
    <row r="385" spans="1:13" ht="15" customHeight="1" x14ac:dyDescent="0.35">
      <c r="A385" s="66">
        <v>8470450</v>
      </c>
      <c r="B385" s="66" t="s">
        <v>300</v>
      </c>
      <c r="C385" s="66">
        <v>432209</v>
      </c>
      <c r="D385" s="66" t="s">
        <v>138</v>
      </c>
      <c r="E385" s="66" t="str">
        <f t="shared" si="11"/>
        <v>847.8470450.1.432209.000000.847001.200179</v>
      </c>
      <c r="F385" s="66" t="s">
        <v>2872</v>
      </c>
      <c r="G385" s="66">
        <v>847001</v>
      </c>
      <c r="H385" s="66" t="s">
        <v>23</v>
      </c>
      <c r="I385" s="66">
        <v>200179</v>
      </c>
      <c r="J385" s="66" t="s">
        <v>3278</v>
      </c>
      <c r="K385" s="66">
        <v>1</v>
      </c>
      <c r="L385" s="66">
        <v>2625</v>
      </c>
      <c r="M385" s="128">
        <v>2625</v>
      </c>
    </row>
    <row r="386" spans="1:13" ht="15" customHeight="1" x14ac:dyDescent="0.35">
      <c r="A386" s="66">
        <v>8470450</v>
      </c>
      <c r="B386" s="66" t="s">
        <v>300</v>
      </c>
      <c r="C386" s="66">
        <v>435350</v>
      </c>
      <c r="D386" s="66" t="s">
        <v>144</v>
      </c>
      <c r="E386" s="66" t="str">
        <f t="shared" si="11"/>
        <v>847.8470450.1.435350.000000.847001.200179</v>
      </c>
      <c r="F386" s="66" t="s">
        <v>2872</v>
      </c>
      <c r="G386" s="66">
        <v>847001</v>
      </c>
      <c r="H386" s="66" t="s">
        <v>23</v>
      </c>
      <c r="I386" s="66">
        <v>200179</v>
      </c>
      <c r="J386" s="66" t="s">
        <v>5436</v>
      </c>
      <c r="K386" s="66">
        <v>12</v>
      </c>
      <c r="L386" s="66">
        <v>4000</v>
      </c>
      <c r="M386" s="128">
        <v>48000</v>
      </c>
    </row>
    <row r="387" spans="1:13" ht="15" customHeight="1" x14ac:dyDescent="0.35">
      <c r="A387" s="66">
        <v>8470450</v>
      </c>
      <c r="B387" s="66" t="s">
        <v>300</v>
      </c>
      <c r="C387" s="66">
        <v>492316</v>
      </c>
      <c r="D387" s="66" t="s">
        <v>138</v>
      </c>
      <c r="E387" s="66" t="str">
        <f t="shared" si="11"/>
        <v>847.8470450.1.492316.000000.847001.300180</v>
      </c>
      <c r="F387" s="66" t="s">
        <v>2872</v>
      </c>
      <c r="G387" s="66">
        <v>847001</v>
      </c>
      <c r="H387" s="66" t="s">
        <v>863</v>
      </c>
      <c r="I387" s="66">
        <v>300180</v>
      </c>
      <c r="J387" s="66" t="s">
        <v>5437</v>
      </c>
      <c r="K387" s="66">
        <v>1</v>
      </c>
      <c r="L387" s="66">
        <v>120000</v>
      </c>
      <c r="M387" s="128">
        <v>120000</v>
      </c>
    </row>
    <row r="388" spans="1:13" ht="15" customHeight="1" x14ac:dyDescent="0.35">
      <c r="A388" s="66">
        <v>8470450</v>
      </c>
      <c r="B388" s="66" t="s">
        <v>300</v>
      </c>
      <c r="C388" s="66">
        <v>492316</v>
      </c>
      <c r="D388" s="66" t="s">
        <v>138</v>
      </c>
      <c r="E388" s="66" t="str">
        <f t="shared" si="11"/>
        <v>847.8470450.1.492316.000000.847001.300180</v>
      </c>
      <c r="F388" s="66" t="s">
        <v>2872</v>
      </c>
      <c r="G388" s="66">
        <v>847001</v>
      </c>
      <c r="H388" s="66" t="s">
        <v>863</v>
      </c>
      <c r="I388" s="66">
        <v>300180</v>
      </c>
      <c r="J388" s="66" t="s">
        <v>5438</v>
      </c>
      <c r="K388" s="66">
        <v>1</v>
      </c>
      <c r="L388" s="66">
        <v>211589.15</v>
      </c>
      <c r="M388" s="128">
        <v>211589.15</v>
      </c>
    </row>
    <row r="389" spans="1:13" ht="15" customHeight="1" x14ac:dyDescent="0.35">
      <c r="A389" s="66">
        <v>8470455</v>
      </c>
      <c r="B389" s="66" t="s">
        <v>5441</v>
      </c>
      <c r="C389" s="66">
        <v>425760</v>
      </c>
      <c r="D389" s="66" t="s">
        <v>169</v>
      </c>
      <c r="E389" s="66" t="str">
        <f t="shared" si="11"/>
        <v>847.8470455.1.425760.000000.847001.200179</v>
      </c>
      <c r="F389" s="66" t="s">
        <v>2872</v>
      </c>
      <c r="G389" s="66">
        <v>847001</v>
      </c>
      <c r="H389" s="66" t="s">
        <v>23</v>
      </c>
      <c r="I389" s="66">
        <v>200179</v>
      </c>
      <c r="J389" s="66" t="s">
        <v>3186</v>
      </c>
      <c r="K389" s="66">
        <v>1</v>
      </c>
      <c r="L389" s="66">
        <v>15000</v>
      </c>
      <c r="M389" s="128">
        <v>15000</v>
      </c>
    </row>
    <row r="390" spans="1:13" ht="15" customHeight="1" x14ac:dyDescent="0.35">
      <c r="A390" s="66">
        <v>8470455</v>
      </c>
      <c r="B390" s="66" t="s">
        <v>5441</v>
      </c>
      <c r="C390" s="66">
        <v>425770</v>
      </c>
      <c r="D390" s="66" t="s">
        <v>132</v>
      </c>
      <c r="E390" s="66" t="str">
        <f t="shared" si="11"/>
        <v>847.8470455.1.425770.000000.847001.200179</v>
      </c>
      <c r="F390" s="66" t="s">
        <v>2872</v>
      </c>
      <c r="G390" s="66">
        <v>847001</v>
      </c>
      <c r="H390" s="66" t="s">
        <v>23</v>
      </c>
      <c r="I390" s="66">
        <v>200179</v>
      </c>
      <c r="J390" s="66" t="s">
        <v>3201</v>
      </c>
      <c r="K390" s="66">
        <v>6</v>
      </c>
      <c r="L390" s="66">
        <v>16000</v>
      </c>
      <c r="M390" s="128">
        <v>96000</v>
      </c>
    </row>
    <row r="391" spans="1:13" ht="15" customHeight="1" x14ac:dyDescent="0.35">
      <c r="A391" s="66">
        <v>8470455</v>
      </c>
      <c r="B391" s="66" t="s">
        <v>5441</v>
      </c>
      <c r="C391" s="66">
        <v>425900</v>
      </c>
      <c r="D391" s="66" t="s">
        <v>40</v>
      </c>
      <c r="E391" s="66" t="str">
        <f t="shared" si="11"/>
        <v>847.8470455.1.425900.000000.847001.200179</v>
      </c>
      <c r="F391" s="66" t="s">
        <v>2872</v>
      </c>
      <c r="G391" s="66">
        <v>847001</v>
      </c>
      <c r="H391" s="66" t="s">
        <v>23</v>
      </c>
      <c r="I391" s="66">
        <v>200179</v>
      </c>
      <c r="J391" s="66" t="s">
        <v>3206</v>
      </c>
      <c r="K391" s="66">
        <v>1</v>
      </c>
      <c r="L391" s="66">
        <v>15000</v>
      </c>
      <c r="M391" s="128">
        <v>15000</v>
      </c>
    </row>
    <row r="392" spans="1:13" ht="15" customHeight="1" x14ac:dyDescent="0.35">
      <c r="A392" s="66">
        <v>8470455</v>
      </c>
      <c r="B392" s="66" t="s">
        <v>5441</v>
      </c>
      <c r="C392" s="66">
        <v>426610</v>
      </c>
      <c r="D392" s="66" t="s">
        <v>43</v>
      </c>
      <c r="E392" s="66" t="str">
        <f t="shared" si="11"/>
        <v>847.8470455.1.426610.000000.847001.200179</v>
      </c>
      <c r="F392" s="66" t="s">
        <v>2872</v>
      </c>
      <c r="G392" s="66">
        <v>847001</v>
      </c>
      <c r="H392" s="66" t="s">
        <v>23</v>
      </c>
      <c r="I392" s="66">
        <v>200179</v>
      </c>
      <c r="J392" s="66" t="s">
        <v>3218</v>
      </c>
      <c r="K392" s="66">
        <v>6</v>
      </c>
      <c r="L392" s="66">
        <v>12000</v>
      </c>
      <c r="M392" s="128">
        <v>72000</v>
      </c>
    </row>
    <row r="393" spans="1:13" ht="15" customHeight="1" x14ac:dyDescent="0.35">
      <c r="A393" s="66">
        <v>8470455</v>
      </c>
      <c r="B393" s="66" t="s">
        <v>5441</v>
      </c>
      <c r="C393" s="66">
        <v>428090</v>
      </c>
      <c r="D393" s="66" t="s">
        <v>52</v>
      </c>
      <c r="E393" s="66" t="str">
        <f t="shared" si="11"/>
        <v>847.8470455.1.428090.000000.847001.200179</v>
      </c>
      <c r="F393" s="66" t="s">
        <v>2872</v>
      </c>
      <c r="G393" s="66">
        <v>847001</v>
      </c>
      <c r="H393" s="66" t="s">
        <v>23</v>
      </c>
      <c r="I393" s="66">
        <v>200179</v>
      </c>
      <c r="J393" s="66" t="s">
        <v>3206</v>
      </c>
      <c r="K393" s="66">
        <v>1</v>
      </c>
      <c r="L393" s="66">
        <v>50000</v>
      </c>
      <c r="M393" s="128">
        <v>50000</v>
      </c>
    </row>
    <row r="394" spans="1:13" ht="15" customHeight="1" x14ac:dyDescent="0.35">
      <c r="A394" s="66">
        <v>8470455</v>
      </c>
      <c r="B394" s="66" t="s">
        <v>5441</v>
      </c>
      <c r="C394" s="66">
        <v>428640</v>
      </c>
      <c r="D394" s="66" t="s">
        <v>55</v>
      </c>
      <c r="E394" s="66" t="str">
        <f t="shared" si="11"/>
        <v>847.8470455.1.428640.000000.847001.200179</v>
      </c>
      <c r="F394" s="66" t="s">
        <v>2872</v>
      </c>
      <c r="G394" s="66">
        <v>847001</v>
      </c>
      <c r="H394" s="66" t="s">
        <v>23</v>
      </c>
      <c r="I394" s="66">
        <v>200179</v>
      </c>
      <c r="J394" s="66" t="s">
        <v>3224</v>
      </c>
      <c r="K394" s="66">
        <v>1</v>
      </c>
      <c r="L394" s="66">
        <v>5000</v>
      </c>
      <c r="M394" s="128">
        <v>5000</v>
      </c>
    </row>
    <row r="395" spans="1:13" ht="15" customHeight="1" x14ac:dyDescent="0.35">
      <c r="A395" s="66">
        <v>8470455</v>
      </c>
      <c r="B395" s="66" t="s">
        <v>5441</v>
      </c>
      <c r="C395" s="66">
        <v>432209</v>
      </c>
      <c r="D395" s="66" t="s">
        <v>138</v>
      </c>
      <c r="E395" s="66" t="str">
        <f t="shared" si="11"/>
        <v>847.8470455.1.432209.000000.847001.200179</v>
      </c>
      <c r="F395" s="66" t="s">
        <v>2872</v>
      </c>
      <c r="G395" s="66">
        <v>847001</v>
      </c>
      <c r="H395" s="66" t="s">
        <v>23</v>
      </c>
      <c r="I395" s="66">
        <v>200179</v>
      </c>
      <c r="J395" s="66" t="s">
        <v>3225</v>
      </c>
      <c r="K395" s="66">
        <v>6</v>
      </c>
      <c r="L395" s="66">
        <v>150000</v>
      </c>
      <c r="M395" s="128">
        <v>900000</v>
      </c>
    </row>
    <row r="396" spans="1:13" ht="15" customHeight="1" x14ac:dyDescent="0.35">
      <c r="A396" s="66">
        <v>8470455</v>
      </c>
      <c r="B396" s="66" t="s">
        <v>5441</v>
      </c>
      <c r="C396" s="66">
        <v>435350</v>
      </c>
      <c r="D396" s="66" t="s">
        <v>144</v>
      </c>
      <c r="E396" s="66" t="str">
        <f t="shared" si="11"/>
        <v>847.8470455.1.435350.000000.847001.200179</v>
      </c>
      <c r="F396" s="66" t="s">
        <v>2872</v>
      </c>
      <c r="G396" s="66">
        <v>847001</v>
      </c>
      <c r="H396" s="66" t="s">
        <v>23</v>
      </c>
      <c r="I396" s="66">
        <v>200179</v>
      </c>
      <c r="J396" s="66" t="s">
        <v>3230</v>
      </c>
      <c r="K396" s="66">
        <v>12</v>
      </c>
      <c r="L396" s="66">
        <v>10000</v>
      </c>
      <c r="M396" s="128">
        <v>120000</v>
      </c>
    </row>
    <row r="397" spans="1:13" ht="15" customHeight="1" x14ac:dyDescent="0.35">
      <c r="A397" s="66">
        <v>8470455</v>
      </c>
      <c r="B397" s="66" t="s">
        <v>5441</v>
      </c>
      <c r="C397" s="66">
        <v>435508</v>
      </c>
      <c r="D397" s="66" t="s">
        <v>147</v>
      </c>
      <c r="E397" s="66" t="str">
        <f t="shared" si="11"/>
        <v>847.8470455.1.435508.000000.847001.200179</v>
      </c>
      <c r="F397" s="66" t="s">
        <v>2872</v>
      </c>
      <c r="G397" s="66">
        <v>847001</v>
      </c>
      <c r="H397" s="66" t="s">
        <v>23</v>
      </c>
      <c r="I397" s="66">
        <v>200179</v>
      </c>
      <c r="J397" s="66" t="s">
        <v>3239</v>
      </c>
      <c r="K397" s="66">
        <v>15</v>
      </c>
      <c r="L397" s="66">
        <v>46000</v>
      </c>
      <c r="M397" s="128">
        <v>690000</v>
      </c>
    </row>
    <row r="398" spans="1:13" ht="15" customHeight="1" x14ac:dyDescent="0.35">
      <c r="A398" s="66">
        <v>8470455</v>
      </c>
      <c r="B398" s="66" t="s">
        <v>5441</v>
      </c>
      <c r="C398" s="66">
        <v>435519</v>
      </c>
      <c r="D398" s="66" t="s">
        <v>61</v>
      </c>
      <c r="E398" s="66" t="str">
        <f t="shared" si="11"/>
        <v>847.8470455.1.435519.000000.847001.200179</v>
      </c>
      <c r="F398" s="66" t="s">
        <v>2872</v>
      </c>
      <c r="G398" s="66">
        <v>847001</v>
      </c>
      <c r="H398" s="66" t="s">
        <v>23</v>
      </c>
      <c r="I398" s="66">
        <v>200179</v>
      </c>
      <c r="L398" s="66">
        <v>0</v>
      </c>
      <c r="M398" s="128">
        <v>0</v>
      </c>
    </row>
    <row r="399" spans="1:13" ht="15" customHeight="1" x14ac:dyDescent="0.35">
      <c r="A399" s="66">
        <v>8470455</v>
      </c>
      <c r="B399" s="66" t="s">
        <v>5441</v>
      </c>
      <c r="C399" s="66">
        <v>436110</v>
      </c>
      <c r="D399" s="66" t="s">
        <v>64</v>
      </c>
      <c r="E399" s="66" t="str">
        <f t="shared" si="11"/>
        <v>847.8470455.1.436110.000000.847001.200179</v>
      </c>
      <c r="F399" s="66" t="s">
        <v>2872</v>
      </c>
      <c r="G399" s="66">
        <v>847001</v>
      </c>
      <c r="H399" s="66" t="s">
        <v>23</v>
      </c>
      <c r="I399" s="66">
        <v>200179</v>
      </c>
      <c r="J399" s="66" t="s">
        <v>3243</v>
      </c>
      <c r="K399" s="66">
        <v>6</v>
      </c>
      <c r="L399" s="66">
        <v>1000</v>
      </c>
      <c r="M399" s="128">
        <v>6000</v>
      </c>
    </row>
    <row r="400" spans="1:13" ht="15" customHeight="1" x14ac:dyDescent="0.35">
      <c r="A400" s="66">
        <v>8470455</v>
      </c>
      <c r="B400" s="66" t="s">
        <v>5441</v>
      </c>
      <c r="C400" s="66">
        <v>492316</v>
      </c>
      <c r="D400" s="66" t="s">
        <v>138</v>
      </c>
      <c r="E400" s="66" t="str">
        <f t="shared" si="11"/>
        <v>847.8470455.1.492316.000000.847001.300180</v>
      </c>
      <c r="F400" s="66" t="s">
        <v>2872</v>
      </c>
      <c r="G400" s="66">
        <v>847001</v>
      </c>
      <c r="H400" s="66" t="s">
        <v>863</v>
      </c>
      <c r="I400" s="66">
        <v>300180</v>
      </c>
      <c r="J400" s="66" t="s">
        <v>3247</v>
      </c>
      <c r="K400" s="66">
        <v>1</v>
      </c>
      <c r="L400" s="66">
        <v>2800000</v>
      </c>
      <c r="M400" s="128">
        <v>2800000</v>
      </c>
    </row>
    <row r="401" spans="1:13" ht="15" customHeight="1" x14ac:dyDescent="0.35">
      <c r="A401" s="66">
        <v>8470520</v>
      </c>
      <c r="B401" s="66" t="s">
        <v>307</v>
      </c>
      <c r="C401" s="66">
        <v>425510</v>
      </c>
      <c r="D401" s="66" t="s">
        <v>37</v>
      </c>
      <c r="E401" s="66" t="str">
        <f t="shared" si="11"/>
        <v>847.8470520.1.425510.000000.847001.200179</v>
      </c>
      <c r="F401" s="56" t="s">
        <v>21</v>
      </c>
      <c r="G401" s="56">
        <v>847001</v>
      </c>
      <c r="H401" s="56" t="s">
        <v>23</v>
      </c>
      <c r="I401" s="56">
        <v>200179</v>
      </c>
      <c r="K401" s="66">
        <v>1</v>
      </c>
      <c r="L401" s="66">
        <v>25747.05</v>
      </c>
      <c r="M401" s="128">
        <v>25747.05</v>
      </c>
    </row>
    <row r="402" spans="1:13" ht="15" customHeight="1" x14ac:dyDescent="0.35">
      <c r="A402" s="66">
        <v>8470520</v>
      </c>
      <c r="B402" s="66" t="s">
        <v>307</v>
      </c>
      <c r="C402" s="66">
        <v>426100</v>
      </c>
      <c r="D402" s="66" t="s">
        <v>316</v>
      </c>
      <c r="E402" s="66" t="str">
        <f t="shared" si="11"/>
        <v>847.8470520.1.426100.000000.847001.200179</v>
      </c>
      <c r="F402" s="56" t="s">
        <v>21</v>
      </c>
      <c r="G402" s="56">
        <v>847001</v>
      </c>
      <c r="H402" s="56" t="s">
        <v>23</v>
      </c>
      <c r="I402" s="56">
        <v>200179</v>
      </c>
      <c r="K402" s="66">
        <v>1</v>
      </c>
      <c r="L402" s="66">
        <v>21000</v>
      </c>
      <c r="M402" s="128">
        <v>21000</v>
      </c>
    </row>
    <row r="403" spans="1:13" ht="15" customHeight="1" x14ac:dyDescent="0.35">
      <c r="A403" s="66">
        <v>8470520</v>
      </c>
      <c r="B403" s="66" t="s">
        <v>307</v>
      </c>
      <c r="C403" s="66">
        <v>426610</v>
      </c>
      <c r="D403" s="66" t="s">
        <v>43</v>
      </c>
      <c r="E403" s="66" t="str">
        <f t="shared" si="11"/>
        <v>847.8470520.1.426610.000000.847001.200179</v>
      </c>
      <c r="F403" s="56" t="s">
        <v>21</v>
      </c>
      <c r="G403" s="56">
        <v>847001</v>
      </c>
      <c r="H403" s="56" t="s">
        <v>23</v>
      </c>
      <c r="I403" s="56">
        <v>200179</v>
      </c>
      <c r="M403" s="128">
        <v>0</v>
      </c>
    </row>
    <row r="404" spans="1:13" ht="15" customHeight="1" x14ac:dyDescent="0.35">
      <c r="A404" s="66">
        <v>8470520</v>
      </c>
      <c r="B404" s="66" t="s">
        <v>307</v>
      </c>
      <c r="C404" s="66">
        <v>427710</v>
      </c>
      <c r="D404" s="66" t="s">
        <v>46</v>
      </c>
      <c r="E404" s="66" t="str">
        <f t="shared" si="11"/>
        <v>847.8470520.1.427710.000000.847001.200179</v>
      </c>
      <c r="F404" s="56" t="s">
        <v>21</v>
      </c>
      <c r="G404" s="56">
        <v>847001</v>
      </c>
      <c r="H404" s="56" t="s">
        <v>23</v>
      </c>
      <c r="I404" s="56">
        <v>200179</v>
      </c>
      <c r="M404" s="128">
        <v>0</v>
      </c>
    </row>
    <row r="405" spans="1:13" ht="15" customHeight="1" x14ac:dyDescent="0.35">
      <c r="A405" s="66">
        <v>8470520</v>
      </c>
      <c r="B405" s="66" t="s">
        <v>307</v>
      </c>
      <c r="C405" s="66">
        <v>427710</v>
      </c>
      <c r="D405" s="66" t="s">
        <v>46</v>
      </c>
      <c r="E405" s="66" t="str">
        <f t="shared" si="11"/>
        <v>847.8470520.1.427710.000000.847001.200179</v>
      </c>
      <c r="F405" s="56" t="s">
        <v>21</v>
      </c>
      <c r="G405" s="56">
        <v>847001</v>
      </c>
      <c r="H405" s="56" t="s">
        <v>23</v>
      </c>
      <c r="I405" s="56">
        <v>200179</v>
      </c>
      <c r="J405" s="66" t="s">
        <v>5442</v>
      </c>
      <c r="K405" s="66">
        <v>1</v>
      </c>
      <c r="L405" s="66">
        <v>5250</v>
      </c>
      <c r="M405" s="128">
        <v>5250</v>
      </c>
    </row>
    <row r="406" spans="1:13" ht="30" customHeight="1" x14ac:dyDescent="0.35">
      <c r="A406" s="66">
        <v>8470520</v>
      </c>
      <c r="B406" s="66" t="s">
        <v>307</v>
      </c>
      <c r="C406" s="66">
        <v>427710</v>
      </c>
      <c r="D406" s="66" t="s">
        <v>46</v>
      </c>
      <c r="E406" s="66" t="str">
        <f t="shared" si="11"/>
        <v>847.8470520.1.427710.000000.847001.200179</v>
      </c>
      <c r="F406" s="56" t="s">
        <v>21</v>
      </c>
      <c r="G406" s="56">
        <v>847001</v>
      </c>
      <c r="H406" s="56" t="s">
        <v>23</v>
      </c>
      <c r="I406" s="56">
        <v>200179</v>
      </c>
      <c r="J406" s="66" t="s">
        <v>5443</v>
      </c>
      <c r="K406" s="66">
        <v>1</v>
      </c>
      <c r="L406" s="66">
        <v>21000</v>
      </c>
      <c r="M406" s="128">
        <v>21000</v>
      </c>
    </row>
    <row r="407" spans="1:13" ht="15" customHeight="1" x14ac:dyDescent="0.35">
      <c r="A407" s="66">
        <v>8470520</v>
      </c>
      <c r="B407" s="66" t="s">
        <v>307</v>
      </c>
      <c r="C407" s="66">
        <v>427710</v>
      </c>
      <c r="D407" s="66" t="s">
        <v>46</v>
      </c>
      <c r="E407" s="66" t="str">
        <f t="shared" si="11"/>
        <v>847.8470520.1.427710.000000.847001.200179</v>
      </c>
      <c r="F407" s="56" t="s">
        <v>21</v>
      </c>
      <c r="G407" s="56">
        <v>847001</v>
      </c>
      <c r="H407" s="56" t="s">
        <v>23</v>
      </c>
      <c r="I407" s="56">
        <v>200179</v>
      </c>
      <c r="J407" s="66" t="s">
        <v>5444</v>
      </c>
      <c r="K407" s="66">
        <v>1</v>
      </c>
      <c r="L407" s="66">
        <v>17850</v>
      </c>
      <c r="M407" s="128">
        <v>17850</v>
      </c>
    </row>
    <row r="408" spans="1:13" ht="15" customHeight="1" x14ac:dyDescent="0.35">
      <c r="A408" s="66">
        <v>8470520</v>
      </c>
      <c r="B408" s="66" t="s">
        <v>307</v>
      </c>
      <c r="C408" s="66">
        <v>428200</v>
      </c>
      <c r="D408" s="66" t="s">
        <v>321</v>
      </c>
      <c r="E408" s="66" t="str">
        <f t="shared" si="11"/>
        <v>847.8470520.1.428200.000000.847001.200179</v>
      </c>
      <c r="F408" s="56" t="s">
        <v>21</v>
      </c>
      <c r="G408" s="56">
        <v>847001</v>
      </c>
      <c r="H408" s="56" t="s">
        <v>23</v>
      </c>
      <c r="I408" s="56">
        <v>200179</v>
      </c>
      <c r="M408" s="128">
        <v>0</v>
      </c>
    </row>
    <row r="409" spans="1:13" ht="30" customHeight="1" x14ac:dyDescent="0.35">
      <c r="A409" s="66">
        <v>8470520</v>
      </c>
      <c r="B409" s="66" t="s">
        <v>307</v>
      </c>
      <c r="C409" s="66">
        <v>428200</v>
      </c>
      <c r="D409" s="66" t="s">
        <v>321</v>
      </c>
      <c r="E409" s="66" t="str">
        <f t="shared" si="11"/>
        <v>847.8470520.1.428200.000000.847001.200179</v>
      </c>
      <c r="F409" s="56" t="s">
        <v>21</v>
      </c>
      <c r="G409" s="56">
        <v>847001</v>
      </c>
      <c r="H409" s="56" t="s">
        <v>23</v>
      </c>
      <c r="I409" s="56">
        <v>200179</v>
      </c>
      <c r="J409" s="66" t="s">
        <v>3311</v>
      </c>
      <c r="K409" s="66">
        <v>1</v>
      </c>
      <c r="L409" s="66">
        <v>94500</v>
      </c>
      <c r="M409" s="128">
        <v>94500</v>
      </c>
    </row>
    <row r="410" spans="1:13" ht="15" customHeight="1" x14ac:dyDescent="0.35">
      <c r="A410" s="66">
        <v>8470520</v>
      </c>
      <c r="B410" s="66" t="s">
        <v>307</v>
      </c>
      <c r="C410" s="66">
        <v>428200</v>
      </c>
      <c r="D410" s="66" t="s">
        <v>321</v>
      </c>
      <c r="E410" s="66" t="str">
        <f t="shared" si="11"/>
        <v>847.8470520.1.428200.000000.847001.200179</v>
      </c>
      <c r="F410" s="56" t="s">
        <v>21</v>
      </c>
      <c r="G410" s="56">
        <v>847001</v>
      </c>
      <c r="H410" s="56" t="s">
        <v>23</v>
      </c>
      <c r="I410" s="56">
        <v>200179</v>
      </c>
      <c r="J410" s="66" t="s">
        <v>3314</v>
      </c>
      <c r="K410" s="66">
        <v>1</v>
      </c>
      <c r="L410" s="66">
        <v>52500</v>
      </c>
      <c r="M410" s="128">
        <v>52500</v>
      </c>
    </row>
    <row r="411" spans="1:13" ht="15" customHeight="1" x14ac:dyDescent="0.35">
      <c r="A411" s="66">
        <v>8470520</v>
      </c>
      <c r="B411" s="66" t="s">
        <v>307</v>
      </c>
      <c r="C411" s="66">
        <v>428200</v>
      </c>
      <c r="D411" s="66" t="s">
        <v>321</v>
      </c>
      <c r="E411" s="66" t="str">
        <f t="shared" si="11"/>
        <v>847.8470520.1.428200.000000.847001.200179</v>
      </c>
      <c r="F411" s="56" t="s">
        <v>21</v>
      </c>
      <c r="G411" s="56">
        <v>847001</v>
      </c>
      <c r="H411" s="56" t="s">
        <v>23</v>
      </c>
      <c r="I411" s="56">
        <v>200179</v>
      </c>
      <c r="J411" s="66" t="s">
        <v>3316</v>
      </c>
      <c r="K411" s="66">
        <v>1</v>
      </c>
      <c r="L411" s="66">
        <v>36750</v>
      </c>
      <c r="M411" s="128">
        <v>36750</v>
      </c>
    </row>
    <row r="412" spans="1:13" ht="15" customHeight="1" x14ac:dyDescent="0.35">
      <c r="A412" s="66">
        <v>8470520</v>
      </c>
      <c r="B412" s="66" t="s">
        <v>307</v>
      </c>
      <c r="C412" s="66">
        <v>428200</v>
      </c>
      <c r="D412" s="66" t="s">
        <v>321</v>
      </c>
      <c r="E412" s="66" t="str">
        <f t="shared" si="11"/>
        <v>847.8470520.1.428200.000000.847001.200179</v>
      </c>
      <c r="F412" s="56" t="s">
        <v>21</v>
      </c>
      <c r="G412" s="56">
        <v>847001</v>
      </c>
      <c r="H412" s="56" t="s">
        <v>23</v>
      </c>
      <c r="I412" s="56">
        <v>200179</v>
      </c>
      <c r="J412" s="66" t="s">
        <v>3318</v>
      </c>
      <c r="K412" s="66">
        <v>1</v>
      </c>
      <c r="L412" s="66">
        <v>52500</v>
      </c>
      <c r="M412" s="128">
        <v>52500</v>
      </c>
    </row>
    <row r="413" spans="1:13" ht="30" customHeight="1" x14ac:dyDescent="0.35">
      <c r="A413" s="66">
        <v>8470520</v>
      </c>
      <c r="B413" s="66" t="s">
        <v>307</v>
      </c>
      <c r="C413" s="66">
        <v>428200</v>
      </c>
      <c r="D413" s="66" t="s">
        <v>321</v>
      </c>
      <c r="E413" s="66" t="str">
        <f t="shared" si="11"/>
        <v>847.8470520.1.428200.000000.847001.200179</v>
      </c>
      <c r="F413" s="56" t="s">
        <v>21</v>
      </c>
      <c r="G413" s="56">
        <v>847001</v>
      </c>
      <c r="H413" s="56" t="s">
        <v>23</v>
      </c>
      <c r="I413" s="56">
        <v>200179</v>
      </c>
      <c r="J413" s="66" t="s">
        <v>3320</v>
      </c>
      <c r="K413" s="66">
        <v>1</v>
      </c>
      <c r="L413" s="66">
        <v>26250</v>
      </c>
      <c r="M413" s="128">
        <v>26250</v>
      </c>
    </row>
    <row r="414" spans="1:13" ht="30" customHeight="1" x14ac:dyDescent="0.35">
      <c r="A414" s="66">
        <v>8470520</v>
      </c>
      <c r="B414" s="66" t="s">
        <v>307</v>
      </c>
      <c r="C414" s="66">
        <v>428200</v>
      </c>
      <c r="D414" s="66" t="s">
        <v>321</v>
      </c>
      <c r="E414" s="66" t="str">
        <f t="shared" si="11"/>
        <v>847.8470520.1.428200.000000.847001.200179</v>
      </c>
      <c r="F414" s="56" t="s">
        <v>21</v>
      </c>
      <c r="G414" s="56">
        <v>847001</v>
      </c>
      <c r="H414" s="56" t="s">
        <v>23</v>
      </c>
      <c r="I414" s="56">
        <v>200179</v>
      </c>
      <c r="J414" s="66" t="s">
        <v>3323</v>
      </c>
      <c r="K414" s="66">
        <v>1</v>
      </c>
      <c r="L414" s="66">
        <v>63000</v>
      </c>
      <c r="M414" s="128">
        <v>63000</v>
      </c>
    </row>
    <row r="415" spans="1:13" ht="15" customHeight="1" x14ac:dyDescent="0.35">
      <c r="A415" s="66">
        <v>8470520</v>
      </c>
      <c r="B415" s="66" t="s">
        <v>307</v>
      </c>
      <c r="C415" s="66">
        <v>428200</v>
      </c>
      <c r="D415" s="66" t="s">
        <v>321</v>
      </c>
      <c r="E415" s="66" t="str">
        <f t="shared" si="11"/>
        <v>847.8470520.1.428200.000000.847001.200179</v>
      </c>
      <c r="F415" s="56" t="s">
        <v>21</v>
      </c>
      <c r="G415" s="56">
        <v>847001</v>
      </c>
      <c r="H415" s="56" t="s">
        <v>23</v>
      </c>
      <c r="I415" s="56">
        <v>200179</v>
      </c>
      <c r="J415" s="66" t="s">
        <v>3326</v>
      </c>
      <c r="K415" s="66">
        <v>1</v>
      </c>
      <c r="L415" s="66">
        <v>21000</v>
      </c>
      <c r="M415" s="128">
        <v>21000</v>
      </c>
    </row>
    <row r="416" spans="1:13" ht="15" customHeight="1" x14ac:dyDescent="0.35">
      <c r="A416" s="66">
        <v>8470520</v>
      </c>
      <c r="B416" s="66" t="s">
        <v>307</v>
      </c>
      <c r="C416" s="66">
        <v>428200</v>
      </c>
      <c r="D416" s="66" t="s">
        <v>321</v>
      </c>
      <c r="E416" s="66" t="str">
        <f t="shared" si="11"/>
        <v>847.8470520.1.428200.000000.847001.200179</v>
      </c>
      <c r="F416" s="56" t="s">
        <v>21</v>
      </c>
      <c r="G416" s="56">
        <v>847001</v>
      </c>
      <c r="H416" s="56" t="s">
        <v>23</v>
      </c>
      <c r="I416" s="56">
        <v>200179</v>
      </c>
      <c r="J416" s="66" t="s">
        <v>3328</v>
      </c>
      <c r="K416" s="66">
        <v>1</v>
      </c>
      <c r="L416" s="66">
        <v>10500</v>
      </c>
      <c r="M416" s="128">
        <v>10500</v>
      </c>
    </row>
    <row r="417" spans="1:13" ht="15" customHeight="1" x14ac:dyDescent="0.35">
      <c r="A417" s="66">
        <v>8470520</v>
      </c>
      <c r="B417" s="66" t="s">
        <v>307</v>
      </c>
      <c r="C417" s="66">
        <v>492316</v>
      </c>
      <c r="D417" s="66" t="s">
        <v>138</v>
      </c>
      <c r="E417" s="66" t="str">
        <f t="shared" si="11"/>
        <v>847.8470520.1.492316.000000.847001.300180</v>
      </c>
      <c r="F417" s="56" t="s">
        <v>21</v>
      </c>
      <c r="G417" s="56">
        <v>847001</v>
      </c>
      <c r="H417" s="56" t="s">
        <v>863</v>
      </c>
      <c r="I417" s="56">
        <v>300180</v>
      </c>
      <c r="M417" s="128">
        <v>0</v>
      </c>
    </row>
    <row r="418" spans="1:13" ht="15" customHeight="1" x14ac:dyDescent="0.35">
      <c r="A418" s="66">
        <v>8470520</v>
      </c>
      <c r="B418" s="66" t="s">
        <v>307</v>
      </c>
      <c r="C418" s="66">
        <v>492316</v>
      </c>
      <c r="D418" s="66" t="s">
        <v>138</v>
      </c>
      <c r="E418" s="66" t="str">
        <f t="shared" si="11"/>
        <v>847.8470520.1.492316.000000.847001.300180</v>
      </c>
      <c r="F418" s="56" t="s">
        <v>21</v>
      </c>
      <c r="G418" s="56">
        <v>847001</v>
      </c>
      <c r="H418" s="56" t="s">
        <v>863</v>
      </c>
      <c r="I418" s="56">
        <v>300180</v>
      </c>
      <c r="J418" s="66" t="s">
        <v>3332</v>
      </c>
      <c r="K418" s="66">
        <v>1</v>
      </c>
      <c r="L418" s="66">
        <v>52500</v>
      </c>
      <c r="M418" s="128">
        <v>52500</v>
      </c>
    </row>
    <row r="419" spans="1:13" ht="15" customHeight="1" x14ac:dyDescent="0.35">
      <c r="A419" s="66">
        <v>8470520</v>
      </c>
      <c r="B419" s="66" t="s">
        <v>307</v>
      </c>
      <c r="C419" s="66">
        <v>492316</v>
      </c>
      <c r="D419" s="66" t="s">
        <v>138</v>
      </c>
      <c r="E419" s="66" t="str">
        <f t="shared" si="11"/>
        <v>847.8470520.1.492316.000000.847001.300180</v>
      </c>
      <c r="F419" s="56" t="s">
        <v>21</v>
      </c>
      <c r="G419" s="56">
        <v>847001</v>
      </c>
      <c r="H419" s="56" t="s">
        <v>863</v>
      </c>
      <c r="I419" s="56">
        <v>300180</v>
      </c>
      <c r="J419" s="66" t="s">
        <v>3335</v>
      </c>
      <c r="K419" s="66">
        <v>1</v>
      </c>
      <c r="L419" s="66">
        <v>210000</v>
      </c>
      <c r="M419" s="128">
        <v>210000</v>
      </c>
    </row>
    <row r="420" spans="1:13" ht="15" customHeight="1" x14ac:dyDescent="0.35">
      <c r="A420" s="66">
        <v>8470520</v>
      </c>
      <c r="B420" s="66" t="s">
        <v>307</v>
      </c>
      <c r="C420" s="66">
        <v>425510</v>
      </c>
      <c r="D420" s="66" t="s">
        <v>37</v>
      </c>
      <c r="E420" s="66" t="str">
        <f t="shared" si="11"/>
        <v>847.8470520.1.425510.000000.847001.200179</v>
      </c>
      <c r="F420" s="56" t="s">
        <v>21</v>
      </c>
      <c r="G420" s="56">
        <v>847001</v>
      </c>
      <c r="H420" s="56" t="s">
        <v>23</v>
      </c>
      <c r="I420" s="56">
        <v>200179</v>
      </c>
      <c r="J420" s="66" t="s">
        <v>3298</v>
      </c>
      <c r="K420" s="66">
        <v>1</v>
      </c>
      <c r="L420" s="66">
        <v>5247.9</v>
      </c>
      <c r="M420" s="128">
        <v>5247.9</v>
      </c>
    </row>
    <row r="421" spans="1:13" ht="15" customHeight="1" x14ac:dyDescent="0.35">
      <c r="A421" s="66">
        <v>8470520</v>
      </c>
      <c r="B421" s="66" t="s">
        <v>307</v>
      </c>
      <c r="C421" s="66">
        <v>428200</v>
      </c>
      <c r="D421" s="66" t="s">
        <v>321</v>
      </c>
      <c r="E421" s="66" t="str">
        <f t="shared" si="11"/>
        <v>847.8470520.1.428200.000000.847001.200179</v>
      </c>
      <c r="F421" s="56" t="s">
        <v>21</v>
      </c>
      <c r="G421" s="56">
        <v>847001</v>
      </c>
      <c r="H421" s="56" t="s">
        <v>23</v>
      </c>
      <c r="I421" s="56">
        <v>200179</v>
      </c>
      <c r="J421" s="66" t="s">
        <v>3330</v>
      </c>
      <c r="K421" s="66">
        <v>1</v>
      </c>
      <c r="L421" s="66">
        <v>300000</v>
      </c>
      <c r="M421" s="128">
        <v>300000</v>
      </c>
    </row>
    <row r="422" spans="1:13" ht="15" customHeight="1" x14ac:dyDescent="0.35">
      <c r="A422" s="66">
        <v>8470530</v>
      </c>
      <c r="B422" s="66" t="s">
        <v>325</v>
      </c>
      <c r="C422" s="66">
        <v>420310</v>
      </c>
      <c r="D422" s="66" t="s">
        <v>327</v>
      </c>
      <c r="E422" s="66" t="str">
        <f t="shared" si="11"/>
        <v>847.8470530.1.420310.000000.847001.200179</v>
      </c>
      <c r="F422" s="56" t="s">
        <v>21</v>
      </c>
      <c r="G422" s="56">
        <v>847001</v>
      </c>
      <c r="H422" s="56" t="s">
        <v>23</v>
      </c>
      <c r="I422" s="56">
        <v>200179</v>
      </c>
      <c r="J422" s="66" t="s">
        <v>3347</v>
      </c>
      <c r="K422" s="66">
        <v>1</v>
      </c>
      <c r="L422" s="66">
        <v>4056438.64</v>
      </c>
      <c r="M422" s="128">
        <v>4056438.64</v>
      </c>
    </row>
    <row r="423" spans="1:13" ht="15" customHeight="1" x14ac:dyDescent="0.35">
      <c r="A423" s="66">
        <v>8470530</v>
      </c>
      <c r="B423" s="66" t="s">
        <v>325</v>
      </c>
      <c r="C423" s="66">
        <v>420310</v>
      </c>
      <c r="D423" s="66" t="s">
        <v>327</v>
      </c>
      <c r="E423" s="66" t="str">
        <f t="shared" si="11"/>
        <v>847.8470530.1.420310.000000.847001.200179</v>
      </c>
      <c r="F423" s="56" t="s">
        <v>21</v>
      </c>
      <c r="G423" s="56">
        <v>847001</v>
      </c>
      <c r="H423" s="56" t="s">
        <v>23</v>
      </c>
      <c r="I423" s="56">
        <v>200179</v>
      </c>
      <c r="J423" s="66" t="s">
        <v>3347</v>
      </c>
      <c r="K423" s="66">
        <v>1</v>
      </c>
      <c r="L423" s="66">
        <v>4118106.71</v>
      </c>
      <c r="M423" s="128">
        <v>4118106.71</v>
      </c>
    </row>
    <row r="424" spans="1:13" ht="15" customHeight="1" x14ac:dyDescent="0.35">
      <c r="A424" s="66">
        <v>8470530</v>
      </c>
      <c r="B424" s="66" t="s">
        <v>325</v>
      </c>
      <c r="C424" s="66">
        <v>420310</v>
      </c>
      <c r="D424" s="66" t="s">
        <v>327</v>
      </c>
      <c r="E424" s="66" t="str">
        <f t="shared" si="11"/>
        <v>847.8470530.1.420310.000000.847001.200179</v>
      </c>
      <c r="F424" s="56" t="s">
        <v>21</v>
      </c>
      <c r="G424" s="56">
        <v>847001</v>
      </c>
      <c r="H424" s="56" t="s">
        <v>23</v>
      </c>
      <c r="I424" s="56">
        <v>200179</v>
      </c>
      <c r="J424" s="66" t="s">
        <v>3347</v>
      </c>
      <c r="K424" s="66">
        <v>1</v>
      </c>
      <c r="L424" s="66">
        <v>747242</v>
      </c>
      <c r="M424" s="128">
        <v>747242</v>
      </c>
    </row>
    <row r="425" spans="1:13" ht="15" customHeight="1" x14ac:dyDescent="0.35">
      <c r="A425" s="66">
        <v>8470530</v>
      </c>
      <c r="B425" s="66" t="s">
        <v>325</v>
      </c>
      <c r="C425" s="66">
        <v>420310</v>
      </c>
      <c r="D425" s="66" t="s">
        <v>327</v>
      </c>
      <c r="E425" s="66" t="str">
        <f t="shared" si="11"/>
        <v>847.8470530.1.420310.000000.847001.200179</v>
      </c>
      <c r="F425" s="56" t="s">
        <v>21</v>
      </c>
      <c r="G425" s="56">
        <v>847001</v>
      </c>
      <c r="H425" s="56" t="s">
        <v>23</v>
      </c>
      <c r="I425" s="56">
        <v>200179</v>
      </c>
      <c r="J425" s="66" t="s">
        <v>3347</v>
      </c>
      <c r="K425" s="66">
        <v>1</v>
      </c>
      <c r="M425" s="128">
        <v>0</v>
      </c>
    </row>
    <row r="426" spans="1:13" ht="15" customHeight="1" x14ac:dyDescent="0.35">
      <c r="A426" s="66">
        <v>8470530</v>
      </c>
      <c r="B426" s="66" t="s">
        <v>325</v>
      </c>
      <c r="C426" s="66">
        <v>421100</v>
      </c>
      <c r="D426" s="66" t="s">
        <v>339</v>
      </c>
      <c r="E426" s="66" t="str">
        <f t="shared" si="11"/>
        <v>847.8470530.1.421100.000000.847001.200179</v>
      </c>
      <c r="F426" s="56" t="s">
        <v>21</v>
      </c>
      <c r="G426" s="56">
        <v>847001</v>
      </c>
      <c r="H426" s="56" t="s">
        <v>23</v>
      </c>
      <c r="I426" s="56">
        <v>200179</v>
      </c>
      <c r="J426" s="66" t="s">
        <v>3359</v>
      </c>
      <c r="K426" s="66">
        <v>1</v>
      </c>
      <c r="M426" s="128">
        <v>0</v>
      </c>
    </row>
    <row r="427" spans="1:13" ht="15" customHeight="1" x14ac:dyDescent="0.35">
      <c r="A427" s="66">
        <v>8470530</v>
      </c>
      <c r="B427" s="66" t="s">
        <v>325</v>
      </c>
      <c r="C427" s="66">
        <v>421600</v>
      </c>
      <c r="D427" s="66" t="s">
        <v>309</v>
      </c>
      <c r="E427" s="66" t="str">
        <f t="shared" si="11"/>
        <v>847.8470530.1.421600.000000.847001.200179</v>
      </c>
      <c r="F427" s="56" t="s">
        <v>21</v>
      </c>
      <c r="G427" s="56">
        <v>847001</v>
      </c>
      <c r="H427" s="56" t="s">
        <v>23</v>
      </c>
      <c r="I427" s="56">
        <v>200179</v>
      </c>
      <c r="J427" s="66" t="s">
        <v>3355</v>
      </c>
      <c r="K427" s="66">
        <v>1</v>
      </c>
      <c r="L427" s="66">
        <v>4137480</v>
      </c>
      <c r="M427" s="128">
        <v>4137480</v>
      </c>
    </row>
    <row r="428" spans="1:13" ht="15" customHeight="1" x14ac:dyDescent="0.35">
      <c r="A428" s="66">
        <v>8470530</v>
      </c>
      <c r="B428" s="66" t="s">
        <v>325</v>
      </c>
      <c r="C428" s="66">
        <v>421600</v>
      </c>
      <c r="D428" s="66" t="s">
        <v>309</v>
      </c>
      <c r="E428" s="66" t="str">
        <f t="shared" si="11"/>
        <v>847.8470530.1.421600.000000.847001.200179</v>
      </c>
      <c r="F428" s="56" t="s">
        <v>21</v>
      </c>
      <c r="G428" s="56">
        <v>847001</v>
      </c>
      <c r="H428" s="56" t="s">
        <v>23</v>
      </c>
      <c r="I428" s="56">
        <v>200179</v>
      </c>
      <c r="J428" s="66" t="s">
        <v>3351</v>
      </c>
      <c r="K428" s="66">
        <v>1</v>
      </c>
      <c r="L428" s="66">
        <v>2601720</v>
      </c>
      <c r="M428" s="128">
        <v>2601720</v>
      </c>
    </row>
    <row r="429" spans="1:13" ht="15" customHeight="1" x14ac:dyDescent="0.35">
      <c r="A429" s="66">
        <v>8470530</v>
      </c>
      <c r="B429" s="66" t="s">
        <v>325</v>
      </c>
      <c r="C429" s="66">
        <v>421600</v>
      </c>
      <c r="D429" s="66" t="s">
        <v>309</v>
      </c>
      <c r="E429" s="66" t="str">
        <f t="shared" si="11"/>
        <v>847.8470530.1.421600.000000.847001.200179</v>
      </c>
      <c r="F429" s="56" t="s">
        <v>21</v>
      </c>
      <c r="G429" s="56">
        <v>847001</v>
      </c>
      <c r="H429" s="56" t="s">
        <v>23</v>
      </c>
      <c r="I429" s="56">
        <v>200179</v>
      </c>
      <c r="M429" s="128">
        <v>0</v>
      </c>
    </row>
    <row r="430" spans="1:13" ht="15" customHeight="1" x14ac:dyDescent="0.35">
      <c r="A430" s="66">
        <v>8470530</v>
      </c>
      <c r="B430" s="66" t="s">
        <v>325</v>
      </c>
      <c r="C430" s="66">
        <v>425510</v>
      </c>
      <c r="D430" s="66" t="s">
        <v>37</v>
      </c>
      <c r="E430" s="66" t="str">
        <f t="shared" si="11"/>
        <v>847.8470530.1.425510.000000.847001.200179</v>
      </c>
      <c r="F430" s="56" t="s">
        <v>21</v>
      </c>
      <c r="G430" s="56">
        <v>847001</v>
      </c>
      <c r="H430" s="56" t="s">
        <v>23</v>
      </c>
      <c r="I430" s="56">
        <v>200179</v>
      </c>
      <c r="J430" s="66" t="s">
        <v>37</v>
      </c>
      <c r="K430" s="66">
        <v>1</v>
      </c>
      <c r="L430" s="66">
        <v>50000</v>
      </c>
      <c r="M430" s="128">
        <v>50000</v>
      </c>
    </row>
    <row r="431" spans="1:13" ht="15" customHeight="1" x14ac:dyDescent="0.35">
      <c r="A431" s="66">
        <v>8470530</v>
      </c>
      <c r="B431" s="66" t="s">
        <v>325</v>
      </c>
      <c r="C431" s="66">
        <v>425900</v>
      </c>
      <c r="D431" s="66" t="s">
        <v>40</v>
      </c>
      <c r="E431" s="66" t="str">
        <f t="shared" si="11"/>
        <v>847.8470530.1.425900.000000.847001.200179</v>
      </c>
      <c r="F431" s="56" t="s">
        <v>21</v>
      </c>
      <c r="G431" s="56">
        <v>847001</v>
      </c>
      <c r="H431" s="56" t="s">
        <v>23</v>
      </c>
      <c r="I431" s="56">
        <v>200179</v>
      </c>
      <c r="J431" s="66" t="s">
        <v>40</v>
      </c>
      <c r="K431" s="66">
        <v>1</v>
      </c>
      <c r="L431" s="66">
        <v>10000</v>
      </c>
      <c r="M431" s="128">
        <v>10000</v>
      </c>
    </row>
    <row r="432" spans="1:13" ht="15" customHeight="1" x14ac:dyDescent="0.35">
      <c r="A432" s="66">
        <v>8470530</v>
      </c>
      <c r="B432" s="66" t="s">
        <v>325</v>
      </c>
      <c r="C432" s="66">
        <v>426210</v>
      </c>
      <c r="D432" s="66" t="s">
        <v>347</v>
      </c>
      <c r="E432" s="66" t="str">
        <f t="shared" si="11"/>
        <v>847.8470530.1.426210.000000.847001.200179</v>
      </c>
      <c r="F432" s="56" t="s">
        <v>21</v>
      </c>
      <c r="G432" s="56">
        <v>847001</v>
      </c>
      <c r="H432" s="56" t="s">
        <v>23</v>
      </c>
      <c r="I432" s="56">
        <v>200179</v>
      </c>
      <c r="J432" s="66" t="s">
        <v>347</v>
      </c>
      <c r="M432" s="128">
        <v>0</v>
      </c>
    </row>
    <row r="433" spans="1:13" ht="15" customHeight="1" x14ac:dyDescent="0.35">
      <c r="A433" s="66">
        <v>8470530</v>
      </c>
      <c r="B433" s="66" t="s">
        <v>325</v>
      </c>
      <c r="C433" s="66">
        <v>426220</v>
      </c>
      <c r="D433" s="66" t="s">
        <v>350</v>
      </c>
      <c r="E433" s="66" t="str">
        <f t="shared" si="11"/>
        <v>847.8470530.1.426220.000000.847001.200179</v>
      </c>
      <c r="F433" s="56" t="s">
        <v>21</v>
      </c>
      <c r="G433" s="56">
        <v>847001</v>
      </c>
      <c r="H433" s="56" t="s">
        <v>23</v>
      </c>
      <c r="I433" s="56">
        <v>200179</v>
      </c>
      <c r="J433" s="66" t="s">
        <v>350</v>
      </c>
      <c r="M433" s="128">
        <v>0</v>
      </c>
    </row>
    <row r="434" spans="1:13" ht="15" customHeight="1" x14ac:dyDescent="0.35">
      <c r="A434" s="66">
        <v>8470530</v>
      </c>
      <c r="B434" s="66" t="s">
        <v>325</v>
      </c>
      <c r="C434" s="66">
        <v>426220</v>
      </c>
      <c r="D434" s="66" t="s">
        <v>350</v>
      </c>
      <c r="E434" s="66" t="str">
        <f t="shared" si="11"/>
        <v>847.8470530.1.426220.000000.847001.200179</v>
      </c>
      <c r="F434" s="56" t="s">
        <v>21</v>
      </c>
      <c r="G434" s="56">
        <v>847001</v>
      </c>
      <c r="H434" s="56" t="s">
        <v>23</v>
      </c>
      <c r="I434" s="56">
        <v>200179</v>
      </c>
      <c r="J434" s="66" t="s">
        <v>350</v>
      </c>
      <c r="M434" s="128">
        <v>0</v>
      </c>
    </row>
    <row r="435" spans="1:13" ht="15" customHeight="1" x14ac:dyDescent="0.35">
      <c r="A435" s="66">
        <v>8470530</v>
      </c>
      <c r="B435" s="66" t="s">
        <v>325</v>
      </c>
      <c r="C435" s="66">
        <v>428090</v>
      </c>
      <c r="D435" s="66" t="s">
        <v>52</v>
      </c>
      <c r="E435" s="66" t="str">
        <f t="shared" si="11"/>
        <v>847.8470530.1.428090.000000.847001.200179</v>
      </c>
      <c r="F435" s="56" t="s">
        <v>21</v>
      </c>
      <c r="G435" s="56">
        <v>847001</v>
      </c>
      <c r="H435" s="56" t="s">
        <v>23</v>
      </c>
      <c r="I435" s="56">
        <v>200179</v>
      </c>
      <c r="M435" s="128">
        <v>0</v>
      </c>
    </row>
    <row r="436" spans="1:13" ht="15" customHeight="1" x14ac:dyDescent="0.35">
      <c r="A436" s="66">
        <v>8470530</v>
      </c>
      <c r="B436" s="66" t="s">
        <v>325</v>
      </c>
      <c r="C436" s="66">
        <v>432120</v>
      </c>
      <c r="D436" s="66" t="s">
        <v>382</v>
      </c>
      <c r="E436" s="66" t="str">
        <f t="shared" si="11"/>
        <v>847.8470530.1.432120.000000.847001.200179</v>
      </c>
      <c r="F436" s="56" t="s">
        <v>21</v>
      </c>
      <c r="G436" s="56">
        <v>847001</v>
      </c>
      <c r="H436" s="56" t="s">
        <v>23</v>
      </c>
      <c r="I436" s="56">
        <v>200179</v>
      </c>
      <c r="J436" s="66" t="s">
        <v>5445</v>
      </c>
      <c r="K436" s="66">
        <v>1</v>
      </c>
      <c r="L436" s="66">
        <v>13077621</v>
      </c>
      <c r="M436" s="128">
        <v>13077621</v>
      </c>
    </row>
    <row r="437" spans="1:13" ht="15" customHeight="1" x14ac:dyDescent="0.35">
      <c r="A437" s="66">
        <v>8470530</v>
      </c>
      <c r="B437" s="66" t="s">
        <v>325</v>
      </c>
      <c r="C437" s="66">
        <v>432120</v>
      </c>
      <c r="D437" s="66" t="s">
        <v>382</v>
      </c>
      <c r="E437" s="66" t="str">
        <f t="shared" si="11"/>
        <v>847.8470530.1.432120.000000.847001.200179</v>
      </c>
      <c r="F437" s="56" t="s">
        <v>21</v>
      </c>
      <c r="G437" s="56">
        <v>847001</v>
      </c>
      <c r="H437" s="56" t="s">
        <v>23</v>
      </c>
      <c r="I437" s="56">
        <v>200179</v>
      </c>
      <c r="J437" s="66" t="s">
        <v>5446</v>
      </c>
      <c r="K437" s="66">
        <v>1</v>
      </c>
      <c r="L437" s="66">
        <v>800000</v>
      </c>
      <c r="M437" s="128">
        <v>800000</v>
      </c>
    </row>
    <row r="438" spans="1:13" ht="15" customHeight="1" x14ac:dyDescent="0.35">
      <c r="A438" s="66">
        <v>8470530</v>
      </c>
      <c r="B438" s="66" t="s">
        <v>325</v>
      </c>
      <c r="C438" s="66">
        <v>432120</v>
      </c>
      <c r="D438" s="66" t="s">
        <v>382</v>
      </c>
      <c r="E438" s="66" t="str">
        <f t="shared" si="11"/>
        <v>847.8470530.1.432120.000000.847001.200179</v>
      </c>
      <c r="F438" s="56" t="s">
        <v>21</v>
      </c>
      <c r="G438" s="56">
        <v>847001</v>
      </c>
      <c r="H438" s="56" t="s">
        <v>23</v>
      </c>
      <c r="I438" s="56">
        <v>200179</v>
      </c>
      <c r="J438" s="66" t="s">
        <v>3378</v>
      </c>
      <c r="K438" s="66">
        <v>1</v>
      </c>
      <c r="L438" s="66">
        <v>500000</v>
      </c>
      <c r="M438" s="128">
        <v>500000</v>
      </c>
    </row>
    <row r="439" spans="1:13" ht="15" customHeight="1" x14ac:dyDescent="0.35">
      <c r="A439" s="66">
        <v>8470530</v>
      </c>
      <c r="B439" s="66" t="s">
        <v>325</v>
      </c>
      <c r="C439" s="66">
        <v>432120</v>
      </c>
      <c r="D439" s="66" t="s">
        <v>382</v>
      </c>
      <c r="E439" s="66" t="str">
        <f t="shared" si="11"/>
        <v>847.8470530.1.432120.000000.847001.200179</v>
      </c>
      <c r="F439" s="56" t="s">
        <v>21</v>
      </c>
      <c r="G439" s="56">
        <v>847001</v>
      </c>
      <c r="H439" s="56" t="s">
        <v>23</v>
      </c>
      <c r="I439" s="56">
        <v>200179</v>
      </c>
      <c r="J439" s="66" t="s">
        <v>5447</v>
      </c>
      <c r="K439" s="66">
        <v>1</v>
      </c>
      <c r="L439" s="66">
        <v>6954646</v>
      </c>
      <c r="M439" s="128">
        <v>6954646</v>
      </c>
    </row>
    <row r="440" spans="1:13" ht="15" customHeight="1" x14ac:dyDescent="0.35">
      <c r="A440" s="66">
        <v>8470530</v>
      </c>
      <c r="B440" s="66" t="s">
        <v>325</v>
      </c>
      <c r="C440" s="66">
        <v>432120</v>
      </c>
      <c r="D440" s="66" t="s">
        <v>382</v>
      </c>
      <c r="E440" s="66" t="str">
        <f t="shared" si="11"/>
        <v>847.8470530.1.432120.000000.847001.200179</v>
      </c>
      <c r="F440" s="56" t="s">
        <v>21</v>
      </c>
      <c r="G440" s="56">
        <v>847001</v>
      </c>
      <c r="H440" s="56" t="s">
        <v>23</v>
      </c>
      <c r="I440" s="56">
        <v>200179</v>
      </c>
      <c r="J440" s="66" t="s">
        <v>5448</v>
      </c>
      <c r="K440" s="66">
        <v>1</v>
      </c>
      <c r="L440" s="66">
        <v>493380</v>
      </c>
      <c r="M440" s="128">
        <v>493380</v>
      </c>
    </row>
    <row r="441" spans="1:13" ht="15" customHeight="1" x14ac:dyDescent="0.35">
      <c r="A441" s="66">
        <v>8470530</v>
      </c>
      <c r="B441" s="66" t="s">
        <v>325</v>
      </c>
      <c r="C441" s="66">
        <v>432120</v>
      </c>
      <c r="D441" s="66" t="s">
        <v>382</v>
      </c>
      <c r="E441" s="66" t="str">
        <f t="shared" si="11"/>
        <v>847.8470530.1.432120.000000.847001.200179</v>
      </c>
      <c r="F441" s="56" t="s">
        <v>21</v>
      </c>
      <c r="G441" s="56">
        <v>847001</v>
      </c>
      <c r="H441" s="56" t="s">
        <v>23</v>
      </c>
      <c r="I441" s="56">
        <v>200179</v>
      </c>
      <c r="J441" s="66" t="s">
        <v>3378</v>
      </c>
      <c r="K441" s="66">
        <v>1</v>
      </c>
      <c r="L441" s="66">
        <v>954200</v>
      </c>
      <c r="M441" s="128">
        <v>954200</v>
      </c>
    </row>
    <row r="442" spans="1:13" ht="15" customHeight="1" x14ac:dyDescent="0.35">
      <c r="A442" s="66">
        <v>8470530</v>
      </c>
      <c r="B442" s="66" t="s">
        <v>325</v>
      </c>
      <c r="C442" s="66">
        <v>432120</v>
      </c>
      <c r="D442" s="66" t="s">
        <v>382</v>
      </c>
      <c r="E442" s="66" t="str">
        <f t="shared" si="11"/>
        <v>847.8470530.1.432120.000000.847001.200179</v>
      </c>
      <c r="F442" s="56" t="s">
        <v>21</v>
      </c>
      <c r="G442" s="56">
        <v>847001</v>
      </c>
      <c r="H442" s="56" t="s">
        <v>23</v>
      </c>
      <c r="I442" s="56">
        <v>200179</v>
      </c>
      <c r="J442" s="66" t="s">
        <v>3350</v>
      </c>
      <c r="K442" s="66">
        <v>1</v>
      </c>
      <c r="L442" s="66">
        <v>435880.45</v>
      </c>
      <c r="M442" s="128">
        <v>435880.45</v>
      </c>
    </row>
    <row r="443" spans="1:13" ht="15" customHeight="1" x14ac:dyDescent="0.35">
      <c r="A443" s="66">
        <v>8470530</v>
      </c>
      <c r="B443" s="66" t="s">
        <v>325</v>
      </c>
      <c r="C443" s="66">
        <v>432120</v>
      </c>
      <c r="D443" s="66" t="s">
        <v>382</v>
      </c>
      <c r="E443" s="66" t="str">
        <f t="shared" si="11"/>
        <v>847.8470530.1.432120.000000.847001.200179</v>
      </c>
      <c r="F443" s="56" t="s">
        <v>21</v>
      </c>
      <c r="G443" s="56">
        <v>847001</v>
      </c>
      <c r="H443" s="56" t="s">
        <v>23</v>
      </c>
      <c r="I443" s="56">
        <v>200179</v>
      </c>
      <c r="J443" s="66" t="s">
        <v>3381</v>
      </c>
      <c r="K443" s="66">
        <v>1</v>
      </c>
      <c r="L443" s="66">
        <v>471798</v>
      </c>
      <c r="M443" s="128">
        <v>471798</v>
      </c>
    </row>
    <row r="444" spans="1:13" ht="15" customHeight="1" x14ac:dyDescent="0.35">
      <c r="A444" s="66">
        <v>8470530</v>
      </c>
      <c r="B444" s="66" t="s">
        <v>325</v>
      </c>
      <c r="C444" s="66">
        <v>432120</v>
      </c>
      <c r="D444" s="66" t="s">
        <v>382</v>
      </c>
      <c r="E444" s="66" t="str">
        <f t="shared" si="11"/>
        <v>847.8470530.1.432120.000000.847001.200179</v>
      </c>
      <c r="F444" s="56" t="s">
        <v>21</v>
      </c>
      <c r="G444" s="56">
        <v>847001</v>
      </c>
      <c r="H444" s="56" t="s">
        <v>23</v>
      </c>
      <c r="I444" s="56">
        <v>200179</v>
      </c>
      <c r="J444" s="66" t="s">
        <v>5449</v>
      </c>
      <c r="K444" s="66">
        <v>1</v>
      </c>
      <c r="L444" s="66">
        <v>300000</v>
      </c>
      <c r="M444" s="128">
        <v>300000</v>
      </c>
    </row>
    <row r="445" spans="1:13" ht="15" customHeight="1" x14ac:dyDescent="0.35">
      <c r="A445" s="66">
        <v>8470530</v>
      </c>
      <c r="B445" s="66" t="s">
        <v>325</v>
      </c>
      <c r="C445" s="66">
        <v>432120</v>
      </c>
      <c r="D445" s="66" t="s">
        <v>382</v>
      </c>
      <c r="E445" s="66" t="str">
        <f t="shared" ref="E445:E508" si="12">CONCATENATE(847,".",A445,".",1,".",C445,".","000000",".",G445,".",I445)</f>
        <v>847.8470530.1.432120.000000.847001.200179</v>
      </c>
      <c r="F445" s="56" t="s">
        <v>21</v>
      </c>
      <c r="G445" s="56">
        <v>847001</v>
      </c>
      <c r="H445" s="56" t="s">
        <v>23</v>
      </c>
      <c r="I445" s="56">
        <v>200179</v>
      </c>
      <c r="J445" s="66" t="s">
        <v>5450</v>
      </c>
      <c r="K445" s="66">
        <v>1</v>
      </c>
      <c r="L445" s="66">
        <v>8438550</v>
      </c>
      <c r="M445" s="128">
        <v>8438550</v>
      </c>
    </row>
    <row r="446" spans="1:13" ht="15" customHeight="1" x14ac:dyDescent="0.35">
      <c r="A446" s="66">
        <v>8470530</v>
      </c>
      <c r="B446" s="66" t="s">
        <v>325</v>
      </c>
      <c r="C446" s="66">
        <v>432120</v>
      </c>
      <c r="D446" s="66" t="s">
        <v>382</v>
      </c>
      <c r="E446" s="66" t="str">
        <f t="shared" si="12"/>
        <v>847.8470530.1.432120.000000.847001.200179</v>
      </c>
      <c r="F446" s="56" t="s">
        <v>21</v>
      </c>
      <c r="G446" s="56">
        <v>847001</v>
      </c>
      <c r="H446" s="56" t="s">
        <v>23</v>
      </c>
      <c r="I446" s="56">
        <v>200179</v>
      </c>
      <c r="J446" s="66" t="s">
        <v>3375</v>
      </c>
      <c r="K446" s="66">
        <v>1</v>
      </c>
      <c r="L446" s="66">
        <v>406620</v>
      </c>
      <c r="M446" s="128">
        <v>406620</v>
      </c>
    </row>
    <row r="447" spans="1:13" ht="15" customHeight="1" x14ac:dyDescent="0.35">
      <c r="A447" s="66">
        <v>8470530</v>
      </c>
      <c r="B447" s="66" t="s">
        <v>325</v>
      </c>
      <c r="C447" s="66">
        <v>432170</v>
      </c>
      <c r="D447" s="66" t="s">
        <v>389</v>
      </c>
      <c r="E447" s="66" t="str">
        <f t="shared" si="12"/>
        <v>847.8470530.1.432170.000000.847001.200179</v>
      </c>
      <c r="F447" s="56" t="s">
        <v>21</v>
      </c>
      <c r="G447" s="56">
        <v>847001</v>
      </c>
      <c r="H447" s="56" t="s">
        <v>23</v>
      </c>
      <c r="I447" s="56">
        <v>200179</v>
      </c>
      <c r="J447" s="66" t="s">
        <v>389</v>
      </c>
      <c r="K447" s="66">
        <v>1</v>
      </c>
      <c r="L447" s="66">
        <v>30000</v>
      </c>
      <c r="M447" s="128">
        <v>30000</v>
      </c>
    </row>
    <row r="448" spans="1:13" ht="15" customHeight="1" x14ac:dyDescent="0.35">
      <c r="A448" s="66">
        <v>8470530</v>
      </c>
      <c r="B448" s="66" t="s">
        <v>325</v>
      </c>
      <c r="C448" s="66">
        <v>432320</v>
      </c>
      <c r="D448" s="66" t="s">
        <v>392</v>
      </c>
      <c r="E448" s="66" t="str">
        <f t="shared" si="12"/>
        <v>847.8470530.1.432320.000000.847001.200179</v>
      </c>
      <c r="F448" s="56" t="s">
        <v>21</v>
      </c>
      <c r="G448" s="56">
        <v>847001</v>
      </c>
      <c r="H448" s="56" t="s">
        <v>23</v>
      </c>
      <c r="I448" s="56">
        <v>200179</v>
      </c>
      <c r="J448" s="66" t="s">
        <v>392</v>
      </c>
      <c r="K448" s="66">
        <v>1</v>
      </c>
      <c r="L448" s="66">
        <v>5000</v>
      </c>
      <c r="M448" s="128">
        <v>5000</v>
      </c>
    </row>
    <row r="449" spans="1:13" ht="15" customHeight="1" x14ac:dyDescent="0.35">
      <c r="A449" s="66">
        <v>8470530</v>
      </c>
      <c r="B449" s="66" t="s">
        <v>325</v>
      </c>
      <c r="C449" s="66">
        <v>432320</v>
      </c>
      <c r="D449" s="66" t="s">
        <v>392</v>
      </c>
      <c r="E449" s="66" t="str">
        <f t="shared" si="12"/>
        <v>847.8470530.1.432320.000000.847001.200179</v>
      </c>
      <c r="F449" s="56" t="s">
        <v>21</v>
      </c>
      <c r="G449" s="56">
        <v>847001</v>
      </c>
      <c r="H449" s="56" t="s">
        <v>23</v>
      </c>
      <c r="I449" s="56">
        <v>200179</v>
      </c>
      <c r="J449" s="66" t="s">
        <v>5451</v>
      </c>
      <c r="K449" s="66">
        <v>1</v>
      </c>
      <c r="L449" s="66">
        <v>21000</v>
      </c>
      <c r="M449" s="128">
        <v>21000</v>
      </c>
    </row>
    <row r="450" spans="1:13" ht="15" customHeight="1" x14ac:dyDescent="0.35">
      <c r="A450" s="66">
        <v>8470530</v>
      </c>
      <c r="B450" s="66" t="s">
        <v>325</v>
      </c>
      <c r="C450" s="66">
        <v>435410</v>
      </c>
      <c r="D450" s="66" t="s">
        <v>58</v>
      </c>
      <c r="E450" s="66" t="str">
        <f t="shared" si="12"/>
        <v>847.8470530.1.435410.000000.847001.200179</v>
      </c>
      <c r="F450" s="56" t="s">
        <v>21</v>
      </c>
      <c r="G450" s="56">
        <v>847001</v>
      </c>
      <c r="H450" s="56" t="s">
        <v>23</v>
      </c>
      <c r="I450" s="56">
        <v>200179</v>
      </c>
      <c r="M450" s="128">
        <v>0</v>
      </c>
    </row>
    <row r="451" spans="1:13" ht="15" customHeight="1" x14ac:dyDescent="0.35">
      <c r="A451" s="66">
        <v>8470530</v>
      </c>
      <c r="B451" s="66" t="s">
        <v>325</v>
      </c>
      <c r="C451" s="66">
        <v>435508</v>
      </c>
      <c r="D451" s="66" t="s">
        <v>147</v>
      </c>
      <c r="E451" s="66" t="str">
        <f t="shared" si="12"/>
        <v>847.8470530.1.435508.000000.847001.200179</v>
      </c>
      <c r="F451" s="56" t="s">
        <v>21</v>
      </c>
      <c r="G451" s="56">
        <v>847001</v>
      </c>
      <c r="H451" s="56" t="s">
        <v>23</v>
      </c>
      <c r="I451" s="56">
        <v>200179</v>
      </c>
      <c r="M451" s="128">
        <v>0</v>
      </c>
    </row>
    <row r="452" spans="1:13" ht="15" customHeight="1" x14ac:dyDescent="0.35">
      <c r="A452" s="66">
        <v>8470530</v>
      </c>
      <c r="B452" s="66" t="s">
        <v>325</v>
      </c>
      <c r="C452" s="66">
        <v>436120</v>
      </c>
      <c r="D452" s="66" t="s">
        <v>431</v>
      </c>
      <c r="E452" s="66" t="str">
        <f t="shared" si="12"/>
        <v>847.8470530.1.436120.000000.847001.200179</v>
      </c>
      <c r="F452" s="56" t="s">
        <v>21</v>
      </c>
      <c r="G452" s="56">
        <v>847001</v>
      </c>
      <c r="H452" s="56" t="s">
        <v>23</v>
      </c>
      <c r="I452" s="56">
        <v>200179</v>
      </c>
      <c r="M452" s="128">
        <v>0</v>
      </c>
    </row>
    <row r="453" spans="1:13" ht="15" customHeight="1" x14ac:dyDescent="0.35">
      <c r="A453" s="66">
        <v>8470530</v>
      </c>
      <c r="B453" s="66" t="s">
        <v>325</v>
      </c>
      <c r="C453" s="66">
        <v>492200</v>
      </c>
      <c r="D453" s="66" t="s">
        <v>874</v>
      </c>
      <c r="E453" s="66" t="str">
        <f t="shared" si="12"/>
        <v>847.8470530.1.492200.000000.847001.300180</v>
      </c>
      <c r="F453" s="56" t="s">
        <v>21</v>
      </c>
      <c r="G453" s="56">
        <v>847001</v>
      </c>
      <c r="H453" s="56" t="s">
        <v>863</v>
      </c>
      <c r="I453" s="56">
        <v>300180</v>
      </c>
      <c r="J453" s="256" t="s">
        <v>6149</v>
      </c>
      <c r="K453" s="66">
        <v>1</v>
      </c>
      <c r="L453" s="66">
        <v>10000000</v>
      </c>
      <c r="M453" s="128">
        <f>K453*L453</f>
        <v>10000000</v>
      </c>
    </row>
    <row r="454" spans="1:13" ht="15" customHeight="1" x14ac:dyDescent="0.35">
      <c r="A454" s="66">
        <v>8470530</v>
      </c>
      <c r="B454" s="66" t="s">
        <v>325</v>
      </c>
      <c r="C454" s="66">
        <v>492200</v>
      </c>
      <c r="D454" s="66" t="s">
        <v>874</v>
      </c>
      <c r="E454" s="66" t="str">
        <f t="shared" si="12"/>
        <v>847.8470530.1.492200.000000.847020.300180</v>
      </c>
      <c r="F454" s="56" t="s">
        <v>21</v>
      </c>
      <c r="G454" s="56">
        <v>847020</v>
      </c>
      <c r="H454" s="56" t="s">
        <v>863</v>
      </c>
      <c r="I454" s="56">
        <v>300180</v>
      </c>
      <c r="J454" s="256" t="s">
        <v>6150</v>
      </c>
      <c r="K454" s="66">
        <v>1</v>
      </c>
      <c r="L454" s="128">
        <v>20000000</v>
      </c>
      <c r="M454" s="128">
        <f>K454*L454</f>
        <v>20000000</v>
      </c>
    </row>
    <row r="455" spans="1:13" ht="15" customHeight="1" x14ac:dyDescent="0.35">
      <c r="A455" s="66">
        <v>8470530</v>
      </c>
      <c r="B455" s="66" t="s">
        <v>325</v>
      </c>
      <c r="C455" s="66">
        <v>492200</v>
      </c>
      <c r="D455" s="66" t="s">
        <v>874</v>
      </c>
      <c r="E455" s="66" t="str">
        <f t="shared" si="12"/>
        <v>847.8470530.1.492200.000000.847001.300180</v>
      </c>
      <c r="F455" s="56" t="s">
        <v>21</v>
      </c>
      <c r="G455" s="56">
        <v>847001</v>
      </c>
      <c r="H455" s="56" t="s">
        <v>863</v>
      </c>
      <c r="I455" s="56">
        <v>300180</v>
      </c>
      <c r="J455" s="66" t="s">
        <v>5454</v>
      </c>
      <c r="K455" s="66">
        <v>1</v>
      </c>
      <c r="L455" s="66">
        <v>95000</v>
      </c>
      <c r="M455" s="128">
        <v>0</v>
      </c>
    </row>
    <row r="456" spans="1:13" ht="15" customHeight="1" x14ac:dyDescent="0.35">
      <c r="A456" s="66">
        <v>8470530</v>
      </c>
      <c r="B456" s="66" t="s">
        <v>325</v>
      </c>
      <c r="C456" s="66">
        <v>492200</v>
      </c>
      <c r="D456" s="66" t="s">
        <v>874</v>
      </c>
      <c r="E456" s="66" t="str">
        <f t="shared" si="12"/>
        <v>847.8470530.1.492200.000000.847001.300180</v>
      </c>
      <c r="F456" s="56" t="s">
        <v>21</v>
      </c>
      <c r="G456" s="56">
        <v>847001</v>
      </c>
      <c r="H456" s="56" t="s">
        <v>863</v>
      </c>
      <c r="I456" s="56">
        <v>300180</v>
      </c>
      <c r="J456" s="66" t="s">
        <v>5455</v>
      </c>
      <c r="K456" s="66">
        <v>1</v>
      </c>
      <c r="L456" s="66">
        <v>70000</v>
      </c>
      <c r="M456" s="128">
        <v>0</v>
      </c>
    </row>
    <row r="457" spans="1:13" ht="15" customHeight="1" x14ac:dyDescent="0.35">
      <c r="A457" s="66">
        <v>8470530</v>
      </c>
      <c r="B457" s="66" t="s">
        <v>325</v>
      </c>
      <c r="C457" s="66">
        <v>492200</v>
      </c>
      <c r="D457" s="66" t="s">
        <v>874</v>
      </c>
      <c r="E457" s="66" t="str">
        <f t="shared" si="12"/>
        <v>847.8470530.1.492200.000000.847001.300180</v>
      </c>
      <c r="F457" s="56" t="s">
        <v>21</v>
      </c>
      <c r="G457" s="56">
        <v>847001</v>
      </c>
      <c r="H457" s="56" t="s">
        <v>863</v>
      </c>
      <c r="I457" s="56">
        <v>300180</v>
      </c>
      <c r="J457" s="66" t="s">
        <v>3405</v>
      </c>
      <c r="K457" s="66">
        <v>1</v>
      </c>
      <c r="L457" s="66">
        <v>700000</v>
      </c>
      <c r="M457" s="128">
        <v>0</v>
      </c>
    </row>
    <row r="458" spans="1:13" ht="15" customHeight="1" x14ac:dyDescent="0.35">
      <c r="A458" s="66">
        <v>8470530</v>
      </c>
      <c r="B458" s="66" t="s">
        <v>325</v>
      </c>
      <c r="C458" s="66">
        <v>492200</v>
      </c>
      <c r="D458" s="66" t="s">
        <v>874</v>
      </c>
      <c r="E458" s="66" t="str">
        <f t="shared" si="12"/>
        <v>847.8470530.1.492200.000000.847001.300180</v>
      </c>
      <c r="F458" s="56" t="s">
        <v>21</v>
      </c>
      <c r="G458" s="56">
        <v>847001</v>
      </c>
      <c r="H458" s="56" t="s">
        <v>863</v>
      </c>
      <c r="I458" s="56">
        <v>300180</v>
      </c>
      <c r="J458" s="66" t="s">
        <v>5456</v>
      </c>
      <c r="K458" s="66">
        <v>1</v>
      </c>
      <c r="L458" s="66">
        <v>400000</v>
      </c>
      <c r="M458" s="128">
        <v>0</v>
      </c>
    </row>
    <row r="459" spans="1:13" ht="15" customHeight="1" x14ac:dyDescent="0.35">
      <c r="A459" s="66">
        <v>8470530</v>
      </c>
      <c r="B459" s="66" t="s">
        <v>325</v>
      </c>
      <c r="C459" s="66">
        <v>492200</v>
      </c>
      <c r="D459" s="66" t="s">
        <v>874</v>
      </c>
      <c r="E459" s="66" t="str">
        <f t="shared" si="12"/>
        <v>847.8470530.1.492200.000000.847001.300180</v>
      </c>
      <c r="F459" s="56" t="s">
        <v>21</v>
      </c>
      <c r="G459" s="56">
        <v>847001</v>
      </c>
      <c r="H459" s="56" t="s">
        <v>863</v>
      </c>
      <c r="I459" s="56">
        <v>300180</v>
      </c>
      <c r="J459" s="66" t="s">
        <v>5457</v>
      </c>
      <c r="K459" s="66">
        <v>1</v>
      </c>
      <c r="L459" s="66">
        <v>26000</v>
      </c>
      <c r="M459" s="128">
        <v>0</v>
      </c>
    </row>
    <row r="460" spans="1:13" ht="15" customHeight="1" x14ac:dyDescent="0.35">
      <c r="A460" s="66">
        <v>8470530</v>
      </c>
      <c r="B460" s="66" t="s">
        <v>325</v>
      </c>
      <c r="C460" s="66">
        <v>492200</v>
      </c>
      <c r="D460" s="66" t="s">
        <v>874</v>
      </c>
      <c r="E460" s="66" t="str">
        <f t="shared" si="12"/>
        <v>847.8470530.1.492200.000000.847001.300180</v>
      </c>
      <c r="F460" s="56" t="s">
        <v>21</v>
      </c>
      <c r="G460" s="56">
        <v>847001</v>
      </c>
      <c r="H460" s="56" t="s">
        <v>863</v>
      </c>
      <c r="I460" s="56">
        <v>300180</v>
      </c>
      <c r="J460" s="66" t="s">
        <v>5458</v>
      </c>
      <c r="K460" s="66">
        <v>1</v>
      </c>
      <c r="L460" s="66">
        <v>4500</v>
      </c>
      <c r="M460" s="128">
        <v>0</v>
      </c>
    </row>
    <row r="461" spans="1:13" ht="15" customHeight="1" x14ac:dyDescent="0.35">
      <c r="A461" s="66">
        <v>8470530</v>
      </c>
      <c r="B461" s="66" t="s">
        <v>325</v>
      </c>
      <c r="C461" s="66">
        <v>492200</v>
      </c>
      <c r="D461" s="66" t="s">
        <v>874</v>
      </c>
      <c r="E461" s="66" t="str">
        <f t="shared" si="12"/>
        <v>847.8470530.1.492200.000000.847001.300180</v>
      </c>
      <c r="F461" s="56" t="s">
        <v>21</v>
      </c>
      <c r="G461" s="56">
        <v>847001</v>
      </c>
      <c r="H461" s="56" t="s">
        <v>863</v>
      </c>
      <c r="I461" s="56">
        <v>300180</v>
      </c>
      <c r="J461" s="66" t="s">
        <v>5459</v>
      </c>
      <c r="K461" s="66">
        <v>1</v>
      </c>
      <c r="L461" s="66">
        <v>120000</v>
      </c>
      <c r="M461" s="128">
        <v>0</v>
      </c>
    </row>
    <row r="462" spans="1:13" ht="15" customHeight="1" x14ac:dyDescent="0.35">
      <c r="A462" s="66">
        <v>8470530</v>
      </c>
      <c r="B462" s="66" t="s">
        <v>325</v>
      </c>
      <c r="C462" s="66">
        <v>492200</v>
      </c>
      <c r="D462" s="66" t="s">
        <v>874</v>
      </c>
      <c r="E462" s="66" t="str">
        <f t="shared" si="12"/>
        <v>847.8470530.1.492200.000000.847001.300180</v>
      </c>
      <c r="F462" s="56" t="s">
        <v>21</v>
      </c>
      <c r="G462" s="56">
        <v>847001</v>
      </c>
      <c r="H462" s="56" t="s">
        <v>863</v>
      </c>
      <c r="I462" s="56">
        <v>300180</v>
      </c>
      <c r="J462" s="66" t="s">
        <v>5460</v>
      </c>
      <c r="K462" s="66">
        <v>1</v>
      </c>
      <c r="L462" s="66">
        <v>2070000</v>
      </c>
      <c r="M462" s="128">
        <v>0</v>
      </c>
    </row>
    <row r="463" spans="1:13" ht="15" customHeight="1" x14ac:dyDescent="0.35">
      <c r="A463" s="66">
        <v>8470530</v>
      </c>
      <c r="B463" s="66" t="s">
        <v>325</v>
      </c>
      <c r="C463" s="66">
        <v>492200</v>
      </c>
      <c r="D463" s="66" t="s">
        <v>874</v>
      </c>
      <c r="E463" s="66" t="str">
        <f t="shared" si="12"/>
        <v>847.8470530.1.492200.000000.847001.300180</v>
      </c>
      <c r="F463" s="56" t="s">
        <v>21</v>
      </c>
      <c r="G463" s="56">
        <v>847001</v>
      </c>
      <c r="H463" s="56" t="s">
        <v>863</v>
      </c>
      <c r="I463" s="56">
        <v>300180</v>
      </c>
      <c r="J463" s="66" t="s">
        <v>5461</v>
      </c>
      <c r="K463" s="66">
        <v>1</v>
      </c>
      <c r="L463" s="66">
        <v>414800</v>
      </c>
      <c r="M463" s="128">
        <v>0</v>
      </c>
    </row>
    <row r="464" spans="1:13" ht="15" customHeight="1" x14ac:dyDescent="0.35">
      <c r="A464" s="66">
        <v>8470530</v>
      </c>
      <c r="B464" s="66" t="s">
        <v>325</v>
      </c>
      <c r="C464" s="66">
        <v>492200</v>
      </c>
      <c r="D464" s="66" t="s">
        <v>874</v>
      </c>
      <c r="E464" s="66" t="str">
        <f t="shared" si="12"/>
        <v>847.8470530.1.492200.000000.847001.300180</v>
      </c>
      <c r="F464" s="56" t="s">
        <v>21</v>
      </c>
      <c r="G464" s="56">
        <v>847001</v>
      </c>
      <c r="H464" s="56" t="s">
        <v>863</v>
      </c>
      <c r="I464" s="56">
        <v>300180</v>
      </c>
      <c r="J464" s="66" t="s">
        <v>5462</v>
      </c>
      <c r="K464" s="66">
        <v>1</v>
      </c>
      <c r="L464" s="66">
        <v>157600</v>
      </c>
      <c r="M464" s="128">
        <v>0</v>
      </c>
    </row>
    <row r="465" spans="1:13" ht="15" customHeight="1" x14ac:dyDescent="0.35">
      <c r="A465" s="66">
        <v>8470530</v>
      </c>
      <c r="B465" s="66" t="s">
        <v>325</v>
      </c>
      <c r="C465" s="66">
        <v>492200</v>
      </c>
      <c r="D465" s="66" t="s">
        <v>874</v>
      </c>
      <c r="E465" s="66" t="str">
        <f t="shared" si="12"/>
        <v>847.8470530.1.492200.000000.847001.300180</v>
      </c>
      <c r="F465" s="56" t="s">
        <v>21</v>
      </c>
      <c r="G465" s="56">
        <v>847001</v>
      </c>
      <c r="H465" s="56" t="s">
        <v>863</v>
      </c>
      <c r="I465" s="56">
        <v>300180</v>
      </c>
      <c r="J465" s="66" t="s">
        <v>5463</v>
      </c>
      <c r="K465" s="66">
        <v>1</v>
      </c>
      <c r="L465" s="66">
        <v>414800</v>
      </c>
      <c r="M465" s="128">
        <v>0</v>
      </c>
    </row>
    <row r="466" spans="1:13" ht="15" customHeight="1" x14ac:dyDescent="0.35">
      <c r="A466" s="66">
        <v>8470530</v>
      </c>
      <c r="B466" s="66" t="s">
        <v>325</v>
      </c>
      <c r="C466" s="66">
        <v>492200</v>
      </c>
      <c r="D466" s="66" t="s">
        <v>874</v>
      </c>
      <c r="E466" s="66" t="str">
        <f t="shared" si="12"/>
        <v>847.8470530.1.492200.000000.847001.300180</v>
      </c>
      <c r="F466" s="56" t="s">
        <v>21</v>
      </c>
      <c r="G466" s="56">
        <v>847001</v>
      </c>
      <c r="H466" s="56" t="s">
        <v>863</v>
      </c>
      <c r="I466" s="56">
        <v>300180</v>
      </c>
      <c r="J466" s="66" t="s">
        <v>5464</v>
      </c>
      <c r="K466" s="66">
        <v>1</v>
      </c>
      <c r="L466" s="66">
        <v>157600</v>
      </c>
      <c r="M466" s="128">
        <v>0</v>
      </c>
    </row>
    <row r="467" spans="1:13" ht="15" customHeight="1" x14ac:dyDescent="0.35">
      <c r="A467" s="66">
        <v>8470530</v>
      </c>
      <c r="B467" s="66" t="s">
        <v>325</v>
      </c>
      <c r="C467" s="66">
        <v>492200</v>
      </c>
      <c r="D467" s="66" t="s">
        <v>874</v>
      </c>
      <c r="E467" s="66" t="str">
        <f t="shared" si="12"/>
        <v>847.8470530.1.492200.000000.847001.300180</v>
      </c>
      <c r="F467" s="56" t="s">
        <v>21</v>
      </c>
      <c r="G467" s="56">
        <v>847001</v>
      </c>
      <c r="H467" s="56" t="s">
        <v>863</v>
      </c>
      <c r="I467" s="56">
        <v>300180</v>
      </c>
      <c r="J467" s="66" t="s">
        <v>5465</v>
      </c>
      <c r="K467" s="66">
        <v>1</v>
      </c>
      <c r="L467" s="66">
        <v>414800</v>
      </c>
      <c r="M467" s="128">
        <v>0</v>
      </c>
    </row>
    <row r="468" spans="1:13" ht="15" customHeight="1" x14ac:dyDescent="0.35">
      <c r="A468" s="66">
        <v>8470530</v>
      </c>
      <c r="B468" s="66" t="s">
        <v>325</v>
      </c>
      <c r="C468" s="66">
        <v>492200</v>
      </c>
      <c r="D468" s="66" t="s">
        <v>874</v>
      </c>
      <c r="E468" s="66" t="str">
        <f t="shared" si="12"/>
        <v>847.8470530.1.492200.000000.847001.300180</v>
      </c>
      <c r="F468" s="56" t="s">
        <v>21</v>
      </c>
      <c r="G468" s="56">
        <v>847001</v>
      </c>
      <c r="H468" s="56" t="s">
        <v>863</v>
      </c>
      <c r="I468" s="56">
        <v>300180</v>
      </c>
      <c r="J468" s="66" t="s">
        <v>5466</v>
      </c>
      <c r="K468" s="66">
        <v>1</v>
      </c>
      <c r="L468" s="66">
        <v>157600</v>
      </c>
      <c r="M468" s="128">
        <v>0</v>
      </c>
    </row>
    <row r="469" spans="1:13" ht="15" customHeight="1" x14ac:dyDescent="0.35">
      <c r="A469" s="66">
        <v>8470530</v>
      </c>
      <c r="B469" s="66" t="s">
        <v>325</v>
      </c>
      <c r="C469" s="66">
        <v>492200</v>
      </c>
      <c r="D469" s="66" t="s">
        <v>874</v>
      </c>
      <c r="E469" s="66" t="str">
        <f t="shared" si="12"/>
        <v>847.8470530.1.492200.000000.847001.300180</v>
      </c>
      <c r="F469" s="56" t="s">
        <v>21</v>
      </c>
      <c r="G469" s="56">
        <v>847001</v>
      </c>
      <c r="H469" s="56" t="s">
        <v>863</v>
      </c>
      <c r="I469" s="56">
        <v>300180</v>
      </c>
      <c r="J469" s="66" t="s">
        <v>5467</v>
      </c>
      <c r="K469" s="66">
        <v>1</v>
      </c>
      <c r="L469" s="66">
        <v>414800</v>
      </c>
      <c r="M469" s="128">
        <v>0</v>
      </c>
    </row>
    <row r="470" spans="1:13" ht="15" customHeight="1" x14ac:dyDescent="0.35">
      <c r="A470" s="66">
        <v>8470530</v>
      </c>
      <c r="B470" s="66" t="s">
        <v>325</v>
      </c>
      <c r="C470" s="66">
        <v>492200</v>
      </c>
      <c r="D470" s="66" t="s">
        <v>874</v>
      </c>
      <c r="E470" s="66" t="str">
        <f t="shared" si="12"/>
        <v>847.8470530.1.492200.000000.847001.300180</v>
      </c>
      <c r="F470" s="56" t="s">
        <v>21</v>
      </c>
      <c r="G470" s="56">
        <v>847001</v>
      </c>
      <c r="H470" s="56" t="s">
        <v>863</v>
      </c>
      <c r="I470" s="56">
        <v>300180</v>
      </c>
      <c r="J470" s="66" t="s">
        <v>5468</v>
      </c>
      <c r="K470" s="66">
        <v>1</v>
      </c>
      <c r="L470" s="66">
        <v>157600</v>
      </c>
      <c r="M470" s="128">
        <v>0</v>
      </c>
    </row>
    <row r="471" spans="1:13" ht="15" customHeight="1" x14ac:dyDescent="0.35">
      <c r="A471" s="66">
        <v>8470530</v>
      </c>
      <c r="B471" s="66" t="s">
        <v>325</v>
      </c>
      <c r="C471" s="66">
        <v>492200</v>
      </c>
      <c r="D471" s="66" t="s">
        <v>874</v>
      </c>
      <c r="E471" s="66" t="str">
        <f t="shared" si="12"/>
        <v>847.8470530.1.492200.000000.847001.300180</v>
      </c>
      <c r="F471" s="56" t="s">
        <v>21</v>
      </c>
      <c r="G471" s="56">
        <v>847001</v>
      </c>
      <c r="H471" s="56" t="s">
        <v>863</v>
      </c>
      <c r="I471" s="56">
        <v>300180</v>
      </c>
      <c r="J471" s="66" t="s">
        <v>5469</v>
      </c>
      <c r="K471" s="66">
        <v>1</v>
      </c>
      <c r="L471" s="66">
        <v>414800</v>
      </c>
      <c r="M471" s="128">
        <v>0</v>
      </c>
    </row>
    <row r="472" spans="1:13" ht="15" customHeight="1" x14ac:dyDescent="0.35">
      <c r="A472" s="66">
        <v>8470530</v>
      </c>
      <c r="B472" s="66" t="s">
        <v>325</v>
      </c>
      <c r="C472" s="66">
        <v>492200</v>
      </c>
      <c r="D472" s="66" t="s">
        <v>874</v>
      </c>
      <c r="E472" s="66" t="str">
        <f t="shared" si="12"/>
        <v>847.8470530.1.492200.000000.847001.300180</v>
      </c>
      <c r="F472" s="56" t="s">
        <v>21</v>
      </c>
      <c r="G472" s="56">
        <v>847001</v>
      </c>
      <c r="H472" s="56" t="s">
        <v>863</v>
      </c>
      <c r="I472" s="56">
        <v>300180</v>
      </c>
      <c r="J472" s="66" t="s">
        <v>5470</v>
      </c>
      <c r="K472" s="66">
        <v>1</v>
      </c>
      <c r="L472" s="66">
        <v>157600</v>
      </c>
      <c r="M472" s="128">
        <v>0</v>
      </c>
    </row>
    <row r="473" spans="1:13" ht="15" customHeight="1" x14ac:dyDescent="0.35">
      <c r="A473" s="66">
        <v>8470530</v>
      </c>
      <c r="B473" s="66" t="s">
        <v>325</v>
      </c>
      <c r="C473" s="66">
        <v>492200</v>
      </c>
      <c r="D473" s="66" t="s">
        <v>874</v>
      </c>
      <c r="E473" s="66" t="str">
        <f t="shared" si="12"/>
        <v>847.8470530.1.492200.000000.847001.300180</v>
      </c>
      <c r="F473" s="56" t="s">
        <v>21</v>
      </c>
      <c r="G473" s="56">
        <v>847001</v>
      </c>
      <c r="H473" s="56" t="s">
        <v>863</v>
      </c>
      <c r="I473" s="56">
        <v>300180</v>
      </c>
      <c r="J473" s="66" t="s">
        <v>5471</v>
      </c>
      <c r="K473" s="66">
        <v>1</v>
      </c>
      <c r="L473" s="66">
        <v>414800</v>
      </c>
      <c r="M473" s="128">
        <v>0</v>
      </c>
    </row>
    <row r="474" spans="1:13" ht="15" customHeight="1" x14ac:dyDescent="0.35">
      <c r="A474" s="66">
        <v>8470530</v>
      </c>
      <c r="B474" s="66" t="s">
        <v>325</v>
      </c>
      <c r="C474" s="66">
        <v>492200</v>
      </c>
      <c r="D474" s="66" t="s">
        <v>874</v>
      </c>
      <c r="E474" s="66" t="str">
        <f t="shared" si="12"/>
        <v>847.8470530.1.492200.000000.847001.300180</v>
      </c>
      <c r="F474" s="56" t="s">
        <v>21</v>
      </c>
      <c r="G474" s="56">
        <v>847001</v>
      </c>
      <c r="H474" s="56" t="s">
        <v>863</v>
      </c>
      <c r="I474" s="56">
        <v>300180</v>
      </c>
      <c r="J474" s="66" t="s">
        <v>5472</v>
      </c>
      <c r="K474" s="66">
        <v>1</v>
      </c>
      <c r="L474" s="66">
        <v>157600</v>
      </c>
      <c r="M474" s="128">
        <v>0</v>
      </c>
    </row>
    <row r="475" spans="1:13" ht="15" customHeight="1" x14ac:dyDescent="0.35">
      <c r="A475" s="66">
        <v>8470530</v>
      </c>
      <c r="B475" s="66" t="s">
        <v>325</v>
      </c>
      <c r="C475" s="66">
        <v>492200</v>
      </c>
      <c r="D475" s="66" t="s">
        <v>874</v>
      </c>
      <c r="E475" s="66" t="str">
        <f t="shared" si="12"/>
        <v>847.8470530.1.492200.000000.847001.300180</v>
      </c>
      <c r="F475" s="56" t="s">
        <v>21</v>
      </c>
      <c r="G475" s="56">
        <v>847001</v>
      </c>
      <c r="H475" s="56" t="s">
        <v>863</v>
      </c>
      <c r="I475" s="56">
        <v>300180</v>
      </c>
      <c r="J475" s="66" t="s">
        <v>5473</v>
      </c>
      <c r="K475" s="66">
        <v>1</v>
      </c>
      <c r="L475" s="66">
        <v>414800</v>
      </c>
      <c r="M475" s="128">
        <v>0</v>
      </c>
    </row>
    <row r="476" spans="1:13" ht="15" customHeight="1" x14ac:dyDescent="0.35">
      <c r="A476" s="66">
        <v>8470530</v>
      </c>
      <c r="B476" s="66" t="s">
        <v>325</v>
      </c>
      <c r="C476" s="66">
        <v>492200</v>
      </c>
      <c r="D476" s="66" t="s">
        <v>874</v>
      </c>
      <c r="E476" s="66" t="str">
        <f t="shared" si="12"/>
        <v>847.8470530.1.492200.000000.847001.300180</v>
      </c>
      <c r="F476" s="56" t="s">
        <v>21</v>
      </c>
      <c r="G476" s="56">
        <v>847001</v>
      </c>
      <c r="H476" s="56" t="s">
        <v>863</v>
      </c>
      <c r="I476" s="56">
        <v>300180</v>
      </c>
      <c r="J476" s="66" t="s">
        <v>5474</v>
      </c>
      <c r="K476" s="66">
        <v>1</v>
      </c>
      <c r="L476" s="66">
        <v>157600</v>
      </c>
      <c r="M476" s="128">
        <v>0</v>
      </c>
    </row>
    <row r="477" spans="1:13" ht="15" customHeight="1" x14ac:dyDescent="0.35">
      <c r="A477" s="66">
        <v>8470530</v>
      </c>
      <c r="B477" s="66" t="s">
        <v>325</v>
      </c>
      <c r="C477" s="66">
        <v>492200</v>
      </c>
      <c r="D477" s="66" t="s">
        <v>874</v>
      </c>
      <c r="E477" s="66" t="str">
        <f t="shared" si="12"/>
        <v>847.8470530.1.492200.000000.847001.300180</v>
      </c>
      <c r="F477" s="56" t="s">
        <v>21</v>
      </c>
      <c r="G477" s="56">
        <v>847001</v>
      </c>
      <c r="H477" s="56" t="s">
        <v>863</v>
      </c>
      <c r="I477" s="56">
        <v>300180</v>
      </c>
      <c r="J477" s="66" t="s">
        <v>5475</v>
      </c>
      <c r="K477" s="66">
        <v>1</v>
      </c>
      <c r="L477" s="66">
        <v>690400</v>
      </c>
      <c r="M477" s="128">
        <v>0</v>
      </c>
    </row>
    <row r="478" spans="1:13" ht="15" customHeight="1" x14ac:dyDescent="0.35">
      <c r="A478" s="66">
        <v>8470530</v>
      </c>
      <c r="B478" s="66" t="s">
        <v>325</v>
      </c>
      <c r="C478" s="66">
        <v>492200</v>
      </c>
      <c r="D478" s="66" t="s">
        <v>874</v>
      </c>
      <c r="E478" s="66" t="str">
        <f t="shared" si="12"/>
        <v>847.8470530.1.492200.000000.847001.300180</v>
      </c>
      <c r="F478" s="56" t="s">
        <v>21</v>
      </c>
      <c r="G478" s="56">
        <v>847001</v>
      </c>
      <c r="H478" s="56" t="s">
        <v>863</v>
      </c>
      <c r="I478" s="56">
        <v>300180</v>
      </c>
      <c r="J478" s="66" t="s">
        <v>5476</v>
      </c>
      <c r="K478" s="66">
        <v>1</v>
      </c>
      <c r="L478" s="66">
        <v>520000</v>
      </c>
      <c r="M478" s="128">
        <v>0</v>
      </c>
    </row>
    <row r="479" spans="1:13" ht="15" customHeight="1" x14ac:dyDescent="0.35">
      <c r="A479" s="66">
        <v>8470530</v>
      </c>
      <c r="B479" s="66" t="s">
        <v>325</v>
      </c>
      <c r="C479" s="66">
        <v>492200</v>
      </c>
      <c r="D479" s="66" t="s">
        <v>874</v>
      </c>
      <c r="E479" s="66" t="str">
        <f t="shared" si="12"/>
        <v>847.8470530.1.492200.000000.847001.300180</v>
      </c>
      <c r="F479" s="56" t="s">
        <v>21</v>
      </c>
      <c r="G479" s="56">
        <v>847001</v>
      </c>
      <c r="H479" s="56" t="s">
        <v>863</v>
      </c>
      <c r="I479" s="56">
        <v>300180</v>
      </c>
      <c r="J479" s="66" t="s">
        <v>5477</v>
      </c>
      <c r="K479" s="66">
        <v>1</v>
      </c>
      <c r="L479" s="66">
        <v>496860</v>
      </c>
      <c r="M479" s="128">
        <v>0</v>
      </c>
    </row>
    <row r="480" spans="1:13" ht="15" customHeight="1" x14ac:dyDescent="0.35">
      <c r="A480" s="66">
        <v>8470530</v>
      </c>
      <c r="B480" s="66" t="s">
        <v>325</v>
      </c>
      <c r="C480" s="66">
        <v>492200</v>
      </c>
      <c r="D480" s="66" t="s">
        <v>874</v>
      </c>
      <c r="E480" s="66" t="str">
        <f t="shared" si="12"/>
        <v>847.8470530.1.492200.000000.847001.300180</v>
      </c>
      <c r="F480" s="56" t="s">
        <v>21</v>
      </c>
      <c r="G480" s="56">
        <v>847001</v>
      </c>
      <c r="H480" s="56" t="s">
        <v>863</v>
      </c>
      <c r="I480" s="56">
        <v>300180</v>
      </c>
      <c r="J480" s="66" t="s">
        <v>5478</v>
      </c>
      <c r="K480" s="66">
        <v>1</v>
      </c>
      <c r="L480" s="66">
        <v>131870</v>
      </c>
      <c r="M480" s="128">
        <v>0</v>
      </c>
    </row>
    <row r="481" spans="1:13" ht="15" customHeight="1" x14ac:dyDescent="0.35">
      <c r="A481" s="66">
        <v>8470530</v>
      </c>
      <c r="B481" s="66" t="s">
        <v>325</v>
      </c>
      <c r="C481" s="66">
        <v>492200</v>
      </c>
      <c r="D481" s="66" t="s">
        <v>874</v>
      </c>
      <c r="E481" s="66" t="str">
        <f t="shared" si="12"/>
        <v>847.8470530.1.492200.000000.847001.300180</v>
      </c>
      <c r="F481" s="56" t="s">
        <v>21</v>
      </c>
      <c r="G481" s="56">
        <v>847001</v>
      </c>
      <c r="H481" s="56" t="s">
        <v>863</v>
      </c>
      <c r="I481" s="56">
        <v>300180</v>
      </c>
      <c r="J481" s="66" t="s">
        <v>5479</v>
      </c>
      <c r="K481" s="66">
        <v>1</v>
      </c>
      <c r="L481" s="66">
        <v>132370</v>
      </c>
      <c r="M481" s="128">
        <v>0</v>
      </c>
    </row>
    <row r="482" spans="1:13" ht="15" customHeight="1" x14ac:dyDescent="0.35">
      <c r="A482" s="66">
        <v>8470530</v>
      </c>
      <c r="B482" s="66" t="s">
        <v>325</v>
      </c>
      <c r="C482" s="66">
        <v>492200</v>
      </c>
      <c r="D482" s="66" t="s">
        <v>874</v>
      </c>
      <c r="E482" s="66" t="str">
        <f t="shared" si="12"/>
        <v>847.8470530.1.492200.000000.847001.300180</v>
      </c>
      <c r="F482" s="56" t="s">
        <v>21</v>
      </c>
      <c r="G482" s="56">
        <v>847001</v>
      </c>
      <c r="H482" s="56" t="s">
        <v>863</v>
      </c>
      <c r="I482" s="56">
        <v>300180</v>
      </c>
      <c r="J482" s="66" t="s">
        <v>5480</v>
      </c>
      <c r="K482" s="66">
        <v>1</v>
      </c>
      <c r="L482" s="66">
        <v>253840</v>
      </c>
      <c r="M482" s="128">
        <v>0</v>
      </c>
    </row>
    <row r="483" spans="1:13" ht="15" customHeight="1" x14ac:dyDescent="0.35">
      <c r="A483" s="66">
        <v>8470530</v>
      </c>
      <c r="B483" s="66" t="s">
        <v>325</v>
      </c>
      <c r="C483" s="66">
        <v>492200</v>
      </c>
      <c r="D483" s="66" t="s">
        <v>874</v>
      </c>
      <c r="E483" s="66" t="str">
        <f t="shared" si="12"/>
        <v>847.8470530.1.492200.000000.847001.300180</v>
      </c>
      <c r="F483" s="56" t="s">
        <v>21</v>
      </c>
      <c r="G483" s="56">
        <v>847001</v>
      </c>
      <c r="H483" s="56" t="s">
        <v>863</v>
      </c>
      <c r="I483" s="56">
        <v>300180</v>
      </c>
      <c r="J483" s="66" t="s">
        <v>5481</v>
      </c>
      <c r="K483" s="66">
        <v>1</v>
      </c>
      <c r="L483" s="66">
        <v>55200</v>
      </c>
      <c r="M483" s="128">
        <v>0</v>
      </c>
    </row>
    <row r="484" spans="1:13" ht="15" customHeight="1" x14ac:dyDescent="0.35">
      <c r="A484" s="66">
        <v>8470530</v>
      </c>
      <c r="B484" s="66" t="s">
        <v>325</v>
      </c>
      <c r="C484" s="66">
        <v>492200</v>
      </c>
      <c r="D484" s="66" t="s">
        <v>874</v>
      </c>
      <c r="E484" s="66" t="str">
        <f t="shared" si="12"/>
        <v>847.8470530.1.492200.000000.847001.300180</v>
      </c>
      <c r="F484" s="56" t="s">
        <v>21</v>
      </c>
      <c r="G484" s="56">
        <v>847001</v>
      </c>
      <c r="H484" s="56" t="s">
        <v>863</v>
      </c>
      <c r="I484" s="56">
        <v>300180</v>
      </c>
      <c r="J484" s="66" t="s">
        <v>5482</v>
      </c>
      <c r="K484" s="66">
        <v>1</v>
      </c>
      <c r="L484" s="66">
        <v>245000</v>
      </c>
      <c r="M484" s="128">
        <v>0</v>
      </c>
    </row>
    <row r="485" spans="1:13" ht="15" customHeight="1" x14ac:dyDescent="0.35">
      <c r="A485" s="66">
        <v>8470530</v>
      </c>
      <c r="B485" s="66" t="s">
        <v>325</v>
      </c>
      <c r="C485" s="66">
        <v>492200</v>
      </c>
      <c r="D485" s="66" t="s">
        <v>874</v>
      </c>
      <c r="E485" s="66" t="str">
        <f t="shared" si="12"/>
        <v>847.8470530.1.492200.000000.847001.300180</v>
      </c>
      <c r="F485" s="56" t="s">
        <v>21</v>
      </c>
      <c r="G485" s="56">
        <v>847001</v>
      </c>
      <c r="H485" s="56" t="s">
        <v>863</v>
      </c>
      <c r="I485" s="56">
        <v>300180</v>
      </c>
      <c r="J485" s="66" t="s">
        <v>5483</v>
      </c>
      <c r="K485" s="66">
        <v>1</v>
      </c>
      <c r="L485" s="66">
        <v>500000</v>
      </c>
      <c r="M485" s="128">
        <v>0</v>
      </c>
    </row>
    <row r="486" spans="1:13" ht="15" customHeight="1" x14ac:dyDescent="0.35">
      <c r="A486" s="66">
        <v>8470530</v>
      </c>
      <c r="B486" s="66" t="s">
        <v>325</v>
      </c>
      <c r="C486" s="66">
        <v>492200</v>
      </c>
      <c r="D486" s="66" t="s">
        <v>874</v>
      </c>
      <c r="E486" s="66" t="str">
        <f t="shared" si="12"/>
        <v>847.8470530.1.492200.000000.847001.300180</v>
      </c>
      <c r="F486" s="56" t="s">
        <v>21</v>
      </c>
      <c r="G486" s="56">
        <v>847001</v>
      </c>
      <c r="H486" s="56" t="s">
        <v>863</v>
      </c>
      <c r="I486" s="56">
        <v>300180</v>
      </c>
      <c r="J486" s="66" t="s">
        <v>5484</v>
      </c>
      <c r="K486" s="66">
        <v>1</v>
      </c>
      <c r="L486" s="66">
        <v>143100</v>
      </c>
      <c r="M486" s="128">
        <v>0</v>
      </c>
    </row>
    <row r="487" spans="1:13" ht="15" customHeight="1" x14ac:dyDescent="0.35">
      <c r="A487" s="66">
        <v>8470530</v>
      </c>
      <c r="B487" s="66" t="s">
        <v>325</v>
      </c>
      <c r="C487" s="66">
        <v>492200</v>
      </c>
      <c r="D487" s="66" t="s">
        <v>874</v>
      </c>
      <c r="E487" s="66" t="str">
        <f t="shared" si="12"/>
        <v>847.8470530.1.492200.000000.847001.300180</v>
      </c>
      <c r="F487" s="56" t="s">
        <v>21</v>
      </c>
      <c r="G487" s="56">
        <v>847001</v>
      </c>
      <c r="H487" s="56" t="s">
        <v>863</v>
      </c>
      <c r="I487" s="56">
        <v>300180</v>
      </c>
      <c r="J487" s="66" t="s">
        <v>5485</v>
      </c>
      <c r="K487" s="66">
        <v>1</v>
      </c>
      <c r="L487" s="66">
        <v>79500</v>
      </c>
      <c r="M487" s="128">
        <v>0</v>
      </c>
    </row>
    <row r="488" spans="1:13" ht="15" customHeight="1" x14ac:dyDescent="0.35">
      <c r="A488" s="66">
        <v>8470530</v>
      </c>
      <c r="B488" s="66" t="s">
        <v>325</v>
      </c>
      <c r="C488" s="66">
        <v>492200</v>
      </c>
      <c r="D488" s="66" t="s">
        <v>874</v>
      </c>
      <c r="E488" s="66" t="str">
        <f t="shared" si="12"/>
        <v>847.8470530.1.492200.000000.847001.300180</v>
      </c>
      <c r="F488" s="56" t="s">
        <v>21</v>
      </c>
      <c r="G488" s="56">
        <v>847001</v>
      </c>
      <c r="H488" s="56" t="s">
        <v>863</v>
      </c>
      <c r="I488" s="56">
        <v>300180</v>
      </c>
      <c r="J488" s="66" t="s">
        <v>5486</v>
      </c>
      <c r="K488" s="66">
        <v>1</v>
      </c>
      <c r="L488" s="66">
        <v>95400</v>
      </c>
      <c r="M488" s="128">
        <v>0</v>
      </c>
    </row>
    <row r="489" spans="1:13" ht="15" customHeight="1" x14ac:dyDescent="0.35">
      <c r="A489" s="66">
        <v>8470530</v>
      </c>
      <c r="B489" s="66" t="s">
        <v>325</v>
      </c>
      <c r="C489" s="66">
        <v>492200</v>
      </c>
      <c r="D489" s="66" t="s">
        <v>874</v>
      </c>
      <c r="E489" s="66" t="str">
        <f t="shared" si="12"/>
        <v>847.8470530.1.492200.000000.847001.300180</v>
      </c>
      <c r="F489" s="56" t="s">
        <v>21</v>
      </c>
      <c r="G489" s="56">
        <v>847001</v>
      </c>
      <c r="H489" s="56" t="s">
        <v>863</v>
      </c>
      <c r="I489" s="56">
        <v>300180</v>
      </c>
      <c r="J489" s="66" t="s">
        <v>5487</v>
      </c>
      <c r="K489" s="66">
        <v>1</v>
      </c>
      <c r="L489" s="66">
        <v>52800</v>
      </c>
      <c r="M489" s="128">
        <v>0</v>
      </c>
    </row>
    <row r="490" spans="1:13" ht="15" customHeight="1" x14ac:dyDescent="0.35">
      <c r="A490" s="66">
        <v>8470530</v>
      </c>
      <c r="B490" s="66" t="s">
        <v>325</v>
      </c>
      <c r="C490" s="66">
        <v>492200</v>
      </c>
      <c r="D490" s="66" t="s">
        <v>874</v>
      </c>
      <c r="E490" s="66" t="str">
        <f t="shared" si="12"/>
        <v>847.8470530.1.492200.000000.847001.300180</v>
      </c>
      <c r="F490" s="56" t="s">
        <v>21</v>
      </c>
      <c r="G490" s="56">
        <v>847001</v>
      </c>
      <c r="H490" s="56" t="s">
        <v>863</v>
      </c>
      <c r="I490" s="56">
        <v>300180</v>
      </c>
      <c r="J490" s="66" t="s">
        <v>5488</v>
      </c>
      <c r="K490" s="66">
        <v>1</v>
      </c>
      <c r="L490" s="66">
        <v>18666493.5</v>
      </c>
      <c r="M490" s="128">
        <v>0</v>
      </c>
    </row>
    <row r="491" spans="1:13" ht="15" customHeight="1" x14ac:dyDescent="0.35">
      <c r="A491" s="66">
        <v>8470530</v>
      </c>
      <c r="B491" s="66" t="s">
        <v>325</v>
      </c>
      <c r="C491" s="66">
        <v>492200</v>
      </c>
      <c r="D491" s="66" t="s">
        <v>874</v>
      </c>
      <c r="E491" s="66" t="str">
        <f t="shared" si="12"/>
        <v>847.8470530.1.492200.000000.847001.300180</v>
      </c>
      <c r="F491" s="56" t="s">
        <v>21</v>
      </c>
      <c r="G491" s="56">
        <v>847001</v>
      </c>
      <c r="H491" s="56" t="s">
        <v>863</v>
      </c>
      <c r="I491" s="56">
        <v>300180</v>
      </c>
      <c r="J491" s="66" t="s">
        <v>5489</v>
      </c>
      <c r="K491" s="66">
        <v>1</v>
      </c>
      <c r="L491" s="66">
        <v>2000000</v>
      </c>
      <c r="M491" s="128">
        <v>0</v>
      </c>
    </row>
    <row r="492" spans="1:13" ht="15" customHeight="1" x14ac:dyDescent="0.35">
      <c r="A492" s="66">
        <v>8470530</v>
      </c>
      <c r="B492" s="66" t="s">
        <v>325</v>
      </c>
      <c r="C492" s="66">
        <v>492200</v>
      </c>
      <c r="D492" s="66" t="s">
        <v>874</v>
      </c>
      <c r="E492" s="66" t="str">
        <f t="shared" si="12"/>
        <v>847.8470530.1.492200.000000.847001.300180</v>
      </c>
      <c r="F492" s="56" t="s">
        <v>21</v>
      </c>
      <c r="G492" s="56">
        <v>847001</v>
      </c>
      <c r="H492" s="56" t="s">
        <v>863</v>
      </c>
      <c r="I492" s="56">
        <v>300180</v>
      </c>
      <c r="J492" s="66" t="s">
        <v>5490</v>
      </c>
      <c r="K492" s="66">
        <v>1</v>
      </c>
      <c r="L492" s="66">
        <v>3000000</v>
      </c>
      <c r="M492" s="128">
        <v>0</v>
      </c>
    </row>
    <row r="493" spans="1:13" ht="15" customHeight="1" x14ac:dyDescent="0.35">
      <c r="A493" s="66">
        <v>8470530</v>
      </c>
      <c r="B493" s="66" t="s">
        <v>325</v>
      </c>
      <c r="C493" s="66">
        <v>492200</v>
      </c>
      <c r="D493" s="66" t="s">
        <v>874</v>
      </c>
      <c r="E493" s="66" t="str">
        <f t="shared" si="12"/>
        <v>847.8470530.1.492200.000000.847001.300180</v>
      </c>
      <c r="F493" s="56" t="s">
        <v>21</v>
      </c>
      <c r="G493" s="56">
        <v>847001</v>
      </c>
      <c r="H493" s="56" t="s">
        <v>863</v>
      </c>
      <c r="I493" s="56">
        <v>300180</v>
      </c>
      <c r="J493" s="66" t="s">
        <v>5491</v>
      </c>
      <c r="K493" s="66">
        <v>1</v>
      </c>
      <c r="L493" s="66">
        <v>250000</v>
      </c>
      <c r="M493" s="128">
        <v>0</v>
      </c>
    </row>
    <row r="494" spans="1:13" ht="15" customHeight="1" x14ac:dyDescent="0.35">
      <c r="A494" s="66">
        <v>8470530</v>
      </c>
      <c r="B494" s="66" t="s">
        <v>325</v>
      </c>
      <c r="C494" s="66">
        <v>492200</v>
      </c>
      <c r="D494" s="66" t="s">
        <v>874</v>
      </c>
      <c r="E494" s="66" t="str">
        <f t="shared" si="12"/>
        <v>847.8470530.1.492200.000000.847001.300180</v>
      </c>
      <c r="F494" s="56" t="s">
        <v>21</v>
      </c>
      <c r="G494" s="56">
        <v>847001</v>
      </c>
      <c r="H494" s="56" t="s">
        <v>863</v>
      </c>
      <c r="I494" s="56">
        <v>300180</v>
      </c>
      <c r="J494" s="66" t="s">
        <v>5492</v>
      </c>
      <c r="K494" s="66">
        <v>2</v>
      </c>
      <c r="L494" s="66">
        <v>6700000</v>
      </c>
      <c r="M494" s="128">
        <v>0</v>
      </c>
    </row>
    <row r="495" spans="1:13" ht="15" customHeight="1" x14ac:dyDescent="0.35">
      <c r="A495" s="66">
        <v>8470530</v>
      </c>
      <c r="B495" s="66" t="s">
        <v>325</v>
      </c>
      <c r="C495" s="66">
        <v>492610</v>
      </c>
      <c r="D495" s="66" t="s">
        <v>866</v>
      </c>
      <c r="E495" s="66" t="str">
        <f t="shared" si="12"/>
        <v>847.8470530.1.492610.000000.847001.300180</v>
      </c>
      <c r="F495" s="56" t="s">
        <v>21</v>
      </c>
      <c r="G495" s="56">
        <v>847001</v>
      </c>
      <c r="H495" s="56" t="s">
        <v>863</v>
      </c>
      <c r="I495" s="56">
        <v>300180</v>
      </c>
      <c r="J495" s="66" t="s">
        <v>5493</v>
      </c>
      <c r="K495" s="66">
        <v>1</v>
      </c>
      <c r="L495" s="66">
        <v>500000</v>
      </c>
      <c r="M495" s="128">
        <v>500000</v>
      </c>
    </row>
    <row r="496" spans="1:13" ht="15" customHeight="1" x14ac:dyDescent="0.35">
      <c r="A496" s="66">
        <v>8470530</v>
      </c>
      <c r="B496" s="66" t="s">
        <v>325</v>
      </c>
      <c r="C496" s="66">
        <v>492610</v>
      </c>
      <c r="D496" s="66" t="s">
        <v>866</v>
      </c>
      <c r="E496" s="66" t="str">
        <f t="shared" si="12"/>
        <v>847.8470530.1.492610.000000.847001.300180</v>
      </c>
      <c r="F496" s="56" t="s">
        <v>21</v>
      </c>
      <c r="G496" s="56">
        <v>847001</v>
      </c>
      <c r="H496" s="56" t="s">
        <v>863</v>
      </c>
      <c r="I496" s="56">
        <v>300180</v>
      </c>
      <c r="J496" s="66" t="s">
        <v>5494</v>
      </c>
      <c r="K496" s="66">
        <v>2</v>
      </c>
      <c r="L496" s="66">
        <v>1000000</v>
      </c>
      <c r="M496" s="128">
        <v>2000000</v>
      </c>
    </row>
    <row r="497" spans="1:13" ht="15" customHeight="1" x14ac:dyDescent="0.35">
      <c r="A497" s="66">
        <v>8470530</v>
      </c>
      <c r="B497" s="66" t="s">
        <v>325</v>
      </c>
      <c r="C497" s="66">
        <v>492610</v>
      </c>
      <c r="D497" s="66" t="s">
        <v>866</v>
      </c>
      <c r="E497" s="66" t="str">
        <f t="shared" si="12"/>
        <v>847.8470530.1.492610.000000.847001.300180</v>
      </c>
      <c r="F497" s="56" t="s">
        <v>21</v>
      </c>
      <c r="G497" s="56">
        <v>847001</v>
      </c>
      <c r="H497" s="56" t="s">
        <v>863</v>
      </c>
      <c r="I497" s="56">
        <v>300180</v>
      </c>
      <c r="M497" s="128">
        <v>0</v>
      </c>
    </row>
    <row r="498" spans="1:13" ht="15" customHeight="1" x14ac:dyDescent="0.35">
      <c r="A498" s="66">
        <v>8470530</v>
      </c>
      <c r="B498" s="66" t="s">
        <v>325</v>
      </c>
      <c r="C498" s="66">
        <v>495140</v>
      </c>
      <c r="D498" s="66" t="s">
        <v>882</v>
      </c>
      <c r="E498" s="66" t="str">
        <f t="shared" si="12"/>
        <v>847.8470530.1.495140.000000.847001.300180</v>
      </c>
      <c r="F498" s="56" t="s">
        <v>21</v>
      </c>
      <c r="G498" s="56">
        <v>847001</v>
      </c>
      <c r="H498" s="56" t="s">
        <v>863</v>
      </c>
      <c r="I498" s="56">
        <v>300180</v>
      </c>
      <c r="M498" s="128">
        <v>0</v>
      </c>
    </row>
    <row r="499" spans="1:13" ht="15" customHeight="1" x14ac:dyDescent="0.35">
      <c r="A499" s="66">
        <v>8470530</v>
      </c>
      <c r="B499" s="66" t="s">
        <v>325</v>
      </c>
      <c r="C499" s="66">
        <v>420310</v>
      </c>
      <c r="D499" s="66" t="s">
        <v>327</v>
      </c>
      <c r="E499" s="66" t="str">
        <f t="shared" si="12"/>
        <v>847.8470530.1.420310.000000.847001.200179</v>
      </c>
      <c r="F499" s="56" t="s">
        <v>21</v>
      </c>
      <c r="G499" s="56">
        <v>847001</v>
      </c>
      <c r="H499" s="56" t="s">
        <v>23</v>
      </c>
      <c r="I499" s="56">
        <v>200179</v>
      </c>
      <c r="M499" s="128">
        <v>0</v>
      </c>
    </row>
    <row r="500" spans="1:13" ht="15" customHeight="1" x14ac:dyDescent="0.35">
      <c r="A500" s="66">
        <v>8470530</v>
      </c>
      <c r="B500" s="66" t="s">
        <v>325</v>
      </c>
      <c r="C500" s="66">
        <v>421600</v>
      </c>
      <c r="D500" s="66" t="s">
        <v>309</v>
      </c>
      <c r="E500" s="66" t="str">
        <f t="shared" si="12"/>
        <v>847.8470530.1.421600.000000.847001.200179</v>
      </c>
      <c r="F500" s="56" t="s">
        <v>21</v>
      </c>
      <c r="G500" s="56">
        <v>847001</v>
      </c>
      <c r="H500" s="56" t="s">
        <v>23</v>
      </c>
      <c r="I500" s="56">
        <v>200179</v>
      </c>
      <c r="J500" s="66" t="s">
        <v>3356</v>
      </c>
      <c r="K500" s="66">
        <v>1</v>
      </c>
      <c r="L500" s="66">
        <v>2649480</v>
      </c>
      <c r="M500" s="128">
        <v>2649480</v>
      </c>
    </row>
    <row r="501" spans="1:13" ht="15" customHeight="1" x14ac:dyDescent="0.35">
      <c r="A501" s="66">
        <v>8470530</v>
      </c>
      <c r="B501" s="66" t="s">
        <v>325</v>
      </c>
      <c r="C501" s="66">
        <v>432120</v>
      </c>
      <c r="D501" s="66" t="s">
        <v>382</v>
      </c>
      <c r="E501" s="66" t="str">
        <f t="shared" si="12"/>
        <v>847.8470530.1.432120.000000.847001.200179</v>
      </c>
      <c r="F501" s="56" t="s">
        <v>21</v>
      </c>
      <c r="G501" s="56">
        <v>847001</v>
      </c>
      <c r="H501" s="56" t="s">
        <v>23</v>
      </c>
      <c r="I501" s="56">
        <v>200179</v>
      </c>
      <c r="M501" s="128">
        <v>0</v>
      </c>
    </row>
    <row r="502" spans="1:13" ht="15" customHeight="1" x14ac:dyDescent="0.35">
      <c r="A502" s="66">
        <v>8470530</v>
      </c>
      <c r="B502" s="66" t="s">
        <v>325</v>
      </c>
      <c r="C502" s="66">
        <v>432120</v>
      </c>
      <c r="D502" s="66" t="s">
        <v>382</v>
      </c>
      <c r="E502" s="66" t="str">
        <f t="shared" si="12"/>
        <v>847.8470530.1.432120.000000.847001.200179</v>
      </c>
      <c r="F502" s="56" t="s">
        <v>21</v>
      </c>
      <c r="G502" s="56">
        <v>847001</v>
      </c>
      <c r="H502" s="56" t="s">
        <v>23</v>
      </c>
      <c r="I502" s="56">
        <v>200179</v>
      </c>
      <c r="M502" s="128">
        <v>0</v>
      </c>
    </row>
    <row r="503" spans="1:13" ht="15" customHeight="1" x14ac:dyDescent="0.35">
      <c r="A503" s="66">
        <v>8470530</v>
      </c>
      <c r="B503" s="66" t="s">
        <v>325</v>
      </c>
      <c r="C503" s="66">
        <v>436110</v>
      </c>
      <c r="D503" s="66" t="s">
        <v>64</v>
      </c>
      <c r="E503" s="66" t="str">
        <f t="shared" si="12"/>
        <v>847.8470530.1.436110.000000.847001.200179</v>
      </c>
      <c r="F503" s="56" t="s">
        <v>21</v>
      </c>
      <c r="G503" s="56">
        <v>847001</v>
      </c>
      <c r="H503" s="56" t="s">
        <v>23</v>
      </c>
      <c r="I503" s="56">
        <v>200179</v>
      </c>
      <c r="M503" s="128">
        <v>0</v>
      </c>
    </row>
    <row r="504" spans="1:13" ht="15" customHeight="1" x14ac:dyDescent="0.35">
      <c r="A504" s="66">
        <v>8470530</v>
      </c>
      <c r="B504" s="66" t="s">
        <v>325</v>
      </c>
      <c r="C504" s="66">
        <v>436220</v>
      </c>
      <c r="D504" s="66" t="s">
        <v>406</v>
      </c>
      <c r="E504" s="66" t="str">
        <f t="shared" si="12"/>
        <v>847.8470530.1.436220.000000.847001.200179</v>
      </c>
      <c r="F504" s="56" t="s">
        <v>21</v>
      </c>
      <c r="G504" s="56">
        <v>847001</v>
      </c>
      <c r="H504" s="56" t="s">
        <v>23</v>
      </c>
      <c r="I504" s="56">
        <v>200179</v>
      </c>
      <c r="M504" s="128">
        <v>0</v>
      </c>
    </row>
    <row r="505" spans="1:13" ht="15" customHeight="1" x14ac:dyDescent="0.35">
      <c r="A505" s="66">
        <v>8470530</v>
      </c>
      <c r="B505" s="66" t="s">
        <v>325</v>
      </c>
      <c r="C505" s="66">
        <v>492200</v>
      </c>
      <c r="D505" s="66" t="s">
        <v>874</v>
      </c>
      <c r="E505" s="66" t="str">
        <f t="shared" si="12"/>
        <v>847.8470530.1.492200.000000.847001.300180</v>
      </c>
      <c r="F505" s="56" t="s">
        <v>21</v>
      </c>
      <c r="G505" s="56">
        <v>847001</v>
      </c>
      <c r="H505" s="56" t="s">
        <v>863</v>
      </c>
      <c r="I505" s="56">
        <v>300180</v>
      </c>
      <c r="M505" s="128">
        <v>0</v>
      </c>
    </row>
    <row r="506" spans="1:13" ht="15" customHeight="1" x14ac:dyDescent="0.35">
      <c r="A506" s="66">
        <v>8470530</v>
      </c>
      <c r="B506" s="66" t="s">
        <v>325</v>
      </c>
      <c r="C506" s="66">
        <v>492200</v>
      </c>
      <c r="D506" s="66" t="s">
        <v>874</v>
      </c>
      <c r="E506" s="66" t="str">
        <f t="shared" si="12"/>
        <v>847.8470530.1.492200.000000.847001.300180</v>
      </c>
      <c r="F506" s="56" t="s">
        <v>21</v>
      </c>
      <c r="G506" s="56">
        <v>847001</v>
      </c>
      <c r="H506" s="56" t="s">
        <v>863</v>
      </c>
      <c r="I506" s="56">
        <v>300180</v>
      </c>
      <c r="M506" s="128">
        <v>0</v>
      </c>
    </row>
    <row r="507" spans="1:13" ht="15" customHeight="1" x14ac:dyDescent="0.35">
      <c r="A507" s="66">
        <v>8470530</v>
      </c>
      <c r="B507" s="66" t="s">
        <v>325</v>
      </c>
      <c r="C507" s="66">
        <v>492200</v>
      </c>
      <c r="D507" s="66" t="s">
        <v>874</v>
      </c>
      <c r="E507" s="66" t="str">
        <f t="shared" si="12"/>
        <v>847.8470530.1.492200.000000.847001.300180</v>
      </c>
      <c r="F507" s="56" t="s">
        <v>21</v>
      </c>
      <c r="G507" s="56">
        <v>847001</v>
      </c>
      <c r="H507" s="56" t="s">
        <v>863</v>
      </c>
      <c r="I507" s="56">
        <v>300180</v>
      </c>
      <c r="M507" s="128">
        <v>0</v>
      </c>
    </row>
    <row r="508" spans="1:13" ht="15" customHeight="1" x14ac:dyDescent="0.35">
      <c r="A508" s="66">
        <v>8470530</v>
      </c>
      <c r="B508" s="66" t="s">
        <v>325</v>
      </c>
      <c r="C508" s="66">
        <v>492316</v>
      </c>
      <c r="D508" s="66" t="s">
        <v>138</v>
      </c>
      <c r="E508" s="66" t="str">
        <f t="shared" si="12"/>
        <v>847.8470530.1.492316.000000.847001.300180</v>
      </c>
      <c r="F508" s="56" t="s">
        <v>21</v>
      </c>
      <c r="G508" s="56">
        <v>847001</v>
      </c>
      <c r="H508" s="56" t="s">
        <v>863</v>
      </c>
      <c r="I508" s="56">
        <v>300180</v>
      </c>
      <c r="M508" s="128">
        <v>0</v>
      </c>
    </row>
    <row r="509" spans="1:13" ht="15" customHeight="1" x14ac:dyDescent="0.35">
      <c r="A509" s="66">
        <v>8470530</v>
      </c>
      <c r="B509" s="66" t="s">
        <v>325</v>
      </c>
      <c r="C509" s="66">
        <v>492610</v>
      </c>
      <c r="D509" s="66" t="s">
        <v>866</v>
      </c>
      <c r="E509" s="66" t="str">
        <f t="shared" ref="E509:E572" si="13">CONCATENATE(847,".",A509,".",1,".",C509,".","000000",".",G509,".",I509)</f>
        <v>847.8470530.1.492610.000000.847001.300180</v>
      </c>
      <c r="F509" s="56" t="s">
        <v>21</v>
      </c>
      <c r="G509" s="56">
        <v>847001</v>
      </c>
      <c r="H509" s="56" t="s">
        <v>863</v>
      </c>
      <c r="I509" s="56">
        <v>300180</v>
      </c>
      <c r="M509" s="128">
        <v>0</v>
      </c>
    </row>
    <row r="510" spans="1:13" ht="15" customHeight="1" x14ac:dyDescent="0.35">
      <c r="A510" s="66">
        <v>8470540</v>
      </c>
      <c r="B510" s="66" t="s">
        <v>409</v>
      </c>
      <c r="C510" s="66">
        <v>421100</v>
      </c>
      <c r="D510" s="66" t="s">
        <v>339</v>
      </c>
      <c r="E510" s="66" t="str">
        <f t="shared" si="13"/>
        <v>847.8470540.1.421100.000000.847010.200179</v>
      </c>
      <c r="F510" s="66" t="s">
        <v>330</v>
      </c>
      <c r="G510" s="66">
        <v>847010</v>
      </c>
      <c r="H510" s="56" t="s">
        <v>23</v>
      </c>
      <c r="I510" s="56">
        <v>200179</v>
      </c>
      <c r="J510" s="66" t="s">
        <v>3529</v>
      </c>
      <c r="K510" s="66">
        <v>1</v>
      </c>
      <c r="L510" s="66">
        <v>1597894.74</v>
      </c>
      <c r="M510" s="128">
        <v>1597894.74</v>
      </c>
    </row>
    <row r="511" spans="1:13" ht="15" customHeight="1" x14ac:dyDescent="0.35">
      <c r="A511" s="66">
        <v>8470540</v>
      </c>
      <c r="B511" s="66" t="s">
        <v>409</v>
      </c>
      <c r="C511" s="66">
        <v>421100</v>
      </c>
      <c r="D511" s="66" t="s">
        <v>339</v>
      </c>
      <c r="E511" s="66" t="str">
        <f t="shared" si="13"/>
        <v>847.8470540.1.421100.000000.847010.200179</v>
      </c>
      <c r="F511" s="66" t="s">
        <v>330</v>
      </c>
      <c r="G511" s="66">
        <v>847010</v>
      </c>
      <c r="H511" s="56" t="s">
        <v>23</v>
      </c>
      <c r="I511" s="56">
        <v>200179</v>
      </c>
      <c r="J511" s="66" t="s">
        <v>3532</v>
      </c>
      <c r="K511" s="66">
        <v>1</v>
      </c>
      <c r="L511" s="66">
        <v>1562450.53</v>
      </c>
      <c r="M511" s="128">
        <v>1562450.53</v>
      </c>
    </row>
    <row r="512" spans="1:13" ht="15" customHeight="1" x14ac:dyDescent="0.35">
      <c r="A512" s="66">
        <v>8470540</v>
      </c>
      <c r="B512" s="66" t="s">
        <v>409</v>
      </c>
      <c r="C512" s="66">
        <v>421100</v>
      </c>
      <c r="D512" s="66" t="s">
        <v>339</v>
      </c>
      <c r="E512" s="66" t="str">
        <f t="shared" si="13"/>
        <v>847.8470540.1.421100.000000.847010.200179</v>
      </c>
      <c r="F512" s="66" t="s">
        <v>330</v>
      </c>
      <c r="G512" s="66">
        <v>847010</v>
      </c>
      <c r="H512" s="56" t="s">
        <v>23</v>
      </c>
      <c r="I512" s="56">
        <v>200179</v>
      </c>
      <c r="J512" s="66" t="s">
        <v>3533</v>
      </c>
      <c r="K512" s="66">
        <v>1</v>
      </c>
      <c r="L512" s="66">
        <v>444000</v>
      </c>
      <c r="M512" s="128">
        <v>444000</v>
      </c>
    </row>
    <row r="513" spans="1:13" ht="15" customHeight="1" x14ac:dyDescent="0.35">
      <c r="A513" s="66">
        <v>8470540</v>
      </c>
      <c r="B513" s="66" t="s">
        <v>409</v>
      </c>
      <c r="C513" s="66">
        <v>421100</v>
      </c>
      <c r="D513" s="66" t="s">
        <v>339</v>
      </c>
      <c r="E513" s="66" t="str">
        <f t="shared" si="13"/>
        <v>847.8470540.1.421100.000000.847010.200179</v>
      </c>
      <c r="F513" s="66" t="s">
        <v>330</v>
      </c>
      <c r="G513" s="66">
        <v>847010</v>
      </c>
      <c r="H513" s="56" t="s">
        <v>23</v>
      </c>
      <c r="I513" s="56">
        <v>200179</v>
      </c>
      <c r="J513" s="66" t="s">
        <v>3534</v>
      </c>
      <c r="K513" s="66">
        <v>1</v>
      </c>
      <c r="L513" s="66">
        <v>173684.21</v>
      </c>
      <c r="M513" s="128">
        <v>173684.21</v>
      </c>
    </row>
    <row r="514" spans="1:13" ht="15" customHeight="1" x14ac:dyDescent="0.35">
      <c r="A514" s="66">
        <v>8470540</v>
      </c>
      <c r="B514" s="66" t="s">
        <v>409</v>
      </c>
      <c r="C514" s="66">
        <v>426800</v>
      </c>
      <c r="D514" s="66" t="s">
        <v>357</v>
      </c>
      <c r="E514" s="66" t="str">
        <f t="shared" si="13"/>
        <v>847.8470540.1.426800.000000.847010.200179</v>
      </c>
      <c r="F514" s="66" t="s">
        <v>330</v>
      </c>
      <c r="G514" s="66">
        <v>847010</v>
      </c>
      <c r="H514" s="56" t="s">
        <v>23</v>
      </c>
      <c r="I514" s="56">
        <v>200179</v>
      </c>
      <c r="J514" s="66" t="s">
        <v>3535</v>
      </c>
      <c r="K514" s="66">
        <v>1</v>
      </c>
      <c r="L514" s="66">
        <v>10000</v>
      </c>
      <c r="M514" s="128">
        <v>10000</v>
      </c>
    </row>
    <row r="515" spans="1:13" ht="15" customHeight="1" x14ac:dyDescent="0.35">
      <c r="A515" s="66">
        <v>8470540</v>
      </c>
      <c r="B515" s="66" t="s">
        <v>409</v>
      </c>
      <c r="C515" s="66">
        <v>426900</v>
      </c>
      <c r="D515" s="66" t="s">
        <v>360</v>
      </c>
      <c r="E515" s="66" t="str">
        <f t="shared" si="13"/>
        <v>847.8470540.1.426900.000000.847010.200179</v>
      </c>
      <c r="F515" s="66" t="s">
        <v>330</v>
      </c>
      <c r="G515" s="66">
        <v>847010</v>
      </c>
      <c r="H515" s="56" t="s">
        <v>23</v>
      </c>
      <c r="I515" s="56">
        <v>200179</v>
      </c>
      <c r="J515" s="66" t="s">
        <v>3537</v>
      </c>
      <c r="K515" s="66">
        <v>1</v>
      </c>
      <c r="L515" s="66">
        <v>30000</v>
      </c>
      <c r="M515" s="128">
        <v>30000</v>
      </c>
    </row>
    <row r="516" spans="1:13" ht="15" customHeight="1" x14ac:dyDescent="0.35">
      <c r="A516" s="66">
        <v>8470540</v>
      </c>
      <c r="B516" s="66" t="s">
        <v>409</v>
      </c>
      <c r="C516" s="66">
        <v>430330</v>
      </c>
      <c r="D516" s="66" t="s">
        <v>378</v>
      </c>
      <c r="E516" s="66" t="str">
        <f t="shared" si="13"/>
        <v>847.8470540.1.430330.000000.847010.200179</v>
      </c>
      <c r="F516" s="66" t="s">
        <v>330</v>
      </c>
      <c r="G516" s="66">
        <v>847010</v>
      </c>
      <c r="H516" s="56" t="s">
        <v>23</v>
      </c>
      <c r="I516" s="56">
        <v>200179</v>
      </c>
      <c r="J516" s="66" t="s">
        <v>3546</v>
      </c>
      <c r="K516" s="66">
        <v>1</v>
      </c>
      <c r="L516" s="66">
        <v>967680</v>
      </c>
      <c r="M516" s="128">
        <v>967680</v>
      </c>
    </row>
    <row r="517" spans="1:13" ht="15" customHeight="1" x14ac:dyDescent="0.35">
      <c r="A517" s="66">
        <v>8470540</v>
      </c>
      <c r="B517" s="66" t="s">
        <v>409</v>
      </c>
      <c r="C517" s="66">
        <v>435740</v>
      </c>
      <c r="D517" s="66" t="s">
        <v>400</v>
      </c>
      <c r="E517" s="66" t="str">
        <f t="shared" si="13"/>
        <v>847.8470540.1.435740.000000.847010.200179</v>
      </c>
      <c r="F517" s="66" t="s">
        <v>330</v>
      </c>
      <c r="G517" s="66">
        <v>847010</v>
      </c>
      <c r="H517" s="56" t="s">
        <v>23</v>
      </c>
      <c r="I517" s="56">
        <v>200179</v>
      </c>
      <c r="J517" s="66" t="s">
        <v>3552</v>
      </c>
      <c r="K517" s="66">
        <v>1</v>
      </c>
      <c r="L517" s="66">
        <v>336000</v>
      </c>
      <c r="M517" s="128">
        <v>336000</v>
      </c>
    </row>
    <row r="518" spans="1:13" ht="15" customHeight="1" x14ac:dyDescent="0.35">
      <c r="A518" s="66">
        <v>8470540</v>
      </c>
      <c r="B518" s="66" t="s">
        <v>409</v>
      </c>
      <c r="C518" s="66">
        <v>436110</v>
      </c>
      <c r="D518" s="66" t="s">
        <v>64</v>
      </c>
      <c r="E518" s="66" t="str">
        <f t="shared" si="13"/>
        <v>847.8470540.1.436110.000000.847010.200179</v>
      </c>
      <c r="F518" s="66" t="s">
        <v>330</v>
      </c>
      <c r="G518" s="66">
        <v>847010</v>
      </c>
      <c r="H518" s="56" t="s">
        <v>23</v>
      </c>
      <c r="I518" s="56">
        <v>200179</v>
      </c>
      <c r="J518" s="66" t="s">
        <v>3553</v>
      </c>
      <c r="K518" s="66">
        <v>1</v>
      </c>
      <c r="L518" s="66">
        <v>360000</v>
      </c>
      <c r="M518" s="128">
        <v>360000</v>
      </c>
    </row>
    <row r="519" spans="1:13" ht="15" customHeight="1" x14ac:dyDescent="0.35">
      <c r="A519" s="66">
        <v>8470540</v>
      </c>
      <c r="B519" s="66" t="s">
        <v>409</v>
      </c>
      <c r="C519" s="66">
        <v>436110</v>
      </c>
      <c r="D519" s="66" t="s">
        <v>64</v>
      </c>
      <c r="E519" s="66" t="str">
        <f t="shared" si="13"/>
        <v>847.8470540.1.436110.000000.847010.200179</v>
      </c>
      <c r="F519" s="66" t="s">
        <v>330</v>
      </c>
      <c r="G519" s="66">
        <v>847010</v>
      </c>
      <c r="H519" s="56" t="s">
        <v>23</v>
      </c>
      <c r="I519" s="56">
        <v>200179</v>
      </c>
      <c r="J519" s="66" t="s">
        <v>3556</v>
      </c>
      <c r="K519" s="66">
        <v>1</v>
      </c>
      <c r="L519" s="66">
        <v>193910</v>
      </c>
      <c r="M519" s="128">
        <v>193910</v>
      </c>
    </row>
    <row r="520" spans="1:13" ht="15" customHeight="1" x14ac:dyDescent="0.35">
      <c r="A520" s="66">
        <v>8470540</v>
      </c>
      <c r="B520" s="66" t="s">
        <v>409</v>
      </c>
      <c r="C520" s="66">
        <v>429900</v>
      </c>
      <c r="D520" s="66" t="s">
        <v>375</v>
      </c>
      <c r="E520" s="66" t="str">
        <f t="shared" si="13"/>
        <v>847.8470540.1.429900.000000.847010.200179</v>
      </c>
      <c r="F520" s="66" t="s">
        <v>330</v>
      </c>
      <c r="G520" s="66">
        <v>847010</v>
      </c>
      <c r="H520" s="56" t="s">
        <v>23</v>
      </c>
      <c r="I520" s="56">
        <v>200179</v>
      </c>
      <c r="J520" s="66" t="s">
        <v>3544</v>
      </c>
      <c r="K520" s="66">
        <v>1</v>
      </c>
      <c r="L520" s="66">
        <v>44000</v>
      </c>
      <c r="M520" s="128">
        <v>44000</v>
      </c>
    </row>
    <row r="521" spans="1:13" ht="15" customHeight="1" x14ac:dyDescent="0.35">
      <c r="A521" s="66">
        <v>8470540</v>
      </c>
      <c r="B521" s="66" t="s">
        <v>409</v>
      </c>
      <c r="C521" s="66">
        <v>428111</v>
      </c>
      <c r="D521" s="66" t="s">
        <v>363</v>
      </c>
      <c r="E521" s="66" t="str">
        <f t="shared" si="13"/>
        <v>847.8470540.1.428111.000000.847010.200179</v>
      </c>
      <c r="F521" s="66" t="s">
        <v>330</v>
      </c>
      <c r="G521" s="66">
        <v>847010</v>
      </c>
      <c r="H521" s="56" t="s">
        <v>23</v>
      </c>
      <c r="I521" s="56">
        <v>200179</v>
      </c>
      <c r="J521" s="66" t="s">
        <v>363</v>
      </c>
      <c r="K521" s="66">
        <v>1</v>
      </c>
      <c r="L521" s="66">
        <v>7349560</v>
      </c>
      <c r="M521" s="128">
        <v>7349560</v>
      </c>
    </row>
    <row r="522" spans="1:13" ht="15" customHeight="1" x14ac:dyDescent="0.35">
      <c r="A522" s="66">
        <v>8470540</v>
      </c>
      <c r="B522" s="66" t="s">
        <v>409</v>
      </c>
      <c r="C522" s="66">
        <v>428111</v>
      </c>
      <c r="D522" s="66" t="s">
        <v>363</v>
      </c>
      <c r="E522" s="66" t="str">
        <f t="shared" si="13"/>
        <v>847.8470540.1.428111.000000.847020.200179</v>
      </c>
      <c r="F522" s="66" t="s">
        <v>336</v>
      </c>
      <c r="G522" s="66">
        <v>847020</v>
      </c>
      <c r="H522" s="56" t="s">
        <v>23</v>
      </c>
      <c r="I522" s="56">
        <v>200179</v>
      </c>
      <c r="J522" s="66" t="s">
        <v>363</v>
      </c>
      <c r="K522" s="66">
        <v>1</v>
      </c>
      <c r="L522" s="66">
        <v>3058446</v>
      </c>
      <c r="M522" s="128">
        <v>3058446</v>
      </c>
    </row>
    <row r="523" spans="1:13" ht="15" customHeight="1" x14ac:dyDescent="0.35">
      <c r="A523" s="66">
        <v>8470540</v>
      </c>
      <c r="B523" s="66" t="s">
        <v>409</v>
      </c>
      <c r="C523" s="66">
        <v>428111</v>
      </c>
      <c r="D523" s="66" t="s">
        <v>363</v>
      </c>
      <c r="E523" s="66" t="str">
        <f t="shared" si="13"/>
        <v>847.8470540.1.428111.000000.847030.200179</v>
      </c>
      <c r="F523" s="66" t="s">
        <v>312</v>
      </c>
      <c r="G523" s="66">
        <v>847030</v>
      </c>
      <c r="H523" s="56" t="s">
        <v>23</v>
      </c>
      <c r="I523" s="56">
        <v>200179</v>
      </c>
      <c r="J523" s="66" t="s">
        <v>363</v>
      </c>
      <c r="K523" s="66">
        <v>1</v>
      </c>
      <c r="L523" s="66">
        <v>442627</v>
      </c>
      <c r="M523" s="128">
        <v>442627</v>
      </c>
    </row>
    <row r="524" spans="1:13" ht="15" customHeight="1" x14ac:dyDescent="0.35">
      <c r="A524" s="66">
        <v>8470540</v>
      </c>
      <c r="B524" s="66" t="s">
        <v>409</v>
      </c>
      <c r="C524" s="66">
        <v>428111</v>
      </c>
      <c r="D524" s="66" t="s">
        <v>363</v>
      </c>
      <c r="E524" s="66" t="str">
        <f t="shared" si="13"/>
        <v>847.8470540.1.428111.000000.847015.200179</v>
      </c>
      <c r="F524" s="66" t="s">
        <v>333</v>
      </c>
      <c r="G524" s="66">
        <v>847015</v>
      </c>
      <c r="H524" s="56" t="s">
        <v>23</v>
      </c>
      <c r="I524" s="56">
        <v>200179</v>
      </c>
      <c r="J524" s="66" t="s">
        <v>3540</v>
      </c>
      <c r="K524" s="66">
        <v>1</v>
      </c>
      <c r="L524" s="66">
        <v>4615084</v>
      </c>
      <c r="M524" s="128">
        <v>4615084</v>
      </c>
    </row>
    <row r="525" spans="1:13" ht="15" customHeight="1" x14ac:dyDescent="0.35">
      <c r="A525" s="66">
        <v>8470540</v>
      </c>
      <c r="B525" s="66" t="s">
        <v>409</v>
      </c>
      <c r="C525" s="66">
        <v>428112</v>
      </c>
      <c r="D525" s="66" t="s">
        <v>369</v>
      </c>
      <c r="E525" s="66" t="str">
        <f t="shared" si="13"/>
        <v>847.8470540.1.428112.000000.847010.200179</v>
      </c>
      <c r="F525" s="66" t="s">
        <v>330</v>
      </c>
      <c r="G525" s="66">
        <v>847010</v>
      </c>
      <c r="H525" s="56" t="s">
        <v>23</v>
      </c>
      <c r="I525" s="56">
        <v>200179</v>
      </c>
      <c r="J525" s="66" t="s">
        <v>369</v>
      </c>
      <c r="K525" s="66">
        <v>1</v>
      </c>
      <c r="L525" s="66">
        <v>1153128</v>
      </c>
      <c r="M525" s="128">
        <v>1153128</v>
      </c>
    </row>
    <row r="526" spans="1:13" ht="15" customHeight="1" x14ac:dyDescent="0.35">
      <c r="A526" s="66">
        <v>8470540</v>
      </c>
      <c r="B526" s="66" t="s">
        <v>409</v>
      </c>
      <c r="C526" s="66">
        <v>428112</v>
      </c>
      <c r="D526" s="66" t="s">
        <v>369</v>
      </c>
      <c r="E526" s="66" t="str">
        <f t="shared" si="13"/>
        <v>847.8470540.1.428112.000000.847020.200179</v>
      </c>
      <c r="F526" s="66" t="s">
        <v>336</v>
      </c>
      <c r="G526" s="66">
        <v>847020</v>
      </c>
      <c r="H526" s="56" t="s">
        <v>23</v>
      </c>
      <c r="I526" s="56">
        <v>200179</v>
      </c>
      <c r="J526" s="66" t="s">
        <v>369</v>
      </c>
      <c r="K526" s="66">
        <v>1</v>
      </c>
      <c r="L526" s="66">
        <v>1703132</v>
      </c>
      <c r="M526" s="128">
        <v>1703132</v>
      </c>
    </row>
    <row r="527" spans="1:13" ht="15" customHeight="1" x14ac:dyDescent="0.35">
      <c r="A527" s="66">
        <v>8470540</v>
      </c>
      <c r="B527" s="66" t="s">
        <v>409</v>
      </c>
      <c r="C527" s="66">
        <v>428112</v>
      </c>
      <c r="D527" s="66" t="s">
        <v>369</v>
      </c>
      <c r="E527" s="66" t="str">
        <f t="shared" si="13"/>
        <v>847.8470540.1.428112.000000.847030.200179</v>
      </c>
      <c r="F527" s="66" t="s">
        <v>312</v>
      </c>
      <c r="G527" s="66">
        <v>847030</v>
      </c>
      <c r="H527" s="56" t="s">
        <v>23</v>
      </c>
      <c r="I527" s="56">
        <v>200179</v>
      </c>
      <c r="J527" s="66" t="s">
        <v>3542</v>
      </c>
      <c r="K527" s="66">
        <v>1</v>
      </c>
      <c r="L527" s="66">
        <v>153570</v>
      </c>
      <c r="M527" s="128">
        <v>153570</v>
      </c>
    </row>
    <row r="528" spans="1:13" ht="15" customHeight="1" x14ac:dyDescent="0.35">
      <c r="A528" s="66">
        <v>8470540</v>
      </c>
      <c r="B528" s="66" t="s">
        <v>409</v>
      </c>
      <c r="C528" s="66">
        <v>428112</v>
      </c>
      <c r="D528" s="66" t="s">
        <v>369</v>
      </c>
      <c r="E528" s="66" t="str">
        <f t="shared" si="13"/>
        <v>847.8470540.1.428112.000000.847015.200179</v>
      </c>
      <c r="F528" s="66" t="s">
        <v>333</v>
      </c>
      <c r="G528" s="66">
        <v>847015</v>
      </c>
      <c r="H528" s="56" t="s">
        <v>23</v>
      </c>
      <c r="I528" s="56">
        <v>200179</v>
      </c>
      <c r="J528" s="66" t="s">
        <v>3543</v>
      </c>
      <c r="K528" s="66">
        <v>1</v>
      </c>
      <c r="L528" s="66">
        <v>1681399</v>
      </c>
      <c r="M528" s="128">
        <v>1681399</v>
      </c>
    </row>
    <row r="529" spans="1:14" ht="15" customHeight="1" x14ac:dyDescent="0.35">
      <c r="A529" s="66">
        <v>8470540</v>
      </c>
      <c r="B529" s="66" t="s">
        <v>409</v>
      </c>
      <c r="C529" s="66">
        <v>432120</v>
      </c>
      <c r="D529" s="66" t="s">
        <v>382</v>
      </c>
      <c r="E529" s="66" t="str">
        <f t="shared" si="13"/>
        <v>847.8470540.1.432120.000000.847001.200179</v>
      </c>
      <c r="F529" s="56" t="s">
        <v>21</v>
      </c>
      <c r="G529" s="56">
        <v>847001</v>
      </c>
      <c r="H529" s="56" t="s">
        <v>23</v>
      </c>
      <c r="I529" s="56">
        <v>200179</v>
      </c>
      <c r="K529" s="66">
        <v>1</v>
      </c>
      <c r="M529" s="128">
        <v>0</v>
      </c>
    </row>
    <row r="530" spans="1:14" ht="15" customHeight="1" x14ac:dyDescent="0.35">
      <c r="A530" s="66">
        <v>8470540</v>
      </c>
      <c r="B530" s="66" t="s">
        <v>409</v>
      </c>
      <c r="C530" s="66">
        <v>432120</v>
      </c>
      <c r="D530" s="66" t="s">
        <v>382</v>
      </c>
      <c r="E530" s="66" t="str">
        <f t="shared" si="13"/>
        <v>847.8470540.1.432120.000000.847001.200179</v>
      </c>
      <c r="F530" s="56" t="s">
        <v>21</v>
      </c>
      <c r="G530" s="56">
        <v>847001</v>
      </c>
      <c r="H530" s="56" t="s">
        <v>23</v>
      </c>
      <c r="I530" s="56">
        <v>200179</v>
      </c>
      <c r="K530" s="66">
        <v>1</v>
      </c>
      <c r="M530" s="128">
        <v>0</v>
      </c>
    </row>
    <row r="531" spans="1:14" ht="15" customHeight="1" x14ac:dyDescent="0.35">
      <c r="A531" s="66">
        <v>8470540</v>
      </c>
      <c r="B531" s="66" t="s">
        <v>409</v>
      </c>
      <c r="C531" s="66">
        <v>432540</v>
      </c>
      <c r="D531" s="66" t="s">
        <v>395</v>
      </c>
      <c r="E531" s="66" t="str">
        <f t="shared" si="13"/>
        <v>847.8470540.1.432540.000000.847010.200179</v>
      </c>
      <c r="F531" s="66" t="s">
        <v>330</v>
      </c>
      <c r="G531" s="66">
        <v>847010</v>
      </c>
      <c r="H531" s="56" t="s">
        <v>23</v>
      </c>
      <c r="I531" s="56">
        <v>200179</v>
      </c>
      <c r="J531" s="66" t="s">
        <v>3548</v>
      </c>
      <c r="K531" s="66">
        <v>1</v>
      </c>
      <c r="L531" s="66">
        <v>140000</v>
      </c>
      <c r="M531" s="128">
        <v>140000</v>
      </c>
    </row>
    <row r="532" spans="1:14" ht="15" customHeight="1" x14ac:dyDescent="0.35">
      <c r="A532" s="66">
        <v>8470540</v>
      </c>
      <c r="B532" s="66" t="s">
        <v>409</v>
      </c>
      <c r="C532" s="66">
        <v>435410</v>
      </c>
      <c r="D532" s="66" t="s">
        <v>58</v>
      </c>
      <c r="E532" s="66" t="str">
        <f t="shared" si="13"/>
        <v>847.8470540.1.435410.000000.847010.200179</v>
      </c>
      <c r="F532" s="66" t="s">
        <v>330</v>
      </c>
      <c r="G532" s="66">
        <v>847010</v>
      </c>
      <c r="H532" s="56" t="s">
        <v>23</v>
      </c>
      <c r="I532" s="56">
        <v>200179</v>
      </c>
      <c r="J532" s="66" t="s">
        <v>3550</v>
      </c>
      <c r="K532" s="66">
        <v>1</v>
      </c>
      <c r="L532" s="66">
        <v>450000</v>
      </c>
      <c r="M532" s="128">
        <v>0</v>
      </c>
      <c r="N532" s="128"/>
    </row>
    <row r="533" spans="1:14" ht="15" customHeight="1" x14ac:dyDescent="0.35">
      <c r="A533" s="66">
        <v>8470230</v>
      </c>
      <c r="B533" s="66" t="s">
        <v>100</v>
      </c>
      <c r="C533" s="66">
        <v>420550</v>
      </c>
      <c r="D533" s="66" t="s">
        <v>18</v>
      </c>
      <c r="E533" s="66" t="str">
        <f t="shared" si="13"/>
        <v>847.8470230.1.420550.000000.847001.200179</v>
      </c>
      <c r="F533" s="66" t="s">
        <v>21</v>
      </c>
      <c r="G533" s="66">
        <v>847001</v>
      </c>
      <c r="H533" s="66" t="s">
        <v>23</v>
      </c>
      <c r="I533" s="66">
        <v>200179</v>
      </c>
      <c r="J533" s="66" t="s">
        <v>3559</v>
      </c>
      <c r="K533" s="66">
        <v>65</v>
      </c>
      <c r="L533" s="66">
        <v>31653.5</v>
      </c>
      <c r="M533" s="128">
        <v>2057477.5</v>
      </c>
    </row>
    <row r="534" spans="1:14" ht="15" customHeight="1" x14ac:dyDescent="0.35">
      <c r="A534" s="66">
        <v>8470230</v>
      </c>
      <c r="B534" s="66" t="s">
        <v>100</v>
      </c>
      <c r="C534" s="66">
        <v>425100</v>
      </c>
      <c r="D534" s="66" t="s">
        <v>79</v>
      </c>
      <c r="E534" s="66" t="str">
        <f t="shared" si="13"/>
        <v>847.8470230.1.425100.000000.847001.200179</v>
      </c>
      <c r="F534" s="66" t="s">
        <v>21</v>
      </c>
      <c r="G534" s="66">
        <v>847001</v>
      </c>
      <c r="H534" s="66" t="s">
        <v>23</v>
      </c>
      <c r="I534" s="66">
        <v>200179</v>
      </c>
      <c r="J534" s="66" t="s">
        <v>3565</v>
      </c>
      <c r="K534" s="66">
        <v>8</v>
      </c>
      <c r="L534" s="66">
        <v>37500</v>
      </c>
      <c r="M534" s="128">
        <v>300000</v>
      </c>
    </row>
    <row r="535" spans="1:14" ht="15" customHeight="1" x14ac:dyDescent="0.35">
      <c r="A535" s="66">
        <v>8470230</v>
      </c>
      <c r="B535" s="66" t="s">
        <v>100</v>
      </c>
      <c r="C535" s="66">
        <v>425510</v>
      </c>
      <c r="D535" s="66" t="s">
        <v>37</v>
      </c>
      <c r="E535" s="66" t="str">
        <f t="shared" si="13"/>
        <v>847.8470230.1.425510.000000.847001.200179</v>
      </c>
      <c r="F535" s="66" t="s">
        <v>21</v>
      </c>
      <c r="G535" s="66">
        <v>847001</v>
      </c>
      <c r="H535" s="66" t="s">
        <v>23</v>
      </c>
      <c r="I535" s="66">
        <v>200179</v>
      </c>
      <c r="J535" s="66" t="s">
        <v>3571</v>
      </c>
      <c r="K535" s="66">
        <v>10</v>
      </c>
      <c r="L535" s="66">
        <v>3400</v>
      </c>
      <c r="M535" s="128">
        <v>34000</v>
      </c>
    </row>
    <row r="536" spans="1:14" ht="15" customHeight="1" x14ac:dyDescent="0.35">
      <c r="A536" s="66">
        <v>8470230</v>
      </c>
      <c r="B536" s="66" t="s">
        <v>100</v>
      </c>
      <c r="C536" s="66">
        <v>425550</v>
      </c>
      <c r="D536" s="66" t="s">
        <v>83</v>
      </c>
      <c r="E536" s="66" t="str">
        <f t="shared" si="13"/>
        <v>847.8470230.1.425550.000000.847001.200179</v>
      </c>
      <c r="F536" s="66" t="s">
        <v>21</v>
      </c>
      <c r="G536" s="66">
        <v>847001</v>
      </c>
      <c r="H536" s="66" t="s">
        <v>23</v>
      </c>
      <c r="I536" s="66">
        <v>200179</v>
      </c>
      <c r="J536" s="66" t="s">
        <v>3577</v>
      </c>
      <c r="K536" s="66">
        <v>15</v>
      </c>
      <c r="L536" s="66">
        <v>14800</v>
      </c>
      <c r="M536" s="128">
        <v>222000</v>
      </c>
    </row>
    <row r="537" spans="1:14" ht="15" customHeight="1" x14ac:dyDescent="0.35">
      <c r="A537" s="66">
        <v>8470230</v>
      </c>
      <c r="B537" s="66" t="s">
        <v>100</v>
      </c>
      <c r="C537" s="66">
        <v>425741</v>
      </c>
      <c r="D537" s="66" t="s">
        <v>633</v>
      </c>
      <c r="E537" s="66" t="str">
        <f t="shared" si="13"/>
        <v>847.8470230.1.425741.000000.847001.200179</v>
      </c>
      <c r="F537" s="66" t="s">
        <v>21</v>
      </c>
      <c r="G537" s="66">
        <v>847001</v>
      </c>
      <c r="H537" s="66" t="s">
        <v>23</v>
      </c>
      <c r="I537" s="66">
        <v>200179</v>
      </c>
      <c r="M537" s="128">
        <v>0</v>
      </c>
    </row>
    <row r="538" spans="1:14" ht="15" customHeight="1" x14ac:dyDescent="0.35">
      <c r="A538" s="66">
        <v>8470230</v>
      </c>
      <c r="B538" s="66" t="s">
        <v>100</v>
      </c>
      <c r="C538" s="66">
        <v>425742</v>
      </c>
      <c r="D538" s="66" t="s">
        <v>528</v>
      </c>
      <c r="E538" s="66" t="str">
        <f t="shared" si="13"/>
        <v>847.8470230.1.425742.000000.847001.200179</v>
      </c>
      <c r="F538" s="66" t="s">
        <v>21</v>
      </c>
      <c r="G538" s="66">
        <v>847001</v>
      </c>
      <c r="H538" s="66" t="s">
        <v>23</v>
      </c>
      <c r="I538" s="66">
        <v>200179</v>
      </c>
      <c r="M538" s="128">
        <v>0</v>
      </c>
    </row>
    <row r="539" spans="1:14" ht="15" customHeight="1" x14ac:dyDescent="0.35">
      <c r="A539" s="66">
        <v>8470230</v>
      </c>
      <c r="B539" s="66" t="s">
        <v>100</v>
      </c>
      <c r="C539" s="66">
        <v>425743</v>
      </c>
      <c r="D539" s="66" t="s">
        <v>106</v>
      </c>
      <c r="E539" s="66" t="str">
        <f t="shared" si="13"/>
        <v>847.8470230.1.425743.000000.847001.200179</v>
      </c>
      <c r="F539" s="66" t="s">
        <v>21</v>
      </c>
      <c r="G539" s="66">
        <v>847001</v>
      </c>
      <c r="H539" s="66" t="s">
        <v>23</v>
      </c>
      <c r="I539" s="66">
        <v>200179</v>
      </c>
      <c r="J539" s="66" t="s">
        <v>5495</v>
      </c>
      <c r="M539" s="128">
        <v>0</v>
      </c>
    </row>
    <row r="540" spans="1:14" ht="45" customHeight="1" x14ac:dyDescent="0.35">
      <c r="A540" s="66">
        <v>8470230</v>
      </c>
      <c r="B540" s="66" t="s">
        <v>100</v>
      </c>
      <c r="C540" s="66">
        <v>425744</v>
      </c>
      <c r="D540" s="66" t="s">
        <v>109</v>
      </c>
      <c r="E540" s="66" t="str">
        <f t="shared" si="13"/>
        <v>847.8470230.1.425744.000000.847001.200179</v>
      </c>
      <c r="F540" s="66" t="s">
        <v>21</v>
      </c>
      <c r="G540" s="66">
        <v>847001</v>
      </c>
      <c r="H540" s="66" t="s">
        <v>23</v>
      </c>
      <c r="I540" s="66">
        <v>200179</v>
      </c>
      <c r="J540" s="66" t="s">
        <v>3587</v>
      </c>
      <c r="K540" s="66">
        <v>1060</v>
      </c>
      <c r="L540" s="66">
        <v>5400</v>
      </c>
      <c r="M540" s="128">
        <v>5724000</v>
      </c>
    </row>
    <row r="541" spans="1:14" ht="60" customHeight="1" x14ac:dyDescent="0.35">
      <c r="A541" s="66">
        <v>8470230</v>
      </c>
      <c r="B541" s="66" t="s">
        <v>100</v>
      </c>
      <c r="C541" s="66">
        <v>425745</v>
      </c>
      <c r="D541" s="66" t="s">
        <v>112</v>
      </c>
      <c r="E541" s="66" t="str">
        <f t="shared" si="13"/>
        <v>847.8470230.1.425745.000000.847001.200179</v>
      </c>
      <c r="F541" s="66" t="s">
        <v>21</v>
      </c>
      <c r="G541" s="66">
        <v>847001</v>
      </c>
      <c r="H541" s="66" t="s">
        <v>23</v>
      </c>
      <c r="I541" s="66">
        <v>200179</v>
      </c>
      <c r="J541" s="66" t="s">
        <v>3592</v>
      </c>
      <c r="K541" s="66">
        <v>1037</v>
      </c>
      <c r="L541" s="66">
        <v>3251</v>
      </c>
      <c r="M541" s="128">
        <v>3371287</v>
      </c>
    </row>
    <row r="542" spans="1:14" ht="30" customHeight="1" x14ac:dyDescent="0.35">
      <c r="A542" s="66">
        <v>8470230</v>
      </c>
      <c r="B542" s="66" t="s">
        <v>100</v>
      </c>
      <c r="C542" s="66">
        <v>425749</v>
      </c>
      <c r="D542" s="66" t="s">
        <v>115</v>
      </c>
      <c r="E542" s="66" t="str">
        <f t="shared" si="13"/>
        <v>847.8470230.1.425749.000000.847001.200179</v>
      </c>
      <c r="F542" s="66" t="s">
        <v>21</v>
      </c>
      <c r="G542" s="66">
        <v>847001</v>
      </c>
      <c r="H542" s="66" t="s">
        <v>23</v>
      </c>
      <c r="I542" s="66">
        <v>200179</v>
      </c>
      <c r="J542" s="66" t="s">
        <v>3597</v>
      </c>
      <c r="K542" s="66">
        <v>1379</v>
      </c>
      <c r="L542" s="66">
        <v>150196</v>
      </c>
      <c r="M542" s="243">
        <v>155340615</v>
      </c>
    </row>
    <row r="543" spans="1:14" ht="15" customHeight="1" x14ac:dyDescent="0.35">
      <c r="A543" s="66">
        <v>8470230</v>
      </c>
      <c r="B543" s="66" t="s">
        <v>100</v>
      </c>
      <c r="C543" s="66">
        <v>425761</v>
      </c>
      <c r="D543" s="66" t="s">
        <v>288</v>
      </c>
      <c r="E543" s="66" t="str">
        <f t="shared" si="13"/>
        <v>847.8470230.1.425761.000000.847001.200179</v>
      </c>
      <c r="F543" s="66" t="s">
        <v>21</v>
      </c>
      <c r="G543" s="66">
        <v>847001</v>
      </c>
      <c r="H543" s="66" t="s">
        <v>23</v>
      </c>
      <c r="I543" s="66">
        <v>200179</v>
      </c>
      <c r="J543" s="66" t="s">
        <v>3603</v>
      </c>
      <c r="K543" s="66">
        <v>10</v>
      </c>
      <c r="L543" s="66">
        <v>15000</v>
      </c>
      <c r="M543" s="128">
        <v>150000</v>
      </c>
    </row>
    <row r="544" spans="1:14" ht="15" customHeight="1" x14ac:dyDescent="0.35">
      <c r="A544" s="66">
        <v>8470230</v>
      </c>
      <c r="B544" s="66" t="s">
        <v>100</v>
      </c>
      <c r="C544" s="66">
        <v>425762</v>
      </c>
      <c r="D544" s="66" t="s">
        <v>600</v>
      </c>
      <c r="E544" s="66" t="str">
        <f t="shared" si="13"/>
        <v>847.8470230.1.425762.000000.847001.200179</v>
      </c>
      <c r="F544" s="66" t="s">
        <v>21</v>
      </c>
      <c r="G544" s="66">
        <v>847001</v>
      </c>
      <c r="H544" s="66" t="s">
        <v>23</v>
      </c>
      <c r="I544" s="66">
        <v>200179</v>
      </c>
      <c r="J544" s="66" t="s">
        <v>3609</v>
      </c>
      <c r="K544" s="66">
        <v>10</v>
      </c>
      <c r="L544" s="66">
        <v>15000</v>
      </c>
      <c r="M544" s="128">
        <v>150000</v>
      </c>
    </row>
    <row r="545" spans="1:13" ht="15" customHeight="1" x14ac:dyDescent="0.35">
      <c r="A545" s="66">
        <v>8470230</v>
      </c>
      <c r="B545" s="66" t="s">
        <v>100</v>
      </c>
      <c r="C545" s="66">
        <v>425770</v>
      </c>
      <c r="D545" s="66" t="s">
        <v>132</v>
      </c>
      <c r="E545" s="66" t="str">
        <f t="shared" si="13"/>
        <v>847.8470230.1.425770.000000.847001.200179</v>
      </c>
      <c r="F545" s="66" t="s">
        <v>21</v>
      </c>
      <c r="G545" s="66">
        <v>847001</v>
      </c>
      <c r="H545" s="66" t="s">
        <v>23</v>
      </c>
      <c r="I545" s="66">
        <v>200179</v>
      </c>
      <c r="M545" s="128">
        <v>0</v>
      </c>
    </row>
    <row r="546" spans="1:13" ht="15" customHeight="1" x14ac:dyDescent="0.35">
      <c r="A546" s="66">
        <v>8470230</v>
      </c>
      <c r="B546" s="66" t="s">
        <v>100</v>
      </c>
      <c r="C546" s="66">
        <v>425900</v>
      </c>
      <c r="D546" s="66" t="s">
        <v>40</v>
      </c>
      <c r="E546" s="66" t="str">
        <f t="shared" si="13"/>
        <v>847.8470230.1.425900.000000.847001.200179</v>
      </c>
      <c r="F546" s="66" t="s">
        <v>21</v>
      </c>
      <c r="G546" s="66">
        <v>847001</v>
      </c>
      <c r="H546" s="66" t="s">
        <v>23</v>
      </c>
      <c r="I546" s="66">
        <v>200179</v>
      </c>
      <c r="J546" s="66" t="s">
        <v>3613</v>
      </c>
      <c r="K546" s="66">
        <v>195</v>
      </c>
      <c r="L546" s="66">
        <v>259.5</v>
      </c>
      <c r="M546" s="128">
        <v>50602.5</v>
      </c>
    </row>
    <row r="547" spans="1:13" ht="15" customHeight="1" x14ac:dyDescent="0.35">
      <c r="A547" s="66">
        <v>8470230</v>
      </c>
      <c r="B547" s="66" t="s">
        <v>100</v>
      </c>
      <c r="C547" s="66">
        <v>426610</v>
      </c>
      <c r="D547" s="66" t="s">
        <v>43</v>
      </c>
      <c r="E547" s="66" t="str">
        <f t="shared" si="13"/>
        <v>847.8470230.1.426610.000000.847001.200179</v>
      </c>
      <c r="F547" s="66" t="s">
        <v>21</v>
      </c>
      <c r="G547" s="66">
        <v>847001</v>
      </c>
      <c r="H547" s="66" t="s">
        <v>23</v>
      </c>
      <c r="I547" s="66">
        <v>200179</v>
      </c>
      <c r="J547" s="66" t="s">
        <v>3619</v>
      </c>
      <c r="K547" s="66">
        <v>1</v>
      </c>
      <c r="L547" s="66">
        <v>10000</v>
      </c>
      <c r="M547" s="128">
        <v>10000</v>
      </c>
    </row>
    <row r="548" spans="1:13" ht="15" customHeight="1" x14ac:dyDescent="0.35">
      <c r="A548" s="66">
        <v>8470230</v>
      </c>
      <c r="B548" s="66" t="s">
        <v>100</v>
      </c>
      <c r="C548" s="66">
        <v>428090</v>
      </c>
      <c r="D548" s="66" t="s">
        <v>52</v>
      </c>
      <c r="E548" s="66" t="str">
        <f t="shared" si="13"/>
        <v>847.8470230.1.428090.000000.847001.200179</v>
      </c>
      <c r="F548" s="66" t="s">
        <v>21</v>
      </c>
      <c r="G548" s="66">
        <v>847001</v>
      </c>
      <c r="H548" s="66" t="s">
        <v>23</v>
      </c>
      <c r="I548" s="66">
        <v>200179</v>
      </c>
      <c r="J548" s="66" t="s">
        <v>3624</v>
      </c>
      <c r="K548" s="66">
        <v>4</v>
      </c>
      <c r="L548" s="66">
        <v>24250</v>
      </c>
      <c r="M548" s="128">
        <v>97000</v>
      </c>
    </row>
    <row r="549" spans="1:13" ht="15" customHeight="1" x14ac:dyDescent="0.35">
      <c r="A549" s="66">
        <v>8470230</v>
      </c>
      <c r="B549" s="66" t="s">
        <v>100</v>
      </c>
      <c r="C549" s="66">
        <v>428640</v>
      </c>
      <c r="D549" s="66" t="s">
        <v>55</v>
      </c>
      <c r="E549" s="66" t="str">
        <f t="shared" si="13"/>
        <v>847.8470230.1.428640.000000.847001.200179</v>
      </c>
      <c r="F549" s="66" t="s">
        <v>21</v>
      </c>
      <c r="G549" s="66">
        <v>847001</v>
      </c>
      <c r="H549" s="66" t="s">
        <v>23</v>
      </c>
      <c r="I549" s="66">
        <v>200179</v>
      </c>
      <c r="J549" s="66" t="s">
        <v>3629</v>
      </c>
      <c r="K549" s="66">
        <v>2000</v>
      </c>
      <c r="L549" s="66">
        <v>40</v>
      </c>
      <c r="M549" s="128">
        <v>80000</v>
      </c>
    </row>
    <row r="550" spans="1:13" ht="15" customHeight="1" x14ac:dyDescent="0.35">
      <c r="A550" s="66">
        <v>8470230</v>
      </c>
      <c r="B550" s="66" t="s">
        <v>100</v>
      </c>
      <c r="C550" s="66">
        <v>492310</v>
      </c>
      <c r="D550" s="66" t="s">
        <v>871</v>
      </c>
      <c r="E550" s="66" t="str">
        <f t="shared" si="13"/>
        <v>847.8470230.1.492310.000000.847001.300180</v>
      </c>
      <c r="F550" s="66" t="s">
        <v>21</v>
      </c>
      <c r="G550" s="66">
        <v>847001</v>
      </c>
      <c r="H550" s="66" t="s">
        <v>863</v>
      </c>
      <c r="I550" s="66">
        <v>300180</v>
      </c>
      <c r="J550" s="66" t="s">
        <v>3636</v>
      </c>
      <c r="K550" s="66">
        <v>158</v>
      </c>
      <c r="L550" s="66">
        <v>4500</v>
      </c>
      <c r="M550" s="128">
        <v>711000</v>
      </c>
    </row>
    <row r="551" spans="1:13" ht="15" customHeight="1" x14ac:dyDescent="0.35">
      <c r="A551" s="66">
        <v>8470230</v>
      </c>
      <c r="B551" s="66" t="s">
        <v>100</v>
      </c>
      <c r="C551" s="66">
        <v>436110</v>
      </c>
      <c r="D551" s="66" t="s">
        <v>64</v>
      </c>
      <c r="E551" s="66" t="str">
        <f t="shared" si="13"/>
        <v>847.8470230.1.436110.000000.847001.200179</v>
      </c>
      <c r="F551" s="66" t="s">
        <v>21</v>
      </c>
      <c r="G551" s="66">
        <v>847001</v>
      </c>
      <c r="H551" s="66" t="s">
        <v>23</v>
      </c>
      <c r="I551" s="66">
        <v>200179</v>
      </c>
      <c r="J551" s="66" t="s">
        <v>3632</v>
      </c>
      <c r="K551" s="66">
        <v>1</v>
      </c>
      <c r="L551" s="66">
        <v>5000</v>
      </c>
      <c r="M551" s="128">
        <v>5000</v>
      </c>
    </row>
    <row r="552" spans="1:13" ht="15" customHeight="1" x14ac:dyDescent="0.35">
      <c r="A552" s="66">
        <v>8471010</v>
      </c>
      <c r="B552" s="66" t="s">
        <v>473</v>
      </c>
      <c r="C552" s="66">
        <v>425100</v>
      </c>
      <c r="D552" s="66" t="s">
        <v>79</v>
      </c>
      <c r="E552" s="66" t="str">
        <f t="shared" si="13"/>
        <v>847.8471010.1.425100.000000.847001.200179</v>
      </c>
      <c r="F552" s="66" t="s">
        <v>21</v>
      </c>
      <c r="G552" s="66">
        <v>847001</v>
      </c>
      <c r="H552" s="66" t="s">
        <v>23</v>
      </c>
      <c r="I552" s="66">
        <v>200179</v>
      </c>
      <c r="J552" s="66" t="s">
        <v>5498</v>
      </c>
      <c r="K552" s="66">
        <v>52</v>
      </c>
      <c r="L552" s="66">
        <v>2500</v>
      </c>
      <c r="M552" s="128">
        <v>130000</v>
      </c>
    </row>
    <row r="553" spans="1:13" ht="15" customHeight="1" x14ac:dyDescent="0.35">
      <c r="A553" s="66">
        <v>8471010</v>
      </c>
      <c r="B553" s="66" t="s">
        <v>473</v>
      </c>
      <c r="C553" s="66">
        <v>425900</v>
      </c>
      <c r="D553" s="66" t="s">
        <v>40</v>
      </c>
      <c r="E553" s="66" t="str">
        <f t="shared" si="13"/>
        <v>847.8471010.1.425900.000000.847001.200179</v>
      </c>
      <c r="F553" s="66" t="s">
        <v>21</v>
      </c>
      <c r="G553" s="66">
        <v>847001</v>
      </c>
      <c r="H553" s="66" t="s">
        <v>23</v>
      </c>
      <c r="I553" s="66">
        <v>200179</v>
      </c>
      <c r="J553" s="66" t="s">
        <v>5499</v>
      </c>
      <c r="K553" s="66">
        <v>3125</v>
      </c>
      <c r="L553" s="66">
        <v>65</v>
      </c>
      <c r="M553" s="128">
        <v>203125</v>
      </c>
    </row>
    <row r="554" spans="1:13" ht="15" customHeight="1" x14ac:dyDescent="0.35">
      <c r="A554" s="66">
        <v>8471010</v>
      </c>
      <c r="B554" s="66" t="s">
        <v>473</v>
      </c>
      <c r="C554" s="66">
        <v>436110</v>
      </c>
      <c r="D554" s="66" t="s">
        <v>64</v>
      </c>
      <c r="E554" s="66" t="str">
        <f t="shared" si="13"/>
        <v>847.8471010.1.436110.000000.847001.200179</v>
      </c>
      <c r="F554" s="66" t="s">
        <v>21</v>
      </c>
      <c r="G554" s="66">
        <v>847001</v>
      </c>
      <c r="H554" s="66" t="s">
        <v>23</v>
      </c>
      <c r="I554" s="66">
        <v>200179</v>
      </c>
      <c r="J554" s="66" t="s">
        <v>5500</v>
      </c>
      <c r="K554" s="66">
        <v>250</v>
      </c>
      <c r="L554" s="66">
        <v>247.5</v>
      </c>
      <c r="M554" s="128">
        <v>61875</v>
      </c>
    </row>
    <row r="555" spans="1:13" ht="15" customHeight="1" x14ac:dyDescent="0.35">
      <c r="A555" s="66">
        <v>8471010</v>
      </c>
      <c r="B555" s="66" t="s">
        <v>473</v>
      </c>
      <c r="C555" s="66">
        <v>436120</v>
      </c>
      <c r="D555" s="66" t="s">
        <v>431</v>
      </c>
      <c r="E555" s="66" t="str">
        <f t="shared" si="13"/>
        <v>847.8471010.1.436120.000000.847001.200179</v>
      </c>
      <c r="F555" s="66" t="s">
        <v>21</v>
      </c>
      <c r="G555" s="66">
        <v>847001</v>
      </c>
      <c r="H555" s="66" t="s">
        <v>23</v>
      </c>
      <c r="I555" s="66">
        <v>200179</v>
      </c>
      <c r="J555" s="66" t="s">
        <v>5501</v>
      </c>
      <c r="K555" s="66">
        <v>250</v>
      </c>
      <c r="L555" s="66">
        <v>30</v>
      </c>
      <c r="M555" s="128">
        <v>7500</v>
      </c>
    </row>
    <row r="556" spans="1:13" ht="15" customHeight="1" x14ac:dyDescent="0.35">
      <c r="A556" s="66">
        <v>8471010</v>
      </c>
      <c r="B556" s="66" t="s">
        <v>473</v>
      </c>
      <c r="C556" s="66">
        <v>425720</v>
      </c>
      <c r="D556" s="66" t="s">
        <v>126</v>
      </c>
      <c r="E556" s="66" t="str">
        <f t="shared" si="13"/>
        <v>847.8471010.1.425720.000000.847001.200179</v>
      </c>
      <c r="F556" s="66" t="s">
        <v>21</v>
      </c>
      <c r="G556" s="66">
        <v>847001</v>
      </c>
      <c r="H556" s="66" t="s">
        <v>23</v>
      </c>
      <c r="I556" s="66">
        <v>200179</v>
      </c>
      <c r="J556" s="66" t="s">
        <v>5502</v>
      </c>
      <c r="K556" s="66">
        <v>55</v>
      </c>
      <c r="L556" s="66">
        <v>1384</v>
      </c>
      <c r="M556" s="128">
        <v>76120</v>
      </c>
    </row>
    <row r="557" spans="1:13" ht="15" customHeight="1" x14ac:dyDescent="0.35">
      <c r="A557" s="66">
        <v>8471010</v>
      </c>
      <c r="B557" s="66" t="s">
        <v>473</v>
      </c>
      <c r="C557" s="66">
        <v>425510</v>
      </c>
      <c r="D557" s="66" t="s">
        <v>37</v>
      </c>
      <c r="E557" s="66" t="str">
        <f t="shared" si="13"/>
        <v>847.8471010.1.425510.000000.847001.200179</v>
      </c>
      <c r="F557" s="66" t="s">
        <v>21</v>
      </c>
      <c r="G557" s="66">
        <v>847001</v>
      </c>
      <c r="H557" s="66" t="s">
        <v>23</v>
      </c>
      <c r="I557" s="66">
        <v>200179</v>
      </c>
      <c r="J557" s="66" t="s">
        <v>5503</v>
      </c>
      <c r="K557" s="66">
        <v>5</v>
      </c>
      <c r="L557" s="66">
        <v>20000</v>
      </c>
      <c r="M557" s="128">
        <v>100000</v>
      </c>
    </row>
    <row r="558" spans="1:13" ht="15" customHeight="1" x14ac:dyDescent="0.35">
      <c r="A558" s="66">
        <v>8471210</v>
      </c>
      <c r="B558" s="66" t="s">
        <v>679</v>
      </c>
      <c r="C558" s="66">
        <v>425900</v>
      </c>
      <c r="D558" s="66" t="s">
        <v>40</v>
      </c>
      <c r="E558" s="66" t="str">
        <f t="shared" si="13"/>
        <v>847.8471210.1.425900.000000.847001.200179</v>
      </c>
      <c r="F558" s="66" t="s">
        <v>21</v>
      </c>
      <c r="G558" s="66">
        <v>847001</v>
      </c>
      <c r="H558" s="66" t="s">
        <v>23</v>
      </c>
      <c r="I558" s="66">
        <v>200179</v>
      </c>
      <c r="J558" s="66" t="s">
        <v>3650</v>
      </c>
      <c r="K558" s="66">
        <v>5</v>
      </c>
      <c r="L558" s="66">
        <v>3000</v>
      </c>
      <c r="M558" s="128">
        <v>15000</v>
      </c>
    </row>
    <row r="559" spans="1:13" ht="15" customHeight="1" x14ac:dyDescent="0.35">
      <c r="A559" s="66">
        <v>8471210</v>
      </c>
      <c r="B559" s="66" t="s">
        <v>679</v>
      </c>
      <c r="C559" s="66">
        <v>428090</v>
      </c>
      <c r="D559" s="66" t="s">
        <v>52</v>
      </c>
      <c r="E559" s="66" t="str">
        <f t="shared" si="13"/>
        <v>847.8471210.1.428090.000000.847001.200179</v>
      </c>
      <c r="F559" s="66" t="s">
        <v>21</v>
      </c>
      <c r="G559" s="66">
        <v>847001</v>
      </c>
      <c r="H559" s="66" t="s">
        <v>23</v>
      </c>
      <c r="I559" s="66">
        <v>200179</v>
      </c>
      <c r="J559" s="66" t="s">
        <v>3655</v>
      </c>
      <c r="K559" s="66">
        <v>4</v>
      </c>
      <c r="L559" s="66">
        <v>25000</v>
      </c>
      <c r="M559" s="128">
        <v>100000</v>
      </c>
    </row>
    <row r="560" spans="1:13" ht="15" customHeight="1" x14ac:dyDescent="0.35">
      <c r="A560" s="66">
        <v>8471210</v>
      </c>
      <c r="B560" s="66" t="s">
        <v>679</v>
      </c>
      <c r="C560" s="66">
        <v>435530</v>
      </c>
      <c r="D560" s="66" t="s">
        <v>150</v>
      </c>
      <c r="E560" s="66" t="str">
        <f t="shared" si="13"/>
        <v>847.8471210.1.435530.000000.847001.200179</v>
      </c>
      <c r="F560" s="66" t="s">
        <v>21</v>
      </c>
      <c r="G560" s="66">
        <v>847001</v>
      </c>
      <c r="H560" s="66" t="s">
        <v>23</v>
      </c>
      <c r="I560" s="66">
        <v>200179</v>
      </c>
      <c r="J560" s="66" t="s">
        <v>3662</v>
      </c>
      <c r="K560" s="66">
        <v>5</v>
      </c>
      <c r="L560" s="66">
        <v>4000</v>
      </c>
      <c r="M560" s="128">
        <v>20000</v>
      </c>
    </row>
    <row r="561" spans="1:13" ht="15" customHeight="1" x14ac:dyDescent="0.35">
      <c r="A561" s="66">
        <v>8471210</v>
      </c>
      <c r="B561" s="66" t="s">
        <v>679</v>
      </c>
      <c r="C561" s="66">
        <v>428640</v>
      </c>
      <c r="D561" s="66" t="s">
        <v>55</v>
      </c>
      <c r="E561" s="66" t="str">
        <f t="shared" si="13"/>
        <v>847.8471210.1.428640.000000.847001.200179</v>
      </c>
      <c r="F561" s="66" t="s">
        <v>21</v>
      </c>
      <c r="G561" s="66">
        <v>847001</v>
      </c>
      <c r="H561" s="66" t="s">
        <v>23</v>
      </c>
      <c r="I561" s="66">
        <v>200179</v>
      </c>
      <c r="J561" s="66" t="s">
        <v>3658</v>
      </c>
      <c r="K561" s="66">
        <v>4</v>
      </c>
      <c r="L561" s="66">
        <v>5000</v>
      </c>
      <c r="M561" s="128">
        <v>20000</v>
      </c>
    </row>
    <row r="562" spans="1:13" ht="15" customHeight="1" x14ac:dyDescent="0.35">
      <c r="A562" s="66">
        <v>8471220</v>
      </c>
      <c r="B562" s="66" t="s">
        <v>518</v>
      </c>
      <c r="C562" s="66">
        <v>425510</v>
      </c>
      <c r="D562" s="66" t="s">
        <v>37</v>
      </c>
      <c r="E562" s="66" t="str">
        <f t="shared" si="13"/>
        <v>847.8471220.1.425510.000000.847001.200179</v>
      </c>
      <c r="F562" s="66" t="s">
        <v>21</v>
      </c>
      <c r="G562" s="66">
        <v>847001</v>
      </c>
      <c r="H562" s="66" t="s">
        <v>23</v>
      </c>
      <c r="I562" s="66">
        <v>200179</v>
      </c>
      <c r="J562" s="66" t="s">
        <v>3664</v>
      </c>
      <c r="K562" s="66">
        <v>2400</v>
      </c>
      <c r="L562" s="66">
        <v>1</v>
      </c>
      <c r="M562" s="128">
        <v>2400</v>
      </c>
    </row>
    <row r="563" spans="1:13" ht="15" customHeight="1" x14ac:dyDescent="0.35">
      <c r="A563" s="66">
        <v>8471220</v>
      </c>
      <c r="B563" s="66" t="s">
        <v>518</v>
      </c>
      <c r="C563" s="66">
        <v>425550</v>
      </c>
      <c r="D563" s="66" t="s">
        <v>83</v>
      </c>
      <c r="E563" s="66" t="str">
        <f t="shared" si="13"/>
        <v>847.8471220.1.425550.000000.847001.200179</v>
      </c>
      <c r="F563" s="66" t="s">
        <v>21</v>
      </c>
      <c r="G563" s="66">
        <v>847001</v>
      </c>
      <c r="H563" s="66" t="s">
        <v>23</v>
      </c>
      <c r="I563" s="66">
        <v>200179</v>
      </c>
      <c r="M563" s="128">
        <v>0</v>
      </c>
    </row>
    <row r="564" spans="1:13" ht="15" customHeight="1" x14ac:dyDescent="0.35">
      <c r="A564" s="66">
        <v>8471220</v>
      </c>
      <c r="B564" s="66" t="s">
        <v>518</v>
      </c>
      <c r="C564" s="66">
        <v>425741</v>
      </c>
      <c r="D564" s="66" t="s">
        <v>633</v>
      </c>
      <c r="E564" s="66" t="str">
        <f t="shared" si="13"/>
        <v>847.8471220.1.425741.000000.847001.200179</v>
      </c>
      <c r="F564" s="66" t="s">
        <v>21</v>
      </c>
      <c r="G564" s="66">
        <v>847001</v>
      </c>
      <c r="H564" s="66" t="s">
        <v>23</v>
      </c>
      <c r="I564" s="66">
        <v>200179</v>
      </c>
      <c r="J564" s="66" t="s">
        <v>5504</v>
      </c>
      <c r="K564" s="66">
        <v>122724000</v>
      </c>
      <c r="L564" s="66">
        <v>1</v>
      </c>
      <c r="M564" s="241">
        <v>92043000</v>
      </c>
    </row>
    <row r="565" spans="1:13" ht="15" customHeight="1" x14ac:dyDescent="0.35">
      <c r="A565" s="66">
        <v>8471220</v>
      </c>
      <c r="B565" s="66" t="s">
        <v>518</v>
      </c>
      <c r="C565" s="66">
        <v>425900</v>
      </c>
      <c r="D565" s="66" t="s">
        <v>40</v>
      </c>
      <c r="E565" s="66" t="str">
        <f t="shared" si="13"/>
        <v>847.8471220.1.425900.000000.847001.200179</v>
      </c>
      <c r="F565" s="66" t="s">
        <v>21</v>
      </c>
      <c r="G565" s="66">
        <v>847001</v>
      </c>
      <c r="H565" s="66" t="s">
        <v>23</v>
      </c>
      <c r="I565" s="66">
        <v>200179</v>
      </c>
      <c r="L565" s="66">
        <v>0</v>
      </c>
      <c r="M565" s="128">
        <v>0</v>
      </c>
    </row>
    <row r="566" spans="1:13" ht="15" customHeight="1" x14ac:dyDescent="0.35">
      <c r="A566" s="66">
        <v>8471220</v>
      </c>
      <c r="B566" s="66" t="s">
        <v>518</v>
      </c>
      <c r="C566" s="66">
        <v>426900</v>
      </c>
      <c r="D566" s="66" t="s">
        <v>360</v>
      </c>
      <c r="E566" s="66" t="str">
        <f t="shared" si="13"/>
        <v>847.8471220.1.426900.000000.847001.200179</v>
      </c>
      <c r="F566" s="66" t="s">
        <v>21</v>
      </c>
      <c r="G566" s="66">
        <v>847001</v>
      </c>
      <c r="H566" s="66" t="s">
        <v>23</v>
      </c>
      <c r="I566" s="66">
        <v>200179</v>
      </c>
      <c r="J566" s="66" t="s">
        <v>3669</v>
      </c>
      <c r="K566" s="66">
        <v>13000</v>
      </c>
      <c r="L566" s="66">
        <v>1</v>
      </c>
      <c r="M566" s="128">
        <v>13000</v>
      </c>
    </row>
    <row r="567" spans="1:13" ht="15" customHeight="1" x14ac:dyDescent="0.35">
      <c r="A567" s="66">
        <v>8471220</v>
      </c>
      <c r="B567" s="66" t="s">
        <v>518</v>
      </c>
      <c r="C567" s="66">
        <v>435340</v>
      </c>
      <c r="D567" s="66" t="s">
        <v>239</v>
      </c>
      <c r="E567" s="66" t="str">
        <f t="shared" si="13"/>
        <v>847.8471220.1.435340.000000.847001.200179</v>
      </c>
      <c r="F567" s="66" t="s">
        <v>21</v>
      </c>
      <c r="G567" s="66">
        <v>847001</v>
      </c>
      <c r="H567" s="66" t="s">
        <v>23</v>
      </c>
      <c r="I567" s="66">
        <v>200179</v>
      </c>
      <c r="J567" s="66" t="s">
        <v>3670</v>
      </c>
      <c r="K567" s="66">
        <v>13072010</v>
      </c>
      <c r="L567" s="66">
        <v>1</v>
      </c>
      <c r="M567" s="128">
        <v>13072010</v>
      </c>
    </row>
    <row r="568" spans="1:13" ht="15" customHeight="1" x14ac:dyDescent="0.35">
      <c r="A568" s="66">
        <v>8471220</v>
      </c>
      <c r="B568" s="66" t="s">
        <v>518</v>
      </c>
      <c r="C568" s="66">
        <v>436110</v>
      </c>
      <c r="D568" s="66" t="s">
        <v>64</v>
      </c>
      <c r="E568" s="66" t="str">
        <f t="shared" si="13"/>
        <v>847.8471220.1.436110.000000.847001.200179</v>
      </c>
      <c r="F568" s="66" t="s">
        <v>21</v>
      </c>
      <c r="G568" s="66">
        <v>847001</v>
      </c>
      <c r="H568" s="66" t="s">
        <v>23</v>
      </c>
      <c r="I568" s="66">
        <v>200179</v>
      </c>
      <c r="J568" s="66" t="s">
        <v>3673</v>
      </c>
      <c r="K568" s="66">
        <v>350000</v>
      </c>
      <c r="L568" s="66">
        <v>1</v>
      </c>
      <c r="M568" s="128">
        <v>350000</v>
      </c>
    </row>
    <row r="569" spans="1:13" ht="15" customHeight="1" x14ac:dyDescent="0.35">
      <c r="A569" s="66">
        <v>8471220</v>
      </c>
      <c r="B569" s="66" t="s">
        <v>518</v>
      </c>
      <c r="C569" s="66">
        <v>436120</v>
      </c>
      <c r="D569" s="66" t="s">
        <v>431</v>
      </c>
      <c r="E569" s="66" t="str">
        <f t="shared" si="13"/>
        <v>847.8471220.1.436120.000000.847001.200179</v>
      </c>
      <c r="F569" s="66" t="s">
        <v>21</v>
      </c>
      <c r="G569" s="66">
        <v>847001</v>
      </c>
      <c r="H569" s="66" t="s">
        <v>23</v>
      </c>
      <c r="I569" s="66">
        <v>200179</v>
      </c>
      <c r="J569" s="66" t="s">
        <v>3674</v>
      </c>
      <c r="K569" s="66">
        <v>7000</v>
      </c>
      <c r="L569" s="66">
        <v>1</v>
      </c>
      <c r="M569" s="128">
        <v>7000</v>
      </c>
    </row>
    <row r="570" spans="1:13" ht="15" customHeight="1" x14ac:dyDescent="0.35">
      <c r="A570" s="66">
        <v>8471230</v>
      </c>
      <c r="B570" s="66" t="s">
        <v>526</v>
      </c>
      <c r="C570" s="66">
        <v>425742</v>
      </c>
      <c r="D570" s="66" t="s">
        <v>528</v>
      </c>
      <c r="E570" s="66" t="str">
        <f t="shared" si="13"/>
        <v>847.8471230.1.425742.000000.847001.200179</v>
      </c>
      <c r="F570" s="66" t="s">
        <v>21</v>
      </c>
      <c r="G570" s="66">
        <v>847001</v>
      </c>
      <c r="H570" s="66" t="s">
        <v>23</v>
      </c>
      <c r="I570" s="66">
        <v>200179</v>
      </c>
      <c r="J570" s="66" t="s">
        <v>3677</v>
      </c>
      <c r="K570" s="66">
        <v>8</v>
      </c>
      <c r="L570" s="66">
        <v>312500</v>
      </c>
      <c r="M570" s="128">
        <v>2500000</v>
      </c>
    </row>
    <row r="571" spans="1:13" ht="15" customHeight="1" x14ac:dyDescent="0.35">
      <c r="A571" s="66">
        <v>8471230</v>
      </c>
      <c r="B571" s="66" t="s">
        <v>526</v>
      </c>
      <c r="C571" s="66">
        <v>426610</v>
      </c>
      <c r="D571" s="66" t="s">
        <v>43</v>
      </c>
      <c r="E571" s="66" t="str">
        <f t="shared" si="13"/>
        <v>847.8471230.1.426610.000000.847001.200179</v>
      </c>
      <c r="F571" s="66" t="s">
        <v>21</v>
      </c>
      <c r="G571" s="66">
        <v>847001</v>
      </c>
      <c r="H571" s="66" t="s">
        <v>23</v>
      </c>
      <c r="I571" s="66">
        <v>200179</v>
      </c>
      <c r="J571" s="66" t="s">
        <v>5505</v>
      </c>
      <c r="K571" s="66">
        <v>1</v>
      </c>
      <c r="L571" s="66">
        <v>120000</v>
      </c>
      <c r="M571" s="128">
        <v>120000</v>
      </c>
    </row>
    <row r="572" spans="1:13" ht="15" customHeight="1" x14ac:dyDescent="0.35">
      <c r="A572" s="66">
        <v>8471240</v>
      </c>
      <c r="B572" s="66" t="s">
        <v>532</v>
      </c>
      <c r="C572" s="66">
        <v>425510</v>
      </c>
      <c r="D572" s="66" t="s">
        <v>37</v>
      </c>
      <c r="E572" s="66" t="str">
        <f t="shared" si="13"/>
        <v>847.8471240.1.425510.000000.847001.200179</v>
      </c>
      <c r="F572" s="66" t="s">
        <v>21</v>
      </c>
      <c r="G572" s="66">
        <v>847001</v>
      </c>
      <c r="H572" s="66" t="s">
        <v>23</v>
      </c>
      <c r="I572" s="66">
        <v>200179</v>
      </c>
      <c r="J572" s="66" t="s">
        <v>3687</v>
      </c>
      <c r="K572" s="66">
        <v>1</v>
      </c>
      <c r="L572" s="66">
        <v>45000</v>
      </c>
      <c r="M572" s="128">
        <v>45000</v>
      </c>
    </row>
    <row r="573" spans="1:13" ht="15" customHeight="1" x14ac:dyDescent="0.35">
      <c r="A573" s="66">
        <v>8471240</v>
      </c>
      <c r="B573" s="66" t="s">
        <v>532</v>
      </c>
      <c r="C573" s="66">
        <v>425510</v>
      </c>
      <c r="D573" s="66" t="s">
        <v>37</v>
      </c>
      <c r="E573" s="66" t="str">
        <f t="shared" ref="E573:E636" si="14">CONCATENATE(847,".",A573,".",1,".",C573,".","000000",".",G573,".",I573)</f>
        <v>847.8471240.1.425510.000000.847001.200179</v>
      </c>
      <c r="F573" s="66" t="s">
        <v>21</v>
      </c>
      <c r="G573" s="66">
        <v>847001</v>
      </c>
      <c r="H573" s="66" t="s">
        <v>23</v>
      </c>
      <c r="I573" s="66">
        <v>200179</v>
      </c>
      <c r="J573" s="66" t="s">
        <v>3691</v>
      </c>
      <c r="K573" s="66">
        <v>1</v>
      </c>
      <c r="L573" s="66">
        <v>20000</v>
      </c>
      <c r="M573" s="128">
        <v>20000</v>
      </c>
    </row>
    <row r="574" spans="1:13" ht="15" customHeight="1" x14ac:dyDescent="0.35">
      <c r="A574" s="66">
        <v>8471240</v>
      </c>
      <c r="B574" s="66" t="s">
        <v>532</v>
      </c>
      <c r="C574" s="66">
        <v>425510</v>
      </c>
      <c r="D574" s="66" t="s">
        <v>37</v>
      </c>
      <c r="E574" s="66" t="str">
        <f t="shared" si="14"/>
        <v>847.8471240.1.425510.000000.847001.200179</v>
      </c>
      <c r="F574" s="66" t="s">
        <v>21</v>
      </c>
      <c r="G574" s="66">
        <v>847001</v>
      </c>
      <c r="H574" s="66" t="s">
        <v>23</v>
      </c>
      <c r="I574" s="66">
        <v>200179</v>
      </c>
      <c r="J574" s="66" t="s">
        <v>3692</v>
      </c>
      <c r="K574" s="66">
        <v>1</v>
      </c>
      <c r="L574" s="66">
        <v>5000</v>
      </c>
      <c r="M574" s="128">
        <v>5000</v>
      </c>
    </row>
    <row r="575" spans="1:13" ht="15" customHeight="1" x14ac:dyDescent="0.35">
      <c r="A575" s="66">
        <v>8471240</v>
      </c>
      <c r="B575" s="66" t="s">
        <v>532</v>
      </c>
      <c r="C575" s="66">
        <v>425510</v>
      </c>
      <c r="D575" s="66" t="s">
        <v>37</v>
      </c>
      <c r="E575" s="66" t="str">
        <f t="shared" si="14"/>
        <v>847.8471240.1.425510.000000.847001.200179</v>
      </c>
      <c r="F575" s="66" t="s">
        <v>21</v>
      </c>
      <c r="G575" s="66">
        <v>847001</v>
      </c>
      <c r="H575" s="66" t="s">
        <v>23</v>
      </c>
      <c r="I575" s="66">
        <v>200179</v>
      </c>
      <c r="J575" s="66" t="s">
        <v>3693</v>
      </c>
      <c r="K575" s="66">
        <v>1</v>
      </c>
      <c r="L575" s="66">
        <v>80000</v>
      </c>
      <c r="M575" s="128">
        <v>80000</v>
      </c>
    </row>
    <row r="576" spans="1:13" ht="15" customHeight="1" x14ac:dyDescent="0.35">
      <c r="A576" s="66">
        <v>8471240</v>
      </c>
      <c r="B576" s="66" t="s">
        <v>532</v>
      </c>
      <c r="C576" s="66">
        <v>425510</v>
      </c>
      <c r="D576" s="66" t="s">
        <v>37</v>
      </c>
      <c r="E576" s="66" t="str">
        <f t="shared" si="14"/>
        <v>847.8471240.1.425510.000000.847001.200179</v>
      </c>
      <c r="F576" s="66" t="s">
        <v>21</v>
      </c>
      <c r="G576" s="66">
        <v>847001</v>
      </c>
      <c r="H576" s="66" t="s">
        <v>23</v>
      </c>
      <c r="I576" s="66">
        <v>200179</v>
      </c>
      <c r="J576" s="66" t="s">
        <v>3695</v>
      </c>
      <c r="K576" s="66">
        <v>1</v>
      </c>
      <c r="L576" s="66">
        <v>40000</v>
      </c>
      <c r="M576" s="128">
        <v>40000</v>
      </c>
    </row>
    <row r="577" spans="1:13" ht="15" customHeight="1" x14ac:dyDescent="0.35">
      <c r="A577" s="66">
        <v>8471240</v>
      </c>
      <c r="B577" s="66" t="s">
        <v>532</v>
      </c>
      <c r="C577" s="66">
        <v>425510</v>
      </c>
      <c r="D577" s="66" t="s">
        <v>37</v>
      </c>
      <c r="E577" s="66" t="str">
        <f t="shared" si="14"/>
        <v>847.8471240.1.425510.000000.847001.200179</v>
      </c>
      <c r="F577" s="66" t="s">
        <v>21</v>
      </c>
      <c r="G577" s="66">
        <v>847001</v>
      </c>
      <c r="H577" s="66" t="s">
        <v>23</v>
      </c>
      <c r="I577" s="66">
        <v>200179</v>
      </c>
      <c r="J577" s="66" t="s">
        <v>3697</v>
      </c>
      <c r="K577" s="66">
        <v>1</v>
      </c>
      <c r="L577" s="66">
        <v>30000</v>
      </c>
      <c r="M577" s="128">
        <v>30000</v>
      </c>
    </row>
    <row r="578" spans="1:13" ht="15" customHeight="1" x14ac:dyDescent="0.35">
      <c r="A578" s="66">
        <v>8471240</v>
      </c>
      <c r="B578" s="66" t="s">
        <v>532</v>
      </c>
      <c r="C578" s="66">
        <v>425720</v>
      </c>
      <c r="D578" s="66" t="s">
        <v>126</v>
      </c>
      <c r="E578" s="66" t="str">
        <f t="shared" si="14"/>
        <v>847.8471240.1.425720.000000.847001.200179</v>
      </c>
      <c r="F578" s="66" t="s">
        <v>21</v>
      </c>
      <c r="G578" s="66">
        <v>847001</v>
      </c>
      <c r="H578" s="66" t="s">
        <v>23</v>
      </c>
      <c r="I578" s="66">
        <v>200179</v>
      </c>
      <c r="J578" s="66" t="s">
        <v>3700</v>
      </c>
      <c r="K578" s="66">
        <v>1</v>
      </c>
      <c r="L578" s="66">
        <v>75000</v>
      </c>
      <c r="M578" s="128">
        <v>75000</v>
      </c>
    </row>
    <row r="579" spans="1:13" ht="15" customHeight="1" x14ac:dyDescent="0.35">
      <c r="A579" s="66">
        <v>8471240</v>
      </c>
      <c r="B579" s="66" t="s">
        <v>532</v>
      </c>
      <c r="C579" s="66">
        <v>425720</v>
      </c>
      <c r="D579" s="66" t="s">
        <v>126</v>
      </c>
      <c r="E579" s="66" t="str">
        <f t="shared" si="14"/>
        <v>847.8471240.1.425720.000000.847001.200179</v>
      </c>
      <c r="F579" s="66" t="s">
        <v>21</v>
      </c>
      <c r="G579" s="66">
        <v>847001</v>
      </c>
      <c r="H579" s="66" t="s">
        <v>23</v>
      </c>
      <c r="I579" s="66">
        <v>200179</v>
      </c>
      <c r="J579" s="66" t="s">
        <v>3702</v>
      </c>
      <c r="K579" s="66">
        <v>1</v>
      </c>
      <c r="L579" s="66">
        <v>30000</v>
      </c>
      <c r="M579" s="128">
        <v>30000</v>
      </c>
    </row>
    <row r="580" spans="1:13" ht="15" customHeight="1" x14ac:dyDescent="0.35">
      <c r="A580" s="66">
        <v>8471240</v>
      </c>
      <c r="B580" s="66" t="s">
        <v>532</v>
      </c>
      <c r="C580" s="66">
        <v>425720</v>
      </c>
      <c r="D580" s="66" t="s">
        <v>126</v>
      </c>
      <c r="E580" s="66" t="str">
        <f t="shared" si="14"/>
        <v>847.8471240.1.425720.000000.847001.200179</v>
      </c>
      <c r="F580" s="66" t="s">
        <v>21</v>
      </c>
      <c r="G580" s="66">
        <v>847001</v>
      </c>
      <c r="H580" s="66" t="s">
        <v>23</v>
      </c>
      <c r="I580" s="66">
        <v>200179</v>
      </c>
      <c r="J580" s="66" t="s">
        <v>3705</v>
      </c>
      <c r="K580" s="66">
        <v>3</v>
      </c>
      <c r="L580" s="66">
        <v>6000</v>
      </c>
      <c r="M580" s="128">
        <v>18000</v>
      </c>
    </row>
    <row r="581" spans="1:13" ht="15" customHeight="1" x14ac:dyDescent="0.35">
      <c r="A581" s="66">
        <v>8471240</v>
      </c>
      <c r="B581" s="66" t="s">
        <v>532</v>
      </c>
      <c r="C581" s="66">
        <v>425720</v>
      </c>
      <c r="D581" s="66" t="s">
        <v>126</v>
      </c>
      <c r="E581" s="66" t="str">
        <f t="shared" si="14"/>
        <v>847.8471240.1.425720.000000.847001.200179</v>
      </c>
      <c r="F581" s="66" t="s">
        <v>21</v>
      </c>
      <c r="G581" s="66">
        <v>847001</v>
      </c>
      <c r="H581" s="66" t="s">
        <v>23</v>
      </c>
      <c r="I581" s="66">
        <v>200179</v>
      </c>
      <c r="J581" s="66" t="s">
        <v>3707</v>
      </c>
      <c r="K581" s="66">
        <v>10</v>
      </c>
      <c r="L581" s="66">
        <v>500</v>
      </c>
      <c r="M581" s="128">
        <v>5000</v>
      </c>
    </row>
    <row r="582" spans="1:13" ht="15" customHeight="1" x14ac:dyDescent="0.35">
      <c r="A582" s="66">
        <v>8471240</v>
      </c>
      <c r="B582" s="66" t="s">
        <v>532</v>
      </c>
      <c r="C582" s="66">
        <v>425750</v>
      </c>
      <c r="D582" s="66" t="s">
        <v>554</v>
      </c>
      <c r="E582" s="66" t="str">
        <f t="shared" si="14"/>
        <v>847.8471240.1.425750.000000.847001.200179</v>
      </c>
      <c r="F582" s="66" t="s">
        <v>21</v>
      </c>
      <c r="G582" s="66">
        <v>847001</v>
      </c>
      <c r="H582" s="66" t="s">
        <v>23</v>
      </c>
      <c r="I582" s="66">
        <v>200179</v>
      </c>
      <c r="J582" s="66" t="s">
        <v>3709</v>
      </c>
      <c r="K582" s="66">
        <v>6</v>
      </c>
      <c r="L582" s="66">
        <v>1400</v>
      </c>
      <c r="M582" s="128">
        <v>8400</v>
      </c>
    </row>
    <row r="583" spans="1:13" ht="15" customHeight="1" x14ac:dyDescent="0.35">
      <c r="A583" s="66">
        <v>8471240</v>
      </c>
      <c r="B583" s="66" t="s">
        <v>532</v>
      </c>
      <c r="C583" s="66">
        <v>425750</v>
      </c>
      <c r="D583" s="66" t="s">
        <v>554</v>
      </c>
      <c r="E583" s="66" t="str">
        <f t="shared" si="14"/>
        <v>847.8471240.1.425750.000000.847001.200179</v>
      </c>
      <c r="F583" s="66" t="s">
        <v>21</v>
      </c>
      <c r="G583" s="66">
        <v>847001</v>
      </c>
      <c r="H583" s="66" t="s">
        <v>23</v>
      </c>
      <c r="I583" s="66">
        <v>200179</v>
      </c>
      <c r="J583" s="66" t="s">
        <v>3711</v>
      </c>
      <c r="K583" s="66">
        <v>1</v>
      </c>
      <c r="L583" s="66">
        <v>14600</v>
      </c>
      <c r="M583" s="128">
        <v>14600</v>
      </c>
    </row>
    <row r="584" spans="1:13" ht="15" customHeight="1" x14ac:dyDescent="0.35">
      <c r="A584" s="66">
        <v>8471240</v>
      </c>
      <c r="B584" s="66" t="s">
        <v>532</v>
      </c>
      <c r="C584" s="66">
        <v>425761</v>
      </c>
      <c r="D584" s="66" t="s">
        <v>288</v>
      </c>
      <c r="E584" s="66" t="str">
        <f t="shared" si="14"/>
        <v>847.8471240.1.425761.000000.847001.200179</v>
      </c>
      <c r="F584" s="66" t="s">
        <v>21</v>
      </c>
      <c r="G584" s="66">
        <v>847001</v>
      </c>
      <c r="H584" s="66" t="s">
        <v>23</v>
      </c>
      <c r="I584" s="66">
        <v>200179</v>
      </c>
      <c r="J584" s="66" t="s">
        <v>3713</v>
      </c>
      <c r="K584" s="66">
        <v>1</v>
      </c>
      <c r="L584" s="66">
        <v>1000000</v>
      </c>
      <c r="M584" s="128">
        <v>1000000</v>
      </c>
    </row>
    <row r="585" spans="1:13" ht="15" customHeight="1" x14ac:dyDescent="0.35">
      <c r="A585" s="66">
        <v>8471240</v>
      </c>
      <c r="B585" s="66" t="s">
        <v>532</v>
      </c>
      <c r="C585" s="66">
        <v>425900</v>
      </c>
      <c r="D585" s="66" t="s">
        <v>40</v>
      </c>
      <c r="E585" s="66" t="str">
        <f t="shared" si="14"/>
        <v>847.8471240.1.425900.000000.847001.200179</v>
      </c>
      <c r="F585" s="66" t="s">
        <v>21</v>
      </c>
      <c r="G585" s="66">
        <v>847001</v>
      </c>
      <c r="H585" s="66" t="s">
        <v>23</v>
      </c>
      <c r="I585" s="66">
        <v>200179</v>
      </c>
      <c r="J585" s="66" t="s">
        <v>3716</v>
      </c>
      <c r="K585" s="66">
        <v>2</v>
      </c>
      <c r="L585" s="66">
        <v>7250</v>
      </c>
      <c r="M585" s="128">
        <v>14500</v>
      </c>
    </row>
    <row r="586" spans="1:13" ht="15" customHeight="1" x14ac:dyDescent="0.35">
      <c r="A586" s="66">
        <v>8471240</v>
      </c>
      <c r="B586" s="66" t="s">
        <v>532</v>
      </c>
      <c r="C586" s="66">
        <v>425900</v>
      </c>
      <c r="D586" s="66" t="s">
        <v>40</v>
      </c>
      <c r="E586" s="66" t="str">
        <f t="shared" si="14"/>
        <v>847.8471240.1.425900.000000.847001.200179</v>
      </c>
      <c r="F586" s="66" t="s">
        <v>21</v>
      </c>
      <c r="G586" s="66">
        <v>847001</v>
      </c>
      <c r="H586" s="66" t="s">
        <v>23</v>
      </c>
      <c r="I586" s="66">
        <v>200179</v>
      </c>
      <c r="J586" s="66" t="s">
        <v>3717</v>
      </c>
      <c r="K586" s="66">
        <v>3</v>
      </c>
      <c r="L586" s="66">
        <v>1500</v>
      </c>
      <c r="M586" s="128">
        <v>4500</v>
      </c>
    </row>
    <row r="587" spans="1:13" ht="15" customHeight="1" x14ac:dyDescent="0.35">
      <c r="A587" s="66">
        <v>8471240</v>
      </c>
      <c r="B587" s="66" t="s">
        <v>532</v>
      </c>
      <c r="C587" s="66">
        <v>425900</v>
      </c>
      <c r="D587" s="66" t="s">
        <v>40</v>
      </c>
      <c r="E587" s="66" t="str">
        <f t="shared" si="14"/>
        <v>847.8471240.1.425900.000000.847001.200179</v>
      </c>
      <c r="F587" s="66" t="s">
        <v>21</v>
      </c>
      <c r="G587" s="66">
        <v>847001</v>
      </c>
      <c r="H587" s="66" t="s">
        <v>23</v>
      </c>
      <c r="I587" s="66">
        <v>200179</v>
      </c>
      <c r="J587" s="66" t="s">
        <v>3718</v>
      </c>
      <c r="K587" s="66">
        <v>10</v>
      </c>
      <c r="L587" s="66">
        <v>500</v>
      </c>
      <c r="M587" s="128">
        <v>5000</v>
      </c>
    </row>
    <row r="588" spans="1:13" ht="15" customHeight="1" x14ac:dyDescent="0.35">
      <c r="A588" s="66">
        <v>8471240</v>
      </c>
      <c r="B588" s="66" t="s">
        <v>532</v>
      </c>
      <c r="C588" s="66">
        <v>426610</v>
      </c>
      <c r="D588" s="66" t="s">
        <v>43</v>
      </c>
      <c r="E588" s="66" t="str">
        <f t="shared" si="14"/>
        <v>847.8471240.1.426610.000000.847001.200179</v>
      </c>
      <c r="F588" s="66" t="s">
        <v>21</v>
      </c>
      <c r="G588" s="66">
        <v>847001</v>
      </c>
      <c r="H588" s="66" t="s">
        <v>23</v>
      </c>
      <c r="I588" s="66">
        <v>200179</v>
      </c>
      <c r="M588" s="128">
        <v>0</v>
      </c>
    </row>
    <row r="589" spans="1:13" ht="15" customHeight="1" x14ac:dyDescent="0.35">
      <c r="A589" s="66">
        <v>8471240</v>
      </c>
      <c r="B589" s="66" t="s">
        <v>532</v>
      </c>
      <c r="C589" s="66">
        <v>428090</v>
      </c>
      <c r="D589" s="66" t="s">
        <v>52</v>
      </c>
      <c r="E589" s="66" t="str">
        <f t="shared" si="14"/>
        <v>847.8471240.1.428090.000000.847001.200179</v>
      </c>
      <c r="F589" s="66" t="s">
        <v>21</v>
      </c>
      <c r="G589" s="66">
        <v>847001</v>
      </c>
      <c r="H589" s="66" t="s">
        <v>23</v>
      </c>
      <c r="I589" s="66">
        <v>200179</v>
      </c>
      <c r="J589" s="66" t="s">
        <v>3719</v>
      </c>
      <c r="K589" s="66">
        <v>2</v>
      </c>
      <c r="L589" s="66">
        <v>30000</v>
      </c>
      <c r="M589" s="128">
        <v>60000</v>
      </c>
    </row>
    <row r="590" spans="1:13" ht="15" customHeight="1" x14ac:dyDescent="0.35">
      <c r="A590" s="66">
        <v>8471240</v>
      </c>
      <c r="B590" s="66" t="s">
        <v>532</v>
      </c>
      <c r="C590" s="66">
        <v>428640</v>
      </c>
      <c r="D590" s="66" t="s">
        <v>55</v>
      </c>
      <c r="E590" s="66" t="str">
        <f t="shared" si="14"/>
        <v>847.8471240.1.428640.000000.847001.200179</v>
      </c>
      <c r="F590" s="66" t="s">
        <v>21</v>
      </c>
      <c r="G590" s="66">
        <v>847001</v>
      </c>
      <c r="H590" s="66" t="s">
        <v>23</v>
      </c>
      <c r="I590" s="66">
        <v>200179</v>
      </c>
      <c r="J590" s="66" t="s">
        <v>3720</v>
      </c>
      <c r="K590" s="66">
        <v>2</v>
      </c>
      <c r="L590" s="66">
        <v>5000</v>
      </c>
      <c r="M590" s="128">
        <v>10000</v>
      </c>
    </row>
    <row r="591" spans="1:13" ht="15" customHeight="1" x14ac:dyDescent="0.35">
      <c r="A591" s="66">
        <v>8471240</v>
      </c>
      <c r="B591" s="66" t="s">
        <v>532</v>
      </c>
      <c r="C591" s="66">
        <v>428640</v>
      </c>
      <c r="D591" s="66" t="s">
        <v>55</v>
      </c>
      <c r="E591" s="66" t="str">
        <f t="shared" si="14"/>
        <v>847.8471240.1.428640.000000.847001.200179</v>
      </c>
      <c r="F591" s="66" t="s">
        <v>21</v>
      </c>
      <c r="G591" s="66">
        <v>847001</v>
      </c>
      <c r="H591" s="66" t="s">
        <v>23</v>
      </c>
      <c r="I591" s="66">
        <v>200179</v>
      </c>
      <c r="J591" s="66" t="s">
        <v>3721</v>
      </c>
      <c r="K591" s="66">
        <v>80</v>
      </c>
      <c r="L591" s="66">
        <v>25</v>
      </c>
      <c r="M591" s="128">
        <v>2000</v>
      </c>
    </row>
    <row r="592" spans="1:13" ht="15" customHeight="1" x14ac:dyDescent="0.35">
      <c r="A592" s="66">
        <v>8471240</v>
      </c>
      <c r="B592" s="66" t="s">
        <v>532</v>
      </c>
      <c r="C592" s="66">
        <v>428640</v>
      </c>
      <c r="D592" s="66" t="s">
        <v>55</v>
      </c>
      <c r="E592" s="66" t="str">
        <f t="shared" si="14"/>
        <v>847.8471240.1.428640.000000.847001.200179</v>
      </c>
      <c r="F592" s="66" t="s">
        <v>21</v>
      </c>
      <c r="G592" s="66">
        <v>847001</v>
      </c>
      <c r="H592" s="66" t="s">
        <v>23</v>
      </c>
      <c r="I592" s="66">
        <v>200179</v>
      </c>
      <c r="J592" s="66" t="s">
        <v>3722</v>
      </c>
      <c r="K592" s="66">
        <v>10</v>
      </c>
      <c r="L592" s="66">
        <v>200</v>
      </c>
      <c r="M592" s="128">
        <v>2000</v>
      </c>
    </row>
    <row r="593" spans="1:13" ht="15" customHeight="1" x14ac:dyDescent="0.35">
      <c r="A593" s="66">
        <v>8471240</v>
      </c>
      <c r="B593" s="66" t="s">
        <v>532</v>
      </c>
      <c r="C593" s="66">
        <v>435330</v>
      </c>
      <c r="D593" s="66" t="s">
        <v>568</v>
      </c>
      <c r="E593" s="66" t="str">
        <f t="shared" si="14"/>
        <v>847.8471240.1.435330.000000.847001.200179</v>
      </c>
      <c r="F593" s="66" t="s">
        <v>21</v>
      </c>
      <c r="G593" s="66">
        <v>847001</v>
      </c>
      <c r="H593" s="66" t="s">
        <v>23</v>
      </c>
      <c r="I593" s="66">
        <v>200179</v>
      </c>
      <c r="J593" s="66" t="s">
        <v>3724</v>
      </c>
      <c r="K593" s="66">
        <v>50</v>
      </c>
      <c r="L593" s="66">
        <v>95</v>
      </c>
      <c r="M593" s="128">
        <v>4750</v>
      </c>
    </row>
    <row r="594" spans="1:13" ht="15" customHeight="1" x14ac:dyDescent="0.35">
      <c r="A594" s="66">
        <v>8471240</v>
      </c>
      <c r="B594" s="66" t="s">
        <v>532</v>
      </c>
      <c r="C594" s="66">
        <v>436110</v>
      </c>
      <c r="D594" s="66" t="s">
        <v>64</v>
      </c>
      <c r="E594" s="66" t="str">
        <f t="shared" si="14"/>
        <v>847.8471240.1.436110.000000.847001.200179</v>
      </c>
      <c r="F594" s="66" t="s">
        <v>21</v>
      </c>
      <c r="G594" s="66">
        <v>847001</v>
      </c>
      <c r="H594" s="66" t="s">
        <v>23</v>
      </c>
      <c r="I594" s="66">
        <v>200179</v>
      </c>
      <c r="J594" s="66" t="s">
        <v>3725</v>
      </c>
      <c r="K594" s="66">
        <v>1000</v>
      </c>
      <c r="L594" s="66">
        <v>35</v>
      </c>
      <c r="M594" s="128">
        <v>35000</v>
      </c>
    </row>
    <row r="595" spans="1:13" ht="15" customHeight="1" x14ac:dyDescent="0.35">
      <c r="A595" s="66">
        <v>8471240</v>
      </c>
      <c r="B595" s="66" t="s">
        <v>532</v>
      </c>
      <c r="C595" s="66">
        <v>436110</v>
      </c>
      <c r="D595" s="66" t="s">
        <v>64</v>
      </c>
      <c r="E595" s="66" t="str">
        <f t="shared" si="14"/>
        <v>847.8471240.1.436110.000000.847001.200179</v>
      </c>
      <c r="F595" s="66" t="s">
        <v>21</v>
      </c>
      <c r="G595" s="66">
        <v>847001</v>
      </c>
      <c r="H595" s="66" t="s">
        <v>23</v>
      </c>
      <c r="I595" s="66">
        <v>200179</v>
      </c>
      <c r="J595" s="66" t="s">
        <v>3726</v>
      </c>
      <c r="K595" s="66">
        <v>10</v>
      </c>
      <c r="L595" s="66">
        <v>200</v>
      </c>
      <c r="M595" s="128">
        <v>2000</v>
      </c>
    </row>
    <row r="596" spans="1:13" ht="15" customHeight="1" x14ac:dyDescent="0.35">
      <c r="A596" s="66">
        <v>8471240</v>
      </c>
      <c r="B596" s="66" t="s">
        <v>532</v>
      </c>
      <c r="C596" s="66">
        <v>436110</v>
      </c>
      <c r="D596" s="66" t="s">
        <v>64</v>
      </c>
      <c r="E596" s="66" t="str">
        <f t="shared" si="14"/>
        <v>847.8471240.1.436110.000000.847001.200179</v>
      </c>
      <c r="F596" s="66" t="s">
        <v>21</v>
      </c>
      <c r="G596" s="66">
        <v>847001</v>
      </c>
      <c r="H596" s="66" t="s">
        <v>23</v>
      </c>
      <c r="I596" s="66">
        <v>200179</v>
      </c>
      <c r="J596" s="66" t="s">
        <v>3727</v>
      </c>
      <c r="K596" s="66">
        <v>10</v>
      </c>
      <c r="L596" s="66">
        <v>500</v>
      </c>
      <c r="M596" s="128">
        <v>5000</v>
      </c>
    </row>
    <row r="597" spans="1:13" ht="15" customHeight="1" x14ac:dyDescent="0.35">
      <c r="A597" s="66">
        <v>8471240</v>
      </c>
      <c r="B597" s="66" t="s">
        <v>532</v>
      </c>
      <c r="C597" s="66">
        <v>436120</v>
      </c>
      <c r="D597" s="66" t="s">
        <v>431</v>
      </c>
      <c r="E597" s="66" t="str">
        <f t="shared" si="14"/>
        <v>847.8471240.1.436120.000000.847001.200179</v>
      </c>
      <c r="F597" s="66" t="s">
        <v>21</v>
      </c>
      <c r="G597" s="66">
        <v>847001</v>
      </c>
      <c r="H597" s="66" t="s">
        <v>23</v>
      </c>
      <c r="I597" s="66">
        <v>200179</v>
      </c>
      <c r="J597" s="66" t="s">
        <v>3662</v>
      </c>
      <c r="K597" s="66">
        <v>10</v>
      </c>
      <c r="L597" s="66">
        <v>3400</v>
      </c>
      <c r="M597" s="128">
        <v>34000</v>
      </c>
    </row>
    <row r="598" spans="1:13" ht="15" customHeight="1" x14ac:dyDescent="0.35">
      <c r="A598" s="66">
        <v>8471240</v>
      </c>
      <c r="B598" s="66" t="s">
        <v>532</v>
      </c>
      <c r="C598" s="66">
        <v>436120</v>
      </c>
      <c r="D598" s="66" t="s">
        <v>431</v>
      </c>
      <c r="E598" s="66" t="str">
        <f t="shared" si="14"/>
        <v>847.8471240.1.436120.000000.847001.200179</v>
      </c>
      <c r="F598" s="66" t="s">
        <v>21</v>
      </c>
      <c r="G598" s="66">
        <v>847001</v>
      </c>
      <c r="H598" s="66" t="s">
        <v>23</v>
      </c>
      <c r="I598" s="66">
        <v>200179</v>
      </c>
      <c r="J598" s="66" t="s">
        <v>3728</v>
      </c>
      <c r="K598" s="66">
        <v>1</v>
      </c>
      <c r="L598" s="66">
        <v>1000</v>
      </c>
      <c r="M598" s="128">
        <v>1000</v>
      </c>
    </row>
    <row r="599" spans="1:13" ht="15" customHeight="1" x14ac:dyDescent="0.35">
      <c r="A599" s="66">
        <v>8471250</v>
      </c>
      <c r="B599" s="66" t="s">
        <v>538</v>
      </c>
      <c r="C599" s="66">
        <v>425510</v>
      </c>
      <c r="D599" s="66" t="s">
        <v>37</v>
      </c>
      <c r="E599" s="66" t="str">
        <f t="shared" si="14"/>
        <v>847.8471250.1.425510.000000.847001.200179</v>
      </c>
      <c r="F599" s="66" t="s">
        <v>21</v>
      </c>
      <c r="G599" s="66">
        <v>847001</v>
      </c>
      <c r="H599" s="66" t="s">
        <v>23</v>
      </c>
      <c r="I599" s="66">
        <v>200179</v>
      </c>
    </row>
    <row r="600" spans="1:13" ht="15" customHeight="1" x14ac:dyDescent="0.35">
      <c r="A600" s="66">
        <v>8471250</v>
      </c>
      <c r="B600" s="66" t="s">
        <v>538</v>
      </c>
      <c r="C600" s="66">
        <v>425510</v>
      </c>
      <c r="D600" s="66" t="s">
        <v>37</v>
      </c>
      <c r="E600" s="66" t="str">
        <f t="shared" si="14"/>
        <v>847.8471250.1.425510.000000.847001.200179</v>
      </c>
      <c r="F600" s="66" t="s">
        <v>21</v>
      </c>
      <c r="G600" s="66">
        <v>847001</v>
      </c>
      <c r="H600" s="66" t="s">
        <v>23</v>
      </c>
      <c r="I600" s="66">
        <v>200179</v>
      </c>
      <c r="J600" s="66" t="s">
        <v>3730</v>
      </c>
      <c r="K600" s="66">
        <v>65</v>
      </c>
      <c r="L600" s="66">
        <v>3000</v>
      </c>
      <c r="M600" s="128">
        <v>195000</v>
      </c>
    </row>
    <row r="601" spans="1:13" ht="15" customHeight="1" x14ac:dyDescent="0.35">
      <c r="A601" s="66">
        <v>8471250</v>
      </c>
      <c r="B601" s="66" t="s">
        <v>538</v>
      </c>
      <c r="C601" s="66">
        <v>425510</v>
      </c>
      <c r="D601" s="66" t="s">
        <v>37</v>
      </c>
      <c r="E601" s="66" t="str">
        <f t="shared" si="14"/>
        <v>847.8471250.1.425510.000000.847001.200179</v>
      </c>
      <c r="F601" s="66" t="s">
        <v>21</v>
      </c>
      <c r="G601" s="66">
        <v>847001</v>
      </c>
      <c r="H601" s="66" t="s">
        <v>23</v>
      </c>
      <c r="I601" s="66">
        <v>200179</v>
      </c>
      <c r="J601" s="66" t="s">
        <v>3735</v>
      </c>
      <c r="K601" s="66">
        <v>25</v>
      </c>
      <c r="L601" s="66">
        <v>2500</v>
      </c>
      <c r="M601" s="128">
        <v>62500</v>
      </c>
    </row>
    <row r="602" spans="1:13" ht="15" customHeight="1" x14ac:dyDescent="0.35">
      <c r="A602" s="66">
        <v>8471250</v>
      </c>
      <c r="B602" s="66" t="s">
        <v>538</v>
      </c>
      <c r="C602" s="66">
        <v>425510</v>
      </c>
      <c r="D602" s="66" t="s">
        <v>37</v>
      </c>
      <c r="E602" s="66" t="str">
        <f t="shared" si="14"/>
        <v>847.8471250.1.425510.000000.847001.200179</v>
      </c>
      <c r="F602" s="66" t="s">
        <v>21</v>
      </c>
      <c r="G602" s="66">
        <v>847001</v>
      </c>
      <c r="H602" s="66" t="s">
        <v>23</v>
      </c>
      <c r="I602" s="66">
        <v>200179</v>
      </c>
      <c r="J602" s="66" t="s">
        <v>3738</v>
      </c>
      <c r="K602" s="66">
        <v>40</v>
      </c>
      <c r="L602" s="66">
        <v>1500</v>
      </c>
      <c r="M602" s="128">
        <v>60000</v>
      </c>
    </row>
    <row r="603" spans="1:13" ht="15" customHeight="1" x14ac:dyDescent="0.35">
      <c r="A603" s="66">
        <v>8471250</v>
      </c>
      <c r="B603" s="66" t="s">
        <v>538</v>
      </c>
      <c r="C603" s="66">
        <v>425720</v>
      </c>
      <c r="D603" s="66" t="s">
        <v>126</v>
      </c>
      <c r="E603" s="66" t="str">
        <f t="shared" si="14"/>
        <v>847.8471250.1.425720.000000.847001.200179</v>
      </c>
      <c r="F603" s="66" t="s">
        <v>21</v>
      </c>
      <c r="G603" s="66">
        <v>847001</v>
      </c>
      <c r="H603" s="66" t="s">
        <v>23</v>
      </c>
      <c r="I603" s="66">
        <v>200179</v>
      </c>
      <c r="J603" s="66" t="s">
        <v>3741</v>
      </c>
      <c r="K603" s="66">
        <v>800</v>
      </c>
      <c r="L603" s="66">
        <v>700</v>
      </c>
      <c r="M603" s="128">
        <v>560000</v>
      </c>
    </row>
    <row r="604" spans="1:13" ht="15" customHeight="1" x14ac:dyDescent="0.35">
      <c r="A604" s="66">
        <v>8471250</v>
      </c>
      <c r="B604" s="66" t="s">
        <v>538</v>
      </c>
      <c r="C604" s="66">
        <v>425762</v>
      </c>
      <c r="D604" s="66" t="s">
        <v>600</v>
      </c>
      <c r="E604" s="66" t="str">
        <f t="shared" si="14"/>
        <v>847.8471250.1.425762.000000.847001.200179</v>
      </c>
      <c r="F604" s="66" t="s">
        <v>21</v>
      </c>
      <c r="G604" s="66">
        <v>847001</v>
      </c>
      <c r="H604" s="66" t="s">
        <v>23</v>
      </c>
      <c r="I604" s="66">
        <v>200179</v>
      </c>
      <c r="J604" s="66" t="s">
        <v>3745</v>
      </c>
      <c r="K604" s="66">
        <v>85</v>
      </c>
      <c r="L604" s="66">
        <v>6500</v>
      </c>
      <c r="M604" s="128">
        <v>552500</v>
      </c>
    </row>
    <row r="605" spans="1:13" ht="15" customHeight="1" x14ac:dyDescent="0.35">
      <c r="A605" s="66">
        <v>8471250</v>
      </c>
      <c r="B605" s="66" t="s">
        <v>538</v>
      </c>
      <c r="C605" s="66">
        <v>425900</v>
      </c>
      <c r="D605" s="66" t="s">
        <v>40</v>
      </c>
      <c r="E605" s="66" t="str">
        <f t="shared" si="14"/>
        <v>847.8471250.1.425900.000000.847001.200179</v>
      </c>
      <c r="F605" s="66" t="s">
        <v>21</v>
      </c>
      <c r="G605" s="66">
        <v>847001</v>
      </c>
      <c r="H605" s="66" t="s">
        <v>23</v>
      </c>
      <c r="I605" s="66">
        <v>200179</v>
      </c>
      <c r="J605" s="66" t="s">
        <v>3750</v>
      </c>
      <c r="K605" s="66">
        <v>3</v>
      </c>
      <c r="L605" s="66">
        <v>17000</v>
      </c>
      <c r="M605" s="128">
        <v>51000</v>
      </c>
    </row>
    <row r="606" spans="1:13" ht="15" customHeight="1" x14ac:dyDescent="0.35">
      <c r="A606" s="66">
        <v>8471250</v>
      </c>
      <c r="B606" s="66" t="s">
        <v>538</v>
      </c>
      <c r="C606" s="66">
        <v>426610</v>
      </c>
      <c r="D606" s="66" t="s">
        <v>43</v>
      </c>
      <c r="E606" s="66" t="str">
        <f t="shared" si="14"/>
        <v>847.8471250.1.426610.000000.847001.200179</v>
      </c>
      <c r="F606" s="66" t="s">
        <v>21</v>
      </c>
      <c r="G606" s="66">
        <v>847001</v>
      </c>
      <c r="H606" s="66" t="s">
        <v>23</v>
      </c>
      <c r="I606" s="66">
        <v>200179</v>
      </c>
      <c r="J606" s="66" t="s">
        <v>3755</v>
      </c>
      <c r="K606" s="66">
        <v>1</v>
      </c>
      <c r="L606" s="66">
        <v>63638.19</v>
      </c>
      <c r="M606" s="128">
        <v>63638.19</v>
      </c>
    </row>
    <row r="607" spans="1:13" ht="15" customHeight="1" x14ac:dyDescent="0.35">
      <c r="A607" s="66">
        <v>8471250</v>
      </c>
      <c r="B607" s="66" t="s">
        <v>538</v>
      </c>
      <c r="C607" s="66">
        <v>428640</v>
      </c>
      <c r="D607" s="66" t="s">
        <v>55</v>
      </c>
      <c r="E607" s="66" t="str">
        <f t="shared" si="14"/>
        <v>847.8471250.1.428640.000000.847001.200179</v>
      </c>
      <c r="F607" s="66" t="s">
        <v>21</v>
      </c>
      <c r="G607" s="66">
        <v>847001</v>
      </c>
      <c r="H607" s="66" t="s">
        <v>23</v>
      </c>
      <c r="I607" s="66">
        <v>200179</v>
      </c>
      <c r="J607" s="66" t="s">
        <v>3758</v>
      </c>
      <c r="K607" s="66">
        <v>150</v>
      </c>
      <c r="L607" s="66">
        <v>310</v>
      </c>
      <c r="M607" s="128">
        <v>46500</v>
      </c>
    </row>
    <row r="608" spans="1:13" ht="15" customHeight="1" x14ac:dyDescent="0.35">
      <c r="A608" s="66">
        <v>8471250</v>
      </c>
      <c r="B608" s="66" t="s">
        <v>538</v>
      </c>
      <c r="C608" s="66">
        <v>436110</v>
      </c>
      <c r="D608" s="66" t="s">
        <v>64</v>
      </c>
      <c r="E608" s="66" t="str">
        <f t="shared" si="14"/>
        <v>847.8471250.1.436110.000000.847001.200179</v>
      </c>
      <c r="F608" s="66" t="s">
        <v>21</v>
      </c>
      <c r="G608" s="66">
        <v>847001</v>
      </c>
      <c r="H608" s="66" t="s">
        <v>23</v>
      </c>
      <c r="I608" s="66">
        <v>200179</v>
      </c>
      <c r="J608" s="66" t="s">
        <v>3763</v>
      </c>
      <c r="K608" s="66">
        <v>400</v>
      </c>
      <c r="L608" s="66">
        <v>25</v>
      </c>
      <c r="M608" s="128">
        <v>10000</v>
      </c>
    </row>
    <row r="609" spans="1:13" ht="15" customHeight="1" x14ac:dyDescent="0.35">
      <c r="A609" s="66">
        <v>8471260</v>
      </c>
      <c r="B609" s="66" t="s">
        <v>543</v>
      </c>
      <c r="C609" s="66">
        <v>421100</v>
      </c>
      <c r="D609" s="66" t="s">
        <v>339</v>
      </c>
      <c r="E609" s="66" t="str">
        <f t="shared" si="14"/>
        <v>847.8471260.1.421100.000000.847001.200179</v>
      </c>
      <c r="F609" s="66" t="s">
        <v>21</v>
      </c>
      <c r="G609" s="66">
        <v>847001</v>
      </c>
      <c r="H609" s="66" t="s">
        <v>23</v>
      </c>
      <c r="I609" s="66">
        <v>200179</v>
      </c>
      <c r="J609" s="66" t="s">
        <v>3767</v>
      </c>
      <c r="K609" s="66">
        <v>12</v>
      </c>
      <c r="L609" s="66">
        <v>138000</v>
      </c>
      <c r="M609" s="128">
        <v>1656000</v>
      </c>
    </row>
    <row r="610" spans="1:13" ht="15" customHeight="1" x14ac:dyDescent="0.35">
      <c r="A610" s="66">
        <v>8471260</v>
      </c>
      <c r="B610" s="66" t="s">
        <v>543</v>
      </c>
      <c r="C610" s="66">
        <v>421100</v>
      </c>
      <c r="D610" s="66" t="s">
        <v>339</v>
      </c>
      <c r="E610" s="66" t="str">
        <f t="shared" si="14"/>
        <v>847.8471260.1.421100.000000.847001.200179</v>
      </c>
      <c r="F610" s="66" t="s">
        <v>21</v>
      </c>
      <c r="G610" s="66">
        <v>847001</v>
      </c>
      <c r="H610" s="66" t="s">
        <v>23</v>
      </c>
      <c r="I610" s="66">
        <v>200179</v>
      </c>
      <c r="J610" s="66" t="s">
        <v>3772</v>
      </c>
      <c r="K610" s="66">
        <v>6</v>
      </c>
      <c r="L610" s="66">
        <v>108000</v>
      </c>
      <c r="M610" s="128">
        <v>648000</v>
      </c>
    </row>
    <row r="611" spans="1:13" ht="15" customHeight="1" x14ac:dyDescent="0.35">
      <c r="A611" s="66">
        <v>8471260</v>
      </c>
      <c r="B611" s="66" t="s">
        <v>543</v>
      </c>
      <c r="C611" s="66">
        <v>425510</v>
      </c>
      <c r="D611" s="66" t="s">
        <v>37</v>
      </c>
      <c r="E611" s="66" t="str">
        <f t="shared" si="14"/>
        <v>847.8471260.1.425510.000000.847001.200179</v>
      </c>
      <c r="F611" s="66" t="s">
        <v>21</v>
      </c>
      <c r="G611" s="66">
        <v>847001</v>
      </c>
      <c r="H611" s="66" t="s">
        <v>23</v>
      </c>
      <c r="I611" s="66">
        <v>200179</v>
      </c>
      <c r="J611" s="66" t="s">
        <v>3777</v>
      </c>
      <c r="K611" s="66">
        <v>10</v>
      </c>
      <c r="L611" s="66">
        <v>11200</v>
      </c>
      <c r="M611" s="128">
        <v>112000</v>
      </c>
    </row>
    <row r="612" spans="1:13" ht="15" customHeight="1" x14ac:dyDescent="0.35">
      <c r="A612" s="66">
        <v>8471260</v>
      </c>
      <c r="B612" s="66" t="s">
        <v>543</v>
      </c>
      <c r="C612" s="66">
        <v>425510</v>
      </c>
      <c r="D612" s="66" t="s">
        <v>37</v>
      </c>
      <c r="E612" s="66" t="str">
        <f t="shared" si="14"/>
        <v>847.8471260.1.425510.000000.847001.200179</v>
      </c>
      <c r="F612" s="66" t="s">
        <v>21</v>
      </c>
      <c r="G612" s="66">
        <v>847001</v>
      </c>
      <c r="H612" s="66" t="s">
        <v>23</v>
      </c>
      <c r="I612" s="66">
        <v>200179</v>
      </c>
      <c r="J612" s="66" t="s">
        <v>3781</v>
      </c>
      <c r="K612" s="66">
        <v>15</v>
      </c>
      <c r="L612" s="66">
        <v>5000</v>
      </c>
      <c r="M612" s="128">
        <v>75000</v>
      </c>
    </row>
    <row r="613" spans="1:13" ht="15" customHeight="1" x14ac:dyDescent="0.35">
      <c r="A613" s="66">
        <v>8471260</v>
      </c>
      <c r="B613" s="66" t="s">
        <v>543</v>
      </c>
      <c r="C613" s="66">
        <v>425510</v>
      </c>
      <c r="D613" s="66" t="s">
        <v>37</v>
      </c>
      <c r="E613" s="66" t="str">
        <f t="shared" si="14"/>
        <v>847.8471260.1.425510.000000.847001.200179</v>
      </c>
      <c r="F613" s="66" t="s">
        <v>21</v>
      </c>
      <c r="G613" s="66">
        <v>847001</v>
      </c>
      <c r="H613" s="66" t="s">
        <v>23</v>
      </c>
      <c r="I613" s="66">
        <v>200179</v>
      </c>
      <c r="J613" s="66" t="s">
        <v>3784</v>
      </c>
      <c r="K613" s="66">
        <v>7</v>
      </c>
      <c r="L613" s="66">
        <v>3000</v>
      </c>
      <c r="M613" s="128">
        <v>21000</v>
      </c>
    </row>
    <row r="614" spans="1:13" ht="15" customHeight="1" x14ac:dyDescent="0.35">
      <c r="A614" s="66">
        <v>8471260</v>
      </c>
      <c r="B614" s="66" t="s">
        <v>543</v>
      </c>
      <c r="C614" s="66">
        <v>425720</v>
      </c>
      <c r="D614" s="66" t="s">
        <v>126</v>
      </c>
      <c r="E614" s="66" t="str">
        <f t="shared" si="14"/>
        <v>847.8471260.1.425720.000000.847001.200179</v>
      </c>
      <c r="F614" s="66" t="s">
        <v>21</v>
      </c>
      <c r="G614" s="66">
        <v>847001</v>
      </c>
      <c r="H614" s="66" t="s">
        <v>23</v>
      </c>
      <c r="I614" s="66">
        <v>200179</v>
      </c>
      <c r="M614" s="128">
        <v>0</v>
      </c>
    </row>
    <row r="615" spans="1:13" ht="15" customHeight="1" x14ac:dyDescent="0.35">
      <c r="A615" s="66">
        <v>8471260</v>
      </c>
      <c r="B615" s="66" t="s">
        <v>543</v>
      </c>
      <c r="C615" s="66">
        <v>425746</v>
      </c>
      <c r="D615" s="66" t="s">
        <v>548</v>
      </c>
      <c r="E615" s="66" t="str">
        <f t="shared" si="14"/>
        <v>847.8471260.1.425746.000000.847001.200179</v>
      </c>
      <c r="F615" s="66" t="s">
        <v>21</v>
      </c>
      <c r="G615" s="66">
        <v>847001</v>
      </c>
      <c r="H615" s="66" t="s">
        <v>23</v>
      </c>
      <c r="I615" s="66">
        <v>200179</v>
      </c>
      <c r="J615" s="66" t="s">
        <v>3789</v>
      </c>
      <c r="K615" s="66">
        <v>1120</v>
      </c>
      <c r="L615" s="66">
        <v>2760.625</v>
      </c>
      <c r="M615" s="128">
        <v>3091900</v>
      </c>
    </row>
    <row r="616" spans="1:13" ht="15" customHeight="1" x14ac:dyDescent="0.35">
      <c r="A616" s="66">
        <v>8471260</v>
      </c>
      <c r="B616" s="66" t="s">
        <v>543</v>
      </c>
      <c r="C616" s="66">
        <v>425746</v>
      </c>
      <c r="D616" s="66" t="s">
        <v>548</v>
      </c>
      <c r="E616" s="66" t="str">
        <f t="shared" si="14"/>
        <v>847.8471260.1.425746.000000.847001.200179</v>
      </c>
      <c r="F616" s="66" t="s">
        <v>21</v>
      </c>
      <c r="G616" s="66">
        <v>847001</v>
      </c>
      <c r="H616" s="66" t="s">
        <v>23</v>
      </c>
      <c r="I616" s="66">
        <v>200179</v>
      </c>
      <c r="J616" s="66" t="s">
        <v>3792</v>
      </c>
      <c r="K616" s="66">
        <v>400</v>
      </c>
      <c r="L616" s="66">
        <v>2500</v>
      </c>
      <c r="M616" s="128">
        <v>1000000</v>
      </c>
    </row>
    <row r="617" spans="1:13" ht="15" customHeight="1" x14ac:dyDescent="0.35">
      <c r="A617" s="66">
        <v>8471260</v>
      </c>
      <c r="B617" s="66" t="s">
        <v>543</v>
      </c>
      <c r="C617" s="66">
        <v>425746</v>
      </c>
      <c r="D617" s="66" t="s">
        <v>548</v>
      </c>
      <c r="E617" s="66" t="str">
        <f t="shared" si="14"/>
        <v>847.8471260.1.425746.000000.847001.200179</v>
      </c>
      <c r="F617" s="66" t="s">
        <v>21</v>
      </c>
      <c r="G617" s="66">
        <v>847001</v>
      </c>
      <c r="H617" s="66" t="s">
        <v>23</v>
      </c>
      <c r="I617" s="66">
        <v>200179</v>
      </c>
      <c r="J617" s="66" t="s">
        <v>3793</v>
      </c>
      <c r="K617" s="66">
        <v>6000</v>
      </c>
      <c r="L617" s="66">
        <v>808</v>
      </c>
      <c r="M617" s="128">
        <v>4848000</v>
      </c>
    </row>
    <row r="618" spans="1:13" ht="15" customHeight="1" x14ac:dyDescent="0.35">
      <c r="A618" s="66">
        <v>8471260</v>
      </c>
      <c r="B618" s="66" t="s">
        <v>543</v>
      </c>
      <c r="C618" s="66">
        <v>425746</v>
      </c>
      <c r="D618" s="66" t="s">
        <v>548</v>
      </c>
      <c r="E618" s="66" t="str">
        <f t="shared" si="14"/>
        <v>847.8471260.1.425746.000000.847001.200179</v>
      </c>
      <c r="F618" s="66" t="s">
        <v>21</v>
      </c>
      <c r="G618" s="66">
        <v>847001</v>
      </c>
      <c r="H618" s="66" t="s">
        <v>23</v>
      </c>
      <c r="I618" s="66">
        <v>200179</v>
      </c>
      <c r="J618" s="66" t="s">
        <v>3794</v>
      </c>
      <c r="K618" s="66">
        <v>1200</v>
      </c>
      <c r="L618" s="66">
        <v>808</v>
      </c>
      <c r="M618" s="128">
        <v>969600</v>
      </c>
    </row>
    <row r="619" spans="1:13" ht="15" customHeight="1" x14ac:dyDescent="0.35">
      <c r="A619" s="66">
        <v>8471260</v>
      </c>
      <c r="B619" s="66" t="s">
        <v>543</v>
      </c>
      <c r="C619" s="66">
        <v>425746</v>
      </c>
      <c r="D619" s="66" t="s">
        <v>548</v>
      </c>
      <c r="E619" s="66" t="str">
        <f t="shared" si="14"/>
        <v>847.8471260.1.425746.000000.847001.200179</v>
      </c>
      <c r="F619" s="66" t="s">
        <v>21</v>
      </c>
      <c r="G619" s="66">
        <v>847001</v>
      </c>
      <c r="H619" s="66" t="s">
        <v>23</v>
      </c>
      <c r="I619" s="66">
        <v>200179</v>
      </c>
      <c r="J619" s="66" t="s">
        <v>3795</v>
      </c>
      <c r="K619" s="66">
        <v>90</v>
      </c>
      <c r="L619" s="66">
        <v>1250</v>
      </c>
      <c r="M619" s="128">
        <v>112500</v>
      </c>
    </row>
    <row r="620" spans="1:13" ht="15" customHeight="1" x14ac:dyDescent="0.35">
      <c r="A620" s="66">
        <v>8471260</v>
      </c>
      <c r="B620" s="66" t="s">
        <v>543</v>
      </c>
      <c r="C620" s="66">
        <v>425747</v>
      </c>
      <c r="D620" s="66" t="s">
        <v>551</v>
      </c>
      <c r="E620" s="66" t="str">
        <f t="shared" si="14"/>
        <v>847.8471260.1.425747.000000.847001.200179</v>
      </c>
      <c r="F620" s="66" t="s">
        <v>21</v>
      </c>
      <c r="G620" s="66">
        <v>847001</v>
      </c>
      <c r="H620" s="66" t="s">
        <v>23</v>
      </c>
      <c r="I620" s="66">
        <v>200179</v>
      </c>
      <c r="J620" s="66" t="s">
        <v>3797</v>
      </c>
      <c r="K620" s="66">
        <v>250</v>
      </c>
      <c r="L620" s="66">
        <v>900</v>
      </c>
      <c r="M620" s="128">
        <v>225000</v>
      </c>
    </row>
    <row r="621" spans="1:13" ht="15" customHeight="1" x14ac:dyDescent="0.35">
      <c r="A621" s="66">
        <v>8471260</v>
      </c>
      <c r="B621" s="66" t="s">
        <v>543</v>
      </c>
      <c r="C621" s="66">
        <v>425750</v>
      </c>
      <c r="D621" s="66" t="s">
        <v>554</v>
      </c>
      <c r="E621" s="66" t="str">
        <f t="shared" si="14"/>
        <v>847.8471260.1.425750.000000.847001.200179</v>
      </c>
      <c r="F621" s="66" t="s">
        <v>21</v>
      </c>
      <c r="G621" s="66">
        <v>847001</v>
      </c>
      <c r="H621" s="66" t="s">
        <v>23</v>
      </c>
      <c r="I621" s="66">
        <v>200179</v>
      </c>
      <c r="M621" s="128">
        <v>0</v>
      </c>
    </row>
    <row r="622" spans="1:13" ht="15" customHeight="1" x14ac:dyDescent="0.35">
      <c r="A622" s="66">
        <v>8471260</v>
      </c>
      <c r="B622" s="66" t="s">
        <v>543</v>
      </c>
      <c r="C622" s="66">
        <v>425760</v>
      </c>
      <c r="D622" s="66" t="s">
        <v>169</v>
      </c>
      <c r="E622" s="66" t="str">
        <f t="shared" si="14"/>
        <v>847.8471260.1.425760.000000.847001.200179</v>
      </c>
      <c r="F622" s="66" t="s">
        <v>21</v>
      </c>
      <c r="G622" s="66">
        <v>847001</v>
      </c>
      <c r="H622" s="66" t="s">
        <v>23</v>
      </c>
      <c r="I622" s="66">
        <v>200179</v>
      </c>
      <c r="J622" s="66" t="s">
        <v>3803</v>
      </c>
      <c r="K622" s="66">
        <v>25</v>
      </c>
      <c r="L622" s="66">
        <v>1200</v>
      </c>
      <c r="M622" s="128">
        <v>30000</v>
      </c>
    </row>
    <row r="623" spans="1:13" ht="15" customHeight="1" x14ac:dyDescent="0.35">
      <c r="A623" s="66">
        <v>8471260</v>
      </c>
      <c r="B623" s="66" t="s">
        <v>543</v>
      </c>
      <c r="C623" s="66">
        <v>425760</v>
      </c>
      <c r="D623" s="66" t="s">
        <v>169</v>
      </c>
      <c r="E623" s="66" t="str">
        <f t="shared" si="14"/>
        <v>847.8471260.1.425760.000000.847001.200179</v>
      </c>
      <c r="F623" s="66" t="s">
        <v>21</v>
      </c>
      <c r="G623" s="66">
        <v>847001</v>
      </c>
      <c r="H623" s="66" t="s">
        <v>23</v>
      </c>
      <c r="I623" s="66">
        <v>200179</v>
      </c>
      <c r="J623" s="66" t="s">
        <v>3808</v>
      </c>
      <c r="K623" s="66">
        <v>28</v>
      </c>
      <c r="L623" s="66">
        <v>2500</v>
      </c>
      <c r="M623" s="128">
        <v>70000</v>
      </c>
    </row>
    <row r="624" spans="1:13" ht="15" customHeight="1" x14ac:dyDescent="0.35">
      <c r="A624" s="66">
        <v>8471260</v>
      </c>
      <c r="B624" s="66" t="s">
        <v>543</v>
      </c>
      <c r="C624" s="66">
        <v>425760</v>
      </c>
      <c r="D624" s="66" t="s">
        <v>169</v>
      </c>
      <c r="E624" s="66" t="str">
        <f t="shared" si="14"/>
        <v>847.8471260.1.425760.000000.847001.200179</v>
      </c>
      <c r="F624" s="66" t="s">
        <v>21</v>
      </c>
      <c r="G624" s="66">
        <v>847001</v>
      </c>
      <c r="H624" s="66" t="s">
        <v>23</v>
      </c>
      <c r="I624" s="66">
        <v>200179</v>
      </c>
      <c r="J624" s="66" t="s">
        <v>3810</v>
      </c>
      <c r="K624" s="66">
        <v>10</v>
      </c>
      <c r="L624" s="66">
        <v>6400</v>
      </c>
      <c r="M624" s="128">
        <v>64000</v>
      </c>
    </row>
    <row r="625" spans="1:13" ht="15" customHeight="1" x14ac:dyDescent="0.35">
      <c r="A625" s="66">
        <v>8471260</v>
      </c>
      <c r="B625" s="66" t="s">
        <v>543</v>
      </c>
      <c r="C625" s="66">
        <v>425760</v>
      </c>
      <c r="D625" s="66" t="s">
        <v>169</v>
      </c>
      <c r="E625" s="66" t="str">
        <f t="shared" si="14"/>
        <v>847.8471260.1.425760.000000.847001.200179</v>
      </c>
      <c r="F625" s="66" t="s">
        <v>21</v>
      </c>
      <c r="G625" s="66">
        <v>847001</v>
      </c>
      <c r="H625" s="66" t="s">
        <v>23</v>
      </c>
      <c r="I625" s="66">
        <v>200179</v>
      </c>
      <c r="J625" s="66" t="s">
        <v>3811</v>
      </c>
      <c r="K625" s="66">
        <v>25</v>
      </c>
      <c r="L625" s="66">
        <v>600</v>
      </c>
      <c r="M625" s="128">
        <v>15000</v>
      </c>
    </row>
    <row r="626" spans="1:13" ht="15" customHeight="1" x14ac:dyDescent="0.35">
      <c r="A626" s="66">
        <v>8471260</v>
      </c>
      <c r="B626" s="66" t="s">
        <v>543</v>
      </c>
      <c r="C626" s="66">
        <v>425760</v>
      </c>
      <c r="D626" s="66" t="s">
        <v>169</v>
      </c>
      <c r="E626" s="66" t="str">
        <f t="shared" si="14"/>
        <v>847.8471260.1.425760.000000.847001.200179</v>
      </c>
      <c r="F626" s="66" t="s">
        <v>21</v>
      </c>
      <c r="G626" s="66">
        <v>847001</v>
      </c>
      <c r="H626" s="66" t="s">
        <v>23</v>
      </c>
      <c r="I626" s="66">
        <v>200179</v>
      </c>
      <c r="J626" s="66" t="s">
        <v>3813</v>
      </c>
      <c r="K626" s="66">
        <v>40</v>
      </c>
      <c r="L626" s="66">
        <v>2500</v>
      </c>
      <c r="M626" s="128">
        <v>100000</v>
      </c>
    </row>
    <row r="627" spans="1:13" ht="15" customHeight="1" x14ac:dyDescent="0.35">
      <c r="A627" s="66">
        <v>8471260</v>
      </c>
      <c r="B627" s="66" t="s">
        <v>543</v>
      </c>
      <c r="C627" s="66">
        <v>425760</v>
      </c>
      <c r="D627" s="66" t="s">
        <v>169</v>
      </c>
      <c r="E627" s="66" t="str">
        <f t="shared" si="14"/>
        <v>847.8471260.1.425760.000000.847001.200179</v>
      </c>
      <c r="F627" s="66" t="s">
        <v>21</v>
      </c>
      <c r="G627" s="66">
        <v>847001</v>
      </c>
      <c r="H627" s="66" t="s">
        <v>23</v>
      </c>
      <c r="I627" s="66">
        <v>200179</v>
      </c>
      <c r="J627" s="66" t="s">
        <v>3818</v>
      </c>
      <c r="K627" s="66">
        <v>27</v>
      </c>
      <c r="L627" s="66">
        <v>25000</v>
      </c>
      <c r="M627" s="128">
        <v>675000</v>
      </c>
    </row>
    <row r="628" spans="1:13" ht="15" customHeight="1" x14ac:dyDescent="0.35">
      <c r="A628" s="66">
        <v>8471260</v>
      </c>
      <c r="B628" s="66" t="s">
        <v>543</v>
      </c>
      <c r="C628" s="66">
        <v>425760</v>
      </c>
      <c r="D628" s="66" t="s">
        <v>169</v>
      </c>
      <c r="E628" s="66" t="str">
        <f t="shared" si="14"/>
        <v>847.8471260.1.425760.000000.847001.200179</v>
      </c>
      <c r="F628" s="66" t="s">
        <v>21</v>
      </c>
      <c r="G628" s="66">
        <v>847001</v>
      </c>
      <c r="H628" s="66" t="s">
        <v>23</v>
      </c>
      <c r="I628" s="66">
        <v>200179</v>
      </c>
      <c r="J628" s="66" t="s">
        <v>3821</v>
      </c>
      <c r="K628" s="66">
        <v>349</v>
      </c>
      <c r="L628" s="66">
        <v>130</v>
      </c>
      <c r="M628" s="128">
        <v>45370</v>
      </c>
    </row>
    <row r="629" spans="1:13" ht="15" customHeight="1" x14ac:dyDescent="0.35">
      <c r="A629" s="66">
        <v>8471260</v>
      </c>
      <c r="B629" s="66" t="s">
        <v>543</v>
      </c>
      <c r="C629" s="66">
        <v>425900</v>
      </c>
      <c r="D629" s="66" t="s">
        <v>40</v>
      </c>
      <c r="E629" s="66" t="str">
        <f t="shared" si="14"/>
        <v>847.8471260.1.425900.000000.847001.200179</v>
      </c>
      <c r="F629" s="66" t="s">
        <v>21</v>
      </c>
      <c r="G629" s="66">
        <v>847001</v>
      </c>
      <c r="H629" s="66" t="s">
        <v>23</v>
      </c>
      <c r="I629" s="66">
        <v>200179</v>
      </c>
      <c r="J629" s="66" t="s">
        <v>3825</v>
      </c>
      <c r="K629" s="66">
        <v>2000</v>
      </c>
      <c r="L629" s="66">
        <v>17</v>
      </c>
      <c r="M629" s="128">
        <v>34000</v>
      </c>
    </row>
    <row r="630" spans="1:13" ht="15" customHeight="1" x14ac:dyDescent="0.35">
      <c r="A630" s="66">
        <v>8471260</v>
      </c>
      <c r="B630" s="66" t="s">
        <v>543</v>
      </c>
      <c r="C630" s="66">
        <v>425900</v>
      </c>
      <c r="D630" s="66" t="s">
        <v>40</v>
      </c>
      <c r="E630" s="66" t="str">
        <f t="shared" si="14"/>
        <v>847.8471260.1.425900.000000.847001.200179</v>
      </c>
      <c r="F630" s="66" t="s">
        <v>21</v>
      </c>
      <c r="G630" s="66">
        <v>847001</v>
      </c>
      <c r="H630" s="66" t="s">
        <v>23</v>
      </c>
      <c r="I630" s="66">
        <v>200179</v>
      </c>
      <c r="J630" s="66" t="s">
        <v>3826</v>
      </c>
      <c r="K630" s="66">
        <v>600</v>
      </c>
      <c r="L630" s="66">
        <v>23</v>
      </c>
      <c r="M630" s="128">
        <v>13800</v>
      </c>
    </row>
    <row r="631" spans="1:13" ht="15" customHeight="1" x14ac:dyDescent="0.35">
      <c r="A631" s="66">
        <v>8471260</v>
      </c>
      <c r="B631" s="66" t="s">
        <v>543</v>
      </c>
      <c r="C631" s="66">
        <v>425900</v>
      </c>
      <c r="D631" s="66" t="s">
        <v>40</v>
      </c>
      <c r="E631" s="66" t="str">
        <f t="shared" si="14"/>
        <v>847.8471260.1.425900.000000.847001.200179</v>
      </c>
      <c r="F631" s="66" t="s">
        <v>21</v>
      </c>
      <c r="G631" s="66">
        <v>847001</v>
      </c>
      <c r="H631" s="66" t="s">
        <v>23</v>
      </c>
      <c r="I631" s="66">
        <v>200179</v>
      </c>
      <c r="J631" s="66" t="s">
        <v>3827</v>
      </c>
      <c r="K631" s="66">
        <v>400</v>
      </c>
      <c r="L631" s="66">
        <v>27</v>
      </c>
      <c r="M631" s="128">
        <v>10800</v>
      </c>
    </row>
    <row r="632" spans="1:13" ht="15" customHeight="1" x14ac:dyDescent="0.35">
      <c r="A632" s="66">
        <v>8471260</v>
      </c>
      <c r="B632" s="66" t="s">
        <v>543</v>
      </c>
      <c r="C632" s="66">
        <v>425900</v>
      </c>
      <c r="D632" s="66" t="s">
        <v>40</v>
      </c>
      <c r="E632" s="66" t="str">
        <f t="shared" si="14"/>
        <v>847.8471260.1.425900.000000.847001.200179</v>
      </c>
      <c r="F632" s="66" t="s">
        <v>21</v>
      </c>
      <c r="G632" s="66">
        <v>847001</v>
      </c>
      <c r="H632" s="66" t="s">
        <v>23</v>
      </c>
      <c r="I632" s="66">
        <v>200179</v>
      </c>
      <c r="J632" s="66" t="s">
        <v>3828</v>
      </c>
      <c r="K632" s="66">
        <v>900</v>
      </c>
      <c r="L632" s="66">
        <v>6</v>
      </c>
      <c r="M632" s="128">
        <v>5400</v>
      </c>
    </row>
    <row r="633" spans="1:13" ht="15" customHeight="1" x14ac:dyDescent="0.35">
      <c r="A633" s="66">
        <v>8471260</v>
      </c>
      <c r="B633" s="66" t="s">
        <v>543</v>
      </c>
      <c r="C633" s="66">
        <v>425900</v>
      </c>
      <c r="D633" s="66" t="s">
        <v>40</v>
      </c>
      <c r="E633" s="66" t="str">
        <f t="shared" si="14"/>
        <v>847.8471260.1.425900.000000.847001.200179</v>
      </c>
      <c r="F633" s="66" t="s">
        <v>21</v>
      </c>
      <c r="G633" s="66">
        <v>847001</v>
      </c>
      <c r="H633" s="66" t="s">
        <v>23</v>
      </c>
      <c r="I633" s="66">
        <v>200179</v>
      </c>
      <c r="J633" s="66" t="s">
        <v>3829</v>
      </c>
      <c r="K633" s="66">
        <v>400</v>
      </c>
      <c r="L633" s="66">
        <v>17</v>
      </c>
      <c r="M633" s="128">
        <v>6800</v>
      </c>
    </row>
    <row r="634" spans="1:13" ht="15" customHeight="1" x14ac:dyDescent="0.35">
      <c r="A634" s="66">
        <v>8471260</v>
      </c>
      <c r="B634" s="66" t="s">
        <v>543</v>
      </c>
      <c r="C634" s="66">
        <v>428640</v>
      </c>
      <c r="D634" s="66" t="s">
        <v>55</v>
      </c>
      <c r="E634" s="66" t="str">
        <f t="shared" si="14"/>
        <v>847.8471260.1.428640.000000.847001.200179</v>
      </c>
      <c r="F634" s="66" t="s">
        <v>21</v>
      </c>
      <c r="G634" s="66">
        <v>847001</v>
      </c>
      <c r="H634" s="66" t="s">
        <v>23</v>
      </c>
      <c r="I634" s="66">
        <v>200179</v>
      </c>
      <c r="J634" s="66" t="s">
        <v>3831</v>
      </c>
      <c r="K634" s="66">
        <v>40</v>
      </c>
      <c r="L634" s="66">
        <v>250</v>
      </c>
      <c r="M634" s="128">
        <v>10000</v>
      </c>
    </row>
    <row r="635" spans="1:13" ht="15" customHeight="1" x14ac:dyDescent="0.35">
      <c r="A635" s="66">
        <v>8471260</v>
      </c>
      <c r="B635" s="66" t="s">
        <v>543</v>
      </c>
      <c r="C635" s="66">
        <v>428640</v>
      </c>
      <c r="D635" s="66" t="s">
        <v>55</v>
      </c>
      <c r="E635" s="66" t="str">
        <f t="shared" si="14"/>
        <v>847.8471260.1.428640.000000.847001.200179</v>
      </c>
      <c r="F635" s="66" t="s">
        <v>21</v>
      </c>
      <c r="G635" s="66">
        <v>847001</v>
      </c>
      <c r="H635" s="66" t="s">
        <v>23</v>
      </c>
      <c r="I635" s="66">
        <v>200179</v>
      </c>
      <c r="J635" s="66" t="s">
        <v>3832</v>
      </c>
      <c r="K635" s="66">
        <v>25</v>
      </c>
      <c r="L635" s="66">
        <v>500</v>
      </c>
      <c r="M635" s="128">
        <v>12500</v>
      </c>
    </row>
    <row r="636" spans="1:13" ht="15" customHeight="1" x14ac:dyDescent="0.35">
      <c r="A636" s="66">
        <v>8471260</v>
      </c>
      <c r="B636" s="66" t="s">
        <v>543</v>
      </c>
      <c r="C636" s="66">
        <v>428640</v>
      </c>
      <c r="D636" s="66" t="s">
        <v>55</v>
      </c>
      <c r="E636" s="66" t="str">
        <f t="shared" si="14"/>
        <v>847.8471260.1.428640.000000.847001.200179</v>
      </c>
      <c r="F636" s="66" t="s">
        <v>21</v>
      </c>
      <c r="G636" s="66">
        <v>847001</v>
      </c>
      <c r="H636" s="66" t="s">
        <v>23</v>
      </c>
      <c r="I636" s="66">
        <v>200179</v>
      </c>
      <c r="J636" s="66" t="s">
        <v>3833</v>
      </c>
      <c r="K636" s="66">
        <v>40</v>
      </c>
      <c r="L636" s="66">
        <v>250</v>
      </c>
      <c r="M636" s="128">
        <v>10000</v>
      </c>
    </row>
    <row r="637" spans="1:13" ht="15" customHeight="1" x14ac:dyDescent="0.35">
      <c r="A637" s="66">
        <v>8471260</v>
      </c>
      <c r="B637" s="66" t="s">
        <v>543</v>
      </c>
      <c r="C637" s="66">
        <v>435530</v>
      </c>
      <c r="D637" s="66" t="s">
        <v>150</v>
      </c>
      <c r="E637" s="66" t="str">
        <f t="shared" ref="E637:E700" si="15">CONCATENATE(847,".",A637,".",1,".",C637,".","000000",".",G637,".",I637)</f>
        <v>847.8471260.1.435530.000000.847001.200179</v>
      </c>
      <c r="F637" s="66" t="s">
        <v>21</v>
      </c>
      <c r="G637" s="66">
        <v>847001</v>
      </c>
      <c r="H637" s="66" t="s">
        <v>23</v>
      </c>
      <c r="I637" s="66">
        <v>200179</v>
      </c>
      <c r="J637" s="66" t="s">
        <v>3835</v>
      </c>
      <c r="K637" s="66">
        <v>150</v>
      </c>
      <c r="L637" s="66">
        <v>40</v>
      </c>
      <c r="M637" s="128">
        <v>6000</v>
      </c>
    </row>
    <row r="638" spans="1:13" ht="15" customHeight="1" x14ac:dyDescent="0.35">
      <c r="A638" s="66">
        <v>8471260</v>
      </c>
      <c r="B638" s="66" t="s">
        <v>543</v>
      </c>
      <c r="C638" s="66">
        <v>435530</v>
      </c>
      <c r="D638" s="66" t="s">
        <v>150</v>
      </c>
      <c r="E638" s="66" t="str">
        <f t="shared" si="15"/>
        <v>847.8471260.1.435530.000000.847001.200179</v>
      </c>
      <c r="F638" s="66" t="s">
        <v>21</v>
      </c>
      <c r="G638" s="66">
        <v>847001</v>
      </c>
      <c r="H638" s="66" t="s">
        <v>23</v>
      </c>
      <c r="I638" s="66">
        <v>200179</v>
      </c>
      <c r="J638" s="66" t="s">
        <v>3836</v>
      </c>
      <c r="K638" s="66">
        <v>300</v>
      </c>
      <c r="L638" s="66">
        <v>20</v>
      </c>
      <c r="M638" s="128">
        <v>6000</v>
      </c>
    </row>
    <row r="639" spans="1:13" ht="15" customHeight="1" x14ac:dyDescent="0.35">
      <c r="A639" s="66">
        <v>8471260</v>
      </c>
      <c r="B639" s="66" t="s">
        <v>543</v>
      </c>
      <c r="C639" s="66">
        <v>436110</v>
      </c>
      <c r="D639" s="66" t="s">
        <v>64</v>
      </c>
      <c r="E639" s="66" t="str">
        <f t="shared" si="15"/>
        <v>847.8471260.1.436110.000000.847001.200179</v>
      </c>
      <c r="F639" s="66" t="s">
        <v>21</v>
      </c>
      <c r="G639" s="66">
        <v>847001</v>
      </c>
      <c r="H639" s="66" t="s">
        <v>23</v>
      </c>
      <c r="I639" s="66">
        <v>200179</v>
      </c>
      <c r="J639" s="66" t="s">
        <v>3837</v>
      </c>
      <c r="K639" s="66">
        <v>60</v>
      </c>
      <c r="L639" s="66">
        <v>150</v>
      </c>
      <c r="M639" s="128">
        <v>9000</v>
      </c>
    </row>
    <row r="640" spans="1:13" ht="15" customHeight="1" x14ac:dyDescent="0.35">
      <c r="A640" s="66">
        <v>8471260</v>
      </c>
      <c r="B640" s="66" t="s">
        <v>543</v>
      </c>
      <c r="C640" s="66">
        <v>436110</v>
      </c>
      <c r="D640" s="66" t="s">
        <v>64</v>
      </c>
      <c r="E640" s="66" t="str">
        <f t="shared" si="15"/>
        <v>847.8471260.1.436110.000000.847001.200179</v>
      </c>
      <c r="F640" s="66" t="s">
        <v>21</v>
      </c>
      <c r="G640" s="66">
        <v>847001</v>
      </c>
      <c r="H640" s="66" t="s">
        <v>23</v>
      </c>
      <c r="I640" s="66">
        <v>200179</v>
      </c>
      <c r="J640" s="66" t="s">
        <v>3839</v>
      </c>
      <c r="K640" s="66">
        <v>30</v>
      </c>
      <c r="L640" s="66">
        <v>150</v>
      </c>
      <c r="M640" s="128">
        <v>4500</v>
      </c>
    </row>
    <row r="641" spans="1:13" ht="15" customHeight="1" x14ac:dyDescent="0.35">
      <c r="A641" s="66">
        <v>8471260</v>
      </c>
      <c r="B641" s="66" t="s">
        <v>543</v>
      </c>
      <c r="C641" s="66">
        <v>492200</v>
      </c>
      <c r="D641" s="66" t="s">
        <v>874</v>
      </c>
      <c r="E641" s="66" t="str">
        <f t="shared" si="15"/>
        <v>847.8471260.1.492200.000000.847001.300180</v>
      </c>
      <c r="F641" s="66" t="s">
        <v>21</v>
      </c>
      <c r="G641" s="66">
        <v>847001</v>
      </c>
      <c r="H641" s="66" t="s">
        <v>863</v>
      </c>
      <c r="I641" s="66">
        <v>300180</v>
      </c>
      <c r="M641" s="128">
        <v>0</v>
      </c>
    </row>
    <row r="642" spans="1:13" ht="15" customHeight="1" x14ac:dyDescent="0.35">
      <c r="A642" s="66">
        <v>8471260</v>
      </c>
      <c r="B642" s="66" t="s">
        <v>543</v>
      </c>
      <c r="C642" s="66">
        <v>492610</v>
      </c>
      <c r="D642" s="66" t="s">
        <v>866</v>
      </c>
      <c r="E642" s="66" t="str">
        <f t="shared" si="15"/>
        <v>847.8471260.1.492610.000000.847001.300180</v>
      </c>
      <c r="F642" s="66" t="s">
        <v>21</v>
      </c>
      <c r="G642" s="66">
        <v>847001</v>
      </c>
      <c r="H642" s="66" t="s">
        <v>863</v>
      </c>
      <c r="I642" s="66">
        <v>300180</v>
      </c>
      <c r="M642" s="128">
        <v>0</v>
      </c>
    </row>
    <row r="643" spans="1:13" ht="15" customHeight="1" x14ac:dyDescent="0.35">
      <c r="A643" s="66">
        <v>8471270</v>
      </c>
      <c r="B643" s="66" t="s">
        <v>565</v>
      </c>
      <c r="C643" s="66">
        <v>428090</v>
      </c>
      <c r="D643" s="66" t="s">
        <v>52</v>
      </c>
      <c r="E643" s="66" t="str">
        <f t="shared" si="15"/>
        <v>847.8471270.1.428090.000000.847001.200179</v>
      </c>
      <c r="F643" s="66" t="s">
        <v>21</v>
      </c>
      <c r="G643" s="66">
        <v>847001</v>
      </c>
      <c r="H643" s="66" t="s">
        <v>23</v>
      </c>
      <c r="I643" s="66">
        <v>200179</v>
      </c>
      <c r="J643" s="66" t="s">
        <v>5506</v>
      </c>
      <c r="K643" s="66">
        <v>1</v>
      </c>
      <c r="L643" s="66">
        <v>300000</v>
      </c>
      <c r="M643" s="128">
        <v>300000</v>
      </c>
    </row>
    <row r="644" spans="1:13" ht="105" customHeight="1" x14ac:dyDescent="0.35">
      <c r="A644" s="66">
        <v>8471270</v>
      </c>
      <c r="B644" s="66" t="s">
        <v>565</v>
      </c>
      <c r="C644" s="66">
        <v>435330</v>
      </c>
      <c r="D644" s="66" t="s">
        <v>568</v>
      </c>
      <c r="E644" s="66" t="str">
        <f t="shared" si="15"/>
        <v>847.8471270.1.435330.000000.847001.200179</v>
      </c>
      <c r="F644" s="66" t="s">
        <v>21</v>
      </c>
      <c r="G644" s="66">
        <v>847001</v>
      </c>
      <c r="H644" s="66" t="s">
        <v>23</v>
      </c>
      <c r="I644" s="66">
        <v>200179</v>
      </c>
      <c r="J644" s="66" t="s">
        <v>5507</v>
      </c>
      <c r="K644" s="66">
        <v>1</v>
      </c>
      <c r="L644" s="66">
        <v>16922954.489999998</v>
      </c>
      <c r="M644" s="128">
        <v>16922954.489999998</v>
      </c>
    </row>
    <row r="645" spans="1:13" ht="60" customHeight="1" x14ac:dyDescent="0.35">
      <c r="A645" s="66">
        <v>8471270</v>
      </c>
      <c r="B645" s="66" t="s">
        <v>565</v>
      </c>
      <c r="C645" s="66">
        <v>435330</v>
      </c>
      <c r="D645" s="66" t="s">
        <v>568</v>
      </c>
      <c r="E645" s="66" t="str">
        <f t="shared" si="15"/>
        <v>847.8471270.1.435330.000000.847001.200179</v>
      </c>
      <c r="F645" s="66" t="s">
        <v>21</v>
      </c>
      <c r="G645" s="66">
        <v>847001</v>
      </c>
      <c r="H645" s="66" t="s">
        <v>23</v>
      </c>
      <c r="I645" s="66">
        <v>200179</v>
      </c>
      <c r="J645" s="66" t="s">
        <v>5509</v>
      </c>
      <c r="K645" s="66">
        <v>1</v>
      </c>
      <c r="L645" s="66">
        <v>2090852.5</v>
      </c>
      <c r="M645" s="128">
        <v>2090852.5</v>
      </c>
    </row>
    <row r="646" spans="1:13" ht="15" customHeight="1" x14ac:dyDescent="0.35">
      <c r="A646" s="66">
        <v>8471270</v>
      </c>
      <c r="B646" s="66" t="s">
        <v>565</v>
      </c>
      <c r="C646" s="66">
        <v>425900</v>
      </c>
      <c r="D646" s="66" t="s">
        <v>40</v>
      </c>
      <c r="E646" s="66" t="str">
        <f t="shared" si="15"/>
        <v>847.8471270.1.425900.000000.847001.200179</v>
      </c>
      <c r="F646" s="66" t="s">
        <v>21</v>
      </c>
      <c r="G646" s="66">
        <v>847001</v>
      </c>
      <c r="H646" s="66" t="s">
        <v>23</v>
      </c>
      <c r="I646" s="66">
        <v>200179</v>
      </c>
      <c r="J646" s="66" t="s">
        <v>5510</v>
      </c>
      <c r="K646" s="66">
        <v>1</v>
      </c>
      <c r="L646" s="66">
        <v>50000</v>
      </c>
      <c r="M646" s="128">
        <v>50000</v>
      </c>
    </row>
    <row r="647" spans="1:13" ht="15" customHeight="1" x14ac:dyDescent="0.35">
      <c r="A647" s="66">
        <v>8471270</v>
      </c>
      <c r="B647" s="66" t="s">
        <v>565</v>
      </c>
      <c r="C647" s="66">
        <v>436110</v>
      </c>
      <c r="D647" s="66" t="s">
        <v>64</v>
      </c>
      <c r="E647" s="66" t="str">
        <f t="shared" si="15"/>
        <v>847.8471270.1.436110.000000.847001.200179</v>
      </c>
      <c r="F647" s="66" t="s">
        <v>21</v>
      </c>
      <c r="G647" s="66">
        <v>847001</v>
      </c>
      <c r="H647" s="66" t="s">
        <v>23</v>
      </c>
      <c r="I647" s="66">
        <v>200179</v>
      </c>
      <c r="J647" s="66" t="s">
        <v>5511</v>
      </c>
      <c r="K647" s="66">
        <v>1</v>
      </c>
      <c r="L647" s="66">
        <v>50000</v>
      </c>
      <c r="M647" s="128">
        <v>50000</v>
      </c>
    </row>
    <row r="648" spans="1:13" ht="15" customHeight="1" x14ac:dyDescent="0.35">
      <c r="A648" s="66">
        <v>8471270</v>
      </c>
      <c r="B648" s="66" t="s">
        <v>565</v>
      </c>
      <c r="C648" s="66">
        <v>436120</v>
      </c>
      <c r="D648" s="66" t="s">
        <v>431</v>
      </c>
      <c r="E648" s="66" t="str">
        <f t="shared" si="15"/>
        <v>847.8471270.1.436120.000000.847001.200179</v>
      </c>
      <c r="F648" s="66" t="s">
        <v>21</v>
      </c>
      <c r="G648" s="66">
        <v>847001</v>
      </c>
      <c r="H648" s="66" t="s">
        <v>23</v>
      </c>
      <c r="I648" s="66">
        <v>200179</v>
      </c>
      <c r="J648" s="66" t="s">
        <v>5512</v>
      </c>
      <c r="K648" s="66">
        <v>1</v>
      </c>
      <c r="L648" s="66">
        <v>50000</v>
      </c>
      <c r="M648" s="128">
        <v>50000</v>
      </c>
    </row>
    <row r="649" spans="1:13" ht="15" customHeight="1" x14ac:dyDescent="0.35">
      <c r="A649" s="66">
        <v>8471280</v>
      </c>
      <c r="B649" s="66" t="s">
        <v>572</v>
      </c>
      <c r="C649" s="66">
        <v>425100</v>
      </c>
      <c r="D649" s="66" t="s">
        <v>79</v>
      </c>
      <c r="E649" s="66" t="str">
        <f t="shared" si="15"/>
        <v>847.8471280.1.425100.000000.847001.200179</v>
      </c>
      <c r="F649" s="66" t="s">
        <v>21</v>
      </c>
      <c r="G649" s="66">
        <v>847001</v>
      </c>
      <c r="H649" s="66" t="s">
        <v>23</v>
      </c>
      <c r="I649" s="66">
        <v>200179</v>
      </c>
      <c r="J649" s="66" t="s">
        <v>3860</v>
      </c>
      <c r="K649" s="66">
        <v>1000</v>
      </c>
      <c r="L649" s="66">
        <v>2.5</v>
      </c>
      <c r="M649" s="128">
        <v>2500</v>
      </c>
    </row>
    <row r="650" spans="1:13" ht="45" customHeight="1" x14ac:dyDescent="0.35">
      <c r="A650" s="66">
        <v>8471280</v>
      </c>
      <c r="B650" s="66" t="s">
        <v>572</v>
      </c>
      <c r="C650" s="66">
        <v>425510</v>
      </c>
      <c r="D650" s="66" t="s">
        <v>37</v>
      </c>
      <c r="E650" s="66" t="str">
        <f t="shared" si="15"/>
        <v>847.8471280.1.425510.000000.847001.200179</v>
      </c>
      <c r="F650" s="66" t="s">
        <v>21</v>
      </c>
      <c r="G650" s="66">
        <v>847001</v>
      </c>
      <c r="H650" s="66" t="s">
        <v>23</v>
      </c>
      <c r="I650" s="66">
        <v>200179</v>
      </c>
      <c r="J650" s="66" t="s">
        <v>3867</v>
      </c>
      <c r="K650" s="66">
        <v>30</v>
      </c>
      <c r="L650" s="66">
        <v>1000</v>
      </c>
      <c r="M650" s="128">
        <v>30000</v>
      </c>
    </row>
    <row r="651" spans="1:13" ht="45" customHeight="1" x14ac:dyDescent="0.35">
      <c r="A651" s="66">
        <v>8471280</v>
      </c>
      <c r="B651" s="66" t="s">
        <v>572</v>
      </c>
      <c r="C651" s="66">
        <v>425550</v>
      </c>
      <c r="D651" s="66" t="s">
        <v>83</v>
      </c>
      <c r="E651" s="66" t="str">
        <f t="shared" si="15"/>
        <v>847.8471280.1.425550.000000.847001.200179</v>
      </c>
      <c r="F651" s="66" t="s">
        <v>21</v>
      </c>
      <c r="G651" s="66">
        <v>847001</v>
      </c>
      <c r="H651" s="66" t="s">
        <v>23</v>
      </c>
      <c r="I651" s="66">
        <v>200179</v>
      </c>
      <c r="J651" s="66" t="s">
        <v>3871</v>
      </c>
      <c r="K651" s="66">
        <v>4</v>
      </c>
      <c r="L651" s="66">
        <v>15000</v>
      </c>
      <c r="M651" s="128">
        <v>60000</v>
      </c>
    </row>
    <row r="652" spans="1:13" ht="15" customHeight="1" x14ac:dyDescent="0.35">
      <c r="A652" s="66">
        <v>8471280</v>
      </c>
      <c r="B652" s="66" t="s">
        <v>572</v>
      </c>
      <c r="C652" s="66">
        <v>425760</v>
      </c>
      <c r="D652" s="66" t="s">
        <v>169</v>
      </c>
      <c r="E652" s="66" t="str">
        <f t="shared" si="15"/>
        <v>847.8471280.1.425760.000000.847001.200179</v>
      </c>
      <c r="F652" s="66" t="s">
        <v>21</v>
      </c>
      <c r="G652" s="66">
        <v>847001</v>
      </c>
      <c r="H652" s="66" t="s">
        <v>23</v>
      </c>
      <c r="I652" s="66">
        <v>200179</v>
      </c>
      <c r="J652" s="66" t="s">
        <v>3875</v>
      </c>
      <c r="K652" s="66">
        <v>3</v>
      </c>
      <c r="L652" s="66">
        <v>10000</v>
      </c>
      <c r="M652" s="128">
        <v>30000</v>
      </c>
    </row>
    <row r="653" spans="1:13" ht="75" customHeight="1" x14ac:dyDescent="0.35">
      <c r="A653" s="66">
        <v>8471280</v>
      </c>
      <c r="B653" s="66" t="s">
        <v>572</v>
      </c>
      <c r="C653" s="66">
        <v>425770</v>
      </c>
      <c r="D653" s="66" t="s">
        <v>132</v>
      </c>
      <c r="E653" s="66" t="str">
        <f t="shared" si="15"/>
        <v>847.8471280.1.425770.000000.847001.200179</v>
      </c>
      <c r="F653" s="66" t="s">
        <v>21</v>
      </c>
      <c r="G653" s="66">
        <v>847001</v>
      </c>
      <c r="H653" s="66" t="s">
        <v>23</v>
      </c>
      <c r="I653" s="66">
        <v>200179</v>
      </c>
      <c r="J653" s="66" t="s">
        <v>3879</v>
      </c>
      <c r="K653" s="66">
        <v>5</v>
      </c>
      <c r="L653" s="66">
        <v>100000</v>
      </c>
      <c r="M653" s="128">
        <v>500000</v>
      </c>
    </row>
    <row r="654" spans="1:13" ht="15" customHeight="1" x14ac:dyDescent="0.35">
      <c r="A654" s="66">
        <v>8471280</v>
      </c>
      <c r="B654" s="66" t="s">
        <v>572</v>
      </c>
      <c r="C654" s="66">
        <v>426610</v>
      </c>
      <c r="D654" s="66" t="s">
        <v>43</v>
      </c>
      <c r="E654" s="66" t="str">
        <f t="shared" si="15"/>
        <v>847.8471280.1.426610.000000.847001.200179</v>
      </c>
      <c r="F654" s="66" t="s">
        <v>21</v>
      </c>
      <c r="G654" s="66">
        <v>847001</v>
      </c>
      <c r="H654" s="66" t="s">
        <v>23</v>
      </c>
      <c r="I654" s="66">
        <v>200179</v>
      </c>
      <c r="J654" s="66" t="s">
        <v>3883</v>
      </c>
      <c r="K654" s="66">
        <v>1</v>
      </c>
      <c r="L654" s="66">
        <v>85200</v>
      </c>
      <c r="M654" s="128">
        <v>85200</v>
      </c>
    </row>
    <row r="655" spans="1:13" ht="15" customHeight="1" x14ac:dyDescent="0.35">
      <c r="A655" s="66">
        <v>8471280</v>
      </c>
      <c r="B655" s="66" t="s">
        <v>572</v>
      </c>
      <c r="C655" s="66">
        <v>426610</v>
      </c>
      <c r="D655" s="66" t="s">
        <v>43</v>
      </c>
      <c r="E655" s="66" t="str">
        <f t="shared" si="15"/>
        <v>847.8471280.1.426610.000000.847001.200179</v>
      </c>
      <c r="F655" s="66" t="s">
        <v>21</v>
      </c>
      <c r="G655" s="66">
        <v>847001</v>
      </c>
      <c r="H655" s="66" t="s">
        <v>23</v>
      </c>
      <c r="I655" s="66">
        <v>200179</v>
      </c>
      <c r="J655" s="66" t="s">
        <v>3887</v>
      </c>
      <c r="K655" s="66">
        <v>1</v>
      </c>
      <c r="L655" s="66">
        <v>16800</v>
      </c>
      <c r="M655" s="128">
        <v>16800</v>
      </c>
    </row>
    <row r="656" spans="1:13" ht="15" customHeight="1" x14ac:dyDescent="0.35">
      <c r="A656" s="66">
        <v>8471280</v>
      </c>
      <c r="B656" s="66" t="s">
        <v>572</v>
      </c>
      <c r="C656" s="66">
        <v>426610</v>
      </c>
      <c r="D656" s="66" t="s">
        <v>43</v>
      </c>
      <c r="E656" s="66" t="str">
        <f t="shared" si="15"/>
        <v>847.8471280.1.426610.000000.847001.200179</v>
      </c>
      <c r="F656" s="66" t="s">
        <v>21</v>
      </c>
      <c r="G656" s="66">
        <v>847001</v>
      </c>
      <c r="H656" s="66" t="s">
        <v>23</v>
      </c>
      <c r="I656" s="66">
        <v>200179</v>
      </c>
      <c r="J656" s="66" t="s">
        <v>3890</v>
      </c>
      <c r="K656" s="66">
        <v>1</v>
      </c>
      <c r="L656" s="66">
        <v>16800</v>
      </c>
      <c r="M656" s="128">
        <v>16800</v>
      </c>
    </row>
    <row r="657" spans="1:13" ht="15" customHeight="1" x14ac:dyDescent="0.35">
      <c r="A657" s="66">
        <v>8471280</v>
      </c>
      <c r="B657" s="66" t="s">
        <v>572</v>
      </c>
      <c r="C657" s="66">
        <v>426610</v>
      </c>
      <c r="D657" s="66" t="s">
        <v>43</v>
      </c>
      <c r="E657" s="66" t="str">
        <f t="shared" si="15"/>
        <v>847.8471280.1.426610.000000.847001.200179</v>
      </c>
      <c r="F657" s="66" t="s">
        <v>21</v>
      </c>
      <c r="G657" s="66">
        <v>847001</v>
      </c>
      <c r="H657" s="66" t="s">
        <v>23</v>
      </c>
      <c r="I657" s="66">
        <v>200179</v>
      </c>
      <c r="J657" s="66" t="s">
        <v>3893</v>
      </c>
      <c r="K657" s="66">
        <v>1</v>
      </c>
      <c r="L657" s="66">
        <v>7200</v>
      </c>
      <c r="M657" s="128">
        <v>7200</v>
      </c>
    </row>
    <row r="658" spans="1:13" ht="15" customHeight="1" x14ac:dyDescent="0.35">
      <c r="A658" s="66">
        <v>8471280</v>
      </c>
      <c r="B658" s="66" t="s">
        <v>572</v>
      </c>
      <c r="C658" s="66">
        <v>426610</v>
      </c>
      <c r="D658" s="66" t="s">
        <v>43</v>
      </c>
      <c r="E658" s="66" t="str">
        <f t="shared" si="15"/>
        <v>847.8471280.1.426610.000000.847001.200179</v>
      </c>
      <c r="F658" s="66" t="s">
        <v>21</v>
      </c>
      <c r="G658" s="66">
        <v>847001</v>
      </c>
      <c r="H658" s="66" t="s">
        <v>23</v>
      </c>
      <c r="I658" s="66">
        <v>200179</v>
      </c>
      <c r="J658" s="66" t="s">
        <v>3896</v>
      </c>
      <c r="K658" s="66">
        <v>1</v>
      </c>
      <c r="L658" s="66">
        <v>57600</v>
      </c>
      <c r="M658" s="128">
        <v>57600</v>
      </c>
    </row>
    <row r="659" spans="1:13" ht="15" customHeight="1" x14ac:dyDescent="0.35">
      <c r="A659" s="66">
        <v>8471280</v>
      </c>
      <c r="B659" s="66" t="s">
        <v>572</v>
      </c>
      <c r="C659" s="66">
        <v>426610</v>
      </c>
      <c r="D659" s="66" t="s">
        <v>43</v>
      </c>
      <c r="E659" s="66" t="str">
        <f t="shared" si="15"/>
        <v>847.8471280.1.426610.000000.847001.200179</v>
      </c>
      <c r="F659" s="66" t="s">
        <v>21</v>
      </c>
      <c r="G659" s="66">
        <v>847001</v>
      </c>
      <c r="H659" s="66" t="s">
        <v>23</v>
      </c>
      <c r="I659" s="66">
        <v>200179</v>
      </c>
      <c r="J659" s="66" t="s">
        <v>3899</v>
      </c>
      <c r="K659" s="66">
        <v>1</v>
      </c>
      <c r="L659" s="66">
        <v>1200</v>
      </c>
      <c r="M659" s="128">
        <v>1200</v>
      </c>
    </row>
    <row r="660" spans="1:13" ht="15" customHeight="1" x14ac:dyDescent="0.35">
      <c r="A660" s="66">
        <v>8471280</v>
      </c>
      <c r="B660" s="66" t="s">
        <v>572</v>
      </c>
      <c r="C660" s="66">
        <v>426610</v>
      </c>
      <c r="D660" s="66" t="s">
        <v>43</v>
      </c>
      <c r="E660" s="66" t="str">
        <f t="shared" si="15"/>
        <v>847.8471280.1.426610.000000.847001.200179</v>
      </c>
      <c r="F660" s="66" t="s">
        <v>21</v>
      </c>
      <c r="G660" s="66">
        <v>847001</v>
      </c>
      <c r="H660" s="66" t="s">
        <v>23</v>
      </c>
      <c r="I660" s="66">
        <v>200179</v>
      </c>
      <c r="J660" s="66" t="s">
        <v>3902</v>
      </c>
      <c r="K660" s="66">
        <v>1</v>
      </c>
      <c r="L660" s="66">
        <v>16800</v>
      </c>
      <c r="M660" s="128">
        <v>16800</v>
      </c>
    </row>
    <row r="661" spans="1:13" ht="15" customHeight="1" x14ac:dyDescent="0.35">
      <c r="A661" s="66">
        <v>8471280</v>
      </c>
      <c r="B661" s="66" t="s">
        <v>572</v>
      </c>
      <c r="C661" s="66">
        <v>426610</v>
      </c>
      <c r="D661" s="66" t="s">
        <v>43</v>
      </c>
      <c r="E661" s="66" t="str">
        <f t="shared" si="15"/>
        <v>847.8471280.1.426610.000000.847001.200179</v>
      </c>
      <c r="F661" s="66" t="s">
        <v>21</v>
      </c>
      <c r="G661" s="66">
        <v>847001</v>
      </c>
      <c r="H661" s="66" t="s">
        <v>23</v>
      </c>
      <c r="I661" s="66">
        <v>200179</v>
      </c>
      <c r="J661" s="66" t="s">
        <v>3905</v>
      </c>
      <c r="K661" s="66">
        <v>1</v>
      </c>
      <c r="L661" s="66">
        <v>3600</v>
      </c>
      <c r="M661" s="128">
        <v>3600</v>
      </c>
    </row>
    <row r="662" spans="1:13" ht="15" customHeight="1" x14ac:dyDescent="0.35">
      <c r="A662" s="66">
        <v>8471280</v>
      </c>
      <c r="B662" s="66" t="s">
        <v>572</v>
      </c>
      <c r="C662" s="66">
        <v>426610</v>
      </c>
      <c r="D662" s="66" t="s">
        <v>43</v>
      </c>
      <c r="E662" s="66" t="str">
        <f t="shared" si="15"/>
        <v>847.8471280.1.426610.000000.847001.200179</v>
      </c>
      <c r="F662" s="66" t="s">
        <v>21</v>
      </c>
      <c r="G662" s="66">
        <v>847001</v>
      </c>
      <c r="H662" s="66" t="s">
        <v>23</v>
      </c>
      <c r="I662" s="66">
        <v>200179</v>
      </c>
      <c r="J662" s="66" t="s">
        <v>3908</v>
      </c>
      <c r="K662" s="66">
        <v>1</v>
      </c>
      <c r="L662" s="66">
        <v>180000</v>
      </c>
      <c r="M662" s="128">
        <v>180000</v>
      </c>
    </row>
    <row r="663" spans="1:13" ht="45" customHeight="1" x14ac:dyDescent="0.35">
      <c r="A663" s="66">
        <v>8471280</v>
      </c>
      <c r="B663" s="66" t="s">
        <v>572</v>
      </c>
      <c r="C663" s="66">
        <v>428640</v>
      </c>
      <c r="D663" s="66" t="s">
        <v>55</v>
      </c>
      <c r="E663" s="66" t="str">
        <f t="shared" si="15"/>
        <v>847.8471280.1.428640.000000.847001.200179</v>
      </c>
      <c r="F663" s="66" t="s">
        <v>21</v>
      </c>
      <c r="G663" s="66">
        <v>847001</v>
      </c>
      <c r="H663" s="66" t="s">
        <v>23</v>
      </c>
      <c r="I663" s="66">
        <v>200179</v>
      </c>
      <c r="J663" s="66" t="s">
        <v>3910</v>
      </c>
      <c r="K663" s="66">
        <v>3</v>
      </c>
      <c r="L663" s="66">
        <v>5000</v>
      </c>
      <c r="M663" s="128">
        <v>15000</v>
      </c>
    </row>
    <row r="664" spans="1:13" ht="15" customHeight="1" x14ac:dyDescent="0.35">
      <c r="A664" s="66">
        <v>8471280</v>
      </c>
      <c r="B664" s="66" t="s">
        <v>572</v>
      </c>
      <c r="C664" s="66">
        <v>432170</v>
      </c>
      <c r="D664" s="66" t="s">
        <v>389</v>
      </c>
      <c r="E664" s="66" t="str">
        <f t="shared" si="15"/>
        <v>847.8471280.1.432170.000000.847001.200179</v>
      </c>
      <c r="F664" s="66" t="s">
        <v>21</v>
      </c>
      <c r="G664" s="66">
        <v>847001</v>
      </c>
      <c r="H664" s="66" t="s">
        <v>23</v>
      </c>
      <c r="I664" s="66">
        <v>200179</v>
      </c>
      <c r="J664" s="66" t="s">
        <v>3914</v>
      </c>
      <c r="K664" s="66">
        <v>2</v>
      </c>
      <c r="L664" s="66">
        <v>100000</v>
      </c>
      <c r="M664" s="128">
        <v>200000</v>
      </c>
    </row>
    <row r="665" spans="1:13" ht="15" customHeight="1" x14ac:dyDescent="0.35">
      <c r="A665" s="66">
        <v>8471280</v>
      </c>
      <c r="B665" s="66" t="s">
        <v>572</v>
      </c>
      <c r="C665" s="66">
        <v>435340</v>
      </c>
      <c r="D665" s="66" t="s">
        <v>239</v>
      </c>
      <c r="E665" s="66" t="str">
        <f t="shared" si="15"/>
        <v>847.8471280.1.435340.000000.847001.200179</v>
      </c>
      <c r="F665" s="66" t="s">
        <v>21</v>
      </c>
      <c r="G665" s="66">
        <v>847001</v>
      </c>
      <c r="H665" s="66" t="s">
        <v>23</v>
      </c>
      <c r="I665" s="66">
        <v>200179</v>
      </c>
      <c r="J665" s="66" t="s">
        <v>3918</v>
      </c>
      <c r="K665" s="66">
        <v>10</v>
      </c>
      <c r="L665" s="66">
        <v>1000</v>
      </c>
      <c r="M665" s="128">
        <v>10000</v>
      </c>
    </row>
    <row r="666" spans="1:13" ht="15" customHeight="1" x14ac:dyDescent="0.35">
      <c r="A666" s="66">
        <v>8471280</v>
      </c>
      <c r="B666" s="66" t="s">
        <v>572</v>
      </c>
      <c r="C666" s="66">
        <v>435530</v>
      </c>
      <c r="D666" s="66" t="s">
        <v>150</v>
      </c>
      <c r="E666" s="66" t="str">
        <f t="shared" si="15"/>
        <v>847.8471280.1.435530.000000.847001.200179</v>
      </c>
      <c r="F666" s="66" t="s">
        <v>21</v>
      </c>
      <c r="G666" s="66">
        <v>847001</v>
      </c>
      <c r="H666" s="66" t="s">
        <v>23</v>
      </c>
      <c r="I666" s="66">
        <v>200179</v>
      </c>
      <c r="J666" s="66" t="s">
        <v>3921</v>
      </c>
      <c r="K666" s="66">
        <v>5</v>
      </c>
      <c r="L666" s="66">
        <v>1000</v>
      </c>
      <c r="M666" s="128">
        <v>5000</v>
      </c>
    </row>
    <row r="667" spans="1:13" ht="15" customHeight="1" x14ac:dyDescent="0.35">
      <c r="A667" s="66">
        <v>8471280</v>
      </c>
      <c r="B667" s="66" t="s">
        <v>572</v>
      </c>
      <c r="C667" s="66">
        <v>492316</v>
      </c>
      <c r="D667" s="66" t="s">
        <v>138</v>
      </c>
      <c r="E667" s="66" t="str">
        <f t="shared" si="15"/>
        <v>847.8471280.1.492316.000000.847001.300180</v>
      </c>
      <c r="F667" s="66" t="s">
        <v>21</v>
      </c>
      <c r="G667" s="66">
        <v>847001</v>
      </c>
      <c r="H667" s="66" t="s">
        <v>863</v>
      </c>
      <c r="I667" s="66">
        <v>300180</v>
      </c>
      <c r="J667" s="66" t="s">
        <v>3924</v>
      </c>
      <c r="K667" s="66">
        <v>2</v>
      </c>
      <c r="L667" s="66">
        <v>5000</v>
      </c>
      <c r="M667" s="128">
        <v>10000</v>
      </c>
    </row>
    <row r="668" spans="1:13" ht="15" customHeight="1" x14ac:dyDescent="0.35">
      <c r="A668" s="66">
        <v>8470720</v>
      </c>
      <c r="B668" s="66" t="s">
        <v>434</v>
      </c>
      <c r="C668" s="66">
        <v>421000</v>
      </c>
      <c r="D668" s="66" t="s">
        <v>31</v>
      </c>
      <c r="E668" s="66" t="str">
        <f t="shared" si="15"/>
        <v>847.8470720.1.421000.000000.847001.200179</v>
      </c>
      <c r="F668" s="56" t="s">
        <v>21</v>
      </c>
      <c r="G668" s="56">
        <v>847001</v>
      </c>
      <c r="H668" s="56" t="s">
        <v>23</v>
      </c>
      <c r="I668" s="56">
        <v>200179</v>
      </c>
      <c r="M668" s="128">
        <v>0</v>
      </c>
    </row>
    <row r="669" spans="1:13" ht="15" customHeight="1" x14ac:dyDescent="0.35">
      <c r="A669" s="66">
        <v>8470720</v>
      </c>
      <c r="B669" s="66" t="s">
        <v>434</v>
      </c>
      <c r="C669" s="66">
        <v>426900</v>
      </c>
      <c r="D669" s="66" t="s">
        <v>360</v>
      </c>
      <c r="E669" s="66" t="str">
        <f t="shared" si="15"/>
        <v>847.8470720.1.426900.000000.847001.200179</v>
      </c>
      <c r="F669" s="56" t="s">
        <v>21</v>
      </c>
      <c r="G669" s="56">
        <v>847001</v>
      </c>
      <c r="H669" s="56" t="s">
        <v>23</v>
      </c>
      <c r="I669" s="56">
        <v>200179</v>
      </c>
      <c r="J669" s="66" t="s">
        <v>5140</v>
      </c>
      <c r="K669" s="66">
        <v>1</v>
      </c>
      <c r="L669" s="66">
        <v>20000</v>
      </c>
      <c r="M669" s="128">
        <v>20000</v>
      </c>
    </row>
    <row r="670" spans="1:13" ht="15" customHeight="1" x14ac:dyDescent="0.35">
      <c r="A670" s="66">
        <v>8470720</v>
      </c>
      <c r="B670" s="66" t="s">
        <v>434</v>
      </c>
      <c r="C670" s="66">
        <v>428200</v>
      </c>
      <c r="D670" s="66" t="s">
        <v>321</v>
      </c>
      <c r="E670" s="66" t="str">
        <f t="shared" si="15"/>
        <v>847.8470720.1.428200.000000.847001.200179</v>
      </c>
      <c r="F670" s="56" t="s">
        <v>21</v>
      </c>
      <c r="G670" s="56">
        <v>847001</v>
      </c>
      <c r="H670" s="56" t="s">
        <v>23</v>
      </c>
      <c r="I670" s="56">
        <v>200179</v>
      </c>
      <c r="J670" s="66" t="s">
        <v>5145</v>
      </c>
      <c r="K670" s="66">
        <v>1</v>
      </c>
      <c r="L670" s="66">
        <v>300000</v>
      </c>
      <c r="M670" s="128">
        <v>300000</v>
      </c>
    </row>
    <row r="671" spans="1:13" ht="15" customHeight="1" x14ac:dyDescent="0.35">
      <c r="A671" s="66">
        <v>8470720</v>
      </c>
      <c r="B671" s="66" t="s">
        <v>434</v>
      </c>
      <c r="C671" s="66">
        <v>435410</v>
      </c>
      <c r="D671" s="66" t="s">
        <v>58</v>
      </c>
      <c r="E671" s="66" t="str">
        <f t="shared" si="15"/>
        <v>847.8470720.1.435410.000000.847001.200179</v>
      </c>
      <c r="F671" s="56" t="s">
        <v>21</v>
      </c>
      <c r="G671" s="56">
        <v>847001</v>
      </c>
      <c r="H671" s="56" t="s">
        <v>23</v>
      </c>
      <c r="I671" s="56">
        <v>200179</v>
      </c>
      <c r="J671" s="66" t="s">
        <v>5153</v>
      </c>
      <c r="K671" s="66">
        <v>12</v>
      </c>
      <c r="L671" s="66">
        <v>75000</v>
      </c>
      <c r="M671" s="128">
        <v>900000</v>
      </c>
    </row>
    <row r="672" spans="1:13" ht="15" customHeight="1" x14ac:dyDescent="0.35">
      <c r="A672" s="66">
        <v>8470720</v>
      </c>
      <c r="B672" s="66" t="s">
        <v>434</v>
      </c>
      <c r="C672" s="66">
        <v>436110</v>
      </c>
      <c r="D672" s="66" t="s">
        <v>64</v>
      </c>
      <c r="E672" s="66" t="str">
        <f t="shared" si="15"/>
        <v>847.8470720.1.436110.000000.847001.200179</v>
      </c>
      <c r="F672" s="56" t="s">
        <v>21</v>
      </c>
      <c r="G672" s="56">
        <v>847001</v>
      </c>
      <c r="H672" s="56" t="s">
        <v>23</v>
      </c>
      <c r="I672" s="56">
        <v>200179</v>
      </c>
      <c r="J672" s="66" t="s">
        <v>5156</v>
      </c>
      <c r="K672" s="66">
        <v>1</v>
      </c>
      <c r="L672" s="66">
        <v>50000</v>
      </c>
      <c r="M672" s="128">
        <v>50000</v>
      </c>
    </row>
    <row r="673" spans="1:13" ht="15" customHeight="1" x14ac:dyDescent="0.35">
      <c r="A673" s="66">
        <v>8470720</v>
      </c>
      <c r="B673" s="66" t="s">
        <v>434</v>
      </c>
      <c r="C673" s="66">
        <v>436120</v>
      </c>
      <c r="D673" s="66" t="s">
        <v>431</v>
      </c>
      <c r="E673" s="66" t="str">
        <f t="shared" si="15"/>
        <v>847.8470720.1.436120.000000.847001.200179</v>
      </c>
      <c r="F673" s="56" t="s">
        <v>21</v>
      </c>
      <c r="G673" s="56">
        <v>847001</v>
      </c>
      <c r="H673" s="56" t="s">
        <v>23</v>
      </c>
      <c r="I673" s="56">
        <v>200179</v>
      </c>
      <c r="J673" s="66" t="s">
        <v>5158</v>
      </c>
      <c r="K673" s="66">
        <v>12</v>
      </c>
      <c r="L673" s="66">
        <v>10000</v>
      </c>
      <c r="M673" s="128">
        <v>120000</v>
      </c>
    </row>
    <row r="674" spans="1:13" ht="15" customHeight="1" x14ac:dyDescent="0.35">
      <c r="A674" s="66">
        <v>8470720</v>
      </c>
      <c r="B674" s="66" t="s">
        <v>434</v>
      </c>
      <c r="C674" s="66">
        <v>421700</v>
      </c>
      <c r="D674" s="66" t="s">
        <v>34</v>
      </c>
      <c r="E674" s="66" t="str">
        <f t="shared" si="15"/>
        <v>847.8470720.1.421700.000000.847001.200179</v>
      </c>
      <c r="F674" s="56" t="s">
        <v>21</v>
      </c>
      <c r="G674" s="56">
        <v>847001</v>
      </c>
      <c r="H674" s="56" t="s">
        <v>23</v>
      </c>
      <c r="I674" s="56">
        <v>200179</v>
      </c>
      <c r="J674" s="66" t="s">
        <v>5134</v>
      </c>
      <c r="K674" s="66">
        <v>1</v>
      </c>
      <c r="L674" s="66">
        <v>4000</v>
      </c>
      <c r="M674" s="128">
        <v>4000</v>
      </c>
    </row>
    <row r="675" spans="1:13" ht="15" customHeight="1" x14ac:dyDescent="0.35">
      <c r="A675" s="66">
        <v>8470730</v>
      </c>
      <c r="B675" s="66" t="s">
        <v>442</v>
      </c>
      <c r="C675" s="66">
        <v>421100</v>
      </c>
      <c r="D675" s="66" t="s">
        <v>339</v>
      </c>
      <c r="E675" s="66" t="str">
        <f t="shared" si="15"/>
        <v>847.8470730.1.421100.000000.847001.200179</v>
      </c>
      <c r="F675" s="56" t="s">
        <v>21</v>
      </c>
      <c r="G675" s="56">
        <v>847001</v>
      </c>
      <c r="H675" s="56" t="s">
        <v>23</v>
      </c>
      <c r="I675" s="56">
        <v>200179</v>
      </c>
      <c r="M675" s="128">
        <v>0</v>
      </c>
    </row>
    <row r="676" spans="1:13" ht="15" customHeight="1" x14ac:dyDescent="0.35">
      <c r="A676" s="66">
        <v>8470730</v>
      </c>
      <c r="B676" s="66" t="s">
        <v>442</v>
      </c>
      <c r="C676" s="212">
        <v>421000</v>
      </c>
      <c r="D676" s="66" t="s">
        <v>31</v>
      </c>
      <c r="E676" s="66" t="str">
        <f t="shared" si="15"/>
        <v>847.8470730.1.421000.000000.847001.200179</v>
      </c>
      <c r="F676" s="56" t="s">
        <v>21</v>
      </c>
      <c r="G676" s="56">
        <v>847001</v>
      </c>
      <c r="H676" s="56" t="s">
        <v>23</v>
      </c>
      <c r="I676" s="56">
        <v>200179</v>
      </c>
      <c r="J676" s="66" t="s">
        <v>5127</v>
      </c>
      <c r="K676" s="66">
        <v>3</v>
      </c>
      <c r="L676" s="66">
        <v>100000</v>
      </c>
      <c r="M676" s="128">
        <v>300000</v>
      </c>
    </row>
    <row r="677" spans="1:13" ht="15" customHeight="1" x14ac:dyDescent="0.35">
      <c r="A677" s="66">
        <v>8470730</v>
      </c>
      <c r="B677" s="66" t="s">
        <v>442</v>
      </c>
      <c r="C677" s="212">
        <v>425510</v>
      </c>
      <c r="D677" s="66" t="s">
        <v>37</v>
      </c>
      <c r="E677" s="66" t="str">
        <f t="shared" si="15"/>
        <v>847.8470730.1.425510.000000.847001.200179</v>
      </c>
      <c r="F677" s="56" t="s">
        <v>21</v>
      </c>
      <c r="G677" s="56">
        <v>847001</v>
      </c>
      <c r="H677" s="56" t="s">
        <v>23</v>
      </c>
      <c r="I677" s="56">
        <v>200179</v>
      </c>
      <c r="J677" s="66" t="s">
        <v>5130</v>
      </c>
      <c r="K677" s="66">
        <v>2</v>
      </c>
      <c r="L677" s="66">
        <v>25000</v>
      </c>
      <c r="M677" s="128">
        <v>50000</v>
      </c>
    </row>
    <row r="678" spans="1:13" ht="15" customHeight="1" x14ac:dyDescent="0.35">
      <c r="A678" s="66">
        <v>8470730</v>
      </c>
      <c r="B678" s="66" t="s">
        <v>442</v>
      </c>
      <c r="C678" s="66">
        <v>428090</v>
      </c>
      <c r="D678" s="66" t="s">
        <v>52</v>
      </c>
      <c r="E678" s="66" t="str">
        <f t="shared" si="15"/>
        <v>847.8470730.1.428090.000000.847001.200179</v>
      </c>
      <c r="F678" s="56" t="s">
        <v>21</v>
      </c>
      <c r="G678" s="56">
        <v>847001</v>
      </c>
      <c r="H678" s="56" t="s">
        <v>23</v>
      </c>
      <c r="I678" s="56">
        <v>200179</v>
      </c>
      <c r="M678" s="128">
        <v>0</v>
      </c>
    </row>
    <row r="679" spans="1:13" ht="15" customHeight="1" x14ac:dyDescent="0.35">
      <c r="A679" s="66">
        <v>8470730</v>
      </c>
      <c r="B679" s="66" t="s">
        <v>442</v>
      </c>
      <c r="C679" s="212">
        <v>425900</v>
      </c>
      <c r="D679" s="66" t="s">
        <v>40</v>
      </c>
      <c r="E679" s="66" t="str">
        <f t="shared" si="15"/>
        <v>847.8470730.1.425900.000000.847001.200179</v>
      </c>
      <c r="F679" s="56" t="s">
        <v>21</v>
      </c>
      <c r="G679" s="56">
        <v>847001</v>
      </c>
      <c r="H679" s="56" t="s">
        <v>23</v>
      </c>
      <c r="I679" s="56">
        <v>200179</v>
      </c>
      <c r="K679" s="66">
        <v>5</v>
      </c>
      <c r="L679" s="66">
        <v>50000</v>
      </c>
      <c r="M679" s="128">
        <v>250000</v>
      </c>
    </row>
    <row r="680" spans="1:13" ht="15" customHeight="1" x14ac:dyDescent="0.35">
      <c r="A680" s="66">
        <v>8470730</v>
      </c>
      <c r="B680" s="66" t="s">
        <v>442</v>
      </c>
      <c r="C680" s="212">
        <v>426610</v>
      </c>
      <c r="D680" s="66" t="s">
        <v>43</v>
      </c>
      <c r="E680" s="66" t="str">
        <f t="shared" si="15"/>
        <v>847.8470730.1.426610.000000.847001.200179</v>
      </c>
      <c r="F680" s="56" t="s">
        <v>21</v>
      </c>
      <c r="G680" s="56">
        <v>847001</v>
      </c>
      <c r="H680" s="56" t="s">
        <v>23</v>
      </c>
      <c r="I680" s="56">
        <v>200179</v>
      </c>
      <c r="J680" s="66" t="s">
        <v>5131</v>
      </c>
      <c r="K680" s="66">
        <v>3</v>
      </c>
      <c r="L680" s="66">
        <v>200000</v>
      </c>
      <c r="M680" s="128">
        <v>600000</v>
      </c>
    </row>
    <row r="681" spans="1:13" ht="15" customHeight="1" x14ac:dyDescent="0.35">
      <c r="A681" s="66">
        <v>8470730</v>
      </c>
      <c r="B681" s="66" t="s">
        <v>442</v>
      </c>
      <c r="C681" s="66">
        <v>436110</v>
      </c>
      <c r="D681" s="66" t="s">
        <v>64</v>
      </c>
      <c r="E681" s="66" t="str">
        <f t="shared" si="15"/>
        <v>847.8470730.1.436110.000000.847001.200179</v>
      </c>
      <c r="F681" s="56" t="s">
        <v>21</v>
      </c>
      <c r="G681" s="56">
        <v>847001</v>
      </c>
      <c r="H681" s="56" t="s">
        <v>23</v>
      </c>
      <c r="I681" s="56">
        <v>200179</v>
      </c>
      <c r="M681" s="128">
        <v>0</v>
      </c>
    </row>
    <row r="682" spans="1:13" ht="15" customHeight="1" x14ac:dyDescent="0.35">
      <c r="A682" s="66">
        <v>8470730</v>
      </c>
      <c r="B682" s="66" t="s">
        <v>442</v>
      </c>
      <c r="C682" s="66">
        <v>495140</v>
      </c>
      <c r="D682" s="66" t="s">
        <v>882</v>
      </c>
      <c r="E682" s="66" t="str">
        <f t="shared" si="15"/>
        <v>847.8470730.1.495140.000000.847001.300180</v>
      </c>
      <c r="F682" s="56" t="s">
        <v>21</v>
      </c>
      <c r="G682" s="56">
        <v>847001</v>
      </c>
      <c r="H682" s="56" t="s">
        <v>863</v>
      </c>
      <c r="I682" s="56">
        <v>300180</v>
      </c>
      <c r="M682" s="128">
        <v>0</v>
      </c>
    </row>
    <row r="683" spans="1:13" ht="15" customHeight="1" x14ac:dyDescent="0.35">
      <c r="A683" s="66">
        <v>8470730</v>
      </c>
      <c r="B683" s="66" t="s">
        <v>442</v>
      </c>
      <c r="C683" s="66">
        <v>427200</v>
      </c>
      <c r="D683" s="66" t="s">
        <v>89</v>
      </c>
      <c r="E683" s="66" t="str">
        <f t="shared" si="15"/>
        <v>847.8470730.1.427200.000000.847001.200179</v>
      </c>
      <c r="F683" s="56" t="s">
        <v>21</v>
      </c>
      <c r="G683" s="56">
        <v>847001</v>
      </c>
      <c r="H683" s="56" t="s">
        <v>23</v>
      </c>
      <c r="I683" s="56">
        <v>200179</v>
      </c>
      <c r="M683" s="128">
        <v>0</v>
      </c>
    </row>
    <row r="684" spans="1:13" ht="15" customHeight="1" x14ac:dyDescent="0.35">
      <c r="A684" s="66">
        <v>8470730</v>
      </c>
      <c r="B684" s="66" t="s">
        <v>442</v>
      </c>
      <c r="C684" s="66">
        <v>427900</v>
      </c>
      <c r="D684" s="66" t="s">
        <v>49</v>
      </c>
      <c r="E684" s="66" t="str">
        <f t="shared" si="15"/>
        <v>847.8470730.1.427900.000000.847001.200179</v>
      </c>
      <c r="F684" s="56" t="s">
        <v>21</v>
      </c>
      <c r="G684" s="56">
        <v>847001</v>
      </c>
      <c r="H684" s="56" t="s">
        <v>23</v>
      </c>
      <c r="I684" s="56">
        <v>200179</v>
      </c>
      <c r="J684" s="66" t="s">
        <v>5120</v>
      </c>
      <c r="K684" s="66">
        <v>10</v>
      </c>
      <c r="L684" s="66">
        <v>1000</v>
      </c>
      <c r="M684" s="128">
        <v>10000</v>
      </c>
    </row>
    <row r="685" spans="1:13" ht="15" customHeight="1" x14ac:dyDescent="0.35">
      <c r="A685" s="66">
        <v>8470730</v>
      </c>
      <c r="B685" s="66" t="s">
        <v>442</v>
      </c>
      <c r="C685" s="66">
        <v>428640</v>
      </c>
      <c r="D685" s="66" t="s">
        <v>55</v>
      </c>
      <c r="E685" s="66" t="str">
        <f t="shared" si="15"/>
        <v>847.8470730.1.428640.000000.847001.200179</v>
      </c>
      <c r="F685" s="56" t="s">
        <v>21</v>
      </c>
      <c r="G685" s="56">
        <v>847001</v>
      </c>
      <c r="H685" s="56" t="s">
        <v>23</v>
      </c>
      <c r="I685" s="56">
        <v>200179</v>
      </c>
      <c r="J685" s="66" t="s">
        <v>5121</v>
      </c>
      <c r="K685" s="66">
        <v>5</v>
      </c>
      <c r="L685" s="66">
        <v>50000</v>
      </c>
      <c r="M685" s="128">
        <v>250000</v>
      </c>
    </row>
    <row r="686" spans="1:13" ht="15" customHeight="1" x14ac:dyDescent="0.35">
      <c r="A686" s="66">
        <v>8470730</v>
      </c>
      <c r="B686" s="66" t="s">
        <v>442</v>
      </c>
      <c r="C686" s="212">
        <v>436110</v>
      </c>
      <c r="D686" s="66" t="s">
        <v>64</v>
      </c>
      <c r="E686" s="66" t="str">
        <f t="shared" si="15"/>
        <v>847.8470730.1.436110.000000.847001.200179</v>
      </c>
      <c r="F686" s="56" t="s">
        <v>21</v>
      </c>
      <c r="G686" s="56">
        <v>847001</v>
      </c>
      <c r="H686" s="56" t="s">
        <v>23</v>
      </c>
      <c r="I686" s="56">
        <v>200179</v>
      </c>
      <c r="J686" s="66" t="s">
        <v>5132</v>
      </c>
      <c r="K686" s="66">
        <v>5</v>
      </c>
      <c r="L686" s="66">
        <v>10000</v>
      </c>
      <c r="M686" s="128">
        <v>50000</v>
      </c>
    </row>
    <row r="687" spans="1:13" ht="15" customHeight="1" x14ac:dyDescent="0.35">
      <c r="A687" s="66">
        <v>8470730</v>
      </c>
      <c r="B687" s="66" t="s">
        <v>442</v>
      </c>
      <c r="C687" s="66">
        <v>492610</v>
      </c>
      <c r="D687" s="66" t="s">
        <v>866</v>
      </c>
      <c r="E687" s="66" t="str">
        <f t="shared" si="15"/>
        <v>847.8470730.1.492610.000000.847001.300180</v>
      </c>
      <c r="F687" s="56" t="s">
        <v>21</v>
      </c>
      <c r="G687" s="56">
        <v>847001</v>
      </c>
      <c r="H687" s="56" t="s">
        <v>863</v>
      </c>
      <c r="I687" s="56">
        <v>300180</v>
      </c>
      <c r="J687" s="66" t="s">
        <v>5124</v>
      </c>
      <c r="K687" s="66">
        <v>1</v>
      </c>
      <c r="L687" s="66">
        <v>1650000</v>
      </c>
      <c r="M687" s="128">
        <v>1650000</v>
      </c>
    </row>
    <row r="688" spans="1:13" ht="15" customHeight="1" x14ac:dyDescent="0.35">
      <c r="A688" s="66">
        <v>8471110</v>
      </c>
      <c r="B688" s="66" t="s">
        <v>963</v>
      </c>
      <c r="C688" s="66">
        <v>425900</v>
      </c>
      <c r="D688" s="66" t="s">
        <v>40</v>
      </c>
      <c r="E688" s="66" t="str">
        <f t="shared" si="15"/>
        <v>847.8471110.1.425900.000000.847001.200179</v>
      </c>
      <c r="F688" s="56" t="s">
        <v>21</v>
      </c>
      <c r="G688" s="56">
        <v>847001</v>
      </c>
      <c r="H688" s="56" t="s">
        <v>23</v>
      </c>
      <c r="I688" s="56">
        <v>200179</v>
      </c>
      <c r="J688" s="66" t="s">
        <v>5108</v>
      </c>
      <c r="K688" s="66">
        <v>10</v>
      </c>
      <c r="L688" s="66">
        <v>3000</v>
      </c>
      <c r="M688" s="128">
        <v>30000</v>
      </c>
    </row>
    <row r="689" spans="1:13" ht="15" customHeight="1" x14ac:dyDescent="0.35">
      <c r="A689" s="66">
        <v>8471110</v>
      </c>
      <c r="B689" s="66" t="s">
        <v>963</v>
      </c>
      <c r="C689" s="66">
        <v>427710</v>
      </c>
      <c r="D689" s="66" t="s">
        <v>46</v>
      </c>
      <c r="E689" s="66" t="str">
        <f t="shared" si="15"/>
        <v>847.8471110.1.427710.000000.847001.200179</v>
      </c>
      <c r="F689" s="56" t="s">
        <v>21</v>
      </c>
      <c r="G689" s="56">
        <v>847001</v>
      </c>
      <c r="H689" s="56" t="s">
        <v>23</v>
      </c>
      <c r="I689" s="56">
        <v>200179</v>
      </c>
      <c r="J689" s="66" t="s">
        <v>5112</v>
      </c>
      <c r="K689" s="66">
        <v>5</v>
      </c>
      <c r="L689" s="66">
        <v>93215.86</v>
      </c>
      <c r="M689" s="128">
        <v>466079.3</v>
      </c>
    </row>
    <row r="690" spans="1:13" ht="15" customHeight="1" x14ac:dyDescent="0.35">
      <c r="A690" s="66">
        <v>8471110</v>
      </c>
      <c r="B690" s="66" t="s">
        <v>963</v>
      </c>
      <c r="C690" s="66">
        <v>428090</v>
      </c>
      <c r="D690" s="66" t="s">
        <v>52</v>
      </c>
      <c r="E690" s="66" t="str">
        <f t="shared" si="15"/>
        <v>847.8471110.1.428090.000000.847001.200179</v>
      </c>
      <c r="F690" s="56" t="s">
        <v>21</v>
      </c>
      <c r="G690" s="56">
        <v>847001</v>
      </c>
      <c r="H690" s="56" t="s">
        <v>23</v>
      </c>
      <c r="I690" s="56">
        <v>200179</v>
      </c>
      <c r="J690" s="66" t="s">
        <v>5116</v>
      </c>
      <c r="K690" s="66">
        <v>5</v>
      </c>
      <c r="L690" s="66">
        <v>20000</v>
      </c>
      <c r="M690" s="128">
        <v>100000</v>
      </c>
    </row>
    <row r="691" spans="1:13" ht="15" customHeight="1" x14ac:dyDescent="0.35">
      <c r="A691" s="66">
        <v>8471120</v>
      </c>
      <c r="B691" s="66" t="s">
        <v>5105</v>
      </c>
      <c r="C691" s="66">
        <v>425900</v>
      </c>
      <c r="D691" s="66" t="s">
        <v>40</v>
      </c>
      <c r="E691" s="66" t="str">
        <f t="shared" si="15"/>
        <v>847.8471120.1.425900.000000.847001.200179</v>
      </c>
      <c r="F691" s="56" t="s">
        <v>21</v>
      </c>
      <c r="G691" s="56">
        <v>847001</v>
      </c>
      <c r="H691" s="56" t="s">
        <v>23</v>
      </c>
      <c r="I691" s="56">
        <v>200179</v>
      </c>
      <c r="J691" s="66" t="s">
        <v>5106</v>
      </c>
      <c r="K691" s="66">
        <v>11</v>
      </c>
      <c r="L691" s="66">
        <v>10000</v>
      </c>
      <c r="M691" s="128">
        <v>110000</v>
      </c>
    </row>
    <row r="692" spans="1:13" ht="15" customHeight="1" x14ac:dyDescent="0.35">
      <c r="A692" s="66">
        <v>8471120</v>
      </c>
      <c r="B692" s="66" t="s">
        <v>5105</v>
      </c>
      <c r="C692" s="66">
        <v>428090</v>
      </c>
      <c r="D692" s="66" t="s">
        <v>52</v>
      </c>
      <c r="E692" s="66" t="str">
        <f t="shared" si="15"/>
        <v>847.8471120.1.428090.000000.847001.200179</v>
      </c>
      <c r="F692" s="56" t="s">
        <v>21</v>
      </c>
      <c r="G692" s="56">
        <v>847001</v>
      </c>
      <c r="H692" s="56" t="s">
        <v>23</v>
      </c>
      <c r="I692" s="56">
        <v>200179</v>
      </c>
      <c r="J692" s="66" t="s">
        <v>5106</v>
      </c>
      <c r="K692" s="66">
        <v>11</v>
      </c>
      <c r="L692" s="66">
        <v>20000</v>
      </c>
      <c r="M692" s="128">
        <v>220000</v>
      </c>
    </row>
    <row r="693" spans="1:13" ht="15" customHeight="1" x14ac:dyDescent="0.35">
      <c r="A693" s="66">
        <v>8471120</v>
      </c>
      <c r="B693" s="66" t="s">
        <v>5105</v>
      </c>
      <c r="C693" s="66">
        <v>429900</v>
      </c>
      <c r="D693" s="66" t="s">
        <v>375</v>
      </c>
      <c r="E693" s="66" t="str">
        <f t="shared" si="15"/>
        <v>847.8471120.1.429900.000000.847001.200179</v>
      </c>
      <c r="F693" s="56" t="s">
        <v>21</v>
      </c>
      <c r="G693" s="56">
        <v>847001</v>
      </c>
      <c r="H693" s="56" t="s">
        <v>23</v>
      </c>
      <c r="I693" s="56">
        <v>200179</v>
      </c>
      <c r="J693" s="66" t="s">
        <v>5106</v>
      </c>
      <c r="K693" s="66">
        <v>2</v>
      </c>
      <c r="L693" s="66">
        <v>27755</v>
      </c>
      <c r="M693" s="128">
        <v>55510</v>
      </c>
    </row>
    <row r="694" spans="1:13" ht="15" customHeight="1" x14ac:dyDescent="0.35">
      <c r="A694" s="66">
        <v>8471120</v>
      </c>
      <c r="B694" s="66" t="s">
        <v>5105</v>
      </c>
      <c r="C694" s="66">
        <v>435523</v>
      </c>
      <c r="D694" s="66" t="s">
        <v>485</v>
      </c>
      <c r="E694" s="66" t="str">
        <f t="shared" si="15"/>
        <v>847.8471120.1.435523.000000.847001.200179</v>
      </c>
      <c r="F694" s="56" t="s">
        <v>21</v>
      </c>
      <c r="G694" s="56">
        <v>847001</v>
      </c>
      <c r="H694" s="56" t="s">
        <v>23</v>
      </c>
      <c r="I694" s="56">
        <v>200179</v>
      </c>
      <c r="J694" s="66" t="s">
        <v>5106</v>
      </c>
      <c r="K694" s="66">
        <v>1</v>
      </c>
      <c r="L694" s="66">
        <v>20000</v>
      </c>
      <c r="M694" s="128">
        <v>25510</v>
      </c>
    </row>
    <row r="695" spans="1:13" ht="15" customHeight="1" x14ac:dyDescent="0.35">
      <c r="A695" s="66">
        <v>8471121</v>
      </c>
      <c r="B695" s="66" t="s">
        <v>482</v>
      </c>
      <c r="C695" s="66">
        <v>425900</v>
      </c>
      <c r="D695" s="66" t="s">
        <v>40</v>
      </c>
      <c r="E695" s="66" t="str">
        <f t="shared" si="15"/>
        <v>847.8471121.1.425900.000000.847001.200179</v>
      </c>
      <c r="F695" s="56" t="s">
        <v>21</v>
      </c>
      <c r="G695" s="56">
        <v>847001</v>
      </c>
      <c r="H695" s="56" t="s">
        <v>23</v>
      </c>
      <c r="I695" s="56">
        <v>200179</v>
      </c>
      <c r="M695" s="128">
        <v>15000</v>
      </c>
    </row>
    <row r="696" spans="1:13" ht="15" customHeight="1" x14ac:dyDescent="0.35">
      <c r="A696" s="66">
        <v>8471121</v>
      </c>
      <c r="B696" s="66" t="s">
        <v>482</v>
      </c>
      <c r="C696" s="66">
        <v>428090</v>
      </c>
      <c r="D696" s="66" t="s">
        <v>52</v>
      </c>
      <c r="E696" s="66" t="str">
        <f t="shared" si="15"/>
        <v>847.8471121.1.428090.000000.847001.200179</v>
      </c>
      <c r="F696" s="56" t="s">
        <v>21</v>
      </c>
      <c r="G696" s="56">
        <v>847001</v>
      </c>
      <c r="H696" s="56" t="s">
        <v>23</v>
      </c>
      <c r="I696" s="56">
        <v>200179</v>
      </c>
      <c r="M696" s="128">
        <v>150000</v>
      </c>
    </row>
    <row r="697" spans="1:13" ht="15" customHeight="1" x14ac:dyDescent="0.35">
      <c r="A697" s="66">
        <v>8471121</v>
      </c>
      <c r="B697" s="66" t="s">
        <v>482</v>
      </c>
      <c r="C697" s="66">
        <v>429900</v>
      </c>
      <c r="D697" s="66" t="s">
        <v>375</v>
      </c>
      <c r="E697" s="66" t="str">
        <f t="shared" si="15"/>
        <v>847.8471121.1.429900.000000.847001.200179</v>
      </c>
      <c r="F697" s="56" t="s">
        <v>21</v>
      </c>
      <c r="G697" s="56">
        <v>847001</v>
      </c>
      <c r="H697" s="56" t="s">
        <v>23</v>
      </c>
      <c r="I697" s="56">
        <v>200179</v>
      </c>
      <c r="M697" s="128">
        <v>50000</v>
      </c>
    </row>
    <row r="698" spans="1:13" ht="15" customHeight="1" x14ac:dyDescent="0.35">
      <c r="A698" s="66">
        <v>8471121</v>
      </c>
      <c r="B698" s="66" t="s">
        <v>482</v>
      </c>
      <c r="C698" s="66">
        <v>435523</v>
      </c>
      <c r="D698" s="66" t="s">
        <v>485</v>
      </c>
      <c r="E698" s="66" t="str">
        <f t="shared" si="15"/>
        <v>847.8471121.1.435523.000000.847001.200179</v>
      </c>
      <c r="F698" s="56" t="s">
        <v>21</v>
      </c>
      <c r="G698" s="56">
        <v>847001</v>
      </c>
      <c r="H698" s="56" t="s">
        <v>23</v>
      </c>
      <c r="I698" s="56">
        <v>200179</v>
      </c>
      <c r="M698" s="241">
        <v>2000000</v>
      </c>
    </row>
    <row r="699" spans="1:13" ht="15" customHeight="1" x14ac:dyDescent="0.35">
      <c r="A699" s="66">
        <v>8471121</v>
      </c>
      <c r="B699" s="66" t="s">
        <v>482</v>
      </c>
      <c r="C699" s="66">
        <v>425510</v>
      </c>
      <c r="D699" s="66" t="s">
        <v>37</v>
      </c>
      <c r="E699" s="66" t="str">
        <f t="shared" si="15"/>
        <v>847.8471121.1.425510.000000.847001.200179</v>
      </c>
      <c r="F699" s="56" t="s">
        <v>21</v>
      </c>
      <c r="G699" s="56">
        <v>847001</v>
      </c>
      <c r="H699" s="56" t="s">
        <v>23</v>
      </c>
      <c r="I699" s="56">
        <v>200179</v>
      </c>
      <c r="M699" s="128">
        <v>150000</v>
      </c>
    </row>
    <row r="700" spans="1:13" ht="15" customHeight="1" x14ac:dyDescent="0.35">
      <c r="A700" s="66">
        <v>8471121</v>
      </c>
      <c r="B700" s="66" t="s">
        <v>482</v>
      </c>
      <c r="C700" s="66">
        <v>432170</v>
      </c>
      <c r="D700" s="66" t="s">
        <v>389</v>
      </c>
      <c r="E700" s="66" t="str">
        <f t="shared" si="15"/>
        <v>847.8471121.1.432170.000000.847001.200179</v>
      </c>
      <c r="F700" s="56" t="s">
        <v>21</v>
      </c>
      <c r="G700" s="56">
        <v>847001</v>
      </c>
      <c r="H700" s="56" t="s">
        <v>23</v>
      </c>
      <c r="I700" s="56">
        <v>200179</v>
      </c>
      <c r="M700" s="128">
        <v>200000</v>
      </c>
    </row>
    <row r="701" spans="1:13" ht="15" customHeight="1" x14ac:dyDescent="0.35">
      <c r="A701" s="66">
        <v>8471130</v>
      </c>
      <c r="B701" s="66" t="s">
        <v>488</v>
      </c>
      <c r="C701" s="66">
        <v>427900</v>
      </c>
      <c r="D701" s="66" t="s">
        <v>49</v>
      </c>
      <c r="E701" s="66" t="str">
        <f t="shared" ref="E701:E764" si="16">CONCATENATE(847,".",A701,".",1,".",C701,".","000000",".",G701,".",I701)</f>
        <v>847.8471130.1.427900.000000.847001.200179</v>
      </c>
      <c r="F701" s="56" t="s">
        <v>21</v>
      </c>
      <c r="G701" s="56">
        <v>847001</v>
      </c>
      <c r="H701" s="56" t="s">
        <v>23</v>
      </c>
      <c r="I701" s="56">
        <v>200179</v>
      </c>
      <c r="J701" s="66" t="s">
        <v>5091</v>
      </c>
      <c r="K701" s="66">
        <v>10</v>
      </c>
      <c r="L701" s="66">
        <v>500</v>
      </c>
      <c r="M701" s="128">
        <v>5000</v>
      </c>
    </row>
    <row r="702" spans="1:13" ht="15" customHeight="1" x14ac:dyDescent="0.35">
      <c r="A702" s="66">
        <v>8471130</v>
      </c>
      <c r="B702" s="66" t="s">
        <v>488</v>
      </c>
      <c r="C702" s="66">
        <v>428090</v>
      </c>
      <c r="D702" s="66" t="s">
        <v>52</v>
      </c>
      <c r="E702" s="66" t="str">
        <f t="shared" si="16"/>
        <v>847.8471130.1.428090.000000.847001.200179</v>
      </c>
      <c r="F702" s="56" t="s">
        <v>21</v>
      </c>
      <c r="G702" s="56">
        <v>847001</v>
      </c>
      <c r="H702" s="56" t="s">
        <v>23</v>
      </c>
      <c r="I702" s="56">
        <v>200179</v>
      </c>
      <c r="J702" s="66" t="s">
        <v>5095</v>
      </c>
      <c r="K702" s="66">
        <v>7</v>
      </c>
      <c r="L702" s="66">
        <v>10000</v>
      </c>
      <c r="M702" s="128">
        <v>70000</v>
      </c>
    </row>
    <row r="703" spans="1:13" ht="15" customHeight="1" x14ac:dyDescent="0.35">
      <c r="A703" s="66">
        <v>8471140</v>
      </c>
      <c r="B703" s="66" t="s">
        <v>496</v>
      </c>
      <c r="C703" s="66">
        <v>428090</v>
      </c>
      <c r="D703" s="66" t="s">
        <v>52</v>
      </c>
      <c r="E703" s="66" t="str">
        <f t="shared" si="16"/>
        <v>847.8471140.1.428090.000000.847001.200179</v>
      </c>
      <c r="F703" s="56" t="s">
        <v>21</v>
      </c>
      <c r="G703" s="56">
        <v>847001</v>
      </c>
      <c r="H703" s="56" t="s">
        <v>23</v>
      </c>
      <c r="I703" s="56">
        <v>200179</v>
      </c>
      <c r="J703" s="66" t="s">
        <v>5082</v>
      </c>
      <c r="K703" s="66">
        <v>4</v>
      </c>
      <c r="L703" s="66">
        <v>20000</v>
      </c>
      <c r="M703" s="128">
        <v>80000</v>
      </c>
    </row>
    <row r="704" spans="1:13" ht="15" customHeight="1" x14ac:dyDescent="0.35">
      <c r="A704" s="66">
        <v>8471140</v>
      </c>
      <c r="B704" s="66" t="s">
        <v>496</v>
      </c>
      <c r="C704" s="66">
        <v>420570</v>
      </c>
      <c r="D704" s="66" t="s">
        <v>25</v>
      </c>
      <c r="E704" s="66" t="str">
        <f t="shared" si="16"/>
        <v>847.8471140.1.420570.000000.847001.200179</v>
      </c>
      <c r="F704" s="56" t="s">
        <v>21</v>
      </c>
      <c r="G704" s="56">
        <v>847001</v>
      </c>
      <c r="H704" s="56" t="s">
        <v>23</v>
      </c>
      <c r="I704" s="56">
        <v>200179</v>
      </c>
      <c r="J704" s="66" t="s">
        <v>5075</v>
      </c>
      <c r="K704" s="66">
        <v>420</v>
      </c>
      <c r="L704" s="66">
        <v>552</v>
      </c>
      <c r="M704" s="128">
        <v>231840</v>
      </c>
    </row>
    <row r="705" spans="1:13" ht="15" customHeight="1" x14ac:dyDescent="0.35">
      <c r="A705" s="66">
        <v>8471140</v>
      </c>
      <c r="B705" s="66" t="s">
        <v>496</v>
      </c>
      <c r="C705" s="66">
        <v>435523</v>
      </c>
      <c r="D705" s="66" t="s">
        <v>485</v>
      </c>
      <c r="E705" s="66" t="str">
        <f t="shared" si="16"/>
        <v>847.8471140.1.435523.000000.847001.200179</v>
      </c>
      <c r="F705" s="56" t="s">
        <v>21</v>
      </c>
      <c r="G705" s="56">
        <v>847001</v>
      </c>
      <c r="H705" s="56" t="s">
        <v>23</v>
      </c>
      <c r="I705" s="56">
        <v>200179</v>
      </c>
      <c r="J705" s="66" t="s">
        <v>5085</v>
      </c>
      <c r="K705" s="66">
        <v>1</v>
      </c>
      <c r="L705" s="66">
        <v>71873640.740000054</v>
      </c>
      <c r="M705" s="241">
        <v>104951012.09999999</v>
      </c>
    </row>
    <row r="706" spans="1:13" ht="15" customHeight="1" x14ac:dyDescent="0.35">
      <c r="A706" s="66">
        <v>8471140</v>
      </c>
      <c r="B706" s="66" t="s">
        <v>496</v>
      </c>
      <c r="C706" s="66">
        <v>435523</v>
      </c>
      <c r="D706" s="66" t="s">
        <v>485</v>
      </c>
      <c r="E706" s="66" t="str">
        <f t="shared" si="16"/>
        <v>847.8471140.1.435523.000000.847001.200179</v>
      </c>
      <c r="F706" s="56" t="s">
        <v>21</v>
      </c>
      <c r="G706" s="56">
        <v>847001</v>
      </c>
      <c r="H706" s="56" t="s">
        <v>23</v>
      </c>
      <c r="I706" s="56">
        <v>200179</v>
      </c>
      <c r="J706" s="66" t="s">
        <v>5519</v>
      </c>
      <c r="K706" s="66">
        <v>1</v>
      </c>
      <c r="L706" s="66">
        <v>66173000</v>
      </c>
    </row>
    <row r="707" spans="1:13" ht="30" customHeight="1" x14ac:dyDescent="0.35">
      <c r="A707" s="66">
        <v>8471160</v>
      </c>
      <c r="B707" s="66" t="s">
        <v>506</v>
      </c>
      <c r="C707" s="66">
        <v>432209</v>
      </c>
      <c r="D707" s="66" t="s">
        <v>138</v>
      </c>
      <c r="E707" s="66" t="str">
        <f t="shared" si="16"/>
        <v>847.8471160.1.432209.000000.847001.200179</v>
      </c>
      <c r="F707" s="56" t="s">
        <v>21</v>
      </c>
      <c r="G707" s="56">
        <v>847001</v>
      </c>
      <c r="H707" s="56" t="s">
        <v>23</v>
      </c>
      <c r="I707" s="56">
        <v>200179</v>
      </c>
      <c r="J707" s="66" t="s">
        <v>4271</v>
      </c>
      <c r="K707" s="66">
        <v>1</v>
      </c>
      <c r="L707" s="66">
        <v>11550</v>
      </c>
      <c r="M707" s="128">
        <v>11000</v>
      </c>
    </row>
    <row r="708" spans="1:13" ht="30" customHeight="1" x14ac:dyDescent="0.35">
      <c r="A708" s="66">
        <v>8471160</v>
      </c>
      <c r="B708" s="66" t="s">
        <v>506</v>
      </c>
      <c r="C708" s="66">
        <v>432209</v>
      </c>
      <c r="D708" s="66" t="s">
        <v>138</v>
      </c>
      <c r="E708" s="66" t="str">
        <f t="shared" si="16"/>
        <v>847.8471160.1.432209.000000.847001.200179</v>
      </c>
      <c r="F708" s="56" t="s">
        <v>21</v>
      </c>
      <c r="G708" s="56">
        <v>847001</v>
      </c>
      <c r="H708" s="56" t="s">
        <v>23</v>
      </c>
      <c r="I708" s="56">
        <v>200179</v>
      </c>
      <c r="J708" s="66" t="s">
        <v>4272</v>
      </c>
      <c r="K708" s="66">
        <v>1</v>
      </c>
      <c r="L708" s="66">
        <v>141750</v>
      </c>
      <c r="M708" s="128">
        <v>135000</v>
      </c>
    </row>
    <row r="709" spans="1:13" ht="30" customHeight="1" x14ac:dyDescent="0.35">
      <c r="A709" s="66">
        <v>8471160</v>
      </c>
      <c r="B709" s="66" t="s">
        <v>506</v>
      </c>
      <c r="C709" s="66">
        <v>432209</v>
      </c>
      <c r="D709" s="66" t="s">
        <v>138</v>
      </c>
      <c r="E709" s="66" t="str">
        <f t="shared" si="16"/>
        <v>847.8471160.1.432209.000000.847001.200179</v>
      </c>
      <c r="F709" s="56" t="s">
        <v>21</v>
      </c>
      <c r="G709" s="56">
        <v>847001</v>
      </c>
      <c r="H709" s="56" t="s">
        <v>23</v>
      </c>
      <c r="I709" s="56">
        <v>200179</v>
      </c>
      <c r="J709" s="66" t="s">
        <v>4273</v>
      </c>
      <c r="K709" s="66">
        <v>1</v>
      </c>
      <c r="L709" s="66">
        <v>89250</v>
      </c>
      <c r="M709" s="128">
        <v>85000</v>
      </c>
    </row>
    <row r="710" spans="1:13" ht="30" customHeight="1" x14ac:dyDescent="0.35">
      <c r="A710" s="66">
        <v>8471160</v>
      </c>
      <c r="B710" s="66" t="s">
        <v>506</v>
      </c>
      <c r="C710" s="66">
        <v>432209</v>
      </c>
      <c r="D710" s="66" t="s">
        <v>138</v>
      </c>
      <c r="E710" s="66" t="str">
        <f t="shared" si="16"/>
        <v>847.8471160.1.432209.000000.847001.200179</v>
      </c>
      <c r="F710" s="56" t="s">
        <v>21</v>
      </c>
      <c r="G710" s="56">
        <v>847001</v>
      </c>
      <c r="H710" s="56" t="s">
        <v>23</v>
      </c>
      <c r="I710" s="56">
        <v>200179</v>
      </c>
      <c r="J710" s="66" t="s">
        <v>4274</v>
      </c>
      <c r="K710" s="66">
        <v>1</v>
      </c>
      <c r="L710" s="66">
        <v>194250</v>
      </c>
      <c r="M710" s="128">
        <v>185000</v>
      </c>
    </row>
    <row r="711" spans="1:13" ht="30" customHeight="1" x14ac:dyDescent="0.35">
      <c r="A711" s="66">
        <v>8471160</v>
      </c>
      <c r="B711" s="66" t="s">
        <v>506</v>
      </c>
      <c r="C711" s="66">
        <v>432209</v>
      </c>
      <c r="D711" s="66" t="s">
        <v>138</v>
      </c>
      <c r="E711" s="66" t="str">
        <f t="shared" si="16"/>
        <v>847.8471160.1.432209.000000.847001.200179</v>
      </c>
      <c r="F711" s="56" t="s">
        <v>21</v>
      </c>
      <c r="G711" s="56">
        <v>847001</v>
      </c>
      <c r="H711" s="56" t="s">
        <v>23</v>
      </c>
      <c r="I711" s="56">
        <v>200179</v>
      </c>
      <c r="J711" s="66" t="s">
        <v>4275</v>
      </c>
      <c r="K711" s="66">
        <v>1</v>
      </c>
      <c r="L711" s="66">
        <v>10110.366</v>
      </c>
      <c r="M711" s="128">
        <v>9628.92</v>
      </c>
    </row>
    <row r="712" spans="1:13" ht="30" customHeight="1" x14ac:dyDescent="0.35">
      <c r="A712" s="66">
        <v>8471160</v>
      </c>
      <c r="B712" s="66" t="s">
        <v>506</v>
      </c>
      <c r="C712" s="66">
        <v>432209</v>
      </c>
      <c r="D712" s="66" t="s">
        <v>138</v>
      </c>
      <c r="E712" s="66" t="str">
        <f t="shared" si="16"/>
        <v>847.8471160.1.432209.000000.847001.200179</v>
      </c>
      <c r="F712" s="56" t="s">
        <v>21</v>
      </c>
      <c r="G712" s="56">
        <v>847001</v>
      </c>
      <c r="H712" s="56" t="s">
        <v>23</v>
      </c>
      <c r="I712" s="56">
        <v>200179</v>
      </c>
      <c r="J712" s="66" t="s">
        <v>4276</v>
      </c>
      <c r="K712" s="66">
        <v>1</v>
      </c>
      <c r="L712" s="66">
        <v>157500</v>
      </c>
      <c r="M712" s="128">
        <v>150000</v>
      </c>
    </row>
    <row r="713" spans="1:13" ht="30" customHeight="1" x14ac:dyDescent="0.35">
      <c r="A713" s="66">
        <v>8471160</v>
      </c>
      <c r="B713" s="66" t="s">
        <v>506</v>
      </c>
      <c r="C713" s="66">
        <v>432209</v>
      </c>
      <c r="D713" s="66" t="s">
        <v>138</v>
      </c>
      <c r="E713" s="66" t="str">
        <f t="shared" si="16"/>
        <v>847.8471160.1.432209.000000.847001.200179</v>
      </c>
      <c r="F713" s="56" t="s">
        <v>21</v>
      </c>
      <c r="G713" s="56">
        <v>847001</v>
      </c>
      <c r="H713" s="56" t="s">
        <v>23</v>
      </c>
      <c r="I713" s="56">
        <v>200179</v>
      </c>
      <c r="J713" s="66" t="s">
        <v>4277</v>
      </c>
      <c r="K713" s="66">
        <v>1</v>
      </c>
      <c r="L713" s="66">
        <v>5040</v>
      </c>
      <c r="M713" s="128">
        <v>4800</v>
      </c>
    </row>
    <row r="714" spans="1:13" ht="30" customHeight="1" x14ac:dyDescent="0.35">
      <c r="A714" s="66">
        <v>8471160</v>
      </c>
      <c r="B714" s="66" t="s">
        <v>506</v>
      </c>
      <c r="C714" s="66">
        <v>432209</v>
      </c>
      <c r="D714" s="66" t="s">
        <v>138</v>
      </c>
      <c r="E714" s="66" t="str">
        <f t="shared" si="16"/>
        <v>847.8471160.1.432209.000000.847001.200179</v>
      </c>
      <c r="F714" s="56" t="s">
        <v>21</v>
      </c>
      <c r="G714" s="56">
        <v>847001</v>
      </c>
      <c r="H714" s="56" t="s">
        <v>23</v>
      </c>
      <c r="I714" s="56">
        <v>200179</v>
      </c>
      <c r="J714" s="66" t="s">
        <v>4278</v>
      </c>
      <c r="K714" s="66">
        <v>1</v>
      </c>
      <c r="L714" s="66">
        <v>5250</v>
      </c>
      <c r="M714" s="128">
        <v>5000</v>
      </c>
    </row>
    <row r="715" spans="1:13" ht="30" customHeight="1" x14ac:dyDescent="0.35">
      <c r="A715" s="66">
        <v>8471160</v>
      </c>
      <c r="B715" s="66" t="s">
        <v>506</v>
      </c>
      <c r="C715" s="66">
        <v>432209</v>
      </c>
      <c r="D715" s="66" t="s">
        <v>138</v>
      </c>
      <c r="E715" s="66" t="str">
        <f t="shared" si="16"/>
        <v>847.8471160.1.432209.000000.847001.200179</v>
      </c>
      <c r="F715" s="56" t="s">
        <v>21</v>
      </c>
      <c r="G715" s="56">
        <v>847001</v>
      </c>
      <c r="H715" s="56" t="s">
        <v>23</v>
      </c>
      <c r="I715" s="56">
        <v>200179</v>
      </c>
      <c r="J715" s="66" t="s">
        <v>4279</v>
      </c>
      <c r="K715" s="66">
        <v>1</v>
      </c>
      <c r="L715" s="66">
        <v>5040</v>
      </c>
      <c r="M715" s="128">
        <v>4800</v>
      </c>
    </row>
    <row r="716" spans="1:13" ht="30" customHeight="1" x14ac:dyDescent="0.35">
      <c r="A716" s="66">
        <v>8471160</v>
      </c>
      <c r="B716" s="66" t="s">
        <v>506</v>
      </c>
      <c r="C716" s="66">
        <v>432209</v>
      </c>
      <c r="D716" s="66" t="s">
        <v>138</v>
      </c>
      <c r="E716" s="66" t="str">
        <f t="shared" si="16"/>
        <v>847.8471160.1.432209.000000.847001.200179</v>
      </c>
      <c r="F716" s="56" t="s">
        <v>21</v>
      </c>
      <c r="G716" s="56">
        <v>847001</v>
      </c>
      <c r="H716" s="56" t="s">
        <v>23</v>
      </c>
      <c r="I716" s="56">
        <v>200179</v>
      </c>
      <c r="J716" s="66" t="s">
        <v>4280</v>
      </c>
      <c r="K716" s="66">
        <v>1</v>
      </c>
      <c r="L716" s="66">
        <v>7812</v>
      </c>
      <c r="M716" s="128">
        <v>7440</v>
      </c>
    </row>
    <row r="717" spans="1:13" ht="30" customHeight="1" x14ac:dyDescent="0.35">
      <c r="A717" s="66">
        <v>8471160</v>
      </c>
      <c r="B717" s="66" t="s">
        <v>506</v>
      </c>
      <c r="C717" s="66">
        <v>432209</v>
      </c>
      <c r="D717" s="66" t="s">
        <v>138</v>
      </c>
      <c r="E717" s="66" t="str">
        <f t="shared" si="16"/>
        <v>847.8471160.1.432209.000000.847001.200179</v>
      </c>
      <c r="F717" s="56" t="s">
        <v>21</v>
      </c>
      <c r="G717" s="56">
        <v>847001</v>
      </c>
      <c r="H717" s="56" t="s">
        <v>23</v>
      </c>
      <c r="I717" s="56">
        <v>200179</v>
      </c>
      <c r="J717" s="66" t="s">
        <v>4281</v>
      </c>
      <c r="K717" s="66">
        <v>1</v>
      </c>
      <c r="L717" s="66">
        <v>5250</v>
      </c>
      <c r="M717" s="128">
        <v>5000</v>
      </c>
    </row>
    <row r="718" spans="1:13" ht="30" customHeight="1" x14ac:dyDescent="0.35">
      <c r="A718" s="66">
        <v>8471160</v>
      </c>
      <c r="B718" s="66" t="s">
        <v>506</v>
      </c>
      <c r="C718" s="66">
        <v>432209</v>
      </c>
      <c r="D718" s="66" t="s">
        <v>138</v>
      </c>
      <c r="E718" s="66" t="str">
        <f t="shared" si="16"/>
        <v>847.8471160.1.432209.000000.847001.200179</v>
      </c>
      <c r="F718" s="56" t="s">
        <v>21</v>
      </c>
      <c r="G718" s="56">
        <v>847001</v>
      </c>
      <c r="H718" s="56" t="s">
        <v>23</v>
      </c>
      <c r="I718" s="56">
        <v>200179</v>
      </c>
      <c r="J718" s="66" t="s">
        <v>4282</v>
      </c>
      <c r="K718" s="66">
        <v>1</v>
      </c>
      <c r="L718" s="66">
        <v>5250</v>
      </c>
      <c r="M718" s="128">
        <v>5000</v>
      </c>
    </row>
    <row r="719" spans="1:13" ht="30" customHeight="1" x14ac:dyDescent="0.35">
      <c r="A719" s="66">
        <v>8471160</v>
      </c>
      <c r="B719" s="66" t="s">
        <v>506</v>
      </c>
      <c r="C719" s="66">
        <v>432209</v>
      </c>
      <c r="D719" s="66" t="s">
        <v>138</v>
      </c>
      <c r="E719" s="66" t="str">
        <f t="shared" si="16"/>
        <v>847.8471160.1.432209.000000.847001.200179</v>
      </c>
      <c r="F719" s="56" t="s">
        <v>21</v>
      </c>
      <c r="G719" s="56">
        <v>847001</v>
      </c>
      <c r="H719" s="56" t="s">
        <v>23</v>
      </c>
      <c r="I719" s="56">
        <v>200179</v>
      </c>
      <c r="J719" s="66" t="s">
        <v>4283</v>
      </c>
      <c r="K719" s="66">
        <v>1</v>
      </c>
      <c r="L719" s="66">
        <v>7350</v>
      </c>
      <c r="M719" s="128">
        <v>7000</v>
      </c>
    </row>
    <row r="720" spans="1:13" ht="30" customHeight="1" x14ac:dyDescent="0.35">
      <c r="A720" s="66">
        <v>8471160</v>
      </c>
      <c r="B720" s="66" t="s">
        <v>506</v>
      </c>
      <c r="C720" s="66">
        <v>432209</v>
      </c>
      <c r="D720" s="66" t="s">
        <v>138</v>
      </c>
      <c r="E720" s="66" t="str">
        <f t="shared" si="16"/>
        <v>847.8471160.1.432209.000000.847001.200179</v>
      </c>
      <c r="F720" s="56" t="s">
        <v>21</v>
      </c>
      <c r="G720" s="56">
        <v>847001</v>
      </c>
      <c r="H720" s="56" t="s">
        <v>23</v>
      </c>
      <c r="I720" s="56">
        <v>200179</v>
      </c>
      <c r="J720" s="66" t="s">
        <v>4284</v>
      </c>
      <c r="K720" s="66">
        <v>1</v>
      </c>
      <c r="L720" s="66">
        <v>21000</v>
      </c>
      <c r="M720" s="128">
        <v>20000</v>
      </c>
    </row>
    <row r="721" spans="1:13" ht="30" customHeight="1" x14ac:dyDescent="0.35">
      <c r="A721" s="66">
        <v>8471160</v>
      </c>
      <c r="B721" s="66" t="s">
        <v>506</v>
      </c>
      <c r="C721" s="66">
        <v>432209</v>
      </c>
      <c r="D721" s="66" t="s">
        <v>138</v>
      </c>
      <c r="E721" s="66" t="str">
        <f t="shared" si="16"/>
        <v>847.8471160.1.432209.000000.847001.200179</v>
      </c>
      <c r="F721" s="56" t="s">
        <v>21</v>
      </c>
      <c r="G721" s="56">
        <v>847001</v>
      </c>
      <c r="H721" s="56" t="s">
        <v>23</v>
      </c>
      <c r="I721" s="56">
        <v>200179</v>
      </c>
      <c r="J721" s="66" t="s">
        <v>4285</v>
      </c>
      <c r="K721" s="66">
        <v>1</v>
      </c>
      <c r="L721" s="66">
        <v>5250</v>
      </c>
      <c r="M721" s="128">
        <v>5000</v>
      </c>
    </row>
    <row r="722" spans="1:13" ht="30" customHeight="1" x14ac:dyDescent="0.35">
      <c r="A722" s="66">
        <v>8471160</v>
      </c>
      <c r="B722" s="66" t="s">
        <v>506</v>
      </c>
      <c r="C722" s="66">
        <v>432209</v>
      </c>
      <c r="D722" s="66" t="s">
        <v>138</v>
      </c>
      <c r="E722" s="66" t="str">
        <f t="shared" si="16"/>
        <v>847.8471160.1.432209.000000.847001.200179</v>
      </c>
      <c r="F722" s="56" t="s">
        <v>21</v>
      </c>
      <c r="G722" s="56">
        <v>847001</v>
      </c>
      <c r="H722" s="56" t="s">
        <v>23</v>
      </c>
      <c r="I722" s="56">
        <v>200179</v>
      </c>
      <c r="J722" s="66" t="s">
        <v>4286</v>
      </c>
      <c r="K722" s="66">
        <v>1</v>
      </c>
      <c r="L722" s="66">
        <v>363819.75</v>
      </c>
      <c r="M722" s="128">
        <v>346495</v>
      </c>
    </row>
    <row r="723" spans="1:13" ht="30" customHeight="1" x14ac:dyDescent="0.35">
      <c r="A723" s="66">
        <v>8471160</v>
      </c>
      <c r="B723" s="66" t="s">
        <v>506</v>
      </c>
      <c r="C723" s="66">
        <v>432209</v>
      </c>
      <c r="D723" s="66" t="s">
        <v>138</v>
      </c>
      <c r="E723" s="66" t="str">
        <f t="shared" si="16"/>
        <v>847.8471160.1.432209.000000.847001.200179</v>
      </c>
      <c r="F723" s="56" t="s">
        <v>21</v>
      </c>
      <c r="G723" s="56">
        <v>847001</v>
      </c>
      <c r="H723" s="56" t="s">
        <v>23</v>
      </c>
      <c r="I723" s="56">
        <v>200179</v>
      </c>
      <c r="J723" s="66" t="s">
        <v>4287</v>
      </c>
      <c r="K723" s="66">
        <v>1</v>
      </c>
      <c r="L723" s="66">
        <v>25908.75</v>
      </c>
      <c r="M723" s="128">
        <v>24675</v>
      </c>
    </row>
    <row r="724" spans="1:13" ht="30" customHeight="1" x14ac:dyDescent="0.35">
      <c r="A724" s="66">
        <v>8471160</v>
      </c>
      <c r="B724" s="66" t="s">
        <v>506</v>
      </c>
      <c r="C724" s="66">
        <v>432209</v>
      </c>
      <c r="D724" s="66" t="s">
        <v>138</v>
      </c>
      <c r="E724" s="66" t="str">
        <f t="shared" si="16"/>
        <v>847.8471160.1.432209.000000.847001.200179</v>
      </c>
      <c r="F724" s="56" t="s">
        <v>21</v>
      </c>
      <c r="G724" s="56">
        <v>847001</v>
      </c>
      <c r="H724" s="56" t="s">
        <v>23</v>
      </c>
      <c r="I724" s="56">
        <v>200179</v>
      </c>
      <c r="J724" s="66" t="s">
        <v>4288</v>
      </c>
      <c r="K724" s="66">
        <v>1</v>
      </c>
      <c r="L724" s="66">
        <v>190076.25</v>
      </c>
      <c r="M724" s="128">
        <v>181025</v>
      </c>
    </row>
    <row r="725" spans="1:13" ht="30" customHeight="1" x14ac:dyDescent="0.35">
      <c r="A725" s="66">
        <v>8471160</v>
      </c>
      <c r="B725" s="66" t="s">
        <v>506</v>
      </c>
      <c r="C725" s="66">
        <v>432209</v>
      </c>
      <c r="D725" s="66" t="s">
        <v>138</v>
      </c>
      <c r="E725" s="66" t="str">
        <f t="shared" si="16"/>
        <v>847.8471160.1.432209.000000.847001.200179</v>
      </c>
      <c r="F725" s="56" t="s">
        <v>21</v>
      </c>
      <c r="G725" s="56">
        <v>847001</v>
      </c>
      <c r="H725" s="56" t="s">
        <v>23</v>
      </c>
      <c r="I725" s="56">
        <v>200179</v>
      </c>
      <c r="J725" s="66" t="s">
        <v>4289</v>
      </c>
      <c r="K725" s="66">
        <v>1</v>
      </c>
      <c r="L725" s="66">
        <v>7717.5</v>
      </c>
      <c r="M725" s="128">
        <v>7350</v>
      </c>
    </row>
    <row r="726" spans="1:13" ht="30" customHeight="1" x14ac:dyDescent="0.35">
      <c r="A726" s="66">
        <v>8471160</v>
      </c>
      <c r="B726" s="66" t="s">
        <v>506</v>
      </c>
      <c r="C726" s="66">
        <v>432209</v>
      </c>
      <c r="D726" s="66" t="s">
        <v>138</v>
      </c>
      <c r="E726" s="66" t="str">
        <f t="shared" si="16"/>
        <v>847.8471160.1.432209.000000.847001.200179</v>
      </c>
      <c r="F726" s="56" t="s">
        <v>21</v>
      </c>
      <c r="G726" s="56">
        <v>847001</v>
      </c>
      <c r="H726" s="56" t="s">
        <v>23</v>
      </c>
      <c r="I726" s="56">
        <v>200179</v>
      </c>
      <c r="J726" s="66" t="s">
        <v>4290</v>
      </c>
      <c r="K726" s="66">
        <v>1</v>
      </c>
      <c r="L726" s="66">
        <v>22377.600000000002</v>
      </c>
      <c r="M726" s="128">
        <v>21312</v>
      </c>
    </row>
    <row r="727" spans="1:13" ht="30" customHeight="1" x14ac:dyDescent="0.35">
      <c r="A727" s="66">
        <v>8471160</v>
      </c>
      <c r="B727" s="66" t="s">
        <v>506</v>
      </c>
      <c r="C727" s="66">
        <v>432209</v>
      </c>
      <c r="D727" s="66" t="s">
        <v>138</v>
      </c>
      <c r="E727" s="66" t="str">
        <f t="shared" si="16"/>
        <v>847.8471160.1.432209.000000.847001.200179</v>
      </c>
      <c r="F727" s="56" t="s">
        <v>21</v>
      </c>
      <c r="G727" s="56">
        <v>847001</v>
      </c>
      <c r="H727" s="56" t="s">
        <v>23</v>
      </c>
      <c r="I727" s="56">
        <v>200179</v>
      </c>
      <c r="J727" s="66" t="s">
        <v>4291</v>
      </c>
      <c r="K727" s="66">
        <v>1</v>
      </c>
      <c r="L727" s="66">
        <v>16082.167500000001</v>
      </c>
      <c r="M727" s="128">
        <v>15316.35</v>
      </c>
    </row>
    <row r="728" spans="1:13" ht="30" customHeight="1" x14ac:dyDescent="0.35">
      <c r="A728" s="66">
        <v>8471160</v>
      </c>
      <c r="B728" s="66" t="s">
        <v>506</v>
      </c>
      <c r="C728" s="66">
        <v>432209</v>
      </c>
      <c r="D728" s="66" t="s">
        <v>138</v>
      </c>
      <c r="E728" s="66" t="str">
        <f t="shared" si="16"/>
        <v>847.8471160.1.432209.000000.847001.200179</v>
      </c>
      <c r="F728" s="56" t="s">
        <v>21</v>
      </c>
      <c r="G728" s="56">
        <v>847001</v>
      </c>
      <c r="H728" s="56" t="s">
        <v>23</v>
      </c>
      <c r="I728" s="56">
        <v>200179</v>
      </c>
      <c r="J728" s="66" t="s">
        <v>4292</v>
      </c>
      <c r="K728" s="66">
        <v>1</v>
      </c>
      <c r="L728" s="66">
        <v>12155.0625</v>
      </c>
      <c r="M728" s="128">
        <v>11576.25</v>
      </c>
    </row>
    <row r="729" spans="1:13" ht="30" customHeight="1" x14ac:dyDescent="0.35">
      <c r="A729" s="66">
        <v>8471160</v>
      </c>
      <c r="B729" s="66" t="s">
        <v>506</v>
      </c>
      <c r="C729" s="66">
        <v>432209</v>
      </c>
      <c r="D729" s="66" t="s">
        <v>138</v>
      </c>
      <c r="E729" s="66" t="str">
        <f t="shared" si="16"/>
        <v>847.8471160.1.432209.000000.847001.200179</v>
      </c>
      <c r="F729" s="56" t="s">
        <v>21</v>
      </c>
      <c r="G729" s="56">
        <v>847001</v>
      </c>
      <c r="H729" s="56" t="s">
        <v>23</v>
      </c>
      <c r="I729" s="56">
        <v>200179</v>
      </c>
      <c r="J729" s="66" t="s">
        <v>4293</v>
      </c>
      <c r="K729" s="66">
        <v>1</v>
      </c>
      <c r="L729" s="66">
        <v>19740</v>
      </c>
      <c r="M729" s="128">
        <v>18800</v>
      </c>
    </row>
    <row r="730" spans="1:13" ht="30" customHeight="1" x14ac:dyDescent="0.35">
      <c r="A730" s="66">
        <v>8471160</v>
      </c>
      <c r="B730" s="66" t="s">
        <v>506</v>
      </c>
      <c r="C730" s="66">
        <v>432209</v>
      </c>
      <c r="D730" s="66" t="s">
        <v>138</v>
      </c>
      <c r="E730" s="66" t="str">
        <f t="shared" si="16"/>
        <v>847.8471160.1.432209.000000.847001.200179</v>
      </c>
      <c r="F730" s="56" t="s">
        <v>21</v>
      </c>
      <c r="G730" s="56">
        <v>847001</v>
      </c>
      <c r="H730" s="56" t="s">
        <v>23</v>
      </c>
      <c r="I730" s="56">
        <v>200179</v>
      </c>
      <c r="J730" s="66" t="s">
        <v>4294</v>
      </c>
      <c r="K730" s="66">
        <v>1</v>
      </c>
      <c r="L730" s="66">
        <v>64701</v>
      </c>
      <c r="M730" s="128">
        <v>61620</v>
      </c>
    </row>
    <row r="731" spans="1:13" ht="30" customHeight="1" x14ac:dyDescent="0.35">
      <c r="A731" s="66">
        <v>8471160</v>
      </c>
      <c r="B731" s="66" t="s">
        <v>506</v>
      </c>
      <c r="C731" s="66">
        <v>432209</v>
      </c>
      <c r="D731" s="66" t="s">
        <v>138</v>
      </c>
      <c r="E731" s="66" t="str">
        <f t="shared" si="16"/>
        <v>847.8471160.1.432209.000000.847001.200179</v>
      </c>
      <c r="F731" s="56" t="s">
        <v>21</v>
      </c>
      <c r="G731" s="56">
        <v>847001</v>
      </c>
      <c r="H731" s="56" t="s">
        <v>23</v>
      </c>
      <c r="I731" s="56">
        <v>200179</v>
      </c>
      <c r="J731" s="66" t="s">
        <v>4295</v>
      </c>
      <c r="K731" s="66">
        <v>1</v>
      </c>
      <c r="L731" s="66">
        <v>18713.289000000001</v>
      </c>
      <c r="M731" s="128">
        <v>17822.18</v>
      </c>
    </row>
    <row r="732" spans="1:13" ht="30" customHeight="1" x14ac:dyDescent="0.35">
      <c r="A732" s="66">
        <v>8471160</v>
      </c>
      <c r="B732" s="66" t="s">
        <v>506</v>
      </c>
      <c r="C732" s="66">
        <v>432209</v>
      </c>
      <c r="D732" s="66" t="s">
        <v>138</v>
      </c>
      <c r="E732" s="66" t="str">
        <f t="shared" si="16"/>
        <v>847.8471160.1.432209.000000.847001.200179</v>
      </c>
      <c r="F732" s="56" t="s">
        <v>21</v>
      </c>
      <c r="G732" s="56">
        <v>847001</v>
      </c>
      <c r="H732" s="56" t="s">
        <v>23</v>
      </c>
      <c r="I732" s="56">
        <v>200179</v>
      </c>
      <c r="J732" s="66" t="s">
        <v>4296</v>
      </c>
      <c r="K732" s="66">
        <v>1</v>
      </c>
      <c r="L732" s="66">
        <v>4994.3249999999998</v>
      </c>
      <c r="M732" s="128">
        <v>4756.5</v>
      </c>
    </row>
    <row r="733" spans="1:13" ht="30" customHeight="1" x14ac:dyDescent="0.35">
      <c r="A733" s="66">
        <v>8471160</v>
      </c>
      <c r="B733" s="66" t="s">
        <v>506</v>
      </c>
      <c r="C733" s="66">
        <v>432209</v>
      </c>
      <c r="D733" s="66" t="s">
        <v>138</v>
      </c>
      <c r="E733" s="66" t="str">
        <f t="shared" si="16"/>
        <v>847.8471160.1.432209.000000.847001.200179</v>
      </c>
      <c r="F733" s="56" t="s">
        <v>21</v>
      </c>
      <c r="G733" s="56">
        <v>847001</v>
      </c>
      <c r="H733" s="56" t="s">
        <v>23</v>
      </c>
      <c r="I733" s="56">
        <v>200179</v>
      </c>
      <c r="J733" s="66" t="s">
        <v>4297</v>
      </c>
      <c r="K733" s="66">
        <v>1</v>
      </c>
      <c r="L733" s="66">
        <v>15750</v>
      </c>
      <c r="M733" s="128">
        <v>15000</v>
      </c>
    </row>
    <row r="734" spans="1:13" ht="30" customHeight="1" x14ac:dyDescent="0.35">
      <c r="A734" s="66">
        <v>8471160</v>
      </c>
      <c r="B734" s="66" t="s">
        <v>506</v>
      </c>
      <c r="C734" s="66">
        <v>432209</v>
      </c>
      <c r="D734" s="66" t="s">
        <v>138</v>
      </c>
      <c r="E734" s="66" t="str">
        <f t="shared" si="16"/>
        <v>847.8471160.1.432209.000000.847001.200179</v>
      </c>
      <c r="F734" s="56" t="s">
        <v>21</v>
      </c>
      <c r="G734" s="56">
        <v>847001</v>
      </c>
      <c r="H734" s="56" t="s">
        <v>23</v>
      </c>
      <c r="I734" s="56">
        <v>200179</v>
      </c>
      <c r="J734" s="66" t="s">
        <v>4298</v>
      </c>
      <c r="K734" s="66">
        <v>1</v>
      </c>
      <c r="L734" s="66">
        <v>10500</v>
      </c>
      <c r="M734" s="128">
        <v>10000</v>
      </c>
    </row>
    <row r="735" spans="1:13" ht="30" customHeight="1" x14ac:dyDescent="0.35">
      <c r="A735" s="66">
        <v>8471160</v>
      </c>
      <c r="B735" s="66" t="s">
        <v>506</v>
      </c>
      <c r="C735" s="66">
        <v>432209</v>
      </c>
      <c r="D735" s="66" t="s">
        <v>138</v>
      </c>
      <c r="E735" s="66" t="str">
        <f t="shared" si="16"/>
        <v>847.8471160.1.432209.000000.847001.200179</v>
      </c>
      <c r="F735" s="56" t="s">
        <v>21</v>
      </c>
      <c r="G735" s="56">
        <v>847001</v>
      </c>
      <c r="H735" s="56" t="s">
        <v>23</v>
      </c>
      <c r="I735" s="56">
        <v>200179</v>
      </c>
      <c r="J735" s="66" t="s">
        <v>4299</v>
      </c>
      <c r="K735" s="66">
        <v>1</v>
      </c>
      <c r="L735" s="66">
        <v>9975</v>
      </c>
      <c r="M735" s="128">
        <v>9500</v>
      </c>
    </row>
    <row r="736" spans="1:13" ht="30" customHeight="1" x14ac:dyDescent="0.35">
      <c r="A736" s="66">
        <v>8471160</v>
      </c>
      <c r="B736" s="66" t="s">
        <v>506</v>
      </c>
      <c r="C736" s="66">
        <v>432209</v>
      </c>
      <c r="D736" s="66" t="s">
        <v>138</v>
      </c>
      <c r="E736" s="66" t="str">
        <f t="shared" si="16"/>
        <v>847.8471160.1.432209.000000.847001.200179</v>
      </c>
      <c r="F736" s="56" t="s">
        <v>21</v>
      </c>
      <c r="G736" s="56">
        <v>847001</v>
      </c>
      <c r="H736" s="56" t="s">
        <v>23</v>
      </c>
      <c r="I736" s="56">
        <v>200179</v>
      </c>
      <c r="J736" s="66" t="s">
        <v>4300</v>
      </c>
      <c r="K736" s="66">
        <v>1</v>
      </c>
      <c r="L736" s="66">
        <v>10500</v>
      </c>
      <c r="M736" s="128">
        <v>10000</v>
      </c>
    </row>
    <row r="737" spans="1:13" ht="30" customHeight="1" x14ac:dyDescent="0.35">
      <c r="A737" s="66">
        <v>8471160</v>
      </c>
      <c r="B737" s="66" t="s">
        <v>506</v>
      </c>
      <c r="C737" s="66">
        <v>432209</v>
      </c>
      <c r="D737" s="66" t="s">
        <v>138</v>
      </c>
      <c r="E737" s="66" t="str">
        <f t="shared" si="16"/>
        <v>847.8471160.1.432209.000000.847001.200179</v>
      </c>
      <c r="F737" s="56" t="s">
        <v>21</v>
      </c>
      <c r="G737" s="56">
        <v>847001</v>
      </c>
      <c r="H737" s="56" t="s">
        <v>23</v>
      </c>
      <c r="I737" s="56">
        <v>200179</v>
      </c>
      <c r="J737" s="66" t="s">
        <v>4301</v>
      </c>
      <c r="K737" s="66">
        <v>1</v>
      </c>
      <c r="L737" s="66">
        <v>9114</v>
      </c>
      <c r="M737" s="128">
        <v>8680</v>
      </c>
    </row>
    <row r="738" spans="1:13" ht="30" customHeight="1" x14ac:dyDescent="0.35">
      <c r="A738" s="66">
        <v>8471160</v>
      </c>
      <c r="B738" s="66" t="s">
        <v>506</v>
      </c>
      <c r="C738" s="66">
        <v>432209</v>
      </c>
      <c r="D738" s="66" t="s">
        <v>138</v>
      </c>
      <c r="E738" s="66" t="str">
        <f t="shared" si="16"/>
        <v>847.8471160.1.432209.000000.847001.200179</v>
      </c>
      <c r="F738" s="56" t="s">
        <v>21</v>
      </c>
      <c r="G738" s="56">
        <v>847001</v>
      </c>
      <c r="H738" s="56" t="s">
        <v>23</v>
      </c>
      <c r="I738" s="56">
        <v>200179</v>
      </c>
      <c r="J738" s="66" t="s">
        <v>4302</v>
      </c>
      <c r="K738" s="66">
        <v>1</v>
      </c>
      <c r="L738" s="66">
        <v>10080</v>
      </c>
      <c r="M738" s="128">
        <v>9600</v>
      </c>
    </row>
    <row r="739" spans="1:13" ht="30" customHeight="1" x14ac:dyDescent="0.35">
      <c r="A739" s="66">
        <v>8471160</v>
      </c>
      <c r="B739" s="66" t="s">
        <v>506</v>
      </c>
      <c r="C739" s="66">
        <v>432209</v>
      </c>
      <c r="D739" s="66" t="s">
        <v>138</v>
      </c>
      <c r="E739" s="66" t="str">
        <f t="shared" si="16"/>
        <v>847.8471160.1.432209.000000.847001.200179</v>
      </c>
      <c r="F739" s="56" t="s">
        <v>21</v>
      </c>
      <c r="G739" s="56">
        <v>847001</v>
      </c>
      <c r="H739" s="56" t="s">
        <v>23</v>
      </c>
      <c r="I739" s="56">
        <v>200179</v>
      </c>
      <c r="J739" s="66" t="s">
        <v>4303</v>
      </c>
      <c r="K739" s="66">
        <v>1</v>
      </c>
      <c r="L739" s="66">
        <v>56700</v>
      </c>
      <c r="M739" s="128">
        <v>54000</v>
      </c>
    </row>
    <row r="740" spans="1:13" ht="30" customHeight="1" x14ac:dyDescent="0.35">
      <c r="A740" s="66">
        <v>8471160</v>
      </c>
      <c r="B740" s="66" t="s">
        <v>506</v>
      </c>
      <c r="C740" s="66">
        <v>432209</v>
      </c>
      <c r="D740" s="66" t="s">
        <v>138</v>
      </c>
      <c r="E740" s="66" t="str">
        <f t="shared" si="16"/>
        <v>847.8471160.1.432209.000000.847001.200179</v>
      </c>
      <c r="F740" s="56" t="s">
        <v>21</v>
      </c>
      <c r="G740" s="56">
        <v>847001</v>
      </c>
      <c r="H740" s="56" t="s">
        <v>23</v>
      </c>
      <c r="I740" s="56">
        <v>200179</v>
      </c>
      <c r="J740" s="66" t="s">
        <v>4304</v>
      </c>
      <c r="K740" s="66">
        <v>1</v>
      </c>
      <c r="L740" s="66">
        <v>21000</v>
      </c>
      <c r="M740" s="128">
        <v>20000</v>
      </c>
    </row>
    <row r="741" spans="1:13" ht="30" customHeight="1" x14ac:dyDescent="0.35">
      <c r="A741" s="66">
        <v>8471160</v>
      </c>
      <c r="B741" s="66" t="s">
        <v>506</v>
      </c>
      <c r="C741" s="66">
        <v>432209</v>
      </c>
      <c r="D741" s="66" t="s">
        <v>138</v>
      </c>
      <c r="E741" s="66" t="str">
        <f t="shared" si="16"/>
        <v>847.8471160.1.432209.000000.847001.200179</v>
      </c>
      <c r="F741" s="56" t="s">
        <v>21</v>
      </c>
      <c r="G741" s="56">
        <v>847001</v>
      </c>
      <c r="H741" s="56" t="s">
        <v>23</v>
      </c>
      <c r="I741" s="56">
        <v>200179</v>
      </c>
      <c r="J741" s="66" t="s">
        <v>4305</v>
      </c>
      <c r="K741" s="66">
        <v>1</v>
      </c>
      <c r="L741" s="66">
        <v>26250</v>
      </c>
      <c r="M741" s="128">
        <v>25000</v>
      </c>
    </row>
    <row r="742" spans="1:13" ht="30" customHeight="1" x14ac:dyDescent="0.35">
      <c r="A742" s="66">
        <v>8471160</v>
      </c>
      <c r="B742" s="66" t="s">
        <v>506</v>
      </c>
      <c r="C742" s="66">
        <v>432209</v>
      </c>
      <c r="D742" s="66" t="s">
        <v>138</v>
      </c>
      <c r="E742" s="66" t="str">
        <f t="shared" si="16"/>
        <v>847.8471160.1.432209.000000.847001.200179</v>
      </c>
      <c r="F742" s="56" t="s">
        <v>21</v>
      </c>
      <c r="G742" s="56">
        <v>847001</v>
      </c>
      <c r="H742" s="56" t="s">
        <v>23</v>
      </c>
      <c r="I742" s="56">
        <v>200179</v>
      </c>
      <c r="J742" s="66" t="s">
        <v>4306</v>
      </c>
      <c r="K742" s="66">
        <v>1</v>
      </c>
      <c r="L742" s="66">
        <v>22050</v>
      </c>
      <c r="M742" s="128">
        <v>21000</v>
      </c>
    </row>
    <row r="743" spans="1:13" ht="30" customHeight="1" x14ac:dyDescent="0.35">
      <c r="A743" s="66">
        <v>8471160</v>
      </c>
      <c r="B743" s="66" t="s">
        <v>506</v>
      </c>
      <c r="C743" s="66">
        <v>432209</v>
      </c>
      <c r="D743" s="66" t="s">
        <v>138</v>
      </c>
      <c r="E743" s="66" t="str">
        <f t="shared" si="16"/>
        <v>847.8471160.1.432209.000000.847001.200179</v>
      </c>
      <c r="F743" s="56" t="s">
        <v>21</v>
      </c>
      <c r="G743" s="56">
        <v>847001</v>
      </c>
      <c r="H743" s="56" t="s">
        <v>23</v>
      </c>
      <c r="I743" s="56">
        <v>200179</v>
      </c>
      <c r="J743" s="66" t="s">
        <v>4307</v>
      </c>
      <c r="K743" s="66">
        <v>1</v>
      </c>
      <c r="L743" s="66">
        <v>10500</v>
      </c>
      <c r="M743" s="128">
        <v>10000</v>
      </c>
    </row>
    <row r="744" spans="1:13" ht="30" customHeight="1" x14ac:dyDescent="0.35">
      <c r="A744" s="66">
        <v>8471160</v>
      </c>
      <c r="B744" s="66" t="s">
        <v>506</v>
      </c>
      <c r="C744" s="66">
        <v>432209</v>
      </c>
      <c r="D744" s="66" t="s">
        <v>138</v>
      </c>
      <c r="E744" s="66" t="str">
        <f t="shared" si="16"/>
        <v>847.8471160.1.432209.000000.847001.200179</v>
      </c>
      <c r="F744" s="56" t="s">
        <v>21</v>
      </c>
      <c r="G744" s="56">
        <v>847001</v>
      </c>
      <c r="H744" s="56" t="s">
        <v>23</v>
      </c>
      <c r="I744" s="56">
        <v>200179</v>
      </c>
      <c r="J744" s="66" t="s">
        <v>4308</v>
      </c>
      <c r="K744" s="66">
        <v>1</v>
      </c>
      <c r="L744" s="66">
        <v>7350</v>
      </c>
      <c r="M744" s="128">
        <v>7000</v>
      </c>
    </row>
    <row r="745" spans="1:13" ht="30" customHeight="1" x14ac:dyDescent="0.35">
      <c r="A745" s="66">
        <v>8471160</v>
      </c>
      <c r="B745" s="66" t="s">
        <v>506</v>
      </c>
      <c r="C745" s="66">
        <v>432209</v>
      </c>
      <c r="D745" s="66" t="s">
        <v>138</v>
      </c>
      <c r="E745" s="66" t="str">
        <f t="shared" si="16"/>
        <v>847.8471160.1.432209.000000.847001.200179</v>
      </c>
      <c r="F745" s="56" t="s">
        <v>21</v>
      </c>
      <c r="G745" s="56">
        <v>847001</v>
      </c>
      <c r="H745" s="56" t="s">
        <v>23</v>
      </c>
      <c r="I745" s="56">
        <v>200179</v>
      </c>
      <c r="J745" s="66" t="s">
        <v>4309</v>
      </c>
      <c r="K745" s="66">
        <v>1</v>
      </c>
      <c r="L745" s="66">
        <v>5250</v>
      </c>
      <c r="M745" s="128">
        <v>5000</v>
      </c>
    </row>
    <row r="746" spans="1:13" ht="30" customHeight="1" x14ac:dyDescent="0.35">
      <c r="A746" s="66">
        <v>8471160</v>
      </c>
      <c r="B746" s="66" t="s">
        <v>506</v>
      </c>
      <c r="C746" s="66">
        <v>432209</v>
      </c>
      <c r="D746" s="66" t="s">
        <v>138</v>
      </c>
      <c r="E746" s="66" t="str">
        <f t="shared" si="16"/>
        <v>847.8471160.1.432209.000000.847001.200179</v>
      </c>
      <c r="F746" s="56" t="s">
        <v>21</v>
      </c>
      <c r="G746" s="56">
        <v>847001</v>
      </c>
      <c r="H746" s="56" t="s">
        <v>23</v>
      </c>
      <c r="I746" s="56">
        <v>200179</v>
      </c>
      <c r="J746" s="66" t="s">
        <v>4310</v>
      </c>
      <c r="K746" s="66">
        <v>1</v>
      </c>
      <c r="L746" s="66">
        <v>6825</v>
      </c>
      <c r="M746" s="128">
        <v>6500</v>
      </c>
    </row>
    <row r="747" spans="1:13" ht="30" customHeight="1" x14ac:dyDescent="0.35">
      <c r="A747" s="66">
        <v>8471160</v>
      </c>
      <c r="B747" s="66" t="s">
        <v>506</v>
      </c>
      <c r="C747" s="66">
        <v>432209</v>
      </c>
      <c r="D747" s="66" t="s">
        <v>138</v>
      </c>
      <c r="E747" s="66" t="str">
        <f t="shared" si="16"/>
        <v>847.8471160.1.432209.000000.847001.200179</v>
      </c>
      <c r="F747" s="56" t="s">
        <v>21</v>
      </c>
      <c r="G747" s="56">
        <v>847001</v>
      </c>
      <c r="H747" s="56" t="s">
        <v>23</v>
      </c>
      <c r="I747" s="56">
        <v>200179</v>
      </c>
      <c r="J747" s="66" t="s">
        <v>4311</v>
      </c>
      <c r="K747" s="66">
        <v>1</v>
      </c>
      <c r="L747" s="66">
        <v>4200</v>
      </c>
      <c r="M747" s="128">
        <v>4000</v>
      </c>
    </row>
    <row r="748" spans="1:13" ht="30" customHeight="1" x14ac:dyDescent="0.35">
      <c r="A748" s="66">
        <v>8471160</v>
      </c>
      <c r="B748" s="66" t="s">
        <v>506</v>
      </c>
      <c r="C748" s="66">
        <v>432209</v>
      </c>
      <c r="D748" s="66" t="s">
        <v>138</v>
      </c>
      <c r="E748" s="66" t="str">
        <f t="shared" si="16"/>
        <v>847.8471160.1.432209.000000.847001.200179</v>
      </c>
      <c r="F748" s="56" t="s">
        <v>21</v>
      </c>
      <c r="G748" s="56">
        <v>847001</v>
      </c>
      <c r="H748" s="56" t="s">
        <v>23</v>
      </c>
      <c r="I748" s="56">
        <v>200179</v>
      </c>
      <c r="J748" s="66" t="s">
        <v>4312</v>
      </c>
      <c r="K748" s="66">
        <v>1</v>
      </c>
      <c r="L748" s="66">
        <v>7875</v>
      </c>
      <c r="M748" s="128">
        <v>7500</v>
      </c>
    </row>
    <row r="749" spans="1:13" ht="30" customHeight="1" x14ac:dyDescent="0.35">
      <c r="A749" s="66">
        <v>8471160</v>
      </c>
      <c r="B749" s="66" t="s">
        <v>506</v>
      </c>
      <c r="C749" s="66">
        <v>432209</v>
      </c>
      <c r="D749" s="66" t="s">
        <v>138</v>
      </c>
      <c r="E749" s="66" t="str">
        <f t="shared" si="16"/>
        <v>847.8471160.1.432209.000000.847001.200179</v>
      </c>
      <c r="F749" s="56" t="s">
        <v>21</v>
      </c>
      <c r="G749" s="56">
        <v>847001</v>
      </c>
      <c r="H749" s="56" t="s">
        <v>23</v>
      </c>
      <c r="I749" s="56">
        <v>200179</v>
      </c>
      <c r="J749" s="66" t="s">
        <v>4313</v>
      </c>
      <c r="K749" s="66">
        <v>1</v>
      </c>
      <c r="L749" s="66">
        <v>42000</v>
      </c>
      <c r="M749" s="128">
        <v>40000</v>
      </c>
    </row>
    <row r="750" spans="1:13" ht="30" customHeight="1" x14ac:dyDescent="0.35">
      <c r="A750" s="66">
        <v>8471160</v>
      </c>
      <c r="B750" s="66" t="s">
        <v>506</v>
      </c>
      <c r="C750" s="66">
        <v>432209</v>
      </c>
      <c r="D750" s="66" t="s">
        <v>138</v>
      </c>
      <c r="E750" s="66" t="str">
        <f t="shared" si="16"/>
        <v>847.8471160.1.432209.000000.847001.200179</v>
      </c>
      <c r="F750" s="56" t="s">
        <v>21</v>
      </c>
      <c r="G750" s="56">
        <v>847001</v>
      </c>
      <c r="H750" s="56" t="s">
        <v>23</v>
      </c>
      <c r="I750" s="56">
        <v>200179</v>
      </c>
      <c r="J750" s="66" t="s">
        <v>4314</v>
      </c>
      <c r="K750" s="66">
        <v>1</v>
      </c>
      <c r="L750" s="66">
        <v>52500</v>
      </c>
      <c r="M750" s="128">
        <v>50000</v>
      </c>
    </row>
    <row r="751" spans="1:13" ht="30" customHeight="1" x14ac:dyDescent="0.35">
      <c r="A751" s="66">
        <v>8471160</v>
      </c>
      <c r="B751" s="66" t="s">
        <v>506</v>
      </c>
      <c r="C751" s="66">
        <v>432209</v>
      </c>
      <c r="D751" s="66" t="s">
        <v>138</v>
      </c>
      <c r="E751" s="66" t="str">
        <f t="shared" si="16"/>
        <v>847.8471160.1.432209.000000.847001.200179</v>
      </c>
      <c r="F751" s="56" t="s">
        <v>21</v>
      </c>
      <c r="G751" s="56">
        <v>847001</v>
      </c>
      <c r="H751" s="56" t="s">
        <v>23</v>
      </c>
      <c r="I751" s="56">
        <v>200179</v>
      </c>
      <c r="J751" s="66" t="s">
        <v>4315</v>
      </c>
      <c r="K751" s="66">
        <v>1</v>
      </c>
      <c r="L751" s="66">
        <v>52500</v>
      </c>
      <c r="M751" s="128">
        <v>50000</v>
      </c>
    </row>
    <row r="752" spans="1:13" ht="30" customHeight="1" x14ac:dyDescent="0.35">
      <c r="A752" s="66">
        <v>8471160</v>
      </c>
      <c r="B752" s="66" t="s">
        <v>506</v>
      </c>
      <c r="C752" s="66">
        <v>432209</v>
      </c>
      <c r="D752" s="66" t="s">
        <v>138</v>
      </c>
      <c r="E752" s="66" t="str">
        <f t="shared" si="16"/>
        <v>847.8471160.1.432209.000000.847001.200179</v>
      </c>
      <c r="F752" s="56" t="s">
        <v>21</v>
      </c>
      <c r="G752" s="56">
        <v>847001</v>
      </c>
      <c r="H752" s="56" t="s">
        <v>23</v>
      </c>
      <c r="I752" s="56">
        <v>200179</v>
      </c>
      <c r="J752" s="66" t="s">
        <v>4316</v>
      </c>
      <c r="K752" s="66">
        <v>1</v>
      </c>
      <c r="L752" s="66">
        <v>52500</v>
      </c>
      <c r="M752" s="128">
        <v>50000</v>
      </c>
    </row>
    <row r="753" spans="1:13" ht="30" customHeight="1" x14ac:dyDescent="0.35">
      <c r="A753" s="66">
        <v>8471160</v>
      </c>
      <c r="B753" s="66" t="s">
        <v>506</v>
      </c>
      <c r="C753" s="66">
        <v>432209</v>
      </c>
      <c r="D753" s="66" t="s">
        <v>138</v>
      </c>
      <c r="E753" s="66" t="str">
        <f t="shared" si="16"/>
        <v>847.8471160.1.432209.000000.847001.200179</v>
      </c>
      <c r="F753" s="56" t="s">
        <v>21</v>
      </c>
      <c r="G753" s="56">
        <v>847001</v>
      </c>
      <c r="H753" s="56" t="s">
        <v>23</v>
      </c>
      <c r="I753" s="56">
        <v>200179</v>
      </c>
      <c r="J753" s="66" t="s">
        <v>4317</v>
      </c>
      <c r="K753" s="66">
        <v>1</v>
      </c>
      <c r="L753" s="66">
        <v>31500</v>
      </c>
      <c r="M753" s="128">
        <v>30000</v>
      </c>
    </row>
    <row r="754" spans="1:13" ht="30" customHeight="1" x14ac:dyDescent="0.35">
      <c r="A754" s="66">
        <v>8471160</v>
      </c>
      <c r="B754" s="66" t="s">
        <v>506</v>
      </c>
      <c r="C754" s="66">
        <v>432209</v>
      </c>
      <c r="D754" s="66" t="s">
        <v>138</v>
      </c>
      <c r="E754" s="66" t="str">
        <f t="shared" si="16"/>
        <v>847.8471160.1.432209.000000.847001.200179</v>
      </c>
      <c r="F754" s="56" t="s">
        <v>21</v>
      </c>
      <c r="G754" s="56">
        <v>847001</v>
      </c>
      <c r="H754" s="56" t="s">
        <v>23</v>
      </c>
      <c r="I754" s="56">
        <v>200179</v>
      </c>
      <c r="J754" s="66" t="s">
        <v>4318</v>
      </c>
      <c r="K754" s="66">
        <v>1</v>
      </c>
      <c r="L754" s="66">
        <v>8400</v>
      </c>
      <c r="M754" s="128">
        <v>8000</v>
      </c>
    </row>
    <row r="755" spans="1:13" ht="30" customHeight="1" x14ac:dyDescent="0.35">
      <c r="A755" s="66">
        <v>8471160</v>
      </c>
      <c r="B755" s="66" t="s">
        <v>506</v>
      </c>
      <c r="C755" s="66">
        <v>432209</v>
      </c>
      <c r="D755" s="66" t="s">
        <v>138</v>
      </c>
      <c r="E755" s="66" t="str">
        <f t="shared" si="16"/>
        <v>847.8471160.1.432209.000000.847001.200179</v>
      </c>
      <c r="F755" s="56" t="s">
        <v>21</v>
      </c>
      <c r="G755" s="56">
        <v>847001</v>
      </c>
      <c r="H755" s="56" t="s">
        <v>23</v>
      </c>
      <c r="I755" s="56">
        <v>200179</v>
      </c>
      <c r="J755" s="66" t="s">
        <v>4319</v>
      </c>
      <c r="K755" s="66">
        <v>1</v>
      </c>
      <c r="L755" s="66">
        <v>52500</v>
      </c>
      <c r="M755" s="128">
        <v>50000</v>
      </c>
    </row>
    <row r="756" spans="1:13" ht="30" customHeight="1" x14ac:dyDescent="0.35">
      <c r="A756" s="66">
        <v>8471160</v>
      </c>
      <c r="B756" s="66" t="s">
        <v>506</v>
      </c>
      <c r="C756" s="66">
        <v>432209</v>
      </c>
      <c r="D756" s="66" t="s">
        <v>138</v>
      </c>
      <c r="E756" s="66" t="str">
        <f t="shared" si="16"/>
        <v>847.8471160.1.432209.000000.847001.200179</v>
      </c>
      <c r="F756" s="56" t="s">
        <v>21</v>
      </c>
      <c r="G756" s="56">
        <v>847001</v>
      </c>
      <c r="H756" s="56" t="s">
        <v>23</v>
      </c>
      <c r="I756" s="56">
        <v>200179</v>
      </c>
      <c r="J756" s="66" t="s">
        <v>4320</v>
      </c>
      <c r="K756" s="66">
        <v>1</v>
      </c>
      <c r="L756" s="66">
        <v>58789.5</v>
      </c>
      <c r="M756" s="128">
        <v>55990</v>
      </c>
    </row>
    <row r="757" spans="1:13" ht="30" customHeight="1" x14ac:dyDescent="0.35">
      <c r="A757" s="66">
        <v>8471160</v>
      </c>
      <c r="B757" s="66" t="s">
        <v>506</v>
      </c>
      <c r="C757" s="66">
        <v>432209</v>
      </c>
      <c r="D757" s="66" t="s">
        <v>138</v>
      </c>
      <c r="E757" s="66" t="str">
        <f t="shared" si="16"/>
        <v>847.8471160.1.432209.000000.847001.200179</v>
      </c>
      <c r="F757" s="56" t="s">
        <v>21</v>
      </c>
      <c r="G757" s="56">
        <v>847001</v>
      </c>
      <c r="H757" s="56" t="s">
        <v>23</v>
      </c>
      <c r="I757" s="56">
        <v>200179</v>
      </c>
      <c r="J757" s="66" t="s">
        <v>4321</v>
      </c>
      <c r="K757" s="66">
        <v>1</v>
      </c>
      <c r="L757" s="66">
        <v>96008.85</v>
      </c>
      <c r="M757" s="128">
        <v>91437</v>
      </c>
    </row>
    <row r="758" spans="1:13" ht="30" customHeight="1" x14ac:dyDescent="0.35">
      <c r="A758" s="66">
        <v>8471160</v>
      </c>
      <c r="B758" s="66" t="s">
        <v>506</v>
      </c>
      <c r="C758" s="66">
        <v>432209</v>
      </c>
      <c r="D758" s="66" t="s">
        <v>138</v>
      </c>
      <c r="E758" s="66" t="str">
        <f t="shared" si="16"/>
        <v>847.8471160.1.432209.000000.847001.200179</v>
      </c>
      <c r="F758" s="56" t="s">
        <v>21</v>
      </c>
      <c r="G758" s="56">
        <v>847001</v>
      </c>
      <c r="H758" s="56" t="s">
        <v>23</v>
      </c>
      <c r="I758" s="56">
        <v>200179</v>
      </c>
      <c r="J758" s="66" t="s">
        <v>4322</v>
      </c>
      <c r="K758" s="66">
        <v>1</v>
      </c>
      <c r="L758" s="66">
        <v>22050</v>
      </c>
      <c r="M758" s="128">
        <v>21000</v>
      </c>
    </row>
    <row r="759" spans="1:13" ht="30" customHeight="1" x14ac:dyDescent="0.35">
      <c r="A759" s="66">
        <v>8471160</v>
      </c>
      <c r="B759" s="66" t="s">
        <v>506</v>
      </c>
      <c r="C759" s="66">
        <v>432209</v>
      </c>
      <c r="D759" s="66" t="s">
        <v>138</v>
      </c>
      <c r="E759" s="66" t="str">
        <f t="shared" si="16"/>
        <v>847.8471160.1.432209.000000.847001.200179</v>
      </c>
      <c r="F759" s="56" t="s">
        <v>21</v>
      </c>
      <c r="G759" s="56">
        <v>847001</v>
      </c>
      <c r="H759" s="56" t="s">
        <v>23</v>
      </c>
      <c r="I759" s="56">
        <v>200179</v>
      </c>
      <c r="J759" s="66" t="s">
        <v>4323</v>
      </c>
      <c r="K759" s="66">
        <v>1</v>
      </c>
      <c r="L759" s="66">
        <v>24255</v>
      </c>
      <c r="M759" s="128">
        <v>23100</v>
      </c>
    </row>
    <row r="760" spans="1:13" ht="30" customHeight="1" x14ac:dyDescent="0.35">
      <c r="A760" s="66">
        <v>8471160</v>
      </c>
      <c r="B760" s="66" t="s">
        <v>506</v>
      </c>
      <c r="C760" s="66">
        <v>432209</v>
      </c>
      <c r="D760" s="66" t="s">
        <v>138</v>
      </c>
      <c r="E760" s="66" t="str">
        <f t="shared" si="16"/>
        <v>847.8471160.1.432209.000000.847001.200179</v>
      </c>
      <c r="F760" s="56" t="s">
        <v>21</v>
      </c>
      <c r="G760" s="56">
        <v>847001</v>
      </c>
      <c r="H760" s="56" t="s">
        <v>23</v>
      </c>
      <c r="I760" s="56">
        <v>200179</v>
      </c>
      <c r="J760" s="66" t="s">
        <v>4324</v>
      </c>
      <c r="K760" s="66">
        <v>1</v>
      </c>
      <c r="L760" s="66">
        <v>38477.25</v>
      </c>
      <c r="M760" s="128">
        <v>36645</v>
      </c>
    </row>
    <row r="761" spans="1:13" ht="30" customHeight="1" x14ac:dyDescent="0.35">
      <c r="A761" s="66">
        <v>8471160</v>
      </c>
      <c r="B761" s="66" t="s">
        <v>506</v>
      </c>
      <c r="C761" s="66">
        <v>432209</v>
      </c>
      <c r="D761" s="66" t="s">
        <v>138</v>
      </c>
      <c r="E761" s="66" t="str">
        <f t="shared" si="16"/>
        <v>847.8471160.1.432209.000000.847001.200179</v>
      </c>
      <c r="F761" s="56" t="s">
        <v>21</v>
      </c>
      <c r="G761" s="56">
        <v>847001</v>
      </c>
      <c r="H761" s="56" t="s">
        <v>23</v>
      </c>
      <c r="I761" s="56">
        <v>200179</v>
      </c>
      <c r="J761" s="66" t="s">
        <v>4325</v>
      </c>
      <c r="K761" s="66">
        <v>1</v>
      </c>
      <c r="L761" s="66">
        <v>9591.75</v>
      </c>
      <c r="M761" s="128">
        <v>9135</v>
      </c>
    </row>
    <row r="762" spans="1:13" ht="30" customHeight="1" x14ac:dyDescent="0.35">
      <c r="A762" s="66">
        <v>8471160</v>
      </c>
      <c r="B762" s="66" t="s">
        <v>506</v>
      </c>
      <c r="C762" s="66">
        <v>432209</v>
      </c>
      <c r="D762" s="66" t="s">
        <v>138</v>
      </c>
      <c r="E762" s="66" t="str">
        <f t="shared" si="16"/>
        <v>847.8471160.1.432209.000000.847001.200179</v>
      </c>
      <c r="F762" s="56" t="s">
        <v>21</v>
      </c>
      <c r="G762" s="56">
        <v>847001</v>
      </c>
      <c r="H762" s="56" t="s">
        <v>23</v>
      </c>
      <c r="I762" s="56">
        <v>200179</v>
      </c>
      <c r="J762" s="66" t="s">
        <v>4326</v>
      </c>
      <c r="K762" s="66">
        <v>1</v>
      </c>
      <c r="L762" s="66">
        <v>123259.5</v>
      </c>
      <c r="M762" s="128">
        <v>117390</v>
      </c>
    </row>
    <row r="763" spans="1:13" ht="30" customHeight="1" x14ac:dyDescent="0.35">
      <c r="A763" s="66">
        <v>8471160</v>
      </c>
      <c r="B763" s="66" t="s">
        <v>506</v>
      </c>
      <c r="C763" s="66">
        <v>432209</v>
      </c>
      <c r="D763" s="66" t="s">
        <v>138</v>
      </c>
      <c r="E763" s="66" t="str">
        <f t="shared" si="16"/>
        <v>847.8471160.1.432209.000000.847001.200179</v>
      </c>
      <c r="F763" s="56" t="s">
        <v>21</v>
      </c>
      <c r="G763" s="56">
        <v>847001</v>
      </c>
      <c r="H763" s="56" t="s">
        <v>23</v>
      </c>
      <c r="I763" s="56">
        <v>200179</v>
      </c>
      <c r="J763" s="66" t="s">
        <v>4327</v>
      </c>
      <c r="K763" s="66">
        <v>1</v>
      </c>
      <c r="L763" s="66">
        <v>96967.5</v>
      </c>
      <c r="M763" s="128">
        <v>92350</v>
      </c>
    </row>
    <row r="764" spans="1:13" ht="30" customHeight="1" x14ac:dyDescent="0.35">
      <c r="A764" s="66">
        <v>8471160</v>
      </c>
      <c r="B764" s="66" t="s">
        <v>506</v>
      </c>
      <c r="C764" s="66">
        <v>432209</v>
      </c>
      <c r="D764" s="66" t="s">
        <v>138</v>
      </c>
      <c r="E764" s="66" t="str">
        <f t="shared" si="16"/>
        <v>847.8471160.1.432209.000000.847001.200179</v>
      </c>
      <c r="F764" s="56" t="s">
        <v>21</v>
      </c>
      <c r="G764" s="56">
        <v>847001</v>
      </c>
      <c r="H764" s="56" t="s">
        <v>23</v>
      </c>
      <c r="I764" s="56">
        <v>200179</v>
      </c>
      <c r="J764" s="66" t="s">
        <v>4328</v>
      </c>
      <c r="K764" s="66">
        <v>1</v>
      </c>
      <c r="L764" s="66">
        <v>52500</v>
      </c>
      <c r="M764" s="128">
        <v>50000</v>
      </c>
    </row>
    <row r="765" spans="1:13" ht="30" customHeight="1" x14ac:dyDescent="0.35">
      <c r="A765" s="66">
        <v>8471160</v>
      </c>
      <c r="B765" s="66" t="s">
        <v>506</v>
      </c>
      <c r="C765" s="66">
        <v>432209</v>
      </c>
      <c r="D765" s="66" t="s">
        <v>138</v>
      </c>
      <c r="E765" s="66" t="str">
        <f t="shared" ref="E765:E828" si="17">CONCATENATE(847,".",A765,".",1,".",C765,".","000000",".",G765,".",I765)</f>
        <v>847.8471160.1.432209.000000.847001.200179</v>
      </c>
      <c r="F765" s="56" t="s">
        <v>21</v>
      </c>
      <c r="G765" s="56">
        <v>847001</v>
      </c>
      <c r="H765" s="56" t="s">
        <v>23</v>
      </c>
      <c r="I765" s="56">
        <v>200179</v>
      </c>
      <c r="J765" s="66" t="s">
        <v>4329</v>
      </c>
      <c r="K765" s="66">
        <v>1</v>
      </c>
      <c r="L765" s="66">
        <v>4421.0250000000005</v>
      </c>
      <c r="M765" s="128">
        <v>4210.5</v>
      </c>
    </row>
    <row r="766" spans="1:13" ht="30" customHeight="1" x14ac:dyDescent="0.35">
      <c r="A766" s="66">
        <v>8471160</v>
      </c>
      <c r="B766" s="66" t="s">
        <v>506</v>
      </c>
      <c r="C766" s="66">
        <v>432209</v>
      </c>
      <c r="D766" s="66" t="s">
        <v>138</v>
      </c>
      <c r="E766" s="66" t="str">
        <f t="shared" si="17"/>
        <v>847.8471160.1.432209.000000.847001.200179</v>
      </c>
      <c r="F766" s="56" t="s">
        <v>21</v>
      </c>
      <c r="G766" s="56">
        <v>847001</v>
      </c>
      <c r="H766" s="56" t="s">
        <v>23</v>
      </c>
      <c r="I766" s="56">
        <v>200179</v>
      </c>
      <c r="J766" s="66" t="s">
        <v>4330</v>
      </c>
      <c r="K766" s="66">
        <v>1</v>
      </c>
      <c r="L766" s="66">
        <v>12600</v>
      </c>
      <c r="M766" s="128">
        <v>12000</v>
      </c>
    </row>
    <row r="767" spans="1:13" ht="30" customHeight="1" x14ac:dyDescent="0.35">
      <c r="A767" s="66">
        <v>8471160</v>
      </c>
      <c r="B767" s="66" t="s">
        <v>506</v>
      </c>
      <c r="C767" s="66">
        <v>432209</v>
      </c>
      <c r="D767" s="66" t="s">
        <v>138</v>
      </c>
      <c r="E767" s="66" t="str">
        <f t="shared" si="17"/>
        <v>847.8471160.1.432209.000000.847001.200179</v>
      </c>
      <c r="F767" s="56" t="s">
        <v>21</v>
      </c>
      <c r="G767" s="56">
        <v>847001</v>
      </c>
      <c r="H767" s="56" t="s">
        <v>23</v>
      </c>
      <c r="I767" s="56">
        <v>200179</v>
      </c>
      <c r="J767" s="66" t="s">
        <v>4331</v>
      </c>
      <c r="K767" s="66">
        <v>1</v>
      </c>
      <c r="L767" s="66">
        <v>8498.7000000000007</v>
      </c>
      <c r="M767" s="128">
        <v>8094</v>
      </c>
    </row>
    <row r="768" spans="1:13" ht="30" customHeight="1" x14ac:dyDescent="0.35">
      <c r="A768" s="66">
        <v>8471160</v>
      </c>
      <c r="B768" s="66" t="s">
        <v>506</v>
      </c>
      <c r="C768" s="66">
        <v>432209</v>
      </c>
      <c r="D768" s="66" t="s">
        <v>138</v>
      </c>
      <c r="E768" s="66" t="str">
        <f t="shared" si="17"/>
        <v>847.8471160.1.432209.000000.847001.200179</v>
      </c>
      <c r="F768" s="56" t="s">
        <v>21</v>
      </c>
      <c r="G768" s="56">
        <v>847001</v>
      </c>
      <c r="H768" s="56" t="s">
        <v>23</v>
      </c>
      <c r="I768" s="56">
        <v>200179</v>
      </c>
      <c r="J768" s="66" t="s">
        <v>4332</v>
      </c>
      <c r="K768" s="66">
        <v>1</v>
      </c>
      <c r="L768" s="66">
        <v>70350</v>
      </c>
      <c r="M768" s="128">
        <v>67000</v>
      </c>
    </row>
    <row r="769" spans="1:13" ht="30" customHeight="1" x14ac:dyDescent="0.35">
      <c r="A769" s="66">
        <v>8471160</v>
      </c>
      <c r="B769" s="66" t="s">
        <v>506</v>
      </c>
      <c r="C769" s="66">
        <v>432209</v>
      </c>
      <c r="D769" s="66" t="s">
        <v>138</v>
      </c>
      <c r="E769" s="66" t="str">
        <f t="shared" si="17"/>
        <v>847.8471160.1.432209.000000.847001.200179</v>
      </c>
      <c r="F769" s="56" t="s">
        <v>21</v>
      </c>
      <c r="G769" s="56">
        <v>847001</v>
      </c>
      <c r="H769" s="56" t="s">
        <v>23</v>
      </c>
      <c r="I769" s="56">
        <v>200179</v>
      </c>
      <c r="J769" s="66" t="s">
        <v>4333</v>
      </c>
      <c r="K769" s="66">
        <v>1</v>
      </c>
      <c r="L769" s="66">
        <v>4767</v>
      </c>
      <c r="M769" s="128">
        <v>4540</v>
      </c>
    </row>
    <row r="770" spans="1:13" ht="30" customHeight="1" x14ac:dyDescent="0.35">
      <c r="A770" s="66">
        <v>8471160</v>
      </c>
      <c r="B770" s="66" t="s">
        <v>506</v>
      </c>
      <c r="C770" s="66">
        <v>432209</v>
      </c>
      <c r="D770" s="66" t="s">
        <v>138</v>
      </c>
      <c r="E770" s="66" t="str">
        <f t="shared" si="17"/>
        <v>847.8471160.1.432209.000000.847001.200179</v>
      </c>
      <c r="F770" s="56" t="s">
        <v>21</v>
      </c>
      <c r="G770" s="56">
        <v>847001</v>
      </c>
      <c r="H770" s="56" t="s">
        <v>23</v>
      </c>
      <c r="I770" s="56">
        <v>200179</v>
      </c>
      <c r="J770" s="66" t="s">
        <v>4334</v>
      </c>
      <c r="K770" s="66">
        <v>1</v>
      </c>
      <c r="L770" s="66">
        <v>21000</v>
      </c>
      <c r="M770" s="128">
        <v>20000</v>
      </c>
    </row>
    <row r="771" spans="1:13" ht="30" customHeight="1" x14ac:dyDescent="0.35">
      <c r="A771" s="66">
        <v>8471160</v>
      </c>
      <c r="B771" s="66" t="s">
        <v>506</v>
      </c>
      <c r="C771" s="66">
        <v>432209</v>
      </c>
      <c r="D771" s="66" t="s">
        <v>138</v>
      </c>
      <c r="E771" s="66" t="str">
        <f t="shared" si="17"/>
        <v>847.8471160.1.432209.000000.847001.200179</v>
      </c>
      <c r="F771" s="56" t="s">
        <v>21</v>
      </c>
      <c r="G771" s="56">
        <v>847001</v>
      </c>
      <c r="H771" s="56" t="s">
        <v>23</v>
      </c>
      <c r="I771" s="56">
        <v>200179</v>
      </c>
      <c r="J771" s="66" t="s">
        <v>4335</v>
      </c>
      <c r="K771" s="66">
        <v>1</v>
      </c>
      <c r="L771" s="66">
        <v>91350</v>
      </c>
      <c r="M771" s="128">
        <v>87000</v>
      </c>
    </row>
    <row r="772" spans="1:13" ht="30" customHeight="1" x14ac:dyDescent="0.35">
      <c r="A772" s="66">
        <v>8471160</v>
      </c>
      <c r="B772" s="66" t="s">
        <v>506</v>
      </c>
      <c r="C772" s="66">
        <v>432209</v>
      </c>
      <c r="D772" s="66" t="s">
        <v>138</v>
      </c>
      <c r="E772" s="66" t="str">
        <f t="shared" si="17"/>
        <v>847.8471160.1.432209.000000.847001.200179</v>
      </c>
      <c r="F772" s="56" t="s">
        <v>21</v>
      </c>
      <c r="G772" s="56">
        <v>847001</v>
      </c>
      <c r="H772" s="56" t="s">
        <v>23</v>
      </c>
      <c r="I772" s="56">
        <v>200179</v>
      </c>
      <c r="J772" s="66" t="s">
        <v>4336</v>
      </c>
      <c r="K772" s="66">
        <v>1</v>
      </c>
      <c r="L772" s="66">
        <v>54600</v>
      </c>
      <c r="M772" s="128">
        <v>52000</v>
      </c>
    </row>
    <row r="773" spans="1:13" ht="30" customHeight="1" x14ac:dyDescent="0.35">
      <c r="A773" s="66">
        <v>8471160</v>
      </c>
      <c r="B773" s="66" t="s">
        <v>506</v>
      </c>
      <c r="C773" s="66">
        <v>432209</v>
      </c>
      <c r="D773" s="66" t="s">
        <v>138</v>
      </c>
      <c r="E773" s="66" t="str">
        <f t="shared" si="17"/>
        <v>847.8471160.1.432209.000000.847001.200179</v>
      </c>
      <c r="F773" s="56" t="s">
        <v>21</v>
      </c>
      <c r="G773" s="56">
        <v>847001</v>
      </c>
      <c r="H773" s="56" t="s">
        <v>23</v>
      </c>
      <c r="I773" s="56">
        <v>200179</v>
      </c>
      <c r="J773" s="66" t="s">
        <v>4337</v>
      </c>
      <c r="K773" s="66">
        <v>1</v>
      </c>
      <c r="L773" s="66">
        <v>3465</v>
      </c>
      <c r="M773" s="128">
        <v>3300</v>
      </c>
    </row>
    <row r="774" spans="1:13" ht="30" customHeight="1" x14ac:dyDescent="0.35">
      <c r="A774" s="66">
        <v>8471160</v>
      </c>
      <c r="B774" s="66" t="s">
        <v>506</v>
      </c>
      <c r="C774" s="66">
        <v>432209</v>
      </c>
      <c r="D774" s="66" t="s">
        <v>138</v>
      </c>
      <c r="E774" s="66" t="str">
        <f t="shared" si="17"/>
        <v>847.8471160.1.432209.000000.847001.200179</v>
      </c>
      <c r="F774" s="56" t="s">
        <v>21</v>
      </c>
      <c r="G774" s="56">
        <v>847001</v>
      </c>
      <c r="H774" s="56" t="s">
        <v>23</v>
      </c>
      <c r="I774" s="56">
        <v>200179</v>
      </c>
      <c r="J774" s="66" t="s">
        <v>4338</v>
      </c>
      <c r="K774" s="66">
        <v>1</v>
      </c>
      <c r="L774" s="66">
        <v>28121.100000000002</v>
      </c>
      <c r="M774" s="128">
        <v>26782</v>
      </c>
    </row>
    <row r="775" spans="1:13" ht="30" customHeight="1" x14ac:dyDescent="0.35">
      <c r="A775" s="66">
        <v>8471160</v>
      </c>
      <c r="B775" s="66" t="s">
        <v>506</v>
      </c>
      <c r="C775" s="66">
        <v>432209</v>
      </c>
      <c r="D775" s="66" t="s">
        <v>138</v>
      </c>
      <c r="E775" s="66" t="str">
        <f t="shared" si="17"/>
        <v>847.8471160.1.432209.000000.847001.200179</v>
      </c>
      <c r="F775" s="56" t="s">
        <v>21</v>
      </c>
      <c r="G775" s="56">
        <v>847001</v>
      </c>
      <c r="H775" s="56" t="s">
        <v>23</v>
      </c>
      <c r="I775" s="56">
        <v>200179</v>
      </c>
      <c r="J775" s="66" t="s">
        <v>4339</v>
      </c>
      <c r="K775" s="66">
        <v>1</v>
      </c>
      <c r="L775" s="66">
        <v>7074.9000000000005</v>
      </c>
      <c r="M775" s="128">
        <v>6738</v>
      </c>
    </row>
    <row r="776" spans="1:13" ht="30" customHeight="1" x14ac:dyDescent="0.35">
      <c r="A776" s="66">
        <v>8471160</v>
      </c>
      <c r="B776" s="66" t="s">
        <v>506</v>
      </c>
      <c r="C776" s="66">
        <v>432209</v>
      </c>
      <c r="D776" s="66" t="s">
        <v>138</v>
      </c>
      <c r="E776" s="66" t="str">
        <f t="shared" si="17"/>
        <v>847.8471160.1.432209.000000.847001.200179</v>
      </c>
      <c r="F776" s="56" t="s">
        <v>21</v>
      </c>
      <c r="G776" s="56">
        <v>847001</v>
      </c>
      <c r="H776" s="56" t="s">
        <v>23</v>
      </c>
      <c r="I776" s="56">
        <v>200179</v>
      </c>
      <c r="J776" s="66" t="s">
        <v>4340</v>
      </c>
      <c r="K776" s="66">
        <v>1</v>
      </c>
      <c r="L776" s="66">
        <v>47250</v>
      </c>
      <c r="M776" s="128">
        <v>45000</v>
      </c>
    </row>
    <row r="777" spans="1:13" ht="30" customHeight="1" x14ac:dyDescent="0.35">
      <c r="A777" s="66">
        <v>8471160</v>
      </c>
      <c r="B777" s="66" t="s">
        <v>506</v>
      </c>
      <c r="C777" s="66">
        <v>432209</v>
      </c>
      <c r="D777" s="66" t="s">
        <v>138</v>
      </c>
      <c r="E777" s="66" t="str">
        <f t="shared" si="17"/>
        <v>847.8471160.1.432209.000000.847001.200179</v>
      </c>
      <c r="F777" s="56" t="s">
        <v>21</v>
      </c>
      <c r="G777" s="56">
        <v>847001</v>
      </c>
      <c r="H777" s="56" t="s">
        <v>23</v>
      </c>
      <c r="I777" s="56">
        <v>200179</v>
      </c>
      <c r="J777" s="66" t="s">
        <v>4341</v>
      </c>
      <c r="K777" s="66">
        <v>1</v>
      </c>
      <c r="L777" s="66">
        <v>56700</v>
      </c>
      <c r="M777" s="128">
        <v>54000</v>
      </c>
    </row>
    <row r="778" spans="1:13" ht="30" customHeight="1" x14ac:dyDescent="0.35">
      <c r="A778" s="66">
        <v>8471160</v>
      </c>
      <c r="B778" s="66" t="s">
        <v>506</v>
      </c>
      <c r="C778" s="66">
        <v>432209</v>
      </c>
      <c r="D778" s="66" t="s">
        <v>138</v>
      </c>
      <c r="E778" s="66" t="str">
        <f t="shared" si="17"/>
        <v>847.8471160.1.432209.000000.847001.200179</v>
      </c>
      <c r="F778" s="56" t="s">
        <v>21</v>
      </c>
      <c r="G778" s="56">
        <v>847001</v>
      </c>
      <c r="H778" s="56" t="s">
        <v>23</v>
      </c>
      <c r="I778" s="56">
        <v>200179</v>
      </c>
      <c r="J778" s="66" t="s">
        <v>4342</v>
      </c>
      <c r="K778" s="66">
        <v>1</v>
      </c>
      <c r="L778" s="66">
        <v>4189.5</v>
      </c>
      <c r="M778" s="128">
        <v>3990</v>
      </c>
    </row>
    <row r="779" spans="1:13" ht="30" customHeight="1" x14ac:dyDescent="0.35">
      <c r="A779" s="66">
        <v>8471160</v>
      </c>
      <c r="B779" s="66" t="s">
        <v>506</v>
      </c>
      <c r="C779" s="66">
        <v>432209</v>
      </c>
      <c r="D779" s="66" t="s">
        <v>138</v>
      </c>
      <c r="E779" s="66" t="str">
        <f t="shared" si="17"/>
        <v>847.8471160.1.432209.000000.847001.200179</v>
      </c>
      <c r="F779" s="56" t="s">
        <v>21</v>
      </c>
      <c r="G779" s="56">
        <v>847001</v>
      </c>
      <c r="H779" s="56" t="s">
        <v>23</v>
      </c>
      <c r="I779" s="56">
        <v>200179</v>
      </c>
      <c r="J779" s="66" t="s">
        <v>4343</v>
      </c>
      <c r="K779" s="66">
        <v>1</v>
      </c>
      <c r="L779" s="66">
        <v>38850</v>
      </c>
      <c r="M779" s="128">
        <v>37000</v>
      </c>
    </row>
    <row r="780" spans="1:13" ht="30" customHeight="1" x14ac:dyDescent="0.35">
      <c r="A780" s="66">
        <v>8471160</v>
      </c>
      <c r="B780" s="66" t="s">
        <v>506</v>
      </c>
      <c r="C780" s="66">
        <v>432209</v>
      </c>
      <c r="D780" s="66" t="s">
        <v>138</v>
      </c>
      <c r="E780" s="66" t="str">
        <f t="shared" si="17"/>
        <v>847.8471160.1.432209.000000.847001.200179</v>
      </c>
      <c r="F780" s="56" t="s">
        <v>21</v>
      </c>
      <c r="G780" s="56">
        <v>847001</v>
      </c>
      <c r="H780" s="56" t="s">
        <v>23</v>
      </c>
      <c r="I780" s="56">
        <v>200179</v>
      </c>
      <c r="J780" s="66" t="s">
        <v>4344</v>
      </c>
      <c r="K780" s="66">
        <v>1</v>
      </c>
      <c r="L780" s="66">
        <v>10122</v>
      </c>
      <c r="M780" s="128">
        <v>9640</v>
      </c>
    </row>
    <row r="781" spans="1:13" ht="30" customHeight="1" x14ac:dyDescent="0.35">
      <c r="A781" s="66">
        <v>8471160</v>
      </c>
      <c r="B781" s="66" t="s">
        <v>506</v>
      </c>
      <c r="C781" s="66">
        <v>432209</v>
      </c>
      <c r="D781" s="66" t="s">
        <v>138</v>
      </c>
      <c r="E781" s="66" t="str">
        <f t="shared" si="17"/>
        <v>847.8471160.1.432209.000000.847001.200179</v>
      </c>
      <c r="F781" s="56" t="s">
        <v>21</v>
      </c>
      <c r="G781" s="56">
        <v>847001</v>
      </c>
      <c r="H781" s="56" t="s">
        <v>23</v>
      </c>
      <c r="I781" s="56">
        <v>200179</v>
      </c>
      <c r="J781" s="66" t="s">
        <v>4345</v>
      </c>
      <c r="K781" s="66">
        <v>1</v>
      </c>
      <c r="L781" s="66">
        <v>33075</v>
      </c>
      <c r="M781" s="128">
        <v>31500</v>
      </c>
    </row>
    <row r="782" spans="1:13" ht="30" customHeight="1" x14ac:dyDescent="0.35">
      <c r="A782" s="66">
        <v>8471160</v>
      </c>
      <c r="B782" s="66" t="s">
        <v>506</v>
      </c>
      <c r="C782" s="66">
        <v>432209</v>
      </c>
      <c r="D782" s="66" t="s">
        <v>138</v>
      </c>
      <c r="E782" s="66" t="str">
        <f t="shared" si="17"/>
        <v>847.8471160.1.432209.000000.847001.200179</v>
      </c>
      <c r="F782" s="56" t="s">
        <v>21</v>
      </c>
      <c r="G782" s="56">
        <v>847001</v>
      </c>
      <c r="H782" s="56" t="s">
        <v>23</v>
      </c>
      <c r="I782" s="56">
        <v>200179</v>
      </c>
      <c r="J782" s="66" t="s">
        <v>4346</v>
      </c>
      <c r="K782" s="66">
        <v>1</v>
      </c>
      <c r="L782" s="66">
        <v>63000</v>
      </c>
      <c r="M782" s="128">
        <v>60000</v>
      </c>
    </row>
    <row r="783" spans="1:13" ht="30" customHeight="1" x14ac:dyDescent="0.35">
      <c r="A783" s="66">
        <v>8471160</v>
      </c>
      <c r="B783" s="66" t="s">
        <v>506</v>
      </c>
      <c r="C783" s="66">
        <v>432209</v>
      </c>
      <c r="D783" s="66" t="s">
        <v>138</v>
      </c>
      <c r="E783" s="66" t="str">
        <f t="shared" si="17"/>
        <v>847.8471160.1.432209.000000.847001.200179</v>
      </c>
      <c r="F783" s="56" t="s">
        <v>21</v>
      </c>
      <c r="G783" s="56">
        <v>847001</v>
      </c>
      <c r="H783" s="56" t="s">
        <v>23</v>
      </c>
      <c r="I783" s="56">
        <v>200179</v>
      </c>
      <c r="J783" s="66" t="s">
        <v>4347</v>
      </c>
      <c r="K783" s="66">
        <v>1</v>
      </c>
      <c r="L783" s="66">
        <v>36750</v>
      </c>
      <c r="M783" s="128">
        <v>35000</v>
      </c>
    </row>
    <row r="784" spans="1:13" ht="30" customHeight="1" x14ac:dyDescent="0.35">
      <c r="A784" s="66">
        <v>8471160</v>
      </c>
      <c r="B784" s="66" t="s">
        <v>506</v>
      </c>
      <c r="C784" s="66">
        <v>432209</v>
      </c>
      <c r="D784" s="66" t="s">
        <v>138</v>
      </c>
      <c r="E784" s="66" t="str">
        <f t="shared" si="17"/>
        <v>847.8471160.1.432209.000000.847001.200179</v>
      </c>
      <c r="F784" s="56" t="s">
        <v>21</v>
      </c>
      <c r="G784" s="56">
        <v>847001</v>
      </c>
      <c r="H784" s="56" t="s">
        <v>23</v>
      </c>
      <c r="I784" s="56">
        <v>200179</v>
      </c>
      <c r="J784" s="66" t="s">
        <v>4348</v>
      </c>
      <c r="K784" s="66">
        <v>1</v>
      </c>
      <c r="L784" s="66">
        <v>23100</v>
      </c>
      <c r="M784" s="128">
        <v>22000</v>
      </c>
    </row>
    <row r="785" spans="1:13" ht="30" customHeight="1" x14ac:dyDescent="0.35">
      <c r="A785" s="66">
        <v>8471160</v>
      </c>
      <c r="B785" s="66" t="s">
        <v>506</v>
      </c>
      <c r="C785" s="66">
        <v>432209</v>
      </c>
      <c r="D785" s="66" t="s">
        <v>138</v>
      </c>
      <c r="E785" s="66" t="str">
        <f t="shared" si="17"/>
        <v>847.8471160.1.432209.000000.847001.200179</v>
      </c>
      <c r="F785" s="56" t="s">
        <v>21</v>
      </c>
      <c r="G785" s="56">
        <v>847001</v>
      </c>
      <c r="H785" s="56" t="s">
        <v>23</v>
      </c>
      <c r="I785" s="56">
        <v>200179</v>
      </c>
      <c r="J785" s="66" t="s">
        <v>4349</v>
      </c>
      <c r="K785" s="66">
        <v>1</v>
      </c>
      <c r="L785" s="66">
        <v>14700</v>
      </c>
      <c r="M785" s="128">
        <v>14000</v>
      </c>
    </row>
    <row r="786" spans="1:13" ht="30" customHeight="1" x14ac:dyDescent="0.35">
      <c r="A786" s="66">
        <v>8471160</v>
      </c>
      <c r="B786" s="66" t="s">
        <v>506</v>
      </c>
      <c r="C786" s="66">
        <v>432209</v>
      </c>
      <c r="D786" s="66" t="s">
        <v>138</v>
      </c>
      <c r="E786" s="66" t="str">
        <f t="shared" si="17"/>
        <v>847.8471160.1.432209.000000.847001.200179</v>
      </c>
      <c r="F786" s="56" t="s">
        <v>21</v>
      </c>
      <c r="G786" s="56">
        <v>847001</v>
      </c>
      <c r="H786" s="56" t="s">
        <v>23</v>
      </c>
      <c r="I786" s="56">
        <v>200179</v>
      </c>
      <c r="J786" s="66" t="s">
        <v>4350</v>
      </c>
      <c r="K786" s="66">
        <v>1</v>
      </c>
      <c r="L786" s="66">
        <v>66150</v>
      </c>
      <c r="M786" s="128">
        <v>63000</v>
      </c>
    </row>
    <row r="787" spans="1:13" ht="30" customHeight="1" x14ac:dyDescent="0.35">
      <c r="A787" s="66">
        <v>8471160</v>
      </c>
      <c r="B787" s="66" t="s">
        <v>506</v>
      </c>
      <c r="C787" s="66">
        <v>432209</v>
      </c>
      <c r="D787" s="66" t="s">
        <v>138</v>
      </c>
      <c r="E787" s="66" t="str">
        <f t="shared" si="17"/>
        <v>847.8471160.1.432209.000000.847001.200179</v>
      </c>
      <c r="F787" s="56" t="s">
        <v>21</v>
      </c>
      <c r="G787" s="56">
        <v>847001</v>
      </c>
      <c r="H787" s="56" t="s">
        <v>23</v>
      </c>
      <c r="I787" s="56">
        <v>200179</v>
      </c>
      <c r="J787" s="66" t="s">
        <v>4351</v>
      </c>
      <c r="K787" s="66">
        <v>1</v>
      </c>
      <c r="L787" s="66">
        <v>3619.3500000000004</v>
      </c>
      <c r="M787" s="128">
        <v>3447</v>
      </c>
    </row>
    <row r="788" spans="1:13" ht="30" customHeight="1" x14ac:dyDescent="0.35">
      <c r="A788" s="66">
        <v>8471160</v>
      </c>
      <c r="B788" s="66" t="s">
        <v>506</v>
      </c>
      <c r="C788" s="66">
        <v>432209</v>
      </c>
      <c r="D788" s="66" t="s">
        <v>138</v>
      </c>
      <c r="E788" s="66" t="str">
        <f t="shared" si="17"/>
        <v>847.8471160.1.432209.000000.847001.200179</v>
      </c>
      <c r="F788" s="56" t="s">
        <v>21</v>
      </c>
      <c r="G788" s="56">
        <v>847001</v>
      </c>
      <c r="H788" s="56" t="s">
        <v>23</v>
      </c>
      <c r="I788" s="56">
        <v>200179</v>
      </c>
      <c r="J788" s="66" t="s">
        <v>4352</v>
      </c>
      <c r="K788" s="66">
        <v>1</v>
      </c>
      <c r="L788" s="66">
        <v>41173.65</v>
      </c>
      <c r="M788" s="128">
        <v>39213</v>
      </c>
    </row>
    <row r="789" spans="1:13" ht="30" customHeight="1" x14ac:dyDescent="0.35">
      <c r="A789" s="66">
        <v>8471160</v>
      </c>
      <c r="B789" s="66" t="s">
        <v>506</v>
      </c>
      <c r="C789" s="66">
        <v>432209</v>
      </c>
      <c r="D789" s="66" t="s">
        <v>138</v>
      </c>
      <c r="E789" s="66" t="str">
        <f t="shared" si="17"/>
        <v>847.8471160.1.432209.000000.847001.200179</v>
      </c>
      <c r="F789" s="56" t="s">
        <v>21</v>
      </c>
      <c r="G789" s="56">
        <v>847001</v>
      </c>
      <c r="H789" s="56" t="s">
        <v>23</v>
      </c>
      <c r="I789" s="56">
        <v>200179</v>
      </c>
      <c r="J789" s="66" t="s">
        <v>4353</v>
      </c>
      <c r="K789" s="66">
        <v>1</v>
      </c>
      <c r="L789" s="66">
        <v>31500</v>
      </c>
      <c r="M789" s="128">
        <v>30000</v>
      </c>
    </row>
    <row r="790" spans="1:13" ht="30" customHeight="1" x14ac:dyDescent="0.35">
      <c r="A790" s="66">
        <v>8471160</v>
      </c>
      <c r="B790" s="66" t="s">
        <v>506</v>
      </c>
      <c r="C790" s="66">
        <v>432209</v>
      </c>
      <c r="D790" s="66" t="s">
        <v>138</v>
      </c>
      <c r="E790" s="66" t="str">
        <f t="shared" si="17"/>
        <v>847.8471160.1.432209.000000.847001.200179</v>
      </c>
      <c r="F790" s="56" t="s">
        <v>21</v>
      </c>
      <c r="G790" s="56">
        <v>847001</v>
      </c>
      <c r="H790" s="56" t="s">
        <v>23</v>
      </c>
      <c r="I790" s="56">
        <v>200179</v>
      </c>
      <c r="J790" s="66" t="s">
        <v>4354</v>
      </c>
      <c r="K790" s="66">
        <v>1</v>
      </c>
      <c r="L790" s="66">
        <v>1625.085</v>
      </c>
      <c r="M790" s="128">
        <v>1547.7</v>
      </c>
    </row>
    <row r="791" spans="1:13" ht="30" customHeight="1" x14ac:dyDescent="0.35">
      <c r="A791" s="66">
        <v>8471160</v>
      </c>
      <c r="B791" s="66" t="s">
        <v>506</v>
      </c>
      <c r="C791" s="66">
        <v>432209</v>
      </c>
      <c r="D791" s="66" t="s">
        <v>138</v>
      </c>
      <c r="E791" s="66" t="str">
        <f t="shared" si="17"/>
        <v>847.8471160.1.432209.000000.847001.200179</v>
      </c>
      <c r="F791" s="56" t="s">
        <v>21</v>
      </c>
      <c r="G791" s="56">
        <v>847001</v>
      </c>
      <c r="H791" s="56" t="s">
        <v>23</v>
      </c>
      <c r="I791" s="56">
        <v>200179</v>
      </c>
      <c r="J791" s="66" t="s">
        <v>4355</v>
      </c>
      <c r="K791" s="66">
        <v>1</v>
      </c>
      <c r="L791" s="66">
        <v>144286.527</v>
      </c>
      <c r="M791" s="128">
        <v>137415.74</v>
      </c>
    </row>
    <row r="792" spans="1:13" ht="30" customHeight="1" x14ac:dyDescent="0.35">
      <c r="A792" s="66">
        <v>8471160</v>
      </c>
      <c r="B792" s="66" t="s">
        <v>506</v>
      </c>
      <c r="C792" s="66">
        <v>432209</v>
      </c>
      <c r="D792" s="66" t="s">
        <v>138</v>
      </c>
      <c r="E792" s="66" t="str">
        <f t="shared" si="17"/>
        <v>847.8471160.1.432209.000000.847001.200179</v>
      </c>
      <c r="F792" s="56" t="s">
        <v>21</v>
      </c>
      <c r="G792" s="56">
        <v>847001</v>
      </c>
      <c r="H792" s="56" t="s">
        <v>23</v>
      </c>
      <c r="I792" s="56">
        <v>200179</v>
      </c>
      <c r="J792" s="66" t="s">
        <v>4356</v>
      </c>
      <c r="K792" s="66">
        <v>1</v>
      </c>
      <c r="L792" s="66">
        <v>210000</v>
      </c>
      <c r="M792" s="128">
        <v>200000</v>
      </c>
    </row>
    <row r="793" spans="1:13" ht="30" customHeight="1" x14ac:dyDescent="0.35">
      <c r="A793" s="66">
        <v>8471160</v>
      </c>
      <c r="B793" s="66" t="s">
        <v>506</v>
      </c>
      <c r="C793" s="66">
        <v>432209</v>
      </c>
      <c r="D793" s="66" t="s">
        <v>138</v>
      </c>
      <c r="E793" s="66" t="str">
        <f t="shared" si="17"/>
        <v>847.8471160.1.432209.000000.847001.200179</v>
      </c>
      <c r="F793" s="56" t="s">
        <v>21</v>
      </c>
      <c r="G793" s="56">
        <v>847001</v>
      </c>
      <c r="H793" s="56" t="s">
        <v>23</v>
      </c>
      <c r="I793" s="56">
        <v>200179</v>
      </c>
      <c r="J793" s="66" t="s">
        <v>4357</v>
      </c>
      <c r="K793" s="66">
        <v>1</v>
      </c>
      <c r="L793" s="66">
        <v>22642.935000000001</v>
      </c>
      <c r="M793" s="128">
        <v>21564.7</v>
      </c>
    </row>
    <row r="794" spans="1:13" ht="30" customHeight="1" x14ac:dyDescent="0.35">
      <c r="A794" s="66">
        <v>8471160</v>
      </c>
      <c r="B794" s="66" t="s">
        <v>506</v>
      </c>
      <c r="C794" s="66">
        <v>432209</v>
      </c>
      <c r="D794" s="66" t="s">
        <v>138</v>
      </c>
      <c r="E794" s="66" t="str">
        <f t="shared" si="17"/>
        <v>847.8471160.1.432209.000000.847001.200179</v>
      </c>
      <c r="F794" s="56" t="s">
        <v>21</v>
      </c>
      <c r="G794" s="56">
        <v>847001</v>
      </c>
      <c r="H794" s="56" t="s">
        <v>23</v>
      </c>
      <c r="I794" s="56">
        <v>200179</v>
      </c>
      <c r="J794" s="66" t="s">
        <v>4358</v>
      </c>
      <c r="K794" s="66">
        <v>1</v>
      </c>
      <c r="L794" s="66">
        <v>169683.36000000002</v>
      </c>
      <c r="M794" s="128">
        <v>161603.20000000001</v>
      </c>
    </row>
    <row r="795" spans="1:13" ht="30" customHeight="1" x14ac:dyDescent="0.35">
      <c r="A795" s="66">
        <v>8471160</v>
      </c>
      <c r="B795" s="66" t="s">
        <v>506</v>
      </c>
      <c r="C795" s="66">
        <v>432209</v>
      </c>
      <c r="D795" s="66" t="s">
        <v>138</v>
      </c>
      <c r="E795" s="66" t="str">
        <f t="shared" si="17"/>
        <v>847.8471160.1.432209.000000.847001.200179</v>
      </c>
      <c r="F795" s="56" t="s">
        <v>21</v>
      </c>
      <c r="G795" s="56">
        <v>847001</v>
      </c>
      <c r="H795" s="56" t="s">
        <v>23</v>
      </c>
      <c r="I795" s="56">
        <v>200179</v>
      </c>
      <c r="J795" s="66" t="s">
        <v>4359</v>
      </c>
      <c r="K795" s="66">
        <v>1</v>
      </c>
      <c r="L795" s="66">
        <v>144286.527</v>
      </c>
      <c r="M795" s="128">
        <v>137415.74</v>
      </c>
    </row>
    <row r="796" spans="1:13" ht="30" customHeight="1" x14ac:dyDescent="0.35">
      <c r="A796" s="66">
        <v>8471160</v>
      </c>
      <c r="B796" s="66" t="s">
        <v>506</v>
      </c>
      <c r="C796" s="66">
        <v>432209</v>
      </c>
      <c r="D796" s="66" t="s">
        <v>138</v>
      </c>
      <c r="E796" s="66" t="str">
        <f t="shared" si="17"/>
        <v>847.8471160.1.432209.000000.847001.200179</v>
      </c>
      <c r="F796" s="56" t="s">
        <v>21</v>
      </c>
      <c r="G796" s="56">
        <v>847001</v>
      </c>
      <c r="H796" s="56" t="s">
        <v>23</v>
      </c>
      <c r="I796" s="56">
        <v>200179</v>
      </c>
      <c r="J796" s="66" t="s">
        <v>4360</v>
      </c>
      <c r="K796" s="66">
        <v>1</v>
      </c>
      <c r="L796" s="66">
        <v>1625.085</v>
      </c>
      <c r="M796" s="128">
        <v>1547.7</v>
      </c>
    </row>
    <row r="797" spans="1:13" ht="30" customHeight="1" x14ac:dyDescent="0.35">
      <c r="A797" s="66">
        <v>8471160</v>
      </c>
      <c r="B797" s="66" t="s">
        <v>506</v>
      </c>
      <c r="C797" s="66">
        <v>432209</v>
      </c>
      <c r="D797" s="66" t="s">
        <v>138</v>
      </c>
      <c r="E797" s="66" t="str">
        <f t="shared" si="17"/>
        <v>847.8471160.1.432209.000000.847001.200179</v>
      </c>
      <c r="F797" s="56" t="s">
        <v>21</v>
      </c>
      <c r="G797" s="56">
        <v>847001</v>
      </c>
      <c r="H797" s="56" t="s">
        <v>23</v>
      </c>
      <c r="I797" s="56">
        <v>200179</v>
      </c>
      <c r="J797" s="66" t="s">
        <v>4361</v>
      </c>
      <c r="K797" s="66">
        <v>1</v>
      </c>
      <c r="L797" s="66">
        <v>199029.6</v>
      </c>
      <c r="M797" s="128">
        <v>189552</v>
      </c>
    </row>
    <row r="798" spans="1:13" ht="30" customHeight="1" x14ac:dyDescent="0.35">
      <c r="A798" s="66">
        <v>8471160</v>
      </c>
      <c r="B798" s="66" t="s">
        <v>506</v>
      </c>
      <c r="C798" s="66">
        <v>432209</v>
      </c>
      <c r="D798" s="66" t="s">
        <v>138</v>
      </c>
      <c r="E798" s="66" t="str">
        <f t="shared" si="17"/>
        <v>847.8471160.1.432209.000000.847001.200179</v>
      </c>
      <c r="F798" s="56" t="s">
        <v>21</v>
      </c>
      <c r="G798" s="56">
        <v>847001</v>
      </c>
      <c r="H798" s="56" t="s">
        <v>23</v>
      </c>
      <c r="I798" s="56">
        <v>200179</v>
      </c>
      <c r="J798" s="66" t="s">
        <v>4362</v>
      </c>
      <c r="K798" s="66">
        <v>1</v>
      </c>
      <c r="L798" s="66">
        <v>5250</v>
      </c>
      <c r="M798" s="128">
        <v>5000</v>
      </c>
    </row>
    <row r="799" spans="1:13" ht="30" customHeight="1" x14ac:dyDescent="0.35">
      <c r="A799" s="66">
        <v>8471160</v>
      </c>
      <c r="B799" s="66" t="s">
        <v>506</v>
      </c>
      <c r="C799" s="66">
        <v>432209</v>
      </c>
      <c r="D799" s="66" t="s">
        <v>138</v>
      </c>
      <c r="E799" s="66" t="str">
        <f t="shared" si="17"/>
        <v>847.8471160.1.432209.000000.847001.200179</v>
      </c>
      <c r="F799" s="56" t="s">
        <v>21</v>
      </c>
      <c r="G799" s="56">
        <v>847001</v>
      </c>
      <c r="H799" s="56" t="s">
        <v>23</v>
      </c>
      <c r="I799" s="56">
        <v>200179</v>
      </c>
      <c r="J799" s="66" t="s">
        <v>4363</v>
      </c>
      <c r="K799" s="66">
        <v>1</v>
      </c>
      <c r="L799" s="66">
        <v>18480</v>
      </c>
      <c r="M799" s="128">
        <v>17600</v>
      </c>
    </row>
    <row r="800" spans="1:13" ht="30" customHeight="1" x14ac:dyDescent="0.35">
      <c r="A800" s="66">
        <v>8471160</v>
      </c>
      <c r="B800" s="66" t="s">
        <v>506</v>
      </c>
      <c r="C800" s="66">
        <v>432209</v>
      </c>
      <c r="D800" s="66" t="s">
        <v>138</v>
      </c>
      <c r="E800" s="66" t="str">
        <f t="shared" si="17"/>
        <v>847.8471160.1.432209.000000.847001.200179</v>
      </c>
      <c r="F800" s="56" t="s">
        <v>21</v>
      </c>
      <c r="G800" s="56">
        <v>847001</v>
      </c>
      <c r="H800" s="56" t="s">
        <v>23</v>
      </c>
      <c r="I800" s="56">
        <v>200179</v>
      </c>
      <c r="J800" s="66" t="s">
        <v>4364</v>
      </c>
      <c r="K800" s="66">
        <v>1</v>
      </c>
      <c r="L800" s="66">
        <v>38600.1</v>
      </c>
      <c r="M800" s="128">
        <v>36762</v>
      </c>
    </row>
    <row r="801" spans="1:13" ht="30" customHeight="1" x14ac:dyDescent="0.35">
      <c r="A801" s="66">
        <v>8471160</v>
      </c>
      <c r="B801" s="66" t="s">
        <v>506</v>
      </c>
      <c r="C801" s="66">
        <v>432209</v>
      </c>
      <c r="D801" s="66" t="s">
        <v>138</v>
      </c>
      <c r="E801" s="66" t="str">
        <f t="shared" si="17"/>
        <v>847.8471160.1.432209.000000.847001.200179</v>
      </c>
      <c r="F801" s="56" t="s">
        <v>21</v>
      </c>
      <c r="G801" s="56">
        <v>847001</v>
      </c>
      <c r="H801" s="56" t="s">
        <v>23</v>
      </c>
      <c r="I801" s="56">
        <v>200179</v>
      </c>
      <c r="J801" s="66" t="s">
        <v>4365</v>
      </c>
      <c r="K801" s="66">
        <v>1</v>
      </c>
      <c r="L801" s="66">
        <v>21945</v>
      </c>
      <c r="M801" s="128">
        <v>20900</v>
      </c>
    </row>
    <row r="802" spans="1:13" ht="30" customHeight="1" x14ac:dyDescent="0.35">
      <c r="A802" s="66">
        <v>8471160</v>
      </c>
      <c r="B802" s="66" t="s">
        <v>506</v>
      </c>
      <c r="C802" s="66">
        <v>432209</v>
      </c>
      <c r="D802" s="66" t="s">
        <v>138</v>
      </c>
      <c r="E802" s="66" t="str">
        <f t="shared" si="17"/>
        <v>847.8471160.1.432209.000000.847001.200179</v>
      </c>
      <c r="F802" s="56" t="s">
        <v>21</v>
      </c>
      <c r="G802" s="56">
        <v>847001</v>
      </c>
      <c r="H802" s="56" t="s">
        <v>23</v>
      </c>
      <c r="I802" s="56">
        <v>200179</v>
      </c>
      <c r="J802" s="66" t="s">
        <v>4366</v>
      </c>
      <c r="K802" s="66">
        <v>1</v>
      </c>
      <c r="L802" s="66">
        <v>719.25</v>
      </c>
      <c r="M802" s="128">
        <v>685</v>
      </c>
    </row>
    <row r="803" spans="1:13" ht="30" customHeight="1" x14ac:dyDescent="0.35">
      <c r="A803" s="66">
        <v>8471160</v>
      </c>
      <c r="B803" s="66" t="s">
        <v>506</v>
      </c>
      <c r="C803" s="66">
        <v>432209</v>
      </c>
      <c r="D803" s="66" t="s">
        <v>138</v>
      </c>
      <c r="E803" s="66" t="str">
        <f t="shared" si="17"/>
        <v>847.8471160.1.432209.000000.847001.200179</v>
      </c>
      <c r="F803" s="56" t="s">
        <v>21</v>
      </c>
      <c r="G803" s="56">
        <v>847001</v>
      </c>
      <c r="H803" s="56" t="s">
        <v>23</v>
      </c>
      <c r="I803" s="56">
        <v>200179</v>
      </c>
      <c r="J803" s="66" t="s">
        <v>4367</v>
      </c>
      <c r="K803" s="66">
        <v>1</v>
      </c>
      <c r="L803" s="66">
        <v>64050</v>
      </c>
      <c r="M803" s="128">
        <v>61000</v>
      </c>
    </row>
    <row r="804" spans="1:13" ht="30" customHeight="1" x14ac:dyDescent="0.35">
      <c r="A804" s="66">
        <v>8471160</v>
      </c>
      <c r="B804" s="66" t="s">
        <v>506</v>
      </c>
      <c r="C804" s="66">
        <v>432209</v>
      </c>
      <c r="D804" s="66" t="s">
        <v>138</v>
      </c>
      <c r="E804" s="66" t="str">
        <f t="shared" si="17"/>
        <v>847.8471160.1.432209.000000.847001.200179</v>
      </c>
      <c r="F804" s="56" t="s">
        <v>21</v>
      </c>
      <c r="G804" s="56">
        <v>847001</v>
      </c>
      <c r="H804" s="56" t="s">
        <v>23</v>
      </c>
      <c r="I804" s="56">
        <v>200179</v>
      </c>
      <c r="J804" s="66" t="s">
        <v>4368</v>
      </c>
      <c r="K804" s="66">
        <v>1</v>
      </c>
      <c r="L804" s="66">
        <v>74550</v>
      </c>
      <c r="M804" s="128">
        <v>71000</v>
      </c>
    </row>
    <row r="805" spans="1:13" ht="30" customHeight="1" x14ac:dyDescent="0.35">
      <c r="A805" s="66">
        <v>8471160</v>
      </c>
      <c r="B805" s="66" t="s">
        <v>506</v>
      </c>
      <c r="C805" s="66">
        <v>432209</v>
      </c>
      <c r="D805" s="66" t="s">
        <v>138</v>
      </c>
      <c r="E805" s="66" t="str">
        <f t="shared" si="17"/>
        <v>847.8471160.1.432209.000000.847001.200179</v>
      </c>
      <c r="F805" s="56" t="s">
        <v>21</v>
      </c>
      <c r="G805" s="56">
        <v>847001</v>
      </c>
      <c r="H805" s="56" t="s">
        <v>23</v>
      </c>
      <c r="I805" s="56">
        <v>200179</v>
      </c>
      <c r="J805" s="66" t="s">
        <v>4369</v>
      </c>
      <c r="K805" s="66">
        <v>1</v>
      </c>
      <c r="L805" s="66">
        <v>82709.55</v>
      </c>
      <c r="M805" s="128">
        <v>78771</v>
      </c>
    </row>
    <row r="806" spans="1:13" ht="30" customHeight="1" x14ac:dyDescent="0.35">
      <c r="A806" s="66">
        <v>8471160</v>
      </c>
      <c r="B806" s="66" t="s">
        <v>506</v>
      </c>
      <c r="C806" s="66">
        <v>432209</v>
      </c>
      <c r="D806" s="66" t="s">
        <v>138</v>
      </c>
      <c r="E806" s="66" t="str">
        <f t="shared" si="17"/>
        <v>847.8471160.1.432209.000000.847001.200179</v>
      </c>
      <c r="F806" s="56" t="s">
        <v>21</v>
      </c>
      <c r="G806" s="56">
        <v>847001</v>
      </c>
      <c r="H806" s="56" t="s">
        <v>23</v>
      </c>
      <c r="I806" s="56">
        <v>200179</v>
      </c>
      <c r="J806" s="66" t="s">
        <v>4370</v>
      </c>
      <c r="K806" s="66">
        <v>1</v>
      </c>
      <c r="L806" s="66">
        <v>630045.04500000004</v>
      </c>
      <c r="M806" s="128">
        <v>600042.9</v>
      </c>
    </row>
    <row r="807" spans="1:13" ht="30" customHeight="1" x14ac:dyDescent="0.35">
      <c r="A807" s="66">
        <v>8471160</v>
      </c>
      <c r="B807" s="66" t="s">
        <v>506</v>
      </c>
      <c r="C807" s="66">
        <v>432209</v>
      </c>
      <c r="D807" s="66" t="s">
        <v>138</v>
      </c>
      <c r="E807" s="66" t="str">
        <f t="shared" si="17"/>
        <v>847.8471160.1.432209.000000.847001.200179</v>
      </c>
      <c r="F807" s="56" t="s">
        <v>21</v>
      </c>
      <c r="G807" s="56">
        <v>847001</v>
      </c>
      <c r="H807" s="56" t="s">
        <v>23</v>
      </c>
      <c r="I807" s="56">
        <v>200179</v>
      </c>
      <c r="J807" s="66" t="s">
        <v>4371</v>
      </c>
      <c r="K807" s="66">
        <v>1</v>
      </c>
      <c r="L807" s="66">
        <v>332048.54550000001</v>
      </c>
      <c r="M807" s="128">
        <v>316236.71000000002</v>
      </c>
    </row>
    <row r="808" spans="1:13" ht="30" customHeight="1" x14ac:dyDescent="0.35">
      <c r="A808" s="66">
        <v>8471160</v>
      </c>
      <c r="B808" s="66" t="s">
        <v>506</v>
      </c>
      <c r="C808" s="66">
        <v>432209</v>
      </c>
      <c r="D808" s="66" t="s">
        <v>138</v>
      </c>
      <c r="E808" s="66" t="str">
        <f t="shared" si="17"/>
        <v>847.8471160.1.432209.000000.847001.200179</v>
      </c>
      <c r="F808" s="56" t="s">
        <v>21</v>
      </c>
      <c r="G808" s="56">
        <v>847001</v>
      </c>
      <c r="H808" s="56" t="s">
        <v>23</v>
      </c>
      <c r="I808" s="56">
        <v>200179</v>
      </c>
      <c r="J808" s="66" t="s">
        <v>4372</v>
      </c>
      <c r="K808" s="66">
        <v>1</v>
      </c>
      <c r="L808" s="66">
        <v>2100</v>
      </c>
      <c r="M808" s="128">
        <v>2000</v>
      </c>
    </row>
    <row r="809" spans="1:13" ht="30" customHeight="1" x14ac:dyDescent="0.35">
      <c r="A809" s="66">
        <v>8471160</v>
      </c>
      <c r="B809" s="66" t="s">
        <v>506</v>
      </c>
      <c r="C809" s="66">
        <v>432209</v>
      </c>
      <c r="D809" s="66" t="s">
        <v>138</v>
      </c>
      <c r="E809" s="66" t="str">
        <f t="shared" si="17"/>
        <v>847.8471160.1.432209.000000.847001.200179</v>
      </c>
      <c r="F809" s="56" t="s">
        <v>21</v>
      </c>
      <c r="G809" s="56">
        <v>847001</v>
      </c>
      <c r="H809" s="56" t="s">
        <v>23</v>
      </c>
      <c r="I809" s="56">
        <v>200179</v>
      </c>
      <c r="J809" s="66" t="s">
        <v>4373</v>
      </c>
      <c r="K809" s="66">
        <v>1</v>
      </c>
      <c r="L809" s="66">
        <v>143545.5</v>
      </c>
      <c r="M809" s="128">
        <v>136710</v>
      </c>
    </row>
    <row r="810" spans="1:13" ht="30" customHeight="1" x14ac:dyDescent="0.35">
      <c r="A810" s="66">
        <v>8471160</v>
      </c>
      <c r="B810" s="66" t="s">
        <v>506</v>
      </c>
      <c r="C810" s="66">
        <v>432209</v>
      </c>
      <c r="D810" s="66" t="s">
        <v>138</v>
      </c>
      <c r="E810" s="66" t="str">
        <f t="shared" si="17"/>
        <v>847.8471160.1.432209.000000.847001.200179</v>
      </c>
      <c r="F810" s="56" t="s">
        <v>21</v>
      </c>
      <c r="G810" s="56">
        <v>847001</v>
      </c>
      <c r="H810" s="56" t="s">
        <v>23</v>
      </c>
      <c r="I810" s="56">
        <v>200179</v>
      </c>
      <c r="J810" s="66" t="s">
        <v>4374</v>
      </c>
      <c r="K810" s="66">
        <v>1</v>
      </c>
      <c r="L810" s="66">
        <v>5292</v>
      </c>
      <c r="M810" s="128">
        <v>5040</v>
      </c>
    </row>
    <row r="811" spans="1:13" ht="30" customHeight="1" x14ac:dyDescent="0.35">
      <c r="A811" s="66">
        <v>8471160</v>
      </c>
      <c r="B811" s="66" t="s">
        <v>506</v>
      </c>
      <c r="C811" s="66">
        <v>432209</v>
      </c>
      <c r="D811" s="66" t="s">
        <v>138</v>
      </c>
      <c r="E811" s="66" t="str">
        <f t="shared" si="17"/>
        <v>847.8471160.1.432209.000000.847001.200179</v>
      </c>
      <c r="F811" s="56" t="s">
        <v>21</v>
      </c>
      <c r="G811" s="56">
        <v>847001</v>
      </c>
      <c r="H811" s="56" t="s">
        <v>23</v>
      </c>
      <c r="I811" s="56">
        <v>200179</v>
      </c>
      <c r="J811" s="66" t="s">
        <v>4375</v>
      </c>
      <c r="K811" s="66">
        <v>1</v>
      </c>
      <c r="L811" s="66">
        <v>4200</v>
      </c>
      <c r="M811" s="128">
        <v>4000</v>
      </c>
    </row>
    <row r="812" spans="1:13" ht="30" customHeight="1" x14ac:dyDescent="0.35">
      <c r="A812" s="66">
        <v>8471160</v>
      </c>
      <c r="B812" s="66" t="s">
        <v>506</v>
      </c>
      <c r="C812" s="66">
        <v>432209</v>
      </c>
      <c r="D812" s="66" t="s">
        <v>138</v>
      </c>
      <c r="E812" s="66" t="str">
        <f t="shared" si="17"/>
        <v>847.8471160.1.432209.000000.847001.200179</v>
      </c>
      <c r="F812" s="56" t="s">
        <v>21</v>
      </c>
      <c r="G812" s="56">
        <v>847001</v>
      </c>
      <c r="H812" s="56" t="s">
        <v>23</v>
      </c>
      <c r="I812" s="56">
        <v>200179</v>
      </c>
      <c r="J812" s="66" t="s">
        <v>4376</v>
      </c>
      <c r="K812" s="66">
        <v>1</v>
      </c>
      <c r="L812" s="66">
        <v>48091.05</v>
      </c>
      <c r="M812" s="128">
        <v>45801</v>
      </c>
    </row>
    <row r="813" spans="1:13" ht="30" customHeight="1" x14ac:dyDescent="0.35">
      <c r="A813" s="66">
        <v>8471160</v>
      </c>
      <c r="B813" s="66" t="s">
        <v>506</v>
      </c>
      <c r="C813" s="66">
        <v>432209</v>
      </c>
      <c r="D813" s="66" t="s">
        <v>138</v>
      </c>
      <c r="E813" s="66" t="str">
        <f t="shared" si="17"/>
        <v>847.8471160.1.432209.000000.847001.200179</v>
      </c>
      <c r="F813" s="56" t="s">
        <v>21</v>
      </c>
      <c r="G813" s="56">
        <v>847001</v>
      </c>
      <c r="H813" s="56" t="s">
        <v>23</v>
      </c>
      <c r="I813" s="56">
        <v>200179</v>
      </c>
      <c r="J813" s="66" t="s">
        <v>4377</v>
      </c>
      <c r="K813" s="66">
        <v>1</v>
      </c>
      <c r="L813" s="66">
        <v>21225.75</v>
      </c>
      <c r="M813" s="128">
        <v>20215</v>
      </c>
    </row>
    <row r="814" spans="1:13" ht="30" customHeight="1" x14ac:dyDescent="0.35">
      <c r="A814" s="66">
        <v>8471160</v>
      </c>
      <c r="B814" s="66" t="s">
        <v>506</v>
      </c>
      <c r="C814" s="66">
        <v>432209</v>
      </c>
      <c r="D814" s="66" t="s">
        <v>138</v>
      </c>
      <c r="E814" s="66" t="str">
        <f t="shared" si="17"/>
        <v>847.8471160.1.432209.000000.847001.200179</v>
      </c>
      <c r="F814" s="56" t="s">
        <v>21</v>
      </c>
      <c r="G814" s="56">
        <v>847001</v>
      </c>
      <c r="H814" s="56" t="s">
        <v>23</v>
      </c>
      <c r="I814" s="56">
        <v>200179</v>
      </c>
      <c r="J814" s="66" t="s">
        <v>4378</v>
      </c>
      <c r="K814" s="66">
        <v>1</v>
      </c>
      <c r="L814" s="66">
        <v>36750</v>
      </c>
      <c r="M814" s="128">
        <v>35000</v>
      </c>
    </row>
    <row r="815" spans="1:13" ht="30" customHeight="1" x14ac:dyDescent="0.35">
      <c r="A815" s="66">
        <v>8471160</v>
      </c>
      <c r="B815" s="66" t="s">
        <v>506</v>
      </c>
      <c r="C815" s="66">
        <v>432209</v>
      </c>
      <c r="D815" s="66" t="s">
        <v>138</v>
      </c>
      <c r="E815" s="66" t="str">
        <f t="shared" si="17"/>
        <v>847.8471160.1.432209.000000.847001.200179</v>
      </c>
      <c r="F815" s="56" t="s">
        <v>21</v>
      </c>
      <c r="G815" s="56">
        <v>847001</v>
      </c>
      <c r="H815" s="56" t="s">
        <v>23</v>
      </c>
      <c r="I815" s="56">
        <v>200179</v>
      </c>
      <c r="J815" s="66" t="s">
        <v>4379</v>
      </c>
      <c r="K815" s="66">
        <v>1</v>
      </c>
      <c r="L815" s="66">
        <v>13230</v>
      </c>
      <c r="M815" s="128">
        <v>12600</v>
      </c>
    </row>
    <row r="816" spans="1:13" ht="30" customHeight="1" x14ac:dyDescent="0.35">
      <c r="A816" s="66">
        <v>8471160</v>
      </c>
      <c r="B816" s="66" t="s">
        <v>506</v>
      </c>
      <c r="C816" s="66">
        <v>432209</v>
      </c>
      <c r="D816" s="66" t="s">
        <v>138</v>
      </c>
      <c r="E816" s="66" t="str">
        <f t="shared" si="17"/>
        <v>847.8471160.1.432209.000000.847001.200179</v>
      </c>
      <c r="F816" s="56" t="s">
        <v>21</v>
      </c>
      <c r="G816" s="56">
        <v>847001</v>
      </c>
      <c r="H816" s="56" t="s">
        <v>23</v>
      </c>
      <c r="I816" s="56">
        <v>200179</v>
      </c>
      <c r="J816" s="66" t="s">
        <v>4380</v>
      </c>
      <c r="K816" s="66">
        <v>1</v>
      </c>
      <c r="L816" s="66">
        <v>19467</v>
      </c>
      <c r="M816" s="128">
        <v>18540</v>
      </c>
    </row>
    <row r="817" spans="1:13" ht="30" customHeight="1" x14ac:dyDescent="0.35">
      <c r="A817" s="66">
        <v>8471160</v>
      </c>
      <c r="B817" s="66" t="s">
        <v>506</v>
      </c>
      <c r="C817" s="66">
        <v>432209</v>
      </c>
      <c r="D817" s="66" t="s">
        <v>138</v>
      </c>
      <c r="E817" s="66" t="str">
        <f t="shared" si="17"/>
        <v>847.8471160.1.432209.000000.847001.200179</v>
      </c>
      <c r="F817" s="56" t="s">
        <v>21</v>
      </c>
      <c r="G817" s="56">
        <v>847001</v>
      </c>
      <c r="H817" s="56" t="s">
        <v>23</v>
      </c>
      <c r="I817" s="56">
        <v>200179</v>
      </c>
      <c r="J817" s="66" t="s">
        <v>4381</v>
      </c>
      <c r="K817" s="66">
        <v>1</v>
      </c>
      <c r="L817" s="66">
        <v>30870</v>
      </c>
      <c r="M817" s="128">
        <v>29400</v>
      </c>
    </row>
    <row r="818" spans="1:13" ht="30" customHeight="1" x14ac:dyDescent="0.35">
      <c r="A818" s="66">
        <v>8471160</v>
      </c>
      <c r="B818" s="66" t="s">
        <v>506</v>
      </c>
      <c r="C818" s="66">
        <v>432209</v>
      </c>
      <c r="D818" s="66" t="s">
        <v>138</v>
      </c>
      <c r="E818" s="66" t="str">
        <f t="shared" si="17"/>
        <v>847.8471160.1.432209.000000.847001.200179</v>
      </c>
      <c r="F818" s="56" t="s">
        <v>21</v>
      </c>
      <c r="G818" s="56">
        <v>847001</v>
      </c>
      <c r="H818" s="56" t="s">
        <v>23</v>
      </c>
      <c r="I818" s="56">
        <v>200179</v>
      </c>
      <c r="J818" s="66" t="s">
        <v>4382</v>
      </c>
      <c r="K818" s="66">
        <v>1</v>
      </c>
      <c r="L818" s="66">
        <v>66360</v>
      </c>
      <c r="M818" s="128">
        <v>63200</v>
      </c>
    </row>
    <row r="819" spans="1:13" ht="30" customHeight="1" x14ac:dyDescent="0.35">
      <c r="A819" s="66">
        <v>8471160</v>
      </c>
      <c r="B819" s="66" t="s">
        <v>506</v>
      </c>
      <c r="C819" s="66">
        <v>432209</v>
      </c>
      <c r="D819" s="66" t="s">
        <v>138</v>
      </c>
      <c r="E819" s="66" t="str">
        <f t="shared" si="17"/>
        <v>847.8471160.1.432209.000000.847001.200179</v>
      </c>
      <c r="F819" s="56" t="s">
        <v>21</v>
      </c>
      <c r="G819" s="56">
        <v>847001</v>
      </c>
      <c r="H819" s="56" t="s">
        <v>23</v>
      </c>
      <c r="I819" s="56">
        <v>200179</v>
      </c>
      <c r="J819" s="66" t="s">
        <v>4383</v>
      </c>
      <c r="K819" s="66">
        <v>1</v>
      </c>
      <c r="L819" s="66">
        <v>8190</v>
      </c>
      <c r="M819" s="128">
        <v>7800</v>
      </c>
    </row>
    <row r="820" spans="1:13" ht="30" customHeight="1" x14ac:dyDescent="0.35">
      <c r="A820" s="66">
        <v>8471160</v>
      </c>
      <c r="B820" s="66" t="s">
        <v>506</v>
      </c>
      <c r="C820" s="66">
        <v>432209</v>
      </c>
      <c r="D820" s="66" t="s">
        <v>138</v>
      </c>
      <c r="E820" s="66" t="str">
        <f t="shared" si="17"/>
        <v>847.8471160.1.432209.000000.847001.200179</v>
      </c>
      <c r="F820" s="56" t="s">
        <v>21</v>
      </c>
      <c r="G820" s="56">
        <v>847001</v>
      </c>
      <c r="H820" s="56" t="s">
        <v>23</v>
      </c>
      <c r="I820" s="56">
        <v>200179</v>
      </c>
      <c r="J820" s="66" t="s">
        <v>4384</v>
      </c>
      <c r="K820" s="66">
        <v>1</v>
      </c>
      <c r="L820" s="66">
        <v>1575</v>
      </c>
      <c r="M820" s="128">
        <v>1500</v>
      </c>
    </row>
    <row r="821" spans="1:13" ht="30" customHeight="1" x14ac:dyDescent="0.35">
      <c r="A821" s="66">
        <v>8471160</v>
      </c>
      <c r="B821" s="66" t="s">
        <v>506</v>
      </c>
      <c r="C821" s="66">
        <v>432209</v>
      </c>
      <c r="D821" s="66" t="s">
        <v>138</v>
      </c>
      <c r="E821" s="66" t="str">
        <f t="shared" si="17"/>
        <v>847.8471160.1.432209.000000.847001.200179</v>
      </c>
      <c r="F821" s="56" t="s">
        <v>21</v>
      </c>
      <c r="G821" s="56">
        <v>847001</v>
      </c>
      <c r="H821" s="56" t="s">
        <v>23</v>
      </c>
      <c r="I821" s="56">
        <v>200179</v>
      </c>
      <c r="J821" s="66" t="s">
        <v>4385</v>
      </c>
      <c r="K821" s="66">
        <v>1</v>
      </c>
      <c r="L821" s="66">
        <v>1050</v>
      </c>
      <c r="M821" s="128">
        <v>1000</v>
      </c>
    </row>
    <row r="822" spans="1:13" ht="30" customHeight="1" x14ac:dyDescent="0.35">
      <c r="A822" s="66">
        <v>8471160</v>
      </c>
      <c r="B822" s="66" t="s">
        <v>506</v>
      </c>
      <c r="C822" s="66">
        <v>432209</v>
      </c>
      <c r="D822" s="66" t="s">
        <v>138</v>
      </c>
      <c r="E822" s="66" t="str">
        <f t="shared" si="17"/>
        <v>847.8471160.1.432209.000000.847001.200179</v>
      </c>
      <c r="F822" s="56" t="s">
        <v>21</v>
      </c>
      <c r="G822" s="56">
        <v>847001</v>
      </c>
      <c r="H822" s="56" t="s">
        <v>23</v>
      </c>
      <c r="I822" s="56">
        <v>200179</v>
      </c>
      <c r="J822" s="66" t="s">
        <v>4386</v>
      </c>
      <c r="K822" s="66">
        <v>1</v>
      </c>
      <c r="L822" s="66">
        <v>105000</v>
      </c>
      <c r="M822" s="128">
        <v>100000</v>
      </c>
    </row>
    <row r="823" spans="1:13" ht="30" customHeight="1" x14ac:dyDescent="0.35">
      <c r="A823" s="66">
        <v>8471160</v>
      </c>
      <c r="B823" s="66" t="s">
        <v>506</v>
      </c>
      <c r="C823" s="66">
        <v>432209</v>
      </c>
      <c r="D823" s="66" t="s">
        <v>138</v>
      </c>
      <c r="E823" s="66" t="str">
        <f t="shared" si="17"/>
        <v>847.8471160.1.432209.000000.847001.200179</v>
      </c>
      <c r="F823" s="56" t="s">
        <v>21</v>
      </c>
      <c r="G823" s="56">
        <v>847001</v>
      </c>
      <c r="H823" s="56" t="s">
        <v>23</v>
      </c>
      <c r="I823" s="56">
        <v>200179</v>
      </c>
      <c r="J823" s="66" t="s">
        <v>4387</v>
      </c>
      <c r="K823" s="66">
        <v>1</v>
      </c>
      <c r="L823" s="66">
        <v>315000</v>
      </c>
      <c r="M823" s="128">
        <v>300000</v>
      </c>
    </row>
    <row r="824" spans="1:13" ht="30" customHeight="1" x14ac:dyDescent="0.35">
      <c r="A824" s="66">
        <v>8471160</v>
      </c>
      <c r="B824" s="66" t="s">
        <v>506</v>
      </c>
      <c r="C824" s="66">
        <v>432209</v>
      </c>
      <c r="D824" s="66" t="s">
        <v>138</v>
      </c>
      <c r="E824" s="66" t="str">
        <f t="shared" si="17"/>
        <v>847.8471160.1.432209.000000.847001.200179</v>
      </c>
      <c r="F824" s="56" t="s">
        <v>21</v>
      </c>
      <c r="G824" s="56">
        <v>847001</v>
      </c>
      <c r="H824" s="56" t="s">
        <v>23</v>
      </c>
      <c r="I824" s="56">
        <v>200179</v>
      </c>
      <c r="J824" s="66" t="s">
        <v>4388</v>
      </c>
      <c r="K824" s="66">
        <v>1</v>
      </c>
      <c r="L824" s="66">
        <v>2535.75</v>
      </c>
      <c r="M824" s="128">
        <v>2415</v>
      </c>
    </row>
    <row r="825" spans="1:13" ht="30" customHeight="1" x14ac:dyDescent="0.35">
      <c r="A825" s="66">
        <v>8471160</v>
      </c>
      <c r="B825" s="66" t="s">
        <v>506</v>
      </c>
      <c r="C825" s="66">
        <v>432209</v>
      </c>
      <c r="D825" s="66" t="s">
        <v>138</v>
      </c>
      <c r="E825" s="66" t="str">
        <f t="shared" si="17"/>
        <v>847.8471160.1.432209.000000.847001.200179</v>
      </c>
      <c r="F825" s="56" t="s">
        <v>21</v>
      </c>
      <c r="G825" s="56">
        <v>847001</v>
      </c>
      <c r="H825" s="56" t="s">
        <v>23</v>
      </c>
      <c r="I825" s="56">
        <v>200179</v>
      </c>
      <c r="J825" s="66" t="s">
        <v>4389</v>
      </c>
      <c r="K825" s="66">
        <v>1</v>
      </c>
      <c r="L825" s="66">
        <v>26250</v>
      </c>
      <c r="M825" s="128">
        <v>25000</v>
      </c>
    </row>
    <row r="826" spans="1:13" ht="30" customHeight="1" x14ac:dyDescent="0.35">
      <c r="A826" s="66">
        <v>8471160</v>
      </c>
      <c r="B826" s="66" t="s">
        <v>506</v>
      </c>
      <c r="C826" s="66">
        <v>432209</v>
      </c>
      <c r="D826" s="66" t="s">
        <v>138</v>
      </c>
      <c r="E826" s="66" t="str">
        <f t="shared" si="17"/>
        <v>847.8471160.1.432209.000000.847001.200179</v>
      </c>
      <c r="F826" s="56" t="s">
        <v>21</v>
      </c>
      <c r="G826" s="56">
        <v>847001</v>
      </c>
      <c r="H826" s="56" t="s">
        <v>23</v>
      </c>
      <c r="I826" s="56">
        <v>200179</v>
      </c>
      <c r="J826" s="66" t="s">
        <v>4390</v>
      </c>
      <c r="K826" s="66">
        <v>1</v>
      </c>
      <c r="L826" s="66">
        <v>9261</v>
      </c>
      <c r="M826" s="128">
        <v>8820</v>
      </c>
    </row>
    <row r="827" spans="1:13" ht="30" customHeight="1" x14ac:dyDescent="0.35">
      <c r="A827" s="66">
        <v>8471160</v>
      </c>
      <c r="B827" s="66" t="s">
        <v>506</v>
      </c>
      <c r="C827" s="66">
        <v>432209</v>
      </c>
      <c r="D827" s="66" t="s">
        <v>138</v>
      </c>
      <c r="E827" s="66" t="str">
        <f t="shared" si="17"/>
        <v>847.8471160.1.432209.000000.847001.200179</v>
      </c>
      <c r="F827" s="56" t="s">
        <v>21</v>
      </c>
      <c r="G827" s="56">
        <v>847001</v>
      </c>
      <c r="H827" s="56" t="s">
        <v>23</v>
      </c>
      <c r="I827" s="56">
        <v>200179</v>
      </c>
      <c r="J827" s="66" t="s">
        <v>4391</v>
      </c>
      <c r="K827" s="66">
        <v>1</v>
      </c>
      <c r="L827" s="66">
        <v>9702</v>
      </c>
      <c r="M827" s="128">
        <v>9240</v>
      </c>
    </row>
    <row r="828" spans="1:13" ht="30" customHeight="1" x14ac:dyDescent="0.35">
      <c r="A828" s="66">
        <v>8471160</v>
      </c>
      <c r="B828" s="66" t="s">
        <v>506</v>
      </c>
      <c r="C828" s="66">
        <v>432209</v>
      </c>
      <c r="D828" s="66" t="s">
        <v>138</v>
      </c>
      <c r="E828" s="66" t="str">
        <f t="shared" si="17"/>
        <v>847.8471160.1.432209.000000.847001.200179</v>
      </c>
      <c r="F828" s="56" t="s">
        <v>21</v>
      </c>
      <c r="G828" s="56">
        <v>847001</v>
      </c>
      <c r="H828" s="56" t="s">
        <v>23</v>
      </c>
      <c r="I828" s="56">
        <v>200179</v>
      </c>
      <c r="J828" s="66" t="s">
        <v>4392</v>
      </c>
      <c r="K828" s="66">
        <v>1</v>
      </c>
      <c r="L828" s="66">
        <v>9305.1</v>
      </c>
      <c r="M828" s="128">
        <v>8862</v>
      </c>
    </row>
    <row r="829" spans="1:13" ht="30" customHeight="1" x14ac:dyDescent="0.35">
      <c r="A829" s="66">
        <v>8471160</v>
      </c>
      <c r="B829" s="66" t="s">
        <v>506</v>
      </c>
      <c r="C829" s="66">
        <v>432209</v>
      </c>
      <c r="D829" s="66" t="s">
        <v>138</v>
      </c>
      <c r="E829" s="66" t="str">
        <f t="shared" ref="E829:E892" si="18">CONCATENATE(847,".",A829,".",1,".",C829,".","000000",".",G829,".",I829)</f>
        <v>847.8471160.1.432209.000000.847001.200179</v>
      </c>
      <c r="F829" s="56" t="s">
        <v>21</v>
      </c>
      <c r="G829" s="56">
        <v>847001</v>
      </c>
      <c r="H829" s="56" t="s">
        <v>23</v>
      </c>
      <c r="I829" s="56">
        <v>200179</v>
      </c>
      <c r="J829" s="66" t="s">
        <v>4393</v>
      </c>
      <c r="K829" s="66">
        <v>1</v>
      </c>
      <c r="L829" s="66">
        <v>25578</v>
      </c>
      <c r="M829" s="128">
        <v>24360</v>
      </c>
    </row>
    <row r="830" spans="1:13" ht="30" customHeight="1" x14ac:dyDescent="0.35">
      <c r="A830" s="66">
        <v>8471160</v>
      </c>
      <c r="B830" s="66" t="s">
        <v>506</v>
      </c>
      <c r="C830" s="66">
        <v>432209</v>
      </c>
      <c r="D830" s="66" t="s">
        <v>138</v>
      </c>
      <c r="E830" s="66" t="str">
        <f t="shared" si="18"/>
        <v>847.8471160.1.432209.000000.847001.200179</v>
      </c>
      <c r="F830" s="56" t="s">
        <v>21</v>
      </c>
      <c r="G830" s="56">
        <v>847001</v>
      </c>
      <c r="H830" s="56" t="s">
        <v>23</v>
      </c>
      <c r="I830" s="56">
        <v>200179</v>
      </c>
      <c r="J830" s="66" t="s">
        <v>4394</v>
      </c>
      <c r="K830" s="66">
        <v>1</v>
      </c>
      <c r="L830" s="66">
        <v>9216.9</v>
      </c>
      <c r="M830" s="128">
        <v>8778</v>
      </c>
    </row>
    <row r="831" spans="1:13" ht="30" customHeight="1" x14ac:dyDescent="0.35">
      <c r="A831" s="66">
        <v>8471160</v>
      </c>
      <c r="B831" s="66" t="s">
        <v>506</v>
      </c>
      <c r="C831" s="66">
        <v>432209</v>
      </c>
      <c r="D831" s="66" t="s">
        <v>138</v>
      </c>
      <c r="E831" s="66" t="str">
        <f t="shared" si="18"/>
        <v>847.8471160.1.432209.000000.847001.200179</v>
      </c>
      <c r="F831" s="56" t="s">
        <v>21</v>
      </c>
      <c r="G831" s="56">
        <v>847001</v>
      </c>
      <c r="H831" s="56" t="s">
        <v>23</v>
      </c>
      <c r="I831" s="56">
        <v>200179</v>
      </c>
      <c r="J831" s="66" t="s">
        <v>4395</v>
      </c>
      <c r="K831" s="66">
        <v>1</v>
      </c>
      <c r="L831" s="66">
        <v>8610</v>
      </c>
      <c r="M831" s="128">
        <v>8200</v>
      </c>
    </row>
    <row r="832" spans="1:13" ht="30" customHeight="1" x14ac:dyDescent="0.35">
      <c r="A832" s="66">
        <v>8471160</v>
      </c>
      <c r="B832" s="66" t="s">
        <v>506</v>
      </c>
      <c r="C832" s="66">
        <v>432209</v>
      </c>
      <c r="D832" s="66" t="s">
        <v>138</v>
      </c>
      <c r="E832" s="66" t="str">
        <f t="shared" si="18"/>
        <v>847.8471160.1.432209.000000.847001.200179</v>
      </c>
      <c r="F832" s="56" t="s">
        <v>21</v>
      </c>
      <c r="G832" s="56">
        <v>847001</v>
      </c>
      <c r="H832" s="56" t="s">
        <v>23</v>
      </c>
      <c r="I832" s="56">
        <v>200179</v>
      </c>
      <c r="J832" s="66" t="s">
        <v>4396</v>
      </c>
      <c r="K832" s="66">
        <v>1</v>
      </c>
      <c r="L832" s="66">
        <v>9702</v>
      </c>
      <c r="M832" s="128">
        <v>9240</v>
      </c>
    </row>
    <row r="833" spans="1:13" ht="30" customHeight="1" x14ac:dyDescent="0.35">
      <c r="A833" s="66">
        <v>8471160</v>
      </c>
      <c r="B833" s="66" t="s">
        <v>506</v>
      </c>
      <c r="C833" s="66">
        <v>432209</v>
      </c>
      <c r="D833" s="66" t="s">
        <v>138</v>
      </c>
      <c r="E833" s="66" t="str">
        <f t="shared" si="18"/>
        <v>847.8471160.1.432209.000000.847001.200179</v>
      </c>
      <c r="F833" s="56" t="s">
        <v>21</v>
      </c>
      <c r="G833" s="56">
        <v>847001</v>
      </c>
      <c r="H833" s="56" t="s">
        <v>23</v>
      </c>
      <c r="I833" s="56">
        <v>200179</v>
      </c>
      <c r="J833" s="66" t="s">
        <v>4397</v>
      </c>
      <c r="K833" s="66">
        <v>1</v>
      </c>
      <c r="L833" s="66">
        <v>6835.5</v>
      </c>
      <c r="M833" s="128">
        <v>6510</v>
      </c>
    </row>
    <row r="834" spans="1:13" ht="30" customHeight="1" x14ac:dyDescent="0.35">
      <c r="A834" s="66">
        <v>8471160</v>
      </c>
      <c r="B834" s="66" t="s">
        <v>506</v>
      </c>
      <c r="C834" s="66">
        <v>432209</v>
      </c>
      <c r="D834" s="66" t="s">
        <v>138</v>
      </c>
      <c r="E834" s="66" t="str">
        <f t="shared" si="18"/>
        <v>847.8471160.1.432209.000000.847001.200179</v>
      </c>
      <c r="F834" s="56" t="s">
        <v>21</v>
      </c>
      <c r="G834" s="56">
        <v>847001</v>
      </c>
      <c r="H834" s="56" t="s">
        <v>23</v>
      </c>
      <c r="I834" s="56">
        <v>200179</v>
      </c>
      <c r="J834" s="66" t="s">
        <v>4398</v>
      </c>
      <c r="K834" s="66">
        <v>1</v>
      </c>
      <c r="L834" s="66">
        <v>1561.14</v>
      </c>
      <c r="M834" s="128">
        <v>1486.8</v>
      </c>
    </row>
    <row r="835" spans="1:13" ht="30" customHeight="1" x14ac:dyDescent="0.35">
      <c r="A835" s="66">
        <v>8471160</v>
      </c>
      <c r="B835" s="66" t="s">
        <v>506</v>
      </c>
      <c r="C835" s="66">
        <v>432209</v>
      </c>
      <c r="D835" s="66" t="s">
        <v>138</v>
      </c>
      <c r="E835" s="66" t="str">
        <f t="shared" si="18"/>
        <v>847.8471160.1.432209.000000.847001.200179</v>
      </c>
      <c r="F835" s="56" t="s">
        <v>21</v>
      </c>
      <c r="G835" s="56">
        <v>847001</v>
      </c>
      <c r="H835" s="56" t="s">
        <v>23</v>
      </c>
      <c r="I835" s="56">
        <v>200179</v>
      </c>
      <c r="J835" s="66" t="s">
        <v>4399</v>
      </c>
      <c r="K835" s="66">
        <v>1</v>
      </c>
      <c r="L835" s="66">
        <v>1543.5</v>
      </c>
      <c r="M835" s="128">
        <v>1470</v>
      </c>
    </row>
    <row r="836" spans="1:13" ht="30" customHeight="1" x14ac:dyDescent="0.35">
      <c r="A836" s="66">
        <v>8471160</v>
      </c>
      <c r="B836" s="66" t="s">
        <v>506</v>
      </c>
      <c r="C836" s="66">
        <v>432209</v>
      </c>
      <c r="D836" s="66" t="s">
        <v>138</v>
      </c>
      <c r="E836" s="66" t="str">
        <f t="shared" si="18"/>
        <v>847.8471160.1.432209.000000.847001.200179</v>
      </c>
      <c r="F836" s="56" t="s">
        <v>21</v>
      </c>
      <c r="G836" s="56">
        <v>847001</v>
      </c>
      <c r="H836" s="56" t="s">
        <v>23</v>
      </c>
      <c r="I836" s="56">
        <v>200179</v>
      </c>
      <c r="J836" s="66" t="s">
        <v>4400</v>
      </c>
      <c r="K836" s="66">
        <v>1</v>
      </c>
      <c r="L836" s="66">
        <v>385.875</v>
      </c>
      <c r="M836" s="128">
        <v>367.5</v>
      </c>
    </row>
    <row r="837" spans="1:13" ht="30" customHeight="1" x14ac:dyDescent="0.35">
      <c r="A837" s="66">
        <v>8471160</v>
      </c>
      <c r="B837" s="66" t="s">
        <v>506</v>
      </c>
      <c r="C837" s="66">
        <v>432209</v>
      </c>
      <c r="D837" s="66" t="s">
        <v>138</v>
      </c>
      <c r="E837" s="66" t="str">
        <f t="shared" si="18"/>
        <v>847.8471160.1.432209.000000.847001.200179</v>
      </c>
      <c r="F837" s="56" t="s">
        <v>21</v>
      </c>
      <c r="G837" s="56">
        <v>847001</v>
      </c>
      <c r="H837" s="56" t="s">
        <v>23</v>
      </c>
      <c r="I837" s="56">
        <v>200179</v>
      </c>
      <c r="J837" s="66" t="s">
        <v>4401</v>
      </c>
      <c r="K837" s="66">
        <v>1</v>
      </c>
      <c r="L837" s="66">
        <v>577.5</v>
      </c>
      <c r="M837" s="128">
        <v>550</v>
      </c>
    </row>
    <row r="838" spans="1:13" ht="30" customHeight="1" x14ac:dyDescent="0.35">
      <c r="A838" s="66">
        <v>8471160</v>
      </c>
      <c r="B838" s="66" t="s">
        <v>506</v>
      </c>
      <c r="C838" s="66">
        <v>432209</v>
      </c>
      <c r="D838" s="66" t="s">
        <v>138</v>
      </c>
      <c r="E838" s="66" t="str">
        <f t="shared" si="18"/>
        <v>847.8471160.1.432209.000000.847001.200179</v>
      </c>
      <c r="F838" s="56" t="s">
        <v>21</v>
      </c>
      <c r="G838" s="56">
        <v>847001</v>
      </c>
      <c r="H838" s="56" t="s">
        <v>23</v>
      </c>
      <c r="I838" s="56">
        <v>200179</v>
      </c>
      <c r="J838" s="66" t="s">
        <v>4402</v>
      </c>
      <c r="K838" s="66">
        <v>1</v>
      </c>
      <c r="L838" s="66">
        <v>735</v>
      </c>
      <c r="M838" s="128">
        <v>700</v>
      </c>
    </row>
    <row r="839" spans="1:13" ht="30" customHeight="1" x14ac:dyDescent="0.35">
      <c r="A839" s="66">
        <v>8471160</v>
      </c>
      <c r="B839" s="66" t="s">
        <v>506</v>
      </c>
      <c r="C839" s="66">
        <v>432209</v>
      </c>
      <c r="D839" s="66" t="s">
        <v>138</v>
      </c>
      <c r="E839" s="66" t="str">
        <f t="shared" si="18"/>
        <v>847.8471160.1.432209.000000.847001.200179</v>
      </c>
      <c r="F839" s="56" t="s">
        <v>21</v>
      </c>
      <c r="G839" s="56">
        <v>847001</v>
      </c>
      <c r="H839" s="56" t="s">
        <v>23</v>
      </c>
      <c r="I839" s="56">
        <v>200179</v>
      </c>
      <c r="J839" s="66" t="s">
        <v>4403</v>
      </c>
      <c r="K839" s="66">
        <v>1</v>
      </c>
      <c r="L839" s="66">
        <v>367.5</v>
      </c>
      <c r="M839" s="128">
        <v>350</v>
      </c>
    </row>
    <row r="840" spans="1:13" ht="30" customHeight="1" x14ac:dyDescent="0.35">
      <c r="A840" s="66">
        <v>8471160</v>
      </c>
      <c r="B840" s="66" t="s">
        <v>506</v>
      </c>
      <c r="C840" s="66">
        <v>432209</v>
      </c>
      <c r="D840" s="66" t="s">
        <v>138</v>
      </c>
      <c r="E840" s="66" t="str">
        <f t="shared" si="18"/>
        <v>847.8471160.1.432209.000000.847001.200179</v>
      </c>
      <c r="F840" s="56" t="s">
        <v>21</v>
      </c>
      <c r="G840" s="56">
        <v>847001</v>
      </c>
      <c r="H840" s="56" t="s">
        <v>23</v>
      </c>
      <c r="I840" s="56">
        <v>200179</v>
      </c>
      <c r="J840" s="66" t="s">
        <v>4404</v>
      </c>
      <c r="K840" s="66">
        <v>1</v>
      </c>
      <c r="L840" s="66">
        <v>735</v>
      </c>
      <c r="M840" s="128">
        <v>700</v>
      </c>
    </row>
    <row r="841" spans="1:13" ht="30" customHeight="1" x14ac:dyDescent="0.35">
      <c r="A841" s="66">
        <v>8471160</v>
      </c>
      <c r="B841" s="66" t="s">
        <v>506</v>
      </c>
      <c r="C841" s="66">
        <v>432209</v>
      </c>
      <c r="D841" s="66" t="s">
        <v>138</v>
      </c>
      <c r="E841" s="66" t="str">
        <f t="shared" si="18"/>
        <v>847.8471160.1.432209.000000.847001.200179</v>
      </c>
      <c r="F841" s="56" t="s">
        <v>21</v>
      </c>
      <c r="G841" s="56">
        <v>847001</v>
      </c>
      <c r="H841" s="56" t="s">
        <v>23</v>
      </c>
      <c r="I841" s="56">
        <v>200179</v>
      </c>
      <c r="J841" s="66" t="s">
        <v>4405</v>
      </c>
      <c r="K841" s="66">
        <v>1</v>
      </c>
      <c r="L841" s="66">
        <v>997.5</v>
      </c>
      <c r="M841" s="128">
        <v>950</v>
      </c>
    </row>
    <row r="842" spans="1:13" ht="30" customHeight="1" x14ac:dyDescent="0.35">
      <c r="A842" s="66">
        <v>8471160</v>
      </c>
      <c r="B842" s="66" t="s">
        <v>506</v>
      </c>
      <c r="C842" s="66">
        <v>432209</v>
      </c>
      <c r="D842" s="66" t="s">
        <v>138</v>
      </c>
      <c r="E842" s="66" t="str">
        <f t="shared" si="18"/>
        <v>847.8471160.1.432209.000000.847001.200179</v>
      </c>
      <c r="F842" s="56" t="s">
        <v>21</v>
      </c>
      <c r="G842" s="56">
        <v>847001</v>
      </c>
      <c r="H842" s="56" t="s">
        <v>23</v>
      </c>
      <c r="I842" s="56">
        <v>200179</v>
      </c>
      <c r="J842" s="66" t="s">
        <v>4406</v>
      </c>
      <c r="K842" s="66">
        <v>1</v>
      </c>
      <c r="L842" s="66">
        <v>58268.227500000008</v>
      </c>
      <c r="M842" s="128">
        <v>55493.55</v>
      </c>
    </row>
    <row r="843" spans="1:13" ht="30" customHeight="1" x14ac:dyDescent="0.35">
      <c r="A843" s="66">
        <v>8471160</v>
      </c>
      <c r="B843" s="66" t="s">
        <v>506</v>
      </c>
      <c r="C843" s="66">
        <v>432209</v>
      </c>
      <c r="D843" s="66" t="s">
        <v>138</v>
      </c>
      <c r="E843" s="66" t="str">
        <f t="shared" si="18"/>
        <v>847.8471160.1.432209.000000.847001.200179</v>
      </c>
      <c r="F843" s="56" t="s">
        <v>21</v>
      </c>
      <c r="G843" s="56">
        <v>847001</v>
      </c>
      <c r="H843" s="56" t="s">
        <v>23</v>
      </c>
      <c r="I843" s="56">
        <v>200179</v>
      </c>
      <c r="J843" s="66" t="s">
        <v>4407</v>
      </c>
      <c r="K843" s="66">
        <v>1</v>
      </c>
      <c r="L843" s="66">
        <v>73463.25</v>
      </c>
      <c r="M843" s="128">
        <v>69965</v>
      </c>
    </row>
    <row r="844" spans="1:13" ht="30" customHeight="1" x14ac:dyDescent="0.35">
      <c r="A844" s="66">
        <v>8471160</v>
      </c>
      <c r="B844" s="66" t="s">
        <v>506</v>
      </c>
      <c r="C844" s="66">
        <v>432209</v>
      </c>
      <c r="D844" s="66" t="s">
        <v>138</v>
      </c>
      <c r="E844" s="66" t="str">
        <f t="shared" si="18"/>
        <v>847.8471160.1.432209.000000.847001.200179</v>
      </c>
      <c r="F844" s="56" t="s">
        <v>21</v>
      </c>
      <c r="G844" s="56">
        <v>847001</v>
      </c>
      <c r="H844" s="56" t="s">
        <v>23</v>
      </c>
      <c r="I844" s="56">
        <v>200179</v>
      </c>
      <c r="J844" s="66" t="s">
        <v>4408</v>
      </c>
      <c r="K844" s="66">
        <v>1</v>
      </c>
      <c r="L844" s="66">
        <v>73463.25</v>
      </c>
      <c r="M844" s="128">
        <v>69965</v>
      </c>
    </row>
    <row r="845" spans="1:13" ht="30" customHeight="1" x14ac:dyDescent="0.35">
      <c r="A845" s="66">
        <v>8471160</v>
      </c>
      <c r="B845" s="66" t="s">
        <v>506</v>
      </c>
      <c r="C845" s="66">
        <v>432209</v>
      </c>
      <c r="D845" s="66" t="s">
        <v>138</v>
      </c>
      <c r="E845" s="66" t="str">
        <f t="shared" si="18"/>
        <v>847.8471160.1.432209.000000.847001.200179</v>
      </c>
      <c r="F845" s="56" t="s">
        <v>21</v>
      </c>
      <c r="G845" s="56">
        <v>847001</v>
      </c>
      <c r="H845" s="56" t="s">
        <v>23</v>
      </c>
      <c r="I845" s="56">
        <v>200179</v>
      </c>
      <c r="J845" s="66" t="s">
        <v>4409</v>
      </c>
      <c r="K845" s="66">
        <v>1</v>
      </c>
      <c r="L845" s="66">
        <v>228176.55000000002</v>
      </c>
      <c r="M845" s="128">
        <v>217311</v>
      </c>
    </row>
    <row r="846" spans="1:13" ht="30" customHeight="1" x14ac:dyDescent="0.35">
      <c r="A846" s="66">
        <v>8471160</v>
      </c>
      <c r="B846" s="66" t="s">
        <v>506</v>
      </c>
      <c r="C846" s="66">
        <v>432209</v>
      </c>
      <c r="D846" s="66" t="s">
        <v>138</v>
      </c>
      <c r="E846" s="66" t="str">
        <f t="shared" si="18"/>
        <v>847.8471160.1.432209.000000.847001.200179</v>
      </c>
      <c r="F846" s="56" t="s">
        <v>21</v>
      </c>
      <c r="G846" s="56">
        <v>847001</v>
      </c>
      <c r="H846" s="56" t="s">
        <v>23</v>
      </c>
      <c r="I846" s="56">
        <v>200179</v>
      </c>
      <c r="J846" s="66" t="s">
        <v>4410</v>
      </c>
      <c r="K846" s="66">
        <v>1</v>
      </c>
      <c r="L846" s="66">
        <v>43186.5</v>
      </c>
      <c r="M846" s="128">
        <v>41130</v>
      </c>
    </row>
    <row r="847" spans="1:13" ht="30" customHeight="1" x14ac:dyDescent="0.35">
      <c r="A847" s="66">
        <v>8471160</v>
      </c>
      <c r="B847" s="66" t="s">
        <v>506</v>
      </c>
      <c r="C847" s="66">
        <v>432209</v>
      </c>
      <c r="D847" s="66" t="s">
        <v>138</v>
      </c>
      <c r="E847" s="66" t="str">
        <f t="shared" si="18"/>
        <v>847.8471160.1.432209.000000.847001.200179</v>
      </c>
      <c r="F847" s="56" t="s">
        <v>21</v>
      </c>
      <c r="G847" s="56">
        <v>847001</v>
      </c>
      <c r="H847" s="56" t="s">
        <v>23</v>
      </c>
      <c r="I847" s="56">
        <v>200179</v>
      </c>
      <c r="J847" s="66" t="s">
        <v>4411</v>
      </c>
      <c r="K847" s="66">
        <v>1</v>
      </c>
      <c r="L847" s="66">
        <v>21000</v>
      </c>
      <c r="M847" s="128">
        <v>20000</v>
      </c>
    </row>
    <row r="848" spans="1:13" ht="30" customHeight="1" x14ac:dyDescent="0.35">
      <c r="A848" s="66">
        <v>8471160</v>
      </c>
      <c r="B848" s="66" t="s">
        <v>506</v>
      </c>
      <c r="C848" s="66">
        <v>432209</v>
      </c>
      <c r="D848" s="66" t="s">
        <v>138</v>
      </c>
      <c r="E848" s="66" t="str">
        <f t="shared" si="18"/>
        <v>847.8471160.1.432209.000000.847001.200179</v>
      </c>
      <c r="F848" s="56" t="s">
        <v>21</v>
      </c>
      <c r="G848" s="56">
        <v>847001</v>
      </c>
      <c r="H848" s="56" t="s">
        <v>23</v>
      </c>
      <c r="I848" s="56">
        <v>200179</v>
      </c>
      <c r="J848" s="66" t="s">
        <v>4412</v>
      </c>
      <c r="K848" s="66">
        <v>1</v>
      </c>
      <c r="L848" s="66">
        <v>13230</v>
      </c>
      <c r="M848" s="128">
        <v>12600</v>
      </c>
    </row>
    <row r="849" spans="1:13" ht="30" customHeight="1" x14ac:dyDescent="0.35">
      <c r="A849" s="66">
        <v>8471160</v>
      </c>
      <c r="B849" s="66" t="s">
        <v>506</v>
      </c>
      <c r="C849" s="66">
        <v>432209</v>
      </c>
      <c r="D849" s="66" t="s">
        <v>138</v>
      </c>
      <c r="E849" s="66" t="str">
        <f t="shared" si="18"/>
        <v>847.8471160.1.432209.000000.847001.200179</v>
      </c>
      <c r="F849" s="56" t="s">
        <v>21</v>
      </c>
      <c r="G849" s="56">
        <v>847001</v>
      </c>
      <c r="H849" s="56" t="s">
        <v>23</v>
      </c>
      <c r="I849" s="56">
        <v>200179</v>
      </c>
      <c r="J849" s="66" t="s">
        <v>4413</v>
      </c>
      <c r="K849" s="66">
        <v>1</v>
      </c>
      <c r="L849" s="66">
        <v>164529.75</v>
      </c>
      <c r="M849" s="128">
        <v>156695</v>
      </c>
    </row>
    <row r="850" spans="1:13" ht="30" customHeight="1" x14ac:dyDescent="0.35">
      <c r="A850" s="66">
        <v>8471160</v>
      </c>
      <c r="B850" s="66" t="s">
        <v>506</v>
      </c>
      <c r="C850" s="66">
        <v>432209</v>
      </c>
      <c r="D850" s="66" t="s">
        <v>138</v>
      </c>
      <c r="E850" s="66" t="str">
        <f t="shared" si="18"/>
        <v>847.8471160.1.432209.000000.847001.200179</v>
      </c>
      <c r="F850" s="56" t="s">
        <v>21</v>
      </c>
      <c r="G850" s="56">
        <v>847001</v>
      </c>
      <c r="H850" s="56" t="s">
        <v>23</v>
      </c>
      <c r="I850" s="56">
        <v>200179</v>
      </c>
      <c r="J850" s="66" t="s">
        <v>4414</v>
      </c>
      <c r="K850" s="66">
        <v>1</v>
      </c>
      <c r="L850" s="66">
        <v>6615</v>
      </c>
      <c r="M850" s="128">
        <v>6300</v>
      </c>
    </row>
    <row r="851" spans="1:13" ht="30" customHeight="1" x14ac:dyDescent="0.35">
      <c r="A851" s="66">
        <v>8471160</v>
      </c>
      <c r="B851" s="66" t="s">
        <v>506</v>
      </c>
      <c r="C851" s="66">
        <v>432209</v>
      </c>
      <c r="D851" s="66" t="s">
        <v>138</v>
      </c>
      <c r="E851" s="66" t="str">
        <f t="shared" si="18"/>
        <v>847.8471160.1.432209.000000.847001.200179</v>
      </c>
      <c r="F851" s="56" t="s">
        <v>21</v>
      </c>
      <c r="G851" s="56">
        <v>847001</v>
      </c>
      <c r="H851" s="56" t="s">
        <v>23</v>
      </c>
      <c r="I851" s="56">
        <v>200179</v>
      </c>
      <c r="J851" s="66" t="s">
        <v>4415</v>
      </c>
      <c r="K851" s="66">
        <v>1</v>
      </c>
      <c r="L851" s="66">
        <v>58473.954000000005</v>
      </c>
      <c r="M851" s="128">
        <v>55689.48</v>
      </c>
    </row>
    <row r="852" spans="1:13" ht="30" customHeight="1" x14ac:dyDescent="0.35">
      <c r="A852" s="66">
        <v>8471160</v>
      </c>
      <c r="B852" s="66" t="s">
        <v>506</v>
      </c>
      <c r="C852" s="66">
        <v>432209</v>
      </c>
      <c r="D852" s="66" t="s">
        <v>138</v>
      </c>
      <c r="E852" s="66" t="str">
        <f t="shared" si="18"/>
        <v>847.8471160.1.432209.000000.847001.200179</v>
      </c>
      <c r="F852" s="56" t="s">
        <v>21</v>
      </c>
      <c r="G852" s="56">
        <v>847001</v>
      </c>
      <c r="H852" s="56" t="s">
        <v>23</v>
      </c>
      <c r="I852" s="56">
        <v>200179</v>
      </c>
      <c r="J852" s="66" t="s">
        <v>4416</v>
      </c>
      <c r="K852" s="66">
        <v>1</v>
      </c>
      <c r="L852" s="66">
        <v>18375</v>
      </c>
      <c r="M852" s="128">
        <v>17500</v>
      </c>
    </row>
    <row r="853" spans="1:13" ht="30" customHeight="1" x14ac:dyDescent="0.35">
      <c r="A853" s="66">
        <v>8471160</v>
      </c>
      <c r="B853" s="66" t="s">
        <v>506</v>
      </c>
      <c r="C853" s="66">
        <v>432209</v>
      </c>
      <c r="D853" s="66" t="s">
        <v>138</v>
      </c>
      <c r="E853" s="66" t="str">
        <f t="shared" si="18"/>
        <v>847.8471160.1.432209.000000.847001.200179</v>
      </c>
      <c r="F853" s="56" t="s">
        <v>21</v>
      </c>
      <c r="G853" s="56">
        <v>847001</v>
      </c>
      <c r="H853" s="56" t="s">
        <v>23</v>
      </c>
      <c r="I853" s="56">
        <v>200179</v>
      </c>
      <c r="J853" s="66" t="s">
        <v>4417</v>
      </c>
      <c r="K853" s="66">
        <v>1</v>
      </c>
      <c r="L853" s="66">
        <v>57542.394</v>
      </c>
      <c r="M853" s="128">
        <v>54802.28</v>
      </c>
    </row>
    <row r="854" spans="1:13" ht="30" customHeight="1" x14ac:dyDescent="0.35">
      <c r="A854" s="66">
        <v>8471160</v>
      </c>
      <c r="B854" s="66" t="s">
        <v>506</v>
      </c>
      <c r="C854" s="66">
        <v>432209</v>
      </c>
      <c r="D854" s="66" t="s">
        <v>138</v>
      </c>
      <c r="E854" s="66" t="str">
        <f t="shared" si="18"/>
        <v>847.8471160.1.432209.000000.847001.200179</v>
      </c>
      <c r="F854" s="56" t="s">
        <v>21</v>
      </c>
      <c r="G854" s="56">
        <v>847001</v>
      </c>
      <c r="H854" s="56" t="s">
        <v>23</v>
      </c>
      <c r="I854" s="56">
        <v>200179</v>
      </c>
      <c r="J854" s="66" t="s">
        <v>4418</v>
      </c>
      <c r="K854" s="66">
        <v>1</v>
      </c>
      <c r="L854" s="66">
        <v>77175</v>
      </c>
      <c r="M854" s="128">
        <v>73500</v>
      </c>
    </row>
    <row r="855" spans="1:13" ht="30" customHeight="1" x14ac:dyDescent="0.35">
      <c r="A855" s="66">
        <v>8471160</v>
      </c>
      <c r="B855" s="66" t="s">
        <v>506</v>
      </c>
      <c r="C855" s="66">
        <v>432209</v>
      </c>
      <c r="D855" s="66" t="s">
        <v>138</v>
      </c>
      <c r="E855" s="66" t="str">
        <f t="shared" si="18"/>
        <v>847.8471160.1.432209.000000.847001.200179</v>
      </c>
      <c r="F855" s="56" t="s">
        <v>21</v>
      </c>
      <c r="G855" s="56">
        <v>847001</v>
      </c>
      <c r="H855" s="56" t="s">
        <v>23</v>
      </c>
      <c r="I855" s="56">
        <v>200179</v>
      </c>
      <c r="J855" s="66" t="s">
        <v>4419</v>
      </c>
      <c r="K855" s="66">
        <v>1</v>
      </c>
      <c r="L855" s="66">
        <v>78750</v>
      </c>
      <c r="M855" s="128">
        <v>75000</v>
      </c>
    </row>
    <row r="856" spans="1:13" ht="30" customHeight="1" x14ac:dyDescent="0.35">
      <c r="A856" s="66">
        <v>8471160</v>
      </c>
      <c r="B856" s="66" t="s">
        <v>506</v>
      </c>
      <c r="C856" s="66">
        <v>432209</v>
      </c>
      <c r="D856" s="66" t="s">
        <v>138</v>
      </c>
      <c r="E856" s="66" t="str">
        <f t="shared" si="18"/>
        <v>847.8471160.1.432209.000000.847001.200179</v>
      </c>
      <c r="F856" s="56" t="s">
        <v>21</v>
      </c>
      <c r="G856" s="56">
        <v>847001</v>
      </c>
      <c r="H856" s="56" t="s">
        <v>23</v>
      </c>
      <c r="I856" s="56">
        <v>200179</v>
      </c>
      <c r="J856" s="66" t="s">
        <v>4420</v>
      </c>
      <c r="K856" s="66">
        <v>1</v>
      </c>
      <c r="L856" s="66">
        <v>12600</v>
      </c>
      <c r="M856" s="128">
        <v>12000</v>
      </c>
    </row>
    <row r="857" spans="1:13" ht="30" customHeight="1" x14ac:dyDescent="0.35">
      <c r="A857" s="66">
        <v>8471160</v>
      </c>
      <c r="B857" s="66" t="s">
        <v>506</v>
      </c>
      <c r="C857" s="66">
        <v>432209</v>
      </c>
      <c r="D857" s="66" t="s">
        <v>138</v>
      </c>
      <c r="E857" s="66" t="str">
        <f t="shared" si="18"/>
        <v>847.8471160.1.432209.000000.847001.200179</v>
      </c>
      <c r="F857" s="56" t="s">
        <v>21</v>
      </c>
      <c r="G857" s="56">
        <v>847001</v>
      </c>
      <c r="H857" s="56" t="s">
        <v>23</v>
      </c>
      <c r="I857" s="56">
        <v>200179</v>
      </c>
      <c r="J857" s="66" t="s">
        <v>4421</v>
      </c>
      <c r="K857" s="66">
        <v>1</v>
      </c>
      <c r="L857" s="66">
        <v>24948</v>
      </c>
      <c r="M857" s="128">
        <v>23760</v>
      </c>
    </row>
    <row r="858" spans="1:13" ht="30" customHeight="1" x14ac:dyDescent="0.35">
      <c r="A858" s="66">
        <v>8471160</v>
      </c>
      <c r="B858" s="66" t="s">
        <v>506</v>
      </c>
      <c r="C858" s="66">
        <v>432209</v>
      </c>
      <c r="D858" s="66" t="s">
        <v>138</v>
      </c>
      <c r="E858" s="66" t="str">
        <f t="shared" si="18"/>
        <v>847.8471160.1.432209.000000.847001.200179</v>
      </c>
      <c r="F858" s="56" t="s">
        <v>21</v>
      </c>
      <c r="G858" s="56">
        <v>847001</v>
      </c>
      <c r="H858" s="56" t="s">
        <v>23</v>
      </c>
      <c r="I858" s="56">
        <v>200179</v>
      </c>
      <c r="J858" s="66" t="s">
        <v>4422</v>
      </c>
      <c r="K858" s="66">
        <v>1</v>
      </c>
      <c r="L858" s="66">
        <v>42000</v>
      </c>
      <c r="M858" s="128">
        <v>40000</v>
      </c>
    </row>
    <row r="859" spans="1:13" ht="30" customHeight="1" x14ac:dyDescent="0.35">
      <c r="A859" s="66">
        <v>8471160</v>
      </c>
      <c r="B859" s="66" t="s">
        <v>506</v>
      </c>
      <c r="C859" s="66">
        <v>432209</v>
      </c>
      <c r="D859" s="66" t="s">
        <v>138</v>
      </c>
      <c r="E859" s="66" t="str">
        <f t="shared" si="18"/>
        <v>847.8471160.1.432209.000000.847001.200179</v>
      </c>
      <c r="F859" s="56" t="s">
        <v>21</v>
      </c>
      <c r="G859" s="56">
        <v>847001</v>
      </c>
      <c r="H859" s="56" t="s">
        <v>23</v>
      </c>
      <c r="I859" s="56">
        <v>200179</v>
      </c>
      <c r="J859" s="66" t="s">
        <v>4423</v>
      </c>
      <c r="K859" s="66">
        <v>1</v>
      </c>
      <c r="L859" s="66">
        <v>287728.35000000003</v>
      </c>
      <c r="M859" s="128">
        <v>274027</v>
      </c>
    </row>
    <row r="860" spans="1:13" ht="30" customHeight="1" x14ac:dyDescent="0.35">
      <c r="A860" s="66">
        <v>8471160</v>
      </c>
      <c r="B860" s="66" t="s">
        <v>506</v>
      </c>
      <c r="C860" s="66">
        <v>432209</v>
      </c>
      <c r="D860" s="66" t="s">
        <v>138</v>
      </c>
      <c r="E860" s="66" t="str">
        <f t="shared" si="18"/>
        <v>847.8471160.1.432209.000000.847001.200179</v>
      </c>
      <c r="F860" s="56" t="s">
        <v>21</v>
      </c>
      <c r="G860" s="56">
        <v>847001</v>
      </c>
      <c r="H860" s="56" t="s">
        <v>23</v>
      </c>
      <c r="I860" s="56">
        <v>200179</v>
      </c>
      <c r="J860" s="66" t="s">
        <v>4424</v>
      </c>
      <c r="K860" s="66">
        <v>1</v>
      </c>
      <c r="L860" s="66">
        <v>31500</v>
      </c>
      <c r="M860" s="128">
        <v>30000</v>
      </c>
    </row>
    <row r="861" spans="1:13" ht="30" customHeight="1" x14ac:dyDescent="0.35">
      <c r="A861" s="66">
        <v>8471160</v>
      </c>
      <c r="B861" s="66" t="s">
        <v>506</v>
      </c>
      <c r="C861" s="66">
        <v>432209</v>
      </c>
      <c r="D861" s="66" t="s">
        <v>138</v>
      </c>
      <c r="E861" s="66" t="str">
        <f t="shared" si="18"/>
        <v>847.8471160.1.432209.000000.847001.200179</v>
      </c>
      <c r="F861" s="56" t="s">
        <v>21</v>
      </c>
      <c r="G861" s="56">
        <v>847001</v>
      </c>
      <c r="H861" s="56" t="s">
        <v>23</v>
      </c>
      <c r="I861" s="56">
        <v>200179</v>
      </c>
      <c r="J861" s="66" t="s">
        <v>4425</v>
      </c>
      <c r="K861" s="66">
        <v>1</v>
      </c>
      <c r="L861" s="66">
        <v>50886.15</v>
      </c>
      <c r="M861" s="128">
        <v>48463</v>
      </c>
    </row>
    <row r="862" spans="1:13" ht="30" customHeight="1" x14ac:dyDescent="0.35">
      <c r="A862" s="66">
        <v>8471160</v>
      </c>
      <c r="B862" s="66" t="s">
        <v>506</v>
      </c>
      <c r="C862" s="66">
        <v>432209</v>
      </c>
      <c r="D862" s="66" t="s">
        <v>138</v>
      </c>
      <c r="E862" s="66" t="str">
        <f t="shared" si="18"/>
        <v>847.8471160.1.432209.000000.847001.200179</v>
      </c>
      <c r="F862" s="56" t="s">
        <v>21</v>
      </c>
      <c r="G862" s="56">
        <v>847001</v>
      </c>
      <c r="H862" s="56" t="s">
        <v>23</v>
      </c>
      <c r="I862" s="56">
        <v>200179</v>
      </c>
      <c r="J862" s="66" t="s">
        <v>4426</v>
      </c>
      <c r="K862" s="66">
        <v>1</v>
      </c>
      <c r="L862" s="66">
        <v>33356.400000000001</v>
      </c>
      <c r="M862" s="128">
        <v>31768</v>
      </c>
    </row>
    <row r="863" spans="1:13" ht="30" customHeight="1" x14ac:dyDescent="0.35">
      <c r="A863" s="66">
        <v>8471160</v>
      </c>
      <c r="B863" s="66" t="s">
        <v>506</v>
      </c>
      <c r="C863" s="66">
        <v>432209</v>
      </c>
      <c r="D863" s="66" t="s">
        <v>138</v>
      </c>
      <c r="E863" s="66" t="str">
        <f t="shared" si="18"/>
        <v>847.8471160.1.432209.000000.847001.200179</v>
      </c>
      <c r="F863" s="56" t="s">
        <v>21</v>
      </c>
      <c r="G863" s="56">
        <v>847001</v>
      </c>
      <c r="H863" s="56" t="s">
        <v>23</v>
      </c>
      <c r="I863" s="56">
        <v>200179</v>
      </c>
      <c r="J863" s="66" t="s">
        <v>4427</v>
      </c>
      <c r="K863" s="66">
        <v>1</v>
      </c>
      <c r="L863" s="66">
        <v>79800</v>
      </c>
      <c r="M863" s="128">
        <v>76000</v>
      </c>
    </row>
    <row r="864" spans="1:13" ht="30" customHeight="1" x14ac:dyDescent="0.35">
      <c r="A864" s="66">
        <v>8471160</v>
      </c>
      <c r="B864" s="66" t="s">
        <v>506</v>
      </c>
      <c r="C864" s="66">
        <v>432209</v>
      </c>
      <c r="D864" s="66" t="s">
        <v>138</v>
      </c>
      <c r="E864" s="66" t="str">
        <f t="shared" si="18"/>
        <v>847.8471160.1.432209.000000.847001.200179</v>
      </c>
      <c r="F864" s="56" t="s">
        <v>21</v>
      </c>
      <c r="G864" s="56">
        <v>847001</v>
      </c>
      <c r="H864" s="56" t="s">
        <v>23</v>
      </c>
      <c r="I864" s="56">
        <v>200179</v>
      </c>
      <c r="J864" s="66" t="s">
        <v>4428</v>
      </c>
      <c r="K864" s="66">
        <v>1</v>
      </c>
      <c r="L864" s="66">
        <v>194117.049</v>
      </c>
      <c r="M864" s="128">
        <v>184873.38</v>
      </c>
    </row>
    <row r="865" spans="1:13" ht="30" customHeight="1" x14ac:dyDescent="0.35">
      <c r="A865" s="66">
        <v>8471160</v>
      </c>
      <c r="B865" s="66" t="s">
        <v>506</v>
      </c>
      <c r="C865" s="66">
        <v>432209</v>
      </c>
      <c r="D865" s="66" t="s">
        <v>138</v>
      </c>
      <c r="E865" s="66" t="str">
        <f t="shared" si="18"/>
        <v>847.8471160.1.432209.000000.847001.200179</v>
      </c>
      <c r="F865" s="56" t="s">
        <v>21</v>
      </c>
      <c r="G865" s="56">
        <v>847001</v>
      </c>
      <c r="H865" s="56" t="s">
        <v>23</v>
      </c>
      <c r="I865" s="56">
        <v>200179</v>
      </c>
      <c r="J865" s="66" t="s">
        <v>4429</v>
      </c>
      <c r="K865" s="66">
        <v>1</v>
      </c>
      <c r="L865" s="66">
        <v>680400</v>
      </c>
      <c r="M865" s="128">
        <v>648000</v>
      </c>
    </row>
    <row r="866" spans="1:13" ht="30" customHeight="1" x14ac:dyDescent="0.35">
      <c r="A866" s="66">
        <v>8471160</v>
      </c>
      <c r="B866" s="66" t="s">
        <v>506</v>
      </c>
      <c r="C866" s="66">
        <v>432209</v>
      </c>
      <c r="D866" s="66" t="s">
        <v>138</v>
      </c>
      <c r="E866" s="66" t="str">
        <f t="shared" si="18"/>
        <v>847.8471160.1.432209.000000.847001.200179</v>
      </c>
      <c r="F866" s="56" t="s">
        <v>21</v>
      </c>
      <c r="G866" s="56">
        <v>847001</v>
      </c>
      <c r="H866" s="56" t="s">
        <v>23</v>
      </c>
      <c r="I866" s="56">
        <v>200179</v>
      </c>
      <c r="J866" s="66" t="s">
        <v>4430</v>
      </c>
      <c r="K866" s="66">
        <v>1</v>
      </c>
      <c r="L866" s="66">
        <v>275625</v>
      </c>
      <c r="M866" s="128">
        <v>262500</v>
      </c>
    </row>
    <row r="867" spans="1:13" ht="30" customHeight="1" x14ac:dyDescent="0.35">
      <c r="A867" s="66">
        <v>8471160</v>
      </c>
      <c r="B867" s="66" t="s">
        <v>506</v>
      </c>
      <c r="C867" s="66">
        <v>432209</v>
      </c>
      <c r="D867" s="66" t="s">
        <v>138</v>
      </c>
      <c r="E867" s="66" t="str">
        <f t="shared" si="18"/>
        <v>847.8471160.1.432209.000000.847001.200179</v>
      </c>
      <c r="F867" s="56" t="s">
        <v>21</v>
      </c>
      <c r="G867" s="56">
        <v>847001</v>
      </c>
      <c r="H867" s="56" t="s">
        <v>23</v>
      </c>
      <c r="I867" s="56">
        <v>200179</v>
      </c>
      <c r="J867" s="66" t="s">
        <v>4431</v>
      </c>
      <c r="K867" s="66">
        <v>1</v>
      </c>
      <c r="L867" s="66">
        <v>15750</v>
      </c>
      <c r="M867" s="128">
        <v>15000</v>
      </c>
    </row>
    <row r="868" spans="1:13" ht="30" customHeight="1" x14ac:dyDescent="0.35">
      <c r="A868" s="66">
        <v>8471160</v>
      </c>
      <c r="B868" s="66" t="s">
        <v>506</v>
      </c>
      <c r="C868" s="66">
        <v>432209</v>
      </c>
      <c r="D868" s="66" t="s">
        <v>138</v>
      </c>
      <c r="E868" s="66" t="str">
        <f t="shared" si="18"/>
        <v>847.8471160.1.432209.000000.847001.200179</v>
      </c>
      <c r="F868" s="56" t="s">
        <v>21</v>
      </c>
      <c r="G868" s="56">
        <v>847001</v>
      </c>
      <c r="H868" s="56" t="s">
        <v>23</v>
      </c>
      <c r="I868" s="56">
        <v>200179</v>
      </c>
      <c r="J868" s="66" t="s">
        <v>4432</v>
      </c>
      <c r="K868" s="66">
        <v>1</v>
      </c>
      <c r="L868" s="66">
        <v>45660.3</v>
      </c>
      <c r="M868" s="128">
        <v>43486</v>
      </c>
    </row>
    <row r="869" spans="1:13" ht="30" customHeight="1" x14ac:dyDescent="0.35">
      <c r="A869" s="66">
        <v>8471160</v>
      </c>
      <c r="B869" s="66" t="s">
        <v>506</v>
      </c>
      <c r="C869" s="66">
        <v>432209</v>
      </c>
      <c r="D869" s="66" t="s">
        <v>138</v>
      </c>
      <c r="E869" s="66" t="str">
        <f t="shared" si="18"/>
        <v>847.8471160.1.432209.000000.847001.200179</v>
      </c>
      <c r="F869" s="56" t="s">
        <v>21</v>
      </c>
      <c r="G869" s="56">
        <v>847001</v>
      </c>
      <c r="H869" s="56" t="s">
        <v>23</v>
      </c>
      <c r="I869" s="56">
        <v>200179</v>
      </c>
      <c r="J869" s="66" t="s">
        <v>4433</v>
      </c>
      <c r="K869" s="66">
        <v>1</v>
      </c>
      <c r="L869" s="66">
        <v>10920</v>
      </c>
      <c r="M869" s="128">
        <v>10400</v>
      </c>
    </row>
    <row r="870" spans="1:13" ht="30" customHeight="1" x14ac:dyDescent="0.35">
      <c r="A870" s="66">
        <v>8471160</v>
      </c>
      <c r="B870" s="66" t="s">
        <v>506</v>
      </c>
      <c r="C870" s="66">
        <v>432209</v>
      </c>
      <c r="D870" s="66" t="s">
        <v>138</v>
      </c>
      <c r="E870" s="66" t="str">
        <f t="shared" si="18"/>
        <v>847.8471160.1.432209.000000.847001.200179</v>
      </c>
      <c r="F870" s="56" t="s">
        <v>21</v>
      </c>
      <c r="G870" s="56">
        <v>847001</v>
      </c>
      <c r="H870" s="56" t="s">
        <v>23</v>
      </c>
      <c r="I870" s="56">
        <v>200179</v>
      </c>
      <c r="J870" s="66" t="s">
        <v>4434</v>
      </c>
      <c r="K870" s="66">
        <v>1</v>
      </c>
      <c r="L870" s="66">
        <v>5512.5</v>
      </c>
      <c r="M870" s="128">
        <v>5250</v>
      </c>
    </row>
    <row r="871" spans="1:13" ht="30" customHeight="1" x14ac:dyDescent="0.35">
      <c r="A871" s="66">
        <v>8471160</v>
      </c>
      <c r="B871" s="66" t="s">
        <v>506</v>
      </c>
      <c r="C871" s="66">
        <v>432209</v>
      </c>
      <c r="D871" s="66" t="s">
        <v>138</v>
      </c>
      <c r="E871" s="66" t="str">
        <f t="shared" si="18"/>
        <v>847.8471160.1.432209.000000.847001.200179</v>
      </c>
      <c r="F871" s="56" t="s">
        <v>21</v>
      </c>
      <c r="G871" s="56">
        <v>847001</v>
      </c>
      <c r="H871" s="56" t="s">
        <v>23</v>
      </c>
      <c r="I871" s="56">
        <v>200179</v>
      </c>
      <c r="J871" s="66" t="s">
        <v>4435</v>
      </c>
      <c r="K871" s="66">
        <v>1</v>
      </c>
      <c r="L871" s="66">
        <v>148853.13450000001</v>
      </c>
      <c r="M871" s="128">
        <v>141764.89000000001</v>
      </c>
    </row>
    <row r="872" spans="1:13" ht="30" customHeight="1" x14ac:dyDescent="0.35">
      <c r="A872" s="66">
        <v>8471160</v>
      </c>
      <c r="B872" s="66" t="s">
        <v>506</v>
      </c>
      <c r="C872" s="66">
        <v>432209</v>
      </c>
      <c r="D872" s="66" t="s">
        <v>138</v>
      </c>
      <c r="E872" s="66" t="str">
        <f t="shared" si="18"/>
        <v>847.8471160.1.432209.000000.847001.200179</v>
      </c>
      <c r="F872" s="56" t="s">
        <v>21</v>
      </c>
      <c r="G872" s="56">
        <v>847001</v>
      </c>
      <c r="H872" s="56" t="s">
        <v>23</v>
      </c>
      <c r="I872" s="56">
        <v>200179</v>
      </c>
      <c r="J872" s="66" t="s">
        <v>4436</v>
      </c>
      <c r="K872" s="66">
        <v>1</v>
      </c>
      <c r="L872" s="66">
        <v>99225</v>
      </c>
      <c r="M872" s="128">
        <v>94500</v>
      </c>
    </row>
    <row r="873" spans="1:13" ht="30" customHeight="1" x14ac:dyDescent="0.35">
      <c r="A873" s="66">
        <v>8471160</v>
      </c>
      <c r="B873" s="66" t="s">
        <v>506</v>
      </c>
      <c r="C873" s="66">
        <v>432209</v>
      </c>
      <c r="D873" s="66" t="s">
        <v>138</v>
      </c>
      <c r="E873" s="66" t="str">
        <f t="shared" si="18"/>
        <v>847.8471160.1.432209.000000.847001.200179</v>
      </c>
      <c r="F873" s="56" t="s">
        <v>21</v>
      </c>
      <c r="G873" s="56">
        <v>847001</v>
      </c>
      <c r="H873" s="56" t="s">
        <v>23</v>
      </c>
      <c r="I873" s="56">
        <v>200179</v>
      </c>
      <c r="J873" s="66" t="s">
        <v>4437</v>
      </c>
      <c r="K873" s="66">
        <v>1</v>
      </c>
      <c r="L873" s="66">
        <v>13125</v>
      </c>
      <c r="M873" s="128">
        <v>12500</v>
      </c>
    </row>
    <row r="874" spans="1:13" ht="30" customHeight="1" x14ac:dyDescent="0.35">
      <c r="A874" s="66">
        <v>8471160</v>
      </c>
      <c r="B874" s="66" t="s">
        <v>506</v>
      </c>
      <c r="C874" s="66">
        <v>432209</v>
      </c>
      <c r="D874" s="66" t="s">
        <v>138</v>
      </c>
      <c r="E874" s="66" t="str">
        <f t="shared" si="18"/>
        <v>847.8471160.1.432209.000000.847001.200179</v>
      </c>
      <c r="F874" s="56" t="s">
        <v>21</v>
      </c>
      <c r="G874" s="56">
        <v>847001</v>
      </c>
      <c r="H874" s="56" t="s">
        <v>23</v>
      </c>
      <c r="I874" s="56">
        <v>200179</v>
      </c>
      <c r="J874" s="66" t="s">
        <v>4438</v>
      </c>
      <c r="K874" s="66">
        <v>1</v>
      </c>
      <c r="L874" s="66">
        <v>74821.95</v>
      </c>
      <c r="M874" s="128">
        <v>71259</v>
      </c>
    </row>
    <row r="875" spans="1:13" ht="30" customHeight="1" x14ac:dyDescent="0.35">
      <c r="A875" s="66">
        <v>8471160</v>
      </c>
      <c r="B875" s="66" t="s">
        <v>506</v>
      </c>
      <c r="C875" s="66">
        <v>432209</v>
      </c>
      <c r="D875" s="66" t="s">
        <v>138</v>
      </c>
      <c r="E875" s="66" t="str">
        <f t="shared" si="18"/>
        <v>847.8471160.1.432209.000000.847001.200179</v>
      </c>
      <c r="F875" s="56" t="s">
        <v>21</v>
      </c>
      <c r="G875" s="56">
        <v>847001</v>
      </c>
      <c r="H875" s="56" t="s">
        <v>23</v>
      </c>
      <c r="I875" s="56">
        <v>200179</v>
      </c>
      <c r="J875" s="66" t="s">
        <v>4439</v>
      </c>
      <c r="K875" s="66">
        <v>1</v>
      </c>
      <c r="L875" s="66">
        <v>48686.400000000001</v>
      </c>
      <c r="M875" s="128">
        <v>46368</v>
      </c>
    </row>
    <row r="876" spans="1:13" ht="30" customHeight="1" x14ac:dyDescent="0.35">
      <c r="A876" s="66">
        <v>8471160</v>
      </c>
      <c r="B876" s="66" t="s">
        <v>506</v>
      </c>
      <c r="C876" s="66">
        <v>432209</v>
      </c>
      <c r="D876" s="66" t="s">
        <v>138</v>
      </c>
      <c r="E876" s="66" t="str">
        <f t="shared" si="18"/>
        <v>847.8471160.1.432209.000000.847001.200179</v>
      </c>
      <c r="F876" s="56" t="s">
        <v>21</v>
      </c>
      <c r="G876" s="56">
        <v>847001</v>
      </c>
      <c r="H876" s="56" t="s">
        <v>23</v>
      </c>
      <c r="I876" s="56">
        <v>200179</v>
      </c>
      <c r="J876" s="66" t="s">
        <v>4440</v>
      </c>
      <c r="K876" s="66">
        <v>1</v>
      </c>
      <c r="L876" s="66">
        <v>37485</v>
      </c>
      <c r="M876" s="128">
        <v>35700</v>
      </c>
    </row>
    <row r="877" spans="1:13" ht="30" customHeight="1" x14ac:dyDescent="0.35">
      <c r="A877" s="66">
        <v>8471160</v>
      </c>
      <c r="B877" s="66" t="s">
        <v>506</v>
      </c>
      <c r="C877" s="66">
        <v>432209</v>
      </c>
      <c r="D877" s="66" t="s">
        <v>138</v>
      </c>
      <c r="E877" s="66" t="str">
        <f t="shared" si="18"/>
        <v>847.8471160.1.432209.000000.847001.200179</v>
      </c>
      <c r="F877" s="56" t="s">
        <v>21</v>
      </c>
      <c r="G877" s="56">
        <v>847001</v>
      </c>
      <c r="H877" s="56" t="s">
        <v>23</v>
      </c>
      <c r="I877" s="56">
        <v>200179</v>
      </c>
      <c r="J877" s="66" t="s">
        <v>4441</v>
      </c>
      <c r="K877" s="66">
        <v>1</v>
      </c>
      <c r="L877" s="66">
        <v>325778.25</v>
      </c>
      <c r="M877" s="128">
        <v>310265</v>
      </c>
    </row>
    <row r="878" spans="1:13" ht="30" customHeight="1" x14ac:dyDescent="0.35">
      <c r="A878" s="66">
        <v>8471160</v>
      </c>
      <c r="B878" s="66" t="s">
        <v>506</v>
      </c>
      <c r="C878" s="66">
        <v>432209</v>
      </c>
      <c r="D878" s="66" t="s">
        <v>138</v>
      </c>
      <c r="E878" s="66" t="str">
        <f t="shared" si="18"/>
        <v>847.8471160.1.432209.000000.847001.200179</v>
      </c>
      <c r="F878" s="56" t="s">
        <v>21</v>
      </c>
      <c r="G878" s="56">
        <v>847001</v>
      </c>
      <c r="H878" s="56" t="s">
        <v>23</v>
      </c>
      <c r="I878" s="56">
        <v>200179</v>
      </c>
      <c r="J878" s="66" t="s">
        <v>4442</v>
      </c>
      <c r="K878" s="66">
        <v>1</v>
      </c>
      <c r="L878" s="66">
        <v>13375.425000000001</v>
      </c>
      <c r="M878" s="128">
        <v>12738.5</v>
      </c>
    </row>
    <row r="879" spans="1:13" ht="30" customHeight="1" x14ac:dyDescent="0.35">
      <c r="A879" s="66">
        <v>8471160</v>
      </c>
      <c r="B879" s="66" t="s">
        <v>506</v>
      </c>
      <c r="C879" s="66">
        <v>432209</v>
      </c>
      <c r="D879" s="66" t="s">
        <v>138</v>
      </c>
      <c r="E879" s="66" t="str">
        <f t="shared" si="18"/>
        <v>847.8471160.1.432209.000000.847001.200179</v>
      </c>
      <c r="F879" s="56" t="s">
        <v>21</v>
      </c>
      <c r="G879" s="56">
        <v>847001</v>
      </c>
      <c r="H879" s="56" t="s">
        <v>23</v>
      </c>
      <c r="I879" s="56">
        <v>200179</v>
      </c>
      <c r="J879" s="66" t="s">
        <v>4443</v>
      </c>
      <c r="K879" s="66">
        <v>1</v>
      </c>
      <c r="L879" s="66">
        <v>36389.472000000002</v>
      </c>
      <c r="M879" s="128">
        <v>34656.639999999999</v>
      </c>
    </row>
    <row r="880" spans="1:13" ht="30" customHeight="1" x14ac:dyDescent="0.35">
      <c r="A880" s="66">
        <v>8471160</v>
      </c>
      <c r="B880" s="66" t="s">
        <v>506</v>
      </c>
      <c r="C880" s="66">
        <v>432209</v>
      </c>
      <c r="D880" s="66" t="s">
        <v>138</v>
      </c>
      <c r="E880" s="66" t="str">
        <f t="shared" si="18"/>
        <v>847.8471160.1.432209.000000.847001.200179</v>
      </c>
      <c r="F880" s="56" t="s">
        <v>21</v>
      </c>
      <c r="G880" s="56">
        <v>847001</v>
      </c>
      <c r="H880" s="56" t="s">
        <v>23</v>
      </c>
      <c r="I880" s="56">
        <v>200179</v>
      </c>
      <c r="J880" s="66" t="s">
        <v>4444</v>
      </c>
      <c r="K880" s="66">
        <v>1</v>
      </c>
      <c r="L880" s="66">
        <v>31090.5</v>
      </c>
      <c r="M880" s="128">
        <v>29610</v>
      </c>
    </row>
    <row r="881" spans="1:13" ht="30" customHeight="1" x14ac:dyDescent="0.35">
      <c r="A881" s="66">
        <v>8471160</v>
      </c>
      <c r="B881" s="66" t="s">
        <v>506</v>
      </c>
      <c r="C881" s="66">
        <v>432209</v>
      </c>
      <c r="D881" s="66" t="s">
        <v>138</v>
      </c>
      <c r="E881" s="66" t="str">
        <f t="shared" si="18"/>
        <v>847.8471160.1.432209.000000.847001.200179</v>
      </c>
      <c r="F881" s="56" t="s">
        <v>21</v>
      </c>
      <c r="G881" s="56">
        <v>847001</v>
      </c>
      <c r="H881" s="56" t="s">
        <v>23</v>
      </c>
      <c r="I881" s="56">
        <v>200179</v>
      </c>
      <c r="J881" s="66" t="s">
        <v>4445</v>
      </c>
      <c r="K881" s="66">
        <v>1</v>
      </c>
      <c r="L881" s="66">
        <v>19950</v>
      </c>
      <c r="M881" s="128">
        <v>19000</v>
      </c>
    </row>
    <row r="882" spans="1:13" ht="30" customHeight="1" x14ac:dyDescent="0.35">
      <c r="A882" s="66">
        <v>8471160</v>
      </c>
      <c r="B882" s="66" t="s">
        <v>506</v>
      </c>
      <c r="C882" s="66">
        <v>432209</v>
      </c>
      <c r="D882" s="66" t="s">
        <v>138</v>
      </c>
      <c r="E882" s="66" t="str">
        <f t="shared" si="18"/>
        <v>847.8471160.1.432209.000000.847001.200179</v>
      </c>
      <c r="F882" s="56" t="s">
        <v>21</v>
      </c>
      <c r="G882" s="56">
        <v>847001</v>
      </c>
      <c r="H882" s="56" t="s">
        <v>23</v>
      </c>
      <c r="I882" s="56">
        <v>200179</v>
      </c>
      <c r="J882" s="66" t="s">
        <v>4446</v>
      </c>
      <c r="K882" s="66">
        <v>1</v>
      </c>
      <c r="L882" s="66">
        <v>10500</v>
      </c>
      <c r="M882" s="128">
        <v>10000</v>
      </c>
    </row>
    <row r="883" spans="1:13" ht="30" customHeight="1" x14ac:dyDescent="0.35">
      <c r="A883" s="66">
        <v>8471160</v>
      </c>
      <c r="B883" s="66" t="s">
        <v>506</v>
      </c>
      <c r="C883" s="66">
        <v>432209</v>
      </c>
      <c r="D883" s="66" t="s">
        <v>138</v>
      </c>
      <c r="E883" s="66" t="str">
        <f t="shared" si="18"/>
        <v>847.8471160.1.432209.000000.847001.200179</v>
      </c>
      <c r="F883" s="56" t="s">
        <v>21</v>
      </c>
      <c r="G883" s="56">
        <v>847001</v>
      </c>
      <c r="H883" s="56" t="s">
        <v>23</v>
      </c>
      <c r="I883" s="56">
        <v>200179</v>
      </c>
      <c r="J883" s="66" t="s">
        <v>4447</v>
      </c>
      <c r="K883" s="66">
        <v>1</v>
      </c>
      <c r="L883" s="66">
        <v>21000</v>
      </c>
      <c r="M883" s="128">
        <v>20000</v>
      </c>
    </row>
    <row r="884" spans="1:13" ht="30" customHeight="1" x14ac:dyDescent="0.35">
      <c r="A884" s="66">
        <v>8471160</v>
      </c>
      <c r="B884" s="66" t="s">
        <v>506</v>
      </c>
      <c r="C884" s="66">
        <v>432209</v>
      </c>
      <c r="D884" s="66" t="s">
        <v>138</v>
      </c>
      <c r="E884" s="66" t="str">
        <f t="shared" si="18"/>
        <v>847.8471160.1.432209.000000.847001.200179</v>
      </c>
      <c r="F884" s="56" t="s">
        <v>21</v>
      </c>
      <c r="G884" s="56">
        <v>847001</v>
      </c>
      <c r="H884" s="56" t="s">
        <v>23</v>
      </c>
      <c r="I884" s="56">
        <v>200179</v>
      </c>
      <c r="J884" s="66" t="s">
        <v>4448</v>
      </c>
      <c r="K884" s="66">
        <v>1</v>
      </c>
      <c r="L884" s="66">
        <v>42000</v>
      </c>
      <c r="M884" s="128">
        <v>40000</v>
      </c>
    </row>
    <row r="885" spans="1:13" ht="30" customHeight="1" x14ac:dyDescent="0.35">
      <c r="A885" s="66">
        <v>8471160</v>
      </c>
      <c r="B885" s="66" t="s">
        <v>506</v>
      </c>
      <c r="C885" s="66">
        <v>432209</v>
      </c>
      <c r="D885" s="66" t="s">
        <v>138</v>
      </c>
      <c r="E885" s="66" t="str">
        <f t="shared" si="18"/>
        <v>847.8471160.1.432209.000000.847001.200179</v>
      </c>
      <c r="F885" s="56" t="s">
        <v>21</v>
      </c>
      <c r="G885" s="56">
        <v>847001</v>
      </c>
      <c r="H885" s="56" t="s">
        <v>23</v>
      </c>
      <c r="I885" s="56">
        <v>200179</v>
      </c>
      <c r="J885" s="66" t="s">
        <v>4449</v>
      </c>
      <c r="K885" s="66">
        <v>1</v>
      </c>
      <c r="L885" s="66">
        <v>5807.97</v>
      </c>
      <c r="M885" s="128">
        <v>5531.4</v>
      </c>
    </row>
    <row r="886" spans="1:13" ht="30" customHeight="1" x14ac:dyDescent="0.35">
      <c r="A886" s="66">
        <v>8471160</v>
      </c>
      <c r="B886" s="66" t="s">
        <v>506</v>
      </c>
      <c r="C886" s="66">
        <v>432209</v>
      </c>
      <c r="D886" s="66" t="s">
        <v>138</v>
      </c>
      <c r="E886" s="66" t="str">
        <f t="shared" si="18"/>
        <v>847.8471160.1.432209.000000.847001.200179</v>
      </c>
      <c r="F886" s="56" t="s">
        <v>21</v>
      </c>
      <c r="G886" s="56">
        <v>847001</v>
      </c>
      <c r="H886" s="56" t="s">
        <v>23</v>
      </c>
      <c r="I886" s="56">
        <v>200179</v>
      </c>
      <c r="J886" s="66" t="s">
        <v>4450</v>
      </c>
      <c r="K886" s="66">
        <v>1</v>
      </c>
      <c r="L886" s="66">
        <v>6644.7675000000008</v>
      </c>
      <c r="M886" s="128">
        <v>6328.35</v>
      </c>
    </row>
    <row r="887" spans="1:13" ht="30" customHeight="1" x14ac:dyDescent="0.35">
      <c r="A887" s="66">
        <v>8471160</v>
      </c>
      <c r="B887" s="66" t="s">
        <v>506</v>
      </c>
      <c r="C887" s="66">
        <v>432209</v>
      </c>
      <c r="D887" s="66" t="s">
        <v>138</v>
      </c>
      <c r="E887" s="66" t="str">
        <f t="shared" si="18"/>
        <v>847.8471160.1.432209.000000.847001.200179</v>
      </c>
      <c r="F887" s="56" t="s">
        <v>21</v>
      </c>
      <c r="G887" s="56">
        <v>847001</v>
      </c>
      <c r="H887" s="56" t="s">
        <v>23</v>
      </c>
      <c r="I887" s="56">
        <v>200179</v>
      </c>
      <c r="J887" s="66" t="s">
        <v>4451</v>
      </c>
      <c r="K887" s="66">
        <v>1</v>
      </c>
      <c r="L887" s="66">
        <v>16969.239000000001</v>
      </c>
      <c r="M887" s="128">
        <v>16161.18</v>
      </c>
    </row>
    <row r="888" spans="1:13" ht="30" customHeight="1" x14ac:dyDescent="0.35">
      <c r="A888" s="66">
        <v>8471160</v>
      </c>
      <c r="B888" s="66" t="s">
        <v>506</v>
      </c>
      <c r="C888" s="66">
        <v>432209</v>
      </c>
      <c r="D888" s="66" t="s">
        <v>138</v>
      </c>
      <c r="E888" s="66" t="str">
        <f t="shared" si="18"/>
        <v>847.8471160.1.432209.000000.847001.200179</v>
      </c>
      <c r="F888" s="56" t="s">
        <v>21</v>
      </c>
      <c r="G888" s="56">
        <v>847001</v>
      </c>
      <c r="H888" s="56" t="s">
        <v>23</v>
      </c>
      <c r="I888" s="56">
        <v>200179</v>
      </c>
      <c r="J888" s="66" t="s">
        <v>4452</v>
      </c>
      <c r="K888" s="66">
        <v>1</v>
      </c>
      <c r="L888" s="66">
        <v>11190.9</v>
      </c>
      <c r="M888" s="128">
        <v>10658</v>
      </c>
    </row>
    <row r="889" spans="1:13" ht="30" customHeight="1" x14ac:dyDescent="0.35">
      <c r="A889" s="66">
        <v>8471160</v>
      </c>
      <c r="B889" s="66" t="s">
        <v>506</v>
      </c>
      <c r="C889" s="66">
        <v>432209</v>
      </c>
      <c r="D889" s="66" t="s">
        <v>138</v>
      </c>
      <c r="E889" s="66" t="str">
        <f t="shared" si="18"/>
        <v>847.8471160.1.432209.000000.847001.200179</v>
      </c>
      <c r="F889" s="56" t="s">
        <v>21</v>
      </c>
      <c r="G889" s="56">
        <v>847001</v>
      </c>
      <c r="H889" s="56" t="s">
        <v>23</v>
      </c>
      <c r="I889" s="56">
        <v>200179</v>
      </c>
      <c r="J889" s="66" t="s">
        <v>4453</v>
      </c>
      <c r="K889" s="66">
        <v>1</v>
      </c>
      <c r="L889" s="66">
        <v>12600</v>
      </c>
      <c r="M889" s="128">
        <v>12000</v>
      </c>
    </row>
    <row r="890" spans="1:13" ht="30" customHeight="1" x14ac:dyDescent="0.35">
      <c r="A890" s="66">
        <v>8471160</v>
      </c>
      <c r="B890" s="66" t="s">
        <v>506</v>
      </c>
      <c r="C890" s="66">
        <v>432209</v>
      </c>
      <c r="D890" s="66" t="s">
        <v>138</v>
      </c>
      <c r="E890" s="66" t="str">
        <f t="shared" si="18"/>
        <v>847.8471160.1.432209.000000.847001.200179</v>
      </c>
      <c r="F890" s="56" t="s">
        <v>21</v>
      </c>
      <c r="G890" s="56">
        <v>847001</v>
      </c>
      <c r="H890" s="56" t="s">
        <v>23</v>
      </c>
      <c r="I890" s="56">
        <v>200179</v>
      </c>
      <c r="J890" s="66" t="s">
        <v>4454</v>
      </c>
      <c r="K890" s="66">
        <v>1</v>
      </c>
      <c r="L890" s="66">
        <v>1754.0775000000001</v>
      </c>
      <c r="M890" s="128">
        <v>1670.55</v>
      </c>
    </row>
    <row r="891" spans="1:13" ht="30" customHeight="1" x14ac:dyDescent="0.35">
      <c r="A891" s="66">
        <v>8471160</v>
      </c>
      <c r="B891" s="66" t="s">
        <v>506</v>
      </c>
      <c r="C891" s="66">
        <v>432209</v>
      </c>
      <c r="D891" s="66" t="s">
        <v>138</v>
      </c>
      <c r="E891" s="66" t="str">
        <f t="shared" si="18"/>
        <v>847.8471160.1.432209.000000.847001.200179</v>
      </c>
      <c r="F891" s="56" t="s">
        <v>21</v>
      </c>
      <c r="G891" s="56">
        <v>847001</v>
      </c>
      <c r="H891" s="56" t="s">
        <v>23</v>
      </c>
      <c r="I891" s="56">
        <v>200179</v>
      </c>
      <c r="J891" s="66" t="s">
        <v>4455</v>
      </c>
      <c r="K891" s="66">
        <v>1</v>
      </c>
      <c r="L891" s="66">
        <v>30870</v>
      </c>
      <c r="M891" s="128">
        <v>29400</v>
      </c>
    </row>
    <row r="892" spans="1:13" ht="30" customHeight="1" x14ac:dyDescent="0.35">
      <c r="A892" s="66">
        <v>8471160</v>
      </c>
      <c r="B892" s="66" t="s">
        <v>506</v>
      </c>
      <c r="C892" s="66">
        <v>432209</v>
      </c>
      <c r="D892" s="66" t="s">
        <v>138</v>
      </c>
      <c r="E892" s="66" t="str">
        <f t="shared" si="18"/>
        <v>847.8471160.1.432209.000000.847001.200179</v>
      </c>
      <c r="F892" s="56" t="s">
        <v>21</v>
      </c>
      <c r="G892" s="56">
        <v>847001</v>
      </c>
      <c r="H892" s="56" t="s">
        <v>23</v>
      </c>
      <c r="I892" s="56">
        <v>200179</v>
      </c>
      <c r="J892" s="66" t="s">
        <v>4456</v>
      </c>
      <c r="K892" s="66">
        <v>1</v>
      </c>
      <c r="L892" s="66">
        <v>38587.5</v>
      </c>
      <c r="M892" s="128">
        <v>36750</v>
      </c>
    </row>
    <row r="893" spans="1:13" ht="30" customHeight="1" x14ac:dyDescent="0.35">
      <c r="A893" s="66">
        <v>8471160</v>
      </c>
      <c r="B893" s="66" t="s">
        <v>506</v>
      </c>
      <c r="C893" s="66">
        <v>432209</v>
      </c>
      <c r="D893" s="66" t="s">
        <v>138</v>
      </c>
      <c r="E893" s="66" t="str">
        <f t="shared" ref="E893:E956" si="19">CONCATENATE(847,".",A893,".",1,".",C893,".","000000",".",G893,".",I893)</f>
        <v>847.8471160.1.432209.000000.847001.200179</v>
      </c>
      <c r="F893" s="56" t="s">
        <v>21</v>
      </c>
      <c r="G893" s="56">
        <v>847001</v>
      </c>
      <c r="H893" s="56" t="s">
        <v>23</v>
      </c>
      <c r="I893" s="56">
        <v>200179</v>
      </c>
      <c r="J893" s="66" t="s">
        <v>4457</v>
      </c>
      <c r="K893" s="66">
        <v>1</v>
      </c>
      <c r="L893" s="66">
        <v>4354.875</v>
      </c>
      <c r="M893" s="128">
        <v>4147.5</v>
      </c>
    </row>
    <row r="894" spans="1:13" ht="30" customHeight="1" x14ac:dyDescent="0.35">
      <c r="A894" s="66">
        <v>8471160</v>
      </c>
      <c r="B894" s="66" t="s">
        <v>506</v>
      </c>
      <c r="C894" s="66">
        <v>432209</v>
      </c>
      <c r="D894" s="66" t="s">
        <v>138</v>
      </c>
      <c r="E894" s="66" t="str">
        <f t="shared" si="19"/>
        <v>847.8471160.1.432209.000000.847001.200179</v>
      </c>
      <c r="F894" s="56" t="s">
        <v>21</v>
      </c>
      <c r="G894" s="56">
        <v>847001</v>
      </c>
      <c r="H894" s="56" t="s">
        <v>23</v>
      </c>
      <c r="I894" s="56">
        <v>200179</v>
      </c>
      <c r="J894" s="66" t="s">
        <v>4458</v>
      </c>
      <c r="K894" s="66">
        <v>1</v>
      </c>
      <c r="L894" s="66">
        <v>9181.6200000000008</v>
      </c>
      <c r="M894" s="128">
        <v>8744.4</v>
      </c>
    </row>
    <row r="895" spans="1:13" ht="30" customHeight="1" x14ac:dyDescent="0.35">
      <c r="A895" s="66">
        <v>8471160</v>
      </c>
      <c r="B895" s="66" t="s">
        <v>506</v>
      </c>
      <c r="C895" s="66">
        <v>432209</v>
      </c>
      <c r="D895" s="66" t="s">
        <v>138</v>
      </c>
      <c r="E895" s="66" t="str">
        <f t="shared" si="19"/>
        <v>847.8471160.1.432209.000000.847001.200179</v>
      </c>
      <c r="F895" s="56" t="s">
        <v>21</v>
      </c>
      <c r="G895" s="56">
        <v>847001</v>
      </c>
      <c r="H895" s="56" t="s">
        <v>23</v>
      </c>
      <c r="I895" s="56">
        <v>200179</v>
      </c>
      <c r="J895" s="66" t="s">
        <v>4459</v>
      </c>
      <c r="K895" s="66">
        <v>1</v>
      </c>
      <c r="L895" s="66">
        <v>17915.625</v>
      </c>
      <c r="M895" s="128">
        <v>17062.5</v>
      </c>
    </row>
    <row r="896" spans="1:13" ht="30" customHeight="1" x14ac:dyDescent="0.35">
      <c r="A896" s="66">
        <v>8471160</v>
      </c>
      <c r="B896" s="66" t="s">
        <v>506</v>
      </c>
      <c r="C896" s="66">
        <v>432209</v>
      </c>
      <c r="D896" s="66" t="s">
        <v>138</v>
      </c>
      <c r="E896" s="66" t="str">
        <f t="shared" si="19"/>
        <v>847.8471160.1.432209.000000.847001.200179</v>
      </c>
      <c r="F896" s="56" t="s">
        <v>21</v>
      </c>
      <c r="G896" s="56">
        <v>847001</v>
      </c>
      <c r="H896" s="56" t="s">
        <v>23</v>
      </c>
      <c r="I896" s="56">
        <v>200179</v>
      </c>
      <c r="J896" s="66" t="s">
        <v>4460</v>
      </c>
      <c r="K896" s="66">
        <v>1</v>
      </c>
      <c r="L896" s="66">
        <v>15071.7</v>
      </c>
      <c r="M896" s="128">
        <v>14354</v>
      </c>
    </row>
    <row r="897" spans="1:13" ht="30" customHeight="1" x14ac:dyDescent="0.35">
      <c r="A897" s="66">
        <v>8471160</v>
      </c>
      <c r="B897" s="66" t="s">
        <v>506</v>
      </c>
      <c r="C897" s="66">
        <v>432209</v>
      </c>
      <c r="D897" s="66" t="s">
        <v>138</v>
      </c>
      <c r="E897" s="66" t="str">
        <f t="shared" si="19"/>
        <v>847.8471160.1.432209.000000.847001.200179</v>
      </c>
      <c r="F897" s="56" t="s">
        <v>21</v>
      </c>
      <c r="G897" s="56">
        <v>847001</v>
      </c>
      <c r="H897" s="56" t="s">
        <v>23</v>
      </c>
      <c r="I897" s="56">
        <v>200179</v>
      </c>
      <c r="J897" s="66" t="s">
        <v>4461</v>
      </c>
      <c r="K897" s="66">
        <v>1</v>
      </c>
      <c r="L897" s="66">
        <v>5617.5105000000003</v>
      </c>
      <c r="M897" s="128">
        <v>5350.01</v>
      </c>
    </row>
    <row r="898" spans="1:13" ht="30" customHeight="1" x14ac:dyDescent="0.35">
      <c r="A898" s="66">
        <v>8471160</v>
      </c>
      <c r="B898" s="66" t="s">
        <v>506</v>
      </c>
      <c r="C898" s="66">
        <v>432209</v>
      </c>
      <c r="D898" s="66" t="s">
        <v>138</v>
      </c>
      <c r="E898" s="66" t="str">
        <f t="shared" si="19"/>
        <v>847.8471160.1.432209.000000.847001.200179</v>
      </c>
      <c r="F898" s="56" t="s">
        <v>21</v>
      </c>
      <c r="G898" s="56">
        <v>847001</v>
      </c>
      <c r="H898" s="56" t="s">
        <v>23</v>
      </c>
      <c r="I898" s="56">
        <v>200179</v>
      </c>
      <c r="J898" s="66" t="s">
        <v>4462</v>
      </c>
      <c r="K898" s="66">
        <v>1</v>
      </c>
      <c r="L898" s="66">
        <v>42000</v>
      </c>
      <c r="M898" s="128">
        <v>40000</v>
      </c>
    </row>
    <row r="899" spans="1:13" ht="30" customHeight="1" x14ac:dyDescent="0.35">
      <c r="A899" s="66">
        <v>8471160</v>
      </c>
      <c r="B899" s="66" t="s">
        <v>506</v>
      </c>
      <c r="C899" s="66">
        <v>432209</v>
      </c>
      <c r="D899" s="66" t="s">
        <v>138</v>
      </c>
      <c r="E899" s="66" t="str">
        <f t="shared" si="19"/>
        <v>847.8471160.1.432209.000000.847001.200179</v>
      </c>
      <c r="F899" s="56" t="s">
        <v>21</v>
      </c>
      <c r="G899" s="56">
        <v>847001</v>
      </c>
      <c r="H899" s="56" t="s">
        <v>23</v>
      </c>
      <c r="I899" s="56">
        <v>200179</v>
      </c>
      <c r="J899" s="66" t="s">
        <v>4463</v>
      </c>
      <c r="K899" s="66">
        <v>1</v>
      </c>
      <c r="L899" s="66">
        <v>24948.042000000001</v>
      </c>
      <c r="M899" s="128">
        <v>23760.04</v>
      </c>
    </row>
    <row r="900" spans="1:13" ht="30" customHeight="1" x14ac:dyDescent="0.35">
      <c r="A900" s="66">
        <v>8471160</v>
      </c>
      <c r="B900" s="66" t="s">
        <v>506</v>
      </c>
      <c r="C900" s="66">
        <v>432209</v>
      </c>
      <c r="D900" s="66" t="s">
        <v>138</v>
      </c>
      <c r="E900" s="66" t="str">
        <f t="shared" si="19"/>
        <v>847.8471160.1.432209.000000.847001.200179</v>
      </c>
      <c r="F900" s="56" t="s">
        <v>21</v>
      </c>
      <c r="G900" s="56">
        <v>847001</v>
      </c>
      <c r="H900" s="56" t="s">
        <v>23</v>
      </c>
      <c r="I900" s="56">
        <v>200179</v>
      </c>
      <c r="J900" s="66" t="s">
        <v>4464</v>
      </c>
      <c r="K900" s="66">
        <v>1</v>
      </c>
      <c r="L900" s="66">
        <v>22050</v>
      </c>
      <c r="M900" s="128">
        <v>21000</v>
      </c>
    </row>
    <row r="901" spans="1:13" ht="30" customHeight="1" x14ac:dyDescent="0.35">
      <c r="A901" s="66">
        <v>8471160</v>
      </c>
      <c r="B901" s="66" t="s">
        <v>506</v>
      </c>
      <c r="C901" s="66">
        <v>432209</v>
      </c>
      <c r="D901" s="66" t="s">
        <v>138</v>
      </c>
      <c r="E901" s="66" t="str">
        <f t="shared" si="19"/>
        <v>847.8471160.1.432209.000000.847001.200179</v>
      </c>
      <c r="F901" s="56" t="s">
        <v>21</v>
      </c>
      <c r="G901" s="56">
        <v>847001</v>
      </c>
      <c r="H901" s="56" t="s">
        <v>23</v>
      </c>
      <c r="I901" s="56">
        <v>200179</v>
      </c>
      <c r="J901" s="66" t="s">
        <v>4465</v>
      </c>
      <c r="K901" s="66">
        <v>1</v>
      </c>
      <c r="L901" s="66">
        <v>8637.6675000000014</v>
      </c>
      <c r="M901" s="128">
        <v>8226.35</v>
      </c>
    </row>
    <row r="902" spans="1:13" ht="30" customHeight="1" x14ac:dyDescent="0.35">
      <c r="A902" s="66">
        <v>8471160</v>
      </c>
      <c r="B902" s="66" t="s">
        <v>506</v>
      </c>
      <c r="C902" s="66">
        <v>432209</v>
      </c>
      <c r="D902" s="66" t="s">
        <v>138</v>
      </c>
      <c r="E902" s="66" t="str">
        <f t="shared" si="19"/>
        <v>847.8471160.1.432209.000000.847001.200179</v>
      </c>
      <c r="F902" s="56" t="s">
        <v>21</v>
      </c>
      <c r="G902" s="56">
        <v>847001</v>
      </c>
      <c r="H902" s="56" t="s">
        <v>23</v>
      </c>
      <c r="I902" s="56">
        <v>200179</v>
      </c>
      <c r="J902" s="66" t="s">
        <v>4466</v>
      </c>
      <c r="K902" s="66">
        <v>1</v>
      </c>
      <c r="L902" s="66">
        <v>5217.2714999999998</v>
      </c>
      <c r="M902" s="128">
        <v>4968.83</v>
      </c>
    </row>
    <row r="903" spans="1:13" ht="30" customHeight="1" x14ac:dyDescent="0.35">
      <c r="A903" s="66">
        <v>8471160</v>
      </c>
      <c r="B903" s="66" t="s">
        <v>506</v>
      </c>
      <c r="C903" s="66">
        <v>432209</v>
      </c>
      <c r="D903" s="66" t="s">
        <v>138</v>
      </c>
      <c r="E903" s="66" t="str">
        <f t="shared" si="19"/>
        <v>847.8471160.1.432209.000000.847001.200179</v>
      </c>
      <c r="F903" s="56" t="s">
        <v>21</v>
      </c>
      <c r="G903" s="56">
        <v>847001</v>
      </c>
      <c r="H903" s="56" t="s">
        <v>23</v>
      </c>
      <c r="I903" s="56">
        <v>200179</v>
      </c>
      <c r="J903" s="66" t="s">
        <v>4467</v>
      </c>
      <c r="K903" s="66">
        <v>1</v>
      </c>
      <c r="L903" s="66">
        <v>26460</v>
      </c>
      <c r="M903" s="128">
        <v>25200</v>
      </c>
    </row>
    <row r="904" spans="1:13" ht="30" customHeight="1" x14ac:dyDescent="0.35">
      <c r="A904" s="66">
        <v>8471160</v>
      </c>
      <c r="B904" s="66" t="s">
        <v>506</v>
      </c>
      <c r="C904" s="66">
        <v>432209</v>
      </c>
      <c r="D904" s="66" t="s">
        <v>138</v>
      </c>
      <c r="E904" s="66" t="str">
        <f t="shared" si="19"/>
        <v>847.8471160.1.432209.000000.847001.200179</v>
      </c>
      <c r="F904" s="56" t="s">
        <v>21</v>
      </c>
      <c r="G904" s="56">
        <v>847001</v>
      </c>
      <c r="H904" s="56" t="s">
        <v>23</v>
      </c>
      <c r="I904" s="56">
        <v>200179</v>
      </c>
      <c r="J904" s="66" t="s">
        <v>4468</v>
      </c>
      <c r="K904" s="66">
        <v>1</v>
      </c>
      <c r="L904" s="66">
        <v>23220.75</v>
      </c>
      <c r="M904" s="128">
        <v>22115</v>
      </c>
    </row>
    <row r="905" spans="1:13" ht="30" customHeight="1" x14ac:dyDescent="0.35">
      <c r="A905" s="66">
        <v>8471160</v>
      </c>
      <c r="B905" s="66" t="s">
        <v>506</v>
      </c>
      <c r="C905" s="66">
        <v>432209</v>
      </c>
      <c r="D905" s="66" t="s">
        <v>138</v>
      </c>
      <c r="E905" s="66" t="str">
        <f t="shared" si="19"/>
        <v>847.8471160.1.432209.000000.847001.200179</v>
      </c>
      <c r="F905" s="56" t="s">
        <v>21</v>
      </c>
      <c r="G905" s="56">
        <v>847001</v>
      </c>
      <c r="H905" s="56" t="s">
        <v>23</v>
      </c>
      <c r="I905" s="56">
        <v>200179</v>
      </c>
      <c r="J905" s="66" t="s">
        <v>4469</v>
      </c>
      <c r="K905" s="66">
        <v>1</v>
      </c>
      <c r="L905" s="66">
        <v>8925</v>
      </c>
      <c r="M905" s="128">
        <v>8500</v>
      </c>
    </row>
    <row r="906" spans="1:13" ht="30" customHeight="1" x14ac:dyDescent="0.35">
      <c r="A906" s="66">
        <v>8471160</v>
      </c>
      <c r="B906" s="66" t="s">
        <v>506</v>
      </c>
      <c r="C906" s="66">
        <v>432209</v>
      </c>
      <c r="D906" s="66" t="s">
        <v>138</v>
      </c>
      <c r="E906" s="66" t="str">
        <f t="shared" si="19"/>
        <v>847.8471160.1.432209.000000.847001.200179</v>
      </c>
      <c r="F906" s="56" t="s">
        <v>21</v>
      </c>
      <c r="G906" s="56">
        <v>847001</v>
      </c>
      <c r="H906" s="56" t="s">
        <v>23</v>
      </c>
      <c r="I906" s="56">
        <v>200179</v>
      </c>
      <c r="J906" s="66" t="s">
        <v>4470</v>
      </c>
      <c r="K906" s="66">
        <v>1</v>
      </c>
      <c r="L906" s="66">
        <v>5784.9855000000007</v>
      </c>
      <c r="M906" s="128">
        <v>5509.51</v>
      </c>
    </row>
    <row r="907" spans="1:13" ht="30" customHeight="1" x14ac:dyDescent="0.35">
      <c r="A907" s="66">
        <v>8471160</v>
      </c>
      <c r="B907" s="66" t="s">
        <v>506</v>
      </c>
      <c r="C907" s="66">
        <v>432209</v>
      </c>
      <c r="D907" s="66" t="s">
        <v>138</v>
      </c>
      <c r="E907" s="66" t="str">
        <f t="shared" si="19"/>
        <v>847.8471160.1.432209.000000.847001.200179</v>
      </c>
      <c r="F907" s="56" t="s">
        <v>21</v>
      </c>
      <c r="G907" s="56">
        <v>847001</v>
      </c>
      <c r="H907" s="56" t="s">
        <v>23</v>
      </c>
      <c r="I907" s="56">
        <v>200179</v>
      </c>
      <c r="J907" s="66" t="s">
        <v>4471</v>
      </c>
      <c r="K907" s="66">
        <v>1</v>
      </c>
      <c r="L907" s="66">
        <v>5784.9855000000007</v>
      </c>
      <c r="M907" s="128">
        <v>5509.51</v>
      </c>
    </row>
    <row r="908" spans="1:13" ht="30" customHeight="1" x14ac:dyDescent="0.35">
      <c r="A908" s="66">
        <v>8471160</v>
      </c>
      <c r="B908" s="66" t="s">
        <v>506</v>
      </c>
      <c r="C908" s="66">
        <v>432209</v>
      </c>
      <c r="D908" s="66" t="s">
        <v>138</v>
      </c>
      <c r="E908" s="66" t="str">
        <f t="shared" si="19"/>
        <v>847.8471160.1.432209.000000.847001.200179</v>
      </c>
      <c r="F908" s="56" t="s">
        <v>21</v>
      </c>
      <c r="G908" s="56">
        <v>847001</v>
      </c>
      <c r="H908" s="56" t="s">
        <v>23</v>
      </c>
      <c r="I908" s="56">
        <v>200179</v>
      </c>
      <c r="J908" s="66" t="s">
        <v>4472</v>
      </c>
      <c r="K908" s="66">
        <v>1</v>
      </c>
      <c r="L908" s="66">
        <v>3856.6605000000004</v>
      </c>
      <c r="M908" s="128">
        <v>3673.01</v>
      </c>
    </row>
    <row r="909" spans="1:13" ht="30" customHeight="1" x14ac:dyDescent="0.35">
      <c r="A909" s="66">
        <v>8471160</v>
      </c>
      <c r="B909" s="66" t="s">
        <v>506</v>
      </c>
      <c r="C909" s="66">
        <v>432209</v>
      </c>
      <c r="D909" s="66" t="s">
        <v>138</v>
      </c>
      <c r="E909" s="66" t="str">
        <f t="shared" si="19"/>
        <v>847.8471160.1.432209.000000.847001.200179</v>
      </c>
      <c r="F909" s="56" t="s">
        <v>21</v>
      </c>
      <c r="G909" s="56">
        <v>847001</v>
      </c>
      <c r="H909" s="56" t="s">
        <v>23</v>
      </c>
      <c r="I909" s="56">
        <v>200179</v>
      </c>
      <c r="J909" s="66" t="s">
        <v>4473</v>
      </c>
      <c r="K909" s="66">
        <v>1</v>
      </c>
      <c r="L909" s="66">
        <v>3856.6605000000004</v>
      </c>
      <c r="M909" s="128">
        <v>3673.01</v>
      </c>
    </row>
    <row r="910" spans="1:13" ht="30" customHeight="1" x14ac:dyDescent="0.35">
      <c r="A910" s="66">
        <v>8471160</v>
      </c>
      <c r="B910" s="66" t="s">
        <v>506</v>
      </c>
      <c r="C910" s="66">
        <v>432209</v>
      </c>
      <c r="D910" s="66" t="s">
        <v>138</v>
      </c>
      <c r="E910" s="66" t="str">
        <f t="shared" si="19"/>
        <v>847.8471160.1.432209.000000.847001.200179</v>
      </c>
      <c r="F910" s="56" t="s">
        <v>21</v>
      </c>
      <c r="G910" s="56">
        <v>847001</v>
      </c>
      <c r="H910" s="56" t="s">
        <v>23</v>
      </c>
      <c r="I910" s="56">
        <v>200179</v>
      </c>
      <c r="J910" s="66" t="s">
        <v>4474</v>
      </c>
      <c r="K910" s="66">
        <v>1</v>
      </c>
      <c r="L910" s="66">
        <v>12760.65</v>
      </c>
      <c r="M910" s="128">
        <v>12153</v>
      </c>
    </row>
    <row r="911" spans="1:13" ht="30" customHeight="1" x14ac:dyDescent="0.35">
      <c r="A911" s="66">
        <v>8471160</v>
      </c>
      <c r="B911" s="66" t="s">
        <v>506</v>
      </c>
      <c r="C911" s="66">
        <v>432209</v>
      </c>
      <c r="D911" s="66" t="s">
        <v>138</v>
      </c>
      <c r="E911" s="66" t="str">
        <f t="shared" si="19"/>
        <v>847.8471160.1.432209.000000.847001.200179</v>
      </c>
      <c r="F911" s="56" t="s">
        <v>21</v>
      </c>
      <c r="G911" s="56">
        <v>847001</v>
      </c>
      <c r="H911" s="56" t="s">
        <v>23</v>
      </c>
      <c r="I911" s="56">
        <v>200179</v>
      </c>
      <c r="J911" s="66" t="s">
        <v>4475</v>
      </c>
      <c r="K911" s="66">
        <v>1</v>
      </c>
      <c r="L911" s="66">
        <v>4630.5</v>
      </c>
      <c r="M911" s="128">
        <v>4410</v>
      </c>
    </row>
    <row r="912" spans="1:13" ht="30" customHeight="1" x14ac:dyDescent="0.35">
      <c r="A912" s="66">
        <v>8471160</v>
      </c>
      <c r="B912" s="66" t="s">
        <v>506</v>
      </c>
      <c r="C912" s="66">
        <v>432209</v>
      </c>
      <c r="D912" s="66" t="s">
        <v>138</v>
      </c>
      <c r="E912" s="66" t="str">
        <f t="shared" si="19"/>
        <v>847.8471160.1.432209.000000.847001.200179</v>
      </c>
      <c r="F912" s="56" t="s">
        <v>21</v>
      </c>
      <c r="G912" s="56">
        <v>847001</v>
      </c>
      <c r="H912" s="56" t="s">
        <v>23</v>
      </c>
      <c r="I912" s="56">
        <v>200179</v>
      </c>
      <c r="J912" s="66" t="s">
        <v>4476</v>
      </c>
      <c r="K912" s="66">
        <v>1</v>
      </c>
      <c r="L912" s="66">
        <v>1156.9950000000001</v>
      </c>
      <c r="M912" s="128">
        <v>1101.9000000000001</v>
      </c>
    </row>
    <row r="913" spans="1:13" ht="30" customHeight="1" x14ac:dyDescent="0.35">
      <c r="A913" s="66">
        <v>8471160</v>
      </c>
      <c r="B913" s="66" t="s">
        <v>506</v>
      </c>
      <c r="C913" s="66">
        <v>432209</v>
      </c>
      <c r="D913" s="66" t="s">
        <v>138</v>
      </c>
      <c r="E913" s="66" t="str">
        <f t="shared" si="19"/>
        <v>847.8471160.1.432209.000000.847001.200179</v>
      </c>
      <c r="F913" s="56" t="s">
        <v>21</v>
      </c>
      <c r="G913" s="56">
        <v>847001</v>
      </c>
      <c r="H913" s="56" t="s">
        <v>23</v>
      </c>
      <c r="I913" s="56">
        <v>200179</v>
      </c>
      <c r="J913" s="66" t="s">
        <v>4477</v>
      </c>
      <c r="K913" s="66">
        <v>1</v>
      </c>
      <c r="L913" s="66">
        <v>3026.1</v>
      </c>
      <c r="M913" s="128">
        <v>2882</v>
      </c>
    </row>
    <row r="914" spans="1:13" ht="30" customHeight="1" x14ac:dyDescent="0.35">
      <c r="A914" s="66">
        <v>8471160</v>
      </c>
      <c r="B914" s="66" t="s">
        <v>506</v>
      </c>
      <c r="C914" s="66">
        <v>432209</v>
      </c>
      <c r="D914" s="66" t="s">
        <v>138</v>
      </c>
      <c r="E914" s="66" t="str">
        <f t="shared" si="19"/>
        <v>847.8471160.1.432209.000000.847001.200179</v>
      </c>
      <c r="F914" s="56" t="s">
        <v>21</v>
      </c>
      <c r="G914" s="56">
        <v>847001</v>
      </c>
      <c r="H914" s="56" t="s">
        <v>23</v>
      </c>
      <c r="I914" s="56">
        <v>200179</v>
      </c>
      <c r="J914" s="66" t="s">
        <v>4478</v>
      </c>
      <c r="K914" s="66">
        <v>1</v>
      </c>
      <c r="L914" s="66">
        <v>63000</v>
      </c>
      <c r="M914" s="128">
        <v>60000</v>
      </c>
    </row>
    <row r="915" spans="1:13" ht="30" customHeight="1" x14ac:dyDescent="0.35">
      <c r="A915" s="66">
        <v>8471160</v>
      </c>
      <c r="B915" s="66" t="s">
        <v>506</v>
      </c>
      <c r="C915" s="66">
        <v>432209</v>
      </c>
      <c r="D915" s="66" t="s">
        <v>138</v>
      </c>
      <c r="E915" s="66" t="str">
        <f t="shared" si="19"/>
        <v>847.8471160.1.432209.000000.847001.200179</v>
      </c>
      <c r="F915" s="56" t="s">
        <v>21</v>
      </c>
      <c r="G915" s="56">
        <v>847001</v>
      </c>
      <c r="H915" s="56" t="s">
        <v>23</v>
      </c>
      <c r="I915" s="56">
        <v>200179</v>
      </c>
      <c r="J915" s="66" t="s">
        <v>4479</v>
      </c>
      <c r="K915" s="66">
        <v>1</v>
      </c>
      <c r="L915" s="66">
        <v>10500</v>
      </c>
      <c r="M915" s="128">
        <v>10000</v>
      </c>
    </row>
    <row r="916" spans="1:13" ht="30" customHeight="1" x14ac:dyDescent="0.35">
      <c r="A916" s="66">
        <v>8471160</v>
      </c>
      <c r="B916" s="66" t="s">
        <v>506</v>
      </c>
      <c r="C916" s="66">
        <v>432209</v>
      </c>
      <c r="D916" s="66" t="s">
        <v>138</v>
      </c>
      <c r="E916" s="66" t="str">
        <f t="shared" si="19"/>
        <v>847.8471160.1.432209.000000.847001.200179</v>
      </c>
      <c r="F916" s="56" t="s">
        <v>21</v>
      </c>
      <c r="G916" s="56">
        <v>847001</v>
      </c>
      <c r="H916" s="56" t="s">
        <v>23</v>
      </c>
      <c r="I916" s="56">
        <v>200179</v>
      </c>
      <c r="J916" s="66" t="s">
        <v>4480</v>
      </c>
      <c r="K916" s="66">
        <v>1</v>
      </c>
      <c r="L916" s="66">
        <v>27157.200000000001</v>
      </c>
      <c r="M916" s="128">
        <v>25864</v>
      </c>
    </row>
    <row r="917" spans="1:13" ht="30" customHeight="1" x14ac:dyDescent="0.35">
      <c r="A917" s="66">
        <v>8471160</v>
      </c>
      <c r="B917" s="66" t="s">
        <v>506</v>
      </c>
      <c r="C917" s="66">
        <v>432209</v>
      </c>
      <c r="D917" s="66" t="s">
        <v>138</v>
      </c>
      <c r="E917" s="66" t="str">
        <f t="shared" si="19"/>
        <v>847.8471160.1.432209.000000.847001.200179</v>
      </c>
      <c r="F917" s="56" t="s">
        <v>21</v>
      </c>
      <c r="G917" s="56">
        <v>847001</v>
      </c>
      <c r="H917" s="56" t="s">
        <v>23</v>
      </c>
      <c r="I917" s="56">
        <v>200179</v>
      </c>
      <c r="J917" s="66" t="s">
        <v>4481</v>
      </c>
      <c r="K917" s="66">
        <v>1</v>
      </c>
      <c r="L917" s="66">
        <v>42840</v>
      </c>
      <c r="M917" s="128">
        <v>40800</v>
      </c>
    </row>
    <row r="918" spans="1:13" ht="30" customHeight="1" x14ac:dyDescent="0.35">
      <c r="A918" s="66">
        <v>8471160</v>
      </c>
      <c r="B918" s="66" t="s">
        <v>506</v>
      </c>
      <c r="C918" s="66">
        <v>432209</v>
      </c>
      <c r="D918" s="66" t="s">
        <v>138</v>
      </c>
      <c r="E918" s="66" t="str">
        <f t="shared" si="19"/>
        <v>847.8471160.1.432209.000000.847001.200179</v>
      </c>
      <c r="F918" s="56" t="s">
        <v>21</v>
      </c>
      <c r="G918" s="56">
        <v>847001</v>
      </c>
      <c r="H918" s="56" t="s">
        <v>23</v>
      </c>
      <c r="I918" s="56">
        <v>200179</v>
      </c>
      <c r="J918" s="66" t="s">
        <v>4482</v>
      </c>
      <c r="K918" s="66">
        <v>1</v>
      </c>
      <c r="L918" s="66">
        <v>186669</v>
      </c>
      <c r="M918" s="128">
        <v>177780</v>
      </c>
    </row>
    <row r="919" spans="1:13" ht="30" customHeight="1" x14ac:dyDescent="0.35">
      <c r="A919" s="66">
        <v>8471160</v>
      </c>
      <c r="B919" s="66" t="s">
        <v>506</v>
      </c>
      <c r="C919" s="66">
        <v>432209</v>
      </c>
      <c r="D919" s="66" t="s">
        <v>138</v>
      </c>
      <c r="E919" s="66" t="str">
        <f t="shared" si="19"/>
        <v>847.8471160.1.432209.000000.847001.200179</v>
      </c>
      <c r="F919" s="56" t="s">
        <v>21</v>
      </c>
      <c r="G919" s="56">
        <v>847001</v>
      </c>
      <c r="H919" s="56" t="s">
        <v>23</v>
      </c>
      <c r="I919" s="56">
        <v>200179</v>
      </c>
      <c r="J919" s="66" t="s">
        <v>4483</v>
      </c>
      <c r="K919" s="66">
        <v>1</v>
      </c>
      <c r="L919" s="66">
        <v>20475</v>
      </c>
      <c r="M919" s="128">
        <v>19500</v>
      </c>
    </row>
    <row r="920" spans="1:13" ht="30" customHeight="1" x14ac:dyDescent="0.35">
      <c r="A920" s="66">
        <v>8471160</v>
      </c>
      <c r="B920" s="66" t="s">
        <v>506</v>
      </c>
      <c r="C920" s="66">
        <v>432209</v>
      </c>
      <c r="D920" s="66" t="s">
        <v>138</v>
      </c>
      <c r="E920" s="66" t="str">
        <f t="shared" si="19"/>
        <v>847.8471160.1.432209.000000.847001.200179</v>
      </c>
      <c r="F920" s="56" t="s">
        <v>21</v>
      </c>
      <c r="G920" s="56">
        <v>847001</v>
      </c>
      <c r="H920" s="56" t="s">
        <v>23</v>
      </c>
      <c r="I920" s="56">
        <v>200179</v>
      </c>
      <c r="J920" s="66" t="s">
        <v>4484</v>
      </c>
      <c r="K920" s="66">
        <v>1</v>
      </c>
      <c r="L920" s="66">
        <v>3675</v>
      </c>
      <c r="M920" s="128">
        <v>3500</v>
      </c>
    </row>
    <row r="921" spans="1:13" ht="30" customHeight="1" x14ac:dyDescent="0.35">
      <c r="A921" s="66">
        <v>8471160</v>
      </c>
      <c r="B921" s="66" t="s">
        <v>506</v>
      </c>
      <c r="C921" s="66">
        <v>432209</v>
      </c>
      <c r="D921" s="66" t="s">
        <v>138</v>
      </c>
      <c r="E921" s="66" t="str">
        <f t="shared" si="19"/>
        <v>847.8471160.1.432209.000000.847001.200179</v>
      </c>
      <c r="F921" s="56" t="s">
        <v>21</v>
      </c>
      <c r="G921" s="56">
        <v>847001</v>
      </c>
      <c r="H921" s="56" t="s">
        <v>23</v>
      </c>
      <c r="I921" s="56">
        <v>200179</v>
      </c>
      <c r="J921" s="66" t="s">
        <v>4485</v>
      </c>
      <c r="K921" s="66">
        <v>1</v>
      </c>
      <c r="L921" s="66">
        <v>52500</v>
      </c>
      <c r="M921" s="128">
        <v>50000</v>
      </c>
    </row>
    <row r="922" spans="1:13" ht="30" customHeight="1" x14ac:dyDescent="0.35">
      <c r="A922" s="66">
        <v>8471160</v>
      </c>
      <c r="B922" s="66" t="s">
        <v>506</v>
      </c>
      <c r="C922" s="66">
        <v>432209</v>
      </c>
      <c r="D922" s="66" t="s">
        <v>138</v>
      </c>
      <c r="E922" s="66" t="str">
        <f t="shared" si="19"/>
        <v>847.8471160.1.432209.000000.847001.200179</v>
      </c>
      <c r="F922" s="56" t="s">
        <v>21</v>
      </c>
      <c r="G922" s="56">
        <v>847001</v>
      </c>
      <c r="H922" s="56" t="s">
        <v>23</v>
      </c>
      <c r="I922" s="56">
        <v>200179</v>
      </c>
      <c r="J922" s="66" t="s">
        <v>4486</v>
      </c>
      <c r="K922" s="66">
        <v>1</v>
      </c>
      <c r="L922" s="66">
        <v>120685.95000000001</v>
      </c>
      <c r="M922" s="128">
        <v>114939</v>
      </c>
    </row>
    <row r="923" spans="1:13" ht="30" customHeight="1" x14ac:dyDescent="0.35">
      <c r="A923" s="66">
        <v>8471160</v>
      </c>
      <c r="B923" s="66" t="s">
        <v>506</v>
      </c>
      <c r="C923" s="66">
        <v>432209</v>
      </c>
      <c r="D923" s="66" t="s">
        <v>138</v>
      </c>
      <c r="E923" s="66" t="str">
        <f t="shared" si="19"/>
        <v>847.8471160.1.432209.000000.847001.200179</v>
      </c>
      <c r="F923" s="56" t="s">
        <v>21</v>
      </c>
      <c r="G923" s="56">
        <v>847001</v>
      </c>
      <c r="H923" s="56" t="s">
        <v>23</v>
      </c>
      <c r="I923" s="56">
        <v>200179</v>
      </c>
      <c r="J923" s="66" t="s">
        <v>4487</v>
      </c>
      <c r="K923" s="66">
        <v>1</v>
      </c>
      <c r="L923" s="66">
        <v>44379.3</v>
      </c>
      <c r="M923" s="128">
        <v>42266</v>
      </c>
    </row>
    <row r="924" spans="1:13" ht="30" customHeight="1" x14ac:dyDescent="0.35">
      <c r="A924" s="66">
        <v>8471160</v>
      </c>
      <c r="B924" s="66" t="s">
        <v>506</v>
      </c>
      <c r="C924" s="66">
        <v>432209</v>
      </c>
      <c r="D924" s="66" t="s">
        <v>138</v>
      </c>
      <c r="E924" s="66" t="str">
        <f t="shared" si="19"/>
        <v>847.8471160.1.432209.000000.847001.200179</v>
      </c>
      <c r="F924" s="56" t="s">
        <v>21</v>
      </c>
      <c r="G924" s="56">
        <v>847001</v>
      </c>
      <c r="H924" s="56" t="s">
        <v>23</v>
      </c>
      <c r="I924" s="56">
        <v>200179</v>
      </c>
      <c r="J924" s="66" t="s">
        <v>4551</v>
      </c>
      <c r="K924" s="66">
        <v>1</v>
      </c>
      <c r="L924" s="66">
        <v>10500</v>
      </c>
      <c r="M924" s="128">
        <v>10000</v>
      </c>
    </row>
    <row r="925" spans="1:13" ht="30" customHeight="1" x14ac:dyDescent="0.35">
      <c r="A925" s="66">
        <v>8471160</v>
      </c>
      <c r="B925" s="66" t="s">
        <v>506</v>
      </c>
      <c r="C925" s="66">
        <v>432209</v>
      </c>
      <c r="D925" s="66" t="s">
        <v>138</v>
      </c>
      <c r="E925" s="66" t="str">
        <f t="shared" si="19"/>
        <v>847.8471160.1.432209.000000.847001.200179</v>
      </c>
      <c r="F925" s="56" t="s">
        <v>21</v>
      </c>
      <c r="G925" s="56">
        <v>847001</v>
      </c>
      <c r="H925" s="56" t="s">
        <v>23</v>
      </c>
      <c r="I925" s="56">
        <v>200179</v>
      </c>
      <c r="J925" s="66" t="s">
        <v>4552</v>
      </c>
      <c r="K925" s="66">
        <v>1</v>
      </c>
      <c r="L925" s="66">
        <v>15750</v>
      </c>
      <c r="M925" s="128">
        <v>15000</v>
      </c>
    </row>
    <row r="926" spans="1:13" ht="30" customHeight="1" x14ac:dyDescent="0.35">
      <c r="A926" s="66">
        <v>8471160</v>
      </c>
      <c r="B926" s="66" t="s">
        <v>506</v>
      </c>
      <c r="C926" s="66">
        <v>432209</v>
      </c>
      <c r="D926" s="66" t="s">
        <v>138</v>
      </c>
      <c r="E926" s="66" t="str">
        <f t="shared" si="19"/>
        <v>847.8471160.1.432209.000000.847001.200179</v>
      </c>
      <c r="F926" s="56" t="s">
        <v>21</v>
      </c>
      <c r="G926" s="56">
        <v>847001</v>
      </c>
      <c r="H926" s="56" t="s">
        <v>23</v>
      </c>
      <c r="I926" s="56">
        <v>200179</v>
      </c>
      <c r="J926" s="66" t="s">
        <v>4553</v>
      </c>
      <c r="K926" s="66">
        <v>1</v>
      </c>
      <c r="L926" s="66">
        <v>7035</v>
      </c>
      <c r="M926" s="128">
        <v>6700</v>
      </c>
    </row>
    <row r="927" spans="1:13" ht="30" customHeight="1" x14ac:dyDescent="0.35">
      <c r="A927" s="66">
        <v>8471160</v>
      </c>
      <c r="B927" s="66" t="s">
        <v>506</v>
      </c>
      <c r="C927" s="66">
        <v>432209</v>
      </c>
      <c r="D927" s="66" t="s">
        <v>138</v>
      </c>
      <c r="E927" s="66" t="str">
        <f t="shared" si="19"/>
        <v>847.8471160.1.432209.000000.847001.200179</v>
      </c>
      <c r="F927" s="56" t="s">
        <v>21</v>
      </c>
      <c r="G927" s="56">
        <v>847001</v>
      </c>
      <c r="H927" s="56" t="s">
        <v>23</v>
      </c>
      <c r="I927" s="56">
        <v>200179</v>
      </c>
      <c r="J927" s="66" t="s">
        <v>4554</v>
      </c>
      <c r="K927" s="66">
        <v>1</v>
      </c>
      <c r="L927" s="66">
        <v>5914.9125000000004</v>
      </c>
      <c r="M927" s="128">
        <v>5633.25</v>
      </c>
    </row>
    <row r="928" spans="1:13" ht="30" customHeight="1" x14ac:dyDescent="0.35">
      <c r="A928" s="66">
        <v>8471160</v>
      </c>
      <c r="B928" s="66" t="s">
        <v>506</v>
      </c>
      <c r="C928" s="66">
        <v>432209</v>
      </c>
      <c r="D928" s="66" t="s">
        <v>138</v>
      </c>
      <c r="E928" s="66" t="str">
        <f t="shared" si="19"/>
        <v>847.8471160.1.432209.000000.847001.200179</v>
      </c>
      <c r="F928" s="56" t="s">
        <v>21</v>
      </c>
      <c r="G928" s="56">
        <v>847001</v>
      </c>
      <c r="H928" s="56" t="s">
        <v>23</v>
      </c>
      <c r="I928" s="56">
        <v>200179</v>
      </c>
      <c r="J928" s="66" t="s">
        <v>4555</v>
      </c>
      <c r="K928" s="66">
        <v>1</v>
      </c>
      <c r="L928" s="66">
        <v>2625</v>
      </c>
      <c r="M928" s="128">
        <v>2500</v>
      </c>
    </row>
    <row r="929" spans="1:13" ht="30" customHeight="1" x14ac:dyDescent="0.35">
      <c r="A929" s="66">
        <v>8471160</v>
      </c>
      <c r="B929" s="66" t="s">
        <v>506</v>
      </c>
      <c r="C929" s="66">
        <v>432209</v>
      </c>
      <c r="D929" s="66" t="s">
        <v>138</v>
      </c>
      <c r="E929" s="66" t="str">
        <f t="shared" si="19"/>
        <v>847.8471160.1.432209.000000.847001.200179</v>
      </c>
      <c r="F929" s="56" t="s">
        <v>21</v>
      </c>
      <c r="G929" s="56">
        <v>847001</v>
      </c>
      <c r="H929" s="56" t="s">
        <v>23</v>
      </c>
      <c r="I929" s="56">
        <v>200179</v>
      </c>
      <c r="J929" s="66" t="s">
        <v>4556</v>
      </c>
      <c r="K929" s="66">
        <v>1</v>
      </c>
      <c r="L929" s="66">
        <v>4725</v>
      </c>
      <c r="M929" s="128">
        <v>4500</v>
      </c>
    </row>
    <row r="930" spans="1:13" ht="30" customHeight="1" x14ac:dyDescent="0.35">
      <c r="A930" s="66">
        <v>8471160</v>
      </c>
      <c r="B930" s="66" t="s">
        <v>506</v>
      </c>
      <c r="C930" s="66">
        <v>432209</v>
      </c>
      <c r="D930" s="66" t="s">
        <v>138</v>
      </c>
      <c r="E930" s="66" t="str">
        <f t="shared" si="19"/>
        <v>847.8471160.1.432209.000000.847001.200179</v>
      </c>
      <c r="F930" s="56" t="s">
        <v>21</v>
      </c>
      <c r="G930" s="56">
        <v>847001</v>
      </c>
      <c r="H930" s="56" t="s">
        <v>23</v>
      </c>
      <c r="I930" s="56">
        <v>200179</v>
      </c>
      <c r="J930" s="66" t="s">
        <v>4557</v>
      </c>
      <c r="K930" s="66">
        <v>1</v>
      </c>
      <c r="L930" s="66">
        <v>4725</v>
      </c>
      <c r="M930" s="128">
        <v>4500</v>
      </c>
    </row>
    <row r="931" spans="1:13" ht="30" customHeight="1" x14ac:dyDescent="0.35">
      <c r="A931" s="66">
        <v>8471160</v>
      </c>
      <c r="B931" s="66" t="s">
        <v>506</v>
      </c>
      <c r="C931" s="66">
        <v>432209</v>
      </c>
      <c r="D931" s="66" t="s">
        <v>138</v>
      </c>
      <c r="E931" s="66" t="str">
        <f t="shared" si="19"/>
        <v>847.8471160.1.432209.000000.847001.200179</v>
      </c>
      <c r="F931" s="56" t="s">
        <v>21</v>
      </c>
      <c r="G931" s="56">
        <v>847001</v>
      </c>
      <c r="H931" s="56" t="s">
        <v>23</v>
      </c>
      <c r="I931" s="56">
        <v>200179</v>
      </c>
      <c r="J931" s="66" t="s">
        <v>4558</v>
      </c>
      <c r="K931" s="66">
        <v>1</v>
      </c>
      <c r="L931" s="66">
        <v>24150</v>
      </c>
      <c r="M931" s="128">
        <v>23000</v>
      </c>
    </row>
    <row r="932" spans="1:13" ht="30" customHeight="1" x14ac:dyDescent="0.35">
      <c r="A932" s="66">
        <v>8471160</v>
      </c>
      <c r="B932" s="66" t="s">
        <v>506</v>
      </c>
      <c r="C932" s="66">
        <v>432209</v>
      </c>
      <c r="D932" s="66" t="s">
        <v>138</v>
      </c>
      <c r="E932" s="66" t="str">
        <f t="shared" si="19"/>
        <v>847.8471160.1.432209.000000.847001.200179</v>
      </c>
      <c r="F932" s="56" t="s">
        <v>21</v>
      </c>
      <c r="G932" s="56">
        <v>847001</v>
      </c>
      <c r="H932" s="56" t="s">
        <v>23</v>
      </c>
      <c r="I932" s="56">
        <v>200179</v>
      </c>
      <c r="J932" s="66" t="s">
        <v>4559</v>
      </c>
      <c r="K932" s="66">
        <v>1</v>
      </c>
      <c r="L932" s="66">
        <v>3150</v>
      </c>
      <c r="M932" s="128">
        <v>3000</v>
      </c>
    </row>
    <row r="933" spans="1:13" ht="30" customHeight="1" x14ac:dyDescent="0.35">
      <c r="A933" s="66">
        <v>8471160</v>
      </c>
      <c r="B933" s="66" t="s">
        <v>506</v>
      </c>
      <c r="C933" s="66">
        <v>432209</v>
      </c>
      <c r="D933" s="66" t="s">
        <v>138</v>
      </c>
      <c r="E933" s="66" t="str">
        <f t="shared" si="19"/>
        <v>847.8471160.1.432209.000000.847001.200179</v>
      </c>
      <c r="F933" s="56" t="s">
        <v>21</v>
      </c>
      <c r="G933" s="56">
        <v>847001</v>
      </c>
      <c r="H933" s="56" t="s">
        <v>23</v>
      </c>
      <c r="I933" s="56">
        <v>200179</v>
      </c>
      <c r="J933" s="66" t="s">
        <v>4560</v>
      </c>
      <c r="K933" s="66">
        <v>1</v>
      </c>
      <c r="L933" s="66">
        <v>15750</v>
      </c>
      <c r="M933" s="128">
        <v>15000</v>
      </c>
    </row>
    <row r="934" spans="1:13" ht="30" customHeight="1" x14ac:dyDescent="0.35">
      <c r="A934" s="66">
        <v>8471160</v>
      </c>
      <c r="B934" s="66" t="s">
        <v>506</v>
      </c>
      <c r="C934" s="66">
        <v>432209</v>
      </c>
      <c r="D934" s="66" t="s">
        <v>138</v>
      </c>
      <c r="E934" s="66" t="str">
        <f t="shared" si="19"/>
        <v>847.8471160.1.432209.000000.847001.200179</v>
      </c>
      <c r="F934" s="56" t="s">
        <v>21</v>
      </c>
      <c r="G934" s="56">
        <v>847001</v>
      </c>
      <c r="H934" s="56" t="s">
        <v>23</v>
      </c>
      <c r="I934" s="56">
        <v>200179</v>
      </c>
      <c r="J934" s="66" t="s">
        <v>4561</v>
      </c>
      <c r="K934" s="66">
        <v>1</v>
      </c>
      <c r="L934" s="66">
        <v>12600</v>
      </c>
      <c r="M934" s="128">
        <v>12000</v>
      </c>
    </row>
    <row r="935" spans="1:13" ht="30" customHeight="1" x14ac:dyDescent="0.35">
      <c r="A935" s="66">
        <v>8471160</v>
      </c>
      <c r="B935" s="66" t="s">
        <v>506</v>
      </c>
      <c r="C935" s="66">
        <v>432209</v>
      </c>
      <c r="D935" s="66" t="s">
        <v>138</v>
      </c>
      <c r="E935" s="66" t="str">
        <f t="shared" si="19"/>
        <v>847.8471160.1.432209.000000.847001.200179</v>
      </c>
      <c r="F935" s="56" t="s">
        <v>21</v>
      </c>
      <c r="G935" s="56">
        <v>847001</v>
      </c>
      <c r="H935" s="56" t="s">
        <v>23</v>
      </c>
      <c r="I935" s="56">
        <v>200179</v>
      </c>
      <c r="J935" s="66" t="s">
        <v>4562</v>
      </c>
      <c r="K935" s="66">
        <v>1</v>
      </c>
      <c r="L935" s="66">
        <v>14280</v>
      </c>
      <c r="M935" s="128">
        <v>13600</v>
      </c>
    </row>
    <row r="936" spans="1:13" ht="30" customHeight="1" x14ac:dyDescent="0.35">
      <c r="A936" s="66">
        <v>8471160</v>
      </c>
      <c r="B936" s="66" t="s">
        <v>506</v>
      </c>
      <c r="C936" s="66">
        <v>432209</v>
      </c>
      <c r="D936" s="66" t="s">
        <v>138</v>
      </c>
      <c r="E936" s="66" t="str">
        <f t="shared" si="19"/>
        <v>847.8471160.1.432209.000000.847001.200179</v>
      </c>
      <c r="F936" s="56" t="s">
        <v>21</v>
      </c>
      <c r="G936" s="56">
        <v>847001</v>
      </c>
      <c r="H936" s="56" t="s">
        <v>23</v>
      </c>
      <c r="I936" s="56">
        <v>200179</v>
      </c>
      <c r="J936" s="66" t="s">
        <v>4563</v>
      </c>
      <c r="K936" s="66">
        <v>1</v>
      </c>
      <c r="L936" s="66">
        <v>8190</v>
      </c>
      <c r="M936" s="128">
        <v>7800</v>
      </c>
    </row>
    <row r="937" spans="1:13" ht="30" customHeight="1" x14ac:dyDescent="0.35">
      <c r="A937" s="66">
        <v>8471160</v>
      </c>
      <c r="B937" s="66" t="s">
        <v>506</v>
      </c>
      <c r="C937" s="66">
        <v>432209</v>
      </c>
      <c r="D937" s="66" t="s">
        <v>138</v>
      </c>
      <c r="E937" s="66" t="str">
        <f t="shared" si="19"/>
        <v>847.8471160.1.432209.000000.847001.200179</v>
      </c>
      <c r="F937" s="56" t="s">
        <v>21</v>
      </c>
      <c r="G937" s="56">
        <v>847001</v>
      </c>
      <c r="H937" s="56" t="s">
        <v>23</v>
      </c>
      <c r="I937" s="56">
        <v>200179</v>
      </c>
      <c r="J937" s="66" t="s">
        <v>4564</v>
      </c>
      <c r="K937" s="66">
        <v>1</v>
      </c>
      <c r="L937" s="66">
        <v>6300</v>
      </c>
      <c r="M937" s="128">
        <v>6000</v>
      </c>
    </row>
    <row r="938" spans="1:13" ht="30" customHeight="1" x14ac:dyDescent="0.35">
      <c r="A938" s="66">
        <v>8471160</v>
      </c>
      <c r="B938" s="66" t="s">
        <v>506</v>
      </c>
      <c r="C938" s="66">
        <v>432209</v>
      </c>
      <c r="D938" s="66" t="s">
        <v>138</v>
      </c>
      <c r="E938" s="66" t="str">
        <f t="shared" si="19"/>
        <v>847.8471160.1.432209.000000.847001.200179</v>
      </c>
      <c r="F938" s="56" t="s">
        <v>21</v>
      </c>
      <c r="G938" s="56">
        <v>847001</v>
      </c>
      <c r="H938" s="56" t="s">
        <v>23</v>
      </c>
      <c r="I938" s="56">
        <v>200179</v>
      </c>
      <c r="J938" s="66" t="s">
        <v>4565</v>
      </c>
      <c r="K938" s="66">
        <v>1</v>
      </c>
      <c r="L938" s="66">
        <v>1260</v>
      </c>
      <c r="M938" s="128">
        <v>1200</v>
      </c>
    </row>
    <row r="939" spans="1:13" ht="30" customHeight="1" x14ac:dyDescent="0.35">
      <c r="A939" s="66">
        <v>8471160</v>
      </c>
      <c r="B939" s="66" t="s">
        <v>506</v>
      </c>
      <c r="C939" s="66">
        <v>432209</v>
      </c>
      <c r="D939" s="66" t="s">
        <v>138</v>
      </c>
      <c r="E939" s="66" t="str">
        <f t="shared" si="19"/>
        <v>847.8471160.1.432209.000000.847001.200179</v>
      </c>
      <c r="F939" s="56" t="s">
        <v>21</v>
      </c>
      <c r="G939" s="56">
        <v>847001</v>
      </c>
      <c r="H939" s="56" t="s">
        <v>23</v>
      </c>
      <c r="I939" s="56">
        <v>200179</v>
      </c>
      <c r="J939" s="66" t="s">
        <v>4566</v>
      </c>
      <c r="K939" s="66">
        <v>1</v>
      </c>
      <c r="L939" s="66">
        <v>1365</v>
      </c>
      <c r="M939" s="128">
        <v>1300</v>
      </c>
    </row>
    <row r="940" spans="1:13" ht="30" customHeight="1" x14ac:dyDescent="0.35">
      <c r="A940" s="66">
        <v>8471160</v>
      </c>
      <c r="B940" s="66" t="s">
        <v>506</v>
      </c>
      <c r="C940" s="66">
        <v>432209</v>
      </c>
      <c r="D940" s="66" t="s">
        <v>138</v>
      </c>
      <c r="E940" s="66" t="str">
        <f t="shared" si="19"/>
        <v>847.8471160.1.432209.000000.847001.200179</v>
      </c>
      <c r="F940" s="56" t="s">
        <v>21</v>
      </c>
      <c r="G940" s="56">
        <v>847001</v>
      </c>
      <c r="H940" s="56" t="s">
        <v>23</v>
      </c>
      <c r="I940" s="56">
        <v>200179</v>
      </c>
      <c r="J940" s="66" t="s">
        <v>4567</v>
      </c>
      <c r="K940" s="66">
        <v>1</v>
      </c>
      <c r="L940" s="66">
        <v>26250</v>
      </c>
      <c r="M940" s="128">
        <v>25000</v>
      </c>
    </row>
    <row r="941" spans="1:13" ht="30" customHeight="1" x14ac:dyDescent="0.35">
      <c r="A941" s="66">
        <v>8471160</v>
      </c>
      <c r="B941" s="66" t="s">
        <v>506</v>
      </c>
      <c r="C941" s="66">
        <v>432209</v>
      </c>
      <c r="D941" s="66" t="s">
        <v>138</v>
      </c>
      <c r="E941" s="66" t="str">
        <f t="shared" si="19"/>
        <v>847.8471160.1.432209.000000.847001.200179</v>
      </c>
      <c r="F941" s="56" t="s">
        <v>21</v>
      </c>
      <c r="G941" s="56">
        <v>847001</v>
      </c>
      <c r="H941" s="56" t="s">
        <v>23</v>
      </c>
      <c r="I941" s="56">
        <v>200179</v>
      </c>
      <c r="J941" s="66" t="s">
        <v>4568</v>
      </c>
      <c r="K941" s="66">
        <v>1</v>
      </c>
      <c r="L941" s="66">
        <v>10500</v>
      </c>
      <c r="M941" s="128">
        <v>10000</v>
      </c>
    </row>
    <row r="942" spans="1:13" ht="30" customHeight="1" x14ac:dyDescent="0.35">
      <c r="A942" s="66">
        <v>8471160</v>
      </c>
      <c r="B942" s="66" t="s">
        <v>506</v>
      </c>
      <c r="C942" s="66">
        <v>432209</v>
      </c>
      <c r="D942" s="66" t="s">
        <v>138</v>
      </c>
      <c r="E942" s="66" t="str">
        <f t="shared" si="19"/>
        <v>847.8471160.1.432209.000000.847001.200179</v>
      </c>
      <c r="F942" s="56" t="s">
        <v>21</v>
      </c>
      <c r="G942" s="56">
        <v>847001</v>
      </c>
      <c r="H942" s="56" t="s">
        <v>23</v>
      </c>
      <c r="I942" s="56">
        <v>200179</v>
      </c>
      <c r="J942" s="66" t="s">
        <v>4569</v>
      </c>
      <c r="K942" s="66">
        <v>1</v>
      </c>
      <c r="L942" s="66">
        <v>1575</v>
      </c>
      <c r="M942" s="128">
        <v>1500</v>
      </c>
    </row>
    <row r="943" spans="1:13" ht="30" customHeight="1" x14ac:dyDescent="0.35">
      <c r="A943" s="66">
        <v>8471160</v>
      </c>
      <c r="B943" s="66" t="s">
        <v>506</v>
      </c>
      <c r="C943" s="66">
        <v>432209</v>
      </c>
      <c r="D943" s="66" t="s">
        <v>138</v>
      </c>
      <c r="E943" s="66" t="str">
        <f t="shared" si="19"/>
        <v>847.8471160.1.432209.000000.847001.200179</v>
      </c>
      <c r="F943" s="56" t="s">
        <v>21</v>
      </c>
      <c r="G943" s="56">
        <v>847001</v>
      </c>
      <c r="H943" s="56" t="s">
        <v>23</v>
      </c>
      <c r="I943" s="56">
        <v>200179</v>
      </c>
      <c r="J943" s="66" t="s">
        <v>4570</v>
      </c>
      <c r="K943" s="66">
        <v>1</v>
      </c>
      <c r="L943" s="66">
        <v>15750</v>
      </c>
      <c r="M943" s="128">
        <v>15000</v>
      </c>
    </row>
    <row r="944" spans="1:13" ht="30" customHeight="1" x14ac:dyDescent="0.35">
      <c r="A944" s="66">
        <v>8471160</v>
      </c>
      <c r="B944" s="66" t="s">
        <v>506</v>
      </c>
      <c r="C944" s="66">
        <v>432209</v>
      </c>
      <c r="D944" s="66" t="s">
        <v>138</v>
      </c>
      <c r="E944" s="66" t="str">
        <f t="shared" si="19"/>
        <v>847.8471160.1.432209.000000.847001.200179</v>
      </c>
      <c r="F944" s="56" t="s">
        <v>21</v>
      </c>
      <c r="G944" s="56">
        <v>847001</v>
      </c>
      <c r="H944" s="56" t="s">
        <v>23</v>
      </c>
      <c r="I944" s="56">
        <v>200179</v>
      </c>
      <c r="J944" s="66" t="s">
        <v>4571</v>
      </c>
      <c r="K944" s="66">
        <v>1</v>
      </c>
      <c r="L944" s="66">
        <v>10500</v>
      </c>
      <c r="M944" s="128">
        <v>10000</v>
      </c>
    </row>
    <row r="945" spans="1:13" ht="30" customHeight="1" x14ac:dyDescent="0.35">
      <c r="A945" s="66">
        <v>8471160</v>
      </c>
      <c r="B945" s="66" t="s">
        <v>506</v>
      </c>
      <c r="C945" s="66">
        <v>432209</v>
      </c>
      <c r="D945" s="66" t="s">
        <v>138</v>
      </c>
      <c r="E945" s="66" t="str">
        <f t="shared" si="19"/>
        <v>847.8471160.1.432209.000000.847001.200179</v>
      </c>
      <c r="F945" s="56" t="s">
        <v>21</v>
      </c>
      <c r="G945" s="56">
        <v>847001</v>
      </c>
      <c r="H945" s="56" t="s">
        <v>23</v>
      </c>
      <c r="I945" s="56">
        <v>200179</v>
      </c>
      <c r="J945" s="66" t="s">
        <v>4572</v>
      </c>
      <c r="K945" s="66">
        <v>1</v>
      </c>
      <c r="L945" s="66">
        <v>27993</v>
      </c>
      <c r="M945" s="128">
        <v>26660</v>
      </c>
    </row>
    <row r="946" spans="1:13" ht="30" customHeight="1" x14ac:dyDescent="0.35">
      <c r="A946" s="66">
        <v>8471160</v>
      </c>
      <c r="B946" s="66" t="s">
        <v>506</v>
      </c>
      <c r="C946" s="66">
        <v>432209</v>
      </c>
      <c r="D946" s="66" t="s">
        <v>138</v>
      </c>
      <c r="E946" s="66" t="str">
        <f t="shared" si="19"/>
        <v>847.8471160.1.432209.000000.847001.200179</v>
      </c>
      <c r="F946" s="56" t="s">
        <v>21</v>
      </c>
      <c r="G946" s="56">
        <v>847001</v>
      </c>
      <c r="H946" s="56" t="s">
        <v>23</v>
      </c>
      <c r="I946" s="56">
        <v>200179</v>
      </c>
      <c r="J946" s="66" t="s">
        <v>4573</v>
      </c>
      <c r="K946" s="66">
        <v>1</v>
      </c>
      <c r="L946" s="66">
        <v>37800</v>
      </c>
      <c r="M946" s="128">
        <v>36000</v>
      </c>
    </row>
    <row r="947" spans="1:13" ht="30" customHeight="1" x14ac:dyDescent="0.35">
      <c r="A947" s="66">
        <v>8471160</v>
      </c>
      <c r="B947" s="66" t="s">
        <v>506</v>
      </c>
      <c r="C947" s="66">
        <v>432209</v>
      </c>
      <c r="D947" s="66" t="s">
        <v>138</v>
      </c>
      <c r="E947" s="66" t="str">
        <f t="shared" si="19"/>
        <v>847.8471160.1.432209.000000.847001.200179</v>
      </c>
      <c r="F947" s="56" t="s">
        <v>21</v>
      </c>
      <c r="G947" s="56">
        <v>847001</v>
      </c>
      <c r="H947" s="56" t="s">
        <v>23</v>
      </c>
      <c r="I947" s="56">
        <v>200179</v>
      </c>
      <c r="J947" s="66" t="s">
        <v>4574</v>
      </c>
      <c r="K947" s="66">
        <v>1</v>
      </c>
      <c r="L947" s="66">
        <v>7686</v>
      </c>
      <c r="M947" s="128">
        <v>7320</v>
      </c>
    </row>
    <row r="948" spans="1:13" ht="30" customHeight="1" x14ac:dyDescent="0.35">
      <c r="A948" s="66">
        <v>8471160</v>
      </c>
      <c r="B948" s="66" t="s">
        <v>506</v>
      </c>
      <c r="C948" s="66">
        <v>432209</v>
      </c>
      <c r="D948" s="66" t="s">
        <v>138</v>
      </c>
      <c r="E948" s="66" t="str">
        <f t="shared" si="19"/>
        <v>847.8471160.1.432209.000000.847001.200179</v>
      </c>
      <c r="F948" s="56" t="s">
        <v>21</v>
      </c>
      <c r="G948" s="56">
        <v>847001</v>
      </c>
      <c r="H948" s="56" t="s">
        <v>23</v>
      </c>
      <c r="I948" s="56">
        <v>200179</v>
      </c>
      <c r="J948" s="66" t="s">
        <v>4575</v>
      </c>
      <c r="K948" s="66">
        <v>1</v>
      </c>
      <c r="L948" s="66">
        <v>1648.5</v>
      </c>
      <c r="M948" s="128">
        <v>1570</v>
      </c>
    </row>
    <row r="949" spans="1:13" ht="30" customHeight="1" x14ac:dyDescent="0.35">
      <c r="A949" s="66">
        <v>8471160</v>
      </c>
      <c r="B949" s="66" t="s">
        <v>506</v>
      </c>
      <c r="C949" s="66">
        <v>432209</v>
      </c>
      <c r="D949" s="66" t="s">
        <v>138</v>
      </c>
      <c r="E949" s="66" t="str">
        <f t="shared" si="19"/>
        <v>847.8471160.1.432209.000000.847001.200179</v>
      </c>
      <c r="F949" s="56" t="s">
        <v>21</v>
      </c>
      <c r="G949" s="56">
        <v>847001</v>
      </c>
      <c r="H949" s="56" t="s">
        <v>23</v>
      </c>
      <c r="I949" s="56">
        <v>200179</v>
      </c>
      <c r="J949" s="66" t="s">
        <v>4576</v>
      </c>
      <c r="K949" s="66">
        <v>1</v>
      </c>
      <c r="L949" s="66">
        <v>8253</v>
      </c>
      <c r="M949" s="128">
        <v>7860</v>
      </c>
    </row>
    <row r="950" spans="1:13" ht="30" customHeight="1" x14ac:dyDescent="0.35">
      <c r="A950" s="66">
        <v>8471160</v>
      </c>
      <c r="B950" s="66" t="s">
        <v>506</v>
      </c>
      <c r="C950" s="66">
        <v>432209</v>
      </c>
      <c r="D950" s="66" t="s">
        <v>138</v>
      </c>
      <c r="E950" s="66" t="str">
        <f t="shared" si="19"/>
        <v>847.8471160.1.432209.000000.847001.200179</v>
      </c>
      <c r="F950" s="56" t="s">
        <v>21</v>
      </c>
      <c r="G950" s="56">
        <v>847001</v>
      </c>
      <c r="H950" s="56" t="s">
        <v>23</v>
      </c>
      <c r="I950" s="56">
        <v>200179</v>
      </c>
      <c r="J950" s="66" t="s">
        <v>4577</v>
      </c>
      <c r="K950" s="66">
        <v>1</v>
      </c>
      <c r="L950" s="66">
        <v>735</v>
      </c>
      <c r="M950" s="128">
        <v>700</v>
      </c>
    </row>
    <row r="951" spans="1:13" ht="30" customHeight="1" x14ac:dyDescent="0.35">
      <c r="A951" s="66">
        <v>8471160</v>
      </c>
      <c r="B951" s="66" t="s">
        <v>506</v>
      </c>
      <c r="C951" s="66">
        <v>432209</v>
      </c>
      <c r="D951" s="66" t="s">
        <v>138</v>
      </c>
      <c r="E951" s="66" t="str">
        <f t="shared" si="19"/>
        <v>847.8471160.1.432209.000000.847001.200179</v>
      </c>
      <c r="F951" s="56" t="s">
        <v>21</v>
      </c>
      <c r="G951" s="56">
        <v>847001</v>
      </c>
      <c r="H951" s="56" t="s">
        <v>23</v>
      </c>
      <c r="I951" s="56">
        <v>200179</v>
      </c>
      <c r="J951" s="66" t="s">
        <v>4578</v>
      </c>
      <c r="K951" s="66">
        <v>1</v>
      </c>
      <c r="L951" s="66">
        <v>15750</v>
      </c>
      <c r="M951" s="128">
        <v>15000</v>
      </c>
    </row>
    <row r="952" spans="1:13" ht="30" customHeight="1" x14ac:dyDescent="0.35">
      <c r="A952" s="66">
        <v>8471160</v>
      </c>
      <c r="B952" s="66" t="s">
        <v>506</v>
      </c>
      <c r="C952" s="66">
        <v>432209</v>
      </c>
      <c r="D952" s="66" t="s">
        <v>138</v>
      </c>
      <c r="E952" s="66" t="str">
        <f t="shared" si="19"/>
        <v>847.8471160.1.432209.000000.847001.200179</v>
      </c>
      <c r="F952" s="56" t="s">
        <v>21</v>
      </c>
      <c r="G952" s="56">
        <v>847001</v>
      </c>
      <c r="H952" s="56" t="s">
        <v>23</v>
      </c>
      <c r="I952" s="56">
        <v>200179</v>
      </c>
      <c r="J952" s="66" t="s">
        <v>4579</v>
      </c>
      <c r="K952" s="66">
        <v>1</v>
      </c>
      <c r="L952" s="66">
        <v>9371.25</v>
      </c>
      <c r="M952" s="128">
        <v>8925</v>
      </c>
    </row>
    <row r="953" spans="1:13" ht="30" customHeight="1" x14ac:dyDescent="0.35">
      <c r="A953" s="66">
        <v>8471160</v>
      </c>
      <c r="B953" s="66" t="s">
        <v>506</v>
      </c>
      <c r="C953" s="66">
        <v>432209</v>
      </c>
      <c r="D953" s="66" t="s">
        <v>138</v>
      </c>
      <c r="E953" s="66" t="str">
        <f t="shared" si="19"/>
        <v>847.8471160.1.432209.000000.847001.200179</v>
      </c>
      <c r="F953" s="56" t="s">
        <v>21</v>
      </c>
      <c r="G953" s="56">
        <v>847001</v>
      </c>
      <c r="H953" s="56" t="s">
        <v>23</v>
      </c>
      <c r="I953" s="56">
        <v>200179</v>
      </c>
      <c r="J953" s="66" t="s">
        <v>4580</v>
      </c>
      <c r="K953" s="66">
        <v>1</v>
      </c>
      <c r="L953" s="66">
        <v>2100</v>
      </c>
      <c r="M953" s="128">
        <v>2000</v>
      </c>
    </row>
    <row r="954" spans="1:13" ht="30" customHeight="1" x14ac:dyDescent="0.35">
      <c r="A954" s="66">
        <v>8471160</v>
      </c>
      <c r="B954" s="66" t="s">
        <v>506</v>
      </c>
      <c r="C954" s="66">
        <v>432209</v>
      </c>
      <c r="D954" s="66" t="s">
        <v>138</v>
      </c>
      <c r="E954" s="66" t="str">
        <f t="shared" si="19"/>
        <v>847.8471160.1.432209.000000.847001.200179</v>
      </c>
      <c r="F954" s="56" t="s">
        <v>21</v>
      </c>
      <c r="G954" s="56">
        <v>847001</v>
      </c>
      <c r="H954" s="56" t="s">
        <v>23</v>
      </c>
      <c r="I954" s="56">
        <v>200179</v>
      </c>
      <c r="J954" s="66" t="s">
        <v>4581</v>
      </c>
      <c r="K954" s="66">
        <v>1</v>
      </c>
      <c r="L954" s="66">
        <v>2100</v>
      </c>
      <c r="M954" s="128">
        <v>2000</v>
      </c>
    </row>
    <row r="955" spans="1:13" ht="30" customHeight="1" x14ac:dyDescent="0.35">
      <c r="A955" s="66">
        <v>8471160</v>
      </c>
      <c r="B955" s="66" t="s">
        <v>506</v>
      </c>
      <c r="C955" s="66">
        <v>432209</v>
      </c>
      <c r="D955" s="66" t="s">
        <v>138</v>
      </c>
      <c r="E955" s="66" t="str">
        <f t="shared" si="19"/>
        <v>847.8471160.1.432209.000000.847001.200179</v>
      </c>
      <c r="F955" s="56" t="s">
        <v>21</v>
      </c>
      <c r="G955" s="56">
        <v>847001</v>
      </c>
      <c r="H955" s="56" t="s">
        <v>23</v>
      </c>
      <c r="I955" s="56">
        <v>200179</v>
      </c>
      <c r="J955" s="66" t="s">
        <v>4582</v>
      </c>
      <c r="K955" s="66">
        <v>1</v>
      </c>
      <c r="L955" s="66">
        <v>6300</v>
      </c>
      <c r="M955" s="128">
        <v>6000</v>
      </c>
    </row>
    <row r="956" spans="1:13" ht="30" customHeight="1" x14ac:dyDescent="0.35">
      <c r="A956" s="66">
        <v>8471160</v>
      </c>
      <c r="B956" s="66" t="s">
        <v>506</v>
      </c>
      <c r="C956" s="66">
        <v>432209</v>
      </c>
      <c r="D956" s="66" t="s">
        <v>138</v>
      </c>
      <c r="E956" s="66" t="str">
        <f t="shared" si="19"/>
        <v>847.8471160.1.432209.000000.847001.200179</v>
      </c>
      <c r="F956" s="56" t="s">
        <v>21</v>
      </c>
      <c r="G956" s="56">
        <v>847001</v>
      </c>
      <c r="H956" s="56" t="s">
        <v>23</v>
      </c>
      <c r="I956" s="56">
        <v>200179</v>
      </c>
      <c r="J956" s="66" t="s">
        <v>4583</v>
      </c>
      <c r="K956" s="66">
        <v>1</v>
      </c>
      <c r="L956" s="66">
        <v>2100</v>
      </c>
      <c r="M956" s="128">
        <v>2000</v>
      </c>
    </row>
    <row r="957" spans="1:13" ht="30" customHeight="1" x14ac:dyDescent="0.35">
      <c r="A957" s="66">
        <v>8471160</v>
      </c>
      <c r="B957" s="66" t="s">
        <v>506</v>
      </c>
      <c r="C957" s="66">
        <v>432209</v>
      </c>
      <c r="D957" s="66" t="s">
        <v>138</v>
      </c>
      <c r="E957" s="66" t="str">
        <f t="shared" ref="E957:E1020" si="20">CONCATENATE(847,".",A957,".",1,".",C957,".","000000",".",G957,".",I957)</f>
        <v>847.8471160.1.432209.000000.847001.200179</v>
      </c>
      <c r="F957" s="56" t="s">
        <v>21</v>
      </c>
      <c r="G957" s="56">
        <v>847001</v>
      </c>
      <c r="H957" s="56" t="s">
        <v>23</v>
      </c>
      <c r="I957" s="56">
        <v>200179</v>
      </c>
      <c r="J957" s="66" t="s">
        <v>4584</v>
      </c>
      <c r="K957" s="66">
        <v>1</v>
      </c>
      <c r="L957" s="66">
        <v>8400</v>
      </c>
      <c r="M957" s="128">
        <v>8000</v>
      </c>
    </row>
    <row r="958" spans="1:13" ht="30" customHeight="1" x14ac:dyDescent="0.35">
      <c r="A958" s="66">
        <v>8471160</v>
      </c>
      <c r="B958" s="66" t="s">
        <v>506</v>
      </c>
      <c r="C958" s="66">
        <v>432209</v>
      </c>
      <c r="D958" s="66" t="s">
        <v>138</v>
      </c>
      <c r="E958" s="66" t="str">
        <f t="shared" si="20"/>
        <v>847.8471160.1.432209.000000.847001.200179</v>
      </c>
      <c r="F958" s="56" t="s">
        <v>21</v>
      </c>
      <c r="G958" s="56">
        <v>847001</v>
      </c>
      <c r="H958" s="56" t="s">
        <v>23</v>
      </c>
      <c r="I958" s="56">
        <v>200179</v>
      </c>
      <c r="J958" s="66" t="s">
        <v>4585</v>
      </c>
      <c r="K958" s="66">
        <v>1</v>
      </c>
      <c r="L958" s="66">
        <v>2100</v>
      </c>
      <c r="M958" s="128">
        <v>2000</v>
      </c>
    </row>
    <row r="959" spans="1:13" ht="30" customHeight="1" x14ac:dyDescent="0.35">
      <c r="A959" s="66">
        <v>8471160</v>
      </c>
      <c r="B959" s="66" t="s">
        <v>506</v>
      </c>
      <c r="C959" s="66">
        <v>432209</v>
      </c>
      <c r="D959" s="66" t="s">
        <v>138</v>
      </c>
      <c r="E959" s="66" t="str">
        <f t="shared" si="20"/>
        <v>847.8471160.1.432209.000000.847001.200179</v>
      </c>
      <c r="F959" s="56" t="s">
        <v>21</v>
      </c>
      <c r="G959" s="56">
        <v>847001</v>
      </c>
      <c r="H959" s="56" t="s">
        <v>23</v>
      </c>
      <c r="I959" s="56">
        <v>200179</v>
      </c>
      <c r="J959" s="66" t="s">
        <v>4586</v>
      </c>
      <c r="K959" s="66">
        <v>1</v>
      </c>
      <c r="L959" s="66">
        <v>73500</v>
      </c>
      <c r="M959" s="128">
        <v>70000</v>
      </c>
    </row>
    <row r="960" spans="1:13" ht="30" customHeight="1" x14ac:dyDescent="0.35">
      <c r="A960" s="66">
        <v>8471160</v>
      </c>
      <c r="B960" s="66" t="s">
        <v>506</v>
      </c>
      <c r="C960" s="66">
        <v>432209</v>
      </c>
      <c r="D960" s="66" t="s">
        <v>138</v>
      </c>
      <c r="E960" s="66" t="str">
        <f t="shared" si="20"/>
        <v>847.8471160.1.432209.000000.847001.200179</v>
      </c>
      <c r="F960" s="56" t="s">
        <v>21</v>
      </c>
      <c r="G960" s="56">
        <v>847001</v>
      </c>
      <c r="H960" s="56" t="s">
        <v>23</v>
      </c>
      <c r="I960" s="56">
        <v>200179</v>
      </c>
      <c r="J960" s="66" t="s">
        <v>4587</v>
      </c>
      <c r="K960" s="66">
        <v>1</v>
      </c>
      <c r="L960" s="66">
        <v>30450</v>
      </c>
      <c r="M960" s="128">
        <v>29000</v>
      </c>
    </row>
    <row r="961" spans="1:13" ht="30" customHeight="1" x14ac:dyDescent="0.35">
      <c r="A961" s="66">
        <v>8471160</v>
      </c>
      <c r="B961" s="66" t="s">
        <v>506</v>
      </c>
      <c r="C961" s="66">
        <v>432209</v>
      </c>
      <c r="D961" s="66" t="s">
        <v>138</v>
      </c>
      <c r="E961" s="66" t="str">
        <f t="shared" si="20"/>
        <v>847.8471160.1.432209.000000.847001.200179</v>
      </c>
      <c r="F961" s="56" t="s">
        <v>21</v>
      </c>
      <c r="G961" s="56">
        <v>847001</v>
      </c>
      <c r="H961" s="56" t="s">
        <v>23</v>
      </c>
      <c r="I961" s="56">
        <v>200179</v>
      </c>
      <c r="J961" s="66" t="s">
        <v>4588</v>
      </c>
      <c r="K961" s="66">
        <v>1</v>
      </c>
      <c r="L961" s="66">
        <v>6300</v>
      </c>
      <c r="M961" s="128">
        <v>6000</v>
      </c>
    </row>
    <row r="962" spans="1:13" ht="30" customHeight="1" x14ac:dyDescent="0.35">
      <c r="A962" s="66">
        <v>8471160</v>
      </c>
      <c r="B962" s="66" t="s">
        <v>506</v>
      </c>
      <c r="C962" s="66">
        <v>432209</v>
      </c>
      <c r="D962" s="66" t="s">
        <v>138</v>
      </c>
      <c r="E962" s="66" t="str">
        <f t="shared" si="20"/>
        <v>847.8471160.1.432209.000000.847001.200179</v>
      </c>
      <c r="F962" s="56" t="s">
        <v>21</v>
      </c>
      <c r="G962" s="56">
        <v>847001</v>
      </c>
      <c r="H962" s="56" t="s">
        <v>23</v>
      </c>
      <c r="I962" s="56">
        <v>200179</v>
      </c>
      <c r="J962" s="66" t="s">
        <v>4589</v>
      </c>
      <c r="K962" s="66">
        <v>1</v>
      </c>
      <c r="L962" s="66">
        <v>24150</v>
      </c>
      <c r="M962" s="128">
        <v>23000</v>
      </c>
    </row>
    <row r="963" spans="1:13" ht="30" customHeight="1" x14ac:dyDescent="0.35">
      <c r="A963" s="66">
        <v>8471160</v>
      </c>
      <c r="B963" s="66" t="s">
        <v>506</v>
      </c>
      <c r="C963" s="66">
        <v>432209</v>
      </c>
      <c r="D963" s="66" t="s">
        <v>138</v>
      </c>
      <c r="E963" s="66" t="str">
        <f t="shared" si="20"/>
        <v>847.8471160.1.432209.000000.847001.200179</v>
      </c>
      <c r="F963" s="56" t="s">
        <v>21</v>
      </c>
      <c r="G963" s="56">
        <v>847001</v>
      </c>
      <c r="H963" s="56" t="s">
        <v>23</v>
      </c>
      <c r="I963" s="56">
        <v>200179</v>
      </c>
      <c r="J963" s="66" t="s">
        <v>4590</v>
      </c>
      <c r="K963" s="66">
        <v>1</v>
      </c>
      <c r="L963" s="66">
        <v>24150</v>
      </c>
      <c r="M963" s="128">
        <v>23000</v>
      </c>
    </row>
    <row r="964" spans="1:13" ht="30" customHeight="1" x14ac:dyDescent="0.35">
      <c r="A964" s="66">
        <v>8471160</v>
      </c>
      <c r="B964" s="66" t="s">
        <v>506</v>
      </c>
      <c r="C964" s="66">
        <v>432209</v>
      </c>
      <c r="D964" s="66" t="s">
        <v>138</v>
      </c>
      <c r="E964" s="66" t="str">
        <f t="shared" si="20"/>
        <v>847.8471160.1.432209.000000.847001.200179</v>
      </c>
      <c r="F964" s="56" t="s">
        <v>21</v>
      </c>
      <c r="G964" s="56">
        <v>847001</v>
      </c>
      <c r="H964" s="56" t="s">
        <v>23</v>
      </c>
      <c r="I964" s="56">
        <v>200179</v>
      </c>
      <c r="J964" s="66" t="s">
        <v>4591</v>
      </c>
      <c r="K964" s="66">
        <v>1</v>
      </c>
      <c r="L964" s="66">
        <v>15750</v>
      </c>
      <c r="M964" s="128">
        <v>15000</v>
      </c>
    </row>
    <row r="965" spans="1:13" ht="30" customHeight="1" x14ac:dyDescent="0.35">
      <c r="A965" s="66">
        <v>8471160</v>
      </c>
      <c r="B965" s="66" t="s">
        <v>506</v>
      </c>
      <c r="C965" s="66">
        <v>432209</v>
      </c>
      <c r="D965" s="66" t="s">
        <v>138</v>
      </c>
      <c r="E965" s="66" t="str">
        <f t="shared" si="20"/>
        <v>847.8471160.1.432209.000000.847001.200179</v>
      </c>
      <c r="F965" s="56" t="s">
        <v>21</v>
      </c>
      <c r="G965" s="56">
        <v>847001</v>
      </c>
      <c r="H965" s="56" t="s">
        <v>23</v>
      </c>
      <c r="I965" s="56">
        <v>200179</v>
      </c>
      <c r="J965" s="66" t="s">
        <v>4592</v>
      </c>
      <c r="K965" s="66">
        <v>1</v>
      </c>
      <c r="L965" s="66">
        <v>4200</v>
      </c>
      <c r="M965" s="128">
        <v>4000</v>
      </c>
    </row>
    <row r="966" spans="1:13" ht="30" customHeight="1" x14ac:dyDescent="0.35">
      <c r="A966" s="66">
        <v>8471160</v>
      </c>
      <c r="B966" s="66" t="s">
        <v>506</v>
      </c>
      <c r="C966" s="66">
        <v>432209</v>
      </c>
      <c r="D966" s="66" t="s">
        <v>138</v>
      </c>
      <c r="E966" s="66" t="str">
        <f t="shared" si="20"/>
        <v>847.8471160.1.432209.000000.847001.200179</v>
      </c>
      <c r="F966" s="56" t="s">
        <v>21</v>
      </c>
      <c r="G966" s="56">
        <v>847001</v>
      </c>
      <c r="H966" s="56" t="s">
        <v>23</v>
      </c>
      <c r="I966" s="56">
        <v>200179</v>
      </c>
      <c r="J966" s="66" t="s">
        <v>4593</v>
      </c>
      <c r="K966" s="66">
        <v>1</v>
      </c>
      <c r="L966" s="66">
        <v>15750</v>
      </c>
      <c r="M966" s="128">
        <v>15000</v>
      </c>
    </row>
    <row r="967" spans="1:13" ht="30" customHeight="1" x14ac:dyDescent="0.35">
      <c r="A967" s="66">
        <v>8471160</v>
      </c>
      <c r="B967" s="66" t="s">
        <v>506</v>
      </c>
      <c r="C967" s="66">
        <v>432209</v>
      </c>
      <c r="D967" s="66" t="s">
        <v>138</v>
      </c>
      <c r="E967" s="66" t="str">
        <f t="shared" si="20"/>
        <v>847.8471160.1.432209.000000.847001.200179</v>
      </c>
      <c r="F967" s="56" t="s">
        <v>21</v>
      </c>
      <c r="G967" s="56">
        <v>847001</v>
      </c>
      <c r="H967" s="56" t="s">
        <v>23</v>
      </c>
      <c r="I967" s="56">
        <v>200179</v>
      </c>
      <c r="J967" s="66" t="s">
        <v>4594</v>
      </c>
      <c r="K967" s="66">
        <v>1</v>
      </c>
      <c r="L967" s="66">
        <v>5250</v>
      </c>
      <c r="M967" s="128">
        <v>5000</v>
      </c>
    </row>
    <row r="968" spans="1:13" ht="30" customHeight="1" x14ac:dyDescent="0.35">
      <c r="A968" s="66">
        <v>8471160</v>
      </c>
      <c r="B968" s="66" t="s">
        <v>506</v>
      </c>
      <c r="C968" s="66">
        <v>432209</v>
      </c>
      <c r="D968" s="66" t="s">
        <v>138</v>
      </c>
      <c r="E968" s="66" t="str">
        <f t="shared" si="20"/>
        <v>847.8471160.1.432209.000000.847001.200179</v>
      </c>
      <c r="F968" s="56" t="s">
        <v>21</v>
      </c>
      <c r="G968" s="56">
        <v>847001</v>
      </c>
      <c r="H968" s="56" t="s">
        <v>23</v>
      </c>
      <c r="I968" s="56">
        <v>200179</v>
      </c>
      <c r="J968" s="66" t="s">
        <v>4595</v>
      </c>
      <c r="K968" s="66">
        <v>1</v>
      </c>
      <c r="L968" s="66">
        <v>10500</v>
      </c>
      <c r="M968" s="128">
        <v>10000</v>
      </c>
    </row>
    <row r="969" spans="1:13" ht="30" customHeight="1" x14ac:dyDescent="0.35">
      <c r="A969" s="66">
        <v>8471160</v>
      </c>
      <c r="B969" s="66" t="s">
        <v>506</v>
      </c>
      <c r="C969" s="66">
        <v>432209</v>
      </c>
      <c r="D969" s="66" t="s">
        <v>138</v>
      </c>
      <c r="E969" s="66" t="str">
        <f t="shared" si="20"/>
        <v>847.8471160.1.432209.000000.847001.200179</v>
      </c>
      <c r="F969" s="56" t="s">
        <v>21</v>
      </c>
      <c r="G969" s="56">
        <v>847001</v>
      </c>
      <c r="H969" s="56" t="s">
        <v>23</v>
      </c>
      <c r="I969" s="56">
        <v>200179</v>
      </c>
      <c r="J969" s="66" t="s">
        <v>4596</v>
      </c>
      <c r="K969" s="66">
        <v>1</v>
      </c>
      <c r="L969" s="66">
        <v>26250</v>
      </c>
      <c r="M969" s="128">
        <v>25000</v>
      </c>
    </row>
    <row r="970" spans="1:13" ht="30" customHeight="1" x14ac:dyDescent="0.35">
      <c r="A970" s="66">
        <v>8471160</v>
      </c>
      <c r="B970" s="66" t="s">
        <v>506</v>
      </c>
      <c r="C970" s="66">
        <v>432209</v>
      </c>
      <c r="D970" s="66" t="s">
        <v>138</v>
      </c>
      <c r="E970" s="66" t="str">
        <f t="shared" si="20"/>
        <v>847.8471160.1.432209.000000.847001.200179</v>
      </c>
      <c r="F970" s="56" t="s">
        <v>21</v>
      </c>
      <c r="G970" s="56">
        <v>847001</v>
      </c>
      <c r="H970" s="56" t="s">
        <v>23</v>
      </c>
      <c r="I970" s="56">
        <v>200179</v>
      </c>
      <c r="J970" s="66" t="s">
        <v>4597</v>
      </c>
      <c r="K970" s="66">
        <v>1</v>
      </c>
      <c r="L970" s="66">
        <v>7875</v>
      </c>
      <c r="M970" s="128">
        <v>7500</v>
      </c>
    </row>
    <row r="971" spans="1:13" ht="30" customHeight="1" x14ac:dyDescent="0.35">
      <c r="A971" s="66">
        <v>8471160</v>
      </c>
      <c r="B971" s="66" t="s">
        <v>506</v>
      </c>
      <c r="C971" s="66">
        <v>432209</v>
      </c>
      <c r="D971" s="66" t="s">
        <v>138</v>
      </c>
      <c r="E971" s="66" t="str">
        <f t="shared" si="20"/>
        <v>847.8471160.1.432209.000000.847001.200179</v>
      </c>
      <c r="F971" s="56" t="s">
        <v>21</v>
      </c>
      <c r="G971" s="56">
        <v>847001</v>
      </c>
      <c r="H971" s="56" t="s">
        <v>23</v>
      </c>
      <c r="I971" s="56">
        <v>200179</v>
      </c>
      <c r="J971" s="66" t="s">
        <v>4598</v>
      </c>
      <c r="K971" s="66">
        <v>1</v>
      </c>
      <c r="L971" s="66">
        <v>9450</v>
      </c>
      <c r="M971" s="128">
        <v>9000</v>
      </c>
    </row>
    <row r="972" spans="1:13" ht="30" customHeight="1" x14ac:dyDescent="0.35">
      <c r="A972" s="66">
        <v>8471160</v>
      </c>
      <c r="B972" s="66" t="s">
        <v>506</v>
      </c>
      <c r="C972" s="66">
        <v>432209</v>
      </c>
      <c r="D972" s="66" t="s">
        <v>138</v>
      </c>
      <c r="E972" s="66" t="str">
        <f t="shared" si="20"/>
        <v>847.8471160.1.432209.000000.847001.200179</v>
      </c>
      <c r="F972" s="56" t="s">
        <v>21</v>
      </c>
      <c r="G972" s="56">
        <v>847001</v>
      </c>
      <c r="H972" s="56" t="s">
        <v>23</v>
      </c>
      <c r="I972" s="56">
        <v>200179</v>
      </c>
      <c r="J972" s="66" t="s">
        <v>4599</v>
      </c>
      <c r="K972" s="66">
        <v>1</v>
      </c>
      <c r="L972" s="66">
        <v>15750</v>
      </c>
      <c r="M972" s="128">
        <v>15000</v>
      </c>
    </row>
    <row r="973" spans="1:13" ht="30" customHeight="1" x14ac:dyDescent="0.35">
      <c r="A973" s="66">
        <v>8471160</v>
      </c>
      <c r="B973" s="66" t="s">
        <v>506</v>
      </c>
      <c r="C973" s="66">
        <v>432209</v>
      </c>
      <c r="D973" s="66" t="s">
        <v>138</v>
      </c>
      <c r="E973" s="66" t="str">
        <f t="shared" si="20"/>
        <v>847.8471160.1.432209.000000.847001.200179</v>
      </c>
      <c r="F973" s="56" t="s">
        <v>21</v>
      </c>
      <c r="G973" s="56">
        <v>847001</v>
      </c>
      <c r="H973" s="56" t="s">
        <v>23</v>
      </c>
      <c r="I973" s="56">
        <v>200179</v>
      </c>
      <c r="J973" s="66" t="s">
        <v>4600</v>
      </c>
      <c r="K973" s="66">
        <v>1</v>
      </c>
      <c r="L973" s="66">
        <v>26250</v>
      </c>
      <c r="M973" s="128">
        <v>25000</v>
      </c>
    </row>
    <row r="974" spans="1:13" ht="30" customHeight="1" x14ac:dyDescent="0.35">
      <c r="A974" s="66">
        <v>8471160</v>
      </c>
      <c r="B974" s="66" t="s">
        <v>506</v>
      </c>
      <c r="C974" s="66">
        <v>432209</v>
      </c>
      <c r="D974" s="66" t="s">
        <v>138</v>
      </c>
      <c r="E974" s="66" t="str">
        <f t="shared" si="20"/>
        <v>847.8471160.1.432209.000000.847001.200179</v>
      </c>
      <c r="F974" s="56" t="s">
        <v>21</v>
      </c>
      <c r="G974" s="56">
        <v>847001</v>
      </c>
      <c r="H974" s="56" t="s">
        <v>23</v>
      </c>
      <c r="I974" s="56">
        <v>200179</v>
      </c>
      <c r="J974" s="66" t="s">
        <v>4601</v>
      </c>
      <c r="K974" s="66">
        <v>1</v>
      </c>
      <c r="L974" s="66">
        <v>21000</v>
      </c>
      <c r="M974" s="128">
        <v>20000</v>
      </c>
    </row>
    <row r="975" spans="1:13" ht="30" customHeight="1" x14ac:dyDescent="0.35">
      <c r="A975" s="66">
        <v>8471160</v>
      </c>
      <c r="B975" s="66" t="s">
        <v>506</v>
      </c>
      <c r="C975" s="66">
        <v>432209</v>
      </c>
      <c r="D975" s="66" t="s">
        <v>138</v>
      </c>
      <c r="E975" s="66" t="str">
        <f t="shared" si="20"/>
        <v>847.8471160.1.432209.000000.847001.200179</v>
      </c>
      <c r="F975" s="56" t="s">
        <v>21</v>
      </c>
      <c r="G975" s="56">
        <v>847001</v>
      </c>
      <c r="H975" s="56" t="s">
        <v>23</v>
      </c>
      <c r="I975" s="56">
        <v>200179</v>
      </c>
      <c r="J975" s="66" t="s">
        <v>4602</v>
      </c>
      <c r="K975" s="66">
        <v>1</v>
      </c>
      <c r="L975" s="66">
        <v>262500</v>
      </c>
      <c r="M975" s="128">
        <v>250000</v>
      </c>
    </row>
    <row r="976" spans="1:13" ht="30" customHeight="1" x14ac:dyDescent="0.35">
      <c r="A976" s="66">
        <v>8471160</v>
      </c>
      <c r="B976" s="66" t="s">
        <v>506</v>
      </c>
      <c r="C976" s="66">
        <v>432209</v>
      </c>
      <c r="D976" s="66" t="s">
        <v>138</v>
      </c>
      <c r="E976" s="66" t="str">
        <f t="shared" si="20"/>
        <v>847.8471160.1.432209.000000.847001.200179</v>
      </c>
      <c r="F976" s="56" t="s">
        <v>21</v>
      </c>
      <c r="G976" s="56">
        <v>847001</v>
      </c>
      <c r="H976" s="56" t="s">
        <v>23</v>
      </c>
      <c r="I976" s="56">
        <v>200179</v>
      </c>
      <c r="J976" s="66" t="s">
        <v>4603</v>
      </c>
      <c r="K976" s="66">
        <v>1</v>
      </c>
      <c r="L976" s="66">
        <v>105000</v>
      </c>
      <c r="M976" s="128">
        <v>100000</v>
      </c>
    </row>
    <row r="977" spans="1:13" ht="30" customHeight="1" x14ac:dyDescent="0.35">
      <c r="A977" s="66">
        <v>8471160</v>
      </c>
      <c r="B977" s="66" t="s">
        <v>506</v>
      </c>
      <c r="C977" s="66">
        <v>432209</v>
      </c>
      <c r="D977" s="66" t="s">
        <v>138</v>
      </c>
      <c r="E977" s="66" t="str">
        <f t="shared" si="20"/>
        <v>847.8471160.1.432209.000000.847001.200179</v>
      </c>
      <c r="F977" s="56" t="s">
        <v>21</v>
      </c>
      <c r="G977" s="56">
        <v>847001</v>
      </c>
      <c r="H977" s="56" t="s">
        <v>23</v>
      </c>
      <c r="I977" s="56">
        <v>200179</v>
      </c>
      <c r="J977" s="66" t="s">
        <v>4604</v>
      </c>
      <c r="K977" s="66">
        <v>1</v>
      </c>
      <c r="L977" s="66">
        <v>105000</v>
      </c>
      <c r="M977" s="128">
        <v>100000</v>
      </c>
    </row>
    <row r="978" spans="1:13" ht="30" customHeight="1" x14ac:dyDescent="0.35">
      <c r="A978" s="66">
        <v>8471160</v>
      </c>
      <c r="B978" s="66" t="s">
        <v>506</v>
      </c>
      <c r="C978" s="66">
        <v>432209</v>
      </c>
      <c r="D978" s="66" t="s">
        <v>138</v>
      </c>
      <c r="E978" s="66" t="str">
        <f t="shared" si="20"/>
        <v>847.8471160.1.432209.000000.847001.200179</v>
      </c>
      <c r="F978" s="56" t="s">
        <v>21</v>
      </c>
      <c r="G978" s="56">
        <v>847001</v>
      </c>
      <c r="H978" s="56" t="s">
        <v>23</v>
      </c>
      <c r="I978" s="56">
        <v>200179</v>
      </c>
      <c r="J978" s="66" t="s">
        <v>4605</v>
      </c>
      <c r="K978" s="66">
        <v>1</v>
      </c>
      <c r="L978" s="66">
        <v>105000</v>
      </c>
      <c r="M978" s="128">
        <v>100000</v>
      </c>
    </row>
    <row r="979" spans="1:13" ht="30" customHeight="1" x14ac:dyDescent="0.35">
      <c r="A979" s="66">
        <v>8471160</v>
      </c>
      <c r="B979" s="66" t="s">
        <v>506</v>
      </c>
      <c r="C979" s="66">
        <v>432209</v>
      </c>
      <c r="D979" s="66" t="s">
        <v>138</v>
      </c>
      <c r="E979" s="66" t="str">
        <f t="shared" si="20"/>
        <v>847.8471160.1.432209.000000.847001.200179</v>
      </c>
      <c r="F979" s="56" t="s">
        <v>21</v>
      </c>
      <c r="G979" s="56">
        <v>847001</v>
      </c>
      <c r="H979" s="56" t="s">
        <v>23</v>
      </c>
      <c r="I979" s="56">
        <v>200179</v>
      </c>
      <c r="J979" s="66" t="s">
        <v>4606</v>
      </c>
      <c r="K979" s="66">
        <v>1</v>
      </c>
      <c r="L979" s="66">
        <v>52500</v>
      </c>
      <c r="M979" s="128">
        <v>50000</v>
      </c>
    </row>
    <row r="980" spans="1:13" ht="30" customHeight="1" x14ac:dyDescent="0.35">
      <c r="A980" s="66">
        <v>8471160</v>
      </c>
      <c r="B980" s="66" t="s">
        <v>506</v>
      </c>
      <c r="C980" s="66">
        <v>432209</v>
      </c>
      <c r="D980" s="66" t="s">
        <v>138</v>
      </c>
      <c r="E980" s="66" t="str">
        <f t="shared" si="20"/>
        <v>847.8471160.1.432209.000000.847001.200179</v>
      </c>
      <c r="F980" s="56" t="s">
        <v>21</v>
      </c>
      <c r="G980" s="56">
        <v>847001</v>
      </c>
      <c r="H980" s="56" t="s">
        <v>23</v>
      </c>
      <c r="I980" s="56">
        <v>200179</v>
      </c>
      <c r="J980" s="66" t="s">
        <v>4607</v>
      </c>
      <c r="K980" s="66">
        <v>1</v>
      </c>
      <c r="L980" s="66">
        <v>10500</v>
      </c>
      <c r="M980" s="128">
        <v>10000</v>
      </c>
    </row>
    <row r="981" spans="1:13" ht="30" customHeight="1" x14ac:dyDescent="0.35">
      <c r="A981" s="66">
        <v>8471160</v>
      </c>
      <c r="B981" s="66" t="s">
        <v>506</v>
      </c>
      <c r="C981" s="66">
        <v>432209</v>
      </c>
      <c r="D981" s="66" t="s">
        <v>138</v>
      </c>
      <c r="E981" s="66" t="str">
        <f t="shared" si="20"/>
        <v>847.8471160.1.432209.000000.847001.200179</v>
      </c>
      <c r="F981" s="56" t="s">
        <v>21</v>
      </c>
      <c r="G981" s="56">
        <v>847001</v>
      </c>
      <c r="H981" s="56" t="s">
        <v>23</v>
      </c>
      <c r="I981" s="56">
        <v>200179</v>
      </c>
      <c r="J981" s="66" t="s">
        <v>4608</v>
      </c>
      <c r="K981" s="66">
        <v>1</v>
      </c>
      <c r="L981" s="66">
        <v>105000</v>
      </c>
      <c r="M981" s="128">
        <v>100000</v>
      </c>
    </row>
    <row r="982" spans="1:13" ht="30" customHeight="1" x14ac:dyDescent="0.35">
      <c r="A982" s="66">
        <v>8471160</v>
      </c>
      <c r="B982" s="66" t="s">
        <v>506</v>
      </c>
      <c r="C982" s="66">
        <v>432209</v>
      </c>
      <c r="D982" s="66" t="s">
        <v>138</v>
      </c>
      <c r="E982" s="66" t="str">
        <f t="shared" si="20"/>
        <v>847.8471160.1.432209.000000.847001.200179</v>
      </c>
      <c r="F982" s="56" t="s">
        <v>21</v>
      </c>
      <c r="G982" s="56">
        <v>847001</v>
      </c>
      <c r="H982" s="56" t="s">
        <v>23</v>
      </c>
      <c r="I982" s="56">
        <v>200179</v>
      </c>
      <c r="J982" s="66" t="s">
        <v>4609</v>
      </c>
      <c r="K982" s="66">
        <v>1</v>
      </c>
      <c r="L982" s="66">
        <v>705.6</v>
      </c>
      <c r="M982" s="128">
        <v>672</v>
      </c>
    </row>
    <row r="983" spans="1:13" ht="30" customHeight="1" x14ac:dyDescent="0.35">
      <c r="A983" s="66">
        <v>8471160</v>
      </c>
      <c r="B983" s="66" t="s">
        <v>506</v>
      </c>
      <c r="C983" s="66">
        <v>432209</v>
      </c>
      <c r="D983" s="66" t="s">
        <v>138</v>
      </c>
      <c r="E983" s="66" t="str">
        <f t="shared" si="20"/>
        <v>847.8471160.1.432209.000000.847001.200179</v>
      </c>
      <c r="F983" s="56" t="s">
        <v>21</v>
      </c>
      <c r="G983" s="56">
        <v>847001</v>
      </c>
      <c r="H983" s="56" t="s">
        <v>23</v>
      </c>
      <c r="I983" s="56">
        <v>200179</v>
      </c>
      <c r="J983" s="66" t="s">
        <v>4610</v>
      </c>
      <c r="K983" s="66">
        <v>1</v>
      </c>
      <c r="L983" s="66">
        <v>286.65000000000003</v>
      </c>
      <c r="M983" s="128">
        <v>273</v>
      </c>
    </row>
    <row r="984" spans="1:13" ht="30" customHeight="1" x14ac:dyDescent="0.35">
      <c r="A984" s="66">
        <v>8471160</v>
      </c>
      <c r="B984" s="66" t="s">
        <v>506</v>
      </c>
      <c r="C984" s="66">
        <v>432209</v>
      </c>
      <c r="D984" s="66" t="s">
        <v>138</v>
      </c>
      <c r="E984" s="66" t="str">
        <f t="shared" si="20"/>
        <v>847.8471160.1.432209.000000.847001.200179</v>
      </c>
      <c r="F984" s="56" t="s">
        <v>21</v>
      </c>
      <c r="G984" s="56">
        <v>847001</v>
      </c>
      <c r="H984" s="56" t="s">
        <v>23</v>
      </c>
      <c r="I984" s="56">
        <v>200179</v>
      </c>
      <c r="J984" s="66" t="s">
        <v>4611</v>
      </c>
      <c r="K984" s="66">
        <v>1</v>
      </c>
      <c r="L984" s="66">
        <v>77630.316749999998</v>
      </c>
      <c r="M984" s="128">
        <v>73933.634999999995</v>
      </c>
    </row>
    <row r="985" spans="1:13" ht="30" customHeight="1" x14ac:dyDescent="0.35">
      <c r="A985" s="66">
        <v>8471160</v>
      </c>
      <c r="B985" s="66" t="s">
        <v>506</v>
      </c>
      <c r="C985" s="66">
        <v>432209</v>
      </c>
      <c r="D985" s="66" t="s">
        <v>138</v>
      </c>
      <c r="E985" s="66" t="str">
        <f t="shared" si="20"/>
        <v>847.8471160.1.432209.000000.847001.200179</v>
      </c>
      <c r="F985" s="56" t="s">
        <v>21</v>
      </c>
      <c r="G985" s="56">
        <v>847001</v>
      </c>
      <c r="H985" s="56" t="s">
        <v>23</v>
      </c>
      <c r="I985" s="56">
        <v>200179</v>
      </c>
      <c r="J985" s="66" t="s">
        <v>4612</v>
      </c>
      <c r="K985" s="66">
        <v>1</v>
      </c>
      <c r="L985" s="66">
        <v>19584.363225000001</v>
      </c>
      <c r="M985" s="128">
        <v>18651.7745</v>
      </c>
    </row>
    <row r="986" spans="1:13" ht="30" customHeight="1" x14ac:dyDescent="0.35">
      <c r="A986" s="66">
        <v>8471160</v>
      </c>
      <c r="B986" s="66" t="s">
        <v>506</v>
      </c>
      <c r="C986" s="66">
        <v>432209</v>
      </c>
      <c r="D986" s="66" t="s">
        <v>138</v>
      </c>
      <c r="E986" s="66" t="str">
        <f t="shared" si="20"/>
        <v>847.8471160.1.432209.000000.847001.200179</v>
      </c>
      <c r="F986" s="56" t="s">
        <v>21</v>
      </c>
      <c r="G986" s="56">
        <v>847001</v>
      </c>
      <c r="H986" s="56" t="s">
        <v>23</v>
      </c>
      <c r="I986" s="56">
        <v>200179</v>
      </c>
      <c r="J986" s="66" t="s">
        <v>4613</v>
      </c>
      <c r="K986" s="66">
        <v>1</v>
      </c>
      <c r="L986" s="66">
        <v>152323.5</v>
      </c>
      <c r="M986" s="128">
        <v>145070</v>
      </c>
    </row>
    <row r="987" spans="1:13" ht="30" customHeight="1" x14ac:dyDescent="0.35">
      <c r="A987" s="66">
        <v>8471160</v>
      </c>
      <c r="B987" s="66" t="s">
        <v>506</v>
      </c>
      <c r="C987" s="66">
        <v>432209</v>
      </c>
      <c r="D987" s="66" t="s">
        <v>138</v>
      </c>
      <c r="E987" s="66" t="str">
        <f t="shared" si="20"/>
        <v>847.8471160.1.432209.000000.847001.200179</v>
      </c>
      <c r="F987" s="56" t="s">
        <v>21</v>
      </c>
      <c r="G987" s="56">
        <v>847001</v>
      </c>
      <c r="H987" s="56" t="s">
        <v>23</v>
      </c>
      <c r="I987" s="56">
        <v>200179</v>
      </c>
      <c r="J987" s="66" t="s">
        <v>4614</v>
      </c>
      <c r="K987" s="66">
        <v>1</v>
      </c>
      <c r="L987" s="66">
        <v>2336.25</v>
      </c>
      <c r="M987" s="128">
        <v>2225</v>
      </c>
    </row>
    <row r="988" spans="1:13" ht="30" customHeight="1" x14ac:dyDescent="0.35">
      <c r="A988" s="66">
        <v>8471160</v>
      </c>
      <c r="B988" s="66" t="s">
        <v>506</v>
      </c>
      <c r="C988" s="66">
        <v>432209</v>
      </c>
      <c r="D988" s="66" t="s">
        <v>138</v>
      </c>
      <c r="E988" s="66" t="str">
        <f t="shared" si="20"/>
        <v>847.8471160.1.432209.000000.847001.200179</v>
      </c>
      <c r="F988" s="56" t="s">
        <v>21</v>
      </c>
      <c r="G988" s="56">
        <v>847001</v>
      </c>
      <c r="H988" s="56" t="s">
        <v>23</v>
      </c>
      <c r="I988" s="56">
        <v>200179</v>
      </c>
      <c r="J988" s="66" t="s">
        <v>4615</v>
      </c>
      <c r="K988" s="66">
        <v>1</v>
      </c>
      <c r="L988" s="66">
        <v>22642.935000000001</v>
      </c>
      <c r="M988" s="128">
        <v>21564.7</v>
      </c>
    </row>
    <row r="989" spans="1:13" ht="30" customHeight="1" x14ac:dyDescent="0.35">
      <c r="A989" s="66">
        <v>8471160</v>
      </c>
      <c r="B989" s="66" t="s">
        <v>506</v>
      </c>
      <c r="C989" s="66">
        <v>432209</v>
      </c>
      <c r="D989" s="66" t="s">
        <v>138</v>
      </c>
      <c r="E989" s="66" t="str">
        <f t="shared" si="20"/>
        <v>847.8471160.1.432209.000000.847001.200179</v>
      </c>
      <c r="F989" s="56" t="s">
        <v>21</v>
      </c>
      <c r="G989" s="56">
        <v>847001</v>
      </c>
      <c r="H989" s="56" t="s">
        <v>23</v>
      </c>
      <c r="I989" s="56">
        <v>200179</v>
      </c>
      <c r="J989" s="66" t="s">
        <v>4616</v>
      </c>
      <c r="K989" s="66">
        <v>1</v>
      </c>
      <c r="L989" s="66">
        <v>5250</v>
      </c>
      <c r="M989" s="128">
        <v>5000</v>
      </c>
    </row>
    <row r="990" spans="1:13" ht="30" customHeight="1" x14ac:dyDescent="0.35">
      <c r="A990" s="66">
        <v>8471160</v>
      </c>
      <c r="B990" s="66" t="s">
        <v>506</v>
      </c>
      <c r="C990" s="66">
        <v>432209</v>
      </c>
      <c r="D990" s="66" t="s">
        <v>138</v>
      </c>
      <c r="E990" s="66" t="str">
        <f t="shared" si="20"/>
        <v>847.8471160.1.432209.000000.847001.200179</v>
      </c>
      <c r="F990" s="56" t="s">
        <v>21</v>
      </c>
      <c r="G990" s="56">
        <v>847001</v>
      </c>
      <c r="H990" s="56" t="s">
        <v>23</v>
      </c>
      <c r="I990" s="56">
        <v>200179</v>
      </c>
      <c r="J990" s="66" t="s">
        <v>4617</v>
      </c>
      <c r="K990" s="66">
        <v>1</v>
      </c>
      <c r="L990" s="66">
        <v>4672.5</v>
      </c>
      <c r="M990" s="128">
        <v>4450</v>
      </c>
    </row>
    <row r="991" spans="1:13" ht="30" customHeight="1" x14ac:dyDescent="0.35">
      <c r="A991" s="66">
        <v>8471160</v>
      </c>
      <c r="B991" s="66" t="s">
        <v>506</v>
      </c>
      <c r="C991" s="66">
        <v>432209</v>
      </c>
      <c r="D991" s="66" t="s">
        <v>138</v>
      </c>
      <c r="E991" s="66" t="str">
        <f t="shared" si="20"/>
        <v>847.8471160.1.432209.000000.847001.200179</v>
      </c>
      <c r="F991" s="56" t="s">
        <v>21</v>
      </c>
      <c r="G991" s="56">
        <v>847001</v>
      </c>
      <c r="H991" s="56" t="s">
        <v>23</v>
      </c>
      <c r="I991" s="56">
        <v>200179</v>
      </c>
      <c r="J991" s="66" t="s">
        <v>4618</v>
      </c>
      <c r="K991" s="66">
        <v>1</v>
      </c>
      <c r="L991" s="66">
        <v>2336.25</v>
      </c>
      <c r="M991" s="128">
        <v>2225</v>
      </c>
    </row>
    <row r="992" spans="1:13" ht="30" customHeight="1" x14ac:dyDescent="0.35">
      <c r="A992" s="66">
        <v>8471160</v>
      </c>
      <c r="B992" s="66" t="s">
        <v>506</v>
      </c>
      <c r="C992" s="66">
        <v>432209</v>
      </c>
      <c r="D992" s="66" t="s">
        <v>138</v>
      </c>
      <c r="E992" s="66" t="str">
        <f t="shared" si="20"/>
        <v>847.8471160.1.432209.000000.847001.200179</v>
      </c>
      <c r="F992" s="56" t="s">
        <v>21</v>
      </c>
      <c r="G992" s="56">
        <v>847001</v>
      </c>
      <c r="H992" s="56" t="s">
        <v>23</v>
      </c>
      <c r="I992" s="56">
        <v>200179</v>
      </c>
      <c r="J992" s="66" t="s">
        <v>4619</v>
      </c>
      <c r="K992" s="66">
        <v>1</v>
      </c>
      <c r="L992" s="66">
        <v>22642.935000000001</v>
      </c>
      <c r="M992" s="128">
        <v>21564.7</v>
      </c>
    </row>
    <row r="993" spans="1:13" ht="30" customHeight="1" x14ac:dyDescent="0.35">
      <c r="A993" s="66">
        <v>8471160</v>
      </c>
      <c r="B993" s="66" t="s">
        <v>506</v>
      </c>
      <c r="C993" s="66">
        <v>432209</v>
      </c>
      <c r="D993" s="66" t="s">
        <v>138</v>
      </c>
      <c r="E993" s="66" t="str">
        <f t="shared" si="20"/>
        <v>847.8471160.1.432209.000000.847001.200179</v>
      </c>
      <c r="F993" s="56" t="s">
        <v>21</v>
      </c>
      <c r="G993" s="56">
        <v>847001</v>
      </c>
      <c r="H993" s="56" t="s">
        <v>23</v>
      </c>
      <c r="I993" s="56">
        <v>200179</v>
      </c>
      <c r="J993" s="66" t="s">
        <v>4620</v>
      </c>
      <c r="K993" s="66">
        <v>1</v>
      </c>
      <c r="L993" s="66">
        <v>53879.175000000003</v>
      </c>
      <c r="M993" s="128">
        <v>51313.5</v>
      </c>
    </row>
    <row r="994" spans="1:13" ht="30" customHeight="1" x14ac:dyDescent="0.35">
      <c r="A994" s="66">
        <v>8471160</v>
      </c>
      <c r="B994" s="66" t="s">
        <v>506</v>
      </c>
      <c r="C994" s="66">
        <v>432209</v>
      </c>
      <c r="D994" s="66" t="s">
        <v>138</v>
      </c>
      <c r="E994" s="66" t="str">
        <f t="shared" si="20"/>
        <v>847.8471160.1.432209.000000.847001.200179</v>
      </c>
      <c r="F994" s="56" t="s">
        <v>21</v>
      </c>
      <c r="G994" s="56">
        <v>847001</v>
      </c>
      <c r="H994" s="56" t="s">
        <v>23</v>
      </c>
      <c r="I994" s="56">
        <v>200179</v>
      </c>
      <c r="J994" s="66" t="s">
        <v>4621</v>
      </c>
      <c r="K994" s="66">
        <v>1</v>
      </c>
      <c r="L994" s="66">
        <v>381117.19800000003</v>
      </c>
      <c r="M994" s="128">
        <v>362968.76</v>
      </c>
    </row>
    <row r="995" spans="1:13" ht="30" customHeight="1" x14ac:dyDescent="0.35">
      <c r="A995" s="66">
        <v>8471160</v>
      </c>
      <c r="B995" s="66" t="s">
        <v>506</v>
      </c>
      <c r="C995" s="66">
        <v>432209</v>
      </c>
      <c r="D995" s="66" t="s">
        <v>138</v>
      </c>
      <c r="E995" s="66" t="str">
        <f t="shared" si="20"/>
        <v>847.8471160.1.432209.000000.847001.200179</v>
      </c>
      <c r="F995" s="56" t="s">
        <v>21</v>
      </c>
      <c r="G995" s="56">
        <v>847001</v>
      </c>
      <c r="H995" s="56" t="s">
        <v>23</v>
      </c>
      <c r="I995" s="56">
        <v>200179</v>
      </c>
      <c r="J995" s="66" t="s">
        <v>4622</v>
      </c>
      <c r="K995" s="66">
        <v>1</v>
      </c>
      <c r="L995" s="66">
        <v>1155</v>
      </c>
      <c r="M995" s="128">
        <v>1100</v>
      </c>
    </row>
    <row r="996" spans="1:13" ht="30" customHeight="1" x14ac:dyDescent="0.35">
      <c r="A996" s="66">
        <v>8471160</v>
      </c>
      <c r="B996" s="66" t="s">
        <v>506</v>
      </c>
      <c r="C996" s="66">
        <v>432209</v>
      </c>
      <c r="D996" s="66" t="s">
        <v>138</v>
      </c>
      <c r="E996" s="66" t="str">
        <f t="shared" si="20"/>
        <v>847.8471160.1.432209.000000.847001.200179</v>
      </c>
      <c r="F996" s="56" t="s">
        <v>21</v>
      </c>
      <c r="G996" s="56">
        <v>847001</v>
      </c>
      <c r="H996" s="56" t="s">
        <v>23</v>
      </c>
      <c r="I996" s="56">
        <v>200179</v>
      </c>
      <c r="J996" s="66" t="s">
        <v>4623</v>
      </c>
      <c r="K996" s="66">
        <v>1</v>
      </c>
      <c r="L996" s="66">
        <v>2310</v>
      </c>
      <c r="M996" s="128">
        <v>2200</v>
      </c>
    </row>
    <row r="997" spans="1:13" ht="30" customHeight="1" x14ac:dyDescent="0.35">
      <c r="A997" s="66">
        <v>8471160</v>
      </c>
      <c r="B997" s="66" t="s">
        <v>506</v>
      </c>
      <c r="C997" s="66">
        <v>432209</v>
      </c>
      <c r="D997" s="66" t="s">
        <v>138</v>
      </c>
      <c r="E997" s="66" t="str">
        <f t="shared" si="20"/>
        <v>847.8471160.1.432209.000000.847001.200179</v>
      </c>
      <c r="F997" s="56" t="s">
        <v>21</v>
      </c>
      <c r="G997" s="56">
        <v>847001</v>
      </c>
      <c r="H997" s="56" t="s">
        <v>23</v>
      </c>
      <c r="I997" s="56">
        <v>200179</v>
      </c>
      <c r="J997" s="66" t="s">
        <v>4624</v>
      </c>
      <c r="K997" s="66">
        <v>1</v>
      </c>
      <c r="L997" s="66">
        <v>8778</v>
      </c>
      <c r="M997" s="128">
        <v>8360</v>
      </c>
    </row>
    <row r="998" spans="1:13" ht="30" customHeight="1" x14ac:dyDescent="0.35">
      <c r="A998" s="66">
        <v>8471160</v>
      </c>
      <c r="B998" s="66" t="s">
        <v>506</v>
      </c>
      <c r="C998" s="66">
        <v>432209</v>
      </c>
      <c r="D998" s="66" t="s">
        <v>138</v>
      </c>
      <c r="E998" s="66" t="str">
        <f t="shared" si="20"/>
        <v>847.8471160.1.432209.000000.847001.200179</v>
      </c>
      <c r="F998" s="56" t="s">
        <v>21</v>
      </c>
      <c r="G998" s="56">
        <v>847001</v>
      </c>
      <c r="H998" s="56" t="s">
        <v>23</v>
      </c>
      <c r="I998" s="56">
        <v>200179</v>
      </c>
      <c r="J998" s="66" t="s">
        <v>4625</v>
      </c>
      <c r="K998" s="66">
        <v>1</v>
      </c>
      <c r="L998" s="66">
        <v>3802.2599999999998</v>
      </c>
      <c r="M998" s="128">
        <v>3621.2</v>
      </c>
    </row>
    <row r="999" spans="1:13" ht="30" customHeight="1" x14ac:dyDescent="0.35">
      <c r="A999" s="66">
        <v>8471160</v>
      </c>
      <c r="B999" s="66" t="s">
        <v>506</v>
      </c>
      <c r="C999" s="66">
        <v>432209</v>
      </c>
      <c r="D999" s="66" t="s">
        <v>138</v>
      </c>
      <c r="E999" s="66" t="str">
        <f t="shared" si="20"/>
        <v>847.8471160.1.432209.000000.847001.200179</v>
      </c>
      <c r="F999" s="56" t="s">
        <v>21</v>
      </c>
      <c r="G999" s="56">
        <v>847001</v>
      </c>
      <c r="H999" s="56" t="s">
        <v>23</v>
      </c>
      <c r="I999" s="56">
        <v>200179</v>
      </c>
      <c r="J999" s="66" t="s">
        <v>4626</v>
      </c>
      <c r="K999" s="66">
        <v>1</v>
      </c>
      <c r="L999" s="66">
        <v>1247.4000000000001</v>
      </c>
      <c r="M999" s="128">
        <v>1188</v>
      </c>
    </row>
    <row r="1000" spans="1:13" ht="30" customHeight="1" x14ac:dyDescent="0.35">
      <c r="A1000" s="66">
        <v>8471160</v>
      </c>
      <c r="B1000" s="66" t="s">
        <v>506</v>
      </c>
      <c r="C1000" s="66">
        <v>432209</v>
      </c>
      <c r="D1000" s="66" t="s">
        <v>138</v>
      </c>
      <c r="E1000" s="66" t="str">
        <f t="shared" si="20"/>
        <v>847.8471160.1.432209.000000.847001.200179</v>
      </c>
      <c r="F1000" s="56" t="s">
        <v>21</v>
      </c>
      <c r="G1000" s="56">
        <v>847001</v>
      </c>
      <c r="H1000" s="56" t="s">
        <v>23</v>
      </c>
      <c r="I1000" s="56">
        <v>200179</v>
      </c>
      <c r="J1000" s="66" t="s">
        <v>4627</v>
      </c>
      <c r="K1000" s="66">
        <v>1</v>
      </c>
      <c r="L1000" s="66">
        <v>20640.459000000003</v>
      </c>
      <c r="M1000" s="128">
        <v>19657.580000000002</v>
      </c>
    </row>
    <row r="1001" spans="1:13" ht="30" customHeight="1" x14ac:dyDescent="0.35">
      <c r="A1001" s="66">
        <v>8471160</v>
      </c>
      <c r="B1001" s="66" t="s">
        <v>506</v>
      </c>
      <c r="C1001" s="66">
        <v>432209</v>
      </c>
      <c r="D1001" s="66" t="s">
        <v>138</v>
      </c>
      <c r="E1001" s="66" t="str">
        <f t="shared" si="20"/>
        <v>847.8471160.1.432209.000000.847001.200179</v>
      </c>
      <c r="F1001" s="56" t="s">
        <v>21</v>
      </c>
      <c r="G1001" s="56">
        <v>847001</v>
      </c>
      <c r="H1001" s="56" t="s">
        <v>23</v>
      </c>
      <c r="I1001" s="56">
        <v>200179</v>
      </c>
      <c r="J1001" s="66" t="s">
        <v>4628</v>
      </c>
      <c r="K1001" s="66">
        <v>1</v>
      </c>
      <c r="L1001" s="66">
        <v>93408.21</v>
      </c>
      <c r="M1001" s="128">
        <v>88960.2</v>
      </c>
    </row>
    <row r="1002" spans="1:13" ht="30" customHeight="1" x14ac:dyDescent="0.35">
      <c r="A1002" s="66">
        <v>8471160</v>
      </c>
      <c r="B1002" s="66" t="s">
        <v>506</v>
      </c>
      <c r="C1002" s="66">
        <v>432209</v>
      </c>
      <c r="D1002" s="66" t="s">
        <v>138</v>
      </c>
      <c r="E1002" s="66" t="str">
        <f t="shared" si="20"/>
        <v>847.8471160.1.432209.000000.847001.200179</v>
      </c>
      <c r="F1002" s="56" t="s">
        <v>21</v>
      </c>
      <c r="G1002" s="56">
        <v>847001</v>
      </c>
      <c r="H1002" s="56" t="s">
        <v>23</v>
      </c>
      <c r="I1002" s="56">
        <v>200179</v>
      </c>
      <c r="J1002" s="66" t="s">
        <v>4629</v>
      </c>
      <c r="K1002" s="66">
        <v>1</v>
      </c>
      <c r="L1002" s="66">
        <v>1604.1375</v>
      </c>
      <c r="M1002" s="128">
        <v>1527.75</v>
      </c>
    </row>
    <row r="1003" spans="1:13" ht="30" customHeight="1" x14ac:dyDescent="0.35">
      <c r="A1003" s="66">
        <v>8471160</v>
      </c>
      <c r="B1003" s="66" t="s">
        <v>506</v>
      </c>
      <c r="C1003" s="66">
        <v>432209</v>
      </c>
      <c r="D1003" s="66" t="s">
        <v>138</v>
      </c>
      <c r="E1003" s="66" t="str">
        <f t="shared" si="20"/>
        <v>847.8471160.1.432209.000000.847001.200179</v>
      </c>
      <c r="F1003" s="56" t="s">
        <v>21</v>
      </c>
      <c r="G1003" s="56">
        <v>847001</v>
      </c>
      <c r="H1003" s="56" t="s">
        <v>23</v>
      </c>
      <c r="I1003" s="56">
        <v>200179</v>
      </c>
      <c r="J1003" s="66" t="s">
        <v>4630</v>
      </c>
      <c r="K1003" s="66">
        <v>1</v>
      </c>
      <c r="L1003" s="66">
        <v>1604.1375</v>
      </c>
      <c r="M1003" s="128">
        <v>1527.75</v>
      </c>
    </row>
    <row r="1004" spans="1:13" ht="30" customHeight="1" x14ac:dyDescent="0.35">
      <c r="A1004" s="66">
        <v>8471160</v>
      </c>
      <c r="B1004" s="66" t="s">
        <v>506</v>
      </c>
      <c r="C1004" s="66">
        <v>432209</v>
      </c>
      <c r="D1004" s="66" t="s">
        <v>138</v>
      </c>
      <c r="E1004" s="66" t="str">
        <f t="shared" si="20"/>
        <v>847.8471160.1.432209.000000.847001.200179</v>
      </c>
      <c r="F1004" s="56" t="s">
        <v>21</v>
      </c>
      <c r="G1004" s="56">
        <v>847001</v>
      </c>
      <c r="H1004" s="56" t="s">
        <v>23</v>
      </c>
      <c r="I1004" s="56">
        <v>200179</v>
      </c>
      <c r="J1004" s="66" t="s">
        <v>4631</v>
      </c>
      <c r="K1004" s="66">
        <v>1</v>
      </c>
      <c r="L1004" s="66">
        <v>9702</v>
      </c>
      <c r="M1004" s="128">
        <v>9240</v>
      </c>
    </row>
    <row r="1005" spans="1:13" ht="30" customHeight="1" x14ac:dyDescent="0.35">
      <c r="A1005" s="66">
        <v>8471160</v>
      </c>
      <c r="B1005" s="66" t="s">
        <v>506</v>
      </c>
      <c r="C1005" s="66">
        <v>432209</v>
      </c>
      <c r="D1005" s="66" t="s">
        <v>138</v>
      </c>
      <c r="E1005" s="66" t="str">
        <f t="shared" si="20"/>
        <v>847.8471160.1.432209.000000.847001.200179</v>
      </c>
      <c r="F1005" s="56" t="s">
        <v>21</v>
      </c>
      <c r="G1005" s="56">
        <v>847001</v>
      </c>
      <c r="H1005" s="56" t="s">
        <v>23</v>
      </c>
      <c r="I1005" s="56">
        <v>200179</v>
      </c>
      <c r="J1005" s="66" t="s">
        <v>4632</v>
      </c>
      <c r="K1005" s="66">
        <v>1</v>
      </c>
      <c r="L1005" s="66">
        <v>7283.9760000000006</v>
      </c>
      <c r="M1005" s="128">
        <v>6937.12</v>
      </c>
    </row>
    <row r="1006" spans="1:13" ht="30" customHeight="1" x14ac:dyDescent="0.35">
      <c r="A1006" s="66">
        <v>8471160</v>
      </c>
      <c r="B1006" s="66" t="s">
        <v>506</v>
      </c>
      <c r="C1006" s="66">
        <v>432209</v>
      </c>
      <c r="D1006" s="66" t="s">
        <v>138</v>
      </c>
      <c r="E1006" s="66" t="str">
        <f t="shared" si="20"/>
        <v>847.8471160.1.432209.000000.847001.200179</v>
      </c>
      <c r="F1006" s="56" t="s">
        <v>21</v>
      </c>
      <c r="G1006" s="56">
        <v>847001</v>
      </c>
      <c r="H1006" s="56" t="s">
        <v>23</v>
      </c>
      <c r="I1006" s="56">
        <v>200179</v>
      </c>
      <c r="J1006" s="66" t="s">
        <v>4633</v>
      </c>
      <c r="K1006" s="66">
        <v>1</v>
      </c>
      <c r="L1006" s="66">
        <v>21000</v>
      </c>
      <c r="M1006" s="128">
        <v>20000</v>
      </c>
    </row>
    <row r="1007" spans="1:13" ht="30" customHeight="1" x14ac:dyDescent="0.35">
      <c r="A1007" s="66">
        <v>8471160</v>
      </c>
      <c r="B1007" s="66" t="s">
        <v>506</v>
      </c>
      <c r="C1007" s="66">
        <v>432209</v>
      </c>
      <c r="D1007" s="66" t="s">
        <v>138</v>
      </c>
      <c r="E1007" s="66" t="str">
        <f t="shared" si="20"/>
        <v>847.8471160.1.432209.000000.847001.200179</v>
      </c>
      <c r="F1007" s="56" t="s">
        <v>21</v>
      </c>
      <c r="G1007" s="56">
        <v>847001</v>
      </c>
      <c r="H1007" s="56" t="s">
        <v>23</v>
      </c>
      <c r="I1007" s="56">
        <v>200179</v>
      </c>
      <c r="J1007" s="66" t="s">
        <v>4634</v>
      </c>
      <c r="K1007" s="66">
        <v>1</v>
      </c>
      <c r="L1007" s="66">
        <v>94500</v>
      </c>
      <c r="M1007" s="128">
        <v>90000</v>
      </c>
    </row>
    <row r="1008" spans="1:13" ht="30" customHeight="1" x14ac:dyDescent="0.35">
      <c r="A1008" s="66">
        <v>8471160</v>
      </c>
      <c r="B1008" s="66" t="s">
        <v>506</v>
      </c>
      <c r="C1008" s="66">
        <v>432209</v>
      </c>
      <c r="D1008" s="66" t="s">
        <v>138</v>
      </c>
      <c r="E1008" s="66" t="str">
        <f t="shared" si="20"/>
        <v>847.8471160.1.432209.000000.847001.200179</v>
      </c>
      <c r="F1008" s="56" t="s">
        <v>21</v>
      </c>
      <c r="G1008" s="56">
        <v>847001</v>
      </c>
      <c r="H1008" s="56" t="s">
        <v>23</v>
      </c>
      <c r="I1008" s="56">
        <v>200179</v>
      </c>
      <c r="J1008" s="66" t="s">
        <v>4635</v>
      </c>
      <c r="K1008" s="66">
        <v>1</v>
      </c>
      <c r="L1008" s="66">
        <v>3307.5</v>
      </c>
      <c r="M1008" s="128">
        <v>3150</v>
      </c>
    </row>
    <row r="1009" spans="1:13" ht="30" customHeight="1" x14ac:dyDescent="0.35">
      <c r="A1009" s="66">
        <v>8471160</v>
      </c>
      <c r="B1009" s="66" t="s">
        <v>506</v>
      </c>
      <c r="C1009" s="66">
        <v>432209</v>
      </c>
      <c r="D1009" s="66" t="s">
        <v>138</v>
      </c>
      <c r="E1009" s="66" t="str">
        <f t="shared" si="20"/>
        <v>847.8471160.1.432209.000000.847001.200179</v>
      </c>
      <c r="F1009" s="56" t="s">
        <v>21</v>
      </c>
      <c r="G1009" s="56">
        <v>847001</v>
      </c>
      <c r="H1009" s="56" t="s">
        <v>23</v>
      </c>
      <c r="I1009" s="56">
        <v>200179</v>
      </c>
      <c r="J1009" s="66" t="s">
        <v>4636</v>
      </c>
      <c r="K1009" s="66">
        <v>1</v>
      </c>
      <c r="L1009" s="66">
        <v>4441.5</v>
      </c>
      <c r="M1009" s="128">
        <v>4230</v>
      </c>
    </row>
    <row r="1010" spans="1:13" ht="30" customHeight="1" x14ac:dyDescent="0.35">
      <c r="A1010" s="66">
        <v>8471160</v>
      </c>
      <c r="B1010" s="66" t="s">
        <v>506</v>
      </c>
      <c r="C1010" s="66">
        <v>432209</v>
      </c>
      <c r="D1010" s="66" t="s">
        <v>138</v>
      </c>
      <c r="E1010" s="66" t="str">
        <f t="shared" si="20"/>
        <v>847.8471160.1.432209.000000.847001.200179</v>
      </c>
      <c r="F1010" s="56" t="s">
        <v>21</v>
      </c>
      <c r="G1010" s="56">
        <v>847001</v>
      </c>
      <c r="H1010" s="56" t="s">
        <v>23</v>
      </c>
      <c r="I1010" s="56">
        <v>200179</v>
      </c>
      <c r="J1010" s="66" t="s">
        <v>4637</v>
      </c>
      <c r="K1010" s="66">
        <v>1</v>
      </c>
      <c r="L1010" s="66">
        <v>2314.0005000000001</v>
      </c>
      <c r="M1010" s="128">
        <v>2203.81</v>
      </c>
    </row>
    <row r="1011" spans="1:13" ht="30" customHeight="1" x14ac:dyDescent="0.35">
      <c r="A1011" s="66">
        <v>8471160</v>
      </c>
      <c r="B1011" s="66" t="s">
        <v>506</v>
      </c>
      <c r="C1011" s="66">
        <v>432209</v>
      </c>
      <c r="D1011" s="66" t="s">
        <v>138</v>
      </c>
      <c r="E1011" s="66" t="str">
        <f t="shared" si="20"/>
        <v>847.8471160.1.432209.000000.847001.200179</v>
      </c>
      <c r="F1011" s="56" t="s">
        <v>21</v>
      </c>
      <c r="G1011" s="56">
        <v>847001</v>
      </c>
      <c r="H1011" s="56" t="s">
        <v>23</v>
      </c>
      <c r="I1011" s="56">
        <v>200179</v>
      </c>
      <c r="J1011" s="66" t="s">
        <v>4638</v>
      </c>
      <c r="K1011" s="66">
        <v>1</v>
      </c>
      <c r="L1011" s="66">
        <v>5784.9855000000007</v>
      </c>
      <c r="M1011" s="128">
        <v>5509.51</v>
      </c>
    </row>
    <row r="1012" spans="1:13" ht="30" customHeight="1" x14ac:dyDescent="0.35">
      <c r="A1012" s="66">
        <v>8471160</v>
      </c>
      <c r="B1012" s="66" t="s">
        <v>506</v>
      </c>
      <c r="C1012" s="66">
        <v>432209</v>
      </c>
      <c r="D1012" s="66" t="s">
        <v>138</v>
      </c>
      <c r="E1012" s="66" t="str">
        <f t="shared" si="20"/>
        <v>847.8471160.1.432209.000000.847001.200179</v>
      </c>
      <c r="F1012" s="56" t="s">
        <v>21</v>
      </c>
      <c r="G1012" s="56">
        <v>847001</v>
      </c>
      <c r="H1012" s="56" t="s">
        <v>23</v>
      </c>
      <c r="I1012" s="56">
        <v>200179</v>
      </c>
      <c r="J1012" s="66" t="s">
        <v>4639</v>
      </c>
      <c r="K1012" s="66">
        <v>1</v>
      </c>
      <c r="L1012" s="66">
        <v>3856.6605000000004</v>
      </c>
      <c r="M1012" s="128">
        <v>3673.01</v>
      </c>
    </row>
    <row r="1013" spans="1:13" ht="30" customHeight="1" x14ac:dyDescent="0.35">
      <c r="A1013" s="66">
        <v>8471160</v>
      </c>
      <c r="B1013" s="66" t="s">
        <v>506</v>
      </c>
      <c r="C1013" s="66">
        <v>432209</v>
      </c>
      <c r="D1013" s="66" t="s">
        <v>138</v>
      </c>
      <c r="E1013" s="66" t="str">
        <f t="shared" si="20"/>
        <v>847.8471160.1.432209.000000.847001.200179</v>
      </c>
      <c r="F1013" s="56" t="s">
        <v>21</v>
      </c>
      <c r="G1013" s="56">
        <v>847001</v>
      </c>
      <c r="H1013" s="56" t="s">
        <v>23</v>
      </c>
      <c r="I1013" s="56">
        <v>200179</v>
      </c>
      <c r="J1013" s="66" t="s">
        <v>4640</v>
      </c>
      <c r="K1013" s="66">
        <v>1</v>
      </c>
      <c r="L1013" s="66">
        <v>315000</v>
      </c>
      <c r="M1013" s="128">
        <v>300000</v>
      </c>
    </row>
    <row r="1014" spans="1:13" ht="30" customHeight="1" x14ac:dyDescent="0.35">
      <c r="A1014" s="66">
        <v>8471160</v>
      </c>
      <c r="B1014" s="66" t="s">
        <v>506</v>
      </c>
      <c r="C1014" s="66">
        <v>432209</v>
      </c>
      <c r="D1014" s="66" t="s">
        <v>138</v>
      </c>
      <c r="E1014" s="66" t="str">
        <f t="shared" si="20"/>
        <v>847.8471160.1.432209.000000.847001.200179</v>
      </c>
      <c r="F1014" s="56" t="s">
        <v>21</v>
      </c>
      <c r="G1014" s="56">
        <v>847001</v>
      </c>
      <c r="H1014" s="56" t="s">
        <v>23</v>
      </c>
      <c r="I1014" s="56">
        <v>200179</v>
      </c>
      <c r="J1014" s="66" t="s">
        <v>4641</v>
      </c>
      <c r="K1014" s="66">
        <v>1</v>
      </c>
      <c r="L1014" s="66">
        <v>105000</v>
      </c>
      <c r="M1014" s="128">
        <v>100000</v>
      </c>
    </row>
    <row r="1015" spans="1:13" ht="30" customHeight="1" x14ac:dyDescent="0.35">
      <c r="A1015" s="66">
        <v>8471160</v>
      </c>
      <c r="B1015" s="66" t="s">
        <v>506</v>
      </c>
      <c r="C1015" s="66">
        <v>432209</v>
      </c>
      <c r="D1015" s="66" t="s">
        <v>138</v>
      </c>
      <c r="E1015" s="66" t="str">
        <f t="shared" si="20"/>
        <v>847.8471160.1.432209.000000.847001.200179</v>
      </c>
      <c r="F1015" s="56" t="s">
        <v>21</v>
      </c>
      <c r="G1015" s="56">
        <v>847001</v>
      </c>
      <c r="H1015" s="56" t="s">
        <v>23</v>
      </c>
      <c r="I1015" s="56">
        <v>200179</v>
      </c>
      <c r="J1015" s="66" t="s">
        <v>4642</v>
      </c>
      <c r="K1015" s="66">
        <v>1</v>
      </c>
      <c r="L1015" s="66">
        <v>461876.10000000003</v>
      </c>
      <c r="M1015" s="128">
        <v>439882</v>
      </c>
    </row>
    <row r="1016" spans="1:13" ht="30" customHeight="1" x14ac:dyDescent="0.35">
      <c r="A1016" s="66">
        <v>8471160</v>
      </c>
      <c r="B1016" s="66" t="s">
        <v>506</v>
      </c>
      <c r="C1016" s="66">
        <v>432209</v>
      </c>
      <c r="D1016" s="66" t="s">
        <v>138</v>
      </c>
      <c r="E1016" s="66" t="str">
        <f t="shared" si="20"/>
        <v>847.8471160.1.432209.000000.847001.200179</v>
      </c>
      <c r="F1016" s="56" t="s">
        <v>21</v>
      </c>
      <c r="G1016" s="56">
        <v>847001</v>
      </c>
      <c r="H1016" s="56" t="s">
        <v>23</v>
      </c>
      <c r="I1016" s="56">
        <v>200179</v>
      </c>
      <c r="J1016" s="66" t="s">
        <v>4643</v>
      </c>
      <c r="K1016" s="66">
        <v>1</v>
      </c>
      <c r="L1016" s="66">
        <v>63000</v>
      </c>
      <c r="M1016" s="128">
        <v>60000</v>
      </c>
    </row>
    <row r="1017" spans="1:13" ht="30" customHeight="1" x14ac:dyDescent="0.35">
      <c r="A1017" s="66">
        <v>8471160</v>
      </c>
      <c r="B1017" s="66" t="s">
        <v>506</v>
      </c>
      <c r="C1017" s="66">
        <v>432209</v>
      </c>
      <c r="D1017" s="66" t="s">
        <v>138</v>
      </c>
      <c r="E1017" s="66" t="str">
        <f t="shared" si="20"/>
        <v>847.8471160.1.432209.000000.847001.200179</v>
      </c>
      <c r="F1017" s="56" t="s">
        <v>21</v>
      </c>
      <c r="G1017" s="56">
        <v>847001</v>
      </c>
      <c r="H1017" s="56" t="s">
        <v>23</v>
      </c>
      <c r="I1017" s="56">
        <v>200179</v>
      </c>
      <c r="J1017" s="66" t="s">
        <v>4644</v>
      </c>
      <c r="K1017" s="66">
        <v>1</v>
      </c>
      <c r="L1017" s="66">
        <v>47250</v>
      </c>
      <c r="M1017" s="128">
        <v>45000</v>
      </c>
    </row>
    <row r="1018" spans="1:13" ht="30" customHeight="1" x14ac:dyDescent="0.35">
      <c r="A1018" s="66">
        <v>8471160</v>
      </c>
      <c r="B1018" s="66" t="s">
        <v>506</v>
      </c>
      <c r="C1018" s="66">
        <v>432209</v>
      </c>
      <c r="D1018" s="66" t="s">
        <v>138</v>
      </c>
      <c r="E1018" s="66" t="str">
        <f t="shared" si="20"/>
        <v>847.8471160.1.432209.000000.847001.200179</v>
      </c>
      <c r="F1018" s="56" t="s">
        <v>21</v>
      </c>
      <c r="G1018" s="56">
        <v>847001</v>
      </c>
      <c r="H1018" s="56" t="s">
        <v>23</v>
      </c>
      <c r="I1018" s="56">
        <v>200179</v>
      </c>
      <c r="J1018" s="66" t="s">
        <v>4645</v>
      </c>
      <c r="K1018" s="66">
        <v>1</v>
      </c>
      <c r="L1018" s="66">
        <v>21000</v>
      </c>
      <c r="M1018" s="128">
        <v>20000</v>
      </c>
    </row>
    <row r="1019" spans="1:13" ht="30" customHeight="1" x14ac:dyDescent="0.35">
      <c r="A1019" s="66">
        <v>8471160</v>
      </c>
      <c r="B1019" s="66" t="s">
        <v>506</v>
      </c>
      <c r="C1019" s="66">
        <v>432209</v>
      </c>
      <c r="D1019" s="66" t="s">
        <v>138</v>
      </c>
      <c r="E1019" s="66" t="str">
        <f t="shared" si="20"/>
        <v>847.8471160.1.432209.000000.847001.200179</v>
      </c>
      <c r="F1019" s="56" t="s">
        <v>21</v>
      </c>
      <c r="G1019" s="56">
        <v>847001</v>
      </c>
      <c r="H1019" s="56" t="s">
        <v>23</v>
      </c>
      <c r="I1019" s="56">
        <v>200179</v>
      </c>
      <c r="J1019" s="66" t="s">
        <v>4646</v>
      </c>
      <c r="K1019" s="66">
        <v>1</v>
      </c>
      <c r="L1019" s="66">
        <v>36750</v>
      </c>
      <c r="M1019" s="128">
        <v>35000</v>
      </c>
    </row>
    <row r="1020" spans="1:13" ht="30" customHeight="1" x14ac:dyDescent="0.35">
      <c r="A1020" s="66">
        <v>8471160</v>
      </c>
      <c r="B1020" s="66" t="s">
        <v>506</v>
      </c>
      <c r="C1020" s="66">
        <v>432209</v>
      </c>
      <c r="D1020" s="66" t="s">
        <v>138</v>
      </c>
      <c r="E1020" s="66" t="str">
        <f t="shared" si="20"/>
        <v>847.8471160.1.432209.000000.847001.200179</v>
      </c>
      <c r="F1020" s="56" t="s">
        <v>21</v>
      </c>
      <c r="G1020" s="56">
        <v>847001</v>
      </c>
      <c r="H1020" s="56" t="s">
        <v>23</v>
      </c>
      <c r="I1020" s="56">
        <v>200179</v>
      </c>
      <c r="J1020" s="66" t="s">
        <v>4647</v>
      </c>
      <c r="K1020" s="66">
        <v>1</v>
      </c>
      <c r="L1020" s="66">
        <v>31500</v>
      </c>
      <c r="M1020" s="128">
        <v>30000</v>
      </c>
    </row>
    <row r="1021" spans="1:13" ht="30" customHeight="1" x14ac:dyDescent="0.35">
      <c r="A1021" s="66">
        <v>8471160</v>
      </c>
      <c r="B1021" s="66" t="s">
        <v>506</v>
      </c>
      <c r="C1021" s="66">
        <v>432209</v>
      </c>
      <c r="D1021" s="66" t="s">
        <v>138</v>
      </c>
      <c r="E1021" s="66" t="str">
        <f t="shared" ref="E1021:E1084" si="21">CONCATENATE(847,".",A1021,".",1,".",C1021,".","000000",".",G1021,".",I1021)</f>
        <v>847.8471160.1.432209.000000.847001.200179</v>
      </c>
      <c r="F1021" s="56" t="s">
        <v>21</v>
      </c>
      <c r="G1021" s="56">
        <v>847001</v>
      </c>
      <c r="H1021" s="56" t="s">
        <v>23</v>
      </c>
      <c r="I1021" s="56">
        <v>200179</v>
      </c>
      <c r="J1021" s="66" t="s">
        <v>4648</v>
      </c>
      <c r="K1021" s="66">
        <v>1</v>
      </c>
      <c r="L1021" s="66">
        <v>10500</v>
      </c>
      <c r="M1021" s="128">
        <v>10000</v>
      </c>
    </row>
    <row r="1022" spans="1:13" ht="30" customHeight="1" x14ac:dyDescent="0.35">
      <c r="A1022" s="66">
        <v>8471160</v>
      </c>
      <c r="B1022" s="66" t="s">
        <v>506</v>
      </c>
      <c r="C1022" s="66">
        <v>432209</v>
      </c>
      <c r="D1022" s="66" t="s">
        <v>138</v>
      </c>
      <c r="E1022" s="66" t="str">
        <f t="shared" si="21"/>
        <v>847.8471160.1.432209.000000.847001.200179</v>
      </c>
      <c r="F1022" s="56" t="s">
        <v>21</v>
      </c>
      <c r="G1022" s="56">
        <v>847001</v>
      </c>
      <c r="H1022" s="56" t="s">
        <v>23</v>
      </c>
      <c r="I1022" s="56">
        <v>200179</v>
      </c>
      <c r="J1022" s="66" t="s">
        <v>4649</v>
      </c>
      <c r="K1022" s="66">
        <v>1</v>
      </c>
      <c r="L1022" s="66">
        <v>36750</v>
      </c>
      <c r="M1022" s="128">
        <v>35000</v>
      </c>
    </row>
    <row r="1023" spans="1:13" ht="30" customHeight="1" x14ac:dyDescent="0.35">
      <c r="A1023" s="66">
        <v>8471160</v>
      </c>
      <c r="B1023" s="66" t="s">
        <v>506</v>
      </c>
      <c r="C1023" s="66">
        <v>432209</v>
      </c>
      <c r="D1023" s="66" t="s">
        <v>138</v>
      </c>
      <c r="E1023" s="66" t="str">
        <f t="shared" si="21"/>
        <v>847.8471160.1.432209.000000.847001.200179</v>
      </c>
      <c r="F1023" s="56" t="s">
        <v>21</v>
      </c>
      <c r="G1023" s="56">
        <v>847001</v>
      </c>
      <c r="H1023" s="56" t="s">
        <v>23</v>
      </c>
      <c r="I1023" s="56">
        <v>200179</v>
      </c>
      <c r="J1023" s="66" t="s">
        <v>4650</v>
      </c>
      <c r="K1023" s="66">
        <v>1</v>
      </c>
      <c r="L1023" s="66">
        <v>10625.895</v>
      </c>
      <c r="M1023" s="128">
        <v>10119.9</v>
      </c>
    </row>
    <row r="1024" spans="1:13" ht="30" customHeight="1" x14ac:dyDescent="0.35">
      <c r="A1024" s="66">
        <v>8471160</v>
      </c>
      <c r="B1024" s="66" t="s">
        <v>506</v>
      </c>
      <c r="C1024" s="66">
        <v>432209</v>
      </c>
      <c r="D1024" s="66" t="s">
        <v>138</v>
      </c>
      <c r="E1024" s="66" t="str">
        <f t="shared" si="21"/>
        <v>847.8471160.1.432209.000000.847001.200179</v>
      </c>
      <c r="F1024" s="56" t="s">
        <v>21</v>
      </c>
      <c r="G1024" s="56">
        <v>847001</v>
      </c>
      <c r="H1024" s="56" t="s">
        <v>23</v>
      </c>
      <c r="I1024" s="56">
        <v>200179</v>
      </c>
      <c r="J1024" s="66" t="s">
        <v>4651</v>
      </c>
      <c r="K1024" s="66">
        <v>1</v>
      </c>
      <c r="L1024" s="66">
        <v>2636.0775000000003</v>
      </c>
      <c r="M1024" s="128">
        <v>2510.5500000000002</v>
      </c>
    </row>
    <row r="1025" spans="1:13" ht="30" customHeight="1" x14ac:dyDescent="0.35">
      <c r="A1025" s="66">
        <v>8471160</v>
      </c>
      <c r="B1025" s="66" t="s">
        <v>506</v>
      </c>
      <c r="C1025" s="66">
        <v>432209</v>
      </c>
      <c r="D1025" s="66" t="s">
        <v>138</v>
      </c>
      <c r="E1025" s="66" t="str">
        <f t="shared" si="21"/>
        <v>847.8471160.1.432209.000000.847001.200179</v>
      </c>
      <c r="F1025" s="56" t="s">
        <v>21</v>
      </c>
      <c r="G1025" s="56">
        <v>847001</v>
      </c>
      <c r="H1025" s="56" t="s">
        <v>23</v>
      </c>
      <c r="I1025" s="56">
        <v>200179</v>
      </c>
      <c r="J1025" s="66" t="s">
        <v>4652</v>
      </c>
      <c r="K1025" s="66">
        <v>1</v>
      </c>
      <c r="L1025" s="66">
        <v>63000</v>
      </c>
      <c r="M1025" s="128">
        <v>60000</v>
      </c>
    </row>
    <row r="1026" spans="1:13" ht="30" customHeight="1" x14ac:dyDescent="0.35">
      <c r="A1026" s="66">
        <v>8471160</v>
      </c>
      <c r="B1026" s="66" t="s">
        <v>506</v>
      </c>
      <c r="C1026" s="66">
        <v>432209</v>
      </c>
      <c r="D1026" s="66" t="s">
        <v>138</v>
      </c>
      <c r="E1026" s="66" t="str">
        <f t="shared" si="21"/>
        <v>847.8471160.1.432209.000000.847001.200179</v>
      </c>
      <c r="F1026" s="56" t="s">
        <v>21</v>
      </c>
      <c r="G1026" s="56">
        <v>847001</v>
      </c>
      <c r="H1026" s="56" t="s">
        <v>23</v>
      </c>
      <c r="I1026" s="56">
        <v>200179</v>
      </c>
      <c r="J1026" s="66" t="s">
        <v>4653</v>
      </c>
      <c r="K1026" s="66">
        <v>1</v>
      </c>
      <c r="L1026" s="66">
        <v>52500</v>
      </c>
      <c r="M1026" s="128">
        <v>50000</v>
      </c>
    </row>
    <row r="1027" spans="1:13" ht="30" customHeight="1" x14ac:dyDescent="0.35">
      <c r="A1027" s="66">
        <v>8471160</v>
      </c>
      <c r="B1027" s="66" t="s">
        <v>506</v>
      </c>
      <c r="C1027" s="66">
        <v>432209</v>
      </c>
      <c r="D1027" s="66" t="s">
        <v>138</v>
      </c>
      <c r="E1027" s="66" t="str">
        <f t="shared" si="21"/>
        <v>847.8471160.1.432209.000000.847001.200179</v>
      </c>
      <c r="F1027" s="56" t="s">
        <v>21</v>
      </c>
      <c r="G1027" s="56">
        <v>847001</v>
      </c>
      <c r="H1027" s="56" t="s">
        <v>23</v>
      </c>
      <c r="I1027" s="56">
        <v>200179</v>
      </c>
      <c r="J1027" s="66" t="s">
        <v>4654</v>
      </c>
      <c r="K1027" s="66">
        <v>1</v>
      </c>
      <c r="L1027" s="66">
        <v>36750</v>
      </c>
      <c r="M1027" s="128">
        <v>35000</v>
      </c>
    </row>
    <row r="1028" spans="1:13" ht="30" customHeight="1" x14ac:dyDescent="0.35">
      <c r="A1028" s="66">
        <v>8471160</v>
      </c>
      <c r="B1028" s="66" t="s">
        <v>506</v>
      </c>
      <c r="C1028" s="66">
        <v>432209</v>
      </c>
      <c r="D1028" s="66" t="s">
        <v>138</v>
      </c>
      <c r="E1028" s="66" t="str">
        <f t="shared" si="21"/>
        <v>847.8471160.1.432209.000000.847001.200179</v>
      </c>
      <c r="F1028" s="56" t="s">
        <v>21</v>
      </c>
      <c r="G1028" s="56">
        <v>847001</v>
      </c>
      <c r="H1028" s="56" t="s">
        <v>23</v>
      </c>
      <c r="I1028" s="56">
        <v>200179</v>
      </c>
      <c r="J1028" s="66" t="s">
        <v>4655</v>
      </c>
      <c r="K1028" s="66">
        <v>1</v>
      </c>
      <c r="L1028" s="66">
        <v>8400</v>
      </c>
      <c r="M1028" s="128">
        <v>8000</v>
      </c>
    </row>
    <row r="1029" spans="1:13" ht="30" customHeight="1" x14ac:dyDescent="0.35">
      <c r="A1029" s="66">
        <v>8471160</v>
      </c>
      <c r="B1029" s="66" t="s">
        <v>506</v>
      </c>
      <c r="C1029" s="66">
        <v>432209</v>
      </c>
      <c r="D1029" s="66" t="s">
        <v>138</v>
      </c>
      <c r="E1029" s="66" t="str">
        <f t="shared" si="21"/>
        <v>847.8471160.1.432209.000000.847001.200179</v>
      </c>
      <c r="F1029" s="56" t="s">
        <v>21</v>
      </c>
      <c r="G1029" s="56">
        <v>847001</v>
      </c>
      <c r="H1029" s="56" t="s">
        <v>23</v>
      </c>
      <c r="I1029" s="56">
        <v>200179</v>
      </c>
      <c r="J1029" s="66" t="s">
        <v>4656</v>
      </c>
      <c r="K1029" s="66">
        <v>1</v>
      </c>
      <c r="L1029" s="66">
        <v>10500</v>
      </c>
      <c r="M1029" s="128">
        <v>10000</v>
      </c>
    </row>
    <row r="1030" spans="1:13" ht="30" customHeight="1" x14ac:dyDescent="0.35">
      <c r="A1030" s="66">
        <v>8471160</v>
      </c>
      <c r="B1030" s="66" t="s">
        <v>506</v>
      </c>
      <c r="C1030" s="66">
        <v>432209</v>
      </c>
      <c r="D1030" s="66" t="s">
        <v>138</v>
      </c>
      <c r="E1030" s="66" t="str">
        <f t="shared" si="21"/>
        <v>847.8471160.1.432209.000000.847001.200179</v>
      </c>
      <c r="F1030" s="56" t="s">
        <v>21</v>
      </c>
      <c r="G1030" s="56">
        <v>847001</v>
      </c>
      <c r="H1030" s="56" t="s">
        <v>23</v>
      </c>
      <c r="I1030" s="56">
        <v>200179</v>
      </c>
      <c r="J1030" s="66" t="s">
        <v>4657</v>
      </c>
      <c r="K1030" s="66">
        <v>1</v>
      </c>
      <c r="L1030" s="66">
        <v>4200</v>
      </c>
      <c r="M1030" s="128">
        <v>4000</v>
      </c>
    </row>
    <row r="1031" spans="1:13" ht="30" customHeight="1" x14ac:dyDescent="0.35">
      <c r="A1031" s="66">
        <v>8471160</v>
      </c>
      <c r="B1031" s="66" t="s">
        <v>506</v>
      </c>
      <c r="C1031" s="66">
        <v>432209</v>
      </c>
      <c r="D1031" s="66" t="s">
        <v>138</v>
      </c>
      <c r="E1031" s="66" t="str">
        <f t="shared" si="21"/>
        <v>847.8471160.1.432209.000000.847001.200179</v>
      </c>
      <c r="F1031" s="56" t="s">
        <v>21</v>
      </c>
      <c r="G1031" s="56">
        <v>847001</v>
      </c>
      <c r="H1031" s="56" t="s">
        <v>23</v>
      </c>
      <c r="I1031" s="56">
        <v>200179</v>
      </c>
      <c r="J1031" s="66" t="s">
        <v>4658</v>
      </c>
      <c r="K1031" s="66">
        <v>1</v>
      </c>
      <c r="L1031" s="66">
        <v>8400</v>
      </c>
      <c r="M1031" s="128">
        <v>8000</v>
      </c>
    </row>
    <row r="1032" spans="1:13" ht="30" customHeight="1" x14ac:dyDescent="0.35">
      <c r="A1032" s="66">
        <v>8471160</v>
      </c>
      <c r="B1032" s="66" t="s">
        <v>506</v>
      </c>
      <c r="C1032" s="66">
        <v>432209</v>
      </c>
      <c r="D1032" s="66" t="s">
        <v>138</v>
      </c>
      <c r="E1032" s="66" t="str">
        <f t="shared" si="21"/>
        <v>847.8471160.1.432209.000000.847001.200179</v>
      </c>
      <c r="F1032" s="56" t="s">
        <v>21</v>
      </c>
      <c r="G1032" s="56">
        <v>847001</v>
      </c>
      <c r="H1032" s="56" t="s">
        <v>23</v>
      </c>
      <c r="I1032" s="56">
        <v>200179</v>
      </c>
      <c r="J1032" s="66" t="s">
        <v>4659</v>
      </c>
      <c r="K1032" s="66">
        <v>1</v>
      </c>
      <c r="L1032" s="66">
        <v>15418.462500000001</v>
      </c>
      <c r="M1032" s="128">
        <v>14684.25</v>
      </c>
    </row>
    <row r="1033" spans="1:13" ht="30" customHeight="1" x14ac:dyDescent="0.35">
      <c r="A1033" s="66">
        <v>8471160</v>
      </c>
      <c r="B1033" s="66" t="s">
        <v>506</v>
      </c>
      <c r="C1033" s="66">
        <v>432209</v>
      </c>
      <c r="D1033" s="66" t="s">
        <v>138</v>
      </c>
      <c r="E1033" s="66" t="str">
        <f t="shared" si="21"/>
        <v>847.8471160.1.432209.000000.847001.200179</v>
      </c>
      <c r="F1033" s="56" t="s">
        <v>21</v>
      </c>
      <c r="G1033" s="56">
        <v>847001</v>
      </c>
      <c r="H1033" s="56" t="s">
        <v>23</v>
      </c>
      <c r="I1033" s="56">
        <v>200179</v>
      </c>
      <c r="J1033" s="66" t="s">
        <v>4660</v>
      </c>
      <c r="K1033" s="66">
        <v>1</v>
      </c>
      <c r="L1033" s="66">
        <v>9349.2000000000007</v>
      </c>
      <c r="M1033" s="128">
        <v>8904</v>
      </c>
    </row>
    <row r="1034" spans="1:13" ht="30" customHeight="1" x14ac:dyDescent="0.35">
      <c r="A1034" s="66">
        <v>8471160</v>
      </c>
      <c r="B1034" s="66" t="s">
        <v>506</v>
      </c>
      <c r="C1034" s="66">
        <v>432209</v>
      </c>
      <c r="D1034" s="66" t="s">
        <v>138</v>
      </c>
      <c r="E1034" s="66" t="str">
        <f t="shared" si="21"/>
        <v>847.8471160.1.432209.000000.847001.200179</v>
      </c>
      <c r="F1034" s="56" t="s">
        <v>21</v>
      </c>
      <c r="G1034" s="56">
        <v>847001</v>
      </c>
      <c r="H1034" s="56" t="s">
        <v>23</v>
      </c>
      <c r="I1034" s="56">
        <v>200179</v>
      </c>
      <c r="J1034" s="66" t="s">
        <v>4661</v>
      </c>
      <c r="K1034" s="66">
        <v>1</v>
      </c>
      <c r="L1034" s="66">
        <v>3742.9875000000002</v>
      </c>
      <c r="M1034" s="128">
        <v>3564.75</v>
      </c>
    </row>
    <row r="1035" spans="1:13" ht="30" customHeight="1" x14ac:dyDescent="0.35">
      <c r="A1035" s="66">
        <v>8471160</v>
      </c>
      <c r="B1035" s="66" t="s">
        <v>506</v>
      </c>
      <c r="C1035" s="66">
        <v>432209</v>
      </c>
      <c r="D1035" s="66" t="s">
        <v>138</v>
      </c>
      <c r="E1035" s="66" t="str">
        <f t="shared" si="21"/>
        <v>847.8471160.1.432209.000000.847001.200179</v>
      </c>
      <c r="F1035" s="56" t="s">
        <v>21</v>
      </c>
      <c r="G1035" s="56">
        <v>847001</v>
      </c>
      <c r="H1035" s="56" t="s">
        <v>23</v>
      </c>
      <c r="I1035" s="56">
        <v>200179</v>
      </c>
      <c r="J1035" s="66" t="s">
        <v>4662</v>
      </c>
      <c r="K1035" s="66">
        <v>1</v>
      </c>
      <c r="L1035" s="66">
        <v>7767.1125000000002</v>
      </c>
      <c r="M1035" s="128">
        <v>7397.25</v>
      </c>
    </row>
    <row r="1036" spans="1:13" ht="30" customHeight="1" x14ac:dyDescent="0.35">
      <c r="A1036" s="66">
        <v>8471160</v>
      </c>
      <c r="B1036" s="66" t="s">
        <v>506</v>
      </c>
      <c r="C1036" s="66">
        <v>432209</v>
      </c>
      <c r="D1036" s="66" t="s">
        <v>138</v>
      </c>
      <c r="E1036" s="66" t="str">
        <f t="shared" si="21"/>
        <v>847.8471160.1.432209.000000.847001.200179</v>
      </c>
      <c r="F1036" s="56" t="s">
        <v>21</v>
      </c>
      <c r="G1036" s="56">
        <v>847001</v>
      </c>
      <c r="H1036" s="56" t="s">
        <v>23</v>
      </c>
      <c r="I1036" s="56">
        <v>200179</v>
      </c>
      <c r="J1036" s="66" t="s">
        <v>4663</v>
      </c>
      <c r="K1036" s="66">
        <v>1</v>
      </c>
      <c r="L1036" s="66">
        <v>11416.093499999999</v>
      </c>
      <c r="M1036" s="128">
        <v>10872.47</v>
      </c>
    </row>
    <row r="1037" spans="1:13" ht="30" customHeight="1" x14ac:dyDescent="0.35">
      <c r="A1037" s="66">
        <v>8471160</v>
      </c>
      <c r="B1037" s="66" t="s">
        <v>506</v>
      </c>
      <c r="C1037" s="66">
        <v>432209</v>
      </c>
      <c r="D1037" s="66" t="s">
        <v>138</v>
      </c>
      <c r="E1037" s="66" t="str">
        <f t="shared" si="21"/>
        <v>847.8471160.1.432209.000000.847001.200179</v>
      </c>
      <c r="F1037" s="56" t="s">
        <v>21</v>
      </c>
      <c r="G1037" s="56">
        <v>847001</v>
      </c>
      <c r="H1037" s="56" t="s">
        <v>23</v>
      </c>
      <c r="I1037" s="56">
        <v>200179</v>
      </c>
      <c r="J1037" s="66" t="s">
        <v>4664</v>
      </c>
      <c r="K1037" s="66">
        <v>1</v>
      </c>
      <c r="L1037" s="66">
        <v>3638.25</v>
      </c>
      <c r="M1037" s="128">
        <v>3465</v>
      </c>
    </row>
    <row r="1038" spans="1:13" ht="30" customHeight="1" x14ac:dyDescent="0.35">
      <c r="A1038" s="66">
        <v>8471160</v>
      </c>
      <c r="B1038" s="66" t="s">
        <v>506</v>
      </c>
      <c r="C1038" s="66">
        <v>432209</v>
      </c>
      <c r="D1038" s="66" t="s">
        <v>138</v>
      </c>
      <c r="E1038" s="66" t="str">
        <f t="shared" si="21"/>
        <v>847.8471160.1.432209.000000.847001.200179</v>
      </c>
      <c r="F1038" s="56" t="s">
        <v>21</v>
      </c>
      <c r="G1038" s="56">
        <v>847001</v>
      </c>
      <c r="H1038" s="56" t="s">
        <v>23</v>
      </c>
      <c r="I1038" s="56">
        <v>200179</v>
      </c>
      <c r="J1038" s="66" t="s">
        <v>4665</v>
      </c>
      <c r="K1038" s="66">
        <v>1</v>
      </c>
      <c r="L1038" s="66">
        <v>3142.125</v>
      </c>
      <c r="M1038" s="128">
        <v>2992.5</v>
      </c>
    </row>
    <row r="1039" spans="1:13" ht="30" customHeight="1" x14ac:dyDescent="0.35">
      <c r="A1039" s="66">
        <v>8471160</v>
      </c>
      <c r="B1039" s="66" t="s">
        <v>506</v>
      </c>
      <c r="C1039" s="66">
        <v>432209</v>
      </c>
      <c r="D1039" s="66" t="s">
        <v>138</v>
      </c>
      <c r="E1039" s="66" t="str">
        <f t="shared" si="21"/>
        <v>847.8471160.1.432209.000000.847001.200179</v>
      </c>
      <c r="F1039" s="56" t="s">
        <v>21</v>
      </c>
      <c r="G1039" s="56">
        <v>847001</v>
      </c>
      <c r="H1039" s="56" t="s">
        <v>23</v>
      </c>
      <c r="I1039" s="56">
        <v>200179</v>
      </c>
      <c r="J1039" s="66" t="s">
        <v>4666</v>
      </c>
      <c r="K1039" s="66">
        <v>1</v>
      </c>
      <c r="L1039" s="66">
        <v>16002.7875</v>
      </c>
      <c r="M1039" s="128">
        <v>15240.75</v>
      </c>
    </row>
    <row r="1040" spans="1:13" ht="30" customHeight="1" x14ac:dyDescent="0.35">
      <c r="A1040" s="66">
        <v>8471160</v>
      </c>
      <c r="B1040" s="66" t="s">
        <v>506</v>
      </c>
      <c r="C1040" s="66">
        <v>432209</v>
      </c>
      <c r="D1040" s="66" t="s">
        <v>138</v>
      </c>
      <c r="E1040" s="66" t="str">
        <f t="shared" si="21"/>
        <v>847.8471160.1.432209.000000.847001.200179</v>
      </c>
      <c r="F1040" s="56" t="s">
        <v>21</v>
      </c>
      <c r="G1040" s="56">
        <v>847001</v>
      </c>
      <c r="H1040" s="56" t="s">
        <v>23</v>
      </c>
      <c r="I1040" s="56">
        <v>200179</v>
      </c>
      <c r="J1040" s="66" t="s">
        <v>4667</v>
      </c>
      <c r="K1040" s="66">
        <v>1</v>
      </c>
      <c r="L1040" s="66">
        <v>14957.6175</v>
      </c>
      <c r="M1040" s="128">
        <v>14245.35</v>
      </c>
    </row>
    <row r="1041" spans="1:13" ht="30" customHeight="1" x14ac:dyDescent="0.35">
      <c r="A1041" s="66">
        <v>8471160</v>
      </c>
      <c r="B1041" s="66" t="s">
        <v>506</v>
      </c>
      <c r="C1041" s="66">
        <v>432209</v>
      </c>
      <c r="D1041" s="66" t="s">
        <v>138</v>
      </c>
      <c r="E1041" s="66" t="str">
        <f t="shared" si="21"/>
        <v>847.8471160.1.432209.000000.847001.200179</v>
      </c>
      <c r="F1041" s="56" t="s">
        <v>21</v>
      </c>
      <c r="G1041" s="56">
        <v>847001</v>
      </c>
      <c r="H1041" s="56" t="s">
        <v>23</v>
      </c>
      <c r="I1041" s="56">
        <v>200179</v>
      </c>
      <c r="J1041" s="66" t="s">
        <v>4668</v>
      </c>
      <c r="K1041" s="66">
        <v>1</v>
      </c>
      <c r="L1041" s="66">
        <v>1754.0775000000001</v>
      </c>
      <c r="M1041" s="128">
        <v>1670.55</v>
      </c>
    </row>
    <row r="1042" spans="1:13" ht="30" customHeight="1" x14ac:dyDescent="0.35">
      <c r="A1042" s="66">
        <v>8471160</v>
      </c>
      <c r="B1042" s="66" t="s">
        <v>506</v>
      </c>
      <c r="C1042" s="66">
        <v>432209</v>
      </c>
      <c r="D1042" s="66" t="s">
        <v>138</v>
      </c>
      <c r="E1042" s="66" t="str">
        <f t="shared" si="21"/>
        <v>847.8471160.1.432209.000000.847001.200179</v>
      </c>
      <c r="F1042" s="56" t="s">
        <v>21</v>
      </c>
      <c r="G1042" s="56">
        <v>847001</v>
      </c>
      <c r="H1042" s="56" t="s">
        <v>23</v>
      </c>
      <c r="I1042" s="56">
        <v>200179</v>
      </c>
      <c r="J1042" s="66" t="s">
        <v>4669</v>
      </c>
      <c r="K1042" s="66">
        <v>1</v>
      </c>
      <c r="L1042" s="66">
        <v>30870</v>
      </c>
      <c r="M1042" s="128">
        <v>29400</v>
      </c>
    </row>
    <row r="1043" spans="1:13" ht="30" customHeight="1" x14ac:dyDescent="0.35">
      <c r="A1043" s="66">
        <v>8471160</v>
      </c>
      <c r="B1043" s="66" t="s">
        <v>506</v>
      </c>
      <c r="C1043" s="66">
        <v>432209</v>
      </c>
      <c r="D1043" s="66" t="s">
        <v>138</v>
      </c>
      <c r="E1043" s="66" t="str">
        <f t="shared" si="21"/>
        <v>847.8471160.1.432209.000000.847001.200179</v>
      </c>
      <c r="F1043" s="56" t="s">
        <v>21</v>
      </c>
      <c r="G1043" s="56">
        <v>847001</v>
      </c>
      <c r="H1043" s="56" t="s">
        <v>23</v>
      </c>
      <c r="I1043" s="56">
        <v>200179</v>
      </c>
      <c r="J1043" s="66" t="s">
        <v>4670</v>
      </c>
      <c r="K1043" s="66">
        <v>1</v>
      </c>
      <c r="L1043" s="66">
        <v>38587.5</v>
      </c>
      <c r="M1043" s="128">
        <v>36750</v>
      </c>
    </row>
    <row r="1044" spans="1:13" ht="30" customHeight="1" x14ac:dyDescent="0.35">
      <c r="A1044" s="66">
        <v>8471160</v>
      </c>
      <c r="B1044" s="66" t="s">
        <v>506</v>
      </c>
      <c r="C1044" s="66">
        <v>432209</v>
      </c>
      <c r="D1044" s="66" t="s">
        <v>138</v>
      </c>
      <c r="E1044" s="66" t="str">
        <f t="shared" si="21"/>
        <v>847.8471160.1.432209.000000.847001.200179</v>
      </c>
      <c r="F1044" s="56" t="s">
        <v>21</v>
      </c>
      <c r="G1044" s="56">
        <v>847001</v>
      </c>
      <c r="H1044" s="56" t="s">
        <v>23</v>
      </c>
      <c r="I1044" s="56">
        <v>200179</v>
      </c>
      <c r="J1044" s="66" t="s">
        <v>4671</v>
      </c>
      <c r="K1044" s="66">
        <v>1</v>
      </c>
      <c r="L1044" s="66">
        <v>9181.6200000000008</v>
      </c>
      <c r="M1044" s="128">
        <v>8744.4</v>
      </c>
    </row>
    <row r="1045" spans="1:13" ht="30" customHeight="1" x14ac:dyDescent="0.35">
      <c r="A1045" s="66">
        <v>8471160</v>
      </c>
      <c r="B1045" s="66" t="s">
        <v>506</v>
      </c>
      <c r="C1045" s="66">
        <v>432209</v>
      </c>
      <c r="D1045" s="66" t="s">
        <v>138</v>
      </c>
      <c r="E1045" s="66" t="str">
        <f t="shared" si="21"/>
        <v>847.8471160.1.432209.000000.847001.200179</v>
      </c>
      <c r="F1045" s="56" t="s">
        <v>21</v>
      </c>
      <c r="G1045" s="56">
        <v>847001</v>
      </c>
      <c r="H1045" s="56" t="s">
        <v>23</v>
      </c>
      <c r="I1045" s="56">
        <v>200179</v>
      </c>
      <c r="J1045" s="66" t="s">
        <v>4672</v>
      </c>
      <c r="K1045" s="66">
        <v>1</v>
      </c>
      <c r="L1045" s="66">
        <v>7767.1125000000002</v>
      </c>
      <c r="M1045" s="128">
        <v>7397.25</v>
      </c>
    </row>
    <row r="1046" spans="1:13" ht="30" customHeight="1" x14ac:dyDescent="0.35">
      <c r="A1046" s="66">
        <v>8471160</v>
      </c>
      <c r="B1046" s="66" t="s">
        <v>506</v>
      </c>
      <c r="C1046" s="66">
        <v>432209</v>
      </c>
      <c r="D1046" s="66" t="s">
        <v>138</v>
      </c>
      <c r="E1046" s="66" t="str">
        <f t="shared" si="21"/>
        <v>847.8471160.1.432209.000000.847001.200179</v>
      </c>
      <c r="F1046" s="56" t="s">
        <v>21</v>
      </c>
      <c r="G1046" s="56">
        <v>847001</v>
      </c>
      <c r="H1046" s="56" t="s">
        <v>23</v>
      </c>
      <c r="I1046" s="56">
        <v>200179</v>
      </c>
      <c r="J1046" s="66" t="s">
        <v>4673</v>
      </c>
      <c r="K1046" s="66">
        <v>1</v>
      </c>
      <c r="L1046" s="66">
        <v>15418.462500000001</v>
      </c>
      <c r="M1046" s="128">
        <v>14684.25</v>
      </c>
    </row>
    <row r="1047" spans="1:13" ht="30" customHeight="1" x14ac:dyDescent="0.35">
      <c r="A1047" s="66">
        <v>8471160</v>
      </c>
      <c r="B1047" s="66" t="s">
        <v>506</v>
      </c>
      <c r="C1047" s="66">
        <v>432209</v>
      </c>
      <c r="D1047" s="66" t="s">
        <v>138</v>
      </c>
      <c r="E1047" s="66" t="str">
        <f t="shared" si="21"/>
        <v>847.8471160.1.432209.000000.847001.200179</v>
      </c>
      <c r="F1047" s="56" t="s">
        <v>21</v>
      </c>
      <c r="G1047" s="56">
        <v>847001</v>
      </c>
      <c r="H1047" s="56" t="s">
        <v>23</v>
      </c>
      <c r="I1047" s="56">
        <v>200179</v>
      </c>
      <c r="J1047" s="66" t="s">
        <v>4674</v>
      </c>
      <c r="K1047" s="66">
        <v>1</v>
      </c>
      <c r="L1047" s="66">
        <v>6686.6625000000004</v>
      </c>
      <c r="M1047" s="128">
        <v>6368.25</v>
      </c>
    </row>
    <row r="1048" spans="1:13" ht="30" customHeight="1" x14ac:dyDescent="0.35">
      <c r="A1048" s="66">
        <v>8471160</v>
      </c>
      <c r="B1048" s="66" t="s">
        <v>506</v>
      </c>
      <c r="C1048" s="66">
        <v>432209</v>
      </c>
      <c r="D1048" s="66" t="s">
        <v>138</v>
      </c>
      <c r="E1048" s="66" t="str">
        <f t="shared" si="21"/>
        <v>847.8471160.1.432209.000000.847001.200179</v>
      </c>
      <c r="F1048" s="56" t="s">
        <v>21</v>
      </c>
      <c r="G1048" s="56">
        <v>847001</v>
      </c>
      <c r="H1048" s="56" t="s">
        <v>23</v>
      </c>
      <c r="I1048" s="56">
        <v>200179</v>
      </c>
      <c r="J1048" s="66" t="s">
        <v>4675</v>
      </c>
      <c r="K1048" s="66">
        <v>1</v>
      </c>
      <c r="L1048" s="66">
        <v>5784.9855000000007</v>
      </c>
      <c r="M1048" s="128">
        <v>5509.51</v>
      </c>
    </row>
    <row r="1049" spans="1:13" ht="30" customHeight="1" x14ac:dyDescent="0.35">
      <c r="A1049" s="66">
        <v>8471160</v>
      </c>
      <c r="B1049" s="66" t="s">
        <v>506</v>
      </c>
      <c r="C1049" s="66">
        <v>432209</v>
      </c>
      <c r="D1049" s="66" t="s">
        <v>138</v>
      </c>
      <c r="E1049" s="66" t="str">
        <f t="shared" si="21"/>
        <v>847.8471160.1.432209.000000.847001.200179</v>
      </c>
      <c r="F1049" s="56" t="s">
        <v>21</v>
      </c>
      <c r="G1049" s="56">
        <v>847001</v>
      </c>
      <c r="H1049" s="56" t="s">
        <v>23</v>
      </c>
      <c r="I1049" s="56">
        <v>200179</v>
      </c>
      <c r="J1049" s="66" t="s">
        <v>4676</v>
      </c>
      <c r="K1049" s="66">
        <v>1</v>
      </c>
      <c r="L1049" s="66">
        <v>10500</v>
      </c>
      <c r="M1049" s="128">
        <v>10000</v>
      </c>
    </row>
    <row r="1050" spans="1:13" ht="30" customHeight="1" x14ac:dyDescent="0.35">
      <c r="A1050" s="66">
        <v>8471160</v>
      </c>
      <c r="B1050" s="66" t="s">
        <v>506</v>
      </c>
      <c r="C1050" s="66">
        <v>432209</v>
      </c>
      <c r="D1050" s="66" t="s">
        <v>138</v>
      </c>
      <c r="E1050" s="66" t="str">
        <f t="shared" si="21"/>
        <v>847.8471160.1.432209.000000.847001.200179</v>
      </c>
      <c r="F1050" s="56" t="s">
        <v>21</v>
      </c>
      <c r="G1050" s="56">
        <v>847001</v>
      </c>
      <c r="H1050" s="56" t="s">
        <v>23</v>
      </c>
      <c r="I1050" s="56">
        <v>200179</v>
      </c>
      <c r="J1050" s="66" t="s">
        <v>4263</v>
      </c>
      <c r="K1050" s="66">
        <v>1</v>
      </c>
      <c r="L1050" s="66">
        <v>617400</v>
      </c>
      <c r="M1050" s="128">
        <v>588000</v>
      </c>
    </row>
    <row r="1051" spans="1:13" ht="30" customHeight="1" x14ac:dyDescent="0.35">
      <c r="A1051" s="66">
        <v>8471160</v>
      </c>
      <c r="B1051" s="66" t="s">
        <v>506</v>
      </c>
      <c r="C1051" s="66">
        <v>432209</v>
      </c>
      <c r="D1051" s="66" t="s">
        <v>138</v>
      </c>
      <c r="E1051" s="66" t="str">
        <f t="shared" si="21"/>
        <v>847.8471160.1.432209.000000.847001.200179</v>
      </c>
      <c r="F1051" s="56" t="s">
        <v>21</v>
      </c>
      <c r="G1051" s="56">
        <v>847001</v>
      </c>
      <c r="H1051" s="56" t="s">
        <v>23</v>
      </c>
      <c r="I1051" s="56">
        <v>200179</v>
      </c>
      <c r="J1051" s="66" t="s">
        <v>4268</v>
      </c>
      <c r="K1051" s="66">
        <v>1</v>
      </c>
      <c r="L1051" s="66">
        <v>21000</v>
      </c>
      <c r="M1051" s="128">
        <v>20000</v>
      </c>
    </row>
    <row r="1052" spans="1:13" ht="30" customHeight="1" x14ac:dyDescent="0.35">
      <c r="A1052" s="66">
        <v>8471160</v>
      </c>
      <c r="B1052" s="66" t="s">
        <v>506</v>
      </c>
      <c r="C1052" s="66">
        <v>432209</v>
      </c>
      <c r="D1052" s="66" t="s">
        <v>138</v>
      </c>
      <c r="E1052" s="66" t="str">
        <f t="shared" si="21"/>
        <v>847.8471160.1.432209.000000.847001.200179</v>
      </c>
      <c r="F1052" s="56" t="s">
        <v>21</v>
      </c>
      <c r="G1052" s="56">
        <v>847001</v>
      </c>
      <c r="H1052" s="56" t="s">
        <v>23</v>
      </c>
      <c r="I1052" s="56">
        <v>200179</v>
      </c>
      <c r="J1052" s="66" t="s">
        <v>4269</v>
      </c>
      <c r="K1052" s="66">
        <v>1</v>
      </c>
      <c r="L1052" s="66">
        <v>105000</v>
      </c>
      <c r="M1052" s="128">
        <v>100000</v>
      </c>
    </row>
    <row r="1053" spans="1:13" ht="30" customHeight="1" x14ac:dyDescent="0.35">
      <c r="A1053" s="66">
        <v>8471160</v>
      </c>
      <c r="B1053" s="66" t="s">
        <v>506</v>
      </c>
      <c r="C1053" s="66">
        <v>432209</v>
      </c>
      <c r="D1053" s="66" t="s">
        <v>138</v>
      </c>
      <c r="E1053" s="66" t="str">
        <f t="shared" si="21"/>
        <v>847.8471160.1.432209.000000.847001.200179</v>
      </c>
      <c r="F1053" s="56" t="s">
        <v>21</v>
      </c>
      <c r="G1053" s="56">
        <v>847001</v>
      </c>
      <c r="H1053" s="56" t="s">
        <v>23</v>
      </c>
      <c r="I1053" s="56">
        <v>200179</v>
      </c>
      <c r="J1053" s="66" t="s">
        <v>4270</v>
      </c>
      <c r="K1053" s="66">
        <v>1</v>
      </c>
      <c r="L1053" s="66">
        <v>43444.190999999999</v>
      </c>
      <c r="M1053" s="128">
        <v>41375.42</v>
      </c>
    </row>
    <row r="1054" spans="1:13" ht="30" customHeight="1" x14ac:dyDescent="0.35">
      <c r="A1054" s="66">
        <v>8471160</v>
      </c>
      <c r="B1054" s="66" t="s">
        <v>506</v>
      </c>
      <c r="C1054" s="66">
        <v>492316</v>
      </c>
      <c r="D1054" s="66" t="s">
        <v>138</v>
      </c>
      <c r="E1054" s="66" t="str">
        <f t="shared" si="21"/>
        <v>847.8471160.1.492316.000000.847001.300180</v>
      </c>
      <c r="F1054" s="56" t="s">
        <v>21</v>
      </c>
      <c r="G1054" s="56">
        <v>847001</v>
      </c>
      <c r="H1054" s="56" t="s">
        <v>863</v>
      </c>
      <c r="I1054" s="56">
        <v>300180</v>
      </c>
      <c r="J1054" s="66" t="s">
        <v>5520</v>
      </c>
      <c r="K1054" s="66">
        <v>1</v>
      </c>
      <c r="L1054" s="66">
        <v>63000</v>
      </c>
      <c r="M1054" s="247">
        <v>20000000</v>
      </c>
    </row>
    <row r="1055" spans="1:13" ht="30" customHeight="1" x14ac:dyDescent="0.35">
      <c r="A1055" s="66">
        <v>8471160</v>
      </c>
      <c r="B1055" s="66" t="s">
        <v>506</v>
      </c>
      <c r="C1055" s="66">
        <v>492316</v>
      </c>
      <c r="D1055" s="66" t="s">
        <v>138</v>
      </c>
      <c r="E1055" s="66" t="str">
        <f t="shared" si="21"/>
        <v>847.8471160.1.492316.000000.847001.300180</v>
      </c>
      <c r="F1055" s="56" t="s">
        <v>21</v>
      </c>
      <c r="G1055" s="56">
        <v>847001</v>
      </c>
      <c r="H1055" s="56" t="s">
        <v>863</v>
      </c>
      <c r="I1055" s="56">
        <v>300180</v>
      </c>
      <c r="J1055" s="66" t="s">
        <v>5521</v>
      </c>
      <c r="K1055" s="66">
        <v>1</v>
      </c>
      <c r="L1055" s="66">
        <v>236250</v>
      </c>
    </row>
    <row r="1056" spans="1:13" ht="30" customHeight="1" x14ac:dyDescent="0.35">
      <c r="A1056" s="66">
        <v>8471160</v>
      </c>
      <c r="B1056" s="66" t="s">
        <v>506</v>
      </c>
      <c r="C1056" s="66">
        <v>492316</v>
      </c>
      <c r="D1056" s="66" t="s">
        <v>138</v>
      </c>
      <c r="E1056" s="66" t="str">
        <f t="shared" si="21"/>
        <v>847.8471160.1.492316.000000.847001.300180</v>
      </c>
      <c r="F1056" s="56" t="s">
        <v>21</v>
      </c>
      <c r="G1056" s="56">
        <v>847001</v>
      </c>
      <c r="H1056" s="56" t="s">
        <v>863</v>
      </c>
      <c r="I1056" s="56">
        <v>300180</v>
      </c>
      <c r="J1056" s="66" t="s">
        <v>5522</v>
      </c>
      <c r="K1056" s="66">
        <v>1</v>
      </c>
      <c r="L1056" s="66">
        <v>246750</v>
      </c>
    </row>
    <row r="1057" spans="1:12" ht="30" customHeight="1" x14ac:dyDescent="0.35">
      <c r="A1057" s="66">
        <v>8471160</v>
      </c>
      <c r="B1057" s="66" t="s">
        <v>506</v>
      </c>
      <c r="C1057" s="66">
        <v>492316</v>
      </c>
      <c r="D1057" s="66" t="s">
        <v>138</v>
      </c>
      <c r="E1057" s="66" t="str">
        <f t="shared" si="21"/>
        <v>847.8471160.1.492316.000000.847001.300180</v>
      </c>
      <c r="F1057" s="56" t="s">
        <v>21</v>
      </c>
      <c r="G1057" s="56">
        <v>847001</v>
      </c>
      <c r="H1057" s="56" t="s">
        <v>863</v>
      </c>
      <c r="I1057" s="56">
        <v>300180</v>
      </c>
      <c r="J1057" s="66" t="s">
        <v>5523</v>
      </c>
      <c r="K1057" s="66">
        <v>1</v>
      </c>
      <c r="L1057" s="66">
        <v>136500</v>
      </c>
    </row>
    <row r="1058" spans="1:12" ht="30" customHeight="1" x14ac:dyDescent="0.35">
      <c r="A1058" s="66">
        <v>8471160</v>
      </c>
      <c r="B1058" s="66" t="s">
        <v>506</v>
      </c>
      <c r="C1058" s="66">
        <v>492316</v>
      </c>
      <c r="D1058" s="66" t="s">
        <v>138</v>
      </c>
      <c r="E1058" s="66" t="str">
        <f t="shared" si="21"/>
        <v>847.8471160.1.492316.000000.847001.300180</v>
      </c>
      <c r="F1058" s="56" t="s">
        <v>21</v>
      </c>
      <c r="G1058" s="56">
        <v>847001</v>
      </c>
      <c r="H1058" s="56" t="s">
        <v>863</v>
      </c>
      <c r="I1058" s="56">
        <v>300180</v>
      </c>
      <c r="J1058" s="66" t="s">
        <v>5524</v>
      </c>
      <c r="K1058" s="66">
        <v>1</v>
      </c>
      <c r="L1058" s="66">
        <v>157500</v>
      </c>
    </row>
    <row r="1059" spans="1:12" ht="30" customHeight="1" x14ac:dyDescent="0.35">
      <c r="A1059" s="66">
        <v>8471160</v>
      </c>
      <c r="B1059" s="66" t="s">
        <v>506</v>
      </c>
      <c r="C1059" s="66">
        <v>492316</v>
      </c>
      <c r="D1059" s="66" t="s">
        <v>138</v>
      </c>
      <c r="E1059" s="66" t="str">
        <f t="shared" si="21"/>
        <v>847.8471160.1.492316.000000.847001.300180</v>
      </c>
      <c r="F1059" s="56" t="s">
        <v>21</v>
      </c>
      <c r="G1059" s="56">
        <v>847001</v>
      </c>
      <c r="H1059" s="56" t="s">
        <v>863</v>
      </c>
      <c r="I1059" s="56">
        <v>300180</v>
      </c>
      <c r="J1059" s="66" t="s">
        <v>5525</v>
      </c>
      <c r="K1059" s="66">
        <v>1</v>
      </c>
      <c r="L1059" s="66">
        <v>194250</v>
      </c>
    </row>
    <row r="1060" spans="1:12" ht="30" customHeight="1" x14ac:dyDescent="0.35">
      <c r="A1060" s="66">
        <v>8471160</v>
      </c>
      <c r="B1060" s="66" t="s">
        <v>506</v>
      </c>
      <c r="C1060" s="66">
        <v>492316</v>
      </c>
      <c r="D1060" s="66" t="s">
        <v>138</v>
      </c>
      <c r="E1060" s="66" t="str">
        <f t="shared" si="21"/>
        <v>847.8471160.1.492316.000000.847001.300180</v>
      </c>
      <c r="F1060" s="56" t="s">
        <v>21</v>
      </c>
      <c r="G1060" s="56">
        <v>847001</v>
      </c>
      <c r="H1060" s="56" t="s">
        <v>863</v>
      </c>
      <c r="I1060" s="56">
        <v>300180</v>
      </c>
      <c r="J1060" s="66" t="s">
        <v>5526</v>
      </c>
      <c r="K1060" s="66">
        <v>1</v>
      </c>
      <c r="L1060" s="66">
        <v>294000</v>
      </c>
    </row>
    <row r="1061" spans="1:12" ht="30" customHeight="1" x14ac:dyDescent="0.35">
      <c r="A1061" s="66">
        <v>8471160</v>
      </c>
      <c r="B1061" s="66" t="s">
        <v>506</v>
      </c>
      <c r="C1061" s="66">
        <v>492316</v>
      </c>
      <c r="D1061" s="66" t="s">
        <v>138</v>
      </c>
      <c r="E1061" s="66" t="str">
        <f t="shared" si="21"/>
        <v>847.8471160.1.492316.000000.847001.300180</v>
      </c>
      <c r="F1061" s="56" t="s">
        <v>21</v>
      </c>
      <c r="G1061" s="56">
        <v>847001</v>
      </c>
      <c r="H1061" s="56" t="s">
        <v>863</v>
      </c>
      <c r="I1061" s="56">
        <v>300180</v>
      </c>
      <c r="J1061" s="66" t="s">
        <v>5527</v>
      </c>
      <c r="K1061" s="66">
        <v>1</v>
      </c>
      <c r="L1061" s="66">
        <v>373800</v>
      </c>
    </row>
    <row r="1062" spans="1:12" ht="30" customHeight="1" x14ac:dyDescent="0.35">
      <c r="A1062" s="66">
        <v>8471160</v>
      </c>
      <c r="B1062" s="66" t="s">
        <v>506</v>
      </c>
      <c r="C1062" s="66">
        <v>492316</v>
      </c>
      <c r="D1062" s="66" t="s">
        <v>138</v>
      </c>
      <c r="E1062" s="66" t="str">
        <f t="shared" si="21"/>
        <v>847.8471160.1.492316.000000.847001.300180</v>
      </c>
      <c r="F1062" s="56" t="s">
        <v>21</v>
      </c>
      <c r="G1062" s="56">
        <v>847001</v>
      </c>
      <c r="H1062" s="56" t="s">
        <v>863</v>
      </c>
      <c r="I1062" s="56">
        <v>300180</v>
      </c>
      <c r="J1062" s="66" t="s">
        <v>5528</v>
      </c>
      <c r="K1062" s="66">
        <v>1</v>
      </c>
      <c r="L1062" s="66">
        <v>443100</v>
      </c>
    </row>
    <row r="1063" spans="1:12" ht="30" customHeight="1" x14ac:dyDescent="0.35">
      <c r="A1063" s="66">
        <v>8471160</v>
      </c>
      <c r="B1063" s="66" t="s">
        <v>506</v>
      </c>
      <c r="C1063" s="66">
        <v>492316</v>
      </c>
      <c r="D1063" s="66" t="s">
        <v>138</v>
      </c>
      <c r="E1063" s="66" t="str">
        <f t="shared" si="21"/>
        <v>847.8471160.1.492316.000000.847001.300180</v>
      </c>
      <c r="F1063" s="56" t="s">
        <v>21</v>
      </c>
      <c r="G1063" s="56">
        <v>847001</v>
      </c>
      <c r="H1063" s="56" t="s">
        <v>863</v>
      </c>
      <c r="I1063" s="56">
        <v>300180</v>
      </c>
      <c r="J1063" s="66" t="s">
        <v>5529</v>
      </c>
      <c r="K1063" s="66">
        <v>1</v>
      </c>
      <c r="L1063" s="66">
        <v>157500</v>
      </c>
    </row>
    <row r="1064" spans="1:12" ht="30" customHeight="1" x14ac:dyDescent="0.35">
      <c r="A1064" s="66">
        <v>8471160</v>
      </c>
      <c r="B1064" s="66" t="s">
        <v>506</v>
      </c>
      <c r="C1064" s="66">
        <v>492316</v>
      </c>
      <c r="D1064" s="66" t="s">
        <v>138</v>
      </c>
      <c r="E1064" s="66" t="str">
        <f t="shared" si="21"/>
        <v>847.8471160.1.492316.000000.847001.300180</v>
      </c>
      <c r="F1064" s="56" t="s">
        <v>21</v>
      </c>
      <c r="G1064" s="56">
        <v>847001</v>
      </c>
      <c r="H1064" s="56" t="s">
        <v>863</v>
      </c>
      <c r="I1064" s="56">
        <v>300180</v>
      </c>
      <c r="J1064" s="66" t="s">
        <v>5530</v>
      </c>
      <c r="K1064" s="66">
        <v>1</v>
      </c>
      <c r="L1064" s="66">
        <v>157500</v>
      </c>
    </row>
    <row r="1065" spans="1:12" ht="30" customHeight="1" x14ac:dyDescent="0.35">
      <c r="A1065" s="66">
        <v>8471160</v>
      </c>
      <c r="B1065" s="66" t="s">
        <v>506</v>
      </c>
      <c r="C1065" s="66">
        <v>492316</v>
      </c>
      <c r="D1065" s="66" t="s">
        <v>138</v>
      </c>
      <c r="E1065" s="66" t="str">
        <f t="shared" si="21"/>
        <v>847.8471160.1.492316.000000.847001.300180</v>
      </c>
      <c r="F1065" s="56" t="s">
        <v>21</v>
      </c>
      <c r="G1065" s="56">
        <v>847001</v>
      </c>
      <c r="H1065" s="56" t="s">
        <v>863</v>
      </c>
      <c r="I1065" s="56">
        <v>300180</v>
      </c>
      <c r="J1065" s="66" t="s">
        <v>5531</v>
      </c>
      <c r="K1065" s="66">
        <v>1</v>
      </c>
      <c r="L1065" s="66">
        <v>262500</v>
      </c>
    </row>
    <row r="1066" spans="1:12" ht="30" customHeight="1" x14ac:dyDescent="0.35">
      <c r="A1066" s="66">
        <v>8471160</v>
      </c>
      <c r="B1066" s="66" t="s">
        <v>506</v>
      </c>
      <c r="C1066" s="66">
        <v>492316</v>
      </c>
      <c r="D1066" s="66" t="s">
        <v>138</v>
      </c>
      <c r="E1066" s="66" t="str">
        <f t="shared" si="21"/>
        <v>847.8471160.1.492316.000000.847001.300180</v>
      </c>
      <c r="F1066" s="56" t="s">
        <v>21</v>
      </c>
      <c r="G1066" s="56">
        <v>847001</v>
      </c>
      <c r="H1066" s="56" t="s">
        <v>863</v>
      </c>
      <c r="I1066" s="56">
        <v>300180</v>
      </c>
      <c r="J1066" s="66" t="s">
        <v>5532</v>
      </c>
      <c r="K1066" s="66">
        <v>1</v>
      </c>
      <c r="L1066" s="66">
        <v>73500</v>
      </c>
    </row>
    <row r="1067" spans="1:12" ht="30" customHeight="1" x14ac:dyDescent="0.35">
      <c r="A1067" s="66">
        <v>8471160</v>
      </c>
      <c r="B1067" s="66" t="s">
        <v>506</v>
      </c>
      <c r="C1067" s="66">
        <v>492316</v>
      </c>
      <c r="D1067" s="66" t="s">
        <v>138</v>
      </c>
      <c r="E1067" s="66" t="str">
        <f t="shared" si="21"/>
        <v>847.8471160.1.492316.000000.847001.300180</v>
      </c>
      <c r="F1067" s="56" t="s">
        <v>21</v>
      </c>
      <c r="G1067" s="56">
        <v>847001</v>
      </c>
      <c r="H1067" s="56" t="s">
        <v>863</v>
      </c>
      <c r="I1067" s="56">
        <v>300180</v>
      </c>
      <c r="J1067" s="66" t="s">
        <v>5533</v>
      </c>
      <c r="K1067" s="66">
        <v>1</v>
      </c>
      <c r="L1067" s="66">
        <v>178500</v>
      </c>
    </row>
    <row r="1068" spans="1:12" ht="30" customHeight="1" x14ac:dyDescent="0.35">
      <c r="A1068" s="66">
        <v>8471160</v>
      </c>
      <c r="B1068" s="66" t="s">
        <v>506</v>
      </c>
      <c r="C1068" s="66">
        <v>492316</v>
      </c>
      <c r="D1068" s="66" t="s">
        <v>138</v>
      </c>
      <c r="E1068" s="66" t="str">
        <f t="shared" si="21"/>
        <v>847.8471160.1.492316.000000.847001.300180</v>
      </c>
      <c r="F1068" s="56" t="s">
        <v>21</v>
      </c>
      <c r="G1068" s="56">
        <v>847001</v>
      </c>
      <c r="H1068" s="56" t="s">
        <v>863</v>
      </c>
      <c r="I1068" s="56">
        <v>300180</v>
      </c>
      <c r="J1068" s="66" t="s">
        <v>5534</v>
      </c>
      <c r="K1068" s="66">
        <v>1</v>
      </c>
      <c r="L1068" s="66">
        <v>420000</v>
      </c>
    </row>
    <row r="1069" spans="1:12" ht="30" customHeight="1" x14ac:dyDescent="0.35">
      <c r="A1069" s="66">
        <v>8471160</v>
      </c>
      <c r="B1069" s="66" t="s">
        <v>506</v>
      </c>
      <c r="C1069" s="66">
        <v>492316</v>
      </c>
      <c r="D1069" s="66" t="s">
        <v>138</v>
      </c>
      <c r="E1069" s="66" t="str">
        <f t="shared" si="21"/>
        <v>847.8471160.1.492316.000000.847001.300180</v>
      </c>
      <c r="F1069" s="56" t="s">
        <v>21</v>
      </c>
      <c r="G1069" s="56">
        <v>847001</v>
      </c>
      <c r="H1069" s="56" t="s">
        <v>863</v>
      </c>
      <c r="I1069" s="56">
        <v>300180</v>
      </c>
      <c r="J1069" s="66" t="s">
        <v>5535</v>
      </c>
      <c r="K1069" s="66">
        <v>1</v>
      </c>
      <c r="L1069" s="66">
        <v>525000</v>
      </c>
    </row>
    <row r="1070" spans="1:12" ht="30" customHeight="1" x14ac:dyDescent="0.35">
      <c r="A1070" s="66">
        <v>8471160</v>
      </c>
      <c r="B1070" s="66" t="s">
        <v>506</v>
      </c>
      <c r="C1070" s="66">
        <v>492316</v>
      </c>
      <c r="D1070" s="66" t="s">
        <v>138</v>
      </c>
      <c r="E1070" s="66" t="str">
        <f t="shared" si="21"/>
        <v>847.8471160.1.492316.000000.847001.300180</v>
      </c>
      <c r="F1070" s="56" t="s">
        <v>21</v>
      </c>
      <c r="G1070" s="56">
        <v>847001</v>
      </c>
      <c r="H1070" s="56" t="s">
        <v>863</v>
      </c>
      <c r="I1070" s="56">
        <v>300180</v>
      </c>
      <c r="J1070" s="66" t="s">
        <v>5536</v>
      </c>
      <c r="K1070" s="66">
        <v>1</v>
      </c>
      <c r="L1070" s="66">
        <v>420000</v>
      </c>
    </row>
    <row r="1071" spans="1:12" ht="30" customHeight="1" x14ac:dyDescent="0.35">
      <c r="A1071" s="66">
        <v>8471160</v>
      </c>
      <c r="B1071" s="66" t="s">
        <v>506</v>
      </c>
      <c r="C1071" s="66">
        <v>492316</v>
      </c>
      <c r="D1071" s="66" t="s">
        <v>138</v>
      </c>
      <c r="E1071" s="66" t="str">
        <f t="shared" si="21"/>
        <v>847.8471160.1.492316.000000.847001.300180</v>
      </c>
      <c r="F1071" s="56" t="s">
        <v>21</v>
      </c>
      <c r="G1071" s="56">
        <v>847001</v>
      </c>
      <c r="H1071" s="56" t="s">
        <v>863</v>
      </c>
      <c r="I1071" s="56">
        <v>300180</v>
      </c>
      <c r="J1071" s="66" t="s">
        <v>5537</v>
      </c>
      <c r="K1071" s="66">
        <v>1</v>
      </c>
      <c r="L1071" s="66">
        <v>630000</v>
      </c>
    </row>
    <row r="1072" spans="1:12" ht="30" customHeight="1" x14ac:dyDescent="0.35">
      <c r="A1072" s="66">
        <v>8471160</v>
      </c>
      <c r="B1072" s="66" t="s">
        <v>506</v>
      </c>
      <c r="C1072" s="66">
        <v>492316</v>
      </c>
      <c r="D1072" s="66" t="s">
        <v>138</v>
      </c>
      <c r="E1072" s="66" t="str">
        <f t="shared" si="21"/>
        <v>847.8471160.1.492316.000000.847001.300180</v>
      </c>
      <c r="F1072" s="56" t="s">
        <v>21</v>
      </c>
      <c r="G1072" s="56">
        <v>847001</v>
      </c>
      <c r="H1072" s="56" t="s">
        <v>863</v>
      </c>
      <c r="I1072" s="56">
        <v>300180</v>
      </c>
      <c r="J1072" s="66" t="s">
        <v>5538</v>
      </c>
      <c r="K1072" s="66">
        <v>1</v>
      </c>
      <c r="L1072" s="66">
        <v>351750</v>
      </c>
    </row>
    <row r="1073" spans="1:12" ht="30" customHeight="1" x14ac:dyDescent="0.35">
      <c r="A1073" s="66">
        <v>8471160</v>
      </c>
      <c r="B1073" s="66" t="s">
        <v>506</v>
      </c>
      <c r="C1073" s="66">
        <v>492316</v>
      </c>
      <c r="D1073" s="66" t="s">
        <v>138</v>
      </c>
      <c r="E1073" s="66" t="str">
        <f t="shared" si="21"/>
        <v>847.8471160.1.492316.000000.847001.300180</v>
      </c>
      <c r="F1073" s="56" t="s">
        <v>21</v>
      </c>
      <c r="G1073" s="56">
        <v>847001</v>
      </c>
      <c r="H1073" s="56" t="s">
        <v>863</v>
      </c>
      <c r="I1073" s="56">
        <v>300180</v>
      </c>
      <c r="J1073" s="66" t="s">
        <v>5539</v>
      </c>
      <c r="K1073" s="66">
        <v>1</v>
      </c>
      <c r="L1073" s="66">
        <v>210000</v>
      </c>
    </row>
    <row r="1074" spans="1:12" ht="30" customHeight="1" x14ac:dyDescent="0.35">
      <c r="A1074" s="66">
        <v>8471160</v>
      </c>
      <c r="B1074" s="66" t="s">
        <v>506</v>
      </c>
      <c r="C1074" s="66">
        <v>492316</v>
      </c>
      <c r="D1074" s="66" t="s">
        <v>138</v>
      </c>
      <c r="E1074" s="66" t="str">
        <f t="shared" si="21"/>
        <v>847.8471160.1.492316.000000.847001.300180</v>
      </c>
      <c r="F1074" s="56" t="s">
        <v>21</v>
      </c>
      <c r="G1074" s="56">
        <v>847001</v>
      </c>
      <c r="H1074" s="56" t="s">
        <v>863</v>
      </c>
      <c r="I1074" s="56">
        <v>300180</v>
      </c>
      <c r="J1074" s="66" t="s">
        <v>5540</v>
      </c>
      <c r="K1074" s="66">
        <v>1</v>
      </c>
      <c r="L1074" s="66">
        <v>787500</v>
      </c>
    </row>
    <row r="1075" spans="1:12" ht="30" customHeight="1" x14ac:dyDescent="0.35">
      <c r="A1075" s="66">
        <v>8471160</v>
      </c>
      <c r="B1075" s="66" t="s">
        <v>506</v>
      </c>
      <c r="C1075" s="66">
        <v>492316</v>
      </c>
      <c r="D1075" s="66" t="s">
        <v>138</v>
      </c>
      <c r="E1075" s="66" t="str">
        <f t="shared" si="21"/>
        <v>847.8471160.1.492316.000000.847001.300180</v>
      </c>
      <c r="F1075" s="56" t="s">
        <v>21</v>
      </c>
      <c r="G1075" s="56">
        <v>847001</v>
      </c>
      <c r="H1075" s="56" t="s">
        <v>863</v>
      </c>
      <c r="I1075" s="56">
        <v>300180</v>
      </c>
      <c r="J1075" s="66" t="s">
        <v>5541</v>
      </c>
      <c r="K1075" s="66">
        <v>1</v>
      </c>
      <c r="L1075" s="66">
        <v>46830</v>
      </c>
    </row>
    <row r="1076" spans="1:12" ht="30" customHeight="1" x14ac:dyDescent="0.35">
      <c r="A1076" s="66">
        <v>8471160</v>
      </c>
      <c r="B1076" s="66" t="s">
        <v>506</v>
      </c>
      <c r="C1076" s="66">
        <v>492316</v>
      </c>
      <c r="D1076" s="66" t="s">
        <v>138</v>
      </c>
      <c r="E1076" s="66" t="str">
        <f t="shared" si="21"/>
        <v>847.8471160.1.492316.000000.847001.300180</v>
      </c>
      <c r="F1076" s="56" t="s">
        <v>21</v>
      </c>
      <c r="G1076" s="56">
        <v>847001</v>
      </c>
      <c r="H1076" s="56" t="s">
        <v>863</v>
      </c>
      <c r="I1076" s="56">
        <v>300180</v>
      </c>
      <c r="J1076" s="66" t="s">
        <v>5542</v>
      </c>
      <c r="K1076" s="66">
        <v>1</v>
      </c>
      <c r="L1076" s="66">
        <v>57750</v>
      </c>
    </row>
    <row r="1077" spans="1:12" ht="30" customHeight="1" x14ac:dyDescent="0.35">
      <c r="A1077" s="66">
        <v>8471160</v>
      </c>
      <c r="B1077" s="66" t="s">
        <v>506</v>
      </c>
      <c r="C1077" s="66">
        <v>492316</v>
      </c>
      <c r="D1077" s="66" t="s">
        <v>138</v>
      </c>
      <c r="E1077" s="66" t="str">
        <f t="shared" si="21"/>
        <v>847.8471160.1.492316.000000.847001.300180</v>
      </c>
      <c r="F1077" s="56" t="s">
        <v>21</v>
      </c>
      <c r="G1077" s="56">
        <v>847001</v>
      </c>
      <c r="H1077" s="56" t="s">
        <v>863</v>
      </c>
      <c r="I1077" s="56">
        <v>300180</v>
      </c>
      <c r="J1077" s="66" t="s">
        <v>5543</v>
      </c>
      <c r="K1077" s="66">
        <v>1</v>
      </c>
      <c r="L1077" s="66">
        <v>78750</v>
      </c>
    </row>
    <row r="1078" spans="1:12" ht="30" customHeight="1" x14ac:dyDescent="0.35">
      <c r="A1078" s="66">
        <v>8471160</v>
      </c>
      <c r="B1078" s="66" t="s">
        <v>506</v>
      </c>
      <c r="C1078" s="66">
        <v>492316</v>
      </c>
      <c r="D1078" s="66" t="s">
        <v>138</v>
      </c>
      <c r="E1078" s="66" t="str">
        <f t="shared" si="21"/>
        <v>847.8471160.1.492316.000000.847001.300180</v>
      </c>
      <c r="F1078" s="56" t="s">
        <v>21</v>
      </c>
      <c r="G1078" s="56">
        <v>847001</v>
      </c>
      <c r="H1078" s="56" t="s">
        <v>863</v>
      </c>
      <c r="I1078" s="56">
        <v>300180</v>
      </c>
      <c r="J1078" s="66" t="s">
        <v>5544</v>
      </c>
      <c r="K1078" s="66">
        <v>1</v>
      </c>
      <c r="L1078" s="66">
        <v>84000</v>
      </c>
    </row>
    <row r="1079" spans="1:12" ht="30" customHeight="1" x14ac:dyDescent="0.35">
      <c r="A1079" s="66">
        <v>8471160</v>
      </c>
      <c r="B1079" s="66" t="s">
        <v>506</v>
      </c>
      <c r="C1079" s="66">
        <v>492316</v>
      </c>
      <c r="D1079" s="66" t="s">
        <v>138</v>
      </c>
      <c r="E1079" s="66" t="str">
        <f t="shared" si="21"/>
        <v>847.8471160.1.492316.000000.847001.300180</v>
      </c>
      <c r="F1079" s="56" t="s">
        <v>21</v>
      </c>
      <c r="G1079" s="56">
        <v>847001</v>
      </c>
      <c r="H1079" s="56" t="s">
        <v>863</v>
      </c>
      <c r="I1079" s="56">
        <v>300180</v>
      </c>
      <c r="J1079" s="66" t="s">
        <v>5545</v>
      </c>
      <c r="K1079" s="66">
        <v>1</v>
      </c>
      <c r="L1079" s="66">
        <v>157500</v>
      </c>
    </row>
    <row r="1080" spans="1:12" ht="30" customHeight="1" x14ac:dyDescent="0.35">
      <c r="A1080" s="66">
        <v>8471160</v>
      </c>
      <c r="B1080" s="66" t="s">
        <v>506</v>
      </c>
      <c r="C1080" s="66">
        <v>492316</v>
      </c>
      <c r="D1080" s="66" t="s">
        <v>138</v>
      </c>
      <c r="E1080" s="66" t="str">
        <f t="shared" si="21"/>
        <v>847.8471160.1.492316.000000.847001.300180</v>
      </c>
      <c r="F1080" s="56" t="s">
        <v>21</v>
      </c>
      <c r="G1080" s="56">
        <v>847001</v>
      </c>
      <c r="H1080" s="56" t="s">
        <v>863</v>
      </c>
      <c r="I1080" s="56">
        <v>300180</v>
      </c>
      <c r="J1080" s="66" t="s">
        <v>5546</v>
      </c>
      <c r="K1080" s="66">
        <v>1</v>
      </c>
      <c r="L1080" s="66">
        <v>315000</v>
      </c>
    </row>
    <row r="1081" spans="1:12" ht="30" customHeight="1" x14ac:dyDescent="0.35">
      <c r="A1081" s="66">
        <v>8471160</v>
      </c>
      <c r="B1081" s="66" t="s">
        <v>506</v>
      </c>
      <c r="C1081" s="66">
        <v>492316</v>
      </c>
      <c r="D1081" s="66" t="s">
        <v>138</v>
      </c>
      <c r="E1081" s="66" t="str">
        <f t="shared" si="21"/>
        <v>847.8471160.1.492316.000000.847001.300180</v>
      </c>
      <c r="F1081" s="56" t="s">
        <v>21</v>
      </c>
      <c r="G1081" s="56">
        <v>847001</v>
      </c>
      <c r="H1081" s="56" t="s">
        <v>863</v>
      </c>
      <c r="I1081" s="56">
        <v>300180</v>
      </c>
      <c r="J1081" s="66" t="s">
        <v>5547</v>
      </c>
      <c r="K1081" s="66">
        <v>1</v>
      </c>
      <c r="L1081" s="66">
        <v>315000</v>
      </c>
    </row>
    <row r="1082" spans="1:12" ht="30" customHeight="1" x14ac:dyDescent="0.35">
      <c r="A1082" s="66">
        <v>8471160</v>
      </c>
      <c r="B1082" s="66" t="s">
        <v>506</v>
      </c>
      <c r="C1082" s="66">
        <v>492316</v>
      </c>
      <c r="D1082" s="66" t="s">
        <v>138</v>
      </c>
      <c r="E1082" s="66" t="str">
        <f t="shared" si="21"/>
        <v>847.8471160.1.492316.000000.847001.300180</v>
      </c>
      <c r="F1082" s="56" t="s">
        <v>21</v>
      </c>
      <c r="G1082" s="56">
        <v>847001</v>
      </c>
      <c r="H1082" s="56" t="s">
        <v>863</v>
      </c>
      <c r="I1082" s="56">
        <v>300180</v>
      </c>
      <c r="J1082" s="66" t="s">
        <v>5548</v>
      </c>
      <c r="K1082" s="66">
        <v>1</v>
      </c>
      <c r="L1082" s="66">
        <v>367500</v>
      </c>
    </row>
    <row r="1083" spans="1:12" ht="30" customHeight="1" x14ac:dyDescent="0.35">
      <c r="A1083" s="66">
        <v>8471160</v>
      </c>
      <c r="B1083" s="66" t="s">
        <v>506</v>
      </c>
      <c r="C1083" s="66">
        <v>492316</v>
      </c>
      <c r="D1083" s="66" t="s">
        <v>138</v>
      </c>
      <c r="E1083" s="66" t="str">
        <f t="shared" si="21"/>
        <v>847.8471160.1.492316.000000.847001.300180</v>
      </c>
      <c r="F1083" s="56" t="s">
        <v>21</v>
      </c>
      <c r="G1083" s="56">
        <v>847001</v>
      </c>
      <c r="H1083" s="56" t="s">
        <v>863</v>
      </c>
      <c r="I1083" s="56">
        <v>300180</v>
      </c>
      <c r="J1083" s="66" t="s">
        <v>5549</v>
      </c>
      <c r="K1083" s="66">
        <v>1</v>
      </c>
      <c r="L1083" s="66">
        <v>367500</v>
      </c>
    </row>
    <row r="1084" spans="1:12" ht="30" customHeight="1" x14ac:dyDescent="0.35">
      <c r="A1084" s="66">
        <v>8471160</v>
      </c>
      <c r="B1084" s="66" t="s">
        <v>506</v>
      </c>
      <c r="C1084" s="66">
        <v>492316</v>
      </c>
      <c r="D1084" s="66" t="s">
        <v>138</v>
      </c>
      <c r="E1084" s="66" t="str">
        <f t="shared" si="21"/>
        <v>847.8471160.1.492316.000000.847001.300180</v>
      </c>
      <c r="F1084" s="56" t="s">
        <v>21</v>
      </c>
      <c r="G1084" s="56">
        <v>847001</v>
      </c>
      <c r="H1084" s="56" t="s">
        <v>863</v>
      </c>
      <c r="I1084" s="56">
        <v>300180</v>
      </c>
      <c r="J1084" s="66" t="s">
        <v>5550</v>
      </c>
      <c r="K1084" s="66">
        <v>1</v>
      </c>
      <c r="L1084" s="66">
        <v>525000</v>
      </c>
    </row>
    <row r="1085" spans="1:12" ht="30" customHeight="1" x14ac:dyDescent="0.35">
      <c r="A1085" s="66">
        <v>8471160</v>
      </c>
      <c r="B1085" s="66" t="s">
        <v>506</v>
      </c>
      <c r="C1085" s="66">
        <v>492316</v>
      </c>
      <c r="D1085" s="66" t="s">
        <v>138</v>
      </c>
      <c r="E1085" s="66" t="str">
        <f t="shared" ref="E1085:E1148" si="22">CONCATENATE(847,".",A1085,".",1,".",C1085,".","000000",".",G1085,".",I1085)</f>
        <v>847.8471160.1.492316.000000.847001.300180</v>
      </c>
      <c r="F1085" s="56" t="s">
        <v>21</v>
      </c>
      <c r="G1085" s="56">
        <v>847001</v>
      </c>
      <c r="H1085" s="56" t="s">
        <v>863</v>
      </c>
      <c r="I1085" s="56">
        <v>300180</v>
      </c>
      <c r="J1085" s="66" t="s">
        <v>5551</v>
      </c>
      <c r="K1085" s="66">
        <v>1</v>
      </c>
      <c r="L1085" s="66">
        <v>367500</v>
      </c>
    </row>
    <row r="1086" spans="1:12" ht="30" customHeight="1" x14ac:dyDescent="0.35">
      <c r="A1086" s="66">
        <v>8471160</v>
      </c>
      <c r="B1086" s="66" t="s">
        <v>506</v>
      </c>
      <c r="C1086" s="66">
        <v>492316</v>
      </c>
      <c r="D1086" s="66" t="s">
        <v>138</v>
      </c>
      <c r="E1086" s="66" t="str">
        <f t="shared" si="22"/>
        <v>847.8471160.1.492316.000000.847001.300180</v>
      </c>
      <c r="F1086" s="56" t="s">
        <v>21</v>
      </c>
      <c r="G1086" s="56">
        <v>847001</v>
      </c>
      <c r="H1086" s="56" t="s">
        <v>863</v>
      </c>
      <c r="I1086" s="56">
        <v>300180</v>
      </c>
      <c r="J1086" s="66" t="s">
        <v>5552</v>
      </c>
      <c r="K1086" s="66">
        <v>1</v>
      </c>
      <c r="L1086" s="66">
        <v>242550</v>
      </c>
    </row>
    <row r="1087" spans="1:12" ht="30" customHeight="1" x14ac:dyDescent="0.35">
      <c r="A1087" s="66">
        <v>8471160</v>
      </c>
      <c r="B1087" s="66" t="s">
        <v>506</v>
      </c>
      <c r="C1087" s="66">
        <v>492316</v>
      </c>
      <c r="D1087" s="66" t="s">
        <v>138</v>
      </c>
      <c r="E1087" s="66" t="str">
        <f t="shared" si="22"/>
        <v>847.8471160.1.492316.000000.847001.300180</v>
      </c>
      <c r="F1087" s="56" t="s">
        <v>21</v>
      </c>
      <c r="G1087" s="56">
        <v>847001</v>
      </c>
      <c r="H1087" s="56" t="s">
        <v>863</v>
      </c>
      <c r="I1087" s="56">
        <v>300180</v>
      </c>
      <c r="J1087" s="66" t="s">
        <v>5553</v>
      </c>
      <c r="K1087" s="66">
        <v>1</v>
      </c>
      <c r="L1087" s="66">
        <v>27535.200000000001</v>
      </c>
    </row>
    <row r="1088" spans="1:12" ht="30" customHeight="1" x14ac:dyDescent="0.35">
      <c r="A1088" s="66">
        <v>8471160</v>
      </c>
      <c r="B1088" s="66" t="s">
        <v>506</v>
      </c>
      <c r="C1088" s="66">
        <v>492316</v>
      </c>
      <c r="D1088" s="66" t="s">
        <v>138</v>
      </c>
      <c r="E1088" s="66" t="str">
        <f t="shared" si="22"/>
        <v>847.8471160.1.492316.000000.847001.300180</v>
      </c>
      <c r="F1088" s="56" t="s">
        <v>21</v>
      </c>
      <c r="G1088" s="56">
        <v>847001</v>
      </c>
      <c r="H1088" s="56" t="s">
        <v>863</v>
      </c>
      <c r="I1088" s="56">
        <v>300180</v>
      </c>
      <c r="J1088" s="66" t="s">
        <v>5554</v>
      </c>
      <c r="K1088" s="66">
        <v>1</v>
      </c>
      <c r="L1088" s="66">
        <v>32435.550000000003</v>
      </c>
    </row>
    <row r="1089" spans="1:12" ht="30" customHeight="1" x14ac:dyDescent="0.35">
      <c r="A1089" s="66">
        <v>8471160</v>
      </c>
      <c r="B1089" s="66" t="s">
        <v>506</v>
      </c>
      <c r="C1089" s="66">
        <v>492316</v>
      </c>
      <c r="D1089" s="66" t="s">
        <v>138</v>
      </c>
      <c r="E1089" s="66" t="str">
        <f t="shared" si="22"/>
        <v>847.8471160.1.492316.000000.847001.300180</v>
      </c>
      <c r="F1089" s="56" t="s">
        <v>21</v>
      </c>
      <c r="G1089" s="56">
        <v>847001</v>
      </c>
      <c r="H1089" s="56" t="s">
        <v>863</v>
      </c>
      <c r="I1089" s="56">
        <v>300180</v>
      </c>
      <c r="J1089" s="66" t="s">
        <v>5555</v>
      </c>
      <c r="K1089" s="66">
        <v>1</v>
      </c>
      <c r="L1089" s="66">
        <v>47383.35</v>
      </c>
    </row>
    <row r="1090" spans="1:12" ht="30" customHeight="1" x14ac:dyDescent="0.35">
      <c r="A1090" s="66">
        <v>8471160</v>
      </c>
      <c r="B1090" s="66" t="s">
        <v>506</v>
      </c>
      <c r="C1090" s="66">
        <v>492316</v>
      </c>
      <c r="D1090" s="66" t="s">
        <v>138</v>
      </c>
      <c r="E1090" s="66" t="str">
        <f t="shared" si="22"/>
        <v>847.8471160.1.492316.000000.847001.300180</v>
      </c>
      <c r="F1090" s="56" t="s">
        <v>21</v>
      </c>
      <c r="G1090" s="56">
        <v>847001</v>
      </c>
      <c r="H1090" s="56" t="s">
        <v>863</v>
      </c>
      <c r="I1090" s="56">
        <v>300180</v>
      </c>
      <c r="J1090" s="66" t="s">
        <v>5556</v>
      </c>
      <c r="K1090" s="66">
        <v>1</v>
      </c>
      <c r="L1090" s="66">
        <v>24312.75</v>
      </c>
    </row>
    <row r="1091" spans="1:12" ht="30" customHeight="1" x14ac:dyDescent="0.35">
      <c r="A1091" s="66">
        <v>8471160</v>
      </c>
      <c r="B1091" s="66" t="s">
        <v>506</v>
      </c>
      <c r="C1091" s="66">
        <v>492316</v>
      </c>
      <c r="D1091" s="66" t="s">
        <v>138</v>
      </c>
      <c r="E1091" s="66" t="str">
        <f t="shared" si="22"/>
        <v>847.8471160.1.492316.000000.847001.300180</v>
      </c>
      <c r="F1091" s="56" t="s">
        <v>21</v>
      </c>
      <c r="G1091" s="56">
        <v>847001</v>
      </c>
      <c r="H1091" s="56" t="s">
        <v>863</v>
      </c>
      <c r="I1091" s="56">
        <v>300180</v>
      </c>
      <c r="J1091" s="66" t="s">
        <v>5557</v>
      </c>
      <c r="K1091" s="66">
        <v>1</v>
      </c>
      <c r="L1091" s="66">
        <v>12355.35</v>
      </c>
    </row>
    <row r="1092" spans="1:12" ht="30" customHeight="1" x14ac:dyDescent="0.35">
      <c r="A1092" s="66">
        <v>8471160</v>
      </c>
      <c r="B1092" s="66" t="s">
        <v>506</v>
      </c>
      <c r="C1092" s="66">
        <v>492316</v>
      </c>
      <c r="D1092" s="66" t="s">
        <v>138</v>
      </c>
      <c r="E1092" s="66" t="str">
        <f t="shared" si="22"/>
        <v>847.8471160.1.492316.000000.847001.300180</v>
      </c>
      <c r="F1092" s="56" t="s">
        <v>21</v>
      </c>
      <c r="G1092" s="56">
        <v>847001</v>
      </c>
      <c r="H1092" s="56" t="s">
        <v>863</v>
      </c>
      <c r="I1092" s="56">
        <v>300180</v>
      </c>
      <c r="J1092" s="66" t="s">
        <v>5558</v>
      </c>
      <c r="K1092" s="66">
        <v>1</v>
      </c>
      <c r="L1092" s="66">
        <v>49396.200000000004</v>
      </c>
    </row>
    <row r="1093" spans="1:12" ht="30" customHeight="1" x14ac:dyDescent="0.35">
      <c r="A1093" s="66">
        <v>8471160</v>
      </c>
      <c r="B1093" s="66" t="s">
        <v>506</v>
      </c>
      <c r="C1093" s="66">
        <v>492316</v>
      </c>
      <c r="D1093" s="66" t="s">
        <v>138</v>
      </c>
      <c r="E1093" s="66" t="str">
        <f t="shared" si="22"/>
        <v>847.8471160.1.492316.000000.847001.300180</v>
      </c>
      <c r="F1093" s="56" t="s">
        <v>21</v>
      </c>
      <c r="G1093" s="56">
        <v>847001</v>
      </c>
      <c r="H1093" s="56" t="s">
        <v>863</v>
      </c>
      <c r="I1093" s="56">
        <v>300180</v>
      </c>
      <c r="J1093" s="66" t="s">
        <v>5559</v>
      </c>
      <c r="K1093" s="66">
        <v>1</v>
      </c>
      <c r="L1093" s="66">
        <v>150993.15</v>
      </c>
    </row>
    <row r="1094" spans="1:12" ht="30" customHeight="1" x14ac:dyDescent="0.35">
      <c r="A1094" s="66">
        <v>8471160</v>
      </c>
      <c r="B1094" s="66" t="s">
        <v>506</v>
      </c>
      <c r="C1094" s="66">
        <v>492316</v>
      </c>
      <c r="D1094" s="66" t="s">
        <v>138</v>
      </c>
      <c r="E1094" s="66" t="str">
        <f t="shared" si="22"/>
        <v>847.8471160.1.492316.000000.847001.300180</v>
      </c>
      <c r="F1094" s="56" t="s">
        <v>21</v>
      </c>
      <c r="G1094" s="56">
        <v>847001</v>
      </c>
      <c r="H1094" s="56" t="s">
        <v>863</v>
      </c>
      <c r="I1094" s="56">
        <v>300180</v>
      </c>
      <c r="J1094" s="66" t="s">
        <v>5560</v>
      </c>
      <c r="K1094" s="66">
        <v>1</v>
      </c>
      <c r="L1094" s="66">
        <v>348428.85000000003</v>
      </c>
    </row>
    <row r="1095" spans="1:12" ht="30" customHeight="1" x14ac:dyDescent="0.35">
      <c r="A1095" s="66">
        <v>8471160</v>
      </c>
      <c r="B1095" s="66" t="s">
        <v>506</v>
      </c>
      <c r="C1095" s="66">
        <v>492316</v>
      </c>
      <c r="D1095" s="66" t="s">
        <v>138</v>
      </c>
      <c r="E1095" s="66" t="str">
        <f t="shared" si="22"/>
        <v>847.8471160.1.492316.000000.847001.300180</v>
      </c>
      <c r="F1095" s="56" t="s">
        <v>21</v>
      </c>
      <c r="G1095" s="56">
        <v>847001</v>
      </c>
      <c r="H1095" s="56" t="s">
        <v>863</v>
      </c>
      <c r="I1095" s="56">
        <v>300180</v>
      </c>
      <c r="J1095" s="66" t="s">
        <v>5561</v>
      </c>
      <c r="K1095" s="66">
        <v>1</v>
      </c>
      <c r="L1095" s="66">
        <v>78894.900000000009</v>
      </c>
    </row>
    <row r="1096" spans="1:12" ht="30" customHeight="1" x14ac:dyDescent="0.35">
      <c r="A1096" s="66">
        <v>8471160</v>
      </c>
      <c r="B1096" s="66" t="s">
        <v>506</v>
      </c>
      <c r="C1096" s="66">
        <v>492316</v>
      </c>
      <c r="D1096" s="66" t="s">
        <v>138</v>
      </c>
      <c r="E1096" s="66" t="str">
        <f t="shared" si="22"/>
        <v>847.8471160.1.492316.000000.847001.300180</v>
      </c>
      <c r="F1096" s="56" t="s">
        <v>21</v>
      </c>
      <c r="G1096" s="56">
        <v>847001</v>
      </c>
      <c r="H1096" s="56" t="s">
        <v>863</v>
      </c>
      <c r="I1096" s="56">
        <v>300180</v>
      </c>
      <c r="J1096" s="66" t="s">
        <v>5562</v>
      </c>
      <c r="K1096" s="66">
        <v>1</v>
      </c>
      <c r="L1096" s="66">
        <v>437824.80000000005</v>
      </c>
    </row>
    <row r="1097" spans="1:12" ht="30" customHeight="1" x14ac:dyDescent="0.35">
      <c r="A1097" s="66">
        <v>8471160</v>
      </c>
      <c r="B1097" s="66" t="s">
        <v>506</v>
      </c>
      <c r="C1097" s="66">
        <v>492316</v>
      </c>
      <c r="D1097" s="66" t="s">
        <v>138</v>
      </c>
      <c r="E1097" s="66" t="str">
        <f t="shared" si="22"/>
        <v>847.8471160.1.492316.000000.847001.300180</v>
      </c>
      <c r="F1097" s="56" t="s">
        <v>21</v>
      </c>
      <c r="G1097" s="56">
        <v>847001</v>
      </c>
      <c r="H1097" s="56" t="s">
        <v>863</v>
      </c>
      <c r="I1097" s="56">
        <v>300180</v>
      </c>
      <c r="J1097" s="66" t="s">
        <v>5563</v>
      </c>
      <c r="K1097" s="66">
        <v>1</v>
      </c>
      <c r="L1097" s="66">
        <v>34707960</v>
      </c>
    </row>
    <row r="1098" spans="1:12" ht="30" customHeight="1" x14ac:dyDescent="0.35">
      <c r="A1098" s="66">
        <v>8471160</v>
      </c>
      <c r="B1098" s="66" t="s">
        <v>506</v>
      </c>
      <c r="C1098" s="66">
        <v>492316</v>
      </c>
      <c r="D1098" s="66" t="s">
        <v>138</v>
      </c>
      <c r="E1098" s="66" t="str">
        <f t="shared" si="22"/>
        <v>847.8471160.1.492316.000000.847001.300180</v>
      </c>
      <c r="F1098" s="56" t="s">
        <v>21</v>
      </c>
      <c r="G1098" s="56">
        <v>847001</v>
      </c>
      <c r="H1098" s="56" t="s">
        <v>863</v>
      </c>
      <c r="I1098" s="56">
        <v>300180</v>
      </c>
      <c r="J1098" s="66" t="s">
        <v>5564</v>
      </c>
      <c r="K1098" s="66">
        <v>1</v>
      </c>
      <c r="L1098" s="66">
        <v>68250</v>
      </c>
    </row>
    <row r="1099" spans="1:12" ht="30" customHeight="1" x14ac:dyDescent="0.35">
      <c r="A1099" s="66">
        <v>8471160</v>
      </c>
      <c r="B1099" s="66" t="s">
        <v>506</v>
      </c>
      <c r="C1099" s="66">
        <v>492316</v>
      </c>
      <c r="D1099" s="66" t="s">
        <v>138</v>
      </c>
      <c r="E1099" s="66" t="str">
        <f t="shared" si="22"/>
        <v>847.8471160.1.492316.000000.847001.300180</v>
      </c>
      <c r="F1099" s="56" t="s">
        <v>21</v>
      </c>
      <c r="G1099" s="56">
        <v>847001</v>
      </c>
      <c r="H1099" s="56" t="s">
        <v>863</v>
      </c>
      <c r="I1099" s="56">
        <v>300180</v>
      </c>
      <c r="J1099" s="66" t="s">
        <v>5565</v>
      </c>
      <c r="K1099" s="66">
        <v>1</v>
      </c>
      <c r="L1099" s="66">
        <v>31500</v>
      </c>
    </row>
    <row r="1100" spans="1:12" ht="30" customHeight="1" x14ac:dyDescent="0.35">
      <c r="A1100" s="66">
        <v>8471160</v>
      </c>
      <c r="B1100" s="66" t="s">
        <v>506</v>
      </c>
      <c r="C1100" s="66">
        <v>492316</v>
      </c>
      <c r="D1100" s="66" t="s">
        <v>138</v>
      </c>
      <c r="E1100" s="66" t="str">
        <f t="shared" si="22"/>
        <v>847.8471160.1.492316.000000.847001.300180</v>
      </c>
      <c r="F1100" s="56" t="s">
        <v>21</v>
      </c>
      <c r="G1100" s="56">
        <v>847001</v>
      </c>
      <c r="H1100" s="56" t="s">
        <v>863</v>
      </c>
      <c r="I1100" s="56">
        <v>300180</v>
      </c>
      <c r="J1100" s="66" t="s">
        <v>5566</v>
      </c>
      <c r="K1100" s="66">
        <v>1</v>
      </c>
      <c r="L1100" s="66">
        <v>31500</v>
      </c>
    </row>
    <row r="1101" spans="1:12" ht="30" customHeight="1" x14ac:dyDescent="0.35">
      <c r="A1101" s="66">
        <v>8471160</v>
      </c>
      <c r="B1101" s="66" t="s">
        <v>506</v>
      </c>
      <c r="C1101" s="66">
        <v>492316</v>
      </c>
      <c r="D1101" s="66" t="s">
        <v>138</v>
      </c>
      <c r="E1101" s="66" t="str">
        <f t="shared" si="22"/>
        <v>847.8471160.1.492316.000000.847001.300180</v>
      </c>
      <c r="F1101" s="56" t="s">
        <v>21</v>
      </c>
      <c r="G1101" s="56">
        <v>847001</v>
      </c>
      <c r="H1101" s="56" t="s">
        <v>863</v>
      </c>
      <c r="I1101" s="56">
        <v>300180</v>
      </c>
      <c r="J1101" s="66" t="s">
        <v>5567</v>
      </c>
      <c r="K1101" s="66">
        <v>1</v>
      </c>
      <c r="L1101" s="66">
        <v>551250</v>
      </c>
    </row>
    <row r="1102" spans="1:12" ht="30" customHeight="1" x14ac:dyDescent="0.35">
      <c r="A1102" s="66">
        <v>8471160</v>
      </c>
      <c r="B1102" s="66" t="s">
        <v>506</v>
      </c>
      <c r="C1102" s="66">
        <v>492316</v>
      </c>
      <c r="D1102" s="66" t="s">
        <v>138</v>
      </c>
      <c r="E1102" s="66" t="str">
        <f t="shared" si="22"/>
        <v>847.8471160.1.492316.000000.847001.300180</v>
      </c>
      <c r="F1102" s="56" t="s">
        <v>21</v>
      </c>
      <c r="G1102" s="56">
        <v>847001</v>
      </c>
      <c r="H1102" s="56" t="s">
        <v>863</v>
      </c>
      <c r="I1102" s="56">
        <v>300180</v>
      </c>
      <c r="J1102" s="66" t="s">
        <v>5568</v>
      </c>
      <c r="K1102" s="66">
        <v>1</v>
      </c>
      <c r="L1102" s="66">
        <v>1050000</v>
      </c>
    </row>
    <row r="1103" spans="1:12" ht="30" customHeight="1" x14ac:dyDescent="0.35">
      <c r="A1103" s="66">
        <v>8471160</v>
      </c>
      <c r="B1103" s="66" t="s">
        <v>506</v>
      </c>
      <c r="C1103" s="66">
        <v>492316</v>
      </c>
      <c r="D1103" s="66" t="s">
        <v>138</v>
      </c>
      <c r="E1103" s="66" t="str">
        <f t="shared" si="22"/>
        <v>847.8471160.1.492316.000000.847001.300180</v>
      </c>
      <c r="F1103" s="56" t="s">
        <v>21</v>
      </c>
      <c r="G1103" s="56">
        <v>847001</v>
      </c>
      <c r="H1103" s="56" t="s">
        <v>863</v>
      </c>
      <c r="I1103" s="56">
        <v>300180</v>
      </c>
      <c r="J1103" s="66" t="s">
        <v>5569</v>
      </c>
      <c r="K1103" s="66">
        <v>1</v>
      </c>
      <c r="L1103" s="66">
        <v>105000</v>
      </c>
    </row>
    <row r="1104" spans="1:12" ht="30" customHeight="1" x14ac:dyDescent="0.35">
      <c r="A1104" s="66">
        <v>8471160</v>
      </c>
      <c r="B1104" s="66" t="s">
        <v>506</v>
      </c>
      <c r="C1104" s="66">
        <v>492316</v>
      </c>
      <c r="D1104" s="66" t="s">
        <v>138</v>
      </c>
      <c r="E1104" s="66" t="str">
        <f t="shared" si="22"/>
        <v>847.8471160.1.492316.000000.847001.300180</v>
      </c>
      <c r="F1104" s="56" t="s">
        <v>21</v>
      </c>
      <c r="G1104" s="56">
        <v>847001</v>
      </c>
      <c r="H1104" s="56" t="s">
        <v>863</v>
      </c>
      <c r="I1104" s="56">
        <v>300180</v>
      </c>
      <c r="J1104" s="66" t="s">
        <v>5570</v>
      </c>
      <c r="K1104" s="66">
        <v>1</v>
      </c>
      <c r="L1104" s="66">
        <v>157500</v>
      </c>
    </row>
    <row r="1105" spans="1:12" ht="30" customHeight="1" x14ac:dyDescent="0.35">
      <c r="A1105" s="66">
        <v>8471160</v>
      </c>
      <c r="B1105" s="66" t="s">
        <v>506</v>
      </c>
      <c r="C1105" s="66">
        <v>492316</v>
      </c>
      <c r="D1105" s="66" t="s">
        <v>138</v>
      </c>
      <c r="E1105" s="66" t="str">
        <f t="shared" si="22"/>
        <v>847.8471160.1.492316.000000.847001.300180</v>
      </c>
      <c r="F1105" s="56" t="s">
        <v>21</v>
      </c>
      <c r="G1105" s="56">
        <v>847001</v>
      </c>
      <c r="H1105" s="56" t="s">
        <v>863</v>
      </c>
      <c r="I1105" s="56">
        <v>300180</v>
      </c>
      <c r="J1105" s="66" t="s">
        <v>5571</v>
      </c>
      <c r="K1105" s="66">
        <v>1</v>
      </c>
      <c r="L1105" s="66">
        <v>210000</v>
      </c>
    </row>
    <row r="1106" spans="1:12" ht="30" customHeight="1" x14ac:dyDescent="0.35">
      <c r="A1106" s="66">
        <v>8471160</v>
      </c>
      <c r="B1106" s="66" t="s">
        <v>506</v>
      </c>
      <c r="C1106" s="66">
        <v>492316</v>
      </c>
      <c r="D1106" s="66" t="s">
        <v>138</v>
      </c>
      <c r="E1106" s="66" t="str">
        <f t="shared" si="22"/>
        <v>847.8471160.1.492316.000000.847001.300180</v>
      </c>
      <c r="F1106" s="56" t="s">
        <v>21</v>
      </c>
      <c r="G1106" s="56">
        <v>847001</v>
      </c>
      <c r="H1106" s="56" t="s">
        <v>863</v>
      </c>
      <c r="I1106" s="56">
        <v>300180</v>
      </c>
      <c r="J1106" s="66" t="s">
        <v>5572</v>
      </c>
      <c r="K1106" s="66">
        <v>1</v>
      </c>
      <c r="L1106" s="66">
        <v>73500</v>
      </c>
    </row>
    <row r="1107" spans="1:12" ht="30" customHeight="1" x14ac:dyDescent="0.35">
      <c r="A1107" s="66">
        <v>8471160</v>
      </c>
      <c r="B1107" s="66" t="s">
        <v>506</v>
      </c>
      <c r="C1107" s="66">
        <v>492316</v>
      </c>
      <c r="D1107" s="66" t="s">
        <v>138</v>
      </c>
      <c r="E1107" s="66" t="str">
        <f t="shared" si="22"/>
        <v>847.8471160.1.492316.000000.847001.300180</v>
      </c>
      <c r="F1107" s="56" t="s">
        <v>21</v>
      </c>
      <c r="G1107" s="56">
        <v>847001</v>
      </c>
      <c r="H1107" s="56" t="s">
        <v>863</v>
      </c>
      <c r="I1107" s="56">
        <v>300180</v>
      </c>
      <c r="J1107" s="66" t="s">
        <v>5573</v>
      </c>
      <c r="K1107" s="66">
        <v>1</v>
      </c>
      <c r="L1107" s="66">
        <v>8400</v>
      </c>
    </row>
    <row r="1108" spans="1:12" ht="30" customHeight="1" x14ac:dyDescent="0.35">
      <c r="A1108" s="66">
        <v>8471160</v>
      </c>
      <c r="B1108" s="66" t="s">
        <v>506</v>
      </c>
      <c r="C1108" s="66">
        <v>492316</v>
      </c>
      <c r="D1108" s="66" t="s">
        <v>138</v>
      </c>
      <c r="E1108" s="66" t="str">
        <f t="shared" si="22"/>
        <v>847.8471160.1.492316.000000.847001.300180</v>
      </c>
      <c r="F1108" s="56" t="s">
        <v>21</v>
      </c>
      <c r="G1108" s="56">
        <v>847001</v>
      </c>
      <c r="H1108" s="56" t="s">
        <v>863</v>
      </c>
      <c r="I1108" s="56">
        <v>300180</v>
      </c>
      <c r="J1108" s="66" t="s">
        <v>5574</v>
      </c>
      <c r="K1108" s="66">
        <v>1</v>
      </c>
      <c r="L1108" s="66">
        <v>157500</v>
      </c>
    </row>
    <row r="1109" spans="1:12" ht="30" customHeight="1" x14ac:dyDescent="0.35">
      <c r="A1109" s="66">
        <v>8471160</v>
      </c>
      <c r="B1109" s="66" t="s">
        <v>506</v>
      </c>
      <c r="C1109" s="66">
        <v>492316</v>
      </c>
      <c r="D1109" s="66" t="s">
        <v>138</v>
      </c>
      <c r="E1109" s="66" t="str">
        <f t="shared" si="22"/>
        <v>847.8471160.1.492316.000000.847001.300180</v>
      </c>
      <c r="F1109" s="56" t="s">
        <v>21</v>
      </c>
      <c r="G1109" s="56">
        <v>847001</v>
      </c>
      <c r="H1109" s="56" t="s">
        <v>863</v>
      </c>
      <c r="I1109" s="56">
        <v>300180</v>
      </c>
      <c r="J1109" s="66" t="s">
        <v>5575</v>
      </c>
      <c r="K1109" s="66">
        <v>1</v>
      </c>
      <c r="L1109" s="66">
        <v>34681.5</v>
      </c>
    </row>
    <row r="1110" spans="1:12" ht="30" customHeight="1" x14ac:dyDescent="0.35">
      <c r="A1110" s="66">
        <v>8471160</v>
      </c>
      <c r="B1110" s="66" t="s">
        <v>506</v>
      </c>
      <c r="C1110" s="66">
        <v>492316</v>
      </c>
      <c r="D1110" s="66" t="s">
        <v>138</v>
      </c>
      <c r="E1110" s="66" t="str">
        <f t="shared" si="22"/>
        <v>847.8471160.1.492316.000000.847001.300180</v>
      </c>
      <c r="F1110" s="56" t="s">
        <v>21</v>
      </c>
      <c r="G1110" s="56">
        <v>847001</v>
      </c>
      <c r="H1110" s="56" t="s">
        <v>863</v>
      </c>
      <c r="I1110" s="56">
        <v>300180</v>
      </c>
      <c r="J1110" s="66" t="s">
        <v>5576</v>
      </c>
      <c r="K1110" s="66">
        <v>1</v>
      </c>
      <c r="L1110" s="66">
        <v>173407.5</v>
      </c>
    </row>
    <row r="1111" spans="1:12" ht="30" customHeight="1" x14ac:dyDescent="0.35">
      <c r="A1111" s="66">
        <v>8471160</v>
      </c>
      <c r="B1111" s="66" t="s">
        <v>506</v>
      </c>
      <c r="C1111" s="66">
        <v>492316</v>
      </c>
      <c r="D1111" s="66" t="s">
        <v>138</v>
      </c>
      <c r="E1111" s="66" t="str">
        <f t="shared" si="22"/>
        <v>847.8471160.1.492316.000000.847001.300180</v>
      </c>
      <c r="F1111" s="56" t="s">
        <v>21</v>
      </c>
      <c r="G1111" s="56">
        <v>847001</v>
      </c>
      <c r="H1111" s="56" t="s">
        <v>863</v>
      </c>
      <c r="I1111" s="56">
        <v>300180</v>
      </c>
      <c r="J1111" s="66" t="s">
        <v>5577</v>
      </c>
      <c r="K1111" s="66">
        <v>1</v>
      </c>
      <c r="L1111" s="66">
        <v>385350</v>
      </c>
    </row>
    <row r="1112" spans="1:12" ht="30" customHeight="1" x14ac:dyDescent="0.35">
      <c r="A1112" s="66">
        <v>8471160</v>
      </c>
      <c r="B1112" s="66" t="s">
        <v>506</v>
      </c>
      <c r="C1112" s="66">
        <v>492316</v>
      </c>
      <c r="D1112" s="66" t="s">
        <v>138</v>
      </c>
      <c r="E1112" s="66" t="str">
        <f t="shared" si="22"/>
        <v>847.8471160.1.492316.000000.847001.300180</v>
      </c>
      <c r="F1112" s="56" t="s">
        <v>21</v>
      </c>
      <c r="G1112" s="56">
        <v>847001</v>
      </c>
      <c r="H1112" s="56" t="s">
        <v>863</v>
      </c>
      <c r="I1112" s="56">
        <v>300180</v>
      </c>
      <c r="J1112" s="66" t="s">
        <v>5578</v>
      </c>
      <c r="K1112" s="66">
        <v>1</v>
      </c>
      <c r="L1112" s="66">
        <v>154140</v>
      </c>
    </row>
    <row r="1113" spans="1:12" ht="30" customHeight="1" x14ac:dyDescent="0.35">
      <c r="A1113" s="66">
        <v>8471160</v>
      </c>
      <c r="B1113" s="66" t="s">
        <v>506</v>
      </c>
      <c r="C1113" s="66">
        <v>492316</v>
      </c>
      <c r="D1113" s="66" t="s">
        <v>138</v>
      </c>
      <c r="E1113" s="66" t="str">
        <f t="shared" si="22"/>
        <v>847.8471160.1.492316.000000.847001.300180</v>
      </c>
      <c r="F1113" s="56" t="s">
        <v>21</v>
      </c>
      <c r="G1113" s="56">
        <v>847001</v>
      </c>
      <c r="H1113" s="56" t="s">
        <v>863</v>
      </c>
      <c r="I1113" s="56">
        <v>300180</v>
      </c>
      <c r="J1113" s="66" t="s">
        <v>5579</v>
      </c>
      <c r="K1113" s="66">
        <v>1</v>
      </c>
      <c r="L1113" s="66">
        <v>192675</v>
      </c>
    </row>
    <row r="1114" spans="1:12" ht="30" customHeight="1" x14ac:dyDescent="0.35">
      <c r="A1114" s="66">
        <v>8471160</v>
      </c>
      <c r="B1114" s="66" t="s">
        <v>506</v>
      </c>
      <c r="C1114" s="66">
        <v>492316</v>
      </c>
      <c r="D1114" s="66" t="s">
        <v>138</v>
      </c>
      <c r="E1114" s="66" t="str">
        <f t="shared" si="22"/>
        <v>847.8471160.1.492316.000000.847001.300180</v>
      </c>
      <c r="F1114" s="56" t="s">
        <v>21</v>
      </c>
      <c r="G1114" s="56">
        <v>847001</v>
      </c>
      <c r="H1114" s="56" t="s">
        <v>863</v>
      </c>
      <c r="I1114" s="56">
        <v>300180</v>
      </c>
      <c r="J1114" s="66" t="s">
        <v>5580</v>
      </c>
      <c r="K1114" s="66">
        <v>1</v>
      </c>
      <c r="L1114" s="66">
        <v>30828</v>
      </c>
    </row>
    <row r="1115" spans="1:12" ht="30" customHeight="1" x14ac:dyDescent="0.35">
      <c r="A1115" s="66">
        <v>8471160</v>
      </c>
      <c r="B1115" s="66" t="s">
        <v>506</v>
      </c>
      <c r="C1115" s="66">
        <v>492316</v>
      </c>
      <c r="D1115" s="66" t="s">
        <v>138</v>
      </c>
      <c r="E1115" s="66" t="str">
        <f t="shared" si="22"/>
        <v>847.8471160.1.492316.000000.847001.300180</v>
      </c>
      <c r="F1115" s="56" t="s">
        <v>21</v>
      </c>
      <c r="G1115" s="56">
        <v>847001</v>
      </c>
      <c r="H1115" s="56" t="s">
        <v>863</v>
      </c>
      <c r="I1115" s="56">
        <v>300180</v>
      </c>
      <c r="J1115" s="66" t="s">
        <v>5581</v>
      </c>
      <c r="K1115" s="66">
        <v>1</v>
      </c>
      <c r="L1115" s="66">
        <v>19267.5</v>
      </c>
    </row>
    <row r="1116" spans="1:12" ht="30" customHeight="1" x14ac:dyDescent="0.35">
      <c r="A1116" s="66">
        <v>8471160</v>
      </c>
      <c r="B1116" s="66" t="s">
        <v>506</v>
      </c>
      <c r="C1116" s="66">
        <v>492316</v>
      </c>
      <c r="D1116" s="66" t="s">
        <v>138</v>
      </c>
      <c r="E1116" s="66" t="str">
        <f t="shared" si="22"/>
        <v>847.8471160.1.492316.000000.847001.300180</v>
      </c>
      <c r="F1116" s="56" t="s">
        <v>21</v>
      </c>
      <c r="G1116" s="56">
        <v>847001</v>
      </c>
      <c r="H1116" s="56" t="s">
        <v>863</v>
      </c>
      <c r="I1116" s="56">
        <v>300180</v>
      </c>
      <c r="J1116" s="66" t="s">
        <v>5582</v>
      </c>
      <c r="K1116" s="66">
        <v>1</v>
      </c>
      <c r="L1116" s="66">
        <v>161847</v>
      </c>
    </row>
    <row r="1117" spans="1:12" ht="30" customHeight="1" x14ac:dyDescent="0.35">
      <c r="A1117" s="66">
        <v>8471160</v>
      </c>
      <c r="B1117" s="66" t="s">
        <v>506</v>
      </c>
      <c r="C1117" s="66">
        <v>492316</v>
      </c>
      <c r="D1117" s="66" t="s">
        <v>138</v>
      </c>
      <c r="E1117" s="66" t="str">
        <f t="shared" si="22"/>
        <v>847.8471160.1.492316.000000.847001.300180</v>
      </c>
      <c r="F1117" s="56" t="s">
        <v>21</v>
      </c>
      <c r="G1117" s="56">
        <v>847001</v>
      </c>
      <c r="H1117" s="56" t="s">
        <v>863</v>
      </c>
      <c r="I1117" s="56">
        <v>300180</v>
      </c>
      <c r="J1117" s="66" t="s">
        <v>5583</v>
      </c>
      <c r="K1117" s="66">
        <v>1</v>
      </c>
      <c r="L1117" s="66">
        <v>315000</v>
      </c>
    </row>
    <row r="1118" spans="1:12" ht="30" customHeight="1" x14ac:dyDescent="0.35">
      <c r="A1118" s="66">
        <v>8471160</v>
      </c>
      <c r="B1118" s="66" t="s">
        <v>506</v>
      </c>
      <c r="C1118" s="66">
        <v>492316</v>
      </c>
      <c r="D1118" s="66" t="s">
        <v>138</v>
      </c>
      <c r="E1118" s="66" t="str">
        <f t="shared" si="22"/>
        <v>847.8471160.1.492316.000000.847001.300180</v>
      </c>
      <c r="F1118" s="56" t="s">
        <v>21</v>
      </c>
      <c r="G1118" s="56">
        <v>847001</v>
      </c>
      <c r="H1118" s="56" t="s">
        <v>863</v>
      </c>
      <c r="I1118" s="56">
        <v>300180</v>
      </c>
      <c r="J1118" s="66" t="s">
        <v>5584</v>
      </c>
      <c r="K1118" s="66">
        <v>1</v>
      </c>
      <c r="L1118" s="66">
        <v>420000</v>
      </c>
    </row>
    <row r="1119" spans="1:12" ht="30" customHeight="1" x14ac:dyDescent="0.35">
      <c r="A1119" s="66">
        <v>8471160</v>
      </c>
      <c r="B1119" s="66" t="s">
        <v>506</v>
      </c>
      <c r="C1119" s="66">
        <v>492316</v>
      </c>
      <c r="D1119" s="66" t="s">
        <v>138</v>
      </c>
      <c r="E1119" s="66" t="str">
        <f t="shared" si="22"/>
        <v>847.8471160.1.492316.000000.847001.300180</v>
      </c>
      <c r="F1119" s="56" t="s">
        <v>21</v>
      </c>
      <c r="G1119" s="56">
        <v>847001</v>
      </c>
      <c r="H1119" s="56" t="s">
        <v>863</v>
      </c>
      <c r="I1119" s="56">
        <v>300180</v>
      </c>
      <c r="J1119" s="66" t="s">
        <v>5585</v>
      </c>
      <c r="K1119" s="66">
        <v>1</v>
      </c>
      <c r="L1119" s="66">
        <v>210000</v>
      </c>
    </row>
    <row r="1120" spans="1:12" ht="30" customHeight="1" x14ac:dyDescent="0.35">
      <c r="A1120" s="66">
        <v>8471160</v>
      </c>
      <c r="B1120" s="66" t="s">
        <v>506</v>
      </c>
      <c r="C1120" s="66">
        <v>492316</v>
      </c>
      <c r="D1120" s="66" t="s">
        <v>138</v>
      </c>
      <c r="E1120" s="66" t="str">
        <f t="shared" si="22"/>
        <v>847.8471160.1.492316.000000.847001.300180</v>
      </c>
      <c r="F1120" s="56" t="s">
        <v>21</v>
      </c>
      <c r="G1120" s="56">
        <v>847001</v>
      </c>
      <c r="H1120" s="56" t="s">
        <v>863</v>
      </c>
      <c r="I1120" s="56">
        <v>300180</v>
      </c>
      <c r="J1120" s="66" t="s">
        <v>5586</v>
      </c>
      <c r="K1120" s="66">
        <v>1</v>
      </c>
      <c r="L1120" s="66">
        <v>355950</v>
      </c>
    </row>
    <row r="1121" spans="1:12" ht="30" customHeight="1" x14ac:dyDescent="0.35">
      <c r="A1121" s="66">
        <v>8471160</v>
      </c>
      <c r="B1121" s="66" t="s">
        <v>506</v>
      </c>
      <c r="C1121" s="66">
        <v>492316</v>
      </c>
      <c r="D1121" s="66" t="s">
        <v>138</v>
      </c>
      <c r="E1121" s="66" t="str">
        <f t="shared" si="22"/>
        <v>847.8471160.1.492316.000000.847001.300180</v>
      </c>
      <c r="F1121" s="56" t="s">
        <v>21</v>
      </c>
      <c r="G1121" s="56">
        <v>847001</v>
      </c>
      <c r="H1121" s="56" t="s">
        <v>863</v>
      </c>
      <c r="I1121" s="56">
        <v>300180</v>
      </c>
      <c r="J1121" s="66" t="s">
        <v>5587</v>
      </c>
      <c r="K1121" s="66">
        <v>1</v>
      </c>
      <c r="L1121" s="66">
        <v>283500</v>
      </c>
    </row>
    <row r="1122" spans="1:12" ht="30" customHeight="1" x14ac:dyDescent="0.35">
      <c r="A1122" s="66">
        <v>8471160</v>
      </c>
      <c r="B1122" s="66" t="s">
        <v>506</v>
      </c>
      <c r="C1122" s="66">
        <v>492316</v>
      </c>
      <c r="D1122" s="66" t="s">
        <v>138</v>
      </c>
      <c r="E1122" s="66" t="str">
        <f t="shared" si="22"/>
        <v>847.8471160.1.492316.000000.847001.300180</v>
      </c>
      <c r="F1122" s="56" t="s">
        <v>21</v>
      </c>
      <c r="G1122" s="56">
        <v>847001</v>
      </c>
      <c r="H1122" s="56" t="s">
        <v>863</v>
      </c>
      <c r="I1122" s="56">
        <v>300180</v>
      </c>
      <c r="J1122" s="66" t="s">
        <v>5588</v>
      </c>
      <c r="K1122" s="66">
        <v>1</v>
      </c>
      <c r="L1122" s="66">
        <v>525000</v>
      </c>
    </row>
    <row r="1123" spans="1:12" ht="30" customHeight="1" x14ac:dyDescent="0.35">
      <c r="A1123" s="66">
        <v>8471160</v>
      </c>
      <c r="B1123" s="66" t="s">
        <v>506</v>
      </c>
      <c r="C1123" s="66">
        <v>492316</v>
      </c>
      <c r="D1123" s="66" t="s">
        <v>138</v>
      </c>
      <c r="E1123" s="66" t="str">
        <f t="shared" si="22"/>
        <v>847.8471160.1.492316.000000.847001.300180</v>
      </c>
      <c r="F1123" s="56" t="s">
        <v>21</v>
      </c>
      <c r="G1123" s="56">
        <v>847001</v>
      </c>
      <c r="H1123" s="56" t="s">
        <v>863</v>
      </c>
      <c r="I1123" s="56">
        <v>300180</v>
      </c>
      <c r="J1123" s="66" t="s">
        <v>5589</v>
      </c>
      <c r="K1123" s="66">
        <v>1</v>
      </c>
      <c r="L1123" s="66">
        <v>352800</v>
      </c>
    </row>
    <row r="1124" spans="1:12" ht="30" customHeight="1" x14ac:dyDescent="0.35">
      <c r="A1124" s="66">
        <v>8471160</v>
      </c>
      <c r="B1124" s="66" t="s">
        <v>506</v>
      </c>
      <c r="C1124" s="66">
        <v>492316</v>
      </c>
      <c r="D1124" s="66" t="s">
        <v>138</v>
      </c>
      <c r="E1124" s="66" t="str">
        <f t="shared" si="22"/>
        <v>847.8471160.1.492316.000000.847001.300180</v>
      </c>
      <c r="F1124" s="56" t="s">
        <v>21</v>
      </c>
      <c r="G1124" s="56">
        <v>847001</v>
      </c>
      <c r="H1124" s="56" t="s">
        <v>863</v>
      </c>
      <c r="I1124" s="56">
        <v>300180</v>
      </c>
      <c r="J1124" s="66" t="s">
        <v>5590</v>
      </c>
      <c r="K1124" s="66">
        <v>1</v>
      </c>
      <c r="L1124" s="66">
        <v>136500</v>
      </c>
    </row>
    <row r="1125" spans="1:12" ht="30" customHeight="1" x14ac:dyDescent="0.35">
      <c r="A1125" s="66">
        <v>8471160</v>
      </c>
      <c r="B1125" s="66" t="s">
        <v>506</v>
      </c>
      <c r="C1125" s="66">
        <v>492316</v>
      </c>
      <c r="D1125" s="66" t="s">
        <v>138</v>
      </c>
      <c r="E1125" s="66" t="str">
        <f t="shared" si="22"/>
        <v>847.8471160.1.492316.000000.847001.300180</v>
      </c>
      <c r="F1125" s="56" t="s">
        <v>21</v>
      </c>
      <c r="G1125" s="56">
        <v>847001</v>
      </c>
      <c r="H1125" s="56" t="s">
        <v>863</v>
      </c>
      <c r="I1125" s="56">
        <v>300180</v>
      </c>
      <c r="J1125" s="66" t="s">
        <v>5591</v>
      </c>
      <c r="K1125" s="66">
        <v>1</v>
      </c>
      <c r="L1125" s="66">
        <v>210000</v>
      </c>
    </row>
    <row r="1126" spans="1:12" ht="30" customHeight="1" x14ac:dyDescent="0.35">
      <c r="A1126" s="66">
        <v>8471160</v>
      </c>
      <c r="B1126" s="66" t="s">
        <v>506</v>
      </c>
      <c r="C1126" s="66">
        <v>492316</v>
      </c>
      <c r="D1126" s="66" t="s">
        <v>138</v>
      </c>
      <c r="E1126" s="66" t="str">
        <f t="shared" si="22"/>
        <v>847.8471160.1.492316.000000.847001.300180</v>
      </c>
      <c r="F1126" s="56" t="s">
        <v>21</v>
      </c>
      <c r="G1126" s="56">
        <v>847001</v>
      </c>
      <c r="H1126" s="56" t="s">
        <v>863</v>
      </c>
      <c r="I1126" s="56">
        <v>300180</v>
      </c>
      <c r="J1126" s="66" t="s">
        <v>5592</v>
      </c>
      <c r="K1126" s="66">
        <v>1</v>
      </c>
      <c r="L1126" s="66">
        <v>105000</v>
      </c>
    </row>
    <row r="1127" spans="1:12" ht="30" customHeight="1" x14ac:dyDescent="0.35">
      <c r="A1127" s="66">
        <v>8471160</v>
      </c>
      <c r="B1127" s="66" t="s">
        <v>506</v>
      </c>
      <c r="C1127" s="66">
        <v>492316</v>
      </c>
      <c r="D1127" s="66" t="s">
        <v>138</v>
      </c>
      <c r="E1127" s="66" t="str">
        <f t="shared" si="22"/>
        <v>847.8471160.1.492316.000000.847001.300180</v>
      </c>
      <c r="F1127" s="56" t="s">
        <v>21</v>
      </c>
      <c r="G1127" s="56">
        <v>847001</v>
      </c>
      <c r="H1127" s="56" t="s">
        <v>863</v>
      </c>
      <c r="I1127" s="56">
        <v>300180</v>
      </c>
      <c r="J1127" s="66" t="s">
        <v>5593</v>
      </c>
      <c r="K1127" s="66">
        <v>1</v>
      </c>
      <c r="L1127" s="66">
        <v>2870729.4</v>
      </c>
    </row>
    <row r="1128" spans="1:12" ht="30" customHeight="1" x14ac:dyDescent="0.35">
      <c r="A1128" s="66">
        <v>8471160</v>
      </c>
      <c r="B1128" s="66" t="s">
        <v>506</v>
      </c>
      <c r="C1128" s="66">
        <v>492316</v>
      </c>
      <c r="D1128" s="66" t="s">
        <v>138</v>
      </c>
      <c r="E1128" s="66" t="str">
        <f t="shared" si="22"/>
        <v>847.8471160.1.492316.000000.847001.300180</v>
      </c>
      <c r="F1128" s="56" t="s">
        <v>21</v>
      </c>
      <c r="G1128" s="56">
        <v>847001</v>
      </c>
      <c r="H1128" s="56" t="s">
        <v>863</v>
      </c>
      <c r="I1128" s="56">
        <v>300180</v>
      </c>
      <c r="J1128" s="66" t="s">
        <v>5594</v>
      </c>
      <c r="K1128" s="66">
        <v>1</v>
      </c>
      <c r="L1128" s="66">
        <v>420000</v>
      </c>
    </row>
    <row r="1129" spans="1:12" ht="30" customHeight="1" x14ac:dyDescent="0.35">
      <c r="A1129" s="66">
        <v>8471160</v>
      </c>
      <c r="B1129" s="66" t="s">
        <v>506</v>
      </c>
      <c r="C1129" s="66">
        <v>492316</v>
      </c>
      <c r="D1129" s="66" t="s">
        <v>138</v>
      </c>
      <c r="E1129" s="66" t="str">
        <f t="shared" si="22"/>
        <v>847.8471160.1.492316.000000.847001.300180</v>
      </c>
      <c r="F1129" s="56" t="s">
        <v>21</v>
      </c>
      <c r="G1129" s="56">
        <v>847001</v>
      </c>
      <c r="H1129" s="56" t="s">
        <v>863</v>
      </c>
      <c r="I1129" s="56">
        <v>300180</v>
      </c>
      <c r="J1129" s="66" t="s">
        <v>5595</v>
      </c>
      <c r="K1129" s="66">
        <v>1</v>
      </c>
      <c r="L1129" s="66">
        <v>15750</v>
      </c>
    </row>
    <row r="1130" spans="1:12" ht="30" customHeight="1" x14ac:dyDescent="0.35">
      <c r="A1130" s="66">
        <v>8471160</v>
      </c>
      <c r="B1130" s="66" t="s">
        <v>506</v>
      </c>
      <c r="C1130" s="66">
        <v>492316</v>
      </c>
      <c r="D1130" s="66" t="s">
        <v>138</v>
      </c>
      <c r="E1130" s="66" t="str">
        <f t="shared" si="22"/>
        <v>847.8471160.1.492316.000000.847001.300180</v>
      </c>
      <c r="F1130" s="56" t="s">
        <v>21</v>
      </c>
      <c r="G1130" s="56">
        <v>847001</v>
      </c>
      <c r="H1130" s="56" t="s">
        <v>863</v>
      </c>
      <c r="I1130" s="56">
        <v>300180</v>
      </c>
      <c r="J1130" s="66" t="s">
        <v>5596</v>
      </c>
      <c r="K1130" s="66">
        <v>1</v>
      </c>
      <c r="L1130" s="66">
        <v>31500</v>
      </c>
    </row>
    <row r="1131" spans="1:12" ht="30" customHeight="1" x14ac:dyDescent="0.35">
      <c r="A1131" s="66">
        <v>8471160</v>
      </c>
      <c r="B1131" s="66" t="s">
        <v>506</v>
      </c>
      <c r="C1131" s="66">
        <v>492316</v>
      </c>
      <c r="D1131" s="66" t="s">
        <v>138</v>
      </c>
      <c r="E1131" s="66" t="str">
        <f t="shared" si="22"/>
        <v>847.8471160.1.492316.000000.847001.300180</v>
      </c>
      <c r="F1131" s="56" t="s">
        <v>21</v>
      </c>
      <c r="G1131" s="56">
        <v>847001</v>
      </c>
      <c r="H1131" s="56" t="s">
        <v>863</v>
      </c>
      <c r="I1131" s="56">
        <v>300180</v>
      </c>
      <c r="J1131" s="66" t="s">
        <v>5597</v>
      </c>
      <c r="K1131" s="66">
        <v>1</v>
      </c>
      <c r="L1131" s="66">
        <v>546000</v>
      </c>
    </row>
    <row r="1132" spans="1:12" ht="30" customHeight="1" x14ac:dyDescent="0.35">
      <c r="A1132" s="66">
        <v>8471160</v>
      </c>
      <c r="B1132" s="66" t="s">
        <v>506</v>
      </c>
      <c r="C1132" s="66">
        <v>492316</v>
      </c>
      <c r="D1132" s="66" t="s">
        <v>138</v>
      </c>
      <c r="E1132" s="66" t="str">
        <f t="shared" si="22"/>
        <v>847.8471160.1.492316.000000.847001.300180</v>
      </c>
      <c r="F1132" s="56" t="s">
        <v>21</v>
      </c>
      <c r="G1132" s="56">
        <v>847001</v>
      </c>
      <c r="H1132" s="56" t="s">
        <v>863</v>
      </c>
      <c r="I1132" s="56">
        <v>300180</v>
      </c>
      <c r="J1132" s="66" t="s">
        <v>5598</v>
      </c>
      <c r="K1132" s="66">
        <v>1</v>
      </c>
      <c r="L1132" s="66">
        <v>525000</v>
      </c>
    </row>
    <row r="1133" spans="1:12" ht="30" customHeight="1" x14ac:dyDescent="0.35">
      <c r="A1133" s="66">
        <v>8471160</v>
      </c>
      <c r="B1133" s="66" t="s">
        <v>506</v>
      </c>
      <c r="C1133" s="66">
        <v>492316</v>
      </c>
      <c r="D1133" s="66" t="s">
        <v>138</v>
      </c>
      <c r="E1133" s="66" t="str">
        <f t="shared" si="22"/>
        <v>847.8471160.1.492316.000000.847001.300180</v>
      </c>
      <c r="F1133" s="56" t="s">
        <v>21</v>
      </c>
      <c r="G1133" s="56">
        <v>847001</v>
      </c>
      <c r="H1133" s="56" t="s">
        <v>863</v>
      </c>
      <c r="I1133" s="56">
        <v>300180</v>
      </c>
      <c r="J1133" s="66" t="s">
        <v>5599</v>
      </c>
      <c r="K1133" s="66">
        <v>1</v>
      </c>
      <c r="L1133" s="66">
        <v>42542.85</v>
      </c>
    </row>
    <row r="1134" spans="1:12" ht="30" customHeight="1" x14ac:dyDescent="0.35">
      <c r="A1134" s="66">
        <v>8471160</v>
      </c>
      <c r="B1134" s="66" t="s">
        <v>506</v>
      </c>
      <c r="C1134" s="66">
        <v>492316</v>
      </c>
      <c r="D1134" s="66" t="s">
        <v>138</v>
      </c>
      <c r="E1134" s="66" t="str">
        <f t="shared" si="22"/>
        <v>847.8471160.1.492316.000000.847001.300180</v>
      </c>
      <c r="F1134" s="56" t="s">
        <v>21</v>
      </c>
      <c r="G1134" s="56">
        <v>847001</v>
      </c>
      <c r="H1134" s="56" t="s">
        <v>863</v>
      </c>
      <c r="I1134" s="56">
        <v>300180</v>
      </c>
      <c r="J1134" s="66" t="s">
        <v>5600</v>
      </c>
      <c r="K1134" s="66">
        <v>1</v>
      </c>
      <c r="L1134" s="66">
        <v>176400</v>
      </c>
    </row>
    <row r="1135" spans="1:12" ht="30" customHeight="1" x14ac:dyDescent="0.35">
      <c r="A1135" s="66">
        <v>8471160</v>
      </c>
      <c r="B1135" s="66" t="s">
        <v>506</v>
      </c>
      <c r="C1135" s="66">
        <v>492316</v>
      </c>
      <c r="D1135" s="66" t="s">
        <v>138</v>
      </c>
      <c r="E1135" s="66" t="str">
        <f t="shared" si="22"/>
        <v>847.8471160.1.492316.000000.847001.300180</v>
      </c>
      <c r="F1135" s="56" t="s">
        <v>21</v>
      </c>
      <c r="G1135" s="56">
        <v>847001</v>
      </c>
      <c r="H1135" s="56" t="s">
        <v>863</v>
      </c>
      <c r="I1135" s="56">
        <v>300180</v>
      </c>
      <c r="J1135" s="66" t="s">
        <v>5601</v>
      </c>
      <c r="K1135" s="66">
        <v>1</v>
      </c>
      <c r="L1135" s="66">
        <v>126000</v>
      </c>
    </row>
    <row r="1136" spans="1:12" ht="30" customHeight="1" x14ac:dyDescent="0.35">
      <c r="A1136" s="66">
        <v>8471160</v>
      </c>
      <c r="B1136" s="66" t="s">
        <v>506</v>
      </c>
      <c r="C1136" s="66">
        <v>492316</v>
      </c>
      <c r="D1136" s="66" t="s">
        <v>138</v>
      </c>
      <c r="E1136" s="66" t="str">
        <f t="shared" si="22"/>
        <v>847.8471160.1.492316.000000.847001.300180</v>
      </c>
      <c r="F1136" s="56" t="s">
        <v>21</v>
      </c>
      <c r="G1136" s="56">
        <v>847001</v>
      </c>
      <c r="H1136" s="56" t="s">
        <v>863</v>
      </c>
      <c r="I1136" s="56">
        <v>300180</v>
      </c>
      <c r="J1136" s="66" t="s">
        <v>5602</v>
      </c>
      <c r="K1136" s="66">
        <v>1</v>
      </c>
      <c r="L1136" s="66">
        <v>199500</v>
      </c>
    </row>
    <row r="1137" spans="1:12" ht="30" customHeight="1" x14ac:dyDescent="0.35">
      <c r="A1137" s="66">
        <v>8471160</v>
      </c>
      <c r="B1137" s="66" t="s">
        <v>506</v>
      </c>
      <c r="C1137" s="66">
        <v>492316</v>
      </c>
      <c r="D1137" s="66" t="s">
        <v>138</v>
      </c>
      <c r="E1137" s="66" t="str">
        <f t="shared" si="22"/>
        <v>847.8471160.1.492316.000000.847001.300180</v>
      </c>
      <c r="F1137" s="56" t="s">
        <v>21</v>
      </c>
      <c r="G1137" s="56">
        <v>847001</v>
      </c>
      <c r="H1137" s="56" t="s">
        <v>863</v>
      </c>
      <c r="I1137" s="56">
        <v>300180</v>
      </c>
      <c r="J1137" s="66" t="s">
        <v>5603</v>
      </c>
      <c r="K1137" s="66">
        <v>1</v>
      </c>
      <c r="L1137" s="66">
        <v>210000</v>
      </c>
    </row>
    <row r="1138" spans="1:12" ht="30" customHeight="1" x14ac:dyDescent="0.35">
      <c r="A1138" s="66">
        <v>8471160</v>
      </c>
      <c r="B1138" s="66" t="s">
        <v>506</v>
      </c>
      <c r="C1138" s="66">
        <v>492316</v>
      </c>
      <c r="D1138" s="66" t="s">
        <v>138</v>
      </c>
      <c r="E1138" s="66" t="str">
        <f t="shared" si="22"/>
        <v>847.8471160.1.492316.000000.847001.300180</v>
      </c>
      <c r="F1138" s="56" t="s">
        <v>21</v>
      </c>
      <c r="G1138" s="56">
        <v>847001</v>
      </c>
      <c r="H1138" s="56" t="s">
        <v>863</v>
      </c>
      <c r="I1138" s="56">
        <v>300180</v>
      </c>
      <c r="J1138" s="66" t="s">
        <v>5604</v>
      </c>
      <c r="K1138" s="66">
        <v>1</v>
      </c>
      <c r="L1138" s="66">
        <v>393750</v>
      </c>
    </row>
    <row r="1139" spans="1:12" ht="30" customHeight="1" x14ac:dyDescent="0.35">
      <c r="A1139" s="66">
        <v>8471160</v>
      </c>
      <c r="B1139" s="66" t="s">
        <v>506</v>
      </c>
      <c r="C1139" s="66">
        <v>492316</v>
      </c>
      <c r="D1139" s="66" t="s">
        <v>138</v>
      </c>
      <c r="E1139" s="66" t="str">
        <f t="shared" si="22"/>
        <v>847.8471160.1.492316.000000.847001.300180</v>
      </c>
      <c r="F1139" s="56" t="s">
        <v>21</v>
      </c>
      <c r="G1139" s="56">
        <v>847001</v>
      </c>
      <c r="H1139" s="56" t="s">
        <v>863</v>
      </c>
      <c r="I1139" s="56">
        <v>300180</v>
      </c>
      <c r="J1139" s="66" t="s">
        <v>5605</v>
      </c>
      <c r="K1139" s="66">
        <v>1</v>
      </c>
      <c r="L1139" s="66">
        <v>525000</v>
      </c>
    </row>
    <row r="1140" spans="1:12" ht="30" customHeight="1" x14ac:dyDescent="0.35">
      <c r="A1140" s="66">
        <v>8471160</v>
      </c>
      <c r="B1140" s="66" t="s">
        <v>506</v>
      </c>
      <c r="C1140" s="66">
        <v>492316</v>
      </c>
      <c r="D1140" s="66" t="s">
        <v>138</v>
      </c>
      <c r="E1140" s="66" t="str">
        <f t="shared" si="22"/>
        <v>847.8471160.1.492316.000000.847001.300180</v>
      </c>
      <c r="F1140" s="56" t="s">
        <v>21</v>
      </c>
      <c r="G1140" s="56">
        <v>847001</v>
      </c>
      <c r="H1140" s="56" t="s">
        <v>863</v>
      </c>
      <c r="I1140" s="56">
        <v>300180</v>
      </c>
      <c r="J1140" s="66" t="s">
        <v>5606</v>
      </c>
      <c r="K1140" s="66">
        <v>1</v>
      </c>
      <c r="L1140" s="66">
        <v>525000</v>
      </c>
    </row>
    <row r="1141" spans="1:12" ht="30" customHeight="1" x14ac:dyDescent="0.35">
      <c r="A1141" s="66">
        <v>8471160</v>
      </c>
      <c r="B1141" s="66" t="s">
        <v>506</v>
      </c>
      <c r="C1141" s="66">
        <v>492316</v>
      </c>
      <c r="D1141" s="66" t="s">
        <v>138</v>
      </c>
      <c r="E1141" s="66" t="str">
        <f t="shared" si="22"/>
        <v>847.8471160.1.492316.000000.847001.300180</v>
      </c>
      <c r="F1141" s="56" t="s">
        <v>21</v>
      </c>
      <c r="G1141" s="56">
        <v>847001</v>
      </c>
      <c r="H1141" s="56" t="s">
        <v>863</v>
      </c>
      <c r="I1141" s="56">
        <v>300180</v>
      </c>
      <c r="J1141" s="66" t="s">
        <v>5607</v>
      </c>
      <c r="K1141" s="66">
        <v>1</v>
      </c>
      <c r="L1141" s="66">
        <v>17974.057500000003</v>
      </c>
    </row>
    <row r="1142" spans="1:12" ht="30" customHeight="1" x14ac:dyDescent="0.35">
      <c r="A1142" s="66">
        <v>8471160</v>
      </c>
      <c r="B1142" s="66" t="s">
        <v>506</v>
      </c>
      <c r="C1142" s="66">
        <v>492316</v>
      </c>
      <c r="D1142" s="66" t="s">
        <v>138</v>
      </c>
      <c r="E1142" s="66" t="str">
        <f t="shared" si="22"/>
        <v>847.8471160.1.492316.000000.847001.300180</v>
      </c>
      <c r="F1142" s="56" t="s">
        <v>21</v>
      </c>
      <c r="G1142" s="56">
        <v>847001</v>
      </c>
      <c r="H1142" s="56" t="s">
        <v>863</v>
      </c>
      <c r="I1142" s="56">
        <v>300180</v>
      </c>
      <c r="J1142" s="66" t="s">
        <v>5608</v>
      </c>
      <c r="K1142" s="66">
        <v>1</v>
      </c>
      <c r="L1142" s="66">
        <v>40792.5</v>
      </c>
    </row>
    <row r="1143" spans="1:12" ht="30" customHeight="1" x14ac:dyDescent="0.35">
      <c r="A1143" s="66">
        <v>8471160</v>
      </c>
      <c r="B1143" s="66" t="s">
        <v>506</v>
      </c>
      <c r="C1143" s="66">
        <v>492316</v>
      </c>
      <c r="D1143" s="66" t="s">
        <v>138</v>
      </c>
      <c r="E1143" s="66" t="str">
        <f t="shared" si="22"/>
        <v>847.8471160.1.492316.000000.847001.300180</v>
      </c>
      <c r="F1143" s="56" t="s">
        <v>21</v>
      </c>
      <c r="G1143" s="56">
        <v>847001</v>
      </c>
      <c r="H1143" s="56" t="s">
        <v>863</v>
      </c>
      <c r="I1143" s="56">
        <v>300180</v>
      </c>
      <c r="J1143" s="66" t="s">
        <v>5609</v>
      </c>
      <c r="K1143" s="66">
        <v>1</v>
      </c>
      <c r="L1143" s="66">
        <v>262500</v>
      </c>
    </row>
    <row r="1144" spans="1:12" ht="30" customHeight="1" x14ac:dyDescent="0.35">
      <c r="A1144" s="66">
        <v>8471160</v>
      </c>
      <c r="B1144" s="66" t="s">
        <v>506</v>
      </c>
      <c r="C1144" s="66">
        <v>492316</v>
      </c>
      <c r="D1144" s="66" t="s">
        <v>138</v>
      </c>
      <c r="E1144" s="66" t="str">
        <f t="shared" si="22"/>
        <v>847.8471160.1.492316.000000.847001.300180</v>
      </c>
      <c r="F1144" s="56" t="s">
        <v>21</v>
      </c>
      <c r="G1144" s="56">
        <v>847001</v>
      </c>
      <c r="H1144" s="56" t="s">
        <v>863</v>
      </c>
      <c r="I1144" s="56">
        <v>300180</v>
      </c>
      <c r="J1144" s="66" t="s">
        <v>5610</v>
      </c>
      <c r="K1144" s="66">
        <v>1</v>
      </c>
      <c r="L1144" s="66">
        <v>452550</v>
      </c>
    </row>
    <row r="1145" spans="1:12" ht="30" customHeight="1" x14ac:dyDescent="0.35">
      <c r="A1145" s="66">
        <v>8471160</v>
      </c>
      <c r="B1145" s="66" t="s">
        <v>506</v>
      </c>
      <c r="C1145" s="66">
        <v>492316</v>
      </c>
      <c r="D1145" s="66" t="s">
        <v>138</v>
      </c>
      <c r="E1145" s="66" t="str">
        <f t="shared" si="22"/>
        <v>847.8471160.1.492316.000000.847001.300180</v>
      </c>
      <c r="F1145" s="56" t="s">
        <v>21</v>
      </c>
      <c r="G1145" s="56">
        <v>847001</v>
      </c>
      <c r="H1145" s="56" t="s">
        <v>863</v>
      </c>
      <c r="I1145" s="56">
        <v>300180</v>
      </c>
      <c r="J1145" s="66" t="s">
        <v>5611</v>
      </c>
      <c r="K1145" s="66">
        <v>1</v>
      </c>
      <c r="L1145" s="66">
        <v>529462.5</v>
      </c>
    </row>
    <row r="1146" spans="1:12" ht="30" customHeight="1" x14ac:dyDescent="0.35">
      <c r="A1146" s="66">
        <v>8471160</v>
      </c>
      <c r="B1146" s="66" t="s">
        <v>506</v>
      </c>
      <c r="C1146" s="66">
        <v>492316</v>
      </c>
      <c r="D1146" s="66" t="s">
        <v>138</v>
      </c>
      <c r="E1146" s="66" t="str">
        <f t="shared" si="22"/>
        <v>847.8471160.1.492316.000000.847001.300180</v>
      </c>
      <c r="F1146" s="56" t="s">
        <v>21</v>
      </c>
      <c r="G1146" s="56">
        <v>847001</v>
      </c>
      <c r="H1146" s="56" t="s">
        <v>863</v>
      </c>
      <c r="I1146" s="56">
        <v>300180</v>
      </c>
      <c r="J1146" s="66" t="s">
        <v>5612</v>
      </c>
      <c r="K1146" s="66">
        <v>1</v>
      </c>
      <c r="L1146" s="66">
        <v>746550</v>
      </c>
    </row>
    <row r="1147" spans="1:12" ht="30" customHeight="1" x14ac:dyDescent="0.35">
      <c r="A1147" s="66">
        <v>8471160</v>
      </c>
      <c r="B1147" s="66" t="s">
        <v>506</v>
      </c>
      <c r="C1147" s="66">
        <v>492316</v>
      </c>
      <c r="D1147" s="66" t="s">
        <v>138</v>
      </c>
      <c r="E1147" s="66" t="str">
        <f t="shared" si="22"/>
        <v>847.8471160.1.492316.000000.847001.300180</v>
      </c>
      <c r="F1147" s="56" t="s">
        <v>21</v>
      </c>
      <c r="G1147" s="56">
        <v>847001</v>
      </c>
      <c r="H1147" s="56" t="s">
        <v>863</v>
      </c>
      <c r="I1147" s="56">
        <v>300180</v>
      </c>
      <c r="J1147" s="66" t="s">
        <v>5613</v>
      </c>
      <c r="K1147" s="66">
        <v>1</v>
      </c>
      <c r="L1147" s="66">
        <v>840000</v>
      </c>
    </row>
    <row r="1148" spans="1:12" ht="30" customHeight="1" x14ac:dyDescent="0.35">
      <c r="A1148" s="66">
        <v>8471160</v>
      </c>
      <c r="B1148" s="66" t="s">
        <v>506</v>
      </c>
      <c r="C1148" s="66">
        <v>492316</v>
      </c>
      <c r="D1148" s="66" t="s">
        <v>138</v>
      </c>
      <c r="E1148" s="66" t="str">
        <f t="shared" si="22"/>
        <v>847.8471160.1.492316.000000.847001.300180</v>
      </c>
      <c r="F1148" s="56" t="s">
        <v>21</v>
      </c>
      <c r="G1148" s="56">
        <v>847001</v>
      </c>
      <c r="H1148" s="56" t="s">
        <v>863</v>
      </c>
      <c r="I1148" s="56">
        <v>300180</v>
      </c>
      <c r="J1148" s="66" t="s">
        <v>5614</v>
      </c>
      <c r="K1148" s="66">
        <v>1</v>
      </c>
      <c r="L1148" s="66">
        <v>577500</v>
      </c>
    </row>
    <row r="1149" spans="1:12" ht="30" customHeight="1" x14ac:dyDescent="0.35">
      <c r="A1149" s="66">
        <v>8471160</v>
      </c>
      <c r="B1149" s="66" t="s">
        <v>506</v>
      </c>
      <c r="C1149" s="66">
        <v>492316</v>
      </c>
      <c r="D1149" s="66" t="s">
        <v>138</v>
      </c>
      <c r="E1149" s="66" t="str">
        <f t="shared" ref="E1149:E1212" si="23">CONCATENATE(847,".",A1149,".",1,".",C1149,".","000000",".",G1149,".",I1149)</f>
        <v>847.8471160.1.492316.000000.847001.300180</v>
      </c>
      <c r="F1149" s="56" t="s">
        <v>21</v>
      </c>
      <c r="G1149" s="56">
        <v>847001</v>
      </c>
      <c r="H1149" s="56" t="s">
        <v>863</v>
      </c>
      <c r="I1149" s="56">
        <v>300180</v>
      </c>
      <c r="J1149" s="66" t="s">
        <v>5615</v>
      </c>
      <c r="K1149" s="66">
        <v>1</v>
      </c>
      <c r="L1149" s="66">
        <v>964188.75</v>
      </c>
    </row>
    <row r="1150" spans="1:12" ht="30" customHeight="1" x14ac:dyDescent="0.35">
      <c r="A1150" s="66">
        <v>8471160</v>
      </c>
      <c r="B1150" s="66" t="s">
        <v>506</v>
      </c>
      <c r="C1150" s="66">
        <v>492316</v>
      </c>
      <c r="D1150" s="66" t="s">
        <v>138</v>
      </c>
      <c r="E1150" s="66" t="str">
        <f t="shared" si="23"/>
        <v>847.8471160.1.492316.000000.847001.300180</v>
      </c>
      <c r="F1150" s="56" t="s">
        <v>21</v>
      </c>
      <c r="G1150" s="56">
        <v>847001</v>
      </c>
      <c r="H1150" s="56" t="s">
        <v>863</v>
      </c>
      <c r="I1150" s="56">
        <v>300180</v>
      </c>
      <c r="J1150" s="66" t="s">
        <v>5616</v>
      </c>
      <c r="K1150" s="66">
        <v>1</v>
      </c>
      <c r="L1150" s="66">
        <v>993148.8</v>
      </c>
    </row>
    <row r="1151" spans="1:12" ht="30" customHeight="1" x14ac:dyDescent="0.35">
      <c r="A1151" s="66">
        <v>8471160</v>
      </c>
      <c r="B1151" s="66" t="s">
        <v>506</v>
      </c>
      <c r="C1151" s="66">
        <v>492316</v>
      </c>
      <c r="D1151" s="66" t="s">
        <v>138</v>
      </c>
      <c r="E1151" s="66" t="str">
        <f t="shared" si="23"/>
        <v>847.8471160.1.492316.000000.847001.300180</v>
      </c>
      <c r="F1151" s="56" t="s">
        <v>21</v>
      </c>
      <c r="G1151" s="56">
        <v>847001</v>
      </c>
      <c r="H1151" s="56" t="s">
        <v>863</v>
      </c>
      <c r="I1151" s="56">
        <v>300180</v>
      </c>
      <c r="J1151" s="66" t="s">
        <v>5617</v>
      </c>
      <c r="K1151" s="66">
        <v>1</v>
      </c>
      <c r="L1151" s="66">
        <v>84000</v>
      </c>
    </row>
    <row r="1152" spans="1:12" ht="30" customHeight="1" x14ac:dyDescent="0.35">
      <c r="A1152" s="66">
        <v>8471160</v>
      </c>
      <c r="B1152" s="66" t="s">
        <v>506</v>
      </c>
      <c r="C1152" s="66">
        <v>492316</v>
      </c>
      <c r="D1152" s="66" t="s">
        <v>138</v>
      </c>
      <c r="E1152" s="66" t="str">
        <f t="shared" si="23"/>
        <v>847.8471160.1.492316.000000.847001.300180</v>
      </c>
      <c r="F1152" s="56" t="s">
        <v>21</v>
      </c>
      <c r="G1152" s="56">
        <v>847001</v>
      </c>
      <c r="H1152" s="56" t="s">
        <v>863</v>
      </c>
      <c r="I1152" s="56">
        <v>300180</v>
      </c>
      <c r="J1152" s="66" t="s">
        <v>5618</v>
      </c>
      <c r="K1152" s="66">
        <v>1</v>
      </c>
      <c r="L1152" s="66">
        <v>126000</v>
      </c>
    </row>
    <row r="1153" spans="1:12" ht="30" customHeight="1" x14ac:dyDescent="0.35">
      <c r="A1153" s="66">
        <v>8471160</v>
      </c>
      <c r="B1153" s="66" t="s">
        <v>506</v>
      </c>
      <c r="C1153" s="66">
        <v>492316</v>
      </c>
      <c r="D1153" s="66" t="s">
        <v>138</v>
      </c>
      <c r="E1153" s="66" t="str">
        <f t="shared" si="23"/>
        <v>847.8471160.1.492316.000000.847001.300180</v>
      </c>
      <c r="F1153" s="56" t="s">
        <v>21</v>
      </c>
      <c r="G1153" s="56">
        <v>847001</v>
      </c>
      <c r="H1153" s="56" t="s">
        <v>863</v>
      </c>
      <c r="I1153" s="56">
        <v>300180</v>
      </c>
      <c r="J1153" s="66" t="s">
        <v>5619</v>
      </c>
      <c r="K1153" s="66">
        <v>1</v>
      </c>
      <c r="L1153" s="66">
        <v>157500</v>
      </c>
    </row>
    <row r="1154" spans="1:12" ht="30" customHeight="1" x14ac:dyDescent="0.35">
      <c r="A1154" s="66">
        <v>8471160</v>
      </c>
      <c r="B1154" s="66" t="s">
        <v>506</v>
      </c>
      <c r="C1154" s="66">
        <v>492316</v>
      </c>
      <c r="D1154" s="66" t="s">
        <v>138</v>
      </c>
      <c r="E1154" s="66" t="str">
        <f t="shared" si="23"/>
        <v>847.8471160.1.492316.000000.847001.300180</v>
      </c>
      <c r="F1154" s="56" t="s">
        <v>21</v>
      </c>
      <c r="G1154" s="56">
        <v>847001</v>
      </c>
      <c r="H1154" s="56" t="s">
        <v>863</v>
      </c>
      <c r="I1154" s="56">
        <v>300180</v>
      </c>
      <c r="J1154" s="66" t="s">
        <v>5620</v>
      </c>
      <c r="K1154" s="66">
        <v>1</v>
      </c>
      <c r="L1154" s="66">
        <v>4200000</v>
      </c>
    </row>
    <row r="1155" spans="1:12" ht="30" customHeight="1" x14ac:dyDescent="0.35">
      <c r="A1155" s="66">
        <v>8471160</v>
      </c>
      <c r="B1155" s="66" t="s">
        <v>506</v>
      </c>
      <c r="C1155" s="66">
        <v>492316</v>
      </c>
      <c r="D1155" s="66" t="s">
        <v>138</v>
      </c>
      <c r="E1155" s="66" t="str">
        <f t="shared" si="23"/>
        <v>847.8471160.1.492316.000000.847001.300180</v>
      </c>
      <c r="F1155" s="56" t="s">
        <v>21</v>
      </c>
      <c r="G1155" s="56">
        <v>847001</v>
      </c>
      <c r="H1155" s="56" t="s">
        <v>863</v>
      </c>
      <c r="I1155" s="56">
        <v>300180</v>
      </c>
      <c r="J1155" s="66" t="s">
        <v>5621</v>
      </c>
      <c r="K1155" s="66">
        <v>1</v>
      </c>
      <c r="L1155" s="66">
        <v>2100000</v>
      </c>
    </row>
    <row r="1156" spans="1:12" ht="30" customHeight="1" x14ac:dyDescent="0.35">
      <c r="A1156" s="66">
        <v>8471160</v>
      </c>
      <c r="B1156" s="66" t="s">
        <v>506</v>
      </c>
      <c r="C1156" s="66">
        <v>492316</v>
      </c>
      <c r="D1156" s="66" t="s">
        <v>138</v>
      </c>
      <c r="E1156" s="66" t="str">
        <f t="shared" si="23"/>
        <v>847.8471160.1.492316.000000.847001.300180</v>
      </c>
      <c r="F1156" s="56" t="s">
        <v>21</v>
      </c>
      <c r="G1156" s="56">
        <v>847001</v>
      </c>
      <c r="H1156" s="56" t="s">
        <v>863</v>
      </c>
      <c r="I1156" s="56">
        <v>300180</v>
      </c>
      <c r="J1156" s="66" t="s">
        <v>5622</v>
      </c>
      <c r="K1156" s="66">
        <v>1</v>
      </c>
      <c r="L1156" s="66">
        <v>1890000</v>
      </c>
    </row>
    <row r="1157" spans="1:12" ht="30" customHeight="1" x14ac:dyDescent="0.35">
      <c r="A1157" s="66">
        <v>8471160</v>
      </c>
      <c r="B1157" s="66" t="s">
        <v>506</v>
      </c>
      <c r="C1157" s="66">
        <v>492316</v>
      </c>
      <c r="D1157" s="66" t="s">
        <v>138</v>
      </c>
      <c r="E1157" s="66" t="str">
        <f t="shared" si="23"/>
        <v>847.8471160.1.492316.000000.847001.300180</v>
      </c>
      <c r="F1157" s="56" t="s">
        <v>21</v>
      </c>
      <c r="G1157" s="56">
        <v>847001</v>
      </c>
      <c r="H1157" s="56" t="s">
        <v>863</v>
      </c>
      <c r="I1157" s="56">
        <v>300180</v>
      </c>
      <c r="J1157" s="66" t="s">
        <v>5623</v>
      </c>
      <c r="K1157" s="66">
        <v>1</v>
      </c>
      <c r="L1157" s="66">
        <v>1575000</v>
      </c>
    </row>
    <row r="1158" spans="1:12" ht="30" customHeight="1" x14ac:dyDescent="0.35">
      <c r="A1158" s="66">
        <v>8471160</v>
      </c>
      <c r="B1158" s="66" t="s">
        <v>506</v>
      </c>
      <c r="C1158" s="66">
        <v>492316</v>
      </c>
      <c r="D1158" s="66" t="s">
        <v>138</v>
      </c>
      <c r="E1158" s="66" t="str">
        <f t="shared" si="23"/>
        <v>847.8471160.1.492316.000000.847001.300180</v>
      </c>
      <c r="F1158" s="56" t="s">
        <v>21</v>
      </c>
      <c r="G1158" s="56">
        <v>847001</v>
      </c>
      <c r="H1158" s="56" t="s">
        <v>863</v>
      </c>
      <c r="I1158" s="56">
        <v>300180</v>
      </c>
      <c r="J1158" s="66" t="s">
        <v>5624</v>
      </c>
      <c r="K1158" s="66">
        <v>1</v>
      </c>
      <c r="L1158" s="66">
        <v>1050000</v>
      </c>
    </row>
    <row r="1159" spans="1:12" ht="30" customHeight="1" x14ac:dyDescent="0.35">
      <c r="A1159" s="66">
        <v>8471160</v>
      </c>
      <c r="B1159" s="66" t="s">
        <v>506</v>
      </c>
      <c r="C1159" s="66">
        <v>492316</v>
      </c>
      <c r="D1159" s="66" t="s">
        <v>138</v>
      </c>
      <c r="E1159" s="66" t="str">
        <f t="shared" si="23"/>
        <v>847.8471160.1.492316.000000.847001.300180</v>
      </c>
      <c r="F1159" s="56" t="s">
        <v>21</v>
      </c>
      <c r="G1159" s="56">
        <v>847001</v>
      </c>
      <c r="H1159" s="56" t="s">
        <v>863</v>
      </c>
      <c r="I1159" s="56">
        <v>300180</v>
      </c>
      <c r="J1159" s="66" t="s">
        <v>5625</v>
      </c>
      <c r="K1159" s="66">
        <v>1</v>
      </c>
      <c r="L1159" s="66">
        <v>840000</v>
      </c>
    </row>
    <row r="1160" spans="1:12" ht="30" customHeight="1" x14ac:dyDescent="0.35">
      <c r="A1160" s="66">
        <v>8471160</v>
      </c>
      <c r="B1160" s="66" t="s">
        <v>506</v>
      </c>
      <c r="C1160" s="66">
        <v>492316</v>
      </c>
      <c r="D1160" s="66" t="s">
        <v>138</v>
      </c>
      <c r="E1160" s="66" t="str">
        <f t="shared" si="23"/>
        <v>847.8471160.1.492316.000000.847001.300180</v>
      </c>
      <c r="F1160" s="56" t="s">
        <v>21</v>
      </c>
      <c r="G1160" s="56">
        <v>847001</v>
      </c>
      <c r="H1160" s="56" t="s">
        <v>863</v>
      </c>
      <c r="I1160" s="56">
        <v>300180</v>
      </c>
      <c r="J1160" s="66" t="s">
        <v>5626</v>
      </c>
      <c r="K1160" s="66">
        <v>1</v>
      </c>
      <c r="L1160" s="66">
        <v>525000</v>
      </c>
    </row>
    <row r="1161" spans="1:12" ht="30" customHeight="1" x14ac:dyDescent="0.35">
      <c r="A1161" s="66">
        <v>8471160</v>
      </c>
      <c r="B1161" s="66" t="s">
        <v>506</v>
      </c>
      <c r="C1161" s="66">
        <v>492316</v>
      </c>
      <c r="D1161" s="66" t="s">
        <v>138</v>
      </c>
      <c r="E1161" s="66" t="str">
        <f t="shared" si="23"/>
        <v>847.8471160.1.492316.000000.847001.300180</v>
      </c>
      <c r="F1161" s="56" t="s">
        <v>21</v>
      </c>
      <c r="G1161" s="56">
        <v>847001</v>
      </c>
      <c r="H1161" s="56" t="s">
        <v>863</v>
      </c>
      <c r="I1161" s="56">
        <v>300180</v>
      </c>
      <c r="J1161" s="66" t="s">
        <v>5627</v>
      </c>
      <c r="K1161" s="66">
        <v>1</v>
      </c>
      <c r="L1161" s="66">
        <v>420000</v>
      </c>
    </row>
    <row r="1162" spans="1:12" ht="30" customHeight="1" x14ac:dyDescent="0.35">
      <c r="A1162" s="66">
        <v>8471160</v>
      </c>
      <c r="B1162" s="66" t="s">
        <v>506</v>
      </c>
      <c r="C1162" s="66">
        <v>492316</v>
      </c>
      <c r="D1162" s="66" t="s">
        <v>138</v>
      </c>
      <c r="E1162" s="66" t="str">
        <f t="shared" si="23"/>
        <v>847.8471160.1.492316.000000.847001.300180</v>
      </c>
      <c r="F1162" s="56" t="s">
        <v>21</v>
      </c>
      <c r="G1162" s="56">
        <v>847001</v>
      </c>
      <c r="H1162" s="56" t="s">
        <v>863</v>
      </c>
      <c r="I1162" s="56">
        <v>300180</v>
      </c>
      <c r="J1162" s="66" t="s">
        <v>5628</v>
      </c>
      <c r="K1162" s="66">
        <v>1</v>
      </c>
      <c r="L1162" s="66">
        <v>420000</v>
      </c>
    </row>
    <row r="1163" spans="1:12" ht="30" customHeight="1" x14ac:dyDescent="0.35">
      <c r="A1163" s="66">
        <v>8471160</v>
      </c>
      <c r="B1163" s="66" t="s">
        <v>506</v>
      </c>
      <c r="C1163" s="66">
        <v>492316</v>
      </c>
      <c r="D1163" s="66" t="s">
        <v>138</v>
      </c>
      <c r="E1163" s="66" t="str">
        <f t="shared" si="23"/>
        <v>847.8471160.1.492316.000000.847001.300180</v>
      </c>
      <c r="F1163" s="56" t="s">
        <v>21</v>
      </c>
      <c r="G1163" s="56">
        <v>847001</v>
      </c>
      <c r="H1163" s="56" t="s">
        <v>863</v>
      </c>
      <c r="I1163" s="56">
        <v>300180</v>
      </c>
      <c r="J1163" s="66" t="s">
        <v>5629</v>
      </c>
      <c r="K1163" s="66">
        <v>1</v>
      </c>
      <c r="L1163" s="66">
        <v>315000</v>
      </c>
    </row>
    <row r="1164" spans="1:12" ht="30" customHeight="1" x14ac:dyDescent="0.35">
      <c r="A1164" s="66">
        <v>8471160</v>
      </c>
      <c r="B1164" s="66" t="s">
        <v>506</v>
      </c>
      <c r="C1164" s="66">
        <v>492316</v>
      </c>
      <c r="D1164" s="66" t="s">
        <v>138</v>
      </c>
      <c r="E1164" s="66" t="str">
        <f t="shared" si="23"/>
        <v>847.8471160.1.492316.000000.847001.300180</v>
      </c>
      <c r="F1164" s="56" t="s">
        <v>21</v>
      </c>
      <c r="G1164" s="56">
        <v>847001</v>
      </c>
      <c r="H1164" s="56" t="s">
        <v>863</v>
      </c>
      <c r="I1164" s="56">
        <v>300180</v>
      </c>
      <c r="J1164" s="66" t="s">
        <v>5630</v>
      </c>
      <c r="K1164" s="66">
        <v>1</v>
      </c>
      <c r="L1164" s="66">
        <v>315000</v>
      </c>
    </row>
    <row r="1165" spans="1:12" ht="30" customHeight="1" x14ac:dyDescent="0.35">
      <c r="A1165" s="66">
        <v>8471160</v>
      </c>
      <c r="B1165" s="66" t="s">
        <v>506</v>
      </c>
      <c r="C1165" s="66">
        <v>492316</v>
      </c>
      <c r="D1165" s="66" t="s">
        <v>138</v>
      </c>
      <c r="E1165" s="66" t="str">
        <f t="shared" si="23"/>
        <v>847.8471160.1.492316.000000.847001.300180</v>
      </c>
      <c r="F1165" s="56" t="s">
        <v>21</v>
      </c>
      <c r="G1165" s="56">
        <v>847001</v>
      </c>
      <c r="H1165" s="56" t="s">
        <v>863</v>
      </c>
      <c r="I1165" s="56">
        <v>300180</v>
      </c>
      <c r="J1165" s="66" t="s">
        <v>5631</v>
      </c>
      <c r="K1165" s="66">
        <v>1</v>
      </c>
      <c r="L1165" s="66">
        <v>262500</v>
      </c>
    </row>
    <row r="1166" spans="1:12" ht="30" customHeight="1" x14ac:dyDescent="0.35">
      <c r="A1166" s="66">
        <v>8471160</v>
      </c>
      <c r="B1166" s="66" t="s">
        <v>506</v>
      </c>
      <c r="C1166" s="66">
        <v>492316</v>
      </c>
      <c r="D1166" s="66" t="s">
        <v>138</v>
      </c>
      <c r="E1166" s="66" t="str">
        <f t="shared" si="23"/>
        <v>847.8471160.1.492316.000000.847001.300180</v>
      </c>
      <c r="F1166" s="56" t="s">
        <v>21</v>
      </c>
      <c r="G1166" s="56">
        <v>847001</v>
      </c>
      <c r="H1166" s="56" t="s">
        <v>863</v>
      </c>
      <c r="I1166" s="56">
        <v>300180</v>
      </c>
      <c r="J1166" s="66" t="s">
        <v>5632</v>
      </c>
      <c r="K1166" s="66">
        <v>1</v>
      </c>
      <c r="L1166" s="66">
        <v>210000</v>
      </c>
    </row>
    <row r="1167" spans="1:12" ht="30" customHeight="1" x14ac:dyDescent="0.35">
      <c r="A1167" s="66">
        <v>8471160</v>
      </c>
      <c r="B1167" s="66" t="s">
        <v>506</v>
      </c>
      <c r="C1167" s="66">
        <v>492316</v>
      </c>
      <c r="D1167" s="66" t="s">
        <v>138</v>
      </c>
      <c r="E1167" s="66" t="str">
        <f t="shared" si="23"/>
        <v>847.8471160.1.492316.000000.847001.300180</v>
      </c>
      <c r="F1167" s="56" t="s">
        <v>21</v>
      </c>
      <c r="G1167" s="56">
        <v>847001</v>
      </c>
      <c r="H1167" s="56" t="s">
        <v>863</v>
      </c>
      <c r="I1167" s="56">
        <v>300180</v>
      </c>
      <c r="J1167" s="66" t="s">
        <v>5633</v>
      </c>
      <c r="K1167" s="66">
        <v>1</v>
      </c>
      <c r="L1167" s="66">
        <v>210000</v>
      </c>
    </row>
    <row r="1168" spans="1:12" ht="30" customHeight="1" x14ac:dyDescent="0.35">
      <c r="A1168" s="66">
        <v>8471160</v>
      </c>
      <c r="B1168" s="66" t="s">
        <v>506</v>
      </c>
      <c r="C1168" s="66">
        <v>492316</v>
      </c>
      <c r="D1168" s="66" t="s">
        <v>138</v>
      </c>
      <c r="E1168" s="66" t="str">
        <f t="shared" si="23"/>
        <v>847.8471160.1.492316.000000.847001.300180</v>
      </c>
      <c r="F1168" s="56" t="s">
        <v>21</v>
      </c>
      <c r="G1168" s="56">
        <v>847001</v>
      </c>
      <c r="H1168" s="56" t="s">
        <v>863</v>
      </c>
      <c r="I1168" s="56">
        <v>300180</v>
      </c>
      <c r="J1168" s="66" t="s">
        <v>5634</v>
      </c>
      <c r="K1168" s="66">
        <v>1</v>
      </c>
      <c r="L1168" s="66">
        <v>210000</v>
      </c>
    </row>
    <row r="1169" spans="1:13" ht="30" customHeight="1" x14ac:dyDescent="0.35">
      <c r="A1169" s="66">
        <v>8471160</v>
      </c>
      <c r="B1169" s="66" t="s">
        <v>506</v>
      </c>
      <c r="C1169" s="66">
        <v>492316</v>
      </c>
      <c r="D1169" s="66" t="s">
        <v>138</v>
      </c>
      <c r="E1169" s="66" t="str">
        <f t="shared" si="23"/>
        <v>847.8471160.1.492316.000000.847001.300180</v>
      </c>
      <c r="F1169" s="56" t="s">
        <v>21</v>
      </c>
      <c r="G1169" s="56">
        <v>847001</v>
      </c>
      <c r="H1169" s="56" t="s">
        <v>863</v>
      </c>
      <c r="I1169" s="56">
        <v>300180</v>
      </c>
      <c r="J1169" s="66" t="s">
        <v>5635</v>
      </c>
      <c r="K1169" s="66">
        <v>1</v>
      </c>
      <c r="L1169" s="66">
        <v>315000</v>
      </c>
    </row>
    <row r="1170" spans="1:13" ht="30" customHeight="1" x14ac:dyDescent="0.35">
      <c r="A1170" s="66">
        <v>8471160</v>
      </c>
      <c r="B1170" s="66" t="s">
        <v>506</v>
      </c>
      <c r="C1170" s="66">
        <v>492316</v>
      </c>
      <c r="D1170" s="66" t="s">
        <v>138</v>
      </c>
      <c r="E1170" s="66" t="str">
        <f t="shared" si="23"/>
        <v>847.8471160.1.492316.000000.847001.300180</v>
      </c>
      <c r="F1170" s="56" t="s">
        <v>21</v>
      </c>
      <c r="G1170" s="56">
        <v>847001</v>
      </c>
      <c r="H1170" s="56" t="s">
        <v>863</v>
      </c>
      <c r="I1170" s="56">
        <v>300180</v>
      </c>
      <c r="J1170" s="66" t="s">
        <v>5636</v>
      </c>
      <c r="K1170" s="66">
        <v>1</v>
      </c>
      <c r="L1170" s="66">
        <v>4410000</v>
      </c>
    </row>
    <row r="1171" spans="1:13" ht="30" customHeight="1" x14ac:dyDescent="0.35">
      <c r="A1171" s="66">
        <v>8471170</v>
      </c>
      <c r="B1171" s="66" t="s">
        <v>514</v>
      </c>
      <c r="C1171" s="66">
        <v>420810</v>
      </c>
      <c r="D1171" s="66" t="s">
        <v>454</v>
      </c>
      <c r="E1171" s="66" t="str">
        <f t="shared" si="23"/>
        <v>847.8471170.1.420810.000000.847001.200179</v>
      </c>
      <c r="F1171" s="56" t="s">
        <v>21</v>
      </c>
      <c r="G1171" s="56">
        <v>847001</v>
      </c>
      <c r="H1171" s="56" t="s">
        <v>23</v>
      </c>
      <c r="I1171" s="56">
        <v>200179</v>
      </c>
      <c r="J1171" s="66" t="s">
        <v>4174</v>
      </c>
      <c r="K1171" s="66">
        <v>1</v>
      </c>
      <c r="L1171" s="66">
        <v>1000000</v>
      </c>
      <c r="M1171" s="128">
        <v>1000000</v>
      </c>
    </row>
    <row r="1172" spans="1:13" ht="15" customHeight="1" x14ac:dyDescent="0.35">
      <c r="A1172" s="66">
        <v>8471170</v>
      </c>
      <c r="B1172" s="66" t="s">
        <v>514</v>
      </c>
      <c r="C1172" s="66">
        <v>420810</v>
      </c>
      <c r="D1172" s="66" t="s">
        <v>454</v>
      </c>
      <c r="E1172" s="66" t="str">
        <f t="shared" si="23"/>
        <v>847.8471170.1.420810.000000.847001.200179</v>
      </c>
      <c r="F1172" s="56" t="s">
        <v>21</v>
      </c>
      <c r="G1172" s="56">
        <v>847001</v>
      </c>
      <c r="H1172" s="56" t="s">
        <v>23</v>
      </c>
      <c r="I1172" s="56">
        <v>200179</v>
      </c>
      <c r="J1172" s="66" t="s">
        <v>4179</v>
      </c>
      <c r="K1172" s="66">
        <v>22</v>
      </c>
      <c r="L1172" s="66">
        <v>84000</v>
      </c>
      <c r="M1172" s="128">
        <v>1848000</v>
      </c>
    </row>
    <row r="1173" spans="1:13" ht="30" customHeight="1" x14ac:dyDescent="0.35">
      <c r="A1173" s="66">
        <v>8471170</v>
      </c>
      <c r="B1173" s="66" t="s">
        <v>514</v>
      </c>
      <c r="C1173" s="66">
        <v>425900</v>
      </c>
      <c r="D1173" s="66" t="s">
        <v>40</v>
      </c>
      <c r="E1173" s="66" t="str">
        <f t="shared" si="23"/>
        <v>847.8471170.1.425900.000000.847001.200179</v>
      </c>
      <c r="F1173" s="56" t="s">
        <v>21</v>
      </c>
      <c r="G1173" s="56">
        <v>847001</v>
      </c>
      <c r="H1173" s="56" t="s">
        <v>23</v>
      </c>
      <c r="I1173" s="56">
        <v>200179</v>
      </c>
      <c r="J1173" s="66" t="s">
        <v>4184</v>
      </c>
      <c r="K1173" s="66">
        <v>2</v>
      </c>
      <c r="L1173" s="66">
        <v>5000</v>
      </c>
      <c r="M1173" s="128">
        <v>10000</v>
      </c>
    </row>
    <row r="1174" spans="1:13" ht="30" customHeight="1" x14ac:dyDescent="0.35">
      <c r="A1174" s="66">
        <v>8471170</v>
      </c>
      <c r="B1174" s="66" t="s">
        <v>514</v>
      </c>
      <c r="C1174" s="66">
        <v>426610</v>
      </c>
      <c r="D1174" s="66" t="s">
        <v>43</v>
      </c>
      <c r="E1174" s="66" t="str">
        <f t="shared" si="23"/>
        <v>847.8471170.1.426610.000000.847001.200179</v>
      </c>
      <c r="F1174" s="56" t="s">
        <v>21</v>
      </c>
      <c r="G1174" s="56">
        <v>847001</v>
      </c>
      <c r="H1174" s="56" t="s">
        <v>23</v>
      </c>
      <c r="I1174" s="56">
        <v>200179</v>
      </c>
      <c r="J1174" s="66" t="s">
        <v>4259</v>
      </c>
      <c r="K1174" s="66">
        <v>1</v>
      </c>
      <c r="L1174" s="66">
        <v>559244.70000000007</v>
      </c>
      <c r="M1174" s="128">
        <v>559244.70000000007</v>
      </c>
    </row>
    <row r="1175" spans="1:13" ht="30" customHeight="1" x14ac:dyDescent="0.35">
      <c r="A1175" s="66">
        <v>8471170</v>
      </c>
      <c r="B1175" s="66" t="s">
        <v>514</v>
      </c>
      <c r="C1175" s="66">
        <v>426610</v>
      </c>
      <c r="D1175" s="66" t="s">
        <v>43</v>
      </c>
      <c r="E1175" s="66" t="str">
        <f t="shared" si="23"/>
        <v>847.8471170.1.426610.000000.847001.200179</v>
      </c>
      <c r="F1175" s="56" t="s">
        <v>21</v>
      </c>
      <c r="G1175" s="56">
        <v>847001</v>
      </c>
      <c r="H1175" s="56" t="s">
        <v>23</v>
      </c>
      <c r="I1175" s="56">
        <v>200179</v>
      </c>
      <c r="J1175" s="66" t="s">
        <v>4190</v>
      </c>
      <c r="K1175" s="66">
        <v>1</v>
      </c>
      <c r="L1175" s="66">
        <v>21000</v>
      </c>
      <c r="M1175" s="128">
        <v>21000</v>
      </c>
    </row>
    <row r="1176" spans="1:13" ht="30" customHeight="1" x14ac:dyDescent="0.35">
      <c r="A1176" s="66">
        <v>8471170</v>
      </c>
      <c r="B1176" s="66" t="s">
        <v>514</v>
      </c>
      <c r="C1176" s="66">
        <v>426610</v>
      </c>
      <c r="D1176" s="66" t="s">
        <v>43</v>
      </c>
      <c r="E1176" s="66" t="str">
        <f t="shared" si="23"/>
        <v>847.8471170.1.426610.000000.847001.200179</v>
      </c>
      <c r="F1176" s="56" t="s">
        <v>21</v>
      </c>
      <c r="G1176" s="56">
        <v>847001</v>
      </c>
      <c r="H1176" s="56" t="s">
        <v>23</v>
      </c>
      <c r="I1176" s="56">
        <v>200179</v>
      </c>
      <c r="J1176" s="66" t="s">
        <v>4195</v>
      </c>
      <c r="K1176" s="66">
        <v>1</v>
      </c>
      <c r="L1176" s="66">
        <v>25073.496000000006</v>
      </c>
      <c r="M1176" s="128">
        <v>25073.496000000006</v>
      </c>
    </row>
    <row r="1177" spans="1:13" ht="30" customHeight="1" x14ac:dyDescent="0.35">
      <c r="A1177" s="66">
        <v>8471170</v>
      </c>
      <c r="B1177" s="66" t="s">
        <v>514</v>
      </c>
      <c r="C1177" s="66">
        <v>426610</v>
      </c>
      <c r="D1177" s="66" t="s">
        <v>43</v>
      </c>
      <c r="E1177" s="66" t="str">
        <f t="shared" si="23"/>
        <v>847.8471170.1.426610.000000.847001.200179</v>
      </c>
      <c r="F1177" s="56" t="s">
        <v>21</v>
      </c>
      <c r="G1177" s="56">
        <v>847001</v>
      </c>
      <c r="H1177" s="56" t="s">
        <v>23</v>
      </c>
      <c r="I1177" s="56">
        <v>200179</v>
      </c>
      <c r="J1177" s="66" t="s">
        <v>4196</v>
      </c>
      <c r="K1177" s="66">
        <v>1</v>
      </c>
      <c r="L1177" s="66">
        <v>573300</v>
      </c>
      <c r="M1177" s="128">
        <v>573300</v>
      </c>
    </row>
    <row r="1178" spans="1:13" ht="30" customHeight="1" x14ac:dyDescent="0.35">
      <c r="A1178" s="66">
        <v>8471170</v>
      </c>
      <c r="B1178" s="66" t="s">
        <v>514</v>
      </c>
      <c r="C1178" s="66">
        <v>426610</v>
      </c>
      <c r="D1178" s="66" t="s">
        <v>43</v>
      </c>
      <c r="E1178" s="66" t="str">
        <f t="shared" si="23"/>
        <v>847.8471170.1.426610.000000.847001.200179</v>
      </c>
      <c r="F1178" s="56" t="s">
        <v>21</v>
      </c>
      <c r="G1178" s="56">
        <v>847001</v>
      </c>
      <c r="H1178" s="56" t="s">
        <v>23</v>
      </c>
      <c r="I1178" s="56">
        <v>200179</v>
      </c>
      <c r="J1178" s="66" t="s">
        <v>4198</v>
      </c>
      <c r="K1178" s="66">
        <v>1</v>
      </c>
      <c r="L1178" s="66">
        <v>73434.217500000013</v>
      </c>
      <c r="M1178" s="128">
        <v>73434.217500000013</v>
      </c>
    </row>
    <row r="1179" spans="1:13" ht="30" customHeight="1" x14ac:dyDescent="0.35">
      <c r="A1179" s="66">
        <v>8471170</v>
      </c>
      <c r="B1179" s="66" t="s">
        <v>514</v>
      </c>
      <c r="C1179" s="66">
        <v>426610</v>
      </c>
      <c r="D1179" s="66" t="s">
        <v>43</v>
      </c>
      <c r="E1179" s="66" t="str">
        <f t="shared" si="23"/>
        <v>847.8471170.1.426610.000000.847001.200179</v>
      </c>
      <c r="F1179" s="56" t="s">
        <v>21</v>
      </c>
      <c r="G1179" s="56">
        <v>847001</v>
      </c>
      <c r="H1179" s="56" t="s">
        <v>23</v>
      </c>
      <c r="I1179" s="56">
        <v>200179</v>
      </c>
      <c r="J1179" s="66" t="s">
        <v>4199</v>
      </c>
      <c r="K1179" s="66">
        <v>1</v>
      </c>
      <c r="L1179" s="66">
        <v>6279</v>
      </c>
      <c r="M1179" s="128">
        <v>6279</v>
      </c>
    </row>
    <row r="1180" spans="1:13" ht="30" customHeight="1" x14ac:dyDescent="0.35">
      <c r="A1180" s="66">
        <v>8471170</v>
      </c>
      <c r="B1180" s="66" t="s">
        <v>514</v>
      </c>
      <c r="C1180" s="66">
        <v>426610</v>
      </c>
      <c r="D1180" s="66" t="s">
        <v>43</v>
      </c>
      <c r="E1180" s="66" t="str">
        <f t="shared" si="23"/>
        <v>847.8471170.1.426610.000000.847001.200179</v>
      </c>
      <c r="F1180" s="56" t="s">
        <v>21</v>
      </c>
      <c r="G1180" s="56">
        <v>847001</v>
      </c>
      <c r="H1180" s="56" t="s">
        <v>23</v>
      </c>
      <c r="I1180" s="56">
        <v>200179</v>
      </c>
      <c r="J1180" s="66" t="s">
        <v>3261</v>
      </c>
      <c r="K1180" s="66">
        <v>1</v>
      </c>
      <c r="L1180" s="66">
        <v>64513.537200000006</v>
      </c>
      <c r="M1180" s="128">
        <v>64513.537200000006</v>
      </c>
    </row>
    <row r="1181" spans="1:13" ht="30" customHeight="1" x14ac:dyDescent="0.35">
      <c r="A1181" s="66">
        <v>8471170</v>
      </c>
      <c r="B1181" s="66" t="s">
        <v>514</v>
      </c>
      <c r="C1181" s="66">
        <v>426610</v>
      </c>
      <c r="D1181" s="66" t="s">
        <v>43</v>
      </c>
      <c r="E1181" s="66" t="str">
        <f t="shared" si="23"/>
        <v>847.8471170.1.426610.000000.847001.200179</v>
      </c>
      <c r="F1181" s="56" t="s">
        <v>21</v>
      </c>
      <c r="G1181" s="56">
        <v>847001</v>
      </c>
      <c r="H1181" s="56" t="s">
        <v>23</v>
      </c>
      <c r="I1181" s="56">
        <v>200179</v>
      </c>
      <c r="J1181" s="66" t="s">
        <v>4200</v>
      </c>
      <c r="K1181" s="66">
        <v>1</v>
      </c>
      <c r="L1181" s="66">
        <v>12678.75</v>
      </c>
      <c r="M1181" s="128">
        <v>12678.75</v>
      </c>
    </row>
    <row r="1182" spans="1:13" ht="30" customHeight="1" x14ac:dyDescent="0.35">
      <c r="A1182" s="66">
        <v>8471170</v>
      </c>
      <c r="B1182" s="66" t="s">
        <v>514</v>
      </c>
      <c r="C1182" s="66">
        <v>426610</v>
      </c>
      <c r="D1182" s="66" t="s">
        <v>43</v>
      </c>
      <c r="E1182" s="66" t="str">
        <f t="shared" si="23"/>
        <v>847.8471170.1.426610.000000.847001.200179</v>
      </c>
      <c r="F1182" s="56" t="s">
        <v>21</v>
      </c>
      <c r="G1182" s="56">
        <v>847001</v>
      </c>
      <c r="H1182" s="56" t="s">
        <v>23</v>
      </c>
      <c r="I1182" s="56">
        <v>200179</v>
      </c>
      <c r="J1182" s="66" t="s">
        <v>4201</v>
      </c>
      <c r="K1182" s="66">
        <v>1</v>
      </c>
      <c r="L1182" s="66">
        <v>14844.060000000003</v>
      </c>
      <c r="M1182" s="128">
        <v>14844.060000000003</v>
      </c>
    </row>
    <row r="1183" spans="1:13" ht="30" customHeight="1" x14ac:dyDescent="0.35">
      <c r="A1183" s="66">
        <v>8471170</v>
      </c>
      <c r="B1183" s="66" t="s">
        <v>514</v>
      </c>
      <c r="C1183" s="66">
        <v>426610</v>
      </c>
      <c r="D1183" s="66" t="s">
        <v>43</v>
      </c>
      <c r="E1183" s="66" t="str">
        <f t="shared" si="23"/>
        <v>847.8471170.1.426610.000000.847001.200179</v>
      </c>
      <c r="F1183" s="56" t="s">
        <v>21</v>
      </c>
      <c r="G1183" s="56">
        <v>847001</v>
      </c>
      <c r="H1183" s="56" t="s">
        <v>23</v>
      </c>
      <c r="I1183" s="56">
        <v>200179</v>
      </c>
      <c r="J1183" s="66" t="s">
        <v>4202</v>
      </c>
      <c r="K1183" s="66">
        <v>1</v>
      </c>
      <c r="L1183" s="66">
        <v>2328.48</v>
      </c>
      <c r="M1183" s="128">
        <v>2328.48</v>
      </c>
    </row>
    <row r="1184" spans="1:13" ht="30" customHeight="1" x14ac:dyDescent="0.35">
      <c r="A1184" s="66">
        <v>8471170</v>
      </c>
      <c r="B1184" s="66" t="s">
        <v>514</v>
      </c>
      <c r="C1184" s="66">
        <v>426610</v>
      </c>
      <c r="D1184" s="66" t="s">
        <v>43</v>
      </c>
      <c r="E1184" s="66" t="str">
        <f t="shared" si="23"/>
        <v>847.8471170.1.426610.000000.847001.200179</v>
      </c>
      <c r="F1184" s="56" t="s">
        <v>21</v>
      </c>
      <c r="G1184" s="56">
        <v>847001</v>
      </c>
      <c r="H1184" s="56" t="s">
        <v>23</v>
      </c>
      <c r="I1184" s="56">
        <v>200179</v>
      </c>
      <c r="J1184" s="66" t="s">
        <v>4203</v>
      </c>
      <c r="K1184" s="66">
        <v>1</v>
      </c>
      <c r="L1184" s="66">
        <v>33452.055</v>
      </c>
      <c r="M1184" s="128">
        <v>33452.055</v>
      </c>
    </row>
    <row r="1185" spans="1:13" ht="30" customHeight="1" x14ac:dyDescent="0.35">
      <c r="A1185" s="66">
        <v>8471170</v>
      </c>
      <c r="B1185" s="66" t="s">
        <v>514</v>
      </c>
      <c r="C1185" s="66">
        <v>426610</v>
      </c>
      <c r="D1185" s="66" t="s">
        <v>43</v>
      </c>
      <c r="E1185" s="66" t="str">
        <f t="shared" si="23"/>
        <v>847.8471170.1.426610.000000.847001.200179</v>
      </c>
      <c r="F1185" s="56" t="s">
        <v>21</v>
      </c>
      <c r="G1185" s="56">
        <v>847001</v>
      </c>
      <c r="H1185" s="56" t="s">
        <v>23</v>
      </c>
      <c r="I1185" s="56">
        <v>200179</v>
      </c>
      <c r="J1185" s="66" t="s">
        <v>4204</v>
      </c>
      <c r="K1185" s="66">
        <v>1</v>
      </c>
      <c r="L1185" s="66">
        <v>43805.588400000001</v>
      </c>
      <c r="M1185" s="128">
        <v>43805.588400000001</v>
      </c>
    </row>
    <row r="1186" spans="1:13" ht="30" customHeight="1" x14ac:dyDescent="0.35">
      <c r="A1186" s="66">
        <v>8471170</v>
      </c>
      <c r="B1186" s="66" t="s">
        <v>514</v>
      </c>
      <c r="C1186" s="66">
        <v>426610</v>
      </c>
      <c r="D1186" s="66" t="s">
        <v>43</v>
      </c>
      <c r="E1186" s="66" t="str">
        <f t="shared" si="23"/>
        <v>847.8471170.1.426610.000000.847001.200179</v>
      </c>
      <c r="F1186" s="56" t="s">
        <v>21</v>
      </c>
      <c r="G1186" s="56">
        <v>847001</v>
      </c>
      <c r="H1186" s="56" t="s">
        <v>23</v>
      </c>
      <c r="I1186" s="56">
        <v>200179</v>
      </c>
      <c r="J1186" s="66" t="s">
        <v>4205</v>
      </c>
      <c r="K1186" s="66">
        <v>1</v>
      </c>
      <c r="L1186" s="66">
        <v>231315</v>
      </c>
      <c r="M1186" s="128">
        <v>231315</v>
      </c>
    </row>
    <row r="1187" spans="1:13" ht="30" customHeight="1" x14ac:dyDescent="0.35">
      <c r="A1187" s="66">
        <v>8471170</v>
      </c>
      <c r="B1187" s="66" t="s">
        <v>514</v>
      </c>
      <c r="C1187" s="66">
        <v>426610</v>
      </c>
      <c r="D1187" s="66" t="s">
        <v>43</v>
      </c>
      <c r="E1187" s="66" t="str">
        <f t="shared" si="23"/>
        <v>847.8471170.1.426610.000000.847001.200179</v>
      </c>
      <c r="F1187" s="56" t="s">
        <v>21</v>
      </c>
      <c r="G1187" s="56">
        <v>847001</v>
      </c>
      <c r="H1187" s="56" t="s">
        <v>23</v>
      </c>
      <c r="I1187" s="56">
        <v>200179</v>
      </c>
      <c r="J1187" s="66" t="s">
        <v>4206</v>
      </c>
      <c r="K1187" s="66">
        <v>1</v>
      </c>
      <c r="L1187" s="66">
        <v>5040</v>
      </c>
      <c r="M1187" s="128">
        <v>5040</v>
      </c>
    </row>
    <row r="1188" spans="1:13" ht="30" customHeight="1" x14ac:dyDescent="0.35">
      <c r="A1188" s="66">
        <v>8471170</v>
      </c>
      <c r="B1188" s="66" t="s">
        <v>514</v>
      </c>
      <c r="C1188" s="66">
        <v>426610</v>
      </c>
      <c r="D1188" s="66" t="s">
        <v>43</v>
      </c>
      <c r="E1188" s="66" t="str">
        <f t="shared" si="23"/>
        <v>847.8471170.1.426610.000000.847001.200179</v>
      </c>
      <c r="F1188" s="56" t="s">
        <v>21</v>
      </c>
      <c r="G1188" s="56">
        <v>847001</v>
      </c>
      <c r="H1188" s="56" t="s">
        <v>23</v>
      </c>
      <c r="I1188" s="56">
        <v>200179</v>
      </c>
      <c r="J1188" s="66" t="s">
        <v>4207</v>
      </c>
      <c r="K1188" s="66">
        <v>1</v>
      </c>
      <c r="L1188" s="66">
        <v>12974.925600000002</v>
      </c>
      <c r="M1188" s="128">
        <v>12974.925600000002</v>
      </c>
    </row>
    <row r="1189" spans="1:13" ht="30" customHeight="1" x14ac:dyDescent="0.35">
      <c r="A1189" s="66">
        <v>8471170</v>
      </c>
      <c r="B1189" s="66" t="s">
        <v>514</v>
      </c>
      <c r="C1189" s="66">
        <v>426610</v>
      </c>
      <c r="D1189" s="66" t="s">
        <v>43</v>
      </c>
      <c r="E1189" s="66" t="str">
        <f t="shared" si="23"/>
        <v>847.8471170.1.426610.000000.847001.200179</v>
      </c>
      <c r="F1189" s="56" t="s">
        <v>21</v>
      </c>
      <c r="G1189" s="56">
        <v>847001</v>
      </c>
      <c r="H1189" s="56" t="s">
        <v>23</v>
      </c>
      <c r="I1189" s="56">
        <v>200179</v>
      </c>
      <c r="J1189" s="66" t="s">
        <v>4208</v>
      </c>
      <c r="K1189" s="66">
        <v>1</v>
      </c>
      <c r="L1189" s="66">
        <v>23937.480000000003</v>
      </c>
      <c r="M1189" s="128">
        <v>23937.480000000003</v>
      </c>
    </row>
    <row r="1190" spans="1:13" ht="30" customHeight="1" x14ac:dyDescent="0.35">
      <c r="A1190" s="66">
        <v>8471170</v>
      </c>
      <c r="B1190" s="66" t="s">
        <v>514</v>
      </c>
      <c r="C1190" s="66">
        <v>426610</v>
      </c>
      <c r="D1190" s="66" t="s">
        <v>43</v>
      </c>
      <c r="E1190" s="66" t="str">
        <f t="shared" si="23"/>
        <v>847.8471170.1.426610.000000.847001.200179</v>
      </c>
      <c r="F1190" s="56" t="s">
        <v>21</v>
      </c>
      <c r="G1190" s="56">
        <v>847001</v>
      </c>
      <c r="H1190" s="56" t="s">
        <v>23</v>
      </c>
      <c r="I1190" s="56">
        <v>200179</v>
      </c>
      <c r="J1190" s="66" t="s">
        <v>4209</v>
      </c>
      <c r="K1190" s="66">
        <v>1</v>
      </c>
      <c r="L1190" s="66">
        <v>13069.035000000002</v>
      </c>
      <c r="M1190" s="128">
        <v>13069.035000000002</v>
      </c>
    </row>
    <row r="1191" spans="1:13" ht="30" customHeight="1" x14ac:dyDescent="0.35">
      <c r="A1191" s="66">
        <v>8471170</v>
      </c>
      <c r="B1191" s="66" t="s">
        <v>514</v>
      </c>
      <c r="C1191" s="66">
        <v>426610</v>
      </c>
      <c r="D1191" s="66" t="s">
        <v>43</v>
      </c>
      <c r="E1191" s="66" t="str">
        <f t="shared" si="23"/>
        <v>847.8471170.1.426610.000000.847001.200179</v>
      </c>
      <c r="F1191" s="56" t="s">
        <v>21</v>
      </c>
      <c r="G1191" s="56">
        <v>847001</v>
      </c>
      <c r="H1191" s="56" t="s">
        <v>23</v>
      </c>
      <c r="I1191" s="56">
        <v>200179</v>
      </c>
      <c r="J1191" s="66" t="s">
        <v>4210</v>
      </c>
      <c r="K1191" s="66">
        <v>1</v>
      </c>
      <c r="L1191" s="66">
        <v>15522.847200000002</v>
      </c>
      <c r="M1191" s="128">
        <v>15522.847200000002</v>
      </c>
    </row>
    <row r="1192" spans="1:13" ht="30" customHeight="1" x14ac:dyDescent="0.35">
      <c r="A1192" s="66">
        <v>8471170</v>
      </c>
      <c r="B1192" s="66" t="s">
        <v>514</v>
      </c>
      <c r="C1192" s="66">
        <v>426610</v>
      </c>
      <c r="D1192" s="66" t="s">
        <v>43</v>
      </c>
      <c r="E1192" s="66" t="str">
        <f t="shared" si="23"/>
        <v>847.8471170.1.426610.000000.847001.200179</v>
      </c>
      <c r="F1192" s="56" t="s">
        <v>21</v>
      </c>
      <c r="G1192" s="56">
        <v>847001</v>
      </c>
      <c r="H1192" s="56" t="s">
        <v>23</v>
      </c>
      <c r="I1192" s="56">
        <v>200179</v>
      </c>
      <c r="J1192" s="66" t="s">
        <v>4211</v>
      </c>
      <c r="K1192" s="66">
        <v>1</v>
      </c>
      <c r="L1192" s="66">
        <v>67552.38</v>
      </c>
      <c r="M1192" s="128">
        <v>67552.38</v>
      </c>
    </row>
    <row r="1193" spans="1:13" ht="30" customHeight="1" x14ac:dyDescent="0.35">
      <c r="A1193" s="66">
        <v>8471170</v>
      </c>
      <c r="B1193" s="66" t="s">
        <v>514</v>
      </c>
      <c r="C1193" s="66">
        <v>426610</v>
      </c>
      <c r="D1193" s="66" t="s">
        <v>43</v>
      </c>
      <c r="E1193" s="66" t="str">
        <f t="shared" si="23"/>
        <v>847.8471170.1.426610.000000.847001.200179</v>
      </c>
      <c r="F1193" s="56" t="s">
        <v>21</v>
      </c>
      <c r="G1193" s="56">
        <v>847001</v>
      </c>
      <c r="H1193" s="56" t="s">
        <v>23</v>
      </c>
      <c r="I1193" s="56">
        <v>200179</v>
      </c>
      <c r="J1193" s="66" t="s">
        <v>4212</v>
      </c>
      <c r="K1193" s="66">
        <v>1</v>
      </c>
      <c r="L1193" s="66">
        <v>66639.510000000009</v>
      </c>
      <c r="M1193" s="128">
        <v>66639.510000000009</v>
      </c>
    </row>
    <row r="1194" spans="1:13" ht="30" customHeight="1" x14ac:dyDescent="0.35">
      <c r="A1194" s="66">
        <v>8471170</v>
      </c>
      <c r="B1194" s="66" t="s">
        <v>514</v>
      </c>
      <c r="C1194" s="66">
        <v>426610</v>
      </c>
      <c r="D1194" s="66" t="s">
        <v>43</v>
      </c>
      <c r="E1194" s="66" t="str">
        <f t="shared" si="23"/>
        <v>847.8471170.1.426610.000000.847001.200179</v>
      </c>
      <c r="F1194" s="56" t="s">
        <v>21</v>
      </c>
      <c r="G1194" s="56">
        <v>847001</v>
      </c>
      <c r="H1194" s="56" t="s">
        <v>23</v>
      </c>
      <c r="I1194" s="56">
        <v>200179</v>
      </c>
      <c r="J1194" s="66" t="s">
        <v>4213</v>
      </c>
      <c r="K1194" s="66">
        <v>1</v>
      </c>
      <c r="L1194" s="66">
        <v>1349.46</v>
      </c>
      <c r="M1194" s="128">
        <v>1349.46</v>
      </c>
    </row>
    <row r="1195" spans="1:13" ht="30" customHeight="1" x14ac:dyDescent="0.35">
      <c r="A1195" s="66">
        <v>8471170</v>
      </c>
      <c r="B1195" s="66" t="s">
        <v>514</v>
      </c>
      <c r="C1195" s="66">
        <v>426610</v>
      </c>
      <c r="D1195" s="66" t="s">
        <v>43</v>
      </c>
      <c r="E1195" s="66" t="str">
        <f t="shared" si="23"/>
        <v>847.8471170.1.426610.000000.847001.200179</v>
      </c>
      <c r="F1195" s="56" t="s">
        <v>21</v>
      </c>
      <c r="G1195" s="56">
        <v>847001</v>
      </c>
      <c r="H1195" s="56" t="s">
        <v>23</v>
      </c>
      <c r="I1195" s="56">
        <v>200179</v>
      </c>
      <c r="J1195" s="66" t="s">
        <v>4214</v>
      </c>
      <c r="K1195" s="66">
        <v>1</v>
      </c>
      <c r="L1195" s="66">
        <v>362597.09062500001</v>
      </c>
      <c r="M1195" s="128">
        <v>362597.09062500001</v>
      </c>
    </row>
    <row r="1196" spans="1:13" ht="30" customHeight="1" x14ac:dyDescent="0.35">
      <c r="A1196" s="66">
        <v>8471170</v>
      </c>
      <c r="B1196" s="66" t="s">
        <v>514</v>
      </c>
      <c r="C1196" s="66">
        <v>426610</v>
      </c>
      <c r="D1196" s="66" t="s">
        <v>43</v>
      </c>
      <c r="E1196" s="66" t="str">
        <f t="shared" si="23"/>
        <v>847.8471170.1.426610.000000.847001.200179</v>
      </c>
      <c r="F1196" s="56" t="s">
        <v>21</v>
      </c>
      <c r="G1196" s="56">
        <v>847001</v>
      </c>
      <c r="H1196" s="56" t="s">
        <v>23</v>
      </c>
      <c r="I1196" s="56">
        <v>200179</v>
      </c>
      <c r="J1196" s="66" t="s">
        <v>4215</v>
      </c>
      <c r="K1196" s="66">
        <v>1</v>
      </c>
      <c r="L1196" s="66">
        <v>4057.2000000000003</v>
      </c>
      <c r="M1196" s="128">
        <v>4057.2000000000003</v>
      </c>
    </row>
    <row r="1197" spans="1:13" ht="30" customHeight="1" x14ac:dyDescent="0.35">
      <c r="A1197" s="66">
        <v>8471170</v>
      </c>
      <c r="B1197" s="66" t="s">
        <v>514</v>
      </c>
      <c r="C1197" s="66">
        <v>426610</v>
      </c>
      <c r="D1197" s="66" t="s">
        <v>43</v>
      </c>
      <c r="E1197" s="66" t="str">
        <f t="shared" si="23"/>
        <v>847.8471170.1.426610.000000.847001.200179</v>
      </c>
      <c r="F1197" s="56" t="s">
        <v>21</v>
      </c>
      <c r="G1197" s="56">
        <v>847001</v>
      </c>
      <c r="H1197" s="56" t="s">
        <v>23</v>
      </c>
      <c r="I1197" s="56">
        <v>200179</v>
      </c>
      <c r="J1197" s="66" t="s">
        <v>4216</v>
      </c>
      <c r="K1197" s="66">
        <v>1</v>
      </c>
      <c r="L1197" s="66">
        <v>4057.2000000000003</v>
      </c>
      <c r="M1197" s="128">
        <v>4057.2000000000003</v>
      </c>
    </row>
    <row r="1198" spans="1:13" ht="30" customHeight="1" x14ac:dyDescent="0.35">
      <c r="A1198" s="66">
        <v>8471170</v>
      </c>
      <c r="B1198" s="66" t="s">
        <v>514</v>
      </c>
      <c r="C1198" s="66">
        <v>426610</v>
      </c>
      <c r="D1198" s="66" t="s">
        <v>43</v>
      </c>
      <c r="E1198" s="66" t="str">
        <f t="shared" si="23"/>
        <v>847.8471170.1.426610.000000.847001.200179</v>
      </c>
      <c r="F1198" s="56" t="s">
        <v>21</v>
      </c>
      <c r="G1198" s="56">
        <v>847001</v>
      </c>
      <c r="H1198" s="56" t="s">
        <v>23</v>
      </c>
      <c r="I1198" s="56">
        <v>200179</v>
      </c>
      <c r="J1198" s="66" t="s">
        <v>4217</v>
      </c>
      <c r="K1198" s="66">
        <v>1</v>
      </c>
      <c r="L1198" s="66">
        <v>2186.8308000000002</v>
      </c>
      <c r="M1198" s="128">
        <v>2186.8308000000002</v>
      </c>
    </row>
    <row r="1199" spans="1:13" ht="30" customHeight="1" x14ac:dyDescent="0.35">
      <c r="A1199" s="66">
        <v>8471170</v>
      </c>
      <c r="B1199" s="66" t="s">
        <v>514</v>
      </c>
      <c r="C1199" s="66">
        <v>426610</v>
      </c>
      <c r="D1199" s="66" t="s">
        <v>43</v>
      </c>
      <c r="E1199" s="66" t="str">
        <f t="shared" si="23"/>
        <v>847.8471170.1.426610.000000.847001.200179</v>
      </c>
      <c r="F1199" s="56" t="s">
        <v>21</v>
      </c>
      <c r="G1199" s="56">
        <v>847001</v>
      </c>
      <c r="H1199" s="56" t="s">
        <v>23</v>
      </c>
      <c r="I1199" s="56">
        <v>200179</v>
      </c>
      <c r="J1199" s="66" t="s">
        <v>4218</v>
      </c>
      <c r="K1199" s="66">
        <v>1</v>
      </c>
      <c r="L1199" s="66">
        <v>38947.135500000004</v>
      </c>
      <c r="M1199" s="128">
        <v>38947.135500000004</v>
      </c>
    </row>
    <row r="1200" spans="1:13" ht="30" customHeight="1" x14ac:dyDescent="0.35">
      <c r="A1200" s="66">
        <v>8471170</v>
      </c>
      <c r="B1200" s="66" t="s">
        <v>514</v>
      </c>
      <c r="C1200" s="66">
        <v>426610</v>
      </c>
      <c r="D1200" s="66" t="s">
        <v>43</v>
      </c>
      <c r="E1200" s="66" t="str">
        <f t="shared" si="23"/>
        <v>847.8471170.1.426610.000000.847001.200179</v>
      </c>
      <c r="F1200" s="56" t="s">
        <v>21</v>
      </c>
      <c r="G1200" s="56">
        <v>847001</v>
      </c>
      <c r="H1200" s="56" t="s">
        <v>23</v>
      </c>
      <c r="I1200" s="56">
        <v>200179</v>
      </c>
      <c r="J1200" s="66" t="s">
        <v>4219</v>
      </c>
      <c r="K1200" s="66">
        <v>1</v>
      </c>
      <c r="L1200" s="66">
        <v>157033.92600000001</v>
      </c>
      <c r="M1200" s="128">
        <v>157033.92600000001</v>
      </c>
    </row>
    <row r="1201" spans="1:13" ht="30" customHeight="1" x14ac:dyDescent="0.35">
      <c r="A1201" s="66">
        <v>8471170</v>
      </c>
      <c r="B1201" s="66" t="s">
        <v>514</v>
      </c>
      <c r="C1201" s="66">
        <v>426610</v>
      </c>
      <c r="D1201" s="66" t="s">
        <v>43</v>
      </c>
      <c r="E1201" s="66" t="str">
        <f t="shared" si="23"/>
        <v>847.8471170.1.426610.000000.847001.200179</v>
      </c>
      <c r="F1201" s="56" t="s">
        <v>21</v>
      </c>
      <c r="G1201" s="56">
        <v>847001</v>
      </c>
      <c r="H1201" s="56" t="s">
        <v>23</v>
      </c>
      <c r="I1201" s="56">
        <v>200179</v>
      </c>
      <c r="J1201" s="66" t="s">
        <v>4220</v>
      </c>
      <c r="K1201" s="66">
        <v>1</v>
      </c>
      <c r="L1201" s="66">
        <v>292515.3</v>
      </c>
      <c r="M1201" s="128">
        <v>292515.3</v>
      </c>
    </row>
    <row r="1202" spans="1:13" ht="30" customHeight="1" x14ac:dyDescent="0.35">
      <c r="A1202" s="66">
        <v>8471170</v>
      </c>
      <c r="B1202" s="66" t="s">
        <v>514</v>
      </c>
      <c r="C1202" s="66">
        <v>426610</v>
      </c>
      <c r="D1202" s="66" t="s">
        <v>43</v>
      </c>
      <c r="E1202" s="66" t="str">
        <f t="shared" si="23"/>
        <v>847.8471170.1.426610.000000.847001.200179</v>
      </c>
      <c r="F1202" s="56" t="s">
        <v>21</v>
      </c>
      <c r="G1202" s="56">
        <v>847001</v>
      </c>
      <c r="H1202" s="56" t="s">
        <v>23</v>
      </c>
      <c r="I1202" s="56">
        <v>200179</v>
      </c>
      <c r="J1202" s="66" t="s">
        <v>4221</v>
      </c>
      <c r="K1202" s="66">
        <v>1</v>
      </c>
      <c r="L1202" s="66">
        <v>68134.500000000015</v>
      </c>
      <c r="M1202" s="128">
        <v>68134.500000000015</v>
      </c>
    </row>
    <row r="1203" spans="1:13" ht="30" customHeight="1" x14ac:dyDescent="0.35">
      <c r="A1203" s="66">
        <v>8471170</v>
      </c>
      <c r="B1203" s="66" t="s">
        <v>514</v>
      </c>
      <c r="C1203" s="66">
        <v>426610</v>
      </c>
      <c r="D1203" s="66" t="s">
        <v>43</v>
      </c>
      <c r="E1203" s="66" t="str">
        <f t="shared" si="23"/>
        <v>847.8471170.1.426610.000000.847001.200179</v>
      </c>
      <c r="F1203" s="56" t="s">
        <v>21</v>
      </c>
      <c r="G1203" s="56">
        <v>847001</v>
      </c>
      <c r="H1203" s="56" t="s">
        <v>23</v>
      </c>
      <c r="I1203" s="56">
        <v>200179</v>
      </c>
      <c r="J1203" s="66" t="s">
        <v>4222</v>
      </c>
      <c r="K1203" s="66">
        <v>1</v>
      </c>
      <c r="L1203" s="66">
        <v>464346.5400000001</v>
      </c>
      <c r="M1203" s="128">
        <v>464346.5400000001</v>
      </c>
    </row>
    <row r="1204" spans="1:13" ht="30" customHeight="1" x14ac:dyDescent="0.35">
      <c r="A1204" s="66">
        <v>8471170</v>
      </c>
      <c r="B1204" s="66" t="s">
        <v>514</v>
      </c>
      <c r="C1204" s="66">
        <v>426610</v>
      </c>
      <c r="D1204" s="66" t="s">
        <v>43</v>
      </c>
      <c r="E1204" s="66" t="str">
        <f t="shared" si="23"/>
        <v>847.8471170.1.426610.000000.847001.200179</v>
      </c>
      <c r="F1204" s="56" t="s">
        <v>21</v>
      </c>
      <c r="G1204" s="56">
        <v>847001</v>
      </c>
      <c r="H1204" s="56" t="s">
        <v>23</v>
      </c>
      <c r="I1204" s="56">
        <v>200179</v>
      </c>
      <c r="J1204" s="66" t="s">
        <v>4223</v>
      </c>
      <c r="K1204" s="66">
        <v>1</v>
      </c>
      <c r="L1204" s="66">
        <v>74085.243750000009</v>
      </c>
      <c r="M1204" s="128">
        <v>74085.243750000009</v>
      </c>
    </row>
    <row r="1205" spans="1:13" ht="30" customHeight="1" x14ac:dyDescent="0.35">
      <c r="A1205" s="66">
        <v>8471170</v>
      </c>
      <c r="B1205" s="66" t="s">
        <v>514</v>
      </c>
      <c r="C1205" s="66">
        <v>426610</v>
      </c>
      <c r="D1205" s="66" t="s">
        <v>43</v>
      </c>
      <c r="E1205" s="66" t="str">
        <f t="shared" si="23"/>
        <v>847.8471170.1.426610.000000.847001.200179</v>
      </c>
      <c r="F1205" s="56" t="s">
        <v>21</v>
      </c>
      <c r="G1205" s="56">
        <v>847001</v>
      </c>
      <c r="H1205" s="56" t="s">
        <v>23</v>
      </c>
      <c r="I1205" s="56">
        <v>200179</v>
      </c>
      <c r="J1205" s="66" t="s">
        <v>4224</v>
      </c>
      <c r="K1205" s="66">
        <v>1</v>
      </c>
      <c r="L1205" s="66">
        <v>16228.800000000001</v>
      </c>
      <c r="M1205" s="128">
        <v>16228.800000000001</v>
      </c>
    </row>
    <row r="1206" spans="1:13" ht="30" customHeight="1" x14ac:dyDescent="0.35">
      <c r="A1206" s="66">
        <v>8471170</v>
      </c>
      <c r="B1206" s="66" t="s">
        <v>514</v>
      </c>
      <c r="C1206" s="66">
        <v>426610</v>
      </c>
      <c r="D1206" s="66" t="s">
        <v>43</v>
      </c>
      <c r="E1206" s="66" t="str">
        <f t="shared" si="23"/>
        <v>847.8471170.1.426610.000000.847001.200179</v>
      </c>
      <c r="F1206" s="56" t="s">
        <v>21</v>
      </c>
      <c r="G1206" s="56">
        <v>847001</v>
      </c>
      <c r="H1206" s="56" t="s">
        <v>23</v>
      </c>
      <c r="I1206" s="56">
        <v>200179</v>
      </c>
      <c r="J1206" s="66" t="s">
        <v>4224</v>
      </c>
      <c r="K1206" s="66">
        <v>1</v>
      </c>
      <c r="L1206" s="66">
        <v>16993.935000000001</v>
      </c>
      <c r="M1206" s="128">
        <v>16993.935000000001</v>
      </c>
    </row>
    <row r="1207" spans="1:13" ht="30" customHeight="1" x14ac:dyDescent="0.35">
      <c r="A1207" s="66">
        <v>8471170</v>
      </c>
      <c r="B1207" s="66" t="s">
        <v>514</v>
      </c>
      <c r="C1207" s="66">
        <v>426610</v>
      </c>
      <c r="D1207" s="66" t="s">
        <v>43</v>
      </c>
      <c r="E1207" s="66" t="str">
        <f t="shared" si="23"/>
        <v>847.8471170.1.426610.000000.847001.200179</v>
      </c>
      <c r="F1207" s="56" t="s">
        <v>21</v>
      </c>
      <c r="G1207" s="56">
        <v>847001</v>
      </c>
      <c r="H1207" s="56" t="s">
        <v>23</v>
      </c>
      <c r="I1207" s="56">
        <v>200179</v>
      </c>
      <c r="J1207" s="66" t="s">
        <v>4225</v>
      </c>
      <c r="K1207" s="66">
        <v>1</v>
      </c>
      <c r="L1207" s="66">
        <v>4215.430800000001</v>
      </c>
      <c r="M1207" s="128">
        <v>4215.430800000001</v>
      </c>
    </row>
    <row r="1208" spans="1:13" ht="30" customHeight="1" x14ac:dyDescent="0.35">
      <c r="A1208" s="66">
        <v>8471170</v>
      </c>
      <c r="B1208" s="66" t="s">
        <v>514</v>
      </c>
      <c r="C1208" s="66">
        <v>426610</v>
      </c>
      <c r="D1208" s="66" t="s">
        <v>43</v>
      </c>
      <c r="E1208" s="66" t="str">
        <f t="shared" si="23"/>
        <v>847.8471170.1.426610.000000.847001.200179</v>
      </c>
      <c r="F1208" s="56" t="s">
        <v>21</v>
      </c>
      <c r="G1208" s="56">
        <v>847001</v>
      </c>
      <c r="H1208" s="56" t="s">
        <v>23</v>
      </c>
      <c r="I1208" s="56">
        <v>200179</v>
      </c>
      <c r="J1208" s="66" t="s">
        <v>4226</v>
      </c>
      <c r="K1208" s="66">
        <v>1</v>
      </c>
      <c r="L1208" s="66">
        <v>16954.57575</v>
      </c>
      <c r="M1208" s="128">
        <v>16954.57575</v>
      </c>
    </row>
    <row r="1209" spans="1:13" ht="30" customHeight="1" x14ac:dyDescent="0.35">
      <c r="A1209" s="66">
        <v>8471170</v>
      </c>
      <c r="B1209" s="66" t="s">
        <v>514</v>
      </c>
      <c r="C1209" s="66">
        <v>426610</v>
      </c>
      <c r="D1209" s="66" t="s">
        <v>43</v>
      </c>
      <c r="E1209" s="66" t="str">
        <f t="shared" si="23"/>
        <v>847.8471170.1.426610.000000.847001.200179</v>
      </c>
      <c r="F1209" s="56" t="s">
        <v>21</v>
      </c>
      <c r="G1209" s="56">
        <v>847001</v>
      </c>
      <c r="H1209" s="56" t="s">
        <v>23</v>
      </c>
      <c r="I1209" s="56">
        <v>200179</v>
      </c>
      <c r="J1209" s="66" t="s">
        <v>4227</v>
      </c>
      <c r="K1209" s="66">
        <v>1</v>
      </c>
      <c r="L1209" s="66">
        <v>11601.894150000002</v>
      </c>
      <c r="M1209" s="128">
        <v>11601.894150000002</v>
      </c>
    </row>
    <row r="1210" spans="1:13" ht="30" customHeight="1" x14ac:dyDescent="0.35">
      <c r="A1210" s="66">
        <v>8471170</v>
      </c>
      <c r="B1210" s="66" t="s">
        <v>514</v>
      </c>
      <c r="C1210" s="66">
        <v>426610</v>
      </c>
      <c r="D1210" s="66" t="s">
        <v>43</v>
      </c>
      <c r="E1210" s="66" t="str">
        <f t="shared" si="23"/>
        <v>847.8471170.1.426610.000000.847001.200179</v>
      </c>
      <c r="F1210" s="56" t="s">
        <v>21</v>
      </c>
      <c r="G1210" s="56">
        <v>847001</v>
      </c>
      <c r="H1210" s="56" t="s">
        <v>23</v>
      </c>
      <c r="I1210" s="56">
        <v>200179</v>
      </c>
      <c r="J1210" s="66" t="s">
        <v>4228</v>
      </c>
      <c r="K1210" s="66">
        <v>1</v>
      </c>
      <c r="L1210" s="66">
        <v>21868.308000000005</v>
      </c>
      <c r="M1210" s="128">
        <v>21868.308000000005</v>
      </c>
    </row>
    <row r="1211" spans="1:13" ht="30" customHeight="1" x14ac:dyDescent="0.35">
      <c r="A1211" s="66">
        <v>8471170</v>
      </c>
      <c r="B1211" s="66" t="s">
        <v>514</v>
      </c>
      <c r="C1211" s="66">
        <v>426610</v>
      </c>
      <c r="D1211" s="66" t="s">
        <v>43</v>
      </c>
      <c r="E1211" s="66" t="str">
        <f t="shared" si="23"/>
        <v>847.8471170.1.426610.000000.847001.200179</v>
      </c>
      <c r="F1211" s="56" t="s">
        <v>21</v>
      </c>
      <c r="G1211" s="56">
        <v>847001</v>
      </c>
      <c r="H1211" s="56" t="s">
        <v>23</v>
      </c>
      <c r="I1211" s="56">
        <v>200179</v>
      </c>
      <c r="J1211" s="66" t="s">
        <v>4229</v>
      </c>
      <c r="K1211" s="66">
        <v>1</v>
      </c>
      <c r="L1211" s="66">
        <v>17498.297880000002</v>
      </c>
      <c r="M1211" s="128">
        <v>17498.297880000002</v>
      </c>
    </row>
    <row r="1212" spans="1:13" ht="30" customHeight="1" x14ac:dyDescent="0.35">
      <c r="A1212" s="66">
        <v>8471170</v>
      </c>
      <c r="B1212" s="66" t="s">
        <v>514</v>
      </c>
      <c r="C1212" s="66">
        <v>426610</v>
      </c>
      <c r="D1212" s="66" t="s">
        <v>43</v>
      </c>
      <c r="E1212" s="66" t="str">
        <f t="shared" si="23"/>
        <v>847.8471170.1.426610.000000.847001.200179</v>
      </c>
      <c r="F1212" s="56" t="s">
        <v>21</v>
      </c>
      <c r="G1212" s="56">
        <v>847001</v>
      </c>
      <c r="H1212" s="56" t="s">
        <v>23</v>
      </c>
      <c r="I1212" s="56">
        <v>200179</v>
      </c>
      <c r="J1212" s="66" t="s">
        <v>4230</v>
      </c>
      <c r="K1212" s="66">
        <v>1</v>
      </c>
      <c r="L1212" s="66">
        <v>499432.5</v>
      </c>
      <c r="M1212" s="128">
        <v>499432.5</v>
      </c>
    </row>
    <row r="1213" spans="1:13" ht="30" customHeight="1" x14ac:dyDescent="0.35">
      <c r="A1213" s="66">
        <v>8471170</v>
      </c>
      <c r="B1213" s="66" t="s">
        <v>514</v>
      </c>
      <c r="C1213" s="66">
        <v>426610</v>
      </c>
      <c r="D1213" s="66" t="s">
        <v>43</v>
      </c>
      <c r="E1213" s="66" t="str">
        <f t="shared" ref="E1213:E1276" si="24">CONCATENATE(847,".",A1213,".",1,".",C1213,".","000000",".",G1213,".",I1213)</f>
        <v>847.8471170.1.426610.000000.847001.200179</v>
      </c>
      <c r="F1213" s="56" t="s">
        <v>21</v>
      </c>
      <c r="G1213" s="56">
        <v>847001</v>
      </c>
      <c r="H1213" s="56" t="s">
        <v>23</v>
      </c>
      <c r="I1213" s="56">
        <v>200179</v>
      </c>
      <c r="J1213" s="66" t="s">
        <v>4231</v>
      </c>
      <c r="K1213" s="66">
        <v>1</v>
      </c>
      <c r="L1213" s="66">
        <v>166486.32</v>
      </c>
      <c r="M1213" s="128">
        <v>166486.32</v>
      </c>
    </row>
    <row r="1214" spans="1:13" ht="30" customHeight="1" x14ac:dyDescent="0.35">
      <c r="A1214" s="66">
        <v>8471170</v>
      </c>
      <c r="B1214" s="66" t="s">
        <v>514</v>
      </c>
      <c r="C1214" s="66">
        <v>426610</v>
      </c>
      <c r="D1214" s="66" t="s">
        <v>43</v>
      </c>
      <c r="E1214" s="66" t="str">
        <f t="shared" si="24"/>
        <v>847.8471170.1.426610.000000.847001.200179</v>
      </c>
      <c r="F1214" s="56" t="s">
        <v>21</v>
      </c>
      <c r="G1214" s="56">
        <v>847001</v>
      </c>
      <c r="H1214" s="56" t="s">
        <v>23</v>
      </c>
      <c r="I1214" s="56">
        <v>200179</v>
      </c>
      <c r="J1214" s="66" t="s">
        <v>4232</v>
      </c>
      <c r="K1214" s="66">
        <v>1</v>
      </c>
      <c r="L1214" s="66">
        <v>218610.78069600003</v>
      </c>
      <c r="M1214" s="128">
        <v>218610.78069600003</v>
      </c>
    </row>
    <row r="1215" spans="1:13" ht="30" customHeight="1" x14ac:dyDescent="0.35">
      <c r="A1215" s="66">
        <v>8471170</v>
      </c>
      <c r="B1215" s="66" t="s">
        <v>514</v>
      </c>
      <c r="C1215" s="66">
        <v>426610</v>
      </c>
      <c r="D1215" s="66" t="s">
        <v>43</v>
      </c>
      <c r="E1215" s="66" t="str">
        <f t="shared" si="24"/>
        <v>847.8471170.1.426610.000000.847001.200179</v>
      </c>
      <c r="F1215" s="56" t="s">
        <v>21</v>
      </c>
      <c r="G1215" s="56">
        <v>847001</v>
      </c>
      <c r="H1215" s="56" t="s">
        <v>23</v>
      </c>
      <c r="I1215" s="56">
        <v>200179</v>
      </c>
      <c r="J1215" s="66" t="s">
        <v>4233</v>
      </c>
      <c r="K1215" s="66">
        <v>1</v>
      </c>
      <c r="L1215" s="66">
        <v>15579.648000000003</v>
      </c>
      <c r="M1215" s="128">
        <v>15579.648000000003</v>
      </c>
    </row>
    <row r="1216" spans="1:13" ht="30" customHeight="1" x14ac:dyDescent="0.35">
      <c r="A1216" s="66">
        <v>8471170</v>
      </c>
      <c r="B1216" s="66" t="s">
        <v>514</v>
      </c>
      <c r="C1216" s="66">
        <v>426610</v>
      </c>
      <c r="D1216" s="66" t="s">
        <v>43</v>
      </c>
      <c r="E1216" s="66" t="str">
        <f t="shared" si="24"/>
        <v>847.8471170.1.426610.000000.847001.200179</v>
      </c>
      <c r="F1216" s="56" t="s">
        <v>21</v>
      </c>
      <c r="G1216" s="56">
        <v>847001</v>
      </c>
      <c r="H1216" s="56" t="s">
        <v>23</v>
      </c>
      <c r="I1216" s="56">
        <v>200179</v>
      </c>
      <c r="J1216" s="66" t="s">
        <v>4234</v>
      </c>
      <c r="K1216" s="66">
        <v>1</v>
      </c>
      <c r="L1216" s="66">
        <v>30834.720000000001</v>
      </c>
      <c r="M1216" s="128">
        <v>30834.720000000001</v>
      </c>
    </row>
    <row r="1217" spans="1:13" ht="30" customHeight="1" x14ac:dyDescent="0.35">
      <c r="A1217" s="66">
        <v>8471170</v>
      </c>
      <c r="B1217" s="66" t="s">
        <v>514</v>
      </c>
      <c r="C1217" s="66">
        <v>426610</v>
      </c>
      <c r="D1217" s="66" t="s">
        <v>43</v>
      </c>
      <c r="E1217" s="66" t="str">
        <f t="shared" si="24"/>
        <v>847.8471170.1.426610.000000.847001.200179</v>
      </c>
      <c r="F1217" s="56" t="s">
        <v>21</v>
      </c>
      <c r="G1217" s="56">
        <v>847001</v>
      </c>
      <c r="H1217" s="56" t="s">
        <v>23</v>
      </c>
      <c r="I1217" s="56">
        <v>200179</v>
      </c>
      <c r="J1217" s="66" t="s">
        <v>4235</v>
      </c>
      <c r="K1217" s="66">
        <v>1</v>
      </c>
      <c r="L1217" s="66">
        <v>105162.62400000001</v>
      </c>
      <c r="M1217" s="128">
        <v>105162.62400000001</v>
      </c>
    </row>
    <row r="1218" spans="1:13" ht="30" customHeight="1" x14ac:dyDescent="0.35">
      <c r="A1218" s="66">
        <v>8471170</v>
      </c>
      <c r="B1218" s="66" t="s">
        <v>514</v>
      </c>
      <c r="C1218" s="66">
        <v>426610</v>
      </c>
      <c r="D1218" s="66" t="s">
        <v>43</v>
      </c>
      <c r="E1218" s="66" t="str">
        <f t="shared" si="24"/>
        <v>847.8471170.1.426610.000000.847001.200179</v>
      </c>
      <c r="F1218" s="56" t="s">
        <v>21</v>
      </c>
      <c r="G1218" s="56">
        <v>847001</v>
      </c>
      <c r="H1218" s="56" t="s">
        <v>23</v>
      </c>
      <c r="I1218" s="56">
        <v>200179</v>
      </c>
      <c r="J1218" s="66" t="s">
        <v>4236</v>
      </c>
      <c r="K1218" s="66">
        <v>1</v>
      </c>
      <c r="L1218" s="66">
        <v>6305.1975000000002</v>
      </c>
      <c r="M1218" s="128">
        <v>6305.1975000000002</v>
      </c>
    </row>
    <row r="1219" spans="1:13" ht="30" customHeight="1" x14ac:dyDescent="0.35">
      <c r="A1219" s="66">
        <v>8471170</v>
      </c>
      <c r="B1219" s="66" t="s">
        <v>514</v>
      </c>
      <c r="C1219" s="66">
        <v>426610</v>
      </c>
      <c r="D1219" s="66" t="s">
        <v>43</v>
      </c>
      <c r="E1219" s="66" t="str">
        <f t="shared" si="24"/>
        <v>847.8471170.1.426610.000000.847001.200179</v>
      </c>
      <c r="F1219" s="56" t="s">
        <v>21</v>
      </c>
      <c r="G1219" s="56">
        <v>847001</v>
      </c>
      <c r="H1219" s="56" t="s">
        <v>23</v>
      </c>
      <c r="I1219" s="56">
        <v>200179</v>
      </c>
      <c r="J1219" s="66" t="s">
        <v>4237</v>
      </c>
      <c r="K1219" s="66">
        <v>1</v>
      </c>
      <c r="L1219" s="66">
        <v>6366.9375</v>
      </c>
      <c r="M1219" s="128">
        <v>6366.9375</v>
      </c>
    </row>
    <row r="1220" spans="1:13" ht="30" customHeight="1" x14ac:dyDescent="0.35">
      <c r="A1220" s="66">
        <v>8471170</v>
      </c>
      <c r="B1220" s="66" t="s">
        <v>514</v>
      </c>
      <c r="C1220" s="66">
        <v>426610</v>
      </c>
      <c r="D1220" s="66" t="s">
        <v>43</v>
      </c>
      <c r="E1220" s="66" t="str">
        <f t="shared" si="24"/>
        <v>847.8471170.1.426610.000000.847001.200179</v>
      </c>
      <c r="F1220" s="56" t="s">
        <v>21</v>
      </c>
      <c r="G1220" s="56">
        <v>847001</v>
      </c>
      <c r="H1220" s="56" t="s">
        <v>23</v>
      </c>
      <c r="I1220" s="56">
        <v>200179</v>
      </c>
      <c r="J1220" s="66" t="s">
        <v>4238</v>
      </c>
      <c r="K1220" s="66">
        <v>1</v>
      </c>
      <c r="L1220" s="66">
        <v>6491.52</v>
      </c>
      <c r="M1220" s="128">
        <v>6491.52</v>
      </c>
    </row>
    <row r="1221" spans="1:13" ht="30" customHeight="1" x14ac:dyDescent="0.35">
      <c r="A1221" s="66">
        <v>8471170</v>
      </c>
      <c r="B1221" s="66" t="s">
        <v>514</v>
      </c>
      <c r="C1221" s="66">
        <v>426610</v>
      </c>
      <c r="D1221" s="66" t="s">
        <v>43</v>
      </c>
      <c r="E1221" s="66" t="str">
        <f t="shared" si="24"/>
        <v>847.8471170.1.426610.000000.847001.200179</v>
      </c>
      <c r="F1221" s="56" t="s">
        <v>21</v>
      </c>
      <c r="G1221" s="56">
        <v>847001</v>
      </c>
      <c r="H1221" s="56" t="s">
        <v>23</v>
      </c>
      <c r="I1221" s="56">
        <v>200179</v>
      </c>
      <c r="J1221" s="66" t="s">
        <v>4239</v>
      </c>
      <c r="K1221" s="66">
        <v>1</v>
      </c>
      <c r="L1221" s="66">
        <v>39590.775000000001</v>
      </c>
      <c r="M1221" s="128">
        <v>39590.775000000001</v>
      </c>
    </row>
    <row r="1222" spans="1:13" ht="30" customHeight="1" x14ac:dyDescent="0.35">
      <c r="A1222" s="66">
        <v>8471170</v>
      </c>
      <c r="B1222" s="66" t="s">
        <v>514</v>
      </c>
      <c r="C1222" s="66">
        <v>426610</v>
      </c>
      <c r="D1222" s="66" t="s">
        <v>43</v>
      </c>
      <c r="E1222" s="66" t="str">
        <f t="shared" si="24"/>
        <v>847.8471170.1.426610.000000.847001.200179</v>
      </c>
      <c r="F1222" s="56" t="s">
        <v>21</v>
      </c>
      <c r="G1222" s="56">
        <v>847001</v>
      </c>
      <c r="H1222" s="56" t="s">
        <v>23</v>
      </c>
      <c r="I1222" s="56">
        <v>200179</v>
      </c>
      <c r="J1222" s="66" t="s">
        <v>4240</v>
      </c>
      <c r="K1222" s="66">
        <v>1</v>
      </c>
      <c r="L1222" s="66">
        <v>11563.02</v>
      </c>
      <c r="M1222" s="128">
        <v>11563.02</v>
      </c>
    </row>
    <row r="1223" spans="1:13" ht="30" customHeight="1" x14ac:dyDescent="0.35">
      <c r="A1223" s="66">
        <v>8471170</v>
      </c>
      <c r="B1223" s="66" t="s">
        <v>514</v>
      </c>
      <c r="C1223" s="66">
        <v>426610</v>
      </c>
      <c r="D1223" s="66" t="s">
        <v>43</v>
      </c>
      <c r="E1223" s="66" t="str">
        <f t="shared" si="24"/>
        <v>847.8471170.1.426610.000000.847001.200179</v>
      </c>
      <c r="F1223" s="56" t="s">
        <v>21</v>
      </c>
      <c r="G1223" s="56">
        <v>847001</v>
      </c>
      <c r="H1223" s="56" t="s">
        <v>23</v>
      </c>
      <c r="I1223" s="56">
        <v>200179</v>
      </c>
      <c r="J1223" s="66" t="s">
        <v>4241</v>
      </c>
      <c r="K1223" s="66">
        <v>1</v>
      </c>
      <c r="L1223" s="66">
        <v>393.54840000000007</v>
      </c>
      <c r="M1223" s="128">
        <v>393.54840000000007</v>
      </c>
    </row>
    <row r="1224" spans="1:13" ht="30" customHeight="1" x14ac:dyDescent="0.35">
      <c r="A1224" s="66">
        <v>8471170</v>
      </c>
      <c r="B1224" s="66" t="s">
        <v>514</v>
      </c>
      <c r="C1224" s="66">
        <v>426610</v>
      </c>
      <c r="D1224" s="66" t="s">
        <v>43</v>
      </c>
      <c r="E1224" s="66" t="str">
        <f t="shared" si="24"/>
        <v>847.8471170.1.426610.000000.847001.200179</v>
      </c>
      <c r="F1224" s="56" t="s">
        <v>21</v>
      </c>
      <c r="G1224" s="56">
        <v>847001</v>
      </c>
      <c r="H1224" s="56" t="s">
        <v>23</v>
      </c>
      <c r="I1224" s="56">
        <v>200179</v>
      </c>
      <c r="J1224" s="66" t="s">
        <v>4232</v>
      </c>
      <c r="K1224" s="66">
        <v>1</v>
      </c>
      <c r="L1224" s="66">
        <v>4269.7567080000008</v>
      </c>
      <c r="M1224" s="128">
        <v>4269.7567080000008</v>
      </c>
    </row>
    <row r="1225" spans="1:13" ht="30" customHeight="1" x14ac:dyDescent="0.35">
      <c r="A1225" s="66">
        <v>8471170</v>
      </c>
      <c r="B1225" s="66" t="s">
        <v>514</v>
      </c>
      <c r="C1225" s="66">
        <v>426610</v>
      </c>
      <c r="D1225" s="66" t="s">
        <v>43</v>
      </c>
      <c r="E1225" s="66" t="str">
        <f t="shared" si="24"/>
        <v>847.8471170.1.426610.000000.847001.200179</v>
      </c>
      <c r="F1225" s="56" t="s">
        <v>21</v>
      </c>
      <c r="G1225" s="56">
        <v>847001</v>
      </c>
      <c r="H1225" s="56" t="s">
        <v>23</v>
      </c>
      <c r="I1225" s="56">
        <v>200179</v>
      </c>
      <c r="J1225" s="66" t="s">
        <v>4242</v>
      </c>
      <c r="K1225" s="66">
        <v>1</v>
      </c>
      <c r="L1225" s="66">
        <v>14910.210000000001</v>
      </c>
      <c r="M1225" s="128">
        <v>14910.210000000001</v>
      </c>
    </row>
    <row r="1226" spans="1:13" ht="30" customHeight="1" x14ac:dyDescent="0.35">
      <c r="A1226" s="66">
        <v>8471170</v>
      </c>
      <c r="B1226" s="66" t="s">
        <v>514</v>
      </c>
      <c r="C1226" s="66">
        <v>426610</v>
      </c>
      <c r="D1226" s="66" t="s">
        <v>43</v>
      </c>
      <c r="E1226" s="66" t="str">
        <f t="shared" si="24"/>
        <v>847.8471170.1.426610.000000.847001.200179</v>
      </c>
      <c r="F1226" s="56" t="s">
        <v>21</v>
      </c>
      <c r="G1226" s="56">
        <v>847001</v>
      </c>
      <c r="H1226" s="56" t="s">
        <v>23</v>
      </c>
      <c r="I1226" s="56">
        <v>200179</v>
      </c>
      <c r="J1226" s="66" t="s">
        <v>4232</v>
      </c>
      <c r="K1226" s="66">
        <v>1</v>
      </c>
      <c r="L1226" s="66">
        <v>15501.060036000003</v>
      </c>
      <c r="M1226" s="128">
        <v>15501.060036000003</v>
      </c>
    </row>
    <row r="1227" spans="1:13" ht="30" customHeight="1" x14ac:dyDescent="0.35">
      <c r="A1227" s="66">
        <v>8471170</v>
      </c>
      <c r="B1227" s="66" t="s">
        <v>514</v>
      </c>
      <c r="C1227" s="66">
        <v>426610</v>
      </c>
      <c r="D1227" s="66" t="s">
        <v>43</v>
      </c>
      <c r="E1227" s="66" t="str">
        <f t="shared" si="24"/>
        <v>847.8471170.1.426610.000000.847001.200179</v>
      </c>
      <c r="F1227" s="56" t="s">
        <v>21</v>
      </c>
      <c r="G1227" s="56">
        <v>847001</v>
      </c>
      <c r="H1227" s="56" t="s">
        <v>23</v>
      </c>
      <c r="I1227" s="56">
        <v>200179</v>
      </c>
      <c r="J1227" s="66" t="s">
        <v>4243</v>
      </c>
      <c r="K1227" s="66">
        <v>1</v>
      </c>
      <c r="L1227" s="66">
        <v>36702.224999999999</v>
      </c>
      <c r="M1227" s="128">
        <v>36702.224999999999</v>
      </c>
    </row>
    <row r="1228" spans="1:13" ht="30" customHeight="1" x14ac:dyDescent="0.35">
      <c r="A1228" s="66">
        <v>8471170</v>
      </c>
      <c r="B1228" s="66" t="s">
        <v>514</v>
      </c>
      <c r="C1228" s="66">
        <v>426610</v>
      </c>
      <c r="D1228" s="66" t="s">
        <v>43</v>
      </c>
      <c r="E1228" s="66" t="str">
        <f t="shared" si="24"/>
        <v>847.8471170.1.426610.000000.847001.200179</v>
      </c>
      <c r="F1228" s="56" t="s">
        <v>21</v>
      </c>
      <c r="G1228" s="56">
        <v>847001</v>
      </c>
      <c r="H1228" s="56" t="s">
        <v>23</v>
      </c>
      <c r="I1228" s="56">
        <v>200179</v>
      </c>
      <c r="J1228" s="66" t="s">
        <v>4244</v>
      </c>
      <c r="K1228" s="66">
        <v>1</v>
      </c>
      <c r="L1228" s="66">
        <v>251546.40000000002</v>
      </c>
      <c r="M1228" s="128">
        <v>251546.40000000002</v>
      </c>
    </row>
    <row r="1229" spans="1:13" ht="30" customHeight="1" x14ac:dyDescent="0.35">
      <c r="A1229" s="66">
        <v>8471170</v>
      </c>
      <c r="B1229" s="66" t="s">
        <v>514</v>
      </c>
      <c r="C1229" s="66">
        <v>426610</v>
      </c>
      <c r="D1229" s="66" t="s">
        <v>43</v>
      </c>
      <c r="E1229" s="66" t="str">
        <f t="shared" si="24"/>
        <v>847.8471170.1.426610.000000.847001.200179</v>
      </c>
      <c r="F1229" s="56" t="s">
        <v>21</v>
      </c>
      <c r="G1229" s="56">
        <v>847001</v>
      </c>
      <c r="H1229" s="56" t="s">
        <v>23</v>
      </c>
      <c r="I1229" s="56">
        <v>200179</v>
      </c>
      <c r="J1229" s="66" t="s">
        <v>4245</v>
      </c>
      <c r="K1229" s="66">
        <v>3</v>
      </c>
      <c r="L1229" s="66">
        <v>24168.806550000001</v>
      </c>
      <c r="M1229" s="128">
        <v>72506.419649999996</v>
      </c>
    </row>
    <row r="1230" spans="1:13" ht="15" customHeight="1" x14ac:dyDescent="0.35">
      <c r="A1230" s="66">
        <v>8471170</v>
      </c>
      <c r="B1230" s="66" t="s">
        <v>514</v>
      </c>
      <c r="C1230" s="66">
        <v>428090</v>
      </c>
      <c r="D1230" s="66" t="s">
        <v>52</v>
      </c>
      <c r="E1230" s="66" t="str">
        <f t="shared" si="24"/>
        <v>847.8471170.1.428090.000000.847001.200179</v>
      </c>
      <c r="F1230" s="56" t="s">
        <v>21</v>
      </c>
      <c r="G1230" s="56">
        <v>847001</v>
      </c>
      <c r="H1230" s="56" t="s">
        <v>23</v>
      </c>
      <c r="I1230" s="56">
        <v>200179</v>
      </c>
      <c r="J1230" s="66" t="s">
        <v>4246</v>
      </c>
      <c r="K1230" s="66">
        <v>3</v>
      </c>
      <c r="L1230" s="66">
        <v>15000</v>
      </c>
      <c r="M1230" s="128">
        <v>45000</v>
      </c>
    </row>
    <row r="1231" spans="1:13" ht="30" customHeight="1" x14ac:dyDescent="0.35">
      <c r="A1231" s="66">
        <v>8471170</v>
      </c>
      <c r="B1231" s="66" t="s">
        <v>514</v>
      </c>
      <c r="C1231" s="66">
        <v>492316</v>
      </c>
      <c r="D1231" s="66" t="s">
        <v>138</v>
      </c>
      <c r="E1231" s="66" t="str">
        <f t="shared" si="24"/>
        <v>847.8471170.1.492316.000000.847001.300180</v>
      </c>
      <c r="F1231" s="56" t="s">
        <v>21</v>
      </c>
      <c r="G1231" s="56">
        <v>847001</v>
      </c>
      <c r="H1231" s="56" t="s">
        <v>863</v>
      </c>
      <c r="I1231" s="56">
        <v>300180</v>
      </c>
      <c r="J1231" s="66" t="s">
        <v>4251</v>
      </c>
      <c r="K1231" s="66">
        <v>1</v>
      </c>
      <c r="L1231" s="66">
        <v>2000000</v>
      </c>
      <c r="M1231" s="128">
        <v>2000000</v>
      </c>
    </row>
    <row r="1232" spans="1:13" ht="30" customHeight="1" x14ac:dyDescent="0.35">
      <c r="A1232" s="66">
        <v>8471170</v>
      </c>
      <c r="B1232" s="66" t="s">
        <v>514</v>
      </c>
      <c r="C1232" s="66">
        <v>492316</v>
      </c>
      <c r="D1232" s="66" t="s">
        <v>138</v>
      </c>
      <c r="E1232" s="66" t="str">
        <f t="shared" si="24"/>
        <v>847.8471170.1.492316.000000.847001.300180</v>
      </c>
      <c r="F1232" s="56" t="s">
        <v>21</v>
      </c>
      <c r="G1232" s="56">
        <v>847001</v>
      </c>
      <c r="H1232" s="56" t="s">
        <v>863</v>
      </c>
      <c r="I1232" s="56">
        <v>300180</v>
      </c>
      <c r="J1232" s="66" t="s">
        <v>4253</v>
      </c>
      <c r="K1232" s="66">
        <v>1</v>
      </c>
      <c r="L1232" s="66">
        <v>2000000</v>
      </c>
      <c r="M1232" s="128">
        <v>2000000</v>
      </c>
    </row>
    <row r="1233" spans="1:14" ht="75" customHeight="1" x14ac:dyDescent="0.35">
      <c r="A1233" s="66">
        <v>8471170</v>
      </c>
      <c r="B1233" s="66" t="s">
        <v>514</v>
      </c>
      <c r="C1233" s="66">
        <v>495110</v>
      </c>
      <c r="D1233" s="66" t="s">
        <v>889</v>
      </c>
      <c r="E1233" s="66" t="str">
        <f t="shared" si="24"/>
        <v>847.8471170.1.495110.000000.847001.300180</v>
      </c>
      <c r="F1233" s="56" t="s">
        <v>21</v>
      </c>
      <c r="G1233" s="56">
        <v>847001</v>
      </c>
      <c r="H1233" s="56" t="s">
        <v>863</v>
      </c>
      <c r="I1233" s="56">
        <v>300180</v>
      </c>
      <c r="J1233" s="66" t="s">
        <v>4255</v>
      </c>
      <c r="K1233" s="66">
        <v>1</v>
      </c>
      <c r="L1233" s="66">
        <v>489459.27795449982</v>
      </c>
      <c r="M1233" s="128">
        <v>489459.27795449982</v>
      </c>
    </row>
    <row r="1234" spans="1:14" ht="15" customHeight="1" x14ac:dyDescent="0.35">
      <c r="A1234" s="66">
        <v>8471305</v>
      </c>
      <c r="B1234" s="66" t="s">
        <v>579</v>
      </c>
      <c r="C1234" s="66">
        <v>425510</v>
      </c>
      <c r="D1234" s="66" t="s">
        <v>37</v>
      </c>
      <c r="E1234" s="66" t="str">
        <f t="shared" si="24"/>
        <v>847.8471305.1.425510.000000.847001.200179</v>
      </c>
      <c r="F1234" s="56" t="s">
        <v>21</v>
      </c>
      <c r="G1234" s="56">
        <v>847001</v>
      </c>
      <c r="H1234" s="56" t="s">
        <v>23</v>
      </c>
      <c r="I1234" s="56">
        <v>200179</v>
      </c>
      <c r="J1234" s="66" t="s">
        <v>5218</v>
      </c>
      <c r="K1234" s="66">
        <v>60</v>
      </c>
      <c r="L1234" s="66">
        <v>6000</v>
      </c>
      <c r="M1234" s="128">
        <v>1635426.39</v>
      </c>
      <c r="N1234" s="128"/>
    </row>
    <row r="1235" spans="1:14" ht="15" customHeight="1" x14ac:dyDescent="0.35">
      <c r="A1235" s="66">
        <v>8471305</v>
      </c>
      <c r="B1235" s="66" t="s">
        <v>579</v>
      </c>
      <c r="C1235" s="66">
        <v>425550</v>
      </c>
      <c r="D1235" s="66" t="s">
        <v>83</v>
      </c>
      <c r="E1235" s="66" t="str">
        <f t="shared" si="24"/>
        <v>847.8471305.1.425550.000000.847001.200179</v>
      </c>
      <c r="F1235" s="56" t="s">
        <v>21</v>
      </c>
      <c r="G1235" s="56">
        <v>847001</v>
      </c>
      <c r="H1235" s="56" t="s">
        <v>23</v>
      </c>
      <c r="I1235" s="56">
        <v>200179</v>
      </c>
      <c r="J1235" s="66" t="s">
        <v>5222</v>
      </c>
      <c r="K1235" s="66">
        <v>50</v>
      </c>
      <c r="L1235" s="66">
        <v>18000</v>
      </c>
      <c r="M1235" s="128">
        <v>900000</v>
      </c>
    </row>
    <row r="1236" spans="1:14" ht="15" customHeight="1" x14ac:dyDescent="0.35">
      <c r="A1236" s="66">
        <v>8471305</v>
      </c>
      <c r="B1236" s="66" t="s">
        <v>579</v>
      </c>
      <c r="C1236" s="66">
        <v>425720</v>
      </c>
      <c r="D1236" s="66" t="s">
        <v>126</v>
      </c>
      <c r="E1236" s="66" t="str">
        <f t="shared" si="24"/>
        <v>847.8471305.1.425720.000000.847001.200179</v>
      </c>
      <c r="F1236" s="56" t="s">
        <v>21</v>
      </c>
      <c r="G1236" s="56">
        <v>847001</v>
      </c>
      <c r="H1236" s="56" t="s">
        <v>23</v>
      </c>
      <c r="I1236" s="56">
        <v>200179</v>
      </c>
      <c r="J1236" s="66" t="s">
        <v>5226</v>
      </c>
      <c r="K1236" s="66">
        <v>1</v>
      </c>
      <c r="L1236" s="66">
        <v>750000</v>
      </c>
      <c r="M1236" s="128">
        <v>750000</v>
      </c>
    </row>
    <row r="1237" spans="1:14" ht="15" customHeight="1" x14ac:dyDescent="0.35">
      <c r="A1237" s="66">
        <v>8471305</v>
      </c>
      <c r="B1237" s="66" t="s">
        <v>579</v>
      </c>
      <c r="C1237" s="66">
        <v>425720</v>
      </c>
      <c r="D1237" s="66" t="s">
        <v>126</v>
      </c>
      <c r="E1237" s="66" t="str">
        <f t="shared" si="24"/>
        <v>847.8471305.1.425720.000000.847001.200179</v>
      </c>
      <c r="F1237" s="56" t="s">
        <v>21</v>
      </c>
      <c r="G1237" s="56">
        <v>847001</v>
      </c>
      <c r="H1237" s="56" t="s">
        <v>23</v>
      </c>
      <c r="I1237" s="56">
        <v>200179</v>
      </c>
      <c r="J1237" s="66" t="s">
        <v>5229</v>
      </c>
      <c r="K1237" s="66">
        <v>1</v>
      </c>
      <c r="L1237" s="66">
        <v>184000</v>
      </c>
      <c r="M1237" s="128">
        <v>184000</v>
      </c>
    </row>
    <row r="1238" spans="1:14" ht="15" customHeight="1" x14ac:dyDescent="0.35">
      <c r="A1238" s="66">
        <v>8471305</v>
      </c>
      <c r="B1238" s="66" t="s">
        <v>579</v>
      </c>
      <c r="C1238" s="66">
        <v>425720</v>
      </c>
      <c r="D1238" s="66" t="s">
        <v>126</v>
      </c>
      <c r="E1238" s="66" t="str">
        <f t="shared" si="24"/>
        <v>847.8471305.1.425720.000000.847001.200179</v>
      </c>
      <c r="F1238" s="56" t="s">
        <v>21</v>
      </c>
      <c r="G1238" s="56">
        <v>847001</v>
      </c>
      <c r="H1238" s="56" t="s">
        <v>23</v>
      </c>
      <c r="I1238" s="56">
        <v>200179</v>
      </c>
      <c r="J1238" s="66" t="s">
        <v>5230</v>
      </c>
      <c r="K1238" s="66">
        <v>1</v>
      </c>
      <c r="L1238" s="66">
        <v>39000</v>
      </c>
      <c r="M1238" s="128">
        <v>39000</v>
      </c>
    </row>
    <row r="1239" spans="1:14" ht="15" customHeight="1" x14ac:dyDescent="0.35">
      <c r="A1239" s="66">
        <v>8471305</v>
      </c>
      <c r="B1239" s="66" t="s">
        <v>579</v>
      </c>
      <c r="C1239" s="66">
        <v>425720</v>
      </c>
      <c r="D1239" s="66" t="s">
        <v>126</v>
      </c>
      <c r="E1239" s="66" t="str">
        <f t="shared" si="24"/>
        <v>847.8471305.1.425720.000000.847001.200179</v>
      </c>
      <c r="F1239" s="56" t="s">
        <v>21</v>
      </c>
      <c r="G1239" s="56">
        <v>847001</v>
      </c>
      <c r="H1239" s="56" t="s">
        <v>23</v>
      </c>
      <c r="I1239" s="56">
        <v>200179</v>
      </c>
      <c r="J1239" s="66" t="s">
        <v>5231</v>
      </c>
      <c r="K1239" s="66">
        <v>1</v>
      </c>
      <c r="L1239" s="66">
        <v>157000</v>
      </c>
      <c r="M1239" s="128">
        <v>157000</v>
      </c>
    </row>
    <row r="1240" spans="1:14" ht="15" customHeight="1" x14ac:dyDescent="0.35">
      <c r="A1240" s="66">
        <v>8471305</v>
      </c>
      <c r="B1240" s="66" t="s">
        <v>579</v>
      </c>
      <c r="C1240" s="66">
        <v>425900</v>
      </c>
      <c r="D1240" s="66" t="s">
        <v>40</v>
      </c>
      <c r="E1240" s="66" t="str">
        <f t="shared" si="24"/>
        <v>847.8471305.1.425900.000000.847001.200179</v>
      </c>
      <c r="F1240" s="56" t="s">
        <v>21</v>
      </c>
      <c r="G1240" s="56">
        <v>847001</v>
      </c>
      <c r="H1240" s="56" t="s">
        <v>23</v>
      </c>
      <c r="I1240" s="56">
        <v>200179</v>
      </c>
      <c r="J1240" s="66" t="s">
        <v>5233</v>
      </c>
      <c r="K1240" s="66">
        <v>84</v>
      </c>
      <c r="L1240" s="66">
        <v>1000</v>
      </c>
      <c r="M1240" s="128">
        <v>84000</v>
      </c>
    </row>
    <row r="1241" spans="1:14" ht="15" customHeight="1" x14ac:dyDescent="0.35">
      <c r="A1241" s="66">
        <v>8471305</v>
      </c>
      <c r="B1241" s="66" t="s">
        <v>579</v>
      </c>
      <c r="C1241" s="66">
        <v>425900</v>
      </c>
      <c r="D1241" s="66" t="s">
        <v>40</v>
      </c>
      <c r="E1241" s="66" t="str">
        <f t="shared" si="24"/>
        <v>847.8471305.1.425900.000000.847001.200179</v>
      </c>
      <c r="F1241" s="56" t="s">
        <v>21</v>
      </c>
      <c r="G1241" s="56">
        <v>847001</v>
      </c>
      <c r="H1241" s="56" t="s">
        <v>23</v>
      </c>
      <c r="I1241" s="56">
        <v>200179</v>
      </c>
      <c r="J1241" s="66" t="s">
        <v>5238</v>
      </c>
      <c r="K1241" s="66">
        <v>120</v>
      </c>
      <c r="L1241" s="66">
        <v>500</v>
      </c>
      <c r="M1241" s="128">
        <v>60000</v>
      </c>
    </row>
    <row r="1242" spans="1:14" ht="15" customHeight="1" x14ac:dyDescent="0.35">
      <c r="A1242" s="66">
        <v>8471305</v>
      </c>
      <c r="B1242" s="66" t="s">
        <v>579</v>
      </c>
      <c r="C1242" s="66">
        <v>426100</v>
      </c>
      <c r="D1242" s="66" t="s">
        <v>316</v>
      </c>
      <c r="E1242" s="66" t="str">
        <f t="shared" si="24"/>
        <v>847.8471305.1.426100.000000.847001.200179</v>
      </c>
      <c r="F1242" s="56" t="s">
        <v>21</v>
      </c>
      <c r="G1242" s="56">
        <v>847001</v>
      </c>
      <c r="H1242" s="56" t="s">
        <v>23</v>
      </c>
      <c r="I1242" s="56">
        <v>200179</v>
      </c>
      <c r="J1242" s="66" t="s">
        <v>5241</v>
      </c>
      <c r="K1242" s="66">
        <v>3</v>
      </c>
      <c r="L1242" s="66">
        <v>12000</v>
      </c>
      <c r="M1242" s="128">
        <v>36000</v>
      </c>
    </row>
    <row r="1243" spans="1:14" ht="15" customHeight="1" x14ac:dyDescent="0.35">
      <c r="A1243" s="66">
        <v>8471305</v>
      </c>
      <c r="B1243" s="66" t="s">
        <v>579</v>
      </c>
      <c r="C1243" s="66">
        <v>427200</v>
      </c>
      <c r="D1243" s="66" t="s">
        <v>89</v>
      </c>
      <c r="E1243" s="66" t="str">
        <f t="shared" si="24"/>
        <v>847.8471305.1.427200.000000.847001.200179</v>
      </c>
      <c r="F1243" s="56" t="s">
        <v>21</v>
      </c>
      <c r="G1243" s="56">
        <v>847001</v>
      </c>
      <c r="H1243" s="56" t="s">
        <v>23</v>
      </c>
      <c r="I1243" s="56">
        <v>200179</v>
      </c>
      <c r="J1243" s="66" t="s">
        <v>5245</v>
      </c>
      <c r="K1243" s="66">
        <v>50</v>
      </c>
      <c r="L1243" s="66">
        <v>10000</v>
      </c>
      <c r="M1243" s="128">
        <v>500000</v>
      </c>
    </row>
    <row r="1244" spans="1:14" ht="15" customHeight="1" x14ac:dyDescent="0.35">
      <c r="A1244" s="66">
        <v>8471305</v>
      </c>
      <c r="B1244" s="66" t="s">
        <v>579</v>
      </c>
      <c r="C1244" s="66">
        <v>427710</v>
      </c>
      <c r="D1244" s="66" t="s">
        <v>46</v>
      </c>
      <c r="E1244" s="66" t="str">
        <f t="shared" si="24"/>
        <v>847.8471305.1.427710.000000.847001.200179</v>
      </c>
      <c r="F1244" s="56" t="s">
        <v>21</v>
      </c>
      <c r="G1244" s="56">
        <v>847001</v>
      </c>
      <c r="H1244" s="56" t="s">
        <v>23</v>
      </c>
      <c r="I1244" s="56">
        <v>200179</v>
      </c>
      <c r="J1244" s="66" t="s">
        <v>5250</v>
      </c>
      <c r="K1244" s="66">
        <v>4</v>
      </c>
      <c r="L1244" s="66">
        <v>25000</v>
      </c>
      <c r="M1244" s="128">
        <v>100000</v>
      </c>
    </row>
    <row r="1245" spans="1:14" ht="15" customHeight="1" x14ac:dyDescent="0.35">
      <c r="A1245" s="66">
        <v>8471305</v>
      </c>
      <c r="B1245" s="66" t="s">
        <v>579</v>
      </c>
      <c r="C1245" s="66">
        <v>427810</v>
      </c>
      <c r="D1245" s="66" t="s">
        <v>459</v>
      </c>
      <c r="E1245" s="66" t="str">
        <f t="shared" si="24"/>
        <v>847.8471305.1.427810.000000.847001.200179</v>
      </c>
      <c r="F1245" s="56" t="s">
        <v>21</v>
      </c>
      <c r="G1245" s="56">
        <v>847001</v>
      </c>
      <c r="H1245" s="56" t="s">
        <v>23</v>
      </c>
      <c r="I1245" s="56">
        <v>200179</v>
      </c>
      <c r="J1245" s="66" t="s">
        <v>5255</v>
      </c>
      <c r="K1245" s="66">
        <v>1</v>
      </c>
      <c r="L1245" s="66">
        <v>10000</v>
      </c>
      <c r="M1245" s="128">
        <v>10000</v>
      </c>
    </row>
    <row r="1246" spans="1:14" ht="15" customHeight="1" x14ac:dyDescent="0.35">
      <c r="A1246" s="66">
        <v>8471305</v>
      </c>
      <c r="B1246" s="66" t="s">
        <v>579</v>
      </c>
      <c r="C1246" s="66">
        <v>428090</v>
      </c>
      <c r="D1246" s="66" t="s">
        <v>52</v>
      </c>
      <c r="E1246" s="66" t="str">
        <f t="shared" si="24"/>
        <v>847.8471305.1.428090.000000.847001.200179</v>
      </c>
      <c r="F1246" s="56" t="s">
        <v>21</v>
      </c>
      <c r="G1246" s="56">
        <v>847001</v>
      </c>
      <c r="H1246" s="56" t="s">
        <v>23</v>
      </c>
      <c r="I1246" s="56">
        <v>200179</v>
      </c>
      <c r="J1246" s="66" t="s">
        <v>5259</v>
      </c>
      <c r="K1246" s="66">
        <v>25</v>
      </c>
      <c r="L1246" s="66">
        <v>14040</v>
      </c>
      <c r="M1246" s="128">
        <v>351000</v>
      </c>
    </row>
    <row r="1247" spans="1:14" ht="15" customHeight="1" x14ac:dyDescent="0.35">
      <c r="A1247" s="66">
        <v>8471305</v>
      </c>
      <c r="B1247" s="66" t="s">
        <v>579</v>
      </c>
      <c r="C1247" s="66">
        <v>436110</v>
      </c>
      <c r="D1247" s="66" t="s">
        <v>64</v>
      </c>
      <c r="E1247" s="66" t="str">
        <f t="shared" si="24"/>
        <v>847.8471305.1.436110.000000.847001.200179</v>
      </c>
      <c r="F1247" s="56" t="s">
        <v>21</v>
      </c>
      <c r="G1247" s="56">
        <v>847001</v>
      </c>
      <c r="H1247" s="56" t="s">
        <v>23</v>
      </c>
      <c r="I1247" s="56">
        <v>200179</v>
      </c>
      <c r="J1247" s="66" t="s">
        <v>5266</v>
      </c>
      <c r="K1247" s="66">
        <v>1</v>
      </c>
      <c r="L1247" s="66">
        <v>120000</v>
      </c>
      <c r="M1247" s="128">
        <v>120000</v>
      </c>
    </row>
    <row r="1248" spans="1:14" ht="15" customHeight="1" x14ac:dyDescent="0.35">
      <c r="A1248" s="66">
        <v>8471305</v>
      </c>
      <c r="B1248" s="66" t="s">
        <v>579</v>
      </c>
      <c r="C1248" s="66">
        <v>436120</v>
      </c>
      <c r="D1248" s="66" t="s">
        <v>431</v>
      </c>
      <c r="E1248" s="66" t="str">
        <f t="shared" si="24"/>
        <v>847.8471305.1.436120.000000.847001.200179</v>
      </c>
      <c r="F1248" s="56" t="s">
        <v>21</v>
      </c>
      <c r="G1248" s="56">
        <v>847001</v>
      </c>
      <c r="H1248" s="56" t="s">
        <v>23</v>
      </c>
      <c r="I1248" s="56">
        <v>200179</v>
      </c>
      <c r="J1248" s="66" t="s">
        <v>5268</v>
      </c>
      <c r="K1248" s="66">
        <v>4</v>
      </c>
      <c r="L1248" s="66">
        <v>12000</v>
      </c>
      <c r="M1248" s="128">
        <v>48000</v>
      </c>
    </row>
    <row r="1249" spans="1:14" ht="15" customHeight="1" x14ac:dyDescent="0.35">
      <c r="A1249" s="66">
        <v>8471305</v>
      </c>
      <c r="B1249" s="66" t="s">
        <v>4102</v>
      </c>
      <c r="C1249" s="66">
        <v>425510</v>
      </c>
      <c r="D1249" s="66" t="s">
        <v>37</v>
      </c>
      <c r="E1249" s="66" t="str">
        <f t="shared" si="24"/>
        <v>847.8471305.1.425510.000000.847001.200179</v>
      </c>
      <c r="F1249" s="56" t="s">
        <v>21</v>
      </c>
      <c r="G1249" s="56">
        <v>847001</v>
      </c>
      <c r="H1249" s="56" t="s">
        <v>23</v>
      </c>
      <c r="I1249" s="56">
        <v>200179</v>
      </c>
      <c r="J1249" s="66" t="s">
        <v>4097</v>
      </c>
      <c r="K1249" s="66">
        <v>5</v>
      </c>
      <c r="L1249" s="66">
        <v>10000</v>
      </c>
      <c r="M1249" s="128">
        <v>0</v>
      </c>
      <c r="N1249" s="128"/>
    </row>
    <row r="1250" spans="1:14" ht="15" customHeight="1" x14ac:dyDescent="0.35">
      <c r="A1250" s="66">
        <v>8471305</v>
      </c>
      <c r="B1250" s="66" t="s">
        <v>4102</v>
      </c>
      <c r="C1250" s="66">
        <v>425550</v>
      </c>
      <c r="D1250" s="66" t="s">
        <v>83</v>
      </c>
      <c r="E1250" s="66" t="str">
        <f t="shared" si="24"/>
        <v>847.8471305.1.425550.000000.847001.200179</v>
      </c>
      <c r="F1250" s="56" t="s">
        <v>21</v>
      </c>
      <c r="G1250" s="56">
        <v>847001</v>
      </c>
      <c r="H1250" s="56" t="s">
        <v>23</v>
      </c>
      <c r="I1250" s="56">
        <v>200179</v>
      </c>
      <c r="J1250" s="66" t="s">
        <v>4103</v>
      </c>
      <c r="K1250" s="66">
        <v>4</v>
      </c>
      <c r="L1250" s="66">
        <v>15000</v>
      </c>
      <c r="M1250" s="128">
        <v>60000</v>
      </c>
    </row>
    <row r="1251" spans="1:14" ht="15" customHeight="1" x14ac:dyDescent="0.35">
      <c r="A1251" s="66">
        <v>8471305</v>
      </c>
      <c r="B1251" s="66" t="s">
        <v>4102</v>
      </c>
      <c r="C1251" s="66">
        <v>426100</v>
      </c>
      <c r="D1251" s="66" t="s">
        <v>316</v>
      </c>
      <c r="E1251" s="66" t="str">
        <f t="shared" si="24"/>
        <v>847.8471305.1.426100.000000.847001.200179</v>
      </c>
      <c r="F1251" s="56" t="s">
        <v>21</v>
      </c>
      <c r="G1251" s="56">
        <v>847001</v>
      </c>
      <c r="H1251" s="56" t="s">
        <v>23</v>
      </c>
      <c r="I1251" s="56">
        <v>200179</v>
      </c>
      <c r="J1251" s="66" t="s">
        <v>4113</v>
      </c>
      <c r="K1251" s="66">
        <v>5</v>
      </c>
      <c r="L1251" s="66">
        <v>2000</v>
      </c>
      <c r="M1251" s="128">
        <v>10000</v>
      </c>
    </row>
    <row r="1252" spans="1:14" ht="15" customHeight="1" x14ac:dyDescent="0.35">
      <c r="A1252" s="66">
        <v>8471305</v>
      </c>
      <c r="B1252" s="66" t="s">
        <v>4102</v>
      </c>
      <c r="C1252" s="66">
        <v>426900</v>
      </c>
      <c r="D1252" s="66" t="s">
        <v>360</v>
      </c>
      <c r="E1252" s="66" t="str">
        <f t="shared" si="24"/>
        <v>847.8471305.1.426900.000000.847001.200179</v>
      </c>
      <c r="F1252" s="56" t="s">
        <v>21</v>
      </c>
      <c r="G1252" s="56">
        <v>847001</v>
      </c>
      <c r="H1252" s="56" t="s">
        <v>23</v>
      </c>
      <c r="I1252" s="56">
        <v>200179</v>
      </c>
      <c r="J1252" s="66" t="s">
        <v>4113</v>
      </c>
      <c r="K1252" s="66">
        <v>5</v>
      </c>
      <c r="L1252" s="66">
        <v>2000</v>
      </c>
      <c r="M1252" s="128">
        <v>10000</v>
      </c>
    </row>
    <row r="1253" spans="1:14" ht="15" customHeight="1" x14ac:dyDescent="0.35">
      <c r="A1253" s="66">
        <v>8471305</v>
      </c>
      <c r="B1253" s="66" t="s">
        <v>4102</v>
      </c>
      <c r="C1253" s="66">
        <v>427710</v>
      </c>
      <c r="D1253" s="66" t="s">
        <v>46</v>
      </c>
      <c r="E1253" s="66" t="str">
        <f t="shared" si="24"/>
        <v>847.8471305.1.427710.000000.847001.200179</v>
      </c>
      <c r="F1253" s="56" t="s">
        <v>21</v>
      </c>
      <c r="G1253" s="56">
        <v>847001</v>
      </c>
      <c r="H1253" s="56" t="s">
        <v>23</v>
      </c>
      <c r="I1253" s="56">
        <v>200179</v>
      </c>
      <c r="J1253" s="66" t="s">
        <v>4115</v>
      </c>
      <c r="K1253" s="66">
        <v>5</v>
      </c>
      <c r="L1253" s="66">
        <v>4000</v>
      </c>
      <c r="M1253" s="128">
        <v>20000</v>
      </c>
    </row>
    <row r="1254" spans="1:14" ht="15" customHeight="1" x14ac:dyDescent="0.35">
      <c r="A1254" s="66">
        <v>8471305</v>
      </c>
      <c r="B1254" s="66" t="s">
        <v>4102</v>
      </c>
      <c r="C1254" s="66">
        <v>428640</v>
      </c>
      <c r="D1254" s="66" t="s">
        <v>55</v>
      </c>
      <c r="E1254" s="66" t="str">
        <f t="shared" si="24"/>
        <v>847.8471305.1.428640.000000.847001.200179</v>
      </c>
      <c r="F1254" s="56" t="s">
        <v>21</v>
      </c>
      <c r="G1254" s="56">
        <v>847001</v>
      </c>
      <c r="H1254" s="56" t="s">
        <v>23</v>
      </c>
      <c r="I1254" s="56">
        <v>200179</v>
      </c>
      <c r="J1254" s="66" t="s">
        <v>4116</v>
      </c>
      <c r="K1254" s="66">
        <v>5</v>
      </c>
      <c r="L1254" s="66">
        <v>1000</v>
      </c>
      <c r="M1254" s="128">
        <v>5000</v>
      </c>
    </row>
    <row r="1255" spans="1:14" ht="15" customHeight="1" x14ac:dyDescent="0.35">
      <c r="A1255" s="66">
        <v>8471305</v>
      </c>
      <c r="B1255" s="66" t="s">
        <v>4102</v>
      </c>
      <c r="C1255" s="66">
        <v>435340</v>
      </c>
      <c r="D1255" s="66" t="s">
        <v>239</v>
      </c>
      <c r="E1255" s="66" t="str">
        <f t="shared" si="24"/>
        <v>847.8471305.1.435340.000000.847001.200179</v>
      </c>
      <c r="F1255" s="56" t="s">
        <v>21</v>
      </c>
      <c r="G1255" s="56">
        <v>847001</v>
      </c>
      <c r="H1255" s="56" t="s">
        <v>23</v>
      </c>
      <c r="I1255" s="56">
        <v>200179</v>
      </c>
      <c r="J1255" s="66" t="s">
        <v>4120</v>
      </c>
      <c r="K1255" s="66">
        <v>5</v>
      </c>
      <c r="L1255" s="66">
        <v>1000</v>
      </c>
      <c r="M1255" s="128">
        <v>5000</v>
      </c>
    </row>
    <row r="1256" spans="1:14" ht="15" customHeight="1" x14ac:dyDescent="0.35">
      <c r="A1256" s="66">
        <v>8471305</v>
      </c>
      <c r="B1256" s="66" t="s">
        <v>4102</v>
      </c>
      <c r="C1256" s="66">
        <v>435508</v>
      </c>
      <c r="D1256" s="66" t="s">
        <v>147</v>
      </c>
      <c r="E1256" s="66" t="str">
        <f t="shared" si="24"/>
        <v>847.8471305.1.435508.000000.847001.200179</v>
      </c>
      <c r="F1256" s="56" t="s">
        <v>21</v>
      </c>
      <c r="G1256" s="56">
        <v>847001</v>
      </c>
      <c r="H1256" s="56" t="s">
        <v>23</v>
      </c>
      <c r="I1256" s="56">
        <v>200179</v>
      </c>
      <c r="J1256" s="66" t="s">
        <v>5638</v>
      </c>
      <c r="K1256" s="66">
        <v>65</v>
      </c>
      <c r="L1256" s="66">
        <v>16000</v>
      </c>
      <c r="M1256" s="128">
        <v>1040000</v>
      </c>
    </row>
    <row r="1257" spans="1:14" ht="15" customHeight="1" x14ac:dyDescent="0.35">
      <c r="A1257" s="66">
        <v>8471305</v>
      </c>
      <c r="B1257" s="66" t="s">
        <v>4102</v>
      </c>
      <c r="C1257" s="66">
        <v>436120</v>
      </c>
      <c r="D1257" s="66" t="s">
        <v>431</v>
      </c>
      <c r="E1257" s="66" t="str">
        <f t="shared" si="24"/>
        <v>847.8471305.1.436120.000000.847001.200179</v>
      </c>
      <c r="F1257" s="56" t="s">
        <v>21</v>
      </c>
      <c r="G1257" s="56">
        <v>847001</v>
      </c>
      <c r="H1257" s="56" t="s">
        <v>23</v>
      </c>
      <c r="I1257" s="56">
        <v>200179</v>
      </c>
      <c r="J1257" s="66" t="s">
        <v>4120</v>
      </c>
      <c r="K1257" s="66">
        <v>5</v>
      </c>
      <c r="L1257" s="66">
        <v>1000</v>
      </c>
      <c r="M1257" s="128">
        <v>5000</v>
      </c>
    </row>
    <row r="1258" spans="1:14" ht="15" customHeight="1" x14ac:dyDescent="0.35">
      <c r="A1258" s="66">
        <v>8471305</v>
      </c>
      <c r="B1258" s="66" t="s">
        <v>4102</v>
      </c>
      <c r="C1258" s="66">
        <v>492610</v>
      </c>
      <c r="D1258" s="66" t="s">
        <v>866</v>
      </c>
      <c r="E1258" s="66" t="str">
        <f t="shared" si="24"/>
        <v>847.8471305.1.492610.000000.847001.300180</v>
      </c>
      <c r="F1258" s="56" t="s">
        <v>21</v>
      </c>
      <c r="G1258" s="56">
        <v>847001</v>
      </c>
      <c r="H1258" s="56" t="s">
        <v>863</v>
      </c>
      <c r="I1258" s="56">
        <v>300180</v>
      </c>
      <c r="J1258" s="66" t="s">
        <v>4115</v>
      </c>
      <c r="K1258" s="66">
        <v>5</v>
      </c>
      <c r="L1258" s="66">
        <v>4000</v>
      </c>
      <c r="M1258" s="128">
        <v>20000</v>
      </c>
    </row>
    <row r="1259" spans="1:14" ht="15" customHeight="1" x14ac:dyDescent="0.35">
      <c r="A1259" s="66">
        <v>8471305</v>
      </c>
      <c r="B1259" s="66" t="s">
        <v>4102</v>
      </c>
      <c r="C1259" s="66">
        <v>425900</v>
      </c>
      <c r="D1259" s="66" t="s">
        <v>40</v>
      </c>
      <c r="E1259" s="66" t="str">
        <f t="shared" si="24"/>
        <v>847.8471305.1.425900.000000.847001.200179</v>
      </c>
      <c r="F1259" s="56" t="s">
        <v>21</v>
      </c>
      <c r="G1259" s="56">
        <v>847001</v>
      </c>
      <c r="H1259" s="56" t="s">
        <v>23</v>
      </c>
      <c r="I1259" s="56">
        <v>200179</v>
      </c>
      <c r="J1259" s="66" t="s">
        <v>4109</v>
      </c>
      <c r="K1259" s="66">
        <v>10</v>
      </c>
      <c r="L1259" s="66">
        <v>1000</v>
      </c>
      <c r="M1259" s="128">
        <v>10000</v>
      </c>
    </row>
    <row r="1260" spans="1:14" ht="15" customHeight="1" x14ac:dyDescent="0.35">
      <c r="A1260" s="66">
        <v>8471305</v>
      </c>
      <c r="B1260" s="66" t="s">
        <v>5640</v>
      </c>
      <c r="C1260" s="66">
        <v>426100</v>
      </c>
      <c r="D1260" s="66" t="s">
        <v>316</v>
      </c>
      <c r="E1260" s="66" t="str">
        <f t="shared" si="24"/>
        <v>847.8471305.1.426100.000000.847001.200179</v>
      </c>
      <c r="F1260" s="56" t="s">
        <v>21</v>
      </c>
      <c r="G1260" s="56">
        <v>847001</v>
      </c>
      <c r="H1260" s="56" t="s">
        <v>23</v>
      </c>
      <c r="I1260" s="56">
        <v>200179</v>
      </c>
      <c r="J1260" s="66" t="s">
        <v>4079</v>
      </c>
      <c r="K1260" s="66">
        <v>5</v>
      </c>
      <c r="L1260" s="66">
        <v>2000</v>
      </c>
      <c r="M1260" s="128">
        <v>10000</v>
      </c>
    </row>
    <row r="1261" spans="1:14" ht="15" customHeight="1" x14ac:dyDescent="0.35">
      <c r="A1261" s="66">
        <v>8471305</v>
      </c>
      <c r="B1261" s="66" t="s">
        <v>5640</v>
      </c>
      <c r="C1261" s="66">
        <v>426900</v>
      </c>
      <c r="D1261" s="66" t="s">
        <v>360</v>
      </c>
      <c r="E1261" s="66" t="str">
        <f t="shared" si="24"/>
        <v>847.8471305.1.426900.000000.847001.200179</v>
      </c>
      <c r="F1261" s="56" t="s">
        <v>21</v>
      </c>
      <c r="G1261" s="56">
        <v>847001</v>
      </c>
      <c r="H1261" s="56" t="s">
        <v>23</v>
      </c>
      <c r="I1261" s="56">
        <v>200179</v>
      </c>
      <c r="J1261" s="66" t="s">
        <v>4086</v>
      </c>
      <c r="K1261" s="66">
        <v>5</v>
      </c>
      <c r="L1261" s="66">
        <v>2000</v>
      </c>
      <c r="M1261" s="128">
        <v>10000</v>
      </c>
    </row>
    <row r="1262" spans="1:14" ht="15" customHeight="1" x14ac:dyDescent="0.35">
      <c r="A1262" s="66">
        <v>8471305</v>
      </c>
      <c r="B1262" s="66" t="s">
        <v>5640</v>
      </c>
      <c r="C1262" s="66">
        <v>427710</v>
      </c>
      <c r="D1262" s="66" t="s">
        <v>46</v>
      </c>
      <c r="E1262" s="66" t="str">
        <f t="shared" si="24"/>
        <v>847.8471305.1.427710.000000.847001.200179</v>
      </c>
      <c r="F1262" s="56" t="s">
        <v>21</v>
      </c>
      <c r="G1262" s="56">
        <v>847001</v>
      </c>
      <c r="H1262" s="56" t="s">
        <v>23</v>
      </c>
      <c r="I1262" s="56">
        <v>200179</v>
      </c>
      <c r="J1262" s="66" t="s">
        <v>4087</v>
      </c>
      <c r="K1262" s="66">
        <v>5</v>
      </c>
      <c r="L1262" s="66">
        <v>4000</v>
      </c>
      <c r="M1262" s="128">
        <v>20000</v>
      </c>
    </row>
    <row r="1263" spans="1:14" ht="15" customHeight="1" x14ac:dyDescent="0.35">
      <c r="A1263" s="66">
        <v>8471305</v>
      </c>
      <c r="B1263" s="66" t="s">
        <v>5640</v>
      </c>
      <c r="C1263" s="66">
        <v>435340</v>
      </c>
      <c r="D1263" s="66" t="s">
        <v>239</v>
      </c>
      <c r="E1263" s="66" t="str">
        <f t="shared" si="24"/>
        <v>847.8471305.1.435340.000000.847001.200179</v>
      </c>
      <c r="F1263" s="56" t="s">
        <v>21</v>
      </c>
      <c r="G1263" s="56">
        <v>847001</v>
      </c>
      <c r="H1263" s="56" t="s">
        <v>23</v>
      </c>
      <c r="I1263" s="56">
        <v>200179</v>
      </c>
      <c r="J1263" s="66" t="s">
        <v>4089</v>
      </c>
      <c r="K1263" s="66">
        <v>5</v>
      </c>
      <c r="L1263" s="66">
        <v>1000</v>
      </c>
      <c r="M1263" s="128">
        <v>5000</v>
      </c>
    </row>
    <row r="1264" spans="1:14" ht="15" customHeight="1" x14ac:dyDescent="0.35">
      <c r="A1264" s="66">
        <v>8471305</v>
      </c>
      <c r="B1264" s="66" t="s">
        <v>5640</v>
      </c>
      <c r="C1264" s="66">
        <v>435508</v>
      </c>
      <c r="D1264" s="66" t="s">
        <v>147</v>
      </c>
      <c r="E1264" s="66" t="str">
        <f t="shared" si="24"/>
        <v>847.8471305.1.435508.000000.847001.200179</v>
      </c>
      <c r="F1264" s="56" t="s">
        <v>21</v>
      </c>
      <c r="G1264" s="56">
        <v>847001</v>
      </c>
      <c r="H1264" s="56" t="s">
        <v>23</v>
      </c>
      <c r="I1264" s="56">
        <v>200179</v>
      </c>
      <c r="J1264" s="66" t="s">
        <v>5642</v>
      </c>
      <c r="K1264" s="66">
        <v>94</v>
      </c>
      <c r="L1264" s="66">
        <v>3200</v>
      </c>
      <c r="M1264" s="128">
        <v>300800</v>
      </c>
    </row>
    <row r="1265" spans="1:13" ht="15" customHeight="1" x14ac:dyDescent="0.35">
      <c r="A1265" s="66">
        <v>8471305</v>
      </c>
      <c r="B1265" s="66" t="s">
        <v>4042</v>
      </c>
      <c r="C1265" s="66">
        <v>421000</v>
      </c>
      <c r="D1265" s="66" t="s">
        <v>31</v>
      </c>
      <c r="E1265" s="66" t="str">
        <f t="shared" si="24"/>
        <v>847.8471305.1.421000.000000.847001.200179</v>
      </c>
      <c r="F1265" s="56" t="s">
        <v>21</v>
      </c>
      <c r="G1265" s="56">
        <v>847001</v>
      </c>
      <c r="H1265" s="56" t="s">
        <v>23</v>
      </c>
      <c r="I1265" s="56">
        <v>200179</v>
      </c>
      <c r="J1265" s="66" t="s">
        <v>4043</v>
      </c>
      <c r="K1265" s="66">
        <v>1</v>
      </c>
      <c r="L1265" s="66">
        <v>66000</v>
      </c>
      <c r="M1265" s="128">
        <v>60000</v>
      </c>
    </row>
    <row r="1266" spans="1:13" ht="60" customHeight="1" x14ac:dyDescent="0.35">
      <c r="A1266" s="66">
        <v>8471305</v>
      </c>
      <c r="B1266" s="66" t="s">
        <v>4042</v>
      </c>
      <c r="C1266" s="66">
        <v>421000</v>
      </c>
      <c r="D1266" s="66" t="s">
        <v>31</v>
      </c>
      <c r="E1266" s="66" t="str">
        <f t="shared" si="24"/>
        <v>847.8471305.1.421000.000000.847001.200179</v>
      </c>
      <c r="F1266" s="56" t="s">
        <v>21</v>
      </c>
      <c r="G1266" s="56">
        <v>847001</v>
      </c>
      <c r="H1266" s="56" t="s">
        <v>23</v>
      </c>
      <c r="I1266" s="56">
        <v>200179</v>
      </c>
      <c r="J1266" s="66" t="s">
        <v>4048</v>
      </c>
      <c r="K1266" s="66">
        <v>25</v>
      </c>
      <c r="L1266" s="66">
        <v>1375</v>
      </c>
      <c r="M1266" s="128">
        <v>25000</v>
      </c>
    </row>
    <row r="1267" spans="1:13" ht="60" customHeight="1" x14ac:dyDescent="0.35">
      <c r="A1267" s="66">
        <v>8471305</v>
      </c>
      <c r="B1267" s="66" t="s">
        <v>4042</v>
      </c>
      <c r="C1267" s="66">
        <v>421000</v>
      </c>
      <c r="D1267" s="66" t="s">
        <v>31</v>
      </c>
      <c r="E1267" s="66" t="str">
        <f t="shared" si="24"/>
        <v>847.8471305.1.421000.000000.847001.200179</v>
      </c>
      <c r="F1267" s="56" t="s">
        <v>21</v>
      </c>
      <c r="G1267" s="56">
        <v>847001</v>
      </c>
      <c r="H1267" s="56" t="s">
        <v>23</v>
      </c>
      <c r="I1267" s="56">
        <v>200179</v>
      </c>
      <c r="J1267" s="66" t="s">
        <v>4050</v>
      </c>
      <c r="K1267" s="66">
        <v>12</v>
      </c>
      <c r="L1267" s="66">
        <v>935</v>
      </c>
      <c r="M1267" s="128">
        <v>8500</v>
      </c>
    </row>
    <row r="1268" spans="1:13" ht="30" customHeight="1" x14ac:dyDescent="0.35">
      <c r="A1268" s="66">
        <v>8471305</v>
      </c>
      <c r="B1268" s="66" t="s">
        <v>4042</v>
      </c>
      <c r="C1268" s="66">
        <v>421000</v>
      </c>
      <c r="D1268" s="66" t="s">
        <v>31</v>
      </c>
      <c r="E1268" s="66" t="str">
        <f t="shared" si="24"/>
        <v>847.8471305.1.421000.000000.847001.200179</v>
      </c>
      <c r="F1268" s="56" t="s">
        <v>21</v>
      </c>
      <c r="G1268" s="56">
        <v>847001</v>
      </c>
      <c r="H1268" s="56" t="s">
        <v>23</v>
      </c>
      <c r="I1268" s="56">
        <v>200179</v>
      </c>
      <c r="J1268" s="66" t="s">
        <v>4051</v>
      </c>
      <c r="K1268" s="66">
        <v>7</v>
      </c>
      <c r="L1268" s="66">
        <v>8250</v>
      </c>
      <c r="M1268" s="128">
        <v>37500</v>
      </c>
    </row>
    <row r="1269" spans="1:13" ht="15" customHeight="1" x14ac:dyDescent="0.35">
      <c r="A1269" s="66">
        <v>8471305</v>
      </c>
      <c r="B1269" s="66" t="s">
        <v>4042</v>
      </c>
      <c r="C1269" s="66">
        <v>425763</v>
      </c>
      <c r="D1269" s="66" t="s">
        <v>129</v>
      </c>
      <c r="E1269" s="66" t="str">
        <f t="shared" si="24"/>
        <v>847.8471305.1.425763.000000.847001.200179</v>
      </c>
      <c r="F1269" s="56" t="s">
        <v>21</v>
      </c>
      <c r="G1269" s="56">
        <v>847001</v>
      </c>
      <c r="H1269" s="56" t="s">
        <v>23</v>
      </c>
      <c r="I1269" s="56">
        <v>200179</v>
      </c>
      <c r="J1269" s="66" t="s">
        <v>4053</v>
      </c>
      <c r="K1269" s="66">
        <v>25</v>
      </c>
      <c r="L1269" s="66">
        <v>11000</v>
      </c>
      <c r="M1269" s="128">
        <v>200000</v>
      </c>
    </row>
    <row r="1270" spans="1:13" ht="60" customHeight="1" x14ac:dyDescent="0.35">
      <c r="A1270" s="66">
        <v>8471305</v>
      </c>
      <c r="B1270" s="66" t="s">
        <v>4042</v>
      </c>
      <c r="C1270" s="66">
        <v>427710</v>
      </c>
      <c r="D1270" s="66" t="s">
        <v>46</v>
      </c>
      <c r="E1270" s="66" t="str">
        <f t="shared" si="24"/>
        <v>847.8471305.1.427710.000000.847001.200179</v>
      </c>
      <c r="F1270" s="56" t="s">
        <v>21</v>
      </c>
      <c r="G1270" s="56">
        <v>847001</v>
      </c>
      <c r="H1270" s="56" t="s">
        <v>23</v>
      </c>
      <c r="I1270" s="56">
        <v>200179</v>
      </c>
      <c r="J1270" s="66" t="s">
        <v>4057</v>
      </c>
      <c r="K1270" s="66">
        <v>12</v>
      </c>
      <c r="L1270" s="66">
        <v>910</v>
      </c>
      <c r="M1270" s="128">
        <v>7425</v>
      </c>
    </row>
    <row r="1271" spans="1:13" ht="75" customHeight="1" x14ac:dyDescent="0.35">
      <c r="A1271" s="66">
        <v>8471305</v>
      </c>
      <c r="B1271" s="66" t="s">
        <v>4042</v>
      </c>
      <c r="C1271" s="66">
        <v>435340</v>
      </c>
      <c r="D1271" s="66" t="s">
        <v>239</v>
      </c>
      <c r="E1271" s="66" t="str">
        <f t="shared" si="24"/>
        <v>847.8471305.1.435340.000000.847001.200179</v>
      </c>
      <c r="F1271" s="56" t="s">
        <v>21</v>
      </c>
      <c r="G1271" s="56">
        <v>847001</v>
      </c>
      <c r="H1271" s="56" t="s">
        <v>23</v>
      </c>
      <c r="I1271" s="56">
        <v>200179</v>
      </c>
      <c r="J1271" s="66" t="s">
        <v>4062</v>
      </c>
      <c r="K1271" s="66">
        <v>12</v>
      </c>
      <c r="L1271" s="66">
        <v>302.5</v>
      </c>
      <c r="M1271" s="128">
        <v>2200</v>
      </c>
    </row>
    <row r="1272" spans="1:13" ht="30" customHeight="1" x14ac:dyDescent="0.35">
      <c r="A1272" s="66">
        <v>8471305</v>
      </c>
      <c r="B1272" s="66" t="s">
        <v>4042</v>
      </c>
      <c r="C1272" s="66">
        <v>492310</v>
      </c>
      <c r="D1272" s="66" t="s">
        <v>871</v>
      </c>
      <c r="E1272" s="66" t="str">
        <f t="shared" si="24"/>
        <v>847.8471305.1.492310.000000.847001.300180</v>
      </c>
      <c r="F1272" s="56" t="s">
        <v>21</v>
      </c>
      <c r="G1272" s="56">
        <v>847001</v>
      </c>
      <c r="H1272" s="56" t="s">
        <v>863</v>
      </c>
      <c r="I1272" s="56">
        <v>300180</v>
      </c>
      <c r="J1272" s="66" t="s">
        <v>4067</v>
      </c>
      <c r="K1272" s="66">
        <v>1</v>
      </c>
      <c r="L1272" s="66">
        <v>6400</v>
      </c>
      <c r="M1272" s="248">
        <v>54218.5</v>
      </c>
    </row>
    <row r="1273" spans="1:13" ht="15" customHeight="1" x14ac:dyDescent="0.35">
      <c r="A1273" s="66">
        <v>8471305</v>
      </c>
      <c r="B1273" s="66" t="s">
        <v>4042</v>
      </c>
      <c r="C1273" s="66">
        <v>492310</v>
      </c>
      <c r="D1273" s="66" t="s">
        <v>871</v>
      </c>
      <c r="E1273" s="66" t="str">
        <f t="shared" si="24"/>
        <v>847.8471305.1.492310.000000.847001.300180</v>
      </c>
      <c r="F1273" s="56" t="s">
        <v>21</v>
      </c>
      <c r="G1273" s="56">
        <v>847001</v>
      </c>
      <c r="H1273" s="56" t="s">
        <v>863</v>
      </c>
      <c r="I1273" s="56">
        <v>300180</v>
      </c>
      <c r="J1273" s="66" t="s">
        <v>4070</v>
      </c>
      <c r="K1273" s="66">
        <v>1</v>
      </c>
      <c r="L1273" s="66">
        <v>7260</v>
      </c>
    </row>
    <row r="1274" spans="1:13" ht="15" customHeight="1" x14ac:dyDescent="0.35">
      <c r="A1274" s="66">
        <v>8471305</v>
      </c>
      <c r="B1274" s="66" t="s">
        <v>4042</v>
      </c>
      <c r="C1274" s="66">
        <v>492310</v>
      </c>
      <c r="D1274" s="66" t="s">
        <v>871</v>
      </c>
      <c r="E1274" s="66" t="str">
        <f t="shared" si="24"/>
        <v>847.8471305.1.492310.000000.847001.300180</v>
      </c>
      <c r="F1274" s="56" t="s">
        <v>21</v>
      </c>
      <c r="G1274" s="56">
        <v>847001</v>
      </c>
      <c r="H1274" s="56" t="s">
        <v>863</v>
      </c>
      <c r="I1274" s="56">
        <v>300180</v>
      </c>
      <c r="J1274" s="66" t="s">
        <v>4074</v>
      </c>
      <c r="K1274" s="66">
        <v>1</v>
      </c>
      <c r="L1274" s="66">
        <v>5929</v>
      </c>
    </row>
    <row r="1275" spans="1:13" ht="15" customHeight="1" x14ac:dyDescent="0.35">
      <c r="A1275" s="66">
        <v>8471305</v>
      </c>
      <c r="B1275" s="66" t="s">
        <v>4042</v>
      </c>
      <c r="C1275" s="66">
        <v>421000</v>
      </c>
      <c r="D1275" s="66" t="s">
        <v>31</v>
      </c>
      <c r="E1275" s="66" t="str">
        <f t="shared" si="24"/>
        <v>847.8471305.1.421000.000000.847001.200179</v>
      </c>
      <c r="F1275" s="56" t="s">
        <v>21</v>
      </c>
      <c r="G1275" s="56">
        <v>847001</v>
      </c>
      <c r="H1275" s="56" t="s">
        <v>23</v>
      </c>
      <c r="I1275" s="56">
        <v>200179</v>
      </c>
      <c r="J1275" s="66" t="s">
        <v>4043</v>
      </c>
      <c r="K1275" s="66">
        <v>1</v>
      </c>
      <c r="L1275" s="66">
        <v>69000</v>
      </c>
      <c r="M1275" s="128">
        <v>69000</v>
      </c>
    </row>
    <row r="1276" spans="1:13" ht="60" customHeight="1" x14ac:dyDescent="0.35">
      <c r="A1276" s="66">
        <v>8471305</v>
      </c>
      <c r="B1276" s="66" t="s">
        <v>4042</v>
      </c>
      <c r="C1276" s="66">
        <v>421000</v>
      </c>
      <c r="D1276" s="66" t="s">
        <v>31</v>
      </c>
      <c r="E1276" s="66" t="str">
        <f t="shared" si="24"/>
        <v>847.8471305.1.421000.000000.847001.200179</v>
      </c>
      <c r="F1276" s="56" t="s">
        <v>21</v>
      </c>
      <c r="G1276" s="56">
        <v>847001</v>
      </c>
      <c r="H1276" s="56" t="s">
        <v>23</v>
      </c>
      <c r="I1276" s="56">
        <v>200179</v>
      </c>
      <c r="J1276" s="66" t="s">
        <v>4048</v>
      </c>
      <c r="K1276" s="66">
        <v>30</v>
      </c>
      <c r="L1276" s="66">
        <v>1437.5</v>
      </c>
      <c r="M1276" s="128">
        <v>43125</v>
      </c>
    </row>
    <row r="1277" spans="1:13" ht="60" customHeight="1" x14ac:dyDescent="0.35">
      <c r="A1277" s="66">
        <v>8471305</v>
      </c>
      <c r="B1277" s="66" t="s">
        <v>4042</v>
      </c>
      <c r="C1277" s="66">
        <v>421000</v>
      </c>
      <c r="D1277" s="66" t="s">
        <v>31</v>
      </c>
      <c r="E1277" s="66" t="str">
        <f t="shared" ref="E1277:E1340" si="25">CONCATENATE(847,".",A1277,".",1,".",C1277,".","000000",".",G1277,".",I1277)</f>
        <v>847.8471305.1.421000.000000.847001.200179</v>
      </c>
      <c r="F1277" s="56" t="s">
        <v>21</v>
      </c>
      <c r="G1277" s="56">
        <v>847001</v>
      </c>
      <c r="H1277" s="56" t="s">
        <v>23</v>
      </c>
      <c r="I1277" s="56">
        <v>200179</v>
      </c>
      <c r="J1277" s="66" t="s">
        <v>4050</v>
      </c>
      <c r="K1277" s="66">
        <v>15</v>
      </c>
      <c r="L1277" s="66">
        <v>977.5</v>
      </c>
      <c r="M1277" s="128">
        <v>14662.5</v>
      </c>
    </row>
    <row r="1278" spans="1:13" ht="30" customHeight="1" x14ac:dyDescent="0.35">
      <c r="A1278" s="66">
        <v>8471305</v>
      </c>
      <c r="B1278" s="66" t="s">
        <v>4042</v>
      </c>
      <c r="C1278" s="66">
        <v>421000</v>
      </c>
      <c r="D1278" s="66" t="s">
        <v>31</v>
      </c>
      <c r="E1278" s="66" t="str">
        <f t="shared" si="25"/>
        <v>847.8471305.1.421000.000000.847001.200179</v>
      </c>
      <c r="F1278" s="56" t="s">
        <v>21</v>
      </c>
      <c r="G1278" s="56">
        <v>847001</v>
      </c>
      <c r="H1278" s="56" t="s">
        <v>23</v>
      </c>
      <c r="I1278" s="56">
        <v>200179</v>
      </c>
      <c r="J1278" s="66" t="s">
        <v>4051</v>
      </c>
      <c r="K1278" s="66">
        <v>9</v>
      </c>
      <c r="L1278" s="66">
        <v>8625</v>
      </c>
      <c r="M1278" s="128">
        <v>77625</v>
      </c>
    </row>
    <row r="1279" spans="1:13" ht="15" customHeight="1" x14ac:dyDescent="0.35">
      <c r="A1279" s="66">
        <v>8471305</v>
      </c>
      <c r="B1279" s="66" t="s">
        <v>4042</v>
      </c>
      <c r="C1279" s="66">
        <v>425763</v>
      </c>
      <c r="D1279" s="66" t="s">
        <v>129</v>
      </c>
      <c r="E1279" s="66" t="str">
        <f t="shared" si="25"/>
        <v>847.8471305.1.425763.000000.847001.200179</v>
      </c>
      <c r="F1279" s="56" t="s">
        <v>21</v>
      </c>
      <c r="G1279" s="56">
        <v>847001</v>
      </c>
      <c r="H1279" s="56" t="s">
        <v>23</v>
      </c>
      <c r="I1279" s="56">
        <v>200179</v>
      </c>
      <c r="J1279" s="66" t="s">
        <v>4053</v>
      </c>
      <c r="K1279" s="66">
        <v>30</v>
      </c>
      <c r="L1279" s="66">
        <v>11500</v>
      </c>
      <c r="M1279" s="128">
        <v>345000</v>
      </c>
    </row>
    <row r="1280" spans="1:13" ht="60" customHeight="1" x14ac:dyDescent="0.35">
      <c r="A1280" s="66">
        <v>8471305</v>
      </c>
      <c r="B1280" s="66" t="s">
        <v>4042</v>
      </c>
      <c r="C1280" s="66">
        <v>427710</v>
      </c>
      <c r="D1280" s="66" t="s">
        <v>46</v>
      </c>
      <c r="E1280" s="66" t="str">
        <f t="shared" si="25"/>
        <v>847.8471305.1.427710.000000.847001.200179</v>
      </c>
      <c r="F1280" s="56" t="s">
        <v>21</v>
      </c>
      <c r="G1280" s="56">
        <v>847001</v>
      </c>
      <c r="H1280" s="56" t="s">
        <v>23</v>
      </c>
      <c r="I1280" s="56">
        <v>200179</v>
      </c>
      <c r="J1280" s="66" t="s">
        <v>4057</v>
      </c>
      <c r="K1280" s="66">
        <v>14</v>
      </c>
      <c r="L1280" s="66">
        <v>952.5</v>
      </c>
      <c r="M1280" s="128">
        <v>13335</v>
      </c>
    </row>
    <row r="1281" spans="1:13" ht="75" customHeight="1" x14ac:dyDescent="0.35">
      <c r="A1281" s="66">
        <v>8471305</v>
      </c>
      <c r="B1281" s="66" t="s">
        <v>4042</v>
      </c>
      <c r="C1281" s="66">
        <v>435340</v>
      </c>
      <c r="D1281" s="66" t="s">
        <v>239</v>
      </c>
      <c r="E1281" s="66" t="str">
        <f t="shared" si="25"/>
        <v>847.8471305.1.435340.000000.847001.200179</v>
      </c>
      <c r="F1281" s="56" t="s">
        <v>21</v>
      </c>
      <c r="G1281" s="56">
        <v>847001</v>
      </c>
      <c r="H1281" s="56" t="s">
        <v>23</v>
      </c>
      <c r="I1281" s="56">
        <v>200179</v>
      </c>
      <c r="J1281" s="66" t="s">
        <v>4062</v>
      </c>
      <c r="K1281" s="66">
        <v>15</v>
      </c>
      <c r="L1281" s="66">
        <v>316.25</v>
      </c>
      <c r="M1281" s="128">
        <v>4743.75</v>
      </c>
    </row>
    <row r="1282" spans="1:13" ht="30" customHeight="1" x14ac:dyDescent="0.35">
      <c r="A1282" s="66">
        <v>8471305</v>
      </c>
      <c r="B1282" s="66" t="s">
        <v>4042</v>
      </c>
      <c r="C1282" s="66">
        <v>492310</v>
      </c>
      <c r="D1282" s="66" t="s">
        <v>871</v>
      </c>
      <c r="E1282" s="66" t="str">
        <f t="shared" si="25"/>
        <v>847.8471305.1.492310.000000.847001.300180</v>
      </c>
      <c r="F1282" s="56" t="s">
        <v>21</v>
      </c>
      <c r="G1282" s="56">
        <v>847001</v>
      </c>
      <c r="H1282" s="56" t="s">
        <v>863</v>
      </c>
      <c r="I1282" s="56">
        <v>300180</v>
      </c>
      <c r="J1282" s="66" t="s">
        <v>4067</v>
      </c>
      <c r="K1282" s="66">
        <v>1</v>
      </c>
      <c r="L1282" s="66">
        <v>6450</v>
      </c>
    </row>
    <row r="1283" spans="1:13" ht="15" customHeight="1" x14ac:dyDescent="0.35">
      <c r="A1283" s="66">
        <v>8471305</v>
      </c>
      <c r="B1283" s="66" t="s">
        <v>4042</v>
      </c>
      <c r="C1283" s="66">
        <v>492310</v>
      </c>
      <c r="D1283" s="66" t="s">
        <v>871</v>
      </c>
      <c r="E1283" s="66" t="str">
        <f t="shared" si="25"/>
        <v>847.8471305.1.492310.000000.847001.300180</v>
      </c>
      <c r="F1283" s="56" t="s">
        <v>21</v>
      </c>
      <c r="G1283" s="56">
        <v>847001</v>
      </c>
      <c r="H1283" s="56" t="s">
        <v>863</v>
      </c>
      <c r="I1283" s="56">
        <v>300180</v>
      </c>
      <c r="J1283" s="66" t="s">
        <v>4070</v>
      </c>
      <c r="K1283" s="66">
        <v>1</v>
      </c>
      <c r="L1283" s="66">
        <v>7590</v>
      </c>
    </row>
    <row r="1284" spans="1:13" ht="15" customHeight="1" x14ac:dyDescent="0.35">
      <c r="A1284" s="66">
        <v>8471305</v>
      </c>
      <c r="B1284" s="66" t="s">
        <v>4042</v>
      </c>
      <c r="C1284" s="66">
        <v>492310</v>
      </c>
      <c r="D1284" s="66" t="s">
        <v>871</v>
      </c>
      <c r="E1284" s="66" t="str">
        <f t="shared" si="25"/>
        <v>847.8471305.1.492310.000000.847001.300180</v>
      </c>
      <c r="F1284" s="56" t="s">
        <v>21</v>
      </c>
      <c r="G1284" s="56">
        <v>847001</v>
      </c>
      <c r="H1284" s="56" t="s">
        <v>863</v>
      </c>
      <c r="I1284" s="56">
        <v>300180</v>
      </c>
      <c r="J1284" s="66" t="s">
        <v>4074</v>
      </c>
      <c r="K1284" s="66">
        <v>1</v>
      </c>
      <c r="L1284" s="66">
        <v>6198.5</v>
      </c>
    </row>
    <row r="1285" spans="1:13" ht="15" customHeight="1" x14ac:dyDescent="0.35">
      <c r="A1285" s="66">
        <v>8471305</v>
      </c>
      <c r="B1285" s="66" t="s">
        <v>5161</v>
      </c>
      <c r="C1285" s="66">
        <v>492316</v>
      </c>
      <c r="D1285" s="66" t="s">
        <v>138</v>
      </c>
      <c r="E1285" s="66" t="str">
        <f t="shared" si="25"/>
        <v>847.8471305.1.492316.000000.847001.300180</v>
      </c>
      <c r="F1285" s="56" t="s">
        <v>21</v>
      </c>
      <c r="G1285" s="56">
        <v>847001</v>
      </c>
      <c r="H1285" s="56" t="s">
        <v>863</v>
      </c>
      <c r="I1285" s="56">
        <v>300180</v>
      </c>
      <c r="J1285" s="66" t="s">
        <v>5648</v>
      </c>
      <c r="K1285" s="66">
        <v>1</v>
      </c>
      <c r="L1285" s="66">
        <v>2516757</v>
      </c>
      <c r="M1285" s="128">
        <v>2516757</v>
      </c>
    </row>
    <row r="1286" spans="1:13" ht="15" customHeight="1" x14ac:dyDescent="0.35">
      <c r="A1286" s="66">
        <v>8471305</v>
      </c>
      <c r="B1286" s="66" t="s">
        <v>5161</v>
      </c>
      <c r="C1286" s="66">
        <v>492316</v>
      </c>
      <c r="D1286" s="66" t="s">
        <v>138</v>
      </c>
      <c r="E1286" s="66" t="str">
        <f t="shared" si="25"/>
        <v>847.8471305.1.492316.000000.847001.300180</v>
      </c>
      <c r="F1286" s="56" t="s">
        <v>21</v>
      </c>
      <c r="G1286" s="56">
        <v>847001</v>
      </c>
      <c r="H1286" s="56" t="s">
        <v>863</v>
      </c>
      <c r="I1286" s="56">
        <v>300180</v>
      </c>
      <c r="J1286" s="66" t="s">
        <v>5649</v>
      </c>
      <c r="K1286" s="66">
        <v>1</v>
      </c>
      <c r="L1286" s="66">
        <v>5105909</v>
      </c>
      <c r="M1286" s="128">
        <v>5105909</v>
      </c>
    </row>
    <row r="1287" spans="1:13" ht="15" customHeight="1" x14ac:dyDescent="0.35">
      <c r="A1287" s="66">
        <v>8471305</v>
      </c>
      <c r="B1287" s="66" t="s">
        <v>5161</v>
      </c>
      <c r="C1287" s="66">
        <v>492316</v>
      </c>
      <c r="D1287" s="66" t="s">
        <v>138</v>
      </c>
      <c r="E1287" s="66" t="str">
        <f t="shared" si="25"/>
        <v>847.8471305.1.492316.000000.847001.300180</v>
      </c>
      <c r="F1287" s="56" t="s">
        <v>21</v>
      </c>
      <c r="G1287" s="56">
        <v>847001</v>
      </c>
      <c r="H1287" s="56" t="s">
        <v>863</v>
      </c>
      <c r="I1287" s="56">
        <v>300180</v>
      </c>
      <c r="J1287" s="66" t="s">
        <v>5650</v>
      </c>
      <c r="K1287" s="66">
        <v>1</v>
      </c>
      <c r="L1287" s="66">
        <v>6875000</v>
      </c>
      <c r="M1287" s="128">
        <v>6875000</v>
      </c>
    </row>
    <row r="1288" spans="1:13" ht="15" customHeight="1" x14ac:dyDescent="0.35">
      <c r="A1288" s="66">
        <v>8471305</v>
      </c>
      <c r="B1288" s="66" t="s">
        <v>5161</v>
      </c>
      <c r="C1288" s="66">
        <v>492316</v>
      </c>
      <c r="D1288" s="66" t="s">
        <v>138</v>
      </c>
      <c r="E1288" s="66" t="str">
        <f t="shared" si="25"/>
        <v>847.8471305.1.492316.000000.847001.300180</v>
      </c>
      <c r="F1288" s="56" t="s">
        <v>21</v>
      </c>
      <c r="G1288" s="56">
        <v>847001</v>
      </c>
      <c r="H1288" s="56" t="s">
        <v>863</v>
      </c>
      <c r="I1288" s="56">
        <v>300180</v>
      </c>
      <c r="J1288" s="66" t="s">
        <v>5651</v>
      </c>
      <c r="K1288" s="66">
        <v>1</v>
      </c>
      <c r="L1288" s="66">
        <v>270000</v>
      </c>
      <c r="M1288" s="128">
        <v>270000</v>
      </c>
    </row>
    <row r="1289" spans="1:13" ht="15" customHeight="1" x14ac:dyDescent="0.35">
      <c r="A1289" s="66">
        <v>8471305</v>
      </c>
      <c r="B1289" s="66" t="s">
        <v>5161</v>
      </c>
      <c r="C1289" s="66">
        <v>492316</v>
      </c>
      <c r="D1289" s="66" t="s">
        <v>138</v>
      </c>
      <c r="E1289" s="66" t="str">
        <f t="shared" si="25"/>
        <v>847.8471305.1.492316.000000.847001.300180</v>
      </c>
      <c r="F1289" s="56" t="s">
        <v>21</v>
      </c>
      <c r="G1289" s="56">
        <v>847001</v>
      </c>
      <c r="H1289" s="56" t="s">
        <v>863</v>
      </c>
      <c r="I1289" s="56">
        <v>300180</v>
      </c>
      <c r="J1289" s="66" t="s">
        <v>5652</v>
      </c>
      <c r="K1289" s="66">
        <v>1</v>
      </c>
      <c r="L1289" s="66">
        <v>548380</v>
      </c>
      <c r="M1289" s="128">
        <v>548380</v>
      </c>
    </row>
    <row r="1290" spans="1:13" ht="15" customHeight="1" x14ac:dyDescent="0.35">
      <c r="A1290" s="66">
        <v>8471305</v>
      </c>
      <c r="B1290" s="66" t="s">
        <v>5161</v>
      </c>
      <c r="C1290" s="66">
        <v>492316</v>
      </c>
      <c r="D1290" s="66" t="s">
        <v>138</v>
      </c>
      <c r="E1290" s="66" t="str">
        <f t="shared" si="25"/>
        <v>847.8471305.1.492316.000000.847001.300180</v>
      </c>
      <c r="F1290" s="56" t="s">
        <v>21</v>
      </c>
      <c r="G1290" s="56">
        <v>847001</v>
      </c>
      <c r="H1290" s="56" t="s">
        <v>863</v>
      </c>
      <c r="I1290" s="56">
        <v>300180</v>
      </c>
      <c r="J1290" s="66" t="s">
        <v>5653</v>
      </c>
      <c r="K1290" s="66">
        <v>1</v>
      </c>
      <c r="L1290" s="66">
        <v>642065</v>
      </c>
      <c r="M1290" s="128">
        <v>642065</v>
      </c>
    </row>
    <row r="1291" spans="1:13" ht="15" customHeight="1" x14ac:dyDescent="0.35">
      <c r="A1291" s="66">
        <v>8471305</v>
      </c>
      <c r="B1291" s="66" t="s">
        <v>5161</v>
      </c>
      <c r="C1291" s="66">
        <v>492316</v>
      </c>
      <c r="D1291" s="66" t="s">
        <v>138</v>
      </c>
      <c r="E1291" s="66" t="str">
        <f t="shared" si="25"/>
        <v>847.8471305.1.492316.000000.847001.300180</v>
      </c>
      <c r="F1291" s="56" t="s">
        <v>21</v>
      </c>
      <c r="G1291" s="56">
        <v>847001</v>
      </c>
      <c r="H1291" s="56" t="s">
        <v>863</v>
      </c>
      <c r="I1291" s="56">
        <v>300180</v>
      </c>
      <c r="J1291" s="66" t="s">
        <v>5654</v>
      </c>
      <c r="K1291" s="66">
        <v>1</v>
      </c>
      <c r="L1291" s="66">
        <v>299375</v>
      </c>
      <c r="M1291" s="128">
        <v>299375</v>
      </c>
    </row>
    <row r="1292" spans="1:13" ht="15" customHeight="1" x14ac:dyDescent="0.35">
      <c r="A1292" s="66">
        <v>8471305</v>
      </c>
      <c r="B1292" s="66" t="s">
        <v>5161</v>
      </c>
      <c r="C1292" s="66">
        <v>492316</v>
      </c>
      <c r="D1292" s="66" t="s">
        <v>138</v>
      </c>
      <c r="E1292" s="66" t="str">
        <f t="shared" si="25"/>
        <v>847.8471305.1.492316.000000.847001.300180</v>
      </c>
      <c r="F1292" s="56" t="s">
        <v>21</v>
      </c>
      <c r="G1292" s="56">
        <v>847001</v>
      </c>
      <c r="H1292" s="56" t="s">
        <v>863</v>
      </c>
      <c r="I1292" s="56">
        <v>300180</v>
      </c>
      <c r="J1292" s="66" t="s">
        <v>5179</v>
      </c>
      <c r="K1292" s="66">
        <v>1</v>
      </c>
      <c r="L1292" s="66">
        <v>59600</v>
      </c>
      <c r="M1292" s="128">
        <v>59600</v>
      </c>
    </row>
    <row r="1293" spans="1:13" ht="15" customHeight="1" x14ac:dyDescent="0.35">
      <c r="A1293" s="66">
        <v>8471305</v>
      </c>
      <c r="B1293" s="66" t="s">
        <v>5161</v>
      </c>
      <c r="C1293" s="66">
        <v>492316</v>
      </c>
      <c r="D1293" s="66" t="s">
        <v>138</v>
      </c>
      <c r="E1293" s="66" t="str">
        <f t="shared" si="25"/>
        <v>847.8471305.1.492316.000000.847001.300180</v>
      </c>
      <c r="F1293" s="56" t="s">
        <v>21</v>
      </c>
      <c r="G1293" s="56">
        <v>847001</v>
      </c>
      <c r="H1293" s="56" t="s">
        <v>863</v>
      </c>
      <c r="I1293" s="56">
        <v>300180</v>
      </c>
      <c r="J1293" s="66" t="s">
        <v>5655</v>
      </c>
      <c r="K1293" s="66">
        <v>1</v>
      </c>
      <c r="L1293" s="66">
        <v>260000</v>
      </c>
      <c r="M1293" s="128">
        <v>260000</v>
      </c>
    </row>
    <row r="1294" spans="1:13" ht="15" customHeight="1" x14ac:dyDescent="0.35">
      <c r="A1294" s="66">
        <v>8471305</v>
      </c>
      <c r="B1294" s="66" t="s">
        <v>5161</v>
      </c>
      <c r="C1294" s="66">
        <v>432209</v>
      </c>
      <c r="D1294" s="66" t="s">
        <v>138</v>
      </c>
      <c r="E1294" s="66" t="str">
        <f t="shared" si="25"/>
        <v>847.8471305.1.432209.000000.847001.200179</v>
      </c>
      <c r="F1294" s="56" t="s">
        <v>21</v>
      </c>
      <c r="G1294" s="56">
        <v>847001</v>
      </c>
      <c r="H1294" s="56" t="s">
        <v>23</v>
      </c>
      <c r="I1294" s="56">
        <v>200179</v>
      </c>
      <c r="J1294" s="66" t="s">
        <v>5657</v>
      </c>
      <c r="K1294" s="66">
        <v>17</v>
      </c>
      <c r="L1294" s="66">
        <v>120000</v>
      </c>
      <c r="M1294" s="128">
        <v>2040000</v>
      </c>
    </row>
    <row r="1295" spans="1:13" ht="15" customHeight="1" x14ac:dyDescent="0.35">
      <c r="A1295" s="66">
        <v>8471305</v>
      </c>
      <c r="B1295" s="66" t="s">
        <v>4018</v>
      </c>
      <c r="C1295" s="66">
        <v>425720</v>
      </c>
      <c r="D1295" s="66" t="s">
        <v>126</v>
      </c>
      <c r="E1295" s="66" t="str">
        <f t="shared" si="25"/>
        <v>847.8471305.1.425720.000000.847001.200179</v>
      </c>
      <c r="F1295" s="56" t="s">
        <v>21</v>
      </c>
      <c r="G1295" s="56">
        <v>847001</v>
      </c>
      <c r="H1295" s="56" t="s">
        <v>23</v>
      </c>
      <c r="I1295" s="56">
        <v>200179</v>
      </c>
      <c r="J1295" s="66" t="s">
        <v>4019</v>
      </c>
      <c r="K1295" s="66">
        <v>60</v>
      </c>
      <c r="L1295" s="66">
        <v>28500</v>
      </c>
      <c r="M1295" s="128">
        <v>1710000</v>
      </c>
    </row>
    <row r="1296" spans="1:13" ht="15" customHeight="1" x14ac:dyDescent="0.35">
      <c r="A1296" s="66">
        <v>8471305</v>
      </c>
      <c r="B1296" s="66" t="s">
        <v>4018</v>
      </c>
      <c r="C1296" s="66">
        <v>425746</v>
      </c>
      <c r="D1296" s="66" t="s">
        <v>548</v>
      </c>
      <c r="E1296" s="66" t="str">
        <f t="shared" si="25"/>
        <v>847.8471305.1.425746.000000.847001.200179</v>
      </c>
      <c r="F1296" s="56" t="s">
        <v>21</v>
      </c>
      <c r="G1296" s="56">
        <v>847001</v>
      </c>
      <c r="H1296" s="56" t="s">
        <v>23</v>
      </c>
      <c r="I1296" s="56">
        <v>200179</v>
      </c>
      <c r="J1296" s="66" t="s">
        <v>4028</v>
      </c>
      <c r="K1296" s="66">
        <v>738</v>
      </c>
      <c r="L1296" s="66">
        <v>300</v>
      </c>
      <c r="M1296" s="128">
        <v>221400</v>
      </c>
    </row>
    <row r="1297" spans="1:14" ht="15" customHeight="1" x14ac:dyDescent="0.35">
      <c r="A1297" s="66">
        <v>8471305</v>
      </c>
      <c r="B1297" s="66" t="s">
        <v>4018</v>
      </c>
      <c r="C1297" s="66">
        <v>425749</v>
      </c>
      <c r="D1297" s="66" t="s">
        <v>115</v>
      </c>
      <c r="E1297" s="66" t="str">
        <f t="shared" si="25"/>
        <v>847.8471305.1.425749.000000.847001.200179</v>
      </c>
      <c r="F1297" s="56" t="s">
        <v>21</v>
      </c>
      <c r="G1297" s="56">
        <v>847001</v>
      </c>
      <c r="H1297" s="56" t="s">
        <v>23</v>
      </c>
      <c r="I1297" s="56">
        <v>200179</v>
      </c>
      <c r="J1297" s="66" t="s">
        <v>5659</v>
      </c>
      <c r="K1297" s="66">
        <v>155</v>
      </c>
      <c r="L1297" s="66">
        <v>336000</v>
      </c>
      <c r="M1297" s="128">
        <v>52080000</v>
      </c>
    </row>
    <row r="1298" spans="1:14" ht="15" customHeight="1" x14ac:dyDescent="0.35">
      <c r="A1298" s="66">
        <v>8471305</v>
      </c>
      <c r="B1298" s="66" t="s">
        <v>4018</v>
      </c>
      <c r="C1298" s="66">
        <v>428090</v>
      </c>
      <c r="D1298" s="66" t="s">
        <v>52</v>
      </c>
      <c r="E1298" s="66" t="str">
        <f t="shared" si="25"/>
        <v>847.8471305.1.428090.000000.847001.200179</v>
      </c>
      <c r="F1298" s="56" t="s">
        <v>21</v>
      </c>
      <c r="G1298" s="56">
        <v>847001</v>
      </c>
      <c r="H1298" s="56" t="s">
        <v>23</v>
      </c>
      <c r="I1298" s="56">
        <v>200179</v>
      </c>
      <c r="J1298" s="66" t="s">
        <v>4036</v>
      </c>
      <c r="K1298" s="66">
        <v>4</v>
      </c>
      <c r="L1298" s="66">
        <v>17000</v>
      </c>
      <c r="M1298" s="128">
        <v>68000</v>
      </c>
    </row>
    <row r="1299" spans="1:14" ht="15" customHeight="1" x14ac:dyDescent="0.35">
      <c r="A1299" s="66">
        <v>8471305</v>
      </c>
      <c r="B1299" s="66" t="s">
        <v>4018</v>
      </c>
      <c r="C1299" s="66">
        <v>436110</v>
      </c>
      <c r="D1299" s="66" t="s">
        <v>64</v>
      </c>
      <c r="E1299" s="66" t="str">
        <f t="shared" si="25"/>
        <v>847.8471305.1.436110.000000.847001.200179</v>
      </c>
      <c r="F1299" s="56" t="s">
        <v>21</v>
      </c>
      <c r="G1299" s="56">
        <v>847001</v>
      </c>
      <c r="H1299" s="56" t="s">
        <v>23</v>
      </c>
      <c r="I1299" s="56">
        <v>200179</v>
      </c>
      <c r="J1299" s="66" t="s">
        <v>4039</v>
      </c>
      <c r="K1299" s="66">
        <v>1</v>
      </c>
      <c r="L1299" s="66">
        <v>100000</v>
      </c>
      <c r="M1299" s="128">
        <v>100000</v>
      </c>
    </row>
    <row r="1300" spans="1:14" ht="15" customHeight="1" x14ac:dyDescent="0.35">
      <c r="A1300" s="66">
        <v>8471305</v>
      </c>
      <c r="B1300" s="66" t="s">
        <v>4018</v>
      </c>
      <c r="C1300" s="66">
        <v>425742</v>
      </c>
      <c r="D1300" s="66" t="s">
        <v>528</v>
      </c>
      <c r="E1300" s="66" t="str">
        <f t="shared" si="25"/>
        <v>847.8471305.1.425742.000000.847001.200179</v>
      </c>
      <c r="F1300" s="56" t="s">
        <v>21</v>
      </c>
      <c r="G1300" s="56">
        <v>847001</v>
      </c>
      <c r="H1300" s="56" t="s">
        <v>23</v>
      </c>
      <c r="I1300" s="56">
        <v>200179</v>
      </c>
      <c r="J1300" s="66" t="s">
        <v>4025</v>
      </c>
      <c r="K1300" s="66">
        <v>60</v>
      </c>
      <c r="L1300" s="66">
        <v>1500</v>
      </c>
      <c r="M1300" s="128">
        <v>90000</v>
      </c>
    </row>
    <row r="1301" spans="1:14" ht="15" customHeight="1" x14ac:dyDescent="0.35">
      <c r="A1301" s="66">
        <v>8471305</v>
      </c>
      <c r="B1301" s="66" t="s">
        <v>4018</v>
      </c>
      <c r="C1301" s="66">
        <v>425750</v>
      </c>
      <c r="D1301" s="66" t="s">
        <v>554</v>
      </c>
      <c r="E1301" s="66" t="str">
        <f t="shared" si="25"/>
        <v>847.8471305.1.425750.000000.847001.200179</v>
      </c>
      <c r="F1301" s="56" t="s">
        <v>21</v>
      </c>
      <c r="G1301" s="56">
        <v>847001</v>
      </c>
      <c r="H1301" s="56" t="s">
        <v>23</v>
      </c>
      <c r="I1301" s="56">
        <v>200179</v>
      </c>
      <c r="J1301" s="66" t="s">
        <v>4034</v>
      </c>
      <c r="K1301" s="66">
        <v>1</v>
      </c>
      <c r="L1301" s="66">
        <v>25641.360000000001</v>
      </c>
      <c r="M1301" s="128">
        <v>25641.360000000001</v>
      </c>
    </row>
    <row r="1302" spans="1:14" ht="15" customHeight="1" x14ac:dyDescent="0.35">
      <c r="A1302" s="66">
        <v>8471305</v>
      </c>
      <c r="B1302" s="66" t="s">
        <v>5660</v>
      </c>
      <c r="C1302" s="66">
        <v>420550</v>
      </c>
      <c r="D1302" s="66" t="s">
        <v>18</v>
      </c>
      <c r="E1302" s="66" t="str">
        <f t="shared" si="25"/>
        <v>847.8471305.1.420550.000000.847001.200179</v>
      </c>
      <c r="F1302" s="56" t="s">
        <v>21</v>
      </c>
      <c r="G1302" s="56">
        <v>847001</v>
      </c>
      <c r="H1302" s="56" t="s">
        <v>23</v>
      </c>
      <c r="I1302" s="56">
        <v>200179</v>
      </c>
      <c r="J1302" s="66" t="s">
        <v>5661</v>
      </c>
      <c r="N1302" s="128"/>
    </row>
    <row r="1303" spans="1:14" ht="15" customHeight="1" x14ac:dyDescent="0.35">
      <c r="A1303" s="66">
        <v>8471305</v>
      </c>
      <c r="B1303" s="66" t="s">
        <v>5660</v>
      </c>
      <c r="C1303" s="66">
        <v>421700</v>
      </c>
      <c r="D1303" s="66" t="s">
        <v>34</v>
      </c>
      <c r="E1303" s="66" t="str">
        <f t="shared" si="25"/>
        <v>847.8471305.1.421700.000000.847001.200179</v>
      </c>
      <c r="F1303" s="56" t="s">
        <v>21</v>
      </c>
      <c r="G1303" s="56">
        <v>847001</v>
      </c>
      <c r="H1303" s="56" t="s">
        <v>23</v>
      </c>
      <c r="I1303" s="56">
        <v>200179</v>
      </c>
      <c r="J1303" s="66" t="s">
        <v>5662</v>
      </c>
      <c r="K1303" s="66">
        <v>190</v>
      </c>
      <c r="L1303" s="66">
        <v>400</v>
      </c>
      <c r="M1303" s="128">
        <v>76000</v>
      </c>
    </row>
    <row r="1304" spans="1:14" ht="15" customHeight="1" x14ac:dyDescent="0.35">
      <c r="A1304" s="66">
        <v>8471305</v>
      </c>
      <c r="B1304" s="66" t="s">
        <v>5660</v>
      </c>
      <c r="C1304" s="66">
        <v>422100</v>
      </c>
      <c r="D1304" s="66" t="s">
        <v>508</v>
      </c>
      <c r="E1304" s="66" t="str">
        <f t="shared" si="25"/>
        <v>847.8471305.1.422100.000000.847001.200179</v>
      </c>
      <c r="F1304" s="56" t="s">
        <v>21</v>
      </c>
      <c r="G1304" s="56">
        <v>847001</v>
      </c>
      <c r="H1304" s="56" t="s">
        <v>23</v>
      </c>
      <c r="I1304" s="56">
        <v>200179</v>
      </c>
      <c r="J1304" s="66" t="s">
        <v>5663</v>
      </c>
      <c r="K1304" s="66">
        <v>40</v>
      </c>
      <c r="L1304" s="66">
        <v>1260</v>
      </c>
      <c r="M1304" s="128">
        <v>50400</v>
      </c>
    </row>
    <row r="1305" spans="1:14" ht="15" customHeight="1" x14ac:dyDescent="0.35">
      <c r="A1305" s="66">
        <v>8471305</v>
      </c>
      <c r="B1305" s="66" t="s">
        <v>5660</v>
      </c>
      <c r="C1305" s="66">
        <v>425720</v>
      </c>
      <c r="D1305" s="66" t="s">
        <v>126</v>
      </c>
      <c r="E1305" s="66" t="str">
        <f t="shared" si="25"/>
        <v>847.8471305.1.425720.000000.847001.200179</v>
      </c>
      <c r="F1305" s="56" t="s">
        <v>21</v>
      </c>
      <c r="G1305" s="56">
        <v>847001</v>
      </c>
      <c r="H1305" s="56" t="s">
        <v>23</v>
      </c>
      <c r="I1305" s="56">
        <v>200179</v>
      </c>
      <c r="J1305" s="66" t="s">
        <v>4145</v>
      </c>
      <c r="K1305" s="66">
        <v>6000</v>
      </c>
      <c r="L1305" s="66">
        <v>105</v>
      </c>
      <c r="M1305" s="128">
        <v>630000</v>
      </c>
    </row>
    <row r="1306" spans="1:14" ht="15" customHeight="1" x14ac:dyDescent="0.35">
      <c r="A1306" s="66">
        <v>8471305</v>
      </c>
      <c r="B1306" s="66" t="s">
        <v>5660</v>
      </c>
      <c r="C1306" s="66">
        <v>425741</v>
      </c>
      <c r="D1306" s="66" t="s">
        <v>633</v>
      </c>
      <c r="E1306" s="66" t="str">
        <f t="shared" si="25"/>
        <v>847.8471305.1.425741.000000.847001.200179</v>
      </c>
      <c r="F1306" s="56" t="s">
        <v>21</v>
      </c>
      <c r="G1306" s="56">
        <v>847001</v>
      </c>
      <c r="H1306" s="56" t="s">
        <v>23</v>
      </c>
      <c r="I1306" s="56">
        <v>200179</v>
      </c>
      <c r="J1306" s="66" t="s">
        <v>5664</v>
      </c>
      <c r="M1306" s="128">
        <v>315000</v>
      </c>
    </row>
    <row r="1307" spans="1:14" ht="15" customHeight="1" x14ac:dyDescent="0.35">
      <c r="A1307" s="66">
        <v>8471305</v>
      </c>
      <c r="B1307" s="66" t="s">
        <v>5660</v>
      </c>
      <c r="C1307" s="66">
        <v>425749</v>
      </c>
      <c r="D1307" s="66" t="s">
        <v>115</v>
      </c>
      <c r="E1307" s="66" t="str">
        <f t="shared" si="25"/>
        <v>847.8471305.1.425749.000000.847001.200179</v>
      </c>
      <c r="F1307" s="56" t="s">
        <v>21</v>
      </c>
      <c r="G1307" s="56">
        <v>847001</v>
      </c>
      <c r="H1307" s="56" t="s">
        <v>23</v>
      </c>
      <c r="I1307" s="56">
        <v>200179</v>
      </c>
      <c r="J1307" s="66" t="s">
        <v>5665</v>
      </c>
      <c r="M1307" s="128">
        <v>95760</v>
      </c>
    </row>
    <row r="1308" spans="1:14" ht="15" customHeight="1" x14ac:dyDescent="0.35">
      <c r="A1308" s="66">
        <v>8471305</v>
      </c>
      <c r="B1308" s="66" t="s">
        <v>5660</v>
      </c>
      <c r="C1308" s="66">
        <v>425763</v>
      </c>
      <c r="D1308" s="66" t="s">
        <v>129</v>
      </c>
      <c r="E1308" s="66" t="str">
        <f t="shared" si="25"/>
        <v>847.8471305.1.425763.000000.847001.200179</v>
      </c>
      <c r="F1308" s="56" t="s">
        <v>21</v>
      </c>
      <c r="G1308" s="56">
        <v>847001</v>
      </c>
      <c r="H1308" s="56" t="s">
        <v>23</v>
      </c>
      <c r="I1308" s="56">
        <v>200179</v>
      </c>
      <c r="J1308" s="66" t="s">
        <v>5666</v>
      </c>
      <c r="M1308" s="128">
        <v>65750</v>
      </c>
    </row>
    <row r="1309" spans="1:14" ht="15" customHeight="1" x14ac:dyDescent="0.35">
      <c r="A1309" s="66">
        <v>8471305</v>
      </c>
      <c r="B1309" s="66" t="s">
        <v>5660</v>
      </c>
      <c r="C1309" s="66">
        <v>427710</v>
      </c>
      <c r="D1309" s="66" t="s">
        <v>46</v>
      </c>
      <c r="E1309" s="66" t="str">
        <f t="shared" si="25"/>
        <v>847.8471305.1.427710.000000.847001.200179</v>
      </c>
      <c r="F1309" s="56" t="s">
        <v>21</v>
      </c>
      <c r="G1309" s="56">
        <v>847001</v>
      </c>
      <c r="H1309" s="56" t="s">
        <v>23</v>
      </c>
      <c r="I1309" s="56">
        <v>200179</v>
      </c>
      <c r="J1309" s="66" t="s">
        <v>5667</v>
      </c>
      <c r="M1309" s="128">
        <v>169050</v>
      </c>
    </row>
    <row r="1310" spans="1:14" ht="15" customHeight="1" x14ac:dyDescent="0.35">
      <c r="A1310" s="66">
        <v>8471305</v>
      </c>
      <c r="B1310" s="66" t="s">
        <v>5660</v>
      </c>
      <c r="C1310" s="66">
        <v>427810</v>
      </c>
      <c r="D1310" s="66" t="s">
        <v>459</v>
      </c>
      <c r="E1310" s="66" t="str">
        <f t="shared" si="25"/>
        <v>847.8471305.1.427810.000000.847001.200179</v>
      </c>
      <c r="F1310" s="56" t="s">
        <v>21</v>
      </c>
      <c r="G1310" s="56">
        <v>847001</v>
      </c>
      <c r="H1310" s="56" t="s">
        <v>23</v>
      </c>
      <c r="I1310" s="56">
        <v>200179</v>
      </c>
      <c r="M1310" s="128">
        <v>231000</v>
      </c>
    </row>
    <row r="1311" spans="1:14" ht="15" customHeight="1" x14ac:dyDescent="0.35">
      <c r="A1311" s="66">
        <v>8471305</v>
      </c>
      <c r="B1311" s="66" t="s">
        <v>5660</v>
      </c>
      <c r="C1311" s="66">
        <v>432205</v>
      </c>
      <c r="D1311" s="66" t="s">
        <v>470</v>
      </c>
      <c r="E1311" s="66" t="str">
        <f t="shared" si="25"/>
        <v>847.8471305.1.432205.000000.847001.200179</v>
      </c>
      <c r="F1311" s="56" t="s">
        <v>21</v>
      </c>
      <c r="G1311" s="56">
        <v>847001</v>
      </c>
      <c r="H1311" s="56" t="s">
        <v>23</v>
      </c>
      <c r="I1311" s="56">
        <v>200179</v>
      </c>
      <c r="M1311" s="241">
        <v>88000</v>
      </c>
    </row>
    <row r="1312" spans="1:14" ht="15" customHeight="1" x14ac:dyDescent="0.35">
      <c r="A1312" s="66">
        <v>8471305</v>
      </c>
      <c r="B1312" s="66" t="s">
        <v>5660</v>
      </c>
      <c r="C1312" s="66">
        <v>435310</v>
      </c>
      <c r="D1312" s="66" t="s">
        <v>92</v>
      </c>
      <c r="E1312" s="66" t="str">
        <f t="shared" si="25"/>
        <v>847.8471305.1.435310.000000.847001.200179</v>
      </c>
      <c r="F1312" s="56" t="s">
        <v>21</v>
      </c>
      <c r="G1312" s="56">
        <v>847001</v>
      </c>
      <c r="H1312" s="56" t="s">
        <v>23</v>
      </c>
      <c r="I1312" s="56">
        <v>200179</v>
      </c>
      <c r="J1312" s="66" t="s">
        <v>5668</v>
      </c>
      <c r="M1312" s="128">
        <v>105000</v>
      </c>
    </row>
    <row r="1313" spans="1:14" ht="15" customHeight="1" x14ac:dyDescent="0.35">
      <c r="A1313" s="66">
        <v>8471305</v>
      </c>
      <c r="B1313" s="66" t="s">
        <v>5660</v>
      </c>
      <c r="C1313" s="66">
        <v>435330</v>
      </c>
      <c r="D1313" s="66" t="s">
        <v>568</v>
      </c>
      <c r="E1313" s="66" t="str">
        <f t="shared" si="25"/>
        <v>847.8471305.1.435330.000000.847001.200179</v>
      </c>
      <c r="F1313" s="56" t="s">
        <v>21</v>
      </c>
      <c r="G1313" s="56">
        <v>847001</v>
      </c>
      <c r="H1313" s="56" t="s">
        <v>23</v>
      </c>
      <c r="I1313" s="56">
        <v>200179</v>
      </c>
      <c r="M1313" s="128">
        <v>21000</v>
      </c>
    </row>
    <row r="1314" spans="1:14" ht="15" customHeight="1" x14ac:dyDescent="0.35">
      <c r="A1314" s="66">
        <v>8471305</v>
      </c>
      <c r="B1314" s="66" t="s">
        <v>5660</v>
      </c>
      <c r="C1314" s="66">
        <v>435410</v>
      </c>
      <c r="D1314" s="66" t="s">
        <v>58</v>
      </c>
      <c r="E1314" s="66" t="str">
        <f t="shared" si="25"/>
        <v>847.8471305.1.435410.000000.847001.200179</v>
      </c>
      <c r="F1314" s="56" t="s">
        <v>21</v>
      </c>
      <c r="G1314" s="56">
        <v>847001</v>
      </c>
      <c r="H1314" s="56" t="s">
        <v>23</v>
      </c>
      <c r="I1314" s="56">
        <v>200179</v>
      </c>
      <c r="J1314" s="66" t="s">
        <v>5669</v>
      </c>
      <c r="M1314" s="128">
        <v>0</v>
      </c>
      <c r="N1314" s="128"/>
    </row>
    <row r="1315" spans="1:14" ht="15" customHeight="1" x14ac:dyDescent="0.35">
      <c r="A1315" s="66">
        <v>8471305</v>
      </c>
      <c r="B1315" s="66" t="s">
        <v>5660</v>
      </c>
      <c r="C1315" s="66">
        <v>435519</v>
      </c>
      <c r="D1315" s="66" t="s">
        <v>61</v>
      </c>
      <c r="E1315" s="66" t="str">
        <f t="shared" si="25"/>
        <v>847.8471305.1.435519.000000.847001.200179</v>
      </c>
      <c r="F1315" s="56" t="s">
        <v>21</v>
      </c>
      <c r="G1315" s="56">
        <v>847001</v>
      </c>
      <c r="H1315" s="56" t="s">
        <v>23</v>
      </c>
      <c r="I1315" s="56">
        <v>200179</v>
      </c>
      <c r="J1315" s="66" t="s">
        <v>5670</v>
      </c>
      <c r="M1315" s="128">
        <v>341250</v>
      </c>
    </row>
    <row r="1316" spans="1:14" ht="15" customHeight="1" x14ac:dyDescent="0.35">
      <c r="A1316" s="66">
        <v>8471305</v>
      </c>
      <c r="B1316" s="66" t="s">
        <v>5660</v>
      </c>
      <c r="C1316" s="66">
        <v>432210</v>
      </c>
      <c r="D1316" s="66" t="s">
        <v>620</v>
      </c>
      <c r="E1316" s="66" t="str">
        <f t="shared" si="25"/>
        <v>847.8471305.1.432210.000000.847001.200179</v>
      </c>
      <c r="F1316" s="56" t="s">
        <v>21</v>
      </c>
      <c r="G1316" s="56">
        <v>847001</v>
      </c>
      <c r="H1316" s="56" t="s">
        <v>23</v>
      </c>
      <c r="I1316" s="56">
        <v>200179</v>
      </c>
      <c r="J1316" s="66" t="s">
        <v>5671</v>
      </c>
      <c r="M1316" s="128">
        <v>1606152.2400000002</v>
      </c>
    </row>
    <row r="1317" spans="1:14" ht="15" customHeight="1" x14ac:dyDescent="0.35">
      <c r="A1317" s="66">
        <v>8471305</v>
      </c>
      <c r="B1317" s="66" t="s">
        <v>5660</v>
      </c>
      <c r="C1317" s="66">
        <v>495140</v>
      </c>
      <c r="D1317" s="66" t="s">
        <v>882</v>
      </c>
      <c r="E1317" s="66" t="str">
        <f t="shared" si="25"/>
        <v>847.8471305.1.495140.000000.847001.300180</v>
      </c>
      <c r="F1317" s="56" t="s">
        <v>21</v>
      </c>
      <c r="G1317" s="56">
        <v>847001</v>
      </c>
      <c r="H1317" s="56" t="s">
        <v>863</v>
      </c>
      <c r="I1317" s="56">
        <v>300180</v>
      </c>
      <c r="J1317" s="66" t="s">
        <v>5672</v>
      </c>
      <c r="K1317" s="66">
        <v>90</v>
      </c>
      <c r="L1317" s="66">
        <v>525</v>
      </c>
      <c r="M1317" s="128">
        <v>47250</v>
      </c>
    </row>
    <row r="1318" spans="1:14" ht="15" customHeight="1" x14ac:dyDescent="0.35">
      <c r="A1318" s="66">
        <v>8471305</v>
      </c>
      <c r="B1318" s="66" t="s">
        <v>5660</v>
      </c>
      <c r="C1318" s="66">
        <v>425762</v>
      </c>
      <c r="D1318" s="66" t="s">
        <v>600</v>
      </c>
      <c r="E1318" s="66" t="str">
        <f t="shared" si="25"/>
        <v>847.8471305.1.425762.000000.847001.200179</v>
      </c>
      <c r="F1318" s="56" t="s">
        <v>21</v>
      </c>
      <c r="G1318" s="56">
        <v>847001</v>
      </c>
      <c r="H1318" s="56" t="s">
        <v>23</v>
      </c>
      <c r="I1318" s="56">
        <v>200179</v>
      </c>
      <c r="J1318" s="66" t="s">
        <v>5673</v>
      </c>
      <c r="M1318" s="128">
        <v>6197508.3333333349</v>
      </c>
    </row>
    <row r="1319" spans="1:14" ht="15" customHeight="1" x14ac:dyDescent="0.35">
      <c r="A1319" s="66">
        <v>8471305</v>
      </c>
      <c r="B1319" s="66" t="s">
        <v>5660</v>
      </c>
      <c r="C1319" s="66">
        <v>436120</v>
      </c>
      <c r="D1319" s="66" t="s">
        <v>431</v>
      </c>
      <c r="E1319" s="66" t="str">
        <f t="shared" si="25"/>
        <v>847.8471305.1.436120.000000.847001.200179</v>
      </c>
      <c r="F1319" s="56" t="s">
        <v>21</v>
      </c>
      <c r="G1319" s="56">
        <v>847001</v>
      </c>
      <c r="H1319" s="56" t="s">
        <v>23</v>
      </c>
      <c r="I1319" s="56">
        <v>200179</v>
      </c>
      <c r="J1319" s="66" t="s">
        <v>5674</v>
      </c>
      <c r="M1319" s="128">
        <v>342300</v>
      </c>
    </row>
    <row r="1320" spans="1:14" ht="15" customHeight="1" x14ac:dyDescent="0.35">
      <c r="A1320" s="66">
        <v>8471305</v>
      </c>
      <c r="B1320" s="66" t="s">
        <v>5660</v>
      </c>
      <c r="C1320" s="66">
        <v>435350</v>
      </c>
      <c r="D1320" s="66" t="s">
        <v>144</v>
      </c>
      <c r="E1320" s="66" t="str">
        <f t="shared" si="25"/>
        <v>847.8471305.1.435350.000000.847001.200179</v>
      </c>
      <c r="F1320" s="56" t="s">
        <v>21</v>
      </c>
      <c r="G1320" s="56">
        <v>847001</v>
      </c>
      <c r="H1320" s="56" t="s">
        <v>23</v>
      </c>
      <c r="I1320" s="56">
        <v>200179</v>
      </c>
      <c r="J1320" s="66" t="s">
        <v>5675</v>
      </c>
      <c r="M1320" s="128">
        <v>264000</v>
      </c>
    </row>
    <row r="1321" spans="1:14" ht="15" customHeight="1" x14ac:dyDescent="0.35">
      <c r="A1321" s="66">
        <v>8471305</v>
      </c>
      <c r="B1321" s="66" t="s">
        <v>3956</v>
      </c>
      <c r="C1321" s="66">
        <v>420570</v>
      </c>
      <c r="D1321" s="66" t="s">
        <v>25</v>
      </c>
      <c r="E1321" s="66" t="str">
        <f t="shared" si="25"/>
        <v>847.8471305.1.420570.000000.847001.200179</v>
      </c>
      <c r="F1321" s="56" t="s">
        <v>21</v>
      </c>
      <c r="G1321" s="56">
        <v>847001</v>
      </c>
      <c r="H1321" s="56" t="s">
        <v>23</v>
      </c>
      <c r="I1321" s="56">
        <v>200179</v>
      </c>
      <c r="J1321" s="66" t="s">
        <v>5676</v>
      </c>
      <c r="K1321" s="66">
        <v>3</v>
      </c>
      <c r="L1321" s="66">
        <v>7000</v>
      </c>
      <c r="M1321" s="128">
        <v>0</v>
      </c>
      <c r="N1321" s="128"/>
    </row>
    <row r="1322" spans="1:14" ht="15" customHeight="1" x14ac:dyDescent="0.35">
      <c r="A1322" s="66">
        <v>8471305</v>
      </c>
      <c r="B1322" s="66" t="s">
        <v>3956</v>
      </c>
      <c r="C1322" s="66">
        <v>432209</v>
      </c>
      <c r="D1322" s="66" t="s">
        <v>138</v>
      </c>
      <c r="E1322" s="66" t="str">
        <f t="shared" si="25"/>
        <v>847.8471305.1.432209.000000.847001.200179</v>
      </c>
      <c r="F1322" s="56" t="s">
        <v>21</v>
      </c>
      <c r="G1322" s="56">
        <v>847001</v>
      </c>
      <c r="H1322" s="56" t="s">
        <v>23</v>
      </c>
      <c r="I1322" s="56">
        <v>200179</v>
      </c>
      <c r="J1322" s="66" t="s">
        <v>5678</v>
      </c>
      <c r="K1322" s="66">
        <v>2</v>
      </c>
      <c r="L1322" s="66">
        <v>72000</v>
      </c>
      <c r="M1322" s="128">
        <v>144000</v>
      </c>
    </row>
    <row r="1323" spans="1:14" ht="15" customHeight="1" x14ac:dyDescent="0.35">
      <c r="A1323" s="66">
        <v>8471305</v>
      </c>
      <c r="B1323" s="66" t="s">
        <v>3956</v>
      </c>
      <c r="C1323" s="66">
        <v>422100</v>
      </c>
      <c r="D1323" s="66" t="s">
        <v>508</v>
      </c>
      <c r="E1323" s="66" t="str">
        <f t="shared" si="25"/>
        <v>847.8471305.1.422100.000000.847001.200179</v>
      </c>
      <c r="F1323" s="56" t="s">
        <v>21</v>
      </c>
      <c r="G1323" s="56">
        <v>847001</v>
      </c>
      <c r="H1323" s="56" t="s">
        <v>23</v>
      </c>
      <c r="I1323" s="56">
        <v>200179</v>
      </c>
      <c r="J1323" s="66" t="s">
        <v>3963</v>
      </c>
      <c r="K1323" s="66">
        <v>24</v>
      </c>
      <c r="L1323" s="66">
        <v>1000</v>
      </c>
      <c r="M1323" s="128">
        <v>24000</v>
      </c>
    </row>
    <row r="1324" spans="1:14" ht="15" customHeight="1" x14ac:dyDescent="0.35">
      <c r="A1324" s="66">
        <v>8471305</v>
      </c>
      <c r="B1324" s="66" t="s">
        <v>3956</v>
      </c>
      <c r="C1324" s="66">
        <v>425900</v>
      </c>
      <c r="D1324" s="66" t="s">
        <v>40</v>
      </c>
      <c r="E1324" s="66" t="str">
        <f t="shared" si="25"/>
        <v>847.8471305.1.425900.000000.847001.200179</v>
      </c>
      <c r="F1324" s="56" t="s">
        <v>21</v>
      </c>
      <c r="G1324" s="56">
        <v>847001</v>
      </c>
      <c r="H1324" s="56" t="s">
        <v>23</v>
      </c>
      <c r="I1324" s="56">
        <v>200179</v>
      </c>
      <c r="J1324" s="66" t="s">
        <v>3967</v>
      </c>
      <c r="K1324" s="66">
        <v>2</v>
      </c>
      <c r="L1324" s="66">
        <v>2770</v>
      </c>
      <c r="M1324" s="128">
        <v>5540</v>
      </c>
    </row>
    <row r="1325" spans="1:14" ht="15" customHeight="1" x14ac:dyDescent="0.35">
      <c r="A1325" s="66">
        <v>8471305</v>
      </c>
      <c r="B1325" s="66" t="s">
        <v>3956</v>
      </c>
      <c r="C1325" s="66">
        <v>435330</v>
      </c>
      <c r="D1325" s="66" t="s">
        <v>568</v>
      </c>
      <c r="E1325" s="66" t="str">
        <f t="shared" si="25"/>
        <v>847.8471305.1.435330.000000.847001.200179</v>
      </c>
      <c r="F1325" s="56" t="s">
        <v>21</v>
      </c>
      <c r="G1325" s="56">
        <v>847001</v>
      </c>
      <c r="H1325" s="56" t="s">
        <v>23</v>
      </c>
      <c r="I1325" s="56">
        <v>200179</v>
      </c>
      <c r="J1325" s="66" t="s">
        <v>5681</v>
      </c>
      <c r="K1325" s="66">
        <v>160</v>
      </c>
      <c r="L1325" s="66">
        <v>220</v>
      </c>
      <c r="M1325" s="128">
        <v>35200</v>
      </c>
    </row>
    <row r="1326" spans="1:14" ht="15" customHeight="1" x14ac:dyDescent="0.35">
      <c r="A1326" s="66">
        <v>8471305</v>
      </c>
      <c r="B1326" s="66" t="s">
        <v>3956</v>
      </c>
      <c r="C1326" s="66">
        <v>426900</v>
      </c>
      <c r="D1326" s="66" t="s">
        <v>360</v>
      </c>
      <c r="E1326" s="66" t="str">
        <f t="shared" si="25"/>
        <v>847.8471305.1.426900.000000.847001.200179</v>
      </c>
      <c r="F1326" s="56" t="s">
        <v>21</v>
      </c>
      <c r="G1326" s="56">
        <v>847001</v>
      </c>
      <c r="H1326" s="56" t="s">
        <v>23</v>
      </c>
      <c r="I1326" s="56">
        <v>200179</v>
      </c>
      <c r="J1326" s="66" t="s">
        <v>3972</v>
      </c>
      <c r="K1326" s="66">
        <v>7</v>
      </c>
      <c r="L1326" s="66">
        <v>350</v>
      </c>
      <c r="M1326" s="128">
        <v>2450</v>
      </c>
    </row>
    <row r="1327" spans="1:14" ht="15" customHeight="1" x14ac:dyDescent="0.35">
      <c r="A1327" s="66">
        <v>8471305</v>
      </c>
      <c r="B1327" s="66" t="s">
        <v>3956</v>
      </c>
      <c r="C1327" s="66">
        <v>427710</v>
      </c>
      <c r="D1327" s="66" t="s">
        <v>46</v>
      </c>
      <c r="E1327" s="66" t="str">
        <f t="shared" si="25"/>
        <v>847.8471305.1.427710.000000.847001.200179</v>
      </c>
      <c r="F1327" s="56" t="s">
        <v>21</v>
      </c>
      <c r="G1327" s="56">
        <v>847001</v>
      </c>
      <c r="H1327" s="56" t="s">
        <v>23</v>
      </c>
      <c r="I1327" s="56">
        <v>200179</v>
      </c>
      <c r="J1327" s="66" t="s">
        <v>5682</v>
      </c>
      <c r="K1327" s="66">
        <v>8</v>
      </c>
      <c r="L1327" s="66">
        <v>800</v>
      </c>
      <c r="M1327" s="128">
        <v>6400</v>
      </c>
    </row>
    <row r="1328" spans="1:14" ht="15" customHeight="1" x14ac:dyDescent="0.35">
      <c r="A1328" s="66">
        <v>8471305</v>
      </c>
      <c r="B1328" s="66" t="s">
        <v>3956</v>
      </c>
      <c r="C1328" s="66">
        <v>432209</v>
      </c>
      <c r="D1328" s="66" t="s">
        <v>138</v>
      </c>
      <c r="E1328" s="66" t="str">
        <f t="shared" si="25"/>
        <v>847.8471305.1.432209.000000.847001.200179</v>
      </c>
      <c r="F1328" s="56" t="s">
        <v>21</v>
      </c>
      <c r="G1328" s="56">
        <v>847001</v>
      </c>
      <c r="H1328" s="56" t="s">
        <v>23</v>
      </c>
      <c r="I1328" s="56">
        <v>200179</v>
      </c>
      <c r="J1328" s="66" t="s">
        <v>5683</v>
      </c>
      <c r="K1328" s="66">
        <v>8</v>
      </c>
      <c r="L1328" s="66">
        <v>4000</v>
      </c>
      <c r="M1328" s="128">
        <v>32000</v>
      </c>
    </row>
    <row r="1329" spans="1:14" ht="15" customHeight="1" x14ac:dyDescent="0.35">
      <c r="A1329" s="66">
        <v>8471305</v>
      </c>
      <c r="B1329" s="66" t="s">
        <v>3956</v>
      </c>
      <c r="C1329" s="66">
        <v>432209</v>
      </c>
      <c r="D1329" s="66" t="s">
        <v>138</v>
      </c>
      <c r="E1329" s="66" t="str">
        <f t="shared" si="25"/>
        <v>847.8471305.1.432209.000000.847001.200179</v>
      </c>
      <c r="F1329" s="56" t="s">
        <v>21</v>
      </c>
      <c r="G1329" s="56">
        <v>847001</v>
      </c>
      <c r="H1329" s="56" t="s">
        <v>23</v>
      </c>
      <c r="I1329" s="56">
        <v>200179</v>
      </c>
      <c r="J1329" s="66" t="s">
        <v>5685</v>
      </c>
      <c r="K1329" s="66">
        <v>2</v>
      </c>
      <c r="L1329" s="66">
        <v>23400</v>
      </c>
      <c r="M1329" s="128">
        <v>46800</v>
      </c>
    </row>
    <row r="1330" spans="1:14" ht="15" customHeight="1" x14ac:dyDescent="0.35">
      <c r="A1330" s="66">
        <v>8471305</v>
      </c>
      <c r="B1330" s="66" t="s">
        <v>3956</v>
      </c>
      <c r="C1330" s="66">
        <v>435340</v>
      </c>
      <c r="D1330" s="66" t="s">
        <v>239</v>
      </c>
      <c r="E1330" s="66" t="str">
        <f t="shared" si="25"/>
        <v>847.8471305.1.435340.000000.847001.200179</v>
      </c>
      <c r="F1330" s="56" t="s">
        <v>21</v>
      </c>
      <c r="G1330" s="56">
        <v>847001</v>
      </c>
      <c r="H1330" s="56" t="s">
        <v>23</v>
      </c>
      <c r="I1330" s="56">
        <v>200179</v>
      </c>
      <c r="J1330" s="66" t="s">
        <v>5686</v>
      </c>
      <c r="K1330" s="66">
        <v>14</v>
      </c>
      <c r="L1330" s="66">
        <v>300</v>
      </c>
      <c r="M1330" s="128">
        <v>4200</v>
      </c>
    </row>
    <row r="1331" spans="1:14" ht="15" customHeight="1" x14ac:dyDescent="0.35">
      <c r="A1331" s="66">
        <v>8471305</v>
      </c>
      <c r="B1331" s="66" t="s">
        <v>3956</v>
      </c>
      <c r="C1331" s="66">
        <v>435508</v>
      </c>
      <c r="D1331" s="66" t="s">
        <v>147</v>
      </c>
      <c r="E1331" s="66" t="str">
        <f t="shared" si="25"/>
        <v>847.8471305.1.435508.000000.847001.200179</v>
      </c>
      <c r="F1331" s="56" t="s">
        <v>21</v>
      </c>
      <c r="G1331" s="56">
        <v>847001</v>
      </c>
      <c r="H1331" s="56" t="s">
        <v>23</v>
      </c>
      <c r="I1331" s="56">
        <v>200179</v>
      </c>
      <c r="J1331" s="66" t="s">
        <v>5687</v>
      </c>
      <c r="K1331" s="66">
        <v>10</v>
      </c>
      <c r="L1331" s="66">
        <v>2950</v>
      </c>
      <c r="M1331" s="128">
        <v>29500</v>
      </c>
    </row>
    <row r="1332" spans="1:14" ht="15" customHeight="1" x14ac:dyDescent="0.35">
      <c r="A1332" s="66">
        <v>8471305</v>
      </c>
      <c r="B1332" s="66" t="s">
        <v>3956</v>
      </c>
      <c r="C1332" s="66">
        <v>435508</v>
      </c>
      <c r="D1332" s="66" t="s">
        <v>147</v>
      </c>
      <c r="E1332" s="66" t="str">
        <f t="shared" si="25"/>
        <v>847.8471305.1.435508.000000.847001.200179</v>
      </c>
      <c r="F1332" s="56" t="s">
        <v>21</v>
      </c>
      <c r="G1332" s="56">
        <v>847001</v>
      </c>
      <c r="H1332" s="56" t="s">
        <v>23</v>
      </c>
      <c r="I1332" s="56">
        <v>200179</v>
      </c>
      <c r="J1332" s="66" t="s">
        <v>5689</v>
      </c>
      <c r="K1332" s="66">
        <v>20</v>
      </c>
      <c r="L1332" s="66">
        <v>180</v>
      </c>
      <c r="M1332" s="128">
        <v>3600</v>
      </c>
    </row>
    <row r="1333" spans="1:14" ht="15" customHeight="1" x14ac:dyDescent="0.35">
      <c r="A1333" s="66">
        <v>8471305</v>
      </c>
      <c r="B1333" s="66" t="s">
        <v>3956</v>
      </c>
      <c r="C1333" s="66">
        <v>432209</v>
      </c>
      <c r="D1333" s="66" t="s">
        <v>138</v>
      </c>
      <c r="E1333" s="66" t="str">
        <f t="shared" si="25"/>
        <v>847.8471305.1.432209.000000.847001.200179</v>
      </c>
      <c r="F1333" s="56" t="s">
        <v>21</v>
      </c>
      <c r="G1333" s="56">
        <v>847001</v>
      </c>
      <c r="H1333" s="56" t="s">
        <v>23</v>
      </c>
      <c r="I1333" s="56">
        <v>200179</v>
      </c>
      <c r="J1333" s="66" t="s">
        <v>5690</v>
      </c>
      <c r="K1333" s="66">
        <v>1</v>
      </c>
      <c r="L1333" s="66">
        <v>20000</v>
      </c>
      <c r="M1333" s="128">
        <v>20000</v>
      </c>
    </row>
    <row r="1334" spans="1:14" ht="15" customHeight="1" x14ac:dyDescent="0.35">
      <c r="A1334" s="66">
        <v>8471305</v>
      </c>
      <c r="B1334" s="66" t="s">
        <v>3956</v>
      </c>
      <c r="C1334" s="66">
        <v>492316</v>
      </c>
      <c r="D1334" s="66" t="s">
        <v>138</v>
      </c>
      <c r="E1334" s="66" t="str">
        <f t="shared" si="25"/>
        <v>847.8471305.1.492316.000000.847001.300180</v>
      </c>
      <c r="F1334" s="56" t="s">
        <v>21</v>
      </c>
      <c r="G1334" s="56">
        <v>847001</v>
      </c>
      <c r="H1334" s="56" t="s">
        <v>863</v>
      </c>
      <c r="I1334" s="56">
        <v>300180</v>
      </c>
      <c r="J1334" s="66" t="s">
        <v>5693</v>
      </c>
      <c r="K1334" s="66">
        <v>10</v>
      </c>
      <c r="L1334" s="66">
        <v>46000</v>
      </c>
      <c r="M1334" s="128">
        <v>460000</v>
      </c>
    </row>
    <row r="1335" spans="1:14" ht="15" customHeight="1" x14ac:dyDescent="0.35">
      <c r="A1335" s="66">
        <v>8471305</v>
      </c>
      <c r="B1335" s="66" t="s">
        <v>5695</v>
      </c>
      <c r="C1335" s="66">
        <v>425510</v>
      </c>
      <c r="D1335" s="66" t="s">
        <v>37</v>
      </c>
      <c r="E1335" s="66" t="str">
        <f t="shared" si="25"/>
        <v>847.8471305.1.425510.000000.847001.200179</v>
      </c>
      <c r="F1335" s="56" t="s">
        <v>21</v>
      </c>
      <c r="G1335" s="56">
        <v>847001</v>
      </c>
      <c r="H1335" s="56" t="s">
        <v>23</v>
      </c>
      <c r="I1335" s="56">
        <v>200179</v>
      </c>
      <c r="J1335" s="66" t="s">
        <v>5696</v>
      </c>
      <c r="K1335" s="66">
        <v>2</v>
      </c>
      <c r="L1335" s="66">
        <v>20000</v>
      </c>
      <c r="M1335" s="128">
        <v>0</v>
      </c>
      <c r="N1335" s="128"/>
    </row>
    <row r="1336" spans="1:14" ht="15" customHeight="1" x14ac:dyDescent="0.35">
      <c r="A1336" s="66">
        <v>8471305</v>
      </c>
      <c r="B1336" s="66" t="s">
        <v>5695</v>
      </c>
      <c r="C1336" s="66">
        <v>425720</v>
      </c>
      <c r="D1336" s="66" t="s">
        <v>126</v>
      </c>
      <c r="E1336" s="66" t="str">
        <f t="shared" si="25"/>
        <v>847.8471305.1.425720.000000.847001.200179</v>
      </c>
      <c r="F1336" s="56" t="s">
        <v>21</v>
      </c>
      <c r="G1336" s="56">
        <v>847001</v>
      </c>
      <c r="H1336" s="56" t="s">
        <v>23</v>
      </c>
      <c r="I1336" s="56">
        <v>200179</v>
      </c>
      <c r="J1336" s="66" t="s">
        <v>3931</v>
      </c>
      <c r="K1336" s="66">
        <v>2</v>
      </c>
      <c r="L1336" s="66">
        <v>20000</v>
      </c>
      <c r="M1336" s="128">
        <v>40000</v>
      </c>
    </row>
    <row r="1337" spans="1:14" ht="15" customHeight="1" x14ac:dyDescent="0.35">
      <c r="A1337" s="66">
        <v>8471305</v>
      </c>
      <c r="B1337" s="66" t="s">
        <v>5695</v>
      </c>
      <c r="C1337" s="66">
        <v>426100</v>
      </c>
      <c r="D1337" s="66" t="s">
        <v>316</v>
      </c>
      <c r="E1337" s="66" t="str">
        <f t="shared" si="25"/>
        <v>847.8471305.1.426100.000000.847001.200179</v>
      </c>
      <c r="F1337" s="56" t="s">
        <v>21</v>
      </c>
      <c r="G1337" s="56">
        <v>847001</v>
      </c>
      <c r="H1337" s="56" t="s">
        <v>23</v>
      </c>
      <c r="I1337" s="56">
        <v>200179</v>
      </c>
      <c r="J1337" s="66" t="s">
        <v>3935</v>
      </c>
      <c r="K1337" s="66">
        <v>4</v>
      </c>
      <c r="L1337" s="66">
        <v>10000</v>
      </c>
      <c r="M1337" s="128">
        <v>40000</v>
      </c>
    </row>
    <row r="1338" spans="1:14" ht="15" customHeight="1" x14ac:dyDescent="0.35">
      <c r="A1338" s="66">
        <v>8471305</v>
      </c>
      <c r="B1338" s="66" t="s">
        <v>5695</v>
      </c>
      <c r="C1338" s="66">
        <v>432205</v>
      </c>
      <c r="D1338" s="66" t="s">
        <v>470</v>
      </c>
      <c r="E1338" s="66" t="str">
        <f t="shared" si="25"/>
        <v>847.8471305.1.432205.000000.847001.200179</v>
      </c>
      <c r="F1338" s="56" t="s">
        <v>21</v>
      </c>
      <c r="G1338" s="56">
        <v>847001</v>
      </c>
      <c r="H1338" s="56" t="s">
        <v>23</v>
      </c>
      <c r="I1338" s="56">
        <v>200179</v>
      </c>
      <c r="J1338" s="66" t="s">
        <v>5697</v>
      </c>
      <c r="K1338" s="66">
        <v>1</v>
      </c>
      <c r="L1338" s="66">
        <v>25000</v>
      </c>
    </row>
    <row r="1339" spans="1:14" ht="15" customHeight="1" x14ac:dyDescent="0.35">
      <c r="A1339" s="66">
        <v>8471305</v>
      </c>
      <c r="B1339" s="66" t="s">
        <v>5695</v>
      </c>
      <c r="C1339" s="66">
        <v>435508</v>
      </c>
      <c r="D1339" s="66" t="s">
        <v>147</v>
      </c>
      <c r="E1339" s="66" t="str">
        <f t="shared" si="25"/>
        <v>847.8471305.1.435508.000000.847001.200179</v>
      </c>
      <c r="F1339" s="56" t="s">
        <v>21</v>
      </c>
      <c r="G1339" s="56">
        <v>847001</v>
      </c>
      <c r="H1339" s="56" t="s">
        <v>23</v>
      </c>
      <c r="I1339" s="56">
        <v>200179</v>
      </c>
      <c r="J1339" s="66" t="s">
        <v>3947</v>
      </c>
      <c r="K1339" s="66">
        <v>1</v>
      </c>
      <c r="L1339" s="66">
        <v>16500</v>
      </c>
      <c r="M1339" s="128">
        <v>16500</v>
      </c>
    </row>
    <row r="1340" spans="1:14" ht="15" customHeight="1" x14ac:dyDescent="0.35">
      <c r="A1340" s="66">
        <v>8471305</v>
      </c>
      <c r="B1340" s="66" t="s">
        <v>5695</v>
      </c>
      <c r="C1340" s="66">
        <v>435410</v>
      </c>
      <c r="D1340" s="66" t="s">
        <v>58</v>
      </c>
      <c r="E1340" s="66" t="str">
        <f t="shared" si="25"/>
        <v>847.8471305.1.435410.000000.847001.200179</v>
      </c>
      <c r="F1340" s="56" t="s">
        <v>21</v>
      </c>
      <c r="G1340" s="56">
        <v>847001</v>
      </c>
      <c r="H1340" s="56" t="s">
        <v>23</v>
      </c>
      <c r="I1340" s="56">
        <v>200179</v>
      </c>
      <c r="J1340" s="66" t="s">
        <v>3945</v>
      </c>
      <c r="K1340" s="66">
        <v>4</v>
      </c>
      <c r="L1340" s="66">
        <v>1000</v>
      </c>
      <c r="M1340" s="128">
        <v>0</v>
      </c>
      <c r="N1340" s="128"/>
    </row>
    <row r="1341" spans="1:14" ht="15" customHeight="1" x14ac:dyDescent="0.35">
      <c r="A1341" s="66">
        <v>8471305</v>
      </c>
      <c r="B1341" s="66" t="s">
        <v>5695</v>
      </c>
      <c r="C1341" s="66">
        <v>435530</v>
      </c>
      <c r="D1341" s="66" t="s">
        <v>150</v>
      </c>
      <c r="E1341" s="66" t="str">
        <f t="shared" ref="E1341:E1367" si="26">CONCATENATE(847,".",A1341,".",1,".",C1341,".","000000",".",G1341,".",I1341)</f>
        <v>847.8471305.1.435530.000000.847001.200179</v>
      </c>
      <c r="F1341" s="56" t="s">
        <v>21</v>
      </c>
      <c r="G1341" s="56">
        <v>847001</v>
      </c>
      <c r="H1341" s="56" t="s">
        <v>23</v>
      </c>
      <c r="I1341" s="56">
        <v>200179</v>
      </c>
      <c r="J1341" s="66" t="s">
        <v>3950</v>
      </c>
      <c r="K1341" s="66">
        <v>20</v>
      </c>
      <c r="L1341" s="66">
        <v>500</v>
      </c>
      <c r="M1341" s="128">
        <v>10000</v>
      </c>
    </row>
    <row r="1342" spans="1:14" ht="15" customHeight="1" x14ac:dyDescent="0.35">
      <c r="A1342" s="66">
        <v>8471305</v>
      </c>
      <c r="B1342" s="66" t="s">
        <v>5695</v>
      </c>
      <c r="C1342" s="66">
        <v>432209</v>
      </c>
      <c r="D1342" s="66" t="s">
        <v>138</v>
      </c>
      <c r="E1342" s="66" t="str">
        <f t="shared" si="26"/>
        <v>847.8471305.1.432209.000000.847001.200179</v>
      </c>
      <c r="F1342" s="56" t="s">
        <v>21</v>
      </c>
      <c r="G1342" s="56">
        <v>847001</v>
      </c>
      <c r="H1342" s="56" t="s">
        <v>23</v>
      </c>
      <c r="I1342" s="56">
        <v>200179</v>
      </c>
      <c r="J1342" s="66" t="s">
        <v>3942</v>
      </c>
      <c r="K1342" s="66">
        <v>1</v>
      </c>
      <c r="L1342" s="66">
        <v>9000</v>
      </c>
      <c r="M1342" s="128">
        <v>9000</v>
      </c>
    </row>
    <row r="1343" spans="1:14" ht="30" customHeight="1" x14ac:dyDescent="0.35">
      <c r="A1343" s="66">
        <v>8471305</v>
      </c>
      <c r="B1343" s="66" t="s">
        <v>5695</v>
      </c>
      <c r="C1343" s="66">
        <v>492316</v>
      </c>
      <c r="D1343" s="66" t="s">
        <v>138</v>
      </c>
      <c r="E1343" s="66" t="str">
        <f t="shared" si="26"/>
        <v>847.8471305.1.492316.000000.847001.300180</v>
      </c>
      <c r="F1343" s="56" t="s">
        <v>21</v>
      </c>
      <c r="G1343" s="56">
        <v>847001</v>
      </c>
      <c r="H1343" s="56" t="s">
        <v>863</v>
      </c>
      <c r="I1343" s="56">
        <v>300180</v>
      </c>
      <c r="J1343" s="66" t="s">
        <v>3952</v>
      </c>
      <c r="K1343" s="66">
        <v>1</v>
      </c>
      <c r="L1343" s="66">
        <v>90000</v>
      </c>
      <c r="M1343" s="128">
        <v>90000</v>
      </c>
    </row>
    <row r="1344" spans="1:14" ht="45" customHeight="1" x14ac:dyDescent="0.35">
      <c r="A1344" s="66">
        <v>8471305</v>
      </c>
      <c r="B1344" s="66" t="s">
        <v>5699</v>
      </c>
      <c r="C1344" s="66">
        <v>420570</v>
      </c>
      <c r="D1344" s="66" t="s">
        <v>25</v>
      </c>
      <c r="E1344" s="66" t="str">
        <f t="shared" si="26"/>
        <v>847.8471305.1.420570.000000.847001.200179</v>
      </c>
      <c r="F1344" s="56" t="s">
        <v>21</v>
      </c>
      <c r="G1344" s="56">
        <v>847001</v>
      </c>
      <c r="H1344" s="56" t="s">
        <v>23</v>
      </c>
      <c r="I1344" s="56">
        <v>200179</v>
      </c>
      <c r="J1344" s="66" t="s">
        <v>3117</v>
      </c>
      <c r="K1344" s="66">
        <v>3</v>
      </c>
      <c r="L1344" s="66">
        <v>200000</v>
      </c>
      <c r="M1344" s="128">
        <v>26770240</v>
      </c>
      <c r="N1344" s="128"/>
    </row>
    <row r="1345" spans="1:13" ht="15" customHeight="1" x14ac:dyDescent="0.35">
      <c r="A1345" s="66">
        <v>8471305</v>
      </c>
      <c r="B1345" s="66" t="s">
        <v>4018</v>
      </c>
      <c r="C1345" s="66">
        <v>420810</v>
      </c>
      <c r="D1345" s="66" t="s">
        <v>454</v>
      </c>
      <c r="E1345" s="56" t="str">
        <f t="shared" si="26"/>
        <v>847.8471305.1.420810.000000.847001.200179</v>
      </c>
      <c r="F1345" s="56" t="s">
        <v>21</v>
      </c>
      <c r="G1345" s="56">
        <v>847001</v>
      </c>
      <c r="H1345" s="56" t="s">
        <v>23</v>
      </c>
      <c r="I1345" s="56">
        <v>200179</v>
      </c>
      <c r="M1345" s="241">
        <v>263915</v>
      </c>
    </row>
    <row r="1346" spans="1:13" ht="15" customHeight="1" x14ac:dyDescent="0.35">
      <c r="A1346" s="66">
        <v>8471305</v>
      </c>
      <c r="B1346" s="66" t="s">
        <v>4018</v>
      </c>
      <c r="C1346" s="66">
        <v>421100</v>
      </c>
      <c r="D1346" s="66" t="s">
        <v>339</v>
      </c>
      <c r="E1346" s="56" t="str">
        <f t="shared" si="26"/>
        <v>847.8471305.1.421100.000000.847001.200179</v>
      </c>
      <c r="F1346" s="56" t="s">
        <v>21</v>
      </c>
      <c r="G1346" s="56">
        <v>847001</v>
      </c>
      <c r="H1346" s="56" t="s">
        <v>23</v>
      </c>
      <c r="I1346" s="56">
        <v>200179</v>
      </c>
      <c r="M1346" s="245"/>
    </row>
    <row r="1347" spans="1:13" ht="15" customHeight="1" x14ac:dyDescent="0.35">
      <c r="A1347" s="66">
        <v>8471305</v>
      </c>
      <c r="B1347" s="66" t="s">
        <v>4018</v>
      </c>
      <c r="C1347" s="66">
        <v>426610</v>
      </c>
      <c r="D1347" s="66" t="s">
        <v>43</v>
      </c>
      <c r="E1347" s="56" t="str">
        <f t="shared" si="26"/>
        <v>847.8471305.1.426610.000000.847001.200179</v>
      </c>
      <c r="F1347" s="56" t="s">
        <v>21</v>
      </c>
      <c r="G1347" s="56">
        <v>847001</v>
      </c>
      <c r="H1347" s="56" t="s">
        <v>23</v>
      </c>
      <c r="I1347" s="56">
        <v>200179</v>
      </c>
      <c r="M1347" s="128">
        <v>914713</v>
      </c>
    </row>
    <row r="1348" spans="1:13" ht="15" customHeight="1" x14ac:dyDescent="0.35">
      <c r="A1348" s="66">
        <v>8471305</v>
      </c>
      <c r="B1348" s="66" t="s">
        <v>4018</v>
      </c>
      <c r="C1348" s="66">
        <v>432205</v>
      </c>
      <c r="D1348" s="66" t="s">
        <v>470</v>
      </c>
      <c r="E1348" s="56" t="str">
        <f t="shared" si="26"/>
        <v>847.8471305.1.432205.000000.847001.200179</v>
      </c>
      <c r="F1348" s="56" t="s">
        <v>21</v>
      </c>
      <c r="G1348" s="56">
        <v>847001</v>
      </c>
      <c r="H1348" s="56" t="s">
        <v>23</v>
      </c>
      <c r="I1348" s="56">
        <v>200179</v>
      </c>
    </row>
    <row r="1349" spans="1:13" ht="15" customHeight="1" x14ac:dyDescent="0.35">
      <c r="A1349" s="66">
        <v>8471305</v>
      </c>
      <c r="B1349" s="66" t="s">
        <v>4018</v>
      </c>
      <c r="C1349" s="66">
        <v>492310</v>
      </c>
      <c r="D1349" s="66" t="s">
        <v>871</v>
      </c>
      <c r="E1349" s="56" t="str">
        <f t="shared" si="26"/>
        <v>847.8471305.1.492310.000000.847001.300180</v>
      </c>
      <c r="F1349" s="56" t="s">
        <v>21</v>
      </c>
      <c r="G1349" s="56">
        <v>847001</v>
      </c>
      <c r="H1349" s="56" t="s">
        <v>863</v>
      </c>
      <c r="I1349" s="56">
        <v>300180</v>
      </c>
    </row>
    <row r="1350" spans="1:13" ht="15" customHeight="1" x14ac:dyDescent="0.35">
      <c r="A1350" s="66">
        <v>8471305</v>
      </c>
      <c r="B1350" s="66" t="s">
        <v>4018</v>
      </c>
      <c r="C1350" s="66">
        <v>495140</v>
      </c>
      <c r="D1350" s="66" t="s">
        <v>882</v>
      </c>
      <c r="E1350" s="56" t="str">
        <f t="shared" si="26"/>
        <v>847.8471305.1.495140.000000.847001.300180</v>
      </c>
      <c r="F1350" s="56" t="s">
        <v>21</v>
      </c>
      <c r="G1350" s="56">
        <v>847001</v>
      </c>
      <c r="H1350" s="56" t="s">
        <v>863</v>
      </c>
      <c r="I1350" s="56">
        <v>300180</v>
      </c>
      <c r="M1350" s="128">
        <v>250000</v>
      </c>
    </row>
    <row r="1351" spans="1:13" ht="15" customHeight="1" x14ac:dyDescent="0.35">
      <c r="A1351" s="66">
        <v>8471150</v>
      </c>
      <c r="B1351" s="66" t="s">
        <v>502</v>
      </c>
      <c r="C1351" s="66">
        <v>420900</v>
      </c>
      <c r="D1351" s="66" t="s">
        <v>28</v>
      </c>
      <c r="E1351" s="56" t="str">
        <f t="shared" si="26"/>
        <v>847.8471150.1.420900.000000.847001.200179</v>
      </c>
      <c r="F1351" s="56" t="s">
        <v>21</v>
      </c>
      <c r="G1351" s="56">
        <v>847001</v>
      </c>
      <c r="H1351" s="56" t="s">
        <v>23</v>
      </c>
      <c r="I1351" s="56">
        <v>200179</v>
      </c>
      <c r="J1351" s="66" t="s">
        <v>6060</v>
      </c>
      <c r="K1351" s="66">
        <v>1</v>
      </c>
      <c r="L1351" s="66">
        <v>4644885</v>
      </c>
      <c r="M1351" s="128">
        <v>4644885</v>
      </c>
    </row>
    <row r="1352" spans="1:13" ht="15" customHeight="1" x14ac:dyDescent="0.35">
      <c r="A1352" s="66">
        <v>8471150</v>
      </c>
      <c r="B1352" s="66" t="s">
        <v>502</v>
      </c>
      <c r="C1352" s="66">
        <v>425510</v>
      </c>
      <c r="D1352" s="66" t="s">
        <v>37</v>
      </c>
      <c r="E1352" s="56" t="str">
        <f t="shared" si="26"/>
        <v>847.8471150.1.425510.000000.847001.200179</v>
      </c>
      <c r="F1352" s="56" t="s">
        <v>21</v>
      </c>
      <c r="G1352" s="56">
        <v>847001</v>
      </c>
      <c r="H1352" s="56" t="s">
        <v>23</v>
      </c>
      <c r="I1352" s="56">
        <v>200179</v>
      </c>
      <c r="J1352" s="66" t="s">
        <v>6061</v>
      </c>
      <c r="K1352" s="66">
        <v>1</v>
      </c>
      <c r="L1352" s="66">
        <v>100002</v>
      </c>
      <c r="M1352" s="128">
        <v>100002</v>
      </c>
    </row>
    <row r="1353" spans="1:13" ht="15" customHeight="1" x14ac:dyDescent="0.35">
      <c r="A1353" s="66">
        <v>8471150</v>
      </c>
      <c r="B1353" s="66" t="s">
        <v>502</v>
      </c>
      <c r="C1353" s="66">
        <v>425550</v>
      </c>
      <c r="D1353" s="66" t="s">
        <v>83</v>
      </c>
      <c r="E1353" s="56" t="str">
        <f t="shared" si="26"/>
        <v>847.8471150.1.425550.000000.847001.200179</v>
      </c>
      <c r="F1353" s="56" t="s">
        <v>21</v>
      </c>
      <c r="G1353" s="56">
        <v>847001</v>
      </c>
      <c r="H1353" s="56" t="s">
        <v>23</v>
      </c>
      <c r="I1353" s="56">
        <v>200179</v>
      </c>
      <c r="J1353" s="66" t="s">
        <v>6061</v>
      </c>
      <c r="K1353" s="66">
        <v>1</v>
      </c>
      <c r="L1353" s="66">
        <v>100002</v>
      </c>
      <c r="M1353" s="128">
        <v>100002</v>
      </c>
    </row>
    <row r="1354" spans="1:13" ht="15" customHeight="1" x14ac:dyDescent="0.35">
      <c r="A1354" s="66">
        <v>8471150</v>
      </c>
      <c r="B1354" s="66" t="s">
        <v>502</v>
      </c>
      <c r="C1354" s="66">
        <v>426610</v>
      </c>
      <c r="D1354" s="66" t="s">
        <v>43</v>
      </c>
      <c r="E1354" s="56" t="str">
        <f t="shared" si="26"/>
        <v>847.8471150.1.426610.000000.847001.200179</v>
      </c>
      <c r="F1354" s="56" t="s">
        <v>21</v>
      </c>
      <c r="G1354" s="56">
        <v>847001</v>
      </c>
      <c r="H1354" s="56" t="s">
        <v>23</v>
      </c>
      <c r="I1354" s="56">
        <v>200179</v>
      </c>
      <c r="J1354" s="66" t="s">
        <v>6064</v>
      </c>
      <c r="K1354" s="66">
        <v>1</v>
      </c>
      <c r="L1354" s="66">
        <v>120000</v>
      </c>
      <c r="M1354" s="128">
        <v>120000</v>
      </c>
    </row>
    <row r="1355" spans="1:13" ht="30" customHeight="1" x14ac:dyDescent="0.35">
      <c r="A1355" s="66">
        <v>8471150</v>
      </c>
      <c r="B1355" s="66" t="s">
        <v>502</v>
      </c>
      <c r="C1355" s="66">
        <v>428090</v>
      </c>
      <c r="D1355" s="66" t="s">
        <v>52</v>
      </c>
      <c r="E1355" s="56" t="str">
        <f t="shared" si="26"/>
        <v>847.8471150.1.428090.000000.847001.200179</v>
      </c>
      <c r="F1355" s="56" t="s">
        <v>21</v>
      </c>
      <c r="G1355" s="56">
        <v>847001</v>
      </c>
      <c r="H1355" s="56" t="s">
        <v>23</v>
      </c>
      <c r="I1355" s="56">
        <v>200179</v>
      </c>
      <c r="J1355" s="66" t="s">
        <v>6065</v>
      </c>
      <c r="K1355" s="66">
        <v>1</v>
      </c>
      <c r="L1355" s="66">
        <v>50001</v>
      </c>
      <c r="M1355" s="128">
        <v>50001</v>
      </c>
    </row>
    <row r="1356" spans="1:13" x14ac:dyDescent="0.35">
      <c r="A1356" s="66">
        <v>8470220</v>
      </c>
      <c r="B1356" s="66" t="s">
        <v>920</v>
      </c>
      <c r="C1356" s="66">
        <v>492316</v>
      </c>
      <c r="D1356" s="66" t="s">
        <v>138</v>
      </c>
      <c r="E1356" s="56" t="str">
        <f t="shared" si="26"/>
        <v>847.8470220.1.492316.000000.847001.300180</v>
      </c>
      <c r="F1356" s="56" t="s">
        <v>21</v>
      </c>
      <c r="G1356" s="56">
        <v>847001</v>
      </c>
      <c r="H1356" s="56" t="s">
        <v>863</v>
      </c>
      <c r="I1356" s="56">
        <v>300180</v>
      </c>
      <c r="J1356" s="66" t="s">
        <v>6079</v>
      </c>
      <c r="K1356" s="66">
        <v>1</v>
      </c>
      <c r="L1356" s="66">
        <v>200000</v>
      </c>
      <c r="M1356" s="245"/>
    </row>
    <row r="1357" spans="1:13" x14ac:dyDescent="0.35">
      <c r="A1357" s="66">
        <v>8470220</v>
      </c>
      <c r="B1357" s="66" t="s">
        <v>920</v>
      </c>
      <c r="C1357" s="66">
        <v>420550</v>
      </c>
      <c r="D1357" s="66" t="s">
        <v>18</v>
      </c>
      <c r="E1357" s="56" t="str">
        <f t="shared" si="26"/>
        <v>847.8470220.1.420550.000000.847001.200179</v>
      </c>
      <c r="F1357" s="56" t="s">
        <v>21</v>
      </c>
      <c r="G1357" s="56">
        <v>847001</v>
      </c>
      <c r="H1357" s="207" t="s">
        <v>23</v>
      </c>
      <c r="I1357" s="56">
        <v>200179</v>
      </c>
      <c r="J1357" s="66" t="s">
        <v>6083</v>
      </c>
      <c r="K1357" s="66">
        <v>1</v>
      </c>
      <c r="L1357" s="66">
        <v>120000</v>
      </c>
      <c r="M1357" s="241">
        <v>60000</v>
      </c>
    </row>
    <row r="1358" spans="1:13" x14ac:dyDescent="0.35">
      <c r="A1358" s="66">
        <v>8470220</v>
      </c>
      <c r="B1358" s="66" t="s">
        <v>920</v>
      </c>
      <c r="C1358" s="66">
        <v>420570</v>
      </c>
      <c r="D1358" s="66" t="s">
        <v>25</v>
      </c>
      <c r="E1358" s="56" t="str">
        <f t="shared" si="26"/>
        <v>847.8470220.1.420570.000000.847001.200179</v>
      </c>
      <c r="F1358" s="56" t="s">
        <v>21</v>
      </c>
      <c r="G1358" s="56">
        <v>847001</v>
      </c>
      <c r="H1358" s="207" t="s">
        <v>23</v>
      </c>
      <c r="I1358" s="56">
        <v>200179</v>
      </c>
      <c r="J1358" s="66" t="s">
        <v>6087</v>
      </c>
      <c r="K1358" s="66">
        <v>1</v>
      </c>
      <c r="L1358" s="66">
        <v>2000000</v>
      </c>
      <c r="M1358" s="241">
        <v>1098050</v>
      </c>
    </row>
    <row r="1359" spans="1:13" x14ac:dyDescent="0.35">
      <c r="A1359" s="66">
        <v>8470220</v>
      </c>
      <c r="B1359" s="66" t="s">
        <v>920</v>
      </c>
      <c r="C1359" s="66">
        <v>428090</v>
      </c>
      <c r="D1359" s="66" t="s">
        <v>52</v>
      </c>
      <c r="E1359" s="56" t="str">
        <f t="shared" si="26"/>
        <v>847.8470220.1.428090.000000.847001.200179</v>
      </c>
      <c r="F1359" s="56" t="s">
        <v>21</v>
      </c>
      <c r="G1359" s="56">
        <v>847001</v>
      </c>
      <c r="H1359" s="207" t="s">
        <v>23</v>
      </c>
      <c r="I1359" s="56">
        <v>200179</v>
      </c>
      <c r="J1359" s="66" t="s">
        <v>6090</v>
      </c>
      <c r="K1359" s="66">
        <v>4</v>
      </c>
      <c r="L1359" s="66">
        <v>32750</v>
      </c>
      <c r="M1359" s="244">
        <v>65500</v>
      </c>
    </row>
    <row r="1360" spans="1:13" x14ac:dyDescent="0.35">
      <c r="A1360" s="66">
        <v>8470220</v>
      </c>
      <c r="B1360" s="66" t="s">
        <v>920</v>
      </c>
      <c r="C1360" s="66">
        <v>425740</v>
      </c>
      <c r="D1360" s="66" t="s">
        <v>655</v>
      </c>
      <c r="E1360" s="56" t="str">
        <f t="shared" si="26"/>
        <v>847.8470220.1.425740.000000.847001.200179</v>
      </c>
      <c r="F1360" s="56" t="s">
        <v>21</v>
      </c>
      <c r="G1360" s="56">
        <v>847001</v>
      </c>
      <c r="H1360" s="207" t="s">
        <v>23</v>
      </c>
      <c r="I1360" s="56">
        <v>200179</v>
      </c>
      <c r="J1360" s="66" t="s">
        <v>6093</v>
      </c>
      <c r="K1360" s="66">
        <v>6</v>
      </c>
      <c r="L1360" s="66">
        <v>500000</v>
      </c>
      <c r="M1360" s="241">
        <v>1500000</v>
      </c>
    </row>
    <row r="1361" spans="1:13" x14ac:dyDescent="0.35">
      <c r="A1361" s="66">
        <v>8470220</v>
      </c>
      <c r="B1361" s="66" t="s">
        <v>920</v>
      </c>
      <c r="C1361" s="66">
        <v>426610</v>
      </c>
      <c r="D1361" s="66" t="s">
        <v>43</v>
      </c>
      <c r="E1361" s="56" t="str">
        <f t="shared" si="26"/>
        <v>847.8470220.1.426610.000000.847001.200179</v>
      </c>
      <c r="F1361" s="56" t="s">
        <v>21</v>
      </c>
      <c r="G1361" s="56">
        <v>847001</v>
      </c>
      <c r="H1361" s="207" t="s">
        <v>23</v>
      </c>
      <c r="I1361" s="56">
        <v>200179</v>
      </c>
      <c r="J1361" s="66" t="s">
        <v>6096</v>
      </c>
      <c r="K1361" s="66">
        <v>1</v>
      </c>
      <c r="L1361" s="66">
        <v>100000</v>
      </c>
      <c r="M1361" s="241">
        <v>50000</v>
      </c>
    </row>
    <row r="1362" spans="1:13" x14ac:dyDescent="0.35">
      <c r="A1362" s="66">
        <v>8470220</v>
      </c>
      <c r="B1362" s="66" t="s">
        <v>920</v>
      </c>
      <c r="C1362" s="66">
        <v>432205</v>
      </c>
      <c r="D1362" s="66" t="s">
        <v>470</v>
      </c>
      <c r="E1362" s="56" t="str">
        <f t="shared" si="26"/>
        <v>847.8470220.1.432205.000000.847001.200179</v>
      </c>
      <c r="F1362" s="56" t="s">
        <v>21</v>
      </c>
      <c r="G1362" s="56">
        <v>847001</v>
      </c>
      <c r="H1362" s="207" t="s">
        <v>23</v>
      </c>
      <c r="I1362" s="56">
        <v>200179</v>
      </c>
      <c r="J1362" s="66" t="s">
        <v>6098</v>
      </c>
      <c r="K1362" s="66">
        <v>1</v>
      </c>
      <c r="L1362" s="66">
        <v>20000</v>
      </c>
      <c r="M1362" s="241">
        <v>10000</v>
      </c>
    </row>
    <row r="1363" spans="1:13" x14ac:dyDescent="0.35">
      <c r="A1363" s="66">
        <v>8470220</v>
      </c>
      <c r="B1363" s="66" t="s">
        <v>920</v>
      </c>
      <c r="C1363" s="66">
        <v>425510</v>
      </c>
      <c r="D1363" s="66" t="s">
        <v>37</v>
      </c>
      <c r="E1363" s="56" t="str">
        <f t="shared" si="26"/>
        <v>847.8470220.1.425510.000000.847001.200179</v>
      </c>
      <c r="F1363" s="56" t="s">
        <v>21</v>
      </c>
      <c r="G1363" s="56">
        <v>847001</v>
      </c>
      <c r="H1363" s="207" t="s">
        <v>23</v>
      </c>
      <c r="I1363" s="56">
        <v>200179</v>
      </c>
      <c r="J1363" s="66" t="s">
        <v>6100</v>
      </c>
      <c r="K1363" s="66">
        <v>4</v>
      </c>
      <c r="L1363" s="66">
        <v>5000</v>
      </c>
      <c r="M1363" s="241">
        <v>10000</v>
      </c>
    </row>
    <row r="1364" spans="1:13" x14ac:dyDescent="0.35">
      <c r="A1364" s="66">
        <v>8470220</v>
      </c>
      <c r="B1364" s="66" t="s">
        <v>920</v>
      </c>
      <c r="C1364" s="66">
        <v>425550</v>
      </c>
      <c r="D1364" s="66" t="s">
        <v>83</v>
      </c>
      <c r="E1364" s="56" t="str">
        <f t="shared" si="26"/>
        <v>847.8470220.1.425550.000000.847001.200179</v>
      </c>
      <c r="F1364" s="56" t="s">
        <v>21</v>
      </c>
      <c r="G1364" s="56">
        <v>847001</v>
      </c>
      <c r="H1364" s="207" t="s">
        <v>23</v>
      </c>
      <c r="I1364" s="56">
        <v>200179</v>
      </c>
      <c r="J1364" s="66" t="s">
        <v>6103</v>
      </c>
      <c r="K1364" s="66">
        <v>2</v>
      </c>
      <c r="L1364" s="66">
        <v>25000</v>
      </c>
      <c r="M1364" s="240">
        <v>25000</v>
      </c>
    </row>
    <row r="1365" spans="1:13" x14ac:dyDescent="0.35">
      <c r="A1365" s="66">
        <v>8470220</v>
      </c>
      <c r="B1365" s="66" t="s">
        <v>920</v>
      </c>
      <c r="C1365" s="66">
        <v>425900</v>
      </c>
      <c r="D1365" s="66" t="s">
        <v>40</v>
      </c>
      <c r="E1365" s="56" t="str">
        <f t="shared" si="26"/>
        <v>847.8470220.1.425900.000000.847001.200179</v>
      </c>
      <c r="F1365" s="56" t="s">
        <v>21</v>
      </c>
      <c r="G1365" s="56">
        <v>847001</v>
      </c>
      <c r="H1365" s="207" t="s">
        <v>23</v>
      </c>
      <c r="I1365" s="56">
        <v>200179</v>
      </c>
      <c r="J1365" s="66" t="s">
        <v>6105</v>
      </c>
      <c r="K1365" s="66">
        <v>12</v>
      </c>
      <c r="L1365" s="66">
        <v>2000</v>
      </c>
      <c r="M1365" s="241">
        <v>12000</v>
      </c>
    </row>
    <row r="1366" spans="1:13" x14ac:dyDescent="0.35">
      <c r="A1366" s="66">
        <v>8470220</v>
      </c>
      <c r="B1366" s="66" t="s">
        <v>920</v>
      </c>
      <c r="C1366" s="66">
        <v>428640</v>
      </c>
      <c r="D1366" s="66" t="s">
        <v>55</v>
      </c>
      <c r="E1366" s="56" t="str">
        <f t="shared" si="26"/>
        <v>847.8470220.1.428640.000000.847001.200179</v>
      </c>
      <c r="F1366" s="56" t="s">
        <v>21</v>
      </c>
      <c r="G1366" s="56">
        <v>847001</v>
      </c>
      <c r="H1366" s="207" t="s">
        <v>23</v>
      </c>
      <c r="I1366" s="56">
        <v>200179</v>
      </c>
      <c r="J1366" s="66" t="s">
        <v>6108</v>
      </c>
      <c r="K1366" s="66">
        <v>1</v>
      </c>
      <c r="L1366" s="66">
        <v>40000</v>
      </c>
      <c r="M1366" s="241">
        <v>20000</v>
      </c>
    </row>
    <row r="1367" spans="1:13" x14ac:dyDescent="0.35">
      <c r="A1367" s="66">
        <v>8470220</v>
      </c>
      <c r="B1367" s="66" t="s">
        <v>920</v>
      </c>
      <c r="C1367" s="66">
        <v>421700</v>
      </c>
      <c r="D1367" s="66" t="s">
        <v>34</v>
      </c>
      <c r="E1367" s="56" t="str">
        <f t="shared" si="26"/>
        <v>847.8470220.1.421700.000000.847001.200179</v>
      </c>
      <c r="F1367" s="56" t="s">
        <v>21</v>
      </c>
      <c r="G1367" s="56">
        <v>847001</v>
      </c>
      <c r="H1367" s="207" t="s">
        <v>23</v>
      </c>
      <c r="I1367" s="56">
        <v>200179</v>
      </c>
      <c r="J1367" s="66" t="s">
        <v>6110</v>
      </c>
      <c r="K1367" s="66">
        <v>1</v>
      </c>
      <c r="L1367" s="66">
        <v>750000</v>
      </c>
      <c r="M1367" s="241">
        <v>375000</v>
      </c>
    </row>
    <row r="1368" spans="1:13" x14ac:dyDescent="0.35">
      <c r="M1368" s="128">
        <f>SUM(M2:M1367)</f>
        <v>829587259.4172076</v>
      </c>
    </row>
    <row r="1369" spans="1:13" x14ac:dyDescent="0.35">
      <c r="M1369" s="128">
        <v>829562999.41720772</v>
      </c>
    </row>
    <row r="1370" spans="1:13" x14ac:dyDescent="0.35">
      <c r="M1370" s="128">
        <f>M1368-M1369</f>
        <v>24259.999999880791</v>
      </c>
    </row>
  </sheetData>
  <autoFilter ref="A1:M137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sheetViews>
  <sheetFormatPr defaultRowHeight="14.5" x14ac:dyDescent="0.35"/>
  <cols>
    <col min="1" max="1" width="13.26953125" bestFit="1" customWidth="1"/>
    <col min="2" max="2" width="68.54296875" bestFit="1" customWidth="1"/>
    <col min="3" max="5" width="25.7265625" style="20" bestFit="1" customWidth="1"/>
    <col min="6" max="6" width="26.26953125" style="20" bestFit="1" customWidth="1"/>
    <col min="7" max="7" width="25.7265625" style="20" bestFit="1" customWidth="1"/>
    <col min="8" max="10" width="42.81640625" style="20" bestFit="1" customWidth="1"/>
  </cols>
  <sheetData>
    <row r="1" spans="1:10" x14ac:dyDescent="0.35">
      <c r="A1" s="219" t="s">
        <v>2</v>
      </c>
      <c r="B1" s="219" t="s">
        <v>3</v>
      </c>
      <c r="C1" s="220" t="s">
        <v>6131</v>
      </c>
      <c r="D1" s="220" t="s">
        <v>6132</v>
      </c>
      <c r="E1" s="220" t="s">
        <v>6133</v>
      </c>
      <c r="F1" s="220" t="s">
        <v>6134</v>
      </c>
      <c r="G1" s="220" t="s">
        <v>6135</v>
      </c>
      <c r="H1" s="220" t="s">
        <v>6136</v>
      </c>
      <c r="I1" s="220" t="s">
        <v>6137</v>
      </c>
      <c r="J1" s="220" t="s">
        <v>6141</v>
      </c>
    </row>
    <row r="2" spans="1:10" x14ac:dyDescent="0.35">
      <c r="A2">
        <v>420120</v>
      </c>
      <c r="B2" t="s">
        <v>69</v>
      </c>
      <c r="C2" s="61">
        <v>787666.24</v>
      </c>
      <c r="D2" s="61">
        <v>304115.92</v>
      </c>
      <c r="E2" s="61">
        <v>-493500</v>
      </c>
      <c r="F2" s="61">
        <v>400000</v>
      </c>
      <c r="G2" s="61"/>
      <c r="H2" s="61">
        <v>500000</v>
      </c>
      <c r="I2" s="61">
        <v>520000</v>
      </c>
      <c r="J2" s="61">
        <v>490000</v>
      </c>
    </row>
    <row r="3" spans="1:10" x14ac:dyDescent="0.35">
      <c r="A3">
        <v>420130</v>
      </c>
      <c r="B3" t="s">
        <v>418</v>
      </c>
      <c r="C3" s="61">
        <v>109500</v>
      </c>
      <c r="D3" s="61">
        <v>135000</v>
      </c>
      <c r="E3" s="61">
        <v>543500</v>
      </c>
      <c r="F3" s="61">
        <v>319725</v>
      </c>
      <c r="G3" s="61">
        <v>83515</v>
      </c>
      <c r="H3" s="61">
        <v>295000</v>
      </c>
      <c r="I3" s="61">
        <v>295000</v>
      </c>
      <c r="J3" s="61">
        <v>295000</v>
      </c>
    </row>
    <row r="4" spans="1:10" x14ac:dyDescent="0.35">
      <c r="A4">
        <v>420310</v>
      </c>
      <c r="B4" t="s">
        <v>327</v>
      </c>
      <c r="C4" s="61">
        <v>11085216.67</v>
      </c>
      <c r="D4" s="61">
        <v>10507187.92</v>
      </c>
      <c r="E4" s="61">
        <v>11146116.6</v>
      </c>
      <c r="F4" s="61">
        <v>8284070</v>
      </c>
      <c r="G4" s="61">
        <v>2995204.41</v>
      </c>
      <c r="H4" s="61">
        <v>8921787.3500000015</v>
      </c>
      <c r="I4" s="61">
        <v>8921787.3499999996</v>
      </c>
      <c r="J4" s="61">
        <v>8921787.3500000015</v>
      </c>
    </row>
    <row r="5" spans="1:10" x14ac:dyDescent="0.35">
      <c r="A5">
        <v>420550</v>
      </c>
      <c r="B5" t="s">
        <v>18</v>
      </c>
      <c r="C5" s="61">
        <v>184630.62</v>
      </c>
      <c r="D5" s="61">
        <v>491712.83999999997</v>
      </c>
      <c r="E5" s="61">
        <v>149237.89000000001</v>
      </c>
      <c r="F5" s="61">
        <v>109861</v>
      </c>
      <c r="G5" s="61">
        <v>27566.75</v>
      </c>
      <c r="H5" s="61">
        <v>1761620</v>
      </c>
      <c r="I5" s="61">
        <v>2827677.5</v>
      </c>
      <c r="J5" s="61">
        <v>3880580</v>
      </c>
    </row>
    <row r="6" spans="1:10" x14ac:dyDescent="0.35">
      <c r="A6">
        <v>420570</v>
      </c>
      <c r="B6" t="s">
        <v>25</v>
      </c>
      <c r="C6" s="61">
        <v>167121.5</v>
      </c>
      <c r="D6" s="61">
        <v>120474.4</v>
      </c>
      <c r="E6" s="61">
        <v>105415.14</v>
      </c>
      <c r="F6" s="61">
        <v>409202</v>
      </c>
      <c r="G6" s="61">
        <v>4040.3</v>
      </c>
      <c r="H6" s="61">
        <v>37225230</v>
      </c>
      <c r="I6" s="61">
        <v>37560130</v>
      </c>
      <c r="J6" s="61">
        <v>36694580</v>
      </c>
    </row>
    <row r="7" spans="1:10" x14ac:dyDescent="0.35">
      <c r="A7">
        <v>420810</v>
      </c>
      <c r="B7" t="s">
        <v>454</v>
      </c>
      <c r="C7" s="61">
        <v>5695281.6399999997</v>
      </c>
      <c r="D7" s="61">
        <v>851424.58000000007</v>
      </c>
      <c r="E7" s="61">
        <v>1444211.65</v>
      </c>
      <c r="F7" s="61">
        <v>2100000</v>
      </c>
      <c r="G7" s="61">
        <v>300000</v>
      </c>
      <c r="H7" s="61">
        <v>13967178</v>
      </c>
      <c r="I7" s="61">
        <v>16414809</v>
      </c>
      <c r="J7" s="61">
        <v>19710778</v>
      </c>
    </row>
    <row r="8" spans="1:10" x14ac:dyDescent="0.35">
      <c r="A8">
        <v>420900</v>
      </c>
      <c r="B8" t="s">
        <v>28</v>
      </c>
      <c r="C8" s="61">
        <v>1429997.3</v>
      </c>
      <c r="D8" s="61">
        <v>2439034.08</v>
      </c>
      <c r="E8" s="61">
        <v>2695109.45</v>
      </c>
      <c r="F8" s="61">
        <v>3219289</v>
      </c>
      <c r="G8" s="61">
        <v>339046.71</v>
      </c>
      <c r="H8" s="61">
        <v>3872238</v>
      </c>
      <c r="I8" s="61">
        <v>4646385</v>
      </c>
      <c r="J8" s="61">
        <v>5575362</v>
      </c>
    </row>
    <row r="9" spans="1:10" x14ac:dyDescent="0.35">
      <c r="A9">
        <v>421000</v>
      </c>
      <c r="B9" t="s">
        <v>31</v>
      </c>
      <c r="C9" s="61">
        <v>1068485.7000000002</v>
      </c>
      <c r="D9" s="61">
        <v>2404225.52</v>
      </c>
      <c r="E9" s="61">
        <v>460065.57</v>
      </c>
      <c r="F9" s="61">
        <v>134501</v>
      </c>
      <c r="G9" s="61">
        <v>134500</v>
      </c>
      <c r="H9" s="61">
        <v>1491000</v>
      </c>
      <c r="I9" s="61">
        <v>1555412.5</v>
      </c>
      <c r="J9" s="61">
        <v>1424412.5</v>
      </c>
    </row>
    <row r="10" spans="1:10" x14ac:dyDescent="0.35">
      <c r="A10">
        <v>421100</v>
      </c>
      <c r="B10" t="s">
        <v>339</v>
      </c>
      <c r="C10" s="61">
        <v>8402324.3499999996</v>
      </c>
      <c r="D10" s="61">
        <v>5295365.58</v>
      </c>
      <c r="E10" s="61">
        <v>27841721.459999997</v>
      </c>
      <c r="F10" s="61">
        <v>9124106</v>
      </c>
      <c r="G10" s="61">
        <v>1184032.5800000003</v>
      </c>
      <c r="H10" s="61">
        <v>13543479.800000001</v>
      </c>
      <c r="I10" s="61">
        <v>14293740.460000001</v>
      </c>
      <c r="J10" s="61">
        <v>15114911.558000002</v>
      </c>
    </row>
    <row r="11" spans="1:10" x14ac:dyDescent="0.35">
      <c r="A11">
        <v>421600</v>
      </c>
      <c r="B11" t="s">
        <v>309</v>
      </c>
      <c r="C11" s="61">
        <v>7859664.8800000008</v>
      </c>
      <c r="D11" s="61">
        <v>9750717.2599999998</v>
      </c>
      <c r="E11" s="61">
        <v>9751370.0099999998</v>
      </c>
      <c r="F11" s="61">
        <v>7496200</v>
      </c>
      <c r="G11" s="61">
        <v>1254059.8</v>
      </c>
      <c r="H11" s="61">
        <v>9388680</v>
      </c>
      <c r="I11" s="61">
        <v>9388680</v>
      </c>
      <c r="J11" s="61">
        <v>9388680</v>
      </c>
    </row>
    <row r="12" spans="1:10" x14ac:dyDescent="0.35">
      <c r="A12">
        <v>421700</v>
      </c>
      <c r="B12" t="s">
        <v>34</v>
      </c>
      <c r="C12" s="61">
        <v>658540.72</v>
      </c>
      <c r="D12" s="61">
        <v>725941.01</v>
      </c>
      <c r="E12" s="61">
        <v>1198952.9599999997</v>
      </c>
      <c r="F12" s="61">
        <v>972421</v>
      </c>
      <c r="G12" s="61">
        <v>148176.88</v>
      </c>
      <c r="H12" s="61">
        <v>2068004</v>
      </c>
      <c r="I12" s="61">
        <v>1250000</v>
      </c>
      <c r="J12" s="61">
        <v>4707997</v>
      </c>
    </row>
    <row r="13" spans="1:10" x14ac:dyDescent="0.35">
      <c r="A13">
        <v>422100</v>
      </c>
      <c r="B13" t="s">
        <v>508</v>
      </c>
      <c r="C13" s="61">
        <v>144093.95000000001</v>
      </c>
      <c r="D13" s="61">
        <v>198501.1</v>
      </c>
      <c r="E13" s="61">
        <v>3122.05</v>
      </c>
      <c r="F13" s="61">
        <v>209066</v>
      </c>
      <c r="G13" s="61">
        <v>100000</v>
      </c>
      <c r="H13" s="61">
        <v>12000</v>
      </c>
      <c r="I13" s="61">
        <v>74400</v>
      </c>
      <c r="J13" s="61">
        <v>117000</v>
      </c>
    </row>
    <row r="14" spans="1:10" x14ac:dyDescent="0.35">
      <c r="A14">
        <v>422900</v>
      </c>
      <c r="B14" t="s">
        <v>587</v>
      </c>
      <c r="C14" s="61">
        <v>0</v>
      </c>
      <c r="D14" s="61">
        <v>0</v>
      </c>
      <c r="E14" s="61">
        <v>15988.5</v>
      </c>
      <c r="F14" s="61">
        <v>61934</v>
      </c>
      <c r="G14" s="61">
        <v>36070.33</v>
      </c>
      <c r="H14" s="61">
        <v>310500</v>
      </c>
      <c r="I14" s="61">
        <v>0</v>
      </c>
      <c r="J14" s="61">
        <v>0</v>
      </c>
    </row>
    <row r="15" spans="1:10" x14ac:dyDescent="0.35">
      <c r="A15">
        <v>425100</v>
      </c>
      <c r="B15" t="s">
        <v>79</v>
      </c>
      <c r="C15" s="61">
        <v>581045.24</v>
      </c>
      <c r="D15" s="61">
        <v>5913007.75</v>
      </c>
      <c r="E15" s="61">
        <v>2482845.8699999996</v>
      </c>
      <c r="F15" s="61">
        <v>3537655</v>
      </c>
      <c r="G15" s="61">
        <v>620757.53</v>
      </c>
      <c r="H15" s="61">
        <v>7070992.3987999996</v>
      </c>
      <c r="I15" s="61">
        <v>7927000.0399999991</v>
      </c>
      <c r="J15" s="61">
        <v>8403333</v>
      </c>
    </row>
    <row r="16" spans="1:10" x14ac:dyDescent="0.35">
      <c r="A16">
        <v>425300</v>
      </c>
      <c r="B16" t="s">
        <v>423</v>
      </c>
      <c r="C16" s="61">
        <v>41098.230000000003</v>
      </c>
      <c r="D16" s="61">
        <v>20258.04</v>
      </c>
      <c r="E16" s="61">
        <v>2000.5</v>
      </c>
      <c r="F16" s="61">
        <v>3511</v>
      </c>
      <c r="G16" s="61">
        <v>573.08000000000004</v>
      </c>
      <c r="H16" s="61">
        <v>3600</v>
      </c>
      <c r="I16" s="61">
        <v>4800</v>
      </c>
      <c r="J16" s="61">
        <v>6000</v>
      </c>
    </row>
    <row r="17" spans="1:10" x14ac:dyDescent="0.35">
      <c r="A17">
        <v>425350</v>
      </c>
      <c r="B17" t="s">
        <v>426</v>
      </c>
      <c r="C17" s="61">
        <v>53105.47</v>
      </c>
      <c r="D17" s="61">
        <v>76670.31</v>
      </c>
      <c r="E17" s="61">
        <v>71796.92</v>
      </c>
      <c r="F17" s="61">
        <v>87500</v>
      </c>
      <c r="G17" s="61">
        <v>25814.9200000001</v>
      </c>
      <c r="H17" s="61">
        <v>90000</v>
      </c>
      <c r="I17" s="61">
        <v>96000</v>
      </c>
      <c r="J17" s="61">
        <v>102000</v>
      </c>
    </row>
    <row r="18" spans="1:10" x14ac:dyDescent="0.35">
      <c r="A18">
        <v>425510</v>
      </c>
      <c r="B18" t="s">
        <v>37</v>
      </c>
      <c r="C18" s="61">
        <v>9149933.7099999953</v>
      </c>
      <c r="D18" s="61">
        <v>22006417.710000005</v>
      </c>
      <c r="E18" s="61">
        <v>4201523.9399999995</v>
      </c>
      <c r="F18" s="61">
        <v>3408789</v>
      </c>
      <c r="G18" s="61">
        <v>1358731.0699999998</v>
      </c>
      <c r="H18" s="61">
        <v>9814821</v>
      </c>
      <c r="I18" s="61">
        <v>10272383.34</v>
      </c>
      <c r="J18" s="61">
        <v>12229237.012499999</v>
      </c>
    </row>
    <row r="19" spans="1:10" x14ac:dyDescent="0.35">
      <c r="A19">
        <v>425550</v>
      </c>
      <c r="B19" t="s">
        <v>83</v>
      </c>
      <c r="C19" s="61">
        <v>6178.69</v>
      </c>
      <c r="D19" s="61">
        <v>485784.96000000008</v>
      </c>
      <c r="E19" s="61">
        <v>79093.7</v>
      </c>
      <c r="F19" s="61">
        <v>90276</v>
      </c>
      <c r="G19" s="61">
        <v>4515.0200000000004</v>
      </c>
      <c r="H19" s="61">
        <v>2743957</v>
      </c>
      <c r="I19" s="61">
        <v>2923941.9997</v>
      </c>
      <c r="J19" s="61">
        <v>3103961.9994999999</v>
      </c>
    </row>
    <row r="20" spans="1:10" x14ac:dyDescent="0.35">
      <c r="A20">
        <v>425720</v>
      </c>
      <c r="B20" t="s">
        <v>126</v>
      </c>
      <c r="C20" s="61">
        <v>55955.5</v>
      </c>
      <c r="D20" s="61">
        <v>963988.45</v>
      </c>
      <c r="E20" s="61">
        <v>1520699.6700000002</v>
      </c>
      <c r="F20" s="61">
        <v>2508953</v>
      </c>
      <c r="G20" s="61">
        <v>577646.56000000006</v>
      </c>
      <c r="H20" s="61">
        <v>4592470</v>
      </c>
      <c r="I20" s="61">
        <v>4340820</v>
      </c>
      <c r="J20" s="61">
        <v>4415224</v>
      </c>
    </row>
    <row r="21" spans="1:10" x14ac:dyDescent="0.35">
      <c r="A21">
        <v>425740</v>
      </c>
      <c r="B21" t="s">
        <v>655</v>
      </c>
      <c r="C21" s="61">
        <v>180843.83</v>
      </c>
      <c r="D21" s="61">
        <v>0</v>
      </c>
      <c r="E21" s="61">
        <v>0</v>
      </c>
      <c r="F21" s="61"/>
      <c r="G21" s="61"/>
      <c r="H21" s="61">
        <v>1500000</v>
      </c>
      <c r="I21" s="61">
        <v>1500000</v>
      </c>
      <c r="J21" s="61">
        <v>1500000</v>
      </c>
    </row>
    <row r="22" spans="1:10" x14ac:dyDescent="0.35">
      <c r="A22">
        <v>425741</v>
      </c>
      <c r="B22" t="s">
        <v>633</v>
      </c>
      <c r="C22" s="61">
        <v>94937565.24000001</v>
      </c>
      <c r="D22" s="61">
        <v>109473675.02</v>
      </c>
      <c r="E22" s="61">
        <v>72208398.00999999</v>
      </c>
      <c r="F22" s="61"/>
      <c r="G22" s="61"/>
      <c r="H22" s="61">
        <v>79677000</v>
      </c>
      <c r="I22" s="61">
        <v>92358000</v>
      </c>
      <c r="J22" s="61">
        <v>105684750</v>
      </c>
    </row>
    <row r="23" spans="1:10" x14ac:dyDescent="0.35">
      <c r="A23">
        <v>425742</v>
      </c>
      <c r="B23" t="s">
        <v>528</v>
      </c>
      <c r="C23" s="61">
        <v>740812.13</v>
      </c>
      <c r="D23" s="61">
        <v>5729189.4000000004</v>
      </c>
      <c r="E23" s="61">
        <v>1588063.24</v>
      </c>
      <c r="F23" s="61">
        <v>2152196</v>
      </c>
      <c r="G23" s="61">
        <v>273993.74</v>
      </c>
      <c r="H23" s="61">
        <v>2180000</v>
      </c>
      <c r="I23" s="61">
        <v>2590000</v>
      </c>
      <c r="J23" s="61">
        <v>3090000</v>
      </c>
    </row>
    <row r="24" spans="1:10" x14ac:dyDescent="0.35">
      <c r="A24">
        <v>425743</v>
      </c>
      <c r="B24" t="s">
        <v>106</v>
      </c>
      <c r="C24" s="61">
        <v>3500875</v>
      </c>
      <c r="D24" s="61">
        <v>7340000</v>
      </c>
      <c r="E24" s="61">
        <v>2010000</v>
      </c>
      <c r="F24" s="61">
        <v>720000</v>
      </c>
      <c r="G24" s="61">
        <v>720000</v>
      </c>
      <c r="H24" s="61">
        <v>240000</v>
      </c>
      <c r="I24" s="61">
        <v>0</v>
      </c>
      <c r="J24" s="61">
        <v>0</v>
      </c>
    </row>
    <row r="25" spans="1:10" x14ac:dyDescent="0.35">
      <c r="A25">
        <v>425744</v>
      </c>
      <c r="B25" t="s">
        <v>109</v>
      </c>
      <c r="C25" s="61">
        <v>4336.82</v>
      </c>
      <c r="D25" s="61">
        <v>0</v>
      </c>
      <c r="E25" s="61">
        <v>0</v>
      </c>
      <c r="F25" s="61">
        <v>1</v>
      </c>
      <c r="G25" s="61"/>
      <c r="H25" s="61">
        <v>4816800</v>
      </c>
      <c r="I25" s="61">
        <v>5724000</v>
      </c>
      <c r="J25" s="61">
        <v>6107400</v>
      </c>
    </row>
    <row r="26" spans="1:10" x14ac:dyDescent="0.35">
      <c r="A26">
        <v>425745</v>
      </c>
      <c r="B26" t="s">
        <v>112</v>
      </c>
      <c r="C26" s="61">
        <v>753383.32000000007</v>
      </c>
      <c r="D26" s="61">
        <v>2811698.8</v>
      </c>
      <c r="E26" s="61">
        <v>1730271.5899999999</v>
      </c>
      <c r="F26" s="61">
        <v>1403064</v>
      </c>
      <c r="G26" s="61">
        <v>632845</v>
      </c>
      <c r="H26" s="61">
        <v>2629904</v>
      </c>
      <c r="I26" s="61">
        <v>3371287</v>
      </c>
      <c r="J26" s="61">
        <v>3555424</v>
      </c>
    </row>
    <row r="27" spans="1:10" x14ac:dyDescent="0.35">
      <c r="A27">
        <v>425746</v>
      </c>
      <c r="B27" t="s">
        <v>548</v>
      </c>
      <c r="C27" s="61">
        <v>7066550.8099999996</v>
      </c>
      <c r="D27" s="61">
        <v>9622796.0299999993</v>
      </c>
      <c r="E27" s="61">
        <v>3208631.86</v>
      </c>
      <c r="F27" s="61">
        <v>6886815</v>
      </c>
      <c r="G27" s="61">
        <v>-22192.57</v>
      </c>
      <c r="H27" s="61">
        <v>10315850</v>
      </c>
      <c r="I27" s="61">
        <v>10243400</v>
      </c>
      <c r="J27" s="61">
        <v>10255900</v>
      </c>
    </row>
    <row r="28" spans="1:10" x14ac:dyDescent="0.35">
      <c r="A28">
        <v>425747</v>
      </c>
      <c r="B28" t="s">
        <v>551</v>
      </c>
      <c r="C28" s="61">
        <v>95364264.25</v>
      </c>
      <c r="D28" s="61">
        <v>1057127.58</v>
      </c>
      <c r="E28" s="61">
        <v>667536.03</v>
      </c>
      <c r="F28" s="61">
        <v>213000</v>
      </c>
      <c r="G28" s="61"/>
      <c r="H28" s="61">
        <v>225000</v>
      </c>
      <c r="I28" s="61">
        <v>225000</v>
      </c>
      <c r="J28" s="61">
        <v>225000</v>
      </c>
    </row>
    <row r="29" spans="1:10" x14ac:dyDescent="0.35">
      <c r="A29">
        <v>425749</v>
      </c>
      <c r="B29" t="s">
        <v>115</v>
      </c>
      <c r="C29" s="61">
        <v>0</v>
      </c>
      <c r="D29" s="61">
        <v>0</v>
      </c>
      <c r="E29" s="61">
        <v>26246723.920000002</v>
      </c>
      <c r="F29" s="61">
        <v>112772759</v>
      </c>
      <c r="G29" s="61">
        <v>45891287.129999995</v>
      </c>
      <c r="H29" s="61">
        <v>176097695</v>
      </c>
      <c r="I29" s="61">
        <v>207516375</v>
      </c>
      <c r="J29" s="61">
        <v>239834163</v>
      </c>
    </row>
    <row r="30" spans="1:10" x14ac:dyDescent="0.35">
      <c r="A30">
        <v>425750</v>
      </c>
      <c r="B30" t="s">
        <v>554</v>
      </c>
      <c r="C30" s="61">
        <v>15300</v>
      </c>
      <c r="D30" s="61">
        <v>4184.5</v>
      </c>
      <c r="E30" s="61">
        <v>-16200</v>
      </c>
      <c r="F30" s="61">
        <v>25000</v>
      </c>
      <c r="G30" s="61">
        <v>25000</v>
      </c>
      <c r="H30" s="61">
        <v>887068.76</v>
      </c>
      <c r="I30" s="61">
        <v>48641.36</v>
      </c>
      <c r="J30" s="61">
        <v>48641.36</v>
      </c>
    </row>
    <row r="31" spans="1:10" x14ac:dyDescent="0.35">
      <c r="A31">
        <v>425760</v>
      </c>
      <c r="B31" t="s">
        <v>169</v>
      </c>
      <c r="C31" s="61">
        <v>79226.8</v>
      </c>
      <c r="D31" s="61">
        <v>865669.37</v>
      </c>
      <c r="E31" s="61">
        <v>27430.98</v>
      </c>
      <c r="F31" s="61">
        <v>105021</v>
      </c>
      <c r="G31" s="61">
        <v>20948</v>
      </c>
      <c r="H31" s="61">
        <v>1457500</v>
      </c>
      <c r="I31" s="61">
        <v>1539500</v>
      </c>
      <c r="J31" s="61">
        <v>1556700</v>
      </c>
    </row>
    <row r="32" spans="1:10" x14ac:dyDescent="0.35">
      <c r="A32">
        <v>425761</v>
      </c>
      <c r="B32" t="s">
        <v>288</v>
      </c>
      <c r="C32" s="61">
        <v>826094.05</v>
      </c>
      <c r="D32" s="61">
        <v>783042.21</v>
      </c>
      <c r="E32" s="61">
        <v>537386.89</v>
      </c>
      <c r="F32" s="61">
        <v>460997</v>
      </c>
      <c r="G32" s="61">
        <v>18869.47</v>
      </c>
      <c r="H32" s="61">
        <v>2370500</v>
      </c>
      <c r="I32" s="61">
        <v>2695500</v>
      </c>
      <c r="J32" s="61">
        <v>3020500</v>
      </c>
    </row>
    <row r="33" spans="1:10" x14ac:dyDescent="0.35">
      <c r="A33">
        <v>425762</v>
      </c>
      <c r="B33" t="s">
        <v>600</v>
      </c>
      <c r="C33" s="61">
        <v>363847.16</v>
      </c>
      <c r="D33" s="61">
        <v>766232.81</v>
      </c>
      <c r="E33" s="61">
        <v>263497.54000000004</v>
      </c>
      <c r="F33" s="61">
        <v>59066</v>
      </c>
      <c r="G33" s="61"/>
      <c r="H33" s="61">
        <v>6572388.8888888899</v>
      </c>
      <c r="I33" s="61">
        <v>6900008.3333333349</v>
      </c>
      <c r="J33" s="61">
        <v>7242383.7500000019</v>
      </c>
    </row>
    <row r="34" spans="1:10" x14ac:dyDescent="0.35">
      <c r="A34">
        <v>425763</v>
      </c>
      <c r="B34" t="s">
        <v>129</v>
      </c>
      <c r="C34" s="61">
        <v>693103.85999999987</v>
      </c>
      <c r="D34" s="61">
        <v>748513.72</v>
      </c>
      <c r="E34" s="61">
        <v>1440754.8699999999</v>
      </c>
      <c r="F34" s="61">
        <v>888872</v>
      </c>
      <c r="G34" s="61">
        <v>527092.52999999991</v>
      </c>
      <c r="H34" s="61">
        <v>2102590</v>
      </c>
      <c r="I34" s="61">
        <v>2663340</v>
      </c>
      <c r="J34" s="61">
        <v>2485190</v>
      </c>
    </row>
    <row r="35" spans="1:10" x14ac:dyDescent="0.35">
      <c r="A35">
        <v>425770</v>
      </c>
      <c r="B35" t="s">
        <v>132</v>
      </c>
      <c r="C35" s="61">
        <v>2296576.1300000004</v>
      </c>
      <c r="D35" s="61">
        <v>2740427.6900000004</v>
      </c>
      <c r="E35" s="61">
        <v>815412.15</v>
      </c>
      <c r="F35" s="61">
        <v>1459712</v>
      </c>
      <c r="G35" s="61">
        <v>53465.380000000005</v>
      </c>
      <c r="H35" s="61">
        <v>6430000</v>
      </c>
      <c r="I35" s="61">
        <v>6511000</v>
      </c>
      <c r="J35" s="61">
        <v>6783040</v>
      </c>
    </row>
    <row r="36" spans="1:10" x14ac:dyDescent="0.35">
      <c r="A36">
        <v>425900</v>
      </c>
      <c r="B36" t="s">
        <v>40</v>
      </c>
      <c r="C36" s="61">
        <v>195592.98000000004</v>
      </c>
      <c r="D36" s="61">
        <v>460268.13</v>
      </c>
      <c r="E36" s="61">
        <v>108086.61</v>
      </c>
      <c r="F36" s="61">
        <v>114696</v>
      </c>
      <c r="G36" s="61">
        <v>16760.669999999998</v>
      </c>
      <c r="H36" s="61">
        <v>1430064</v>
      </c>
      <c r="I36" s="61">
        <v>1522917.5</v>
      </c>
      <c r="J36" s="61">
        <v>2190585</v>
      </c>
    </row>
    <row r="37" spans="1:10" x14ac:dyDescent="0.35">
      <c r="A37">
        <v>426100</v>
      </c>
      <c r="B37" t="s">
        <v>316</v>
      </c>
      <c r="C37" s="61">
        <v>0</v>
      </c>
      <c r="D37" s="61">
        <v>0</v>
      </c>
      <c r="E37" s="61">
        <v>62.59</v>
      </c>
      <c r="F37" s="61">
        <v>30000</v>
      </c>
      <c r="G37" s="61"/>
      <c r="H37" s="61">
        <v>110000</v>
      </c>
      <c r="I37" s="61">
        <v>117000</v>
      </c>
      <c r="J37" s="61">
        <v>125250</v>
      </c>
    </row>
    <row r="38" spans="1:10" x14ac:dyDescent="0.35">
      <c r="A38">
        <v>426210</v>
      </c>
      <c r="B38" t="s">
        <v>347</v>
      </c>
      <c r="C38" s="61">
        <v>3422.15</v>
      </c>
      <c r="D38" s="61">
        <v>5078.7700000000004</v>
      </c>
      <c r="E38" s="61">
        <v>3156.73</v>
      </c>
      <c r="F38" s="61">
        <v>6221</v>
      </c>
      <c r="G38" s="61">
        <v>452</v>
      </c>
      <c r="H38" s="61">
        <v>0</v>
      </c>
      <c r="I38" s="61">
        <v>0</v>
      </c>
      <c r="J38" s="61">
        <v>0</v>
      </c>
    </row>
    <row r="39" spans="1:10" x14ac:dyDescent="0.35">
      <c r="A39">
        <v>426220</v>
      </c>
      <c r="B39" t="s">
        <v>350</v>
      </c>
      <c r="C39" s="61">
        <v>2279287.1800000002</v>
      </c>
      <c r="D39" s="61">
        <v>2825181.3400000003</v>
      </c>
      <c r="E39" s="61">
        <v>1692882.47</v>
      </c>
      <c r="F39" s="61">
        <v>1732850</v>
      </c>
      <c r="G39" s="61">
        <v>65067.15</v>
      </c>
      <c r="H39" s="61">
        <v>0</v>
      </c>
      <c r="I39" s="61">
        <v>0</v>
      </c>
      <c r="J39" s="61">
        <v>0</v>
      </c>
    </row>
    <row r="40" spans="1:10" x14ac:dyDescent="0.35">
      <c r="A40">
        <v>426250</v>
      </c>
      <c r="B40" t="s">
        <v>354</v>
      </c>
      <c r="C40" s="61">
        <v>22123</v>
      </c>
      <c r="D40" s="61">
        <v>30109.81</v>
      </c>
      <c r="E40" s="61">
        <v>17753.169999999998</v>
      </c>
      <c r="F40" s="61">
        <v>50000</v>
      </c>
      <c r="G40" s="61"/>
      <c r="H40" s="61">
        <v>0</v>
      </c>
      <c r="I40" s="61">
        <v>0</v>
      </c>
      <c r="J40" s="61">
        <v>0</v>
      </c>
    </row>
    <row r="41" spans="1:10" x14ac:dyDescent="0.35">
      <c r="A41">
        <v>426290</v>
      </c>
      <c r="B41" t="s">
        <v>1948</v>
      </c>
      <c r="C41" s="61">
        <v>28000</v>
      </c>
      <c r="D41" s="61">
        <v>15608924.01</v>
      </c>
      <c r="E41" s="61"/>
      <c r="F41" s="61"/>
      <c r="G41" s="61"/>
      <c r="H41" s="61"/>
      <c r="I41" s="61"/>
      <c r="J41" s="61"/>
    </row>
    <row r="42" spans="1:10" x14ac:dyDescent="0.35">
      <c r="A42">
        <v>426610</v>
      </c>
      <c r="B42" t="s">
        <v>43</v>
      </c>
      <c r="C42" s="61">
        <v>8039197.1100000003</v>
      </c>
      <c r="D42" s="61">
        <v>10369252.090000002</v>
      </c>
      <c r="E42" s="61">
        <v>10814022.41</v>
      </c>
      <c r="F42" s="61">
        <v>15353817</v>
      </c>
      <c r="G42" s="61">
        <v>1775371.74</v>
      </c>
      <c r="H42" s="61">
        <v>19027945.7564</v>
      </c>
      <c r="I42" s="61">
        <v>20712834.926720001</v>
      </c>
      <c r="J42" s="61">
        <v>22115120.836933501</v>
      </c>
    </row>
    <row r="43" spans="1:10" x14ac:dyDescent="0.35">
      <c r="A43">
        <v>426751</v>
      </c>
      <c r="B43" t="s">
        <v>6130</v>
      </c>
      <c r="C43" s="61">
        <v>115000</v>
      </c>
      <c r="D43" s="61">
        <v>0</v>
      </c>
      <c r="E43" s="61"/>
      <c r="F43" s="61"/>
      <c r="G43" s="61"/>
      <c r="H43" s="61"/>
      <c r="I43" s="61"/>
      <c r="J43" s="61"/>
    </row>
    <row r="44" spans="1:10" x14ac:dyDescent="0.35">
      <c r="A44">
        <v>426800</v>
      </c>
      <c r="B44" t="s">
        <v>357</v>
      </c>
      <c r="C44" s="61">
        <v>10847.7</v>
      </c>
      <c r="D44" s="61">
        <v>13863.52</v>
      </c>
      <c r="E44" s="61">
        <v>6771.21</v>
      </c>
      <c r="F44" s="61">
        <v>20000</v>
      </c>
      <c r="G44" s="61">
        <v>6080</v>
      </c>
      <c r="H44" s="61">
        <v>10000</v>
      </c>
      <c r="I44" s="61">
        <v>10000</v>
      </c>
      <c r="J44" s="61">
        <v>10000</v>
      </c>
    </row>
    <row r="45" spans="1:10" x14ac:dyDescent="0.35">
      <c r="A45">
        <v>426900</v>
      </c>
      <c r="B45" t="s">
        <v>360</v>
      </c>
      <c r="C45" s="61">
        <v>53037.89</v>
      </c>
      <c r="D45" s="61">
        <v>148058.47</v>
      </c>
      <c r="E45" s="61">
        <v>31540.97</v>
      </c>
      <c r="F45" s="61">
        <v>84670</v>
      </c>
      <c r="G45" s="61">
        <v>2183.8000000000002</v>
      </c>
      <c r="H45" s="61">
        <v>72000</v>
      </c>
      <c r="I45" s="61">
        <v>85450</v>
      </c>
      <c r="J45" s="61">
        <v>88800</v>
      </c>
    </row>
    <row r="46" spans="1:10" x14ac:dyDescent="0.35">
      <c r="A46">
        <v>427100</v>
      </c>
      <c r="B46" t="s">
        <v>86</v>
      </c>
      <c r="C46" s="61">
        <v>947316.9</v>
      </c>
      <c r="D46" s="61">
        <v>1380274.25</v>
      </c>
      <c r="E46" s="61">
        <v>129310</v>
      </c>
      <c r="F46" s="61">
        <v>137342</v>
      </c>
      <c r="G46" s="61">
        <v>-820</v>
      </c>
      <c r="H46" s="61">
        <v>2500000</v>
      </c>
      <c r="I46" s="61">
        <v>2500000</v>
      </c>
      <c r="J46" s="61">
        <v>2500000</v>
      </c>
    </row>
    <row r="47" spans="1:10" x14ac:dyDescent="0.35">
      <c r="A47">
        <v>427200</v>
      </c>
      <c r="B47" t="s">
        <v>89</v>
      </c>
      <c r="C47" s="61">
        <v>2535</v>
      </c>
      <c r="D47" s="61">
        <v>334407.03999999998</v>
      </c>
      <c r="E47" s="61">
        <v>220432.78999999998</v>
      </c>
      <c r="F47" s="61">
        <v>170455</v>
      </c>
      <c r="G47" s="61">
        <v>119433.03</v>
      </c>
      <c r="H47" s="61">
        <v>2511000</v>
      </c>
      <c r="I47" s="61">
        <v>1270000</v>
      </c>
      <c r="J47" s="61">
        <v>1370000</v>
      </c>
    </row>
    <row r="48" spans="1:10" x14ac:dyDescent="0.35">
      <c r="A48">
        <v>427710</v>
      </c>
      <c r="B48" t="s">
        <v>46</v>
      </c>
      <c r="C48" s="61">
        <v>683051.72000000009</v>
      </c>
      <c r="D48" s="61">
        <v>78811.91</v>
      </c>
      <c r="E48" s="61">
        <v>146610.84</v>
      </c>
      <c r="F48" s="61">
        <v>211949</v>
      </c>
      <c r="G48" s="61">
        <v>155275.62000000002</v>
      </c>
      <c r="H48" s="61">
        <v>651128.6</v>
      </c>
      <c r="I48" s="61">
        <v>903389.3</v>
      </c>
      <c r="J48" s="61">
        <v>996602.9</v>
      </c>
    </row>
    <row r="49" spans="1:10" x14ac:dyDescent="0.35">
      <c r="A49">
        <v>427810</v>
      </c>
      <c r="B49" t="s">
        <v>459</v>
      </c>
      <c r="C49" s="61">
        <v>1009600.68</v>
      </c>
      <c r="D49" s="61">
        <v>1745978.55</v>
      </c>
      <c r="E49" s="61">
        <v>2669705.2200000002</v>
      </c>
      <c r="F49" s="61">
        <v>1078281</v>
      </c>
      <c r="G49" s="61">
        <v>158783.60999999999</v>
      </c>
      <c r="H49" s="61">
        <v>810000</v>
      </c>
      <c r="I49" s="61">
        <v>1101000</v>
      </c>
      <c r="J49" s="61">
        <v>932000</v>
      </c>
    </row>
    <row r="50" spans="1:10" x14ac:dyDescent="0.35">
      <c r="A50">
        <v>427850</v>
      </c>
      <c r="B50" t="s">
        <v>462</v>
      </c>
      <c r="C50" s="61">
        <v>2321014.73</v>
      </c>
      <c r="D50" s="61">
        <v>5668930.5999999996</v>
      </c>
      <c r="E50" s="61">
        <v>6668930.9100000001</v>
      </c>
      <c r="F50" s="61">
        <v>3829088</v>
      </c>
      <c r="G50" s="61">
        <v>2105954.06</v>
      </c>
      <c r="H50" s="61">
        <v>2618028</v>
      </c>
      <c r="I50" s="61">
        <v>2018028</v>
      </c>
      <c r="J50" s="61">
        <v>2018028</v>
      </c>
    </row>
    <row r="51" spans="1:10" x14ac:dyDescent="0.35">
      <c r="A51">
        <v>427900</v>
      </c>
      <c r="B51" t="s">
        <v>49</v>
      </c>
      <c r="C51" s="61">
        <v>15295</v>
      </c>
      <c r="D51" s="61">
        <v>0</v>
      </c>
      <c r="E51" s="61">
        <v>0</v>
      </c>
      <c r="F51" s="61">
        <v>27585</v>
      </c>
      <c r="G51" s="61"/>
      <c r="H51" s="61">
        <v>15000</v>
      </c>
      <c r="I51" s="61">
        <v>15000</v>
      </c>
      <c r="J51" s="61">
        <v>15000</v>
      </c>
    </row>
    <row r="52" spans="1:10" x14ac:dyDescent="0.35">
      <c r="A52">
        <v>428090</v>
      </c>
      <c r="B52" t="s">
        <v>52</v>
      </c>
      <c r="C52" s="61">
        <v>2147895.2999999998</v>
      </c>
      <c r="D52" s="61">
        <v>2766837.11</v>
      </c>
      <c r="E52" s="61">
        <v>216176.96000000002</v>
      </c>
      <c r="F52" s="61">
        <v>104982</v>
      </c>
      <c r="G52" s="61">
        <v>17390</v>
      </c>
      <c r="H52" s="61">
        <v>3565593</v>
      </c>
      <c r="I52" s="61">
        <v>3553593</v>
      </c>
      <c r="J52" s="61">
        <v>3762593</v>
      </c>
    </row>
    <row r="53" spans="1:10" x14ac:dyDescent="0.35">
      <c r="A53">
        <v>428111</v>
      </c>
      <c r="B53" t="s">
        <v>363</v>
      </c>
      <c r="C53" s="61">
        <v>32233264.379999999</v>
      </c>
      <c r="D53" s="61">
        <v>28477238.300000001</v>
      </c>
      <c r="E53" s="61">
        <v>24742244.520000003</v>
      </c>
      <c r="F53" s="61">
        <v>16047749</v>
      </c>
      <c r="G53" s="61">
        <v>5972680.8600000003</v>
      </c>
      <c r="H53" s="61">
        <v>15465717</v>
      </c>
      <c r="I53" s="61">
        <v>15465717</v>
      </c>
      <c r="J53" s="61">
        <v>15465717</v>
      </c>
    </row>
    <row r="54" spans="1:10" x14ac:dyDescent="0.35">
      <c r="A54">
        <v>428112</v>
      </c>
      <c r="B54" t="s">
        <v>369</v>
      </c>
      <c r="C54" s="61">
        <v>0</v>
      </c>
      <c r="D54" s="61">
        <v>1657218.5</v>
      </c>
      <c r="E54" s="61">
        <v>5368341.5500000007</v>
      </c>
      <c r="F54" s="61">
        <v>4858034</v>
      </c>
      <c r="G54" s="61">
        <v>1435559.6700000002</v>
      </c>
      <c r="H54" s="61">
        <v>4691229</v>
      </c>
      <c r="I54" s="61">
        <v>4691229</v>
      </c>
      <c r="J54" s="61">
        <v>4691229</v>
      </c>
    </row>
    <row r="55" spans="1:10" x14ac:dyDescent="0.35">
      <c r="A55">
        <v>428200</v>
      </c>
      <c r="B55" t="s">
        <v>321</v>
      </c>
      <c r="C55" s="61">
        <v>843918.88</v>
      </c>
      <c r="D55" s="61">
        <v>1118577.07</v>
      </c>
      <c r="E55" s="61">
        <v>676060.8</v>
      </c>
      <c r="F55" s="61">
        <v>943129</v>
      </c>
      <c r="G55" s="61">
        <v>147007.29</v>
      </c>
      <c r="H55" s="61">
        <v>890000</v>
      </c>
      <c r="I55" s="61">
        <v>957000</v>
      </c>
      <c r="J55" s="61">
        <v>974850</v>
      </c>
    </row>
    <row r="56" spans="1:10" x14ac:dyDescent="0.35">
      <c r="A56">
        <v>428400</v>
      </c>
      <c r="B56" t="s">
        <v>614</v>
      </c>
      <c r="C56" s="61">
        <v>1800000</v>
      </c>
      <c r="D56" s="61">
        <v>11807880</v>
      </c>
      <c r="E56" s="61">
        <v>25108674.989999998</v>
      </c>
      <c r="F56" s="61">
        <v>1</v>
      </c>
      <c r="G56" s="61"/>
      <c r="H56" s="61">
        <v>50000</v>
      </c>
      <c r="I56" s="61">
        <v>50000</v>
      </c>
      <c r="J56" s="61">
        <v>50000</v>
      </c>
    </row>
    <row r="57" spans="1:10" x14ac:dyDescent="0.35">
      <c r="A57">
        <v>428640</v>
      </c>
      <c r="B57" t="s">
        <v>55</v>
      </c>
      <c r="C57" s="61">
        <v>19662</v>
      </c>
      <c r="D57" s="61">
        <v>18555.73</v>
      </c>
      <c r="E57" s="61">
        <v>2489.1500000000005</v>
      </c>
      <c r="F57" s="61">
        <v>81313</v>
      </c>
      <c r="G57" s="61">
        <v>7777.99</v>
      </c>
      <c r="H57" s="61">
        <v>2048000</v>
      </c>
      <c r="I57" s="61">
        <v>2048000</v>
      </c>
      <c r="J57" s="61">
        <v>2053400</v>
      </c>
    </row>
    <row r="58" spans="1:10" x14ac:dyDescent="0.35">
      <c r="A58">
        <v>429900</v>
      </c>
      <c r="B58" t="s">
        <v>375</v>
      </c>
      <c r="C58" s="61">
        <v>0</v>
      </c>
      <c r="D58" s="61">
        <v>0</v>
      </c>
      <c r="E58" s="61">
        <v>13750</v>
      </c>
      <c r="F58" s="61">
        <v>146807</v>
      </c>
      <c r="G58" s="61">
        <v>76000</v>
      </c>
      <c r="H58" s="61">
        <v>99510</v>
      </c>
      <c r="I58" s="61">
        <v>149510</v>
      </c>
      <c r="J58" s="61">
        <v>149510</v>
      </c>
    </row>
    <row r="59" spans="1:10" x14ac:dyDescent="0.35">
      <c r="A59">
        <v>430120</v>
      </c>
      <c r="B59" t="s">
        <v>158</v>
      </c>
      <c r="C59" s="61">
        <v>0</v>
      </c>
      <c r="D59" s="61">
        <v>271839.82</v>
      </c>
      <c r="E59" s="61">
        <v>0</v>
      </c>
      <c r="F59" s="61">
        <v>180000</v>
      </c>
      <c r="G59" s="61"/>
      <c r="H59" s="61">
        <v>0</v>
      </c>
      <c r="I59" s="61">
        <v>0</v>
      </c>
      <c r="J59" s="61">
        <v>0</v>
      </c>
    </row>
    <row r="60" spans="1:10" x14ac:dyDescent="0.35">
      <c r="A60">
        <v>430230</v>
      </c>
      <c r="B60" t="s">
        <v>467</v>
      </c>
      <c r="C60" s="61">
        <v>282588.69</v>
      </c>
      <c r="D60" s="61">
        <v>1433354.29</v>
      </c>
      <c r="E60" s="61">
        <v>1425417.5</v>
      </c>
      <c r="F60" s="61">
        <v>2582500</v>
      </c>
      <c r="G60" s="61">
        <v>420366.67</v>
      </c>
      <c r="H60" s="61">
        <v>1021317</v>
      </c>
      <c r="I60" s="61">
        <v>1822350</v>
      </c>
      <c r="J60" s="61">
        <v>2134080</v>
      </c>
    </row>
    <row r="61" spans="1:10" x14ac:dyDescent="0.35">
      <c r="A61">
        <v>430330</v>
      </c>
      <c r="B61" t="s">
        <v>378</v>
      </c>
      <c r="C61" s="61">
        <v>312660.04000000004</v>
      </c>
      <c r="D61" s="61">
        <v>505734.43000000005</v>
      </c>
      <c r="E61" s="61">
        <v>399619.75</v>
      </c>
      <c r="F61" s="61"/>
      <c r="G61" s="61">
        <v>-98627.08</v>
      </c>
      <c r="H61" s="61">
        <v>967680</v>
      </c>
      <c r="I61" s="61">
        <v>967680</v>
      </c>
      <c r="J61" s="61">
        <v>967680</v>
      </c>
    </row>
    <row r="62" spans="1:10" x14ac:dyDescent="0.35">
      <c r="A62">
        <v>432120</v>
      </c>
      <c r="B62" t="s">
        <v>382</v>
      </c>
      <c r="C62" s="61">
        <v>26063815.169999998</v>
      </c>
      <c r="D62" s="61">
        <v>31663887.539999999</v>
      </c>
      <c r="E62" s="61">
        <v>30543870.220000003</v>
      </c>
      <c r="F62" s="61">
        <v>26125691</v>
      </c>
      <c r="G62" s="61">
        <v>1420463.62</v>
      </c>
      <c r="H62" s="61">
        <v>24034388.960000001</v>
      </c>
      <c r="I62" s="61">
        <v>32832695.449999999</v>
      </c>
      <c r="J62" s="61">
        <v>33088495.449999999</v>
      </c>
    </row>
    <row r="63" spans="1:10" x14ac:dyDescent="0.35">
      <c r="A63">
        <v>432170</v>
      </c>
      <c r="B63" t="s">
        <v>389</v>
      </c>
      <c r="C63" s="61">
        <v>180758.78999999998</v>
      </c>
      <c r="D63" s="61">
        <v>272887.78000000003</v>
      </c>
      <c r="E63" s="61">
        <v>83624.490000000005</v>
      </c>
      <c r="F63" s="61">
        <v>28558</v>
      </c>
      <c r="G63" s="61">
        <v>27198</v>
      </c>
      <c r="H63" s="61">
        <v>730000</v>
      </c>
      <c r="I63" s="61">
        <v>430000</v>
      </c>
      <c r="J63" s="61">
        <v>330000</v>
      </c>
    </row>
    <row r="64" spans="1:10" x14ac:dyDescent="0.35">
      <c r="A64">
        <v>432205</v>
      </c>
      <c r="B64" t="s">
        <v>470</v>
      </c>
      <c r="C64" s="61">
        <v>4511639.08</v>
      </c>
      <c r="D64" s="61">
        <v>17212941.329999998</v>
      </c>
      <c r="E64" s="61">
        <v>16808254.850000001</v>
      </c>
      <c r="F64" s="61">
        <v>14018221</v>
      </c>
      <c r="G64" s="61">
        <v>781991.19</v>
      </c>
      <c r="H64" s="61">
        <v>1511000</v>
      </c>
      <c r="I64" s="61">
        <v>1688000</v>
      </c>
      <c r="J64" s="61">
        <v>1650000</v>
      </c>
    </row>
    <row r="65" spans="1:10" x14ac:dyDescent="0.35">
      <c r="A65">
        <v>432209</v>
      </c>
      <c r="B65" t="s">
        <v>138</v>
      </c>
      <c r="C65" s="61">
        <v>5482693.5499999998</v>
      </c>
      <c r="D65" s="61">
        <v>14016405</v>
      </c>
      <c r="E65" s="61">
        <v>13658821.18</v>
      </c>
      <c r="F65" s="61">
        <v>15553556</v>
      </c>
      <c r="G65" s="61">
        <v>2475706.39</v>
      </c>
      <c r="H65" s="61">
        <v>18551534.589999996</v>
      </c>
      <c r="I65" s="61">
        <v>19754055.2095</v>
      </c>
      <c r="J65" s="61">
        <v>21000545.2095</v>
      </c>
    </row>
    <row r="66" spans="1:10" x14ac:dyDescent="0.35">
      <c r="A66">
        <v>432210</v>
      </c>
      <c r="B66" t="s">
        <v>620</v>
      </c>
      <c r="C66" s="61">
        <v>0</v>
      </c>
      <c r="D66" s="61">
        <v>0</v>
      </c>
      <c r="E66" s="61">
        <v>0</v>
      </c>
      <c r="F66" s="61">
        <v>0</v>
      </c>
      <c r="G66" s="61"/>
      <c r="H66" s="61">
        <v>35000</v>
      </c>
      <c r="I66" s="61">
        <v>1606152.2400000002</v>
      </c>
      <c r="J66" s="61">
        <v>2135941.9200000004</v>
      </c>
    </row>
    <row r="67" spans="1:10" x14ac:dyDescent="0.35">
      <c r="A67">
        <v>432320</v>
      </c>
      <c r="B67" t="s">
        <v>392</v>
      </c>
      <c r="C67" s="61">
        <v>0</v>
      </c>
      <c r="D67" s="61">
        <v>20034</v>
      </c>
      <c r="E67" s="61">
        <v>19422</v>
      </c>
      <c r="F67" s="61">
        <v>5000</v>
      </c>
      <c r="G67" s="61">
        <v>0</v>
      </c>
      <c r="H67" s="61">
        <v>26000</v>
      </c>
      <c r="I67" s="61">
        <v>26000</v>
      </c>
      <c r="J67" s="61">
        <v>26000</v>
      </c>
    </row>
    <row r="68" spans="1:10" x14ac:dyDescent="0.35">
      <c r="A68">
        <v>432540</v>
      </c>
      <c r="B68" t="s">
        <v>395</v>
      </c>
      <c r="C68" s="61">
        <v>38746.36</v>
      </c>
      <c r="D68" s="61">
        <v>63841.42</v>
      </c>
      <c r="E68" s="61">
        <v>43876.11</v>
      </c>
      <c r="F68" s="61">
        <v>38320</v>
      </c>
      <c r="G68" s="61">
        <v>13160</v>
      </c>
      <c r="H68" s="61">
        <v>140000</v>
      </c>
      <c r="I68" s="61">
        <v>140000</v>
      </c>
      <c r="J68" s="61">
        <v>140000</v>
      </c>
    </row>
    <row r="69" spans="1:10" x14ac:dyDescent="0.35">
      <c r="A69">
        <v>432690</v>
      </c>
      <c r="B69" t="s">
        <v>141</v>
      </c>
      <c r="C69" s="61">
        <v>139868.43</v>
      </c>
      <c r="D69" s="61">
        <v>6925.2</v>
      </c>
      <c r="E69" s="61">
        <v>-2820</v>
      </c>
      <c r="F69" s="61">
        <v>5000</v>
      </c>
      <c r="G69" s="61">
        <v>5000</v>
      </c>
      <c r="H69" s="61">
        <v>0</v>
      </c>
      <c r="I69" s="61">
        <v>0</v>
      </c>
      <c r="J69" s="61">
        <v>0</v>
      </c>
    </row>
    <row r="70" spans="1:10" x14ac:dyDescent="0.35">
      <c r="A70">
        <v>435310</v>
      </c>
      <c r="B70" t="s">
        <v>92</v>
      </c>
      <c r="C70" s="61">
        <v>10968484.289999999</v>
      </c>
      <c r="D70" s="61">
        <v>991302.42999999993</v>
      </c>
      <c r="E70" s="61">
        <v>-107430.42</v>
      </c>
      <c r="F70" s="61">
        <v>60227</v>
      </c>
      <c r="G70" s="61">
        <v>-8404.76</v>
      </c>
      <c r="H70" s="61">
        <v>95228.7</v>
      </c>
      <c r="I70" s="61">
        <v>200228.7</v>
      </c>
      <c r="J70" s="61">
        <v>205478.7</v>
      </c>
    </row>
    <row r="71" spans="1:10" x14ac:dyDescent="0.35">
      <c r="A71">
        <v>435330</v>
      </c>
      <c r="B71" t="s">
        <v>568</v>
      </c>
      <c r="C71" s="61">
        <v>536647.68000000005</v>
      </c>
      <c r="D71" s="61">
        <v>14570172.98</v>
      </c>
      <c r="E71" s="61">
        <v>11597337.23</v>
      </c>
      <c r="F71" s="61">
        <v>12976004</v>
      </c>
      <c r="G71" s="61">
        <v>7530589.9800000004</v>
      </c>
      <c r="H71" s="61">
        <v>17362029.079999998</v>
      </c>
      <c r="I71" s="61">
        <v>19074756.989999998</v>
      </c>
      <c r="J71" s="61">
        <v>20959937.690000001</v>
      </c>
    </row>
    <row r="72" spans="1:10" x14ac:dyDescent="0.35">
      <c r="A72">
        <v>435340</v>
      </c>
      <c r="B72" t="s">
        <v>239</v>
      </c>
      <c r="C72" s="61">
        <v>6078537.0500000007</v>
      </c>
      <c r="D72" s="61">
        <v>7588849.4300000006</v>
      </c>
      <c r="E72" s="61">
        <v>11550829.130000001</v>
      </c>
      <c r="F72" s="61">
        <v>11664518</v>
      </c>
      <c r="G72" s="61">
        <v>5474781.4100000001</v>
      </c>
      <c r="H72" s="61">
        <v>1356417.986699</v>
      </c>
      <c r="I72" s="61">
        <v>13233153.75</v>
      </c>
      <c r="J72" s="61">
        <v>14800294.949999999</v>
      </c>
    </row>
    <row r="73" spans="1:10" x14ac:dyDescent="0.35">
      <c r="A73">
        <v>435350</v>
      </c>
      <c r="B73" t="s">
        <v>144</v>
      </c>
      <c r="C73" s="61">
        <v>68297.760000000009</v>
      </c>
      <c r="D73" s="61">
        <v>158851.65</v>
      </c>
      <c r="E73" s="61">
        <v>436584.61000000004</v>
      </c>
      <c r="F73" s="61">
        <v>421029</v>
      </c>
      <c r="G73" s="61">
        <v>130190.17000000001</v>
      </c>
      <c r="H73" s="61">
        <v>2655819.92</v>
      </c>
      <c r="I73" s="61">
        <v>2954459.92</v>
      </c>
      <c r="J73" s="61">
        <v>3238699.92</v>
      </c>
    </row>
    <row r="74" spans="1:10" x14ac:dyDescent="0.35">
      <c r="A74">
        <v>435410</v>
      </c>
      <c r="B74" t="s">
        <v>58</v>
      </c>
      <c r="C74" s="61">
        <v>2431401.23</v>
      </c>
      <c r="D74" s="61">
        <v>1394068.13</v>
      </c>
      <c r="E74" s="61">
        <v>538849.67000000004</v>
      </c>
      <c r="F74" s="61">
        <v>850801</v>
      </c>
      <c r="G74" s="61">
        <v>117109.31</v>
      </c>
      <c r="H74" s="61">
        <v>840000</v>
      </c>
      <c r="I74" s="61">
        <v>900000</v>
      </c>
      <c r="J74" s="61">
        <v>900000</v>
      </c>
    </row>
    <row r="75" spans="1:10" x14ac:dyDescent="0.35">
      <c r="A75">
        <v>435508</v>
      </c>
      <c r="B75" t="s">
        <v>147</v>
      </c>
      <c r="C75" s="61">
        <v>5667447.1200000001</v>
      </c>
      <c r="D75" s="61">
        <v>7342951.6400000006</v>
      </c>
      <c r="E75" s="61">
        <v>2473540.0100000007</v>
      </c>
      <c r="F75" s="61">
        <v>2420637</v>
      </c>
      <c r="G75" s="61">
        <v>1409865.51</v>
      </c>
      <c r="H75" s="61">
        <v>10739144.229499999</v>
      </c>
      <c r="I75" s="61">
        <v>6506645</v>
      </c>
      <c r="J75" s="61">
        <v>5578224</v>
      </c>
    </row>
    <row r="76" spans="1:10" x14ac:dyDescent="0.35">
      <c r="A76">
        <v>435509</v>
      </c>
      <c r="B76" t="s">
        <v>195</v>
      </c>
      <c r="C76" s="61">
        <v>0</v>
      </c>
      <c r="D76" s="61">
        <v>0</v>
      </c>
      <c r="E76" s="61">
        <v>0</v>
      </c>
      <c r="F76" s="61">
        <v>0</v>
      </c>
      <c r="G76" s="61"/>
      <c r="H76" s="61">
        <v>0</v>
      </c>
      <c r="I76" s="61">
        <v>0</v>
      </c>
      <c r="J76" s="61">
        <v>0</v>
      </c>
    </row>
    <row r="77" spans="1:10" x14ac:dyDescent="0.35">
      <c r="A77">
        <v>435510</v>
      </c>
      <c r="B77" t="s">
        <v>6129</v>
      </c>
      <c r="C77" s="61">
        <v>813073.06</v>
      </c>
      <c r="D77" s="61">
        <v>1365379.14</v>
      </c>
      <c r="E77" s="61"/>
      <c r="F77" s="61"/>
      <c r="G77" s="61"/>
      <c r="H77" s="61"/>
      <c r="I77" s="61"/>
      <c r="J77" s="61"/>
    </row>
    <row r="78" spans="1:10" x14ac:dyDescent="0.35">
      <c r="A78">
        <v>435519</v>
      </c>
      <c r="B78" t="s">
        <v>61</v>
      </c>
      <c r="C78" s="61">
        <v>0</v>
      </c>
      <c r="D78" s="61">
        <v>5300</v>
      </c>
      <c r="E78" s="61">
        <v>56182.5</v>
      </c>
      <c r="F78" s="61">
        <v>220297</v>
      </c>
      <c r="G78" s="61">
        <v>500</v>
      </c>
      <c r="H78" s="61">
        <v>155000</v>
      </c>
      <c r="I78" s="61">
        <v>476250</v>
      </c>
      <c r="J78" s="61">
        <v>693312</v>
      </c>
    </row>
    <row r="79" spans="1:10" x14ac:dyDescent="0.35">
      <c r="A79">
        <v>435523</v>
      </c>
      <c r="B79" t="s">
        <v>485</v>
      </c>
      <c r="C79" s="61">
        <v>39989702.960000001</v>
      </c>
      <c r="D79" s="61">
        <v>64438058.659999996</v>
      </c>
      <c r="E79" s="61">
        <v>93594271.429999903</v>
      </c>
      <c r="F79" s="61">
        <v>95910011</v>
      </c>
      <c r="G79" s="61">
        <v>39988888.480000004</v>
      </c>
      <c r="H79" s="61">
        <v>116517523.2</v>
      </c>
      <c r="I79" s="61">
        <v>106976522.09999999</v>
      </c>
      <c r="J79" s="61">
        <v>106976522.09999999</v>
      </c>
    </row>
    <row r="80" spans="1:10" x14ac:dyDescent="0.35">
      <c r="A80">
        <v>435530</v>
      </c>
      <c r="B80" t="s">
        <v>150</v>
      </c>
      <c r="C80" s="61">
        <v>4158.7</v>
      </c>
      <c r="D80" s="61">
        <v>968</v>
      </c>
      <c r="E80" s="61">
        <v>1745.52</v>
      </c>
      <c r="F80" s="61">
        <v>1001</v>
      </c>
      <c r="G80" s="61">
        <v>924.33</v>
      </c>
      <c r="H80" s="61">
        <v>47000</v>
      </c>
      <c r="I80" s="61">
        <v>47000</v>
      </c>
      <c r="J80" s="61">
        <v>47000</v>
      </c>
    </row>
    <row r="81" spans="1:10" x14ac:dyDescent="0.35">
      <c r="A81">
        <v>435740</v>
      </c>
      <c r="B81" t="s">
        <v>400</v>
      </c>
      <c r="C81" s="61">
        <v>78118.69</v>
      </c>
      <c r="D81" s="61">
        <v>44689.32</v>
      </c>
      <c r="E81" s="61">
        <v>-10915.630000000001</v>
      </c>
      <c r="F81" s="61">
        <v>3000</v>
      </c>
      <c r="G81" s="61"/>
      <c r="H81" s="61">
        <v>336000</v>
      </c>
      <c r="I81" s="61">
        <v>336000</v>
      </c>
      <c r="J81" s="61">
        <v>336000</v>
      </c>
    </row>
    <row r="82" spans="1:10" x14ac:dyDescent="0.35">
      <c r="A82">
        <v>436110</v>
      </c>
      <c r="B82" t="s">
        <v>64</v>
      </c>
      <c r="C82" s="61">
        <v>44078</v>
      </c>
      <c r="D82" s="61">
        <v>514889.34</v>
      </c>
      <c r="E82" s="61">
        <v>378771.38</v>
      </c>
      <c r="F82" s="61">
        <v>786147</v>
      </c>
      <c r="G82" s="61">
        <v>203248.22999999998</v>
      </c>
      <c r="H82" s="61">
        <v>1388277</v>
      </c>
      <c r="I82" s="61">
        <v>1467329.52</v>
      </c>
      <c r="J82" s="61">
        <v>1588354.52</v>
      </c>
    </row>
    <row r="83" spans="1:10" x14ac:dyDescent="0.35">
      <c r="A83">
        <v>436120</v>
      </c>
      <c r="B83" t="s">
        <v>431</v>
      </c>
      <c r="C83" s="61">
        <v>623797.58000000007</v>
      </c>
      <c r="D83" s="61">
        <v>334460.44999999995</v>
      </c>
      <c r="E83" s="61">
        <v>121728.63</v>
      </c>
      <c r="F83" s="61">
        <v>129848</v>
      </c>
      <c r="G83" s="61">
        <v>12466.5</v>
      </c>
      <c r="H83" s="61">
        <v>281125</v>
      </c>
      <c r="I83" s="61">
        <v>619800</v>
      </c>
      <c r="J83" s="61">
        <v>297100</v>
      </c>
    </row>
    <row r="84" spans="1:10" x14ac:dyDescent="0.35">
      <c r="A84">
        <v>436220</v>
      </c>
      <c r="B84" t="s">
        <v>406</v>
      </c>
      <c r="C84" s="61">
        <v>0</v>
      </c>
      <c r="D84" s="61">
        <v>71100</v>
      </c>
      <c r="E84" s="61">
        <v>0</v>
      </c>
      <c r="F84" s="61">
        <v>246360</v>
      </c>
      <c r="G84" s="61"/>
      <c r="H84" s="61">
        <v>0</v>
      </c>
      <c r="I84" s="61">
        <v>0</v>
      </c>
      <c r="J84" s="61">
        <v>0</v>
      </c>
    </row>
    <row r="85" spans="1:10" x14ac:dyDescent="0.35">
      <c r="A85">
        <v>436600</v>
      </c>
      <c r="B85" t="s">
        <v>163</v>
      </c>
      <c r="C85" s="61">
        <v>188257.22</v>
      </c>
      <c r="D85" s="61">
        <v>17937.239999999998</v>
      </c>
      <c r="E85" s="61">
        <v>12367.03</v>
      </c>
      <c r="F85" s="61">
        <v>31123</v>
      </c>
      <c r="G85" s="61">
        <v>11697.810000000001</v>
      </c>
      <c r="H85" s="61">
        <v>272140</v>
      </c>
      <c r="I85" s="61">
        <v>203500</v>
      </c>
      <c r="J85" s="61">
        <v>205900</v>
      </c>
    </row>
    <row r="86" spans="1:10" x14ac:dyDescent="0.35">
      <c r="C86" s="222">
        <f>SUM(C2:C85)</f>
        <v>411577453.86000013</v>
      </c>
      <c r="D86" s="222">
        <f t="shared" ref="D86:J86" si="0">SUM(D2:D85)</f>
        <v>453454658.98000008</v>
      </c>
      <c r="E86" s="222">
        <f t="shared" si="0"/>
        <v>436208130.03999996</v>
      </c>
      <c r="F86" s="222">
        <f t="shared" si="0"/>
        <v>398910380</v>
      </c>
      <c r="G86" s="222">
        <f t="shared" si="0"/>
        <v>129313632.87000002</v>
      </c>
      <c r="H86" s="222">
        <f t="shared" si="0"/>
        <v>670802695.22028792</v>
      </c>
      <c r="I86" s="222">
        <f t="shared" si="0"/>
        <v>736632266.4892534</v>
      </c>
      <c r="J86" s="222">
        <f t="shared" si="0"/>
        <v>802778188.72643363</v>
      </c>
    </row>
    <row r="87" spans="1:10" x14ac:dyDescent="0.35">
      <c r="A87">
        <v>492200</v>
      </c>
      <c r="B87" t="s">
        <v>874</v>
      </c>
      <c r="C87" s="221">
        <v>13472135.9</v>
      </c>
      <c r="D87" s="221">
        <v>39772043.990000002</v>
      </c>
      <c r="E87" s="221">
        <v>30639119.640000001</v>
      </c>
      <c r="F87" s="221">
        <v>27988565</v>
      </c>
      <c r="G87" s="221">
        <v>1910376.75</v>
      </c>
      <c r="H87" s="221">
        <v>45866815</v>
      </c>
      <c r="I87" s="221">
        <v>30000000</v>
      </c>
      <c r="J87" s="221">
        <v>33079300</v>
      </c>
    </row>
    <row r="88" spans="1:10" x14ac:dyDescent="0.35">
      <c r="A88">
        <v>492310</v>
      </c>
      <c r="B88" t="s">
        <v>871</v>
      </c>
      <c r="C88" s="221">
        <v>630336.13</v>
      </c>
      <c r="D88" s="221">
        <v>1299505.8999999999</v>
      </c>
      <c r="E88" s="221">
        <v>6642773.3799999999</v>
      </c>
      <c r="F88" s="221">
        <v>8592933</v>
      </c>
      <c r="G88" s="221">
        <v>360785</v>
      </c>
      <c r="H88" s="221">
        <v>6738941.7999999998</v>
      </c>
      <c r="I88" s="221">
        <v>5299468.5</v>
      </c>
      <c r="J88" s="221">
        <v>5261488.5</v>
      </c>
    </row>
    <row r="89" spans="1:10" x14ac:dyDescent="0.35">
      <c r="A89">
        <v>492316</v>
      </c>
      <c r="B89" t="s">
        <v>138</v>
      </c>
      <c r="C89" s="221">
        <v>35468273.599999994</v>
      </c>
      <c r="D89" s="221">
        <v>99475418.540000007</v>
      </c>
      <c r="E89" s="221">
        <v>39021424.029999994</v>
      </c>
      <c r="F89" s="221">
        <v>46535545</v>
      </c>
      <c r="G89" s="221">
        <v>5100820.75</v>
      </c>
      <c r="H89" s="221">
        <v>66181722</v>
      </c>
      <c r="I89" s="221">
        <v>51824555.149999999</v>
      </c>
      <c r="J89" s="221">
        <v>54500191.692307696</v>
      </c>
    </row>
    <row r="90" spans="1:10" x14ac:dyDescent="0.35">
      <c r="A90">
        <v>492610</v>
      </c>
      <c r="B90" t="s">
        <v>866</v>
      </c>
      <c r="C90" s="221">
        <v>216781</v>
      </c>
      <c r="D90" s="221">
        <v>15951980.329999998</v>
      </c>
      <c r="E90" s="221">
        <v>7658852.0700000003</v>
      </c>
      <c r="F90" s="221">
        <v>3026175</v>
      </c>
      <c r="G90" s="221">
        <v>149900</v>
      </c>
      <c r="H90" s="221">
        <v>3678500</v>
      </c>
      <c r="I90" s="221">
        <v>4170000</v>
      </c>
      <c r="J90" s="221">
        <v>2670000</v>
      </c>
    </row>
    <row r="91" spans="1:10" x14ac:dyDescent="0.35">
      <c r="A91">
        <v>495110</v>
      </c>
      <c r="B91" t="s">
        <v>889</v>
      </c>
      <c r="C91" s="221">
        <v>0</v>
      </c>
      <c r="D91" s="221">
        <v>0</v>
      </c>
      <c r="E91" s="221">
        <v>0</v>
      </c>
      <c r="F91" s="221">
        <v>990000</v>
      </c>
      <c r="G91" s="221"/>
      <c r="H91" s="221">
        <v>2042365.6932900003</v>
      </c>
      <c r="I91" s="221">
        <v>1339459.2779544997</v>
      </c>
      <c r="J91" s="221">
        <v>1289459.2779544997</v>
      </c>
    </row>
    <row r="92" spans="1:10" x14ac:dyDescent="0.35">
      <c r="A92">
        <v>495140</v>
      </c>
      <c r="B92" t="s">
        <v>882</v>
      </c>
      <c r="C92" s="221">
        <v>652553.14</v>
      </c>
      <c r="D92" s="221">
        <v>452844.80000000005</v>
      </c>
      <c r="E92" s="221">
        <v>584272.75</v>
      </c>
      <c r="F92" s="221">
        <v>661551</v>
      </c>
      <c r="G92" s="221">
        <v>36299</v>
      </c>
      <c r="H92" s="221">
        <v>273399</v>
      </c>
      <c r="I92" s="221">
        <v>297250</v>
      </c>
      <c r="J92" s="221">
        <v>160637.5</v>
      </c>
    </row>
    <row r="93" spans="1:10" x14ac:dyDescent="0.35">
      <c r="A93" t="s">
        <v>6020</v>
      </c>
      <c r="B93" t="s">
        <v>6140</v>
      </c>
      <c r="C93" s="20">
        <v>666857437</v>
      </c>
      <c r="D93" s="20">
        <v>734104574</v>
      </c>
      <c r="E93" s="20">
        <v>541385100</v>
      </c>
      <c r="F93" s="20">
        <v>583465683</v>
      </c>
      <c r="G93" s="20">
        <v>312874806.99000001</v>
      </c>
      <c r="H93" s="20">
        <v>614050000</v>
      </c>
      <c r="I93" s="20">
        <v>624050000</v>
      </c>
      <c r="J93" s="20">
        <v>624050000</v>
      </c>
    </row>
    <row r="94" spans="1:10" x14ac:dyDescent="0.35">
      <c r="A94" t="s">
        <v>631</v>
      </c>
      <c r="C94" s="20">
        <f t="shared" ref="C94:J94" si="1">SUM(C2:C93)</f>
        <v>1540452424.4900002</v>
      </c>
      <c r="D94" s="20">
        <f t="shared" si="1"/>
        <v>1797965685.52</v>
      </c>
      <c r="E94" s="20">
        <f t="shared" si="1"/>
        <v>1498347801.9499998</v>
      </c>
      <c r="F94" s="20">
        <f t="shared" si="1"/>
        <v>1469081212</v>
      </c>
      <c r="G94" s="20">
        <f t="shared" si="1"/>
        <v>579060254.23000002</v>
      </c>
      <c r="H94" s="20">
        <f t="shared" si="1"/>
        <v>2080437133.9338658</v>
      </c>
      <c r="I94" s="20">
        <f t="shared" si="1"/>
        <v>2190245265.9064617</v>
      </c>
      <c r="J94" s="20">
        <f t="shared" si="1"/>
        <v>2326567454.4231296</v>
      </c>
    </row>
  </sheetData>
  <sortState ref="A2:J93">
    <sortCondition ref="A2:A93"/>
  </sortStat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011"/>
  <sheetViews>
    <sheetView workbookViewId="0">
      <selection activeCell="E2" sqref="E2"/>
    </sheetView>
  </sheetViews>
  <sheetFormatPr defaultColWidth="14.1796875" defaultRowHeight="14.5" x14ac:dyDescent="0.35"/>
  <cols>
    <col min="1" max="2" width="14.1796875" style="56"/>
    <col min="3" max="3" width="26.453125" style="56" customWidth="1"/>
    <col min="4" max="4" width="13.26953125" style="56" bestFit="1" customWidth="1"/>
    <col min="5" max="5" width="43.7265625" style="56" customWidth="1"/>
    <col min="6" max="6" width="46.54296875" style="56" customWidth="1"/>
    <col min="7" max="8" width="14.1796875" style="56" customWidth="1"/>
    <col min="9" max="10" width="14.1796875" style="56"/>
    <col min="11" max="17" width="14.1796875" style="56" customWidth="1"/>
    <col min="18" max="18" width="44.1796875" style="56" customWidth="1"/>
    <col min="19" max="20" width="14.1796875" style="56"/>
    <col min="21" max="21" width="15.26953125" style="57" bestFit="1" customWidth="1"/>
    <col min="22" max="23" width="14.1796875" style="56"/>
    <col min="24" max="24" width="23.54296875" style="56" customWidth="1"/>
    <col min="25" max="25" width="25.54296875" style="56" customWidth="1"/>
    <col min="26" max="26" width="24.26953125" style="56" customWidth="1"/>
    <col min="27" max="44" width="14.1796875" style="56"/>
    <col min="45" max="45" width="57.54296875" style="56" customWidth="1"/>
    <col min="46" max="16384" width="14.1796875" style="56"/>
  </cols>
  <sheetData>
    <row r="1" spans="1:46" x14ac:dyDescent="0.35">
      <c r="A1" s="65" t="s">
        <v>949</v>
      </c>
      <c r="B1" s="65" t="s">
        <v>0</v>
      </c>
      <c r="C1" s="65" t="s">
        <v>1</v>
      </c>
      <c r="D1" s="65" t="s">
        <v>2</v>
      </c>
      <c r="E1" s="65" t="s">
        <v>3</v>
      </c>
      <c r="F1" s="65" t="s">
        <v>1961</v>
      </c>
      <c r="G1" s="65" t="s">
        <v>1962</v>
      </c>
      <c r="H1" s="65" t="s">
        <v>1963</v>
      </c>
      <c r="I1" s="65" t="s">
        <v>1964</v>
      </c>
      <c r="J1" s="65" t="s">
        <v>1965</v>
      </c>
      <c r="K1" s="65" t="s">
        <v>1966</v>
      </c>
      <c r="L1" s="65" t="s">
        <v>1967</v>
      </c>
      <c r="M1" s="65" t="s">
        <v>1968</v>
      </c>
      <c r="N1" s="65" t="s">
        <v>1969</v>
      </c>
      <c r="O1" s="65" t="s">
        <v>1970</v>
      </c>
      <c r="P1" s="65" t="s">
        <v>1971</v>
      </c>
      <c r="Q1" s="65" t="s">
        <v>1972</v>
      </c>
      <c r="R1" s="71" t="s">
        <v>1973</v>
      </c>
      <c r="S1" s="65" t="s">
        <v>1974</v>
      </c>
      <c r="T1" s="65" t="s">
        <v>1975</v>
      </c>
      <c r="U1" s="129" t="s">
        <v>1976</v>
      </c>
      <c r="V1" s="65" t="s">
        <v>1977</v>
      </c>
      <c r="W1" s="65" t="s">
        <v>1978</v>
      </c>
      <c r="X1" s="65" t="s">
        <v>971</v>
      </c>
      <c r="Y1" s="65" t="s">
        <v>972</v>
      </c>
      <c r="Z1" s="65" t="s">
        <v>973</v>
      </c>
      <c r="AA1" s="65" t="s">
        <v>1979</v>
      </c>
      <c r="AB1" s="65" t="s">
        <v>1980</v>
      </c>
      <c r="AC1" s="65" t="s">
        <v>1981</v>
      </c>
      <c r="AD1" s="65" t="s">
        <v>1982</v>
      </c>
      <c r="AE1" s="65" t="s">
        <v>1983</v>
      </c>
      <c r="AF1" s="65" t="s">
        <v>1984</v>
      </c>
      <c r="AG1" s="65" t="s">
        <v>1985</v>
      </c>
      <c r="AH1" s="65" t="s">
        <v>1986</v>
      </c>
      <c r="AI1" s="65" t="s">
        <v>1987</v>
      </c>
      <c r="AJ1" s="65" t="s">
        <v>1988</v>
      </c>
      <c r="AK1" s="65" t="s">
        <v>1989</v>
      </c>
      <c r="AL1" s="65" t="s">
        <v>1990</v>
      </c>
      <c r="AM1" s="65" t="s">
        <v>1991</v>
      </c>
      <c r="AN1" s="65" t="s">
        <v>1992</v>
      </c>
      <c r="AO1" s="65" t="s">
        <v>1993</v>
      </c>
      <c r="AP1" s="65" t="s">
        <v>1994</v>
      </c>
      <c r="AQ1" s="65" t="s">
        <v>1995</v>
      </c>
      <c r="AR1" s="65" t="s">
        <v>1996</v>
      </c>
      <c r="AS1" s="65" t="s">
        <v>1997</v>
      </c>
      <c r="AT1" s="65" t="s">
        <v>0</v>
      </c>
    </row>
    <row r="2" spans="1:46" x14ac:dyDescent="0.35">
      <c r="A2" s="56" t="s">
        <v>950</v>
      </c>
      <c r="B2" s="56">
        <v>8470305</v>
      </c>
      <c r="C2" s="56" t="s">
        <v>120</v>
      </c>
      <c r="D2" s="56">
        <v>420550</v>
      </c>
      <c r="E2" s="56" t="s">
        <v>18</v>
      </c>
      <c r="F2" s="56" t="str">
        <f>CONCATENATE(847,".",B2,".",1,".",D2,".","000000",".",H2,".",J2)</f>
        <v>847.8470305.1.420550.000000.847001.200179</v>
      </c>
      <c r="G2" s="56" t="s">
        <v>21</v>
      </c>
      <c r="H2" s="56">
        <v>847001</v>
      </c>
      <c r="I2" s="56" t="s">
        <v>23</v>
      </c>
      <c r="J2" s="56">
        <v>200179</v>
      </c>
      <c r="K2" s="56">
        <v>0</v>
      </c>
      <c r="L2" s="56">
        <v>1</v>
      </c>
      <c r="N2" s="56" t="s">
        <v>2000</v>
      </c>
      <c r="O2" s="56">
        <v>1</v>
      </c>
      <c r="R2" s="56" t="s">
        <v>2001</v>
      </c>
      <c r="S2" s="56">
        <v>1</v>
      </c>
      <c r="T2" s="57">
        <v>10000</v>
      </c>
      <c r="U2" s="57">
        <v>10000</v>
      </c>
      <c r="V2" s="56" t="s">
        <v>2002</v>
      </c>
      <c r="W2" s="56" t="s">
        <v>2003</v>
      </c>
      <c r="X2" s="56">
        <v>9000</v>
      </c>
      <c r="Y2" s="56">
        <v>8000</v>
      </c>
      <c r="Z2" s="56">
        <v>7000</v>
      </c>
      <c r="AA2" s="56" t="s">
        <v>2004</v>
      </c>
      <c r="AB2" s="56" t="s">
        <v>2005</v>
      </c>
      <c r="AC2" s="56" t="s">
        <v>2006</v>
      </c>
      <c r="AI2" s="56">
        <v>10000</v>
      </c>
      <c r="AP2" s="56">
        <v>10000</v>
      </c>
      <c r="AQ2" s="56" t="s">
        <v>2007</v>
      </c>
      <c r="AR2" s="56" t="s">
        <v>2008</v>
      </c>
      <c r="AS2" s="56" t="s">
        <v>2009</v>
      </c>
      <c r="AT2" s="56">
        <v>8470305</v>
      </c>
    </row>
    <row r="3" spans="1:46" x14ac:dyDescent="0.35">
      <c r="A3" s="56" t="s">
        <v>950</v>
      </c>
      <c r="B3" s="56">
        <v>8470305</v>
      </c>
      <c r="C3" s="56" t="s">
        <v>120</v>
      </c>
      <c r="D3" s="56">
        <v>420570</v>
      </c>
      <c r="E3" s="56" t="s">
        <v>25</v>
      </c>
      <c r="F3" s="56" t="str">
        <f>CONCATENATE(847,".",B3,".",1,".",D3,".","000000",".",H3,".",J3)</f>
        <v>847.8470305.1.420570.000000.847001.200179</v>
      </c>
      <c r="G3" s="56" t="s">
        <v>21</v>
      </c>
      <c r="H3" s="56">
        <v>847001</v>
      </c>
      <c r="I3" s="56" t="s">
        <v>23</v>
      </c>
      <c r="J3" s="56">
        <v>200179</v>
      </c>
      <c r="K3" s="56">
        <v>4591.25</v>
      </c>
      <c r="L3" s="56">
        <v>9200</v>
      </c>
      <c r="M3" s="56">
        <v>9200</v>
      </c>
      <c r="N3" s="56" t="s">
        <v>2000</v>
      </c>
      <c r="O3" s="56">
        <v>1</v>
      </c>
      <c r="R3" s="56" t="s">
        <v>2010</v>
      </c>
      <c r="S3" s="56">
        <v>1</v>
      </c>
      <c r="T3" s="56">
        <v>10000</v>
      </c>
      <c r="U3" s="57">
        <v>10000</v>
      </c>
      <c r="V3" s="56" t="s">
        <v>2002</v>
      </c>
      <c r="W3" s="56" t="s">
        <v>2003</v>
      </c>
      <c r="X3" s="56">
        <v>9000</v>
      </c>
      <c r="Y3" s="56">
        <v>8000</v>
      </c>
      <c r="Z3" s="56">
        <v>7000</v>
      </c>
      <c r="AA3" s="56" t="s">
        <v>2004</v>
      </c>
      <c r="AB3" s="56" t="s">
        <v>2011</v>
      </c>
      <c r="AC3" s="56" t="s">
        <v>2011</v>
      </c>
      <c r="AF3" s="56">
        <v>3000</v>
      </c>
      <c r="AI3" s="56">
        <v>3000</v>
      </c>
      <c r="AL3" s="56">
        <v>4000</v>
      </c>
      <c r="AP3" s="56">
        <v>10000</v>
      </c>
      <c r="AQ3" s="56" t="s">
        <v>2007</v>
      </c>
      <c r="AR3" s="56" t="s">
        <v>2012</v>
      </c>
      <c r="AS3" s="56" t="s">
        <v>2009</v>
      </c>
      <c r="AT3" s="56">
        <v>8470305</v>
      </c>
    </row>
    <row r="4" spans="1:46" x14ac:dyDescent="0.35">
      <c r="A4" s="56" t="s">
        <v>950</v>
      </c>
      <c r="B4" s="56">
        <v>8470305</v>
      </c>
      <c r="C4" s="56" t="s">
        <v>120</v>
      </c>
      <c r="D4" s="56">
        <v>421700</v>
      </c>
      <c r="E4" s="56" t="s">
        <v>956</v>
      </c>
      <c r="F4" s="56" t="str">
        <f t="shared" ref="F4:F67" si="0">CONCATENATE(847,".",B4,".",1,".",D4,".","000000",".",H4,".",J4)</f>
        <v>847.8470305.1.421700.000000.847001.200179</v>
      </c>
      <c r="G4" s="56" t="s">
        <v>21</v>
      </c>
      <c r="H4" s="56">
        <v>847001</v>
      </c>
      <c r="I4" s="56" t="s">
        <v>23</v>
      </c>
      <c r="J4" s="56">
        <v>200179</v>
      </c>
      <c r="K4" s="56">
        <v>597850.89</v>
      </c>
      <c r="L4" s="56">
        <v>390800</v>
      </c>
      <c r="M4" s="56">
        <v>200000</v>
      </c>
      <c r="N4" s="56" t="s">
        <v>2013</v>
      </c>
      <c r="O4" s="56">
        <v>12</v>
      </c>
      <c r="R4" s="56" t="s">
        <v>2014</v>
      </c>
      <c r="S4" s="56">
        <v>12</v>
      </c>
      <c r="T4" s="56">
        <v>42167</v>
      </c>
      <c r="U4" s="57">
        <v>506004</v>
      </c>
      <c r="V4" s="56" t="s">
        <v>2002</v>
      </c>
      <c r="W4" s="56" t="s">
        <v>2003</v>
      </c>
      <c r="X4" s="56">
        <v>455403.60000000003</v>
      </c>
      <c r="Y4" s="56">
        <v>404803.2</v>
      </c>
      <c r="Z4" s="56">
        <v>354202.8</v>
      </c>
      <c r="AA4" s="56" t="s">
        <v>2015</v>
      </c>
      <c r="AB4" s="56" t="s">
        <v>2016</v>
      </c>
      <c r="AC4" s="56" t="s">
        <v>2017</v>
      </c>
      <c r="AF4" s="56">
        <v>300004</v>
      </c>
      <c r="AK4" s="56">
        <v>56000</v>
      </c>
      <c r="AM4" s="56">
        <v>150000</v>
      </c>
      <c r="AP4" s="56">
        <v>506004</v>
      </c>
      <c r="AQ4" s="56" t="s">
        <v>2007</v>
      </c>
      <c r="AR4" s="56" t="s">
        <v>2018</v>
      </c>
      <c r="AS4" s="56" t="s">
        <v>2009</v>
      </c>
      <c r="AT4" s="56">
        <v>8470305</v>
      </c>
    </row>
    <row r="5" spans="1:46" x14ac:dyDescent="0.35">
      <c r="A5" s="56" t="s">
        <v>950</v>
      </c>
      <c r="B5" s="56">
        <v>8470305</v>
      </c>
      <c r="C5" s="56" t="s">
        <v>120</v>
      </c>
      <c r="D5" s="56">
        <v>425510</v>
      </c>
      <c r="E5" s="56" t="s">
        <v>37</v>
      </c>
      <c r="F5" s="56" t="str">
        <f t="shared" si="0"/>
        <v>847.8470305.1.425510.000000.847001.200179</v>
      </c>
      <c r="G5" s="56" t="s">
        <v>21</v>
      </c>
      <c r="H5" s="56">
        <v>847001</v>
      </c>
      <c r="I5" s="56" t="s">
        <v>23</v>
      </c>
      <c r="J5" s="56">
        <v>200179</v>
      </c>
      <c r="K5" s="56">
        <v>10444</v>
      </c>
      <c r="L5" s="56">
        <v>10000</v>
      </c>
      <c r="M5" s="56">
        <v>10000</v>
      </c>
      <c r="N5" s="56" t="s">
        <v>2000</v>
      </c>
      <c r="O5" s="56">
        <v>2</v>
      </c>
      <c r="R5" s="56" t="s">
        <v>2021</v>
      </c>
      <c r="S5" s="56">
        <v>2</v>
      </c>
      <c r="T5" s="56">
        <v>10000</v>
      </c>
      <c r="U5" s="57">
        <v>20000</v>
      </c>
      <c r="V5" s="56" t="s">
        <v>2002</v>
      </c>
      <c r="W5" s="56" t="s">
        <v>2003</v>
      </c>
      <c r="X5" s="56">
        <v>18000</v>
      </c>
      <c r="Y5" s="56">
        <v>16000</v>
      </c>
      <c r="Z5" s="56">
        <v>14000</v>
      </c>
      <c r="AA5" s="56" t="s">
        <v>2005</v>
      </c>
      <c r="AB5" s="56" t="s">
        <v>2006</v>
      </c>
      <c r="AC5" s="56" t="s">
        <v>2006</v>
      </c>
      <c r="AF5" s="56">
        <v>10000</v>
      </c>
      <c r="AL5" s="56">
        <v>10000</v>
      </c>
      <c r="AP5" s="56">
        <v>20000</v>
      </c>
      <c r="AQ5" s="56" t="s">
        <v>2022</v>
      </c>
      <c r="AR5" s="56" t="s">
        <v>2023</v>
      </c>
      <c r="AS5" s="56" t="s">
        <v>2009</v>
      </c>
      <c r="AT5" s="56">
        <v>8470305</v>
      </c>
    </row>
    <row r="6" spans="1:46" x14ac:dyDescent="0.35">
      <c r="A6" s="56" t="s">
        <v>950</v>
      </c>
      <c r="B6" s="56">
        <v>8470305</v>
      </c>
      <c r="C6" s="56" t="s">
        <v>120</v>
      </c>
      <c r="D6" s="56">
        <v>425762</v>
      </c>
      <c r="E6" s="56" t="s">
        <v>600</v>
      </c>
      <c r="F6" s="56" t="str">
        <f t="shared" si="0"/>
        <v>847.8470305.1.425762.000000.847001.200179</v>
      </c>
      <c r="G6" s="56" t="s">
        <v>21</v>
      </c>
      <c r="H6" s="56">
        <v>847001</v>
      </c>
      <c r="I6" s="56" t="s">
        <v>23</v>
      </c>
      <c r="J6" s="56">
        <v>200179</v>
      </c>
      <c r="K6" s="56">
        <v>0</v>
      </c>
      <c r="L6" s="56">
        <v>0</v>
      </c>
      <c r="U6" s="57">
        <v>0</v>
      </c>
      <c r="W6" s="56" t="s">
        <v>2003</v>
      </c>
      <c r="X6" s="56">
        <v>0</v>
      </c>
      <c r="Y6" s="56">
        <v>0</v>
      </c>
      <c r="Z6" s="56">
        <v>0</v>
      </c>
      <c r="AP6" s="56">
        <v>0</v>
      </c>
      <c r="AT6" s="56">
        <v>8470305</v>
      </c>
    </row>
    <row r="7" spans="1:46" x14ac:dyDescent="0.35">
      <c r="A7" s="56" t="s">
        <v>950</v>
      </c>
      <c r="B7" s="56">
        <v>8470305</v>
      </c>
      <c r="C7" s="56" t="s">
        <v>120</v>
      </c>
      <c r="D7" s="56">
        <v>425763</v>
      </c>
      <c r="E7" s="56" t="s">
        <v>129</v>
      </c>
      <c r="F7" s="56" t="str">
        <f t="shared" si="0"/>
        <v>847.8470305.1.425763.000000.847001.200179</v>
      </c>
      <c r="G7" s="56" t="s">
        <v>21</v>
      </c>
      <c r="H7" s="56">
        <v>847001</v>
      </c>
      <c r="I7" s="56" t="s">
        <v>23</v>
      </c>
      <c r="J7" s="56">
        <v>200179</v>
      </c>
      <c r="K7" s="56">
        <v>617637.56000000006</v>
      </c>
      <c r="L7" s="56">
        <v>100000</v>
      </c>
      <c r="M7" s="56">
        <v>150000</v>
      </c>
      <c r="N7" s="56" t="s">
        <v>2025</v>
      </c>
      <c r="O7" s="56">
        <v>50</v>
      </c>
      <c r="R7" s="56" t="s">
        <v>2026</v>
      </c>
      <c r="S7" s="56">
        <v>50</v>
      </c>
      <c r="T7" s="56">
        <v>2000</v>
      </c>
      <c r="U7" s="57">
        <v>100000</v>
      </c>
      <c r="V7" s="56" t="s">
        <v>2002</v>
      </c>
      <c r="W7" s="56" t="s">
        <v>2003</v>
      </c>
      <c r="X7" s="56">
        <v>90000</v>
      </c>
      <c r="Y7" s="56">
        <v>80000</v>
      </c>
      <c r="Z7" s="56">
        <v>70000</v>
      </c>
      <c r="AA7" s="56" t="s">
        <v>2027</v>
      </c>
      <c r="AB7" s="56" t="s">
        <v>2028</v>
      </c>
      <c r="AC7" s="56" t="s">
        <v>2028</v>
      </c>
      <c r="AE7" s="56">
        <v>50000</v>
      </c>
      <c r="AL7" s="56">
        <v>50000</v>
      </c>
      <c r="AP7" s="56">
        <v>100000</v>
      </c>
      <c r="AQ7" s="56" t="s">
        <v>2029</v>
      </c>
      <c r="AR7" s="56" t="s">
        <v>2030</v>
      </c>
      <c r="AS7" s="56" t="s">
        <v>2009</v>
      </c>
      <c r="AT7" s="56">
        <v>8470305</v>
      </c>
    </row>
    <row r="8" spans="1:46" x14ac:dyDescent="0.35">
      <c r="A8" s="56" t="s">
        <v>950</v>
      </c>
      <c r="B8" s="56">
        <v>8470305</v>
      </c>
      <c r="C8" s="56" t="s">
        <v>120</v>
      </c>
      <c r="D8" s="56">
        <v>425770</v>
      </c>
      <c r="E8" s="56" t="s">
        <v>132</v>
      </c>
      <c r="F8" s="56" t="str">
        <f t="shared" si="0"/>
        <v>847.8470305.1.425770.000000.847001.200179</v>
      </c>
      <c r="G8" s="56" t="s">
        <v>21</v>
      </c>
      <c r="H8" s="56">
        <v>847001</v>
      </c>
      <c r="I8" s="56" t="s">
        <v>23</v>
      </c>
      <c r="J8" s="56">
        <v>200179</v>
      </c>
      <c r="K8" s="56">
        <v>7218.55</v>
      </c>
      <c r="L8" s="56">
        <v>20000</v>
      </c>
      <c r="M8" s="56">
        <v>20000</v>
      </c>
      <c r="N8" s="56" t="s">
        <v>2031</v>
      </c>
      <c r="O8" s="56">
        <v>50</v>
      </c>
      <c r="R8" s="56" t="s">
        <v>2032</v>
      </c>
      <c r="S8" s="56">
        <v>50</v>
      </c>
      <c r="T8" s="56">
        <v>15000</v>
      </c>
      <c r="U8" s="57">
        <v>750000</v>
      </c>
      <c r="V8" s="56" t="s">
        <v>2002</v>
      </c>
      <c r="W8" s="56" t="s">
        <v>2003</v>
      </c>
      <c r="X8" s="56">
        <v>675000</v>
      </c>
      <c r="Y8" s="56">
        <v>600000</v>
      </c>
      <c r="Z8" s="56">
        <v>525000</v>
      </c>
      <c r="AA8" s="56" t="s">
        <v>2033</v>
      </c>
      <c r="AB8" s="56" t="s">
        <v>2033</v>
      </c>
      <c r="AC8" s="56" t="s">
        <v>2033</v>
      </c>
      <c r="AE8" s="56">
        <v>60000</v>
      </c>
      <c r="AF8" s="56">
        <v>60000</v>
      </c>
      <c r="AG8" s="56">
        <v>75000</v>
      </c>
      <c r="AH8" s="56">
        <v>75000</v>
      </c>
      <c r="AI8" s="56">
        <v>75000</v>
      </c>
      <c r="AJ8" s="56">
        <v>75000</v>
      </c>
      <c r="AK8" s="56">
        <v>45000</v>
      </c>
      <c r="AL8" s="56">
        <v>60000</v>
      </c>
      <c r="AM8" s="56">
        <v>75000</v>
      </c>
      <c r="AN8" s="56">
        <v>75000</v>
      </c>
      <c r="AO8" s="56">
        <v>75000</v>
      </c>
      <c r="AP8" s="56">
        <v>750000</v>
      </c>
      <c r="AQ8" s="56" t="s">
        <v>2034</v>
      </c>
      <c r="AR8" s="56" t="s">
        <v>2035</v>
      </c>
      <c r="AS8" s="56" t="s">
        <v>2009</v>
      </c>
      <c r="AT8" s="56">
        <v>8470305</v>
      </c>
    </row>
    <row r="9" spans="1:46" x14ac:dyDescent="0.35">
      <c r="A9" s="56" t="s">
        <v>950</v>
      </c>
      <c r="B9" s="56">
        <v>8470305</v>
      </c>
      <c r="C9" s="56" t="s">
        <v>120</v>
      </c>
      <c r="D9" s="56">
        <v>425900</v>
      </c>
      <c r="E9" s="56" t="s">
        <v>40</v>
      </c>
      <c r="F9" s="56" t="str">
        <f t="shared" si="0"/>
        <v>847.8470305.1.425900.000000.847001.200179</v>
      </c>
      <c r="G9" s="56" t="s">
        <v>21</v>
      </c>
      <c r="H9" s="56">
        <v>847001</v>
      </c>
      <c r="I9" s="56" t="s">
        <v>23</v>
      </c>
      <c r="J9" s="56">
        <v>200179</v>
      </c>
      <c r="K9" s="56">
        <v>-10521</v>
      </c>
      <c r="L9" s="56">
        <v>0</v>
      </c>
      <c r="N9" s="56" t="s">
        <v>2037</v>
      </c>
      <c r="O9" s="56">
        <v>200</v>
      </c>
      <c r="R9" s="56" t="s">
        <v>2038</v>
      </c>
      <c r="S9" s="56">
        <v>3</v>
      </c>
      <c r="T9" s="56">
        <v>6000</v>
      </c>
      <c r="U9" s="57">
        <v>18000</v>
      </c>
      <c r="V9" s="56" t="s">
        <v>2002</v>
      </c>
      <c r="W9" s="56" t="s">
        <v>2003</v>
      </c>
      <c r="X9" s="56">
        <v>16200</v>
      </c>
      <c r="Y9" s="56">
        <v>14400</v>
      </c>
      <c r="Z9" s="56">
        <v>12600</v>
      </c>
      <c r="AA9" s="56" t="s">
        <v>2005</v>
      </c>
      <c r="AB9" s="56" t="s">
        <v>2005</v>
      </c>
      <c r="AC9" s="56" t="s">
        <v>2039</v>
      </c>
      <c r="AH9" s="56">
        <v>4000</v>
      </c>
      <c r="AI9" s="56">
        <v>10000</v>
      </c>
      <c r="AO9" s="56">
        <v>4000</v>
      </c>
      <c r="AP9" s="56">
        <v>18000</v>
      </c>
      <c r="AQ9" s="56" t="s">
        <v>2007</v>
      </c>
      <c r="AR9" s="56" t="s">
        <v>2040</v>
      </c>
      <c r="AS9" s="56" t="s">
        <v>2009</v>
      </c>
      <c r="AT9" s="56">
        <v>8470305</v>
      </c>
    </row>
    <row r="10" spans="1:46" x14ac:dyDescent="0.35">
      <c r="A10" s="56" t="s">
        <v>950</v>
      </c>
      <c r="B10" s="56">
        <v>8470305</v>
      </c>
      <c r="C10" s="56" t="s">
        <v>120</v>
      </c>
      <c r="D10" s="56">
        <v>426610</v>
      </c>
      <c r="E10" s="56" t="s">
        <v>43</v>
      </c>
      <c r="F10" s="56" t="str">
        <f t="shared" si="0"/>
        <v>847.8470305.1.426610.000000.847001.200179</v>
      </c>
      <c r="G10" s="56" t="s">
        <v>21</v>
      </c>
      <c r="H10" s="56">
        <v>847001</v>
      </c>
      <c r="I10" s="56" t="s">
        <v>23</v>
      </c>
      <c r="J10" s="56">
        <v>200179</v>
      </c>
      <c r="K10" s="56">
        <v>236658.04</v>
      </c>
      <c r="L10" s="56">
        <v>224793</v>
      </c>
      <c r="M10" s="56">
        <v>224793</v>
      </c>
      <c r="N10" s="56" t="s">
        <v>2013</v>
      </c>
      <c r="O10" s="56">
        <v>1</v>
      </c>
      <c r="R10" s="56" t="s">
        <v>2043</v>
      </c>
      <c r="S10" s="56">
        <v>1</v>
      </c>
      <c r="T10" s="56">
        <v>100000</v>
      </c>
      <c r="U10" s="57">
        <v>100000</v>
      </c>
      <c r="V10" s="56" t="s">
        <v>2002</v>
      </c>
      <c r="W10" s="56" t="s">
        <v>2003</v>
      </c>
      <c r="X10" s="56">
        <v>90000</v>
      </c>
      <c r="Y10" s="56">
        <v>80000</v>
      </c>
      <c r="Z10" s="56">
        <v>70000</v>
      </c>
      <c r="AA10" s="56" t="s">
        <v>2044</v>
      </c>
      <c r="AB10" s="56" t="s">
        <v>2045</v>
      </c>
      <c r="AC10" s="56" t="s">
        <v>2045</v>
      </c>
      <c r="AG10" s="56">
        <v>100000</v>
      </c>
      <c r="AP10" s="56">
        <v>100000</v>
      </c>
      <c r="AQ10" s="56" t="s">
        <v>2007</v>
      </c>
      <c r="AR10" s="56" t="s">
        <v>2046</v>
      </c>
      <c r="AS10" s="56" t="s">
        <v>2009</v>
      </c>
      <c r="AT10" s="56">
        <v>8470305</v>
      </c>
    </row>
    <row r="11" spans="1:46" x14ac:dyDescent="0.35">
      <c r="A11" s="56" t="s">
        <v>950</v>
      </c>
      <c r="B11" s="56">
        <v>8470305</v>
      </c>
      <c r="C11" s="56" t="s">
        <v>120</v>
      </c>
      <c r="D11" s="56">
        <v>428090</v>
      </c>
      <c r="E11" s="56" t="s">
        <v>52</v>
      </c>
      <c r="F11" s="56" t="str">
        <f t="shared" si="0"/>
        <v>847.8470305.1.428090.000000.847001.200179</v>
      </c>
      <c r="G11" s="56" t="s">
        <v>21</v>
      </c>
      <c r="H11" s="56">
        <v>847001</v>
      </c>
      <c r="I11" s="56" t="s">
        <v>23</v>
      </c>
      <c r="J11" s="56">
        <v>200179</v>
      </c>
      <c r="K11" s="56">
        <v>0</v>
      </c>
      <c r="L11" s="56">
        <v>0</v>
      </c>
      <c r="N11" s="56" t="s">
        <v>2000</v>
      </c>
      <c r="O11" s="56">
        <v>1</v>
      </c>
      <c r="R11" s="56" t="s">
        <v>2048</v>
      </c>
      <c r="S11" s="56">
        <v>1</v>
      </c>
      <c r="T11" s="56">
        <v>35000</v>
      </c>
      <c r="U11" s="57">
        <v>35000</v>
      </c>
      <c r="V11" s="56" t="s">
        <v>2002</v>
      </c>
      <c r="W11" s="56" t="s">
        <v>2003</v>
      </c>
      <c r="X11" s="56">
        <v>31500</v>
      </c>
      <c r="Y11" s="56">
        <v>28000</v>
      </c>
      <c r="Z11" s="56">
        <v>24500</v>
      </c>
      <c r="AA11" s="56" t="s">
        <v>2004</v>
      </c>
      <c r="AB11" s="56" t="s">
        <v>2004</v>
      </c>
      <c r="AC11" s="56" t="s">
        <v>2049</v>
      </c>
      <c r="AJ11" s="56">
        <v>35000</v>
      </c>
      <c r="AP11" s="56">
        <v>35000</v>
      </c>
      <c r="AQ11" s="56" t="s">
        <v>2050</v>
      </c>
      <c r="AR11" s="56" t="s">
        <v>2051</v>
      </c>
      <c r="AS11" s="56" t="s">
        <v>2009</v>
      </c>
      <c r="AT11" s="56">
        <v>8470305</v>
      </c>
    </row>
    <row r="12" spans="1:46" x14ac:dyDescent="0.35">
      <c r="A12" s="56" t="s">
        <v>950</v>
      </c>
      <c r="B12" s="56">
        <v>8470305</v>
      </c>
      <c r="C12" s="56" t="s">
        <v>120</v>
      </c>
      <c r="D12" s="56">
        <v>428400</v>
      </c>
      <c r="E12" s="56" t="s">
        <v>614</v>
      </c>
      <c r="F12" s="56" t="str">
        <f t="shared" si="0"/>
        <v>847.8470305.1.428400.000000.847001.200179</v>
      </c>
      <c r="G12" s="56" t="s">
        <v>21</v>
      </c>
      <c r="H12" s="56">
        <v>847001</v>
      </c>
      <c r="I12" s="56" t="s">
        <v>23</v>
      </c>
      <c r="J12" s="56">
        <v>200179</v>
      </c>
      <c r="K12" s="56">
        <v>0</v>
      </c>
      <c r="L12" s="56">
        <v>0</v>
      </c>
      <c r="U12" s="57">
        <v>0</v>
      </c>
      <c r="X12" s="56">
        <v>0</v>
      </c>
      <c r="Y12" s="56">
        <v>0</v>
      </c>
      <c r="Z12" s="56">
        <v>0</v>
      </c>
      <c r="AP12" s="56">
        <v>0</v>
      </c>
      <c r="AT12" s="56">
        <v>8470305</v>
      </c>
    </row>
    <row r="13" spans="1:46" x14ac:dyDescent="0.35">
      <c r="A13" s="56" t="s">
        <v>950</v>
      </c>
      <c r="B13" s="56">
        <v>8470305</v>
      </c>
      <c r="C13" s="56" t="s">
        <v>120</v>
      </c>
      <c r="D13" s="56">
        <v>428640</v>
      </c>
      <c r="E13" s="56" t="s">
        <v>55</v>
      </c>
      <c r="F13" s="56" t="str">
        <f t="shared" si="0"/>
        <v>847.8470305.1.428640.000000.847001.200179</v>
      </c>
      <c r="G13" s="56" t="s">
        <v>21</v>
      </c>
      <c r="H13" s="56">
        <v>847001</v>
      </c>
      <c r="I13" s="56" t="s">
        <v>23</v>
      </c>
      <c r="J13" s="56">
        <v>200179</v>
      </c>
      <c r="K13" s="56">
        <v>-3637.45</v>
      </c>
      <c r="L13" s="56">
        <v>1</v>
      </c>
      <c r="N13" s="56" t="s">
        <v>2025</v>
      </c>
      <c r="O13" s="56">
        <v>100</v>
      </c>
      <c r="R13" s="56" t="s">
        <v>2054</v>
      </c>
      <c r="S13" s="56">
        <v>3</v>
      </c>
      <c r="T13" s="57">
        <v>15000</v>
      </c>
      <c r="U13" s="57">
        <v>45000</v>
      </c>
      <c r="V13" s="56" t="s">
        <v>2002</v>
      </c>
      <c r="W13" s="56" t="s">
        <v>2003</v>
      </c>
      <c r="X13" s="56">
        <v>40500</v>
      </c>
      <c r="Y13" s="56">
        <v>36000</v>
      </c>
      <c r="Z13" s="56">
        <v>31499.999999999996</v>
      </c>
      <c r="AA13" s="56" t="s">
        <v>2004</v>
      </c>
      <c r="AB13" s="56" t="s">
        <v>2005</v>
      </c>
      <c r="AC13" s="56" t="s">
        <v>2055</v>
      </c>
      <c r="AE13" s="56">
        <v>10000</v>
      </c>
      <c r="AL13" s="56">
        <v>35000</v>
      </c>
      <c r="AP13" s="56">
        <v>45000</v>
      </c>
      <c r="AQ13" s="56" t="s">
        <v>2056</v>
      </c>
      <c r="AR13" s="56" t="s">
        <v>2057</v>
      </c>
      <c r="AS13" s="56" t="s">
        <v>2009</v>
      </c>
      <c r="AT13" s="56">
        <v>8470305</v>
      </c>
    </row>
    <row r="14" spans="1:46" x14ac:dyDescent="0.35">
      <c r="A14" s="56" t="s">
        <v>950</v>
      </c>
      <c r="B14" s="56">
        <v>8470305</v>
      </c>
      <c r="C14" s="56" t="s">
        <v>120</v>
      </c>
      <c r="D14" s="56">
        <v>430330</v>
      </c>
      <c r="E14" s="56" t="s">
        <v>378</v>
      </c>
      <c r="F14" s="56" t="str">
        <f t="shared" si="0"/>
        <v>847.8470305.1.430330.000000.847001.200179</v>
      </c>
      <c r="G14" s="56" t="s">
        <v>21</v>
      </c>
      <c r="H14" s="56">
        <v>847001</v>
      </c>
      <c r="I14" s="56" t="s">
        <v>23</v>
      </c>
      <c r="J14" s="56">
        <v>200179</v>
      </c>
      <c r="K14" s="56">
        <v>0</v>
      </c>
      <c r="L14" s="56">
        <v>0</v>
      </c>
      <c r="U14" s="57">
        <v>0</v>
      </c>
      <c r="X14" s="56">
        <v>0</v>
      </c>
      <c r="Y14" s="56">
        <v>0</v>
      </c>
      <c r="Z14" s="56">
        <v>0</v>
      </c>
      <c r="AP14" s="56">
        <v>0</v>
      </c>
      <c r="AT14" s="56">
        <v>8470305</v>
      </c>
    </row>
    <row r="15" spans="1:46" x14ac:dyDescent="0.35">
      <c r="A15" s="56" t="s">
        <v>950</v>
      </c>
      <c r="B15" s="56">
        <v>8470305</v>
      </c>
      <c r="C15" s="56" t="s">
        <v>120</v>
      </c>
      <c r="D15" s="56">
        <v>432209</v>
      </c>
      <c r="E15" s="56" t="s">
        <v>138</v>
      </c>
      <c r="F15" s="56" t="str">
        <f t="shared" si="0"/>
        <v>847.8470305.1.432209.000000.847001.200179</v>
      </c>
      <c r="G15" s="56" t="s">
        <v>21</v>
      </c>
      <c r="H15" s="56">
        <v>847001</v>
      </c>
      <c r="I15" s="56" t="s">
        <v>23</v>
      </c>
      <c r="J15" s="56">
        <v>200179</v>
      </c>
      <c r="K15" s="56">
        <v>786038.6</v>
      </c>
      <c r="L15" s="56">
        <v>250000</v>
      </c>
      <c r="M15" s="56">
        <v>350000</v>
      </c>
      <c r="U15" s="57">
        <v>0</v>
      </c>
      <c r="X15" s="56">
        <v>0</v>
      </c>
      <c r="Y15" s="56">
        <v>0</v>
      </c>
      <c r="Z15" s="56">
        <v>0</v>
      </c>
      <c r="AP15" s="56">
        <v>0</v>
      </c>
      <c r="AT15" s="56">
        <v>8470305</v>
      </c>
    </row>
    <row r="16" spans="1:46" x14ac:dyDescent="0.35">
      <c r="A16" s="56" t="s">
        <v>950</v>
      </c>
      <c r="B16" s="56">
        <v>8470305</v>
      </c>
      <c r="C16" s="56" t="s">
        <v>120</v>
      </c>
      <c r="D16" s="56">
        <v>432690</v>
      </c>
      <c r="E16" s="56" t="s">
        <v>141</v>
      </c>
      <c r="F16" s="56" t="str">
        <f t="shared" si="0"/>
        <v>847.8470305.1.432690.000000.847001.200179</v>
      </c>
      <c r="G16" s="56" t="s">
        <v>21</v>
      </c>
      <c r="H16" s="56">
        <v>847001</v>
      </c>
      <c r="I16" s="56" t="s">
        <v>23</v>
      </c>
      <c r="J16" s="56">
        <v>200179</v>
      </c>
      <c r="K16" s="56">
        <v>-2820</v>
      </c>
      <c r="L16" s="56">
        <v>5000</v>
      </c>
      <c r="M16" s="56">
        <v>5000</v>
      </c>
      <c r="U16" s="57">
        <v>0</v>
      </c>
      <c r="X16" s="56">
        <v>0</v>
      </c>
      <c r="Y16" s="56">
        <v>0</v>
      </c>
      <c r="Z16" s="56">
        <v>0</v>
      </c>
      <c r="AP16" s="56">
        <v>0</v>
      </c>
      <c r="AT16" s="56">
        <v>8470305</v>
      </c>
    </row>
    <row r="17" spans="1:46" x14ac:dyDescent="0.35">
      <c r="A17" s="56" t="s">
        <v>950</v>
      </c>
      <c r="B17" s="56">
        <v>8470305</v>
      </c>
      <c r="C17" s="56" t="s">
        <v>120</v>
      </c>
      <c r="D17" s="56">
        <v>435350</v>
      </c>
      <c r="E17" s="56" t="s">
        <v>144</v>
      </c>
      <c r="F17" s="56" t="str">
        <f t="shared" si="0"/>
        <v>847.8470305.1.435350.000000.847001.200179</v>
      </c>
      <c r="G17" s="56" t="s">
        <v>21</v>
      </c>
      <c r="H17" s="56">
        <v>847001</v>
      </c>
      <c r="I17" s="56" t="s">
        <v>23</v>
      </c>
      <c r="J17" s="56">
        <v>200179</v>
      </c>
      <c r="K17" s="56">
        <v>2389</v>
      </c>
      <c r="L17" s="56">
        <v>22529</v>
      </c>
      <c r="M17" s="56">
        <v>22529</v>
      </c>
      <c r="N17" s="56" t="s">
        <v>2031</v>
      </c>
      <c r="O17" s="56">
        <v>70</v>
      </c>
      <c r="R17" s="56" t="s">
        <v>2059</v>
      </c>
      <c r="S17" s="56">
        <v>1</v>
      </c>
      <c r="T17" s="56">
        <v>260000</v>
      </c>
      <c r="U17" s="57">
        <v>260000</v>
      </c>
      <c r="V17" s="56" t="s">
        <v>2002</v>
      </c>
      <c r="W17" s="56" t="s">
        <v>2003</v>
      </c>
      <c r="X17" s="56">
        <v>234000</v>
      </c>
      <c r="Y17" s="56">
        <v>208000</v>
      </c>
      <c r="Z17" s="56">
        <v>182000</v>
      </c>
      <c r="AA17" s="56" t="s">
        <v>2060</v>
      </c>
      <c r="AB17" s="56" t="s">
        <v>2061</v>
      </c>
      <c r="AC17" s="56" t="s">
        <v>2061</v>
      </c>
      <c r="AD17" s="56">
        <v>180000</v>
      </c>
      <c r="AF17" s="56">
        <v>8000</v>
      </c>
      <c r="AG17" s="56">
        <v>8000</v>
      </c>
      <c r="AH17" s="56">
        <v>8000</v>
      </c>
      <c r="AI17" s="56">
        <v>8000</v>
      </c>
      <c r="AJ17" s="56">
        <v>8000</v>
      </c>
      <c r="AK17" s="56">
        <v>8000</v>
      </c>
      <c r="AL17" s="56">
        <v>8000</v>
      </c>
      <c r="AM17" s="56">
        <v>8000</v>
      </c>
      <c r="AN17" s="56">
        <v>8000</v>
      </c>
      <c r="AO17" s="56">
        <v>8000</v>
      </c>
      <c r="AP17" s="56">
        <v>260000</v>
      </c>
      <c r="AQ17" s="56" t="s">
        <v>2034</v>
      </c>
      <c r="AR17" s="56" t="s">
        <v>2062</v>
      </c>
      <c r="AS17" s="56" t="s">
        <v>2009</v>
      </c>
      <c r="AT17" s="56">
        <v>8470305</v>
      </c>
    </row>
    <row r="18" spans="1:46" x14ac:dyDescent="0.35">
      <c r="A18" s="56" t="s">
        <v>950</v>
      </c>
      <c r="B18" s="56">
        <v>8470305</v>
      </c>
      <c r="C18" s="56" t="s">
        <v>120</v>
      </c>
      <c r="D18" s="56">
        <v>435508</v>
      </c>
      <c r="E18" s="56" t="s">
        <v>147</v>
      </c>
      <c r="F18" s="56" t="str">
        <f t="shared" si="0"/>
        <v>847.8470305.1.435508.000000.847001.200179</v>
      </c>
      <c r="G18" s="56" t="s">
        <v>21</v>
      </c>
      <c r="H18" s="56">
        <v>847001</v>
      </c>
      <c r="I18" s="56" t="s">
        <v>23</v>
      </c>
      <c r="J18" s="56">
        <v>200179</v>
      </c>
      <c r="K18" s="56">
        <v>22871.83</v>
      </c>
      <c r="L18" s="56">
        <v>51790</v>
      </c>
      <c r="M18" s="56">
        <v>51790</v>
      </c>
      <c r="N18" s="56" t="s">
        <v>2000</v>
      </c>
      <c r="O18" s="56">
        <v>1</v>
      </c>
      <c r="R18" s="56" t="s">
        <v>2063</v>
      </c>
      <c r="S18" s="56">
        <v>1</v>
      </c>
      <c r="T18" s="56">
        <v>100000</v>
      </c>
      <c r="U18" s="57">
        <v>100000</v>
      </c>
      <c r="V18" s="56" t="s">
        <v>2002</v>
      </c>
      <c r="W18" s="56" t="s">
        <v>2003</v>
      </c>
      <c r="X18" s="56">
        <v>90000</v>
      </c>
      <c r="Y18" s="56">
        <v>80000</v>
      </c>
      <c r="Z18" s="56">
        <v>70000</v>
      </c>
      <c r="AA18" s="56" t="s">
        <v>2004</v>
      </c>
      <c r="AB18" s="56" t="s">
        <v>2064</v>
      </c>
      <c r="AC18" s="56" t="s">
        <v>2065</v>
      </c>
      <c r="AE18" s="56">
        <v>20000</v>
      </c>
      <c r="AF18" s="56">
        <v>20000</v>
      </c>
      <c r="AG18" s="56">
        <v>20000</v>
      </c>
      <c r="AL18" s="56">
        <v>20000</v>
      </c>
      <c r="AM18" s="56">
        <v>20000</v>
      </c>
      <c r="AP18" s="56">
        <v>100000</v>
      </c>
      <c r="AQ18" s="56" t="s">
        <v>2007</v>
      </c>
      <c r="AR18" s="56" t="s">
        <v>2066</v>
      </c>
      <c r="AS18" s="56" t="s">
        <v>2009</v>
      </c>
      <c r="AT18" s="56">
        <v>8470305</v>
      </c>
    </row>
    <row r="19" spans="1:46" x14ac:dyDescent="0.35">
      <c r="A19" s="56" t="s">
        <v>950</v>
      </c>
      <c r="B19" s="56">
        <v>8470305</v>
      </c>
      <c r="C19" s="56" t="s">
        <v>120</v>
      </c>
      <c r="D19" s="56">
        <v>435530</v>
      </c>
      <c r="E19" s="56" t="s">
        <v>150</v>
      </c>
      <c r="F19" s="56" t="str">
        <f t="shared" si="0"/>
        <v>847.8470305.1.435530.000000.847001.200179</v>
      </c>
      <c r="G19" s="56" t="s">
        <v>21</v>
      </c>
      <c r="H19" s="56">
        <v>847001</v>
      </c>
      <c r="I19" s="56" t="s">
        <v>23</v>
      </c>
      <c r="J19" s="56">
        <v>200179</v>
      </c>
      <c r="K19" s="56">
        <v>0</v>
      </c>
      <c r="L19" s="56">
        <v>0</v>
      </c>
      <c r="U19" s="57">
        <v>0</v>
      </c>
      <c r="X19" s="56">
        <v>0</v>
      </c>
      <c r="Y19" s="56">
        <v>0</v>
      </c>
      <c r="Z19" s="56">
        <v>0</v>
      </c>
      <c r="AP19" s="56">
        <v>0</v>
      </c>
      <c r="AT19" s="56">
        <v>8470305</v>
      </c>
    </row>
    <row r="20" spans="1:46" x14ac:dyDescent="0.35">
      <c r="A20" s="56" t="s">
        <v>950</v>
      </c>
      <c r="B20" s="56">
        <v>8470305</v>
      </c>
      <c r="C20" s="56" t="s">
        <v>120</v>
      </c>
      <c r="D20" s="56">
        <v>436110</v>
      </c>
      <c r="E20" s="56" t="s">
        <v>64</v>
      </c>
      <c r="F20" s="56" t="str">
        <f t="shared" si="0"/>
        <v>847.8470305.1.436110.000000.847001.200179</v>
      </c>
      <c r="G20" s="56" t="s">
        <v>21</v>
      </c>
      <c r="H20" s="56">
        <v>847001</v>
      </c>
      <c r="I20" s="56" t="s">
        <v>23</v>
      </c>
      <c r="J20" s="56">
        <v>200179</v>
      </c>
      <c r="K20" s="56">
        <v>0</v>
      </c>
      <c r="L20" s="56">
        <v>0</v>
      </c>
      <c r="U20" s="57">
        <v>0</v>
      </c>
      <c r="X20" s="56">
        <v>0</v>
      </c>
      <c r="Y20" s="56">
        <v>0</v>
      </c>
      <c r="Z20" s="56">
        <v>0</v>
      </c>
      <c r="AP20" s="56">
        <v>0</v>
      </c>
      <c r="AT20" s="56">
        <v>8470305</v>
      </c>
    </row>
    <row r="21" spans="1:46" x14ac:dyDescent="0.35">
      <c r="A21" s="56" t="s">
        <v>950</v>
      </c>
      <c r="B21" s="56">
        <v>8470305</v>
      </c>
      <c r="C21" s="56" t="s">
        <v>120</v>
      </c>
      <c r="D21" s="56">
        <v>436600</v>
      </c>
      <c r="E21" s="56" t="s">
        <v>163</v>
      </c>
      <c r="F21" s="56" t="str">
        <f t="shared" si="0"/>
        <v>847.8470305.1.436600.000000.847001.200179</v>
      </c>
      <c r="G21" s="56" t="s">
        <v>21</v>
      </c>
      <c r="H21" s="56">
        <v>847001</v>
      </c>
      <c r="I21" s="56" t="s">
        <v>23</v>
      </c>
      <c r="J21" s="56">
        <v>200179</v>
      </c>
      <c r="K21" s="56">
        <v>0</v>
      </c>
      <c r="L21" s="56">
        <v>0</v>
      </c>
      <c r="N21" s="56" t="s">
        <v>2031</v>
      </c>
      <c r="O21" s="56">
        <v>5</v>
      </c>
      <c r="R21" s="56" t="s">
        <v>2067</v>
      </c>
      <c r="S21" s="56">
        <v>5</v>
      </c>
      <c r="T21" s="56">
        <v>5000</v>
      </c>
      <c r="U21" s="57">
        <v>25000</v>
      </c>
      <c r="V21" s="56" t="s">
        <v>2002</v>
      </c>
      <c r="W21" s="56" t="s">
        <v>2003</v>
      </c>
      <c r="X21" s="56">
        <v>22500</v>
      </c>
      <c r="Y21" s="56">
        <v>20000</v>
      </c>
      <c r="Z21" s="56">
        <v>17500</v>
      </c>
      <c r="AA21" s="56" t="s">
        <v>2005</v>
      </c>
      <c r="AB21" s="56" t="s">
        <v>2006</v>
      </c>
      <c r="AC21" s="56" t="s">
        <v>2006</v>
      </c>
      <c r="AF21" s="56">
        <v>15000</v>
      </c>
      <c r="AL21" s="56">
        <v>10000</v>
      </c>
      <c r="AP21" s="56">
        <v>25000</v>
      </c>
      <c r="AQ21" s="56" t="s">
        <v>2007</v>
      </c>
      <c r="AR21" s="56" t="s">
        <v>2068</v>
      </c>
      <c r="AS21" s="56" t="s">
        <v>2009</v>
      </c>
      <c r="AT21" s="56">
        <v>8470305</v>
      </c>
    </row>
    <row r="22" spans="1:46" x14ac:dyDescent="0.35">
      <c r="A22" s="56" t="s">
        <v>950</v>
      </c>
      <c r="B22" s="56">
        <v>8470305</v>
      </c>
      <c r="C22" s="56" t="s">
        <v>120</v>
      </c>
      <c r="D22" s="56">
        <v>492316</v>
      </c>
      <c r="E22" s="56" t="s">
        <v>138</v>
      </c>
      <c r="F22" s="56" t="str">
        <f t="shared" si="0"/>
        <v>847.8470305.1.492316.000000.847001.300180</v>
      </c>
      <c r="G22" s="56" t="s">
        <v>21</v>
      </c>
      <c r="H22" s="56">
        <v>847001</v>
      </c>
      <c r="I22" s="56" t="s">
        <v>863</v>
      </c>
      <c r="J22" s="56">
        <v>300180</v>
      </c>
      <c r="K22" s="56">
        <v>2550.18999999994</v>
      </c>
      <c r="L22" s="56">
        <v>0</v>
      </c>
      <c r="U22" s="57">
        <v>0</v>
      </c>
      <c r="X22" s="56">
        <v>0</v>
      </c>
      <c r="Y22" s="56">
        <v>0</v>
      </c>
      <c r="Z22" s="56">
        <v>0</v>
      </c>
      <c r="AP22" s="56">
        <v>0</v>
      </c>
      <c r="AT22" s="56">
        <v>8470305</v>
      </c>
    </row>
    <row r="23" spans="1:46" x14ac:dyDescent="0.35">
      <c r="A23" s="56" t="s">
        <v>950</v>
      </c>
      <c r="B23" s="56">
        <v>8470310</v>
      </c>
      <c r="C23" s="56" t="s">
        <v>154</v>
      </c>
      <c r="D23" s="56">
        <v>420550</v>
      </c>
      <c r="E23" s="56" t="s">
        <v>18</v>
      </c>
      <c r="F23" s="56" t="str">
        <f t="shared" si="0"/>
        <v>847.8470310.1.420550.000000.847001.200179</v>
      </c>
      <c r="G23" s="56" t="s">
        <v>21</v>
      </c>
      <c r="H23" s="56">
        <v>847001</v>
      </c>
      <c r="I23" s="56" t="s">
        <v>23</v>
      </c>
      <c r="J23" s="56">
        <v>200179</v>
      </c>
      <c r="K23" s="56">
        <v>0</v>
      </c>
      <c r="L23" s="56">
        <v>0</v>
      </c>
      <c r="N23" s="56" t="s">
        <v>2000</v>
      </c>
      <c r="O23" s="56">
        <v>2</v>
      </c>
      <c r="R23" s="56" t="s">
        <v>2069</v>
      </c>
      <c r="S23" s="56">
        <v>2</v>
      </c>
      <c r="T23" s="57">
        <v>10000</v>
      </c>
      <c r="U23" s="57">
        <v>20000</v>
      </c>
      <c r="V23" s="56" t="s">
        <v>2002</v>
      </c>
      <c r="W23" s="56" t="s">
        <v>2003</v>
      </c>
      <c r="X23" s="56">
        <v>18000</v>
      </c>
      <c r="Y23" s="56">
        <v>16000</v>
      </c>
      <c r="Z23" s="56">
        <v>14000</v>
      </c>
      <c r="AA23" s="56" t="s">
        <v>2070</v>
      </c>
      <c r="AB23" s="56" t="s">
        <v>2071</v>
      </c>
      <c r="AC23" s="56" t="s">
        <v>2071</v>
      </c>
      <c r="AF23" s="56">
        <v>10000</v>
      </c>
      <c r="AL23" s="56">
        <v>10000</v>
      </c>
      <c r="AP23" s="56">
        <v>20000</v>
      </c>
      <c r="AQ23" s="56" t="s">
        <v>2007</v>
      </c>
      <c r="AR23" s="56" t="s">
        <v>2072</v>
      </c>
      <c r="AT23" s="56">
        <v>8470310</v>
      </c>
    </row>
    <row r="24" spans="1:46" x14ac:dyDescent="0.35">
      <c r="A24" s="56" t="s">
        <v>950</v>
      </c>
      <c r="B24" s="56">
        <v>8470310</v>
      </c>
      <c r="C24" s="56" t="s">
        <v>154</v>
      </c>
      <c r="D24" s="56">
        <v>425510</v>
      </c>
      <c r="E24" s="56" t="s">
        <v>37</v>
      </c>
      <c r="F24" s="56" t="str">
        <f t="shared" si="0"/>
        <v>847.8470310.1.425510.000000.847001.200179</v>
      </c>
      <c r="G24" s="56" t="s">
        <v>21</v>
      </c>
      <c r="H24" s="56">
        <v>847001</v>
      </c>
      <c r="I24" s="56" t="s">
        <v>23</v>
      </c>
      <c r="J24" s="56">
        <v>200179</v>
      </c>
      <c r="K24" s="56">
        <v>0</v>
      </c>
      <c r="L24" s="56">
        <v>0</v>
      </c>
      <c r="N24" s="56" t="s">
        <v>2031</v>
      </c>
      <c r="O24" s="56">
        <v>14</v>
      </c>
      <c r="S24" s="56">
        <v>3</v>
      </c>
      <c r="T24" s="56">
        <v>5000</v>
      </c>
      <c r="U24" s="57">
        <v>15000</v>
      </c>
      <c r="V24" s="56" t="s">
        <v>2002</v>
      </c>
      <c r="W24" s="56" t="s">
        <v>2003</v>
      </c>
      <c r="X24" s="56">
        <v>13500</v>
      </c>
      <c r="Y24" s="56">
        <v>12000</v>
      </c>
      <c r="Z24" s="56">
        <v>10500</v>
      </c>
      <c r="AA24" s="56" t="s">
        <v>2073</v>
      </c>
      <c r="AB24" s="56" t="s">
        <v>2074</v>
      </c>
      <c r="AC24" s="56" t="s">
        <v>2074</v>
      </c>
      <c r="AE24" s="56">
        <v>5000</v>
      </c>
      <c r="AI24" s="56">
        <v>5000</v>
      </c>
      <c r="AN24" s="56">
        <v>5000</v>
      </c>
      <c r="AP24" s="56">
        <v>15000</v>
      </c>
      <c r="AQ24" s="56" t="s">
        <v>2075</v>
      </c>
      <c r="AR24" s="56" t="s">
        <v>2076</v>
      </c>
      <c r="AT24" s="56">
        <v>8470310</v>
      </c>
    </row>
    <row r="25" spans="1:46" x14ac:dyDescent="0.35">
      <c r="A25" s="56" t="s">
        <v>950</v>
      </c>
      <c r="B25" s="56">
        <v>8470310</v>
      </c>
      <c r="C25" s="56" t="s">
        <v>154</v>
      </c>
      <c r="D25" s="56">
        <v>425760</v>
      </c>
      <c r="E25" s="56" t="s">
        <v>169</v>
      </c>
      <c r="F25" s="56" t="str">
        <f t="shared" si="0"/>
        <v>847.8470310.1.425760.000000.847001.200179</v>
      </c>
      <c r="G25" s="56" t="s">
        <v>21</v>
      </c>
      <c r="H25" s="56">
        <v>847001</v>
      </c>
      <c r="I25" s="56" t="s">
        <v>23</v>
      </c>
      <c r="J25" s="56">
        <v>200179</v>
      </c>
      <c r="K25" s="56">
        <v>0</v>
      </c>
      <c r="L25" s="56">
        <v>0</v>
      </c>
      <c r="N25" s="56" t="s">
        <v>2078</v>
      </c>
      <c r="O25" s="56">
        <v>15</v>
      </c>
      <c r="R25" s="56" t="s">
        <v>2079</v>
      </c>
      <c r="S25" s="56">
        <v>15</v>
      </c>
      <c r="T25" s="56">
        <v>10000</v>
      </c>
      <c r="U25" s="57">
        <v>150000</v>
      </c>
      <c r="V25" s="56" t="s">
        <v>2002</v>
      </c>
      <c r="W25" s="56" t="s">
        <v>2003</v>
      </c>
      <c r="X25" s="56">
        <v>135000</v>
      </c>
      <c r="Y25" s="56">
        <v>120000</v>
      </c>
      <c r="Z25" s="56">
        <v>105000</v>
      </c>
      <c r="AA25" s="56" t="s">
        <v>2080</v>
      </c>
      <c r="AB25" s="56" t="s">
        <v>2081</v>
      </c>
      <c r="AC25" s="56" t="s">
        <v>2082</v>
      </c>
      <c r="AF25" s="56">
        <v>150000</v>
      </c>
      <c r="AP25" s="56">
        <v>150000</v>
      </c>
      <c r="AQ25" s="56" t="s">
        <v>2075</v>
      </c>
      <c r="AR25" s="56" t="s">
        <v>2083</v>
      </c>
      <c r="AT25" s="56">
        <v>8470310</v>
      </c>
    </row>
    <row r="26" spans="1:46" x14ac:dyDescent="0.35">
      <c r="A26" s="56" t="s">
        <v>950</v>
      </c>
      <c r="B26" s="56">
        <v>8470310</v>
      </c>
      <c r="C26" s="56" t="s">
        <v>154</v>
      </c>
      <c r="D26" s="56">
        <v>425763</v>
      </c>
      <c r="E26" s="56" t="s">
        <v>129</v>
      </c>
      <c r="F26" s="56" t="str">
        <f t="shared" si="0"/>
        <v>847.8470310.1.425763.000000.847001.200179</v>
      </c>
      <c r="G26" s="56" t="s">
        <v>21</v>
      </c>
      <c r="H26" s="56">
        <v>847001</v>
      </c>
      <c r="I26" s="56" t="s">
        <v>23</v>
      </c>
      <c r="J26" s="56">
        <v>200179</v>
      </c>
      <c r="K26" s="56">
        <v>62464.480000000003</v>
      </c>
      <c r="L26" s="56">
        <v>85000</v>
      </c>
      <c r="M26" s="56">
        <v>265000</v>
      </c>
      <c r="N26" s="56" t="s">
        <v>2084</v>
      </c>
      <c r="O26" s="56">
        <v>70</v>
      </c>
      <c r="R26" s="56" t="s">
        <v>2085</v>
      </c>
      <c r="S26" s="56">
        <v>70</v>
      </c>
      <c r="T26" s="56">
        <v>5000</v>
      </c>
      <c r="U26" s="57">
        <v>350000</v>
      </c>
      <c r="V26" s="56" t="s">
        <v>2002</v>
      </c>
      <c r="W26" s="56" t="s">
        <v>2003</v>
      </c>
      <c r="X26" s="56">
        <v>315000</v>
      </c>
      <c r="Y26" s="56">
        <v>280000</v>
      </c>
      <c r="Z26" s="56">
        <v>244999.99999999997</v>
      </c>
      <c r="AA26" s="56" t="s">
        <v>2086</v>
      </c>
      <c r="AB26" s="56" t="s">
        <v>2087</v>
      </c>
      <c r="AC26" s="56" t="s">
        <v>2087</v>
      </c>
      <c r="AD26" s="56">
        <v>175000</v>
      </c>
      <c r="AK26" s="56">
        <v>175000</v>
      </c>
      <c r="AP26" s="56">
        <v>350000</v>
      </c>
      <c r="AQ26" s="56" t="s">
        <v>2029</v>
      </c>
      <c r="AR26" s="56" t="s">
        <v>2088</v>
      </c>
      <c r="AT26" s="56">
        <v>8470310</v>
      </c>
    </row>
    <row r="27" spans="1:46" x14ac:dyDescent="0.35">
      <c r="A27" s="56" t="s">
        <v>950</v>
      </c>
      <c r="B27" s="56">
        <v>8470310</v>
      </c>
      <c r="C27" s="56" t="s">
        <v>154</v>
      </c>
      <c r="D27" s="56">
        <v>425770</v>
      </c>
      <c r="E27" s="56" t="s">
        <v>132</v>
      </c>
      <c r="F27" s="56" t="str">
        <f t="shared" si="0"/>
        <v>847.8470310.1.425770.000000.847001.200179</v>
      </c>
      <c r="G27" s="56" t="s">
        <v>21</v>
      </c>
      <c r="H27" s="56">
        <v>847001</v>
      </c>
      <c r="I27" s="56" t="s">
        <v>23</v>
      </c>
      <c r="J27" s="56">
        <v>200179</v>
      </c>
      <c r="K27" s="56">
        <v>2890</v>
      </c>
      <c r="L27" s="56">
        <v>14490</v>
      </c>
      <c r="M27" s="56">
        <v>14490</v>
      </c>
      <c r="N27" s="56" t="s">
        <v>2031</v>
      </c>
      <c r="O27" s="56">
        <v>14</v>
      </c>
      <c r="R27" s="56" t="s">
        <v>2089</v>
      </c>
      <c r="S27" s="56">
        <v>14</v>
      </c>
      <c r="T27" s="56">
        <v>15000</v>
      </c>
      <c r="U27" s="57">
        <v>210000</v>
      </c>
      <c r="V27" s="56" t="s">
        <v>2002</v>
      </c>
      <c r="W27" s="56" t="s">
        <v>2003</v>
      </c>
      <c r="X27" s="56">
        <v>189000</v>
      </c>
      <c r="Y27" s="56">
        <v>168000</v>
      </c>
      <c r="Z27" s="56">
        <v>147000</v>
      </c>
      <c r="AA27" s="56" t="s">
        <v>2090</v>
      </c>
      <c r="AB27" s="56" t="s">
        <v>2091</v>
      </c>
      <c r="AC27" s="56" t="s">
        <v>2092</v>
      </c>
      <c r="AH27" s="56">
        <v>150000</v>
      </c>
      <c r="AK27" s="56">
        <v>30000</v>
      </c>
      <c r="AO27" s="56">
        <v>30000</v>
      </c>
      <c r="AP27" s="56">
        <v>210000</v>
      </c>
      <c r="AQ27" s="56" t="s">
        <v>2075</v>
      </c>
      <c r="AR27" s="56" t="s">
        <v>2093</v>
      </c>
      <c r="AT27" s="56">
        <v>8470310</v>
      </c>
    </row>
    <row r="28" spans="1:46" x14ac:dyDescent="0.35">
      <c r="A28" s="56" t="s">
        <v>950</v>
      </c>
      <c r="B28" s="56">
        <v>8470310</v>
      </c>
      <c r="C28" s="56" t="s">
        <v>154</v>
      </c>
      <c r="D28" s="56">
        <v>425900</v>
      </c>
      <c r="E28" s="56" t="s">
        <v>40</v>
      </c>
      <c r="F28" s="56" t="str">
        <f t="shared" si="0"/>
        <v>847.8470310.1.425900.000000.847001.200179</v>
      </c>
      <c r="G28" s="56" t="s">
        <v>21</v>
      </c>
      <c r="H28" s="56">
        <v>847001</v>
      </c>
      <c r="I28" s="56" t="s">
        <v>23</v>
      </c>
      <c r="J28" s="56">
        <v>200179</v>
      </c>
      <c r="K28" s="56">
        <v>392</v>
      </c>
      <c r="L28" s="56">
        <v>0</v>
      </c>
      <c r="N28" s="56" t="s">
        <v>2031</v>
      </c>
      <c r="O28" s="56">
        <v>14</v>
      </c>
      <c r="R28" s="56" t="s">
        <v>2094</v>
      </c>
      <c r="S28" s="56">
        <v>17</v>
      </c>
      <c r="T28" s="56">
        <v>500</v>
      </c>
      <c r="U28" s="57">
        <v>8500</v>
      </c>
      <c r="V28" s="56" t="s">
        <v>2002</v>
      </c>
      <c r="W28" s="56" t="s">
        <v>2003</v>
      </c>
      <c r="X28" s="56">
        <v>7650</v>
      </c>
      <c r="Y28" s="56">
        <v>6800</v>
      </c>
      <c r="Z28" s="56">
        <v>5950</v>
      </c>
      <c r="AA28" s="56" t="s">
        <v>2095</v>
      </c>
      <c r="AB28" s="56" t="s">
        <v>2095</v>
      </c>
      <c r="AC28" s="56" t="s">
        <v>2095</v>
      </c>
      <c r="AD28" s="56">
        <v>1000</v>
      </c>
      <c r="AE28" s="56">
        <v>500</v>
      </c>
      <c r="AF28" s="56">
        <v>1000</v>
      </c>
      <c r="AG28" s="56">
        <v>1000</v>
      </c>
      <c r="AH28" s="56">
        <v>500</v>
      </c>
      <c r="AI28" s="56">
        <v>500</v>
      </c>
      <c r="AJ28" s="56">
        <v>500</v>
      </c>
      <c r="AK28" s="56">
        <v>500</v>
      </c>
      <c r="AL28" s="56">
        <v>1000</v>
      </c>
      <c r="AM28" s="56">
        <v>500</v>
      </c>
      <c r="AN28" s="56">
        <v>1000</v>
      </c>
      <c r="AO28" s="56">
        <v>500</v>
      </c>
      <c r="AP28" s="56">
        <v>8500</v>
      </c>
      <c r="AQ28" s="56" t="s">
        <v>2096</v>
      </c>
      <c r="AR28" s="56" t="s">
        <v>2097</v>
      </c>
      <c r="AT28" s="56">
        <v>8470310</v>
      </c>
    </row>
    <row r="29" spans="1:46" x14ac:dyDescent="0.35">
      <c r="A29" s="56" t="s">
        <v>950</v>
      </c>
      <c r="B29" s="56">
        <v>8470310</v>
      </c>
      <c r="C29" s="56" t="s">
        <v>154</v>
      </c>
      <c r="D29" s="56">
        <v>426610</v>
      </c>
      <c r="E29" s="56" t="s">
        <v>43</v>
      </c>
      <c r="F29" s="56" t="str">
        <f t="shared" si="0"/>
        <v>847.8470310.1.426610.000000.847001.200179</v>
      </c>
      <c r="G29" s="56" t="s">
        <v>21</v>
      </c>
      <c r="H29" s="56">
        <v>847001</v>
      </c>
      <c r="I29" s="56" t="s">
        <v>23</v>
      </c>
      <c r="J29" s="56">
        <v>200179</v>
      </c>
      <c r="K29" s="56">
        <v>8348.36</v>
      </c>
      <c r="L29" s="56">
        <v>0</v>
      </c>
      <c r="N29" s="56" t="s">
        <v>2098</v>
      </c>
      <c r="O29" s="56">
        <v>1</v>
      </c>
      <c r="R29" s="56" t="s">
        <v>2099</v>
      </c>
      <c r="S29" s="56">
        <v>1</v>
      </c>
      <c r="T29" s="56">
        <v>9114</v>
      </c>
      <c r="U29" s="57">
        <v>9114</v>
      </c>
      <c r="V29" s="56" t="s">
        <v>2002</v>
      </c>
      <c r="W29" s="56" t="s">
        <v>2003</v>
      </c>
      <c r="X29" s="56">
        <v>8202.6</v>
      </c>
      <c r="Y29" s="56">
        <v>7291.2000000000007</v>
      </c>
      <c r="Z29" s="56">
        <v>6379.7999999999993</v>
      </c>
      <c r="AA29" s="56" t="s">
        <v>2100</v>
      </c>
      <c r="AB29" s="56" t="s">
        <v>2100</v>
      </c>
      <c r="AC29" s="56" t="s">
        <v>2100</v>
      </c>
      <c r="AD29" s="56">
        <v>9114</v>
      </c>
      <c r="AP29" s="56">
        <v>9114</v>
      </c>
      <c r="AQ29" s="56" t="s">
        <v>2101</v>
      </c>
      <c r="AR29" s="56" t="s">
        <v>2102</v>
      </c>
      <c r="AT29" s="56">
        <v>8470310</v>
      </c>
    </row>
    <row r="30" spans="1:46" x14ac:dyDescent="0.35">
      <c r="A30" s="56" t="s">
        <v>950</v>
      </c>
      <c r="B30" s="56">
        <v>8470310</v>
      </c>
      <c r="C30" s="56" t="s">
        <v>154</v>
      </c>
      <c r="D30" s="56">
        <v>428090</v>
      </c>
      <c r="E30" s="56" t="s">
        <v>52</v>
      </c>
      <c r="F30" s="56" t="str">
        <f t="shared" si="0"/>
        <v>847.8470310.1.428090.000000.847001.200179</v>
      </c>
      <c r="G30" s="56" t="s">
        <v>21</v>
      </c>
      <c r="H30" s="56">
        <v>847001</v>
      </c>
      <c r="I30" s="56" t="s">
        <v>23</v>
      </c>
      <c r="J30" s="56">
        <v>200179</v>
      </c>
      <c r="K30" s="56">
        <v>0</v>
      </c>
      <c r="L30" s="56">
        <v>0</v>
      </c>
      <c r="N30" s="56" t="s">
        <v>2000</v>
      </c>
      <c r="O30" s="56">
        <v>1</v>
      </c>
      <c r="R30" s="56" t="s">
        <v>2103</v>
      </c>
      <c r="S30" s="56">
        <v>2</v>
      </c>
      <c r="T30" s="56">
        <v>20000</v>
      </c>
      <c r="U30" s="57">
        <v>40000</v>
      </c>
      <c r="V30" s="56" t="s">
        <v>2002</v>
      </c>
      <c r="W30" s="56" t="s">
        <v>2003</v>
      </c>
      <c r="X30" s="56">
        <v>36000</v>
      </c>
      <c r="Y30" s="56">
        <v>32000</v>
      </c>
      <c r="Z30" s="56">
        <v>28000</v>
      </c>
      <c r="AA30" s="56" t="s">
        <v>2104</v>
      </c>
      <c r="AB30" s="56" t="s">
        <v>2105</v>
      </c>
      <c r="AC30" s="56" t="s">
        <v>2082</v>
      </c>
      <c r="AG30" s="56">
        <v>20000</v>
      </c>
      <c r="AM30" s="56">
        <v>20000</v>
      </c>
      <c r="AP30" s="56">
        <v>40000</v>
      </c>
      <c r="AQ30" s="56" t="s">
        <v>2106</v>
      </c>
      <c r="AR30" s="56" t="s">
        <v>2107</v>
      </c>
      <c r="AT30" s="56">
        <v>8470310</v>
      </c>
    </row>
    <row r="31" spans="1:46" x14ac:dyDescent="0.35">
      <c r="A31" s="56" t="s">
        <v>950</v>
      </c>
      <c r="B31" s="56">
        <v>8470310</v>
      </c>
      <c r="C31" s="56" t="s">
        <v>154</v>
      </c>
      <c r="D31" s="56">
        <v>430120</v>
      </c>
      <c r="E31" s="56" t="s">
        <v>158</v>
      </c>
      <c r="F31" s="56" t="str">
        <f t="shared" si="0"/>
        <v>847.8470310.1.430120.000000.847001.200179</v>
      </c>
      <c r="G31" s="56" t="s">
        <v>21</v>
      </c>
      <c r="H31" s="56">
        <v>847001</v>
      </c>
      <c r="I31" s="56" t="s">
        <v>23</v>
      </c>
      <c r="J31" s="56">
        <v>200179</v>
      </c>
      <c r="K31" s="56">
        <v>0</v>
      </c>
      <c r="L31" s="56">
        <v>180000</v>
      </c>
      <c r="M31" s="56">
        <v>0</v>
      </c>
      <c r="N31" s="56" t="s">
        <v>2098</v>
      </c>
      <c r="U31" s="57">
        <v>0</v>
      </c>
      <c r="X31" s="56">
        <v>0</v>
      </c>
      <c r="Y31" s="56">
        <v>0</v>
      </c>
      <c r="Z31" s="56">
        <v>0</v>
      </c>
      <c r="AP31" s="56">
        <v>0</v>
      </c>
      <c r="AT31" s="56">
        <v>8470310</v>
      </c>
    </row>
    <row r="32" spans="1:46" x14ac:dyDescent="0.35">
      <c r="A32" s="56" t="s">
        <v>950</v>
      </c>
      <c r="B32" s="56">
        <v>8470310</v>
      </c>
      <c r="C32" s="56" t="s">
        <v>154</v>
      </c>
      <c r="D32" s="56">
        <v>432209</v>
      </c>
      <c r="E32" s="56" t="s">
        <v>138</v>
      </c>
      <c r="F32" s="56" t="str">
        <f t="shared" si="0"/>
        <v>847.8470310.1.432209.000000.847001.200179</v>
      </c>
      <c r="G32" s="56" t="s">
        <v>21</v>
      </c>
      <c r="H32" s="56">
        <v>847001</v>
      </c>
      <c r="I32" s="56" t="s">
        <v>23</v>
      </c>
      <c r="J32" s="56">
        <v>200179</v>
      </c>
      <c r="N32" s="56" t="s">
        <v>2000</v>
      </c>
      <c r="O32" s="56">
        <v>1</v>
      </c>
      <c r="R32" s="56" t="s">
        <v>2109</v>
      </c>
      <c r="S32" s="56">
        <v>1</v>
      </c>
      <c r="T32" s="56">
        <v>80000</v>
      </c>
      <c r="U32" s="57">
        <v>80000</v>
      </c>
      <c r="V32" s="56" t="s">
        <v>2002</v>
      </c>
      <c r="W32" s="56" t="s">
        <v>2003</v>
      </c>
      <c r="X32" s="56">
        <v>72000</v>
      </c>
      <c r="Y32" s="56">
        <v>64000</v>
      </c>
      <c r="Z32" s="56">
        <v>56000</v>
      </c>
      <c r="AA32" s="56" t="s">
        <v>2110</v>
      </c>
      <c r="AB32" s="56" t="s">
        <v>2110</v>
      </c>
      <c r="AC32" s="56" t="s">
        <v>2110</v>
      </c>
      <c r="AD32" s="56">
        <v>10000</v>
      </c>
      <c r="AG32" s="56">
        <v>20000</v>
      </c>
      <c r="AI32" s="56">
        <v>10000</v>
      </c>
      <c r="AK32" s="56">
        <v>20000</v>
      </c>
      <c r="AM32" s="56">
        <v>20000</v>
      </c>
      <c r="AP32" s="56">
        <v>80000</v>
      </c>
      <c r="AQ32" s="56" t="s">
        <v>2101</v>
      </c>
      <c r="AR32" s="56" t="s">
        <v>2111</v>
      </c>
      <c r="AT32" s="56">
        <v>8470310</v>
      </c>
    </row>
    <row r="33" spans="1:46" x14ac:dyDescent="0.35">
      <c r="A33" s="56" t="s">
        <v>950</v>
      </c>
      <c r="B33" s="56">
        <v>8470310</v>
      </c>
      <c r="C33" s="56" t="s">
        <v>154</v>
      </c>
      <c r="D33" s="56">
        <v>435350</v>
      </c>
      <c r="E33" s="56" t="s">
        <v>144</v>
      </c>
      <c r="F33" s="56" t="str">
        <f t="shared" si="0"/>
        <v>847.8470310.1.435350.000000.847001.200179</v>
      </c>
      <c r="G33" s="56" t="s">
        <v>21</v>
      </c>
      <c r="H33" s="56">
        <v>847001</v>
      </c>
      <c r="I33" s="56" t="s">
        <v>23</v>
      </c>
      <c r="J33" s="56">
        <v>200179</v>
      </c>
      <c r="K33" s="56">
        <v>0</v>
      </c>
      <c r="L33" s="56">
        <v>52000</v>
      </c>
      <c r="M33" s="56">
        <v>52000</v>
      </c>
      <c r="N33" s="56" t="s">
        <v>2031</v>
      </c>
      <c r="O33" s="56">
        <v>14</v>
      </c>
      <c r="R33" s="56" t="s">
        <v>2112</v>
      </c>
      <c r="S33" s="56">
        <v>14</v>
      </c>
      <c r="T33" s="56">
        <v>13000</v>
      </c>
      <c r="U33" s="57">
        <v>182000</v>
      </c>
      <c r="V33" s="56" t="s">
        <v>2113</v>
      </c>
      <c r="W33" s="56" t="s">
        <v>2003</v>
      </c>
      <c r="X33" s="56">
        <v>163800</v>
      </c>
      <c r="Y33" s="56">
        <v>145600</v>
      </c>
      <c r="Z33" s="56">
        <v>127399.99999999999</v>
      </c>
      <c r="AA33" s="56" t="s">
        <v>2114</v>
      </c>
      <c r="AB33" s="56" t="s">
        <v>2114</v>
      </c>
      <c r="AC33" s="56" t="s">
        <v>2114</v>
      </c>
      <c r="AD33" s="56">
        <v>26000</v>
      </c>
      <c r="AE33" s="56">
        <v>13000</v>
      </c>
      <c r="AF33" s="56">
        <v>13000</v>
      </c>
      <c r="AG33" s="56">
        <v>13000</v>
      </c>
      <c r="AH33" s="56">
        <v>13000</v>
      </c>
      <c r="AI33" s="56">
        <v>26000</v>
      </c>
      <c r="AJ33" s="56">
        <v>13000</v>
      </c>
      <c r="AK33" s="56">
        <v>13000</v>
      </c>
      <c r="AL33" s="56">
        <v>13000</v>
      </c>
      <c r="AM33" s="56">
        <v>13000</v>
      </c>
      <c r="AN33" s="56">
        <v>13000</v>
      </c>
      <c r="AO33" s="56">
        <v>13000</v>
      </c>
      <c r="AP33" s="56">
        <v>182000</v>
      </c>
      <c r="AQ33" s="56" t="s">
        <v>2034</v>
      </c>
      <c r="AR33" s="56" t="s">
        <v>2115</v>
      </c>
      <c r="AT33" s="56">
        <v>8470310</v>
      </c>
    </row>
    <row r="34" spans="1:46" x14ac:dyDescent="0.35">
      <c r="A34" s="56" t="s">
        <v>950</v>
      </c>
      <c r="B34" s="56">
        <v>8470310</v>
      </c>
      <c r="C34" s="56" t="s">
        <v>154</v>
      </c>
      <c r="D34" s="56">
        <v>435508</v>
      </c>
      <c r="E34" s="56" t="s">
        <v>147</v>
      </c>
      <c r="F34" s="56" t="str">
        <f t="shared" si="0"/>
        <v>847.8470310.1.435508.000000.847001.200179</v>
      </c>
      <c r="G34" s="56" t="s">
        <v>21</v>
      </c>
      <c r="H34" s="56">
        <v>847001</v>
      </c>
      <c r="I34" s="56" t="s">
        <v>23</v>
      </c>
      <c r="J34" s="56">
        <v>200179</v>
      </c>
      <c r="K34" s="56">
        <v>119603.75</v>
      </c>
      <c r="L34" s="56">
        <v>50000</v>
      </c>
      <c r="M34" s="56">
        <v>50000</v>
      </c>
      <c r="N34" s="56" t="s">
        <v>2000</v>
      </c>
      <c r="O34" s="56">
        <v>1</v>
      </c>
      <c r="R34" s="56" t="s">
        <v>2116</v>
      </c>
      <c r="S34" s="56">
        <v>1</v>
      </c>
      <c r="T34" s="56">
        <v>80000</v>
      </c>
      <c r="U34" s="57">
        <v>80000</v>
      </c>
      <c r="V34" s="56" t="s">
        <v>2002</v>
      </c>
      <c r="W34" s="56" t="s">
        <v>2003</v>
      </c>
      <c r="X34" s="56">
        <v>72000</v>
      </c>
      <c r="Y34" s="56">
        <v>64000</v>
      </c>
      <c r="Z34" s="56">
        <v>56000</v>
      </c>
      <c r="AA34" s="56" t="s">
        <v>2110</v>
      </c>
      <c r="AB34" s="56" t="s">
        <v>2110</v>
      </c>
      <c r="AC34" s="56" t="s">
        <v>2110</v>
      </c>
      <c r="AD34" s="56">
        <v>10000</v>
      </c>
      <c r="AG34" s="56">
        <v>20000</v>
      </c>
      <c r="AI34" s="56">
        <v>10000</v>
      </c>
      <c r="AK34" s="56">
        <v>20000</v>
      </c>
      <c r="AM34" s="56">
        <v>20000</v>
      </c>
      <c r="AP34" s="56">
        <v>80000</v>
      </c>
      <c r="AQ34" s="56" t="s">
        <v>2101</v>
      </c>
      <c r="AR34" s="56" t="s">
        <v>2117</v>
      </c>
      <c r="AT34" s="56">
        <v>8470310</v>
      </c>
    </row>
    <row r="35" spans="1:46" x14ac:dyDescent="0.35">
      <c r="A35" s="56" t="s">
        <v>950</v>
      </c>
      <c r="B35" s="56">
        <v>8470310</v>
      </c>
      <c r="C35" s="56" t="s">
        <v>154</v>
      </c>
      <c r="D35" s="56">
        <v>436110</v>
      </c>
      <c r="E35" s="56" t="s">
        <v>64</v>
      </c>
      <c r="F35" s="56" t="str">
        <f t="shared" si="0"/>
        <v>847.8470310.1.436110.000000.847001.200179</v>
      </c>
      <c r="G35" s="56" t="s">
        <v>21</v>
      </c>
      <c r="H35" s="56">
        <v>847001</v>
      </c>
      <c r="I35" s="56" t="s">
        <v>23</v>
      </c>
      <c r="J35" s="56">
        <v>200179</v>
      </c>
      <c r="K35" s="56">
        <v>0</v>
      </c>
      <c r="L35" s="56">
        <v>0</v>
      </c>
      <c r="N35" s="56" t="s">
        <v>2000</v>
      </c>
      <c r="O35" s="56">
        <v>1</v>
      </c>
      <c r="R35" s="56" t="s">
        <v>2118</v>
      </c>
      <c r="S35" s="56">
        <v>8</v>
      </c>
      <c r="T35" s="56">
        <v>500</v>
      </c>
      <c r="U35" s="57">
        <v>4000</v>
      </c>
      <c r="V35" s="56" t="s">
        <v>2002</v>
      </c>
      <c r="W35" s="56" t="s">
        <v>2003</v>
      </c>
      <c r="X35" s="56">
        <v>3600</v>
      </c>
      <c r="Y35" s="56">
        <v>3200</v>
      </c>
      <c r="Z35" s="56">
        <v>2800</v>
      </c>
      <c r="AA35" s="56" t="s">
        <v>2110</v>
      </c>
      <c r="AB35" s="56" t="s">
        <v>2110</v>
      </c>
      <c r="AC35" s="56" t="s">
        <v>2110</v>
      </c>
      <c r="AD35" s="56">
        <v>500</v>
      </c>
      <c r="AF35" s="56">
        <v>500</v>
      </c>
      <c r="AH35" s="56">
        <v>500</v>
      </c>
      <c r="AJ35" s="56">
        <v>2000</v>
      </c>
      <c r="AL35" s="56">
        <v>500</v>
      </c>
      <c r="AP35" s="56">
        <v>4000</v>
      </c>
      <c r="AQ35" s="56" t="s">
        <v>2119</v>
      </c>
      <c r="AR35" s="56" t="s">
        <v>2117</v>
      </c>
      <c r="AT35" s="56">
        <v>8470310</v>
      </c>
    </row>
    <row r="36" spans="1:46" x14ac:dyDescent="0.35">
      <c r="A36" s="56" t="s">
        <v>950</v>
      </c>
      <c r="B36" s="56">
        <v>8470310</v>
      </c>
      <c r="C36" s="56" t="s">
        <v>154</v>
      </c>
      <c r="D36" s="56">
        <v>436600</v>
      </c>
      <c r="E36" s="56" t="s">
        <v>163</v>
      </c>
      <c r="F36" s="56" t="str">
        <f t="shared" si="0"/>
        <v>847.8470310.1.436600.000000.847001.200179</v>
      </c>
      <c r="G36" s="56" t="s">
        <v>21</v>
      </c>
      <c r="H36" s="56">
        <v>847001</v>
      </c>
      <c r="I36" s="56" t="s">
        <v>23</v>
      </c>
      <c r="J36" s="56">
        <v>200179</v>
      </c>
      <c r="K36" s="56">
        <v>0</v>
      </c>
      <c r="L36" s="56">
        <v>510</v>
      </c>
      <c r="M36" s="56">
        <v>510</v>
      </c>
      <c r="N36" s="56" t="s">
        <v>2000</v>
      </c>
      <c r="O36" s="56">
        <v>1</v>
      </c>
      <c r="R36" s="56" t="s">
        <v>163</v>
      </c>
      <c r="S36" s="56">
        <v>5</v>
      </c>
      <c r="T36" s="56">
        <v>1000</v>
      </c>
      <c r="U36" s="57">
        <v>5000</v>
      </c>
      <c r="X36" s="56">
        <v>4500</v>
      </c>
      <c r="Y36" s="56">
        <v>4000</v>
      </c>
      <c r="Z36" s="56">
        <v>3500</v>
      </c>
      <c r="AA36" s="56" t="s">
        <v>2110</v>
      </c>
      <c r="AB36" s="56" t="s">
        <v>2110</v>
      </c>
      <c r="AC36" s="56" t="s">
        <v>2110</v>
      </c>
      <c r="AD36" s="56">
        <v>2000</v>
      </c>
      <c r="AK36" s="56">
        <v>3000</v>
      </c>
      <c r="AP36" s="56">
        <v>5000</v>
      </c>
      <c r="AQ36" s="56" t="s">
        <v>2119</v>
      </c>
      <c r="AR36" s="56" t="s">
        <v>2120</v>
      </c>
      <c r="AT36" s="56">
        <v>8470310</v>
      </c>
    </row>
    <row r="37" spans="1:46" x14ac:dyDescent="0.35">
      <c r="A37" s="56" t="s">
        <v>950</v>
      </c>
      <c r="B37" s="56">
        <v>8470310</v>
      </c>
      <c r="C37" s="56" t="s">
        <v>154</v>
      </c>
      <c r="D37" s="56">
        <v>492316</v>
      </c>
      <c r="E37" s="56" t="s">
        <v>138</v>
      </c>
      <c r="F37" s="56" t="str">
        <f t="shared" si="0"/>
        <v>847.8470310.1.492316.000000.847001.300180</v>
      </c>
      <c r="G37" s="56" t="s">
        <v>21</v>
      </c>
      <c r="H37" s="56">
        <v>847001</v>
      </c>
      <c r="I37" s="56" t="s">
        <v>863</v>
      </c>
      <c r="J37" s="56">
        <v>300180</v>
      </c>
      <c r="K37" s="56">
        <v>433999</v>
      </c>
      <c r="L37" s="56">
        <v>759151</v>
      </c>
      <c r="M37" s="56">
        <v>759151</v>
      </c>
      <c r="N37" s="56" t="s">
        <v>2098</v>
      </c>
      <c r="O37" s="56">
        <v>1</v>
      </c>
      <c r="R37" s="56" t="s">
        <v>2121</v>
      </c>
      <c r="S37" s="56">
        <v>10</v>
      </c>
      <c r="T37" s="56">
        <v>12776</v>
      </c>
      <c r="U37" s="56">
        <v>127760</v>
      </c>
      <c r="V37" s="56" t="s">
        <v>2002</v>
      </c>
      <c r="W37" s="56" t="s">
        <v>2122</v>
      </c>
      <c r="X37" s="56">
        <v>114984</v>
      </c>
      <c r="Y37" s="56">
        <v>102208</v>
      </c>
      <c r="Z37" s="56">
        <v>89432</v>
      </c>
      <c r="AA37" s="56" t="s">
        <v>2100</v>
      </c>
      <c r="AB37" s="56" t="s">
        <v>2100</v>
      </c>
      <c r="AC37" s="56" t="s">
        <v>2100</v>
      </c>
      <c r="AD37" s="56">
        <v>25552</v>
      </c>
      <c r="AF37" s="56">
        <v>25552</v>
      </c>
      <c r="AH37" s="56">
        <v>25552</v>
      </c>
      <c r="AJ37" s="56">
        <v>25552</v>
      </c>
      <c r="AL37" s="56">
        <v>25552</v>
      </c>
      <c r="AP37" s="56">
        <v>127760</v>
      </c>
      <c r="AQ37" s="56" t="s">
        <v>2101</v>
      </c>
      <c r="AR37" s="56" t="s">
        <v>2102</v>
      </c>
      <c r="AS37" s="56" t="s">
        <v>2123</v>
      </c>
      <c r="AT37" s="56">
        <v>8470310</v>
      </c>
    </row>
    <row r="38" spans="1:46" x14ac:dyDescent="0.35">
      <c r="A38" s="56" t="s">
        <v>950</v>
      </c>
      <c r="B38" s="56">
        <v>8470310</v>
      </c>
      <c r="C38" s="56" t="s">
        <v>154</v>
      </c>
      <c r="D38" s="56">
        <v>492316</v>
      </c>
      <c r="E38" s="56" t="s">
        <v>138</v>
      </c>
      <c r="F38" s="56" t="str">
        <f t="shared" si="0"/>
        <v>847.8470310.1.492316.000000.847001.300180</v>
      </c>
      <c r="G38" s="56" t="s">
        <v>21</v>
      </c>
      <c r="H38" s="56">
        <v>847001</v>
      </c>
      <c r="I38" s="56" t="s">
        <v>863</v>
      </c>
      <c r="J38" s="56">
        <v>300180</v>
      </c>
      <c r="N38" s="56" t="s">
        <v>2098</v>
      </c>
      <c r="O38" s="56">
        <v>1</v>
      </c>
      <c r="R38" s="56" t="s">
        <v>2124</v>
      </c>
      <c r="S38" s="56">
        <v>1</v>
      </c>
      <c r="T38" s="56">
        <v>1091000</v>
      </c>
      <c r="U38" s="56">
        <v>1091000</v>
      </c>
      <c r="V38" s="56" t="s">
        <v>2002</v>
      </c>
      <c r="W38" s="56" t="s">
        <v>2122</v>
      </c>
      <c r="X38" s="56">
        <v>981900</v>
      </c>
      <c r="Y38" s="56">
        <v>872800</v>
      </c>
      <c r="Z38" s="56">
        <v>763700</v>
      </c>
      <c r="AA38" s="56" t="s">
        <v>2100</v>
      </c>
      <c r="AB38" s="56" t="s">
        <v>2100</v>
      </c>
      <c r="AC38" s="56" t="s">
        <v>2100</v>
      </c>
      <c r="AD38" s="56">
        <v>1091000</v>
      </c>
      <c r="AP38" s="56">
        <v>1091000</v>
      </c>
      <c r="AQ38" s="56" t="s">
        <v>2101</v>
      </c>
      <c r="AR38" s="56" t="s">
        <v>2102</v>
      </c>
      <c r="AS38" s="56" t="s">
        <v>2125</v>
      </c>
      <c r="AT38" s="56">
        <v>8470310</v>
      </c>
    </row>
    <row r="39" spans="1:46" x14ac:dyDescent="0.35">
      <c r="A39" s="56" t="s">
        <v>950</v>
      </c>
      <c r="B39" s="56">
        <v>8470310</v>
      </c>
      <c r="C39" s="56" t="s">
        <v>154</v>
      </c>
      <c r="D39" s="56">
        <v>492316</v>
      </c>
      <c r="E39" s="56" t="s">
        <v>138</v>
      </c>
      <c r="F39" s="56" t="str">
        <f t="shared" si="0"/>
        <v>847.8470310.1.492316.000000.847001.300180</v>
      </c>
      <c r="G39" s="56" t="s">
        <v>21</v>
      </c>
      <c r="H39" s="56">
        <v>847001</v>
      </c>
      <c r="I39" s="56" t="s">
        <v>863</v>
      </c>
      <c r="J39" s="56">
        <v>300180</v>
      </c>
      <c r="N39" s="56" t="s">
        <v>2098</v>
      </c>
      <c r="O39" s="56">
        <v>1</v>
      </c>
      <c r="R39" s="56" t="s">
        <v>2126</v>
      </c>
      <c r="S39" s="56">
        <v>1</v>
      </c>
      <c r="T39" s="56">
        <v>91145</v>
      </c>
      <c r="U39" s="56">
        <v>91145</v>
      </c>
      <c r="V39" s="56" t="s">
        <v>2002</v>
      </c>
      <c r="W39" s="56" t="s">
        <v>2122</v>
      </c>
      <c r="X39" s="56">
        <v>82030.5</v>
      </c>
      <c r="Y39" s="56">
        <v>72916</v>
      </c>
      <c r="Z39" s="56">
        <v>63801.499999999993</v>
      </c>
      <c r="AA39" s="56" t="s">
        <v>2100</v>
      </c>
      <c r="AB39" s="56" t="s">
        <v>2100</v>
      </c>
      <c r="AC39" s="56" t="s">
        <v>2100</v>
      </c>
      <c r="AD39" s="56">
        <v>91145</v>
      </c>
      <c r="AP39" s="56">
        <v>91145</v>
      </c>
      <c r="AQ39" s="56" t="s">
        <v>2101</v>
      </c>
      <c r="AR39" s="56" t="s">
        <v>2102</v>
      </c>
      <c r="AS39" s="56" t="s">
        <v>2127</v>
      </c>
      <c r="AT39" s="56">
        <v>8470310</v>
      </c>
    </row>
    <row r="40" spans="1:46" x14ac:dyDescent="0.35">
      <c r="A40" s="56" t="s">
        <v>950</v>
      </c>
      <c r="B40" s="56">
        <v>8470310</v>
      </c>
      <c r="C40" s="56" t="s">
        <v>154</v>
      </c>
      <c r="D40" s="56">
        <v>492316</v>
      </c>
      <c r="E40" s="56" t="s">
        <v>138</v>
      </c>
      <c r="F40" s="56" t="str">
        <f t="shared" si="0"/>
        <v>847.8470310.1.492316.000000.847001.300180</v>
      </c>
      <c r="G40" s="56" t="s">
        <v>21</v>
      </c>
      <c r="H40" s="56">
        <v>847001</v>
      </c>
      <c r="I40" s="56" t="s">
        <v>863</v>
      </c>
      <c r="J40" s="56">
        <v>300180</v>
      </c>
      <c r="N40" s="56" t="s">
        <v>2098</v>
      </c>
      <c r="O40" s="56">
        <v>1</v>
      </c>
      <c r="R40" s="56" t="s">
        <v>2128</v>
      </c>
      <c r="S40" s="56">
        <v>1</v>
      </c>
      <c r="T40" s="56">
        <v>38115</v>
      </c>
      <c r="U40" s="56">
        <v>38115</v>
      </c>
      <c r="V40" s="56" t="s">
        <v>2002</v>
      </c>
      <c r="W40" s="56" t="s">
        <v>2122</v>
      </c>
      <c r="X40" s="56">
        <v>34303.5</v>
      </c>
      <c r="Y40" s="56">
        <v>30492</v>
      </c>
      <c r="Z40" s="56">
        <v>26680.5</v>
      </c>
      <c r="AA40" s="56" t="s">
        <v>2100</v>
      </c>
      <c r="AB40" s="56" t="s">
        <v>2100</v>
      </c>
      <c r="AC40" s="56" t="s">
        <v>2100</v>
      </c>
      <c r="AE40" s="56">
        <v>38115</v>
      </c>
      <c r="AP40" s="56">
        <v>38115</v>
      </c>
      <c r="AQ40" s="56" t="s">
        <v>2101</v>
      </c>
      <c r="AR40" s="56" t="s">
        <v>2102</v>
      </c>
      <c r="AS40" s="56" t="s">
        <v>2129</v>
      </c>
      <c r="AT40" s="56">
        <v>8470310</v>
      </c>
    </row>
    <row r="41" spans="1:46" x14ac:dyDescent="0.35">
      <c r="A41" s="56" t="s">
        <v>950</v>
      </c>
      <c r="B41" s="56">
        <v>8470310</v>
      </c>
      <c r="C41" s="56" t="s">
        <v>154</v>
      </c>
      <c r="D41" s="56">
        <v>492316</v>
      </c>
      <c r="E41" s="56" t="s">
        <v>138</v>
      </c>
      <c r="F41" s="56" t="str">
        <f t="shared" si="0"/>
        <v>847.8470310.1.492316.000000.847001.300180</v>
      </c>
      <c r="G41" s="56" t="s">
        <v>21</v>
      </c>
      <c r="H41" s="56">
        <v>847001</v>
      </c>
      <c r="I41" s="56" t="s">
        <v>863</v>
      </c>
      <c r="J41" s="56">
        <v>300180</v>
      </c>
      <c r="N41" s="56" t="s">
        <v>2098</v>
      </c>
      <c r="O41" s="56">
        <v>1</v>
      </c>
      <c r="R41" s="56" t="s">
        <v>2130</v>
      </c>
      <c r="S41" s="56">
        <v>1</v>
      </c>
      <c r="T41" s="56">
        <v>14330</v>
      </c>
      <c r="U41" s="56">
        <v>14330</v>
      </c>
      <c r="V41" s="56" t="s">
        <v>2002</v>
      </c>
      <c r="W41" s="56" t="s">
        <v>2122</v>
      </c>
      <c r="X41" s="56">
        <v>12897</v>
      </c>
      <c r="Y41" s="56">
        <v>11464</v>
      </c>
      <c r="Z41" s="56">
        <v>10031</v>
      </c>
      <c r="AA41" s="56" t="s">
        <v>2100</v>
      </c>
      <c r="AB41" s="56" t="s">
        <v>2100</v>
      </c>
      <c r="AC41" s="56" t="s">
        <v>2100</v>
      </c>
      <c r="AE41" s="56">
        <v>14330</v>
      </c>
      <c r="AP41" s="56">
        <v>14330</v>
      </c>
      <c r="AQ41" s="56" t="s">
        <v>2101</v>
      </c>
      <c r="AR41" s="56" t="s">
        <v>2102</v>
      </c>
      <c r="AS41" s="56" t="s">
        <v>2131</v>
      </c>
      <c r="AT41" s="56">
        <v>8470310</v>
      </c>
    </row>
    <row r="42" spans="1:46" x14ac:dyDescent="0.35">
      <c r="A42" s="56" t="s">
        <v>950</v>
      </c>
      <c r="B42" s="56">
        <v>8470315</v>
      </c>
      <c r="C42" s="56" t="s">
        <v>166</v>
      </c>
      <c r="D42" s="56">
        <v>420550</v>
      </c>
      <c r="E42" s="56" t="s">
        <v>18</v>
      </c>
      <c r="F42" s="56" t="str">
        <f t="shared" si="0"/>
        <v>847.8470315.1.420550.000000.847001.200179</v>
      </c>
      <c r="G42" s="56" t="s">
        <v>21</v>
      </c>
      <c r="H42" s="56">
        <v>847001</v>
      </c>
      <c r="I42" s="56" t="s">
        <v>23</v>
      </c>
      <c r="J42" s="56">
        <v>200179</v>
      </c>
      <c r="K42" s="56">
        <v>0</v>
      </c>
      <c r="L42" s="56">
        <v>0</v>
      </c>
      <c r="N42" s="56" t="s">
        <v>2132</v>
      </c>
      <c r="O42" s="56">
        <v>2</v>
      </c>
      <c r="R42" s="56" t="s">
        <v>2133</v>
      </c>
      <c r="S42" s="56">
        <v>1</v>
      </c>
      <c r="T42" s="57">
        <v>1000</v>
      </c>
      <c r="U42" s="57">
        <v>1000</v>
      </c>
      <c r="V42" s="56" t="s">
        <v>2002</v>
      </c>
      <c r="W42" s="56" t="s">
        <v>2003</v>
      </c>
      <c r="X42" s="56">
        <v>900</v>
      </c>
      <c r="Y42" s="56">
        <v>800</v>
      </c>
      <c r="Z42" s="56">
        <v>700</v>
      </c>
      <c r="AA42" s="56" t="s">
        <v>2134</v>
      </c>
      <c r="AB42" s="56" t="s">
        <v>2135</v>
      </c>
      <c r="AC42" s="56" t="s">
        <v>2136</v>
      </c>
      <c r="AN42" s="56">
        <v>1000</v>
      </c>
      <c r="AP42" s="56">
        <v>1000</v>
      </c>
      <c r="AQ42" s="56" t="s">
        <v>2007</v>
      </c>
      <c r="AR42" s="56" t="s">
        <v>2137</v>
      </c>
      <c r="AT42" s="56">
        <v>8470315</v>
      </c>
    </row>
    <row r="43" spans="1:46" x14ac:dyDescent="0.35">
      <c r="A43" s="56" t="s">
        <v>950</v>
      </c>
      <c r="B43" s="56">
        <v>8470315</v>
      </c>
      <c r="C43" s="56" t="s">
        <v>166</v>
      </c>
      <c r="D43" s="56">
        <v>425510</v>
      </c>
      <c r="E43" s="56" t="s">
        <v>37</v>
      </c>
      <c r="F43" s="56" t="str">
        <f t="shared" si="0"/>
        <v>847.8470315.1.425510.000000.847001.200179</v>
      </c>
      <c r="G43" s="56" t="s">
        <v>21</v>
      </c>
      <c r="H43" s="56">
        <v>847001</v>
      </c>
      <c r="I43" s="56" t="s">
        <v>23</v>
      </c>
      <c r="J43" s="56">
        <v>200179</v>
      </c>
      <c r="K43" s="56">
        <v>1502</v>
      </c>
      <c r="L43" s="56">
        <v>1502</v>
      </c>
      <c r="M43" s="56">
        <v>1502</v>
      </c>
      <c r="N43" s="56" t="s">
        <v>2025</v>
      </c>
      <c r="O43" s="56">
        <v>313</v>
      </c>
      <c r="R43" s="56" t="s">
        <v>2138</v>
      </c>
      <c r="S43" s="56">
        <v>10</v>
      </c>
      <c r="T43" s="56">
        <v>400</v>
      </c>
      <c r="U43" s="57">
        <v>4000</v>
      </c>
      <c r="V43" s="56" t="s">
        <v>2002</v>
      </c>
      <c r="W43" s="56" t="s">
        <v>2003</v>
      </c>
      <c r="X43" s="56">
        <v>3600</v>
      </c>
      <c r="Y43" s="56">
        <v>3200</v>
      </c>
      <c r="Z43" s="56">
        <v>2800</v>
      </c>
      <c r="AA43" s="56" t="s">
        <v>2139</v>
      </c>
      <c r="AB43" s="56" t="s">
        <v>2140</v>
      </c>
      <c r="AC43" s="56" t="s">
        <v>2141</v>
      </c>
      <c r="AD43" s="56">
        <v>400</v>
      </c>
      <c r="AE43" s="56">
        <v>400</v>
      </c>
      <c r="AF43" s="56">
        <v>400</v>
      </c>
      <c r="AG43" s="56">
        <v>400</v>
      </c>
      <c r="AH43" s="56">
        <v>400</v>
      </c>
      <c r="AI43" s="56">
        <v>400</v>
      </c>
      <c r="AL43" s="56">
        <v>400</v>
      </c>
      <c r="AM43" s="56">
        <v>400</v>
      </c>
      <c r="AN43" s="56">
        <v>400</v>
      </c>
      <c r="AO43" s="56">
        <v>400</v>
      </c>
      <c r="AP43" s="56">
        <v>4000</v>
      </c>
      <c r="AQ43" s="56" t="s">
        <v>2007</v>
      </c>
      <c r="AR43" s="56" t="s">
        <v>2142</v>
      </c>
      <c r="AT43" s="56">
        <v>8470315</v>
      </c>
    </row>
    <row r="44" spans="1:46" x14ac:dyDescent="0.35">
      <c r="A44" s="56" t="s">
        <v>950</v>
      </c>
      <c r="B44" s="56">
        <v>8470315</v>
      </c>
      <c r="C44" s="56" t="s">
        <v>166</v>
      </c>
      <c r="D44" s="56">
        <v>425760</v>
      </c>
      <c r="E44" s="56" t="s">
        <v>169</v>
      </c>
      <c r="F44" s="56" t="str">
        <f t="shared" si="0"/>
        <v>847.8470315.1.425760.000000.847001.200179</v>
      </c>
      <c r="G44" s="56" t="s">
        <v>21</v>
      </c>
      <c r="H44" s="56">
        <v>847001</v>
      </c>
      <c r="I44" s="56" t="s">
        <v>23</v>
      </c>
      <c r="J44" s="56">
        <v>200179</v>
      </c>
      <c r="K44" s="56">
        <v>875</v>
      </c>
      <c r="L44" s="56">
        <v>875</v>
      </c>
      <c r="M44" s="56">
        <v>875</v>
      </c>
      <c r="N44" s="56" t="s">
        <v>2025</v>
      </c>
      <c r="O44" s="56">
        <v>313</v>
      </c>
      <c r="R44" s="56" t="s">
        <v>2143</v>
      </c>
      <c r="S44" s="56">
        <v>5</v>
      </c>
      <c r="T44" s="56">
        <v>4000</v>
      </c>
      <c r="U44" s="57">
        <v>20000</v>
      </c>
      <c r="V44" s="56" t="s">
        <v>2002</v>
      </c>
      <c r="W44" s="56" t="s">
        <v>2003</v>
      </c>
      <c r="X44" s="56">
        <v>18000</v>
      </c>
      <c r="Y44" s="56">
        <v>16000</v>
      </c>
      <c r="Z44" s="56">
        <v>14000</v>
      </c>
      <c r="AA44" s="56" t="s">
        <v>2134</v>
      </c>
      <c r="AB44" s="56" t="s">
        <v>2144</v>
      </c>
      <c r="AC44" s="56" t="s">
        <v>2145</v>
      </c>
      <c r="AF44" s="56">
        <v>4000</v>
      </c>
      <c r="AG44" s="56">
        <v>5000</v>
      </c>
      <c r="AI44" s="56">
        <v>2000</v>
      </c>
      <c r="AL44" s="56">
        <v>4000</v>
      </c>
      <c r="AM44" s="56">
        <v>5000</v>
      </c>
      <c r="AP44" s="56">
        <v>20000</v>
      </c>
      <c r="AQ44" s="56" t="s">
        <v>2007</v>
      </c>
      <c r="AR44" s="56" t="s">
        <v>2146</v>
      </c>
      <c r="AT44" s="56">
        <v>8470315</v>
      </c>
    </row>
    <row r="45" spans="1:46" x14ac:dyDescent="0.35">
      <c r="A45" s="56" t="s">
        <v>950</v>
      </c>
      <c r="B45" s="56">
        <v>8470315</v>
      </c>
      <c r="C45" s="56" t="s">
        <v>166</v>
      </c>
      <c r="D45" s="56">
        <v>425763</v>
      </c>
      <c r="E45" s="56" t="s">
        <v>129</v>
      </c>
      <c r="F45" s="56" t="str">
        <f t="shared" si="0"/>
        <v>847.8470315.1.425763.000000.847001.200179</v>
      </c>
      <c r="G45" s="56" t="s">
        <v>21</v>
      </c>
      <c r="H45" s="56">
        <v>847001</v>
      </c>
      <c r="I45" s="56" t="s">
        <v>23</v>
      </c>
      <c r="J45" s="56">
        <v>200179</v>
      </c>
      <c r="K45" s="56">
        <v>54242.58</v>
      </c>
      <c r="L45" s="56">
        <v>59000</v>
      </c>
      <c r="M45" s="56">
        <v>69000</v>
      </c>
      <c r="N45" s="56" t="s">
        <v>2147</v>
      </c>
      <c r="O45" s="56">
        <v>5</v>
      </c>
      <c r="R45" s="56" t="s">
        <v>2148</v>
      </c>
      <c r="S45" s="56">
        <v>60</v>
      </c>
      <c r="T45" s="56">
        <v>3000</v>
      </c>
      <c r="U45" s="57">
        <v>180000</v>
      </c>
      <c r="V45" s="56" t="s">
        <v>2002</v>
      </c>
      <c r="W45" s="56" t="s">
        <v>2003</v>
      </c>
      <c r="X45" s="56">
        <v>162000</v>
      </c>
      <c r="Y45" s="56">
        <v>144000</v>
      </c>
      <c r="Z45" s="56">
        <v>125999.99999999999</v>
      </c>
      <c r="AA45" s="56" t="s">
        <v>2149</v>
      </c>
      <c r="AB45" s="56" t="s">
        <v>2150</v>
      </c>
      <c r="AC45" s="56" t="s">
        <v>2151</v>
      </c>
      <c r="AF45" s="56">
        <v>90000</v>
      </c>
      <c r="AL45" s="56">
        <v>90000</v>
      </c>
      <c r="AP45" s="56">
        <v>180000</v>
      </c>
      <c r="AQ45" s="56" t="s">
        <v>2007</v>
      </c>
      <c r="AR45" s="56" t="s">
        <v>2152</v>
      </c>
      <c r="AT45" s="56">
        <v>8470315</v>
      </c>
    </row>
    <row r="46" spans="1:46" x14ac:dyDescent="0.35">
      <c r="A46" s="56" t="s">
        <v>950</v>
      </c>
      <c r="B46" s="56">
        <v>8470315</v>
      </c>
      <c r="C46" s="56" t="s">
        <v>166</v>
      </c>
      <c r="D46" s="56">
        <v>425770</v>
      </c>
      <c r="E46" s="56" t="s">
        <v>132</v>
      </c>
      <c r="F46" s="56" t="str">
        <f t="shared" si="0"/>
        <v>847.8470315.1.425770.000000.847001.200179</v>
      </c>
      <c r="G46" s="56" t="s">
        <v>21</v>
      </c>
      <c r="H46" s="56">
        <v>847001</v>
      </c>
      <c r="I46" s="56" t="s">
        <v>23</v>
      </c>
      <c r="J46" s="56">
        <v>200179</v>
      </c>
      <c r="K46" s="56">
        <v>30570.03</v>
      </c>
      <c r="L46" s="56">
        <v>47557</v>
      </c>
      <c r="M46" s="56">
        <v>12557</v>
      </c>
      <c r="N46" s="56" t="s">
        <v>2031</v>
      </c>
      <c r="O46" s="56">
        <v>12</v>
      </c>
      <c r="R46" s="56" t="s">
        <v>2153</v>
      </c>
      <c r="S46" s="56">
        <v>12</v>
      </c>
      <c r="T46" s="56">
        <v>15000</v>
      </c>
      <c r="U46" s="57">
        <v>180000</v>
      </c>
      <c r="V46" s="56" t="s">
        <v>2002</v>
      </c>
      <c r="W46" s="56" t="s">
        <v>2003</v>
      </c>
      <c r="X46" s="56">
        <v>162000</v>
      </c>
      <c r="Y46" s="56">
        <v>144000</v>
      </c>
      <c r="Z46" s="56">
        <v>125999.99999999999</v>
      </c>
      <c r="AA46" s="56" t="s">
        <v>2154</v>
      </c>
      <c r="AB46" s="56" t="s">
        <v>2155</v>
      </c>
      <c r="AC46" s="56" t="s">
        <v>2156</v>
      </c>
      <c r="AD46" s="56">
        <v>15000</v>
      </c>
      <c r="AG46" s="56">
        <v>15000</v>
      </c>
      <c r="AH46" s="56">
        <v>15000</v>
      </c>
      <c r="AI46" s="56">
        <v>15000</v>
      </c>
      <c r="AJ46" s="56">
        <v>30000</v>
      </c>
      <c r="AK46" s="56">
        <v>30000</v>
      </c>
      <c r="AL46" s="56">
        <v>30000</v>
      </c>
      <c r="AM46" s="56">
        <v>15000</v>
      </c>
      <c r="AN46" s="56">
        <v>15000</v>
      </c>
      <c r="AP46" s="56">
        <v>180000</v>
      </c>
      <c r="AQ46" s="56" t="s">
        <v>2075</v>
      </c>
      <c r="AR46" s="56" t="s">
        <v>2157</v>
      </c>
      <c r="AT46" s="56">
        <v>8470315</v>
      </c>
    </row>
    <row r="47" spans="1:46" x14ac:dyDescent="0.35">
      <c r="A47" s="56" t="s">
        <v>950</v>
      </c>
      <c r="B47" s="56">
        <v>8470315</v>
      </c>
      <c r="C47" s="56" t="s">
        <v>166</v>
      </c>
      <c r="D47" s="56">
        <v>425900</v>
      </c>
      <c r="E47" s="56" t="s">
        <v>40</v>
      </c>
      <c r="F47" s="56" t="str">
        <f t="shared" si="0"/>
        <v>847.8470315.1.425900.000000.847001.200179</v>
      </c>
      <c r="G47" s="56" t="s">
        <v>21</v>
      </c>
      <c r="H47" s="56">
        <v>847001</v>
      </c>
      <c r="I47" s="56" t="s">
        <v>23</v>
      </c>
      <c r="J47" s="56">
        <v>200179</v>
      </c>
      <c r="K47" s="56">
        <v>1023.75</v>
      </c>
      <c r="L47" s="56">
        <v>1024</v>
      </c>
      <c r="M47" s="56">
        <v>1024</v>
      </c>
      <c r="N47" s="56" t="s">
        <v>2037</v>
      </c>
      <c r="O47" s="56">
        <v>15</v>
      </c>
      <c r="R47" s="56" t="s">
        <v>2158</v>
      </c>
      <c r="S47" s="56">
        <v>10</v>
      </c>
      <c r="T47" s="56">
        <v>1000</v>
      </c>
      <c r="U47" s="57">
        <v>10000</v>
      </c>
      <c r="V47" s="56" t="s">
        <v>2002</v>
      </c>
      <c r="W47" s="56" t="s">
        <v>2003</v>
      </c>
      <c r="X47" s="56">
        <v>9000</v>
      </c>
      <c r="Y47" s="56">
        <v>8000</v>
      </c>
      <c r="Z47" s="56">
        <v>7000</v>
      </c>
      <c r="AA47" s="56" t="s">
        <v>2134</v>
      </c>
      <c r="AB47" s="56" t="s">
        <v>2159</v>
      </c>
      <c r="AC47" s="56" t="s">
        <v>2160</v>
      </c>
      <c r="AD47" s="56">
        <v>1000</v>
      </c>
      <c r="AE47" s="56">
        <v>1000</v>
      </c>
      <c r="AF47" s="56">
        <v>1000</v>
      </c>
      <c r="AG47" s="56">
        <v>1000</v>
      </c>
      <c r="AH47" s="56">
        <v>1000</v>
      </c>
      <c r="AI47" s="56">
        <v>1000</v>
      </c>
      <c r="AL47" s="56">
        <v>1000</v>
      </c>
      <c r="AM47" s="56">
        <v>1000</v>
      </c>
      <c r="AN47" s="56">
        <v>1000</v>
      </c>
      <c r="AO47" s="56">
        <v>1000</v>
      </c>
      <c r="AP47" s="56">
        <v>10000</v>
      </c>
      <c r="AQ47" s="56" t="s">
        <v>2050</v>
      </c>
      <c r="AR47" s="56" t="s">
        <v>2161</v>
      </c>
      <c r="AT47" s="56">
        <v>8470315</v>
      </c>
    </row>
    <row r="48" spans="1:46" x14ac:dyDescent="0.35">
      <c r="A48" s="56" t="s">
        <v>950</v>
      </c>
      <c r="B48" s="56">
        <v>8470315</v>
      </c>
      <c r="C48" s="56" t="s">
        <v>166</v>
      </c>
      <c r="D48" s="56">
        <v>426610</v>
      </c>
      <c r="E48" s="56" t="s">
        <v>43</v>
      </c>
      <c r="F48" s="56" t="str">
        <f t="shared" si="0"/>
        <v>847.8470315.1.426610.000000.847001.200179</v>
      </c>
      <c r="G48" s="56" t="s">
        <v>21</v>
      </c>
      <c r="H48" s="56">
        <v>847001</v>
      </c>
      <c r="I48" s="56" t="s">
        <v>23</v>
      </c>
      <c r="J48" s="56">
        <v>200179</v>
      </c>
      <c r="K48" s="56">
        <v>8705.01</v>
      </c>
      <c r="L48" s="56">
        <v>9738</v>
      </c>
      <c r="M48" s="56">
        <v>9738</v>
      </c>
      <c r="N48" s="56" t="s">
        <v>2013</v>
      </c>
      <c r="O48" s="56">
        <v>10</v>
      </c>
      <c r="R48" s="56" t="s">
        <v>2162</v>
      </c>
      <c r="S48" s="56">
        <v>1</v>
      </c>
      <c r="T48" s="56">
        <v>99576</v>
      </c>
      <c r="U48" s="57">
        <v>99576</v>
      </c>
      <c r="V48" s="56" t="s">
        <v>2002</v>
      </c>
      <c r="W48" s="56" t="s">
        <v>2003</v>
      </c>
      <c r="X48" s="56">
        <v>89618.400000000009</v>
      </c>
      <c r="Y48" s="56">
        <v>79660.800000000003</v>
      </c>
      <c r="Z48" s="56">
        <v>69703.199999999997</v>
      </c>
      <c r="AA48" s="56" t="s">
        <v>2163</v>
      </c>
      <c r="AB48" s="56" t="s">
        <v>2164</v>
      </c>
      <c r="AC48" s="56" t="s">
        <v>2165</v>
      </c>
      <c r="AD48" s="56">
        <v>99576</v>
      </c>
      <c r="AP48" s="56">
        <v>99576</v>
      </c>
      <c r="AQ48" s="56" t="s">
        <v>2007</v>
      </c>
      <c r="AR48" s="56" t="s">
        <v>2166</v>
      </c>
      <c r="AT48" s="56">
        <v>8470315</v>
      </c>
    </row>
    <row r="49" spans="1:46" x14ac:dyDescent="0.35">
      <c r="A49" s="56" t="s">
        <v>950</v>
      </c>
      <c r="B49" s="56">
        <v>8470315</v>
      </c>
      <c r="C49" s="56" t="s">
        <v>166</v>
      </c>
      <c r="D49" s="56">
        <v>428090</v>
      </c>
      <c r="E49" s="56" t="s">
        <v>52</v>
      </c>
      <c r="F49" s="56" t="str">
        <f t="shared" si="0"/>
        <v>847.8470315.1.428090.000000.847001.200179</v>
      </c>
      <c r="G49" s="56" t="s">
        <v>21</v>
      </c>
      <c r="H49" s="56">
        <v>847001</v>
      </c>
      <c r="I49" s="56" t="s">
        <v>23</v>
      </c>
      <c r="J49" s="56">
        <v>200179</v>
      </c>
      <c r="K49" s="56">
        <v>0</v>
      </c>
      <c r="L49" s="56">
        <v>0</v>
      </c>
      <c r="N49" s="56" t="s">
        <v>2167</v>
      </c>
      <c r="O49" s="56">
        <v>5</v>
      </c>
      <c r="R49" s="56" t="s">
        <v>2168</v>
      </c>
      <c r="S49" s="56">
        <v>1</v>
      </c>
      <c r="T49" s="56">
        <v>10000</v>
      </c>
      <c r="U49" s="57">
        <v>10000</v>
      </c>
      <c r="V49" s="56" t="s">
        <v>2002</v>
      </c>
      <c r="W49" s="56" t="s">
        <v>2003</v>
      </c>
      <c r="X49" s="56">
        <v>9000</v>
      </c>
      <c r="Y49" s="56">
        <v>8000</v>
      </c>
      <c r="Z49" s="56">
        <v>7000</v>
      </c>
      <c r="AA49" s="56" t="s">
        <v>2134</v>
      </c>
      <c r="AB49" s="56" t="s">
        <v>2169</v>
      </c>
      <c r="AC49" s="56" t="s">
        <v>2170</v>
      </c>
      <c r="AI49" s="56">
        <v>5000</v>
      </c>
      <c r="AL49" s="56">
        <v>5000</v>
      </c>
      <c r="AP49" s="56">
        <v>10000</v>
      </c>
      <c r="AQ49" s="56" t="s">
        <v>2075</v>
      </c>
      <c r="AR49" s="56" t="s">
        <v>2171</v>
      </c>
      <c r="AT49" s="56">
        <v>8470315</v>
      </c>
    </row>
    <row r="50" spans="1:46" x14ac:dyDescent="0.35">
      <c r="A50" s="56" t="s">
        <v>950</v>
      </c>
      <c r="B50" s="56">
        <v>8470315</v>
      </c>
      <c r="C50" s="56" t="s">
        <v>166</v>
      </c>
      <c r="D50" s="56">
        <v>432209</v>
      </c>
      <c r="E50" s="56" t="s">
        <v>138</v>
      </c>
      <c r="F50" s="56" t="str">
        <f t="shared" si="0"/>
        <v>847.8470315.1.432209.000000.847001.200179</v>
      </c>
      <c r="G50" s="56" t="s">
        <v>21</v>
      </c>
      <c r="H50" s="56">
        <v>847001</v>
      </c>
      <c r="I50" s="56" t="s">
        <v>23</v>
      </c>
      <c r="J50" s="56">
        <v>200179</v>
      </c>
      <c r="K50" s="56">
        <v>0</v>
      </c>
      <c r="L50" s="56">
        <v>6195</v>
      </c>
      <c r="M50" s="56">
        <v>6195</v>
      </c>
      <c r="N50" s="56" t="s">
        <v>2000</v>
      </c>
      <c r="O50" s="56">
        <v>5</v>
      </c>
      <c r="R50" s="56" t="s">
        <v>2172</v>
      </c>
      <c r="S50" s="56">
        <v>1</v>
      </c>
      <c r="T50" s="56">
        <v>90250</v>
      </c>
      <c r="U50" s="57">
        <v>90250</v>
      </c>
      <c r="V50" s="56" t="s">
        <v>2002</v>
      </c>
      <c r="W50" s="56" t="s">
        <v>2003</v>
      </c>
      <c r="X50" s="56">
        <v>81225</v>
      </c>
      <c r="Y50" s="56">
        <v>72200</v>
      </c>
      <c r="Z50" s="56">
        <v>63174.999999999993</v>
      </c>
      <c r="AA50" s="56" t="s">
        <v>2173</v>
      </c>
      <c r="AB50" s="56" t="s">
        <v>2174</v>
      </c>
      <c r="AC50" s="56" t="s">
        <v>2175</v>
      </c>
      <c r="AF50" s="56">
        <v>45125</v>
      </c>
      <c r="AG50" s="56">
        <v>45125</v>
      </c>
      <c r="AP50" s="56">
        <v>90250</v>
      </c>
      <c r="AQ50" s="56" t="s">
        <v>2029</v>
      </c>
      <c r="AR50" s="56" t="s">
        <v>2176</v>
      </c>
      <c r="AT50" s="56">
        <v>8470315</v>
      </c>
    </row>
    <row r="51" spans="1:46" x14ac:dyDescent="0.35">
      <c r="A51" s="56" t="s">
        <v>950</v>
      </c>
      <c r="B51" s="56">
        <v>8470315</v>
      </c>
      <c r="C51" s="56" t="s">
        <v>166</v>
      </c>
      <c r="D51" s="56">
        <v>435350</v>
      </c>
      <c r="E51" s="56" t="s">
        <v>144</v>
      </c>
      <c r="F51" s="56" t="str">
        <f t="shared" si="0"/>
        <v>847.8470315.1.435350.000000.847001.200179</v>
      </c>
      <c r="G51" s="56" t="s">
        <v>21</v>
      </c>
      <c r="H51" s="56">
        <v>847001</v>
      </c>
      <c r="I51" s="56" t="s">
        <v>23</v>
      </c>
      <c r="J51" s="56">
        <v>200179</v>
      </c>
      <c r="K51" s="56">
        <v>0</v>
      </c>
      <c r="L51" s="56">
        <v>16000</v>
      </c>
      <c r="M51" s="56">
        <v>16000</v>
      </c>
      <c r="N51" s="56" t="s">
        <v>2031</v>
      </c>
      <c r="O51" s="56">
        <v>12</v>
      </c>
      <c r="R51" s="56" t="s">
        <v>2177</v>
      </c>
      <c r="S51" s="56">
        <v>12</v>
      </c>
      <c r="T51" s="56">
        <v>3200</v>
      </c>
      <c r="U51" s="57">
        <v>38400</v>
      </c>
      <c r="V51" s="56" t="s">
        <v>2002</v>
      </c>
      <c r="W51" s="56" t="s">
        <v>2003</v>
      </c>
      <c r="X51" s="56">
        <v>34560</v>
      </c>
      <c r="Y51" s="56">
        <v>30720</v>
      </c>
      <c r="Z51" s="56">
        <v>26880</v>
      </c>
      <c r="AA51" s="56" t="s">
        <v>2178</v>
      </c>
      <c r="AB51" s="56" t="s">
        <v>2179</v>
      </c>
      <c r="AC51" s="56" t="s">
        <v>2180</v>
      </c>
      <c r="AD51" s="56">
        <v>3200</v>
      </c>
      <c r="AF51" s="56">
        <v>3200</v>
      </c>
      <c r="AH51" s="56">
        <v>3200</v>
      </c>
      <c r="AJ51" s="56">
        <v>6400</v>
      </c>
      <c r="AK51" s="56">
        <v>6400</v>
      </c>
      <c r="AL51" s="56">
        <v>9600</v>
      </c>
      <c r="AM51" s="56">
        <v>3200</v>
      </c>
      <c r="AN51" s="56">
        <v>3200</v>
      </c>
      <c r="AP51" s="56">
        <v>38400</v>
      </c>
      <c r="AQ51" s="56" t="s">
        <v>2034</v>
      </c>
      <c r="AR51" s="56" t="s">
        <v>2181</v>
      </c>
      <c r="AT51" s="56">
        <v>8470315</v>
      </c>
    </row>
    <row r="52" spans="1:46" x14ac:dyDescent="0.35">
      <c r="A52" s="56" t="s">
        <v>950</v>
      </c>
      <c r="B52" s="56">
        <v>8470315</v>
      </c>
      <c r="C52" s="56" t="s">
        <v>166</v>
      </c>
      <c r="D52" s="56">
        <v>435508</v>
      </c>
      <c r="E52" s="56" t="s">
        <v>147</v>
      </c>
      <c r="F52" s="56" t="str">
        <f t="shared" si="0"/>
        <v>847.8470315.1.435508.000000.847001.200179</v>
      </c>
      <c r="G52" s="56" t="s">
        <v>21</v>
      </c>
      <c r="H52" s="56">
        <v>847001</v>
      </c>
      <c r="I52" s="56" t="s">
        <v>23</v>
      </c>
      <c r="J52" s="56">
        <v>200179</v>
      </c>
      <c r="K52" s="56">
        <v>186107.21</v>
      </c>
      <c r="L52" s="56">
        <v>80000</v>
      </c>
      <c r="M52" s="56">
        <v>105000</v>
      </c>
      <c r="N52" s="56" t="s">
        <v>2000</v>
      </c>
      <c r="O52" s="56">
        <v>25</v>
      </c>
      <c r="R52" s="56" t="s">
        <v>2182</v>
      </c>
      <c r="S52" s="56">
        <v>1</v>
      </c>
      <c r="T52" s="56">
        <v>150000</v>
      </c>
      <c r="U52" s="57">
        <v>150000</v>
      </c>
      <c r="V52" s="56" t="s">
        <v>2002</v>
      </c>
      <c r="W52" s="56" t="s">
        <v>2003</v>
      </c>
      <c r="X52" s="56">
        <v>135000</v>
      </c>
      <c r="Y52" s="56">
        <v>120000</v>
      </c>
      <c r="Z52" s="56">
        <v>105000</v>
      </c>
      <c r="AA52" s="56" t="s">
        <v>2183</v>
      </c>
      <c r="AB52" s="56" t="s">
        <v>2184</v>
      </c>
      <c r="AC52" s="56" t="s">
        <v>2185</v>
      </c>
      <c r="AD52" s="56">
        <v>80000</v>
      </c>
      <c r="AG52" s="56">
        <v>35000</v>
      </c>
      <c r="AK52" s="56">
        <v>35000</v>
      </c>
      <c r="AP52" s="56">
        <v>150000</v>
      </c>
      <c r="AQ52" s="56" t="s">
        <v>2029</v>
      </c>
      <c r="AR52" s="56" t="s">
        <v>2186</v>
      </c>
      <c r="AT52" s="56">
        <v>8470315</v>
      </c>
    </row>
    <row r="53" spans="1:46" x14ac:dyDescent="0.35">
      <c r="A53" s="56" t="s">
        <v>950</v>
      </c>
      <c r="B53" s="56">
        <v>8470315</v>
      </c>
      <c r="C53" s="56" t="s">
        <v>166</v>
      </c>
      <c r="D53" s="56">
        <v>436110</v>
      </c>
      <c r="E53" s="56" t="s">
        <v>64</v>
      </c>
      <c r="F53" s="56" t="str">
        <f t="shared" si="0"/>
        <v>847.8470315.1.436110.000000.847001.200179</v>
      </c>
      <c r="G53" s="56" t="s">
        <v>21</v>
      </c>
      <c r="H53" s="56">
        <v>847001</v>
      </c>
      <c r="I53" s="56" t="s">
        <v>23</v>
      </c>
      <c r="J53" s="56">
        <v>200179</v>
      </c>
      <c r="K53" s="56">
        <v>0</v>
      </c>
      <c r="L53" s="56">
        <v>500</v>
      </c>
      <c r="M53" s="56">
        <v>500</v>
      </c>
      <c r="N53" s="56" t="s">
        <v>2167</v>
      </c>
      <c r="O53" s="56">
        <v>3</v>
      </c>
      <c r="R53" s="56" t="s">
        <v>2187</v>
      </c>
      <c r="S53" s="56">
        <v>5</v>
      </c>
      <c r="T53" s="56">
        <v>400</v>
      </c>
      <c r="U53" s="57">
        <v>2000</v>
      </c>
      <c r="V53" s="56" t="s">
        <v>2002</v>
      </c>
      <c r="W53" s="56" t="s">
        <v>2003</v>
      </c>
      <c r="X53" s="56">
        <v>1800</v>
      </c>
      <c r="Y53" s="56">
        <v>1600</v>
      </c>
      <c r="Z53" s="56">
        <v>1400</v>
      </c>
      <c r="AA53" s="56" t="s">
        <v>2134</v>
      </c>
      <c r="AB53" s="56" t="s">
        <v>2134</v>
      </c>
      <c r="AC53" s="56" t="s">
        <v>2188</v>
      </c>
      <c r="AD53" s="56">
        <v>400</v>
      </c>
      <c r="AG53" s="56">
        <v>400</v>
      </c>
      <c r="AJ53" s="56">
        <v>400</v>
      </c>
      <c r="AL53" s="56">
        <v>400</v>
      </c>
      <c r="AN53" s="56">
        <v>400</v>
      </c>
      <c r="AP53" s="56">
        <v>2000</v>
      </c>
      <c r="AQ53" s="56" t="s">
        <v>2007</v>
      </c>
      <c r="AR53" s="56" t="s">
        <v>2189</v>
      </c>
      <c r="AT53" s="56">
        <v>8470315</v>
      </c>
    </row>
    <row r="54" spans="1:46" x14ac:dyDescent="0.35">
      <c r="A54" s="56" t="s">
        <v>950</v>
      </c>
      <c r="B54" s="56">
        <v>8470315</v>
      </c>
      <c r="C54" s="56" t="s">
        <v>166</v>
      </c>
      <c r="D54" s="56">
        <v>436600</v>
      </c>
      <c r="E54" s="56" t="s">
        <v>163</v>
      </c>
      <c r="F54" s="56" t="str">
        <f t="shared" si="0"/>
        <v>847.8470315.1.436600.000000.847001.200179</v>
      </c>
      <c r="G54" s="56" t="s">
        <v>21</v>
      </c>
      <c r="H54" s="56">
        <v>847001</v>
      </c>
      <c r="I54" s="56" t="s">
        <v>23</v>
      </c>
      <c r="J54" s="56">
        <v>200179</v>
      </c>
      <c r="K54" s="56">
        <v>0</v>
      </c>
      <c r="L54" s="56">
        <v>0</v>
      </c>
      <c r="N54" s="56" t="s">
        <v>2167</v>
      </c>
      <c r="O54" s="56">
        <v>5</v>
      </c>
      <c r="R54" s="56" t="s">
        <v>2190</v>
      </c>
      <c r="S54" s="56">
        <v>1</v>
      </c>
      <c r="T54" s="56">
        <v>3000</v>
      </c>
      <c r="U54" s="57">
        <v>3000</v>
      </c>
      <c r="V54" s="56" t="s">
        <v>2002</v>
      </c>
      <c r="W54" s="56" t="s">
        <v>2003</v>
      </c>
      <c r="X54" s="56">
        <v>2700</v>
      </c>
      <c r="Y54" s="56">
        <v>2400</v>
      </c>
      <c r="Z54" s="56">
        <v>2100</v>
      </c>
      <c r="AA54" s="56" t="s">
        <v>2134</v>
      </c>
      <c r="AB54" s="56" t="s">
        <v>2134</v>
      </c>
      <c r="AC54" s="56" t="s">
        <v>2188</v>
      </c>
      <c r="AF54" s="56">
        <v>1500</v>
      </c>
      <c r="AK54" s="56">
        <v>1500</v>
      </c>
      <c r="AP54" s="56">
        <v>3000</v>
      </c>
      <c r="AQ54" s="56" t="s">
        <v>2007</v>
      </c>
      <c r="AR54" s="56" t="s">
        <v>2191</v>
      </c>
      <c r="AT54" s="56">
        <v>8470315</v>
      </c>
    </row>
    <row r="55" spans="1:46" x14ac:dyDescent="0.35">
      <c r="A55" s="56" t="s">
        <v>950</v>
      </c>
      <c r="B55" s="56">
        <v>8470315</v>
      </c>
      <c r="C55" s="56" t="s">
        <v>166</v>
      </c>
      <c r="D55" s="56">
        <v>492316</v>
      </c>
      <c r="E55" s="56" t="s">
        <v>138</v>
      </c>
      <c r="F55" s="56" t="str">
        <f t="shared" si="0"/>
        <v>847.8470315.1.492316.000000.847001.300180</v>
      </c>
      <c r="G55" s="56" t="s">
        <v>21</v>
      </c>
      <c r="H55" s="56">
        <v>847001</v>
      </c>
      <c r="I55" s="56" t="s">
        <v>863</v>
      </c>
      <c r="J55" s="56">
        <v>300180</v>
      </c>
      <c r="K55" s="56">
        <v>187000</v>
      </c>
      <c r="L55" s="56">
        <v>109201</v>
      </c>
      <c r="M55" s="56">
        <v>109201</v>
      </c>
      <c r="N55" s="56" t="s">
        <v>2098</v>
      </c>
      <c r="O55" s="56">
        <v>1</v>
      </c>
      <c r="R55" s="56" t="s">
        <v>2192</v>
      </c>
      <c r="S55" s="56">
        <v>2</v>
      </c>
      <c r="T55" s="56">
        <v>14000</v>
      </c>
      <c r="U55" s="56">
        <v>28000</v>
      </c>
      <c r="V55" s="56" t="s">
        <v>2113</v>
      </c>
      <c r="W55" s="56" t="s">
        <v>2122</v>
      </c>
      <c r="X55" s="56">
        <v>25200</v>
      </c>
      <c r="Y55" s="56">
        <v>22400</v>
      </c>
      <c r="Z55" s="56">
        <v>19600</v>
      </c>
      <c r="AA55" s="56" t="s">
        <v>2173</v>
      </c>
      <c r="AB55" s="56" t="s">
        <v>2174</v>
      </c>
      <c r="AC55" s="56" t="s">
        <v>2175</v>
      </c>
      <c r="AF55" s="56">
        <v>28000</v>
      </c>
      <c r="AP55" s="56">
        <v>28000</v>
      </c>
      <c r="AQ55" s="56" t="s">
        <v>2029</v>
      </c>
      <c r="AR55" s="56" t="s">
        <v>2176</v>
      </c>
      <c r="AS55" s="56" t="s">
        <v>2193</v>
      </c>
      <c r="AT55" s="56">
        <v>8470315</v>
      </c>
    </row>
    <row r="56" spans="1:46" x14ac:dyDescent="0.35">
      <c r="A56" s="56" t="s">
        <v>950</v>
      </c>
      <c r="B56" s="56">
        <v>8470315</v>
      </c>
      <c r="C56" s="56" t="s">
        <v>166</v>
      </c>
      <c r="D56" s="56">
        <v>492316</v>
      </c>
      <c r="E56" s="56" t="s">
        <v>138</v>
      </c>
      <c r="F56" s="56" t="str">
        <f t="shared" si="0"/>
        <v>847.8470315.1.492316.000000.847001.300180</v>
      </c>
      <c r="G56" s="56" t="s">
        <v>21</v>
      </c>
      <c r="H56" s="56">
        <v>847001</v>
      </c>
      <c r="I56" s="56" t="s">
        <v>863</v>
      </c>
      <c r="J56" s="56">
        <v>300180</v>
      </c>
      <c r="N56" s="56" t="s">
        <v>2098</v>
      </c>
      <c r="O56" s="56">
        <v>1</v>
      </c>
      <c r="R56" s="56" t="s">
        <v>2194</v>
      </c>
      <c r="S56" s="56">
        <v>2</v>
      </c>
      <c r="T56" s="56">
        <v>20000</v>
      </c>
      <c r="U56" s="56">
        <v>40000</v>
      </c>
      <c r="V56" s="56" t="s">
        <v>2113</v>
      </c>
      <c r="W56" s="56" t="s">
        <v>2122</v>
      </c>
      <c r="X56" s="56">
        <v>36000</v>
      </c>
      <c r="Y56" s="56">
        <v>32000</v>
      </c>
      <c r="Z56" s="56">
        <v>28000</v>
      </c>
      <c r="AA56" s="56" t="s">
        <v>2173</v>
      </c>
      <c r="AB56" s="56" t="s">
        <v>2174</v>
      </c>
      <c r="AC56" s="56" t="s">
        <v>2175</v>
      </c>
      <c r="AF56" s="56">
        <v>40000</v>
      </c>
      <c r="AP56" s="56">
        <v>40000</v>
      </c>
      <c r="AQ56" s="56" t="s">
        <v>2029</v>
      </c>
      <c r="AR56" s="56" t="s">
        <v>2176</v>
      </c>
      <c r="AS56" s="56" t="s">
        <v>2195</v>
      </c>
      <c r="AT56" s="56">
        <v>8470315</v>
      </c>
    </row>
    <row r="57" spans="1:46" x14ac:dyDescent="0.35">
      <c r="A57" s="56" t="s">
        <v>950</v>
      </c>
      <c r="B57" s="56">
        <v>8470315</v>
      </c>
      <c r="C57" s="56" t="s">
        <v>166</v>
      </c>
      <c r="D57" s="56">
        <v>492316</v>
      </c>
      <c r="E57" s="56" t="s">
        <v>138</v>
      </c>
      <c r="F57" s="56" t="str">
        <f t="shared" si="0"/>
        <v>847.8470315.1.492316.000000.847001.300180</v>
      </c>
      <c r="G57" s="56" t="s">
        <v>21</v>
      </c>
      <c r="H57" s="56">
        <v>847001</v>
      </c>
      <c r="I57" s="56" t="s">
        <v>863</v>
      </c>
      <c r="J57" s="56">
        <v>300180</v>
      </c>
      <c r="N57" s="56" t="s">
        <v>2098</v>
      </c>
      <c r="O57" s="56">
        <v>1</v>
      </c>
      <c r="R57" s="56" t="s">
        <v>2196</v>
      </c>
      <c r="S57" s="56">
        <v>1</v>
      </c>
      <c r="T57" s="56">
        <v>209099</v>
      </c>
      <c r="U57" s="56">
        <v>209099</v>
      </c>
      <c r="V57" s="56" t="s">
        <v>2113</v>
      </c>
      <c r="W57" s="56" t="s">
        <v>2122</v>
      </c>
      <c r="X57" s="56">
        <v>188189.1</v>
      </c>
      <c r="Y57" s="56">
        <v>167279.20000000001</v>
      </c>
      <c r="Z57" s="56">
        <v>146369.29999999999</v>
      </c>
      <c r="AA57" s="56" t="s">
        <v>2173</v>
      </c>
      <c r="AB57" s="56" t="s">
        <v>2174</v>
      </c>
      <c r="AC57" s="56" t="s">
        <v>2175</v>
      </c>
      <c r="AF57" s="56">
        <v>209099</v>
      </c>
      <c r="AP57" s="56">
        <v>209099</v>
      </c>
      <c r="AQ57" s="56" t="s">
        <v>2029</v>
      </c>
      <c r="AR57" s="56" t="s">
        <v>2176</v>
      </c>
      <c r="AS57" s="56" t="s">
        <v>2197</v>
      </c>
      <c r="AT57" s="56">
        <v>8470315</v>
      </c>
    </row>
    <row r="58" spans="1:46" x14ac:dyDescent="0.35">
      <c r="A58" s="56" t="s">
        <v>950</v>
      </c>
      <c r="B58" s="56">
        <v>8470315</v>
      </c>
      <c r="C58" s="56" t="s">
        <v>166</v>
      </c>
      <c r="D58" s="56">
        <v>492316</v>
      </c>
      <c r="E58" s="56" t="s">
        <v>138</v>
      </c>
      <c r="F58" s="56" t="str">
        <f t="shared" si="0"/>
        <v>847.8470315.1.492316.000000.847001.300180</v>
      </c>
      <c r="G58" s="56" t="s">
        <v>21</v>
      </c>
      <c r="H58" s="56">
        <v>847001</v>
      </c>
      <c r="I58" s="56" t="s">
        <v>863</v>
      </c>
      <c r="J58" s="56">
        <v>300180</v>
      </c>
      <c r="N58" s="56" t="s">
        <v>2098</v>
      </c>
      <c r="O58" s="56">
        <v>1</v>
      </c>
      <c r="R58" s="56" t="s">
        <v>2198</v>
      </c>
      <c r="S58" s="56">
        <v>1</v>
      </c>
      <c r="T58" s="56">
        <v>122400</v>
      </c>
      <c r="U58" s="56">
        <v>122400</v>
      </c>
      <c r="V58" s="56" t="s">
        <v>2113</v>
      </c>
      <c r="W58" s="56" t="s">
        <v>2122</v>
      </c>
      <c r="X58" s="56">
        <v>110160</v>
      </c>
      <c r="Y58" s="56">
        <v>97920</v>
      </c>
      <c r="Z58" s="56">
        <v>85680</v>
      </c>
      <c r="AA58" s="56" t="s">
        <v>2173</v>
      </c>
      <c r="AB58" s="56" t="s">
        <v>2174</v>
      </c>
      <c r="AC58" s="56" t="s">
        <v>2175</v>
      </c>
      <c r="AF58" s="56">
        <v>122400</v>
      </c>
      <c r="AP58" s="56">
        <v>122400</v>
      </c>
      <c r="AQ58" s="56" t="s">
        <v>2029</v>
      </c>
      <c r="AR58" s="56" t="s">
        <v>2176</v>
      </c>
      <c r="AS58" s="56" t="s">
        <v>2199</v>
      </c>
      <c r="AT58" s="56">
        <v>8470315</v>
      </c>
    </row>
    <row r="59" spans="1:46" x14ac:dyDescent="0.35">
      <c r="A59" s="56" t="s">
        <v>950</v>
      </c>
      <c r="B59" s="56">
        <v>8470315</v>
      </c>
      <c r="C59" s="56" t="s">
        <v>166</v>
      </c>
      <c r="D59" s="56">
        <v>492316</v>
      </c>
      <c r="E59" s="56" t="s">
        <v>138</v>
      </c>
      <c r="F59" s="56" t="str">
        <f t="shared" si="0"/>
        <v>847.8470315.1.492316.000000.847001.300180</v>
      </c>
      <c r="G59" s="56" t="s">
        <v>21</v>
      </c>
      <c r="H59" s="56">
        <v>847001</v>
      </c>
      <c r="I59" s="56" t="s">
        <v>863</v>
      </c>
      <c r="J59" s="56">
        <v>300180</v>
      </c>
      <c r="N59" s="56" t="s">
        <v>2098</v>
      </c>
      <c r="O59" s="56">
        <v>1</v>
      </c>
      <c r="R59" s="56" t="s">
        <v>2200</v>
      </c>
      <c r="S59" s="56">
        <v>1</v>
      </c>
      <c r="T59" s="56">
        <v>66300</v>
      </c>
      <c r="U59" s="56">
        <v>66300</v>
      </c>
      <c r="V59" s="56" t="s">
        <v>2113</v>
      </c>
      <c r="W59" s="56" t="s">
        <v>2122</v>
      </c>
      <c r="X59" s="56">
        <v>59670</v>
      </c>
      <c r="Y59" s="56">
        <v>53040</v>
      </c>
      <c r="Z59" s="56">
        <v>46410</v>
      </c>
      <c r="AA59" s="56" t="s">
        <v>2173</v>
      </c>
      <c r="AB59" s="56" t="s">
        <v>2174</v>
      </c>
      <c r="AC59" s="56" t="s">
        <v>2175</v>
      </c>
      <c r="AG59" s="56">
        <v>66300</v>
      </c>
      <c r="AP59" s="56">
        <v>66300</v>
      </c>
      <c r="AQ59" s="56" t="s">
        <v>2029</v>
      </c>
      <c r="AR59" s="56" t="s">
        <v>2176</v>
      </c>
      <c r="AS59" s="56" t="s">
        <v>2201</v>
      </c>
      <c r="AT59" s="56">
        <v>8470315</v>
      </c>
    </row>
    <row r="60" spans="1:46" x14ac:dyDescent="0.35">
      <c r="A60" s="56" t="s">
        <v>950</v>
      </c>
      <c r="B60" s="56">
        <v>8470315</v>
      </c>
      <c r="C60" s="56" t="s">
        <v>166</v>
      </c>
      <c r="D60" s="56">
        <v>492316</v>
      </c>
      <c r="E60" s="56" t="s">
        <v>138</v>
      </c>
      <c r="F60" s="56" t="str">
        <f t="shared" si="0"/>
        <v>847.8470315.1.492316.000000.847001.300180</v>
      </c>
      <c r="G60" s="56" t="s">
        <v>21</v>
      </c>
      <c r="H60" s="56">
        <v>847001</v>
      </c>
      <c r="I60" s="56" t="s">
        <v>863</v>
      </c>
      <c r="J60" s="56">
        <v>300180</v>
      </c>
      <c r="N60" s="56" t="s">
        <v>2098</v>
      </c>
      <c r="O60" s="56">
        <v>1</v>
      </c>
      <c r="R60" s="56" t="s">
        <v>2202</v>
      </c>
      <c r="S60" s="56">
        <v>1</v>
      </c>
      <c r="T60" s="56">
        <v>11480</v>
      </c>
      <c r="U60" s="56">
        <v>11480</v>
      </c>
      <c r="V60" s="56" t="s">
        <v>2113</v>
      </c>
      <c r="W60" s="56" t="s">
        <v>2122</v>
      </c>
      <c r="X60" s="56">
        <v>10332</v>
      </c>
      <c r="Y60" s="56">
        <v>9184</v>
      </c>
      <c r="Z60" s="56">
        <v>8035.9999999999991</v>
      </c>
      <c r="AA60" s="56" t="s">
        <v>2173</v>
      </c>
      <c r="AB60" s="56" t="s">
        <v>2174</v>
      </c>
      <c r="AC60" s="56" t="s">
        <v>2175</v>
      </c>
      <c r="AF60" s="56">
        <v>11480</v>
      </c>
      <c r="AP60" s="56">
        <v>11480</v>
      </c>
      <c r="AQ60" s="56" t="s">
        <v>2029</v>
      </c>
      <c r="AR60" s="56" t="s">
        <v>2176</v>
      </c>
      <c r="AS60" s="56" t="s">
        <v>2203</v>
      </c>
      <c r="AT60" s="56">
        <v>8470315</v>
      </c>
    </row>
    <row r="61" spans="1:46" x14ac:dyDescent="0.35">
      <c r="A61" s="56" t="s">
        <v>950</v>
      </c>
      <c r="B61" s="56">
        <v>8470315</v>
      </c>
      <c r="C61" s="56" t="s">
        <v>166</v>
      </c>
      <c r="D61" s="56">
        <v>492316</v>
      </c>
      <c r="E61" s="56" t="s">
        <v>138</v>
      </c>
      <c r="F61" s="56" t="str">
        <f t="shared" si="0"/>
        <v>847.8470315.1.492316.000000.847001.300180</v>
      </c>
      <c r="G61" s="56" t="s">
        <v>21</v>
      </c>
      <c r="H61" s="56">
        <v>847001</v>
      </c>
      <c r="I61" s="56" t="s">
        <v>863</v>
      </c>
      <c r="J61" s="56">
        <v>300180</v>
      </c>
      <c r="N61" s="56" t="s">
        <v>2098</v>
      </c>
      <c r="O61" s="56">
        <v>1</v>
      </c>
      <c r="R61" s="56" t="s">
        <v>2204</v>
      </c>
      <c r="S61" s="56">
        <v>1</v>
      </c>
      <c r="T61" s="56">
        <v>120000</v>
      </c>
      <c r="U61" s="56">
        <v>120000</v>
      </c>
      <c r="V61" s="56" t="s">
        <v>2113</v>
      </c>
      <c r="W61" s="56" t="s">
        <v>2122</v>
      </c>
      <c r="X61" s="56">
        <v>108000</v>
      </c>
      <c r="Y61" s="56">
        <v>96000</v>
      </c>
      <c r="Z61" s="56">
        <v>84000</v>
      </c>
      <c r="AA61" s="56" t="s">
        <v>2173</v>
      </c>
      <c r="AB61" s="56" t="s">
        <v>2174</v>
      </c>
      <c r="AC61" s="56" t="s">
        <v>2175</v>
      </c>
      <c r="AF61" s="56">
        <v>120000</v>
      </c>
      <c r="AP61" s="56">
        <v>120000</v>
      </c>
      <c r="AQ61" s="56" t="s">
        <v>2029</v>
      </c>
      <c r="AR61" s="56" t="s">
        <v>2176</v>
      </c>
      <c r="AS61" s="56" t="s">
        <v>2205</v>
      </c>
      <c r="AT61" s="56">
        <v>8470315</v>
      </c>
    </row>
    <row r="62" spans="1:46" x14ac:dyDescent="0.35">
      <c r="A62" s="56" t="s">
        <v>950</v>
      </c>
      <c r="B62" s="56">
        <v>8470315</v>
      </c>
      <c r="C62" s="56" t="s">
        <v>166</v>
      </c>
      <c r="D62" s="56">
        <v>492316</v>
      </c>
      <c r="E62" s="56" t="s">
        <v>138</v>
      </c>
      <c r="F62" s="56" t="str">
        <f t="shared" si="0"/>
        <v>847.8470315.1.492316.000000.847001.300180</v>
      </c>
      <c r="G62" s="56" t="s">
        <v>21</v>
      </c>
      <c r="H62" s="56">
        <v>847001</v>
      </c>
      <c r="I62" s="56" t="s">
        <v>863</v>
      </c>
      <c r="J62" s="56">
        <v>300180</v>
      </c>
      <c r="N62" s="56" t="s">
        <v>2098</v>
      </c>
      <c r="O62" s="56">
        <v>1</v>
      </c>
      <c r="R62" s="56" t="s">
        <v>2206</v>
      </c>
      <c r="S62" s="56">
        <v>5</v>
      </c>
      <c r="T62" s="56">
        <v>1295</v>
      </c>
      <c r="U62" s="56">
        <v>6475</v>
      </c>
      <c r="V62" s="56" t="s">
        <v>2113</v>
      </c>
      <c r="W62" s="56" t="s">
        <v>2122</v>
      </c>
      <c r="X62" s="56">
        <v>5827.5</v>
      </c>
      <c r="Y62" s="56">
        <v>5180</v>
      </c>
      <c r="Z62" s="56">
        <v>4532.5</v>
      </c>
      <c r="AA62" s="56" t="s">
        <v>2173</v>
      </c>
      <c r="AB62" s="56" t="s">
        <v>2174</v>
      </c>
      <c r="AC62" s="56" t="s">
        <v>2175</v>
      </c>
      <c r="AF62" s="56">
        <v>6475</v>
      </c>
      <c r="AP62" s="56">
        <v>6475</v>
      </c>
      <c r="AQ62" s="56" t="s">
        <v>2029</v>
      </c>
      <c r="AR62" s="56" t="s">
        <v>2176</v>
      </c>
      <c r="AS62" s="56" t="s">
        <v>2207</v>
      </c>
      <c r="AT62" s="56">
        <v>8470315</v>
      </c>
    </row>
    <row r="63" spans="1:46" x14ac:dyDescent="0.35">
      <c r="A63" s="56" t="s">
        <v>950</v>
      </c>
      <c r="B63" s="56">
        <v>8470315</v>
      </c>
      <c r="C63" s="56" t="s">
        <v>166</v>
      </c>
      <c r="D63" s="56">
        <v>492316</v>
      </c>
      <c r="E63" s="56" t="s">
        <v>138</v>
      </c>
      <c r="F63" s="56" t="str">
        <f t="shared" si="0"/>
        <v>847.8470315.1.492316.000000.847001.300180</v>
      </c>
      <c r="G63" s="56" t="s">
        <v>21</v>
      </c>
      <c r="H63" s="56">
        <v>847001</v>
      </c>
      <c r="I63" s="56" t="s">
        <v>863</v>
      </c>
      <c r="J63" s="56">
        <v>300180</v>
      </c>
      <c r="N63" s="56" t="s">
        <v>2098</v>
      </c>
      <c r="O63" s="56">
        <v>1</v>
      </c>
      <c r="R63" s="56" t="s">
        <v>2208</v>
      </c>
      <c r="S63" s="56">
        <v>1</v>
      </c>
      <c r="T63" s="56">
        <v>40000</v>
      </c>
      <c r="U63" s="56">
        <v>40000</v>
      </c>
      <c r="V63" s="56" t="s">
        <v>2113</v>
      </c>
      <c r="W63" s="56" t="s">
        <v>2122</v>
      </c>
      <c r="X63" s="56">
        <v>36000</v>
      </c>
      <c r="Y63" s="56">
        <v>32000</v>
      </c>
      <c r="Z63" s="56">
        <v>28000</v>
      </c>
      <c r="AA63" s="56" t="s">
        <v>2173</v>
      </c>
      <c r="AB63" s="56" t="s">
        <v>2174</v>
      </c>
      <c r="AC63" s="56" t="s">
        <v>2175</v>
      </c>
      <c r="AF63" s="56">
        <v>40000</v>
      </c>
      <c r="AP63" s="56">
        <v>40000</v>
      </c>
      <c r="AQ63" s="56" t="s">
        <v>2029</v>
      </c>
      <c r="AR63" s="56" t="s">
        <v>2176</v>
      </c>
      <c r="AS63" s="56" t="s">
        <v>2209</v>
      </c>
      <c r="AT63" s="56">
        <v>8470315</v>
      </c>
    </row>
    <row r="64" spans="1:46" x14ac:dyDescent="0.35">
      <c r="A64" s="56" t="s">
        <v>950</v>
      </c>
      <c r="B64" s="56">
        <v>8470315</v>
      </c>
      <c r="C64" s="56" t="s">
        <v>166</v>
      </c>
      <c r="D64" s="56">
        <v>492316</v>
      </c>
      <c r="E64" s="56" t="s">
        <v>138</v>
      </c>
      <c r="F64" s="56" t="str">
        <f t="shared" si="0"/>
        <v>847.8470315.1.492316.000000.847001.300180</v>
      </c>
      <c r="G64" s="56" t="s">
        <v>21</v>
      </c>
      <c r="H64" s="56">
        <v>847001</v>
      </c>
      <c r="I64" s="56" t="s">
        <v>863</v>
      </c>
      <c r="J64" s="56">
        <v>300180</v>
      </c>
      <c r="N64" s="56" t="s">
        <v>2098</v>
      </c>
      <c r="O64" s="56">
        <v>1</v>
      </c>
      <c r="R64" s="56" t="s">
        <v>2210</v>
      </c>
      <c r="S64" s="56">
        <v>1</v>
      </c>
      <c r="T64" s="56">
        <v>147000</v>
      </c>
      <c r="U64" s="56">
        <v>147000</v>
      </c>
      <c r="V64" s="56" t="s">
        <v>2113</v>
      </c>
      <c r="W64" s="56" t="s">
        <v>2122</v>
      </c>
      <c r="X64" s="56">
        <v>132300</v>
      </c>
      <c r="Y64" s="56">
        <v>117600</v>
      </c>
      <c r="Z64" s="56">
        <v>102900</v>
      </c>
      <c r="AA64" s="56" t="s">
        <v>2173</v>
      </c>
      <c r="AB64" s="56" t="s">
        <v>2174</v>
      </c>
      <c r="AC64" s="56" t="s">
        <v>2175</v>
      </c>
      <c r="AG64" s="56">
        <v>147000</v>
      </c>
      <c r="AP64" s="56">
        <v>147000</v>
      </c>
      <c r="AQ64" s="56" t="s">
        <v>2029</v>
      </c>
      <c r="AR64" s="56" t="s">
        <v>2176</v>
      </c>
      <c r="AS64" s="56" t="s">
        <v>2211</v>
      </c>
      <c r="AT64" s="56">
        <v>8470315</v>
      </c>
    </row>
    <row r="65" spans="1:46" x14ac:dyDescent="0.35">
      <c r="A65" s="56" t="s">
        <v>950</v>
      </c>
      <c r="B65" s="56">
        <v>8470315</v>
      </c>
      <c r="C65" s="56" t="s">
        <v>166</v>
      </c>
      <c r="D65" s="56">
        <v>492316</v>
      </c>
      <c r="E65" s="56" t="s">
        <v>138</v>
      </c>
      <c r="F65" s="56" t="str">
        <f t="shared" si="0"/>
        <v>847.8470315.1.492316.000000.847001.300180</v>
      </c>
      <c r="G65" s="56" t="s">
        <v>21</v>
      </c>
      <c r="H65" s="56">
        <v>847001</v>
      </c>
      <c r="I65" s="56" t="s">
        <v>863</v>
      </c>
      <c r="J65" s="56">
        <v>300180</v>
      </c>
      <c r="N65" s="56" t="s">
        <v>2098</v>
      </c>
      <c r="O65" s="56">
        <v>1</v>
      </c>
      <c r="R65" s="56" t="s">
        <v>2212</v>
      </c>
      <c r="S65" s="56">
        <v>1</v>
      </c>
      <c r="T65" s="56">
        <v>41000</v>
      </c>
      <c r="U65" s="56">
        <v>41000</v>
      </c>
      <c r="V65" s="56" t="s">
        <v>2113</v>
      </c>
      <c r="W65" s="56" t="s">
        <v>2122</v>
      </c>
      <c r="X65" s="56">
        <v>36900</v>
      </c>
      <c r="Y65" s="56">
        <v>32800</v>
      </c>
      <c r="Z65" s="56">
        <v>28699.999999999996</v>
      </c>
      <c r="AA65" s="56" t="s">
        <v>2173</v>
      </c>
      <c r="AB65" s="56" t="s">
        <v>2174</v>
      </c>
      <c r="AC65" s="56" t="s">
        <v>2175</v>
      </c>
      <c r="AF65" s="56">
        <v>41000</v>
      </c>
      <c r="AP65" s="56">
        <v>41000</v>
      </c>
      <c r="AQ65" s="56" t="s">
        <v>2029</v>
      </c>
      <c r="AR65" s="56" t="s">
        <v>2176</v>
      </c>
      <c r="AS65" s="56" t="s">
        <v>2213</v>
      </c>
      <c r="AT65" s="56">
        <v>8470315</v>
      </c>
    </row>
    <row r="66" spans="1:46" x14ac:dyDescent="0.35">
      <c r="A66" s="56" t="s">
        <v>950</v>
      </c>
      <c r="B66" s="56">
        <v>8470315</v>
      </c>
      <c r="C66" s="56" t="s">
        <v>166</v>
      </c>
      <c r="D66" s="56">
        <v>492316</v>
      </c>
      <c r="E66" s="56" t="s">
        <v>138</v>
      </c>
      <c r="F66" s="56" t="str">
        <f t="shared" si="0"/>
        <v>847.8470315.1.492316.000000.847001.300180</v>
      </c>
      <c r="G66" s="56" t="s">
        <v>21</v>
      </c>
      <c r="H66" s="56">
        <v>847001</v>
      </c>
      <c r="I66" s="56" t="s">
        <v>863</v>
      </c>
      <c r="J66" s="56">
        <v>300180</v>
      </c>
      <c r="N66" s="56" t="s">
        <v>2098</v>
      </c>
      <c r="O66" s="56">
        <v>1</v>
      </c>
      <c r="R66" s="56" t="s">
        <v>2214</v>
      </c>
      <c r="S66" s="56">
        <v>1</v>
      </c>
      <c r="T66" s="56">
        <v>171100</v>
      </c>
      <c r="U66" s="56">
        <v>171100</v>
      </c>
      <c r="V66" s="56" t="s">
        <v>2113</v>
      </c>
      <c r="W66" s="56" t="s">
        <v>2122</v>
      </c>
      <c r="X66" s="56">
        <v>153990</v>
      </c>
      <c r="Y66" s="56">
        <v>136880</v>
      </c>
      <c r="Z66" s="56">
        <v>119769.99999999999</v>
      </c>
      <c r="AA66" s="56" t="s">
        <v>2173</v>
      </c>
      <c r="AB66" s="56" t="s">
        <v>2174</v>
      </c>
      <c r="AC66" s="56" t="s">
        <v>2175</v>
      </c>
      <c r="AG66" s="56">
        <v>171100</v>
      </c>
      <c r="AP66" s="56">
        <v>171100</v>
      </c>
      <c r="AQ66" s="56" t="s">
        <v>2029</v>
      </c>
      <c r="AR66" s="56" t="s">
        <v>2176</v>
      </c>
      <c r="AS66" s="56" t="s">
        <v>2215</v>
      </c>
      <c r="AT66" s="56">
        <v>8470315</v>
      </c>
    </row>
    <row r="67" spans="1:46" x14ac:dyDescent="0.35">
      <c r="A67" s="56" t="s">
        <v>950</v>
      </c>
      <c r="B67" s="56">
        <v>8470315</v>
      </c>
      <c r="C67" s="56" t="s">
        <v>166</v>
      </c>
      <c r="D67" s="56">
        <v>492316</v>
      </c>
      <c r="E67" s="56" t="s">
        <v>138</v>
      </c>
      <c r="F67" s="56" t="str">
        <f t="shared" si="0"/>
        <v>847.8470315.1.492316.000000.847001.300180</v>
      </c>
      <c r="G67" s="56" t="s">
        <v>21</v>
      </c>
      <c r="H67" s="56">
        <v>847001</v>
      </c>
      <c r="I67" s="56" t="s">
        <v>863</v>
      </c>
      <c r="J67" s="56">
        <v>300180</v>
      </c>
      <c r="N67" s="56" t="s">
        <v>2098</v>
      </c>
      <c r="O67" s="56">
        <v>1</v>
      </c>
      <c r="R67" s="56" t="s">
        <v>2216</v>
      </c>
      <c r="S67" s="56">
        <v>1</v>
      </c>
      <c r="T67" s="56">
        <v>15674</v>
      </c>
      <c r="U67" s="56">
        <v>15674</v>
      </c>
      <c r="V67" s="56" t="s">
        <v>2113</v>
      </c>
      <c r="W67" s="56" t="s">
        <v>2122</v>
      </c>
      <c r="X67" s="56">
        <v>14106.6</v>
      </c>
      <c r="Y67" s="56">
        <v>12539.2</v>
      </c>
      <c r="Z67" s="56">
        <v>10971.8</v>
      </c>
      <c r="AA67" s="56" t="s">
        <v>2173</v>
      </c>
      <c r="AB67" s="56" t="s">
        <v>2174</v>
      </c>
      <c r="AC67" s="56" t="s">
        <v>2175</v>
      </c>
      <c r="AG67" s="56">
        <v>15674</v>
      </c>
      <c r="AP67" s="56">
        <v>15674</v>
      </c>
      <c r="AQ67" s="56" t="s">
        <v>2029</v>
      </c>
      <c r="AR67" s="56" t="s">
        <v>2176</v>
      </c>
      <c r="AS67" s="56" t="s">
        <v>2217</v>
      </c>
      <c r="AT67" s="56">
        <v>8470315</v>
      </c>
    </row>
    <row r="68" spans="1:46" x14ac:dyDescent="0.35">
      <c r="A68" s="56" t="s">
        <v>950</v>
      </c>
      <c r="B68" s="56">
        <v>8470320</v>
      </c>
      <c r="C68" s="56" t="s">
        <v>183</v>
      </c>
      <c r="D68" s="56">
        <v>420550</v>
      </c>
      <c r="E68" s="56" t="s">
        <v>18</v>
      </c>
      <c r="F68" s="56" t="str">
        <f t="shared" ref="F68:F131" si="1">CONCATENATE(847,".",B68,".",1,".",D68,".","000000",".",H68,".",J68)</f>
        <v>847.8470320.1.420550.000000.847001.200179</v>
      </c>
      <c r="G68" s="56" t="s">
        <v>21</v>
      </c>
      <c r="H68" s="56">
        <v>847001</v>
      </c>
      <c r="I68" s="56" t="s">
        <v>23</v>
      </c>
      <c r="J68" s="56">
        <v>200179</v>
      </c>
      <c r="K68" s="56">
        <v>0</v>
      </c>
      <c r="L68" s="56">
        <v>0</v>
      </c>
      <c r="N68" s="56" t="s">
        <v>2000</v>
      </c>
      <c r="O68" s="56">
        <v>1</v>
      </c>
      <c r="P68" s="56" t="s">
        <v>1998</v>
      </c>
      <c r="Q68" s="56">
        <v>1</v>
      </c>
      <c r="R68" s="56" t="s">
        <v>2218</v>
      </c>
      <c r="S68" s="56">
        <v>1</v>
      </c>
      <c r="T68" s="57">
        <v>20000</v>
      </c>
      <c r="U68" s="57">
        <v>20000</v>
      </c>
      <c r="V68" s="56" t="s">
        <v>2002</v>
      </c>
      <c r="W68" s="56" t="s">
        <v>2003</v>
      </c>
      <c r="X68" s="56">
        <v>18000</v>
      </c>
      <c r="Y68" s="56">
        <v>16000</v>
      </c>
      <c r="Z68" s="56">
        <v>14000</v>
      </c>
      <c r="AA68" s="56" t="s">
        <v>2219</v>
      </c>
      <c r="AB68" s="56" t="s">
        <v>2220</v>
      </c>
      <c r="AC68" s="56" t="s">
        <v>2221</v>
      </c>
      <c r="AI68" s="56">
        <v>20000</v>
      </c>
      <c r="AP68" s="56">
        <v>20000</v>
      </c>
      <c r="AQ68" s="56" t="s">
        <v>2007</v>
      </c>
      <c r="AR68" s="56" t="s">
        <v>2222</v>
      </c>
      <c r="AS68" s="56" t="s">
        <v>2223</v>
      </c>
      <c r="AT68" s="56">
        <v>8470320</v>
      </c>
    </row>
    <row r="69" spans="1:46" x14ac:dyDescent="0.35">
      <c r="A69" s="56" t="s">
        <v>950</v>
      </c>
      <c r="B69" s="56">
        <v>8470320</v>
      </c>
      <c r="C69" s="56" t="s">
        <v>183</v>
      </c>
      <c r="D69" s="56">
        <v>425510</v>
      </c>
      <c r="E69" s="56" t="s">
        <v>37</v>
      </c>
      <c r="F69" s="56" t="str">
        <f t="shared" si="1"/>
        <v>847.8470320.1.425510.000000.847001.200179</v>
      </c>
      <c r="G69" s="56" t="s">
        <v>21</v>
      </c>
      <c r="H69" s="56">
        <v>847001</v>
      </c>
      <c r="I69" s="56" t="s">
        <v>23</v>
      </c>
      <c r="J69" s="56">
        <v>200179</v>
      </c>
      <c r="K69" s="56">
        <v>0</v>
      </c>
      <c r="L69" s="56">
        <v>0</v>
      </c>
      <c r="N69" s="56" t="s">
        <v>2000</v>
      </c>
      <c r="O69" s="56">
        <v>1</v>
      </c>
      <c r="P69" s="56" t="s">
        <v>1998</v>
      </c>
      <c r="Q69" s="56">
        <v>1</v>
      </c>
      <c r="R69" s="56" t="s">
        <v>2224</v>
      </c>
      <c r="S69" s="56">
        <v>2</v>
      </c>
      <c r="T69" s="56">
        <v>15000</v>
      </c>
      <c r="U69" s="56">
        <v>30000</v>
      </c>
      <c r="V69" s="56" t="s">
        <v>2002</v>
      </c>
      <c r="W69" s="56" t="s">
        <v>2003</v>
      </c>
      <c r="X69" s="56">
        <v>27000</v>
      </c>
      <c r="Y69" s="56">
        <v>24000</v>
      </c>
      <c r="Z69" s="56">
        <v>21000</v>
      </c>
      <c r="AA69" s="56" t="s">
        <v>2219</v>
      </c>
      <c r="AB69" s="56" t="s">
        <v>2220</v>
      </c>
      <c r="AC69" s="56" t="s">
        <v>2221</v>
      </c>
      <c r="AD69" s="56">
        <v>30000</v>
      </c>
      <c r="AP69" s="56">
        <v>30000</v>
      </c>
      <c r="AQ69" s="56" t="s">
        <v>2007</v>
      </c>
      <c r="AR69" s="56" t="s">
        <v>2222</v>
      </c>
      <c r="AS69" s="56" t="s">
        <v>2223</v>
      </c>
      <c r="AT69" s="56">
        <v>8470320</v>
      </c>
    </row>
    <row r="70" spans="1:46" x14ac:dyDescent="0.35">
      <c r="A70" s="56" t="s">
        <v>950</v>
      </c>
      <c r="B70" s="56">
        <v>8470320</v>
      </c>
      <c r="C70" s="56" t="s">
        <v>183</v>
      </c>
      <c r="D70" s="56">
        <v>425760</v>
      </c>
      <c r="E70" s="56" t="s">
        <v>169</v>
      </c>
      <c r="F70" s="56" t="str">
        <f t="shared" si="1"/>
        <v>847.8470320.1.425760.000000.847001.200179</v>
      </c>
      <c r="G70" s="56" t="s">
        <v>21</v>
      </c>
      <c r="H70" s="56">
        <v>847001</v>
      </c>
      <c r="I70" s="56" t="s">
        <v>23</v>
      </c>
      <c r="J70" s="56">
        <v>200179</v>
      </c>
      <c r="K70" s="56">
        <v>0</v>
      </c>
      <c r="L70" s="56">
        <v>0</v>
      </c>
      <c r="N70" s="56" t="s">
        <v>2000</v>
      </c>
      <c r="O70" s="56">
        <v>1</v>
      </c>
      <c r="P70" s="56" t="s">
        <v>1998</v>
      </c>
      <c r="Q70" s="56">
        <v>1</v>
      </c>
      <c r="R70" s="56" t="s">
        <v>2225</v>
      </c>
      <c r="S70" s="56">
        <v>6</v>
      </c>
      <c r="T70" s="56">
        <v>2500</v>
      </c>
      <c r="U70" s="56">
        <v>15000</v>
      </c>
      <c r="V70" s="56" t="s">
        <v>2002</v>
      </c>
      <c r="W70" s="56" t="s">
        <v>2003</v>
      </c>
      <c r="X70" s="56">
        <v>13500</v>
      </c>
      <c r="Y70" s="56">
        <v>12000</v>
      </c>
      <c r="Z70" s="56">
        <v>10500</v>
      </c>
      <c r="AA70" s="56" t="s">
        <v>2226</v>
      </c>
      <c r="AB70" s="56" t="s">
        <v>2220</v>
      </c>
      <c r="AC70" s="56" t="s">
        <v>2221</v>
      </c>
      <c r="AD70" s="56">
        <v>10000</v>
      </c>
      <c r="AH70" s="56">
        <v>5000</v>
      </c>
      <c r="AP70" s="56">
        <v>15000</v>
      </c>
      <c r="AQ70" s="56" t="s">
        <v>2007</v>
      </c>
      <c r="AR70" s="56" t="s">
        <v>2222</v>
      </c>
      <c r="AS70" s="56" t="s">
        <v>2223</v>
      </c>
      <c r="AT70" s="56">
        <v>8470320</v>
      </c>
    </row>
    <row r="71" spans="1:46" x14ac:dyDescent="0.35">
      <c r="A71" s="56" t="s">
        <v>950</v>
      </c>
      <c r="B71" s="56">
        <v>8470320</v>
      </c>
      <c r="C71" s="56" t="s">
        <v>183</v>
      </c>
      <c r="D71" s="56">
        <v>425760</v>
      </c>
      <c r="E71" s="56" t="s">
        <v>169</v>
      </c>
      <c r="F71" s="56" t="str">
        <f t="shared" si="1"/>
        <v>847.8470320.1.425760.000000.847001.200179</v>
      </c>
      <c r="G71" s="56" t="s">
        <v>21</v>
      </c>
      <c r="H71" s="56">
        <v>847001</v>
      </c>
      <c r="I71" s="56" t="s">
        <v>23</v>
      </c>
      <c r="J71" s="56">
        <v>200179</v>
      </c>
      <c r="K71" s="56">
        <v>0</v>
      </c>
      <c r="L71" s="56">
        <v>0</v>
      </c>
      <c r="N71" s="56" t="s">
        <v>2000</v>
      </c>
      <c r="O71" s="56">
        <v>1</v>
      </c>
      <c r="P71" s="56" t="s">
        <v>1998</v>
      </c>
      <c r="Q71" s="56">
        <v>1</v>
      </c>
      <c r="R71" s="56" t="s">
        <v>2227</v>
      </c>
      <c r="S71" s="56">
        <v>1</v>
      </c>
      <c r="T71" s="56">
        <v>10000</v>
      </c>
      <c r="U71" s="56">
        <v>10000</v>
      </c>
      <c r="V71" s="56" t="s">
        <v>2002</v>
      </c>
      <c r="W71" s="56" t="s">
        <v>2003</v>
      </c>
      <c r="X71" s="56">
        <v>9000</v>
      </c>
      <c r="Y71" s="56">
        <v>8000</v>
      </c>
      <c r="Z71" s="56">
        <v>7000</v>
      </c>
      <c r="AA71" s="56" t="s">
        <v>2226</v>
      </c>
      <c r="AB71" s="56" t="s">
        <v>2220</v>
      </c>
      <c r="AC71" s="56" t="s">
        <v>2221</v>
      </c>
      <c r="AD71" s="56">
        <v>10000</v>
      </c>
      <c r="AP71" s="56">
        <v>10000</v>
      </c>
      <c r="AQ71" s="56" t="s">
        <v>2007</v>
      </c>
      <c r="AR71" s="56" t="s">
        <v>2222</v>
      </c>
      <c r="AS71" s="56" t="s">
        <v>2223</v>
      </c>
      <c r="AT71" s="56">
        <v>8470320</v>
      </c>
    </row>
    <row r="72" spans="1:46" x14ac:dyDescent="0.35">
      <c r="A72" s="56" t="s">
        <v>950</v>
      </c>
      <c r="B72" s="56">
        <v>8470320</v>
      </c>
      <c r="C72" s="56" t="s">
        <v>183</v>
      </c>
      <c r="D72" s="56">
        <v>425763</v>
      </c>
      <c r="E72" s="56" t="s">
        <v>129</v>
      </c>
      <c r="F72" s="56" t="str">
        <f t="shared" si="1"/>
        <v>847.8470320.1.425763.000000.847001.200179</v>
      </c>
      <c r="G72" s="56" t="s">
        <v>21</v>
      </c>
      <c r="H72" s="56">
        <v>847001</v>
      </c>
      <c r="I72" s="56" t="s">
        <v>23</v>
      </c>
      <c r="J72" s="56">
        <v>200179</v>
      </c>
      <c r="K72" s="56">
        <v>95178.15</v>
      </c>
      <c r="L72" s="56">
        <v>20000</v>
      </c>
      <c r="M72" s="56">
        <v>20000</v>
      </c>
      <c r="N72" s="56" t="s">
        <v>2000</v>
      </c>
      <c r="O72" s="56">
        <v>1</v>
      </c>
      <c r="P72" s="56" t="s">
        <v>1998</v>
      </c>
      <c r="Q72" s="56">
        <v>1</v>
      </c>
      <c r="R72" s="56" t="s">
        <v>2228</v>
      </c>
      <c r="S72" s="56">
        <v>20</v>
      </c>
      <c r="T72" s="56">
        <v>5000</v>
      </c>
      <c r="U72" s="56">
        <v>100000</v>
      </c>
      <c r="V72" s="56" t="s">
        <v>2002</v>
      </c>
      <c r="W72" s="56" t="s">
        <v>2003</v>
      </c>
      <c r="X72" s="56">
        <v>90000</v>
      </c>
      <c r="Y72" s="56">
        <v>80000</v>
      </c>
      <c r="Z72" s="56">
        <v>70000</v>
      </c>
      <c r="AA72" s="56" t="s">
        <v>2226</v>
      </c>
      <c r="AB72" s="56" t="s">
        <v>2220</v>
      </c>
      <c r="AC72" s="56" t="s">
        <v>2221</v>
      </c>
      <c r="AE72" s="56">
        <v>40000</v>
      </c>
      <c r="AJ72" s="56">
        <v>60000</v>
      </c>
      <c r="AP72" s="56">
        <v>100000</v>
      </c>
      <c r="AQ72" s="56" t="s">
        <v>2007</v>
      </c>
      <c r="AR72" s="56" t="s">
        <v>2222</v>
      </c>
      <c r="AS72" s="56" t="s">
        <v>2223</v>
      </c>
      <c r="AT72" s="56">
        <v>8470320</v>
      </c>
    </row>
    <row r="73" spans="1:46" x14ac:dyDescent="0.35">
      <c r="A73" s="56" t="s">
        <v>950</v>
      </c>
      <c r="B73" s="56">
        <v>8470320</v>
      </c>
      <c r="C73" s="56" t="s">
        <v>183</v>
      </c>
      <c r="D73" s="56">
        <v>425770</v>
      </c>
      <c r="E73" s="56" t="s">
        <v>132</v>
      </c>
      <c r="F73" s="56" t="str">
        <f t="shared" si="1"/>
        <v>847.8470320.1.425770.000000.847001.200179</v>
      </c>
      <c r="G73" s="56" t="s">
        <v>21</v>
      </c>
      <c r="H73" s="56">
        <v>847001</v>
      </c>
      <c r="I73" s="56" t="s">
        <v>23</v>
      </c>
      <c r="J73" s="56">
        <v>200179</v>
      </c>
      <c r="K73" s="56">
        <v>1493.55</v>
      </c>
      <c r="L73" s="56">
        <v>12750</v>
      </c>
      <c r="M73" s="56">
        <v>12750</v>
      </c>
      <c r="N73" s="56" t="s">
        <v>2000</v>
      </c>
      <c r="O73" s="56">
        <v>1</v>
      </c>
      <c r="P73" s="56" t="s">
        <v>1998</v>
      </c>
      <c r="Q73" s="56">
        <v>1</v>
      </c>
      <c r="R73" s="56" t="s">
        <v>2229</v>
      </c>
      <c r="S73" s="56">
        <v>30</v>
      </c>
      <c r="T73" s="56">
        <v>15000</v>
      </c>
      <c r="U73" s="56">
        <v>450000</v>
      </c>
      <c r="V73" s="56" t="s">
        <v>2002</v>
      </c>
      <c r="W73" s="56" t="s">
        <v>2003</v>
      </c>
      <c r="X73" s="56">
        <v>405000</v>
      </c>
      <c r="Y73" s="56">
        <v>360000</v>
      </c>
      <c r="Z73" s="56">
        <v>315000</v>
      </c>
      <c r="AA73" s="56" t="s">
        <v>2226</v>
      </c>
      <c r="AB73" s="56" t="s">
        <v>2220</v>
      </c>
      <c r="AC73" s="56" t="s">
        <v>2221</v>
      </c>
      <c r="AD73" s="56">
        <v>30000</v>
      </c>
      <c r="AE73" s="56">
        <v>30000</v>
      </c>
      <c r="AF73" s="56">
        <v>45000</v>
      </c>
      <c r="AG73" s="56">
        <v>60000</v>
      </c>
      <c r="AH73" s="56">
        <v>55000</v>
      </c>
      <c r="AI73" s="56">
        <v>45000</v>
      </c>
      <c r="AJ73" s="56">
        <v>35000</v>
      </c>
      <c r="AK73" s="56">
        <v>30000</v>
      </c>
      <c r="AL73" s="56">
        <v>40000</v>
      </c>
      <c r="AM73" s="56">
        <v>40000</v>
      </c>
      <c r="AN73" s="56">
        <v>40000</v>
      </c>
      <c r="AP73" s="56">
        <v>450000</v>
      </c>
      <c r="AQ73" s="56" t="s">
        <v>2007</v>
      </c>
      <c r="AR73" s="56" t="s">
        <v>2222</v>
      </c>
      <c r="AS73" s="56" t="s">
        <v>2223</v>
      </c>
      <c r="AT73" s="56">
        <v>8470320</v>
      </c>
    </row>
    <row r="74" spans="1:46" x14ac:dyDescent="0.35">
      <c r="A74" s="56" t="s">
        <v>950</v>
      </c>
      <c r="B74" s="56">
        <v>8470320</v>
      </c>
      <c r="C74" s="56" t="s">
        <v>183</v>
      </c>
      <c r="D74" s="56">
        <v>425900</v>
      </c>
      <c r="E74" s="56" t="s">
        <v>40</v>
      </c>
      <c r="F74" s="56" t="str">
        <f t="shared" si="1"/>
        <v>847.8470320.1.425900.000000.847001.200179</v>
      </c>
      <c r="G74" s="56" t="s">
        <v>21</v>
      </c>
      <c r="H74" s="56">
        <v>847001</v>
      </c>
      <c r="I74" s="56" t="s">
        <v>23</v>
      </c>
      <c r="J74" s="56">
        <v>200179</v>
      </c>
      <c r="K74" s="56">
        <v>1890</v>
      </c>
      <c r="L74" s="56">
        <v>0</v>
      </c>
      <c r="N74" s="56" t="s">
        <v>2000</v>
      </c>
      <c r="O74" s="56">
        <v>1</v>
      </c>
      <c r="P74" s="56" t="s">
        <v>1998</v>
      </c>
      <c r="Q74" s="56">
        <v>1</v>
      </c>
      <c r="R74" s="56" t="s">
        <v>2230</v>
      </c>
      <c r="S74" s="56">
        <v>10</v>
      </c>
      <c r="T74" s="56">
        <v>2000</v>
      </c>
      <c r="U74" s="56">
        <v>20000</v>
      </c>
      <c r="V74" s="56" t="s">
        <v>2002</v>
      </c>
      <c r="W74" s="56" t="s">
        <v>2003</v>
      </c>
      <c r="X74" s="56">
        <v>18000</v>
      </c>
      <c r="Y74" s="56">
        <v>16000</v>
      </c>
      <c r="Z74" s="56">
        <v>14000</v>
      </c>
      <c r="AA74" s="56" t="s">
        <v>2226</v>
      </c>
      <c r="AB74" s="56" t="s">
        <v>2220</v>
      </c>
      <c r="AC74" s="56" t="s">
        <v>2221</v>
      </c>
      <c r="AE74" s="56">
        <v>2000</v>
      </c>
      <c r="AF74" s="56">
        <v>2000</v>
      </c>
      <c r="AG74" s="56">
        <v>2000</v>
      </c>
      <c r="AH74" s="56">
        <v>2000</v>
      </c>
      <c r="AI74" s="56">
        <v>2000</v>
      </c>
      <c r="AJ74" s="56">
        <v>2000</v>
      </c>
      <c r="AK74" s="56">
        <v>2000</v>
      </c>
      <c r="AL74" s="56">
        <v>2000</v>
      </c>
      <c r="AM74" s="56">
        <v>2000</v>
      </c>
      <c r="AN74" s="56">
        <v>2000</v>
      </c>
      <c r="AP74" s="56">
        <v>20000</v>
      </c>
      <c r="AQ74" s="56" t="s">
        <v>2007</v>
      </c>
      <c r="AR74" s="56" t="s">
        <v>2222</v>
      </c>
      <c r="AS74" s="56" t="s">
        <v>2223</v>
      </c>
      <c r="AT74" s="56">
        <v>8470320</v>
      </c>
    </row>
    <row r="75" spans="1:46" x14ac:dyDescent="0.35">
      <c r="A75" s="56" t="s">
        <v>950</v>
      </c>
      <c r="B75" s="56">
        <v>8470320</v>
      </c>
      <c r="C75" s="56" t="s">
        <v>183</v>
      </c>
      <c r="D75" s="56">
        <v>426610</v>
      </c>
      <c r="E75" s="56" t="s">
        <v>43</v>
      </c>
      <c r="F75" s="56" t="str">
        <f t="shared" si="1"/>
        <v>847.8470320.1.426610.000000.847001.200179</v>
      </c>
      <c r="G75" s="56" t="s">
        <v>21</v>
      </c>
      <c r="H75" s="56">
        <v>847001</v>
      </c>
      <c r="I75" s="56" t="s">
        <v>23</v>
      </c>
      <c r="J75" s="56">
        <v>200179</v>
      </c>
      <c r="K75" s="56">
        <v>8098.97</v>
      </c>
      <c r="L75" s="56">
        <v>51585</v>
      </c>
      <c r="M75" s="56">
        <v>51583</v>
      </c>
      <c r="N75" s="56" t="s">
        <v>2000</v>
      </c>
      <c r="O75" s="56">
        <v>1</v>
      </c>
      <c r="P75" s="56" t="s">
        <v>1998</v>
      </c>
      <c r="Q75" s="56">
        <v>1</v>
      </c>
      <c r="R75" s="56" t="s">
        <v>2231</v>
      </c>
      <c r="S75" s="56">
        <v>1</v>
      </c>
      <c r="T75" s="56">
        <v>75000</v>
      </c>
      <c r="U75" s="56">
        <v>75000</v>
      </c>
      <c r="V75" s="56" t="s">
        <v>2002</v>
      </c>
      <c r="W75" s="56" t="s">
        <v>2003</v>
      </c>
      <c r="X75" s="56">
        <v>67500</v>
      </c>
      <c r="Y75" s="56">
        <v>60000</v>
      </c>
      <c r="Z75" s="56">
        <v>52500</v>
      </c>
      <c r="AA75" s="56" t="s">
        <v>2226</v>
      </c>
      <c r="AB75" s="56" t="s">
        <v>2220</v>
      </c>
      <c r="AC75" s="56" t="s">
        <v>2221</v>
      </c>
      <c r="AG75" s="56">
        <v>45000</v>
      </c>
      <c r="AH75" s="56">
        <v>5000</v>
      </c>
      <c r="AI75" s="56">
        <v>5000</v>
      </c>
      <c r="AJ75" s="56">
        <v>5000</v>
      </c>
      <c r="AK75" s="56">
        <v>5000</v>
      </c>
      <c r="AL75" s="56">
        <v>5000</v>
      </c>
      <c r="AM75" s="56">
        <v>5000</v>
      </c>
      <c r="AP75" s="56">
        <v>75000</v>
      </c>
      <c r="AQ75" s="56" t="s">
        <v>2007</v>
      </c>
      <c r="AR75" s="56" t="s">
        <v>2222</v>
      </c>
      <c r="AS75" s="56" t="s">
        <v>2223</v>
      </c>
      <c r="AT75" s="56">
        <v>8470320</v>
      </c>
    </row>
    <row r="76" spans="1:46" x14ac:dyDescent="0.35">
      <c r="A76" s="56" t="s">
        <v>950</v>
      </c>
      <c r="B76" s="56">
        <v>8470320</v>
      </c>
      <c r="C76" s="56" t="s">
        <v>183</v>
      </c>
      <c r="D76" s="56">
        <v>428090</v>
      </c>
      <c r="E76" s="56" t="s">
        <v>52</v>
      </c>
      <c r="F76" s="56" t="str">
        <f t="shared" si="1"/>
        <v>847.8470320.1.428090.000000.847001.200179</v>
      </c>
      <c r="G76" s="56" t="s">
        <v>21</v>
      </c>
      <c r="H76" s="56">
        <v>847001</v>
      </c>
      <c r="I76" s="56" t="s">
        <v>23</v>
      </c>
      <c r="J76" s="56">
        <v>200179</v>
      </c>
      <c r="K76" s="56">
        <v>0</v>
      </c>
      <c r="L76" s="56">
        <v>0</v>
      </c>
      <c r="N76" s="56" t="s">
        <v>2000</v>
      </c>
      <c r="O76" s="56">
        <v>1</v>
      </c>
      <c r="P76" s="56" t="s">
        <v>1998</v>
      </c>
      <c r="Q76" s="56">
        <v>1</v>
      </c>
      <c r="R76" s="56" t="s">
        <v>2232</v>
      </c>
      <c r="S76" s="56">
        <v>1</v>
      </c>
      <c r="T76" s="56">
        <v>35000</v>
      </c>
      <c r="U76" s="56">
        <v>35000</v>
      </c>
      <c r="V76" s="56" t="s">
        <v>2002</v>
      </c>
      <c r="W76" s="56" t="s">
        <v>2003</v>
      </c>
      <c r="X76" s="56">
        <v>31500</v>
      </c>
      <c r="Y76" s="56">
        <v>28000</v>
      </c>
      <c r="Z76" s="56">
        <v>24500</v>
      </c>
      <c r="AA76" s="56" t="s">
        <v>2226</v>
      </c>
      <c r="AB76" s="56" t="s">
        <v>2220</v>
      </c>
      <c r="AC76" s="56" t="s">
        <v>2221</v>
      </c>
      <c r="AI76" s="56">
        <v>35000</v>
      </c>
      <c r="AP76" s="56">
        <v>35000</v>
      </c>
      <c r="AQ76" s="56" t="s">
        <v>2050</v>
      </c>
      <c r="AR76" s="56" t="s">
        <v>2222</v>
      </c>
      <c r="AS76" s="56" t="s">
        <v>2223</v>
      </c>
      <c r="AT76" s="56">
        <v>8470320</v>
      </c>
    </row>
    <row r="77" spans="1:46" x14ac:dyDescent="0.35">
      <c r="A77" s="56" t="s">
        <v>950</v>
      </c>
      <c r="B77" s="56">
        <v>8470320</v>
      </c>
      <c r="C77" s="56" t="s">
        <v>183</v>
      </c>
      <c r="D77" s="56">
        <v>435350</v>
      </c>
      <c r="E77" s="56" t="s">
        <v>144</v>
      </c>
      <c r="F77" s="56" t="str">
        <f t="shared" si="1"/>
        <v>847.8470320.1.435350.000000.847001.200179</v>
      </c>
      <c r="G77" s="56" t="s">
        <v>21</v>
      </c>
      <c r="H77" s="56">
        <v>847001</v>
      </c>
      <c r="I77" s="56" t="s">
        <v>23</v>
      </c>
      <c r="J77" s="56">
        <v>200179</v>
      </c>
      <c r="K77" s="56">
        <v>0</v>
      </c>
      <c r="L77" s="56">
        <v>25000</v>
      </c>
      <c r="M77" s="56">
        <v>25000</v>
      </c>
      <c r="N77" s="56" t="s">
        <v>2000</v>
      </c>
      <c r="O77" s="56">
        <v>1</v>
      </c>
      <c r="P77" s="56" t="s">
        <v>1998</v>
      </c>
      <c r="Q77" s="56">
        <v>1</v>
      </c>
      <c r="R77" s="56" t="s">
        <v>2233</v>
      </c>
      <c r="S77" s="56">
        <v>1</v>
      </c>
      <c r="T77" s="56">
        <v>50000</v>
      </c>
      <c r="U77" s="57">
        <v>50000</v>
      </c>
      <c r="V77" s="56" t="s">
        <v>2002</v>
      </c>
      <c r="W77" s="56" t="s">
        <v>2003</v>
      </c>
      <c r="X77" s="56">
        <v>45000</v>
      </c>
      <c r="Y77" s="56">
        <v>40000</v>
      </c>
      <c r="Z77" s="56">
        <v>35000</v>
      </c>
      <c r="AA77" s="56" t="s">
        <v>2226</v>
      </c>
      <c r="AB77" s="56" t="s">
        <v>2220</v>
      </c>
      <c r="AC77" s="56" t="s">
        <v>2221</v>
      </c>
      <c r="AE77" s="56">
        <v>10000</v>
      </c>
      <c r="AG77" s="56">
        <v>10000</v>
      </c>
      <c r="AI77" s="56">
        <v>15000</v>
      </c>
      <c r="AK77" s="56">
        <v>10000</v>
      </c>
      <c r="AM77" s="56">
        <v>5000</v>
      </c>
      <c r="AP77" s="56">
        <v>50000</v>
      </c>
      <c r="AQ77" s="56" t="s">
        <v>2034</v>
      </c>
      <c r="AR77" s="56" t="s">
        <v>2222</v>
      </c>
      <c r="AS77" s="56" t="s">
        <v>2223</v>
      </c>
      <c r="AT77" s="56">
        <v>8470320</v>
      </c>
    </row>
    <row r="78" spans="1:46" x14ac:dyDescent="0.35">
      <c r="A78" s="56" t="s">
        <v>950</v>
      </c>
      <c r="B78" s="56">
        <v>8470320</v>
      </c>
      <c r="C78" s="56" t="s">
        <v>183</v>
      </c>
      <c r="D78" s="56">
        <v>435508</v>
      </c>
      <c r="E78" s="56" t="s">
        <v>147</v>
      </c>
      <c r="F78" s="56" t="str">
        <f t="shared" si="1"/>
        <v>847.8470320.1.435508.000000.847001.200179</v>
      </c>
      <c r="G78" s="56" t="s">
        <v>21</v>
      </c>
      <c r="H78" s="56">
        <v>847001</v>
      </c>
      <c r="I78" s="56" t="s">
        <v>23</v>
      </c>
      <c r="J78" s="56">
        <v>200179</v>
      </c>
      <c r="K78" s="56">
        <v>161058.6</v>
      </c>
      <c r="L78" s="56">
        <v>100000</v>
      </c>
      <c r="M78" s="56">
        <v>100000</v>
      </c>
      <c r="N78" s="56" t="s">
        <v>2000</v>
      </c>
      <c r="O78" s="56">
        <v>1</v>
      </c>
      <c r="P78" s="56" t="s">
        <v>1998</v>
      </c>
      <c r="Q78" s="56">
        <v>1</v>
      </c>
      <c r="R78" s="56" t="s">
        <v>2234</v>
      </c>
      <c r="S78" s="56">
        <v>1</v>
      </c>
      <c r="T78" s="56">
        <v>200000</v>
      </c>
      <c r="U78" s="56">
        <v>200000</v>
      </c>
      <c r="V78" s="56" t="s">
        <v>2002</v>
      </c>
      <c r="W78" s="56" t="s">
        <v>2003</v>
      </c>
      <c r="X78" s="56">
        <v>180000</v>
      </c>
      <c r="Y78" s="56">
        <v>160000</v>
      </c>
      <c r="Z78" s="56">
        <v>140000</v>
      </c>
      <c r="AA78" s="56" t="s">
        <v>2226</v>
      </c>
      <c r="AB78" s="56" t="s">
        <v>2220</v>
      </c>
      <c r="AC78" s="56" t="s">
        <v>2221</v>
      </c>
      <c r="AD78" s="56">
        <v>10000</v>
      </c>
      <c r="AH78" s="56">
        <v>45000</v>
      </c>
      <c r="AL78" s="56">
        <v>55000</v>
      </c>
      <c r="AM78" s="56">
        <v>90000</v>
      </c>
      <c r="AP78" s="56">
        <v>200000</v>
      </c>
      <c r="AQ78" s="56" t="s">
        <v>2007</v>
      </c>
      <c r="AR78" s="56" t="s">
        <v>2222</v>
      </c>
      <c r="AS78" s="56" t="s">
        <v>2223</v>
      </c>
      <c r="AT78" s="56">
        <v>8470320</v>
      </c>
    </row>
    <row r="79" spans="1:46" x14ac:dyDescent="0.35">
      <c r="A79" s="56" t="s">
        <v>950</v>
      </c>
      <c r="B79" s="56">
        <v>8470320</v>
      </c>
      <c r="C79" s="56" t="s">
        <v>183</v>
      </c>
      <c r="D79" s="56">
        <v>436110</v>
      </c>
      <c r="E79" s="56" t="s">
        <v>64</v>
      </c>
      <c r="F79" s="56" t="str">
        <f t="shared" si="1"/>
        <v>847.8470320.1.436110.000000.847001.200179</v>
      </c>
      <c r="G79" s="56" t="s">
        <v>21</v>
      </c>
      <c r="H79" s="56">
        <v>847001</v>
      </c>
      <c r="I79" s="56" t="s">
        <v>23</v>
      </c>
      <c r="J79" s="56">
        <v>200179</v>
      </c>
      <c r="K79" s="56">
        <v>0</v>
      </c>
      <c r="L79" s="56">
        <v>0</v>
      </c>
      <c r="M79" s="56">
        <v>1</v>
      </c>
      <c r="N79" s="56" t="s">
        <v>2000</v>
      </c>
      <c r="O79" s="56">
        <v>1</v>
      </c>
      <c r="P79" s="56" t="s">
        <v>1998</v>
      </c>
      <c r="Q79" s="56">
        <v>1</v>
      </c>
      <c r="R79" s="56" t="s">
        <v>2235</v>
      </c>
      <c r="S79" s="56">
        <v>1</v>
      </c>
      <c r="T79" s="56">
        <v>35000</v>
      </c>
      <c r="U79" s="56">
        <v>35000</v>
      </c>
      <c r="V79" s="56" t="s">
        <v>2002</v>
      </c>
      <c r="W79" s="56" t="s">
        <v>2003</v>
      </c>
      <c r="X79" s="56">
        <v>31500</v>
      </c>
      <c r="Y79" s="56">
        <v>28000</v>
      </c>
      <c r="Z79" s="56">
        <v>24500</v>
      </c>
      <c r="AA79" s="56" t="s">
        <v>2226</v>
      </c>
      <c r="AB79" s="56" t="s">
        <v>2220</v>
      </c>
      <c r="AC79" s="56" t="s">
        <v>2221</v>
      </c>
      <c r="AD79" s="56">
        <v>17000</v>
      </c>
      <c r="AK79" s="56">
        <v>18000</v>
      </c>
      <c r="AP79" s="56">
        <v>35000</v>
      </c>
      <c r="AQ79" s="56" t="s">
        <v>2007</v>
      </c>
      <c r="AR79" s="56" t="s">
        <v>2222</v>
      </c>
      <c r="AS79" s="56" t="s">
        <v>2223</v>
      </c>
      <c r="AT79" s="56">
        <v>8470320</v>
      </c>
    </row>
    <row r="80" spans="1:46" x14ac:dyDescent="0.35">
      <c r="A80" s="56" t="s">
        <v>950</v>
      </c>
      <c r="B80" s="56">
        <v>8470320</v>
      </c>
      <c r="C80" s="56" t="s">
        <v>183</v>
      </c>
      <c r="D80" s="56">
        <v>436600</v>
      </c>
      <c r="E80" s="56" t="s">
        <v>163</v>
      </c>
      <c r="F80" s="56" t="str">
        <f t="shared" si="1"/>
        <v>847.8470320.1.436600.000000.847001.200179</v>
      </c>
      <c r="G80" s="56" t="s">
        <v>21</v>
      </c>
      <c r="H80" s="56">
        <v>847001</v>
      </c>
      <c r="I80" s="56" t="s">
        <v>23</v>
      </c>
      <c r="J80" s="56">
        <v>200179</v>
      </c>
      <c r="K80" s="56">
        <v>0</v>
      </c>
      <c r="L80" s="56">
        <v>0</v>
      </c>
      <c r="N80" s="56" t="s">
        <v>2000</v>
      </c>
      <c r="O80" s="56">
        <v>1</v>
      </c>
      <c r="P80" s="56" t="s">
        <v>1998</v>
      </c>
      <c r="Q80" s="56">
        <v>1</v>
      </c>
      <c r="R80" s="56" t="s">
        <v>2236</v>
      </c>
      <c r="S80" s="56">
        <v>3</v>
      </c>
      <c r="T80" s="56">
        <v>15000</v>
      </c>
      <c r="U80" s="56">
        <v>45000</v>
      </c>
      <c r="V80" s="56" t="s">
        <v>2002</v>
      </c>
      <c r="W80" s="56" t="s">
        <v>2003</v>
      </c>
      <c r="X80" s="56">
        <v>40500</v>
      </c>
      <c r="Y80" s="56">
        <v>36000</v>
      </c>
      <c r="Z80" s="56">
        <v>31499.999999999996</v>
      </c>
      <c r="AA80" s="56" t="s">
        <v>2226</v>
      </c>
      <c r="AB80" s="56" t="s">
        <v>2220</v>
      </c>
      <c r="AC80" s="56" t="s">
        <v>2221</v>
      </c>
      <c r="AH80" s="56">
        <v>45000</v>
      </c>
      <c r="AP80" s="56">
        <v>45000</v>
      </c>
      <c r="AQ80" s="56" t="s">
        <v>2050</v>
      </c>
      <c r="AR80" s="56" t="s">
        <v>2222</v>
      </c>
      <c r="AS80" s="56" t="s">
        <v>2223</v>
      </c>
      <c r="AT80" s="56">
        <v>8470320</v>
      </c>
    </row>
    <row r="81" spans="1:46" x14ac:dyDescent="0.35">
      <c r="A81" s="56" t="s">
        <v>950</v>
      </c>
      <c r="B81" s="56">
        <v>8470320</v>
      </c>
      <c r="C81" s="56" t="s">
        <v>183</v>
      </c>
      <c r="D81" s="56">
        <v>492316</v>
      </c>
      <c r="E81" s="56" t="s">
        <v>138</v>
      </c>
      <c r="F81" s="56" t="str">
        <f t="shared" si="1"/>
        <v>847.8470320.1.492316.000000.847001.300180</v>
      </c>
      <c r="G81" s="56" t="s">
        <v>21</v>
      </c>
      <c r="H81" s="56">
        <v>847001</v>
      </c>
      <c r="I81" s="56" t="s">
        <v>863</v>
      </c>
      <c r="J81" s="56">
        <v>300180</v>
      </c>
      <c r="K81" s="56">
        <v>0</v>
      </c>
      <c r="L81" s="56">
        <v>0</v>
      </c>
      <c r="M81" s="56">
        <v>1</v>
      </c>
      <c r="N81" s="56" t="s">
        <v>2000</v>
      </c>
      <c r="O81" s="56">
        <v>1</v>
      </c>
      <c r="P81" s="56" t="s">
        <v>1998</v>
      </c>
      <c r="Q81" s="56">
        <v>1</v>
      </c>
      <c r="R81" s="56" t="s">
        <v>2237</v>
      </c>
      <c r="S81" s="56">
        <v>1</v>
      </c>
      <c r="T81" s="56">
        <v>120000</v>
      </c>
      <c r="U81" s="56">
        <v>120000</v>
      </c>
      <c r="V81" s="56" t="s">
        <v>2002</v>
      </c>
      <c r="W81" s="56" t="s">
        <v>2122</v>
      </c>
      <c r="X81" s="56">
        <v>108000</v>
      </c>
      <c r="Y81" s="56">
        <v>96000</v>
      </c>
      <c r="Z81" s="56">
        <v>84000</v>
      </c>
      <c r="AA81" s="56" t="s">
        <v>2226</v>
      </c>
      <c r="AB81" s="56" t="s">
        <v>2220</v>
      </c>
      <c r="AC81" s="56" t="s">
        <v>2221</v>
      </c>
      <c r="AJ81" s="56">
        <v>120000</v>
      </c>
      <c r="AP81" s="56">
        <v>120000</v>
      </c>
      <c r="AQ81" s="56" t="s">
        <v>2007</v>
      </c>
      <c r="AR81" s="56" t="s">
        <v>2222</v>
      </c>
      <c r="AS81" s="56" t="s">
        <v>2223</v>
      </c>
      <c r="AT81" s="56">
        <v>8470320</v>
      </c>
    </row>
    <row r="82" spans="1:46" x14ac:dyDescent="0.35">
      <c r="A82" s="56" t="s">
        <v>950</v>
      </c>
      <c r="B82" s="56">
        <v>8470320</v>
      </c>
      <c r="C82" s="56" t="s">
        <v>183</v>
      </c>
      <c r="D82" s="56">
        <v>492316</v>
      </c>
      <c r="E82" s="56" t="s">
        <v>138</v>
      </c>
      <c r="F82" s="56" t="str">
        <f t="shared" si="1"/>
        <v>847.8470320.1.492316.000000.847001.300180</v>
      </c>
      <c r="G82" s="56" t="s">
        <v>21</v>
      </c>
      <c r="H82" s="56">
        <v>847001</v>
      </c>
      <c r="I82" s="56" t="s">
        <v>863</v>
      </c>
      <c r="J82" s="56">
        <v>300180</v>
      </c>
      <c r="K82" s="56">
        <v>0</v>
      </c>
      <c r="L82" s="56">
        <v>0</v>
      </c>
      <c r="N82" s="56" t="s">
        <v>2000</v>
      </c>
      <c r="O82" s="56">
        <v>1</v>
      </c>
      <c r="P82" s="56" t="s">
        <v>1998</v>
      </c>
      <c r="Q82" s="56">
        <v>1</v>
      </c>
      <c r="R82" s="56" t="s">
        <v>2238</v>
      </c>
      <c r="S82" s="56">
        <v>1</v>
      </c>
      <c r="T82" s="56">
        <v>32000</v>
      </c>
      <c r="U82" s="56">
        <v>32000</v>
      </c>
      <c r="V82" s="56" t="s">
        <v>2002</v>
      </c>
      <c r="W82" s="56" t="s">
        <v>2122</v>
      </c>
      <c r="X82" s="56">
        <v>28800</v>
      </c>
      <c r="Y82" s="56">
        <v>25600</v>
      </c>
      <c r="Z82" s="56">
        <v>22400</v>
      </c>
      <c r="AA82" s="56" t="s">
        <v>2226</v>
      </c>
      <c r="AB82" s="56" t="s">
        <v>2220</v>
      </c>
      <c r="AC82" s="56" t="s">
        <v>2221</v>
      </c>
      <c r="AI82" s="56">
        <v>32000</v>
      </c>
      <c r="AP82" s="56">
        <v>32000</v>
      </c>
      <c r="AQ82" s="56" t="s">
        <v>2007</v>
      </c>
      <c r="AR82" s="56" t="s">
        <v>2222</v>
      </c>
      <c r="AS82" s="56" t="s">
        <v>2223</v>
      </c>
      <c r="AT82" s="56">
        <v>8470320</v>
      </c>
    </row>
    <row r="83" spans="1:46" x14ac:dyDescent="0.35">
      <c r="A83" s="56" t="s">
        <v>950</v>
      </c>
      <c r="B83" s="56">
        <v>8470320</v>
      </c>
      <c r="C83" s="56" t="s">
        <v>183</v>
      </c>
      <c r="D83" s="56">
        <v>492316</v>
      </c>
      <c r="E83" s="56" t="s">
        <v>138</v>
      </c>
      <c r="F83" s="56" t="str">
        <f t="shared" si="1"/>
        <v>847.8470320.1.492316.000000.847001.300180</v>
      </c>
      <c r="G83" s="56" t="s">
        <v>21</v>
      </c>
      <c r="H83" s="56">
        <v>847001</v>
      </c>
      <c r="I83" s="56" t="s">
        <v>863</v>
      </c>
      <c r="J83" s="56">
        <v>300180</v>
      </c>
      <c r="K83" s="56">
        <v>0</v>
      </c>
      <c r="L83" s="56">
        <v>0</v>
      </c>
      <c r="N83" s="56" t="s">
        <v>2000</v>
      </c>
      <c r="O83" s="56">
        <v>1</v>
      </c>
      <c r="P83" s="56" t="s">
        <v>1998</v>
      </c>
      <c r="Q83" s="56">
        <v>1</v>
      </c>
      <c r="R83" s="56" t="s">
        <v>2239</v>
      </c>
      <c r="S83" s="56">
        <v>1</v>
      </c>
      <c r="T83" s="56">
        <v>19000</v>
      </c>
      <c r="U83" s="56">
        <v>19000</v>
      </c>
      <c r="V83" s="56" t="s">
        <v>2002</v>
      </c>
      <c r="W83" s="56" t="s">
        <v>2122</v>
      </c>
      <c r="X83" s="56">
        <v>17100</v>
      </c>
      <c r="Y83" s="56">
        <v>15200</v>
      </c>
      <c r="Z83" s="56">
        <v>13300</v>
      </c>
      <c r="AA83" s="56" t="s">
        <v>2226</v>
      </c>
      <c r="AB83" s="56" t="s">
        <v>2220</v>
      </c>
      <c r="AC83" s="56" t="s">
        <v>2221</v>
      </c>
      <c r="AJ83" s="56">
        <v>19000</v>
      </c>
      <c r="AP83" s="56">
        <v>19000</v>
      </c>
      <c r="AQ83" s="56" t="s">
        <v>2007</v>
      </c>
      <c r="AR83" s="56" t="s">
        <v>2222</v>
      </c>
      <c r="AS83" s="56" t="s">
        <v>2223</v>
      </c>
      <c r="AT83" s="56">
        <v>8470320</v>
      </c>
    </row>
    <row r="84" spans="1:46" x14ac:dyDescent="0.35">
      <c r="A84" s="56" t="s">
        <v>950</v>
      </c>
      <c r="B84" s="56">
        <v>8470320</v>
      </c>
      <c r="C84" s="56" t="s">
        <v>183</v>
      </c>
      <c r="D84" s="56">
        <v>492316</v>
      </c>
      <c r="E84" s="56" t="s">
        <v>138</v>
      </c>
      <c r="F84" s="56" t="str">
        <f t="shared" si="1"/>
        <v>847.8470320.1.492316.000000.847001.300180</v>
      </c>
      <c r="G84" s="56" t="s">
        <v>21</v>
      </c>
      <c r="H84" s="56">
        <v>847001</v>
      </c>
      <c r="I84" s="56" t="s">
        <v>863</v>
      </c>
      <c r="J84" s="56">
        <v>300180</v>
      </c>
      <c r="K84" s="56">
        <v>0</v>
      </c>
      <c r="L84" s="56">
        <v>0</v>
      </c>
      <c r="N84" s="56" t="s">
        <v>2000</v>
      </c>
      <c r="O84" s="56">
        <v>1</v>
      </c>
      <c r="P84" s="56" t="s">
        <v>1998</v>
      </c>
      <c r="Q84" s="56">
        <v>1</v>
      </c>
      <c r="R84" s="56" t="s">
        <v>2240</v>
      </c>
      <c r="S84" s="56">
        <v>1</v>
      </c>
      <c r="T84" s="56">
        <v>195000</v>
      </c>
      <c r="U84" s="56">
        <v>195000</v>
      </c>
      <c r="V84" s="56" t="s">
        <v>2002</v>
      </c>
      <c r="W84" s="56" t="s">
        <v>2122</v>
      </c>
      <c r="X84" s="56">
        <v>175500</v>
      </c>
      <c r="Y84" s="56">
        <v>156000</v>
      </c>
      <c r="Z84" s="56">
        <v>136500</v>
      </c>
      <c r="AA84" s="56" t="s">
        <v>2226</v>
      </c>
      <c r="AB84" s="56" t="s">
        <v>2220</v>
      </c>
      <c r="AC84" s="56" t="s">
        <v>2221</v>
      </c>
      <c r="AM84" s="56">
        <v>195000</v>
      </c>
      <c r="AP84" s="56">
        <v>195000</v>
      </c>
      <c r="AQ84" s="56" t="s">
        <v>2007</v>
      </c>
      <c r="AR84" s="56" t="s">
        <v>2222</v>
      </c>
      <c r="AS84" s="56" t="s">
        <v>2223</v>
      </c>
      <c r="AT84" s="56">
        <v>8470320</v>
      </c>
    </row>
    <row r="85" spans="1:46" x14ac:dyDescent="0.35">
      <c r="A85" s="56" t="s">
        <v>950</v>
      </c>
      <c r="B85" s="56">
        <v>8470320</v>
      </c>
      <c r="C85" s="56" t="s">
        <v>183</v>
      </c>
      <c r="D85" s="56">
        <v>492316</v>
      </c>
      <c r="E85" s="56" t="s">
        <v>138</v>
      </c>
      <c r="F85" s="56" t="str">
        <f t="shared" si="1"/>
        <v>847.8470320.1.492316.000000.847001.300180</v>
      </c>
      <c r="G85" s="56" t="s">
        <v>21</v>
      </c>
      <c r="H85" s="56">
        <v>847001</v>
      </c>
      <c r="I85" s="56" t="s">
        <v>863</v>
      </c>
      <c r="J85" s="56">
        <v>300180</v>
      </c>
      <c r="K85" s="56">
        <v>0</v>
      </c>
      <c r="L85" s="56">
        <v>0</v>
      </c>
      <c r="N85" s="56" t="s">
        <v>2000</v>
      </c>
      <c r="O85" s="56">
        <v>1</v>
      </c>
      <c r="P85" s="56" t="s">
        <v>1998</v>
      </c>
      <c r="Q85" s="56">
        <v>1</v>
      </c>
      <c r="R85" s="56" t="s">
        <v>2241</v>
      </c>
      <c r="S85" s="56">
        <v>1</v>
      </c>
      <c r="T85" s="56">
        <v>55000</v>
      </c>
      <c r="U85" s="56">
        <v>55000</v>
      </c>
      <c r="V85" s="56" t="s">
        <v>2002</v>
      </c>
      <c r="W85" s="56" t="s">
        <v>2122</v>
      </c>
      <c r="X85" s="56">
        <v>49500</v>
      </c>
      <c r="Y85" s="56">
        <v>44000</v>
      </c>
      <c r="Z85" s="56">
        <v>38500</v>
      </c>
      <c r="AA85" s="56" t="s">
        <v>2226</v>
      </c>
      <c r="AB85" s="56" t="s">
        <v>2220</v>
      </c>
      <c r="AC85" s="56" t="s">
        <v>2221</v>
      </c>
      <c r="AJ85" s="56">
        <v>55000</v>
      </c>
      <c r="AP85" s="56">
        <v>55000</v>
      </c>
      <c r="AQ85" s="56" t="s">
        <v>2007</v>
      </c>
      <c r="AR85" s="56" t="s">
        <v>2222</v>
      </c>
      <c r="AS85" s="56" t="s">
        <v>2223</v>
      </c>
      <c r="AT85" s="56">
        <v>8470320</v>
      </c>
    </row>
    <row r="86" spans="1:46" x14ac:dyDescent="0.35">
      <c r="A86" s="56" t="s">
        <v>950</v>
      </c>
      <c r="B86" s="56">
        <v>8470320</v>
      </c>
      <c r="C86" s="56" t="s">
        <v>183</v>
      </c>
      <c r="D86" s="56">
        <v>492316</v>
      </c>
      <c r="E86" s="56" t="s">
        <v>138</v>
      </c>
      <c r="F86" s="56" t="str">
        <f t="shared" si="1"/>
        <v>847.8470320.1.492316.000000.847001.300180</v>
      </c>
      <c r="G86" s="56" t="s">
        <v>21</v>
      </c>
      <c r="H86" s="56">
        <v>847001</v>
      </c>
      <c r="I86" s="56" t="s">
        <v>863</v>
      </c>
      <c r="J86" s="56">
        <v>300180</v>
      </c>
      <c r="K86" s="56">
        <v>0</v>
      </c>
      <c r="L86" s="56">
        <v>0</v>
      </c>
      <c r="N86" s="56" t="s">
        <v>2000</v>
      </c>
      <c r="O86" s="56">
        <v>1</v>
      </c>
      <c r="P86" s="56" t="s">
        <v>1998</v>
      </c>
      <c r="Q86" s="56">
        <v>1</v>
      </c>
      <c r="R86" s="56" t="s">
        <v>2242</v>
      </c>
      <c r="S86" s="56">
        <v>2</v>
      </c>
      <c r="T86" s="56">
        <v>45000</v>
      </c>
      <c r="U86" s="56">
        <v>90000</v>
      </c>
      <c r="V86" s="56" t="s">
        <v>2002</v>
      </c>
      <c r="W86" s="56" t="s">
        <v>2122</v>
      </c>
      <c r="X86" s="56">
        <v>81000</v>
      </c>
      <c r="Y86" s="56">
        <v>72000</v>
      </c>
      <c r="Z86" s="56">
        <v>62999.999999999993</v>
      </c>
      <c r="AA86" s="56" t="s">
        <v>2226</v>
      </c>
      <c r="AB86" s="56" t="s">
        <v>2220</v>
      </c>
      <c r="AC86" s="56" t="s">
        <v>2221</v>
      </c>
      <c r="AJ86" s="56">
        <v>90000</v>
      </c>
      <c r="AP86" s="56">
        <v>90000</v>
      </c>
      <c r="AQ86" s="56" t="s">
        <v>2007</v>
      </c>
      <c r="AR86" s="56" t="s">
        <v>2222</v>
      </c>
      <c r="AS86" s="56" t="s">
        <v>2223</v>
      </c>
      <c r="AT86" s="56">
        <v>8470320</v>
      </c>
    </row>
    <row r="87" spans="1:46" x14ac:dyDescent="0.35">
      <c r="A87" s="56" t="s">
        <v>950</v>
      </c>
      <c r="B87" s="56">
        <v>8470320</v>
      </c>
      <c r="C87" s="56" t="s">
        <v>183</v>
      </c>
      <c r="D87" s="56">
        <v>492316</v>
      </c>
      <c r="E87" s="56" t="s">
        <v>138</v>
      </c>
      <c r="F87" s="56" t="str">
        <f t="shared" si="1"/>
        <v>847.8470320.1.492316.000000.847001.300180</v>
      </c>
      <c r="G87" s="56" t="s">
        <v>21</v>
      </c>
      <c r="H87" s="56">
        <v>847001</v>
      </c>
      <c r="I87" s="56" t="s">
        <v>863</v>
      </c>
      <c r="J87" s="56">
        <v>300180</v>
      </c>
      <c r="K87" s="56">
        <v>0</v>
      </c>
      <c r="L87" s="56">
        <v>0</v>
      </c>
      <c r="N87" s="56" t="s">
        <v>2000</v>
      </c>
      <c r="O87" s="56">
        <v>1</v>
      </c>
      <c r="P87" s="56" t="s">
        <v>1998</v>
      </c>
      <c r="Q87" s="56">
        <v>1</v>
      </c>
      <c r="R87" s="56" t="s">
        <v>2243</v>
      </c>
      <c r="S87" s="56">
        <v>1</v>
      </c>
      <c r="T87" s="56">
        <v>300000</v>
      </c>
      <c r="U87" s="56">
        <v>300000</v>
      </c>
      <c r="V87" s="56" t="s">
        <v>2002</v>
      </c>
      <c r="W87" s="56" t="s">
        <v>2122</v>
      </c>
      <c r="X87" s="56">
        <v>270000</v>
      </c>
      <c r="Y87" s="56">
        <v>240000</v>
      </c>
      <c r="Z87" s="56">
        <v>210000</v>
      </c>
      <c r="AA87" s="56" t="s">
        <v>2226</v>
      </c>
      <c r="AB87" s="56" t="s">
        <v>2220</v>
      </c>
      <c r="AC87" s="56" t="s">
        <v>2221</v>
      </c>
      <c r="AL87" s="56">
        <v>300000</v>
      </c>
      <c r="AP87" s="56">
        <v>300000</v>
      </c>
      <c r="AQ87" s="56" t="s">
        <v>2007</v>
      </c>
      <c r="AR87" s="56" t="s">
        <v>2222</v>
      </c>
      <c r="AS87" s="56" t="s">
        <v>2223</v>
      </c>
      <c r="AT87" s="56">
        <v>8470320</v>
      </c>
    </row>
    <row r="88" spans="1:46" x14ac:dyDescent="0.35">
      <c r="A88" s="56" t="s">
        <v>950</v>
      </c>
      <c r="B88" s="56">
        <v>8470320</v>
      </c>
      <c r="C88" s="56" t="s">
        <v>183</v>
      </c>
      <c r="D88" s="56">
        <v>492316</v>
      </c>
      <c r="E88" s="56" t="s">
        <v>138</v>
      </c>
      <c r="F88" s="56" t="str">
        <f t="shared" si="1"/>
        <v>847.8470320.1.492316.000000.847001.300180</v>
      </c>
      <c r="G88" s="56" t="s">
        <v>21</v>
      </c>
      <c r="H88" s="56">
        <v>847001</v>
      </c>
      <c r="I88" s="56" t="s">
        <v>863</v>
      </c>
      <c r="J88" s="56">
        <v>300180</v>
      </c>
      <c r="K88" s="56">
        <v>0</v>
      </c>
      <c r="L88" s="56">
        <v>0</v>
      </c>
      <c r="N88" s="56" t="s">
        <v>2000</v>
      </c>
      <c r="O88" s="56">
        <v>1</v>
      </c>
      <c r="P88" s="56" t="s">
        <v>1998</v>
      </c>
      <c r="Q88" s="56">
        <v>1</v>
      </c>
      <c r="R88" s="56" t="s">
        <v>2244</v>
      </c>
      <c r="S88" s="56">
        <v>1</v>
      </c>
      <c r="T88" s="56">
        <v>325000</v>
      </c>
      <c r="U88" s="56">
        <v>325000</v>
      </c>
      <c r="V88" s="56" t="s">
        <v>2002</v>
      </c>
      <c r="W88" s="56" t="s">
        <v>2122</v>
      </c>
      <c r="X88" s="56">
        <v>292500</v>
      </c>
      <c r="Y88" s="56">
        <v>260000</v>
      </c>
      <c r="Z88" s="56">
        <v>227500</v>
      </c>
      <c r="AA88" s="56" t="s">
        <v>2226</v>
      </c>
      <c r="AB88" s="56" t="s">
        <v>2220</v>
      </c>
      <c r="AC88" s="56" t="s">
        <v>2221</v>
      </c>
      <c r="AL88" s="56">
        <v>325000</v>
      </c>
      <c r="AP88" s="56">
        <v>325000</v>
      </c>
      <c r="AQ88" s="56" t="s">
        <v>2007</v>
      </c>
      <c r="AR88" s="56" t="s">
        <v>2222</v>
      </c>
      <c r="AS88" s="56" t="s">
        <v>2223</v>
      </c>
      <c r="AT88" s="56">
        <v>8470320</v>
      </c>
    </row>
    <row r="89" spans="1:46" x14ac:dyDescent="0.35">
      <c r="A89" s="56" t="s">
        <v>950</v>
      </c>
      <c r="B89" s="56">
        <v>8470320</v>
      </c>
      <c r="C89" s="56" t="s">
        <v>183</v>
      </c>
      <c r="D89" s="56">
        <v>492316</v>
      </c>
      <c r="E89" s="56" t="s">
        <v>138</v>
      </c>
      <c r="F89" s="56" t="str">
        <f t="shared" si="1"/>
        <v>847.8470320.1.492316.000000.847001.300180</v>
      </c>
      <c r="G89" s="56" t="s">
        <v>21</v>
      </c>
      <c r="H89" s="56">
        <v>847001</v>
      </c>
      <c r="I89" s="56" t="s">
        <v>863</v>
      </c>
      <c r="J89" s="56">
        <v>300180</v>
      </c>
      <c r="K89" s="56">
        <v>0</v>
      </c>
      <c r="L89" s="56">
        <v>0</v>
      </c>
      <c r="N89" s="56" t="s">
        <v>2000</v>
      </c>
      <c r="O89" s="56">
        <v>1</v>
      </c>
      <c r="P89" s="56" t="s">
        <v>1998</v>
      </c>
      <c r="Q89" s="56">
        <v>1</v>
      </c>
      <c r="R89" s="56" t="s">
        <v>2245</v>
      </c>
      <c r="S89" s="56">
        <v>1</v>
      </c>
      <c r="T89" s="56">
        <v>225000</v>
      </c>
      <c r="U89" s="56">
        <v>225000</v>
      </c>
      <c r="V89" s="56" t="s">
        <v>2002</v>
      </c>
      <c r="W89" s="56" t="s">
        <v>2122</v>
      </c>
      <c r="X89" s="56">
        <v>202500</v>
      </c>
      <c r="Y89" s="56">
        <v>180000</v>
      </c>
      <c r="Z89" s="56">
        <v>157500</v>
      </c>
      <c r="AA89" s="56" t="s">
        <v>2226</v>
      </c>
      <c r="AB89" s="56" t="s">
        <v>2220</v>
      </c>
      <c r="AC89" s="56" t="s">
        <v>2221</v>
      </c>
      <c r="AL89" s="56">
        <v>225000</v>
      </c>
      <c r="AP89" s="56">
        <v>225000</v>
      </c>
      <c r="AQ89" s="56" t="s">
        <v>2007</v>
      </c>
      <c r="AR89" s="56" t="s">
        <v>2222</v>
      </c>
      <c r="AS89" s="56" t="s">
        <v>2223</v>
      </c>
      <c r="AT89" s="56">
        <v>8470320</v>
      </c>
    </row>
    <row r="90" spans="1:46" x14ac:dyDescent="0.35">
      <c r="A90" s="56" t="s">
        <v>950</v>
      </c>
      <c r="B90" s="56">
        <v>8470320</v>
      </c>
      <c r="C90" s="56" t="s">
        <v>183</v>
      </c>
      <c r="D90" s="56">
        <v>492316</v>
      </c>
      <c r="E90" s="56" t="s">
        <v>138</v>
      </c>
      <c r="F90" s="56" t="str">
        <f t="shared" si="1"/>
        <v>847.8470320.1.492316.000000.847001.300180</v>
      </c>
      <c r="G90" s="56" t="s">
        <v>21</v>
      </c>
      <c r="H90" s="56">
        <v>847001</v>
      </c>
      <c r="I90" s="56" t="s">
        <v>863</v>
      </c>
      <c r="J90" s="56">
        <v>300180</v>
      </c>
      <c r="K90" s="56">
        <v>0</v>
      </c>
      <c r="L90" s="56">
        <v>0</v>
      </c>
      <c r="N90" s="56" t="s">
        <v>2000</v>
      </c>
      <c r="O90" s="56">
        <v>1</v>
      </c>
      <c r="P90" s="56" t="s">
        <v>1998</v>
      </c>
      <c r="Q90" s="56">
        <v>1</v>
      </c>
      <c r="R90" s="56" t="s">
        <v>2246</v>
      </c>
      <c r="S90" s="56">
        <v>1</v>
      </c>
      <c r="T90" s="56">
        <v>175000</v>
      </c>
      <c r="U90" s="56">
        <v>175000</v>
      </c>
      <c r="V90" s="56" t="s">
        <v>2002</v>
      </c>
      <c r="W90" s="56" t="s">
        <v>2122</v>
      </c>
      <c r="X90" s="56">
        <v>157500</v>
      </c>
      <c r="Y90" s="56">
        <v>140000</v>
      </c>
      <c r="Z90" s="56">
        <v>122499.99999999999</v>
      </c>
      <c r="AA90" s="56" t="s">
        <v>2226</v>
      </c>
      <c r="AB90" s="56" t="s">
        <v>2220</v>
      </c>
      <c r="AC90" s="56" t="s">
        <v>2221</v>
      </c>
      <c r="AI90" s="56">
        <v>175000</v>
      </c>
      <c r="AP90" s="56">
        <v>175000</v>
      </c>
      <c r="AQ90" s="56" t="s">
        <v>2007</v>
      </c>
      <c r="AR90" s="56" t="s">
        <v>2222</v>
      </c>
      <c r="AS90" s="56" t="s">
        <v>2223</v>
      </c>
      <c r="AT90" s="56">
        <v>8470320</v>
      </c>
    </row>
    <row r="91" spans="1:46" x14ac:dyDescent="0.35">
      <c r="A91" s="56" t="s">
        <v>950</v>
      </c>
      <c r="B91" s="56">
        <v>8470320</v>
      </c>
      <c r="C91" s="56" t="s">
        <v>183</v>
      </c>
      <c r="D91" s="56">
        <v>492316</v>
      </c>
      <c r="E91" s="56" t="s">
        <v>138</v>
      </c>
      <c r="F91" s="56" t="str">
        <f t="shared" si="1"/>
        <v>847.8470320.1.492316.000000.847001.300180</v>
      </c>
      <c r="G91" s="56" t="s">
        <v>21</v>
      </c>
      <c r="H91" s="56">
        <v>847001</v>
      </c>
      <c r="I91" s="56" t="s">
        <v>863</v>
      </c>
      <c r="J91" s="56">
        <v>300180</v>
      </c>
      <c r="K91" s="56">
        <v>0</v>
      </c>
      <c r="L91" s="56">
        <v>0</v>
      </c>
      <c r="N91" s="56" t="s">
        <v>2000</v>
      </c>
      <c r="O91" s="56">
        <v>1</v>
      </c>
      <c r="P91" s="56" t="s">
        <v>1998</v>
      </c>
      <c r="Q91" s="56">
        <v>1</v>
      </c>
      <c r="R91" s="56" t="s">
        <v>2247</v>
      </c>
      <c r="S91" s="56">
        <v>1</v>
      </c>
      <c r="T91" s="56">
        <v>25000</v>
      </c>
      <c r="U91" s="56">
        <v>25000</v>
      </c>
      <c r="V91" s="56" t="s">
        <v>2002</v>
      </c>
      <c r="W91" s="56" t="s">
        <v>2122</v>
      </c>
      <c r="X91" s="56">
        <v>22500</v>
      </c>
      <c r="Y91" s="56">
        <v>20000</v>
      </c>
      <c r="Z91" s="56">
        <v>17500</v>
      </c>
      <c r="AA91" s="56" t="s">
        <v>2226</v>
      </c>
      <c r="AB91" s="56" t="s">
        <v>2220</v>
      </c>
      <c r="AC91" s="56" t="s">
        <v>2221</v>
      </c>
      <c r="AG91" s="56">
        <v>25000</v>
      </c>
      <c r="AP91" s="56">
        <v>25000</v>
      </c>
      <c r="AQ91" s="56" t="s">
        <v>2007</v>
      </c>
      <c r="AR91" s="56" t="s">
        <v>2222</v>
      </c>
      <c r="AS91" s="56" t="s">
        <v>2223</v>
      </c>
      <c r="AT91" s="56">
        <v>8470320</v>
      </c>
    </row>
    <row r="92" spans="1:46" x14ac:dyDescent="0.35">
      <c r="A92" s="56" t="s">
        <v>950</v>
      </c>
      <c r="B92" s="56">
        <v>8470320</v>
      </c>
      <c r="C92" s="56" t="s">
        <v>183</v>
      </c>
      <c r="D92" s="56">
        <v>492316</v>
      </c>
      <c r="E92" s="56" t="s">
        <v>138</v>
      </c>
      <c r="F92" s="56" t="str">
        <f t="shared" si="1"/>
        <v>847.8470320.1.492316.000000.847001.300180</v>
      </c>
      <c r="G92" s="56" t="s">
        <v>21</v>
      </c>
      <c r="H92" s="56">
        <v>847001</v>
      </c>
      <c r="I92" s="56" t="s">
        <v>863</v>
      </c>
      <c r="J92" s="56">
        <v>300180</v>
      </c>
      <c r="K92" s="56">
        <v>0</v>
      </c>
      <c r="L92" s="56">
        <v>0</v>
      </c>
      <c r="N92" s="56" t="s">
        <v>2000</v>
      </c>
      <c r="O92" s="56">
        <v>1</v>
      </c>
      <c r="P92" s="56" t="s">
        <v>1998</v>
      </c>
      <c r="Q92" s="56">
        <v>1</v>
      </c>
      <c r="R92" s="56" t="s">
        <v>2248</v>
      </c>
      <c r="S92" s="56">
        <v>1</v>
      </c>
      <c r="T92" s="56">
        <v>40000</v>
      </c>
      <c r="U92" s="56">
        <v>40000</v>
      </c>
      <c r="V92" s="56" t="s">
        <v>2002</v>
      </c>
      <c r="W92" s="56" t="s">
        <v>2122</v>
      </c>
      <c r="X92" s="56">
        <v>36000</v>
      </c>
      <c r="Y92" s="56">
        <v>32000</v>
      </c>
      <c r="Z92" s="56">
        <v>28000</v>
      </c>
      <c r="AA92" s="56" t="s">
        <v>2226</v>
      </c>
      <c r="AB92" s="56" t="s">
        <v>2220</v>
      </c>
      <c r="AC92" s="56" t="s">
        <v>2221</v>
      </c>
      <c r="AI92" s="56">
        <v>40000</v>
      </c>
      <c r="AP92" s="56">
        <v>40000</v>
      </c>
      <c r="AQ92" s="56" t="s">
        <v>2007</v>
      </c>
      <c r="AR92" s="56" t="s">
        <v>2222</v>
      </c>
      <c r="AS92" s="56" t="s">
        <v>2223</v>
      </c>
      <c r="AT92" s="56">
        <v>8470320</v>
      </c>
    </row>
    <row r="93" spans="1:46" x14ac:dyDescent="0.35">
      <c r="A93" s="56" t="s">
        <v>950</v>
      </c>
      <c r="B93" s="56">
        <v>8470320</v>
      </c>
      <c r="C93" s="56" t="s">
        <v>183</v>
      </c>
      <c r="D93" s="56">
        <v>492316</v>
      </c>
      <c r="E93" s="56" t="s">
        <v>138</v>
      </c>
      <c r="F93" s="56" t="str">
        <f t="shared" si="1"/>
        <v>847.8470320.1.492316.000000.847001.300180</v>
      </c>
      <c r="G93" s="56" t="s">
        <v>21</v>
      </c>
      <c r="H93" s="56">
        <v>847001</v>
      </c>
      <c r="I93" s="56" t="s">
        <v>863</v>
      </c>
      <c r="J93" s="56">
        <v>300180</v>
      </c>
      <c r="K93" s="56">
        <v>0</v>
      </c>
      <c r="L93" s="56">
        <v>0</v>
      </c>
      <c r="N93" s="56" t="s">
        <v>2000</v>
      </c>
      <c r="O93" s="56">
        <v>1</v>
      </c>
      <c r="P93" s="56" t="s">
        <v>1998</v>
      </c>
      <c r="Q93" s="56">
        <v>1</v>
      </c>
      <c r="R93" s="56" t="s">
        <v>2249</v>
      </c>
      <c r="S93" s="56">
        <v>1</v>
      </c>
      <c r="T93" s="56">
        <v>110000</v>
      </c>
      <c r="U93" s="56">
        <v>110000</v>
      </c>
      <c r="V93" s="56" t="s">
        <v>2002</v>
      </c>
      <c r="W93" s="56" t="s">
        <v>2122</v>
      </c>
      <c r="X93" s="56">
        <v>99000</v>
      </c>
      <c r="Y93" s="56">
        <v>88000</v>
      </c>
      <c r="Z93" s="56">
        <v>77000</v>
      </c>
      <c r="AA93" s="56" t="s">
        <v>2226</v>
      </c>
      <c r="AB93" s="56" t="s">
        <v>2220</v>
      </c>
      <c r="AC93" s="56" t="s">
        <v>2221</v>
      </c>
      <c r="AI93" s="56">
        <v>110000</v>
      </c>
      <c r="AP93" s="56">
        <v>110000</v>
      </c>
      <c r="AQ93" s="56" t="s">
        <v>2007</v>
      </c>
      <c r="AR93" s="56" t="s">
        <v>2222</v>
      </c>
      <c r="AS93" s="56" t="s">
        <v>2223</v>
      </c>
      <c r="AT93" s="56">
        <v>8470320</v>
      </c>
    </row>
    <row r="94" spans="1:46" x14ac:dyDescent="0.35">
      <c r="A94" s="56" t="s">
        <v>950</v>
      </c>
      <c r="B94" s="56">
        <v>8470320</v>
      </c>
      <c r="C94" s="56" t="s">
        <v>183</v>
      </c>
      <c r="D94" s="56">
        <v>492316</v>
      </c>
      <c r="E94" s="56" t="s">
        <v>138</v>
      </c>
      <c r="F94" s="56" t="str">
        <f t="shared" si="1"/>
        <v>847.8470320.1.492316.000000.847001.300180</v>
      </c>
      <c r="G94" s="56" t="s">
        <v>21</v>
      </c>
      <c r="H94" s="56">
        <v>847001</v>
      </c>
      <c r="I94" s="56" t="s">
        <v>863</v>
      </c>
      <c r="J94" s="56">
        <v>300180</v>
      </c>
      <c r="K94" s="56">
        <v>0</v>
      </c>
      <c r="L94" s="56">
        <v>0</v>
      </c>
      <c r="N94" s="56" t="s">
        <v>2000</v>
      </c>
      <c r="O94" s="56">
        <v>1</v>
      </c>
      <c r="P94" s="56" t="s">
        <v>1998</v>
      </c>
      <c r="Q94" s="56">
        <v>1</v>
      </c>
      <c r="R94" s="56" t="s">
        <v>2250</v>
      </c>
      <c r="S94" s="56">
        <v>1</v>
      </c>
      <c r="T94" s="56">
        <v>295000</v>
      </c>
      <c r="U94" s="56">
        <v>295000</v>
      </c>
      <c r="V94" s="56" t="s">
        <v>2002</v>
      </c>
      <c r="W94" s="56" t="s">
        <v>2122</v>
      </c>
      <c r="X94" s="56">
        <v>265500</v>
      </c>
      <c r="Y94" s="56">
        <v>236000</v>
      </c>
      <c r="Z94" s="56">
        <v>206500</v>
      </c>
      <c r="AA94" s="56" t="s">
        <v>2226</v>
      </c>
      <c r="AB94" s="56" t="s">
        <v>2220</v>
      </c>
      <c r="AC94" s="56" t="s">
        <v>2221</v>
      </c>
      <c r="AL94" s="56">
        <v>295000</v>
      </c>
      <c r="AP94" s="56">
        <v>295000</v>
      </c>
      <c r="AQ94" s="56" t="s">
        <v>2007</v>
      </c>
      <c r="AR94" s="56" t="s">
        <v>2222</v>
      </c>
      <c r="AS94" s="56" t="s">
        <v>2223</v>
      </c>
      <c r="AT94" s="56">
        <v>8470320</v>
      </c>
    </row>
    <row r="95" spans="1:46" x14ac:dyDescent="0.35">
      <c r="A95" s="56" t="s">
        <v>950</v>
      </c>
      <c r="B95" s="56">
        <v>8470320</v>
      </c>
      <c r="C95" s="56" t="s">
        <v>183</v>
      </c>
      <c r="D95" s="56">
        <v>492316</v>
      </c>
      <c r="E95" s="56" t="s">
        <v>138</v>
      </c>
      <c r="F95" s="56" t="str">
        <f t="shared" si="1"/>
        <v>847.8470320.1.492316.000000.847001.300180</v>
      </c>
      <c r="G95" s="56" t="s">
        <v>21</v>
      </c>
      <c r="H95" s="56">
        <v>847001</v>
      </c>
      <c r="I95" s="56" t="s">
        <v>863</v>
      </c>
      <c r="J95" s="56">
        <v>300180</v>
      </c>
      <c r="K95" s="56">
        <v>0</v>
      </c>
      <c r="L95" s="56">
        <v>0</v>
      </c>
      <c r="N95" s="56" t="s">
        <v>2000</v>
      </c>
      <c r="O95" s="56">
        <v>1</v>
      </c>
      <c r="P95" s="56" t="s">
        <v>1998</v>
      </c>
      <c r="Q95" s="56">
        <v>1</v>
      </c>
      <c r="R95" s="56" t="s">
        <v>2251</v>
      </c>
      <c r="S95" s="56">
        <v>2</v>
      </c>
      <c r="T95" s="56">
        <v>85000</v>
      </c>
      <c r="U95" s="56">
        <v>170000</v>
      </c>
      <c r="V95" s="56" t="s">
        <v>2002</v>
      </c>
      <c r="W95" s="56" t="s">
        <v>2122</v>
      </c>
      <c r="X95" s="56">
        <v>153000</v>
      </c>
      <c r="Y95" s="56">
        <v>136000</v>
      </c>
      <c r="Z95" s="56">
        <v>118999.99999999999</v>
      </c>
      <c r="AA95" s="56" t="s">
        <v>2226</v>
      </c>
      <c r="AB95" s="56" t="s">
        <v>2220</v>
      </c>
      <c r="AC95" s="56" t="s">
        <v>2221</v>
      </c>
      <c r="AI95" s="56">
        <v>170000</v>
      </c>
      <c r="AP95" s="56">
        <v>170000</v>
      </c>
      <c r="AQ95" s="56" t="s">
        <v>2007</v>
      </c>
      <c r="AR95" s="56" t="s">
        <v>2222</v>
      </c>
      <c r="AS95" s="56" t="s">
        <v>2223</v>
      </c>
      <c r="AT95" s="56">
        <v>8470320</v>
      </c>
    </row>
    <row r="96" spans="1:46" x14ac:dyDescent="0.35">
      <c r="A96" s="56" t="s">
        <v>950</v>
      </c>
      <c r="B96" s="56">
        <v>8470320</v>
      </c>
      <c r="C96" s="56" t="s">
        <v>183</v>
      </c>
      <c r="D96" s="56">
        <v>492316</v>
      </c>
      <c r="E96" s="56" t="s">
        <v>138</v>
      </c>
      <c r="F96" s="56" t="str">
        <f t="shared" si="1"/>
        <v>847.8470320.1.492316.000000.847001.300180</v>
      </c>
      <c r="G96" s="56" t="s">
        <v>21</v>
      </c>
      <c r="H96" s="56">
        <v>847001</v>
      </c>
      <c r="I96" s="56" t="s">
        <v>863</v>
      </c>
      <c r="J96" s="56">
        <v>300180</v>
      </c>
      <c r="K96" s="56">
        <v>0</v>
      </c>
      <c r="L96" s="56">
        <v>0</v>
      </c>
      <c r="N96" s="56" t="s">
        <v>2000</v>
      </c>
      <c r="O96" s="56">
        <v>1</v>
      </c>
      <c r="P96" s="56" t="s">
        <v>1998</v>
      </c>
      <c r="Q96" s="56">
        <v>1</v>
      </c>
      <c r="R96" s="56" t="s">
        <v>2252</v>
      </c>
      <c r="S96" s="56">
        <v>1</v>
      </c>
      <c r="T96" s="56">
        <v>20000</v>
      </c>
      <c r="U96" s="56">
        <v>20000</v>
      </c>
      <c r="V96" s="56" t="s">
        <v>2002</v>
      </c>
      <c r="W96" s="56" t="s">
        <v>2122</v>
      </c>
      <c r="X96" s="56">
        <v>18000</v>
      </c>
      <c r="Y96" s="56">
        <v>16000</v>
      </c>
      <c r="Z96" s="56">
        <v>14000</v>
      </c>
      <c r="AA96" s="56" t="s">
        <v>2226</v>
      </c>
      <c r="AB96" s="56" t="s">
        <v>2220</v>
      </c>
      <c r="AC96" s="56" t="s">
        <v>2221</v>
      </c>
      <c r="AI96" s="56">
        <v>20000</v>
      </c>
      <c r="AP96" s="56">
        <v>20000</v>
      </c>
      <c r="AQ96" s="56" t="s">
        <v>2007</v>
      </c>
      <c r="AR96" s="56" t="s">
        <v>2222</v>
      </c>
      <c r="AS96" s="56" t="s">
        <v>2223</v>
      </c>
      <c r="AT96" s="56">
        <v>8470320</v>
      </c>
    </row>
    <row r="97" spans="1:46" x14ac:dyDescent="0.35">
      <c r="A97" s="56" t="s">
        <v>950</v>
      </c>
      <c r="B97" s="56">
        <v>8470320</v>
      </c>
      <c r="C97" s="56" t="s">
        <v>183</v>
      </c>
      <c r="D97" s="56">
        <v>492316</v>
      </c>
      <c r="E97" s="56" t="s">
        <v>138</v>
      </c>
      <c r="F97" s="56" t="str">
        <f t="shared" si="1"/>
        <v>847.8470320.1.492316.000000.847001.300180</v>
      </c>
      <c r="G97" s="56" t="s">
        <v>21</v>
      </c>
      <c r="H97" s="56">
        <v>847001</v>
      </c>
      <c r="I97" s="56" t="s">
        <v>863</v>
      </c>
      <c r="J97" s="56">
        <v>300180</v>
      </c>
      <c r="K97" s="56">
        <v>0</v>
      </c>
      <c r="L97" s="56">
        <v>0</v>
      </c>
      <c r="N97" s="56" t="s">
        <v>2000</v>
      </c>
      <c r="O97" s="56">
        <v>1</v>
      </c>
      <c r="P97" s="56" t="s">
        <v>1998</v>
      </c>
      <c r="Q97" s="56">
        <v>1</v>
      </c>
      <c r="R97" s="56" t="s">
        <v>2253</v>
      </c>
      <c r="S97" s="56">
        <v>1</v>
      </c>
      <c r="T97" s="56">
        <v>150000</v>
      </c>
      <c r="U97" s="56">
        <v>150000</v>
      </c>
      <c r="V97" s="56" t="s">
        <v>2002</v>
      </c>
      <c r="W97" s="56" t="s">
        <v>2122</v>
      </c>
      <c r="X97" s="56">
        <v>135000</v>
      </c>
      <c r="Y97" s="56">
        <v>120000</v>
      </c>
      <c r="Z97" s="56">
        <v>105000</v>
      </c>
      <c r="AA97" s="56" t="s">
        <v>2226</v>
      </c>
      <c r="AB97" s="56" t="s">
        <v>2220</v>
      </c>
      <c r="AC97" s="56" t="s">
        <v>2221</v>
      </c>
      <c r="AL97" s="56">
        <v>150000</v>
      </c>
      <c r="AP97" s="56">
        <v>150000</v>
      </c>
      <c r="AQ97" s="56" t="s">
        <v>2007</v>
      </c>
      <c r="AR97" s="56" t="s">
        <v>2222</v>
      </c>
      <c r="AS97" s="56" t="s">
        <v>2223</v>
      </c>
      <c r="AT97" s="56">
        <v>8470320</v>
      </c>
    </row>
    <row r="98" spans="1:46" x14ac:dyDescent="0.35">
      <c r="A98" s="56" t="s">
        <v>950</v>
      </c>
      <c r="B98" s="56">
        <v>8470320</v>
      </c>
      <c r="C98" s="56" t="s">
        <v>183</v>
      </c>
      <c r="D98" s="56">
        <v>492316</v>
      </c>
      <c r="E98" s="56" t="s">
        <v>138</v>
      </c>
      <c r="F98" s="56" t="str">
        <f t="shared" si="1"/>
        <v>847.8470320.1.492316.000000.847001.300180</v>
      </c>
      <c r="G98" s="56" t="s">
        <v>21</v>
      </c>
      <c r="H98" s="56">
        <v>847001</v>
      </c>
      <c r="I98" s="56" t="s">
        <v>863</v>
      </c>
      <c r="J98" s="56">
        <v>300180</v>
      </c>
      <c r="K98" s="56">
        <v>0</v>
      </c>
      <c r="L98" s="56">
        <v>0</v>
      </c>
      <c r="N98" s="56" t="s">
        <v>2000</v>
      </c>
      <c r="O98" s="56">
        <v>1</v>
      </c>
      <c r="P98" s="56" t="s">
        <v>1998</v>
      </c>
      <c r="Q98" s="56">
        <v>1</v>
      </c>
      <c r="R98" s="56" t="s">
        <v>2254</v>
      </c>
      <c r="S98" s="56">
        <v>2</v>
      </c>
      <c r="T98" s="56">
        <v>145000</v>
      </c>
      <c r="U98" s="56">
        <v>290000</v>
      </c>
      <c r="V98" s="56" t="s">
        <v>2002</v>
      </c>
      <c r="W98" s="56" t="s">
        <v>2122</v>
      </c>
      <c r="X98" s="56">
        <v>261000</v>
      </c>
      <c r="Y98" s="56">
        <v>232000</v>
      </c>
      <c r="Z98" s="56">
        <v>203000</v>
      </c>
      <c r="AA98" s="56" t="s">
        <v>2226</v>
      </c>
      <c r="AB98" s="56" t="s">
        <v>2220</v>
      </c>
      <c r="AC98" s="56" t="s">
        <v>2221</v>
      </c>
      <c r="AL98" s="56">
        <v>290000</v>
      </c>
      <c r="AP98" s="56">
        <v>290000</v>
      </c>
      <c r="AQ98" s="56" t="s">
        <v>2007</v>
      </c>
      <c r="AR98" s="56" t="s">
        <v>2222</v>
      </c>
      <c r="AS98" s="56" t="s">
        <v>2223</v>
      </c>
      <c r="AT98" s="56">
        <v>8470320</v>
      </c>
    </row>
    <row r="99" spans="1:46" x14ac:dyDescent="0.35">
      <c r="A99" s="56" t="s">
        <v>950</v>
      </c>
      <c r="B99" s="56">
        <v>8470320</v>
      </c>
      <c r="C99" s="56" t="s">
        <v>183</v>
      </c>
      <c r="D99" s="56">
        <v>495140</v>
      </c>
      <c r="E99" s="56" t="s">
        <v>882</v>
      </c>
      <c r="F99" s="56" t="str">
        <f t="shared" si="1"/>
        <v>847.8470320.1.495140.000000.847001.300180</v>
      </c>
      <c r="G99" s="56" t="s">
        <v>21</v>
      </c>
      <c r="H99" s="56">
        <v>847001</v>
      </c>
      <c r="I99" s="56" t="s">
        <v>863</v>
      </c>
      <c r="J99" s="56">
        <v>300180</v>
      </c>
      <c r="N99" s="56" t="s">
        <v>2000</v>
      </c>
      <c r="O99" s="56">
        <v>1</v>
      </c>
      <c r="P99" s="56" t="s">
        <v>1998</v>
      </c>
      <c r="Q99" s="56">
        <v>1</v>
      </c>
      <c r="R99" s="56" t="s">
        <v>2256</v>
      </c>
      <c r="S99" s="56">
        <v>1</v>
      </c>
      <c r="T99" s="56">
        <v>12299</v>
      </c>
      <c r="U99" s="56">
        <v>12299</v>
      </c>
      <c r="V99" s="56" t="s">
        <v>2002</v>
      </c>
      <c r="W99" s="56" t="s">
        <v>2003</v>
      </c>
      <c r="X99" s="56">
        <v>11069.1</v>
      </c>
      <c r="Y99" s="56">
        <v>9839.2000000000007</v>
      </c>
      <c r="Z99" s="56">
        <v>8609.2999999999993</v>
      </c>
      <c r="AA99" s="56" t="s">
        <v>2226</v>
      </c>
      <c r="AB99" s="56" t="s">
        <v>2220</v>
      </c>
      <c r="AC99" s="56" t="s">
        <v>2221</v>
      </c>
      <c r="AH99" s="56">
        <v>12299</v>
      </c>
      <c r="AP99" s="56">
        <v>12299</v>
      </c>
      <c r="AQ99" s="56" t="s">
        <v>2007</v>
      </c>
      <c r="AR99" s="56" t="s">
        <v>2222</v>
      </c>
      <c r="AS99" s="56" t="s">
        <v>2223</v>
      </c>
      <c r="AT99" s="56">
        <v>8470320</v>
      </c>
    </row>
    <row r="100" spans="1:46" x14ac:dyDescent="0.35">
      <c r="A100" s="56" t="s">
        <v>950</v>
      </c>
      <c r="B100" s="56">
        <v>8470320</v>
      </c>
      <c r="C100" s="56" t="s">
        <v>183</v>
      </c>
      <c r="D100" s="56">
        <v>495140</v>
      </c>
      <c r="E100" s="56" t="s">
        <v>882</v>
      </c>
      <c r="F100" s="56" t="str">
        <f t="shared" si="1"/>
        <v>847.8470320.1.495140.000000.847001.300180</v>
      </c>
      <c r="G100" s="56" t="s">
        <v>21</v>
      </c>
      <c r="H100" s="56">
        <v>847001</v>
      </c>
      <c r="I100" s="56" t="s">
        <v>863</v>
      </c>
      <c r="J100" s="56">
        <v>300180</v>
      </c>
      <c r="N100" s="56" t="s">
        <v>2000</v>
      </c>
      <c r="O100" s="56">
        <v>2</v>
      </c>
      <c r="P100" s="56" t="s">
        <v>1998</v>
      </c>
      <c r="Q100" s="56">
        <v>2</v>
      </c>
      <c r="R100" s="56" t="s">
        <v>2257</v>
      </c>
      <c r="S100" s="56">
        <v>1</v>
      </c>
      <c r="T100" s="56">
        <v>3700</v>
      </c>
      <c r="U100" s="56">
        <v>3700</v>
      </c>
      <c r="V100" s="56" t="s">
        <v>2002</v>
      </c>
      <c r="W100" s="56" t="s">
        <v>2003</v>
      </c>
      <c r="X100" s="56">
        <v>3330</v>
      </c>
      <c r="Y100" s="56">
        <v>2960</v>
      </c>
      <c r="Z100" s="56">
        <v>2590</v>
      </c>
      <c r="AA100" s="56" t="s">
        <v>2226</v>
      </c>
      <c r="AB100" s="56" t="s">
        <v>2220</v>
      </c>
      <c r="AC100" s="56" t="s">
        <v>2221</v>
      </c>
      <c r="AH100" s="56">
        <v>3700</v>
      </c>
      <c r="AP100" s="56">
        <v>3700</v>
      </c>
      <c r="AQ100" s="56" t="s">
        <v>2007</v>
      </c>
      <c r="AR100" s="56" t="s">
        <v>2222</v>
      </c>
      <c r="AS100" s="56" t="s">
        <v>2223</v>
      </c>
      <c r="AT100" s="56">
        <v>8470320</v>
      </c>
    </row>
    <row r="101" spans="1:46" x14ac:dyDescent="0.35">
      <c r="A101" s="56" t="s">
        <v>950</v>
      </c>
      <c r="B101" s="56">
        <v>8470320</v>
      </c>
      <c r="C101" s="56" t="s">
        <v>183</v>
      </c>
      <c r="D101" s="56">
        <v>495140</v>
      </c>
      <c r="E101" s="56" t="s">
        <v>882</v>
      </c>
      <c r="F101" s="56" t="str">
        <f t="shared" si="1"/>
        <v>847.8470320.1.495140.000000.847001.300180</v>
      </c>
      <c r="G101" s="56" t="s">
        <v>21</v>
      </c>
      <c r="H101" s="56">
        <v>847001</v>
      </c>
      <c r="I101" s="56" t="s">
        <v>863</v>
      </c>
      <c r="J101" s="56">
        <v>300180</v>
      </c>
      <c r="N101" s="56" t="s">
        <v>2000</v>
      </c>
      <c r="O101" s="56">
        <v>3</v>
      </c>
      <c r="P101" s="56" t="s">
        <v>1998</v>
      </c>
      <c r="Q101" s="56">
        <v>3</v>
      </c>
      <c r="R101" s="56" t="s">
        <v>2258</v>
      </c>
      <c r="S101" s="56">
        <v>1</v>
      </c>
      <c r="T101" s="56">
        <v>7400</v>
      </c>
      <c r="U101" s="56">
        <v>7400</v>
      </c>
      <c r="V101" s="56" t="s">
        <v>2002</v>
      </c>
      <c r="W101" s="56" t="s">
        <v>2003</v>
      </c>
      <c r="X101" s="56">
        <v>6660</v>
      </c>
      <c r="Y101" s="56">
        <v>5920</v>
      </c>
      <c r="Z101" s="56">
        <v>5180</v>
      </c>
      <c r="AA101" s="56" t="s">
        <v>2226</v>
      </c>
      <c r="AB101" s="56" t="s">
        <v>2220</v>
      </c>
      <c r="AC101" s="56" t="s">
        <v>2221</v>
      </c>
      <c r="AH101" s="56">
        <v>7400</v>
      </c>
      <c r="AP101" s="56">
        <v>7400</v>
      </c>
      <c r="AQ101" s="56" t="s">
        <v>2007</v>
      </c>
      <c r="AR101" s="56" t="s">
        <v>2222</v>
      </c>
      <c r="AS101" s="56" t="s">
        <v>2223</v>
      </c>
      <c r="AT101" s="56">
        <v>8470320</v>
      </c>
    </row>
    <row r="102" spans="1:46" x14ac:dyDescent="0.35">
      <c r="A102" s="56" t="s">
        <v>950</v>
      </c>
      <c r="B102" s="56">
        <v>8470325</v>
      </c>
      <c r="C102" s="56" t="s">
        <v>190</v>
      </c>
      <c r="D102" s="56">
        <v>420550</v>
      </c>
      <c r="E102" s="56" t="s">
        <v>18</v>
      </c>
      <c r="F102" s="56" t="str">
        <f t="shared" si="1"/>
        <v>847.8470325.1.420550.000000.847001.200179</v>
      </c>
      <c r="G102" s="56" t="s">
        <v>21</v>
      </c>
      <c r="H102" s="56">
        <v>847001</v>
      </c>
      <c r="I102" s="56" t="s">
        <v>23</v>
      </c>
      <c r="J102" s="56">
        <v>200179</v>
      </c>
      <c r="K102" s="56">
        <v>0</v>
      </c>
      <c r="L102" s="56">
        <v>0</v>
      </c>
      <c r="N102" s="56" t="s">
        <v>2000</v>
      </c>
      <c r="O102" s="56">
        <v>2</v>
      </c>
      <c r="R102" s="56" t="s">
        <v>2259</v>
      </c>
      <c r="S102" s="56">
        <v>2</v>
      </c>
      <c r="T102" s="57">
        <v>2000</v>
      </c>
      <c r="U102" s="57">
        <v>4000</v>
      </c>
      <c r="V102" s="56" t="s">
        <v>2002</v>
      </c>
      <c r="W102" s="56" t="s">
        <v>2003</v>
      </c>
      <c r="X102" s="56">
        <v>3600</v>
      </c>
      <c r="Y102" s="56">
        <v>3200</v>
      </c>
      <c r="Z102" s="56">
        <v>2800</v>
      </c>
      <c r="AA102" s="56" t="s">
        <v>2260</v>
      </c>
      <c r="AB102" s="56" t="s">
        <v>2261</v>
      </c>
      <c r="AC102" s="56" t="s">
        <v>2261</v>
      </c>
      <c r="AF102" s="56">
        <v>2000</v>
      </c>
      <c r="AN102" s="56">
        <v>2000</v>
      </c>
      <c r="AP102" s="56">
        <v>4000</v>
      </c>
      <c r="AQ102" s="56" t="s">
        <v>2007</v>
      </c>
      <c r="AR102" s="56" t="s">
        <v>2262</v>
      </c>
      <c r="AS102" s="56" t="s">
        <v>2263</v>
      </c>
      <c r="AT102" s="56">
        <v>8470325</v>
      </c>
    </row>
    <row r="103" spans="1:46" x14ac:dyDescent="0.35">
      <c r="A103" s="56" t="s">
        <v>950</v>
      </c>
      <c r="B103" s="56">
        <v>8470325</v>
      </c>
      <c r="C103" s="56" t="s">
        <v>190</v>
      </c>
      <c r="D103" s="56">
        <v>425510</v>
      </c>
      <c r="E103" s="56" t="s">
        <v>37</v>
      </c>
      <c r="F103" s="56" t="str">
        <f t="shared" si="1"/>
        <v>847.8470325.1.425510.000000.847001.200179</v>
      </c>
      <c r="G103" s="56" t="s">
        <v>21</v>
      </c>
      <c r="H103" s="56">
        <v>847001</v>
      </c>
      <c r="I103" s="56" t="s">
        <v>23</v>
      </c>
      <c r="J103" s="56">
        <v>200179</v>
      </c>
      <c r="K103" s="56">
        <v>0</v>
      </c>
      <c r="L103" s="56">
        <v>0</v>
      </c>
      <c r="N103" s="56" t="s">
        <v>2031</v>
      </c>
      <c r="O103" s="56">
        <v>6</v>
      </c>
      <c r="P103" s="56" t="s">
        <v>1998</v>
      </c>
      <c r="R103" s="56" t="s">
        <v>2264</v>
      </c>
      <c r="S103" s="56">
        <v>6</v>
      </c>
      <c r="T103" s="56">
        <v>1100</v>
      </c>
      <c r="U103" s="56">
        <v>6600</v>
      </c>
      <c r="V103" s="56" t="s">
        <v>2002</v>
      </c>
      <c r="W103" s="56" t="s">
        <v>2003</v>
      </c>
      <c r="X103" s="56">
        <v>5940</v>
      </c>
      <c r="Y103" s="56">
        <v>5280</v>
      </c>
      <c r="Z103" s="56">
        <v>4620</v>
      </c>
      <c r="AA103" s="56" t="s">
        <v>2260</v>
      </c>
      <c r="AB103" s="56" t="s">
        <v>2265</v>
      </c>
      <c r="AC103" s="56" t="s">
        <v>2266</v>
      </c>
      <c r="AD103" s="56">
        <v>3300</v>
      </c>
      <c r="AL103" s="56">
        <v>3300</v>
      </c>
      <c r="AP103" s="56">
        <v>6600</v>
      </c>
      <c r="AQ103" s="56" t="s">
        <v>2007</v>
      </c>
      <c r="AR103" s="56" t="s">
        <v>2267</v>
      </c>
      <c r="AS103" s="56" t="s">
        <v>2268</v>
      </c>
      <c r="AT103" s="56">
        <v>8470325</v>
      </c>
    </row>
    <row r="104" spans="1:46" x14ac:dyDescent="0.35">
      <c r="A104" s="56" t="s">
        <v>950</v>
      </c>
      <c r="B104" s="56">
        <v>8470325</v>
      </c>
      <c r="C104" s="56" t="s">
        <v>190</v>
      </c>
      <c r="D104" s="56">
        <v>425760</v>
      </c>
      <c r="E104" s="56" t="s">
        <v>169</v>
      </c>
      <c r="F104" s="56" t="str">
        <f t="shared" si="1"/>
        <v>847.8470325.1.425760.000000.847001.200179</v>
      </c>
      <c r="G104" s="56" t="s">
        <v>21</v>
      </c>
      <c r="H104" s="56">
        <v>847001</v>
      </c>
      <c r="I104" s="56" t="s">
        <v>23</v>
      </c>
      <c r="J104" s="56">
        <v>200179</v>
      </c>
      <c r="K104" s="56">
        <v>0</v>
      </c>
      <c r="L104" s="56">
        <v>0</v>
      </c>
      <c r="N104" s="56" t="s">
        <v>2084</v>
      </c>
      <c r="O104" s="56">
        <v>30</v>
      </c>
      <c r="P104" s="56" t="s">
        <v>2024</v>
      </c>
      <c r="Q104" s="56">
        <v>2</v>
      </c>
      <c r="R104" s="56" t="s">
        <v>2269</v>
      </c>
      <c r="S104" s="56">
        <v>2</v>
      </c>
      <c r="T104" s="56">
        <v>2500</v>
      </c>
      <c r="U104" s="56">
        <v>5000</v>
      </c>
      <c r="V104" s="56" t="s">
        <v>2002</v>
      </c>
      <c r="W104" s="56" t="s">
        <v>2003</v>
      </c>
      <c r="X104" s="56">
        <v>4500</v>
      </c>
      <c r="Y104" s="56">
        <v>4000</v>
      </c>
      <c r="Z104" s="56">
        <v>3500</v>
      </c>
      <c r="AA104" s="56" t="s">
        <v>2260</v>
      </c>
      <c r="AB104" s="56" t="s">
        <v>2270</v>
      </c>
      <c r="AC104" s="56" t="s">
        <v>2271</v>
      </c>
      <c r="AD104" s="56">
        <v>2500</v>
      </c>
      <c r="AL104" s="56">
        <v>2500</v>
      </c>
      <c r="AP104" s="56">
        <v>5000</v>
      </c>
      <c r="AQ104" s="56" t="s">
        <v>2075</v>
      </c>
      <c r="AR104" s="56" t="s">
        <v>2272</v>
      </c>
      <c r="AS104" s="56" t="s">
        <v>2273</v>
      </c>
      <c r="AT104" s="56">
        <v>8470325</v>
      </c>
    </row>
    <row r="105" spans="1:46" x14ac:dyDescent="0.35">
      <c r="A105" s="56" t="s">
        <v>950</v>
      </c>
      <c r="B105" s="56">
        <v>8470325</v>
      </c>
      <c r="C105" s="56" t="s">
        <v>190</v>
      </c>
      <c r="D105" s="56">
        <v>425763</v>
      </c>
      <c r="E105" s="56" t="s">
        <v>129</v>
      </c>
      <c r="F105" s="56" t="str">
        <f t="shared" si="1"/>
        <v>847.8470325.1.425763.000000.847001.200179</v>
      </c>
      <c r="G105" s="56" t="s">
        <v>21</v>
      </c>
      <c r="H105" s="56">
        <v>847001</v>
      </c>
      <c r="I105" s="56" t="s">
        <v>23</v>
      </c>
      <c r="J105" s="56">
        <v>200179</v>
      </c>
      <c r="K105" s="56">
        <v>89791.52</v>
      </c>
      <c r="L105" s="56">
        <v>35000</v>
      </c>
      <c r="M105" s="56">
        <v>35000</v>
      </c>
      <c r="N105" s="56" t="s">
        <v>2084</v>
      </c>
      <c r="O105" s="56">
        <v>40</v>
      </c>
      <c r="R105" s="56" t="s">
        <v>2274</v>
      </c>
      <c r="S105" s="56">
        <v>40</v>
      </c>
      <c r="T105" s="56">
        <v>3000</v>
      </c>
      <c r="U105" s="56">
        <v>120000</v>
      </c>
      <c r="V105" s="56" t="s">
        <v>2002</v>
      </c>
      <c r="W105" s="56" t="s">
        <v>2003</v>
      </c>
      <c r="X105" s="56">
        <v>108000</v>
      </c>
      <c r="Y105" s="56">
        <v>96000</v>
      </c>
      <c r="Z105" s="56">
        <v>84000</v>
      </c>
      <c r="AA105" s="56" t="s">
        <v>2261</v>
      </c>
      <c r="AB105" s="56" t="s">
        <v>2261</v>
      </c>
      <c r="AC105" s="56" t="s">
        <v>2261</v>
      </c>
      <c r="AG105" s="56">
        <v>60000</v>
      </c>
      <c r="AM105" s="56">
        <v>60000</v>
      </c>
      <c r="AP105" s="56">
        <v>120000</v>
      </c>
      <c r="AQ105" s="56" t="s">
        <v>2007</v>
      </c>
      <c r="AR105" s="56" t="s">
        <v>2275</v>
      </c>
      <c r="AS105" s="56" t="s">
        <v>2000</v>
      </c>
      <c r="AT105" s="56">
        <v>8470325</v>
      </c>
    </row>
    <row r="106" spans="1:46" x14ac:dyDescent="0.35">
      <c r="A106" s="56" t="s">
        <v>950</v>
      </c>
      <c r="B106" s="56">
        <v>8470325</v>
      </c>
      <c r="C106" s="56" t="s">
        <v>190</v>
      </c>
      <c r="D106" s="56">
        <v>425770</v>
      </c>
      <c r="E106" s="56" t="s">
        <v>132</v>
      </c>
      <c r="F106" s="56" t="str">
        <f t="shared" si="1"/>
        <v>847.8470325.1.425770.000000.847001.200179</v>
      </c>
      <c r="G106" s="56" t="s">
        <v>21</v>
      </c>
      <c r="H106" s="56">
        <v>847001</v>
      </c>
      <c r="I106" s="56" t="s">
        <v>23</v>
      </c>
      <c r="J106" s="56">
        <v>200179</v>
      </c>
      <c r="K106" s="56">
        <v>12268.15</v>
      </c>
      <c r="L106" s="56">
        <v>0</v>
      </c>
      <c r="N106" s="56" t="s">
        <v>2031</v>
      </c>
      <c r="O106" s="56">
        <v>11</v>
      </c>
      <c r="R106" s="56" t="s">
        <v>2276</v>
      </c>
      <c r="S106" s="56">
        <v>11</v>
      </c>
      <c r="T106" s="56">
        <v>15000</v>
      </c>
      <c r="U106" s="56">
        <v>165000</v>
      </c>
      <c r="V106" s="56" t="s">
        <v>2002</v>
      </c>
      <c r="W106" s="56" t="s">
        <v>2003</v>
      </c>
      <c r="X106" s="56">
        <v>148500</v>
      </c>
      <c r="Y106" s="56">
        <v>132000</v>
      </c>
      <c r="Z106" s="56">
        <v>115499.99999999999</v>
      </c>
      <c r="AA106" s="56" t="s">
        <v>2260</v>
      </c>
      <c r="AB106" s="56" t="s">
        <v>2260</v>
      </c>
      <c r="AC106" s="56" t="s">
        <v>2277</v>
      </c>
      <c r="AD106" s="56">
        <v>45000</v>
      </c>
      <c r="AG106" s="56">
        <v>60000</v>
      </c>
      <c r="AL106" s="56">
        <v>60000</v>
      </c>
      <c r="AP106" s="56">
        <v>165000</v>
      </c>
      <c r="AQ106" s="56" t="s">
        <v>2075</v>
      </c>
      <c r="AR106" s="56" t="s">
        <v>2278</v>
      </c>
      <c r="AS106" s="56" t="s">
        <v>2279</v>
      </c>
      <c r="AT106" s="56">
        <v>8470325</v>
      </c>
    </row>
    <row r="107" spans="1:46" x14ac:dyDescent="0.35">
      <c r="A107" s="56" t="s">
        <v>950</v>
      </c>
      <c r="B107" s="56">
        <v>8470325</v>
      </c>
      <c r="C107" s="56" t="s">
        <v>190</v>
      </c>
      <c r="D107" s="56">
        <v>425900</v>
      </c>
      <c r="E107" s="56" t="s">
        <v>40</v>
      </c>
      <c r="F107" s="56" t="str">
        <f t="shared" si="1"/>
        <v>847.8470325.1.425900.000000.847001.200179</v>
      </c>
      <c r="G107" s="56" t="s">
        <v>21</v>
      </c>
      <c r="H107" s="56">
        <v>847001</v>
      </c>
      <c r="I107" s="56" t="s">
        <v>23</v>
      </c>
      <c r="J107" s="56">
        <v>200179</v>
      </c>
      <c r="K107" s="56">
        <v>1502.43</v>
      </c>
      <c r="L107" s="56">
        <v>0</v>
      </c>
      <c r="U107" s="57">
        <v>0</v>
      </c>
      <c r="X107" s="56">
        <v>0</v>
      </c>
      <c r="Y107" s="56">
        <v>0</v>
      </c>
      <c r="Z107" s="56">
        <v>0</v>
      </c>
      <c r="AP107" s="56">
        <v>0</v>
      </c>
      <c r="AT107" s="56">
        <v>8470325</v>
      </c>
    </row>
    <row r="108" spans="1:46" x14ac:dyDescent="0.35">
      <c r="A108" s="56" t="s">
        <v>950</v>
      </c>
      <c r="B108" s="56">
        <v>8470325</v>
      </c>
      <c r="C108" s="56" t="s">
        <v>190</v>
      </c>
      <c r="D108" s="56">
        <v>426610</v>
      </c>
      <c r="E108" s="56" t="s">
        <v>43</v>
      </c>
      <c r="F108" s="56" t="str">
        <f t="shared" si="1"/>
        <v>847.8470325.1.426610.000000.847001.200179</v>
      </c>
      <c r="G108" s="56" t="s">
        <v>21</v>
      </c>
      <c r="H108" s="56">
        <v>847001</v>
      </c>
      <c r="I108" s="56" t="s">
        <v>23</v>
      </c>
      <c r="J108" s="56">
        <v>200179</v>
      </c>
      <c r="K108" s="56">
        <v>28271.54</v>
      </c>
      <c r="L108" s="56">
        <v>0</v>
      </c>
      <c r="N108" s="56" t="s">
        <v>2000</v>
      </c>
      <c r="O108" s="56">
        <v>1</v>
      </c>
      <c r="R108" s="56" t="s">
        <v>2280</v>
      </c>
      <c r="S108" s="56">
        <v>1</v>
      </c>
      <c r="T108" s="56">
        <v>34910</v>
      </c>
      <c r="U108" s="56">
        <v>34910</v>
      </c>
      <c r="V108" s="56" t="s">
        <v>2002</v>
      </c>
      <c r="W108" s="56" t="s">
        <v>2003</v>
      </c>
      <c r="X108" s="56">
        <v>31419</v>
      </c>
      <c r="Y108" s="56">
        <v>27928</v>
      </c>
      <c r="Z108" s="56">
        <v>24437</v>
      </c>
      <c r="AA108" s="56" t="s">
        <v>2261</v>
      </c>
      <c r="AB108" s="56" t="s">
        <v>2261</v>
      </c>
      <c r="AC108" s="56" t="s">
        <v>2261</v>
      </c>
      <c r="AE108" s="56">
        <v>7728</v>
      </c>
      <c r="AG108" s="56">
        <v>21000</v>
      </c>
      <c r="AJ108" s="56">
        <v>6182</v>
      </c>
      <c r="AP108" s="56">
        <v>34910</v>
      </c>
      <c r="AQ108" s="56" t="s">
        <v>2007</v>
      </c>
      <c r="AR108" s="56" t="s">
        <v>2281</v>
      </c>
      <c r="AS108" s="56" t="s">
        <v>2282</v>
      </c>
      <c r="AT108" s="56">
        <v>8470325</v>
      </c>
    </row>
    <row r="109" spans="1:46" x14ac:dyDescent="0.35">
      <c r="A109" s="56" t="s">
        <v>950</v>
      </c>
      <c r="B109" s="56">
        <v>8470325</v>
      </c>
      <c r="C109" s="56" t="s">
        <v>190</v>
      </c>
      <c r="D109" s="56">
        <v>428090</v>
      </c>
      <c r="E109" s="56" t="s">
        <v>52</v>
      </c>
      <c r="F109" s="56" t="str">
        <f t="shared" si="1"/>
        <v>847.8470325.1.428090.000000.847001.200179</v>
      </c>
      <c r="G109" s="56" t="s">
        <v>21</v>
      </c>
      <c r="H109" s="56">
        <v>847001</v>
      </c>
      <c r="I109" s="56" t="s">
        <v>23</v>
      </c>
      <c r="J109" s="56">
        <v>200179</v>
      </c>
      <c r="K109" s="56">
        <v>26476.67</v>
      </c>
      <c r="L109" s="56">
        <v>0</v>
      </c>
      <c r="N109" s="56" t="s">
        <v>2000</v>
      </c>
      <c r="O109" s="56">
        <v>2</v>
      </c>
      <c r="R109" s="56" t="s">
        <v>2283</v>
      </c>
      <c r="S109" s="56">
        <v>2</v>
      </c>
      <c r="T109" s="56">
        <v>15000</v>
      </c>
      <c r="U109" s="56">
        <v>30000</v>
      </c>
      <c r="V109" s="56" t="s">
        <v>2002</v>
      </c>
      <c r="W109" s="56" t="s">
        <v>2003</v>
      </c>
      <c r="X109" s="56">
        <v>27000</v>
      </c>
      <c r="Y109" s="56">
        <v>24000</v>
      </c>
      <c r="Z109" s="56">
        <v>21000</v>
      </c>
      <c r="AA109" s="56" t="s">
        <v>2260</v>
      </c>
      <c r="AB109" s="56" t="s">
        <v>2260</v>
      </c>
      <c r="AC109" s="56" t="s">
        <v>2284</v>
      </c>
      <c r="AF109" s="56">
        <v>15000</v>
      </c>
      <c r="AM109" s="56">
        <v>15000</v>
      </c>
      <c r="AP109" s="56">
        <v>30000</v>
      </c>
      <c r="AQ109" s="56" t="s">
        <v>2034</v>
      </c>
      <c r="AR109" s="56" t="s">
        <v>2285</v>
      </c>
      <c r="AS109" s="56" t="s">
        <v>2268</v>
      </c>
      <c r="AT109" s="56">
        <v>8470325</v>
      </c>
    </row>
    <row r="110" spans="1:46" x14ac:dyDescent="0.35">
      <c r="A110" s="56" t="s">
        <v>950</v>
      </c>
      <c r="B110" s="56">
        <v>8470325</v>
      </c>
      <c r="C110" s="56" t="s">
        <v>190</v>
      </c>
      <c r="D110" s="56">
        <v>432209</v>
      </c>
      <c r="E110" s="56" t="s">
        <v>138</v>
      </c>
      <c r="F110" s="56" t="str">
        <f t="shared" si="1"/>
        <v>847.8470325.1.432209.000000.847001.200179</v>
      </c>
      <c r="G110" s="56" t="s">
        <v>21</v>
      </c>
      <c r="H110" s="56">
        <v>847001</v>
      </c>
      <c r="I110" s="56" t="s">
        <v>23</v>
      </c>
      <c r="J110" s="56">
        <v>200179</v>
      </c>
      <c r="N110" s="56" t="s">
        <v>2286</v>
      </c>
      <c r="O110" s="56">
        <v>8</v>
      </c>
      <c r="R110" s="56" t="s">
        <v>2287</v>
      </c>
      <c r="S110" s="56">
        <v>1</v>
      </c>
      <c r="T110" s="56">
        <v>171550</v>
      </c>
      <c r="U110" s="56">
        <v>171550</v>
      </c>
      <c r="V110" s="56" t="s">
        <v>2002</v>
      </c>
      <c r="W110" s="56" t="s">
        <v>2003</v>
      </c>
      <c r="X110" s="56">
        <v>154395</v>
      </c>
      <c r="Y110" s="56">
        <v>137240</v>
      </c>
      <c r="Z110" s="56">
        <v>120084.99999999999</v>
      </c>
      <c r="AA110" s="56" t="s">
        <v>2260</v>
      </c>
      <c r="AB110" s="56" t="s">
        <v>2288</v>
      </c>
      <c r="AC110" s="56" t="s">
        <v>2289</v>
      </c>
      <c r="AF110" s="56">
        <v>90000</v>
      </c>
      <c r="AH110" s="56">
        <v>81550</v>
      </c>
      <c r="AP110" s="56">
        <v>171550</v>
      </c>
      <c r="AQ110" s="56" t="s">
        <v>2007</v>
      </c>
      <c r="AR110" s="56" t="s">
        <v>2290</v>
      </c>
      <c r="AS110" s="56" t="s">
        <v>2291</v>
      </c>
      <c r="AT110" s="56">
        <v>8470325</v>
      </c>
    </row>
    <row r="111" spans="1:46" x14ac:dyDescent="0.35">
      <c r="A111" s="56" t="s">
        <v>950</v>
      </c>
      <c r="B111" s="56">
        <v>8470325</v>
      </c>
      <c r="C111" s="56" t="s">
        <v>190</v>
      </c>
      <c r="D111" s="56">
        <v>435350</v>
      </c>
      <c r="E111" s="56" t="s">
        <v>144</v>
      </c>
      <c r="F111" s="56" t="str">
        <f t="shared" si="1"/>
        <v>847.8470325.1.435350.000000.847001.200179</v>
      </c>
      <c r="G111" s="56" t="s">
        <v>21</v>
      </c>
      <c r="H111" s="56">
        <v>847001</v>
      </c>
      <c r="I111" s="56" t="s">
        <v>23</v>
      </c>
      <c r="J111" s="56">
        <v>200179</v>
      </c>
      <c r="K111" s="56">
        <v>0</v>
      </c>
      <c r="L111" s="56">
        <v>0</v>
      </c>
      <c r="N111" s="56" t="s">
        <v>2031</v>
      </c>
      <c r="O111" s="56">
        <v>8</v>
      </c>
      <c r="R111" s="56" t="s">
        <v>2292</v>
      </c>
      <c r="S111" s="56">
        <v>8</v>
      </c>
      <c r="T111" s="56">
        <v>10000</v>
      </c>
      <c r="U111" s="57">
        <v>80000</v>
      </c>
      <c r="V111" s="56" t="s">
        <v>2002</v>
      </c>
      <c r="W111" s="56" t="s">
        <v>2003</v>
      </c>
      <c r="X111" s="56">
        <v>72000</v>
      </c>
      <c r="Y111" s="56">
        <v>64000</v>
      </c>
      <c r="Z111" s="56">
        <v>56000</v>
      </c>
      <c r="AA111" s="56" t="s">
        <v>2260</v>
      </c>
      <c r="AB111" s="56" t="s">
        <v>2293</v>
      </c>
      <c r="AC111" s="56" t="s">
        <v>2294</v>
      </c>
      <c r="AD111" s="56">
        <v>20000</v>
      </c>
      <c r="AF111" s="56">
        <v>20000</v>
      </c>
      <c r="AI111" s="56">
        <v>20000</v>
      </c>
      <c r="AN111" s="56">
        <v>20000</v>
      </c>
      <c r="AP111" s="56">
        <v>80000</v>
      </c>
      <c r="AQ111" s="56" t="s">
        <v>2034</v>
      </c>
      <c r="AR111" s="56" t="s">
        <v>2295</v>
      </c>
      <c r="AS111" s="56" t="s">
        <v>2296</v>
      </c>
      <c r="AT111" s="56">
        <v>8470325</v>
      </c>
    </row>
    <row r="112" spans="1:46" x14ac:dyDescent="0.35">
      <c r="A112" s="56" t="s">
        <v>950</v>
      </c>
      <c r="B112" s="56">
        <v>8470325</v>
      </c>
      <c r="C112" s="56" t="s">
        <v>190</v>
      </c>
      <c r="D112" s="56">
        <v>435508</v>
      </c>
      <c r="E112" s="56" t="s">
        <v>147</v>
      </c>
      <c r="F112" s="56" t="str">
        <f t="shared" si="1"/>
        <v>847.8470325.1.435508.000000.847001.200179</v>
      </c>
      <c r="G112" s="56" t="s">
        <v>21</v>
      </c>
      <c r="H112" s="56">
        <v>847001</v>
      </c>
      <c r="I112" s="56" t="s">
        <v>23</v>
      </c>
      <c r="J112" s="56">
        <v>200179</v>
      </c>
      <c r="K112" s="56">
        <v>54573.2</v>
      </c>
      <c r="L112" s="56">
        <v>34350</v>
      </c>
      <c r="M112" s="56">
        <v>34350</v>
      </c>
      <c r="N112" s="56" t="s">
        <v>2286</v>
      </c>
      <c r="O112" s="56">
        <v>26</v>
      </c>
      <c r="R112" s="56" t="s">
        <v>2297</v>
      </c>
      <c r="S112" s="56">
        <v>1</v>
      </c>
      <c r="T112" s="56">
        <v>92573</v>
      </c>
      <c r="U112" s="56">
        <v>92573</v>
      </c>
      <c r="V112" s="56" t="s">
        <v>2002</v>
      </c>
      <c r="W112" s="56" t="s">
        <v>2003</v>
      </c>
      <c r="X112" s="56">
        <v>83315.7</v>
      </c>
      <c r="Y112" s="56">
        <v>74058.400000000009</v>
      </c>
      <c r="Z112" s="56">
        <v>64801.1</v>
      </c>
      <c r="AA112" s="56" t="s">
        <v>2260</v>
      </c>
      <c r="AB112" s="56" t="s">
        <v>2298</v>
      </c>
      <c r="AC112" s="56" t="s">
        <v>2299</v>
      </c>
      <c r="AF112" s="56">
        <v>20000</v>
      </c>
      <c r="AG112" s="56">
        <v>30000</v>
      </c>
      <c r="AH112" s="56">
        <v>20000</v>
      </c>
      <c r="AK112" s="56">
        <v>5000</v>
      </c>
      <c r="AL112" s="56">
        <v>5000</v>
      </c>
      <c r="AM112" s="56">
        <v>5000</v>
      </c>
      <c r="AN112" s="56">
        <v>7573</v>
      </c>
      <c r="AP112" s="56">
        <v>92573</v>
      </c>
      <c r="AQ112" s="56" t="s">
        <v>2029</v>
      </c>
      <c r="AR112" s="56" t="s">
        <v>2300</v>
      </c>
      <c r="AS112" s="56" t="s">
        <v>2301</v>
      </c>
      <c r="AT112" s="56">
        <v>8470325</v>
      </c>
    </row>
    <row r="113" spans="1:46" x14ac:dyDescent="0.35">
      <c r="A113" s="56" t="s">
        <v>950</v>
      </c>
      <c r="B113" s="56">
        <v>8470325</v>
      </c>
      <c r="C113" s="56" t="s">
        <v>190</v>
      </c>
      <c r="D113" s="56">
        <v>436110</v>
      </c>
      <c r="E113" s="56" t="s">
        <v>64</v>
      </c>
      <c r="F113" s="56" t="str">
        <f t="shared" si="1"/>
        <v>847.8470325.1.436110.000000.847001.200179</v>
      </c>
      <c r="G113" s="56" t="s">
        <v>21</v>
      </c>
      <c r="H113" s="56">
        <v>847001</v>
      </c>
      <c r="I113" s="56" t="s">
        <v>23</v>
      </c>
      <c r="J113" s="56">
        <v>200179</v>
      </c>
      <c r="K113" s="56">
        <v>0</v>
      </c>
      <c r="L113" s="56">
        <v>0</v>
      </c>
      <c r="U113" s="57">
        <v>0</v>
      </c>
      <c r="X113" s="56">
        <v>0</v>
      </c>
      <c r="Y113" s="56">
        <v>0</v>
      </c>
      <c r="Z113" s="56">
        <v>0</v>
      </c>
      <c r="AP113" s="56">
        <v>0</v>
      </c>
      <c r="AT113" s="56">
        <v>8470325</v>
      </c>
    </row>
    <row r="114" spans="1:46" x14ac:dyDescent="0.35">
      <c r="A114" s="56" t="s">
        <v>950</v>
      </c>
      <c r="B114" s="56">
        <v>8470325</v>
      </c>
      <c r="C114" s="56" t="s">
        <v>190</v>
      </c>
      <c r="D114" s="56">
        <v>436600</v>
      </c>
      <c r="E114" s="56" t="s">
        <v>163</v>
      </c>
      <c r="F114" s="56" t="str">
        <f t="shared" si="1"/>
        <v>847.8470325.1.436600.000000.847001.200179</v>
      </c>
      <c r="G114" s="56" t="s">
        <v>21</v>
      </c>
      <c r="H114" s="56">
        <v>847001</v>
      </c>
      <c r="I114" s="56" t="s">
        <v>23</v>
      </c>
      <c r="J114" s="56">
        <v>200179</v>
      </c>
      <c r="K114" s="56">
        <v>0</v>
      </c>
      <c r="L114" s="56">
        <v>0</v>
      </c>
      <c r="U114" s="57">
        <v>0</v>
      </c>
      <c r="X114" s="56">
        <v>0</v>
      </c>
      <c r="Y114" s="56">
        <v>0</v>
      </c>
      <c r="Z114" s="56">
        <v>0</v>
      </c>
      <c r="AP114" s="56">
        <v>0</v>
      </c>
      <c r="AT114" s="56">
        <v>8470325</v>
      </c>
    </row>
    <row r="115" spans="1:46" x14ac:dyDescent="0.35">
      <c r="A115" s="56" t="s">
        <v>950</v>
      </c>
      <c r="B115" s="56">
        <v>8470325</v>
      </c>
      <c r="C115" s="56" t="s">
        <v>190</v>
      </c>
      <c r="D115" s="56">
        <v>492200</v>
      </c>
      <c r="E115" s="56" t="s">
        <v>874</v>
      </c>
      <c r="F115" s="56" t="str">
        <f t="shared" si="1"/>
        <v>847.8470325.1.492200.000000.847001.200179</v>
      </c>
      <c r="G115" s="56" t="s">
        <v>21</v>
      </c>
      <c r="H115" s="56">
        <v>847001</v>
      </c>
      <c r="I115" s="56" t="s">
        <v>23</v>
      </c>
      <c r="J115" s="56">
        <v>200179</v>
      </c>
      <c r="K115" s="56">
        <v>817887</v>
      </c>
      <c r="L115" s="56">
        <v>0</v>
      </c>
      <c r="U115" s="57">
        <v>0</v>
      </c>
      <c r="X115" s="56">
        <v>0</v>
      </c>
      <c r="Y115" s="56">
        <v>0</v>
      </c>
      <c r="Z115" s="56">
        <v>0</v>
      </c>
      <c r="AP115" s="56">
        <v>0</v>
      </c>
      <c r="AT115" s="56">
        <v>8470325</v>
      </c>
    </row>
    <row r="116" spans="1:46" x14ac:dyDescent="0.35">
      <c r="A116" s="56" t="s">
        <v>950</v>
      </c>
      <c r="B116" s="56">
        <v>8470325</v>
      </c>
      <c r="C116" s="56" t="s">
        <v>190</v>
      </c>
      <c r="D116" s="56">
        <v>492316</v>
      </c>
      <c r="E116" s="56" t="s">
        <v>138</v>
      </c>
      <c r="F116" s="56" t="str">
        <f t="shared" si="1"/>
        <v>847.8470325.1.492316.000000.847001.300180</v>
      </c>
      <c r="G116" s="56" t="s">
        <v>21</v>
      </c>
      <c r="H116" s="56">
        <v>847001</v>
      </c>
      <c r="I116" s="56" t="s">
        <v>863</v>
      </c>
      <c r="J116" s="56">
        <v>300180</v>
      </c>
      <c r="K116" s="56">
        <v>707801.04</v>
      </c>
      <c r="L116" s="56">
        <v>224144</v>
      </c>
      <c r="M116" s="56">
        <v>224144</v>
      </c>
      <c r="N116" s="56" t="s">
        <v>2098</v>
      </c>
      <c r="O116" s="56">
        <v>1</v>
      </c>
      <c r="R116" s="56" t="s">
        <v>2303</v>
      </c>
      <c r="S116" s="56">
        <v>1</v>
      </c>
      <c r="T116" s="56">
        <v>272160</v>
      </c>
      <c r="U116" s="56">
        <v>272160</v>
      </c>
      <c r="V116" s="56" t="s">
        <v>2113</v>
      </c>
      <c r="W116" s="56" t="s">
        <v>2122</v>
      </c>
      <c r="X116" s="56">
        <v>244944</v>
      </c>
      <c r="Y116" s="56">
        <v>217728</v>
      </c>
      <c r="Z116" s="56">
        <v>190512</v>
      </c>
      <c r="AA116" s="56" t="s">
        <v>2304</v>
      </c>
      <c r="AB116" s="56" t="s">
        <v>2304</v>
      </c>
      <c r="AC116" s="56" t="s">
        <v>2304</v>
      </c>
      <c r="AF116" s="56">
        <v>272160</v>
      </c>
      <c r="AP116" s="56">
        <v>272160</v>
      </c>
      <c r="AQ116" s="56" t="s">
        <v>2029</v>
      </c>
      <c r="AR116" s="56" t="s">
        <v>2305</v>
      </c>
      <c r="AS116" s="56" t="s">
        <v>2306</v>
      </c>
      <c r="AT116" s="56">
        <v>8470325</v>
      </c>
    </row>
    <row r="117" spans="1:46" x14ac:dyDescent="0.35">
      <c r="A117" s="56" t="s">
        <v>950</v>
      </c>
      <c r="B117" s="56">
        <v>8470325</v>
      </c>
      <c r="C117" s="56" t="s">
        <v>190</v>
      </c>
      <c r="D117" s="56">
        <v>492316</v>
      </c>
      <c r="E117" s="56" t="s">
        <v>138</v>
      </c>
      <c r="F117" s="56" t="str">
        <f t="shared" si="1"/>
        <v>847.8470325.1.492316.000000.847001.300180</v>
      </c>
      <c r="G117" s="56" t="s">
        <v>21</v>
      </c>
      <c r="H117" s="56">
        <v>847001</v>
      </c>
      <c r="I117" s="56" t="s">
        <v>863</v>
      </c>
      <c r="J117" s="56">
        <v>300180</v>
      </c>
      <c r="N117" s="56" t="s">
        <v>2098</v>
      </c>
      <c r="O117" s="56">
        <v>1</v>
      </c>
      <c r="R117" s="56" t="s">
        <v>2307</v>
      </c>
      <c r="S117" s="56">
        <v>1</v>
      </c>
      <c r="T117" s="56">
        <v>24150</v>
      </c>
      <c r="U117" s="56">
        <v>24150</v>
      </c>
      <c r="V117" s="56" t="s">
        <v>2113</v>
      </c>
      <c r="W117" s="56" t="s">
        <v>2122</v>
      </c>
      <c r="X117" s="56">
        <v>21735</v>
      </c>
      <c r="Y117" s="56">
        <v>19320</v>
      </c>
      <c r="Z117" s="56">
        <v>16905</v>
      </c>
      <c r="AA117" s="56" t="s">
        <v>2304</v>
      </c>
      <c r="AB117" s="56" t="s">
        <v>2304</v>
      </c>
      <c r="AC117" s="56" t="s">
        <v>2304</v>
      </c>
      <c r="AF117" s="56">
        <v>24150</v>
      </c>
      <c r="AP117" s="56">
        <v>24150</v>
      </c>
      <c r="AQ117" s="56" t="s">
        <v>2029</v>
      </c>
      <c r="AR117" s="56" t="s">
        <v>2308</v>
      </c>
      <c r="AS117" s="56" t="s">
        <v>2309</v>
      </c>
      <c r="AT117" s="56">
        <v>8470325</v>
      </c>
    </row>
    <row r="118" spans="1:46" x14ac:dyDescent="0.35">
      <c r="A118" s="56" t="s">
        <v>950</v>
      </c>
      <c r="B118" s="56">
        <v>8470325</v>
      </c>
      <c r="C118" s="56" t="s">
        <v>190</v>
      </c>
      <c r="D118" s="56">
        <v>492316</v>
      </c>
      <c r="E118" s="56" t="s">
        <v>138</v>
      </c>
      <c r="F118" s="56" t="str">
        <f t="shared" si="1"/>
        <v>847.8470325.1.492316.000000.847001.300180</v>
      </c>
      <c r="G118" s="56" t="s">
        <v>21</v>
      </c>
      <c r="H118" s="56">
        <v>847001</v>
      </c>
      <c r="I118" s="56" t="s">
        <v>863</v>
      </c>
      <c r="J118" s="56">
        <v>300180</v>
      </c>
      <c r="N118" s="56" t="s">
        <v>2098</v>
      </c>
      <c r="O118" s="56">
        <v>1</v>
      </c>
      <c r="R118" s="56" t="s">
        <v>2310</v>
      </c>
      <c r="S118" s="56">
        <v>1</v>
      </c>
      <c r="T118" s="56">
        <v>98400</v>
      </c>
      <c r="U118" s="56">
        <v>98400</v>
      </c>
      <c r="V118" s="56" t="s">
        <v>2113</v>
      </c>
      <c r="W118" s="56" t="s">
        <v>2122</v>
      </c>
      <c r="X118" s="56">
        <v>88560</v>
      </c>
      <c r="Y118" s="56">
        <v>78720</v>
      </c>
      <c r="Z118" s="56">
        <v>68880</v>
      </c>
      <c r="AA118" s="56" t="s">
        <v>2304</v>
      </c>
      <c r="AB118" s="56" t="s">
        <v>2304</v>
      </c>
      <c r="AC118" s="56" t="s">
        <v>2304</v>
      </c>
      <c r="AF118" s="56">
        <v>98400</v>
      </c>
      <c r="AP118" s="56">
        <v>98400</v>
      </c>
      <c r="AQ118" s="56" t="s">
        <v>2029</v>
      </c>
      <c r="AR118" s="56" t="s">
        <v>2311</v>
      </c>
      <c r="AS118" s="56" t="s">
        <v>2312</v>
      </c>
      <c r="AT118" s="56">
        <v>8470325</v>
      </c>
    </row>
    <row r="119" spans="1:46" x14ac:dyDescent="0.35">
      <c r="A119" s="56" t="s">
        <v>950</v>
      </c>
      <c r="B119" s="56">
        <v>8470325</v>
      </c>
      <c r="C119" s="56" t="s">
        <v>190</v>
      </c>
      <c r="D119" s="56">
        <v>492316</v>
      </c>
      <c r="E119" s="56" t="s">
        <v>138</v>
      </c>
      <c r="F119" s="56" t="str">
        <f t="shared" si="1"/>
        <v>847.8470325.1.492316.000000.847001.300180</v>
      </c>
      <c r="G119" s="56" t="s">
        <v>21</v>
      </c>
      <c r="H119" s="56">
        <v>847001</v>
      </c>
      <c r="I119" s="56" t="s">
        <v>863</v>
      </c>
      <c r="J119" s="56">
        <v>300180</v>
      </c>
      <c r="N119" s="56" t="s">
        <v>2098</v>
      </c>
      <c r="O119" s="56">
        <v>1</v>
      </c>
      <c r="R119" s="56" t="s">
        <v>2313</v>
      </c>
      <c r="S119" s="56">
        <v>1</v>
      </c>
      <c r="T119" s="56">
        <v>20700</v>
      </c>
      <c r="U119" s="56">
        <v>20700</v>
      </c>
      <c r="V119" s="56" t="s">
        <v>2113</v>
      </c>
      <c r="W119" s="56" t="s">
        <v>2122</v>
      </c>
      <c r="X119" s="56">
        <v>18630</v>
      </c>
      <c r="Y119" s="56">
        <v>16560</v>
      </c>
      <c r="Z119" s="56">
        <v>14489.999999999998</v>
      </c>
      <c r="AA119" s="56" t="s">
        <v>2304</v>
      </c>
      <c r="AB119" s="56" t="s">
        <v>2304</v>
      </c>
      <c r="AC119" s="56" t="s">
        <v>2304</v>
      </c>
      <c r="AF119" s="56">
        <v>20700</v>
      </c>
      <c r="AP119" s="56">
        <v>20700</v>
      </c>
      <c r="AQ119" s="56" t="s">
        <v>2029</v>
      </c>
      <c r="AR119" s="56" t="s">
        <v>2314</v>
      </c>
      <c r="AS119" s="56" t="s">
        <v>2315</v>
      </c>
      <c r="AT119" s="56">
        <v>8470325</v>
      </c>
    </row>
    <row r="120" spans="1:46" x14ac:dyDescent="0.35">
      <c r="A120" s="56" t="s">
        <v>950</v>
      </c>
      <c r="B120" s="56">
        <v>8470325</v>
      </c>
      <c r="C120" s="56" t="s">
        <v>190</v>
      </c>
      <c r="D120" s="56">
        <v>492316</v>
      </c>
      <c r="E120" s="56" t="s">
        <v>138</v>
      </c>
      <c r="F120" s="56" t="str">
        <f t="shared" si="1"/>
        <v>847.8470325.1.492316.000000.847001.300180</v>
      </c>
      <c r="G120" s="56" t="s">
        <v>21</v>
      </c>
      <c r="H120" s="56">
        <v>847001</v>
      </c>
      <c r="I120" s="56" t="s">
        <v>863</v>
      </c>
      <c r="J120" s="56">
        <v>300180</v>
      </c>
      <c r="N120" s="56" t="s">
        <v>2098</v>
      </c>
      <c r="O120" s="56">
        <v>1</v>
      </c>
      <c r="R120" s="56" t="s">
        <v>2316</v>
      </c>
      <c r="S120" s="56">
        <v>2</v>
      </c>
      <c r="T120" s="56">
        <v>6200</v>
      </c>
      <c r="U120" s="56">
        <v>12400</v>
      </c>
      <c r="V120" s="56" t="s">
        <v>2113</v>
      </c>
      <c r="W120" s="56" t="s">
        <v>2122</v>
      </c>
      <c r="X120" s="56">
        <v>11160</v>
      </c>
      <c r="Y120" s="56">
        <v>9920</v>
      </c>
      <c r="Z120" s="56">
        <v>8680</v>
      </c>
      <c r="AA120" s="56" t="s">
        <v>2260</v>
      </c>
      <c r="AB120" s="56" t="s">
        <v>2260</v>
      </c>
      <c r="AC120" s="56" t="s">
        <v>2317</v>
      </c>
      <c r="AF120" s="56">
        <v>6200</v>
      </c>
      <c r="AI120" s="56">
        <v>6200</v>
      </c>
      <c r="AP120" s="56">
        <v>12400</v>
      </c>
      <c r="AQ120" s="56" t="s">
        <v>2029</v>
      </c>
      <c r="AR120" s="56" t="s">
        <v>2314</v>
      </c>
      <c r="AS120" s="56" t="s">
        <v>2318</v>
      </c>
      <c r="AT120" s="56">
        <v>8470325</v>
      </c>
    </row>
    <row r="121" spans="1:46" x14ac:dyDescent="0.35">
      <c r="A121" s="56" t="s">
        <v>950</v>
      </c>
      <c r="B121" s="56">
        <v>8470325</v>
      </c>
      <c r="C121" s="56" t="s">
        <v>190</v>
      </c>
      <c r="D121" s="56">
        <v>492316</v>
      </c>
      <c r="E121" s="56" t="s">
        <v>138</v>
      </c>
      <c r="F121" s="56" t="str">
        <f t="shared" si="1"/>
        <v>847.8470325.1.492316.000000.847001.300180</v>
      </c>
      <c r="G121" s="56" t="s">
        <v>21</v>
      </c>
      <c r="H121" s="56">
        <v>847001</v>
      </c>
      <c r="I121" s="56" t="s">
        <v>863</v>
      </c>
      <c r="J121" s="56">
        <v>300180</v>
      </c>
      <c r="N121" s="56" t="s">
        <v>2098</v>
      </c>
      <c r="O121" s="56">
        <v>1</v>
      </c>
      <c r="R121" s="56" t="s">
        <v>2319</v>
      </c>
      <c r="S121" s="56">
        <v>4</v>
      </c>
      <c r="T121" s="56">
        <v>4950</v>
      </c>
      <c r="U121" s="56">
        <v>19800</v>
      </c>
      <c r="V121" s="56" t="s">
        <v>2113</v>
      </c>
      <c r="W121" s="56" t="s">
        <v>2122</v>
      </c>
      <c r="X121" s="56">
        <v>17820</v>
      </c>
      <c r="Y121" s="56">
        <v>15840</v>
      </c>
      <c r="Z121" s="56">
        <v>13860</v>
      </c>
      <c r="AA121" s="56" t="s">
        <v>2304</v>
      </c>
      <c r="AB121" s="56" t="s">
        <v>2304</v>
      </c>
      <c r="AC121" s="56" t="s">
        <v>2304</v>
      </c>
      <c r="AG121" s="56">
        <v>19800</v>
      </c>
      <c r="AP121" s="56">
        <v>19800</v>
      </c>
      <c r="AQ121" s="56" t="s">
        <v>2029</v>
      </c>
      <c r="AR121" s="56" t="s">
        <v>2314</v>
      </c>
      <c r="AS121" s="56" t="s">
        <v>2315</v>
      </c>
      <c r="AT121" s="56">
        <v>8470325</v>
      </c>
    </row>
    <row r="122" spans="1:46" x14ac:dyDescent="0.35">
      <c r="A122" s="56" t="s">
        <v>950</v>
      </c>
      <c r="B122" s="56">
        <v>8470325</v>
      </c>
      <c r="C122" s="56" t="s">
        <v>190</v>
      </c>
      <c r="D122" s="56">
        <v>492316</v>
      </c>
      <c r="E122" s="56" t="s">
        <v>138</v>
      </c>
      <c r="F122" s="56" t="str">
        <f t="shared" si="1"/>
        <v>847.8470325.1.492316.000000.847001.300180</v>
      </c>
      <c r="G122" s="56" t="s">
        <v>21</v>
      </c>
      <c r="H122" s="56">
        <v>847001</v>
      </c>
      <c r="I122" s="56" t="s">
        <v>863</v>
      </c>
      <c r="J122" s="56">
        <v>300180</v>
      </c>
      <c r="N122" s="56" t="s">
        <v>2098</v>
      </c>
      <c r="O122" s="56">
        <v>1</v>
      </c>
      <c r="R122" s="56" t="s">
        <v>2320</v>
      </c>
      <c r="S122" s="56">
        <v>1</v>
      </c>
      <c r="T122" s="56">
        <v>80000</v>
      </c>
      <c r="U122" s="56">
        <v>80000</v>
      </c>
      <c r="V122" s="56" t="s">
        <v>2113</v>
      </c>
      <c r="W122" s="56" t="s">
        <v>2122</v>
      </c>
      <c r="X122" s="56">
        <v>72000</v>
      </c>
      <c r="Y122" s="56">
        <v>64000</v>
      </c>
      <c r="Z122" s="56">
        <v>56000</v>
      </c>
      <c r="AA122" s="56" t="s">
        <v>2304</v>
      </c>
      <c r="AB122" s="56" t="s">
        <v>2304</v>
      </c>
      <c r="AC122" s="56" t="s">
        <v>2304</v>
      </c>
      <c r="AG122" s="56">
        <v>80000</v>
      </c>
      <c r="AP122" s="56">
        <v>80000</v>
      </c>
      <c r="AQ122" s="56" t="s">
        <v>2029</v>
      </c>
      <c r="AR122" s="56" t="s">
        <v>2314</v>
      </c>
      <c r="AS122" s="56" t="s">
        <v>2321</v>
      </c>
      <c r="AT122" s="56">
        <v>8470325</v>
      </c>
    </row>
    <row r="123" spans="1:46" x14ac:dyDescent="0.35">
      <c r="A123" s="56" t="s">
        <v>950</v>
      </c>
      <c r="B123" s="56">
        <v>8470325</v>
      </c>
      <c r="C123" s="56" t="s">
        <v>190</v>
      </c>
      <c r="D123" s="56">
        <v>492316</v>
      </c>
      <c r="E123" s="56" t="s">
        <v>138</v>
      </c>
      <c r="F123" s="56" t="str">
        <f t="shared" si="1"/>
        <v>847.8470325.1.492316.000000.847001.300180</v>
      </c>
      <c r="G123" s="56" t="s">
        <v>21</v>
      </c>
      <c r="H123" s="56">
        <v>847001</v>
      </c>
      <c r="I123" s="56" t="s">
        <v>863</v>
      </c>
      <c r="J123" s="56">
        <v>300180</v>
      </c>
      <c r="N123" s="56" t="s">
        <v>2098</v>
      </c>
      <c r="O123" s="56">
        <v>1</v>
      </c>
      <c r="R123" s="56" t="s">
        <v>2322</v>
      </c>
      <c r="S123" s="56">
        <v>2</v>
      </c>
      <c r="T123" s="56">
        <v>28529</v>
      </c>
      <c r="U123" s="56">
        <v>57058</v>
      </c>
      <c r="V123" s="56" t="s">
        <v>2113</v>
      </c>
      <c r="W123" s="56" t="s">
        <v>2122</v>
      </c>
      <c r="X123" s="56">
        <v>51352.200000000004</v>
      </c>
      <c r="Y123" s="56">
        <v>45646.400000000001</v>
      </c>
      <c r="Z123" s="56">
        <v>39940.6</v>
      </c>
      <c r="AA123" s="56" t="s">
        <v>2304</v>
      </c>
      <c r="AB123" s="56" t="s">
        <v>2304</v>
      </c>
      <c r="AC123" s="56" t="s">
        <v>2304</v>
      </c>
      <c r="AG123" s="56">
        <v>57058</v>
      </c>
      <c r="AP123" s="56">
        <v>57058</v>
      </c>
      <c r="AQ123" s="56" t="s">
        <v>2029</v>
      </c>
      <c r="AR123" s="56" t="s">
        <v>2314</v>
      </c>
      <c r="AS123" s="56" t="s">
        <v>2323</v>
      </c>
      <c r="AT123" s="56">
        <v>8470325</v>
      </c>
    </row>
    <row r="124" spans="1:46" x14ac:dyDescent="0.35">
      <c r="A124" s="56" t="s">
        <v>950</v>
      </c>
      <c r="B124" s="56">
        <v>8470325</v>
      </c>
      <c r="C124" s="56" t="s">
        <v>190</v>
      </c>
      <c r="D124" s="56">
        <v>492316</v>
      </c>
      <c r="E124" s="56" t="s">
        <v>138</v>
      </c>
      <c r="F124" s="56" t="str">
        <f t="shared" si="1"/>
        <v>847.8470325.1.492316.000000.847001.300180</v>
      </c>
      <c r="G124" s="56" t="s">
        <v>21</v>
      </c>
      <c r="H124" s="56">
        <v>847001</v>
      </c>
      <c r="I124" s="56" t="s">
        <v>863</v>
      </c>
      <c r="J124" s="56">
        <v>300180</v>
      </c>
      <c r="N124" s="56" t="s">
        <v>2098</v>
      </c>
      <c r="O124" s="56">
        <v>1</v>
      </c>
      <c r="R124" s="56" t="s">
        <v>2324</v>
      </c>
      <c r="S124" s="56">
        <v>1</v>
      </c>
      <c r="T124" s="56">
        <v>7770</v>
      </c>
      <c r="U124" s="56">
        <v>7770</v>
      </c>
      <c r="V124" s="56" t="s">
        <v>2113</v>
      </c>
      <c r="W124" s="56" t="s">
        <v>2122</v>
      </c>
      <c r="X124" s="56">
        <v>6993</v>
      </c>
      <c r="Y124" s="56">
        <v>6216</v>
      </c>
      <c r="Z124" s="56">
        <v>5439</v>
      </c>
      <c r="AA124" s="56" t="s">
        <v>2304</v>
      </c>
      <c r="AB124" s="56" t="s">
        <v>2304</v>
      </c>
      <c r="AC124" s="56" t="s">
        <v>2304</v>
      </c>
      <c r="AG124" s="56">
        <v>7770</v>
      </c>
      <c r="AP124" s="56">
        <v>7770</v>
      </c>
      <c r="AQ124" s="56" t="s">
        <v>2029</v>
      </c>
      <c r="AR124" s="56" t="s">
        <v>2314</v>
      </c>
      <c r="AS124" s="56" t="s">
        <v>2325</v>
      </c>
      <c r="AT124" s="56">
        <v>8470325</v>
      </c>
    </row>
    <row r="125" spans="1:46" x14ac:dyDescent="0.35">
      <c r="A125" s="56" t="s">
        <v>950</v>
      </c>
      <c r="B125" s="56">
        <v>8470325</v>
      </c>
      <c r="C125" s="56" t="s">
        <v>190</v>
      </c>
      <c r="D125" s="56">
        <v>492316</v>
      </c>
      <c r="E125" s="56" t="s">
        <v>138</v>
      </c>
      <c r="F125" s="56" t="str">
        <f t="shared" si="1"/>
        <v>847.8470325.1.492316.000000.847001.300180</v>
      </c>
      <c r="G125" s="56" t="s">
        <v>21</v>
      </c>
      <c r="H125" s="56">
        <v>847001</v>
      </c>
      <c r="I125" s="56" t="s">
        <v>863</v>
      </c>
      <c r="J125" s="56">
        <v>300180</v>
      </c>
      <c r="N125" s="56" t="s">
        <v>2098</v>
      </c>
      <c r="O125" s="56">
        <v>1</v>
      </c>
      <c r="R125" s="56" t="s">
        <v>2326</v>
      </c>
      <c r="S125" s="56">
        <v>1</v>
      </c>
      <c r="T125" s="56">
        <v>149050</v>
      </c>
      <c r="U125" s="56">
        <v>149050</v>
      </c>
      <c r="V125" s="56" t="s">
        <v>2113</v>
      </c>
      <c r="W125" s="56" t="s">
        <v>2122</v>
      </c>
      <c r="X125" s="56">
        <v>134145</v>
      </c>
      <c r="Y125" s="56">
        <v>119240</v>
      </c>
      <c r="Z125" s="56">
        <v>104335</v>
      </c>
      <c r="AA125" s="56" t="s">
        <v>2304</v>
      </c>
      <c r="AB125" s="56" t="s">
        <v>2304</v>
      </c>
      <c r="AC125" s="56" t="s">
        <v>2304</v>
      </c>
      <c r="AG125" s="56">
        <v>149050</v>
      </c>
      <c r="AP125" s="56">
        <v>149050</v>
      </c>
      <c r="AQ125" s="56" t="s">
        <v>2029</v>
      </c>
      <c r="AR125" s="56" t="s">
        <v>2327</v>
      </c>
      <c r="AS125" s="56" t="s">
        <v>2328</v>
      </c>
      <c r="AT125" s="56">
        <v>8470325</v>
      </c>
    </row>
    <row r="126" spans="1:46" x14ac:dyDescent="0.35">
      <c r="A126" s="56" t="s">
        <v>950</v>
      </c>
      <c r="B126" s="56">
        <v>8470325</v>
      </c>
      <c r="C126" s="56" t="s">
        <v>190</v>
      </c>
      <c r="D126" s="56">
        <v>492316</v>
      </c>
      <c r="E126" s="56" t="s">
        <v>138</v>
      </c>
      <c r="F126" s="56" t="str">
        <f t="shared" si="1"/>
        <v>847.8470325.1.492316.000000.847001.300180</v>
      </c>
      <c r="G126" s="56" t="s">
        <v>21</v>
      </c>
      <c r="H126" s="56">
        <v>847001</v>
      </c>
      <c r="I126" s="56" t="s">
        <v>863</v>
      </c>
      <c r="J126" s="56">
        <v>300180</v>
      </c>
      <c r="N126" s="56" t="s">
        <v>2098</v>
      </c>
      <c r="O126" s="56">
        <v>30</v>
      </c>
      <c r="R126" s="56" t="s">
        <v>2329</v>
      </c>
      <c r="S126" s="56">
        <v>30</v>
      </c>
      <c r="T126" s="56">
        <v>3460</v>
      </c>
      <c r="U126" s="56">
        <v>103800</v>
      </c>
      <c r="V126" s="56" t="s">
        <v>2113</v>
      </c>
      <c r="W126" s="56" t="s">
        <v>2122</v>
      </c>
      <c r="X126" s="56">
        <v>93420</v>
      </c>
      <c r="Y126" s="56">
        <v>83040</v>
      </c>
      <c r="Z126" s="56">
        <v>72660</v>
      </c>
      <c r="AA126" s="56" t="s">
        <v>2330</v>
      </c>
      <c r="AB126" s="56" t="s">
        <v>2331</v>
      </c>
      <c r="AC126" s="56" t="s">
        <v>2332</v>
      </c>
      <c r="AG126" s="56">
        <v>103800</v>
      </c>
      <c r="AP126" s="56">
        <v>103800</v>
      </c>
      <c r="AQ126" s="56" t="s">
        <v>2029</v>
      </c>
      <c r="AR126" s="56" t="s">
        <v>2333</v>
      </c>
      <c r="AS126" s="56" t="s">
        <v>2334</v>
      </c>
      <c r="AT126" s="56">
        <v>8470325</v>
      </c>
    </row>
    <row r="127" spans="1:46" x14ac:dyDescent="0.35">
      <c r="A127" s="56" t="s">
        <v>950</v>
      </c>
      <c r="B127" s="56">
        <v>8470325</v>
      </c>
      <c r="C127" s="56" t="s">
        <v>190</v>
      </c>
      <c r="D127" s="56">
        <v>492316</v>
      </c>
      <c r="E127" s="56" t="s">
        <v>138</v>
      </c>
      <c r="F127" s="56" t="str">
        <f t="shared" si="1"/>
        <v>847.8470325.1.492316.000000.847001.300180</v>
      </c>
      <c r="G127" s="56" t="s">
        <v>21</v>
      </c>
      <c r="H127" s="56">
        <v>847001</v>
      </c>
      <c r="I127" s="56" t="s">
        <v>863</v>
      </c>
      <c r="J127" s="56">
        <v>300180</v>
      </c>
      <c r="N127" s="56" t="s">
        <v>2098</v>
      </c>
      <c r="O127" s="56">
        <v>1</v>
      </c>
      <c r="R127" s="56" t="s">
        <v>2335</v>
      </c>
      <c r="S127" s="56">
        <v>1</v>
      </c>
      <c r="T127" s="56">
        <v>44000</v>
      </c>
      <c r="U127" s="56">
        <v>44000</v>
      </c>
      <c r="V127" s="56" t="s">
        <v>2113</v>
      </c>
      <c r="W127" s="56" t="s">
        <v>2122</v>
      </c>
      <c r="X127" s="56">
        <v>39600</v>
      </c>
      <c r="Y127" s="56">
        <v>35200</v>
      </c>
      <c r="Z127" s="56">
        <v>30799.999999999996</v>
      </c>
      <c r="AA127" s="56" t="s">
        <v>2304</v>
      </c>
      <c r="AB127" s="56" t="s">
        <v>2304</v>
      </c>
      <c r="AC127" s="56" t="s">
        <v>2304</v>
      </c>
      <c r="AH127" s="56">
        <v>44000</v>
      </c>
      <c r="AP127" s="56">
        <v>44000</v>
      </c>
      <c r="AQ127" s="56" t="s">
        <v>2029</v>
      </c>
      <c r="AR127" s="56" t="s">
        <v>2336</v>
      </c>
      <c r="AS127" s="56" t="s">
        <v>2337</v>
      </c>
      <c r="AT127" s="56">
        <v>8470325</v>
      </c>
    </row>
    <row r="128" spans="1:46" x14ac:dyDescent="0.35">
      <c r="A128" s="56" t="s">
        <v>950</v>
      </c>
      <c r="B128" s="56">
        <v>8470330</v>
      </c>
      <c r="C128" s="56" t="s">
        <v>199</v>
      </c>
      <c r="D128" s="56">
        <v>420550</v>
      </c>
      <c r="E128" s="56" t="s">
        <v>18</v>
      </c>
      <c r="F128" s="56" t="str">
        <f t="shared" si="1"/>
        <v>847.8470330.1.420550.000000.847001.200179</v>
      </c>
      <c r="G128" s="56" t="s">
        <v>21</v>
      </c>
      <c r="H128" s="56">
        <v>847001</v>
      </c>
      <c r="I128" s="56" t="s">
        <v>23</v>
      </c>
      <c r="J128" s="56">
        <v>200179</v>
      </c>
      <c r="K128" s="56">
        <v>0</v>
      </c>
      <c r="L128" s="56">
        <v>0</v>
      </c>
      <c r="N128" s="56" t="s">
        <v>2031</v>
      </c>
      <c r="O128" s="56">
        <v>63</v>
      </c>
      <c r="R128" s="56" t="s">
        <v>2338</v>
      </c>
      <c r="S128" s="56">
        <v>1</v>
      </c>
      <c r="T128" s="57">
        <v>3000</v>
      </c>
      <c r="U128" s="57">
        <v>3000</v>
      </c>
      <c r="V128" s="56" t="s">
        <v>2002</v>
      </c>
      <c r="W128" s="56" t="s">
        <v>2003</v>
      </c>
      <c r="X128" s="56">
        <v>2700</v>
      </c>
      <c r="Y128" s="56">
        <v>2400</v>
      </c>
      <c r="Z128" s="56">
        <v>2100</v>
      </c>
      <c r="AA128" s="56" t="s">
        <v>2339</v>
      </c>
      <c r="AB128" s="56" t="s">
        <v>2340</v>
      </c>
      <c r="AC128" s="56" t="s">
        <v>2340</v>
      </c>
      <c r="AI128" s="56">
        <v>3000</v>
      </c>
      <c r="AP128" s="56">
        <v>3000</v>
      </c>
      <c r="AQ128" s="56" t="s">
        <v>2007</v>
      </c>
      <c r="AR128" s="56" t="s">
        <v>2007</v>
      </c>
      <c r="AT128" s="56">
        <v>8470330</v>
      </c>
    </row>
    <row r="129" spans="1:46" x14ac:dyDescent="0.35">
      <c r="A129" s="56" t="s">
        <v>950</v>
      </c>
      <c r="B129" s="56">
        <v>8470330</v>
      </c>
      <c r="C129" s="56" t="s">
        <v>199</v>
      </c>
      <c r="D129" s="56">
        <v>421700</v>
      </c>
      <c r="E129" s="56" t="s">
        <v>956</v>
      </c>
      <c r="F129" s="56" t="str">
        <f t="shared" si="1"/>
        <v>847.8470330.1.421700.000000.847001.200179</v>
      </c>
      <c r="G129" s="56" t="s">
        <v>21</v>
      </c>
      <c r="H129" s="56">
        <v>847001</v>
      </c>
      <c r="I129" s="56" t="s">
        <v>23</v>
      </c>
      <c r="J129" s="56">
        <v>200179</v>
      </c>
      <c r="K129" s="56">
        <v>52799.38</v>
      </c>
      <c r="L129" s="56">
        <v>0</v>
      </c>
      <c r="U129" s="57">
        <v>0</v>
      </c>
      <c r="X129" s="56">
        <v>0</v>
      </c>
      <c r="Y129" s="56">
        <v>0</v>
      </c>
      <c r="Z129" s="56">
        <v>0</v>
      </c>
      <c r="AP129" s="56">
        <v>0</v>
      </c>
      <c r="AT129" s="56">
        <v>8470330</v>
      </c>
    </row>
    <row r="130" spans="1:46" x14ac:dyDescent="0.35">
      <c r="A130" s="56" t="s">
        <v>950</v>
      </c>
      <c r="B130" s="56">
        <v>8470330</v>
      </c>
      <c r="C130" s="56" t="s">
        <v>199</v>
      </c>
      <c r="D130" s="56">
        <v>425510</v>
      </c>
      <c r="E130" s="56" t="s">
        <v>37</v>
      </c>
      <c r="F130" s="56" t="str">
        <f t="shared" si="1"/>
        <v>847.8470330.1.425510.000000.847001.200179</v>
      </c>
      <c r="G130" s="56" t="s">
        <v>21</v>
      </c>
      <c r="H130" s="56">
        <v>847001</v>
      </c>
      <c r="I130" s="56" t="s">
        <v>23</v>
      </c>
      <c r="J130" s="56">
        <v>200179</v>
      </c>
      <c r="K130" s="56">
        <v>2185</v>
      </c>
      <c r="L130" s="56">
        <v>0</v>
      </c>
      <c r="N130" s="56" t="s">
        <v>2341</v>
      </c>
      <c r="O130" s="56">
        <v>1</v>
      </c>
      <c r="R130" s="56" t="s">
        <v>2342</v>
      </c>
      <c r="S130" s="56">
        <v>2</v>
      </c>
      <c r="T130" s="56">
        <v>21000</v>
      </c>
      <c r="U130" s="57">
        <v>42000</v>
      </c>
      <c r="V130" s="56" t="s">
        <v>2002</v>
      </c>
      <c r="W130" s="56" t="s">
        <v>2122</v>
      </c>
      <c r="X130" s="56">
        <v>37800</v>
      </c>
      <c r="Y130" s="56">
        <v>33600</v>
      </c>
      <c r="Z130" s="56">
        <v>29399.999999999996</v>
      </c>
      <c r="AA130" s="56" t="s">
        <v>2343</v>
      </c>
      <c r="AB130" s="56" t="s">
        <v>2343</v>
      </c>
      <c r="AC130" s="56" t="s">
        <v>2344</v>
      </c>
      <c r="AD130" s="56">
        <v>0</v>
      </c>
      <c r="AE130" s="56">
        <v>0</v>
      </c>
      <c r="AF130" s="56">
        <v>0</v>
      </c>
      <c r="AG130" s="56">
        <v>0</v>
      </c>
      <c r="AH130" s="56">
        <v>0</v>
      </c>
      <c r="AI130" s="56">
        <v>0</v>
      </c>
      <c r="AJ130" s="56">
        <v>8000</v>
      </c>
      <c r="AK130" s="56">
        <v>0</v>
      </c>
      <c r="AL130" s="56">
        <v>0</v>
      </c>
      <c r="AM130" s="56">
        <v>34000</v>
      </c>
      <c r="AP130" s="56">
        <v>42000</v>
      </c>
      <c r="AQ130" s="56" t="s">
        <v>2022</v>
      </c>
      <c r="AR130" s="56" t="s">
        <v>2345</v>
      </c>
      <c r="AT130" s="56">
        <v>8470330</v>
      </c>
    </row>
    <row r="131" spans="1:46" x14ac:dyDescent="0.35">
      <c r="A131" s="56" t="s">
        <v>950</v>
      </c>
      <c r="B131" s="56">
        <v>8470330</v>
      </c>
      <c r="C131" s="56" t="s">
        <v>199</v>
      </c>
      <c r="D131" s="56">
        <v>425760</v>
      </c>
      <c r="E131" s="56" t="s">
        <v>169</v>
      </c>
      <c r="F131" s="56" t="str">
        <f t="shared" si="1"/>
        <v>847.8470330.1.425760.000000.847001.200179</v>
      </c>
      <c r="G131" s="56" t="s">
        <v>21</v>
      </c>
      <c r="H131" s="56">
        <v>847001</v>
      </c>
      <c r="I131" s="56" t="s">
        <v>23</v>
      </c>
      <c r="J131" s="56">
        <v>200179</v>
      </c>
      <c r="K131" s="56">
        <v>0</v>
      </c>
      <c r="L131" s="56">
        <v>0</v>
      </c>
      <c r="N131" s="56" t="s">
        <v>2084</v>
      </c>
      <c r="O131" s="56">
        <v>550</v>
      </c>
      <c r="R131" s="56" t="s">
        <v>2346</v>
      </c>
      <c r="S131" s="56">
        <v>10</v>
      </c>
      <c r="T131" s="56">
        <v>7200</v>
      </c>
      <c r="U131" s="57">
        <v>72000</v>
      </c>
      <c r="V131" s="56" t="s">
        <v>2002</v>
      </c>
      <c r="W131" s="56" t="s">
        <v>2003</v>
      </c>
      <c r="X131" s="56">
        <v>64800</v>
      </c>
      <c r="Y131" s="56">
        <v>57600</v>
      </c>
      <c r="Z131" s="56">
        <v>50400</v>
      </c>
      <c r="AA131" s="56" t="s">
        <v>2347</v>
      </c>
      <c r="AB131" s="56" t="s">
        <v>2347</v>
      </c>
      <c r="AC131" s="56" t="s">
        <v>2347</v>
      </c>
      <c r="AD131" s="56">
        <v>6000</v>
      </c>
      <c r="AE131" s="56">
        <v>6000</v>
      </c>
      <c r="AF131" s="56">
        <v>6000</v>
      </c>
      <c r="AG131" s="56">
        <v>6000</v>
      </c>
      <c r="AH131" s="56">
        <v>6000</v>
      </c>
      <c r="AI131" s="56">
        <v>6000</v>
      </c>
      <c r="AJ131" s="56">
        <v>6000</v>
      </c>
      <c r="AK131" s="56">
        <v>6000</v>
      </c>
      <c r="AL131" s="56">
        <v>6000</v>
      </c>
      <c r="AM131" s="56">
        <v>6000</v>
      </c>
      <c r="AN131" s="56">
        <v>6000</v>
      </c>
      <c r="AO131" s="56">
        <v>6000</v>
      </c>
      <c r="AP131" s="56">
        <v>72000</v>
      </c>
      <c r="AQ131" s="56" t="s">
        <v>2007</v>
      </c>
      <c r="AR131" s="56" t="s">
        <v>2348</v>
      </c>
      <c r="AT131" s="56">
        <v>8470330</v>
      </c>
    </row>
    <row r="132" spans="1:46" x14ac:dyDescent="0.35">
      <c r="A132" s="56" t="s">
        <v>950</v>
      </c>
      <c r="B132" s="56">
        <v>8470330</v>
      </c>
      <c r="C132" s="56" t="s">
        <v>199</v>
      </c>
      <c r="D132" s="56">
        <v>425761</v>
      </c>
      <c r="E132" s="56" t="s">
        <v>288</v>
      </c>
      <c r="F132" s="56" t="str">
        <f t="shared" ref="F132:F195" si="2">CONCATENATE(847,".",B132,".",1,".",D132,".","000000",".",H132,".",J132)</f>
        <v>847.8470330.1.425761.000000.847001.200179</v>
      </c>
      <c r="G132" s="56" t="s">
        <v>21</v>
      </c>
      <c r="H132" s="56">
        <v>847001</v>
      </c>
      <c r="I132" s="56" t="s">
        <v>23</v>
      </c>
      <c r="J132" s="56">
        <v>200179</v>
      </c>
      <c r="K132" s="56">
        <v>-3000</v>
      </c>
      <c r="L132" s="56">
        <v>0</v>
      </c>
      <c r="U132" s="57">
        <v>0</v>
      </c>
      <c r="X132" s="56">
        <v>0</v>
      </c>
      <c r="Y132" s="56">
        <v>0</v>
      </c>
      <c r="Z132" s="56">
        <v>0</v>
      </c>
      <c r="AP132" s="56">
        <v>0</v>
      </c>
      <c r="AT132" s="56">
        <v>8470330</v>
      </c>
    </row>
    <row r="133" spans="1:46" x14ac:dyDescent="0.35">
      <c r="A133" s="56" t="s">
        <v>950</v>
      </c>
      <c r="B133" s="56">
        <v>8470330</v>
      </c>
      <c r="C133" s="56" t="s">
        <v>199</v>
      </c>
      <c r="D133" s="56">
        <v>425763</v>
      </c>
      <c r="E133" s="56" t="s">
        <v>129</v>
      </c>
      <c r="F133" s="56" t="str">
        <f t="shared" si="2"/>
        <v>847.8470330.1.425763.000000.847001.200179</v>
      </c>
      <c r="G133" s="56" t="s">
        <v>21</v>
      </c>
      <c r="H133" s="56">
        <v>847001</v>
      </c>
      <c r="I133" s="56" t="s">
        <v>23</v>
      </c>
      <c r="J133" s="56">
        <v>200179</v>
      </c>
      <c r="K133" s="56">
        <v>217038</v>
      </c>
      <c r="L133" s="56">
        <v>180000</v>
      </c>
      <c r="M133" s="56">
        <v>180000</v>
      </c>
      <c r="N133" s="56" t="s">
        <v>2025</v>
      </c>
      <c r="O133" s="56">
        <v>135</v>
      </c>
      <c r="R133" s="56" t="s">
        <v>2349</v>
      </c>
      <c r="S133" s="56">
        <v>135</v>
      </c>
      <c r="T133" s="56">
        <v>3000</v>
      </c>
      <c r="U133" s="57">
        <v>405000</v>
      </c>
      <c r="V133" s="56" t="s">
        <v>2002</v>
      </c>
      <c r="W133" s="56" t="s">
        <v>2003</v>
      </c>
      <c r="X133" s="56">
        <v>364500</v>
      </c>
      <c r="Y133" s="56">
        <v>324000</v>
      </c>
      <c r="Z133" s="56">
        <v>283500</v>
      </c>
      <c r="AA133" s="56" t="s">
        <v>2350</v>
      </c>
      <c r="AB133" s="56" t="s">
        <v>2351</v>
      </c>
      <c r="AC133" s="56" t="s">
        <v>2351</v>
      </c>
      <c r="AD133" s="56">
        <v>0</v>
      </c>
      <c r="AE133" s="56">
        <v>40000</v>
      </c>
      <c r="AF133" s="56">
        <v>40000</v>
      </c>
      <c r="AG133" s="56">
        <v>40000</v>
      </c>
      <c r="AH133" s="56">
        <v>40000</v>
      </c>
      <c r="AI133" s="56">
        <v>40000</v>
      </c>
      <c r="AJ133" s="56">
        <v>40000</v>
      </c>
      <c r="AK133" s="56">
        <v>40000</v>
      </c>
      <c r="AL133" s="56">
        <v>40000</v>
      </c>
      <c r="AM133" s="56">
        <v>40000</v>
      </c>
      <c r="AN133" s="56">
        <v>45000</v>
      </c>
      <c r="AP133" s="56">
        <v>405000</v>
      </c>
      <c r="AQ133" s="56" t="s">
        <v>2029</v>
      </c>
      <c r="AR133" s="56" t="s">
        <v>2348</v>
      </c>
      <c r="AT133" s="56">
        <v>8470330</v>
      </c>
    </row>
    <row r="134" spans="1:46" x14ac:dyDescent="0.35">
      <c r="A134" s="56" t="s">
        <v>950</v>
      </c>
      <c r="B134" s="56">
        <v>8470330</v>
      </c>
      <c r="C134" s="56" t="s">
        <v>199</v>
      </c>
      <c r="D134" s="56">
        <v>425770</v>
      </c>
      <c r="E134" s="56" t="s">
        <v>132</v>
      </c>
      <c r="F134" s="56" t="str">
        <f t="shared" si="2"/>
        <v>847.8470330.1.425770.000000.847001.200179</v>
      </c>
      <c r="G134" s="56" t="s">
        <v>21</v>
      </c>
      <c r="H134" s="56">
        <v>847001</v>
      </c>
      <c r="I134" s="56" t="s">
        <v>23</v>
      </c>
      <c r="J134" s="56">
        <v>200179</v>
      </c>
      <c r="K134" s="56">
        <v>89564.479999999996</v>
      </c>
      <c r="L134" s="56">
        <v>55000</v>
      </c>
      <c r="M134" s="56">
        <v>29000</v>
      </c>
      <c r="N134" s="56" t="s">
        <v>2031</v>
      </c>
      <c r="O134" s="56">
        <v>63</v>
      </c>
      <c r="R134" s="56" t="s">
        <v>2352</v>
      </c>
      <c r="S134" s="56">
        <v>60</v>
      </c>
      <c r="T134" s="56">
        <v>15000</v>
      </c>
      <c r="U134" s="57">
        <v>900000</v>
      </c>
      <c r="V134" s="56" t="s">
        <v>2002</v>
      </c>
      <c r="W134" s="56" t="s">
        <v>2003</v>
      </c>
      <c r="X134" s="56">
        <v>810000</v>
      </c>
      <c r="Y134" s="56">
        <v>720000</v>
      </c>
      <c r="Z134" s="56">
        <v>630000</v>
      </c>
      <c r="AA134" s="56" t="s">
        <v>2353</v>
      </c>
      <c r="AB134" s="56" t="s">
        <v>2354</v>
      </c>
      <c r="AC134" s="56" t="s">
        <v>2355</v>
      </c>
      <c r="AD134" s="56">
        <v>80000</v>
      </c>
      <c r="AE134" s="56">
        <v>80000</v>
      </c>
      <c r="AF134" s="56">
        <v>80000</v>
      </c>
      <c r="AG134" s="56">
        <v>80000</v>
      </c>
      <c r="AH134" s="56">
        <v>80000</v>
      </c>
      <c r="AI134" s="56">
        <v>80000</v>
      </c>
      <c r="AJ134" s="56">
        <v>70000</v>
      </c>
      <c r="AK134" s="56">
        <v>70000</v>
      </c>
      <c r="AL134" s="56">
        <v>70000</v>
      </c>
      <c r="AM134" s="56">
        <v>70000</v>
      </c>
      <c r="AN134" s="56">
        <v>70000</v>
      </c>
      <c r="AO134" s="56">
        <v>70000</v>
      </c>
      <c r="AP134" s="56">
        <v>900000</v>
      </c>
      <c r="AQ134" s="56" t="s">
        <v>2050</v>
      </c>
      <c r="AT134" s="56">
        <v>8470330</v>
      </c>
    </row>
    <row r="135" spans="1:46" x14ac:dyDescent="0.35">
      <c r="A135" s="56" t="s">
        <v>950</v>
      </c>
      <c r="B135" s="56">
        <v>8470330</v>
      </c>
      <c r="C135" s="56" t="s">
        <v>199</v>
      </c>
      <c r="D135" s="56">
        <v>425900</v>
      </c>
      <c r="E135" s="56" t="s">
        <v>40</v>
      </c>
      <c r="F135" s="56" t="str">
        <f t="shared" si="2"/>
        <v>847.8470330.1.425900.000000.847001.200179</v>
      </c>
      <c r="G135" s="56" t="s">
        <v>21</v>
      </c>
      <c r="H135" s="56">
        <v>847001</v>
      </c>
      <c r="I135" s="56" t="s">
        <v>23</v>
      </c>
      <c r="J135" s="56">
        <v>200179</v>
      </c>
      <c r="K135" s="56">
        <v>6982.5</v>
      </c>
      <c r="L135" s="56">
        <v>0</v>
      </c>
      <c r="N135" s="56" t="s">
        <v>2037</v>
      </c>
      <c r="O135" s="56">
        <v>68</v>
      </c>
      <c r="R135" s="56" t="s">
        <v>2356</v>
      </c>
      <c r="S135" s="56">
        <v>8</v>
      </c>
      <c r="T135" s="56">
        <v>2000</v>
      </c>
      <c r="U135" s="57">
        <v>16000</v>
      </c>
      <c r="V135" s="56" t="s">
        <v>2002</v>
      </c>
      <c r="W135" s="56" t="s">
        <v>2003</v>
      </c>
      <c r="X135" s="56">
        <v>14400</v>
      </c>
      <c r="Y135" s="56">
        <v>12800</v>
      </c>
      <c r="Z135" s="56">
        <v>11200</v>
      </c>
      <c r="AA135" s="56" t="s">
        <v>2357</v>
      </c>
      <c r="AB135" s="56" t="s">
        <v>2358</v>
      </c>
      <c r="AC135" s="56" t="s">
        <v>2358</v>
      </c>
      <c r="AD135" s="56">
        <v>2000</v>
      </c>
      <c r="AE135" s="56">
        <v>2000</v>
      </c>
      <c r="AF135" s="56">
        <v>2000</v>
      </c>
      <c r="AG135" s="56">
        <v>2000</v>
      </c>
      <c r="AL135" s="56">
        <v>2000</v>
      </c>
      <c r="AM135" s="56">
        <v>2000</v>
      </c>
      <c r="AN135" s="56">
        <v>2000</v>
      </c>
      <c r="AO135" s="56">
        <v>2000</v>
      </c>
      <c r="AP135" s="56">
        <v>16000</v>
      </c>
      <c r="AQ135" s="56" t="s">
        <v>2050</v>
      </c>
      <c r="AR135" s="56" t="s">
        <v>2359</v>
      </c>
      <c r="AT135" s="56">
        <v>8470330</v>
      </c>
    </row>
    <row r="136" spans="1:46" x14ac:dyDescent="0.35">
      <c r="A136" s="56" t="s">
        <v>950</v>
      </c>
      <c r="B136" s="56">
        <v>8470330</v>
      </c>
      <c r="C136" s="56" t="s">
        <v>199</v>
      </c>
      <c r="D136" s="56">
        <v>426610</v>
      </c>
      <c r="E136" s="56" t="s">
        <v>43</v>
      </c>
      <c r="F136" s="56" t="str">
        <f t="shared" si="2"/>
        <v>847.8470330.1.426610.000000.847001.200179</v>
      </c>
      <c r="G136" s="56" t="s">
        <v>21</v>
      </c>
      <c r="H136" s="56">
        <v>847001</v>
      </c>
      <c r="I136" s="56" t="s">
        <v>23</v>
      </c>
      <c r="J136" s="56">
        <v>200179</v>
      </c>
      <c r="K136" s="56">
        <v>224906.03</v>
      </c>
      <c r="L136" s="56">
        <v>312530</v>
      </c>
      <c r="M136" s="56">
        <v>220000</v>
      </c>
      <c r="N136" s="56" t="s">
        <v>2025</v>
      </c>
      <c r="O136" s="56">
        <v>550</v>
      </c>
      <c r="R136" s="56" t="s">
        <v>2360</v>
      </c>
      <c r="S136" s="56">
        <v>11</v>
      </c>
      <c r="T136" s="56">
        <v>65500</v>
      </c>
      <c r="U136" s="57">
        <v>720500</v>
      </c>
      <c r="V136" s="56" t="s">
        <v>2002</v>
      </c>
      <c r="W136" s="56" t="s">
        <v>2003</v>
      </c>
      <c r="X136" s="56">
        <v>648450</v>
      </c>
      <c r="Y136" s="56">
        <v>576400</v>
      </c>
      <c r="Z136" s="56">
        <v>504349.99999999994</v>
      </c>
      <c r="AA136" s="56" t="s">
        <v>2361</v>
      </c>
      <c r="AB136" s="56" t="s">
        <v>2361</v>
      </c>
      <c r="AC136" s="56" t="s">
        <v>2362</v>
      </c>
      <c r="AF136" s="56">
        <v>300000</v>
      </c>
      <c r="AI136" s="56">
        <v>300000</v>
      </c>
      <c r="AK136" s="56">
        <v>120500</v>
      </c>
      <c r="AP136" s="56">
        <v>720500</v>
      </c>
      <c r="AQ136" s="56" t="s">
        <v>2007</v>
      </c>
      <c r="AR136" s="56" t="s">
        <v>2007</v>
      </c>
      <c r="AT136" s="56">
        <v>8470330</v>
      </c>
    </row>
    <row r="137" spans="1:46" x14ac:dyDescent="0.35">
      <c r="A137" s="56" t="s">
        <v>950</v>
      </c>
      <c r="B137" s="56">
        <v>8470330</v>
      </c>
      <c r="C137" s="56" t="s">
        <v>199</v>
      </c>
      <c r="D137" s="56">
        <v>428090</v>
      </c>
      <c r="E137" s="56" t="s">
        <v>52</v>
      </c>
      <c r="F137" s="56" t="str">
        <f t="shared" si="2"/>
        <v>847.8470330.1.428090.000000.847001.200179</v>
      </c>
      <c r="G137" s="56" t="s">
        <v>21</v>
      </c>
      <c r="H137" s="56">
        <v>847001</v>
      </c>
      <c r="I137" s="56" t="s">
        <v>23</v>
      </c>
      <c r="J137" s="56">
        <v>200179</v>
      </c>
      <c r="K137" s="56">
        <v>0</v>
      </c>
      <c r="L137" s="56">
        <v>0</v>
      </c>
      <c r="U137" s="57">
        <v>0</v>
      </c>
      <c r="X137" s="56">
        <v>0</v>
      </c>
      <c r="Y137" s="56">
        <v>0</v>
      </c>
      <c r="Z137" s="56">
        <v>0</v>
      </c>
      <c r="AP137" s="56">
        <v>0</v>
      </c>
      <c r="AT137" s="56">
        <v>8470330</v>
      </c>
    </row>
    <row r="138" spans="1:46" x14ac:dyDescent="0.35">
      <c r="A138" s="56" t="s">
        <v>950</v>
      </c>
      <c r="B138" s="56">
        <v>8470330</v>
      </c>
      <c r="C138" s="56" t="s">
        <v>199</v>
      </c>
      <c r="D138" s="56">
        <v>428640</v>
      </c>
      <c r="E138" s="56" t="s">
        <v>55</v>
      </c>
      <c r="F138" s="56" t="str">
        <f t="shared" si="2"/>
        <v>847.8470330.1.428640.000000.847001.200179</v>
      </c>
      <c r="G138" s="56" t="s">
        <v>21</v>
      </c>
      <c r="H138" s="56">
        <v>847001</v>
      </c>
      <c r="I138" s="56" t="s">
        <v>23</v>
      </c>
      <c r="J138" s="56">
        <v>200179</v>
      </c>
      <c r="K138" s="56">
        <v>0</v>
      </c>
      <c r="L138" s="56">
        <v>0</v>
      </c>
      <c r="M138" s="56">
        <v>5000</v>
      </c>
      <c r="N138" s="56" t="s">
        <v>2363</v>
      </c>
      <c r="R138" s="56" t="s">
        <v>2364</v>
      </c>
      <c r="S138" s="56">
        <v>2</v>
      </c>
      <c r="T138" s="57">
        <v>151000</v>
      </c>
      <c r="U138" s="57">
        <v>302000</v>
      </c>
      <c r="V138" s="56" t="s">
        <v>2002</v>
      </c>
      <c r="W138" s="56" t="s">
        <v>2003</v>
      </c>
      <c r="X138" s="56">
        <v>271800</v>
      </c>
      <c r="Y138" s="56">
        <v>241600</v>
      </c>
      <c r="Z138" s="56">
        <v>211400</v>
      </c>
      <c r="AA138" s="56" t="s">
        <v>2339</v>
      </c>
      <c r="AB138" s="56" t="s">
        <v>2365</v>
      </c>
      <c r="AC138" s="56" t="s">
        <v>2366</v>
      </c>
      <c r="AI138" s="56">
        <v>2000</v>
      </c>
      <c r="AN138" s="56">
        <v>300000</v>
      </c>
      <c r="AP138" s="56">
        <v>302000</v>
      </c>
      <c r="AQ138" s="56" t="s">
        <v>2007</v>
      </c>
      <c r="AR138" s="56" t="s">
        <v>2007</v>
      </c>
      <c r="AT138" s="56">
        <v>8470330</v>
      </c>
    </row>
    <row r="139" spans="1:46" x14ac:dyDescent="0.35">
      <c r="A139" s="56" t="s">
        <v>950</v>
      </c>
      <c r="B139" s="56">
        <v>8470330</v>
      </c>
      <c r="C139" s="56" t="s">
        <v>199</v>
      </c>
      <c r="D139" s="56">
        <v>432209</v>
      </c>
      <c r="E139" s="56" t="s">
        <v>138</v>
      </c>
      <c r="F139" s="56" t="str">
        <f t="shared" si="2"/>
        <v>847.8470330.1.432209.000000.847001.200179</v>
      </c>
      <c r="G139" s="56" t="s">
        <v>21</v>
      </c>
      <c r="H139" s="56">
        <v>847001</v>
      </c>
      <c r="I139" s="56" t="s">
        <v>23</v>
      </c>
      <c r="J139" s="56">
        <v>200179</v>
      </c>
      <c r="N139" s="56" t="s">
        <v>2025</v>
      </c>
      <c r="O139" s="56">
        <v>550</v>
      </c>
      <c r="R139" s="56" t="s">
        <v>2367</v>
      </c>
      <c r="S139" s="56">
        <v>2</v>
      </c>
      <c r="T139" s="56">
        <v>33700</v>
      </c>
      <c r="U139" s="57">
        <v>67400</v>
      </c>
      <c r="V139" s="56" t="s">
        <v>2002</v>
      </c>
      <c r="W139" s="56" t="s">
        <v>2003</v>
      </c>
      <c r="X139" s="56">
        <v>60660</v>
      </c>
      <c r="Y139" s="56">
        <v>53920</v>
      </c>
      <c r="Z139" s="56">
        <v>47180</v>
      </c>
      <c r="AA139" s="56" t="s">
        <v>2368</v>
      </c>
      <c r="AB139" s="56" t="s">
        <v>2369</v>
      </c>
      <c r="AC139" s="56" t="s">
        <v>2370</v>
      </c>
      <c r="AH139" s="56">
        <v>20400</v>
      </c>
      <c r="AI139" s="56">
        <v>47000</v>
      </c>
      <c r="AP139" s="56">
        <v>67400</v>
      </c>
      <c r="AQ139" s="56" t="s">
        <v>2007</v>
      </c>
      <c r="AR139" s="56" t="s">
        <v>2007</v>
      </c>
      <c r="AT139" s="56">
        <v>8470330</v>
      </c>
    </row>
    <row r="140" spans="1:46" x14ac:dyDescent="0.35">
      <c r="A140" s="56" t="s">
        <v>950</v>
      </c>
      <c r="B140" s="56">
        <v>8470330</v>
      </c>
      <c r="C140" s="56" t="s">
        <v>199</v>
      </c>
      <c r="D140" s="56">
        <v>435340</v>
      </c>
      <c r="E140" s="56" t="s">
        <v>239</v>
      </c>
      <c r="F140" s="56" t="str">
        <f t="shared" si="2"/>
        <v>847.8470330.1.435340.000000.847001.200179</v>
      </c>
      <c r="G140" s="56" t="s">
        <v>21</v>
      </c>
      <c r="H140" s="56">
        <v>847001</v>
      </c>
      <c r="I140" s="56" t="s">
        <v>23</v>
      </c>
      <c r="J140" s="56">
        <v>200179</v>
      </c>
      <c r="K140" s="56">
        <v>0</v>
      </c>
      <c r="L140" s="56">
        <v>0</v>
      </c>
      <c r="U140" s="57">
        <v>0</v>
      </c>
      <c r="X140" s="56">
        <v>0</v>
      </c>
      <c r="Y140" s="56">
        <v>0</v>
      </c>
      <c r="Z140" s="56">
        <v>0</v>
      </c>
      <c r="AP140" s="56">
        <v>0</v>
      </c>
      <c r="AT140" s="56">
        <v>8470330</v>
      </c>
    </row>
    <row r="141" spans="1:46" x14ac:dyDescent="0.35">
      <c r="A141" s="56" t="s">
        <v>950</v>
      </c>
      <c r="B141" s="56">
        <v>8470330</v>
      </c>
      <c r="C141" s="56" t="s">
        <v>199</v>
      </c>
      <c r="D141" s="56">
        <v>435350</v>
      </c>
      <c r="E141" s="56" t="s">
        <v>144</v>
      </c>
      <c r="F141" s="56" t="str">
        <f t="shared" si="2"/>
        <v>847.8470330.1.435350.000000.847001.200179</v>
      </c>
      <c r="G141" s="56" t="s">
        <v>21</v>
      </c>
      <c r="H141" s="56">
        <v>847001</v>
      </c>
      <c r="I141" s="56" t="s">
        <v>23</v>
      </c>
      <c r="J141" s="56">
        <v>200179</v>
      </c>
      <c r="K141" s="56">
        <v>269679.27</v>
      </c>
      <c r="L141" s="56">
        <v>55615</v>
      </c>
      <c r="M141" s="56">
        <v>80000</v>
      </c>
      <c r="N141" s="56" t="s">
        <v>2031</v>
      </c>
      <c r="O141" s="56">
        <v>60</v>
      </c>
      <c r="R141" s="56" t="s">
        <v>2371</v>
      </c>
      <c r="S141" s="56">
        <v>60</v>
      </c>
      <c r="T141" s="56">
        <v>7000</v>
      </c>
      <c r="U141" s="57">
        <v>420000</v>
      </c>
      <c r="V141" s="56" t="s">
        <v>2002</v>
      </c>
      <c r="W141" s="56" t="s">
        <v>2003</v>
      </c>
      <c r="X141" s="56">
        <v>378000</v>
      </c>
      <c r="Y141" s="56">
        <v>336000</v>
      </c>
      <c r="Z141" s="56">
        <v>294000</v>
      </c>
      <c r="AA141" s="56" t="s">
        <v>2339</v>
      </c>
      <c r="AB141" s="56" t="s">
        <v>2372</v>
      </c>
      <c r="AC141" s="56" t="s">
        <v>2373</v>
      </c>
      <c r="AD141" s="56">
        <v>35000</v>
      </c>
      <c r="AE141" s="56">
        <v>35000</v>
      </c>
      <c r="AF141" s="56">
        <v>35000</v>
      </c>
      <c r="AG141" s="56">
        <v>35000</v>
      </c>
      <c r="AH141" s="56">
        <v>35000</v>
      </c>
      <c r="AI141" s="56">
        <v>35000</v>
      </c>
      <c r="AJ141" s="56">
        <v>35000</v>
      </c>
      <c r="AK141" s="56">
        <v>35000</v>
      </c>
      <c r="AL141" s="56">
        <v>35000</v>
      </c>
      <c r="AM141" s="56">
        <v>35000</v>
      </c>
      <c r="AN141" s="56">
        <v>35000</v>
      </c>
      <c r="AO141" s="56">
        <v>35000</v>
      </c>
      <c r="AP141" s="56">
        <v>420000</v>
      </c>
      <c r="AQ141" s="56" t="s">
        <v>2034</v>
      </c>
      <c r="AR141" s="56" t="s">
        <v>2034</v>
      </c>
      <c r="AT141" s="56">
        <v>8470330</v>
      </c>
    </row>
    <row r="142" spans="1:46" x14ac:dyDescent="0.35">
      <c r="A142" s="56" t="s">
        <v>950</v>
      </c>
      <c r="B142" s="56">
        <v>8470330</v>
      </c>
      <c r="C142" s="56" t="s">
        <v>199</v>
      </c>
      <c r="D142" s="56">
        <v>435508</v>
      </c>
      <c r="E142" s="56" t="s">
        <v>147</v>
      </c>
      <c r="F142" s="56" t="str">
        <f t="shared" si="2"/>
        <v>847.8470330.1.435508.000000.847001.200179</v>
      </c>
      <c r="G142" s="56" t="s">
        <v>21</v>
      </c>
      <c r="H142" s="56">
        <v>847001</v>
      </c>
      <c r="I142" s="56" t="s">
        <v>23</v>
      </c>
      <c r="J142" s="56">
        <v>200179</v>
      </c>
      <c r="K142" s="56">
        <v>19879.82</v>
      </c>
      <c r="L142" s="56">
        <v>32000</v>
      </c>
      <c r="M142" s="56">
        <v>35000</v>
      </c>
      <c r="O142" s="56">
        <v>550</v>
      </c>
      <c r="R142" s="56" t="s">
        <v>2374</v>
      </c>
      <c r="S142" s="56">
        <v>20</v>
      </c>
      <c r="T142" s="56">
        <v>1000</v>
      </c>
      <c r="U142" s="57">
        <v>20000</v>
      </c>
      <c r="V142" s="56" t="s">
        <v>2002</v>
      </c>
      <c r="W142" s="56" t="s">
        <v>2003</v>
      </c>
      <c r="X142" s="56">
        <v>18000</v>
      </c>
      <c r="Y142" s="56">
        <v>16000</v>
      </c>
      <c r="Z142" s="56">
        <v>14000</v>
      </c>
      <c r="AA142" s="56" t="s">
        <v>2339</v>
      </c>
      <c r="AB142" s="56" t="s">
        <v>2375</v>
      </c>
      <c r="AC142" s="56" t="s">
        <v>2376</v>
      </c>
      <c r="AH142" s="56">
        <v>10000</v>
      </c>
      <c r="AM142" s="56">
        <v>10000</v>
      </c>
      <c r="AP142" s="56">
        <v>20000</v>
      </c>
      <c r="AQ142" s="56" t="s">
        <v>2007</v>
      </c>
      <c r="AR142" s="56" t="s">
        <v>2007</v>
      </c>
      <c r="AT142" s="56">
        <v>8470330</v>
      </c>
    </row>
    <row r="143" spans="1:46" x14ac:dyDescent="0.35">
      <c r="A143" s="56" t="s">
        <v>950</v>
      </c>
      <c r="B143" s="56">
        <v>8470330</v>
      </c>
      <c r="C143" s="56" t="s">
        <v>199</v>
      </c>
      <c r="D143" s="56">
        <v>436110</v>
      </c>
      <c r="E143" s="56" t="s">
        <v>64</v>
      </c>
      <c r="F143" s="56" t="str">
        <f t="shared" si="2"/>
        <v>847.8470330.1.436110.000000.847001.200179</v>
      </c>
      <c r="G143" s="56" t="s">
        <v>21</v>
      </c>
      <c r="H143" s="56">
        <v>847001</v>
      </c>
      <c r="I143" s="56" t="s">
        <v>23</v>
      </c>
      <c r="J143" s="56">
        <v>200179</v>
      </c>
      <c r="K143" s="56">
        <v>0</v>
      </c>
      <c r="L143" s="56">
        <v>0</v>
      </c>
      <c r="U143" s="57">
        <v>0</v>
      </c>
      <c r="X143" s="56">
        <v>0</v>
      </c>
      <c r="Y143" s="56">
        <v>0</v>
      </c>
      <c r="Z143" s="56">
        <v>0</v>
      </c>
      <c r="AP143" s="56">
        <v>0</v>
      </c>
      <c r="AT143" s="56">
        <v>8470330</v>
      </c>
    </row>
    <row r="144" spans="1:46" x14ac:dyDescent="0.35">
      <c r="A144" s="56" t="s">
        <v>950</v>
      </c>
      <c r="B144" s="56">
        <v>8470330</v>
      </c>
      <c r="C144" s="56" t="s">
        <v>199</v>
      </c>
      <c r="D144" s="56">
        <v>436600</v>
      </c>
      <c r="E144" s="56" t="s">
        <v>163</v>
      </c>
      <c r="F144" s="56" t="str">
        <f t="shared" si="2"/>
        <v>847.8470330.1.436600.000000.847001.200179</v>
      </c>
      <c r="G144" s="56" t="s">
        <v>21</v>
      </c>
      <c r="H144" s="56">
        <v>847001</v>
      </c>
      <c r="I144" s="56" t="s">
        <v>23</v>
      </c>
      <c r="J144" s="56">
        <v>200179</v>
      </c>
      <c r="K144" s="56">
        <v>0</v>
      </c>
      <c r="L144" s="56">
        <v>0</v>
      </c>
      <c r="M144" s="56">
        <v>20000</v>
      </c>
      <c r="N144" s="56" t="s">
        <v>2025</v>
      </c>
      <c r="O144" s="56">
        <v>550</v>
      </c>
      <c r="R144" s="56" t="s">
        <v>2377</v>
      </c>
      <c r="S144" s="56">
        <v>20</v>
      </c>
      <c r="T144" s="56">
        <v>3000</v>
      </c>
      <c r="U144" s="56">
        <v>60000</v>
      </c>
      <c r="V144" s="56" t="s">
        <v>2002</v>
      </c>
      <c r="W144" s="56" t="s">
        <v>2003</v>
      </c>
      <c r="X144" s="56">
        <v>54000</v>
      </c>
      <c r="Y144" s="56">
        <v>48000</v>
      </c>
      <c r="Z144" s="56">
        <v>42000</v>
      </c>
      <c r="AE144" s="56">
        <v>15000</v>
      </c>
      <c r="AI144" s="56">
        <v>15000</v>
      </c>
      <c r="AM144" s="56">
        <v>30000</v>
      </c>
      <c r="AP144" s="56">
        <v>60000</v>
      </c>
      <c r="AQ144" s="56" t="s">
        <v>2007</v>
      </c>
      <c r="AR144" s="56" t="s">
        <v>2007</v>
      </c>
      <c r="AS144" s="56" t="s">
        <v>2378</v>
      </c>
      <c r="AT144" s="56">
        <v>8470330</v>
      </c>
    </row>
    <row r="145" spans="1:46" x14ac:dyDescent="0.35">
      <c r="A145" s="56" t="s">
        <v>950</v>
      </c>
      <c r="B145" s="56">
        <v>8470330</v>
      </c>
      <c r="C145" s="56" t="s">
        <v>199</v>
      </c>
      <c r="D145" s="56">
        <v>492316</v>
      </c>
      <c r="E145" s="56" t="s">
        <v>138</v>
      </c>
      <c r="F145" s="56" t="str">
        <f t="shared" si="2"/>
        <v>847.8470330.1.492316.000000.847001.300180</v>
      </c>
      <c r="G145" s="56" t="s">
        <v>21</v>
      </c>
      <c r="H145" s="56">
        <v>847001</v>
      </c>
      <c r="I145" s="56" t="s">
        <v>863</v>
      </c>
      <c r="J145" s="56">
        <v>300180</v>
      </c>
      <c r="K145" s="56">
        <v>585058.63</v>
      </c>
      <c r="L145" s="56">
        <v>233948</v>
      </c>
      <c r="M145" s="56">
        <v>300000</v>
      </c>
      <c r="N145" s="56" t="s">
        <v>2025</v>
      </c>
      <c r="O145" s="56">
        <v>550</v>
      </c>
      <c r="R145" s="56" t="s">
        <v>2379</v>
      </c>
      <c r="S145" s="56">
        <v>4</v>
      </c>
      <c r="T145" s="56">
        <v>166000</v>
      </c>
      <c r="U145" s="57">
        <v>664000</v>
      </c>
      <c r="V145" s="56" t="s">
        <v>2002</v>
      </c>
      <c r="W145" s="56" t="s">
        <v>2003</v>
      </c>
      <c r="X145" s="56">
        <v>597600</v>
      </c>
      <c r="Y145" s="56">
        <v>531200</v>
      </c>
      <c r="Z145" s="56">
        <v>464799.99999999994</v>
      </c>
      <c r="AF145" s="56">
        <v>300000</v>
      </c>
      <c r="AG145" s="56">
        <v>364000</v>
      </c>
      <c r="AP145" s="56">
        <v>664000</v>
      </c>
      <c r="AQ145" s="56" t="s">
        <v>2007</v>
      </c>
      <c r="AR145" s="56" t="s">
        <v>2007</v>
      </c>
      <c r="AT145" s="56">
        <v>8470330</v>
      </c>
    </row>
    <row r="146" spans="1:46" x14ac:dyDescent="0.35">
      <c r="A146" s="56" t="s">
        <v>950</v>
      </c>
      <c r="B146" s="56">
        <v>8470335</v>
      </c>
      <c r="C146" s="56" t="s">
        <v>208</v>
      </c>
      <c r="D146" s="56">
        <v>420550</v>
      </c>
      <c r="E146" s="56" t="s">
        <v>18</v>
      </c>
      <c r="F146" s="56" t="str">
        <f t="shared" si="2"/>
        <v>847.8470335.1.420550.000000.847001.200179</v>
      </c>
      <c r="G146" s="56" t="s">
        <v>21</v>
      </c>
      <c r="H146" s="56">
        <v>847001</v>
      </c>
      <c r="I146" s="56" t="s">
        <v>23</v>
      </c>
      <c r="J146" s="56">
        <v>200179</v>
      </c>
      <c r="K146" s="56">
        <v>0</v>
      </c>
      <c r="L146" s="56">
        <v>0</v>
      </c>
      <c r="N146" s="56" t="s">
        <v>2013</v>
      </c>
      <c r="O146" s="56">
        <v>2</v>
      </c>
      <c r="P146" s="56" t="s">
        <v>2380</v>
      </c>
      <c r="Q146" s="56">
        <v>110</v>
      </c>
      <c r="R146" s="56" t="s">
        <v>2381</v>
      </c>
      <c r="S146" s="56">
        <v>2</v>
      </c>
      <c r="T146" s="57">
        <v>5000</v>
      </c>
      <c r="U146" s="57">
        <v>10000</v>
      </c>
      <c r="V146" s="56" t="s">
        <v>2113</v>
      </c>
      <c r="W146" s="56" t="s">
        <v>2003</v>
      </c>
      <c r="X146" s="56">
        <v>9000</v>
      </c>
      <c r="Y146" s="56">
        <v>8000</v>
      </c>
      <c r="Z146" s="56">
        <v>7000</v>
      </c>
      <c r="AA146" s="56" t="s">
        <v>2382</v>
      </c>
      <c r="AB146" s="56" t="s">
        <v>2383</v>
      </c>
      <c r="AC146" s="56" t="s">
        <v>2384</v>
      </c>
      <c r="AF146" s="56">
        <v>5000</v>
      </c>
      <c r="AM146" s="56">
        <v>5000</v>
      </c>
      <c r="AP146" s="56">
        <v>10000</v>
      </c>
      <c r="AQ146" s="56" t="s">
        <v>2007</v>
      </c>
      <c r="AR146" s="56" t="s">
        <v>2385</v>
      </c>
      <c r="AS146" s="56" t="s">
        <v>2386</v>
      </c>
      <c r="AT146" s="56">
        <v>8470335</v>
      </c>
    </row>
    <row r="147" spans="1:46" x14ac:dyDescent="0.35">
      <c r="A147" s="56" t="s">
        <v>950</v>
      </c>
      <c r="B147" s="56">
        <v>8470335</v>
      </c>
      <c r="C147" s="56" t="s">
        <v>208</v>
      </c>
      <c r="D147" s="56">
        <v>425510</v>
      </c>
      <c r="E147" s="56" t="s">
        <v>37</v>
      </c>
      <c r="F147" s="56" t="str">
        <f t="shared" si="2"/>
        <v>847.8470335.1.425510.000000.847001.200179</v>
      </c>
      <c r="G147" s="56" t="s">
        <v>21</v>
      </c>
      <c r="H147" s="56">
        <v>847001</v>
      </c>
      <c r="I147" s="56" t="s">
        <v>23</v>
      </c>
      <c r="J147" s="56">
        <v>200179</v>
      </c>
      <c r="K147" s="56">
        <v>0</v>
      </c>
      <c r="L147" s="56">
        <v>0</v>
      </c>
      <c r="N147" s="56" t="s">
        <v>2025</v>
      </c>
      <c r="O147" s="56">
        <v>220</v>
      </c>
      <c r="P147" s="56" t="s">
        <v>2024</v>
      </c>
      <c r="Q147" s="56">
        <v>10</v>
      </c>
      <c r="R147" s="56" t="s">
        <v>2387</v>
      </c>
      <c r="S147" s="56">
        <v>10</v>
      </c>
      <c r="T147" s="56">
        <v>2000</v>
      </c>
      <c r="U147" s="56">
        <v>20000</v>
      </c>
      <c r="V147" s="56" t="s">
        <v>2002</v>
      </c>
      <c r="W147" s="56" t="s">
        <v>2003</v>
      </c>
      <c r="X147" s="56">
        <v>18000</v>
      </c>
      <c r="Y147" s="56">
        <v>16000</v>
      </c>
      <c r="Z147" s="56">
        <v>14000</v>
      </c>
      <c r="AA147" s="56" t="s">
        <v>2388</v>
      </c>
      <c r="AB147" s="56" t="s">
        <v>2389</v>
      </c>
      <c r="AC147" s="56" t="s">
        <v>2390</v>
      </c>
      <c r="AF147" s="56">
        <v>4000</v>
      </c>
      <c r="AG147" s="56">
        <v>4000</v>
      </c>
      <c r="AI147" s="56">
        <v>4000</v>
      </c>
      <c r="AK147" s="56">
        <v>4000</v>
      </c>
      <c r="AM147" s="56">
        <v>4000</v>
      </c>
      <c r="AP147" s="56">
        <v>20000</v>
      </c>
      <c r="AQ147" s="56" t="s">
        <v>2050</v>
      </c>
      <c r="AR147" s="56" t="s">
        <v>2391</v>
      </c>
      <c r="AS147" s="56" t="s">
        <v>2392</v>
      </c>
      <c r="AT147" s="56">
        <v>8470335</v>
      </c>
    </row>
    <row r="148" spans="1:46" x14ac:dyDescent="0.35">
      <c r="A148" s="56" t="s">
        <v>950</v>
      </c>
      <c r="B148" s="56">
        <v>8470335</v>
      </c>
      <c r="C148" s="56" t="s">
        <v>208</v>
      </c>
      <c r="D148" s="56">
        <v>425760</v>
      </c>
      <c r="E148" s="56" t="s">
        <v>169</v>
      </c>
      <c r="F148" s="56" t="str">
        <f t="shared" si="2"/>
        <v>847.8470335.1.425760.000000.847001.200179</v>
      </c>
      <c r="G148" s="56" t="s">
        <v>21</v>
      </c>
      <c r="H148" s="56">
        <v>847001</v>
      </c>
      <c r="I148" s="56" t="s">
        <v>23</v>
      </c>
      <c r="J148" s="56">
        <v>200179</v>
      </c>
      <c r="K148" s="56">
        <v>2400</v>
      </c>
      <c r="L148" s="56">
        <v>0</v>
      </c>
      <c r="N148" s="56" t="s">
        <v>2025</v>
      </c>
      <c r="O148" s="56">
        <v>220</v>
      </c>
      <c r="P148" s="56" t="s">
        <v>2024</v>
      </c>
      <c r="Q148" s="56">
        <v>4</v>
      </c>
      <c r="R148" s="56" t="s">
        <v>2393</v>
      </c>
      <c r="S148" s="56">
        <v>4</v>
      </c>
      <c r="T148" s="56">
        <v>2500</v>
      </c>
      <c r="U148" s="56">
        <v>10000</v>
      </c>
      <c r="V148" s="56" t="s">
        <v>2002</v>
      </c>
      <c r="W148" s="56" t="s">
        <v>2003</v>
      </c>
      <c r="X148" s="56">
        <v>9000</v>
      </c>
      <c r="Y148" s="56">
        <v>8000</v>
      </c>
      <c r="Z148" s="56">
        <v>7000</v>
      </c>
      <c r="AA148" s="56" t="s">
        <v>2394</v>
      </c>
      <c r="AB148" s="56" t="s">
        <v>2395</v>
      </c>
      <c r="AC148" s="56" t="s">
        <v>2396</v>
      </c>
      <c r="AE148" s="56">
        <v>2500</v>
      </c>
      <c r="AG148" s="56">
        <v>2500</v>
      </c>
      <c r="AL148" s="56">
        <v>2500</v>
      </c>
      <c r="AN148" s="56">
        <v>2500</v>
      </c>
      <c r="AP148" s="56">
        <v>10000</v>
      </c>
      <c r="AQ148" s="56" t="s">
        <v>2007</v>
      </c>
      <c r="AR148" s="56" t="s">
        <v>2397</v>
      </c>
      <c r="AS148" s="56" t="s">
        <v>2398</v>
      </c>
      <c r="AT148" s="56">
        <v>8470335</v>
      </c>
    </row>
    <row r="149" spans="1:46" x14ac:dyDescent="0.35">
      <c r="A149" s="56" t="s">
        <v>950</v>
      </c>
      <c r="B149" s="56">
        <v>8470335</v>
      </c>
      <c r="C149" s="56" t="s">
        <v>208</v>
      </c>
      <c r="D149" s="56">
        <v>425763</v>
      </c>
      <c r="E149" s="56" t="s">
        <v>129</v>
      </c>
      <c r="F149" s="56" t="str">
        <f t="shared" si="2"/>
        <v>847.8470335.1.425763.000000.847001.200179</v>
      </c>
      <c r="G149" s="56" t="s">
        <v>21</v>
      </c>
      <c r="H149" s="56">
        <v>847001</v>
      </c>
      <c r="I149" s="56" t="s">
        <v>23</v>
      </c>
      <c r="J149" s="56">
        <v>200179</v>
      </c>
      <c r="K149" s="56">
        <v>40125.89</v>
      </c>
      <c r="L149" s="56">
        <v>25000</v>
      </c>
      <c r="M149" s="56">
        <v>25000</v>
      </c>
      <c r="N149" s="56" t="s">
        <v>2025</v>
      </c>
      <c r="O149" s="56">
        <v>25</v>
      </c>
      <c r="P149" s="56" t="s">
        <v>1998</v>
      </c>
      <c r="Q149" s="56">
        <v>25</v>
      </c>
      <c r="R149" s="56" t="s">
        <v>2399</v>
      </c>
      <c r="S149" s="56">
        <v>25</v>
      </c>
      <c r="T149" s="56">
        <v>2000</v>
      </c>
      <c r="U149" s="56">
        <v>50000</v>
      </c>
      <c r="V149" s="56" t="s">
        <v>2002</v>
      </c>
      <c r="W149" s="56" t="s">
        <v>2003</v>
      </c>
      <c r="X149" s="56">
        <v>45000</v>
      </c>
      <c r="Y149" s="56">
        <v>40000</v>
      </c>
      <c r="Z149" s="56">
        <v>35000</v>
      </c>
      <c r="AA149" s="56" t="s">
        <v>2400</v>
      </c>
      <c r="AB149" s="56" t="s">
        <v>2401</v>
      </c>
      <c r="AC149" s="56" t="s">
        <v>2401</v>
      </c>
      <c r="AE149" s="56">
        <v>24000</v>
      </c>
      <c r="AL149" s="56">
        <v>26000</v>
      </c>
      <c r="AP149" s="56">
        <v>50000</v>
      </c>
      <c r="AQ149" s="56" t="s">
        <v>2029</v>
      </c>
      <c r="AR149" s="56" t="s">
        <v>2402</v>
      </c>
      <c r="AS149" s="56" t="s">
        <v>2403</v>
      </c>
      <c r="AT149" s="56">
        <v>8470335</v>
      </c>
    </row>
    <row r="150" spans="1:46" x14ac:dyDescent="0.35">
      <c r="A150" s="56" t="s">
        <v>950</v>
      </c>
      <c r="B150" s="56">
        <v>8470335</v>
      </c>
      <c r="C150" s="56" t="s">
        <v>208</v>
      </c>
      <c r="D150" s="56">
        <v>425770</v>
      </c>
      <c r="E150" s="56" t="s">
        <v>132</v>
      </c>
      <c r="F150" s="56" t="str">
        <f t="shared" si="2"/>
        <v>847.8470335.1.425770.000000.847001.200179</v>
      </c>
      <c r="G150" s="56" t="s">
        <v>21</v>
      </c>
      <c r="H150" s="56">
        <v>847001</v>
      </c>
      <c r="I150" s="56" t="s">
        <v>23</v>
      </c>
      <c r="J150" s="56">
        <v>200179</v>
      </c>
      <c r="K150" s="56">
        <v>54554.559999999998</v>
      </c>
      <c r="L150" s="56">
        <v>75000</v>
      </c>
      <c r="M150" s="56">
        <v>75000</v>
      </c>
      <c r="N150" s="56" t="s">
        <v>2031</v>
      </c>
      <c r="O150" s="56">
        <v>18</v>
      </c>
      <c r="P150" s="56" t="s">
        <v>1998</v>
      </c>
      <c r="Q150" s="56">
        <v>18</v>
      </c>
      <c r="R150" s="56" t="s">
        <v>2404</v>
      </c>
      <c r="S150" s="56">
        <v>18</v>
      </c>
      <c r="T150" s="56">
        <v>15000</v>
      </c>
      <c r="U150" s="56">
        <v>270000</v>
      </c>
      <c r="V150" s="56" t="s">
        <v>2002</v>
      </c>
      <c r="W150" s="56" t="s">
        <v>2003</v>
      </c>
      <c r="X150" s="56">
        <v>243000</v>
      </c>
      <c r="Y150" s="56">
        <v>216000</v>
      </c>
      <c r="Z150" s="56">
        <v>189000</v>
      </c>
      <c r="AA150" s="56" t="s">
        <v>2405</v>
      </c>
      <c r="AB150" s="56" t="s">
        <v>2406</v>
      </c>
      <c r="AC150" s="56" t="s">
        <v>2407</v>
      </c>
      <c r="AG150" s="56">
        <v>45000</v>
      </c>
      <c r="AH150" s="56">
        <v>45000</v>
      </c>
      <c r="AI150" s="56">
        <v>45000</v>
      </c>
      <c r="AJ150" s="56">
        <v>45000</v>
      </c>
      <c r="AK150" s="56">
        <v>45000</v>
      </c>
      <c r="AM150" s="56">
        <v>45000</v>
      </c>
      <c r="AP150" s="56">
        <v>270000</v>
      </c>
      <c r="AQ150" s="56" t="s">
        <v>2034</v>
      </c>
      <c r="AR150" s="56" t="s">
        <v>2408</v>
      </c>
      <c r="AS150" s="56" t="s">
        <v>2409</v>
      </c>
      <c r="AT150" s="56">
        <v>8470335</v>
      </c>
    </row>
    <row r="151" spans="1:46" x14ac:dyDescent="0.35">
      <c r="A151" s="56" t="s">
        <v>950</v>
      </c>
      <c r="B151" s="56">
        <v>8470335</v>
      </c>
      <c r="C151" s="56" t="s">
        <v>208</v>
      </c>
      <c r="D151" s="56">
        <v>425900</v>
      </c>
      <c r="E151" s="56" t="s">
        <v>40</v>
      </c>
      <c r="F151" s="56" t="str">
        <f t="shared" si="2"/>
        <v>847.8470335.1.425900.000000.847001.200179</v>
      </c>
      <c r="G151" s="56" t="s">
        <v>21</v>
      </c>
      <c r="H151" s="56">
        <v>847001</v>
      </c>
      <c r="I151" s="56" t="s">
        <v>23</v>
      </c>
      <c r="J151" s="56">
        <v>200179</v>
      </c>
      <c r="K151" s="56">
        <v>4446.75</v>
      </c>
      <c r="L151" s="56">
        <v>0</v>
      </c>
      <c r="N151" s="56" t="s">
        <v>2037</v>
      </c>
      <c r="O151" s="56">
        <v>240</v>
      </c>
      <c r="P151" s="56" t="s">
        <v>1998</v>
      </c>
      <c r="Q151" s="56">
        <v>4</v>
      </c>
      <c r="R151" s="56" t="s">
        <v>2410</v>
      </c>
      <c r="S151" s="56">
        <v>4</v>
      </c>
      <c r="T151" s="56">
        <v>5000</v>
      </c>
      <c r="U151" s="57">
        <v>20000</v>
      </c>
      <c r="V151" s="56" t="s">
        <v>2002</v>
      </c>
      <c r="W151" s="56" t="s">
        <v>2003</v>
      </c>
      <c r="X151" s="56">
        <v>18000</v>
      </c>
      <c r="Y151" s="56">
        <v>16000</v>
      </c>
      <c r="Z151" s="56">
        <v>14000</v>
      </c>
      <c r="AA151" s="56" t="s">
        <v>2411</v>
      </c>
      <c r="AB151" s="56" t="s">
        <v>2412</v>
      </c>
      <c r="AC151" s="56" t="s">
        <v>2413</v>
      </c>
      <c r="AE151" s="56">
        <v>5000</v>
      </c>
      <c r="AH151" s="56">
        <v>5000</v>
      </c>
      <c r="AK151" s="56">
        <v>5000</v>
      </c>
      <c r="AN151" s="56">
        <v>5000</v>
      </c>
      <c r="AP151" s="56">
        <v>20000</v>
      </c>
      <c r="AQ151" s="56" t="s">
        <v>2007</v>
      </c>
      <c r="AR151" s="56" t="s">
        <v>2397</v>
      </c>
      <c r="AT151" s="56">
        <v>8470335</v>
      </c>
    </row>
    <row r="152" spans="1:46" x14ac:dyDescent="0.35">
      <c r="A152" s="56" t="s">
        <v>950</v>
      </c>
      <c r="B152" s="56">
        <v>8470335</v>
      </c>
      <c r="C152" s="56" t="s">
        <v>208</v>
      </c>
      <c r="D152" s="56">
        <v>426610</v>
      </c>
      <c r="E152" s="56" t="s">
        <v>43</v>
      </c>
      <c r="F152" s="56" t="str">
        <f t="shared" si="2"/>
        <v>847.8470335.1.426610.000000.847001.200179</v>
      </c>
      <c r="G152" s="56" t="s">
        <v>21</v>
      </c>
      <c r="H152" s="56">
        <v>847001</v>
      </c>
      <c r="I152" s="56" t="s">
        <v>23</v>
      </c>
      <c r="J152" s="56">
        <v>200179</v>
      </c>
      <c r="K152" s="56">
        <v>124805.06</v>
      </c>
      <c r="L152" s="56">
        <v>149370</v>
      </c>
      <c r="M152" s="56">
        <v>149370</v>
      </c>
      <c r="N152" s="56" t="s">
        <v>2414</v>
      </c>
      <c r="O152" s="56">
        <v>25</v>
      </c>
      <c r="P152" s="56" t="s">
        <v>2024</v>
      </c>
      <c r="Q152" s="56">
        <v>25</v>
      </c>
      <c r="R152" s="56" t="s">
        <v>2415</v>
      </c>
      <c r="S152" s="56">
        <v>25</v>
      </c>
      <c r="T152" s="56">
        <v>5974.8</v>
      </c>
      <c r="U152" s="57">
        <v>150257</v>
      </c>
      <c r="V152" s="56" t="s">
        <v>2002</v>
      </c>
      <c r="W152" s="56" t="s">
        <v>2003</v>
      </c>
      <c r="X152" s="56">
        <v>134433</v>
      </c>
      <c r="Y152" s="56">
        <v>119496</v>
      </c>
      <c r="Z152" s="56">
        <v>104559</v>
      </c>
      <c r="AA152" s="56" t="s">
        <v>2416</v>
      </c>
      <c r="AB152" s="56" t="s">
        <v>2417</v>
      </c>
      <c r="AC152" s="56" t="s">
        <v>2417</v>
      </c>
      <c r="AF152" s="56">
        <v>150257</v>
      </c>
      <c r="AP152" s="56">
        <v>150257</v>
      </c>
      <c r="AQ152" s="56" t="s">
        <v>2056</v>
      </c>
      <c r="AR152" s="56" t="s">
        <v>2418</v>
      </c>
      <c r="AT152" s="56">
        <v>8470335</v>
      </c>
    </row>
    <row r="153" spans="1:46" x14ac:dyDescent="0.35">
      <c r="A153" s="56" t="s">
        <v>950</v>
      </c>
      <c r="B153" s="56">
        <v>8470335</v>
      </c>
      <c r="C153" s="56" t="s">
        <v>208</v>
      </c>
      <c r="D153" s="56">
        <v>428090</v>
      </c>
      <c r="E153" s="56" t="s">
        <v>52</v>
      </c>
      <c r="F153" s="56" t="str">
        <f t="shared" si="2"/>
        <v>847.8470335.1.428090.000000.847001.200179</v>
      </c>
      <c r="G153" s="56" t="s">
        <v>21</v>
      </c>
      <c r="H153" s="56">
        <v>847001</v>
      </c>
      <c r="I153" s="56" t="s">
        <v>23</v>
      </c>
      <c r="J153" s="56">
        <v>200179</v>
      </c>
      <c r="K153" s="56">
        <v>0</v>
      </c>
      <c r="L153" s="56">
        <v>0</v>
      </c>
      <c r="N153" s="56" t="s">
        <v>2000</v>
      </c>
      <c r="O153" s="56">
        <v>1</v>
      </c>
      <c r="P153" s="56" t="s">
        <v>2047</v>
      </c>
      <c r="Q153" s="56">
        <v>1</v>
      </c>
      <c r="R153" s="56" t="s">
        <v>2419</v>
      </c>
      <c r="S153" s="56">
        <v>1</v>
      </c>
      <c r="T153" s="56">
        <v>40000</v>
      </c>
      <c r="U153" s="56">
        <v>40000</v>
      </c>
      <c r="V153" s="56" t="s">
        <v>2113</v>
      </c>
      <c r="W153" s="56" t="s">
        <v>2003</v>
      </c>
      <c r="X153" s="56">
        <v>36000</v>
      </c>
      <c r="Y153" s="56">
        <v>32000</v>
      </c>
      <c r="Z153" s="56">
        <v>28000</v>
      </c>
      <c r="AA153" s="56" t="s">
        <v>2420</v>
      </c>
      <c r="AB153" s="56" t="s">
        <v>2421</v>
      </c>
      <c r="AC153" s="56" t="s">
        <v>2422</v>
      </c>
      <c r="AH153" s="56">
        <v>40000</v>
      </c>
      <c r="AP153" s="56">
        <v>40000</v>
      </c>
      <c r="AQ153" s="56" t="s">
        <v>2022</v>
      </c>
      <c r="AR153" s="56" t="s">
        <v>2423</v>
      </c>
      <c r="AS153" s="56" t="s">
        <v>2424</v>
      </c>
      <c r="AT153" s="56">
        <v>8470335</v>
      </c>
    </row>
    <row r="154" spans="1:46" x14ac:dyDescent="0.35">
      <c r="A154" s="56" t="s">
        <v>950</v>
      </c>
      <c r="B154" s="56">
        <v>8470335</v>
      </c>
      <c r="C154" s="56" t="s">
        <v>208</v>
      </c>
      <c r="D154" s="56">
        <v>435350</v>
      </c>
      <c r="E154" s="56" t="s">
        <v>144</v>
      </c>
      <c r="F154" s="56" t="str">
        <f t="shared" si="2"/>
        <v>847.8470335.1.435350.000000.847001.200179</v>
      </c>
      <c r="G154" s="56" t="s">
        <v>21</v>
      </c>
      <c r="H154" s="56">
        <v>847001</v>
      </c>
      <c r="I154" s="56" t="s">
        <v>23</v>
      </c>
      <c r="J154" s="56">
        <v>200179</v>
      </c>
      <c r="K154" s="56">
        <v>38004.199999999997</v>
      </c>
      <c r="L154" s="56">
        <v>51520</v>
      </c>
      <c r="M154" s="56">
        <v>51520</v>
      </c>
      <c r="N154" s="56" t="s">
        <v>2031</v>
      </c>
      <c r="O154" s="56">
        <v>18</v>
      </c>
      <c r="P154" s="56" t="s">
        <v>1998</v>
      </c>
      <c r="Q154" s="56">
        <v>8</v>
      </c>
      <c r="R154" s="56" t="s">
        <v>2425</v>
      </c>
      <c r="S154" s="56">
        <v>8</v>
      </c>
      <c r="T154" s="56">
        <v>6440</v>
      </c>
      <c r="U154" s="57">
        <v>51520</v>
      </c>
      <c r="V154" s="56" t="s">
        <v>2002</v>
      </c>
      <c r="W154" s="56" t="s">
        <v>2003</v>
      </c>
      <c r="X154" s="56">
        <v>46368</v>
      </c>
      <c r="Y154" s="56">
        <v>41216</v>
      </c>
      <c r="Z154" s="56">
        <v>36064</v>
      </c>
      <c r="AA154" s="56" t="s">
        <v>2426</v>
      </c>
      <c r="AB154" s="56" t="s">
        <v>2427</v>
      </c>
      <c r="AC154" s="56" t="s">
        <v>2428</v>
      </c>
      <c r="AE154" s="56">
        <v>12880</v>
      </c>
      <c r="AG154" s="56">
        <v>12880</v>
      </c>
      <c r="AK154" s="56">
        <v>12880</v>
      </c>
      <c r="AM154" s="56">
        <v>12880</v>
      </c>
      <c r="AP154" s="56">
        <v>51520</v>
      </c>
      <c r="AQ154" s="56" t="s">
        <v>2034</v>
      </c>
      <c r="AR154" s="56" t="s">
        <v>2408</v>
      </c>
      <c r="AS154" s="56" t="s">
        <v>2429</v>
      </c>
      <c r="AT154" s="56">
        <v>8470335</v>
      </c>
    </row>
    <row r="155" spans="1:46" x14ac:dyDescent="0.35">
      <c r="A155" s="56" t="s">
        <v>950</v>
      </c>
      <c r="B155" s="56">
        <v>8470335</v>
      </c>
      <c r="C155" s="56" t="s">
        <v>208</v>
      </c>
      <c r="D155" s="56">
        <v>435508</v>
      </c>
      <c r="E155" s="56" t="s">
        <v>147</v>
      </c>
      <c r="F155" s="56" t="str">
        <f t="shared" si="2"/>
        <v>847.8470335.1.435508.000000.847001.200179</v>
      </c>
      <c r="G155" s="56" t="s">
        <v>21</v>
      </c>
      <c r="H155" s="56">
        <v>847001</v>
      </c>
      <c r="I155" s="56" t="s">
        <v>23</v>
      </c>
      <c r="J155" s="56">
        <v>200179</v>
      </c>
      <c r="K155" s="56">
        <v>99043.8</v>
      </c>
      <c r="L155" s="56">
        <v>60000</v>
      </c>
      <c r="M155" s="56">
        <v>60000</v>
      </c>
      <c r="N155" s="56" t="s">
        <v>2000</v>
      </c>
      <c r="O155" s="56">
        <v>1</v>
      </c>
      <c r="P155" s="56" t="s">
        <v>1998</v>
      </c>
      <c r="Q155" s="56">
        <v>1</v>
      </c>
      <c r="R155" s="56" t="s">
        <v>2430</v>
      </c>
      <c r="S155" s="56">
        <v>1</v>
      </c>
      <c r="T155" s="56">
        <v>54000</v>
      </c>
      <c r="U155" s="56">
        <v>54000</v>
      </c>
      <c r="V155" s="56" t="s">
        <v>2113</v>
      </c>
      <c r="W155" s="56" t="s">
        <v>2122</v>
      </c>
      <c r="X155" s="56">
        <v>48600</v>
      </c>
      <c r="Y155" s="56">
        <v>43200</v>
      </c>
      <c r="Z155" s="56">
        <v>37800</v>
      </c>
      <c r="AA155" s="56" t="s">
        <v>2431</v>
      </c>
      <c r="AB155" s="56" t="s">
        <v>2432</v>
      </c>
      <c r="AC155" s="56" t="s">
        <v>2432</v>
      </c>
      <c r="AF155" s="56">
        <v>54000</v>
      </c>
      <c r="AP155" s="56">
        <v>54000</v>
      </c>
      <c r="AQ155" s="56" t="s">
        <v>2433</v>
      </c>
      <c r="AR155" s="56" t="s">
        <v>2434</v>
      </c>
      <c r="AS155" s="56" t="s">
        <v>2435</v>
      </c>
      <c r="AT155" s="56">
        <v>8470335</v>
      </c>
    </row>
    <row r="156" spans="1:46" x14ac:dyDescent="0.35">
      <c r="A156" s="56" t="s">
        <v>950</v>
      </c>
      <c r="B156" s="56">
        <v>8470335</v>
      </c>
      <c r="C156" s="56" t="s">
        <v>208</v>
      </c>
      <c r="D156" s="56">
        <v>435508</v>
      </c>
      <c r="E156" s="56" t="s">
        <v>147</v>
      </c>
      <c r="F156" s="56" t="str">
        <f t="shared" si="2"/>
        <v>847.8470335.1.435508.000000.847001.200179</v>
      </c>
      <c r="G156" s="56" t="s">
        <v>21</v>
      </c>
      <c r="H156" s="56">
        <v>847001</v>
      </c>
      <c r="I156" s="56" t="s">
        <v>23</v>
      </c>
      <c r="J156" s="56">
        <v>200179</v>
      </c>
      <c r="M156" s="56">
        <v>0</v>
      </c>
      <c r="N156" s="56" t="s">
        <v>2000</v>
      </c>
      <c r="O156" s="56">
        <v>1</v>
      </c>
      <c r="P156" s="56" t="s">
        <v>1998</v>
      </c>
      <c r="Q156" s="56">
        <v>1</v>
      </c>
      <c r="R156" s="56" t="s">
        <v>2436</v>
      </c>
      <c r="S156" s="56">
        <v>1</v>
      </c>
      <c r="T156" s="56">
        <v>85000</v>
      </c>
      <c r="U156" s="56">
        <v>85000</v>
      </c>
      <c r="V156" s="56" t="s">
        <v>2113</v>
      </c>
      <c r="W156" s="56" t="s">
        <v>2122</v>
      </c>
      <c r="X156" s="56">
        <v>76500</v>
      </c>
      <c r="Y156" s="56">
        <v>68000</v>
      </c>
      <c r="Z156" s="56">
        <v>59499.999999999993</v>
      </c>
      <c r="AA156" s="56" t="s">
        <v>2437</v>
      </c>
      <c r="AB156" s="56" t="s">
        <v>2438</v>
      </c>
      <c r="AC156" s="56" t="s">
        <v>2439</v>
      </c>
      <c r="AF156" s="56">
        <v>85000</v>
      </c>
      <c r="AP156" s="56">
        <v>85000</v>
      </c>
      <c r="AQ156" s="56" t="s">
        <v>2029</v>
      </c>
      <c r="AR156" s="56" t="s">
        <v>2440</v>
      </c>
      <c r="AS156" s="56" t="s">
        <v>2435</v>
      </c>
      <c r="AT156" s="56">
        <v>8470335</v>
      </c>
    </row>
    <row r="157" spans="1:46" x14ac:dyDescent="0.35">
      <c r="A157" s="56" t="s">
        <v>950</v>
      </c>
      <c r="B157" s="56">
        <v>8470335</v>
      </c>
      <c r="C157" s="56" t="s">
        <v>208</v>
      </c>
      <c r="D157" s="56">
        <v>436110</v>
      </c>
      <c r="E157" s="56" t="s">
        <v>64</v>
      </c>
      <c r="F157" s="56" t="str">
        <f t="shared" si="2"/>
        <v>847.8470335.1.436110.000000.847001.200179</v>
      </c>
      <c r="G157" s="56" t="s">
        <v>21</v>
      </c>
      <c r="H157" s="56">
        <v>847001</v>
      </c>
      <c r="I157" s="56" t="s">
        <v>23</v>
      </c>
      <c r="J157" s="56">
        <v>200179</v>
      </c>
      <c r="K157" s="56">
        <v>3777.8</v>
      </c>
      <c r="L157" s="56">
        <v>0</v>
      </c>
      <c r="M157" s="56">
        <v>0</v>
      </c>
      <c r="N157" s="56" t="s">
        <v>2000</v>
      </c>
      <c r="O157" s="56">
        <v>5</v>
      </c>
      <c r="P157" s="56" t="s">
        <v>2036</v>
      </c>
      <c r="Q157" s="56">
        <v>5</v>
      </c>
      <c r="R157" s="56" t="s">
        <v>2441</v>
      </c>
      <c r="S157" s="56">
        <v>5</v>
      </c>
      <c r="T157" s="56">
        <v>800</v>
      </c>
      <c r="U157" s="56">
        <v>4000</v>
      </c>
      <c r="V157" s="56" t="s">
        <v>2002</v>
      </c>
      <c r="W157" s="56" t="s">
        <v>2003</v>
      </c>
      <c r="X157" s="56">
        <v>3600</v>
      </c>
      <c r="Y157" s="56">
        <v>3200</v>
      </c>
      <c r="Z157" s="56">
        <v>2800</v>
      </c>
      <c r="AA157" s="56" t="s">
        <v>2442</v>
      </c>
      <c r="AB157" s="56" t="s">
        <v>2443</v>
      </c>
      <c r="AC157" s="56" t="s">
        <v>2444</v>
      </c>
      <c r="AJ157" s="56">
        <v>2400</v>
      </c>
      <c r="AN157" s="56">
        <v>1600</v>
      </c>
      <c r="AP157" s="56">
        <v>4000</v>
      </c>
      <c r="AQ157" s="56" t="s">
        <v>2029</v>
      </c>
      <c r="AR157" s="56" t="s">
        <v>2445</v>
      </c>
      <c r="AS157" s="56" t="s">
        <v>2398</v>
      </c>
      <c r="AT157" s="56">
        <v>8470335</v>
      </c>
    </row>
    <row r="158" spans="1:46" x14ac:dyDescent="0.35">
      <c r="A158" s="56" t="s">
        <v>950</v>
      </c>
      <c r="B158" s="56">
        <v>8470335</v>
      </c>
      <c r="C158" s="56" t="s">
        <v>208</v>
      </c>
      <c r="D158" s="56">
        <v>436600</v>
      </c>
      <c r="E158" s="56" t="s">
        <v>163</v>
      </c>
      <c r="F158" s="56" t="str">
        <f t="shared" si="2"/>
        <v>847.8470335.1.436600.000000.847001.200179</v>
      </c>
      <c r="G158" s="56" t="s">
        <v>21</v>
      </c>
      <c r="H158" s="56">
        <v>847001</v>
      </c>
      <c r="I158" s="56" t="s">
        <v>23</v>
      </c>
      <c r="J158" s="56">
        <v>200179</v>
      </c>
      <c r="K158" s="56">
        <v>12140.5</v>
      </c>
      <c r="L158" s="56">
        <v>13858</v>
      </c>
      <c r="M158" s="56">
        <v>13858</v>
      </c>
      <c r="N158" s="56" t="s">
        <v>2446</v>
      </c>
      <c r="O158" s="56">
        <v>20</v>
      </c>
      <c r="P158" s="56" t="s">
        <v>1998</v>
      </c>
      <c r="Q158" s="56">
        <v>5</v>
      </c>
      <c r="R158" s="56" t="s">
        <v>2447</v>
      </c>
      <c r="S158" s="56">
        <v>5</v>
      </c>
      <c r="T158" s="56">
        <v>2400</v>
      </c>
      <c r="U158" s="56">
        <v>12000</v>
      </c>
      <c r="V158" s="56" t="s">
        <v>2002</v>
      </c>
      <c r="W158" s="56" t="s">
        <v>2003</v>
      </c>
      <c r="X158" s="56">
        <v>10800</v>
      </c>
      <c r="Y158" s="56">
        <v>9600</v>
      </c>
      <c r="Z158" s="56">
        <v>8400</v>
      </c>
      <c r="AA158" s="56" t="s">
        <v>2448</v>
      </c>
      <c r="AB158" s="56" t="s">
        <v>2449</v>
      </c>
      <c r="AC158" s="56" t="s">
        <v>2450</v>
      </c>
      <c r="AF158" s="56">
        <v>2400</v>
      </c>
      <c r="AG158" s="56">
        <v>2400</v>
      </c>
      <c r="AH158" s="56">
        <v>2400</v>
      </c>
      <c r="AL158" s="56">
        <v>2400</v>
      </c>
      <c r="AM158" s="56">
        <v>2400</v>
      </c>
      <c r="AP158" s="56">
        <v>12000</v>
      </c>
      <c r="AQ158" s="56" t="s">
        <v>2050</v>
      </c>
      <c r="AR158" s="56" t="s">
        <v>2451</v>
      </c>
      <c r="AS158" s="56" t="s">
        <v>2392</v>
      </c>
      <c r="AT158" s="56">
        <v>8470335</v>
      </c>
    </row>
    <row r="159" spans="1:46" x14ac:dyDescent="0.35">
      <c r="A159" s="56" t="s">
        <v>950</v>
      </c>
      <c r="B159" s="56">
        <v>8470335</v>
      </c>
      <c r="C159" s="56" t="s">
        <v>208</v>
      </c>
      <c r="D159" s="56">
        <v>492316</v>
      </c>
      <c r="E159" s="56" t="s">
        <v>138</v>
      </c>
      <c r="F159" s="56" t="str">
        <f t="shared" si="2"/>
        <v>847.8470335.1.492316.000000.847001.300180</v>
      </c>
      <c r="G159" s="56" t="s">
        <v>21</v>
      </c>
      <c r="H159" s="56">
        <v>847001</v>
      </c>
      <c r="I159" s="56" t="s">
        <v>863</v>
      </c>
      <c r="J159" s="56">
        <v>300180</v>
      </c>
      <c r="K159" s="56">
        <v>283271</v>
      </c>
      <c r="L159" s="56">
        <v>80120</v>
      </c>
      <c r="M159" s="56">
        <v>80120</v>
      </c>
      <c r="N159" s="56" t="s">
        <v>2414</v>
      </c>
      <c r="O159" s="56">
        <v>220</v>
      </c>
      <c r="P159" s="56" t="s">
        <v>2024</v>
      </c>
      <c r="Q159" s="56">
        <v>30</v>
      </c>
      <c r="R159" s="56" t="s">
        <v>2452</v>
      </c>
      <c r="S159" s="56">
        <v>30</v>
      </c>
      <c r="T159" s="56">
        <v>814</v>
      </c>
      <c r="U159" s="56">
        <v>24420</v>
      </c>
      <c r="V159" s="56" t="s">
        <v>2113</v>
      </c>
      <c r="W159" s="56" t="s">
        <v>2122</v>
      </c>
      <c r="X159" s="56">
        <v>21978</v>
      </c>
      <c r="Y159" s="56">
        <v>19536</v>
      </c>
      <c r="Z159" s="56">
        <v>17094</v>
      </c>
      <c r="AA159" s="56" t="s">
        <v>2453</v>
      </c>
      <c r="AB159" s="56" t="s">
        <v>2454</v>
      </c>
      <c r="AC159" s="56" t="s">
        <v>2455</v>
      </c>
      <c r="AF159" s="56">
        <v>24420</v>
      </c>
      <c r="AP159" s="56">
        <v>24420</v>
      </c>
      <c r="AQ159" s="56" t="s">
        <v>2433</v>
      </c>
      <c r="AR159" s="56" t="s">
        <v>2456</v>
      </c>
      <c r="AS159" s="56" t="s">
        <v>2435</v>
      </c>
      <c r="AT159" s="56">
        <v>8470335</v>
      </c>
    </row>
    <row r="160" spans="1:46" x14ac:dyDescent="0.35">
      <c r="A160" s="56" t="s">
        <v>950</v>
      </c>
      <c r="B160" s="56">
        <v>8470335</v>
      </c>
      <c r="C160" s="56" t="s">
        <v>208</v>
      </c>
      <c r="D160" s="56">
        <v>492316</v>
      </c>
      <c r="E160" s="56" t="s">
        <v>138</v>
      </c>
      <c r="F160" s="56" t="str">
        <f t="shared" si="2"/>
        <v>847.8470335.1.492316.000000.847001.300180</v>
      </c>
      <c r="G160" s="56" t="s">
        <v>21</v>
      </c>
      <c r="H160" s="56">
        <v>847001</v>
      </c>
      <c r="I160" s="56" t="s">
        <v>863</v>
      </c>
      <c r="J160" s="56">
        <v>300180</v>
      </c>
      <c r="N160" s="56" t="s">
        <v>2414</v>
      </c>
      <c r="O160" s="56">
        <v>220</v>
      </c>
      <c r="P160" s="56" t="s">
        <v>2024</v>
      </c>
      <c r="Q160" s="56">
        <v>3</v>
      </c>
      <c r="R160" s="56" t="s">
        <v>2457</v>
      </c>
      <c r="S160" s="56">
        <v>3</v>
      </c>
      <c r="T160" s="56">
        <v>22500</v>
      </c>
      <c r="U160" s="56">
        <v>67500</v>
      </c>
      <c r="V160" s="56" t="s">
        <v>2113</v>
      </c>
      <c r="W160" s="56" t="s">
        <v>2122</v>
      </c>
      <c r="X160" s="56">
        <v>60750</v>
      </c>
      <c r="Y160" s="56">
        <v>54000</v>
      </c>
      <c r="Z160" s="56">
        <v>47250</v>
      </c>
      <c r="AA160" s="56" t="s">
        <v>2458</v>
      </c>
      <c r="AB160" s="56" t="s">
        <v>2459</v>
      </c>
      <c r="AC160" s="56" t="s">
        <v>2460</v>
      </c>
      <c r="AF160" s="56">
        <v>67500</v>
      </c>
      <c r="AP160" s="56">
        <v>67500</v>
      </c>
      <c r="AQ160" s="56" t="s">
        <v>2056</v>
      </c>
      <c r="AR160" s="56" t="s">
        <v>2461</v>
      </c>
      <c r="AS160" s="56" t="s">
        <v>2435</v>
      </c>
      <c r="AT160" s="56">
        <v>8470335</v>
      </c>
    </row>
    <row r="161" spans="1:46" x14ac:dyDescent="0.35">
      <c r="A161" s="56" t="s">
        <v>950</v>
      </c>
      <c r="B161" s="56">
        <v>8470335</v>
      </c>
      <c r="C161" s="56" t="s">
        <v>208</v>
      </c>
      <c r="D161" s="56">
        <v>492316</v>
      </c>
      <c r="E161" s="56" t="s">
        <v>138</v>
      </c>
      <c r="F161" s="56" t="str">
        <f t="shared" si="2"/>
        <v>847.8470335.1.492316.000000.847001.300180</v>
      </c>
      <c r="G161" s="56" t="s">
        <v>21</v>
      </c>
      <c r="H161" s="56">
        <v>847001</v>
      </c>
      <c r="I161" s="56" t="s">
        <v>863</v>
      </c>
      <c r="J161" s="56">
        <v>300180</v>
      </c>
      <c r="N161" s="56" t="s">
        <v>2414</v>
      </c>
      <c r="O161" s="56">
        <v>220</v>
      </c>
      <c r="P161" s="56" t="s">
        <v>2024</v>
      </c>
      <c r="Q161" s="56">
        <v>3</v>
      </c>
      <c r="R161" s="56" t="s">
        <v>2462</v>
      </c>
      <c r="S161" s="56">
        <v>3</v>
      </c>
      <c r="T161" s="56">
        <v>300</v>
      </c>
      <c r="U161" s="56">
        <v>900</v>
      </c>
      <c r="V161" s="56" t="s">
        <v>2002</v>
      </c>
      <c r="W161" s="56" t="s">
        <v>2003</v>
      </c>
      <c r="X161" s="56">
        <v>810</v>
      </c>
      <c r="Y161" s="56">
        <v>720</v>
      </c>
      <c r="Z161" s="56">
        <v>630</v>
      </c>
      <c r="AA161" s="56" t="s">
        <v>2463</v>
      </c>
      <c r="AB161" s="56" t="s">
        <v>2464</v>
      </c>
      <c r="AC161" s="56" t="s">
        <v>2465</v>
      </c>
      <c r="AF161" s="56">
        <v>900</v>
      </c>
      <c r="AP161" s="56">
        <v>900</v>
      </c>
      <c r="AQ161" s="56" t="s">
        <v>2034</v>
      </c>
      <c r="AR161" s="56" t="s">
        <v>2466</v>
      </c>
      <c r="AS161" s="56" t="s">
        <v>2435</v>
      </c>
      <c r="AT161" s="56">
        <v>8470335</v>
      </c>
    </row>
    <row r="162" spans="1:46" x14ac:dyDescent="0.35">
      <c r="A162" s="56" t="s">
        <v>950</v>
      </c>
      <c r="B162" s="56">
        <v>8470335</v>
      </c>
      <c r="C162" s="56" t="s">
        <v>208</v>
      </c>
      <c r="D162" s="56">
        <v>492316</v>
      </c>
      <c r="E162" s="56" t="s">
        <v>138</v>
      </c>
      <c r="F162" s="56" t="str">
        <f t="shared" si="2"/>
        <v>847.8470335.1.492316.000000.847001.300180</v>
      </c>
      <c r="G162" s="56" t="s">
        <v>21</v>
      </c>
      <c r="H162" s="56">
        <v>847001</v>
      </c>
      <c r="I162" s="56" t="s">
        <v>863</v>
      </c>
      <c r="J162" s="56">
        <v>300180</v>
      </c>
      <c r="N162" s="56" t="s">
        <v>2414</v>
      </c>
      <c r="O162" s="56">
        <v>220</v>
      </c>
      <c r="P162" s="56" t="s">
        <v>2024</v>
      </c>
      <c r="Q162" s="56">
        <v>2</v>
      </c>
      <c r="R162" s="56" t="s">
        <v>2467</v>
      </c>
      <c r="S162" s="56">
        <v>2</v>
      </c>
      <c r="T162" s="56">
        <v>89200</v>
      </c>
      <c r="U162" s="56">
        <v>178400</v>
      </c>
      <c r="V162" s="56" t="s">
        <v>2113</v>
      </c>
      <c r="W162" s="56" t="s">
        <v>2122</v>
      </c>
      <c r="X162" s="56">
        <v>160560</v>
      </c>
      <c r="Y162" s="56">
        <v>142720</v>
      </c>
      <c r="Z162" s="56">
        <v>124879.99999999999</v>
      </c>
      <c r="AA162" s="56" t="s">
        <v>2468</v>
      </c>
      <c r="AB162" s="56" t="s">
        <v>2469</v>
      </c>
      <c r="AC162" s="56" t="s">
        <v>2469</v>
      </c>
      <c r="AF162" s="56">
        <v>178400</v>
      </c>
      <c r="AP162" s="56">
        <v>178400</v>
      </c>
      <c r="AQ162" s="56" t="s">
        <v>2034</v>
      </c>
      <c r="AR162" s="56" t="s">
        <v>2470</v>
      </c>
      <c r="AS162" s="56" t="s">
        <v>2435</v>
      </c>
      <c r="AT162" s="56">
        <v>8470335</v>
      </c>
    </row>
    <row r="163" spans="1:46" x14ac:dyDescent="0.35">
      <c r="A163" s="56" t="s">
        <v>950</v>
      </c>
      <c r="B163" s="56">
        <v>8470335</v>
      </c>
      <c r="C163" s="56" t="s">
        <v>208</v>
      </c>
      <c r="D163" s="56">
        <v>492316</v>
      </c>
      <c r="E163" s="56" t="s">
        <v>138</v>
      </c>
      <c r="F163" s="56" t="str">
        <f t="shared" si="2"/>
        <v>847.8470335.1.492316.000000.847001.300180</v>
      </c>
      <c r="G163" s="56" t="s">
        <v>21</v>
      </c>
      <c r="H163" s="56">
        <v>847001</v>
      </c>
      <c r="I163" s="56" t="s">
        <v>863</v>
      </c>
      <c r="J163" s="56">
        <v>300180</v>
      </c>
      <c r="N163" s="56" t="s">
        <v>2414</v>
      </c>
      <c r="O163" s="56">
        <v>220</v>
      </c>
      <c r="P163" s="56" t="s">
        <v>2024</v>
      </c>
      <c r="Q163" s="56">
        <v>2</v>
      </c>
      <c r="R163" s="56" t="s">
        <v>2471</v>
      </c>
      <c r="S163" s="56">
        <v>2</v>
      </c>
      <c r="T163" s="56">
        <v>1070</v>
      </c>
      <c r="U163" s="56">
        <v>2140</v>
      </c>
      <c r="V163" s="56" t="s">
        <v>2002</v>
      </c>
      <c r="W163" s="56" t="s">
        <v>2003</v>
      </c>
      <c r="X163" s="56">
        <v>1926</v>
      </c>
      <c r="Y163" s="56">
        <v>1712</v>
      </c>
      <c r="Z163" s="56">
        <v>1498</v>
      </c>
      <c r="AA163" s="56" t="s">
        <v>2472</v>
      </c>
      <c r="AB163" s="56" t="s">
        <v>2473</v>
      </c>
      <c r="AC163" s="56" t="s">
        <v>2473</v>
      </c>
      <c r="AF163" s="56">
        <v>2140</v>
      </c>
      <c r="AP163" s="56">
        <v>2140</v>
      </c>
      <c r="AQ163" s="56" t="s">
        <v>2007</v>
      </c>
      <c r="AR163" s="56" t="s">
        <v>2466</v>
      </c>
      <c r="AS163" s="56" t="s">
        <v>2435</v>
      </c>
      <c r="AT163" s="56">
        <v>8470335</v>
      </c>
    </row>
    <row r="164" spans="1:46" x14ac:dyDescent="0.35">
      <c r="A164" s="56" t="s">
        <v>950</v>
      </c>
      <c r="B164" s="56">
        <v>8470340</v>
      </c>
      <c r="C164" s="56" t="s">
        <v>217</v>
      </c>
      <c r="D164" s="56">
        <v>420550</v>
      </c>
      <c r="E164" s="56" t="s">
        <v>18</v>
      </c>
      <c r="F164" s="56" t="str">
        <f t="shared" si="2"/>
        <v>847.8470340.1.420550.000000.847001.200179</v>
      </c>
      <c r="G164" s="56" t="s">
        <v>21</v>
      </c>
      <c r="H164" s="56">
        <v>847001</v>
      </c>
      <c r="I164" s="56" t="s">
        <v>23</v>
      </c>
      <c r="J164" s="56">
        <v>200179</v>
      </c>
      <c r="K164" s="56">
        <v>0</v>
      </c>
      <c r="L164" s="56">
        <v>0</v>
      </c>
      <c r="N164" s="56" t="s">
        <v>2031</v>
      </c>
      <c r="O164" s="56">
        <v>6</v>
      </c>
      <c r="R164" s="56" t="s">
        <v>2474</v>
      </c>
      <c r="S164" s="56">
        <v>1</v>
      </c>
      <c r="T164" s="57">
        <v>3000</v>
      </c>
      <c r="U164" s="57">
        <v>3000</v>
      </c>
      <c r="V164" s="56" t="s">
        <v>2002</v>
      </c>
      <c r="W164" s="56" t="s">
        <v>2003</v>
      </c>
      <c r="X164" s="56">
        <v>2700</v>
      </c>
      <c r="Y164" s="56">
        <v>2400</v>
      </c>
      <c r="Z164" s="56">
        <v>2100</v>
      </c>
      <c r="AA164" s="56" t="s">
        <v>2339</v>
      </c>
      <c r="AB164" s="56" t="s">
        <v>2475</v>
      </c>
      <c r="AC164" s="56" t="s">
        <v>2476</v>
      </c>
      <c r="AO164" s="56">
        <v>3000</v>
      </c>
      <c r="AP164" s="56">
        <v>3000</v>
      </c>
      <c r="AQ164" s="56" t="s">
        <v>2007</v>
      </c>
      <c r="AR164" s="56" t="s">
        <v>2007</v>
      </c>
      <c r="AT164" s="56">
        <v>8470340</v>
      </c>
    </row>
    <row r="165" spans="1:46" x14ac:dyDescent="0.35">
      <c r="A165" s="56" t="s">
        <v>950</v>
      </c>
      <c r="B165" s="56">
        <v>8470340</v>
      </c>
      <c r="C165" s="56" t="s">
        <v>217</v>
      </c>
      <c r="D165" s="56">
        <v>425510</v>
      </c>
      <c r="E165" s="56" t="s">
        <v>37</v>
      </c>
      <c r="F165" s="56" t="str">
        <f t="shared" si="2"/>
        <v>847.8470340.1.425510.000000.847001.200179</v>
      </c>
      <c r="G165" s="56" t="s">
        <v>21</v>
      </c>
      <c r="H165" s="56">
        <v>847001</v>
      </c>
      <c r="I165" s="56" t="s">
        <v>23</v>
      </c>
      <c r="J165" s="56">
        <v>200179</v>
      </c>
      <c r="K165" s="56">
        <v>2080</v>
      </c>
      <c r="L165" s="56">
        <v>0</v>
      </c>
      <c r="N165" s="56" t="s">
        <v>2031</v>
      </c>
      <c r="O165" s="56">
        <v>42</v>
      </c>
      <c r="R165" s="56" t="s">
        <v>2477</v>
      </c>
      <c r="S165" s="56">
        <v>2</v>
      </c>
      <c r="T165" s="56">
        <v>5000</v>
      </c>
      <c r="U165" s="57">
        <v>10000</v>
      </c>
      <c r="V165" s="56" t="s">
        <v>2113</v>
      </c>
      <c r="W165" s="56" t="s">
        <v>2003</v>
      </c>
      <c r="X165" s="56">
        <v>9000</v>
      </c>
      <c r="Y165" s="56">
        <v>8000</v>
      </c>
      <c r="Z165" s="56">
        <v>7000</v>
      </c>
      <c r="AA165" s="56" t="s">
        <v>2339</v>
      </c>
      <c r="AB165" s="56" t="s">
        <v>2478</v>
      </c>
      <c r="AC165" s="56" t="s">
        <v>2479</v>
      </c>
      <c r="AI165" s="56">
        <v>5000</v>
      </c>
      <c r="AO165" s="56">
        <v>5000</v>
      </c>
      <c r="AP165" s="56">
        <v>10000</v>
      </c>
      <c r="AQ165" s="56" t="s">
        <v>2022</v>
      </c>
      <c r="AR165" s="56" t="s">
        <v>2022</v>
      </c>
      <c r="AT165" s="56">
        <v>8470340</v>
      </c>
    </row>
    <row r="166" spans="1:46" x14ac:dyDescent="0.35">
      <c r="A166" s="56" t="s">
        <v>950</v>
      </c>
      <c r="B166" s="56">
        <v>8470340</v>
      </c>
      <c r="C166" s="56" t="s">
        <v>217</v>
      </c>
      <c r="D166" s="56">
        <v>425720</v>
      </c>
      <c r="E166" s="56" t="s">
        <v>957</v>
      </c>
      <c r="F166" s="56" t="str">
        <f t="shared" si="2"/>
        <v>847.8470340.1.425720.000000.847001.200179</v>
      </c>
      <c r="G166" s="56" t="s">
        <v>21</v>
      </c>
      <c r="H166" s="56">
        <v>847001</v>
      </c>
      <c r="I166" s="56" t="s">
        <v>23</v>
      </c>
      <c r="J166" s="56">
        <v>200179</v>
      </c>
      <c r="N166" s="56" t="s">
        <v>2446</v>
      </c>
      <c r="O166" s="56">
        <v>9</v>
      </c>
      <c r="R166" s="56" t="s">
        <v>2480</v>
      </c>
      <c r="S166" s="56">
        <v>2</v>
      </c>
      <c r="T166" s="56">
        <v>15000</v>
      </c>
      <c r="U166" s="57">
        <v>30000</v>
      </c>
      <c r="V166" s="56" t="s">
        <v>2113</v>
      </c>
      <c r="W166" s="56" t="s">
        <v>2003</v>
      </c>
      <c r="X166" s="56">
        <v>27000</v>
      </c>
      <c r="Y166" s="56">
        <v>24000</v>
      </c>
      <c r="Z166" s="56">
        <v>21000</v>
      </c>
      <c r="AA166" s="56" t="s">
        <v>2481</v>
      </c>
      <c r="AB166" s="56" t="s">
        <v>2481</v>
      </c>
      <c r="AC166" s="56" t="s">
        <v>2482</v>
      </c>
      <c r="AH166" s="56">
        <v>15000</v>
      </c>
      <c r="AI166" s="56">
        <v>15000</v>
      </c>
      <c r="AP166" s="56">
        <v>30000</v>
      </c>
      <c r="AQ166" s="56" t="s">
        <v>2075</v>
      </c>
      <c r="AR166" s="56" t="s">
        <v>2483</v>
      </c>
      <c r="AT166" s="56">
        <v>8470340</v>
      </c>
    </row>
    <row r="167" spans="1:46" x14ac:dyDescent="0.35">
      <c r="A167" s="56" t="s">
        <v>950</v>
      </c>
      <c r="B167" s="56">
        <v>8470340</v>
      </c>
      <c r="C167" s="56" t="s">
        <v>217</v>
      </c>
      <c r="D167" s="56">
        <v>425760</v>
      </c>
      <c r="E167" s="56" t="s">
        <v>169</v>
      </c>
      <c r="F167" s="56" t="str">
        <f t="shared" si="2"/>
        <v>847.8470340.1.425760.000000.847001.200179</v>
      </c>
      <c r="G167" s="56" t="s">
        <v>21</v>
      </c>
      <c r="H167" s="56">
        <v>847001</v>
      </c>
      <c r="I167" s="56" t="s">
        <v>23</v>
      </c>
      <c r="J167" s="56">
        <v>200179</v>
      </c>
      <c r="K167" s="56">
        <v>2750</v>
      </c>
      <c r="L167" s="56">
        <v>0</v>
      </c>
      <c r="N167" s="56" t="s">
        <v>2025</v>
      </c>
      <c r="O167" s="56">
        <v>120</v>
      </c>
      <c r="R167" s="56" t="s">
        <v>2484</v>
      </c>
      <c r="S167" s="56">
        <v>6</v>
      </c>
      <c r="T167" s="56">
        <v>2000</v>
      </c>
      <c r="U167" s="57">
        <v>12000</v>
      </c>
      <c r="V167" s="56" t="s">
        <v>2002</v>
      </c>
      <c r="W167" s="56" t="s">
        <v>2003</v>
      </c>
      <c r="X167" s="56">
        <v>10800</v>
      </c>
      <c r="Y167" s="56">
        <v>9600</v>
      </c>
      <c r="Z167" s="56">
        <v>8400</v>
      </c>
      <c r="AA167" s="56" t="s">
        <v>2339</v>
      </c>
      <c r="AB167" s="56" t="s">
        <v>2485</v>
      </c>
      <c r="AC167" s="56" t="s">
        <v>2485</v>
      </c>
      <c r="AE167" s="56">
        <v>2000</v>
      </c>
      <c r="AF167" s="56">
        <v>2000</v>
      </c>
      <c r="AG167" s="56">
        <v>2000</v>
      </c>
      <c r="AL167" s="56">
        <v>2000</v>
      </c>
      <c r="AM167" s="56">
        <v>2000</v>
      </c>
      <c r="AN167" s="56">
        <v>2000</v>
      </c>
      <c r="AP167" s="56">
        <v>12000</v>
      </c>
      <c r="AQ167" s="56" t="s">
        <v>2007</v>
      </c>
      <c r="AR167" s="56" t="s">
        <v>2007</v>
      </c>
      <c r="AT167" s="56">
        <v>8470340</v>
      </c>
    </row>
    <row r="168" spans="1:46" x14ac:dyDescent="0.35">
      <c r="A168" s="56" t="s">
        <v>950</v>
      </c>
      <c r="B168" s="56">
        <v>8470340</v>
      </c>
      <c r="C168" s="56" t="s">
        <v>217</v>
      </c>
      <c r="D168" s="56">
        <v>425763</v>
      </c>
      <c r="E168" s="56" t="s">
        <v>129</v>
      </c>
      <c r="F168" s="56" t="str">
        <f t="shared" si="2"/>
        <v>847.8470340.1.425763.000000.847001.200179</v>
      </c>
      <c r="G168" s="56" t="s">
        <v>21</v>
      </c>
      <c r="H168" s="56">
        <v>847001</v>
      </c>
      <c r="I168" s="56" t="s">
        <v>23</v>
      </c>
      <c r="J168" s="56">
        <v>200179</v>
      </c>
      <c r="K168" s="56">
        <v>225403.24</v>
      </c>
      <c r="L168" s="56">
        <v>300000</v>
      </c>
      <c r="M168" s="56">
        <v>300000</v>
      </c>
      <c r="N168" s="56" t="s">
        <v>2025</v>
      </c>
      <c r="O168" s="56">
        <v>120</v>
      </c>
      <c r="R168" s="56" t="s">
        <v>2486</v>
      </c>
      <c r="S168" s="56">
        <v>120</v>
      </c>
      <c r="T168" s="56">
        <v>4000</v>
      </c>
      <c r="U168" s="57">
        <v>480000</v>
      </c>
      <c r="V168" s="56" t="s">
        <v>2002</v>
      </c>
      <c r="W168" s="56" t="s">
        <v>2003</v>
      </c>
      <c r="X168" s="56">
        <v>432000</v>
      </c>
      <c r="Y168" s="56">
        <v>384000</v>
      </c>
      <c r="Z168" s="56">
        <v>336000</v>
      </c>
      <c r="AA168" s="56" t="s">
        <v>2487</v>
      </c>
      <c r="AB168" s="56" t="s">
        <v>2488</v>
      </c>
      <c r="AC168" s="56" t="s">
        <v>2489</v>
      </c>
      <c r="AE168" s="56">
        <v>240000</v>
      </c>
      <c r="AM168" s="56">
        <v>240000</v>
      </c>
      <c r="AP168" s="56">
        <v>480000</v>
      </c>
      <c r="AQ168" s="56" t="s">
        <v>2029</v>
      </c>
      <c r="AR168" s="56" t="s">
        <v>2490</v>
      </c>
      <c r="AT168" s="56">
        <v>8470340</v>
      </c>
    </row>
    <row r="169" spans="1:46" x14ac:dyDescent="0.35">
      <c r="A169" s="56" t="s">
        <v>950</v>
      </c>
      <c r="B169" s="56">
        <v>8470340</v>
      </c>
      <c r="C169" s="56" t="s">
        <v>217</v>
      </c>
      <c r="D169" s="56">
        <v>425770</v>
      </c>
      <c r="E169" s="56" t="s">
        <v>132</v>
      </c>
      <c r="F169" s="56" t="str">
        <f t="shared" si="2"/>
        <v>847.8470340.1.425770.000000.847001.200179</v>
      </c>
      <c r="G169" s="56" t="s">
        <v>21</v>
      </c>
      <c r="H169" s="56">
        <v>847001</v>
      </c>
      <c r="I169" s="56" t="s">
        <v>23</v>
      </c>
      <c r="J169" s="56">
        <v>200179</v>
      </c>
      <c r="K169" s="56">
        <v>54007.37</v>
      </c>
      <c r="L169" s="56">
        <v>52050</v>
      </c>
      <c r="M169" s="56">
        <v>52050</v>
      </c>
      <c r="N169" s="56" t="s">
        <v>2031</v>
      </c>
      <c r="O169" s="56">
        <v>42</v>
      </c>
      <c r="R169" s="56" t="s">
        <v>2491</v>
      </c>
      <c r="S169" s="56">
        <v>42</v>
      </c>
      <c r="T169" s="56">
        <v>15000</v>
      </c>
      <c r="U169" s="57">
        <v>630000</v>
      </c>
      <c r="V169" s="56" t="s">
        <v>2002</v>
      </c>
      <c r="W169" s="56" t="s">
        <v>2003</v>
      </c>
      <c r="X169" s="56">
        <v>567000</v>
      </c>
      <c r="Y169" s="56">
        <v>504000</v>
      </c>
      <c r="Z169" s="56">
        <v>441000</v>
      </c>
      <c r="AA169" s="56" t="s">
        <v>2339</v>
      </c>
      <c r="AB169" s="56" t="s">
        <v>2492</v>
      </c>
      <c r="AC169" s="56" t="s">
        <v>2493</v>
      </c>
      <c r="AD169" s="56">
        <v>52500</v>
      </c>
      <c r="AE169" s="56">
        <v>52500</v>
      </c>
      <c r="AF169" s="56">
        <v>52500</v>
      </c>
      <c r="AG169" s="56">
        <v>52500</v>
      </c>
      <c r="AH169" s="56">
        <v>52500</v>
      </c>
      <c r="AI169" s="56">
        <v>52500</v>
      </c>
      <c r="AJ169" s="56">
        <v>52500</v>
      </c>
      <c r="AK169" s="56">
        <v>52500</v>
      </c>
      <c r="AL169" s="56">
        <v>52500</v>
      </c>
      <c r="AM169" s="56">
        <v>52500</v>
      </c>
      <c r="AN169" s="56">
        <v>52500</v>
      </c>
      <c r="AO169" s="56">
        <v>52500</v>
      </c>
      <c r="AP169" s="56">
        <v>630000</v>
      </c>
      <c r="AQ169" s="56" t="s">
        <v>2075</v>
      </c>
      <c r="AR169" s="56" t="s">
        <v>2494</v>
      </c>
      <c r="AT169" s="56">
        <v>8470340</v>
      </c>
    </row>
    <row r="170" spans="1:46" x14ac:dyDescent="0.35">
      <c r="A170" s="56" t="s">
        <v>950</v>
      </c>
      <c r="B170" s="56">
        <v>8470340</v>
      </c>
      <c r="C170" s="56" t="s">
        <v>217</v>
      </c>
      <c r="D170" s="56">
        <v>425900</v>
      </c>
      <c r="E170" s="56" t="s">
        <v>40</v>
      </c>
      <c r="F170" s="56" t="str">
        <f t="shared" si="2"/>
        <v>847.8470340.1.425900.000000.847001.200179</v>
      </c>
      <c r="G170" s="56" t="s">
        <v>21</v>
      </c>
      <c r="H170" s="56">
        <v>847001</v>
      </c>
      <c r="I170" s="56" t="s">
        <v>23</v>
      </c>
      <c r="J170" s="56">
        <v>200179</v>
      </c>
      <c r="K170" s="56">
        <v>7287</v>
      </c>
      <c r="L170" s="56">
        <v>0</v>
      </c>
      <c r="M170" s="56">
        <v>0</v>
      </c>
      <c r="N170" s="56" t="s">
        <v>2037</v>
      </c>
      <c r="O170" s="56">
        <v>52</v>
      </c>
      <c r="R170" s="56" t="s">
        <v>2495</v>
      </c>
      <c r="S170" s="56">
        <v>10</v>
      </c>
      <c r="T170" s="56">
        <v>5400</v>
      </c>
      <c r="U170" s="57">
        <v>54000</v>
      </c>
      <c r="V170" s="56" t="s">
        <v>2002</v>
      </c>
      <c r="W170" s="56" t="s">
        <v>2003</v>
      </c>
      <c r="X170" s="56">
        <v>48600</v>
      </c>
      <c r="Y170" s="56">
        <v>43200</v>
      </c>
      <c r="Z170" s="56">
        <v>37800</v>
      </c>
      <c r="AA170" s="56" t="s">
        <v>2339</v>
      </c>
      <c r="AB170" s="56" t="s">
        <v>2496</v>
      </c>
      <c r="AC170" s="56" t="s">
        <v>2496</v>
      </c>
      <c r="AE170" s="56">
        <v>5400</v>
      </c>
      <c r="AF170" s="56">
        <v>5400</v>
      </c>
      <c r="AG170" s="56">
        <v>5400</v>
      </c>
      <c r="AH170" s="56">
        <v>5400</v>
      </c>
      <c r="AI170" s="56">
        <v>5400</v>
      </c>
      <c r="AK170" s="56">
        <v>5400</v>
      </c>
      <c r="AL170" s="56">
        <v>5400</v>
      </c>
      <c r="AM170" s="56">
        <v>5400</v>
      </c>
      <c r="AN170" s="56">
        <v>5400</v>
      </c>
      <c r="AO170" s="56">
        <v>5400</v>
      </c>
      <c r="AP170" s="56">
        <v>54000</v>
      </c>
      <c r="AQ170" s="56" t="s">
        <v>2050</v>
      </c>
      <c r="AR170" s="56" t="s">
        <v>2497</v>
      </c>
      <c r="AT170" s="56">
        <v>8470340</v>
      </c>
    </row>
    <row r="171" spans="1:46" x14ac:dyDescent="0.35">
      <c r="A171" s="56" t="s">
        <v>950</v>
      </c>
      <c r="B171" s="56">
        <v>8470340</v>
      </c>
      <c r="C171" s="56" t="s">
        <v>217</v>
      </c>
      <c r="D171" s="56">
        <v>426610</v>
      </c>
      <c r="E171" s="56" t="s">
        <v>43</v>
      </c>
      <c r="F171" s="56" t="str">
        <f t="shared" si="2"/>
        <v>847.8470340.1.426610.000000.847001.200179</v>
      </c>
      <c r="G171" s="56" t="s">
        <v>21</v>
      </c>
      <c r="H171" s="56">
        <v>847001</v>
      </c>
      <c r="I171" s="56" t="s">
        <v>23</v>
      </c>
      <c r="J171" s="56">
        <v>200179</v>
      </c>
      <c r="K171" s="56">
        <v>173961.31</v>
      </c>
      <c r="L171" s="56">
        <v>209338</v>
      </c>
      <c r="M171" s="56">
        <v>209338</v>
      </c>
      <c r="N171" s="56" t="s">
        <v>2037</v>
      </c>
      <c r="O171" s="56">
        <v>52</v>
      </c>
      <c r="R171" s="56" t="s">
        <v>2498</v>
      </c>
      <c r="S171" s="56">
        <v>1</v>
      </c>
      <c r="T171" s="56">
        <v>210000</v>
      </c>
      <c r="U171" s="56">
        <v>210000</v>
      </c>
      <c r="V171" s="56" t="s">
        <v>2002</v>
      </c>
      <c r="W171" s="56" t="s">
        <v>2003</v>
      </c>
      <c r="X171" s="56">
        <v>189000</v>
      </c>
      <c r="Y171" s="56">
        <v>168000</v>
      </c>
      <c r="Z171" s="56">
        <v>147000</v>
      </c>
      <c r="AA171" s="56" t="s">
        <v>2499</v>
      </c>
      <c r="AB171" s="56" t="s">
        <v>2500</v>
      </c>
      <c r="AC171" s="56" t="s">
        <v>2500</v>
      </c>
      <c r="AF171" s="56">
        <v>210000</v>
      </c>
      <c r="AP171" s="56">
        <v>210000</v>
      </c>
      <c r="AQ171" s="56" t="s">
        <v>2007</v>
      </c>
      <c r="AR171" s="56" t="s">
        <v>2007</v>
      </c>
      <c r="AS171" s="56" t="s">
        <v>2501</v>
      </c>
      <c r="AT171" s="56">
        <v>8470340</v>
      </c>
    </row>
    <row r="172" spans="1:46" x14ac:dyDescent="0.35">
      <c r="A172" s="56" t="s">
        <v>950</v>
      </c>
      <c r="B172" s="56">
        <v>8470340</v>
      </c>
      <c r="C172" s="56" t="s">
        <v>217</v>
      </c>
      <c r="D172" s="56">
        <v>428090</v>
      </c>
      <c r="E172" s="56" t="s">
        <v>52</v>
      </c>
      <c r="F172" s="56" t="str">
        <f t="shared" si="2"/>
        <v>847.8470340.1.428090.000000.847001.200179</v>
      </c>
      <c r="G172" s="56" t="s">
        <v>21</v>
      </c>
      <c r="H172" s="56">
        <v>847001</v>
      </c>
      <c r="I172" s="56" t="s">
        <v>23</v>
      </c>
      <c r="J172" s="56">
        <v>200179</v>
      </c>
      <c r="K172" s="56">
        <v>9903</v>
      </c>
      <c r="L172" s="56">
        <v>0</v>
      </c>
      <c r="M172" s="56">
        <v>0</v>
      </c>
      <c r="U172" s="57">
        <v>0</v>
      </c>
      <c r="X172" s="56">
        <v>0</v>
      </c>
      <c r="Y172" s="56">
        <v>0</v>
      </c>
      <c r="Z172" s="56">
        <v>0</v>
      </c>
      <c r="AP172" s="56">
        <v>0</v>
      </c>
      <c r="AT172" s="56">
        <v>8470340</v>
      </c>
    </row>
    <row r="173" spans="1:46" x14ac:dyDescent="0.35">
      <c r="A173" s="56" t="s">
        <v>950</v>
      </c>
      <c r="B173" s="56">
        <v>8470340</v>
      </c>
      <c r="C173" s="56" t="s">
        <v>217</v>
      </c>
      <c r="D173" s="56">
        <v>432209</v>
      </c>
      <c r="E173" s="56" t="s">
        <v>138</v>
      </c>
      <c r="F173" s="56" t="str">
        <f t="shared" si="2"/>
        <v>847.8470340.1.432209.000000.847001.200179</v>
      </c>
      <c r="G173" s="56" t="s">
        <v>21</v>
      </c>
      <c r="H173" s="56">
        <v>847001</v>
      </c>
      <c r="I173" s="56" t="s">
        <v>23</v>
      </c>
      <c r="J173" s="56">
        <v>200179</v>
      </c>
      <c r="K173" s="56">
        <v>0</v>
      </c>
      <c r="L173" s="56">
        <v>60000</v>
      </c>
      <c r="M173" s="56">
        <v>60000</v>
      </c>
      <c r="N173" s="56" t="s">
        <v>2025</v>
      </c>
      <c r="O173" s="56">
        <v>350</v>
      </c>
      <c r="R173" s="56" t="s">
        <v>2502</v>
      </c>
      <c r="S173" s="56">
        <v>1</v>
      </c>
      <c r="T173" s="56">
        <v>80000</v>
      </c>
      <c r="U173" s="56">
        <v>80000</v>
      </c>
      <c r="V173" s="56" t="s">
        <v>2002</v>
      </c>
      <c r="W173" s="56" t="s">
        <v>2003</v>
      </c>
      <c r="X173" s="56">
        <v>72000</v>
      </c>
      <c r="Y173" s="56">
        <v>64000</v>
      </c>
      <c r="Z173" s="56">
        <v>56000</v>
      </c>
      <c r="AA173" s="56" t="s">
        <v>2503</v>
      </c>
      <c r="AB173" s="56" t="s">
        <v>2504</v>
      </c>
      <c r="AC173" s="56" t="s">
        <v>2504</v>
      </c>
      <c r="AH173" s="56">
        <v>80000</v>
      </c>
      <c r="AP173" s="56">
        <v>80000</v>
      </c>
      <c r="AQ173" s="56" t="s">
        <v>2007</v>
      </c>
      <c r="AR173" s="56" t="s">
        <v>2505</v>
      </c>
      <c r="AS173" s="56" t="s">
        <v>2506</v>
      </c>
      <c r="AT173" s="56">
        <v>8470340</v>
      </c>
    </row>
    <row r="174" spans="1:46" x14ac:dyDescent="0.35">
      <c r="A174" s="56" t="s">
        <v>950</v>
      </c>
      <c r="B174" s="56">
        <v>8470340</v>
      </c>
      <c r="C174" s="56" t="s">
        <v>217</v>
      </c>
      <c r="D174" s="56">
        <v>435350</v>
      </c>
      <c r="E174" s="56" t="s">
        <v>144</v>
      </c>
      <c r="F174" s="56" t="str">
        <f t="shared" si="2"/>
        <v>847.8470340.1.435350.000000.847001.200179</v>
      </c>
      <c r="G174" s="56" t="s">
        <v>21</v>
      </c>
      <c r="H174" s="56">
        <v>847001</v>
      </c>
      <c r="I174" s="56" t="s">
        <v>23</v>
      </c>
      <c r="J174" s="56">
        <v>200179</v>
      </c>
      <c r="K174" s="56">
        <v>50303.42</v>
      </c>
      <c r="L174" s="56">
        <v>47150</v>
      </c>
      <c r="M174" s="56">
        <v>47150</v>
      </c>
      <c r="N174" s="56" t="s">
        <v>2031</v>
      </c>
      <c r="O174" s="56">
        <v>42</v>
      </c>
      <c r="R174" s="56" t="s">
        <v>2507</v>
      </c>
      <c r="S174" s="56">
        <v>42</v>
      </c>
      <c r="T174" s="56">
        <v>8000</v>
      </c>
      <c r="U174" s="57">
        <v>336000</v>
      </c>
      <c r="V174" s="56" t="s">
        <v>2113</v>
      </c>
      <c r="W174" s="56" t="s">
        <v>2003</v>
      </c>
      <c r="X174" s="56">
        <v>302400</v>
      </c>
      <c r="Y174" s="56">
        <v>268800</v>
      </c>
      <c r="Z174" s="56">
        <v>235199.99999999997</v>
      </c>
      <c r="AA174" s="56" t="s">
        <v>2339</v>
      </c>
      <c r="AB174" s="56" t="s">
        <v>2478</v>
      </c>
      <c r="AC174" s="56" t="s">
        <v>2508</v>
      </c>
      <c r="AD174" s="56">
        <v>28000</v>
      </c>
      <c r="AE174" s="56">
        <v>28000</v>
      </c>
      <c r="AF174" s="56">
        <v>28000</v>
      </c>
      <c r="AG174" s="56">
        <v>28000</v>
      </c>
      <c r="AH174" s="56">
        <v>28000</v>
      </c>
      <c r="AI174" s="56">
        <v>28000</v>
      </c>
      <c r="AJ174" s="56">
        <v>28000</v>
      </c>
      <c r="AK174" s="56">
        <v>28000</v>
      </c>
      <c r="AL174" s="56">
        <v>28000</v>
      </c>
      <c r="AM174" s="56">
        <v>28000</v>
      </c>
      <c r="AN174" s="56">
        <v>28000</v>
      </c>
      <c r="AO174" s="56">
        <v>28000</v>
      </c>
      <c r="AP174" s="56">
        <v>336000</v>
      </c>
      <c r="AQ174" s="56" t="s">
        <v>2034</v>
      </c>
      <c r="AR174" s="56" t="s">
        <v>2034</v>
      </c>
      <c r="AT174" s="56">
        <v>8470340</v>
      </c>
    </row>
    <row r="175" spans="1:46" x14ac:dyDescent="0.35">
      <c r="A175" s="56" t="s">
        <v>950</v>
      </c>
      <c r="B175" s="56">
        <v>8470340</v>
      </c>
      <c r="C175" s="56" t="s">
        <v>217</v>
      </c>
      <c r="D175" s="56">
        <v>435508</v>
      </c>
      <c r="E175" s="56" t="s">
        <v>147</v>
      </c>
      <c r="F175" s="56" t="str">
        <f t="shared" si="2"/>
        <v>847.8470340.1.435508.000000.847001.200179</v>
      </c>
      <c r="G175" s="56" t="s">
        <v>21</v>
      </c>
      <c r="H175" s="56">
        <v>847001</v>
      </c>
      <c r="I175" s="56" t="s">
        <v>23</v>
      </c>
      <c r="J175" s="56">
        <v>200179</v>
      </c>
      <c r="K175" s="56">
        <v>252646.49</v>
      </c>
      <c r="L175" s="56">
        <v>160000</v>
      </c>
      <c r="M175" s="56">
        <v>160000</v>
      </c>
      <c r="N175" s="56" t="s">
        <v>2025</v>
      </c>
      <c r="O175" s="56">
        <v>350</v>
      </c>
      <c r="R175" s="56" t="s">
        <v>2509</v>
      </c>
      <c r="S175" s="56">
        <v>12</v>
      </c>
      <c r="T175" s="56">
        <v>22000</v>
      </c>
      <c r="U175" s="57">
        <v>264000</v>
      </c>
      <c r="W175" s="56" t="s">
        <v>2003</v>
      </c>
      <c r="X175" s="56">
        <v>237600</v>
      </c>
      <c r="Y175" s="56">
        <v>211200</v>
      </c>
      <c r="Z175" s="56">
        <v>184800</v>
      </c>
      <c r="AA175" s="56" t="s">
        <v>2510</v>
      </c>
      <c r="AB175" s="56" t="s">
        <v>2511</v>
      </c>
      <c r="AC175" s="56" t="s">
        <v>2512</v>
      </c>
      <c r="AD175" s="56">
        <v>22000</v>
      </c>
      <c r="AE175" s="56">
        <v>22000</v>
      </c>
      <c r="AF175" s="56">
        <v>22000</v>
      </c>
      <c r="AG175" s="56">
        <v>22000</v>
      </c>
      <c r="AH175" s="56">
        <v>22000</v>
      </c>
      <c r="AI175" s="56">
        <v>22000</v>
      </c>
      <c r="AJ175" s="56">
        <v>22000</v>
      </c>
      <c r="AK175" s="56">
        <v>22000</v>
      </c>
      <c r="AL175" s="56">
        <v>22000</v>
      </c>
      <c r="AM175" s="56">
        <v>22000</v>
      </c>
      <c r="AN175" s="56">
        <v>22000</v>
      </c>
      <c r="AO175" s="56">
        <v>22000</v>
      </c>
      <c r="AP175" s="56">
        <v>264000</v>
      </c>
      <c r="AQ175" s="56" t="s">
        <v>2007</v>
      </c>
      <c r="AR175" s="56" t="s">
        <v>2007</v>
      </c>
      <c r="AT175" s="56">
        <v>8470340</v>
      </c>
    </row>
    <row r="176" spans="1:46" x14ac:dyDescent="0.35">
      <c r="A176" s="56" t="s">
        <v>950</v>
      </c>
      <c r="B176" s="56">
        <v>8470340</v>
      </c>
      <c r="C176" s="56" t="s">
        <v>217</v>
      </c>
      <c r="D176" s="56">
        <v>436110</v>
      </c>
      <c r="E176" s="56" t="s">
        <v>64</v>
      </c>
      <c r="F176" s="56" t="str">
        <f t="shared" si="2"/>
        <v>847.8470340.1.436110.000000.847001.200179</v>
      </c>
      <c r="G176" s="56" t="s">
        <v>21</v>
      </c>
      <c r="H176" s="56">
        <v>847001</v>
      </c>
      <c r="I176" s="56" t="s">
        <v>23</v>
      </c>
      <c r="J176" s="56">
        <v>200179</v>
      </c>
      <c r="K176" s="56">
        <v>0</v>
      </c>
      <c r="L176" s="56">
        <v>0</v>
      </c>
      <c r="M176" s="56">
        <v>0</v>
      </c>
      <c r="U176" s="57">
        <v>0</v>
      </c>
      <c r="X176" s="56">
        <v>0</v>
      </c>
      <c r="Y176" s="56">
        <v>0</v>
      </c>
      <c r="Z176" s="56">
        <v>0</v>
      </c>
      <c r="AP176" s="56">
        <v>0</v>
      </c>
      <c r="AT176" s="56">
        <v>8470340</v>
      </c>
    </row>
    <row r="177" spans="1:46" x14ac:dyDescent="0.35">
      <c r="A177" s="56" t="s">
        <v>950</v>
      </c>
      <c r="B177" s="56">
        <v>8470340</v>
      </c>
      <c r="C177" s="56" t="s">
        <v>217</v>
      </c>
      <c r="D177" s="56">
        <v>436600</v>
      </c>
      <c r="E177" s="56" t="s">
        <v>163</v>
      </c>
      <c r="F177" s="56" t="str">
        <f t="shared" si="2"/>
        <v>847.8470340.1.436600.000000.847001.200179</v>
      </c>
      <c r="G177" s="56" t="s">
        <v>21</v>
      </c>
      <c r="H177" s="56">
        <v>847001</v>
      </c>
      <c r="I177" s="56" t="s">
        <v>23</v>
      </c>
      <c r="J177" s="56">
        <v>200179</v>
      </c>
      <c r="K177" s="56">
        <v>0</v>
      </c>
      <c r="L177" s="56">
        <v>0</v>
      </c>
      <c r="M177" s="56">
        <v>0</v>
      </c>
      <c r="U177" s="57">
        <v>0</v>
      </c>
      <c r="X177" s="56">
        <v>0</v>
      </c>
      <c r="Y177" s="56">
        <v>0</v>
      </c>
      <c r="Z177" s="56">
        <v>0</v>
      </c>
      <c r="AP177" s="56">
        <v>0</v>
      </c>
      <c r="AT177" s="56">
        <v>8470340</v>
      </c>
    </row>
    <row r="178" spans="1:46" x14ac:dyDescent="0.35">
      <c r="A178" s="56" t="s">
        <v>950</v>
      </c>
      <c r="B178" s="56">
        <v>8470340</v>
      </c>
      <c r="C178" s="56" t="s">
        <v>217</v>
      </c>
      <c r="D178" s="56">
        <v>492316</v>
      </c>
      <c r="E178" s="56" t="s">
        <v>138</v>
      </c>
      <c r="F178" s="56" t="str">
        <f t="shared" si="2"/>
        <v>847.8470340.1.492316.000000.847001.300180</v>
      </c>
      <c r="G178" s="56" t="s">
        <v>21</v>
      </c>
      <c r="H178" s="56">
        <v>847001</v>
      </c>
      <c r="I178" s="56" t="s">
        <v>863</v>
      </c>
      <c r="J178" s="56">
        <v>300180</v>
      </c>
      <c r="K178" s="56">
        <v>815545.69</v>
      </c>
      <c r="L178" s="56">
        <v>269248</v>
      </c>
      <c r="M178" s="56">
        <v>269248</v>
      </c>
      <c r="N178" s="56" t="s">
        <v>2025</v>
      </c>
      <c r="O178" s="56">
        <v>350</v>
      </c>
      <c r="R178" s="56" t="s">
        <v>2513</v>
      </c>
      <c r="S178" s="56">
        <v>1</v>
      </c>
      <c r="T178" s="56">
        <v>590000</v>
      </c>
      <c r="U178" s="56">
        <v>590000</v>
      </c>
      <c r="V178" s="56" t="s">
        <v>2113</v>
      </c>
      <c r="W178" s="56" t="s">
        <v>2122</v>
      </c>
      <c r="X178" s="56">
        <v>531000</v>
      </c>
      <c r="Y178" s="56">
        <v>472000</v>
      </c>
      <c r="Z178" s="56">
        <v>413000</v>
      </c>
      <c r="AA178" s="56" t="s">
        <v>2514</v>
      </c>
      <c r="AB178" s="56" t="s">
        <v>2515</v>
      </c>
      <c r="AC178" s="56" t="s">
        <v>2516</v>
      </c>
      <c r="AF178" s="56">
        <v>590000</v>
      </c>
      <c r="AP178" s="56">
        <v>590000</v>
      </c>
      <c r="AQ178" s="56" t="s">
        <v>2007</v>
      </c>
      <c r="AR178" s="56" t="s">
        <v>2517</v>
      </c>
      <c r="AS178" s="56" t="s">
        <v>2518</v>
      </c>
      <c r="AT178" s="56">
        <v>8470340</v>
      </c>
    </row>
    <row r="179" spans="1:46" x14ac:dyDescent="0.35">
      <c r="A179" s="56" t="s">
        <v>950</v>
      </c>
      <c r="B179" s="56">
        <v>8470340</v>
      </c>
      <c r="C179" s="56" t="s">
        <v>217</v>
      </c>
      <c r="D179" s="56">
        <v>492316</v>
      </c>
      <c r="E179" s="56" t="s">
        <v>138</v>
      </c>
      <c r="F179" s="56" t="str">
        <f t="shared" si="2"/>
        <v>847.8470340.1.492316.000000.847001.300180</v>
      </c>
      <c r="G179" s="56" t="s">
        <v>21</v>
      </c>
      <c r="H179" s="56">
        <v>847001</v>
      </c>
      <c r="I179" s="56" t="s">
        <v>863</v>
      </c>
      <c r="J179" s="56">
        <v>300180</v>
      </c>
      <c r="N179" s="56" t="s">
        <v>2025</v>
      </c>
      <c r="O179" s="56">
        <v>350</v>
      </c>
      <c r="R179" s="56" t="s">
        <v>2519</v>
      </c>
      <c r="S179" s="56">
        <v>1</v>
      </c>
      <c r="T179" s="56">
        <v>185000</v>
      </c>
      <c r="U179" s="56">
        <v>185000</v>
      </c>
      <c r="V179" s="56" t="s">
        <v>2113</v>
      </c>
      <c r="W179" s="56" t="s">
        <v>2122</v>
      </c>
      <c r="X179" s="56">
        <v>166500</v>
      </c>
      <c r="Y179" s="56">
        <v>148000</v>
      </c>
      <c r="Z179" s="56">
        <v>129499.99999999999</v>
      </c>
      <c r="AA179" s="56" t="s">
        <v>2514</v>
      </c>
      <c r="AB179" s="56" t="s">
        <v>2515</v>
      </c>
      <c r="AC179" s="56" t="s">
        <v>2520</v>
      </c>
      <c r="AG179" s="56">
        <v>185000</v>
      </c>
      <c r="AP179" s="56">
        <v>185000</v>
      </c>
      <c r="AQ179" s="56" t="s">
        <v>2007</v>
      </c>
      <c r="AR179" s="56" t="s">
        <v>2517</v>
      </c>
      <c r="AS179" s="56" t="s">
        <v>2518</v>
      </c>
      <c r="AT179" s="56">
        <v>8470340</v>
      </c>
    </row>
    <row r="180" spans="1:46" x14ac:dyDescent="0.35">
      <c r="A180" s="56" t="s">
        <v>950</v>
      </c>
      <c r="B180" s="56">
        <v>8470340</v>
      </c>
      <c r="C180" s="56" t="s">
        <v>217</v>
      </c>
      <c r="D180" s="56">
        <v>495140</v>
      </c>
      <c r="E180" s="56" t="s">
        <v>882</v>
      </c>
      <c r="F180" s="56" t="str">
        <f t="shared" si="2"/>
        <v>847.8470340.1.495140.000000.847001.300180</v>
      </c>
      <c r="G180" s="56" t="s">
        <v>21</v>
      </c>
      <c r="H180" s="56">
        <v>847001</v>
      </c>
      <c r="I180" s="56" t="s">
        <v>863</v>
      </c>
      <c r="J180" s="56">
        <v>300180</v>
      </c>
      <c r="K180" s="56">
        <v>7322.22</v>
      </c>
      <c r="L180" s="56">
        <v>0</v>
      </c>
      <c r="M180" s="56">
        <v>0</v>
      </c>
      <c r="U180" s="57">
        <v>0</v>
      </c>
      <c r="X180" s="56">
        <v>0</v>
      </c>
      <c r="Y180" s="56">
        <v>0</v>
      </c>
      <c r="Z180" s="56">
        <v>0</v>
      </c>
      <c r="AP180" s="56">
        <v>0</v>
      </c>
      <c r="AT180" s="56">
        <v>8470340</v>
      </c>
    </row>
    <row r="181" spans="1:46" x14ac:dyDescent="0.35">
      <c r="A181" s="56" t="s">
        <v>950</v>
      </c>
      <c r="B181" s="56">
        <v>8470345</v>
      </c>
      <c r="C181" s="56" t="s">
        <v>225</v>
      </c>
      <c r="D181" s="56">
        <v>420550</v>
      </c>
      <c r="E181" s="56" t="s">
        <v>18</v>
      </c>
      <c r="F181" s="56" t="str">
        <f t="shared" si="2"/>
        <v>847.8470345.1.420550.000000.847001.200179</v>
      </c>
      <c r="G181" s="56" t="s">
        <v>21</v>
      </c>
      <c r="H181" s="56">
        <v>847001</v>
      </c>
      <c r="I181" s="56" t="s">
        <v>23</v>
      </c>
      <c r="J181" s="56">
        <v>200179</v>
      </c>
      <c r="K181" s="56">
        <v>41000</v>
      </c>
      <c r="L181" s="56">
        <v>0</v>
      </c>
      <c r="M181" s="56">
        <v>0</v>
      </c>
      <c r="N181" s="56" t="s">
        <v>2132</v>
      </c>
      <c r="O181" s="56">
        <v>10</v>
      </c>
      <c r="R181" s="56" t="s">
        <v>2521</v>
      </c>
      <c r="S181" s="56">
        <v>2</v>
      </c>
      <c r="T181" s="57">
        <v>10000</v>
      </c>
      <c r="U181" s="57">
        <v>20000</v>
      </c>
      <c r="V181" s="56" t="s">
        <v>2113</v>
      </c>
      <c r="W181" s="56" t="s">
        <v>2122</v>
      </c>
      <c r="X181" s="56">
        <v>18000</v>
      </c>
      <c r="Y181" s="56">
        <v>16000</v>
      </c>
      <c r="Z181" s="56">
        <v>14000</v>
      </c>
      <c r="AA181" s="56" t="s">
        <v>2522</v>
      </c>
      <c r="AB181" s="56" t="s">
        <v>2523</v>
      </c>
      <c r="AC181" s="56" t="s">
        <v>2524</v>
      </c>
      <c r="AF181" s="56">
        <v>20000</v>
      </c>
      <c r="AP181" s="56">
        <v>20000</v>
      </c>
      <c r="AQ181" s="56" t="s">
        <v>2007</v>
      </c>
      <c r="AR181" s="56" t="s">
        <v>2525</v>
      </c>
      <c r="AS181" s="56" t="s">
        <v>2526</v>
      </c>
      <c r="AT181" s="56">
        <v>8470345</v>
      </c>
    </row>
    <row r="182" spans="1:46" x14ac:dyDescent="0.35">
      <c r="A182" s="56" t="s">
        <v>950</v>
      </c>
      <c r="B182" s="56">
        <v>8470345</v>
      </c>
      <c r="C182" s="56" t="s">
        <v>225</v>
      </c>
      <c r="D182" s="56">
        <v>425510</v>
      </c>
      <c r="E182" s="56" t="s">
        <v>37</v>
      </c>
      <c r="F182" s="56" t="str">
        <f t="shared" si="2"/>
        <v>847.8470345.1.425510.000000.847001.200179</v>
      </c>
      <c r="G182" s="56" t="s">
        <v>21</v>
      </c>
      <c r="H182" s="56">
        <v>847001</v>
      </c>
      <c r="I182" s="56" t="s">
        <v>23</v>
      </c>
      <c r="J182" s="56">
        <v>200179</v>
      </c>
      <c r="K182" s="56">
        <v>0</v>
      </c>
      <c r="L182" s="56">
        <v>0</v>
      </c>
      <c r="M182" s="56">
        <v>0</v>
      </c>
      <c r="N182" s="56" t="s">
        <v>2098</v>
      </c>
      <c r="O182" s="56">
        <v>2</v>
      </c>
      <c r="R182" s="56" t="s">
        <v>2527</v>
      </c>
      <c r="S182" s="56">
        <v>2</v>
      </c>
      <c r="T182" s="56">
        <v>15000</v>
      </c>
      <c r="U182" s="56">
        <v>30000</v>
      </c>
      <c r="V182" s="56" t="s">
        <v>2002</v>
      </c>
      <c r="W182" s="56" t="s">
        <v>2003</v>
      </c>
      <c r="X182" s="56">
        <v>27000</v>
      </c>
      <c r="Y182" s="56">
        <v>24000</v>
      </c>
      <c r="Z182" s="56">
        <v>21000</v>
      </c>
      <c r="AA182" s="56" t="s">
        <v>2528</v>
      </c>
      <c r="AB182" s="56" t="s">
        <v>2529</v>
      </c>
      <c r="AC182" s="56" t="s">
        <v>2530</v>
      </c>
      <c r="AG182" s="56">
        <v>15000</v>
      </c>
      <c r="AM182" s="56">
        <v>15000</v>
      </c>
      <c r="AP182" s="56">
        <v>30000</v>
      </c>
      <c r="AQ182" s="56" t="s">
        <v>2022</v>
      </c>
      <c r="AR182" s="56" t="s">
        <v>2531</v>
      </c>
      <c r="AS182" s="56" t="s">
        <v>2532</v>
      </c>
      <c r="AT182" s="56">
        <v>8470345</v>
      </c>
    </row>
    <row r="183" spans="1:46" x14ac:dyDescent="0.35">
      <c r="A183" s="56" t="s">
        <v>950</v>
      </c>
      <c r="B183" s="56">
        <v>8470345</v>
      </c>
      <c r="C183" s="56" t="s">
        <v>225</v>
      </c>
      <c r="D183" s="56">
        <v>425760</v>
      </c>
      <c r="E183" s="56" t="s">
        <v>169</v>
      </c>
      <c r="F183" s="56" t="str">
        <f t="shared" si="2"/>
        <v>847.8470345.1.425760.000000.847001.200179</v>
      </c>
      <c r="G183" s="56" t="s">
        <v>21</v>
      </c>
      <c r="H183" s="56">
        <v>847001</v>
      </c>
      <c r="I183" s="56" t="s">
        <v>23</v>
      </c>
      <c r="J183" s="56">
        <v>200179</v>
      </c>
      <c r="K183" s="56">
        <v>0</v>
      </c>
      <c r="L183" s="56">
        <v>0</v>
      </c>
      <c r="M183" s="56">
        <v>0</v>
      </c>
      <c r="N183" s="56" t="s">
        <v>2084</v>
      </c>
      <c r="O183" s="56">
        <v>6</v>
      </c>
      <c r="R183" s="56" t="s">
        <v>2533</v>
      </c>
      <c r="S183" s="56">
        <v>6</v>
      </c>
      <c r="T183" s="56">
        <v>20000</v>
      </c>
      <c r="U183" s="56">
        <v>120000</v>
      </c>
      <c r="V183" s="56" t="s">
        <v>2002</v>
      </c>
      <c r="W183" s="56" t="s">
        <v>2003</v>
      </c>
      <c r="X183" s="56">
        <v>108000</v>
      </c>
      <c r="Y183" s="56">
        <v>96000</v>
      </c>
      <c r="Z183" s="56">
        <v>84000</v>
      </c>
      <c r="AA183" s="56" t="s">
        <v>2534</v>
      </c>
      <c r="AB183" s="56" t="s">
        <v>2535</v>
      </c>
      <c r="AC183" s="56" t="s">
        <v>2536</v>
      </c>
      <c r="AI183" s="56">
        <v>120000</v>
      </c>
      <c r="AP183" s="56">
        <v>120000</v>
      </c>
      <c r="AQ183" s="56" t="s">
        <v>2056</v>
      </c>
      <c r="AR183" s="56" t="s">
        <v>2537</v>
      </c>
      <c r="AS183" s="56" t="s">
        <v>2538</v>
      </c>
      <c r="AT183" s="56">
        <v>8470345</v>
      </c>
    </row>
    <row r="184" spans="1:46" x14ac:dyDescent="0.35">
      <c r="A184" s="56" t="s">
        <v>950</v>
      </c>
      <c r="B184" s="56">
        <v>8470345</v>
      </c>
      <c r="C184" s="56" t="s">
        <v>225</v>
      </c>
      <c r="D184" s="56">
        <v>425770</v>
      </c>
      <c r="E184" s="56" t="s">
        <v>132</v>
      </c>
      <c r="F184" s="56" t="str">
        <f t="shared" si="2"/>
        <v>847.8470345.1.425770.000000.847001.200179</v>
      </c>
      <c r="G184" s="56" t="s">
        <v>21</v>
      </c>
      <c r="H184" s="56">
        <v>847001</v>
      </c>
      <c r="I184" s="56" t="s">
        <v>23</v>
      </c>
      <c r="J184" s="56">
        <v>200179</v>
      </c>
      <c r="K184" s="56">
        <v>-2805.17</v>
      </c>
      <c r="L184" s="56">
        <v>84399</v>
      </c>
      <c r="M184" s="56">
        <v>84399</v>
      </c>
      <c r="N184" s="56" t="s">
        <v>2031</v>
      </c>
      <c r="O184" s="56">
        <v>7</v>
      </c>
      <c r="R184" s="56" t="s">
        <v>2539</v>
      </c>
      <c r="S184" s="56">
        <v>7</v>
      </c>
      <c r="T184" s="56">
        <v>15000</v>
      </c>
      <c r="U184" s="56">
        <v>105000</v>
      </c>
      <c r="V184" s="56" t="s">
        <v>2002</v>
      </c>
      <c r="W184" s="56" t="s">
        <v>2003</v>
      </c>
      <c r="X184" s="56">
        <v>94500</v>
      </c>
      <c r="Y184" s="56">
        <v>84000</v>
      </c>
      <c r="Z184" s="56">
        <v>73500</v>
      </c>
      <c r="AA184" s="56" t="s">
        <v>2540</v>
      </c>
      <c r="AB184" s="56" t="s">
        <v>2540</v>
      </c>
      <c r="AC184" s="56" t="s">
        <v>2540</v>
      </c>
      <c r="AE184" s="56">
        <v>15000</v>
      </c>
      <c r="AH184" s="56">
        <v>30000</v>
      </c>
      <c r="AL184" s="56">
        <v>30000</v>
      </c>
      <c r="AN184" s="56">
        <v>30000</v>
      </c>
      <c r="AP184" s="56">
        <v>105000</v>
      </c>
      <c r="AQ184" s="56" t="s">
        <v>2029</v>
      </c>
      <c r="AR184" s="56" t="s">
        <v>2541</v>
      </c>
      <c r="AS184" s="56" t="s">
        <v>2542</v>
      </c>
      <c r="AT184" s="56">
        <v>8470345</v>
      </c>
    </row>
    <row r="185" spans="1:46" x14ac:dyDescent="0.35">
      <c r="A185" s="56" t="s">
        <v>950</v>
      </c>
      <c r="B185" s="56">
        <v>8470345</v>
      </c>
      <c r="C185" s="56" t="s">
        <v>225</v>
      </c>
      <c r="D185" s="56">
        <v>425900</v>
      </c>
      <c r="E185" s="56" t="s">
        <v>40</v>
      </c>
      <c r="F185" s="56" t="str">
        <f t="shared" si="2"/>
        <v>847.8470345.1.425900.000000.847001.200179</v>
      </c>
      <c r="G185" s="56" t="s">
        <v>21</v>
      </c>
      <c r="H185" s="56">
        <v>847001</v>
      </c>
      <c r="I185" s="56" t="s">
        <v>23</v>
      </c>
      <c r="J185" s="56">
        <v>200179</v>
      </c>
      <c r="K185" s="56">
        <v>0</v>
      </c>
      <c r="L185" s="56">
        <v>0</v>
      </c>
      <c r="M185" s="56">
        <v>0</v>
      </c>
      <c r="N185" s="56" t="s">
        <v>2167</v>
      </c>
      <c r="O185" s="56">
        <v>6</v>
      </c>
      <c r="R185" s="56" t="s">
        <v>2543</v>
      </c>
      <c r="S185" s="56">
        <v>6</v>
      </c>
      <c r="T185" s="56">
        <v>500</v>
      </c>
      <c r="U185" s="56">
        <v>3000</v>
      </c>
      <c r="V185" s="56" t="s">
        <v>2002</v>
      </c>
      <c r="W185" s="56" t="s">
        <v>2003</v>
      </c>
      <c r="X185" s="56">
        <v>2700</v>
      </c>
      <c r="Y185" s="56">
        <v>2400</v>
      </c>
      <c r="Z185" s="56">
        <v>2100</v>
      </c>
      <c r="AA185" s="56" t="s">
        <v>2544</v>
      </c>
      <c r="AB185" s="56" t="s">
        <v>2544</v>
      </c>
      <c r="AC185" s="56" t="s">
        <v>2544</v>
      </c>
      <c r="AE185" s="56">
        <v>1500</v>
      </c>
      <c r="AJ185" s="56">
        <v>1500</v>
      </c>
      <c r="AP185" s="56">
        <v>3000</v>
      </c>
      <c r="AQ185" s="56" t="s">
        <v>2029</v>
      </c>
      <c r="AR185" s="56" t="s">
        <v>2541</v>
      </c>
      <c r="AS185" s="56" t="s">
        <v>2545</v>
      </c>
      <c r="AT185" s="56">
        <v>8470345</v>
      </c>
    </row>
    <row r="186" spans="1:46" x14ac:dyDescent="0.35">
      <c r="A186" s="56" t="s">
        <v>950</v>
      </c>
      <c r="B186" s="56">
        <v>8470345</v>
      </c>
      <c r="C186" s="56" t="s">
        <v>225</v>
      </c>
      <c r="D186" s="56">
        <v>426610</v>
      </c>
      <c r="E186" s="56" t="s">
        <v>43</v>
      </c>
      <c r="F186" s="56" t="str">
        <f t="shared" si="2"/>
        <v>847.8470345.1.426610.000000.847001.200179</v>
      </c>
      <c r="G186" s="56" t="s">
        <v>21</v>
      </c>
      <c r="H186" s="56">
        <v>847001</v>
      </c>
      <c r="I186" s="56" t="s">
        <v>23</v>
      </c>
      <c r="J186" s="56">
        <v>200179</v>
      </c>
      <c r="K186" s="56">
        <v>-7075.56</v>
      </c>
      <c r="L186" s="56">
        <v>0</v>
      </c>
      <c r="M186" s="56">
        <v>0</v>
      </c>
      <c r="N186" s="56" t="s">
        <v>2000</v>
      </c>
      <c r="O186" s="56">
        <v>1</v>
      </c>
      <c r="R186" s="56" t="s">
        <v>2546</v>
      </c>
      <c r="S186" s="56">
        <v>1</v>
      </c>
      <c r="T186" s="56">
        <v>146983</v>
      </c>
      <c r="U186" s="56">
        <v>146983</v>
      </c>
      <c r="V186" s="56" t="s">
        <v>2002</v>
      </c>
      <c r="W186" s="56" t="s">
        <v>2003</v>
      </c>
      <c r="X186" s="56">
        <v>132284.70000000001</v>
      </c>
      <c r="Y186" s="56">
        <v>117586.40000000001</v>
      </c>
      <c r="Z186" s="56">
        <v>102888.09999999999</v>
      </c>
      <c r="AA186" s="56" t="s">
        <v>2547</v>
      </c>
      <c r="AB186" s="56" t="s">
        <v>2547</v>
      </c>
      <c r="AC186" s="56" t="s">
        <v>2547</v>
      </c>
      <c r="AF186" s="56">
        <v>146983</v>
      </c>
      <c r="AP186" s="56">
        <v>146983</v>
      </c>
      <c r="AQ186" s="56" t="s">
        <v>2056</v>
      </c>
      <c r="AR186" s="56" t="s">
        <v>2548</v>
      </c>
      <c r="AS186" s="56" t="s">
        <v>2549</v>
      </c>
      <c r="AT186" s="56">
        <v>8470345</v>
      </c>
    </row>
    <row r="187" spans="1:46" x14ac:dyDescent="0.35">
      <c r="A187" s="56" t="s">
        <v>950</v>
      </c>
      <c r="B187" s="56">
        <v>8470345</v>
      </c>
      <c r="C187" s="56" t="s">
        <v>225</v>
      </c>
      <c r="D187" s="56">
        <v>428090</v>
      </c>
      <c r="E187" s="56" t="s">
        <v>52</v>
      </c>
      <c r="F187" s="56" t="str">
        <f t="shared" si="2"/>
        <v>847.8470345.1.428090.000000.847001.200179</v>
      </c>
      <c r="G187" s="56" t="s">
        <v>21</v>
      </c>
      <c r="H187" s="56">
        <v>847001</v>
      </c>
      <c r="I187" s="56" t="s">
        <v>23</v>
      </c>
      <c r="J187" s="56">
        <v>200179</v>
      </c>
      <c r="K187" s="56">
        <v>5108.55</v>
      </c>
      <c r="L187" s="56">
        <v>11500</v>
      </c>
      <c r="M187" s="56">
        <v>11500</v>
      </c>
      <c r="N187" s="56" t="s">
        <v>2098</v>
      </c>
      <c r="O187" s="56">
        <v>2</v>
      </c>
      <c r="R187" s="56" t="s">
        <v>2550</v>
      </c>
      <c r="S187" s="56">
        <v>2</v>
      </c>
      <c r="T187" s="56">
        <v>22296</v>
      </c>
      <c r="U187" s="56">
        <v>44592</v>
      </c>
      <c r="V187" s="56" t="s">
        <v>2002</v>
      </c>
      <c r="W187" s="56" t="s">
        <v>2003</v>
      </c>
      <c r="X187" s="56">
        <v>40132.800000000003</v>
      </c>
      <c r="Y187" s="56">
        <v>35673.599999999999</v>
      </c>
      <c r="Z187" s="56">
        <v>31214.399999999998</v>
      </c>
      <c r="AA187" s="56" t="s">
        <v>2544</v>
      </c>
      <c r="AB187" s="56" t="s">
        <v>2544</v>
      </c>
      <c r="AC187" s="56" t="s">
        <v>2544</v>
      </c>
      <c r="AE187" s="56">
        <v>22000</v>
      </c>
      <c r="AJ187" s="56">
        <v>22592</v>
      </c>
      <c r="AP187" s="56">
        <v>44592</v>
      </c>
      <c r="AQ187" s="56" t="s">
        <v>2029</v>
      </c>
      <c r="AR187" s="56" t="s">
        <v>2541</v>
      </c>
      <c r="AS187" s="56" t="s">
        <v>2551</v>
      </c>
      <c r="AT187" s="56">
        <v>8470345</v>
      </c>
    </row>
    <row r="188" spans="1:46" x14ac:dyDescent="0.35">
      <c r="A188" s="56" t="s">
        <v>950</v>
      </c>
      <c r="B188" s="56">
        <v>8470345</v>
      </c>
      <c r="C188" s="56" t="s">
        <v>225</v>
      </c>
      <c r="D188" s="56">
        <v>435350</v>
      </c>
      <c r="E188" s="56" t="s">
        <v>144</v>
      </c>
      <c r="F188" s="56" t="str">
        <f t="shared" si="2"/>
        <v>847.8470345.1.435350.000000.847001.200179</v>
      </c>
      <c r="G188" s="56" t="s">
        <v>21</v>
      </c>
      <c r="H188" s="56">
        <v>847001</v>
      </c>
      <c r="I188" s="56" t="s">
        <v>23</v>
      </c>
      <c r="J188" s="56">
        <v>200179</v>
      </c>
      <c r="K188" s="56">
        <v>0</v>
      </c>
      <c r="L188" s="56">
        <v>894</v>
      </c>
      <c r="M188" s="56">
        <v>894</v>
      </c>
      <c r="N188" s="56" t="s">
        <v>2341</v>
      </c>
      <c r="O188" s="56">
        <v>7</v>
      </c>
      <c r="R188" s="56" t="s">
        <v>2552</v>
      </c>
      <c r="S188" s="56">
        <v>7</v>
      </c>
      <c r="T188" s="56">
        <v>10000</v>
      </c>
      <c r="U188" s="57">
        <v>70000</v>
      </c>
      <c r="V188" s="56" t="s">
        <v>2002</v>
      </c>
      <c r="W188" s="56" t="s">
        <v>2003</v>
      </c>
      <c r="X188" s="56">
        <v>63000</v>
      </c>
      <c r="Y188" s="56">
        <v>56000</v>
      </c>
      <c r="Z188" s="56">
        <v>49000</v>
      </c>
      <c r="AA188" s="56" t="s">
        <v>2553</v>
      </c>
      <c r="AB188" s="56" t="s">
        <v>2553</v>
      </c>
      <c r="AC188" s="56" t="s">
        <v>2553</v>
      </c>
      <c r="AE188" s="56">
        <v>10000</v>
      </c>
      <c r="AG188" s="56">
        <v>10000</v>
      </c>
      <c r="AI188" s="56">
        <v>10000</v>
      </c>
      <c r="AJ188" s="56">
        <v>10000</v>
      </c>
      <c r="AK188" s="56">
        <v>10000</v>
      </c>
      <c r="AM188" s="56">
        <v>10000</v>
      </c>
      <c r="AO188" s="56">
        <v>10000</v>
      </c>
      <c r="AP188" s="56">
        <v>70000</v>
      </c>
      <c r="AQ188" s="56" t="s">
        <v>2034</v>
      </c>
      <c r="AR188" s="56" t="s">
        <v>2554</v>
      </c>
      <c r="AS188" s="56" t="s">
        <v>2555</v>
      </c>
      <c r="AT188" s="56">
        <v>8470345</v>
      </c>
    </row>
    <row r="189" spans="1:46" x14ac:dyDescent="0.35">
      <c r="A189" s="56" t="s">
        <v>950</v>
      </c>
      <c r="B189" s="56">
        <v>8470345</v>
      </c>
      <c r="C189" s="56" t="s">
        <v>225</v>
      </c>
      <c r="D189" s="56">
        <v>435508</v>
      </c>
      <c r="E189" s="56" t="s">
        <v>147</v>
      </c>
      <c r="F189" s="56" t="str">
        <f t="shared" si="2"/>
        <v>847.8470345.1.435508.000000.847001.200179</v>
      </c>
      <c r="G189" s="56" t="s">
        <v>21</v>
      </c>
      <c r="H189" s="56">
        <v>847001</v>
      </c>
      <c r="I189" s="56" t="s">
        <v>23</v>
      </c>
      <c r="J189" s="56">
        <v>200179</v>
      </c>
      <c r="K189" s="56">
        <v>85882.64</v>
      </c>
      <c r="L189" s="56">
        <v>72968</v>
      </c>
      <c r="M189" s="56">
        <v>72968</v>
      </c>
      <c r="N189" s="56" t="s">
        <v>2000</v>
      </c>
      <c r="O189" s="56">
        <v>1</v>
      </c>
      <c r="R189" s="56" t="s">
        <v>2556</v>
      </c>
      <c r="S189" s="56">
        <v>1</v>
      </c>
      <c r="T189" s="56">
        <v>197477</v>
      </c>
      <c r="U189" s="56">
        <v>197477</v>
      </c>
      <c r="V189" s="56" t="s">
        <v>2002</v>
      </c>
      <c r="W189" s="56" t="s">
        <v>2003</v>
      </c>
      <c r="X189" s="56">
        <v>177729.30000000002</v>
      </c>
      <c r="Y189" s="56">
        <v>157981.6</v>
      </c>
      <c r="Z189" s="56">
        <v>138233.9</v>
      </c>
      <c r="AA189" s="56" t="s">
        <v>2553</v>
      </c>
      <c r="AB189" s="56" t="s">
        <v>2553</v>
      </c>
      <c r="AC189" s="56" t="s">
        <v>2553</v>
      </c>
      <c r="AE189" s="56">
        <v>97477</v>
      </c>
      <c r="AJ189" s="56">
        <v>100000</v>
      </c>
      <c r="AP189" s="56">
        <v>197477</v>
      </c>
      <c r="AQ189" s="56" t="s">
        <v>2007</v>
      </c>
      <c r="AR189" s="56" t="s">
        <v>2548</v>
      </c>
      <c r="AS189" s="56" t="s">
        <v>2557</v>
      </c>
      <c r="AT189" s="56">
        <v>8470345</v>
      </c>
    </row>
    <row r="190" spans="1:46" x14ac:dyDescent="0.35">
      <c r="A190" s="56" t="s">
        <v>950</v>
      </c>
      <c r="B190" s="56">
        <v>8470345</v>
      </c>
      <c r="C190" s="56" t="s">
        <v>225</v>
      </c>
      <c r="D190" s="56">
        <v>436110</v>
      </c>
      <c r="E190" s="56" t="s">
        <v>64</v>
      </c>
      <c r="F190" s="56" t="str">
        <f t="shared" si="2"/>
        <v>847.8470345.1.436110.000000.847001.200179</v>
      </c>
      <c r="G190" s="56" t="s">
        <v>21</v>
      </c>
      <c r="H190" s="56">
        <v>847001</v>
      </c>
      <c r="I190" s="56" t="s">
        <v>23</v>
      </c>
      <c r="J190" s="56">
        <v>200179</v>
      </c>
      <c r="K190" s="56">
        <v>0</v>
      </c>
      <c r="L190" s="56">
        <v>4471</v>
      </c>
      <c r="M190" s="56">
        <v>4471</v>
      </c>
      <c r="N190" s="56" t="s">
        <v>2558</v>
      </c>
      <c r="O190" s="56">
        <v>5</v>
      </c>
      <c r="R190" s="56" t="s">
        <v>2559</v>
      </c>
      <c r="S190" s="56">
        <v>6</v>
      </c>
      <c r="T190" s="56">
        <v>957</v>
      </c>
      <c r="U190" s="56">
        <v>5742</v>
      </c>
      <c r="V190" s="56" t="s">
        <v>2002</v>
      </c>
      <c r="W190" s="56" t="s">
        <v>2003</v>
      </c>
      <c r="X190" s="56">
        <v>5167.8</v>
      </c>
      <c r="Y190" s="56">
        <v>4593.6000000000004</v>
      </c>
      <c r="Z190" s="56">
        <v>4019.3999999999996</v>
      </c>
      <c r="AA190" s="56" t="s">
        <v>2560</v>
      </c>
      <c r="AB190" s="56" t="s">
        <v>2561</v>
      </c>
      <c r="AC190" s="56" t="s">
        <v>2562</v>
      </c>
      <c r="AE190" s="56">
        <v>2500</v>
      </c>
      <c r="AJ190" s="56">
        <v>3242</v>
      </c>
      <c r="AP190" s="56">
        <v>5742</v>
      </c>
      <c r="AQ190" s="56" t="s">
        <v>2056</v>
      </c>
      <c r="AR190" s="56" t="s">
        <v>2563</v>
      </c>
      <c r="AS190" s="56" t="s">
        <v>2564</v>
      </c>
      <c r="AT190" s="56">
        <v>8470345</v>
      </c>
    </row>
    <row r="191" spans="1:46" x14ac:dyDescent="0.35">
      <c r="A191" s="56" t="s">
        <v>950</v>
      </c>
      <c r="B191" s="56">
        <v>8470345</v>
      </c>
      <c r="C191" s="56" t="s">
        <v>225</v>
      </c>
      <c r="D191" s="56">
        <v>436600</v>
      </c>
      <c r="E191" s="56" t="s">
        <v>163</v>
      </c>
      <c r="F191" s="56" t="str">
        <f t="shared" si="2"/>
        <v>847.8470345.1.436600.000000.847001.200179</v>
      </c>
      <c r="G191" s="56" t="s">
        <v>21</v>
      </c>
      <c r="H191" s="56">
        <v>847001</v>
      </c>
      <c r="I191" s="56" t="s">
        <v>23</v>
      </c>
      <c r="J191" s="56">
        <v>200179</v>
      </c>
      <c r="K191" s="56">
        <v>0</v>
      </c>
      <c r="L191" s="56">
        <v>0</v>
      </c>
      <c r="M191" s="56">
        <v>0</v>
      </c>
      <c r="N191" s="56" t="s">
        <v>2025</v>
      </c>
      <c r="O191" s="56">
        <v>10</v>
      </c>
      <c r="R191" s="56" t="s">
        <v>2565</v>
      </c>
      <c r="S191" s="56">
        <v>1</v>
      </c>
      <c r="T191" s="56">
        <v>9640</v>
      </c>
      <c r="U191" s="56">
        <v>9640</v>
      </c>
      <c r="V191" s="56" t="s">
        <v>2113</v>
      </c>
      <c r="W191" s="56" t="s">
        <v>2122</v>
      </c>
      <c r="X191" s="56">
        <v>8676</v>
      </c>
      <c r="Y191" s="56">
        <v>7712</v>
      </c>
      <c r="Z191" s="56">
        <v>6748</v>
      </c>
      <c r="AA191" s="56" t="s">
        <v>2566</v>
      </c>
      <c r="AB191" s="56" t="s">
        <v>2567</v>
      </c>
      <c r="AC191" s="56" t="s">
        <v>2568</v>
      </c>
      <c r="AE191" s="56">
        <v>9640</v>
      </c>
      <c r="AP191" s="56">
        <v>9640</v>
      </c>
      <c r="AQ191" s="56" t="s">
        <v>2056</v>
      </c>
      <c r="AR191" s="56" t="s">
        <v>2569</v>
      </c>
      <c r="AS191" s="56" t="s">
        <v>2570</v>
      </c>
      <c r="AT191" s="56">
        <v>8470345</v>
      </c>
    </row>
    <row r="192" spans="1:46" x14ac:dyDescent="0.35">
      <c r="A192" s="56" t="s">
        <v>950</v>
      </c>
      <c r="B192" s="56">
        <v>8470345</v>
      </c>
      <c r="C192" s="56" t="s">
        <v>225</v>
      </c>
      <c r="D192" s="56">
        <v>492316</v>
      </c>
      <c r="E192" s="56" t="s">
        <v>138</v>
      </c>
      <c r="F192" s="56" t="str">
        <f t="shared" si="2"/>
        <v>847.8470345.1.492316.000000.847001.300180</v>
      </c>
      <c r="G192" s="56" t="s">
        <v>21</v>
      </c>
      <c r="H192" s="56">
        <v>847001</v>
      </c>
      <c r="I192" s="56" t="s">
        <v>863</v>
      </c>
      <c r="J192" s="56">
        <v>300180</v>
      </c>
      <c r="N192" s="56" t="s">
        <v>2025</v>
      </c>
      <c r="O192" s="56">
        <v>10</v>
      </c>
      <c r="R192" s="56" t="s">
        <v>2571</v>
      </c>
      <c r="S192" s="56">
        <v>1</v>
      </c>
      <c r="T192" s="56">
        <v>287600</v>
      </c>
      <c r="U192" s="56">
        <v>287600</v>
      </c>
      <c r="V192" s="56" t="s">
        <v>2113</v>
      </c>
      <c r="W192" s="56" t="s">
        <v>2122</v>
      </c>
      <c r="X192" s="56">
        <v>258840</v>
      </c>
      <c r="Y192" s="56">
        <v>230080</v>
      </c>
      <c r="Z192" s="56">
        <v>201320</v>
      </c>
      <c r="AA192" s="56" t="s">
        <v>2572</v>
      </c>
      <c r="AB192" s="56" t="s">
        <v>2573</v>
      </c>
      <c r="AC192" s="56" t="s">
        <v>2574</v>
      </c>
      <c r="AF192" s="56">
        <v>287600</v>
      </c>
      <c r="AP192" s="56">
        <v>287600</v>
      </c>
      <c r="AQ192" s="56" t="s">
        <v>2433</v>
      </c>
      <c r="AR192" s="56" t="s">
        <v>2575</v>
      </c>
      <c r="AS192" s="56" t="s">
        <v>2576</v>
      </c>
      <c r="AT192" s="56">
        <v>8470345</v>
      </c>
    </row>
    <row r="193" spans="1:46" x14ac:dyDescent="0.35">
      <c r="A193" s="56" t="s">
        <v>950</v>
      </c>
      <c r="B193" s="56">
        <v>8470345</v>
      </c>
      <c r="C193" s="56" t="s">
        <v>225</v>
      </c>
      <c r="D193" s="56">
        <v>492316</v>
      </c>
      <c r="E193" s="56" t="s">
        <v>138</v>
      </c>
      <c r="F193" s="56" t="str">
        <f t="shared" si="2"/>
        <v>847.8470345.1.492316.000000.847001.300180</v>
      </c>
      <c r="G193" s="56" t="s">
        <v>21</v>
      </c>
      <c r="H193" s="56">
        <v>847001</v>
      </c>
      <c r="I193" s="56" t="s">
        <v>863</v>
      </c>
      <c r="J193" s="56">
        <v>300180</v>
      </c>
      <c r="N193" s="56" t="s">
        <v>2025</v>
      </c>
      <c r="O193" s="56">
        <v>10</v>
      </c>
      <c r="R193" s="56" t="s">
        <v>2577</v>
      </c>
      <c r="S193" s="56">
        <v>1</v>
      </c>
      <c r="T193" s="56">
        <v>276041</v>
      </c>
      <c r="U193" s="56">
        <v>276041</v>
      </c>
      <c r="V193" s="56" t="s">
        <v>2113</v>
      </c>
      <c r="W193" s="56" t="s">
        <v>2122</v>
      </c>
      <c r="X193" s="56">
        <v>248436.9</v>
      </c>
      <c r="Y193" s="56">
        <v>220832.80000000002</v>
      </c>
      <c r="Z193" s="56">
        <v>193228.69999999998</v>
      </c>
      <c r="AA193" s="56" t="s">
        <v>2572</v>
      </c>
      <c r="AB193" s="56" t="s">
        <v>2573</v>
      </c>
      <c r="AC193" s="56" t="s">
        <v>2574</v>
      </c>
      <c r="AD193" s="56">
        <v>176041</v>
      </c>
      <c r="AK193" s="56">
        <v>100000</v>
      </c>
      <c r="AP193" s="56">
        <v>276041</v>
      </c>
      <c r="AQ193" s="56" t="s">
        <v>2433</v>
      </c>
      <c r="AR193" s="56" t="s">
        <v>2575</v>
      </c>
      <c r="AS193" s="56" t="s">
        <v>2578</v>
      </c>
      <c r="AT193" s="56">
        <v>8470345</v>
      </c>
    </row>
    <row r="194" spans="1:46" x14ac:dyDescent="0.35">
      <c r="A194" s="56" t="s">
        <v>950</v>
      </c>
      <c r="B194" s="56">
        <v>8470345</v>
      </c>
      <c r="C194" s="56" t="s">
        <v>225</v>
      </c>
      <c r="D194" s="56">
        <v>492316</v>
      </c>
      <c r="E194" s="56" t="s">
        <v>138</v>
      </c>
      <c r="F194" s="56" t="str">
        <f t="shared" si="2"/>
        <v>847.8470345.1.492316.000000.847001.300180</v>
      </c>
      <c r="G194" s="56" t="s">
        <v>21</v>
      </c>
      <c r="H194" s="56">
        <v>847001</v>
      </c>
      <c r="I194" s="56" t="s">
        <v>863</v>
      </c>
      <c r="J194" s="56">
        <v>300180</v>
      </c>
      <c r="K194" s="56">
        <v>0</v>
      </c>
      <c r="L194" s="56">
        <v>139983</v>
      </c>
      <c r="M194" s="56">
        <v>139983</v>
      </c>
      <c r="N194" s="56" t="s">
        <v>2025</v>
      </c>
      <c r="O194" s="56">
        <v>10</v>
      </c>
      <c r="R194" s="56" t="s">
        <v>2579</v>
      </c>
      <c r="S194" s="56">
        <v>1</v>
      </c>
      <c r="T194" s="56">
        <v>147650</v>
      </c>
      <c r="U194" s="56">
        <v>147650</v>
      </c>
      <c r="V194" s="56" t="s">
        <v>2113</v>
      </c>
      <c r="W194" s="56" t="s">
        <v>2122</v>
      </c>
      <c r="X194" s="56">
        <v>132885</v>
      </c>
      <c r="Y194" s="56">
        <v>118120</v>
      </c>
      <c r="Z194" s="56">
        <v>103355</v>
      </c>
      <c r="AA194" s="56" t="s">
        <v>2572</v>
      </c>
      <c r="AB194" s="56" t="s">
        <v>2573</v>
      </c>
      <c r="AC194" s="56" t="s">
        <v>2574</v>
      </c>
      <c r="AE194" s="56">
        <v>47650</v>
      </c>
      <c r="AI194" s="56">
        <v>50000</v>
      </c>
      <c r="AM194" s="56">
        <v>50000</v>
      </c>
      <c r="AP194" s="56">
        <v>147650</v>
      </c>
      <c r="AQ194" s="56" t="s">
        <v>2433</v>
      </c>
      <c r="AR194" s="56" t="s">
        <v>2575</v>
      </c>
      <c r="AS194" s="56" t="s">
        <v>2580</v>
      </c>
      <c r="AT194" s="56">
        <v>8470345</v>
      </c>
    </row>
    <row r="195" spans="1:46" x14ac:dyDescent="0.35">
      <c r="A195" s="56" t="s">
        <v>950</v>
      </c>
      <c r="B195" s="56">
        <v>8470350</v>
      </c>
      <c r="C195" s="56" t="s">
        <v>232</v>
      </c>
      <c r="D195" s="56">
        <v>420550</v>
      </c>
      <c r="E195" s="56" t="s">
        <v>18</v>
      </c>
      <c r="F195" s="56" t="str">
        <f t="shared" si="2"/>
        <v>847.8470350.1.420550.000000.847001.200179</v>
      </c>
      <c r="G195" s="56" t="s">
        <v>21</v>
      </c>
      <c r="H195" s="56">
        <v>847001</v>
      </c>
      <c r="I195" s="56" t="s">
        <v>23</v>
      </c>
      <c r="J195" s="56">
        <v>200179</v>
      </c>
      <c r="K195" s="56">
        <v>0</v>
      </c>
      <c r="L195" s="56">
        <v>0</v>
      </c>
      <c r="M195" s="56">
        <v>0</v>
      </c>
      <c r="T195" s="57"/>
      <c r="U195" s="57">
        <v>0</v>
      </c>
      <c r="X195" s="56">
        <v>0</v>
      </c>
      <c r="Y195" s="56">
        <v>0</v>
      </c>
      <c r="Z195" s="56">
        <v>0</v>
      </c>
      <c r="AP195" s="56">
        <v>0</v>
      </c>
      <c r="AT195" s="56">
        <v>8470350</v>
      </c>
    </row>
    <row r="196" spans="1:46" x14ac:dyDescent="0.35">
      <c r="A196" s="56" t="s">
        <v>950</v>
      </c>
      <c r="B196" s="56">
        <v>8470350</v>
      </c>
      <c r="C196" s="56" t="s">
        <v>232</v>
      </c>
      <c r="D196" s="56">
        <v>425510</v>
      </c>
      <c r="E196" s="56" t="s">
        <v>37</v>
      </c>
      <c r="F196" s="56" t="str">
        <f t="shared" ref="F196:F259" si="3">CONCATENATE(847,".",B196,".",1,".",D196,".","000000",".",H196,".",J196)</f>
        <v>847.8470350.1.425510.000000.847001.200179</v>
      </c>
      <c r="G196" s="56" t="s">
        <v>21</v>
      </c>
      <c r="H196" s="56">
        <v>847001</v>
      </c>
      <c r="I196" s="56" t="s">
        <v>23</v>
      </c>
      <c r="J196" s="56">
        <v>200179</v>
      </c>
      <c r="K196" s="56">
        <v>8527.7999999999993</v>
      </c>
      <c r="L196" s="56">
        <v>8528</v>
      </c>
      <c r="M196" s="56">
        <v>8528</v>
      </c>
      <c r="N196" s="56" t="s">
        <v>2581</v>
      </c>
      <c r="O196" s="56">
        <v>4</v>
      </c>
      <c r="P196" s="56" t="s">
        <v>1998</v>
      </c>
      <c r="R196" s="56" t="s">
        <v>2582</v>
      </c>
      <c r="S196" s="56">
        <v>4</v>
      </c>
      <c r="T196" s="56">
        <v>4000</v>
      </c>
      <c r="U196" s="57">
        <v>16000</v>
      </c>
      <c r="V196" s="56" t="s">
        <v>2002</v>
      </c>
      <c r="W196" s="56" t="s">
        <v>2003</v>
      </c>
      <c r="X196" s="56">
        <v>14400</v>
      </c>
      <c r="Y196" s="56">
        <v>12800</v>
      </c>
      <c r="Z196" s="56">
        <v>11200</v>
      </c>
      <c r="AA196" s="56" t="s">
        <v>2583</v>
      </c>
      <c r="AB196" s="56" t="s">
        <v>2584</v>
      </c>
      <c r="AC196" s="56" t="s">
        <v>2585</v>
      </c>
      <c r="AE196" s="56">
        <v>4000</v>
      </c>
      <c r="AF196" s="56">
        <v>4000</v>
      </c>
      <c r="AM196" s="56">
        <v>4000</v>
      </c>
      <c r="AN196" s="56">
        <v>4000</v>
      </c>
      <c r="AP196" s="56">
        <v>16000</v>
      </c>
      <c r="AQ196" s="56" t="s">
        <v>2007</v>
      </c>
      <c r="AR196" s="56" t="s">
        <v>2586</v>
      </c>
      <c r="AT196" s="56">
        <v>8470350</v>
      </c>
    </row>
    <row r="197" spans="1:46" x14ac:dyDescent="0.35">
      <c r="A197" s="56" t="s">
        <v>950</v>
      </c>
      <c r="B197" s="56">
        <v>8470350</v>
      </c>
      <c r="C197" s="56" t="s">
        <v>232</v>
      </c>
      <c r="D197" s="56">
        <v>425760</v>
      </c>
      <c r="E197" s="56" t="s">
        <v>169</v>
      </c>
      <c r="F197" s="56" t="str">
        <f t="shared" si="3"/>
        <v>847.8470350.1.425760.000000.847001.200179</v>
      </c>
      <c r="G197" s="56" t="s">
        <v>21</v>
      </c>
      <c r="H197" s="56">
        <v>847001</v>
      </c>
      <c r="I197" s="56" t="s">
        <v>23</v>
      </c>
      <c r="J197" s="56">
        <v>200179</v>
      </c>
      <c r="K197" s="56">
        <v>1247.5999999999999</v>
      </c>
      <c r="L197" s="56">
        <v>0</v>
      </c>
      <c r="M197" s="56">
        <v>0</v>
      </c>
      <c r="N197" s="56" t="s">
        <v>2587</v>
      </c>
      <c r="O197" s="56">
        <v>6</v>
      </c>
      <c r="P197" s="56" t="s">
        <v>1998</v>
      </c>
      <c r="R197" s="56" t="s">
        <v>2588</v>
      </c>
      <c r="S197" s="56">
        <v>6</v>
      </c>
      <c r="T197" s="56">
        <v>2500</v>
      </c>
      <c r="U197" s="57">
        <v>15000</v>
      </c>
      <c r="V197" s="56" t="s">
        <v>2002</v>
      </c>
      <c r="W197" s="56" t="s">
        <v>2003</v>
      </c>
      <c r="X197" s="56">
        <v>13500</v>
      </c>
      <c r="Y197" s="56">
        <v>12000</v>
      </c>
      <c r="Z197" s="56">
        <v>10500</v>
      </c>
      <c r="AA197" s="56" t="s">
        <v>2589</v>
      </c>
      <c r="AB197" s="56" t="s">
        <v>2590</v>
      </c>
      <c r="AC197" s="56" t="s">
        <v>2591</v>
      </c>
      <c r="AE197" s="56">
        <v>2500</v>
      </c>
      <c r="AF197" s="56">
        <v>2500</v>
      </c>
      <c r="AG197" s="56">
        <v>2500</v>
      </c>
      <c r="AL197" s="56">
        <v>2500</v>
      </c>
      <c r="AM197" s="56">
        <v>2500</v>
      </c>
      <c r="AN197" s="56">
        <v>2500</v>
      </c>
      <c r="AP197" s="56">
        <v>15000</v>
      </c>
      <c r="AQ197" s="56" t="s">
        <v>2007</v>
      </c>
      <c r="AR197" s="56" t="s">
        <v>2592</v>
      </c>
      <c r="AT197" s="56">
        <v>8470350</v>
      </c>
    </row>
    <row r="198" spans="1:46" x14ac:dyDescent="0.35">
      <c r="A198" s="56" t="s">
        <v>950</v>
      </c>
      <c r="B198" s="56">
        <v>8470350</v>
      </c>
      <c r="C198" s="56" t="s">
        <v>232</v>
      </c>
      <c r="D198" s="56">
        <v>425760</v>
      </c>
      <c r="E198" s="56" t="s">
        <v>169</v>
      </c>
      <c r="F198" s="56" t="str">
        <f t="shared" si="3"/>
        <v>847.8470350.1.425760.000000.847001.200179</v>
      </c>
      <c r="G198" s="56" t="s">
        <v>21</v>
      </c>
      <c r="H198" s="56">
        <v>847001</v>
      </c>
      <c r="I198" s="56" t="s">
        <v>23</v>
      </c>
      <c r="J198" s="56">
        <v>200179</v>
      </c>
      <c r="K198" s="56">
        <v>0</v>
      </c>
      <c r="L198" s="56">
        <v>0</v>
      </c>
      <c r="M198" s="56">
        <v>0</v>
      </c>
      <c r="N198" s="56" t="s">
        <v>2593</v>
      </c>
      <c r="O198" s="56">
        <v>1</v>
      </c>
      <c r="P198" s="56" t="s">
        <v>1998</v>
      </c>
      <c r="R198" s="56" t="s">
        <v>2593</v>
      </c>
      <c r="S198" s="56">
        <v>1</v>
      </c>
      <c r="T198" s="56">
        <v>10000</v>
      </c>
      <c r="U198" s="57">
        <v>10000</v>
      </c>
      <c r="V198" s="56" t="s">
        <v>2002</v>
      </c>
      <c r="W198" s="56" t="s">
        <v>2003</v>
      </c>
      <c r="X198" s="56">
        <v>9000</v>
      </c>
      <c r="Y198" s="56">
        <v>8000</v>
      </c>
      <c r="Z198" s="56">
        <v>7000</v>
      </c>
      <c r="AA198" s="56" t="s">
        <v>2594</v>
      </c>
      <c r="AB198" s="56" t="s">
        <v>2594</v>
      </c>
      <c r="AC198" s="56" t="s">
        <v>2594</v>
      </c>
      <c r="AE198" s="56">
        <v>5000</v>
      </c>
      <c r="AI198" s="56">
        <v>5000</v>
      </c>
      <c r="AP198" s="56">
        <v>10000</v>
      </c>
      <c r="AQ198" s="56" t="s">
        <v>2007</v>
      </c>
      <c r="AR198" s="56" t="s">
        <v>2592</v>
      </c>
      <c r="AT198" s="56">
        <v>8470350</v>
      </c>
    </row>
    <row r="199" spans="1:46" x14ac:dyDescent="0.35">
      <c r="A199" s="56" t="s">
        <v>950</v>
      </c>
      <c r="B199" s="56">
        <v>8470350</v>
      </c>
      <c r="C199" s="56" t="s">
        <v>232</v>
      </c>
      <c r="D199" s="56">
        <v>425763</v>
      </c>
      <c r="E199" s="56" t="s">
        <v>129</v>
      </c>
      <c r="F199" s="56" t="str">
        <f t="shared" si="3"/>
        <v>847.8470350.1.425763.000000.847001.200179</v>
      </c>
      <c r="G199" s="56" t="s">
        <v>21</v>
      </c>
      <c r="H199" s="56">
        <v>847001</v>
      </c>
      <c r="I199" s="56" t="s">
        <v>23</v>
      </c>
      <c r="J199" s="56">
        <v>200179</v>
      </c>
      <c r="K199" s="56">
        <v>0</v>
      </c>
      <c r="L199" s="56">
        <v>0</v>
      </c>
      <c r="M199" s="56">
        <v>0</v>
      </c>
      <c r="N199" s="56" t="s">
        <v>2078</v>
      </c>
      <c r="O199" s="56">
        <v>2</v>
      </c>
      <c r="P199" s="56" t="s">
        <v>1998</v>
      </c>
      <c r="Q199" s="56">
        <v>2</v>
      </c>
      <c r="R199" s="56" t="s">
        <v>2595</v>
      </c>
      <c r="S199" s="56">
        <v>2</v>
      </c>
      <c r="T199" s="56">
        <v>15000</v>
      </c>
      <c r="U199" s="57">
        <v>30000</v>
      </c>
      <c r="V199" s="56" t="s">
        <v>2002</v>
      </c>
      <c r="W199" s="56" t="s">
        <v>2003</v>
      </c>
      <c r="X199" s="56">
        <v>27000</v>
      </c>
      <c r="Y199" s="56">
        <v>24000</v>
      </c>
      <c r="Z199" s="56">
        <v>21000</v>
      </c>
      <c r="AA199" s="56" t="s">
        <v>2596</v>
      </c>
      <c r="AB199" s="56" t="s">
        <v>2597</v>
      </c>
      <c r="AC199" s="56" t="s">
        <v>2598</v>
      </c>
      <c r="AF199" s="56">
        <v>15000</v>
      </c>
      <c r="AN199" s="56">
        <v>15000</v>
      </c>
      <c r="AP199" s="56">
        <v>30000</v>
      </c>
      <c r="AQ199" s="56" t="s">
        <v>2007</v>
      </c>
      <c r="AR199" s="56" t="s">
        <v>2599</v>
      </c>
      <c r="AT199" s="56">
        <v>8470350</v>
      </c>
    </row>
    <row r="200" spans="1:46" x14ac:dyDescent="0.35">
      <c r="A200" s="56" t="s">
        <v>950</v>
      </c>
      <c r="B200" s="56">
        <v>8470350</v>
      </c>
      <c r="C200" s="56" t="s">
        <v>232</v>
      </c>
      <c r="D200" s="56">
        <v>425770</v>
      </c>
      <c r="E200" s="56" t="s">
        <v>132</v>
      </c>
      <c r="F200" s="56" t="str">
        <f t="shared" si="3"/>
        <v>847.8470350.1.425770.000000.847001.200179</v>
      </c>
      <c r="G200" s="56" t="s">
        <v>21</v>
      </c>
      <c r="H200" s="56">
        <v>847001</v>
      </c>
      <c r="I200" s="56" t="s">
        <v>23</v>
      </c>
      <c r="J200" s="56">
        <v>200179</v>
      </c>
      <c r="K200" s="56">
        <v>48724.67</v>
      </c>
      <c r="L200" s="56">
        <v>45000</v>
      </c>
      <c r="M200" s="56">
        <v>45000</v>
      </c>
      <c r="N200" s="56" t="s">
        <v>2031</v>
      </c>
      <c r="O200" s="56">
        <v>10</v>
      </c>
      <c r="P200" s="56" t="s">
        <v>1998</v>
      </c>
      <c r="Q200" s="56">
        <v>10</v>
      </c>
      <c r="R200" s="56" t="s">
        <v>2600</v>
      </c>
      <c r="S200" s="56">
        <v>10</v>
      </c>
      <c r="T200" s="56">
        <v>15000</v>
      </c>
      <c r="U200" s="57">
        <v>150000</v>
      </c>
      <c r="V200" s="56" t="s">
        <v>2002</v>
      </c>
      <c r="W200" s="56" t="s">
        <v>2003</v>
      </c>
      <c r="X200" s="56">
        <v>135000</v>
      </c>
      <c r="Y200" s="56">
        <v>120000</v>
      </c>
      <c r="Z200" s="56">
        <v>105000</v>
      </c>
      <c r="AA200" s="56" t="s">
        <v>2601</v>
      </c>
      <c r="AB200" s="56" t="s">
        <v>2602</v>
      </c>
      <c r="AC200" s="56" t="s">
        <v>2603</v>
      </c>
      <c r="AF200" s="56">
        <v>30000</v>
      </c>
      <c r="AH200" s="56">
        <v>45000</v>
      </c>
      <c r="AJ200" s="56">
        <v>45000</v>
      </c>
      <c r="AN200" s="56">
        <v>30000</v>
      </c>
      <c r="AP200" s="56">
        <v>150000</v>
      </c>
      <c r="AQ200" s="56" t="s">
        <v>2034</v>
      </c>
      <c r="AR200" s="56" t="s">
        <v>2604</v>
      </c>
      <c r="AT200" s="56">
        <v>8470350</v>
      </c>
    </row>
    <row r="201" spans="1:46" x14ac:dyDescent="0.35">
      <c r="A201" s="56" t="s">
        <v>950</v>
      </c>
      <c r="B201" s="56">
        <v>8470350</v>
      </c>
      <c r="C201" s="56" t="s">
        <v>232</v>
      </c>
      <c r="D201" s="56">
        <v>425900</v>
      </c>
      <c r="E201" s="56" t="s">
        <v>40</v>
      </c>
      <c r="F201" s="56" t="str">
        <f t="shared" si="3"/>
        <v>847.8470350.1.425900.000000.847001.200179</v>
      </c>
      <c r="G201" s="56" t="s">
        <v>21</v>
      </c>
      <c r="H201" s="56">
        <v>847001</v>
      </c>
      <c r="I201" s="56" t="s">
        <v>23</v>
      </c>
      <c r="J201" s="56">
        <v>200179</v>
      </c>
      <c r="K201" s="56">
        <v>9655.5499999999993</v>
      </c>
      <c r="L201" s="56">
        <v>0</v>
      </c>
      <c r="M201" s="56">
        <v>0</v>
      </c>
      <c r="N201" s="56" t="s">
        <v>2605</v>
      </c>
      <c r="O201" s="56">
        <v>20</v>
      </c>
      <c r="P201" s="56" t="s">
        <v>2019</v>
      </c>
      <c r="R201" s="56" t="s">
        <v>2606</v>
      </c>
      <c r="S201" s="56">
        <v>20</v>
      </c>
      <c r="T201" s="56">
        <v>425</v>
      </c>
      <c r="U201" s="57">
        <v>8500</v>
      </c>
      <c r="V201" s="56" t="s">
        <v>2002</v>
      </c>
      <c r="W201" s="56" t="s">
        <v>2003</v>
      </c>
      <c r="X201" s="56">
        <v>7650</v>
      </c>
      <c r="Y201" s="56">
        <v>6800</v>
      </c>
      <c r="Z201" s="56">
        <v>5950</v>
      </c>
      <c r="AA201" s="56" t="s">
        <v>2607</v>
      </c>
      <c r="AB201" s="56" t="s">
        <v>2608</v>
      </c>
      <c r="AC201" s="56" t="s">
        <v>2609</v>
      </c>
      <c r="AD201" s="56">
        <v>850</v>
      </c>
      <c r="AE201" s="56">
        <v>850</v>
      </c>
      <c r="AF201" s="56">
        <v>850</v>
      </c>
      <c r="AG201" s="56">
        <v>850</v>
      </c>
      <c r="AH201" s="56">
        <v>850</v>
      </c>
      <c r="AK201" s="56">
        <v>850</v>
      </c>
      <c r="AL201" s="56">
        <v>850</v>
      </c>
      <c r="AM201" s="56">
        <v>850</v>
      </c>
      <c r="AN201" s="56">
        <v>850</v>
      </c>
      <c r="AO201" s="56">
        <v>850</v>
      </c>
      <c r="AP201" s="56">
        <v>8500</v>
      </c>
      <c r="AQ201" s="56" t="s">
        <v>2007</v>
      </c>
      <c r="AR201" s="56" t="s">
        <v>2610</v>
      </c>
      <c r="AT201" s="56">
        <v>8470350</v>
      </c>
    </row>
    <row r="202" spans="1:46" x14ac:dyDescent="0.35">
      <c r="A202" s="56" t="s">
        <v>950</v>
      </c>
      <c r="B202" s="56">
        <v>8470350</v>
      </c>
      <c r="C202" s="56" t="s">
        <v>232</v>
      </c>
      <c r="D202" s="56">
        <v>426610</v>
      </c>
      <c r="E202" s="56" t="s">
        <v>43</v>
      </c>
      <c r="F202" s="56" t="str">
        <f t="shared" si="3"/>
        <v>847.8470350.1.426610.000000.847001.200179</v>
      </c>
      <c r="G202" s="56" t="s">
        <v>21</v>
      </c>
      <c r="H202" s="56">
        <v>847001</v>
      </c>
      <c r="I202" s="56" t="s">
        <v>23</v>
      </c>
      <c r="J202" s="56">
        <v>200179</v>
      </c>
      <c r="K202" s="56">
        <v>10054.700000000001</v>
      </c>
      <c r="L202" s="56">
        <v>84839</v>
      </c>
      <c r="M202" s="56">
        <v>84839</v>
      </c>
      <c r="N202" s="56" t="s">
        <v>2611</v>
      </c>
      <c r="O202" s="56">
        <v>1</v>
      </c>
      <c r="P202" s="56" t="s">
        <v>1998</v>
      </c>
      <c r="Q202" s="56">
        <v>1</v>
      </c>
      <c r="R202" s="56" t="s">
        <v>2612</v>
      </c>
      <c r="S202" s="56">
        <v>1</v>
      </c>
      <c r="T202" s="56">
        <v>500</v>
      </c>
      <c r="U202" s="57">
        <v>500</v>
      </c>
      <c r="V202" s="56" t="s">
        <v>2002</v>
      </c>
      <c r="W202" s="56" t="s">
        <v>2003</v>
      </c>
      <c r="X202" s="56">
        <v>450</v>
      </c>
      <c r="Y202" s="56">
        <v>400</v>
      </c>
      <c r="Z202" s="56">
        <v>350</v>
      </c>
      <c r="AA202" s="56" t="s">
        <v>2613</v>
      </c>
      <c r="AB202" s="56" t="s">
        <v>2613</v>
      </c>
      <c r="AC202" s="56" t="s">
        <v>2613</v>
      </c>
      <c r="AE202" s="56">
        <v>500</v>
      </c>
      <c r="AP202" s="56">
        <v>500</v>
      </c>
      <c r="AQ202" s="56" t="s">
        <v>2007</v>
      </c>
      <c r="AR202" s="56" t="s">
        <v>2614</v>
      </c>
      <c r="AT202" s="56">
        <v>8470350</v>
      </c>
    </row>
    <row r="203" spans="1:46" x14ac:dyDescent="0.35">
      <c r="A203" s="56" t="s">
        <v>950</v>
      </c>
      <c r="B203" s="56">
        <v>8470350</v>
      </c>
      <c r="C203" s="56" t="s">
        <v>232</v>
      </c>
      <c r="D203" s="56">
        <v>426610</v>
      </c>
      <c r="E203" s="56" t="s">
        <v>43</v>
      </c>
      <c r="F203" s="56" t="str">
        <f t="shared" si="3"/>
        <v>847.8470350.1.426610.000000.847001.200179</v>
      </c>
      <c r="G203" s="56" t="s">
        <v>21</v>
      </c>
      <c r="H203" s="56">
        <v>847001</v>
      </c>
      <c r="I203" s="56" t="s">
        <v>23</v>
      </c>
      <c r="J203" s="56">
        <v>200179</v>
      </c>
      <c r="K203" s="56">
        <v>0</v>
      </c>
      <c r="L203" s="56">
        <v>0</v>
      </c>
      <c r="M203" s="56">
        <v>0</v>
      </c>
      <c r="N203" s="56" t="s">
        <v>2611</v>
      </c>
      <c r="O203" s="56">
        <v>1</v>
      </c>
      <c r="P203" s="56" t="s">
        <v>1998</v>
      </c>
      <c r="R203" s="56" t="s">
        <v>2615</v>
      </c>
      <c r="S203" s="56">
        <v>1</v>
      </c>
      <c r="T203" s="56">
        <v>4500</v>
      </c>
      <c r="U203" s="57">
        <v>4500</v>
      </c>
      <c r="V203" s="56" t="s">
        <v>2002</v>
      </c>
      <c r="W203" s="56" t="s">
        <v>2003</v>
      </c>
      <c r="X203" s="56">
        <v>4050</v>
      </c>
      <c r="Y203" s="56">
        <v>3600</v>
      </c>
      <c r="Z203" s="56">
        <v>3150</v>
      </c>
      <c r="AA203" s="56" t="s">
        <v>2613</v>
      </c>
      <c r="AB203" s="56" t="s">
        <v>2613</v>
      </c>
      <c r="AC203" s="56" t="s">
        <v>2613</v>
      </c>
      <c r="AH203" s="56">
        <v>4500</v>
      </c>
      <c r="AP203" s="56">
        <v>4500</v>
      </c>
      <c r="AQ203" s="56" t="s">
        <v>2007</v>
      </c>
      <c r="AR203" s="56" t="s">
        <v>2614</v>
      </c>
      <c r="AT203" s="56">
        <v>8470350</v>
      </c>
    </row>
    <row r="204" spans="1:46" x14ac:dyDescent="0.35">
      <c r="A204" s="56" t="s">
        <v>950</v>
      </c>
      <c r="B204" s="56">
        <v>8470350</v>
      </c>
      <c r="C204" s="56" t="s">
        <v>232</v>
      </c>
      <c r="D204" s="56">
        <v>426610</v>
      </c>
      <c r="E204" s="56" t="s">
        <v>43</v>
      </c>
      <c r="F204" s="56" t="str">
        <f t="shared" si="3"/>
        <v>847.8470350.1.426610.000000.847001.200179</v>
      </c>
      <c r="G204" s="56" t="s">
        <v>21</v>
      </c>
      <c r="H204" s="56">
        <v>847001</v>
      </c>
      <c r="I204" s="56" t="s">
        <v>23</v>
      </c>
      <c r="J204" s="56">
        <v>200179</v>
      </c>
      <c r="K204" s="56">
        <v>0</v>
      </c>
      <c r="L204" s="56">
        <v>0</v>
      </c>
      <c r="M204" s="56">
        <v>0</v>
      </c>
      <c r="N204" s="56" t="s">
        <v>2611</v>
      </c>
      <c r="O204" s="56">
        <v>1</v>
      </c>
      <c r="P204" s="56" t="s">
        <v>1998</v>
      </c>
      <c r="Q204" s="56">
        <v>1</v>
      </c>
      <c r="R204" s="56" t="s">
        <v>2616</v>
      </c>
      <c r="S204" s="56">
        <v>1</v>
      </c>
      <c r="T204" s="56">
        <v>200000</v>
      </c>
      <c r="U204" s="57">
        <v>200000</v>
      </c>
      <c r="V204" s="56" t="s">
        <v>2002</v>
      </c>
      <c r="W204" s="56" t="s">
        <v>2003</v>
      </c>
      <c r="X204" s="56">
        <v>180000</v>
      </c>
      <c r="Y204" s="56">
        <v>160000</v>
      </c>
      <c r="Z204" s="56">
        <v>140000</v>
      </c>
      <c r="AA204" s="56" t="s">
        <v>2613</v>
      </c>
      <c r="AB204" s="56" t="s">
        <v>2613</v>
      </c>
      <c r="AC204" s="56" t="s">
        <v>2613</v>
      </c>
      <c r="AD204" s="56">
        <v>200000</v>
      </c>
      <c r="AP204" s="56">
        <v>200000</v>
      </c>
      <c r="AQ204" s="56" t="s">
        <v>2007</v>
      </c>
      <c r="AR204" s="56" t="s">
        <v>2614</v>
      </c>
      <c r="AT204" s="56">
        <v>8470350</v>
      </c>
    </row>
    <row r="205" spans="1:46" x14ac:dyDescent="0.35">
      <c r="A205" s="56" t="s">
        <v>950</v>
      </c>
      <c r="B205" s="56">
        <v>8470350</v>
      </c>
      <c r="C205" s="56" t="s">
        <v>232</v>
      </c>
      <c r="D205" s="56">
        <v>426610</v>
      </c>
      <c r="E205" s="56" t="s">
        <v>43</v>
      </c>
      <c r="F205" s="56" t="str">
        <f t="shared" si="3"/>
        <v>847.8470350.1.426610.000000.847001.200179</v>
      </c>
      <c r="G205" s="56" t="s">
        <v>21</v>
      </c>
      <c r="H205" s="56">
        <v>847001</v>
      </c>
      <c r="I205" s="56" t="s">
        <v>23</v>
      </c>
      <c r="J205" s="56">
        <v>200179</v>
      </c>
      <c r="K205" s="56">
        <v>0</v>
      </c>
      <c r="L205" s="56">
        <v>0</v>
      </c>
      <c r="M205" s="56">
        <v>0</v>
      </c>
      <c r="N205" s="56" t="s">
        <v>2611</v>
      </c>
      <c r="O205" s="56">
        <v>1</v>
      </c>
      <c r="P205" s="56" t="s">
        <v>1998</v>
      </c>
      <c r="Q205" s="56">
        <v>1</v>
      </c>
      <c r="R205" s="56" t="s">
        <v>2617</v>
      </c>
      <c r="S205" s="56">
        <v>1</v>
      </c>
      <c r="T205" s="56">
        <v>5200</v>
      </c>
      <c r="U205" s="57">
        <v>5200</v>
      </c>
      <c r="V205" s="56" t="s">
        <v>2002</v>
      </c>
      <c r="W205" s="56" t="s">
        <v>2003</v>
      </c>
      <c r="X205" s="56">
        <v>4680</v>
      </c>
      <c r="Y205" s="56">
        <v>4160</v>
      </c>
      <c r="Z205" s="56">
        <v>3639.9999999999995</v>
      </c>
      <c r="AA205" s="56" t="s">
        <v>2613</v>
      </c>
      <c r="AB205" s="56" t="s">
        <v>2613</v>
      </c>
      <c r="AC205" s="56" t="s">
        <v>2613</v>
      </c>
      <c r="AG205" s="56">
        <v>5200</v>
      </c>
      <c r="AP205" s="56">
        <v>5200</v>
      </c>
      <c r="AQ205" s="56" t="s">
        <v>2007</v>
      </c>
      <c r="AR205" s="56" t="s">
        <v>2614</v>
      </c>
      <c r="AT205" s="56">
        <v>8470350</v>
      </c>
    </row>
    <row r="206" spans="1:46" x14ac:dyDescent="0.35">
      <c r="A206" s="56" t="s">
        <v>950</v>
      </c>
      <c r="B206" s="56">
        <v>8470350</v>
      </c>
      <c r="C206" s="56" t="s">
        <v>232</v>
      </c>
      <c r="D206" s="56">
        <v>432209</v>
      </c>
      <c r="E206" s="56" t="s">
        <v>138</v>
      </c>
      <c r="F206" s="56" t="str">
        <f t="shared" si="3"/>
        <v>847.8470350.1.432209.000000.847001.200179</v>
      </c>
      <c r="G206" s="56" t="s">
        <v>21</v>
      </c>
      <c r="H206" s="56">
        <v>847001</v>
      </c>
      <c r="I206" s="56" t="s">
        <v>23</v>
      </c>
      <c r="J206" s="56">
        <v>200179</v>
      </c>
      <c r="K206" s="56">
        <v>413126</v>
      </c>
      <c r="L206" s="56">
        <v>382035</v>
      </c>
      <c r="M206" s="56">
        <v>382035</v>
      </c>
      <c r="N206" s="56" t="s">
        <v>2618</v>
      </c>
      <c r="O206" s="56">
        <v>1</v>
      </c>
      <c r="P206" s="56" t="s">
        <v>1998</v>
      </c>
      <c r="Q206" s="56">
        <v>1</v>
      </c>
      <c r="R206" s="56" t="s">
        <v>2619</v>
      </c>
      <c r="S206" s="56">
        <v>8</v>
      </c>
      <c r="T206" s="56">
        <v>3500</v>
      </c>
      <c r="U206" s="57">
        <v>28000</v>
      </c>
      <c r="V206" s="56" t="s">
        <v>2002</v>
      </c>
      <c r="W206" s="56" t="s">
        <v>2003</v>
      </c>
      <c r="X206" s="56">
        <v>25200</v>
      </c>
      <c r="Y206" s="56">
        <v>22400</v>
      </c>
      <c r="Z206" s="56">
        <v>19600</v>
      </c>
      <c r="AA206" s="56" t="s">
        <v>2620</v>
      </c>
      <c r="AB206" s="56" t="s">
        <v>2621</v>
      </c>
      <c r="AC206" s="56" t="s">
        <v>2622</v>
      </c>
      <c r="AG206" s="56">
        <v>14000</v>
      </c>
      <c r="AM206" s="56">
        <v>14000</v>
      </c>
      <c r="AP206" s="56">
        <v>28000</v>
      </c>
      <c r="AQ206" s="56" t="s">
        <v>2007</v>
      </c>
      <c r="AR206" s="56" t="s">
        <v>2623</v>
      </c>
      <c r="AT206" s="56">
        <v>8470350</v>
      </c>
    </row>
    <row r="207" spans="1:46" x14ac:dyDescent="0.35">
      <c r="A207" s="56" t="s">
        <v>950</v>
      </c>
      <c r="B207" s="56">
        <v>8470350</v>
      </c>
      <c r="C207" s="56" t="s">
        <v>232</v>
      </c>
      <c r="D207" s="56">
        <v>432209</v>
      </c>
      <c r="E207" s="56" t="s">
        <v>138</v>
      </c>
      <c r="F207" s="56" t="str">
        <f t="shared" si="3"/>
        <v>847.8470350.1.432209.000000.847001.200179</v>
      </c>
      <c r="G207" s="56" t="s">
        <v>21</v>
      </c>
      <c r="H207" s="56">
        <v>847001</v>
      </c>
      <c r="I207" s="56" t="s">
        <v>23</v>
      </c>
      <c r="J207" s="56">
        <v>200179</v>
      </c>
      <c r="K207" s="56">
        <v>0</v>
      </c>
      <c r="L207" s="56">
        <v>0</v>
      </c>
      <c r="M207" s="56">
        <v>0</v>
      </c>
      <c r="N207" s="56" t="s">
        <v>2618</v>
      </c>
      <c r="O207" s="56">
        <v>1</v>
      </c>
      <c r="P207" s="56" t="s">
        <v>1998</v>
      </c>
      <c r="Q207" s="56">
        <v>1</v>
      </c>
      <c r="R207" s="56" t="s">
        <v>2624</v>
      </c>
      <c r="S207" s="56">
        <v>1</v>
      </c>
      <c r="T207" s="56">
        <v>77000</v>
      </c>
      <c r="U207" s="57">
        <v>77000</v>
      </c>
      <c r="V207" s="56" t="s">
        <v>2002</v>
      </c>
      <c r="W207" s="56" t="s">
        <v>2003</v>
      </c>
      <c r="X207" s="56">
        <v>69300</v>
      </c>
      <c r="Y207" s="56">
        <v>61600</v>
      </c>
      <c r="Z207" s="56">
        <v>53900</v>
      </c>
      <c r="AA207" s="56" t="s">
        <v>2625</v>
      </c>
      <c r="AB207" s="56" t="s">
        <v>2625</v>
      </c>
      <c r="AC207" s="56" t="s">
        <v>2625</v>
      </c>
      <c r="AH207" s="56">
        <v>77000</v>
      </c>
      <c r="AP207" s="56">
        <v>77000</v>
      </c>
      <c r="AQ207" s="56" t="s">
        <v>2007</v>
      </c>
      <c r="AR207" s="56" t="s">
        <v>2626</v>
      </c>
      <c r="AT207" s="56">
        <v>8470350</v>
      </c>
    </row>
    <row r="208" spans="1:46" x14ac:dyDescent="0.35">
      <c r="A208" s="56" t="s">
        <v>950</v>
      </c>
      <c r="B208" s="56">
        <v>8470350</v>
      </c>
      <c r="C208" s="56" t="s">
        <v>232</v>
      </c>
      <c r="D208" s="56">
        <v>432209</v>
      </c>
      <c r="E208" s="56" t="s">
        <v>138</v>
      </c>
      <c r="F208" s="56" t="str">
        <f t="shared" si="3"/>
        <v>847.8470350.1.432209.000000.847001.200179</v>
      </c>
      <c r="G208" s="56" t="s">
        <v>21</v>
      </c>
      <c r="H208" s="56">
        <v>847001</v>
      </c>
      <c r="I208" s="56" t="s">
        <v>23</v>
      </c>
      <c r="J208" s="56">
        <v>200179</v>
      </c>
      <c r="K208" s="56">
        <v>0</v>
      </c>
      <c r="L208" s="56">
        <v>0</v>
      </c>
      <c r="M208" s="56">
        <v>0</v>
      </c>
      <c r="N208" s="56" t="s">
        <v>2618</v>
      </c>
      <c r="O208" s="56">
        <v>1</v>
      </c>
      <c r="P208" s="56" t="s">
        <v>1998</v>
      </c>
      <c r="R208" s="56" t="s">
        <v>2627</v>
      </c>
      <c r="S208" s="56">
        <v>1</v>
      </c>
      <c r="T208" s="56">
        <v>200000</v>
      </c>
      <c r="U208" s="57">
        <v>200000</v>
      </c>
      <c r="V208" s="56" t="s">
        <v>2002</v>
      </c>
      <c r="W208" s="56" t="s">
        <v>2003</v>
      </c>
      <c r="X208" s="56">
        <v>180000</v>
      </c>
      <c r="Y208" s="56">
        <v>160000</v>
      </c>
      <c r="Z208" s="56">
        <v>140000</v>
      </c>
      <c r="AA208" s="56" t="s">
        <v>2628</v>
      </c>
      <c r="AB208" s="56" t="s">
        <v>2628</v>
      </c>
      <c r="AC208" s="56" t="s">
        <v>2628</v>
      </c>
      <c r="AE208" s="56">
        <v>200000</v>
      </c>
      <c r="AP208" s="56">
        <v>200000</v>
      </c>
      <c r="AQ208" s="56" t="s">
        <v>2433</v>
      </c>
      <c r="AR208" s="56" t="s">
        <v>2626</v>
      </c>
      <c r="AT208" s="56">
        <v>8470350</v>
      </c>
    </row>
    <row r="209" spans="1:46" x14ac:dyDescent="0.35">
      <c r="A209" s="56" t="s">
        <v>950</v>
      </c>
      <c r="B209" s="56">
        <v>8470350</v>
      </c>
      <c r="C209" s="56" t="s">
        <v>232</v>
      </c>
      <c r="D209" s="56">
        <v>435340</v>
      </c>
      <c r="E209" s="56" t="s">
        <v>239</v>
      </c>
      <c r="F209" s="56" t="str">
        <f t="shared" si="3"/>
        <v>847.8470350.1.435340.000000.847001.200179</v>
      </c>
      <c r="G209" s="56" t="s">
        <v>21</v>
      </c>
      <c r="H209" s="56">
        <v>847001</v>
      </c>
      <c r="I209" s="56" t="s">
        <v>23</v>
      </c>
      <c r="J209" s="56">
        <v>200179</v>
      </c>
      <c r="K209" s="56">
        <v>0</v>
      </c>
      <c r="L209" s="56">
        <v>65000</v>
      </c>
      <c r="M209" s="56">
        <v>65000</v>
      </c>
      <c r="N209" s="56" t="s">
        <v>2629</v>
      </c>
      <c r="O209" s="56">
        <v>10</v>
      </c>
      <c r="P209" s="56" t="s">
        <v>1998</v>
      </c>
      <c r="R209" s="56" t="s">
        <v>2630</v>
      </c>
      <c r="S209" s="56">
        <v>10</v>
      </c>
      <c r="T209" s="56">
        <v>1000</v>
      </c>
      <c r="U209" s="57">
        <v>10000</v>
      </c>
      <c r="V209" s="56" t="s">
        <v>2002</v>
      </c>
      <c r="W209" s="56" t="s">
        <v>2003</v>
      </c>
      <c r="X209" s="56">
        <v>9000</v>
      </c>
      <c r="Y209" s="56">
        <v>8000</v>
      </c>
      <c r="Z209" s="56">
        <v>7000</v>
      </c>
      <c r="AA209" s="56" t="s">
        <v>2631</v>
      </c>
      <c r="AB209" s="56" t="s">
        <v>2632</v>
      </c>
      <c r="AC209" s="56" t="s">
        <v>2633</v>
      </c>
      <c r="AE209" s="56">
        <v>5000</v>
      </c>
      <c r="AL209" s="56">
        <v>5000</v>
      </c>
      <c r="AP209" s="56">
        <v>10000</v>
      </c>
      <c r="AQ209" s="56" t="s">
        <v>2433</v>
      </c>
      <c r="AR209" s="56" t="s">
        <v>2634</v>
      </c>
      <c r="AT209" s="56">
        <v>8470350</v>
      </c>
    </row>
    <row r="210" spans="1:46" x14ac:dyDescent="0.35">
      <c r="A210" s="56" t="s">
        <v>950</v>
      </c>
      <c r="B210" s="56">
        <v>8470350</v>
      </c>
      <c r="C210" s="56" t="s">
        <v>232</v>
      </c>
      <c r="D210" s="56">
        <v>435350</v>
      </c>
      <c r="E210" s="56" t="s">
        <v>144</v>
      </c>
      <c r="F210" s="56" t="str">
        <f t="shared" si="3"/>
        <v>847.8470350.1.435350.000000.847001.200179</v>
      </c>
      <c r="G210" s="56" t="s">
        <v>21</v>
      </c>
      <c r="H210" s="56">
        <v>847001</v>
      </c>
      <c r="I210" s="56" t="s">
        <v>23</v>
      </c>
      <c r="J210" s="56">
        <v>200179</v>
      </c>
      <c r="K210" s="56">
        <v>18571.400000000001</v>
      </c>
      <c r="L210" s="56">
        <v>5000</v>
      </c>
      <c r="M210" s="56">
        <v>5000</v>
      </c>
      <c r="N210" s="56" t="s">
        <v>2031</v>
      </c>
      <c r="O210" s="56">
        <v>10</v>
      </c>
      <c r="P210" s="56" t="s">
        <v>1998</v>
      </c>
      <c r="R210" s="56" t="s">
        <v>2635</v>
      </c>
      <c r="S210" s="56">
        <v>10</v>
      </c>
      <c r="T210" s="56">
        <v>5000</v>
      </c>
      <c r="U210" s="57">
        <v>50000</v>
      </c>
      <c r="V210" s="56" t="s">
        <v>2002</v>
      </c>
      <c r="W210" s="56" t="s">
        <v>2003</v>
      </c>
      <c r="X210" s="56">
        <v>45000</v>
      </c>
      <c r="Y210" s="56">
        <v>40000</v>
      </c>
      <c r="Z210" s="56">
        <v>35000</v>
      </c>
      <c r="AA210" s="56" t="s">
        <v>2636</v>
      </c>
      <c r="AB210" s="56" t="s">
        <v>2637</v>
      </c>
      <c r="AC210" s="56" t="s">
        <v>2636</v>
      </c>
      <c r="AE210" s="56">
        <v>5000</v>
      </c>
      <c r="AF210" s="56">
        <v>5000</v>
      </c>
      <c r="AG210" s="56">
        <v>5000</v>
      </c>
      <c r="AH210" s="56">
        <v>5000</v>
      </c>
      <c r="AI210" s="56">
        <v>5000</v>
      </c>
      <c r="AJ210" s="56">
        <v>5000</v>
      </c>
      <c r="AK210" s="56">
        <v>5000</v>
      </c>
      <c r="AL210" s="56">
        <v>5000</v>
      </c>
      <c r="AM210" s="56">
        <v>5000</v>
      </c>
      <c r="AN210" s="56">
        <v>5000</v>
      </c>
      <c r="AP210" s="56">
        <v>50000</v>
      </c>
      <c r="AQ210" s="56" t="s">
        <v>2034</v>
      </c>
      <c r="AR210" s="56" t="s">
        <v>2638</v>
      </c>
      <c r="AT210" s="56">
        <v>8470350</v>
      </c>
    </row>
    <row r="211" spans="1:46" x14ac:dyDescent="0.35">
      <c r="A211" s="56" t="s">
        <v>950</v>
      </c>
      <c r="B211" s="56">
        <v>8470350</v>
      </c>
      <c r="C211" s="56" t="s">
        <v>232</v>
      </c>
      <c r="D211" s="56">
        <v>435508</v>
      </c>
      <c r="E211" s="56" t="s">
        <v>147</v>
      </c>
      <c r="F211" s="56" t="str">
        <f t="shared" si="3"/>
        <v>847.8470350.1.435508.000000.847001.200179</v>
      </c>
      <c r="G211" s="56" t="s">
        <v>21</v>
      </c>
      <c r="H211" s="56">
        <v>847001</v>
      </c>
      <c r="I211" s="56" t="s">
        <v>23</v>
      </c>
      <c r="J211" s="56">
        <v>200179</v>
      </c>
      <c r="K211" s="56">
        <v>25049.360000000001</v>
      </c>
      <c r="L211" s="56">
        <v>20250</v>
      </c>
      <c r="M211" s="56">
        <v>20250</v>
      </c>
      <c r="N211" s="56" t="s">
        <v>2611</v>
      </c>
      <c r="O211" s="56">
        <v>20</v>
      </c>
      <c r="P211" s="56" t="s">
        <v>1998</v>
      </c>
      <c r="R211" s="56" t="s">
        <v>2639</v>
      </c>
      <c r="S211" s="56">
        <v>20</v>
      </c>
      <c r="T211" s="56">
        <v>1000</v>
      </c>
      <c r="U211" s="57">
        <v>20000</v>
      </c>
      <c r="V211" s="56" t="s">
        <v>2002</v>
      </c>
      <c r="W211" s="56" t="s">
        <v>2003</v>
      </c>
      <c r="X211" s="56">
        <v>18000</v>
      </c>
      <c r="Y211" s="56">
        <v>16000</v>
      </c>
      <c r="Z211" s="56">
        <v>14000</v>
      </c>
      <c r="AA211" s="56" t="s">
        <v>2620</v>
      </c>
      <c r="AB211" s="56" t="s">
        <v>2621</v>
      </c>
      <c r="AC211" s="56" t="s">
        <v>2622</v>
      </c>
      <c r="AE211" s="56">
        <v>5000</v>
      </c>
      <c r="AH211" s="56">
        <v>5000</v>
      </c>
      <c r="AK211" s="56">
        <v>5000</v>
      </c>
      <c r="AN211" s="56">
        <v>5000</v>
      </c>
      <c r="AP211" s="56">
        <v>20000</v>
      </c>
      <c r="AQ211" s="56" t="s">
        <v>2007</v>
      </c>
      <c r="AR211" s="56" t="s">
        <v>2623</v>
      </c>
      <c r="AT211" s="56">
        <v>8470350</v>
      </c>
    </row>
    <row r="212" spans="1:46" x14ac:dyDescent="0.35">
      <c r="A212" s="56" t="s">
        <v>950</v>
      </c>
      <c r="B212" s="56">
        <v>8470350</v>
      </c>
      <c r="C212" s="56" t="s">
        <v>232</v>
      </c>
      <c r="D212" s="56">
        <v>435508</v>
      </c>
      <c r="E212" s="56" t="s">
        <v>147</v>
      </c>
      <c r="F212" s="56" t="str">
        <f t="shared" si="3"/>
        <v>847.8470350.1.435508.000000.847001.200179</v>
      </c>
      <c r="G212" s="56" t="s">
        <v>21</v>
      </c>
      <c r="H212" s="56">
        <v>847001</v>
      </c>
      <c r="I212" s="56" t="s">
        <v>23</v>
      </c>
      <c r="J212" s="56">
        <v>200179</v>
      </c>
      <c r="K212" s="56">
        <v>0</v>
      </c>
      <c r="L212" s="56">
        <v>0</v>
      </c>
      <c r="M212" s="56">
        <v>0</v>
      </c>
      <c r="N212" s="56" t="s">
        <v>2611</v>
      </c>
      <c r="O212" s="56">
        <v>40</v>
      </c>
      <c r="P212" s="56" t="s">
        <v>1998</v>
      </c>
      <c r="R212" s="56" t="s">
        <v>2640</v>
      </c>
      <c r="S212" s="56">
        <v>40</v>
      </c>
      <c r="T212" s="56">
        <v>500</v>
      </c>
      <c r="U212" s="57">
        <v>20000</v>
      </c>
      <c r="V212" s="56" t="s">
        <v>2002</v>
      </c>
      <c r="W212" s="56" t="s">
        <v>2003</v>
      </c>
      <c r="X212" s="56">
        <v>18000</v>
      </c>
      <c r="Y212" s="56">
        <v>16000</v>
      </c>
      <c r="Z212" s="56">
        <v>14000</v>
      </c>
      <c r="AA212" s="56" t="s">
        <v>2620</v>
      </c>
      <c r="AB212" s="56" t="s">
        <v>2621</v>
      </c>
      <c r="AC212" s="56" t="s">
        <v>2622</v>
      </c>
      <c r="AF212" s="56">
        <v>5000</v>
      </c>
      <c r="AI212" s="56">
        <v>5000</v>
      </c>
      <c r="AL212" s="56">
        <v>5000</v>
      </c>
      <c r="AO212" s="56">
        <v>5000</v>
      </c>
      <c r="AP212" s="56">
        <v>20000</v>
      </c>
      <c r="AQ212" s="56" t="s">
        <v>2007</v>
      </c>
      <c r="AR212" s="56" t="s">
        <v>2623</v>
      </c>
      <c r="AT212" s="56">
        <v>8470350</v>
      </c>
    </row>
    <row r="213" spans="1:46" x14ac:dyDescent="0.35">
      <c r="A213" s="56" t="s">
        <v>950</v>
      </c>
      <c r="B213" s="56">
        <v>8470350</v>
      </c>
      <c r="C213" s="56" t="s">
        <v>232</v>
      </c>
      <c r="D213" s="56">
        <v>435508</v>
      </c>
      <c r="E213" s="56" t="s">
        <v>147</v>
      </c>
      <c r="F213" s="56" t="str">
        <f t="shared" si="3"/>
        <v>847.8470350.1.435508.000000.847001.200179</v>
      </c>
      <c r="G213" s="56" t="s">
        <v>21</v>
      </c>
      <c r="H213" s="56">
        <v>847001</v>
      </c>
      <c r="I213" s="56" t="s">
        <v>23</v>
      </c>
      <c r="J213" s="56">
        <v>200179</v>
      </c>
      <c r="K213" s="56">
        <v>0</v>
      </c>
      <c r="L213" s="56">
        <v>0</v>
      </c>
      <c r="M213" s="56">
        <v>0</v>
      </c>
      <c r="N213" s="56" t="s">
        <v>2611</v>
      </c>
      <c r="O213" s="56">
        <v>1</v>
      </c>
      <c r="P213" s="56" t="s">
        <v>1998</v>
      </c>
      <c r="R213" s="56" t="s">
        <v>2641</v>
      </c>
      <c r="S213" s="56">
        <v>1</v>
      </c>
      <c r="T213" s="56">
        <v>60000</v>
      </c>
      <c r="U213" s="57">
        <v>60000</v>
      </c>
      <c r="V213" s="56" t="s">
        <v>2002</v>
      </c>
      <c r="W213" s="56" t="s">
        <v>2003</v>
      </c>
      <c r="X213" s="56">
        <v>54000</v>
      </c>
      <c r="Y213" s="56">
        <v>48000</v>
      </c>
      <c r="Z213" s="56">
        <v>42000</v>
      </c>
      <c r="AA213" s="56" t="s">
        <v>2620</v>
      </c>
      <c r="AB213" s="56" t="s">
        <v>2621</v>
      </c>
      <c r="AC213" s="56" t="s">
        <v>2622</v>
      </c>
      <c r="AE213" s="56">
        <v>15000</v>
      </c>
      <c r="AH213" s="56">
        <v>15000</v>
      </c>
      <c r="AK213" s="56">
        <v>15000</v>
      </c>
      <c r="AN213" s="56">
        <v>15000</v>
      </c>
      <c r="AP213" s="56">
        <v>60000</v>
      </c>
      <c r="AQ213" s="56" t="s">
        <v>2007</v>
      </c>
      <c r="AR213" s="56" t="s">
        <v>2623</v>
      </c>
      <c r="AT213" s="56">
        <v>8470350</v>
      </c>
    </row>
    <row r="214" spans="1:46" x14ac:dyDescent="0.35">
      <c r="A214" s="56" t="s">
        <v>950</v>
      </c>
      <c r="B214" s="56">
        <v>8470350</v>
      </c>
      <c r="C214" s="56" t="s">
        <v>232</v>
      </c>
      <c r="D214" s="56">
        <v>436110</v>
      </c>
      <c r="E214" s="56" t="s">
        <v>64</v>
      </c>
      <c r="F214" s="56" t="str">
        <f t="shared" si="3"/>
        <v>847.8470350.1.436110.000000.847001.200179</v>
      </c>
      <c r="G214" s="56" t="s">
        <v>21</v>
      </c>
      <c r="H214" s="56">
        <v>847001</v>
      </c>
      <c r="I214" s="56" t="s">
        <v>23</v>
      </c>
      <c r="J214" s="56">
        <v>200179</v>
      </c>
      <c r="K214" s="56">
        <v>0</v>
      </c>
      <c r="L214" s="56">
        <v>5000</v>
      </c>
      <c r="M214" s="56">
        <v>5000</v>
      </c>
      <c r="N214" s="56" t="s">
        <v>2031</v>
      </c>
      <c r="O214" s="56">
        <v>15</v>
      </c>
      <c r="P214" s="56" t="s">
        <v>1998</v>
      </c>
      <c r="R214" s="56" t="s">
        <v>2642</v>
      </c>
      <c r="S214" s="56">
        <v>15</v>
      </c>
      <c r="T214" s="56">
        <v>500</v>
      </c>
      <c r="U214" s="57">
        <v>7500</v>
      </c>
      <c r="V214" s="56" t="s">
        <v>2002</v>
      </c>
      <c r="W214" s="56" t="s">
        <v>2003</v>
      </c>
      <c r="X214" s="56">
        <v>6750</v>
      </c>
      <c r="Y214" s="56">
        <v>6000</v>
      </c>
      <c r="Z214" s="56">
        <v>5250</v>
      </c>
      <c r="AA214" s="56" t="s">
        <v>2643</v>
      </c>
      <c r="AB214" s="56" t="s">
        <v>2644</v>
      </c>
      <c r="AC214" s="56" t="s">
        <v>2645</v>
      </c>
      <c r="AD214" s="56">
        <v>750</v>
      </c>
      <c r="AE214" s="56">
        <v>750</v>
      </c>
      <c r="AF214" s="56">
        <v>750</v>
      </c>
      <c r="AG214" s="56">
        <v>750</v>
      </c>
      <c r="AH214" s="56">
        <v>750</v>
      </c>
      <c r="AK214" s="56">
        <v>750</v>
      </c>
      <c r="AL214" s="56">
        <v>750</v>
      </c>
      <c r="AM214" s="56">
        <v>750</v>
      </c>
      <c r="AN214" s="56">
        <v>750</v>
      </c>
      <c r="AO214" s="56">
        <v>750</v>
      </c>
      <c r="AP214" s="56">
        <v>7500</v>
      </c>
      <c r="AQ214" s="56" t="s">
        <v>2433</v>
      </c>
      <c r="AR214" s="56" t="s">
        <v>2646</v>
      </c>
      <c r="AT214" s="56">
        <v>8470350</v>
      </c>
    </row>
    <row r="215" spans="1:46" x14ac:dyDescent="0.35">
      <c r="A215" s="56" t="s">
        <v>950</v>
      </c>
      <c r="B215" s="56">
        <v>8470350</v>
      </c>
      <c r="C215" s="56" t="s">
        <v>232</v>
      </c>
      <c r="D215" s="56">
        <v>436600</v>
      </c>
      <c r="E215" s="56" t="s">
        <v>163</v>
      </c>
      <c r="F215" s="56" t="str">
        <f t="shared" si="3"/>
        <v>847.8470350.1.436600.000000.847001.200179</v>
      </c>
      <c r="G215" s="56" t="s">
        <v>21</v>
      </c>
      <c r="H215" s="56">
        <v>847001</v>
      </c>
      <c r="I215" s="56" t="s">
        <v>23</v>
      </c>
      <c r="J215" s="56">
        <v>200179</v>
      </c>
      <c r="K215" s="56">
        <v>0</v>
      </c>
      <c r="L215" s="56">
        <v>0</v>
      </c>
      <c r="M215" s="56">
        <v>0</v>
      </c>
      <c r="N215" s="56" t="s">
        <v>2647</v>
      </c>
      <c r="O215" s="56">
        <v>4</v>
      </c>
      <c r="P215" s="56" t="s">
        <v>1998</v>
      </c>
      <c r="R215" s="56" t="s">
        <v>2648</v>
      </c>
      <c r="S215" s="56">
        <v>4</v>
      </c>
      <c r="T215" s="56">
        <v>15000</v>
      </c>
      <c r="U215" s="57">
        <v>60000</v>
      </c>
      <c r="V215" s="56" t="s">
        <v>2113</v>
      </c>
      <c r="W215" s="56" t="s">
        <v>2003</v>
      </c>
      <c r="X215" s="56">
        <v>54000</v>
      </c>
      <c r="Y215" s="56">
        <v>48000</v>
      </c>
      <c r="Z215" s="56">
        <v>42000</v>
      </c>
      <c r="AA215" s="56" t="s">
        <v>2649</v>
      </c>
      <c r="AB215" s="56" t="s">
        <v>2649</v>
      </c>
      <c r="AC215" s="56" t="s">
        <v>2649</v>
      </c>
      <c r="AD215" s="56">
        <v>20000</v>
      </c>
      <c r="AI215" s="56">
        <v>20000</v>
      </c>
      <c r="AL215" s="56">
        <v>20000</v>
      </c>
      <c r="AP215" s="56">
        <v>60000</v>
      </c>
      <c r="AQ215" s="56" t="s">
        <v>2029</v>
      </c>
      <c r="AR215" s="56" t="s">
        <v>2650</v>
      </c>
      <c r="AT215" s="56">
        <v>8470350</v>
      </c>
    </row>
    <row r="216" spans="1:46" x14ac:dyDescent="0.35">
      <c r="A216" s="56" t="s">
        <v>950</v>
      </c>
      <c r="B216" s="56">
        <v>8470350</v>
      </c>
      <c r="C216" s="56" t="s">
        <v>232</v>
      </c>
      <c r="D216" s="56">
        <v>492316</v>
      </c>
      <c r="E216" s="56" t="s">
        <v>138</v>
      </c>
      <c r="F216" s="56" t="str">
        <f t="shared" si="3"/>
        <v>847.8470350.1.492316.000000.847001.300180</v>
      </c>
      <c r="G216" s="56" t="s">
        <v>21</v>
      </c>
      <c r="H216" s="56">
        <v>847001</v>
      </c>
      <c r="I216" s="56" t="s">
        <v>863</v>
      </c>
      <c r="J216" s="56">
        <v>300180</v>
      </c>
      <c r="K216" s="56">
        <v>584893</v>
      </c>
      <c r="L216" s="56">
        <v>772173</v>
      </c>
      <c r="M216" s="56">
        <v>772173</v>
      </c>
      <c r="N216" s="56" t="s">
        <v>2651</v>
      </c>
      <c r="O216" s="56">
        <v>1</v>
      </c>
      <c r="P216" s="56" t="s">
        <v>1998</v>
      </c>
      <c r="R216" s="56" t="s">
        <v>2652</v>
      </c>
      <c r="S216" s="56">
        <v>1</v>
      </c>
      <c r="T216" s="56">
        <v>400000</v>
      </c>
      <c r="U216" s="57">
        <v>400000</v>
      </c>
      <c r="V216" s="56" t="s">
        <v>2113</v>
      </c>
      <c r="W216" s="56" t="s">
        <v>2122</v>
      </c>
      <c r="X216" s="56">
        <v>360000</v>
      </c>
      <c r="Y216" s="56">
        <v>320000</v>
      </c>
      <c r="Z216" s="56">
        <v>280000</v>
      </c>
      <c r="AA216" s="56" t="s">
        <v>2653</v>
      </c>
      <c r="AB216" s="56" t="s">
        <v>2654</v>
      </c>
      <c r="AC216" s="56" t="s">
        <v>2655</v>
      </c>
      <c r="AF216" s="56">
        <v>400000</v>
      </c>
      <c r="AP216" s="56">
        <v>400000</v>
      </c>
      <c r="AQ216" s="56" t="s">
        <v>2433</v>
      </c>
      <c r="AR216" s="56" t="s">
        <v>2646</v>
      </c>
      <c r="AT216" s="56">
        <v>8470350</v>
      </c>
    </row>
    <row r="217" spans="1:46" x14ac:dyDescent="0.35">
      <c r="A217" s="56" t="s">
        <v>950</v>
      </c>
      <c r="B217" s="56">
        <v>8470350</v>
      </c>
      <c r="C217" s="56" t="s">
        <v>232</v>
      </c>
      <c r="D217" s="56">
        <v>492316</v>
      </c>
      <c r="E217" s="56" t="s">
        <v>138</v>
      </c>
      <c r="F217" s="56" t="str">
        <f t="shared" si="3"/>
        <v>847.8470350.1.492316.000000.847001.300180</v>
      </c>
      <c r="G217" s="56" t="s">
        <v>21</v>
      </c>
      <c r="H217" s="56">
        <v>847001</v>
      </c>
      <c r="I217" s="56" t="s">
        <v>863</v>
      </c>
      <c r="J217" s="56">
        <v>300180</v>
      </c>
      <c r="K217" s="56">
        <v>0</v>
      </c>
      <c r="L217" s="56">
        <v>0</v>
      </c>
      <c r="M217" s="56">
        <v>0</v>
      </c>
      <c r="N217" s="56" t="s">
        <v>2656</v>
      </c>
      <c r="O217" s="56">
        <v>1</v>
      </c>
      <c r="P217" s="56" t="s">
        <v>1998</v>
      </c>
      <c r="R217" s="56" t="s">
        <v>2657</v>
      </c>
      <c r="S217" s="56">
        <v>1</v>
      </c>
      <c r="T217" s="56">
        <v>450000</v>
      </c>
      <c r="U217" s="57">
        <v>450000</v>
      </c>
      <c r="V217" s="56" t="s">
        <v>2113</v>
      </c>
      <c r="W217" s="56" t="s">
        <v>2122</v>
      </c>
      <c r="X217" s="56">
        <v>405000</v>
      </c>
      <c r="Y217" s="56">
        <v>360000</v>
      </c>
      <c r="Z217" s="56">
        <v>315000</v>
      </c>
      <c r="AA217" s="56" t="s">
        <v>2653</v>
      </c>
      <c r="AB217" s="56" t="s">
        <v>2654</v>
      </c>
      <c r="AC217" s="56" t="s">
        <v>2655</v>
      </c>
      <c r="AH217" s="56">
        <v>450000</v>
      </c>
      <c r="AP217" s="56">
        <v>450000</v>
      </c>
      <c r="AQ217" s="56" t="s">
        <v>2433</v>
      </c>
      <c r="AR217" s="56" t="s">
        <v>2646</v>
      </c>
      <c r="AT217" s="56">
        <v>8470350</v>
      </c>
    </row>
    <row r="218" spans="1:46" x14ac:dyDescent="0.35">
      <c r="A218" s="56" t="s">
        <v>950</v>
      </c>
      <c r="B218" s="56">
        <v>8470350</v>
      </c>
      <c r="C218" s="56" t="s">
        <v>232</v>
      </c>
      <c r="D218" s="56">
        <v>492316</v>
      </c>
      <c r="E218" s="56" t="s">
        <v>138</v>
      </c>
      <c r="F218" s="56" t="str">
        <f t="shared" si="3"/>
        <v>847.8470350.1.492316.000000.847001.300180</v>
      </c>
      <c r="G218" s="56" t="s">
        <v>21</v>
      </c>
      <c r="H218" s="56">
        <v>847001</v>
      </c>
      <c r="I218" s="56" t="s">
        <v>863</v>
      </c>
      <c r="J218" s="56">
        <v>300180</v>
      </c>
      <c r="K218" s="56">
        <v>0</v>
      </c>
      <c r="L218" s="56">
        <v>0</v>
      </c>
      <c r="M218" s="56">
        <v>0</v>
      </c>
      <c r="N218" s="56" t="s">
        <v>2656</v>
      </c>
      <c r="O218" s="56">
        <v>1</v>
      </c>
      <c r="P218" s="56" t="s">
        <v>1998</v>
      </c>
      <c r="R218" s="56" t="s">
        <v>2658</v>
      </c>
      <c r="S218" s="56">
        <v>1</v>
      </c>
      <c r="T218" s="56">
        <v>55000</v>
      </c>
      <c r="U218" s="57">
        <v>55000</v>
      </c>
      <c r="V218" s="56" t="s">
        <v>2113</v>
      </c>
      <c r="W218" s="56" t="s">
        <v>2122</v>
      </c>
      <c r="X218" s="56">
        <v>49500</v>
      </c>
      <c r="Y218" s="56">
        <v>44000</v>
      </c>
      <c r="Z218" s="56">
        <v>38500</v>
      </c>
      <c r="AA218" s="56" t="s">
        <v>2659</v>
      </c>
      <c r="AB218" s="56" t="s">
        <v>2659</v>
      </c>
      <c r="AC218" s="56" t="s">
        <v>2660</v>
      </c>
      <c r="AE218" s="56">
        <v>55000</v>
      </c>
      <c r="AP218" s="56">
        <v>55000</v>
      </c>
      <c r="AQ218" s="56" t="s">
        <v>2029</v>
      </c>
      <c r="AR218" s="56" t="s">
        <v>2661</v>
      </c>
      <c r="AT218" s="56">
        <v>8470350</v>
      </c>
    </row>
    <row r="219" spans="1:46" x14ac:dyDescent="0.35">
      <c r="A219" s="56" t="s">
        <v>950</v>
      </c>
      <c r="B219" s="56">
        <v>8470350</v>
      </c>
      <c r="C219" s="56" t="s">
        <v>232</v>
      </c>
      <c r="D219" s="56">
        <v>492316</v>
      </c>
      <c r="E219" s="56" t="s">
        <v>138</v>
      </c>
      <c r="F219" s="56" t="str">
        <f t="shared" si="3"/>
        <v>847.8470350.1.492316.000000.847001.300180</v>
      </c>
      <c r="G219" s="56" t="s">
        <v>21</v>
      </c>
      <c r="H219" s="56">
        <v>847001</v>
      </c>
      <c r="I219" s="56" t="s">
        <v>863</v>
      </c>
      <c r="J219" s="56">
        <v>300180</v>
      </c>
      <c r="K219" s="56">
        <v>0</v>
      </c>
      <c r="L219" s="56">
        <v>0</v>
      </c>
      <c r="M219" s="56">
        <v>0</v>
      </c>
      <c r="N219" s="56" t="s">
        <v>2611</v>
      </c>
      <c r="O219" s="56">
        <v>1</v>
      </c>
      <c r="P219" s="56" t="s">
        <v>1998</v>
      </c>
      <c r="R219" s="56" t="s">
        <v>2662</v>
      </c>
      <c r="S219" s="56">
        <v>1</v>
      </c>
      <c r="T219" s="56">
        <v>85000</v>
      </c>
      <c r="U219" s="57">
        <v>85000</v>
      </c>
      <c r="V219" s="56" t="s">
        <v>2113</v>
      </c>
      <c r="W219" s="56" t="s">
        <v>2122</v>
      </c>
      <c r="X219" s="56">
        <v>76500</v>
      </c>
      <c r="Y219" s="56">
        <v>68000</v>
      </c>
      <c r="Z219" s="56">
        <v>59499.999999999993</v>
      </c>
      <c r="AA219" s="56" t="s">
        <v>2613</v>
      </c>
      <c r="AB219" s="56" t="s">
        <v>2613</v>
      </c>
      <c r="AC219" s="56" t="s">
        <v>2613</v>
      </c>
      <c r="AF219" s="56">
        <v>85000</v>
      </c>
      <c r="AP219" s="56">
        <v>85000</v>
      </c>
      <c r="AQ219" s="56" t="s">
        <v>2029</v>
      </c>
      <c r="AR219" s="56" t="s">
        <v>2661</v>
      </c>
      <c r="AT219" s="56">
        <v>8470350</v>
      </c>
    </row>
    <row r="220" spans="1:46" x14ac:dyDescent="0.35">
      <c r="A220" s="56" t="s">
        <v>951</v>
      </c>
      <c r="B220" s="56">
        <v>8470620</v>
      </c>
      <c r="C220" s="56" t="s">
        <v>416</v>
      </c>
      <c r="D220" s="56">
        <v>420130</v>
      </c>
      <c r="E220" s="56" t="s">
        <v>418</v>
      </c>
      <c r="F220" s="56" t="str">
        <f t="shared" si="3"/>
        <v>847.8470620.1.420130.000000.847001.200179</v>
      </c>
      <c r="G220" s="56" t="s">
        <v>21</v>
      </c>
      <c r="H220" s="56">
        <v>847001</v>
      </c>
      <c r="I220" s="56" t="s">
        <v>23</v>
      </c>
      <c r="J220" s="56">
        <v>200179</v>
      </c>
      <c r="K220" s="56">
        <v>543500</v>
      </c>
      <c r="L220" s="56">
        <v>319725</v>
      </c>
      <c r="M220" s="56">
        <v>319725</v>
      </c>
      <c r="N220" s="56" t="s">
        <v>2132</v>
      </c>
      <c r="O220" s="56">
        <v>940</v>
      </c>
      <c r="R220" s="56" t="s">
        <v>2663</v>
      </c>
      <c r="S220" s="56">
        <v>1</v>
      </c>
      <c r="T220" s="56">
        <v>295000</v>
      </c>
      <c r="U220" s="56">
        <v>295000</v>
      </c>
      <c r="V220" s="56" t="s">
        <v>2002</v>
      </c>
      <c r="W220" s="56" t="s">
        <v>2003</v>
      </c>
      <c r="X220" s="56">
        <v>265500</v>
      </c>
      <c r="Y220" s="56">
        <v>236000</v>
      </c>
      <c r="Z220" s="56">
        <v>206500</v>
      </c>
      <c r="AA220" s="56" t="s">
        <v>2664</v>
      </c>
      <c r="AB220" s="56" t="s">
        <v>2664</v>
      </c>
      <c r="AC220" s="56" t="s">
        <v>2664</v>
      </c>
      <c r="AD220" s="56">
        <v>0</v>
      </c>
      <c r="AE220" s="56">
        <v>0</v>
      </c>
      <c r="AF220" s="56">
        <v>0</v>
      </c>
      <c r="AG220" s="56">
        <v>165000</v>
      </c>
      <c r="AH220" s="56">
        <v>0</v>
      </c>
      <c r="AI220" s="56">
        <v>0</v>
      </c>
      <c r="AJ220" s="56">
        <v>0</v>
      </c>
      <c r="AK220" s="56">
        <v>60000</v>
      </c>
      <c r="AL220" s="56">
        <v>0</v>
      </c>
      <c r="AM220" s="56">
        <v>70000</v>
      </c>
      <c r="AN220" s="56">
        <v>0</v>
      </c>
      <c r="AO220" s="56">
        <v>0</v>
      </c>
      <c r="AP220" s="56">
        <v>295000</v>
      </c>
      <c r="AQ220" s="56" t="s">
        <v>2665</v>
      </c>
      <c r="AR220" s="56" t="s">
        <v>2666</v>
      </c>
      <c r="AS220" s="56" t="s">
        <v>2667</v>
      </c>
      <c r="AT220" s="56">
        <v>8470620</v>
      </c>
    </row>
    <row r="221" spans="1:46" x14ac:dyDescent="0.35">
      <c r="A221" s="56" t="s">
        <v>951</v>
      </c>
      <c r="B221" s="56">
        <v>8470620</v>
      </c>
      <c r="C221" s="56" t="s">
        <v>416</v>
      </c>
      <c r="D221" s="56">
        <v>421000</v>
      </c>
      <c r="E221" s="56" t="s">
        <v>31</v>
      </c>
      <c r="F221" s="56" t="str">
        <f t="shared" si="3"/>
        <v>847.8470620.1.421000.000000.847001.200179</v>
      </c>
      <c r="G221" s="56" t="s">
        <v>21</v>
      </c>
      <c r="H221" s="56">
        <v>847001</v>
      </c>
      <c r="I221" s="56" t="s">
        <v>23</v>
      </c>
      <c r="J221" s="56">
        <v>200179</v>
      </c>
      <c r="K221" s="56">
        <v>10000</v>
      </c>
      <c r="L221" s="56">
        <v>0</v>
      </c>
      <c r="M221" s="56">
        <v>0</v>
      </c>
      <c r="U221" s="57">
        <v>0</v>
      </c>
      <c r="X221" s="56">
        <v>0</v>
      </c>
      <c r="Y221" s="56">
        <v>0</v>
      </c>
      <c r="Z221" s="56">
        <v>0</v>
      </c>
      <c r="AD221" s="56">
        <v>0</v>
      </c>
      <c r="AE221" s="56">
        <v>0</v>
      </c>
      <c r="AF221" s="56">
        <v>0</v>
      </c>
      <c r="AH221" s="56">
        <v>0</v>
      </c>
      <c r="AI221" s="56">
        <v>0</v>
      </c>
      <c r="AJ221" s="56">
        <v>0</v>
      </c>
      <c r="AL221" s="56">
        <v>0</v>
      </c>
      <c r="AN221" s="56">
        <v>0</v>
      </c>
      <c r="AO221" s="56">
        <v>0</v>
      </c>
      <c r="AP221" s="56">
        <v>0</v>
      </c>
      <c r="AT221" s="56">
        <v>8470620</v>
      </c>
    </row>
    <row r="222" spans="1:46" x14ac:dyDescent="0.35">
      <c r="A222" s="56" t="s">
        <v>951</v>
      </c>
      <c r="B222" s="56">
        <v>8470620</v>
      </c>
      <c r="C222" s="56" t="s">
        <v>416</v>
      </c>
      <c r="D222" s="56">
        <v>421100</v>
      </c>
      <c r="E222" s="56" t="s">
        <v>339</v>
      </c>
      <c r="F222" s="56" t="str">
        <f t="shared" si="3"/>
        <v>847.8470620.1.421100.000000.847001.200179</v>
      </c>
      <c r="G222" s="56" t="s">
        <v>21</v>
      </c>
      <c r="H222" s="56">
        <v>847001</v>
      </c>
      <c r="I222" s="56" t="s">
        <v>23</v>
      </c>
      <c r="J222" s="56">
        <v>200179</v>
      </c>
      <c r="K222" s="56">
        <v>502724.25</v>
      </c>
      <c r="L222" s="56">
        <v>524160</v>
      </c>
      <c r="M222" s="56">
        <v>524160</v>
      </c>
      <c r="N222" s="56" t="s">
        <v>2037</v>
      </c>
      <c r="O222" s="56">
        <v>3</v>
      </c>
      <c r="R222" s="56" t="s">
        <v>2671</v>
      </c>
      <c r="S222" s="56">
        <v>3</v>
      </c>
      <c r="T222" s="56">
        <v>143720</v>
      </c>
      <c r="U222" s="56">
        <v>431160</v>
      </c>
      <c r="V222" s="56" t="s">
        <v>2002</v>
      </c>
      <c r="W222" s="56" t="s">
        <v>2003</v>
      </c>
      <c r="X222" s="56">
        <v>388044</v>
      </c>
      <c r="Y222" s="56">
        <v>344928</v>
      </c>
      <c r="Z222" s="56">
        <v>301812</v>
      </c>
      <c r="AA222" s="56" t="s">
        <v>2672</v>
      </c>
      <c r="AB222" s="56" t="s">
        <v>2672</v>
      </c>
      <c r="AC222" s="56" t="s">
        <v>2672</v>
      </c>
      <c r="AD222" s="56">
        <v>43680</v>
      </c>
      <c r="AE222" s="56">
        <v>43680</v>
      </c>
      <c r="AF222" s="56">
        <v>43680</v>
      </c>
      <c r="AG222" s="56">
        <v>43680</v>
      </c>
      <c r="AH222" s="56">
        <v>43680</v>
      </c>
      <c r="AI222" s="56">
        <v>43680</v>
      </c>
      <c r="AJ222" s="56">
        <v>28180</v>
      </c>
      <c r="AK222" s="56">
        <v>28180</v>
      </c>
      <c r="AL222" s="56">
        <v>28180</v>
      </c>
      <c r="AM222" s="56">
        <v>28180</v>
      </c>
      <c r="AN222" s="56">
        <v>28180</v>
      </c>
      <c r="AO222" s="56">
        <v>28180</v>
      </c>
      <c r="AP222" s="56">
        <v>431160</v>
      </c>
      <c r="AQ222" s="56" t="s">
        <v>2673</v>
      </c>
      <c r="AR222" s="56" t="s">
        <v>2674</v>
      </c>
      <c r="AS222" s="56" t="s">
        <v>2667</v>
      </c>
      <c r="AT222" s="56">
        <v>8470620</v>
      </c>
    </row>
    <row r="223" spans="1:46" x14ac:dyDescent="0.35">
      <c r="A223" s="56" t="s">
        <v>951</v>
      </c>
      <c r="B223" s="56">
        <v>8470620</v>
      </c>
      <c r="C223" s="56" t="s">
        <v>416</v>
      </c>
      <c r="D223" s="56">
        <v>422900</v>
      </c>
      <c r="E223" s="56" t="s">
        <v>587</v>
      </c>
      <c r="F223" s="56" t="str">
        <f t="shared" si="3"/>
        <v>847.8470620.1.422900.000000.847001.200179</v>
      </c>
      <c r="G223" s="56" t="s">
        <v>21</v>
      </c>
      <c r="H223" s="56">
        <v>847001</v>
      </c>
      <c r="I223" s="56" t="s">
        <v>23</v>
      </c>
      <c r="J223" s="56">
        <v>200179</v>
      </c>
      <c r="K223" s="56">
        <v>0</v>
      </c>
      <c r="L223" s="56">
        <v>0</v>
      </c>
      <c r="M223" s="56">
        <v>0</v>
      </c>
      <c r="N223" s="56" t="s">
        <v>2286</v>
      </c>
      <c r="O223" s="56">
        <v>75000</v>
      </c>
      <c r="R223" s="56" t="s">
        <v>2675</v>
      </c>
      <c r="S223" s="56">
        <v>75000</v>
      </c>
      <c r="T223" s="56">
        <v>4.1399999999999997</v>
      </c>
      <c r="U223" s="56">
        <v>310500</v>
      </c>
      <c r="V223" s="56" t="s">
        <v>2002</v>
      </c>
      <c r="W223" s="56" t="s">
        <v>2122</v>
      </c>
      <c r="X223" s="56">
        <v>279450</v>
      </c>
      <c r="Y223" s="56">
        <v>248400</v>
      </c>
      <c r="Z223" s="56">
        <v>217350</v>
      </c>
      <c r="AA223" s="56" t="s">
        <v>2676</v>
      </c>
      <c r="AB223" s="56" t="s">
        <v>2676</v>
      </c>
      <c r="AC223" s="56" t="s">
        <v>2676</v>
      </c>
      <c r="AD223" s="56">
        <v>310500</v>
      </c>
      <c r="AE223" s="56">
        <v>0</v>
      </c>
      <c r="AF223" s="56">
        <v>0</v>
      </c>
      <c r="AG223" s="56">
        <v>0</v>
      </c>
      <c r="AH223" s="56">
        <v>0</v>
      </c>
      <c r="AI223" s="56">
        <v>0</v>
      </c>
      <c r="AJ223" s="56">
        <v>0</v>
      </c>
      <c r="AK223" s="56">
        <v>0</v>
      </c>
      <c r="AL223" s="56">
        <v>0</v>
      </c>
      <c r="AM223" s="56">
        <v>0</v>
      </c>
      <c r="AN223" s="56">
        <v>0</v>
      </c>
      <c r="AO223" s="56">
        <v>0</v>
      </c>
      <c r="AP223" s="56">
        <v>310500</v>
      </c>
      <c r="AQ223" s="56" t="s">
        <v>2677</v>
      </c>
      <c r="AR223" s="56" t="s">
        <v>2678</v>
      </c>
      <c r="AS223" s="56" t="s">
        <v>2667</v>
      </c>
      <c r="AT223" s="56">
        <v>8470620</v>
      </c>
    </row>
    <row r="224" spans="1:46" x14ac:dyDescent="0.35">
      <c r="A224" s="56" t="s">
        <v>951</v>
      </c>
      <c r="B224" s="56">
        <v>8470620</v>
      </c>
      <c r="C224" s="56" t="s">
        <v>416</v>
      </c>
      <c r="D224" s="56">
        <v>425300</v>
      </c>
      <c r="E224" s="56" t="s">
        <v>423</v>
      </c>
      <c r="F224" s="56" t="str">
        <f t="shared" si="3"/>
        <v>847.8470620.1.425300.000000.847001.200179</v>
      </c>
      <c r="G224" s="56" t="s">
        <v>21</v>
      </c>
      <c r="H224" s="56">
        <v>847001</v>
      </c>
      <c r="I224" s="56" t="s">
        <v>23</v>
      </c>
      <c r="J224" s="56">
        <v>200179</v>
      </c>
      <c r="K224" s="56">
        <v>2000.5</v>
      </c>
      <c r="L224" s="56">
        <v>3511</v>
      </c>
      <c r="M224" s="56">
        <v>3511</v>
      </c>
      <c r="N224" s="56" t="s">
        <v>2680</v>
      </c>
      <c r="O224" s="56">
        <v>12</v>
      </c>
      <c r="R224" s="56" t="s">
        <v>2681</v>
      </c>
      <c r="S224" s="56">
        <v>12</v>
      </c>
      <c r="T224" s="56">
        <v>300</v>
      </c>
      <c r="U224" s="56">
        <v>3600</v>
      </c>
      <c r="V224" s="56" t="s">
        <v>2002</v>
      </c>
      <c r="W224" s="56" t="s">
        <v>2003</v>
      </c>
      <c r="X224" s="56">
        <v>3240</v>
      </c>
      <c r="Y224" s="56">
        <v>2880</v>
      </c>
      <c r="Z224" s="56">
        <v>2520</v>
      </c>
      <c r="AA224" s="56" t="s">
        <v>2682</v>
      </c>
      <c r="AB224" s="56" t="s">
        <v>2682</v>
      </c>
      <c r="AC224" s="56" t="s">
        <v>2682</v>
      </c>
      <c r="AD224" s="56">
        <v>300</v>
      </c>
      <c r="AE224" s="56">
        <v>300</v>
      </c>
      <c r="AF224" s="56">
        <v>300</v>
      </c>
      <c r="AG224" s="56">
        <v>300</v>
      </c>
      <c r="AH224" s="56">
        <v>300</v>
      </c>
      <c r="AI224" s="56">
        <v>300</v>
      </c>
      <c r="AJ224" s="56">
        <v>300</v>
      </c>
      <c r="AK224" s="56">
        <v>300</v>
      </c>
      <c r="AL224" s="56">
        <v>300</v>
      </c>
      <c r="AM224" s="56">
        <v>300</v>
      </c>
      <c r="AN224" s="56">
        <v>300</v>
      </c>
      <c r="AO224" s="56">
        <v>300</v>
      </c>
      <c r="AP224" s="56">
        <v>3600</v>
      </c>
      <c r="AQ224" s="56" t="s">
        <v>2673</v>
      </c>
      <c r="AR224" s="56" t="s">
        <v>2674</v>
      </c>
      <c r="AS224" s="56" t="s">
        <v>2683</v>
      </c>
      <c r="AT224" s="56">
        <v>8470620</v>
      </c>
    </row>
    <row r="225" spans="1:46" x14ac:dyDescent="0.35">
      <c r="A225" s="56" t="s">
        <v>951</v>
      </c>
      <c r="B225" s="56">
        <v>8470620</v>
      </c>
      <c r="C225" s="56" t="s">
        <v>416</v>
      </c>
      <c r="D225" s="56">
        <v>425350</v>
      </c>
      <c r="E225" s="56" t="s">
        <v>426</v>
      </c>
      <c r="F225" s="56" t="str">
        <f t="shared" si="3"/>
        <v>847.8470620.1.425350.000000.847001.200179</v>
      </c>
      <c r="G225" s="56" t="s">
        <v>21</v>
      </c>
      <c r="H225" s="56">
        <v>847001</v>
      </c>
      <c r="I225" s="56" t="s">
        <v>23</v>
      </c>
      <c r="J225" s="56">
        <v>200179</v>
      </c>
      <c r="K225" s="56">
        <v>71796.92</v>
      </c>
      <c r="L225" s="56">
        <v>87500</v>
      </c>
      <c r="M225" s="56">
        <v>87500</v>
      </c>
      <c r="N225" s="56" t="s">
        <v>2680</v>
      </c>
      <c r="O225" s="56">
        <v>12</v>
      </c>
      <c r="R225" s="56" t="s">
        <v>2684</v>
      </c>
      <c r="S225" s="56">
        <v>12</v>
      </c>
      <c r="T225" s="56">
        <v>7500</v>
      </c>
      <c r="U225" s="56">
        <v>90000</v>
      </c>
      <c r="V225" s="56" t="s">
        <v>2002</v>
      </c>
      <c r="W225" s="56" t="s">
        <v>2003</v>
      </c>
      <c r="X225" s="56">
        <v>81000</v>
      </c>
      <c r="Y225" s="56">
        <v>72000</v>
      </c>
      <c r="Z225" s="56">
        <v>62999.999999999993</v>
      </c>
      <c r="AA225" s="56" t="s">
        <v>2685</v>
      </c>
      <c r="AB225" s="56" t="s">
        <v>2685</v>
      </c>
      <c r="AC225" s="56" t="s">
        <v>2685</v>
      </c>
      <c r="AD225" s="56">
        <v>7500</v>
      </c>
      <c r="AE225" s="56">
        <v>7500</v>
      </c>
      <c r="AF225" s="56">
        <v>7500</v>
      </c>
      <c r="AG225" s="56">
        <v>7500</v>
      </c>
      <c r="AH225" s="56">
        <v>7500</v>
      </c>
      <c r="AI225" s="56">
        <v>7500</v>
      </c>
      <c r="AJ225" s="56">
        <v>7500</v>
      </c>
      <c r="AK225" s="56">
        <v>7500</v>
      </c>
      <c r="AL225" s="56">
        <v>7500</v>
      </c>
      <c r="AM225" s="56">
        <v>7500</v>
      </c>
      <c r="AN225" s="56">
        <v>7500</v>
      </c>
      <c r="AO225" s="56">
        <v>7500</v>
      </c>
      <c r="AP225" s="56">
        <v>90000</v>
      </c>
      <c r="AQ225" s="56" t="s">
        <v>2673</v>
      </c>
      <c r="AR225" s="56" t="s">
        <v>2674</v>
      </c>
      <c r="AS225" s="56" t="s">
        <v>2683</v>
      </c>
      <c r="AT225" s="56">
        <v>8470620</v>
      </c>
    </row>
    <row r="226" spans="1:46" x14ac:dyDescent="0.35">
      <c r="A226" s="56" t="s">
        <v>951</v>
      </c>
      <c r="B226" s="56">
        <v>8470620</v>
      </c>
      <c r="C226" s="56" t="s">
        <v>416</v>
      </c>
      <c r="D226" s="56">
        <v>425510</v>
      </c>
      <c r="E226" s="56" t="s">
        <v>37</v>
      </c>
      <c r="F226" s="56" t="str">
        <f t="shared" si="3"/>
        <v>847.8470620.1.425510.000000.847001.200179</v>
      </c>
      <c r="G226" s="56" t="s">
        <v>21</v>
      </c>
      <c r="H226" s="56">
        <v>847001</v>
      </c>
      <c r="I226" s="56" t="s">
        <v>23</v>
      </c>
      <c r="J226" s="56">
        <v>200179</v>
      </c>
      <c r="K226" s="56">
        <v>0</v>
      </c>
      <c r="L226" s="56">
        <v>0</v>
      </c>
      <c r="M226" s="56">
        <v>0</v>
      </c>
      <c r="U226" s="57">
        <v>0</v>
      </c>
      <c r="X226" s="56">
        <v>0</v>
      </c>
      <c r="Y226" s="56">
        <v>0</v>
      </c>
      <c r="Z226" s="56">
        <v>0</v>
      </c>
      <c r="AD226" s="56">
        <v>0</v>
      </c>
      <c r="AE226" s="56">
        <v>0</v>
      </c>
      <c r="AF226" s="56">
        <v>0</v>
      </c>
      <c r="AH226" s="56">
        <v>0</v>
      </c>
      <c r="AI226" s="56">
        <v>0</v>
      </c>
      <c r="AJ226" s="56">
        <v>0</v>
      </c>
      <c r="AL226" s="56">
        <v>0</v>
      </c>
      <c r="AN226" s="56">
        <v>0</v>
      </c>
      <c r="AO226" s="56">
        <v>0</v>
      </c>
      <c r="AP226" s="56">
        <v>0</v>
      </c>
      <c r="AT226" s="56">
        <v>8470620</v>
      </c>
    </row>
    <row r="227" spans="1:46" x14ac:dyDescent="0.35">
      <c r="A227" s="56" t="s">
        <v>951</v>
      </c>
      <c r="B227" s="56">
        <v>8470620</v>
      </c>
      <c r="C227" s="56" t="s">
        <v>416</v>
      </c>
      <c r="D227" s="56">
        <v>425900</v>
      </c>
      <c r="E227" s="56" t="s">
        <v>40</v>
      </c>
      <c r="F227" s="56" t="str">
        <f t="shared" si="3"/>
        <v>847.8470620.1.425900.000000.847001.200179</v>
      </c>
      <c r="G227" s="56" t="s">
        <v>21</v>
      </c>
      <c r="H227" s="56">
        <v>847001</v>
      </c>
      <c r="I227" s="56" t="s">
        <v>23</v>
      </c>
      <c r="J227" s="56">
        <v>200179</v>
      </c>
      <c r="K227" s="56">
        <v>500</v>
      </c>
      <c r="L227" s="56">
        <v>0</v>
      </c>
      <c r="M227" s="56">
        <v>0</v>
      </c>
      <c r="U227" s="57">
        <v>0</v>
      </c>
      <c r="X227" s="56">
        <v>0</v>
      </c>
      <c r="Y227" s="56">
        <v>0</v>
      </c>
      <c r="Z227" s="56">
        <v>0</v>
      </c>
      <c r="AD227" s="56">
        <v>0</v>
      </c>
      <c r="AE227" s="56">
        <v>0</v>
      </c>
      <c r="AF227" s="56">
        <v>0</v>
      </c>
      <c r="AH227" s="56">
        <v>0</v>
      </c>
      <c r="AI227" s="56">
        <v>0</v>
      </c>
      <c r="AJ227" s="56">
        <v>0</v>
      </c>
      <c r="AL227" s="56">
        <v>0</v>
      </c>
      <c r="AN227" s="56">
        <v>0</v>
      </c>
      <c r="AO227" s="56">
        <v>0</v>
      </c>
      <c r="AP227" s="56">
        <v>0</v>
      </c>
      <c r="AT227" s="56">
        <v>8470620</v>
      </c>
    </row>
    <row r="228" spans="1:46" x14ac:dyDescent="0.35">
      <c r="A228" s="56" t="s">
        <v>951</v>
      </c>
      <c r="B228" s="56">
        <v>8470620</v>
      </c>
      <c r="C228" s="56" t="s">
        <v>416</v>
      </c>
      <c r="D228" s="56">
        <v>426610</v>
      </c>
      <c r="E228" s="56" t="s">
        <v>43</v>
      </c>
      <c r="F228" s="56" t="str">
        <f t="shared" si="3"/>
        <v>847.8470620.1.426610.000000.847001.200179</v>
      </c>
      <c r="G228" s="56" t="s">
        <v>21</v>
      </c>
      <c r="H228" s="56">
        <v>847001</v>
      </c>
      <c r="I228" s="56" t="s">
        <v>23</v>
      </c>
      <c r="J228" s="56">
        <v>200179</v>
      </c>
      <c r="K228" s="56">
        <v>31680</v>
      </c>
      <c r="L228" s="56">
        <v>31680</v>
      </c>
      <c r="M228" s="56">
        <v>31680</v>
      </c>
      <c r="N228" s="56" t="s">
        <v>2686</v>
      </c>
      <c r="O228" s="56">
        <v>11</v>
      </c>
      <c r="R228" s="56" t="s">
        <v>2687</v>
      </c>
      <c r="S228" s="56">
        <v>11</v>
      </c>
      <c r="T228" s="56">
        <v>2880</v>
      </c>
      <c r="U228" s="56">
        <v>31680</v>
      </c>
      <c r="V228" s="56" t="s">
        <v>2002</v>
      </c>
      <c r="W228" s="56" t="s">
        <v>2003</v>
      </c>
      <c r="X228" s="56">
        <v>28512</v>
      </c>
      <c r="Y228" s="56">
        <v>25344</v>
      </c>
      <c r="Z228" s="56">
        <v>22176</v>
      </c>
      <c r="AA228" s="56" t="s">
        <v>2688</v>
      </c>
      <c r="AB228" s="56" t="s">
        <v>2688</v>
      </c>
      <c r="AC228" s="56" t="s">
        <v>2688</v>
      </c>
      <c r="AG228" s="56">
        <v>31680</v>
      </c>
      <c r="AP228" s="56">
        <v>31680</v>
      </c>
      <c r="AQ228" s="56" t="s">
        <v>2677</v>
      </c>
      <c r="AR228" s="56" t="s">
        <v>2689</v>
      </c>
      <c r="AS228" s="56" t="s">
        <v>2667</v>
      </c>
      <c r="AT228" s="56">
        <v>8470620</v>
      </c>
    </row>
    <row r="229" spans="1:46" x14ac:dyDescent="0.35">
      <c r="A229" s="56" t="s">
        <v>951</v>
      </c>
      <c r="B229" s="56">
        <v>8470620</v>
      </c>
      <c r="C229" s="56" t="s">
        <v>416</v>
      </c>
      <c r="D229" s="56">
        <v>427900</v>
      </c>
      <c r="E229" s="56" t="s">
        <v>49</v>
      </c>
      <c r="F229" s="56" t="str">
        <f t="shared" si="3"/>
        <v>847.8470620.1.427900.000000.847001.200179</v>
      </c>
      <c r="G229" s="56" t="s">
        <v>21</v>
      </c>
      <c r="H229" s="56">
        <v>847001</v>
      </c>
      <c r="I229" s="56" t="s">
        <v>23</v>
      </c>
      <c r="J229" s="56">
        <v>200179</v>
      </c>
      <c r="K229" s="56">
        <v>0</v>
      </c>
      <c r="L229" s="56">
        <v>0</v>
      </c>
      <c r="M229" s="56">
        <v>0</v>
      </c>
      <c r="U229" s="57">
        <v>0</v>
      </c>
      <c r="X229" s="56">
        <v>0</v>
      </c>
      <c r="Y229" s="56">
        <v>0</v>
      </c>
      <c r="Z229" s="56">
        <v>0</v>
      </c>
      <c r="AD229" s="56">
        <v>0</v>
      </c>
      <c r="AE229" s="56">
        <v>0</v>
      </c>
      <c r="AF229" s="56">
        <v>0</v>
      </c>
      <c r="AH229" s="56">
        <v>0</v>
      </c>
      <c r="AI229" s="56">
        <v>0</v>
      </c>
      <c r="AJ229" s="56">
        <v>0</v>
      </c>
      <c r="AL229" s="56">
        <v>0</v>
      </c>
      <c r="AN229" s="56">
        <v>0</v>
      </c>
      <c r="AO229" s="56">
        <v>0</v>
      </c>
      <c r="AP229" s="56">
        <v>0</v>
      </c>
      <c r="AT229" s="56">
        <v>8470620</v>
      </c>
    </row>
    <row r="230" spans="1:46" x14ac:dyDescent="0.35">
      <c r="A230" s="56" t="s">
        <v>951</v>
      </c>
      <c r="B230" s="56">
        <v>8470620</v>
      </c>
      <c r="C230" s="56" t="s">
        <v>416</v>
      </c>
      <c r="D230" s="56">
        <v>428090</v>
      </c>
      <c r="E230" s="56" t="s">
        <v>52</v>
      </c>
      <c r="F230" s="56" t="str">
        <f t="shared" si="3"/>
        <v>847.8470620.1.428090.000000.847001.200179</v>
      </c>
      <c r="G230" s="56" t="s">
        <v>21</v>
      </c>
      <c r="H230" s="56">
        <v>847001</v>
      </c>
      <c r="I230" s="56" t="s">
        <v>23</v>
      </c>
      <c r="J230" s="56">
        <v>200179</v>
      </c>
      <c r="K230" s="56">
        <v>0</v>
      </c>
      <c r="L230" s="56">
        <v>0</v>
      </c>
      <c r="M230" s="56">
        <v>0</v>
      </c>
      <c r="U230" s="57">
        <v>0</v>
      </c>
      <c r="X230" s="56">
        <v>0</v>
      </c>
      <c r="Y230" s="56">
        <v>0</v>
      </c>
      <c r="Z230" s="56">
        <v>0</v>
      </c>
      <c r="AD230" s="56">
        <v>0</v>
      </c>
      <c r="AE230" s="56">
        <v>0</v>
      </c>
      <c r="AF230" s="56">
        <v>0</v>
      </c>
      <c r="AH230" s="56">
        <v>0</v>
      </c>
      <c r="AI230" s="56">
        <v>0</v>
      </c>
      <c r="AJ230" s="56">
        <v>0</v>
      </c>
      <c r="AL230" s="56">
        <v>0</v>
      </c>
      <c r="AN230" s="56">
        <v>0</v>
      </c>
      <c r="AO230" s="56">
        <v>0</v>
      </c>
      <c r="AP230" s="56">
        <v>0</v>
      </c>
      <c r="AT230" s="56">
        <v>8470620</v>
      </c>
    </row>
    <row r="231" spans="1:46" x14ac:dyDescent="0.35">
      <c r="A231" s="56" t="s">
        <v>951</v>
      </c>
      <c r="B231" s="56">
        <v>8470620</v>
      </c>
      <c r="C231" s="56" t="s">
        <v>416</v>
      </c>
      <c r="D231" s="56">
        <v>430330</v>
      </c>
      <c r="E231" s="56" t="s">
        <v>378</v>
      </c>
      <c r="F231" s="56" t="str">
        <f t="shared" si="3"/>
        <v>847.8470620.1.430330.000000.847001.200179</v>
      </c>
      <c r="G231" s="56" t="s">
        <v>21</v>
      </c>
      <c r="H231" s="56">
        <v>847001</v>
      </c>
      <c r="I231" s="56" t="s">
        <v>23</v>
      </c>
      <c r="J231" s="56">
        <v>200179</v>
      </c>
      <c r="K231" s="56">
        <v>0</v>
      </c>
      <c r="L231" s="56">
        <v>0</v>
      </c>
      <c r="M231" s="56">
        <v>0</v>
      </c>
      <c r="U231" s="57">
        <v>0</v>
      </c>
      <c r="X231" s="56">
        <v>0</v>
      </c>
      <c r="Y231" s="56">
        <v>0</v>
      </c>
      <c r="Z231" s="56">
        <v>0</v>
      </c>
      <c r="AD231" s="56">
        <v>0</v>
      </c>
      <c r="AE231" s="56">
        <v>0</v>
      </c>
      <c r="AF231" s="56">
        <v>0</v>
      </c>
      <c r="AH231" s="56">
        <v>0</v>
      </c>
      <c r="AI231" s="56">
        <v>0</v>
      </c>
      <c r="AJ231" s="56">
        <v>0</v>
      </c>
      <c r="AL231" s="56">
        <v>0</v>
      </c>
      <c r="AN231" s="56">
        <v>0</v>
      </c>
      <c r="AO231" s="56">
        <v>0</v>
      </c>
      <c r="AP231" s="56">
        <v>0</v>
      </c>
      <c r="AT231" s="56">
        <v>8470620</v>
      </c>
    </row>
    <row r="232" spans="1:46" x14ac:dyDescent="0.35">
      <c r="A232" s="56" t="s">
        <v>951</v>
      </c>
      <c r="B232" s="56">
        <v>8470620</v>
      </c>
      <c r="C232" s="56" t="s">
        <v>416</v>
      </c>
      <c r="D232" s="56">
        <v>436110</v>
      </c>
      <c r="E232" s="56" t="s">
        <v>64</v>
      </c>
      <c r="F232" s="56" t="str">
        <f t="shared" si="3"/>
        <v>847.8470620.1.436110.000000.847001.200179</v>
      </c>
      <c r="G232" s="56" t="s">
        <v>21</v>
      </c>
      <c r="H232" s="56">
        <v>847001</v>
      </c>
      <c r="I232" s="56" t="s">
        <v>23</v>
      </c>
      <c r="J232" s="56">
        <v>200179</v>
      </c>
      <c r="K232" s="56">
        <v>36</v>
      </c>
      <c r="L232" s="56">
        <v>15000</v>
      </c>
      <c r="M232" s="56">
        <v>15000</v>
      </c>
      <c r="U232" s="57">
        <v>0</v>
      </c>
      <c r="X232" s="56">
        <v>0</v>
      </c>
      <c r="Y232" s="56">
        <v>0</v>
      </c>
      <c r="Z232" s="56">
        <v>0</v>
      </c>
      <c r="AD232" s="56">
        <v>0</v>
      </c>
      <c r="AE232" s="56">
        <v>0</v>
      </c>
      <c r="AF232" s="56">
        <v>0</v>
      </c>
      <c r="AH232" s="56">
        <v>0</v>
      </c>
      <c r="AI232" s="56">
        <v>0</v>
      </c>
      <c r="AJ232" s="56">
        <v>0</v>
      </c>
      <c r="AL232" s="56">
        <v>0</v>
      </c>
      <c r="AN232" s="56">
        <v>0</v>
      </c>
      <c r="AO232" s="56">
        <v>0</v>
      </c>
      <c r="AP232" s="56">
        <v>0</v>
      </c>
      <c r="AT232" s="56">
        <v>8470620</v>
      </c>
    </row>
    <row r="233" spans="1:46" x14ac:dyDescent="0.35">
      <c r="A233" s="56" t="s">
        <v>951</v>
      </c>
      <c r="B233" s="56">
        <v>8470620</v>
      </c>
      <c r="C233" s="56" t="s">
        <v>416</v>
      </c>
      <c r="D233" s="56">
        <v>436120</v>
      </c>
      <c r="E233" s="56" t="s">
        <v>431</v>
      </c>
      <c r="F233" s="56" t="str">
        <f t="shared" si="3"/>
        <v>847.8470620.1.436120.000000.847001.200179</v>
      </c>
      <c r="G233" s="56" t="s">
        <v>21</v>
      </c>
      <c r="H233" s="56">
        <v>847001</v>
      </c>
      <c r="I233" s="56" t="s">
        <v>23</v>
      </c>
      <c r="J233" s="56">
        <v>200179</v>
      </c>
      <c r="K233" s="56">
        <v>0</v>
      </c>
      <c r="L233" s="56">
        <v>2500</v>
      </c>
      <c r="M233" s="56">
        <v>2500</v>
      </c>
      <c r="N233" s="56" t="s">
        <v>2286</v>
      </c>
      <c r="O233" s="56">
        <v>5000</v>
      </c>
      <c r="R233" s="56" t="s">
        <v>2690</v>
      </c>
      <c r="S233" s="56">
        <v>5000</v>
      </c>
      <c r="T233" s="56">
        <v>0.5</v>
      </c>
      <c r="U233" s="56">
        <v>2500</v>
      </c>
      <c r="V233" s="56" t="s">
        <v>2002</v>
      </c>
      <c r="W233" s="56" t="s">
        <v>2003</v>
      </c>
      <c r="X233" s="56">
        <v>2250</v>
      </c>
      <c r="Y233" s="56">
        <v>2000</v>
      </c>
      <c r="Z233" s="56">
        <v>1750</v>
      </c>
      <c r="AA233" s="56" t="s">
        <v>2691</v>
      </c>
      <c r="AB233" s="56" t="s">
        <v>2692</v>
      </c>
      <c r="AC233" s="56" t="s">
        <v>2692</v>
      </c>
      <c r="AD233" s="56">
        <v>2500</v>
      </c>
      <c r="AP233" s="56">
        <v>2500</v>
      </c>
      <c r="AQ233" s="56" t="s">
        <v>2673</v>
      </c>
      <c r="AR233" s="56" t="s">
        <v>2674</v>
      </c>
      <c r="AS233" s="56" t="s">
        <v>2667</v>
      </c>
      <c r="AT233" s="56">
        <v>8470620</v>
      </c>
    </row>
    <row r="234" spans="1:46" x14ac:dyDescent="0.35">
      <c r="A234" s="56" t="s">
        <v>952</v>
      </c>
      <c r="B234" s="56">
        <v>8470810</v>
      </c>
      <c r="C234" s="56" t="s">
        <v>452</v>
      </c>
      <c r="D234" s="56">
        <v>413310</v>
      </c>
      <c r="E234" s="56" t="s">
        <v>961</v>
      </c>
      <c r="F234" s="56" t="str">
        <f t="shared" si="3"/>
        <v>847.8470810.1.413310.000000.847001.100178</v>
      </c>
      <c r="G234" s="56" t="s">
        <v>21</v>
      </c>
      <c r="H234" s="56">
        <v>847001</v>
      </c>
      <c r="I234" s="56" t="s">
        <v>2693</v>
      </c>
      <c r="J234" s="56">
        <v>100178</v>
      </c>
      <c r="N234" s="56" t="s">
        <v>2694</v>
      </c>
      <c r="O234" s="56">
        <v>10</v>
      </c>
      <c r="R234" s="56" t="s">
        <v>2695</v>
      </c>
      <c r="S234" s="56">
        <v>1</v>
      </c>
      <c r="T234" s="56">
        <v>0</v>
      </c>
      <c r="U234" s="56">
        <v>0</v>
      </c>
      <c r="V234" s="56" t="s">
        <v>2002</v>
      </c>
      <c r="W234" s="56" t="s">
        <v>2003</v>
      </c>
      <c r="X234" s="56">
        <v>22563867.150000002</v>
      </c>
      <c r="Y234" s="56">
        <v>20056770.800000004</v>
      </c>
      <c r="Z234" s="56">
        <v>17549674.450000003</v>
      </c>
      <c r="AA234" s="56" t="s">
        <v>2696</v>
      </c>
      <c r="AB234" s="56" t="s">
        <v>2696</v>
      </c>
      <c r="AC234" s="56" t="s">
        <v>2696</v>
      </c>
      <c r="AD234" s="56">
        <v>2089246.9583333337</v>
      </c>
      <c r="AE234" s="56">
        <v>2089246.9583333337</v>
      </c>
      <c r="AF234" s="56">
        <v>2089246.9583333337</v>
      </c>
      <c r="AG234" s="56">
        <v>2089246.9583333337</v>
      </c>
      <c r="AH234" s="56">
        <v>2089246.9583333337</v>
      </c>
      <c r="AI234" s="56">
        <v>2089246.9583333337</v>
      </c>
      <c r="AJ234" s="56">
        <v>2089246.9583333337</v>
      </c>
      <c r="AK234" s="56">
        <v>2089246.9583333337</v>
      </c>
      <c r="AL234" s="56">
        <v>2089246.9583333337</v>
      </c>
      <c r="AM234" s="56">
        <v>2089246.9583333337</v>
      </c>
      <c r="AN234" s="56">
        <v>2089246.9583333337</v>
      </c>
      <c r="AO234" s="56">
        <v>2089246.9583333337</v>
      </c>
      <c r="AP234" s="56">
        <v>25070963.5</v>
      </c>
      <c r="AQ234" s="56" t="s">
        <v>2697</v>
      </c>
      <c r="AS234" s="56" t="s">
        <v>2698</v>
      </c>
      <c r="AT234" s="56">
        <v>8470810</v>
      </c>
    </row>
    <row r="235" spans="1:46" x14ac:dyDescent="0.35">
      <c r="A235" s="56" t="s">
        <v>952</v>
      </c>
      <c r="B235" s="56">
        <v>8470810</v>
      </c>
      <c r="C235" s="56" t="s">
        <v>452</v>
      </c>
      <c r="D235" s="56">
        <v>420810</v>
      </c>
      <c r="E235" s="56" t="s">
        <v>454</v>
      </c>
      <c r="F235" s="56" t="str">
        <f t="shared" si="3"/>
        <v>847.8470810.1.420810.000000.847001.200179</v>
      </c>
      <c r="G235" s="56" t="s">
        <v>21</v>
      </c>
      <c r="H235" s="56">
        <v>847001</v>
      </c>
      <c r="I235" s="56" t="s">
        <v>23</v>
      </c>
      <c r="J235" s="56">
        <v>200179</v>
      </c>
      <c r="K235" s="56">
        <v>424706.5</v>
      </c>
      <c r="L235" s="56">
        <v>300000</v>
      </c>
      <c r="M235" s="56">
        <v>300000</v>
      </c>
      <c r="N235" s="56" t="s">
        <v>2694</v>
      </c>
      <c r="O235" s="56">
        <v>20</v>
      </c>
      <c r="R235" s="56" t="s">
        <v>2699</v>
      </c>
      <c r="S235" s="56">
        <v>1</v>
      </c>
      <c r="T235" s="56">
        <v>10351793</v>
      </c>
      <c r="U235" s="56">
        <v>10351793</v>
      </c>
      <c r="V235" s="56" t="s">
        <v>2002</v>
      </c>
      <c r="W235" s="56" t="s">
        <v>2003</v>
      </c>
      <c r="X235" s="56">
        <v>9316613.7000000011</v>
      </c>
      <c r="Y235" s="56">
        <v>8281434.4000000004</v>
      </c>
      <c r="Z235" s="56">
        <v>7246255.0999999996</v>
      </c>
      <c r="AA235" s="56" t="s">
        <v>2700</v>
      </c>
      <c r="AB235" s="56" t="s">
        <v>2700</v>
      </c>
      <c r="AC235" s="56" t="s">
        <v>2700</v>
      </c>
      <c r="AE235" s="56">
        <v>10351793</v>
      </c>
      <c r="AP235" s="56">
        <v>10351793</v>
      </c>
      <c r="AQ235" s="56" t="s">
        <v>2701</v>
      </c>
      <c r="AS235" s="56" t="s">
        <v>2702</v>
      </c>
      <c r="AT235" s="56">
        <v>8470810</v>
      </c>
    </row>
    <row r="236" spans="1:46" x14ac:dyDescent="0.35">
      <c r="A236" s="56" t="s">
        <v>952</v>
      </c>
      <c r="B236" s="56">
        <v>8470810</v>
      </c>
      <c r="C236" s="56" t="s">
        <v>452</v>
      </c>
      <c r="D236" s="56">
        <v>421000</v>
      </c>
      <c r="E236" s="56" t="s">
        <v>31</v>
      </c>
      <c r="F236" s="56" t="str">
        <f t="shared" si="3"/>
        <v>847.8470810.1.421000.000000.847001.200179</v>
      </c>
      <c r="G236" s="56" t="s">
        <v>21</v>
      </c>
      <c r="H236" s="56">
        <v>847001</v>
      </c>
      <c r="I236" s="56" t="s">
        <v>23</v>
      </c>
      <c r="J236" s="56">
        <v>200179</v>
      </c>
      <c r="K236" s="56">
        <v>83750.509999999995</v>
      </c>
      <c r="L236" s="56">
        <v>0</v>
      </c>
      <c r="U236" s="57">
        <v>0</v>
      </c>
      <c r="X236" s="56">
        <v>0</v>
      </c>
      <c r="Y236" s="56">
        <v>0</v>
      </c>
      <c r="Z236" s="56">
        <v>0</v>
      </c>
      <c r="AP236" s="56">
        <v>0</v>
      </c>
      <c r="AT236" s="56">
        <v>8470810</v>
      </c>
    </row>
    <row r="237" spans="1:46" x14ac:dyDescent="0.35">
      <c r="A237" s="56" t="s">
        <v>952</v>
      </c>
      <c r="B237" s="56">
        <v>8470810</v>
      </c>
      <c r="C237" s="56" t="s">
        <v>452</v>
      </c>
      <c r="D237" s="56">
        <v>421100</v>
      </c>
      <c r="E237" s="56" t="s">
        <v>339</v>
      </c>
      <c r="F237" s="56" t="str">
        <f t="shared" si="3"/>
        <v>847.8470810.1.421100.000000.847001.200179</v>
      </c>
      <c r="G237" s="56" t="s">
        <v>21</v>
      </c>
      <c r="H237" s="56">
        <v>847001</v>
      </c>
      <c r="I237" s="56" t="s">
        <v>23</v>
      </c>
      <c r="J237" s="56">
        <v>200179</v>
      </c>
      <c r="K237" s="56">
        <v>22649527.91</v>
      </c>
      <c r="L237" s="56">
        <v>24291785</v>
      </c>
      <c r="M237" s="56">
        <v>24291785</v>
      </c>
      <c r="N237" s="56" t="s">
        <v>2694</v>
      </c>
      <c r="O237" s="56">
        <v>10</v>
      </c>
      <c r="R237" s="56" t="s">
        <v>2703</v>
      </c>
      <c r="S237" s="56">
        <v>1</v>
      </c>
      <c r="T237" s="56">
        <v>7465191.8000000007</v>
      </c>
      <c r="U237" s="56">
        <v>7465191.8000000007</v>
      </c>
      <c r="V237" s="56" t="s">
        <v>2002</v>
      </c>
      <c r="W237" s="56" t="s">
        <v>2003</v>
      </c>
      <c r="X237" s="56">
        <v>6718672.620000001</v>
      </c>
      <c r="Y237" s="56">
        <v>5972153.4400000013</v>
      </c>
      <c r="Z237" s="56">
        <v>5225634.26</v>
      </c>
      <c r="AA237" s="56" t="s">
        <v>2696</v>
      </c>
      <c r="AB237" s="56" t="s">
        <v>2696</v>
      </c>
      <c r="AC237" s="56" t="s">
        <v>2696</v>
      </c>
      <c r="AD237" s="56">
        <v>622099.31666666677</v>
      </c>
      <c r="AE237" s="56">
        <v>622099.31666666677</v>
      </c>
      <c r="AF237" s="56">
        <v>622099.31666666677</v>
      </c>
      <c r="AG237" s="56">
        <v>622099.31666666677</v>
      </c>
      <c r="AH237" s="56">
        <v>622099.31666666677</v>
      </c>
      <c r="AI237" s="56">
        <v>622099.31666666677</v>
      </c>
      <c r="AJ237" s="56">
        <v>622099.31666666677</v>
      </c>
      <c r="AK237" s="56">
        <v>622099.31666666677</v>
      </c>
      <c r="AL237" s="56">
        <v>622099.31666666677</v>
      </c>
      <c r="AM237" s="56">
        <v>622099.31666666677</v>
      </c>
      <c r="AN237" s="56">
        <v>622099.31666666677</v>
      </c>
      <c r="AO237" s="56">
        <v>622099.31666666677</v>
      </c>
      <c r="AP237" s="56">
        <v>7465191.7999999998</v>
      </c>
      <c r="AQ237" s="56" t="s">
        <v>2697</v>
      </c>
      <c r="AS237" s="56" t="s">
        <v>2704</v>
      </c>
      <c r="AT237" s="56">
        <v>8470810</v>
      </c>
    </row>
    <row r="238" spans="1:46" x14ac:dyDescent="0.35">
      <c r="A238" s="56" t="s">
        <v>952</v>
      </c>
      <c r="B238" s="56">
        <v>8470810</v>
      </c>
      <c r="C238" s="56" t="s">
        <v>452</v>
      </c>
      <c r="D238" s="56">
        <v>425900</v>
      </c>
      <c r="E238" s="56" t="s">
        <v>40</v>
      </c>
      <c r="F238" s="56" t="str">
        <f t="shared" si="3"/>
        <v>847.8470810.1.425900.000000.847001.200179</v>
      </c>
      <c r="G238" s="56" t="s">
        <v>21</v>
      </c>
      <c r="H238" s="56">
        <v>847001</v>
      </c>
      <c r="I238" s="56" t="s">
        <v>23</v>
      </c>
      <c r="J238" s="56">
        <v>200179</v>
      </c>
      <c r="K238" s="56">
        <v>0</v>
      </c>
      <c r="L238" s="56">
        <v>0</v>
      </c>
      <c r="U238" s="57">
        <v>0</v>
      </c>
      <c r="X238" s="56">
        <v>0</v>
      </c>
      <c r="Y238" s="56">
        <v>0</v>
      </c>
      <c r="Z238" s="56">
        <v>0</v>
      </c>
      <c r="AP238" s="56">
        <v>0</v>
      </c>
      <c r="AT238" s="56">
        <v>8470810</v>
      </c>
    </row>
    <row r="239" spans="1:46" x14ac:dyDescent="0.35">
      <c r="A239" s="56" t="s">
        <v>952</v>
      </c>
      <c r="B239" s="56">
        <v>8470810</v>
      </c>
      <c r="C239" s="56" t="s">
        <v>452</v>
      </c>
      <c r="D239" s="56">
        <v>426610</v>
      </c>
      <c r="E239" s="56" t="s">
        <v>43</v>
      </c>
      <c r="F239" s="56" t="str">
        <f t="shared" si="3"/>
        <v>847.8470810.1.426610.000000.847001.200179</v>
      </c>
      <c r="G239" s="56" t="s">
        <v>21</v>
      </c>
      <c r="H239" s="56">
        <v>847001</v>
      </c>
      <c r="I239" s="56" t="s">
        <v>23</v>
      </c>
      <c r="J239" s="56">
        <v>200179</v>
      </c>
      <c r="K239" s="56">
        <v>7385942.2800000003</v>
      </c>
      <c r="L239" s="56">
        <v>9324328</v>
      </c>
      <c r="M239" s="56">
        <v>9324328</v>
      </c>
      <c r="N239" s="56" t="s">
        <v>2025</v>
      </c>
      <c r="O239" s="56">
        <v>5196</v>
      </c>
      <c r="P239" s="56" t="s">
        <v>2037</v>
      </c>
      <c r="Q239" s="56">
        <v>1313</v>
      </c>
      <c r="R239" s="56" t="s">
        <v>2705</v>
      </c>
      <c r="S239" s="56">
        <v>1</v>
      </c>
      <c r="T239" s="56">
        <v>1353944.9000000001</v>
      </c>
      <c r="U239" s="56">
        <v>1353944.9000000001</v>
      </c>
      <c r="V239" s="56" t="s">
        <v>2002</v>
      </c>
      <c r="W239" s="56" t="s">
        <v>2003</v>
      </c>
      <c r="X239" s="56">
        <v>1218550.4100000001</v>
      </c>
      <c r="Y239" s="56">
        <v>1083155.9200000002</v>
      </c>
      <c r="Z239" s="56">
        <v>947761.43</v>
      </c>
      <c r="AA239" s="56" t="s">
        <v>2706</v>
      </c>
      <c r="AB239" s="56" t="s">
        <v>2706</v>
      </c>
      <c r="AC239" s="56" t="s">
        <v>2706</v>
      </c>
      <c r="AM239" s="56">
        <v>1353944.9000000001</v>
      </c>
      <c r="AP239" s="56">
        <v>1353944.9000000001</v>
      </c>
      <c r="AQ239" s="56" t="s">
        <v>2701</v>
      </c>
      <c r="AS239" s="56" t="s">
        <v>2707</v>
      </c>
      <c r="AT239" s="56">
        <v>8470810</v>
      </c>
    </row>
    <row r="240" spans="1:46" x14ac:dyDescent="0.35">
      <c r="A240" s="56" t="s">
        <v>952</v>
      </c>
      <c r="B240" s="56">
        <v>8470810</v>
      </c>
      <c r="C240" s="56" t="s">
        <v>452</v>
      </c>
      <c r="D240" s="56">
        <v>426610</v>
      </c>
      <c r="E240" s="56" t="s">
        <v>43</v>
      </c>
      <c r="F240" s="56" t="str">
        <f t="shared" si="3"/>
        <v>847.8470810.1.426610.000000.847001.200179</v>
      </c>
      <c r="G240" s="56" t="s">
        <v>21</v>
      </c>
      <c r="H240" s="56">
        <v>847001</v>
      </c>
      <c r="I240" s="56" t="s">
        <v>23</v>
      </c>
      <c r="J240" s="56">
        <v>200179</v>
      </c>
      <c r="N240" s="56" t="s">
        <v>2708</v>
      </c>
      <c r="O240" s="56">
        <v>5196</v>
      </c>
      <c r="P240" s="56" t="s">
        <v>2709</v>
      </c>
      <c r="Q240" s="56">
        <v>50</v>
      </c>
      <c r="R240" s="56" t="s">
        <v>2710</v>
      </c>
      <c r="S240" s="56">
        <v>1</v>
      </c>
      <c r="T240" s="56">
        <v>741423.6</v>
      </c>
      <c r="U240" s="56">
        <v>741423.6</v>
      </c>
      <c r="V240" s="56" t="s">
        <v>2002</v>
      </c>
      <c r="W240" s="56" t="s">
        <v>2003</v>
      </c>
      <c r="X240" s="56">
        <v>667281.24</v>
      </c>
      <c r="Y240" s="56">
        <v>593138.88</v>
      </c>
      <c r="Z240" s="56">
        <v>518996.51999999996</v>
      </c>
      <c r="AA240" s="56" t="s">
        <v>2711</v>
      </c>
      <c r="AB240" s="56" t="s">
        <v>2711</v>
      </c>
      <c r="AC240" s="56" t="s">
        <v>2711</v>
      </c>
      <c r="AH240" s="56">
        <v>741423.6</v>
      </c>
      <c r="AP240" s="56">
        <v>741423.6</v>
      </c>
      <c r="AQ240" s="56" t="s">
        <v>2701</v>
      </c>
      <c r="AS240" s="56" t="s">
        <v>2712</v>
      </c>
      <c r="AT240" s="56">
        <v>8470810</v>
      </c>
    </row>
    <row r="241" spans="1:46" x14ac:dyDescent="0.35">
      <c r="A241" s="56" t="s">
        <v>952</v>
      </c>
      <c r="B241" s="56">
        <v>8470810</v>
      </c>
      <c r="C241" s="56" t="s">
        <v>452</v>
      </c>
      <c r="D241" s="56">
        <v>426610</v>
      </c>
      <c r="E241" s="56" t="s">
        <v>43</v>
      </c>
      <c r="F241" s="56" t="str">
        <f t="shared" si="3"/>
        <v>847.8470810.1.426610.000000.847001.200179</v>
      </c>
      <c r="G241" s="56" t="s">
        <v>21</v>
      </c>
      <c r="H241" s="56">
        <v>847001</v>
      </c>
      <c r="I241" s="56" t="s">
        <v>23</v>
      </c>
      <c r="J241" s="56">
        <v>200179</v>
      </c>
      <c r="N241" s="56" t="s">
        <v>2713</v>
      </c>
      <c r="O241" s="56">
        <v>20</v>
      </c>
      <c r="R241" s="56" t="s">
        <v>2714</v>
      </c>
      <c r="S241" s="56">
        <v>1</v>
      </c>
      <c r="T241" s="56">
        <v>845250</v>
      </c>
      <c r="U241" s="56">
        <v>845250</v>
      </c>
      <c r="V241" s="56" t="s">
        <v>2002</v>
      </c>
      <c r="W241" s="56" t="s">
        <v>2003</v>
      </c>
      <c r="X241" s="56">
        <v>760725</v>
      </c>
      <c r="Y241" s="56">
        <v>676200</v>
      </c>
      <c r="Z241" s="56">
        <v>591675</v>
      </c>
      <c r="AA241" s="56" t="s">
        <v>2715</v>
      </c>
      <c r="AB241" s="56" t="s">
        <v>2715</v>
      </c>
      <c r="AC241" s="56" t="s">
        <v>2715</v>
      </c>
      <c r="AH241" s="56">
        <v>845250</v>
      </c>
      <c r="AP241" s="56">
        <v>845250</v>
      </c>
      <c r="AQ241" s="56" t="s">
        <v>2701</v>
      </c>
      <c r="AS241" s="56" t="s">
        <v>2716</v>
      </c>
      <c r="AT241" s="56">
        <v>8470810</v>
      </c>
    </row>
    <row r="242" spans="1:46" x14ac:dyDescent="0.35">
      <c r="A242" s="56" t="s">
        <v>952</v>
      </c>
      <c r="B242" s="56">
        <v>8470810</v>
      </c>
      <c r="C242" s="56" t="s">
        <v>452</v>
      </c>
      <c r="D242" s="56">
        <v>426610</v>
      </c>
      <c r="E242" s="56" t="s">
        <v>43</v>
      </c>
      <c r="F242" s="56" t="str">
        <f t="shared" si="3"/>
        <v>847.8470810.1.426610.000000.847001.200179</v>
      </c>
      <c r="G242" s="56" t="s">
        <v>21</v>
      </c>
      <c r="H242" s="56">
        <v>847001</v>
      </c>
      <c r="I242" s="56" t="s">
        <v>23</v>
      </c>
      <c r="J242" s="56">
        <v>200179</v>
      </c>
      <c r="N242" s="56" t="s">
        <v>2717</v>
      </c>
      <c r="O242" s="56">
        <v>1</v>
      </c>
      <c r="R242" s="56" t="s">
        <v>2718</v>
      </c>
      <c r="S242" s="56">
        <v>1</v>
      </c>
      <c r="T242" s="56">
        <v>441321.19500000007</v>
      </c>
      <c r="U242" s="56">
        <v>441321.19500000007</v>
      </c>
      <c r="V242" s="56" t="s">
        <v>2002</v>
      </c>
      <c r="W242" s="56" t="s">
        <v>2003</v>
      </c>
      <c r="X242" s="56">
        <v>397189.07550000009</v>
      </c>
      <c r="Y242" s="56">
        <v>353056.95600000006</v>
      </c>
      <c r="Z242" s="56">
        <v>308924.83650000003</v>
      </c>
      <c r="AA242" s="56" t="s">
        <v>2719</v>
      </c>
      <c r="AB242" s="56" t="s">
        <v>2719</v>
      </c>
      <c r="AC242" s="56" t="s">
        <v>2719</v>
      </c>
      <c r="AI242" s="56">
        <v>441321.19500000007</v>
      </c>
      <c r="AP242" s="56">
        <v>441321.19500000007</v>
      </c>
      <c r="AQ242" s="56" t="s">
        <v>2701</v>
      </c>
      <c r="AS242" s="56" t="s">
        <v>2720</v>
      </c>
      <c r="AT242" s="56">
        <v>8470810</v>
      </c>
    </row>
    <row r="243" spans="1:46" x14ac:dyDescent="0.35">
      <c r="A243" s="56" t="s">
        <v>952</v>
      </c>
      <c r="B243" s="56">
        <v>8470810</v>
      </c>
      <c r="C243" s="56" t="s">
        <v>452</v>
      </c>
      <c r="D243" s="56">
        <v>426610</v>
      </c>
      <c r="E243" s="56" t="s">
        <v>43</v>
      </c>
      <c r="F243" s="56" t="str">
        <f t="shared" si="3"/>
        <v>847.8470810.1.426610.000000.847001.200179</v>
      </c>
      <c r="G243" s="56" t="s">
        <v>21</v>
      </c>
      <c r="H243" s="56">
        <v>847001</v>
      </c>
      <c r="I243" s="56" t="s">
        <v>23</v>
      </c>
      <c r="J243" s="56">
        <v>200179</v>
      </c>
      <c r="N243" s="56" t="s">
        <v>2025</v>
      </c>
      <c r="O243" s="56">
        <v>5196</v>
      </c>
      <c r="R243" s="56" t="s">
        <v>2721</v>
      </c>
      <c r="S243" s="56">
        <v>1</v>
      </c>
      <c r="T243" s="56">
        <v>634583.56500000006</v>
      </c>
      <c r="U243" s="56">
        <v>634583.56500000006</v>
      </c>
      <c r="V243" s="56" t="s">
        <v>2002</v>
      </c>
      <c r="W243" s="56" t="s">
        <v>2003</v>
      </c>
      <c r="X243" s="56">
        <v>571125.20850000007</v>
      </c>
      <c r="Y243" s="56">
        <v>507666.85200000007</v>
      </c>
      <c r="Z243" s="56">
        <v>444208.49550000002</v>
      </c>
      <c r="AA243" s="56" t="s">
        <v>2715</v>
      </c>
      <c r="AB243" s="56" t="s">
        <v>2715</v>
      </c>
      <c r="AC243" s="56" t="s">
        <v>2715</v>
      </c>
      <c r="AK243" s="56">
        <v>634583.56500000006</v>
      </c>
      <c r="AP243" s="56">
        <v>634583.56500000006</v>
      </c>
      <c r="AQ243" s="56" t="s">
        <v>2701</v>
      </c>
      <c r="AS243" s="56" t="s">
        <v>2722</v>
      </c>
      <c r="AT243" s="56">
        <v>8470810</v>
      </c>
    </row>
    <row r="244" spans="1:46" x14ac:dyDescent="0.35">
      <c r="A244" s="56" t="s">
        <v>952</v>
      </c>
      <c r="B244" s="56">
        <v>8470810</v>
      </c>
      <c r="C244" s="56" t="s">
        <v>452</v>
      </c>
      <c r="D244" s="56">
        <v>426610</v>
      </c>
      <c r="E244" s="56" t="s">
        <v>43</v>
      </c>
      <c r="F244" s="56" t="str">
        <f t="shared" si="3"/>
        <v>847.8470810.1.426610.000000.847001.200179</v>
      </c>
      <c r="G244" s="56" t="s">
        <v>21</v>
      </c>
      <c r="H244" s="56">
        <v>847001</v>
      </c>
      <c r="I244" s="56" t="s">
        <v>23</v>
      </c>
      <c r="J244" s="56">
        <v>200179</v>
      </c>
      <c r="N244" s="56" t="s">
        <v>2713</v>
      </c>
      <c r="O244" s="56">
        <v>1</v>
      </c>
      <c r="R244" s="56" t="s">
        <v>2723</v>
      </c>
      <c r="S244" s="56">
        <v>1</v>
      </c>
      <c r="T244" s="56">
        <v>176730.75</v>
      </c>
      <c r="U244" s="56">
        <v>176730.75</v>
      </c>
      <c r="V244" s="56" t="s">
        <v>2002</v>
      </c>
      <c r="W244" s="56" t="s">
        <v>2003</v>
      </c>
      <c r="X244" s="56">
        <v>159057.67500000002</v>
      </c>
      <c r="Y244" s="56">
        <v>141384.6</v>
      </c>
      <c r="Z244" s="56">
        <v>123711.52499999999</v>
      </c>
      <c r="AA244" s="56" t="s">
        <v>2724</v>
      </c>
      <c r="AB244" s="56" t="s">
        <v>2724</v>
      </c>
      <c r="AC244" s="56" t="s">
        <v>2724</v>
      </c>
      <c r="AK244" s="56">
        <v>176730.75</v>
      </c>
      <c r="AP244" s="56">
        <v>176730.75</v>
      </c>
      <c r="AQ244" s="56" t="s">
        <v>2701</v>
      </c>
      <c r="AS244" s="56" t="s">
        <v>2725</v>
      </c>
      <c r="AT244" s="56">
        <v>8470810</v>
      </c>
    </row>
    <row r="245" spans="1:46" x14ac:dyDescent="0.35">
      <c r="A245" s="56" t="s">
        <v>952</v>
      </c>
      <c r="B245" s="56">
        <v>8470810</v>
      </c>
      <c r="C245" s="56" t="s">
        <v>452</v>
      </c>
      <c r="D245" s="56">
        <v>426610</v>
      </c>
      <c r="E245" s="56" t="s">
        <v>43</v>
      </c>
      <c r="F245" s="56" t="str">
        <f t="shared" si="3"/>
        <v>847.8470810.1.426610.000000.847001.200179</v>
      </c>
      <c r="G245" s="56" t="s">
        <v>21</v>
      </c>
      <c r="H245" s="56">
        <v>847001</v>
      </c>
      <c r="I245" s="56" t="s">
        <v>23</v>
      </c>
      <c r="J245" s="56">
        <v>200179</v>
      </c>
      <c r="N245" s="56" t="s">
        <v>2025</v>
      </c>
      <c r="O245" s="56">
        <v>5196</v>
      </c>
      <c r="P245" s="56" t="s">
        <v>2726</v>
      </c>
      <c r="Q245" s="56">
        <v>6000</v>
      </c>
      <c r="R245" s="56" t="s">
        <v>2727</v>
      </c>
      <c r="S245" s="56">
        <v>1</v>
      </c>
      <c r="T245" s="56">
        <v>199808.4</v>
      </c>
      <c r="U245" s="56">
        <v>199808.4</v>
      </c>
      <c r="V245" s="56" t="s">
        <v>2002</v>
      </c>
      <c r="W245" s="56" t="s">
        <v>2003</v>
      </c>
      <c r="X245" s="56">
        <v>179827.56</v>
      </c>
      <c r="Y245" s="56">
        <v>159846.72</v>
      </c>
      <c r="Z245" s="56">
        <v>139865.87999999998</v>
      </c>
      <c r="AA245" s="56" t="s">
        <v>2715</v>
      </c>
      <c r="AB245" s="56" t="s">
        <v>2715</v>
      </c>
      <c r="AC245" s="56" t="s">
        <v>2715</v>
      </c>
      <c r="AI245" s="56">
        <v>199808.4</v>
      </c>
      <c r="AP245" s="56">
        <v>199808.4</v>
      </c>
      <c r="AQ245" s="56" t="s">
        <v>2701</v>
      </c>
      <c r="AS245" s="56" t="s">
        <v>2728</v>
      </c>
      <c r="AT245" s="56">
        <v>8470810</v>
      </c>
    </row>
    <row r="246" spans="1:46" x14ac:dyDescent="0.35">
      <c r="A246" s="56" t="s">
        <v>952</v>
      </c>
      <c r="B246" s="56">
        <v>8470810</v>
      </c>
      <c r="C246" s="56" t="s">
        <v>452</v>
      </c>
      <c r="D246" s="56">
        <v>426610</v>
      </c>
      <c r="E246" s="56" t="s">
        <v>43</v>
      </c>
      <c r="F246" s="56" t="str">
        <f t="shared" si="3"/>
        <v>847.8470810.1.426610.000000.847001.200179</v>
      </c>
      <c r="G246" s="56" t="s">
        <v>21</v>
      </c>
      <c r="H246" s="56">
        <v>847001</v>
      </c>
      <c r="I246" s="56" t="s">
        <v>23</v>
      </c>
      <c r="J246" s="56">
        <v>200179</v>
      </c>
      <c r="N246" s="56" t="s">
        <v>2729</v>
      </c>
      <c r="O246" s="56">
        <v>1</v>
      </c>
      <c r="R246" s="56" t="s">
        <v>2730</v>
      </c>
      <c r="S246" s="56">
        <v>1</v>
      </c>
      <c r="T246" s="56">
        <v>122356</v>
      </c>
      <c r="U246" s="56">
        <v>122356</v>
      </c>
      <c r="V246" s="56" t="s">
        <v>2002</v>
      </c>
      <c r="W246" s="56" t="s">
        <v>2003</v>
      </c>
      <c r="X246" s="56">
        <v>110120.40000000001</v>
      </c>
      <c r="Y246" s="56">
        <v>97884.800000000003</v>
      </c>
      <c r="Z246" s="56">
        <v>85649.2</v>
      </c>
      <c r="AA246" s="56" t="s">
        <v>2715</v>
      </c>
      <c r="AB246" s="56" t="s">
        <v>2715</v>
      </c>
      <c r="AC246" s="56" t="s">
        <v>2715</v>
      </c>
      <c r="AI246" s="56">
        <v>122356</v>
      </c>
      <c r="AP246" s="56">
        <v>122356</v>
      </c>
      <c r="AQ246" s="56" t="s">
        <v>2701</v>
      </c>
      <c r="AS246" s="56" t="s">
        <v>2731</v>
      </c>
      <c r="AT246" s="56">
        <v>8470810</v>
      </c>
    </row>
    <row r="247" spans="1:46" x14ac:dyDescent="0.35">
      <c r="A247" s="56" t="s">
        <v>952</v>
      </c>
      <c r="B247" s="56">
        <v>8470810</v>
      </c>
      <c r="C247" s="56" t="s">
        <v>452</v>
      </c>
      <c r="D247" s="56">
        <v>426610</v>
      </c>
      <c r="E247" s="56" t="s">
        <v>43</v>
      </c>
      <c r="F247" s="56" t="str">
        <f t="shared" si="3"/>
        <v>847.8470810.1.426610.000000.847001.200179</v>
      </c>
      <c r="G247" s="56" t="s">
        <v>21</v>
      </c>
      <c r="H247" s="56">
        <v>847001</v>
      </c>
      <c r="I247" s="56" t="s">
        <v>23</v>
      </c>
      <c r="J247" s="56">
        <v>200179</v>
      </c>
      <c r="N247" s="56" t="s">
        <v>2717</v>
      </c>
      <c r="O247" s="56">
        <v>1</v>
      </c>
      <c r="P247" s="56" t="s">
        <v>2732</v>
      </c>
      <c r="Q247" s="56">
        <v>3</v>
      </c>
      <c r="R247" s="56" t="s">
        <v>2733</v>
      </c>
      <c r="S247" s="56">
        <v>1</v>
      </c>
      <c r="T247" s="56">
        <v>128473.8</v>
      </c>
      <c r="U247" s="56">
        <v>128473.8</v>
      </c>
      <c r="V247" s="56" t="s">
        <v>2002</v>
      </c>
      <c r="W247" s="56" t="s">
        <v>2003</v>
      </c>
      <c r="X247" s="56">
        <v>115626.42</v>
      </c>
      <c r="Y247" s="56">
        <v>102779.04000000001</v>
      </c>
      <c r="Z247" s="56">
        <v>89931.66</v>
      </c>
      <c r="AA247" s="56" t="s">
        <v>2715</v>
      </c>
      <c r="AB247" s="56" t="s">
        <v>2715</v>
      </c>
      <c r="AC247" s="56" t="s">
        <v>2715</v>
      </c>
      <c r="AI247" s="56">
        <v>128473.8</v>
      </c>
      <c r="AP247" s="56">
        <v>128473.8</v>
      </c>
      <c r="AQ247" s="56" t="s">
        <v>2701</v>
      </c>
      <c r="AS247" s="56" t="s">
        <v>2734</v>
      </c>
      <c r="AT247" s="56">
        <v>8470810</v>
      </c>
    </row>
    <row r="248" spans="1:46" x14ac:dyDescent="0.35">
      <c r="A248" s="56" t="s">
        <v>952</v>
      </c>
      <c r="B248" s="56">
        <v>8470810</v>
      </c>
      <c r="C248" s="56" t="s">
        <v>452</v>
      </c>
      <c r="D248" s="56">
        <v>426610</v>
      </c>
      <c r="E248" s="56" t="s">
        <v>43</v>
      </c>
      <c r="F248" s="56" t="str">
        <f t="shared" si="3"/>
        <v>847.8470810.1.426610.000000.847001.200179</v>
      </c>
      <c r="G248" s="56" t="s">
        <v>21</v>
      </c>
      <c r="H248" s="56">
        <v>847001</v>
      </c>
      <c r="I248" s="56" t="s">
        <v>23</v>
      </c>
      <c r="J248" s="56">
        <v>200179</v>
      </c>
      <c r="N248" s="56" t="s">
        <v>2713</v>
      </c>
      <c r="O248" s="56">
        <v>5</v>
      </c>
      <c r="R248" s="56" t="s">
        <v>2735</v>
      </c>
      <c r="S248" s="56">
        <v>1</v>
      </c>
      <c r="T248" s="56">
        <v>89953</v>
      </c>
      <c r="U248" s="56">
        <v>89953</v>
      </c>
      <c r="V248" s="56" t="s">
        <v>2002</v>
      </c>
      <c r="W248" s="56" t="s">
        <v>2003</v>
      </c>
      <c r="X248" s="56">
        <v>80957.7</v>
      </c>
      <c r="Y248" s="56">
        <v>71962.400000000009</v>
      </c>
      <c r="Z248" s="56">
        <v>62967.1</v>
      </c>
      <c r="AA248" s="56" t="s">
        <v>2736</v>
      </c>
      <c r="AB248" s="56" t="s">
        <v>2736</v>
      </c>
      <c r="AC248" s="56" t="s">
        <v>2736</v>
      </c>
      <c r="AK248" s="56">
        <v>89953</v>
      </c>
      <c r="AP248" s="56">
        <v>89953</v>
      </c>
      <c r="AQ248" s="56" t="s">
        <v>2701</v>
      </c>
      <c r="AS248" s="56" t="s">
        <v>2737</v>
      </c>
      <c r="AT248" s="56">
        <v>8470810</v>
      </c>
    </row>
    <row r="249" spans="1:46" x14ac:dyDescent="0.35">
      <c r="A249" s="56" t="s">
        <v>952</v>
      </c>
      <c r="B249" s="56">
        <v>8470810</v>
      </c>
      <c r="C249" s="56" t="s">
        <v>452</v>
      </c>
      <c r="D249" s="56">
        <v>426610</v>
      </c>
      <c r="E249" s="56" t="s">
        <v>43</v>
      </c>
      <c r="F249" s="56" t="str">
        <f t="shared" si="3"/>
        <v>847.8470810.1.426610.000000.847001.200179</v>
      </c>
      <c r="G249" s="56" t="s">
        <v>21</v>
      </c>
      <c r="H249" s="56">
        <v>847001</v>
      </c>
      <c r="I249" s="56" t="s">
        <v>23</v>
      </c>
      <c r="J249" s="56">
        <v>200179</v>
      </c>
      <c r="N249" s="56" t="s">
        <v>2738</v>
      </c>
      <c r="O249" s="56">
        <v>2</v>
      </c>
      <c r="R249" s="56" t="s">
        <v>2739</v>
      </c>
      <c r="S249" s="56">
        <v>1</v>
      </c>
      <c r="T249" s="56">
        <v>82584.967499999999</v>
      </c>
      <c r="U249" s="56">
        <v>82584.967499999999</v>
      </c>
      <c r="V249" s="56" t="s">
        <v>2002</v>
      </c>
      <c r="W249" s="56" t="s">
        <v>2003</v>
      </c>
      <c r="X249" s="56">
        <v>74326.470750000008</v>
      </c>
      <c r="Y249" s="56">
        <v>66067.974000000002</v>
      </c>
      <c r="Z249" s="56">
        <v>57809.477249999996</v>
      </c>
      <c r="AA249" s="56" t="s">
        <v>2724</v>
      </c>
      <c r="AB249" s="56" t="s">
        <v>2724</v>
      </c>
      <c r="AC249" s="56" t="s">
        <v>2724</v>
      </c>
      <c r="AF249" s="56">
        <v>82584.967499999999</v>
      </c>
      <c r="AP249" s="56">
        <v>82584.967499999999</v>
      </c>
      <c r="AQ249" s="56" t="s">
        <v>2701</v>
      </c>
      <c r="AS249" s="56" t="s">
        <v>2740</v>
      </c>
      <c r="AT249" s="56">
        <v>8470810</v>
      </c>
    </row>
    <row r="250" spans="1:46" x14ac:dyDescent="0.35">
      <c r="A250" s="56" t="s">
        <v>952</v>
      </c>
      <c r="B250" s="56">
        <v>8470810</v>
      </c>
      <c r="C250" s="56" t="s">
        <v>452</v>
      </c>
      <c r="D250" s="56">
        <v>426610</v>
      </c>
      <c r="E250" s="56" t="s">
        <v>43</v>
      </c>
      <c r="F250" s="56" t="str">
        <f t="shared" si="3"/>
        <v>847.8470810.1.426610.000000.847001.200179</v>
      </c>
      <c r="G250" s="56" t="s">
        <v>21</v>
      </c>
      <c r="H250" s="56">
        <v>847001</v>
      </c>
      <c r="I250" s="56" t="s">
        <v>23</v>
      </c>
      <c r="J250" s="56">
        <v>200179</v>
      </c>
      <c r="N250" s="56" t="s">
        <v>2037</v>
      </c>
      <c r="O250" s="56">
        <v>1313</v>
      </c>
      <c r="R250" s="56" t="s">
        <v>2741</v>
      </c>
      <c r="S250" s="56">
        <v>1</v>
      </c>
      <c r="T250" s="56">
        <v>42000</v>
      </c>
      <c r="U250" s="56">
        <v>42000</v>
      </c>
      <c r="V250" s="56" t="s">
        <v>2002</v>
      </c>
      <c r="W250" s="56" t="s">
        <v>2003</v>
      </c>
      <c r="X250" s="56">
        <v>37800</v>
      </c>
      <c r="Y250" s="56">
        <v>33600</v>
      </c>
      <c r="Z250" s="56">
        <v>29399.999999999996</v>
      </c>
      <c r="AA250" s="56" t="s">
        <v>2742</v>
      </c>
      <c r="AB250" s="56" t="s">
        <v>2742</v>
      </c>
      <c r="AC250" s="56" t="s">
        <v>2742</v>
      </c>
      <c r="AF250" s="56">
        <v>42000</v>
      </c>
      <c r="AP250" s="56">
        <v>42000</v>
      </c>
      <c r="AQ250" s="56" t="s">
        <v>2701</v>
      </c>
      <c r="AS250" s="56" t="s">
        <v>2743</v>
      </c>
      <c r="AT250" s="56">
        <v>8470810</v>
      </c>
    </row>
    <row r="251" spans="1:46" x14ac:dyDescent="0.35">
      <c r="A251" s="56" t="s">
        <v>952</v>
      </c>
      <c r="B251" s="56">
        <v>8470810</v>
      </c>
      <c r="C251" s="56" t="s">
        <v>452</v>
      </c>
      <c r="D251" s="56">
        <v>426610</v>
      </c>
      <c r="E251" s="56" t="s">
        <v>43</v>
      </c>
      <c r="F251" s="56" t="str">
        <f t="shared" si="3"/>
        <v>847.8470810.1.426610.000000.847001.200179</v>
      </c>
      <c r="G251" s="56" t="s">
        <v>21</v>
      </c>
      <c r="H251" s="56">
        <v>847001</v>
      </c>
      <c r="I251" s="56" t="s">
        <v>23</v>
      </c>
      <c r="J251" s="56">
        <v>200179</v>
      </c>
      <c r="N251" s="56" t="s">
        <v>2717</v>
      </c>
      <c r="O251" s="56">
        <v>1</v>
      </c>
      <c r="R251" s="56" t="s">
        <v>2744</v>
      </c>
      <c r="S251" s="56">
        <v>1</v>
      </c>
      <c r="T251" s="56">
        <v>25000</v>
      </c>
      <c r="U251" s="56">
        <v>25000</v>
      </c>
      <c r="V251" s="56" t="s">
        <v>2002</v>
      </c>
      <c r="W251" s="56" t="s">
        <v>2003</v>
      </c>
      <c r="X251" s="56">
        <v>22500</v>
      </c>
      <c r="Y251" s="56">
        <v>20000</v>
      </c>
      <c r="Z251" s="56">
        <v>17500</v>
      </c>
      <c r="AA251" s="56" t="s">
        <v>2724</v>
      </c>
      <c r="AB251" s="56" t="s">
        <v>2724</v>
      </c>
      <c r="AC251" s="56" t="s">
        <v>2724</v>
      </c>
      <c r="AI251" s="56">
        <v>25000</v>
      </c>
      <c r="AP251" s="56">
        <v>25000</v>
      </c>
      <c r="AQ251" s="56" t="s">
        <v>2701</v>
      </c>
      <c r="AS251" s="56" t="s">
        <v>2745</v>
      </c>
      <c r="AT251" s="56">
        <v>8470810</v>
      </c>
    </row>
    <row r="252" spans="1:46" x14ac:dyDescent="0.35">
      <c r="A252" s="56" t="s">
        <v>952</v>
      </c>
      <c r="B252" s="56">
        <v>8470810</v>
      </c>
      <c r="C252" s="56" t="s">
        <v>452</v>
      </c>
      <c r="D252" s="56">
        <v>426610</v>
      </c>
      <c r="E252" s="56" t="s">
        <v>43</v>
      </c>
      <c r="F252" s="56" t="str">
        <f t="shared" si="3"/>
        <v>847.8470810.1.426610.000000.847001.200179</v>
      </c>
      <c r="G252" s="56" t="s">
        <v>21</v>
      </c>
      <c r="H252" s="56">
        <v>847001</v>
      </c>
      <c r="I252" s="56" t="s">
        <v>23</v>
      </c>
      <c r="J252" s="56">
        <v>200179</v>
      </c>
      <c r="N252" s="56" t="s">
        <v>2738</v>
      </c>
      <c r="O252" s="56">
        <v>64</v>
      </c>
      <c r="R252" s="56" t="s">
        <v>2746</v>
      </c>
      <c r="S252" s="56">
        <v>1</v>
      </c>
      <c r="T252" s="56">
        <v>28949.55</v>
      </c>
      <c r="U252" s="56">
        <v>28949.55</v>
      </c>
      <c r="V252" s="56" t="s">
        <v>2002</v>
      </c>
      <c r="W252" s="56" t="s">
        <v>2003</v>
      </c>
      <c r="X252" s="56">
        <v>26054.595000000001</v>
      </c>
      <c r="Y252" s="56">
        <v>23159.64</v>
      </c>
      <c r="Z252" s="56">
        <v>20264.684999999998</v>
      </c>
      <c r="AA252" s="56" t="s">
        <v>2742</v>
      </c>
      <c r="AB252" s="56" t="s">
        <v>2742</v>
      </c>
      <c r="AC252" s="56" t="s">
        <v>2742</v>
      </c>
      <c r="AF252" s="56">
        <v>28949.55</v>
      </c>
      <c r="AP252" s="56">
        <v>28949.55</v>
      </c>
      <c r="AQ252" s="56" t="s">
        <v>2701</v>
      </c>
      <c r="AS252" s="56" t="s">
        <v>2747</v>
      </c>
      <c r="AT252" s="56">
        <v>8470810</v>
      </c>
    </row>
    <row r="253" spans="1:46" x14ac:dyDescent="0.35">
      <c r="A253" s="56" t="s">
        <v>952</v>
      </c>
      <c r="B253" s="56">
        <v>8470810</v>
      </c>
      <c r="C253" s="56" t="s">
        <v>452</v>
      </c>
      <c r="D253" s="56">
        <v>426610</v>
      </c>
      <c r="E253" s="56" t="s">
        <v>43</v>
      </c>
      <c r="F253" s="56" t="str">
        <f t="shared" si="3"/>
        <v>847.8470810.1.426610.000000.847001.200179</v>
      </c>
      <c r="G253" s="56" t="s">
        <v>21</v>
      </c>
      <c r="H253" s="56">
        <v>847001</v>
      </c>
      <c r="I253" s="56" t="s">
        <v>23</v>
      </c>
      <c r="J253" s="56">
        <v>200179</v>
      </c>
      <c r="N253" s="56" t="s">
        <v>2717</v>
      </c>
      <c r="O253" s="56">
        <v>5</v>
      </c>
      <c r="R253" s="56" t="s">
        <v>2748</v>
      </c>
      <c r="S253" s="56">
        <v>1</v>
      </c>
      <c r="T253" s="56">
        <v>20000</v>
      </c>
      <c r="U253" s="56">
        <v>20000</v>
      </c>
      <c r="V253" s="56" t="s">
        <v>2002</v>
      </c>
      <c r="W253" s="56" t="s">
        <v>2003</v>
      </c>
      <c r="X253" s="56">
        <v>18000</v>
      </c>
      <c r="Y253" s="56">
        <v>16000</v>
      </c>
      <c r="Z253" s="56">
        <v>14000</v>
      </c>
      <c r="AA253" s="56" t="s">
        <v>2749</v>
      </c>
      <c r="AB253" s="56" t="s">
        <v>2749</v>
      </c>
      <c r="AC253" s="56" t="s">
        <v>2749</v>
      </c>
      <c r="AI253" s="56">
        <v>20000</v>
      </c>
      <c r="AP253" s="56">
        <v>20000</v>
      </c>
      <c r="AQ253" s="56" t="s">
        <v>2701</v>
      </c>
      <c r="AS253" s="56" t="s">
        <v>2750</v>
      </c>
      <c r="AT253" s="56">
        <v>8470810</v>
      </c>
    </row>
    <row r="254" spans="1:46" x14ac:dyDescent="0.35">
      <c r="A254" s="56" t="s">
        <v>952</v>
      </c>
      <c r="B254" s="56">
        <v>8470810</v>
      </c>
      <c r="C254" s="56" t="s">
        <v>452</v>
      </c>
      <c r="D254" s="56">
        <v>426610</v>
      </c>
      <c r="E254" s="56" t="s">
        <v>43</v>
      </c>
      <c r="F254" s="56" t="str">
        <f t="shared" si="3"/>
        <v>847.8470810.1.426610.000000.847001.200179</v>
      </c>
      <c r="G254" s="56" t="s">
        <v>21</v>
      </c>
      <c r="H254" s="56">
        <v>847001</v>
      </c>
      <c r="I254" s="56" t="s">
        <v>23</v>
      </c>
      <c r="J254" s="56">
        <v>200179</v>
      </c>
      <c r="N254" s="56" t="s">
        <v>2713</v>
      </c>
      <c r="O254" s="56">
        <v>1</v>
      </c>
      <c r="R254" s="56" t="s">
        <v>2751</v>
      </c>
      <c r="S254" s="56">
        <v>1</v>
      </c>
      <c r="T254" s="56">
        <v>13282</v>
      </c>
      <c r="U254" s="56">
        <v>13282</v>
      </c>
      <c r="V254" s="56" t="s">
        <v>2002</v>
      </c>
      <c r="W254" s="56" t="s">
        <v>2003</v>
      </c>
      <c r="X254" s="56">
        <v>11953.800000000001</v>
      </c>
      <c r="Y254" s="56">
        <v>10625.6</v>
      </c>
      <c r="Z254" s="56">
        <v>9297.4</v>
      </c>
      <c r="AA254" s="56" t="s">
        <v>2724</v>
      </c>
      <c r="AB254" s="56" t="s">
        <v>2724</v>
      </c>
      <c r="AC254" s="56" t="s">
        <v>2724</v>
      </c>
      <c r="AH254" s="56">
        <v>13282</v>
      </c>
      <c r="AP254" s="56">
        <v>13282</v>
      </c>
      <c r="AQ254" s="56" t="s">
        <v>2701</v>
      </c>
      <c r="AS254" s="56" t="s">
        <v>2752</v>
      </c>
      <c r="AT254" s="56">
        <v>8470810</v>
      </c>
    </row>
    <row r="255" spans="1:46" x14ac:dyDescent="0.35">
      <c r="A255" s="56" t="s">
        <v>952</v>
      </c>
      <c r="B255" s="56">
        <v>8470810</v>
      </c>
      <c r="C255" s="56" t="s">
        <v>452</v>
      </c>
      <c r="D255" s="56">
        <v>426610</v>
      </c>
      <c r="E255" s="56" t="s">
        <v>43</v>
      </c>
      <c r="F255" s="56" t="str">
        <f t="shared" si="3"/>
        <v>847.8470810.1.426610.000000.847001.200179</v>
      </c>
      <c r="G255" s="56" t="s">
        <v>21</v>
      </c>
      <c r="H255" s="56">
        <v>847001</v>
      </c>
      <c r="I255" s="56" t="s">
        <v>23</v>
      </c>
      <c r="J255" s="56">
        <v>200179</v>
      </c>
      <c r="N255" s="56" t="s">
        <v>2713</v>
      </c>
      <c r="O255" s="56">
        <v>8</v>
      </c>
      <c r="R255" s="56" t="s">
        <v>2753</v>
      </c>
      <c r="S255" s="56">
        <v>1</v>
      </c>
      <c r="T255" s="56">
        <v>11155.2</v>
      </c>
      <c r="U255" s="56">
        <v>11155.2</v>
      </c>
      <c r="V255" s="56" t="s">
        <v>2002</v>
      </c>
      <c r="W255" s="56" t="s">
        <v>2003</v>
      </c>
      <c r="X255" s="56">
        <v>10039.68</v>
      </c>
      <c r="Y255" s="56">
        <v>8924.1600000000017</v>
      </c>
      <c r="Z255" s="56">
        <v>7808.64</v>
      </c>
      <c r="AA255" s="56" t="s">
        <v>2724</v>
      </c>
      <c r="AB255" s="56" t="s">
        <v>2724</v>
      </c>
      <c r="AC255" s="56" t="s">
        <v>2724</v>
      </c>
      <c r="AH255" s="56">
        <v>11155.2</v>
      </c>
      <c r="AP255" s="56">
        <v>11155.2</v>
      </c>
      <c r="AQ255" s="56" t="s">
        <v>2701</v>
      </c>
      <c r="AS255" s="56" t="s">
        <v>2754</v>
      </c>
      <c r="AT255" s="56">
        <v>8470810</v>
      </c>
    </row>
    <row r="256" spans="1:46" x14ac:dyDescent="0.35">
      <c r="A256" s="56" t="s">
        <v>952</v>
      </c>
      <c r="B256" s="56">
        <v>8470810</v>
      </c>
      <c r="C256" s="56" t="s">
        <v>452</v>
      </c>
      <c r="D256" s="56">
        <v>426610</v>
      </c>
      <c r="E256" s="56" t="s">
        <v>43</v>
      </c>
      <c r="F256" s="56" t="str">
        <f t="shared" si="3"/>
        <v>847.8470810.1.426610.000000.847001.200179</v>
      </c>
      <c r="G256" s="56" t="s">
        <v>21</v>
      </c>
      <c r="H256" s="56">
        <v>847001</v>
      </c>
      <c r="I256" s="56" t="s">
        <v>23</v>
      </c>
      <c r="J256" s="56">
        <v>200179</v>
      </c>
      <c r="N256" s="56" t="s">
        <v>2713</v>
      </c>
      <c r="O256" s="56">
        <v>1</v>
      </c>
      <c r="R256" s="56" t="s">
        <v>2755</v>
      </c>
      <c r="S256" s="56">
        <v>1</v>
      </c>
      <c r="T256" s="56">
        <v>10000</v>
      </c>
      <c r="U256" s="56">
        <v>10000</v>
      </c>
      <c r="V256" s="56" t="s">
        <v>2002</v>
      </c>
      <c r="W256" s="56" t="s">
        <v>2003</v>
      </c>
      <c r="X256" s="56">
        <v>9000</v>
      </c>
      <c r="Y256" s="56">
        <v>8000</v>
      </c>
      <c r="Z256" s="56">
        <v>7000</v>
      </c>
      <c r="AA256" s="56" t="s">
        <v>2724</v>
      </c>
      <c r="AB256" s="56" t="s">
        <v>2724</v>
      </c>
      <c r="AC256" s="56" t="s">
        <v>2724</v>
      </c>
      <c r="AH256" s="56">
        <v>10000</v>
      </c>
      <c r="AP256" s="56">
        <v>10000</v>
      </c>
      <c r="AQ256" s="56" t="s">
        <v>2701</v>
      </c>
      <c r="AS256" s="56" t="s">
        <v>2756</v>
      </c>
      <c r="AT256" s="56">
        <v>8470810</v>
      </c>
    </row>
    <row r="257" spans="1:46" x14ac:dyDescent="0.35">
      <c r="A257" s="56" t="s">
        <v>952</v>
      </c>
      <c r="B257" s="56">
        <v>8470810</v>
      </c>
      <c r="C257" s="56" t="s">
        <v>452</v>
      </c>
      <c r="D257" s="56">
        <v>426610</v>
      </c>
      <c r="E257" s="56" t="s">
        <v>43</v>
      </c>
      <c r="F257" s="56" t="str">
        <f t="shared" si="3"/>
        <v>847.8470810.1.426610.000000.847001.200179</v>
      </c>
      <c r="G257" s="56" t="s">
        <v>21</v>
      </c>
      <c r="H257" s="56">
        <v>847001</v>
      </c>
      <c r="I257" s="56" t="s">
        <v>23</v>
      </c>
      <c r="J257" s="56">
        <v>200179</v>
      </c>
      <c r="N257" s="56" t="s">
        <v>2717</v>
      </c>
      <c r="O257" s="56">
        <v>1</v>
      </c>
      <c r="R257" s="56" t="s">
        <v>2757</v>
      </c>
      <c r="S257" s="56">
        <v>1</v>
      </c>
      <c r="T257" s="56">
        <v>12000</v>
      </c>
      <c r="U257" s="56">
        <v>12000</v>
      </c>
      <c r="V257" s="56" t="s">
        <v>2002</v>
      </c>
      <c r="W257" s="56" t="s">
        <v>2003</v>
      </c>
      <c r="X257" s="56">
        <v>10800</v>
      </c>
      <c r="Y257" s="56">
        <v>9600</v>
      </c>
      <c r="Z257" s="56">
        <v>8400</v>
      </c>
      <c r="AA257" s="56" t="s">
        <v>2724</v>
      </c>
      <c r="AB257" s="56" t="s">
        <v>2724</v>
      </c>
      <c r="AC257" s="56" t="s">
        <v>2724</v>
      </c>
      <c r="AH257" s="56">
        <v>12000</v>
      </c>
      <c r="AP257" s="56">
        <v>12000</v>
      </c>
      <c r="AQ257" s="56" t="s">
        <v>2701</v>
      </c>
      <c r="AS257" s="56" t="s">
        <v>2756</v>
      </c>
      <c r="AT257" s="56">
        <v>8470810</v>
      </c>
    </row>
    <row r="258" spans="1:46" x14ac:dyDescent="0.35">
      <c r="A258" s="56" t="s">
        <v>952</v>
      </c>
      <c r="B258" s="56">
        <v>8470810</v>
      </c>
      <c r="C258" s="56" t="s">
        <v>452</v>
      </c>
      <c r="D258" s="56">
        <v>426610</v>
      </c>
      <c r="E258" s="56" t="s">
        <v>43</v>
      </c>
      <c r="F258" s="56" t="str">
        <f t="shared" si="3"/>
        <v>847.8470810.1.426610.000000.847001.200179</v>
      </c>
      <c r="G258" s="56" t="s">
        <v>21</v>
      </c>
      <c r="H258" s="56">
        <v>847001</v>
      </c>
      <c r="I258" s="56" t="s">
        <v>23</v>
      </c>
      <c r="J258" s="56">
        <v>200179</v>
      </c>
      <c r="N258" s="56" t="s">
        <v>2717</v>
      </c>
      <c r="O258" s="56">
        <v>1</v>
      </c>
      <c r="R258" s="56" t="s">
        <v>2758</v>
      </c>
      <c r="S258" s="56">
        <v>1</v>
      </c>
      <c r="T258" s="56">
        <v>7052.16</v>
      </c>
      <c r="U258" s="56">
        <v>7052.16</v>
      </c>
      <c r="V258" s="56" t="s">
        <v>2002</v>
      </c>
      <c r="W258" s="56" t="s">
        <v>2003</v>
      </c>
      <c r="X258" s="56">
        <v>6346.9440000000004</v>
      </c>
      <c r="Y258" s="56">
        <v>5641.7280000000001</v>
      </c>
      <c r="Z258" s="56">
        <v>4936.5119999999997</v>
      </c>
      <c r="AA258" s="56" t="s">
        <v>2724</v>
      </c>
      <c r="AB258" s="56" t="s">
        <v>2724</v>
      </c>
      <c r="AC258" s="56" t="s">
        <v>2724</v>
      </c>
      <c r="AH258" s="56">
        <v>7052.16</v>
      </c>
      <c r="AP258" s="56">
        <v>7052.16</v>
      </c>
      <c r="AQ258" s="56" t="s">
        <v>2701</v>
      </c>
      <c r="AS258" s="56" t="s">
        <v>2759</v>
      </c>
      <c r="AT258" s="56">
        <v>8470810</v>
      </c>
    </row>
    <row r="259" spans="1:46" x14ac:dyDescent="0.35">
      <c r="A259" s="56" t="s">
        <v>952</v>
      </c>
      <c r="B259" s="56">
        <v>8470810</v>
      </c>
      <c r="C259" s="56" t="s">
        <v>452</v>
      </c>
      <c r="D259" s="56">
        <v>426610</v>
      </c>
      <c r="E259" s="56" t="s">
        <v>43</v>
      </c>
      <c r="F259" s="56" t="str">
        <f t="shared" si="3"/>
        <v>847.8470810.1.426610.000000.847001.200179</v>
      </c>
      <c r="G259" s="56" t="s">
        <v>21</v>
      </c>
      <c r="H259" s="56">
        <v>847001</v>
      </c>
      <c r="I259" s="56" t="s">
        <v>23</v>
      </c>
      <c r="J259" s="56">
        <v>200179</v>
      </c>
      <c r="N259" s="56" t="s">
        <v>2738</v>
      </c>
      <c r="O259" s="56">
        <v>2</v>
      </c>
      <c r="R259" s="56" t="s">
        <v>2760</v>
      </c>
      <c r="S259" s="56">
        <v>1</v>
      </c>
      <c r="T259" s="56">
        <v>10000</v>
      </c>
      <c r="U259" s="56">
        <v>10000</v>
      </c>
      <c r="V259" s="56" t="s">
        <v>2002</v>
      </c>
      <c r="W259" s="56" t="s">
        <v>2003</v>
      </c>
      <c r="X259" s="56">
        <v>9000</v>
      </c>
      <c r="Y259" s="56">
        <v>8000</v>
      </c>
      <c r="Z259" s="56">
        <v>7000</v>
      </c>
      <c r="AA259" s="56" t="s">
        <v>2724</v>
      </c>
      <c r="AB259" s="56" t="s">
        <v>2724</v>
      </c>
      <c r="AC259" s="56" t="s">
        <v>2724</v>
      </c>
      <c r="AH259" s="56">
        <v>10000</v>
      </c>
      <c r="AP259" s="56">
        <v>10000</v>
      </c>
      <c r="AQ259" s="56" t="s">
        <v>2701</v>
      </c>
      <c r="AS259" s="56" t="s">
        <v>2761</v>
      </c>
      <c r="AT259" s="56">
        <v>8470810</v>
      </c>
    </row>
    <row r="260" spans="1:46" x14ac:dyDescent="0.35">
      <c r="A260" s="56" t="s">
        <v>952</v>
      </c>
      <c r="B260" s="56">
        <v>8470810</v>
      </c>
      <c r="C260" s="56" t="s">
        <v>452</v>
      </c>
      <c r="D260" s="56">
        <v>426610</v>
      </c>
      <c r="E260" s="56" t="s">
        <v>43</v>
      </c>
      <c r="F260" s="56" t="str">
        <f t="shared" ref="F260:F323" si="4">CONCATENATE(847,".",B260,".",1,".",D260,".","000000",".",H260,".",J260)</f>
        <v>847.8470810.1.426610.000000.847001.200179</v>
      </c>
      <c r="G260" s="56" t="s">
        <v>21</v>
      </c>
      <c r="H260" s="56">
        <v>847001</v>
      </c>
      <c r="I260" s="56" t="s">
        <v>23</v>
      </c>
      <c r="J260" s="56">
        <v>200179</v>
      </c>
      <c r="N260" s="56" t="s">
        <v>2738</v>
      </c>
      <c r="O260" s="56">
        <v>1</v>
      </c>
      <c r="R260" s="56" t="s">
        <v>2762</v>
      </c>
      <c r="S260" s="56">
        <v>1</v>
      </c>
      <c r="T260" s="56">
        <v>4000</v>
      </c>
      <c r="U260" s="56">
        <v>4000</v>
      </c>
      <c r="V260" s="56" t="s">
        <v>2002</v>
      </c>
      <c r="W260" s="56" t="s">
        <v>2003</v>
      </c>
      <c r="X260" s="56">
        <v>3600</v>
      </c>
      <c r="Y260" s="56">
        <v>3200</v>
      </c>
      <c r="Z260" s="56">
        <v>2800</v>
      </c>
      <c r="AA260" s="56" t="s">
        <v>2724</v>
      </c>
      <c r="AB260" s="56" t="s">
        <v>2724</v>
      </c>
      <c r="AC260" s="56" t="s">
        <v>2724</v>
      </c>
      <c r="AH260" s="56">
        <v>4000</v>
      </c>
      <c r="AP260" s="56">
        <v>4000</v>
      </c>
      <c r="AQ260" s="56" t="s">
        <v>2701</v>
      </c>
      <c r="AS260" s="56" t="s">
        <v>2763</v>
      </c>
      <c r="AT260" s="56">
        <v>8470810</v>
      </c>
    </row>
    <row r="261" spans="1:46" x14ac:dyDescent="0.35">
      <c r="A261" s="56" t="s">
        <v>952</v>
      </c>
      <c r="B261" s="56">
        <v>8470810</v>
      </c>
      <c r="C261" s="56" t="s">
        <v>452</v>
      </c>
      <c r="D261" s="56">
        <v>426610</v>
      </c>
      <c r="E261" s="56" t="s">
        <v>43</v>
      </c>
      <c r="F261" s="56" t="str">
        <f t="shared" si="4"/>
        <v>847.8470810.1.426610.000000.847001.200179</v>
      </c>
      <c r="G261" s="56" t="s">
        <v>21</v>
      </c>
      <c r="H261" s="56">
        <v>847001</v>
      </c>
      <c r="I261" s="56" t="s">
        <v>23</v>
      </c>
      <c r="J261" s="56">
        <v>200179</v>
      </c>
      <c r="N261" s="56" t="s">
        <v>2713</v>
      </c>
      <c r="O261" s="56">
        <v>1</v>
      </c>
      <c r="R261" s="56" t="s">
        <v>2764</v>
      </c>
      <c r="S261" s="56">
        <v>1</v>
      </c>
      <c r="T261" s="56">
        <v>25000</v>
      </c>
      <c r="U261" s="56">
        <v>25000</v>
      </c>
      <c r="V261" s="56" t="s">
        <v>2002</v>
      </c>
      <c r="W261" s="56" t="s">
        <v>2003</v>
      </c>
      <c r="X261" s="56">
        <v>22500</v>
      </c>
      <c r="Y261" s="56">
        <v>20000</v>
      </c>
      <c r="Z261" s="56">
        <v>17500</v>
      </c>
      <c r="AA261" s="56" t="s">
        <v>2724</v>
      </c>
      <c r="AB261" s="56" t="s">
        <v>2724</v>
      </c>
      <c r="AC261" s="56" t="s">
        <v>2724</v>
      </c>
      <c r="AH261" s="56">
        <v>25000</v>
      </c>
      <c r="AP261" s="56">
        <v>25000</v>
      </c>
      <c r="AQ261" s="56" t="s">
        <v>2701</v>
      </c>
      <c r="AS261" s="56" t="s">
        <v>2756</v>
      </c>
      <c r="AT261" s="56">
        <v>8470810</v>
      </c>
    </row>
    <row r="262" spans="1:46" x14ac:dyDescent="0.35">
      <c r="A262" s="56" t="s">
        <v>952</v>
      </c>
      <c r="B262" s="56">
        <v>8470810</v>
      </c>
      <c r="C262" s="56" t="s">
        <v>452</v>
      </c>
      <c r="D262" s="56">
        <v>426610</v>
      </c>
      <c r="E262" s="56" t="s">
        <v>43</v>
      </c>
      <c r="F262" s="56" t="str">
        <f t="shared" si="4"/>
        <v>847.8470810.1.426610.000000.847001.200179</v>
      </c>
      <c r="G262" s="56" t="s">
        <v>21</v>
      </c>
      <c r="H262" s="56">
        <v>847001</v>
      </c>
      <c r="I262" s="56" t="s">
        <v>23</v>
      </c>
      <c r="J262" s="56">
        <v>200179</v>
      </c>
      <c r="N262" s="56" t="s">
        <v>2765</v>
      </c>
      <c r="O262" s="56">
        <v>4600</v>
      </c>
      <c r="R262" s="56" t="s">
        <v>2766</v>
      </c>
      <c r="S262" s="56">
        <v>1</v>
      </c>
      <c r="T262" s="56">
        <v>709269.90750000009</v>
      </c>
      <c r="U262" s="56">
        <v>709269.90750000009</v>
      </c>
      <c r="V262" s="56" t="s">
        <v>2002</v>
      </c>
      <c r="W262" s="56" t="s">
        <v>2003</v>
      </c>
      <c r="X262" s="56">
        <v>638342.91675000009</v>
      </c>
      <c r="Y262" s="56">
        <v>567415.92600000009</v>
      </c>
      <c r="Z262" s="56">
        <v>496488.93525000004</v>
      </c>
      <c r="AA262" s="56" t="s">
        <v>2724</v>
      </c>
      <c r="AB262" s="56" t="s">
        <v>2724</v>
      </c>
      <c r="AC262" s="56" t="s">
        <v>2724</v>
      </c>
      <c r="AL262" s="56">
        <v>709269.90750000009</v>
      </c>
      <c r="AP262" s="56">
        <v>709269.90750000009</v>
      </c>
      <c r="AQ262" s="56" t="s">
        <v>2701</v>
      </c>
      <c r="AS262" s="56" t="s">
        <v>2767</v>
      </c>
      <c r="AT262" s="56">
        <v>8470810</v>
      </c>
    </row>
    <row r="263" spans="1:46" x14ac:dyDescent="0.35">
      <c r="A263" s="56" t="s">
        <v>952</v>
      </c>
      <c r="B263" s="56">
        <v>8470810</v>
      </c>
      <c r="C263" s="56" t="s">
        <v>452</v>
      </c>
      <c r="D263" s="56">
        <v>426610</v>
      </c>
      <c r="E263" s="56" t="s">
        <v>43</v>
      </c>
      <c r="F263" s="56" t="str">
        <f t="shared" si="4"/>
        <v>847.8470810.1.426610.000000.847001.200179</v>
      </c>
      <c r="G263" s="56" t="s">
        <v>21</v>
      </c>
      <c r="H263" s="56">
        <v>847001</v>
      </c>
      <c r="I263" s="56" t="s">
        <v>23</v>
      </c>
      <c r="J263" s="56">
        <v>200179</v>
      </c>
      <c r="N263" s="56" t="s">
        <v>2713</v>
      </c>
      <c r="O263" s="56">
        <v>3</v>
      </c>
      <c r="R263" s="56" t="s">
        <v>2768</v>
      </c>
      <c r="S263" s="56">
        <v>1</v>
      </c>
      <c r="T263" s="56">
        <v>522891</v>
      </c>
      <c r="U263" s="56">
        <v>522891</v>
      </c>
      <c r="V263" s="56" t="s">
        <v>2002</v>
      </c>
      <c r="W263" s="56" t="s">
        <v>2003</v>
      </c>
      <c r="X263" s="56">
        <v>470601.9</v>
      </c>
      <c r="Y263" s="56">
        <v>418312.80000000005</v>
      </c>
      <c r="Z263" s="56">
        <v>366023.69999999995</v>
      </c>
      <c r="AA263" s="56" t="s">
        <v>2724</v>
      </c>
      <c r="AB263" s="56" t="s">
        <v>2724</v>
      </c>
      <c r="AC263" s="56" t="s">
        <v>2724</v>
      </c>
      <c r="AL263" s="56">
        <v>522891</v>
      </c>
      <c r="AP263" s="56">
        <v>522891</v>
      </c>
      <c r="AQ263" s="56" t="s">
        <v>2701</v>
      </c>
      <c r="AS263" s="56" t="s">
        <v>2769</v>
      </c>
      <c r="AT263" s="56">
        <v>8470810</v>
      </c>
    </row>
    <row r="264" spans="1:46" x14ac:dyDescent="0.35">
      <c r="A264" s="56" t="s">
        <v>952</v>
      </c>
      <c r="B264" s="56">
        <v>8470810</v>
      </c>
      <c r="C264" s="56" t="s">
        <v>452</v>
      </c>
      <c r="D264" s="56">
        <v>426610</v>
      </c>
      <c r="E264" s="56" t="s">
        <v>43</v>
      </c>
      <c r="F264" s="56" t="str">
        <f t="shared" si="4"/>
        <v>847.8470810.1.426610.000000.847001.200179</v>
      </c>
      <c r="G264" s="56" t="s">
        <v>21</v>
      </c>
      <c r="H264" s="56">
        <v>847001</v>
      </c>
      <c r="I264" s="56" t="s">
        <v>23</v>
      </c>
      <c r="J264" s="56">
        <v>200179</v>
      </c>
      <c r="N264" s="56" t="s">
        <v>2717</v>
      </c>
      <c r="O264" s="56">
        <v>1</v>
      </c>
      <c r="R264" s="56" t="s">
        <v>2770</v>
      </c>
      <c r="S264" s="56">
        <v>1</v>
      </c>
      <c r="T264" s="56">
        <v>437692.5</v>
      </c>
      <c r="U264" s="56">
        <v>437692.5</v>
      </c>
      <c r="V264" s="56" t="s">
        <v>2002</v>
      </c>
      <c r="W264" s="56" t="s">
        <v>2003</v>
      </c>
      <c r="X264" s="56">
        <v>393923.25</v>
      </c>
      <c r="Y264" s="56">
        <v>350154</v>
      </c>
      <c r="Z264" s="56">
        <v>306384.75</v>
      </c>
      <c r="AA264" s="56" t="s">
        <v>2742</v>
      </c>
      <c r="AB264" s="56" t="s">
        <v>2742</v>
      </c>
      <c r="AC264" s="56" t="s">
        <v>2742</v>
      </c>
      <c r="AL264" s="56">
        <v>437692.5</v>
      </c>
      <c r="AP264" s="56">
        <v>437692.5</v>
      </c>
      <c r="AQ264" s="56" t="s">
        <v>2701</v>
      </c>
      <c r="AS264" s="56" t="s">
        <v>2771</v>
      </c>
      <c r="AT264" s="56">
        <v>8470810</v>
      </c>
    </row>
    <row r="265" spans="1:46" x14ac:dyDescent="0.35">
      <c r="A265" s="56" t="s">
        <v>952</v>
      </c>
      <c r="B265" s="56">
        <v>8470810</v>
      </c>
      <c r="C265" s="56" t="s">
        <v>452</v>
      </c>
      <c r="D265" s="56">
        <v>426610</v>
      </c>
      <c r="E265" s="56" t="s">
        <v>43</v>
      </c>
      <c r="F265" s="56" t="str">
        <f t="shared" si="4"/>
        <v>847.8470810.1.426610.000000.847001.200179</v>
      </c>
      <c r="G265" s="56" t="s">
        <v>21</v>
      </c>
      <c r="H265" s="56">
        <v>847001</v>
      </c>
      <c r="I265" s="56" t="s">
        <v>23</v>
      </c>
      <c r="J265" s="56">
        <v>200179</v>
      </c>
      <c r="N265" s="56" t="s">
        <v>2732</v>
      </c>
      <c r="R265" s="56" t="s">
        <v>2772</v>
      </c>
      <c r="S265" s="56">
        <v>1</v>
      </c>
      <c r="T265" s="56">
        <v>362049.94</v>
      </c>
      <c r="U265" s="56">
        <v>362049.94</v>
      </c>
      <c r="V265" s="56" t="s">
        <v>2002</v>
      </c>
      <c r="W265" s="56" t="s">
        <v>2003</v>
      </c>
      <c r="X265" s="56">
        <v>325844.946</v>
      </c>
      <c r="Y265" s="56">
        <v>289639.95199999999</v>
      </c>
      <c r="Z265" s="56">
        <v>253434.95799999998</v>
      </c>
      <c r="AA265" s="56" t="s">
        <v>2742</v>
      </c>
      <c r="AB265" s="56" t="s">
        <v>2742</v>
      </c>
      <c r="AC265" s="56" t="s">
        <v>2742</v>
      </c>
      <c r="AH265" s="56">
        <v>362049.94</v>
      </c>
      <c r="AP265" s="56">
        <v>362049.94</v>
      </c>
      <c r="AQ265" s="56" t="s">
        <v>2701</v>
      </c>
      <c r="AS265" s="56" t="s">
        <v>2773</v>
      </c>
      <c r="AT265" s="56">
        <v>8470810</v>
      </c>
    </row>
    <row r="266" spans="1:46" x14ac:dyDescent="0.35">
      <c r="A266" s="56" t="s">
        <v>952</v>
      </c>
      <c r="B266" s="56">
        <v>8470810</v>
      </c>
      <c r="C266" s="56" t="s">
        <v>452</v>
      </c>
      <c r="D266" s="56">
        <v>426610</v>
      </c>
      <c r="E266" s="56" t="s">
        <v>43</v>
      </c>
      <c r="F266" s="56" t="str">
        <f t="shared" si="4"/>
        <v>847.8470810.1.426610.000000.847001.200179</v>
      </c>
      <c r="G266" s="56" t="s">
        <v>21</v>
      </c>
      <c r="H266" s="56">
        <v>847001</v>
      </c>
      <c r="I266" s="56" t="s">
        <v>23</v>
      </c>
      <c r="J266" s="56">
        <v>200179</v>
      </c>
      <c r="N266" s="56" t="s">
        <v>2738</v>
      </c>
      <c r="O266" s="56">
        <v>1</v>
      </c>
      <c r="R266" s="56" t="s">
        <v>2774</v>
      </c>
      <c r="S266" s="56">
        <v>1</v>
      </c>
      <c r="T266" s="56">
        <v>252516.08550000002</v>
      </c>
      <c r="U266" s="56">
        <v>252516.08550000002</v>
      </c>
      <c r="V266" s="56" t="s">
        <v>2002</v>
      </c>
      <c r="W266" s="56" t="s">
        <v>2003</v>
      </c>
      <c r="X266" s="56">
        <v>227264.47695000001</v>
      </c>
      <c r="Y266" s="56">
        <v>202012.86840000004</v>
      </c>
      <c r="Z266" s="56">
        <v>176761.25985</v>
      </c>
      <c r="AA266" s="56" t="s">
        <v>2724</v>
      </c>
      <c r="AB266" s="56" t="s">
        <v>2724</v>
      </c>
      <c r="AC266" s="56" t="s">
        <v>2724</v>
      </c>
      <c r="AH266" s="56">
        <v>252516.08550000002</v>
      </c>
      <c r="AP266" s="56">
        <v>252516.08550000002</v>
      </c>
      <c r="AQ266" s="56" t="s">
        <v>2701</v>
      </c>
      <c r="AS266" s="56" t="s">
        <v>2775</v>
      </c>
      <c r="AT266" s="56">
        <v>8470810</v>
      </c>
    </row>
    <row r="267" spans="1:46" x14ac:dyDescent="0.35">
      <c r="A267" s="56" t="s">
        <v>952</v>
      </c>
      <c r="B267" s="56">
        <v>8470810</v>
      </c>
      <c r="C267" s="56" t="s">
        <v>452</v>
      </c>
      <c r="D267" s="56">
        <v>426610</v>
      </c>
      <c r="E267" s="56" t="s">
        <v>43</v>
      </c>
      <c r="F267" s="56" t="str">
        <f t="shared" si="4"/>
        <v>847.8470810.1.426610.000000.847001.200179</v>
      </c>
      <c r="G267" s="56" t="s">
        <v>21</v>
      </c>
      <c r="H267" s="56">
        <v>847001</v>
      </c>
      <c r="I267" s="56" t="s">
        <v>23</v>
      </c>
      <c r="J267" s="56">
        <v>200179</v>
      </c>
      <c r="N267" s="56" t="s">
        <v>2025</v>
      </c>
      <c r="O267" s="56">
        <v>5196</v>
      </c>
      <c r="R267" s="56" t="s">
        <v>2776</v>
      </c>
      <c r="S267" s="56">
        <v>1</v>
      </c>
      <c r="T267" s="56">
        <v>185361.75599999999</v>
      </c>
      <c r="U267" s="56">
        <v>185361.75599999999</v>
      </c>
      <c r="V267" s="56" t="s">
        <v>2002</v>
      </c>
      <c r="W267" s="56" t="s">
        <v>2003</v>
      </c>
      <c r="X267" s="56">
        <v>166825.58040000001</v>
      </c>
      <c r="Y267" s="56">
        <v>148289.40479999999</v>
      </c>
      <c r="Z267" s="56">
        <v>129753.22919999999</v>
      </c>
      <c r="AA267" s="56" t="s">
        <v>2715</v>
      </c>
      <c r="AB267" s="56" t="s">
        <v>2715</v>
      </c>
      <c r="AC267" s="56" t="s">
        <v>2715</v>
      </c>
      <c r="AH267" s="56">
        <v>185361.75599999999</v>
      </c>
      <c r="AP267" s="56">
        <v>185361.75599999999</v>
      </c>
      <c r="AQ267" s="56" t="s">
        <v>2701</v>
      </c>
      <c r="AS267" s="56" t="s">
        <v>2777</v>
      </c>
      <c r="AT267" s="56">
        <v>8470810</v>
      </c>
    </row>
    <row r="268" spans="1:46" x14ac:dyDescent="0.35">
      <c r="A268" s="56" t="s">
        <v>952</v>
      </c>
      <c r="B268" s="56">
        <v>8470810</v>
      </c>
      <c r="C268" s="56" t="s">
        <v>452</v>
      </c>
      <c r="D268" s="56">
        <v>426610</v>
      </c>
      <c r="E268" s="56" t="s">
        <v>43</v>
      </c>
      <c r="F268" s="56" t="str">
        <f t="shared" si="4"/>
        <v>847.8470810.1.426610.000000.847001.200179</v>
      </c>
      <c r="G268" s="56" t="s">
        <v>21</v>
      </c>
      <c r="H268" s="56">
        <v>847001</v>
      </c>
      <c r="I268" s="56" t="s">
        <v>23</v>
      </c>
      <c r="J268" s="56">
        <v>200179</v>
      </c>
      <c r="N268" s="56" t="s">
        <v>2738</v>
      </c>
      <c r="O268" s="56">
        <v>150</v>
      </c>
      <c r="R268" s="56" t="s">
        <v>2778</v>
      </c>
      <c r="S268" s="56">
        <v>1</v>
      </c>
      <c r="T268" s="56">
        <v>294055</v>
      </c>
      <c r="U268" s="56">
        <v>294055</v>
      </c>
      <c r="V268" s="56" t="s">
        <v>2002</v>
      </c>
      <c r="W268" s="56" t="s">
        <v>2003</v>
      </c>
      <c r="X268" s="56">
        <v>264649.5</v>
      </c>
      <c r="Y268" s="56">
        <v>235244</v>
      </c>
      <c r="Z268" s="56">
        <v>205838.5</v>
      </c>
      <c r="AA268" s="56" t="s">
        <v>2749</v>
      </c>
      <c r="AB268" s="56" t="s">
        <v>2749</v>
      </c>
      <c r="AC268" s="56" t="s">
        <v>2749</v>
      </c>
      <c r="AL268" s="56">
        <v>294055</v>
      </c>
      <c r="AP268" s="56">
        <v>294055</v>
      </c>
      <c r="AQ268" s="56" t="s">
        <v>2701</v>
      </c>
      <c r="AS268" s="56" t="s">
        <v>2779</v>
      </c>
      <c r="AT268" s="56">
        <v>8470810</v>
      </c>
    </row>
    <row r="269" spans="1:46" x14ac:dyDescent="0.35">
      <c r="A269" s="56" t="s">
        <v>952</v>
      </c>
      <c r="B269" s="56">
        <v>8470810</v>
      </c>
      <c r="C269" s="56" t="s">
        <v>452</v>
      </c>
      <c r="D269" s="56">
        <v>426610</v>
      </c>
      <c r="E269" s="56" t="s">
        <v>43</v>
      </c>
      <c r="F269" s="56" t="str">
        <f t="shared" si="4"/>
        <v>847.8470810.1.426610.000000.847001.200179</v>
      </c>
      <c r="G269" s="56" t="s">
        <v>21</v>
      </c>
      <c r="H269" s="56">
        <v>847001</v>
      </c>
      <c r="I269" s="56" t="s">
        <v>23</v>
      </c>
      <c r="J269" s="56">
        <v>200179</v>
      </c>
      <c r="N269" s="56" t="s">
        <v>2037</v>
      </c>
      <c r="O269" s="56">
        <v>1300</v>
      </c>
      <c r="R269" s="56" t="s">
        <v>2780</v>
      </c>
      <c r="S269" s="56">
        <v>1</v>
      </c>
      <c r="T269" s="56">
        <v>84000</v>
      </c>
      <c r="U269" s="56">
        <v>84000</v>
      </c>
      <c r="V269" s="56" t="s">
        <v>2002</v>
      </c>
      <c r="W269" s="56" t="s">
        <v>2003</v>
      </c>
      <c r="X269" s="56">
        <v>75600</v>
      </c>
      <c r="Y269" s="56">
        <v>67200</v>
      </c>
      <c r="Z269" s="56">
        <v>58799.999999999993</v>
      </c>
      <c r="AA269" s="56" t="s">
        <v>2724</v>
      </c>
      <c r="AB269" s="56" t="s">
        <v>2724</v>
      </c>
      <c r="AC269" s="56" t="s">
        <v>2724</v>
      </c>
      <c r="AH269" s="56">
        <v>84000</v>
      </c>
      <c r="AP269" s="56">
        <v>84000</v>
      </c>
      <c r="AQ269" s="56" t="s">
        <v>2701</v>
      </c>
      <c r="AS269" s="56" t="s">
        <v>2781</v>
      </c>
      <c r="AT269" s="56">
        <v>8470810</v>
      </c>
    </row>
    <row r="270" spans="1:46" x14ac:dyDescent="0.35">
      <c r="A270" s="56" t="s">
        <v>952</v>
      </c>
      <c r="B270" s="56">
        <v>8470810</v>
      </c>
      <c r="C270" s="56" t="s">
        <v>452</v>
      </c>
      <c r="D270" s="56">
        <v>426610</v>
      </c>
      <c r="E270" s="56" t="s">
        <v>43</v>
      </c>
      <c r="F270" s="56" t="str">
        <f t="shared" si="4"/>
        <v>847.8470810.1.426610.000000.847001.200179</v>
      </c>
      <c r="G270" s="56" t="s">
        <v>21</v>
      </c>
      <c r="H270" s="56">
        <v>847001</v>
      </c>
      <c r="I270" s="56" t="s">
        <v>23</v>
      </c>
      <c r="J270" s="56">
        <v>200179</v>
      </c>
      <c r="N270" s="56" t="s">
        <v>2717</v>
      </c>
      <c r="O270" s="56">
        <v>1</v>
      </c>
      <c r="R270" s="56" t="s">
        <v>2782</v>
      </c>
      <c r="S270" s="56">
        <v>1</v>
      </c>
      <c r="T270" s="56">
        <v>76090.875</v>
      </c>
      <c r="U270" s="56">
        <v>76090.875</v>
      </c>
      <c r="V270" s="56" t="s">
        <v>2002</v>
      </c>
      <c r="W270" s="56" t="s">
        <v>2003</v>
      </c>
      <c r="X270" s="56">
        <v>68481.787500000006</v>
      </c>
      <c r="Y270" s="56">
        <v>60872.700000000004</v>
      </c>
      <c r="Z270" s="56">
        <v>53263.612499999996</v>
      </c>
      <c r="AA270" s="56" t="s">
        <v>2749</v>
      </c>
      <c r="AB270" s="56" t="s">
        <v>2749</v>
      </c>
      <c r="AC270" s="56" t="s">
        <v>2749</v>
      </c>
      <c r="AF270" s="56">
        <v>76090.875</v>
      </c>
      <c r="AP270" s="56">
        <v>76090.875</v>
      </c>
      <c r="AQ270" s="56" t="s">
        <v>2701</v>
      </c>
      <c r="AS270" s="56" t="s">
        <v>2783</v>
      </c>
      <c r="AT270" s="56">
        <v>8470810</v>
      </c>
    </row>
    <row r="271" spans="1:46" x14ac:dyDescent="0.35">
      <c r="A271" s="56" t="s">
        <v>952</v>
      </c>
      <c r="B271" s="56">
        <v>8470810</v>
      </c>
      <c r="C271" s="56" t="s">
        <v>452</v>
      </c>
      <c r="D271" s="56">
        <v>426610</v>
      </c>
      <c r="E271" s="56" t="s">
        <v>43</v>
      </c>
      <c r="F271" s="56" t="str">
        <f t="shared" si="4"/>
        <v>847.8470810.1.426610.000000.847001.200179</v>
      </c>
      <c r="G271" s="56" t="s">
        <v>21</v>
      </c>
      <c r="H271" s="56">
        <v>847001</v>
      </c>
      <c r="I271" s="56" t="s">
        <v>23</v>
      </c>
      <c r="J271" s="56">
        <v>200179</v>
      </c>
      <c r="N271" s="56" t="s">
        <v>2713</v>
      </c>
      <c r="O271" s="56">
        <v>100</v>
      </c>
      <c r="R271" s="56" t="s">
        <v>2784</v>
      </c>
      <c r="S271" s="56">
        <v>1</v>
      </c>
      <c r="T271" s="56">
        <v>64300</v>
      </c>
      <c r="U271" s="56">
        <v>64300</v>
      </c>
      <c r="V271" s="56" t="s">
        <v>2002</v>
      </c>
      <c r="W271" s="56" t="s">
        <v>2003</v>
      </c>
      <c r="X271" s="56">
        <v>57870</v>
      </c>
      <c r="Y271" s="56">
        <v>51440</v>
      </c>
      <c r="Z271" s="56">
        <v>45010</v>
      </c>
      <c r="AA271" s="56" t="s">
        <v>2742</v>
      </c>
      <c r="AB271" s="56" t="s">
        <v>2742</v>
      </c>
      <c r="AC271" s="56" t="s">
        <v>2742</v>
      </c>
      <c r="AH271" s="56">
        <v>64300</v>
      </c>
      <c r="AP271" s="56">
        <v>64300</v>
      </c>
      <c r="AQ271" s="56" t="s">
        <v>2701</v>
      </c>
      <c r="AS271" s="56" t="s">
        <v>2785</v>
      </c>
      <c r="AT271" s="56">
        <v>8470810</v>
      </c>
    </row>
    <row r="272" spans="1:46" x14ac:dyDescent="0.35">
      <c r="A272" s="56" t="s">
        <v>952</v>
      </c>
      <c r="B272" s="56">
        <v>8470810</v>
      </c>
      <c r="C272" s="56" t="s">
        <v>452</v>
      </c>
      <c r="D272" s="56">
        <v>426610</v>
      </c>
      <c r="E272" s="56" t="s">
        <v>43</v>
      </c>
      <c r="F272" s="56" t="str">
        <f t="shared" si="4"/>
        <v>847.8470810.1.426610.000000.847001.200179</v>
      </c>
      <c r="G272" s="56" t="s">
        <v>21</v>
      </c>
      <c r="H272" s="56">
        <v>847001</v>
      </c>
      <c r="I272" s="56" t="s">
        <v>23</v>
      </c>
      <c r="J272" s="56">
        <v>200179</v>
      </c>
      <c r="N272" s="56" t="s">
        <v>2713</v>
      </c>
      <c r="O272" s="56">
        <v>1000</v>
      </c>
      <c r="R272" s="56" t="s">
        <v>2786</v>
      </c>
      <c r="S272" s="56">
        <v>1</v>
      </c>
      <c r="T272" s="56">
        <v>72870.851999999999</v>
      </c>
      <c r="U272" s="56">
        <v>72870.851999999999</v>
      </c>
      <c r="V272" s="56" t="s">
        <v>2002</v>
      </c>
      <c r="W272" s="56" t="s">
        <v>2003</v>
      </c>
      <c r="X272" s="56">
        <v>65583.766799999998</v>
      </c>
      <c r="Y272" s="56">
        <v>58296.681600000004</v>
      </c>
      <c r="Z272" s="56">
        <v>51009.596399999995</v>
      </c>
      <c r="AA272" s="56" t="s">
        <v>2724</v>
      </c>
      <c r="AB272" s="56" t="s">
        <v>2724</v>
      </c>
      <c r="AC272" s="56" t="s">
        <v>2724</v>
      </c>
      <c r="AF272" s="56">
        <v>72870.851999999999</v>
      </c>
      <c r="AP272" s="56">
        <v>72870.851999999999</v>
      </c>
      <c r="AQ272" s="56" t="s">
        <v>2701</v>
      </c>
      <c r="AS272" s="56" t="s">
        <v>2787</v>
      </c>
      <c r="AT272" s="56">
        <v>8470810</v>
      </c>
    </row>
    <row r="273" spans="1:46" x14ac:dyDescent="0.35">
      <c r="A273" s="56" t="s">
        <v>952</v>
      </c>
      <c r="B273" s="56">
        <v>8470810</v>
      </c>
      <c r="C273" s="56" t="s">
        <v>452</v>
      </c>
      <c r="D273" s="56">
        <v>426610</v>
      </c>
      <c r="E273" s="56" t="s">
        <v>43</v>
      </c>
      <c r="F273" s="56" t="str">
        <f t="shared" si="4"/>
        <v>847.8470810.1.426610.000000.847001.200179</v>
      </c>
      <c r="G273" s="56" t="s">
        <v>21</v>
      </c>
      <c r="H273" s="56">
        <v>847001</v>
      </c>
      <c r="I273" s="56" t="s">
        <v>23</v>
      </c>
      <c r="J273" s="56">
        <v>200179</v>
      </c>
      <c r="N273" s="56" t="s">
        <v>2708</v>
      </c>
      <c r="O273" s="56">
        <v>400</v>
      </c>
      <c r="R273" s="56" t="s">
        <v>2788</v>
      </c>
      <c r="S273" s="56">
        <v>1</v>
      </c>
      <c r="T273" s="56">
        <v>51518.25</v>
      </c>
      <c r="U273" s="56">
        <v>51518.25</v>
      </c>
      <c r="V273" s="56" t="s">
        <v>2002</v>
      </c>
      <c r="W273" s="56" t="s">
        <v>2003</v>
      </c>
      <c r="X273" s="56">
        <v>46366.425000000003</v>
      </c>
      <c r="Y273" s="56">
        <v>41214.600000000006</v>
      </c>
      <c r="Z273" s="56">
        <v>36062.774999999994</v>
      </c>
      <c r="AA273" s="56" t="s">
        <v>2742</v>
      </c>
      <c r="AB273" s="56" t="s">
        <v>2742</v>
      </c>
      <c r="AC273" s="56" t="s">
        <v>2742</v>
      </c>
      <c r="AF273" s="56">
        <v>51518.25</v>
      </c>
      <c r="AP273" s="56">
        <v>51518.25</v>
      </c>
      <c r="AQ273" s="56" t="s">
        <v>2701</v>
      </c>
      <c r="AS273" s="56" t="s">
        <v>2789</v>
      </c>
      <c r="AT273" s="56">
        <v>8470810</v>
      </c>
    </row>
    <row r="274" spans="1:46" x14ac:dyDescent="0.35">
      <c r="A274" s="56" t="s">
        <v>952</v>
      </c>
      <c r="B274" s="56">
        <v>8470810</v>
      </c>
      <c r="C274" s="56" t="s">
        <v>452</v>
      </c>
      <c r="D274" s="56">
        <v>426610</v>
      </c>
      <c r="E274" s="56" t="s">
        <v>43</v>
      </c>
      <c r="F274" s="56" t="str">
        <f t="shared" si="4"/>
        <v>847.8470810.1.426610.000000.847001.200179</v>
      </c>
      <c r="G274" s="56" t="s">
        <v>21</v>
      </c>
      <c r="H274" s="56">
        <v>847001</v>
      </c>
      <c r="I274" s="56" t="s">
        <v>23</v>
      </c>
      <c r="J274" s="56">
        <v>200179</v>
      </c>
      <c r="N274" s="56" t="s">
        <v>2732</v>
      </c>
      <c r="O274" s="56">
        <v>8</v>
      </c>
      <c r="R274" s="56" t="s">
        <v>2790</v>
      </c>
      <c r="S274" s="56">
        <v>1</v>
      </c>
      <c r="T274" s="56">
        <v>38640</v>
      </c>
      <c r="U274" s="56">
        <v>38640</v>
      </c>
      <c r="V274" s="56" t="s">
        <v>2002</v>
      </c>
      <c r="W274" s="56" t="s">
        <v>2003</v>
      </c>
      <c r="X274" s="56">
        <v>34776</v>
      </c>
      <c r="Y274" s="56">
        <v>30912</v>
      </c>
      <c r="Z274" s="56">
        <v>27048</v>
      </c>
      <c r="AA274" s="56" t="s">
        <v>2724</v>
      </c>
      <c r="AB274" s="56" t="s">
        <v>2724</v>
      </c>
      <c r="AC274" s="56" t="s">
        <v>2724</v>
      </c>
      <c r="AF274" s="56">
        <v>38640</v>
      </c>
      <c r="AP274" s="56">
        <v>38640</v>
      </c>
      <c r="AQ274" s="56" t="s">
        <v>2701</v>
      </c>
      <c r="AS274" s="56" t="s">
        <v>2791</v>
      </c>
      <c r="AT274" s="56">
        <v>8470810</v>
      </c>
    </row>
    <row r="275" spans="1:46" x14ac:dyDescent="0.35">
      <c r="A275" s="56" t="s">
        <v>952</v>
      </c>
      <c r="B275" s="56">
        <v>8470810</v>
      </c>
      <c r="C275" s="56" t="s">
        <v>452</v>
      </c>
      <c r="D275" s="56">
        <v>426610</v>
      </c>
      <c r="E275" s="56" t="s">
        <v>43</v>
      </c>
      <c r="F275" s="56" t="str">
        <f t="shared" si="4"/>
        <v>847.8470810.1.426610.000000.847001.200179</v>
      </c>
      <c r="G275" s="56" t="s">
        <v>21</v>
      </c>
      <c r="H275" s="56">
        <v>847001</v>
      </c>
      <c r="I275" s="56" t="s">
        <v>23</v>
      </c>
      <c r="J275" s="56">
        <v>200179</v>
      </c>
      <c r="N275" s="56" t="s">
        <v>2729</v>
      </c>
      <c r="O275" s="56">
        <v>30</v>
      </c>
      <c r="R275" s="56" t="s">
        <v>2792</v>
      </c>
      <c r="S275" s="56">
        <v>1</v>
      </c>
      <c r="T275" s="56">
        <v>20000</v>
      </c>
      <c r="U275" s="56">
        <v>20000</v>
      </c>
      <c r="V275" s="56" t="s">
        <v>2002</v>
      </c>
      <c r="W275" s="56" t="s">
        <v>2003</v>
      </c>
      <c r="X275" s="56">
        <v>18000</v>
      </c>
      <c r="Y275" s="56">
        <v>16000</v>
      </c>
      <c r="Z275" s="56">
        <v>14000</v>
      </c>
      <c r="AA275" s="56" t="s">
        <v>2749</v>
      </c>
      <c r="AB275" s="56" t="s">
        <v>2749</v>
      </c>
      <c r="AC275" s="56" t="s">
        <v>2749</v>
      </c>
      <c r="AK275" s="56">
        <v>20000</v>
      </c>
      <c r="AP275" s="56">
        <v>20000</v>
      </c>
      <c r="AQ275" s="56" t="s">
        <v>2701</v>
      </c>
      <c r="AS275" s="56" t="s">
        <v>2793</v>
      </c>
      <c r="AT275" s="56">
        <v>8470810</v>
      </c>
    </row>
    <row r="276" spans="1:46" x14ac:dyDescent="0.35">
      <c r="A276" s="56" t="s">
        <v>952</v>
      </c>
      <c r="B276" s="56">
        <v>8470810</v>
      </c>
      <c r="C276" s="56" t="s">
        <v>452</v>
      </c>
      <c r="D276" s="56">
        <v>426610</v>
      </c>
      <c r="E276" s="56" t="s">
        <v>43</v>
      </c>
      <c r="F276" s="56" t="str">
        <f t="shared" si="4"/>
        <v>847.8470810.1.426610.000000.847001.200179</v>
      </c>
      <c r="G276" s="56" t="s">
        <v>21</v>
      </c>
      <c r="H276" s="56">
        <v>847001</v>
      </c>
      <c r="I276" s="56" t="s">
        <v>23</v>
      </c>
      <c r="J276" s="56">
        <v>200179</v>
      </c>
      <c r="N276" s="56" t="s">
        <v>2708</v>
      </c>
      <c r="O276" s="56">
        <v>18</v>
      </c>
      <c r="R276" s="56" t="s">
        <v>2794</v>
      </c>
      <c r="S276" s="56">
        <v>1</v>
      </c>
      <c r="T276" s="56">
        <v>13000</v>
      </c>
      <c r="U276" s="56">
        <v>13000</v>
      </c>
      <c r="V276" s="56" t="s">
        <v>2002</v>
      </c>
      <c r="W276" s="56" t="s">
        <v>2003</v>
      </c>
      <c r="X276" s="56">
        <v>11700</v>
      </c>
      <c r="Y276" s="56">
        <v>10400</v>
      </c>
      <c r="Z276" s="56">
        <v>9100</v>
      </c>
      <c r="AA276" s="56" t="s">
        <v>2724</v>
      </c>
      <c r="AB276" s="56" t="s">
        <v>2724</v>
      </c>
      <c r="AC276" s="56" t="s">
        <v>2724</v>
      </c>
      <c r="AG276" s="56">
        <v>13000</v>
      </c>
      <c r="AP276" s="56">
        <v>13000</v>
      </c>
      <c r="AQ276" s="56" t="s">
        <v>2701</v>
      </c>
      <c r="AS276" s="56" t="s">
        <v>2795</v>
      </c>
      <c r="AT276" s="56">
        <v>8470810</v>
      </c>
    </row>
    <row r="277" spans="1:46" x14ac:dyDescent="0.35">
      <c r="A277" s="56" t="s">
        <v>952</v>
      </c>
      <c r="B277" s="56">
        <v>8470810</v>
      </c>
      <c r="C277" s="56" t="s">
        <v>452</v>
      </c>
      <c r="D277" s="56">
        <v>426610</v>
      </c>
      <c r="E277" s="56" t="s">
        <v>43</v>
      </c>
      <c r="F277" s="56" t="str">
        <f t="shared" si="4"/>
        <v>847.8470810.1.426610.000000.847001.200179</v>
      </c>
      <c r="G277" s="56" t="s">
        <v>21</v>
      </c>
      <c r="H277" s="56">
        <v>847001</v>
      </c>
      <c r="I277" s="56" t="s">
        <v>23</v>
      </c>
      <c r="J277" s="56">
        <v>200179</v>
      </c>
      <c r="N277" s="56" t="s">
        <v>2717</v>
      </c>
      <c r="O277" s="56">
        <v>1</v>
      </c>
      <c r="R277" s="56" t="s">
        <v>2796</v>
      </c>
      <c r="S277" s="56">
        <v>1</v>
      </c>
      <c r="T277" s="56">
        <v>14045.85</v>
      </c>
      <c r="U277" s="56">
        <v>14045.85</v>
      </c>
      <c r="V277" s="56" t="s">
        <v>2002</v>
      </c>
      <c r="W277" s="56" t="s">
        <v>2003</v>
      </c>
      <c r="X277" s="56">
        <v>12641.265000000001</v>
      </c>
      <c r="Y277" s="56">
        <v>11236.68</v>
      </c>
      <c r="Z277" s="56">
        <v>9832.0949999999993</v>
      </c>
      <c r="AA277" s="56" t="s">
        <v>2724</v>
      </c>
      <c r="AB277" s="56" t="s">
        <v>2724</v>
      </c>
      <c r="AC277" s="56" t="s">
        <v>2724</v>
      </c>
      <c r="AG277" s="56">
        <v>14045.85</v>
      </c>
      <c r="AP277" s="56">
        <v>14045.85</v>
      </c>
      <c r="AQ277" s="56" t="s">
        <v>2701</v>
      </c>
      <c r="AS277" s="56" t="s">
        <v>2797</v>
      </c>
      <c r="AT277" s="56">
        <v>8470810</v>
      </c>
    </row>
    <row r="278" spans="1:46" x14ac:dyDescent="0.35">
      <c r="A278" s="56" t="s">
        <v>952</v>
      </c>
      <c r="B278" s="56">
        <v>8470810</v>
      </c>
      <c r="C278" s="56" t="s">
        <v>452</v>
      </c>
      <c r="D278" s="56">
        <v>426610</v>
      </c>
      <c r="E278" s="56" t="s">
        <v>43</v>
      </c>
      <c r="F278" s="56" t="str">
        <f t="shared" si="4"/>
        <v>847.8470810.1.426610.000000.847001.200179</v>
      </c>
      <c r="G278" s="56" t="s">
        <v>21</v>
      </c>
      <c r="H278" s="56">
        <v>847001</v>
      </c>
      <c r="I278" s="56" t="s">
        <v>23</v>
      </c>
      <c r="J278" s="56">
        <v>200179</v>
      </c>
      <c r="N278" s="56" t="s">
        <v>2717</v>
      </c>
      <c r="O278" s="56">
        <v>1</v>
      </c>
      <c r="R278" s="56" t="s">
        <v>2798</v>
      </c>
      <c r="S278" s="56">
        <v>1</v>
      </c>
      <c r="T278" s="56">
        <v>10000</v>
      </c>
      <c r="U278" s="56">
        <v>10000</v>
      </c>
      <c r="V278" s="56" t="s">
        <v>2002</v>
      </c>
      <c r="W278" s="56" t="s">
        <v>2003</v>
      </c>
      <c r="X278" s="56">
        <v>9000</v>
      </c>
      <c r="Y278" s="56">
        <v>8000</v>
      </c>
      <c r="Z278" s="56">
        <v>7000</v>
      </c>
      <c r="AA278" s="56" t="s">
        <v>2742</v>
      </c>
      <c r="AB278" s="56" t="s">
        <v>2742</v>
      </c>
      <c r="AC278" s="56" t="s">
        <v>2742</v>
      </c>
      <c r="AG278" s="56">
        <v>10000</v>
      </c>
      <c r="AP278" s="56">
        <v>10000</v>
      </c>
      <c r="AQ278" s="56" t="s">
        <v>2701</v>
      </c>
      <c r="AS278" s="56" t="s">
        <v>2799</v>
      </c>
      <c r="AT278" s="56">
        <v>8470810</v>
      </c>
    </row>
    <row r="279" spans="1:46" x14ac:dyDescent="0.35">
      <c r="A279" s="56" t="s">
        <v>952</v>
      </c>
      <c r="B279" s="56">
        <v>8470810</v>
      </c>
      <c r="C279" s="56" t="s">
        <v>452</v>
      </c>
      <c r="D279" s="56">
        <v>426610</v>
      </c>
      <c r="E279" s="56" t="s">
        <v>43</v>
      </c>
      <c r="F279" s="56" t="str">
        <f t="shared" si="4"/>
        <v>847.8470810.1.426610.000000.847001.200179</v>
      </c>
      <c r="G279" s="56" t="s">
        <v>21</v>
      </c>
      <c r="H279" s="56">
        <v>847001</v>
      </c>
      <c r="I279" s="56" t="s">
        <v>23</v>
      </c>
      <c r="J279" s="56">
        <v>200179</v>
      </c>
      <c r="N279" s="56" t="s">
        <v>2732</v>
      </c>
      <c r="O279" s="56">
        <v>57</v>
      </c>
      <c r="R279" s="56" t="s">
        <v>2800</v>
      </c>
      <c r="S279" s="56">
        <v>1</v>
      </c>
      <c r="T279" s="56">
        <v>250000</v>
      </c>
      <c r="U279" s="56">
        <v>250000</v>
      </c>
      <c r="V279" s="56" t="s">
        <v>2002</v>
      </c>
      <c r="W279" s="56" t="s">
        <v>2003</v>
      </c>
      <c r="X279" s="56">
        <v>225000</v>
      </c>
      <c r="Y279" s="56">
        <v>200000</v>
      </c>
      <c r="Z279" s="56">
        <v>175000</v>
      </c>
      <c r="AA279" s="56" t="s">
        <v>2742</v>
      </c>
      <c r="AB279" s="56" t="s">
        <v>2742</v>
      </c>
      <c r="AC279" s="56" t="s">
        <v>2742</v>
      </c>
      <c r="AL279" s="56">
        <v>250000</v>
      </c>
      <c r="AP279" s="56">
        <v>250000</v>
      </c>
      <c r="AQ279" s="56" t="s">
        <v>2701</v>
      </c>
      <c r="AS279" s="56" t="s">
        <v>2801</v>
      </c>
      <c r="AT279" s="56">
        <v>8470810</v>
      </c>
    </row>
    <row r="280" spans="1:46" x14ac:dyDescent="0.35">
      <c r="A280" s="56" t="s">
        <v>952</v>
      </c>
      <c r="B280" s="56">
        <v>8470810</v>
      </c>
      <c r="C280" s="56" t="s">
        <v>452</v>
      </c>
      <c r="D280" s="56">
        <v>426610</v>
      </c>
      <c r="E280" s="56" t="s">
        <v>43</v>
      </c>
      <c r="F280" s="56" t="str">
        <f t="shared" si="4"/>
        <v>847.8470810.1.426610.000000.847001.200179</v>
      </c>
      <c r="G280" s="56" t="s">
        <v>21</v>
      </c>
      <c r="H280" s="56">
        <v>847001</v>
      </c>
      <c r="I280" s="56" t="s">
        <v>23</v>
      </c>
      <c r="J280" s="56">
        <v>200179</v>
      </c>
      <c r="N280" s="56" t="s">
        <v>2708</v>
      </c>
      <c r="O280" s="56">
        <v>4</v>
      </c>
      <c r="R280" s="56" t="s">
        <v>2802</v>
      </c>
      <c r="S280" s="56">
        <v>1</v>
      </c>
      <c r="T280" s="56">
        <v>35000</v>
      </c>
      <c r="U280" s="56">
        <v>35000</v>
      </c>
      <c r="V280" s="56" t="s">
        <v>2002</v>
      </c>
      <c r="W280" s="56" t="s">
        <v>2003</v>
      </c>
      <c r="X280" s="56">
        <v>31500</v>
      </c>
      <c r="Y280" s="56">
        <v>28000</v>
      </c>
      <c r="Z280" s="56">
        <v>24500</v>
      </c>
      <c r="AA280" s="56" t="s">
        <v>2724</v>
      </c>
      <c r="AB280" s="56" t="s">
        <v>2724</v>
      </c>
      <c r="AC280" s="56" t="s">
        <v>2724</v>
      </c>
      <c r="AG280" s="56">
        <v>35000</v>
      </c>
      <c r="AP280" s="56">
        <v>35000</v>
      </c>
      <c r="AQ280" s="56" t="s">
        <v>2701</v>
      </c>
      <c r="AS280" s="56" t="s">
        <v>2803</v>
      </c>
      <c r="AT280" s="56">
        <v>8470810</v>
      </c>
    </row>
    <row r="281" spans="1:46" x14ac:dyDescent="0.35">
      <c r="A281" s="56" t="s">
        <v>952</v>
      </c>
      <c r="B281" s="56">
        <v>8470810</v>
      </c>
      <c r="C281" s="56" t="s">
        <v>452</v>
      </c>
      <c r="D281" s="56">
        <v>426610</v>
      </c>
      <c r="E281" s="56" t="s">
        <v>43</v>
      </c>
      <c r="F281" s="56" t="str">
        <f t="shared" si="4"/>
        <v>847.8470810.1.426610.000000.847001.200179</v>
      </c>
      <c r="G281" s="56" t="s">
        <v>21</v>
      </c>
      <c r="H281" s="56">
        <v>847001</v>
      </c>
      <c r="I281" s="56" t="s">
        <v>23</v>
      </c>
      <c r="J281" s="56">
        <v>200179</v>
      </c>
      <c r="N281" s="56" t="s">
        <v>2717</v>
      </c>
      <c r="O281" s="56">
        <v>1</v>
      </c>
      <c r="R281" s="56" t="s">
        <v>2804</v>
      </c>
      <c r="S281" s="56">
        <v>1</v>
      </c>
      <c r="T281" s="56">
        <v>4400</v>
      </c>
      <c r="U281" s="56">
        <v>4400</v>
      </c>
      <c r="V281" s="56" t="s">
        <v>2002</v>
      </c>
      <c r="W281" s="56" t="s">
        <v>2003</v>
      </c>
      <c r="X281" s="56">
        <v>3960</v>
      </c>
      <c r="Y281" s="56">
        <v>3520</v>
      </c>
      <c r="Z281" s="56">
        <v>3080</v>
      </c>
      <c r="AA281" s="56" t="s">
        <v>2724</v>
      </c>
      <c r="AB281" s="56" t="s">
        <v>2724</v>
      </c>
      <c r="AC281" s="56" t="s">
        <v>2724</v>
      </c>
      <c r="AG281" s="56">
        <v>4400</v>
      </c>
      <c r="AP281" s="56">
        <v>4400</v>
      </c>
      <c r="AQ281" s="56" t="s">
        <v>2701</v>
      </c>
      <c r="AS281" s="56" t="s">
        <v>2805</v>
      </c>
      <c r="AT281" s="56">
        <v>8470810</v>
      </c>
    </row>
    <row r="282" spans="1:46" x14ac:dyDescent="0.35">
      <c r="A282" s="56" t="s">
        <v>952</v>
      </c>
      <c r="B282" s="56">
        <v>8470810</v>
      </c>
      <c r="C282" s="56" t="s">
        <v>452</v>
      </c>
      <c r="D282" s="56">
        <v>426610</v>
      </c>
      <c r="E282" s="56" t="s">
        <v>43</v>
      </c>
      <c r="F282" s="56" t="str">
        <f t="shared" si="4"/>
        <v>847.8470810.1.426610.000000.847001.200179</v>
      </c>
      <c r="G282" s="56" t="s">
        <v>21</v>
      </c>
      <c r="H282" s="56">
        <v>847001</v>
      </c>
      <c r="I282" s="56" t="s">
        <v>23</v>
      </c>
      <c r="J282" s="56">
        <v>200179</v>
      </c>
      <c r="N282" s="56" t="s">
        <v>2729</v>
      </c>
      <c r="O282" s="56">
        <v>20</v>
      </c>
      <c r="R282" s="56" t="s">
        <v>2806</v>
      </c>
      <c r="S282" s="56">
        <v>1</v>
      </c>
      <c r="T282" s="56">
        <v>90000</v>
      </c>
      <c r="U282" s="56">
        <v>90000</v>
      </c>
      <c r="V282" s="56" t="s">
        <v>2002</v>
      </c>
      <c r="W282" s="56" t="s">
        <v>2122</v>
      </c>
      <c r="X282" s="56">
        <v>81000</v>
      </c>
      <c r="Y282" s="56">
        <v>72000</v>
      </c>
      <c r="Z282" s="56">
        <v>62999.999999999993</v>
      </c>
      <c r="AA282" s="56" t="s">
        <v>2807</v>
      </c>
      <c r="AB282" s="56" t="s">
        <v>2807</v>
      </c>
      <c r="AC282" s="56" t="s">
        <v>2807</v>
      </c>
      <c r="AG282" s="56">
        <v>90000</v>
      </c>
      <c r="AP282" s="56">
        <v>90000</v>
      </c>
      <c r="AQ282" s="56" t="s">
        <v>2701</v>
      </c>
      <c r="AS282" s="56" t="s">
        <v>2808</v>
      </c>
      <c r="AT282" s="56">
        <v>8470810</v>
      </c>
    </row>
    <row r="283" spans="1:46" x14ac:dyDescent="0.35">
      <c r="A283" s="56" t="s">
        <v>952</v>
      </c>
      <c r="B283" s="56">
        <v>8470810</v>
      </c>
      <c r="C283" s="56" t="s">
        <v>452</v>
      </c>
      <c r="D283" s="56">
        <v>427810</v>
      </c>
      <c r="E283" s="56" t="s">
        <v>459</v>
      </c>
      <c r="F283" s="56" t="str">
        <f t="shared" si="4"/>
        <v>847.8470810.1.427810.000000.847001.200179</v>
      </c>
      <c r="G283" s="56" t="s">
        <v>21</v>
      </c>
      <c r="H283" s="56">
        <v>847001</v>
      </c>
      <c r="I283" s="56" t="s">
        <v>23</v>
      </c>
      <c r="J283" s="56">
        <v>200179</v>
      </c>
      <c r="K283" s="56">
        <v>2582184.9500000002</v>
      </c>
      <c r="L283" s="56">
        <v>1068281</v>
      </c>
      <c r="M283" s="56">
        <v>1068281</v>
      </c>
      <c r="N283" s="56" t="s">
        <v>2037</v>
      </c>
      <c r="O283" s="56">
        <v>1300</v>
      </c>
      <c r="R283" s="56" t="s">
        <v>2809</v>
      </c>
      <c r="S283" s="56">
        <v>1</v>
      </c>
      <c r="T283" s="56">
        <v>780000</v>
      </c>
      <c r="U283" s="56">
        <v>780000</v>
      </c>
      <c r="V283" s="56" t="s">
        <v>2002</v>
      </c>
      <c r="W283" s="56" t="s">
        <v>2003</v>
      </c>
      <c r="X283" s="56">
        <v>702000</v>
      </c>
      <c r="Y283" s="56">
        <v>624000</v>
      </c>
      <c r="Z283" s="56">
        <v>546000</v>
      </c>
      <c r="AA283" s="56" t="s">
        <v>2810</v>
      </c>
      <c r="AB283" s="56" t="s">
        <v>2810</v>
      </c>
      <c r="AC283" s="56" t="s">
        <v>2810</v>
      </c>
      <c r="AH283" s="56">
        <v>780000</v>
      </c>
      <c r="AP283" s="56">
        <v>780000</v>
      </c>
      <c r="AQ283" s="56" t="s">
        <v>2701</v>
      </c>
      <c r="AS283" s="56" t="s">
        <v>2811</v>
      </c>
      <c r="AT283" s="56">
        <v>8470810</v>
      </c>
    </row>
    <row r="284" spans="1:46" x14ac:dyDescent="0.35">
      <c r="A284" s="56" t="s">
        <v>952</v>
      </c>
      <c r="B284" s="56">
        <v>8470810</v>
      </c>
      <c r="C284" s="56" t="s">
        <v>452</v>
      </c>
      <c r="D284" s="56">
        <v>427810</v>
      </c>
      <c r="E284" s="56" t="s">
        <v>459</v>
      </c>
      <c r="F284" s="56" t="str">
        <f t="shared" si="4"/>
        <v>847.8470810.1.427810.000000.847001.200179</v>
      </c>
      <c r="G284" s="56" t="s">
        <v>21</v>
      </c>
      <c r="H284" s="56">
        <v>847001</v>
      </c>
      <c r="I284" s="56" t="s">
        <v>23</v>
      </c>
      <c r="J284" s="56">
        <v>200179</v>
      </c>
      <c r="N284" s="56" t="s">
        <v>2708</v>
      </c>
      <c r="O284" s="56">
        <v>6509</v>
      </c>
      <c r="R284" s="56" t="s">
        <v>2812</v>
      </c>
      <c r="S284" s="56">
        <v>1</v>
      </c>
      <c r="T284" s="56">
        <v>20000</v>
      </c>
      <c r="U284" s="56">
        <v>20000</v>
      </c>
      <c r="V284" s="56" t="s">
        <v>2002</v>
      </c>
      <c r="W284" s="56" t="s">
        <v>2003</v>
      </c>
      <c r="X284" s="56">
        <v>18000</v>
      </c>
      <c r="Y284" s="56">
        <v>16000</v>
      </c>
      <c r="Z284" s="56">
        <v>14000</v>
      </c>
      <c r="AA284" s="56" t="s">
        <v>2813</v>
      </c>
      <c r="AB284" s="56" t="s">
        <v>2813</v>
      </c>
      <c r="AC284" s="56" t="s">
        <v>2813</v>
      </c>
      <c r="AH284" s="56">
        <v>20000</v>
      </c>
      <c r="AP284" s="56">
        <v>20000</v>
      </c>
      <c r="AQ284" s="56" t="s">
        <v>2701</v>
      </c>
      <c r="AS284" s="56" t="s">
        <v>2811</v>
      </c>
      <c r="AT284" s="56">
        <v>8470810</v>
      </c>
    </row>
    <row r="285" spans="1:46" x14ac:dyDescent="0.35">
      <c r="A285" s="56" t="s">
        <v>952</v>
      </c>
      <c r="B285" s="56">
        <v>8470810</v>
      </c>
      <c r="C285" s="56" t="s">
        <v>452</v>
      </c>
      <c r="D285" s="56">
        <v>427850</v>
      </c>
      <c r="E285" s="56" t="s">
        <v>462</v>
      </c>
      <c r="F285" s="56" t="str">
        <f t="shared" si="4"/>
        <v>847.8470810.1.427850.000000.847001.200179</v>
      </c>
      <c r="G285" s="56" t="s">
        <v>21</v>
      </c>
      <c r="H285" s="56">
        <v>847001</v>
      </c>
      <c r="I285" s="56" t="s">
        <v>23</v>
      </c>
      <c r="J285" s="56">
        <v>200179</v>
      </c>
      <c r="K285" s="56">
        <v>6146326.8899999997</v>
      </c>
      <c r="L285" s="56">
        <v>2112872</v>
      </c>
      <c r="M285" s="56">
        <v>2112872</v>
      </c>
      <c r="N285" s="56" t="s">
        <v>2708</v>
      </c>
      <c r="O285" s="56">
        <v>6509</v>
      </c>
      <c r="R285" s="56" t="s">
        <v>2814</v>
      </c>
      <c r="S285" s="56">
        <v>1</v>
      </c>
      <c r="T285" s="56">
        <v>1802028</v>
      </c>
      <c r="U285" s="56">
        <v>1802028</v>
      </c>
      <c r="V285" s="56" t="s">
        <v>2002</v>
      </c>
      <c r="W285" s="56" t="s">
        <v>2003</v>
      </c>
      <c r="X285" s="56">
        <v>1621825.2</v>
      </c>
      <c r="Y285" s="56">
        <v>1441622.4000000001</v>
      </c>
      <c r="Z285" s="56">
        <v>1261419.5999999999</v>
      </c>
      <c r="AA285" s="56" t="s">
        <v>2815</v>
      </c>
      <c r="AB285" s="56" t="s">
        <v>2815</v>
      </c>
      <c r="AC285" s="56" t="s">
        <v>2815</v>
      </c>
      <c r="AD285" s="56">
        <v>150169</v>
      </c>
      <c r="AE285" s="56">
        <v>150169</v>
      </c>
      <c r="AF285" s="56">
        <v>150169</v>
      </c>
      <c r="AG285" s="56">
        <v>150169</v>
      </c>
      <c r="AH285" s="56">
        <v>150169</v>
      </c>
      <c r="AI285" s="56">
        <v>150169</v>
      </c>
      <c r="AJ285" s="56">
        <v>150169</v>
      </c>
      <c r="AK285" s="56">
        <v>150169</v>
      </c>
      <c r="AL285" s="56">
        <v>150169</v>
      </c>
      <c r="AM285" s="56">
        <v>150169</v>
      </c>
      <c r="AN285" s="56">
        <v>150169</v>
      </c>
      <c r="AO285" s="56">
        <v>150169</v>
      </c>
      <c r="AP285" s="56">
        <v>1802028</v>
      </c>
      <c r="AQ285" s="56" t="s">
        <v>2701</v>
      </c>
      <c r="AS285" s="56" t="s">
        <v>2816</v>
      </c>
      <c r="AT285" s="56">
        <v>8470810</v>
      </c>
    </row>
    <row r="286" spans="1:46" x14ac:dyDescent="0.35">
      <c r="A286" s="56" t="s">
        <v>952</v>
      </c>
      <c r="B286" s="56">
        <v>8470810</v>
      </c>
      <c r="C286" s="56" t="s">
        <v>452</v>
      </c>
      <c r="D286" s="56">
        <v>427850</v>
      </c>
      <c r="E286" s="56" t="s">
        <v>462</v>
      </c>
      <c r="F286" s="56" t="str">
        <f t="shared" si="4"/>
        <v>847.8470810.1.427850.000000.847001.200179</v>
      </c>
      <c r="G286" s="56" t="s">
        <v>21</v>
      </c>
      <c r="H286" s="56">
        <v>847001</v>
      </c>
      <c r="I286" s="56" t="s">
        <v>23</v>
      </c>
      <c r="J286" s="56">
        <v>200179</v>
      </c>
      <c r="N286" s="56" t="s">
        <v>2708</v>
      </c>
      <c r="O286" s="56">
        <v>6509</v>
      </c>
      <c r="R286" s="56" t="s">
        <v>2817</v>
      </c>
      <c r="S286" s="56">
        <v>1</v>
      </c>
      <c r="T286" s="56">
        <v>216000</v>
      </c>
      <c r="U286" s="56">
        <v>216000</v>
      </c>
      <c r="V286" s="56" t="s">
        <v>2002</v>
      </c>
      <c r="W286" s="56" t="s">
        <v>2003</v>
      </c>
      <c r="X286" s="56">
        <v>194400</v>
      </c>
      <c r="Y286" s="56">
        <v>172800</v>
      </c>
      <c r="Z286" s="56">
        <v>151200</v>
      </c>
      <c r="AA286" s="56" t="s">
        <v>2815</v>
      </c>
      <c r="AB286" s="56" t="s">
        <v>2815</v>
      </c>
      <c r="AC286" s="56" t="s">
        <v>2815</v>
      </c>
      <c r="AD286" s="56">
        <v>18000</v>
      </c>
      <c r="AE286" s="56">
        <v>18000</v>
      </c>
      <c r="AF286" s="56">
        <v>18000</v>
      </c>
      <c r="AG286" s="56">
        <v>18000</v>
      </c>
      <c r="AH286" s="56">
        <v>18000</v>
      </c>
      <c r="AI286" s="56">
        <v>18000</v>
      </c>
      <c r="AJ286" s="56">
        <v>18000</v>
      </c>
      <c r="AK286" s="56">
        <v>18000</v>
      </c>
      <c r="AL286" s="56">
        <v>18000</v>
      </c>
      <c r="AM286" s="56">
        <v>18000</v>
      </c>
      <c r="AN286" s="56">
        <v>18000</v>
      </c>
      <c r="AO286" s="56">
        <v>18000</v>
      </c>
      <c r="AP286" s="56">
        <v>216000</v>
      </c>
      <c r="AQ286" s="56" t="s">
        <v>2701</v>
      </c>
      <c r="AS286" s="56" t="s">
        <v>2818</v>
      </c>
      <c r="AT286" s="56">
        <v>8470810</v>
      </c>
    </row>
    <row r="287" spans="1:46" x14ac:dyDescent="0.35">
      <c r="A287" s="56" t="s">
        <v>952</v>
      </c>
      <c r="B287" s="56">
        <v>8470810</v>
      </c>
      <c r="C287" s="56" t="s">
        <v>452</v>
      </c>
      <c r="D287" s="56">
        <v>427850</v>
      </c>
      <c r="E287" s="56" t="s">
        <v>462</v>
      </c>
      <c r="F287" s="56" t="str">
        <f t="shared" si="4"/>
        <v>847.8470810.1.427850.000000.847001.200179</v>
      </c>
      <c r="G287" s="56" t="s">
        <v>21</v>
      </c>
      <c r="H287" s="56">
        <v>847001</v>
      </c>
      <c r="I287" s="56" t="s">
        <v>23</v>
      </c>
      <c r="J287" s="56">
        <v>200179</v>
      </c>
      <c r="K287" s="56">
        <v>0</v>
      </c>
      <c r="L287" s="56">
        <v>1716216</v>
      </c>
      <c r="M287" s="56">
        <v>1716216</v>
      </c>
      <c r="N287" s="56" t="s">
        <v>2708</v>
      </c>
      <c r="O287" s="56">
        <v>6509</v>
      </c>
      <c r="R287" s="56" t="s">
        <v>2819</v>
      </c>
      <c r="S287" s="56">
        <v>1</v>
      </c>
      <c r="T287" s="56">
        <v>600000</v>
      </c>
      <c r="U287" s="56">
        <v>600000</v>
      </c>
      <c r="V287" s="56" t="s">
        <v>2002</v>
      </c>
      <c r="W287" s="56" t="s">
        <v>2003</v>
      </c>
      <c r="X287" s="56">
        <v>540000</v>
      </c>
      <c r="Y287" s="56">
        <v>480000</v>
      </c>
      <c r="Z287" s="56">
        <v>420000</v>
      </c>
      <c r="AA287" s="56" t="s">
        <v>2815</v>
      </c>
      <c r="AB287" s="56" t="s">
        <v>2815</v>
      </c>
      <c r="AC287" s="56" t="s">
        <v>2815</v>
      </c>
      <c r="AD287" s="56">
        <v>50000</v>
      </c>
      <c r="AE287" s="56">
        <v>50000</v>
      </c>
      <c r="AF287" s="56">
        <v>50000</v>
      </c>
      <c r="AG287" s="56">
        <v>50000</v>
      </c>
      <c r="AH287" s="56">
        <v>50000</v>
      </c>
      <c r="AI287" s="56">
        <v>50000</v>
      </c>
      <c r="AJ287" s="56">
        <v>50000</v>
      </c>
      <c r="AK287" s="56">
        <v>50000</v>
      </c>
      <c r="AL287" s="56">
        <v>50000</v>
      </c>
      <c r="AM287" s="56">
        <v>50000</v>
      </c>
      <c r="AN287" s="56">
        <v>50000</v>
      </c>
      <c r="AO287" s="56">
        <v>50000</v>
      </c>
      <c r="AP287" s="56">
        <v>600000</v>
      </c>
      <c r="AQ287" s="56" t="s">
        <v>2701</v>
      </c>
      <c r="AS287" s="56" t="s">
        <v>2818</v>
      </c>
      <c r="AT287" s="56">
        <v>8470810</v>
      </c>
    </row>
    <row r="288" spans="1:46" x14ac:dyDescent="0.35">
      <c r="A288" s="56" t="s">
        <v>952</v>
      </c>
      <c r="B288" s="56">
        <v>8470810</v>
      </c>
      <c r="C288" s="56" t="s">
        <v>452</v>
      </c>
      <c r="D288" s="56">
        <v>428090</v>
      </c>
      <c r="E288" s="56" t="s">
        <v>52</v>
      </c>
      <c r="F288" s="56" t="str">
        <f t="shared" si="4"/>
        <v>847.8470810.1.428090.000000.847001.200179</v>
      </c>
      <c r="G288" s="56" t="s">
        <v>21</v>
      </c>
      <c r="H288" s="56">
        <v>847001</v>
      </c>
      <c r="I288" s="56" t="s">
        <v>23</v>
      </c>
      <c r="J288" s="56">
        <v>200179</v>
      </c>
      <c r="K288" s="56">
        <v>11500</v>
      </c>
      <c r="L288" s="56">
        <v>11500</v>
      </c>
      <c r="N288" s="56" t="s">
        <v>2820</v>
      </c>
      <c r="O288" s="56">
        <v>60</v>
      </c>
      <c r="R288" s="56" t="s">
        <v>2821</v>
      </c>
      <c r="S288" s="56">
        <v>1</v>
      </c>
      <c r="T288" s="56">
        <v>11500</v>
      </c>
      <c r="U288" s="56">
        <v>11500</v>
      </c>
      <c r="V288" s="56" t="s">
        <v>2002</v>
      </c>
      <c r="W288" s="56" t="s">
        <v>2003</v>
      </c>
      <c r="X288" s="56">
        <v>10350</v>
      </c>
      <c r="Y288" s="56">
        <v>9200</v>
      </c>
      <c r="Z288" s="56">
        <v>8049.9999999999991</v>
      </c>
      <c r="AA288" s="56" t="s">
        <v>2822</v>
      </c>
      <c r="AB288" s="56" t="s">
        <v>2822</v>
      </c>
      <c r="AC288" s="56" t="s">
        <v>2822</v>
      </c>
      <c r="AH288" s="56">
        <v>5750</v>
      </c>
      <c r="AL288" s="56">
        <v>5750</v>
      </c>
      <c r="AP288" s="56">
        <v>11500</v>
      </c>
      <c r="AQ288" s="56" t="s">
        <v>2697</v>
      </c>
      <c r="AS288" s="56" t="s">
        <v>2823</v>
      </c>
      <c r="AT288" s="56">
        <v>8470810</v>
      </c>
    </row>
    <row r="289" spans="1:46" x14ac:dyDescent="0.35">
      <c r="A289" s="56" t="s">
        <v>952</v>
      </c>
      <c r="B289" s="56">
        <v>8470810</v>
      </c>
      <c r="C289" s="56" t="s">
        <v>452</v>
      </c>
      <c r="D289" s="56">
        <v>430230</v>
      </c>
      <c r="E289" s="56" t="s">
        <v>467</v>
      </c>
      <c r="F289" s="56" t="str">
        <f t="shared" si="4"/>
        <v>847.8470810.1.430230.000000.847001.200179</v>
      </c>
      <c r="G289" s="56" t="s">
        <v>21</v>
      </c>
      <c r="H289" s="56">
        <v>847001</v>
      </c>
      <c r="I289" s="56" t="s">
        <v>23</v>
      </c>
      <c r="J289" s="56">
        <v>200179</v>
      </c>
      <c r="K289" s="56">
        <v>1425417.5</v>
      </c>
      <c r="L289" s="56">
        <v>2044000</v>
      </c>
      <c r="M289" s="56">
        <v>2044000</v>
      </c>
      <c r="N289" s="56" t="s">
        <v>2765</v>
      </c>
      <c r="O289" s="56">
        <v>280</v>
      </c>
      <c r="P289" s="56" t="s">
        <v>2825</v>
      </c>
      <c r="Q289" s="56">
        <v>4</v>
      </c>
      <c r="R289" s="56" t="s">
        <v>2826</v>
      </c>
      <c r="S289" s="56">
        <v>1</v>
      </c>
      <c r="T289" s="56">
        <v>414867</v>
      </c>
      <c r="U289" s="56">
        <v>414867</v>
      </c>
      <c r="V289" s="56" t="s">
        <v>2002</v>
      </c>
      <c r="W289" s="56" t="s">
        <v>2003</v>
      </c>
      <c r="X289" s="56">
        <v>373380.3</v>
      </c>
      <c r="Y289" s="56">
        <v>331893.60000000003</v>
      </c>
      <c r="Z289" s="56">
        <v>290406.89999999997</v>
      </c>
      <c r="AA289" s="56" t="s">
        <v>2827</v>
      </c>
      <c r="AB289" s="56" t="s">
        <v>2827</v>
      </c>
      <c r="AC289" s="56" t="s">
        <v>2827</v>
      </c>
      <c r="AL289" s="56">
        <v>414867</v>
      </c>
      <c r="AP289" s="56">
        <v>414867</v>
      </c>
      <c r="AQ289" s="56" t="s">
        <v>2701</v>
      </c>
      <c r="AS289" s="56" t="s">
        <v>2828</v>
      </c>
      <c r="AT289" s="56">
        <v>8470810</v>
      </c>
    </row>
    <row r="290" spans="1:46" x14ac:dyDescent="0.35">
      <c r="A290" s="56" t="s">
        <v>952</v>
      </c>
      <c r="B290" s="56">
        <v>8470810</v>
      </c>
      <c r="C290" s="56" t="s">
        <v>452</v>
      </c>
      <c r="D290" s="56">
        <v>430230</v>
      </c>
      <c r="E290" s="56" t="s">
        <v>467</v>
      </c>
      <c r="F290" s="56" t="str">
        <f t="shared" si="4"/>
        <v>847.8470810.1.430230.000000.847001.200179</v>
      </c>
      <c r="G290" s="56" t="s">
        <v>21</v>
      </c>
      <c r="H290" s="56">
        <v>847001</v>
      </c>
      <c r="I290" s="56" t="s">
        <v>23</v>
      </c>
      <c r="J290" s="56">
        <v>200179</v>
      </c>
      <c r="N290" s="56" t="s">
        <v>2765</v>
      </c>
      <c r="O290" s="56">
        <v>215</v>
      </c>
      <c r="P290" s="56" t="s">
        <v>2825</v>
      </c>
      <c r="Q290" s="56">
        <v>4</v>
      </c>
      <c r="R290" s="56" t="s">
        <v>2829</v>
      </c>
      <c r="S290" s="56">
        <v>1</v>
      </c>
      <c r="T290" s="56">
        <v>310050</v>
      </c>
      <c r="U290" s="56">
        <v>310050</v>
      </c>
      <c r="V290" s="56" t="s">
        <v>2002</v>
      </c>
      <c r="W290" s="56" t="s">
        <v>2003</v>
      </c>
      <c r="X290" s="56">
        <v>279045</v>
      </c>
      <c r="Y290" s="56">
        <v>248040</v>
      </c>
      <c r="Z290" s="56">
        <v>217035</v>
      </c>
      <c r="AA290" s="56" t="s">
        <v>2827</v>
      </c>
      <c r="AB290" s="56" t="s">
        <v>2827</v>
      </c>
      <c r="AC290" s="56" t="s">
        <v>2827</v>
      </c>
      <c r="AL290" s="56">
        <v>310050</v>
      </c>
      <c r="AP290" s="56">
        <v>310050</v>
      </c>
      <c r="AQ290" s="56" t="s">
        <v>2701</v>
      </c>
      <c r="AS290" s="56" t="s">
        <v>2830</v>
      </c>
      <c r="AT290" s="56">
        <v>8470810</v>
      </c>
    </row>
    <row r="291" spans="1:46" x14ac:dyDescent="0.35">
      <c r="A291" s="56" t="s">
        <v>952</v>
      </c>
      <c r="B291" s="56">
        <v>8470810</v>
      </c>
      <c r="C291" s="56" t="s">
        <v>452</v>
      </c>
      <c r="D291" s="56">
        <v>430230</v>
      </c>
      <c r="E291" s="56" t="s">
        <v>467</v>
      </c>
      <c r="F291" s="56" t="str">
        <f t="shared" si="4"/>
        <v>847.8470810.1.430230.000000.847001.200179</v>
      </c>
      <c r="G291" s="56" t="s">
        <v>21</v>
      </c>
      <c r="H291" s="56">
        <v>847001</v>
      </c>
      <c r="I291" s="56" t="s">
        <v>23</v>
      </c>
      <c r="J291" s="56">
        <v>200179</v>
      </c>
      <c r="N291" s="56" t="s">
        <v>2765</v>
      </c>
      <c r="O291" s="56">
        <v>200</v>
      </c>
      <c r="P291" s="56" t="s">
        <v>2825</v>
      </c>
      <c r="Q291" s="56">
        <v>4</v>
      </c>
      <c r="R291" s="56" t="s">
        <v>2831</v>
      </c>
      <c r="S291" s="56">
        <v>1</v>
      </c>
      <c r="T291" s="56">
        <v>296400</v>
      </c>
      <c r="U291" s="56">
        <v>296400</v>
      </c>
      <c r="V291" s="56" t="s">
        <v>2002</v>
      </c>
      <c r="W291" s="56" t="s">
        <v>2003</v>
      </c>
      <c r="X291" s="56">
        <v>266760</v>
      </c>
      <c r="Y291" s="56">
        <v>237120</v>
      </c>
      <c r="Z291" s="56">
        <v>207480</v>
      </c>
      <c r="AA291" s="56" t="s">
        <v>2832</v>
      </c>
      <c r="AB291" s="56" t="s">
        <v>2832</v>
      </c>
      <c r="AC291" s="56" t="s">
        <v>2832</v>
      </c>
      <c r="AH291" s="56">
        <v>296400</v>
      </c>
      <c r="AP291" s="56">
        <v>296400</v>
      </c>
      <c r="AQ291" s="56" t="s">
        <v>2701</v>
      </c>
      <c r="AS291" s="56" t="s">
        <v>2833</v>
      </c>
      <c r="AT291" s="56">
        <v>8470810</v>
      </c>
    </row>
    <row r="292" spans="1:46" x14ac:dyDescent="0.35">
      <c r="A292" s="56" t="s">
        <v>952</v>
      </c>
      <c r="B292" s="56">
        <v>8470810</v>
      </c>
      <c r="C292" s="56" t="s">
        <v>452</v>
      </c>
      <c r="D292" s="56">
        <v>432205</v>
      </c>
      <c r="E292" s="56" t="s">
        <v>470</v>
      </c>
      <c r="F292" s="56" t="str">
        <f t="shared" si="4"/>
        <v>847.8470810.1.432205.000000.847001.200179</v>
      </c>
      <c r="G292" s="56" t="s">
        <v>21</v>
      </c>
      <c r="H292" s="56">
        <v>847001</v>
      </c>
      <c r="I292" s="56" t="s">
        <v>23</v>
      </c>
      <c r="J292" s="56">
        <v>200179</v>
      </c>
      <c r="K292" s="56">
        <v>16771028.85</v>
      </c>
      <c r="L292" s="56">
        <v>14436370</v>
      </c>
      <c r="M292" s="56">
        <v>14436370</v>
      </c>
      <c r="N292" s="56" t="s">
        <v>2835</v>
      </c>
      <c r="O292" s="56">
        <v>116</v>
      </c>
      <c r="R292" s="56" t="s">
        <v>2836</v>
      </c>
      <c r="S292" s="56">
        <v>1</v>
      </c>
      <c r="T292" s="56">
        <v>300000</v>
      </c>
      <c r="U292" s="56">
        <v>300000</v>
      </c>
      <c r="V292" s="56" t="s">
        <v>2002</v>
      </c>
      <c r="W292" s="56" t="s">
        <v>2122</v>
      </c>
      <c r="X292" s="56">
        <v>270000</v>
      </c>
      <c r="Y292" s="56">
        <v>240000</v>
      </c>
      <c r="Z292" s="56">
        <v>210000</v>
      </c>
      <c r="AA292" s="56" t="s">
        <v>2837</v>
      </c>
      <c r="AB292" s="56" t="s">
        <v>2837</v>
      </c>
      <c r="AC292" s="56" t="s">
        <v>2837</v>
      </c>
      <c r="AH292" s="56">
        <v>300000</v>
      </c>
      <c r="AP292" s="56">
        <v>300000</v>
      </c>
      <c r="AQ292" s="56" t="s">
        <v>2701</v>
      </c>
      <c r="AS292" s="56" t="s">
        <v>2838</v>
      </c>
      <c r="AT292" s="56">
        <v>8470810</v>
      </c>
    </row>
    <row r="293" spans="1:46" x14ac:dyDescent="0.35">
      <c r="A293" s="56" t="s">
        <v>952</v>
      </c>
      <c r="B293" s="56">
        <v>8470810</v>
      </c>
      <c r="C293" s="56" t="s">
        <v>452</v>
      </c>
      <c r="D293" s="56">
        <v>432205</v>
      </c>
      <c r="E293" s="56" t="s">
        <v>470</v>
      </c>
      <c r="F293" s="56" t="str">
        <f t="shared" si="4"/>
        <v>847.8470810.1.432205.000000.847001.200179</v>
      </c>
      <c r="G293" s="56" t="s">
        <v>21</v>
      </c>
      <c r="H293" s="56">
        <v>847001</v>
      </c>
      <c r="I293" s="56" t="s">
        <v>23</v>
      </c>
      <c r="J293" s="56">
        <v>200179</v>
      </c>
      <c r="N293" s="56" t="s">
        <v>2025</v>
      </c>
      <c r="O293" s="56">
        <v>5196</v>
      </c>
      <c r="R293" s="56" t="s">
        <v>2839</v>
      </c>
      <c r="S293" s="56">
        <v>1</v>
      </c>
      <c r="T293" s="56">
        <v>255000</v>
      </c>
      <c r="U293" s="56">
        <v>255000</v>
      </c>
      <c r="V293" s="56" t="s">
        <v>2002</v>
      </c>
      <c r="W293" s="56" t="s">
        <v>2122</v>
      </c>
      <c r="X293" s="56">
        <v>229500</v>
      </c>
      <c r="Y293" s="56">
        <v>204000</v>
      </c>
      <c r="Z293" s="56">
        <v>178500</v>
      </c>
      <c r="AA293" s="56" t="s">
        <v>2840</v>
      </c>
      <c r="AB293" s="56" t="s">
        <v>2840</v>
      </c>
      <c r="AC293" s="56" t="s">
        <v>2840</v>
      </c>
      <c r="AH293" s="56">
        <v>255000</v>
      </c>
      <c r="AP293" s="56">
        <v>255000</v>
      </c>
      <c r="AQ293" s="56" t="s">
        <v>2701</v>
      </c>
      <c r="AS293" s="56" t="s">
        <v>2841</v>
      </c>
      <c r="AT293" s="56">
        <v>8470810</v>
      </c>
    </row>
    <row r="294" spans="1:46" x14ac:dyDescent="0.35">
      <c r="A294" s="56" t="s">
        <v>952</v>
      </c>
      <c r="B294" s="56">
        <v>8470810</v>
      </c>
      <c r="C294" s="56" t="s">
        <v>452</v>
      </c>
      <c r="D294" s="56">
        <v>432205</v>
      </c>
      <c r="E294" s="56" t="s">
        <v>470</v>
      </c>
      <c r="F294" s="56" t="str">
        <f t="shared" si="4"/>
        <v>847.8470810.1.432205.000000.847001.200179</v>
      </c>
      <c r="G294" s="56" t="s">
        <v>21</v>
      </c>
      <c r="H294" s="56">
        <v>847001</v>
      </c>
      <c r="I294" s="56" t="s">
        <v>23</v>
      </c>
      <c r="J294" s="56">
        <v>200179</v>
      </c>
      <c r="N294" s="56" t="s">
        <v>2708</v>
      </c>
      <c r="O294" s="56">
        <v>6509</v>
      </c>
      <c r="R294" s="56" t="s">
        <v>2842</v>
      </c>
      <c r="S294" s="56">
        <v>1</v>
      </c>
      <c r="T294" s="56">
        <v>400000</v>
      </c>
      <c r="U294" s="56">
        <v>400000</v>
      </c>
      <c r="V294" s="56" t="s">
        <v>2002</v>
      </c>
      <c r="W294" s="56" t="s">
        <v>2122</v>
      </c>
      <c r="X294" s="56">
        <v>360000</v>
      </c>
      <c r="Y294" s="56">
        <v>320000</v>
      </c>
      <c r="Z294" s="56">
        <v>280000</v>
      </c>
      <c r="AA294" s="56" t="s">
        <v>2843</v>
      </c>
      <c r="AB294" s="56" t="s">
        <v>2843</v>
      </c>
      <c r="AC294" s="56" t="s">
        <v>2843</v>
      </c>
      <c r="AH294" s="56">
        <v>400000</v>
      </c>
      <c r="AP294" s="56">
        <v>400000</v>
      </c>
      <c r="AQ294" s="56" t="s">
        <v>2701</v>
      </c>
      <c r="AS294" s="56" t="s">
        <v>2844</v>
      </c>
      <c r="AT294" s="56">
        <v>8470810</v>
      </c>
    </row>
    <row r="295" spans="1:46" x14ac:dyDescent="0.35">
      <c r="A295" s="56" t="s">
        <v>952</v>
      </c>
      <c r="B295" s="56">
        <v>8470810</v>
      </c>
      <c r="C295" s="56" t="s">
        <v>452</v>
      </c>
      <c r="D295" s="56">
        <v>432205</v>
      </c>
      <c r="E295" s="56" t="s">
        <v>470</v>
      </c>
      <c r="F295" s="56" t="str">
        <f t="shared" si="4"/>
        <v>847.8470810.1.432205.000000.847001.200179</v>
      </c>
      <c r="G295" s="56" t="s">
        <v>21</v>
      </c>
      <c r="H295" s="56">
        <v>847001</v>
      </c>
      <c r="I295" s="56" t="s">
        <v>23</v>
      </c>
      <c r="J295" s="56">
        <v>200179</v>
      </c>
      <c r="N295" s="56" t="s">
        <v>2708</v>
      </c>
      <c r="O295" s="56">
        <v>6509</v>
      </c>
      <c r="R295" s="56" t="s">
        <v>2845</v>
      </c>
      <c r="S295" s="56">
        <v>1</v>
      </c>
      <c r="T295" s="56">
        <v>370000</v>
      </c>
      <c r="U295" s="56">
        <v>370000</v>
      </c>
      <c r="V295" s="56" t="s">
        <v>2002</v>
      </c>
      <c r="W295" s="56" t="s">
        <v>2122</v>
      </c>
      <c r="X295" s="56">
        <v>333000</v>
      </c>
      <c r="Y295" s="56">
        <v>296000</v>
      </c>
      <c r="Z295" s="56">
        <v>258999.99999999997</v>
      </c>
      <c r="AA295" s="56" t="s">
        <v>2846</v>
      </c>
      <c r="AB295" s="56" t="s">
        <v>2846</v>
      </c>
      <c r="AC295" s="56" t="s">
        <v>2846</v>
      </c>
      <c r="AH295" s="56">
        <v>370000</v>
      </c>
      <c r="AP295" s="56">
        <v>370000</v>
      </c>
      <c r="AQ295" s="56" t="s">
        <v>2701</v>
      </c>
      <c r="AS295" s="56" t="s">
        <v>2847</v>
      </c>
      <c r="AT295" s="56">
        <v>8470810</v>
      </c>
    </row>
    <row r="296" spans="1:46" x14ac:dyDescent="0.35">
      <c r="A296" s="56" t="s">
        <v>952</v>
      </c>
      <c r="B296" s="56">
        <v>8470810</v>
      </c>
      <c r="C296" s="56" t="s">
        <v>452</v>
      </c>
      <c r="D296" s="56">
        <v>432205</v>
      </c>
      <c r="E296" s="56" t="s">
        <v>470</v>
      </c>
      <c r="F296" s="56" t="str">
        <f t="shared" si="4"/>
        <v>847.8470810.1.432205.000000.847001.200179</v>
      </c>
      <c r="G296" s="56" t="s">
        <v>21</v>
      </c>
      <c r="H296" s="56">
        <v>847001</v>
      </c>
      <c r="I296" s="56" t="s">
        <v>23</v>
      </c>
      <c r="J296" s="56">
        <v>200179</v>
      </c>
      <c r="N296" s="56" t="s">
        <v>2765</v>
      </c>
      <c r="O296" s="56">
        <v>4600</v>
      </c>
      <c r="R296" s="56" t="s">
        <v>2848</v>
      </c>
      <c r="S296" s="56">
        <v>1</v>
      </c>
      <c r="T296" s="56">
        <v>150000</v>
      </c>
      <c r="U296" s="56">
        <v>150000</v>
      </c>
      <c r="V296" s="56" t="s">
        <v>2002</v>
      </c>
      <c r="W296" s="56" t="s">
        <v>2122</v>
      </c>
      <c r="X296" s="56">
        <v>135000</v>
      </c>
      <c r="Y296" s="56">
        <v>120000</v>
      </c>
      <c r="Z296" s="56">
        <v>105000</v>
      </c>
      <c r="AA296" s="56" t="s">
        <v>2849</v>
      </c>
      <c r="AB296" s="56" t="s">
        <v>2849</v>
      </c>
      <c r="AC296" s="56" t="s">
        <v>2849</v>
      </c>
      <c r="AH296" s="56">
        <v>150000</v>
      </c>
      <c r="AP296" s="56">
        <v>150000</v>
      </c>
      <c r="AQ296" s="56" t="s">
        <v>2701</v>
      </c>
      <c r="AS296" s="56" t="s">
        <v>2850</v>
      </c>
      <c r="AT296" s="56">
        <v>8470810</v>
      </c>
    </row>
    <row r="297" spans="1:46" x14ac:dyDescent="0.35">
      <c r="A297" s="56" t="s">
        <v>952</v>
      </c>
      <c r="B297" s="56">
        <v>8470810</v>
      </c>
      <c r="C297" s="56" t="s">
        <v>452</v>
      </c>
      <c r="D297" s="56">
        <v>436120</v>
      </c>
      <c r="E297" s="56" t="s">
        <v>431</v>
      </c>
      <c r="F297" s="56" t="str">
        <f t="shared" si="4"/>
        <v>847.8470810.1.436120.000000.847001.200179</v>
      </c>
      <c r="G297" s="56" t="s">
        <v>21</v>
      </c>
      <c r="H297" s="56">
        <v>847001</v>
      </c>
      <c r="I297" s="56" t="s">
        <v>23</v>
      </c>
      <c r="J297" s="56">
        <v>200179</v>
      </c>
      <c r="K297" s="56">
        <v>0</v>
      </c>
      <c r="L297" s="56">
        <v>0</v>
      </c>
      <c r="U297" s="57">
        <v>0</v>
      </c>
      <c r="X297" s="56">
        <v>0</v>
      </c>
      <c r="Y297" s="56">
        <v>0</v>
      </c>
      <c r="Z297" s="56">
        <v>0</v>
      </c>
      <c r="AP297" s="56">
        <v>0</v>
      </c>
      <c r="AT297" s="56">
        <v>8470810</v>
      </c>
    </row>
    <row r="298" spans="1:46" x14ac:dyDescent="0.35">
      <c r="A298" s="56" t="s">
        <v>952</v>
      </c>
      <c r="B298" s="56">
        <v>8470810</v>
      </c>
      <c r="C298" s="56" t="s">
        <v>452</v>
      </c>
      <c r="D298" s="56">
        <v>492310</v>
      </c>
      <c r="E298" s="56" t="s">
        <v>871</v>
      </c>
      <c r="F298" s="56" t="str">
        <f t="shared" si="4"/>
        <v>847.8470810.1.492310.000000.847001.300180</v>
      </c>
      <c r="G298" s="56" t="s">
        <v>21</v>
      </c>
      <c r="H298" s="56">
        <v>847001</v>
      </c>
      <c r="I298" s="56" t="s">
        <v>863</v>
      </c>
      <c r="J298" s="56">
        <v>300180</v>
      </c>
      <c r="K298" s="56">
        <v>6308293.3799999999</v>
      </c>
      <c r="L298" s="56">
        <v>3472296</v>
      </c>
      <c r="M298" s="56">
        <v>3472296</v>
      </c>
      <c r="N298" s="56" t="s">
        <v>2835</v>
      </c>
      <c r="O298" s="56">
        <v>116</v>
      </c>
      <c r="R298" s="56" t="s">
        <v>2851</v>
      </c>
      <c r="S298" s="56">
        <v>1</v>
      </c>
      <c r="T298" s="56">
        <v>350000</v>
      </c>
      <c r="U298" s="56">
        <v>350000</v>
      </c>
      <c r="V298" s="56" t="s">
        <v>2002</v>
      </c>
      <c r="W298" s="56" t="s">
        <v>2122</v>
      </c>
      <c r="X298" s="56">
        <v>315000</v>
      </c>
      <c r="Y298" s="56">
        <v>280000</v>
      </c>
      <c r="Z298" s="56">
        <v>244999.99999999997</v>
      </c>
      <c r="AA298" s="56" t="s">
        <v>2852</v>
      </c>
      <c r="AB298" s="56" t="s">
        <v>2852</v>
      </c>
      <c r="AC298" s="56" t="s">
        <v>2852</v>
      </c>
      <c r="AH298" s="56">
        <v>350000</v>
      </c>
      <c r="AP298" s="56">
        <v>350000</v>
      </c>
      <c r="AQ298" s="56" t="s">
        <v>2701</v>
      </c>
      <c r="AS298" s="56" t="s">
        <v>2841</v>
      </c>
      <c r="AT298" s="56">
        <v>8470810</v>
      </c>
    </row>
    <row r="299" spans="1:46" x14ac:dyDescent="0.35">
      <c r="A299" s="56" t="s">
        <v>952</v>
      </c>
      <c r="B299" s="56">
        <v>8470810</v>
      </c>
      <c r="C299" s="56" t="s">
        <v>452</v>
      </c>
      <c r="D299" s="56">
        <v>492310</v>
      </c>
      <c r="E299" s="56" t="s">
        <v>871</v>
      </c>
      <c r="F299" s="56" t="str">
        <f t="shared" si="4"/>
        <v>847.8470810.1.492310.000000.847001.300180</v>
      </c>
      <c r="G299" s="56" t="s">
        <v>21</v>
      </c>
      <c r="H299" s="56">
        <v>847001</v>
      </c>
      <c r="I299" s="56" t="s">
        <v>863</v>
      </c>
      <c r="J299" s="56">
        <v>300180</v>
      </c>
      <c r="N299" s="56" t="s">
        <v>2025</v>
      </c>
      <c r="O299" s="56">
        <v>5196</v>
      </c>
      <c r="R299" s="56" t="s">
        <v>2853</v>
      </c>
      <c r="S299" s="56">
        <v>1</v>
      </c>
      <c r="T299" s="56">
        <v>355000</v>
      </c>
      <c r="U299" s="56">
        <v>355000</v>
      </c>
      <c r="V299" s="56" t="s">
        <v>2002</v>
      </c>
      <c r="W299" s="56" t="s">
        <v>2122</v>
      </c>
      <c r="X299" s="56">
        <v>319500</v>
      </c>
      <c r="Y299" s="56">
        <v>284000</v>
      </c>
      <c r="Z299" s="56">
        <v>248499.99999999997</v>
      </c>
      <c r="AA299" s="56" t="s">
        <v>2840</v>
      </c>
      <c r="AB299" s="56" t="s">
        <v>2840</v>
      </c>
      <c r="AC299" s="56" t="s">
        <v>2840</v>
      </c>
      <c r="AH299" s="56">
        <v>355000</v>
      </c>
      <c r="AP299" s="56">
        <v>355000</v>
      </c>
      <c r="AQ299" s="56" t="s">
        <v>2701</v>
      </c>
      <c r="AS299" s="56" t="s">
        <v>2841</v>
      </c>
      <c r="AT299" s="56">
        <v>8470810</v>
      </c>
    </row>
    <row r="300" spans="1:46" x14ac:dyDescent="0.35">
      <c r="A300" s="56" t="s">
        <v>952</v>
      </c>
      <c r="B300" s="56">
        <v>8470810</v>
      </c>
      <c r="C300" s="56" t="s">
        <v>452</v>
      </c>
      <c r="D300" s="56">
        <v>492310</v>
      </c>
      <c r="E300" s="56" t="s">
        <v>871</v>
      </c>
      <c r="F300" s="56" t="str">
        <f t="shared" si="4"/>
        <v>847.8470810.1.492310.000000.847001.300180</v>
      </c>
      <c r="G300" s="56" t="s">
        <v>21</v>
      </c>
      <c r="H300" s="56">
        <v>847001</v>
      </c>
      <c r="I300" s="56" t="s">
        <v>863</v>
      </c>
      <c r="J300" s="56">
        <v>300180</v>
      </c>
      <c r="N300" s="56" t="s">
        <v>2732</v>
      </c>
      <c r="O300" s="56">
        <v>610</v>
      </c>
      <c r="R300" s="56" t="s">
        <v>2854</v>
      </c>
      <c r="S300" s="56">
        <v>1</v>
      </c>
      <c r="T300" s="56">
        <v>2520000</v>
      </c>
      <c r="U300" s="56">
        <v>2520000</v>
      </c>
      <c r="V300" s="56" t="s">
        <v>2002</v>
      </c>
      <c r="W300" s="56" t="s">
        <v>2122</v>
      </c>
      <c r="X300" s="56">
        <v>2268000</v>
      </c>
      <c r="Y300" s="56">
        <v>2016000</v>
      </c>
      <c r="Z300" s="56">
        <v>1764000</v>
      </c>
      <c r="AA300" s="56" t="s">
        <v>2855</v>
      </c>
      <c r="AB300" s="56" t="s">
        <v>2855</v>
      </c>
      <c r="AC300" s="56" t="s">
        <v>2855</v>
      </c>
      <c r="AH300" s="56">
        <v>2520000</v>
      </c>
      <c r="AP300" s="56">
        <v>2520000</v>
      </c>
      <c r="AQ300" s="56" t="s">
        <v>2701</v>
      </c>
      <c r="AS300" s="56" t="s">
        <v>2856</v>
      </c>
      <c r="AT300" s="56">
        <v>8470810</v>
      </c>
    </row>
    <row r="301" spans="1:46" x14ac:dyDescent="0.35">
      <c r="A301" s="56" t="s">
        <v>952</v>
      </c>
      <c r="B301" s="56">
        <v>8470810</v>
      </c>
      <c r="C301" s="56" t="s">
        <v>452</v>
      </c>
      <c r="D301" s="56">
        <v>492310</v>
      </c>
      <c r="E301" s="56" t="s">
        <v>871</v>
      </c>
      <c r="F301" s="56" t="str">
        <f t="shared" si="4"/>
        <v>847.8470810.1.492310.000000.847001.300180</v>
      </c>
      <c r="G301" s="56" t="s">
        <v>21</v>
      </c>
      <c r="H301" s="56">
        <v>847001</v>
      </c>
      <c r="I301" s="56" t="s">
        <v>863</v>
      </c>
      <c r="J301" s="56">
        <v>300180</v>
      </c>
      <c r="N301" s="56" t="s">
        <v>2732</v>
      </c>
      <c r="O301" s="56">
        <v>6</v>
      </c>
      <c r="R301" s="56" t="s">
        <v>2857</v>
      </c>
      <c r="S301" s="56">
        <v>1</v>
      </c>
      <c r="T301" s="56">
        <v>110250</v>
      </c>
      <c r="U301" s="56">
        <v>110250</v>
      </c>
      <c r="V301" s="56" t="s">
        <v>2113</v>
      </c>
      <c r="W301" s="56" t="s">
        <v>2122</v>
      </c>
      <c r="X301" s="56">
        <v>99225</v>
      </c>
      <c r="Y301" s="56">
        <v>88200</v>
      </c>
      <c r="Z301" s="56">
        <v>77175</v>
      </c>
      <c r="AA301" s="56" t="s">
        <v>2858</v>
      </c>
      <c r="AB301" s="56" t="s">
        <v>2858</v>
      </c>
      <c r="AC301" s="56" t="s">
        <v>2858</v>
      </c>
      <c r="AI301" s="56">
        <v>110250</v>
      </c>
      <c r="AP301" s="56">
        <v>110250</v>
      </c>
      <c r="AQ301" s="56" t="s">
        <v>2701</v>
      </c>
      <c r="AS301" s="56" t="s">
        <v>2859</v>
      </c>
      <c r="AT301" s="56">
        <v>8470810</v>
      </c>
    </row>
    <row r="302" spans="1:46" x14ac:dyDescent="0.35">
      <c r="A302" s="56" t="s">
        <v>952</v>
      </c>
      <c r="B302" s="56">
        <v>8470810</v>
      </c>
      <c r="C302" s="56" t="s">
        <v>452</v>
      </c>
      <c r="D302" s="56">
        <v>492310</v>
      </c>
      <c r="E302" s="56" t="s">
        <v>871</v>
      </c>
      <c r="F302" s="56" t="str">
        <f t="shared" si="4"/>
        <v>847.8470810.1.492310.000000.847001.300180</v>
      </c>
      <c r="G302" s="56" t="s">
        <v>21</v>
      </c>
      <c r="H302" s="56">
        <v>847001</v>
      </c>
      <c r="I302" s="56" t="s">
        <v>863</v>
      </c>
      <c r="J302" s="56">
        <v>300180</v>
      </c>
      <c r="N302" s="56" t="s">
        <v>2732</v>
      </c>
      <c r="O302" s="56">
        <v>2</v>
      </c>
      <c r="R302" s="56" t="s">
        <v>2860</v>
      </c>
      <c r="S302" s="56">
        <v>1</v>
      </c>
      <c r="T302" s="56">
        <v>420000</v>
      </c>
      <c r="U302" s="56">
        <v>420000</v>
      </c>
      <c r="V302" s="56" t="s">
        <v>2002</v>
      </c>
      <c r="W302" s="56" t="s">
        <v>2122</v>
      </c>
      <c r="X302" s="56">
        <v>378000</v>
      </c>
      <c r="Y302" s="56">
        <v>336000</v>
      </c>
      <c r="Z302" s="56">
        <v>294000</v>
      </c>
      <c r="AA302" s="56" t="s">
        <v>2861</v>
      </c>
      <c r="AB302" s="56" t="s">
        <v>2861</v>
      </c>
      <c r="AC302" s="56" t="s">
        <v>2861</v>
      </c>
      <c r="AI302" s="56">
        <v>420000</v>
      </c>
      <c r="AP302" s="56">
        <v>420000</v>
      </c>
      <c r="AQ302" s="56" t="s">
        <v>2701</v>
      </c>
      <c r="AS302" s="56" t="s">
        <v>2850</v>
      </c>
      <c r="AT302" s="56">
        <v>8470810</v>
      </c>
    </row>
    <row r="303" spans="1:46" x14ac:dyDescent="0.35">
      <c r="A303" s="56" t="s">
        <v>952</v>
      </c>
      <c r="B303" s="56">
        <v>8470810</v>
      </c>
      <c r="C303" s="56" t="s">
        <v>452</v>
      </c>
      <c r="D303" s="56">
        <v>492310</v>
      </c>
      <c r="E303" s="56" t="s">
        <v>871</v>
      </c>
      <c r="F303" s="56" t="str">
        <f t="shared" si="4"/>
        <v>847.8470810.1.492310.000000.847001.300180</v>
      </c>
      <c r="G303" s="56" t="s">
        <v>21</v>
      </c>
      <c r="H303" s="56">
        <v>847001</v>
      </c>
      <c r="I303" s="56" t="s">
        <v>863</v>
      </c>
      <c r="J303" s="56">
        <v>300180</v>
      </c>
      <c r="N303" s="56" t="s">
        <v>2765</v>
      </c>
      <c r="O303" s="56">
        <v>40</v>
      </c>
      <c r="R303" s="56" t="s">
        <v>2862</v>
      </c>
      <c r="S303" s="56">
        <v>1</v>
      </c>
      <c r="T303" s="56">
        <v>316000</v>
      </c>
      <c r="U303" s="56">
        <v>316000</v>
      </c>
      <c r="V303" s="56" t="s">
        <v>2002</v>
      </c>
      <c r="W303" s="56" t="s">
        <v>2122</v>
      </c>
      <c r="X303" s="56">
        <v>284400</v>
      </c>
      <c r="Y303" s="56">
        <v>252800</v>
      </c>
      <c r="Z303" s="56">
        <v>221200</v>
      </c>
      <c r="AA303" s="56" t="s">
        <v>2863</v>
      </c>
      <c r="AB303" s="56" t="s">
        <v>2863</v>
      </c>
      <c r="AC303" s="56" t="s">
        <v>2863</v>
      </c>
      <c r="AI303" s="56">
        <v>316000</v>
      </c>
      <c r="AP303" s="56">
        <v>316000</v>
      </c>
      <c r="AQ303" s="56" t="s">
        <v>2701</v>
      </c>
      <c r="AS303" s="56" t="s">
        <v>2864</v>
      </c>
      <c r="AT303" s="56">
        <v>8470810</v>
      </c>
    </row>
    <row r="304" spans="1:46" x14ac:dyDescent="0.35">
      <c r="A304" s="56" t="s">
        <v>952</v>
      </c>
      <c r="B304" s="56">
        <v>8470810</v>
      </c>
      <c r="C304" s="56" t="s">
        <v>452</v>
      </c>
      <c r="D304" s="56">
        <v>495110</v>
      </c>
      <c r="E304" s="56" t="s">
        <v>889</v>
      </c>
      <c r="F304" s="56" t="str">
        <f t="shared" si="4"/>
        <v>847.8470810.1.495110.000000.847001.300180</v>
      </c>
      <c r="G304" s="56" t="s">
        <v>21</v>
      </c>
      <c r="H304" s="56">
        <v>847001</v>
      </c>
      <c r="I304" s="56" t="s">
        <v>863</v>
      </c>
      <c r="J304" s="56">
        <v>300180</v>
      </c>
      <c r="K304" s="56">
        <v>0</v>
      </c>
      <c r="L304" s="56">
        <v>800000</v>
      </c>
      <c r="M304" s="56">
        <v>800000</v>
      </c>
      <c r="N304" s="56" t="s">
        <v>2729</v>
      </c>
      <c r="O304" s="56">
        <v>20</v>
      </c>
      <c r="R304" s="56" t="s">
        <v>2865</v>
      </c>
      <c r="S304" s="56">
        <v>1</v>
      </c>
      <c r="T304" s="56">
        <v>350000</v>
      </c>
      <c r="U304" s="56">
        <v>350000</v>
      </c>
      <c r="V304" s="56" t="s">
        <v>2113</v>
      </c>
      <c r="W304" s="56" t="s">
        <v>2122</v>
      </c>
      <c r="X304" s="56">
        <v>315000</v>
      </c>
      <c r="Y304" s="56">
        <v>280000</v>
      </c>
      <c r="Z304" s="56">
        <v>244999.99999999997</v>
      </c>
      <c r="AA304" s="56" t="s">
        <v>2866</v>
      </c>
      <c r="AB304" s="56" t="s">
        <v>2866</v>
      </c>
      <c r="AC304" s="56" t="s">
        <v>2866</v>
      </c>
      <c r="AI304" s="56">
        <v>350000</v>
      </c>
      <c r="AP304" s="56">
        <v>350000</v>
      </c>
      <c r="AQ304" s="56" t="s">
        <v>2701</v>
      </c>
      <c r="AS304" s="56" t="s">
        <v>2867</v>
      </c>
      <c r="AT304" s="56">
        <v>8470810</v>
      </c>
    </row>
    <row r="305" spans="1:46" x14ac:dyDescent="0.35">
      <c r="A305" s="56" t="s">
        <v>952</v>
      </c>
      <c r="B305" s="56">
        <v>8470810</v>
      </c>
      <c r="C305" s="56" t="s">
        <v>452</v>
      </c>
      <c r="D305" s="56">
        <v>495110</v>
      </c>
      <c r="E305" s="56" t="s">
        <v>889</v>
      </c>
      <c r="F305" s="56" t="str">
        <f t="shared" si="4"/>
        <v>847.8470810.1.495110.000000.847001.300180</v>
      </c>
      <c r="G305" s="56" t="s">
        <v>21</v>
      </c>
      <c r="H305" s="56">
        <v>847001</v>
      </c>
      <c r="I305" s="56" t="s">
        <v>863</v>
      </c>
      <c r="J305" s="56">
        <v>300180</v>
      </c>
      <c r="N305" s="56" t="s">
        <v>2729</v>
      </c>
      <c r="O305" s="56">
        <v>20</v>
      </c>
      <c r="R305" s="56" t="s">
        <v>2868</v>
      </c>
      <c r="S305" s="56">
        <v>1</v>
      </c>
      <c r="T305" s="56">
        <v>320000</v>
      </c>
      <c r="U305" s="56">
        <v>320000</v>
      </c>
      <c r="V305" s="56" t="s">
        <v>2002</v>
      </c>
      <c r="W305" s="56" t="s">
        <v>2122</v>
      </c>
      <c r="X305" s="56">
        <v>288000</v>
      </c>
      <c r="Y305" s="56">
        <v>256000</v>
      </c>
      <c r="Z305" s="56">
        <v>224000</v>
      </c>
      <c r="AA305" s="56" t="s">
        <v>2866</v>
      </c>
      <c r="AB305" s="56" t="s">
        <v>2866</v>
      </c>
      <c r="AC305" s="56" t="s">
        <v>2866</v>
      </c>
      <c r="AI305" s="56">
        <v>320000</v>
      </c>
      <c r="AP305" s="56">
        <v>320000</v>
      </c>
      <c r="AQ305" s="56" t="s">
        <v>2701</v>
      </c>
      <c r="AS305" s="56" t="s">
        <v>2867</v>
      </c>
      <c r="AT305" s="56">
        <v>8470810</v>
      </c>
    </row>
    <row r="306" spans="1:46" x14ac:dyDescent="0.35">
      <c r="A306" s="56" t="s">
        <v>952</v>
      </c>
      <c r="B306" s="56">
        <v>8470810</v>
      </c>
      <c r="C306" s="56" t="s">
        <v>452</v>
      </c>
      <c r="D306" s="56">
        <v>495110</v>
      </c>
      <c r="E306" s="56" t="s">
        <v>889</v>
      </c>
      <c r="F306" s="56" t="str">
        <f t="shared" si="4"/>
        <v>847.8470810.1.495110.000000.847001.300180</v>
      </c>
      <c r="G306" s="56" t="s">
        <v>21</v>
      </c>
      <c r="H306" s="56">
        <v>847001</v>
      </c>
      <c r="I306" s="56" t="s">
        <v>863</v>
      </c>
      <c r="J306" s="56">
        <v>300180</v>
      </c>
      <c r="K306" s="56">
        <v>-380451</v>
      </c>
      <c r="N306" s="56" t="s">
        <v>2713</v>
      </c>
      <c r="O306" s="56">
        <v>5</v>
      </c>
      <c r="R306" s="56" t="s">
        <v>2869</v>
      </c>
      <c r="S306" s="56">
        <v>1</v>
      </c>
      <c r="T306" s="56">
        <v>180000</v>
      </c>
      <c r="U306" s="56">
        <v>180000</v>
      </c>
      <c r="V306" s="56" t="s">
        <v>2002</v>
      </c>
      <c r="W306" s="56" t="s">
        <v>2122</v>
      </c>
      <c r="X306" s="56">
        <v>162000</v>
      </c>
      <c r="Y306" s="56">
        <v>144000</v>
      </c>
      <c r="Z306" s="56">
        <v>125999.99999999999</v>
      </c>
      <c r="AA306" s="56" t="s">
        <v>2866</v>
      </c>
      <c r="AB306" s="56" t="s">
        <v>2866</v>
      </c>
      <c r="AC306" s="56" t="s">
        <v>2866</v>
      </c>
      <c r="AI306" s="56">
        <v>180000</v>
      </c>
      <c r="AP306" s="56">
        <v>180000</v>
      </c>
      <c r="AQ306" s="56" t="s">
        <v>2701</v>
      </c>
      <c r="AS306" s="56" t="s">
        <v>2870</v>
      </c>
      <c r="AT306" s="56">
        <v>8470810</v>
      </c>
    </row>
    <row r="307" spans="1:46" x14ac:dyDescent="0.35">
      <c r="A307" s="56" t="s">
        <v>952</v>
      </c>
      <c r="B307" s="56">
        <v>8470810</v>
      </c>
      <c r="C307" s="56" t="s">
        <v>452</v>
      </c>
      <c r="D307" s="56">
        <v>495110</v>
      </c>
      <c r="E307" s="56" t="s">
        <v>889</v>
      </c>
      <c r="F307" s="56" t="str">
        <f t="shared" si="4"/>
        <v>847.8470810.1.495110.000000.847001.300180</v>
      </c>
      <c r="G307" s="56" t="s">
        <v>21</v>
      </c>
      <c r="H307" s="56">
        <v>847001</v>
      </c>
      <c r="I307" s="56" t="s">
        <v>863</v>
      </c>
      <c r="J307" s="56">
        <v>300180</v>
      </c>
      <c r="N307" s="56" t="s">
        <v>2713</v>
      </c>
      <c r="O307" s="56">
        <v>3</v>
      </c>
      <c r="R307" s="56" t="s">
        <v>2871</v>
      </c>
      <c r="S307" s="56">
        <v>1</v>
      </c>
      <c r="T307" s="56">
        <v>90000</v>
      </c>
      <c r="U307" s="56">
        <v>90000</v>
      </c>
      <c r="V307" s="56" t="s">
        <v>2002</v>
      </c>
      <c r="W307" s="56" t="s">
        <v>2122</v>
      </c>
      <c r="X307" s="56">
        <v>81000</v>
      </c>
      <c r="Y307" s="56">
        <v>72000</v>
      </c>
      <c r="Z307" s="56">
        <v>62999.999999999993</v>
      </c>
      <c r="AA307" s="56" t="s">
        <v>2866</v>
      </c>
      <c r="AB307" s="56" t="s">
        <v>2866</v>
      </c>
      <c r="AC307" s="56" t="s">
        <v>2866</v>
      </c>
      <c r="AI307" s="56">
        <v>90000</v>
      </c>
      <c r="AP307" s="56">
        <v>90000</v>
      </c>
      <c r="AQ307" s="56" t="s">
        <v>2701</v>
      </c>
      <c r="AS307" s="56" t="s">
        <v>2867</v>
      </c>
      <c r="AT307" s="56">
        <v>8470810</v>
      </c>
    </row>
    <row r="308" spans="1:46" x14ac:dyDescent="0.35">
      <c r="A308" s="56" t="s">
        <v>953</v>
      </c>
      <c r="B308" s="56">
        <v>8470110</v>
      </c>
      <c r="C308" s="56" t="s">
        <v>16</v>
      </c>
      <c r="D308" s="56">
        <v>420550</v>
      </c>
      <c r="E308" s="56" t="s">
        <v>18</v>
      </c>
      <c r="F308" s="56" t="str">
        <f t="shared" si="4"/>
        <v>847.8470110.1.420550.000000.847001.200179</v>
      </c>
      <c r="G308" s="56" t="s">
        <v>2872</v>
      </c>
      <c r="H308" s="56">
        <v>847001</v>
      </c>
      <c r="I308" s="56" t="s">
        <v>23</v>
      </c>
      <c r="J308" s="56">
        <v>200179</v>
      </c>
      <c r="K308" s="56">
        <v>29118.02</v>
      </c>
      <c r="L308" s="56">
        <v>29119</v>
      </c>
      <c r="M308" s="56">
        <v>29000</v>
      </c>
      <c r="N308" s="56" t="s">
        <v>2098</v>
      </c>
      <c r="O308" s="56">
        <v>1</v>
      </c>
      <c r="R308" s="56" t="s">
        <v>2873</v>
      </c>
      <c r="S308" s="56">
        <v>1</v>
      </c>
      <c r="T308" s="57">
        <v>30000</v>
      </c>
      <c r="U308" s="57">
        <v>30000</v>
      </c>
      <c r="V308" s="56" t="s">
        <v>2113</v>
      </c>
      <c r="W308" s="56" t="s">
        <v>2122</v>
      </c>
      <c r="X308" s="56">
        <v>27000</v>
      </c>
      <c r="Y308" s="56">
        <v>24000</v>
      </c>
      <c r="Z308" s="56">
        <v>21000</v>
      </c>
      <c r="AA308" s="56" t="s">
        <v>2874</v>
      </c>
      <c r="AB308" s="56" t="s">
        <v>2874</v>
      </c>
      <c r="AC308" s="56" t="s">
        <v>2874</v>
      </c>
      <c r="AL308" s="56">
        <v>30000</v>
      </c>
      <c r="AM308" s="56">
        <v>0</v>
      </c>
      <c r="AN308" s="56">
        <v>0</v>
      </c>
      <c r="AP308" s="56">
        <v>30000</v>
      </c>
      <c r="AQ308" s="56" t="s">
        <v>2875</v>
      </c>
      <c r="AR308" s="56" t="s">
        <v>2876</v>
      </c>
      <c r="AS308" s="56" t="s">
        <v>2876</v>
      </c>
      <c r="AT308" s="56">
        <v>8470110</v>
      </c>
    </row>
    <row r="309" spans="1:46" x14ac:dyDescent="0.35">
      <c r="A309" s="56" t="s">
        <v>953</v>
      </c>
      <c r="B309" s="56">
        <v>8470110</v>
      </c>
      <c r="C309" s="56" t="s">
        <v>16</v>
      </c>
      <c r="D309" s="56">
        <v>420570</v>
      </c>
      <c r="E309" s="56" t="s">
        <v>25</v>
      </c>
      <c r="F309" s="56" t="str">
        <f t="shared" si="4"/>
        <v>847.8470110.1.420570.000000.847001.200179</v>
      </c>
      <c r="G309" s="56" t="s">
        <v>2872</v>
      </c>
      <c r="H309" s="56">
        <v>847001</v>
      </c>
      <c r="I309" s="56" t="s">
        <v>23</v>
      </c>
      <c r="J309" s="56">
        <v>200179</v>
      </c>
      <c r="K309" s="56">
        <v>0</v>
      </c>
      <c r="L309" s="56">
        <v>1</v>
      </c>
      <c r="M309" s="56">
        <v>1</v>
      </c>
      <c r="N309" s="56" t="s">
        <v>2098</v>
      </c>
      <c r="O309" s="56">
        <v>1</v>
      </c>
      <c r="R309" s="56" t="s">
        <v>2877</v>
      </c>
      <c r="S309" s="56">
        <v>1</v>
      </c>
      <c r="T309" s="56">
        <v>10000000</v>
      </c>
      <c r="U309" s="56">
        <v>10000000</v>
      </c>
      <c r="V309" s="56" t="s">
        <v>2113</v>
      </c>
      <c r="W309" s="56" t="s">
        <v>2122</v>
      </c>
      <c r="X309" s="56">
        <v>9000000</v>
      </c>
      <c r="Y309" s="56">
        <v>8000000</v>
      </c>
      <c r="Z309" s="56">
        <v>7000000</v>
      </c>
      <c r="AA309" s="56" t="s">
        <v>2874</v>
      </c>
      <c r="AB309" s="56" t="s">
        <v>2878</v>
      </c>
      <c r="AC309" s="56" t="s">
        <v>2878</v>
      </c>
      <c r="AG309" s="56">
        <v>7400000</v>
      </c>
      <c r="AN309" s="56">
        <v>2600000</v>
      </c>
      <c r="AP309" s="56">
        <v>10000000</v>
      </c>
      <c r="AQ309" s="56" t="s">
        <v>2875</v>
      </c>
      <c r="AR309" s="56" t="s">
        <v>2876</v>
      </c>
      <c r="AS309" s="56" t="s">
        <v>2879</v>
      </c>
      <c r="AT309" s="56">
        <v>8470110</v>
      </c>
    </row>
    <row r="310" spans="1:46" x14ac:dyDescent="0.35">
      <c r="A310" s="56" t="s">
        <v>953</v>
      </c>
      <c r="B310" s="56">
        <v>8470110</v>
      </c>
      <c r="C310" s="56" t="s">
        <v>16</v>
      </c>
      <c r="D310" s="56">
        <v>420900</v>
      </c>
      <c r="E310" s="56" t="s">
        <v>28</v>
      </c>
      <c r="F310" s="56" t="str">
        <f t="shared" si="4"/>
        <v>847.8470110.1.420900.000000.847001.200179</v>
      </c>
      <c r="G310" s="56" t="s">
        <v>2872</v>
      </c>
      <c r="H310" s="56">
        <v>847001</v>
      </c>
      <c r="I310" s="56" t="s">
        <v>23</v>
      </c>
      <c r="J310" s="56">
        <v>200179</v>
      </c>
      <c r="K310" s="56">
        <v>1845</v>
      </c>
      <c r="L310" s="56">
        <v>1501</v>
      </c>
      <c r="M310" s="56">
        <v>1500</v>
      </c>
      <c r="N310" s="56" t="s">
        <v>2098</v>
      </c>
      <c r="O310" s="56">
        <v>1</v>
      </c>
      <c r="R310" s="56" t="s">
        <v>2881</v>
      </c>
      <c r="S310" s="56">
        <v>1</v>
      </c>
      <c r="T310" s="56">
        <v>1500</v>
      </c>
      <c r="U310" s="57">
        <v>1500</v>
      </c>
      <c r="V310" s="56" t="s">
        <v>2002</v>
      </c>
      <c r="W310" s="56" t="s">
        <v>2122</v>
      </c>
      <c r="X310" s="56">
        <v>1350</v>
      </c>
      <c r="Y310" s="56">
        <v>1200</v>
      </c>
      <c r="Z310" s="56">
        <v>1050</v>
      </c>
      <c r="AA310" s="56" t="s">
        <v>2874</v>
      </c>
      <c r="AB310" s="56" t="s">
        <v>2874</v>
      </c>
      <c r="AC310" s="56" t="s">
        <v>2874</v>
      </c>
      <c r="AK310" s="56">
        <v>1500</v>
      </c>
      <c r="AP310" s="56">
        <v>1500</v>
      </c>
      <c r="AR310" s="56" t="s">
        <v>2876</v>
      </c>
      <c r="AS310" s="56" t="s">
        <v>2876</v>
      </c>
      <c r="AT310" s="56">
        <v>8470110</v>
      </c>
    </row>
    <row r="311" spans="1:46" x14ac:dyDescent="0.35">
      <c r="A311" s="56" t="s">
        <v>953</v>
      </c>
      <c r="B311" s="56">
        <v>8470110</v>
      </c>
      <c r="C311" s="56" t="s">
        <v>16</v>
      </c>
      <c r="D311" s="56">
        <v>421000</v>
      </c>
      <c r="E311" s="56" t="s">
        <v>31</v>
      </c>
      <c r="F311" s="56" t="str">
        <f t="shared" si="4"/>
        <v>847.8470110.1.421000.000000.847001.200179</v>
      </c>
      <c r="G311" s="56" t="s">
        <v>2872</v>
      </c>
      <c r="H311" s="56">
        <v>847001</v>
      </c>
      <c r="I311" s="56" t="s">
        <v>23</v>
      </c>
      <c r="J311" s="56">
        <v>200179</v>
      </c>
      <c r="K311" s="56">
        <v>0</v>
      </c>
      <c r="L311" s="56">
        <v>1</v>
      </c>
      <c r="M311" s="56">
        <v>1</v>
      </c>
      <c r="N311" s="56" t="s">
        <v>2098</v>
      </c>
      <c r="O311" s="56">
        <v>1</v>
      </c>
      <c r="R311" s="56" t="s">
        <v>2882</v>
      </c>
      <c r="S311" s="56">
        <v>1</v>
      </c>
      <c r="T311" s="56">
        <v>200000</v>
      </c>
      <c r="U311" s="57">
        <v>200000</v>
      </c>
      <c r="V311" s="56" t="s">
        <v>2113</v>
      </c>
      <c r="W311" s="56" t="s">
        <v>2122</v>
      </c>
      <c r="X311" s="56">
        <v>180000</v>
      </c>
      <c r="Y311" s="56">
        <v>160000</v>
      </c>
      <c r="Z311" s="56">
        <v>140000</v>
      </c>
      <c r="AA311" s="56" t="s">
        <v>2874</v>
      </c>
      <c r="AB311" s="56" t="s">
        <v>2874</v>
      </c>
      <c r="AC311" s="56" t="s">
        <v>2874</v>
      </c>
      <c r="AK311" s="56">
        <v>100000</v>
      </c>
      <c r="AN311" s="56">
        <v>100000</v>
      </c>
      <c r="AP311" s="56">
        <v>200000</v>
      </c>
      <c r="AQ311" s="56" t="s">
        <v>2075</v>
      </c>
      <c r="AS311" s="56" t="s">
        <v>2876</v>
      </c>
      <c r="AT311" s="56">
        <v>8470110</v>
      </c>
    </row>
    <row r="312" spans="1:46" x14ac:dyDescent="0.35">
      <c r="A312" s="56" t="s">
        <v>953</v>
      </c>
      <c r="B312" s="56">
        <v>8470110</v>
      </c>
      <c r="C312" s="56" t="s">
        <v>16</v>
      </c>
      <c r="D312" s="56">
        <v>421700</v>
      </c>
      <c r="E312" s="56" t="s">
        <v>956</v>
      </c>
      <c r="F312" s="56" t="str">
        <f t="shared" si="4"/>
        <v>847.8470110.1.421700.000000.847001.200179</v>
      </c>
      <c r="G312" s="56" t="s">
        <v>2872</v>
      </c>
      <c r="H312" s="56">
        <v>847001</v>
      </c>
      <c r="I312" s="56" t="s">
        <v>23</v>
      </c>
      <c r="J312" s="56">
        <v>200179</v>
      </c>
      <c r="K312" s="56">
        <v>0</v>
      </c>
      <c r="L312" s="56">
        <v>25000</v>
      </c>
      <c r="M312" s="56">
        <v>25000</v>
      </c>
      <c r="N312" s="56" t="s">
        <v>2098</v>
      </c>
      <c r="O312" s="56">
        <v>1</v>
      </c>
      <c r="R312" s="56" t="s">
        <v>2883</v>
      </c>
      <c r="S312" s="56">
        <v>1</v>
      </c>
      <c r="T312" s="56">
        <v>25000</v>
      </c>
      <c r="U312" s="57">
        <v>25000</v>
      </c>
      <c r="V312" s="56" t="s">
        <v>2002</v>
      </c>
      <c r="W312" s="56" t="s">
        <v>2122</v>
      </c>
      <c r="X312" s="56">
        <v>22500</v>
      </c>
      <c r="Y312" s="56">
        <v>20000</v>
      </c>
      <c r="Z312" s="56">
        <v>17500</v>
      </c>
      <c r="AA312" s="56" t="s">
        <v>2874</v>
      </c>
      <c r="AB312" s="56" t="s">
        <v>2874</v>
      </c>
      <c r="AC312" s="56" t="s">
        <v>2874</v>
      </c>
      <c r="AM312" s="56">
        <v>25000</v>
      </c>
      <c r="AP312" s="56">
        <v>25000</v>
      </c>
      <c r="AR312" s="56" t="s">
        <v>2876</v>
      </c>
      <c r="AS312" s="56" t="s">
        <v>2876</v>
      </c>
      <c r="AT312" s="56">
        <v>8470110</v>
      </c>
    </row>
    <row r="313" spans="1:46" x14ac:dyDescent="0.35">
      <c r="A313" s="56" t="s">
        <v>953</v>
      </c>
      <c r="B313" s="56">
        <v>8470110</v>
      </c>
      <c r="C313" s="56" t="s">
        <v>16</v>
      </c>
      <c r="D313" s="56">
        <v>425100</v>
      </c>
      <c r="E313" s="56" t="s">
        <v>964</v>
      </c>
      <c r="F313" s="56" t="str">
        <f t="shared" si="4"/>
        <v>847.8470110.1.425100.000000.847001.200179</v>
      </c>
      <c r="G313" s="56" t="s">
        <v>2872</v>
      </c>
      <c r="H313" s="56">
        <v>847001</v>
      </c>
      <c r="I313" s="56" t="s">
        <v>23</v>
      </c>
      <c r="J313" s="56">
        <v>200179</v>
      </c>
      <c r="K313" s="56">
        <v>0</v>
      </c>
      <c r="L313" s="56">
        <v>0</v>
      </c>
      <c r="R313" s="56" t="s">
        <v>2876</v>
      </c>
      <c r="T313" s="56">
        <v>0</v>
      </c>
      <c r="U313" s="57">
        <v>0</v>
      </c>
      <c r="X313" s="56">
        <v>0</v>
      </c>
      <c r="Y313" s="56">
        <v>0</v>
      </c>
      <c r="Z313" s="56">
        <v>0</v>
      </c>
      <c r="AP313" s="56">
        <v>0</v>
      </c>
      <c r="AT313" s="56">
        <v>8470110</v>
      </c>
    </row>
    <row r="314" spans="1:46" x14ac:dyDescent="0.35">
      <c r="A314" s="56" t="s">
        <v>953</v>
      </c>
      <c r="B314" s="56">
        <v>8470110</v>
      </c>
      <c r="C314" s="56" t="s">
        <v>16</v>
      </c>
      <c r="D314" s="56">
        <v>425510</v>
      </c>
      <c r="E314" s="56" t="s">
        <v>37</v>
      </c>
      <c r="F314" s="56" t="str">
        <f t="shared" si="4"/>
        <v>847.8470110.1.425510.000000.847001.200179</v>
      </c>
      <c r="G314" s="56" t="s">
        <v>2872</v>
      </c>
      <c r="H314" s="56">
        <v>847001</v>
      </c>
      <c r="I314" s="56" t="s">
        <v>23</v>
      </c>
      <c r="J314" s="56">
        <v>200179</v>
      </c>
      <c r="K314" s="56">
        <v>277368</v>
      </c>
      <c r="L314" s="56">
        <v>0</v>
      </c>
      <c r="M314" s="56">
        <v>0</v>
      </c>
      <c r="N314" s="56" t="s">
        <v>2098</v>
      </c>
      <c r="O314" s="56">
        <v>1</v>
      </c>
      <c r="R314" s="56" t="s">
        <v>2884</v>
      </c>
      <c r="S314" s="56">
        <v>1</v>
      </c>
      <c r="T314" s="56">
        <v>300000</v>
      </c>
      <c r="U314" s="57">
        <v>300000</v>
      </c>
      <c r="V314" s="56" t="s">
        <v>2002</v>
      </c>
      <c r="W314" s="56" t="s">
        <v>2122</v>
      </c>
      <c r="X314" s="56">
        <v>270000</v>
      </c>
      <c r="Y314" s="56">
        <v>240000</v>
      </c>
      <c r="Z314" s="56">
        <v>210000</v>
      </c>
      <c r="AA314" s="56" t="s">
        <v>2874</v>
      </c>
      <c r="AB314" s="56" t="s">
        <v>2874</v>
      </c>
      <c r="AC314" s="56" t="s">
        <v>2874</v>
      </c>
      <c r="AM314" s="56">
        <v>300000</v>
      </c>
      <c r="AP314" s="56">
        <v>300000</v>
      </c>
      <c r="AQ314" s="56" t="s">
        <v>2875</v>
      </c>
      <c r="AR314" s="56" t="s">
        <v>2876</v>
      </c>
      <c r="AS314" s="56" t="s">
        <v>2876</v>
      </c>
      <c r="AT314" s="56">
        <v>8470110</v>
      </c>
    </row>
    <row r="315" spans="1:46" x14ac:dyDescent="0.35">
      <c r="A315" s="56" t="s">
        <v>953</v>
      </c>
      <c r="B315" s="56">
        <v>8470110</v>
      </c>
      <c r="C315" s="56" t="s">
        <v>16</v>
      </c>
      <c r="D315" s="56">
        <v>425550</v>
      </c>
      <c r="E315" s="56" t="s">
        <v>83</v>
      </c>
      <c r="F315" s="56" t="str">
        <f t="shared" si="4"/>
        <v>847.8470110.1.425550.000000.847001.200179</v>
      </c>
      <c r="G315" s="56" t="s">
        <v>2872</v>
      </c>
      <c r="H315" s="56">
        <v>847001</v>
      </c>
      <c r="I315" s="56" t="s">
        <v>23</v>
      </c>
      <c r="J315" s="56">
        <v>200179</v>
      </c>
      <c r="K315" s="56">
        <v>0</v>
      </c>
      <c r="L315" s="56">
        <v>0</v>
      </c>
      <c r="N315" s="56" t="s">
        <v>2098</v>
      </c>
      <c r="O315" s="56">
        <v>1</v>
      </c>
      <c r="R315" s="56" t="s">
        <v>2884</v>
      </c>
      <c r="S315" s="56">
        <v>1</v>
      </c>
      <c r="T315" s="56">
        <v>300000</v>
      </c>
      <c r="U315" s="57">
        <v>300000</v>
      </c>
      <c r="V315" s="56" t="s">
        <v>2002</v>
      </c>
      <c r="W315" s="56" t="s">
        <v>2122</v>
      </c>
      <c r="X315" s="56">
        <v>270000</v>
      </c>
      <c r="Y315" s="56">
        <v>240000</v>
      </c>
      <c r="Z315" s="56">
        <v>210000</v>
      </c>
      <c r="AA315" s="56" t="s">
        <v>2874</v>
      </c>
      <c r="AB315" s="56" t="s">
        <v>2874</v>
      </c>
      <c r="AC315" s="56" t="s">
        <v>2874</v>
      </c>
      <c r="AL315" s="56">
        <v>300000</v>
      </c>
      <c r="AP315" s="56">
        <v>300000</v>
      </c>
      <c r="AQ315" s="56" t="s">
        <v>2875</v>
      </c>
      <c r="AR315" s="56" t="s">
        <v>2876</v>
      </c>
      <c r="AS315" s="56" t="s">
        <v>2876</v>
      </c>
      <c r="AT315" s="56">
        <v>8470110</v>
      </c>
    </row>
    <row r="316" spans="1:46" x14ac:dyDescent="0.35">
      <c r="A316" s="56" t="s">
        <v>953</v>
      </c>
      <c r="B316" s="56">
        <v>8470110</v>
      </c>
      <c r="C316" s="56" t="s">
        <v>16</v>
      </c>
      <c r="D316" s="56">
        <v>425770</v>
      </c>
      <c r="E316" s="56" t="s">
        <v>132</v>
      </c>
      <c r="F316" s="56" t="str">
        <f t="shared" si="4"/>
        <v>847.8470110.1.425770.000000.847001.200179</v>
      </c>
      <c r="G316" s="56" t="s">
        <v>2872</v>
      </c>
      <c r="H316" s="56">
        <v>847001</v>
      </c>
      <c r="I316" s="56" t="s">
        <v>23</v>
      </c>
      <c r="J316" s="56">
        <v>200179</v>
      </c>
      <c r="K316" s="56">
        <v>-13420</v>
      </c>
      <c r="L316" s="56">
        <v>0</v>
      </c>
      <c r="X316" s="56">
        <v>0</v>
      </c>
      <c r="Y316" s="56">
        <v>0</v>
      </c>
      <c r="Z316" s="56">
        <v>0</v>
      </c>
      <c r="AT316" s="56">
        <v>8470110</v>
      </c>
    </row>
    <row r="317" spans="1:46" x14ac:dyDescent="0.35">
      <c r="A317" s="56" t="s">
        <v>953</v>
      </c>
      <c r="B317" s="56">
        <v>8470110</v>
      </c>
      <c r="C317" s="56" t="s">
        <v>16</v>
      </c>
      <c r="D317" s="56">
        <v>425900</v>
      </c>
      <c r="E317" s="56" t="s">
        <v>40</v>
      </c>
      <c r="F317" s="56" t="str">
        <f t="shared" si="4"/>
        <v>847.8470110.1.425900.000000.847001.200179</v>
      </c>
      <c r="G317" s="56" t="s">
        <v>2872</v>
      </c>
      <c r="H317" s="56">
        <v>847001</v>
      </c>
      <c r="I317" s="56" t="s">
        <v>23</v>
      </c>
      <c r="J317" s="56">
        <v>200179</v>
      </c>
      <c r="K317" s="56">
        <v>13355.7</v>
      </c>
      <c r="L317" s="56">
        <v>10000</v>
      </c>
      <c r="M317" s="56">
        <v>10000</v>
      </c>
      <c r="N317" s="56" t="s">
        <v>2098</v>
      </c>
      <c r="O317" s="56">
        <v>1</v>
      </c>
      <c r="R317" s="56" t="s">
        <v>2885</v>
      </c>
      <c r="S317" s="56">
        <v>1</v>
      </c>
      <c r="T317" s="56">
        <v>10000</v>
      </c>
      <c r="U317" s="57">
        <v>10000</v>
      </c>
      <c r="V317" s="56" t="s">
        <v>2002</v>
      </c>
      <c r="W317" s="56" t="s">
        <v>2122</v>
      </c>
      <c r="X317" s="56">
        <v>9000</v>
      </c>
      <c r="Y317" s="56">
        <v>8000</v>
      </c>
      <c r="Z317" s="56">
        <v>7000</v>
      </c>
      <c r="AA317" s="56" t="s">
        <v>2874</v>
      </c>
      <c r="AB317" s="56" t="s">
        <v>2874</v>
      </c>
      <c r="AC317" s="56" t="s">
        <v>2874</v>
      </c>
      <c r="AL317" s="56">
        <v>10000</v>
      </c>
      <c r="AP317" s="56">
        <v>10000</v>
      </c>
      <c r="AQ317" s="56" t="s">
        <v>2875</v>
      </c>
      <c r="AR317" s="56" t="s">
        <v>2876</v>
      </c>
      <c r="AS317" s="56" t="s">
        <v>2876</v>
      </c>
      <c r="AT317" s="56">
        <v>8470110</v>
      </c>
    </row>
    <row r="318" spans="1:46" x14ac:dyDescent="0.35">
      <c r="A318" s="56" t="s">
        <v>953</v>
      </c>
      <c r="B318" s="56">
        <v>8470110</v>
      </c>
      <c r="C318" s="56" t="s">
        <v>16</v>
      </c>
      <c r="D318" s="56">
        <v>426610</v>
      </c>
      <c r="E318" s="56" t="s">
        <v>43</v>
      </c>
      <c r="F318" s="56" t="str">
        <f t="shared" si="4"/>
        <v>847.8470110.1.426610.000000.847001.200179</v>
      </c>
      <c r="G318" s="56" t="s">
        <v>2872</v>
      </c>
      <c r="H318" s="56">
        <v>847001</v>
      </c>
      <c r="I318" s="56" t="s">
        <v>23</v>
      </c>
      <c r="J318" s="56">
        <v>200179</v>
      </c>
      <c r="K318" s="56">
        <v>42239.5</v>
      </c>
      <c r="L318" s="56">
        <v>80204</v>
      </c>
      <c r="N318" s="56" t="s">
        <v>2098</v>
      </c>
      <c r="O318" s="56">
        <v>1</v>
      </c>
      <c r="R318" s="56" t="s">
        <v>2886</v>
      </c>
      <c r="S318" s="56">
        <v>1</v>
      </c>
      <c r="T318" s="56">
        <v>518387.5</v>
      </c>
      <c r="U318" s="56">
        <v>518387.5</v>
      </c>
      <c r="V318" s="56" t="s">
        <v>2002</v>
      </c>
      <c r="W318" s="56" t="s">
        <v>2003</v>
      </c>
      <c r="X318" s="56">
        <v>466548.75</v>
      </c>
      <c r="Y318" s="56">
        <v>414710</v>
      </c>
      <c r="Z318" s="56">
        <v>362871.25</v>
      </c>
      <c r="AA318" s="56" t="s">
        <v>2887</v>
      </c>
      <c r="AB318" s="56" t="s">
        <v>2887</v>
      </c>
      <c r="AC318" s="56" t="s">
        <v>2887</v>
      </c>
      <c r="AF318" s="56">
        <v>42262.5</v>
      </c>
      <c r="AH318" s="56">
        <v>476125</v>
      </c>
      <c r="AP318" s="56">
        <v>518387.5</v>
      </c>
      <c r="AQ318" s="56" t="s">
        <v>2888</v>
      </c>
      <c r="AR318" s="56" t="s">
        <v>2889</v>
      </c>
      <c r="AS318" s="56" t="s">
        <v>2890</v>
      </c>
      <c r="AT318" s="56">
        <v>8470110</v>
      </c>
    </row>
    <row r="319" spans="1:46" x14ac:dyDescent="0.35">
      <c r="A319" s="56" t="s">
        <v>953</v>
      </c>
      <c r="B319" s="56">
        <v>8470110</v>
      </c>
      <c r="C319" s="56" t="s">
        <v>16</v>
      </c>
      <c r="D319" s="56">
        <v>427710</v>
      </c>
      <c r="E319" s="56" t="s">
        <v>46</v>
      </c>
      <c r="F319" s="56" t="str">
        <f t="shared" si="4"/>
        <v>847.8470110.1.427710.000000.847001.200179</v>
      </c>
      <c r="G319" s="56" t="s">
        <v>2872</v>
      </c>
      <c r="H319" s="56">
        <v>847001</v>
      </c>
      <c r="I319" s="56" t="s">
        <v>23</v>
      </c>
      <c r="J319" s="56">
        <v>200179</v>
      </c>
      <c r="K319" s="56">
        <v>3882.17</v>
      </c>
      <c r="L319" s="56">
        <v>1880</v>
      </c>
      <c r="N319" s="56" t="s">
        <v>2098</v>
      </c>
      <c r="O319" s="56">
        <v>1</v>
      </c>
      <c r="T319" s="56">
        <v>0</v>
      </c>
      <c r="U319" s="57">
        <v>0</v>
      </c>
      <c r="X319" s="56">
        <v>0</v>
      </c>
      <c r="Y319" s="56">
        <v>0</v>
      </c>
      <c r="Z319" s="56">
        <v>0</v>
      </c>
      <c r="AP319" s="56">
        <v>0</v>
      </c>
      <c r="AT319" s="56">
        <v>8470110</v>
      </c>
    </row>
    <row r="320" spans="1:46" x14ac:dyDescent="0.35">
      <c r="A320" s="56" t="s">
        <v>953</v>
      </c>
      <c r="B320" s="56">
        <v>8470110</v>
      </c>
      <c r="C320" s="56" t="s">
        <v>16</v>
      </c>
      <c r="D320" s="56">
        <v>427900</v>
      </c>
      <c r="E320" s="56" t="s">
        <v>49</v>
      </c>
      <c r="F320" s="56" t="str">
        <f t="shared" si="4"/>
        <v>847.8470110.1.427900.000000.847001.200179</v>
      </c>
      <c r="G320" s="56" t="s">
        <v>2872</v>
      </c>
      <c r="H320" s="56">
        <v>847001</v>
      </c>
      <c r="I320" s="56" t="s">
        <v>23</v>
      </c>
      <c r="J320" s="56">
        <v>200179</v>
      </c>
      <c r="K320" s="56">
        <v>0</v>
      </c>
      <c r="L320" s="56">
        <v>12585</v>
      </c>
      <c r="O320" s="56">
        <v>1</v>
      </c>
      <c r="T320" s="56">
        <v>0</v>
      </c>
      <c r="U320" s="57">
        <v>0</v>
      </c>
      <c r="X320" s="56">
        <v>0</v>
      </c>
      <c r="Y320" s="56">
        <v>0</v>
      </c>
      <c r="Z320" s="56">
        <v>0</v>
      </c>
      <c r="AP320" s="56">
        <v>0</v>
      </c>
      <c r="AT320" s="56">
        <v>8470110</v>
      </c>
    </row>
    <row r="321" spans="1:46" x14ac:dyDescent="0.35">
      <c r="A321" s="56" t="s">
        <v>953</v>
      </c>
      <c r="B321" s="56">
        <v>8470110</v>
      </c>
      <c r="C321" s="56" t="s">
        <v>16</v>
      </c>
      <c r="D321" s="56">
        <v>428090</v>
      </c>
      <c r="E321" s="56" t="s">
        <v>52</v>
      </c>
      <c r="F321" s="56" t="str">
        <f t="shared" si="4"/>
        <v>847.8470110.1.428090.000000.847001.200179</v>
      </c>
      <c r="G321" s="56" t="s">
        <v>2872</v>
      </c>
      <c r="H321" s="56">
        <v>847001</v>
      </c>
      <c r="I321" s="56" t="s">
        <v>23</v>
      </c>
      <c r="J321" s="56">
        <v>200179</v>
      </c>
      <c r="K321" s="56">
        <v>64375.44</v>
      </c>
      <c r="L321" s="56">
        <v>64381</v>
      </c>
      <c r="N321" s="56" t="s">
        <v>2098</v>
      </c>
      <c r="O321" s="56">
        <v>1</v>
      </c>
      <c r="R321" s="56" t="s">
        <v>2891</v>
      </c>
      <c r="S321" s="56">
        <v>1</v>
      </c>
      <c r="T321" s="56">
        <v>1000000</v>
      </c>
      <c r="U321" s="57">
        <v>1000000</v>
      </c>
      <c r="X321" s="56">
        <v>900000</v>
      </c>
      <c r="Y321" s="56">
        <v>800000</v>
      </c>
      <c r="Z321" s="56">
        <v>700000</v>
      </c>
      <c r="AA321" s="56" t="s">
        <v>2874</v>
      </c>
      <c r="AB321" s="56" t="s">
        <v>2878</v>
      </c>
      <c r="AC321" s="56" t="s">
        <v>2892</v>
      </c>
      <c r="AD321" s="56">
        <v>250000</v>
      </c>
      <c r="AG321" s="56">
        <v>250000</v>
      </c>
      <c r="AJ321" s="56">
        <v>250000</v>
      </c>
      <c r="AM321" s="56">
        <v>250000</v>
      </c>
      <c r="AP321" s="56">
        <v>1000000</v>
      </c>
      <c r="AQ321" s="56" t="s">
        <v>2875</v>
      </c>
      <c r="AR321" s="56" t="s">
        <v>2876</v>
      </c>
      <c r="AS321" s="56" t="s">
        <v>2876</v>
      </c>
      <c r="AT321" s="56">
        <v>8470110</v>
      </c>
    </row>
    <row r="322" spans="1:46" x14ac:dyDescent="0.35">
      <c r="A322" s="56" t="s">
        <v>953</v>
      </c>
      <c r="B322" s="56">
        <v>8470110</v>
      </c>
      <c r="C322" s="56" t="s">
        <v>16</v>
      </c>
      <c r="D322" s="56">
        <v>428400</v>
      </c>
      <c r="E322" s="56" t="s">
        <v>614</v>
      </c>
      <c r="F322" s="56" t="str">
        <f t="shared" si="4"/>
        <v>847.8470110.1.428400.000000.847001.200179</v>
      </c>
      <c r="G322" s="56" t="s">
        <v>2872</v>
      </c>
      <c r="H322" s="56">
        <v>847001</v>
      </c>
      <c r="I322" s="56" t="s">
        <v>23</v>
      </c>
      <c r="J322" s="56">
        <v>200179</v>
      </c>
      <c r="K322" s="56">
        <v>22708674.989999998</v>
      </c>
      <c r="L322" s="56">
        <v>0</v>
      </c>
      <c r="N322" s="56" t="s">
        <v>2098</v>
      </c>
      <c r="O322" s="56">
        <v>1</v>
      </c>
      <c r="R322" s="56" t="s">
        <v>2893</v>
      </c>
      <c r="S322" s="56">
        <v>1</v>
      </c>
      <c r="T322" s="56">
        <v>50000</v>
      </c>
      <c r="U322" s="57">
        <v>50000</v>
      </c>
      <c r="X322" s="56">
        <v>45000</v>
      </c>
      <c r="Y322" s="56">
        <v>40000</v>
      </c>
      <c r="Z322" s="56">
        <v>35000</v>
      </c>
      <c r="AA322" s="56" t="s">
        <v>2874</v>
      </c>
      <c r="AB322" s="56" t="s">
        <v>2874</v>
      </c>
      <c r="AC322" s="56" t="s">
        <v>2874</v>
      </c>
      <c r="AJ322" s="56">
        <v>25000</v>
      </c>
      <c r="AO322" s="56">
        <v>25000</v>
      </c>
      <c r="AP322" s="56">
        <v>50000</v>
      </c>
      <c r="AQ322" s="56" t="s">
        <v>2875</v>
      </c>
      <c r="AR322" s="56" t="s">
        <v>2876</v>
      </c>
      <c r="AS322" s="56" t="s">
        <v>2876</v>
      </c>
      <c r="AT322" s="56">
        <v>8470110</v>
      </c>
    </row>
    <row r="323" spans="1:46" x14ac:dyDescent="0.35">
      <c r="A323" s="56" t="s">
        <v>953</v>
      </c>
      <c r="B323" s="56">
        <v>8470110</v>
      </c>
      <c r="C323" s="56" t="s">
        <v>16</v>
      </c>
      <c r="D323" s="56">
        <v>428640</v>
      </c>
      <c r="E323" s="56" t="s">
        <v>55</v>
      </c>
      <c r="F323" s="56" t="str">
        <f t="shared" si="4"/>
        <v>847.8470110.1.428640.000000.847001.200179</v>
      </c>
      <c r="G323" s="56" t="s">
        <v>2872</v>
      </c>
      <c r="H323" s="56">
        <v>847001</v>
      </c>
      <c r="I323" s="56" t="s">
        <v>23</v>
      </c>
      <c r="J323" s="56">
        <v>200179</v>
      </c>
      <c r="K323" s="56">
        <v>0</v>
      </c>
      <c r="L323" s="56">
        <v>1</v>
      </c>
      <c r="N323" s="56" t="s">
        <v>2098</v>
      </c>
      <c r="O323" s="56">
        <v>1</v>
      </c>
      <c r="R323" s="56" t="s">
        <v>2894</v>
      </c>
      <c r="S323" s="56">
        <v>1</v>
      </c>
      <c r="T323" s="57">
        <v>100000</v>
      </c>
      <c r="U323" s="57">
        <v>100000</v>
      </c>
      <c r="X323" s="56">
        <v>90000</v>
      </c>
      <c r="Y323" s="56">
        <v>80000</v>
      </c>
      <c r="Z323" s="56">
        <v>70000</v>
      </c>
      <c r="AA323" s="56" t="s">
        <v>2874</v>
      </c>
      <c r="AB323" s="56" t="s">
        <v>2878</v>
      </c>
      <c r="AC323" s="56" t="s">
        <v>2892</v>
      </c>
      <c r="AI323" s="56">
        <v>50000</v>
      </c>
      <c r="AN323" s="56">
        <v>50000</v>
      </c>
      <c r="AP323" s="56">
        <v>100000</v>
      </c>
      <c r="AQ323" s="56" t="s">
        <v>2875</v>
      </c>
      <c r="AR323" s="56" t="s">
        <v>2876</v>
      </c>
      <c r="AS323" s="56" t="s">
        <v>2876</v>
      </c>
      <c r="AT323" s="56">
        <v>8470110</v>
      </c>
    </row>
    <row r="324" spans="1:46" x14ac:dyDescent="0.35">
      <c r="A324" s="56" t="s">
        <v>953</v>
      </c>
      <c r="B324" s="56">
        <v>8470110</v>
      </c>
      <c r="C324" s="56" t="s">
        <v>16</v>
      </c>
      <c r="D324" s="56">
        <v>430330</v>
      </c>
      <c r="E324" s="56" t="s">
        <v>378</v>
      </c>
      <c r="F324" s="56" t="str">
        <f t="shared" ref="F324:F387" si="5">CONCATENATE(847,".",B324,".",1,".",D324,".","000000",".",H324,".",J324)</f>
        <v>847.8470110.1.430330.000000.847001.200179</v>
      </c>
      <c r="G324" s="56" t="s">
        <v>2872</v>
      </c>
      <c r="H324" s="56">
        <v>847001</v>
      </c>
      <c r="I324" s="56" t="s">
        <v>23</v>
      </c>
      <c r="J324" s="56">
        <v>200179</v>
      </c>
      <c r="K324" s="56">
        <v>0</v>
      </c>
      <c r="L324" s="56">
        <v>0</v>
      </c>
      <c r="T324" s="56">
        <v>0</v>
      </c>
      <c r="U324" s="57">
        <v>0</v>
      </c>
      <c r="X324" s="56">
        <v>0</v>
      </c>
      <c r="Y324" s="56">
        <v>0</v>
      </c>
      <c r="Z324" s="56">
        <v>0</v>
      </c>
      <c r="AP324" s="56">
        <v>0</v>
      </c>
      <c r="AT324" s="56">
        <v>8470110</v>
      </c>
    </row>
    <row r="325" spans="1:46" x14ac:dyDescent="0.35">
      <c r="A325" s="56" t="s">
        <v>953</v>
      </c>
      <c r="B325" s="56">
        <v>8470110</v>
      </c>
      <c r="C325" s="56" t="s">
        <v>16</v>
      </c>
      <c r="D325" s="56">
        <v>435310</v>
      </c>
      <c r="E325" s="56" t="s">
        <v>92</v>
      </c>
      <c r="F325" s="56" t="str">
        <f t="shared" si="5"/>
        <v>847.8470110.1.435310.000000.847001.200179</v>
      </c>
      <c r="G325" s="56" t="s">
        <v>2872</v>
      </c>
      <c r="H325" s="56">
        <v>847001</v>
      </c>
      <c r="I325" s="56" t="s">
        <v>23</v>
      </c>
      <c r="J325" s="56">
        <v>200179</v>
      </c>
      <c r="K325" s="56">
        <v>0</v>
      </c>
      <c r="L325" s="56">
        <v>0</v>
      </c>
      <c r="T325" s="56">
        <v>0</v>
      </c>
      <c r="U325" s="57">
        <v>0</v>
      </c>
      <c r="X325" s="56">
        <v>0</v>
      </c>
      <c r="Y325" s="56">
        <v>0</v>
      </c>
      <c r="Z325" s="56">
        <v>0</v>
      </c>
      <c r="AP325" s="56">
        <v>0</v>
      </c>
      <c r="AT325" s="56">
        <v>8470110</v>
      </c>
    </row>
    <row r="326" spans="1:46" x14ac:dyDescent="0.35">
      <c r="A326" s="56" t="s">
        <v>953</v>
      </c>
      <c r="B326" s="56">
        <v>8470110</v>
      </c>
      <c r="C326" s="56" t="s">
        <v>16</v>
      </c>
      <c r="D326" s="56">
        <v>435410</v>
      </c>
      <c r="E326" s="56" t="s">
        <v>58</v>
      </c>
      <c r="F326" s="56" t="str">
        <f t="shared" si="5"/>
        <v>847.8470110.1.435410.000000.847001.200179</v>
      </c>
      <c r="G326" s="56" t="s">
        <v>2872</v>
      </c>
      <c r="H326" s="56">
        <v>847001</v>
      </c>
      <c r="I326" s="56" t="s">
        <v>23</v>
      </c>
      <c r="J326" s="56">
        <v>200179</v>
      </c>
      <c r="K326" s="56">
        <v>0</v>
      </c>
      <c r="L326" s="56">
        <v>1</v>
      </c>
      <c r="T326" s="56">
        <v>0</v>
      </c>
      <c r="U326" s="57">
        <v>0</v>
      </c>
      <c r="X326" s="56">
        <v>0</v>
      </c>
      <c r="Y326" s="56">
        <v>0</v>
      </c>
      <c r="Z326" s="56">
        <v>0</v>
      </c>
      <c r="AP326" s="56">
        <v>0</v>
      </c>
      <c r="AT326" s="56">
        <v>8470110</v>
      </c>
    </row>
    <row r="327" spans="1:46" x14ac:dyDescent="0.35">
      <c r="A327" s="56" t="s">
        <v>953</v>
      </c>
      <c r="B327" s="56">
        <v>8470110</v>
      </c>
      <c r="C327" s="56" t="s">
        <v>16</v>
      </c>
      <c r="D327" s="56">
        <v>435519</v>
      </c>
      <c r="E327" s="56" t="s">
        <v>61</v>
      </c>
      <c r="F327" s="56" t="str">
        <f t="shared" si="5"/>
        <v>847.8470110.1.435519.000000.847001.200179</v>
      </c>
      <c r="G327" s="56" t="s">
        <v>2872</v>
      </c>
      <c r="H327" s="56">
        <v>847001</v>
      </c>
      <c r="I327" s="56" t="s">
        <v>23</v>
      </c>
      <c r="J327" s="56">
        <v>200179</v>
      </c>
      <c r="K327" s="56">
        <v>0</v>
      </c>
      <c r="L327" s="56">
        <v>2000</v>
      </c>
      <c r="T327" s="56">
        <v>0</v>
      </c>
      <c r="U327" s="57">
        <v>0</v>
      </c>
      <c r="X327" s="56">
        <v>0</v>
      </c>
      <c r="Y327" s="56">
        <v>0</v>
      </c>
      <c r="Z327" s="56">
        <v>0</v>
      </c>
      <c r="AP327" s="56">
        <v>0</v>
      </c>
      <c r="AT327" s="56">
        <v>8470110</v>
      </c>
    </row>
    <row r="328" spans="1:46" x14ac:dyDescent="0.35">
      <c r="A328" s="56" t="s">
        <v>953</v>
      </c>
      <c r="B328" s="56">
        <v>8470110</v>
      </c>
      <c r="C328" s="56" t="s">
        <v>16</v>
      </c>
      <c r="D328" s="56">
        <v>435530</v>
      </c>
      <c r="E328" s="56" t="s">
        <v>150</v>
      </c>
      <c r="F328" s="56" t="str">
        <f t="shared" si="5"/>
        <v>847.8470110.1.435530.000000.847001.200179</v>
      </c>
      <c r="G328" s="56" t="s">
        <v>2872</v>
      </c>
      <c r="H328" s="56">
        <v>847001</v>
      </c>
      <c r="I328" s="56" t="s">
        <v>23</v>
      </c>
      <c r="J328" s="56">
        <v>200179</v>
      </c>
      <c r="K328" s="56">
        <v>0</v>
      </c>
      <c r="L328" s="56">
        <v>0</v>
      </c>
      <c r="T328" s="56">
        <v>0</v>
      </c>
      <c r="U328" s="57">
        <v>0</v>
      </c>
      <c r="X328" s="56">
        <v>0</v>
      </c>
      <c r="Y328" s="56">
        <v>0</v>
      </c>
      <c r="Z328" s="56">
        <v>0</v>
      </c>
      <c r="AP328" s="56">
        <v>0</v>
      </c>
      <c r="AT328" s="56">
        <v>8470110</v>
      </c>
    </row>
    <row r="329" spans="1:46" x14ac:dyDescent="0.35">
      <c r="A329" s="56" t="s">
        <v>953</v>
      </c>
      <c r="B329" s="56">
        <v>8470110</v>
      </c>
      <c r="C329" s="56" t="s">
        <v>16</v>
      </c>
      <c r="D329" s="56">
        <v>436110</v>
      </c>
      <c r="E329" s="56" t="s">
        <v>64</v>
      </c>
      <c r="F329" s="56" t="str">
        <f t="shared" si="5"/>
        <v>847.8470110.1.436110.000000.847001.200179</v>
      </c>
      <c r="G329" s="56" t="s">
        <v>2872</v>
      </c>
      <c r="H329" s="56">
        <v>847001</v>
      </c>
      <c r="I329" s="56" t="s">
        <v>23</v>
      </c>
      <c r="J329" s="56">
        <v>200179</v>
      </c>
      <c r="K329" s="56">
        <v>0</v>
      </c>
      <c r="L329" s="56">
        <v>4195</v>
      </c>
      <c r="T329" s="56">
        <v>0</v>
      </c>
      <c r="U329" s="57">
        <v>0</v>
      </c>
      <c r="X329" s="56">
        <v>0</v>
      </c>
      <c r="Y329" s="56">
        <v>0</v>
      </c>
      <c r="Z329" s="56">
        <v>0</v>
      </c>
      <c r="AP329" s="56">
        <v>0</v>
      </c>
      <c r="AT329" s="56">
        <v>8470110</v>
      </c>
    </row>
    <row r="330" spans="1:46" x14ac:dyDescent="0.35">
      <c r="A330" s="56" t="s">
        <v>953</v>
      </c>
      <c r="B330" s="56">
        <v>8470110</v>
      </c>
      <c r="C330" s="56" t="s">
        <v>16</v>
      </c>
      <c r="D330" s="56">
        <v>492316</v>
      </c>
      <c r="E330" s="56" t="s">
        <v>138</v>
      </c>
      <c r="F330" s="56" t="str">
        <f t="shared" si="5"/>
        <v>847.8470110.1.492316.000000.847001.300180</v>
      </c>
      <c r="G330" s="56" t="s">
        <v>2872</v>
      </c>
      <c r="H330" s="56">
        <v>847001</v>
      </c>
      <c r="I330" s="56" t="s">
        <v>863</v>
      </c>
      <c r="J330" s="56">
        <v>300180</v>
      </c>
      <c r="K330" s="56">
        <v>39940.11</v>
      </c>
      <c r="L330" s="56">
        <v>0</v>
      </c>
      <c r="T330" s="56">
        <v>0</v>
      </c>
      <c r="U330" s="57">
        <v>0</v>
      </c>
      <c r="X330" s="56">
        <v>0</v>
      </c>
      <c r="Y330" s="56">
        <v>0</v>
      </c>
      <c r="Z330" s="56">
        <v>0</v>
      </c>
      <c r="AP330" s="56">
        <v>0</v>
      </c>
      <c r="AT330" s="56">
        <v>8470110</v>
      </c>
    </row>
    <row r="331" spans="1:46" x14ac:dyDescent="0.35">
      <c r="A331" s="56" t="s">
        <v>953</v>
      </c>
      <c r="B331" s="56">
        <v>8470120</v>
      </c>
      <c r="C331" s="56" t="s">
        <v>67</v>
      </c>
      <c r="D331" s="56">
        <v>420120</v>
      </c>
      <c r="E331" s="56" t="s">
        <v>69</v>
      </c>
      <c r="F331" s="56" t="str">
        <f t="shared" si="5"/>
        <v>847.8470120.1.420120.000000.847001.200179</v>
      </c>
      <c r="G331" s="56" t="s">
        <v>2872</v>
      </c>
      <c r="H331" s="56">
        <v>847001</v>
      </c>
      <c r="I331" s="56" t="s">
        <v>23</v>
      </c>
      <c r="J331" s="56">
        <v>200179</v>
      </c>
      <c r="K331" s="56">
        <v>-493500</v>
      </c>
      <c r="L331" s="56">
        <v>400000</v>
      </c>
      <c r="M331" s="56">
        <v>400000</v>
      </c>
      <c r="N331" s="56" t="s">
        <v>2132</v>
      </c>
      <c r="O331" s="56">
        <v>300</v>
      </c>
      <c r="P331" s="56" t="s">
        <v>2167</v>
      </c>
      <c r="R331" s="56" t="s">
        <v>2897</v>
      </c>
      <c r="S331" s="56">
        <v>6</v>
      </c>
      <c r="T331" s="56">
        <v>70000</v>
      </c>
      <c r="U331" s="57">
        <v>420000</v>
      </c>
      <c r="V331" s="56" t="s">
        <v>2002</v>
      </c>
      <c r="W331" s="56" t="s">
        <v>2003</v>
      </c>
      <c r="X331" s="56">
        <v>378000</v>
      </c>
      <c r="Y331" s="56">
        <v>336000</v>
      </c>
      <c r="Z331" s="56">
        <v>294000</v>
      </c>
      <c r="AA331" s="56" t="s">
        <v>2898</v>
      </c>
      <c r="AB331" s="56" t="s">
        <v>2898</v>
      </c>
      <c r="AC331" s="56" t="s">
        <v>2898</v>
      </c>
      <c r="AD331" s="56">
        <v>70000</v>
      </c>
      <c r="AF331" s="56">
        <v>70000</v>
      </c>
      <c r="AH331" s="56">
        <v>70000</v>
      </c>
      <c r="AJ331" s="56">
        <v>70000</v>
      </c>
      <c r="AL331" s="56">
        <v>70000</v>
      </c>
      <c r="AO331" s="56">
        <v>70000</v>
      </c>
      <c r="AP331" s="56">
        <v>420000</v>
      </c>
      <c r="AQ331" s="56" t="s">
        <v>2075</v>
      </c>
      <c r="AR331" s="56" t="s">
        <v>2899</v>
      </c>
      <c r="AT331" s="56">
        <v>8470120</v>
      </c>
    </row>
    <row r="332" spans="1:46" x14ac:dyDescent="0.35">
      <c r="A332" s="56" t="s">
        <v>953</v>
      </c>
      <c r="B332" s="56">
        <v>8470120</v>
      </c>
      <c r="C332" s="56" t="s">
        <v>67</v>
      </c>
      <c r="D332" s="56">
        <v>420120</v>
      </c>
      <c r="E332" s="56" t="s">
        <v>69</v>
      </c>
      <c r="F332" s="56" t="str">
        <f t="shared" si="5"/>
        <v>847.8470120.1.420120.000000.847001.200179</v>
      </c>
      <c r="G332" s="56" t="s">
        <v>2872</v>
      </c>
      <c r="H332" s="56">
        <v>847001</v>
      </c>
      <c r="I332" s="56" t="s">
        <v>23</v>
      </c>
      <c r="J332" s="56">
        <v>200179</v>
      </c>
      <c r="N332" s="56" t="s">
        <v>2132</v>
      </c>
      <c r="O332" s="56">
        <v>30</v>
      </c>
      <c r="P332" s="56" t="s">
        <v>2167</v>
      </c>
      <c r="R332" s="56" t="s">
        <v>2900</v>
      </c>
      <c r="S332" s="56">
        <v>1</v>
      </c>
      <c r="T332" s="56">
        <v>80000</v>
      </c>
      <c r="U332" s="57">
        <v>80000</v>
      </c>
      <c r="V332" s="56" t="s">
        <v>2002</v>
      </c>
      <c r="W332" s="56" t="s">
        <v>2122</v>
      </c>
      <c r="X332" s="56">
        <v>72000</v>
      </c>
      <c r="Y332" s="56">
        <v>64000</v>
      </c>
      <c r="Z332" s="56">
        <v>56000</v>
      </c>
      <c r="AA332" s="56" t="s">
        <v>2898</v>
      </c>
      <c r="AB332" s="56" t="s">
        <v>2898</v>
      </c>
      <c r="AC332" s="56" t="s">
        <v>2898</v>
      </c>
      <c r="AL332" s="56">
        <v>40000</v>
      </c>
      <c r="AM332" s="56">
        <v>40000</v>
      </c>
      <c r="AP332" s="56">
        <v>80000</v>
      </c>
      <c r="AQ332" s="56" t="s">
        <v>2875</v>
      </c>
      <c r="AR332" s="56" t="s">
        <v>2901</v>
      </c>
      <c r="AT332" s="56">
        <v>8470120</v>
      </c>
    </row>
    <row r="333" spans="1:46" x14ac:dyDescent="0.35">
      <c r="A333" s="56" t="s">
        <v>953</v>
      </c>
      <c r="B333" s="56">
        <v>8470130</v>
      </c>
      <c r="C333" s="56" t="s">
        <v>72</v>
      </c>
      <c r="D333" s="56">
        <v>421000</v>
      </c>
      <c r="E333" s="56" t="s">
        <v>31</v>
      </c>
      <c r="F333" s="56" t="str">
        <f t="shared" si="5"/>
        <v>847.8470130.1.421000.000000.847001.200179</v>
      </c>
      <c r="G333" s="56" t="s">
        <v>2872</v>
      </c>
      <c r="H333" s="56">
        <v>847001</v>
      </c>
      <c r="I333" s="56" t="s">
        <v>23</v>
      </c>
      <c r="J333" s="56">
        <v>200179</v>
      </c>
      <c r="K333" s="56">
        <v>28465.75</v>
      </c>
      <c r="L333" s="56">
        <v>134500</v>
      </c>
      <c r="M333" s="56">
        <v>650000</v>
      </c>
      <c r="N333" s="56" t="s">
        <v>2098</v>
      </c>
      <c r="O333" s="56">
        <v>1</v>
      </c>
      <c r="R333" s="56" t="s">
        <v>2902</v>
      </c>
      <c r="S333" s="56">
        <v>1</v>
      </c>
      <c r="T333" s="56">
        <v>720000</v>
      </c>
      <c r="U333" s="56">
        <v>720000</v>
      </c>
      <c r="V333" s="56" t="s">
        <v>2113</v>
      </c>
      <c r="W333" s="56" t="s">
        <v>2003</v>
      </c>
      <c r="X333" s="56">
        <v>648000</v>
      </c>
      <c r="Y333" s="56">
        <v>576000</v>
      </c>
      <c r="Z333" s="56">
        <v>503999.99999999994</v>
      </c>
      <c r="AA333" s="56" t="s">
        <v>2903</v>
      </c>
      <c r="AB333" s="56" t="s">
        <v>2904</v>
      </c>
      <c r="AC333" s="56" t="s">
        <v>2904</v>
      </c>
      <c r="AD333" s="56">
        <v>0</v>
      </c>
      <c r="AE333" s="56">
        <v>0</v>
      </c>
      <c r="AF333" s="56">
        <v>180000</v>
      </c>
      <c r="AG333" s="56">
        <v>180000</v>
      </c>
      <c r="AH333" s="56">
        <v>180000</v>
      </c>
      <c r="AI333" s="56">
        <v>180000</v>
      </c>
      <c r="AJ333" s="56">
        <v>0</v>
      </c>
      <c r="AK333" s="56">
        <v>0</v>
      </c>
      <c r="AL333" s="56">
        <v>0</v>
      </c>
      <c r="AM333" s="56">
        <v>0</v>
      </c>
      <c r="AN333" s="56">
        <v>0</v>
      </c>
      <c r="AO333" s="56">
        <v>0</v>
      </c>
      <c r="AP333" s="56">
        <v>720000</v>
      </c>
      <c r="AQ333" s="56" t="s">
        <v>2888</v>
      </c>
      <c r="AR333" s="56" t="s">
        <v>2905</v>
      </c>
      <c r="AS333" s="56" t="s">
        <v>2906</v>
      </c>
      <c r="AT333" s="56">
        <v>8470130</v>
      </c>
    </row>
    <row r="334" spans="1:46" x14ac:dyDescent="0.35">
      <c r="A334" s="56" t="s">
        <v>953</v>
      </c>
      <c r="B334" s="56">
        <v>8470130</v>
      </c>
      <c r="C334" s="56" t="s">
        <v>72</v>
      </c>
      <c r="D334" s="56">
        <v>426610</v>
      </c>
      <c r="E334" s="56" t="s">
        <v>43</v>
      </c>
      <c r="F334" s="56" t="str">
        <f t="shared" si="5"/>
        <v>847.8470130.1.426610.000000.847001.200179</v>
      </c>
      <c r="G334" s="56" t="s">
        <v>2872</v>
      </c>
      <c r="H334" s="56">
        <v>847001</v>
      </c>
      <c r="I334" s="56" t="s">
        <v>23</v>
      </c>
      <c r="J334" s="56">
        <v>200179</v>
      </c>
      <c r="K334" s="56">
        <v>0</v>
      </c>
      <c r="L334" s="56">
        <v>0</v>
      </c>
      <c r="N334" s="56" t="s">
        <v>2098</v>
      </c>
      <c r="O334" s="56">
        <v>1</v>
      </c>
      <c r="R334" s="56" t="s">
        <v>2907</v>
      </c>
      <c r="S334" s="56">
        <v>1</v>
      </c>
      <c r="T334" s="56">
        <v>735000</v>
      </c>
      <c r="U334" s="56">
        <v>735000</v>
      </c>
      <c r="V334" s="56" t="s">
        <v>2113</v>
      </c>
      <c r="W334" s="56" t="s">
        <v>2003</v>
      </c>
      <c r="X334" s="56">
        <v>661500</v>
      </c>
      <c r="Y334" s="56">
        <v>588000</v>
      </c>
      <c r="Z334" s="56">
        <v>514499.99999999994</v>
      </c>
      <c r="AA334" s="56" t="s">
        <v>2908</v>
      </c>
      <c r="AB334" s="56" t="s">
        <v>2909</v>
      </c>
      <c r="AC334" s="56" t="s">
        <v>2910</v>
      </c>
      <c r="AD334" s="56">
        <v>367500</v>
      </c>
      <c r="AE334" s="56">
        <v>0</v>
      </c>
      <c r="AF334" s="56">
        <v>0</v>
      </c>
      <c r="AG334" s="56">
        <v>0</v>
      </c>
      <c r="AH334" s="56">
        <v>0</v>
      </c>
      <c r="AI334" s="56">
        <v>0</v>
      </c>
      <c r="AJ334" s="56">
        <v>0</v>
      </c>
      <c r="AK334" s="56">
        <v>0</v>
      </c>
      <c r="AL334" s="56">
        <v>0</v>
      </c>
      <c r="AM334" s="56">
        <v>0</v>
      </c>
      <c r="AN334" s="56">
        <v>0</v>
      </c>
      <c r="AO334" s="56">
        <v>367500</v>
      </c>
      <c r="AP334" s="56">
        <v>735000</v>
      </c>
      <c r="AQ334" s="56" t="s">
        <v>2888</v>
      </c>
      <c r="AR334" s="56" t="s">
        <v>2889</v>
      </c>
      <c r="AS334" s="56" t="s">
        <v>2906</v>
      </c>
      <c r="AT334" s="56">
        <v>8470130</v>
      </c>
    </row>
    <row r="335" spans="1:46" x14ac:dyDescent="0.35">
      <c r="A335" s="56" t="s">
        <v>953</v>
      </c>
      <c r="B335" s="56">
        <v>8470130</v>
      </c>
      <c r="C335" s="56" t="s">
        <v>72</v>
      </c>
      <c r="D335" s="56">
        <v>428090</v>
      </c>
      <c r="E335" s="56" t="s">
        <v>52</v>
      </c>
      <c r="F335" s="56" t="str">
        <f t="shared" si="5"/>
        <v>847.8470130.1.428090.000000.847001.200179</v>
      </c>
      <c r="G335" s="56" t="s">
        <v>2872</v>
      </c>
      <c r="H335" s="56">
        <v>847001</v>
      </c>
      <c r="I335" s="56" t="s">
        <v>23</v>
      </c>
      <c r="J335" s="56">
        <v>200179</v>
      </c>
      <c r="K335" s="56">
        <v>0</v>
      </c>
      <c r="L335" s="56">
        <v>0</v>
      </c>
      <c r="O335" s="56">
        <v>1</v>
      </c>
      <c r="R335" s="56" t="s">
        <v>2911</v>
      </c>
      <c r="S335" s="56">
        <v>8</v>
      </c>
      <c r="T335" s="56">
        <v>22500</v>
      </c>
      <c r="U335" s="57">
        <v>180000</v>
      </c>
      <c r="V335" s="56" t="s">
        <v>2002</v>
      </c>
      <c r="W335" s="56" t="s">
        <v>2003</v>
      </c>
      <c r="X335" s="56">
        <v>162000</v>
      </c>
      <c r="Y335" s="56">
        <v>144000</v>
      </c>
      <c r="Z335" s="56">
        <v>125999.99999999999</v>
      </c>
      <c r="AA335" s="56" t="s">
        <v>2912</v>
      </c>
      <c r="AB335" s="56" t="s">
        <v>2913</v>
      </c>
      <c r="AC335" s="56" t="s">
        <v>2914</v>
      </c>
      <c r="AD335" s="56">
        <v>45000</v>
      </c>
      <c r="AE335" s="56">
        <v>0</v>
      </c>
      <c r="AF335" s="56">
        <v>45000</v>
      </c>
      <c r="AG335" s="56">
        <v>0</v>
      </c>
      <c r="AH335" s="56">
        <v>45000</v>
      </c>
      <c r="AI335" s="56">
        <v>0</v>
      </c>
      <c r="AJ335" s="56">
        <v>0</v>
      </c>
      <c r="AK335" s="56">
        <v>0</v>
      </c>
      <c r="AL335" s="56">
        <v>45000</v>
      </c>
      <c r="AM335" s="56">
        <v>0</v>
      </c>
      <c r="AN335" s="56">
        <v>0</v>
      </c>
      <c r="AO335" s="56">
        <v>0</v>
      </c>
      <c r="AP335" s="56">
        <v>180000</v>
      </c>
      <c r="AQ335" s="56" t="s">
        <v>2875</v>
      </c>
      <c r="AR335" s="56" t="s">
        <v>2915</v>
      </c>
      <c r="AS335" s="56" t="s">
        <v>2916</v>
      </c>
      <c r="AT335" s="56">
        <v>8470130</v>
      </c>
    </row>
    <row r="336" spans="1:46" x14ac:dyDescent="0.35">
      <c r="A336" s="56" t="s">
        <v>953</v>
      </c>
      <c r="B336" s="56">
        <v>8470140</v>
      </c>
      <c r="C336" s="56" t="s">
        <v>77</v>
      </c>
      <c r="D336" s="56">
        <v>425100</v>
      </c>
      <c r="E336" s="56" t="s">
        <v>964</v>
      </c>
      <c r="F336" s="56" t="str">
        <f t="shared" si="5"/>
        <v>847.8470140.1.425100.000000.847001.200179</v>
      </c>
      <c r="G336" s="56" t="s">
        <v>2872</v>
      </c>
      <c r="H336" s="56">
        <v>847001</v>
      </c>
      <c r="I336" s="56" t="s">
        <v>23</v>
      </c>
      <c r="J336" s="56">
        <v>200179</v>
      </c>
      <c r="K336" s="56">
        <v>2353626.8199999998</v>
      </c>
      <c r="L336" s="56">
        <v>3070934</v>
      </c>
      <c r="M336" s="56">
        <v>3070934</v>
      </c>
      <c r="N336" s="56" t="s">
        <v>2000</v>
      </c>
      <c r="O336" s="56">
        <v>36</v>
      </c>
      <c r="P336" s="56" t="s">
        <v>2019</v>
      </c>
      <c r="R336" s="56" t="s">
        <v>2917</v>
      </c>
      <c r="S336" s="56">
        <v>36</v>
      </c>
      <c r="T336" s="56">
        <v>179194.23329999999</v>
      </c>
      <c r="U336" s="56">
        <v>6450992.3987999996</v>
      </c>
      <c r="V336" s="56" t="s">
        <v>2002</v>
      </c>
      <c r="W336" s="56" t="s">
        <v>2003</v>
      </c>
      <c r="X336" s="56">
        <v>5805893.1589200003</v>
      </c>
      <c r="Y336" s="56">
        <v>5160793.9190400001</v>
      </c>
      <c r="Z336" s="56">
        <v>4515694.6791599998</v>
      </c>
      <c r="AA336" s="56" t="s">
        <v>2918</v>
      </c>
      <c r="AB336" s="56" t="s">
        <v>2919</v>
      </c>
      <c r="AC336" s="56" t="s">
        <v>2920</v>
      </c>
      <c r="AD336" s="56">
        <v>537582.67000000004</v>
      </c>
      <c r="AE336" s="56">
        <v>537582.67000000004</v>
      </c>
      <c r="AF336" s="56">
        <v>537582.67000000004</v>
      </c>
      <c r="AG336" s="56">
        <v>537582.67000000004</v>
      </c>
      <c r="AH336" s="56">
        <v>537582.67000000004</v>
      </c>
      <c r="AI336" s="56">
        <v>537582.67000000004</v>
      </c>
      <c r="AJ336" s="56">
        <v>537582.67000000004</v>
      </c>
      <c r="AK336" s="56">
        <v>537582.67000000004</v>
      </c>
      <c r="AL336" s="56">
        <v>537582.67000000004</v>
      </c>
      <c r="AM336" s="56">
        <v>537582.67000000004</v>
      </c>
      <c r="AN336" s="56">
        <v>537582.67000000004</v>
      </c>
      <c r="AO336" s="56">
        <v>537582.67000000004</v>
      </c>
      <c r="AP336" s="56">
        <v>6450992.04</v>
      </c>
      <c r="AQ336" s="56" t="s">
        <v>2096</v>
      </c>
      <c r="AR336" s="56" t="s">
        <v>2921</v>
      </c>
      <c r="AS336" s="56" t="s">
        <v>2922</v>
      </c>
      <c r="AT336" s="56">
        <v>8470140</v>
      </c>
    </row>
    <row r="337" spans="1:46" x14ac:dyDescent="0.35">
      <c r="A337" s="56" t="s">
        <v>953</v>
      </c>
      <c r="B337" s="56">
        <v>8470140</v>
      </c>
      <c r="C337" s="56" t="s">
        <v>77</v>
      </c>
      <c r="D337" s="56">
        <v>425510</v>
      </c>
      <c r="E337" s="56" t="s">
        <v>37</v>
      </c>
      <c r="F337" s="56" t="str">
        <f t="shared" si="5"/>
        <v>847.8470140.1.425510.000000.847001.200179</v>
      </c>
      <c r="G337" s="56" t="s">
        <v>2872</v>
      </c>
      <c r="H337" s="56">
        <v>847001</v>
      </c>
      <c r="I337" s="56" t="s">
        <v>23</v>
      </c>
      <c r="J337" s="56">
        <v>200179</v>
      </c>
      <c r="K337" s="56">
        <v>2727959.13</v>
      </c>
      <c r="L337" s="56">
        <v>2850000</v>
      </c>
      <c r="M337" s="56">
        <v>2850000</v>
      </c>
      <c r="N337" s="56" t="s">
        <v>2000</v>
      </c>
      <c r="O337" s="56">
        <v>16</v>
      </c>
      <c r="P337" s="56" t="s">
        <v>2019</v>
      </c>
      <c r="R337" s="56" t="s">
        <v>2923</v>
      </c>
      <c r="S337" s="56">
        <v>16</v>
      </c>
      <c r="T337" s="56">
        <v>440500</v>
      </c>
      <c r="U337" s="56">
        <v>7048000</v>
      </c>
      <c r="V337" s="56" t="s">
        <v>2002</v>
      </c>
      <c r="W337" s="56" t="s">
        <v>2003</v>
      </c>
      <c r="X337" s="56">
        <v>6343200</v>
      </c>
      <c r="Y337" s="56">
        <v>5638400</v>
      </c>
      <c r="Z337" s="56">
        <v>4933600</v>
      </c>
      <c r="AA337" s="56" t="s">
        <v>2918</v>
      </c>
      <c r="AB337" s="56" t="s">
        <v>2919</v>
      </c>
      <c r="AC337" s="56" t="s">
        <v>2920</v>
      </c>
      <c r="AD337" s="56">
        <v>69833.33</v>
      </c>
      <c r="AE337" s="56">
        <v>669833.32999999996</v>
      </c>
      <c r="AF337" s="56">
        <v>1569833.33</v>
      </c>
      <c r="AG337" s="56">
        <v>369833.33</v>
      </c>
      <c r="AH337" s="56">
        <v>279833.33</v>
      </c>
      <c r="AI337" s="56">
        <v>69833.33</v>
      </c>
      <c r="AJ337" s="56">
        <v>69833.33</v>
      </c>
      <c r="AK337" s="56">
        <v>69833.33</v>
      </c>
      <c r="AL337" s="56">
        <v>669833.32999999996</v>
      </c>
      <c r="AM337" s="56">
        <v>1569833.33</v>
      </c>
      <c r="AN337" s="56">
        <v>1069833.33</v>
      </c>
      <c r="AO337" s="56">
        <v>569833.32999999996</v>
      </c>
      <c r="AP337" s="56">
        <v>7047999.9600000009</v>
      </c>
      <c r="AQ337" s="56" t="s">
        <v>2096</v>
      </c>
      <c r="AR337" s="56" t="s">
        <v>2921</v>
      </c>
      <c r="AS337" s="56" t="s">
        <v>2922</v>
      </c>
      <c r="AT337" s="56">
        <v>8470140</v>
      </c>
    </row>
    <row r="338" spans="1:46" x14ac:dyDescent="0.35">
      <c r="A338" s="56" t="s">
        <v>953</v>
      </c>
      <c r="B338" s="56">
        <v>8470140</v>
      </c>
      <c r="C338" s="56" t="s">
        <v>77</v>
      </c>
      <c r="D338" s="56">
        <v>425550</v>
      </c>
      <c r="E338" s="56" t="s">
        <v>83</v>
      </c>
      <c r="F338" s="56" t="str">
        <f t="shared" si="5"/>
        <v>847.8470140.1.425550.000000.847001.200179</v>
      </c>
      <c r="G338" s="56" t="s">
        <v>2872</v>
      </c>
      <c r="H338" s="56">
        <v>847001</v>
      </c>
      <c r="I338" s="56" t="s">
        <v>23</v>
      </c>
      <c r="J338" s="56">
        <v>200179</v>
      </c>
      <c r="K338" s="56">
        <v>0</v>
      </c>
      <c r="L338" s="56">
        <v>1</v>
      </c>
      <c r="M338" s="56">
        <v>1</v>
      </c>
      <c r="N338" s="56" t="s">
        <v>2000</v>
      </c>
      <c r="O338" s="56">
        <v>9</v>
      </c>
      <c r="P338" s="56" t="s">
        <v>2019</v>
      </c>
      <c r="R338" s="56" t="s">
        <v>2924</v>
      </c>
      <c r="S338" s="56">
        <v>9</v>
      </c>
      <c r="T338" s="56">
        <v>87995</v>
      </c>
      <c r="U338" s="56">
        <v>791955</v>
      </c>
      <c r="V338" s="56" t="s">
        <v>2002</v>
      </c>
      <c r="W338" s="56" t="s">
        <v>2003</v>
      </c>
      <c r="X338" s="56">
        <v>712759.5</v>
      </c>
      <c r="Y338" s="56">
        <v>633564</v>
      </c>
      <c r="Z338" s="56">
        <v>554368.5</v>
      </c>
      <c r="AA338" s="56" t="s">
        <v>2918</v>
      </c>
      <c r="AB338" s="56" t="s">
        <v>2919</v>
      </c>
      <c r="AC338" s="56" t="s">
        <v>2920</v>
      </c>
      <c r="AE338" s="56">
        <v>179460</v>
      </c>
      <c r="AH338" s="56">
        <v>112500</v>
      </c>
      <c r="AL338" s="56">
        <v>162500</v>
      </c>
      <c r="AM338" s="56">
        <v>162500</v>
      </c>
      <c r="AN338" s="56">
        <v>50000</v>
      </c>
      <c r="AO338" s="56">
        <v>125003.74</v>
      </c>
      <c r="AP338" s="56">
        <v>791963.74</v>
      </c>
      <c r="AQ338" s="56" t="s">
        <v>2096</v>
      </c>
      <c r="AR338" s="56" t="s">
        <v>2921</v>
      </c>
      <c r="AS338" s="56" t="s">
        <v>2922</v>
      </c>
      <c r="AT338" s="56">
        <v>8470140</v>
      </c>
    </row>
    <row r="339" spans="1:46" x14ac:dyDescent="0.35">
      <c r="A339" s="56" t="s">
        <v>953</v>
      </c>
      <c r="B339" s="56">
        <v>8470140</v>
      </c>
      <c r="C339" s="56" t="s">
        <v>77</v>
      </c>
      <c r="D339" s="56">
        <v>427100</v>
      </c>
      <c r="E339" s="56" t="s">
        <v>86</v>
      </c>
      <c r="F339" s="56" t="str">
        <f t="shared" si="5"/>
        <v>847.8470140.1.427100.000000.847001.200179</v>
      </c>
      <c r="G339" s="56" t="s">
        <v>2872</v>
      </c>
      <c r="H339" s="56">
        <v>847001</v>
      </c>
      <c r="I339" s="56" t="s">
        <v>23</v>
      </c>
      <c r="J339" s="56">
        <v>200179</v>
      </c>
      <c r="K339" s="56">
        <v>129310</v>
      </c>
      <c r="L339" s="56">
        <v>137341</v>
      </c>
      <c r="M339" s="56">
        <v>137341</v>
      </c>
      <c r="N339" s="56" t="s">
        <v>2000</v>
      </c>
      <c r="O339" s="56">
        <v>2</v>
      </c>
      <c r="P339" s="56" t="s">
        <v>2019</v>
      </c>
      <c r="R339" s="56" t="s">
        <v>2926</v>
      </c>
      <c r="S339" s="56">
        <v>2</v>
      </c>
      <c r="T339" s="56">
        <v>1250000</v>
      </c>
      <c r="U339" s="56">
        <v>2500000</v>
      </c>
      <c r="V339" s="56" t="s">
        <v>2002</v>
      </c>
      <c r="W339" s="56" t="s">
        <v>2003</v>
      </c>
      <c r="X339" s="56">
        <v>2250000</v>
      </c>
      <c r="Y339" s="56">
        <v>2000000</v>
      </c>
      <c r="Z339" s="56">
        <v>1750000</v>
      </c>
      <c r="AA339" s="56" t="s">
        <v>2918</v>
      </c>
      <c r="AB339" s="56" t="s">
        <v>2919</v>
      </c>
      <c r="AC339" s="56" t="s">
        <v>2920</v>
      </c>
      <c r="AD339" s="56">
        <v>2500000</v>
      </c>
      <c r="AP339" s="56">
        <v>2500000</v>
      </c>
      <c r="AQ339" s="56" t="s">
        <v>2096</v>
      </c>
      <c r="AR339" s="56" t="s">
        <v>2921</v>
      </c>
      <c r="AS339" s="56" t="s">
        <v>2922</v>
      </c>
      <c r="AT339" s="56">
        <v>8470140</v>
      </c>
    </row>
    <row r="340" spans="1:46" x14ac:dyDescent="0.35">
      <c r="A340" s="56" t="s">
        <v>953</v>
      </c>
      <c r="B340" s="56">
        <v>8470140</v>
      </c>
      <c r="C340" s="56" t="s">
        <v>77</v>
      </c>
      <c r="D340" s="56">
        <v>427200</v>
      </c>
      <c r="E340" s="56" t="s">
        <v>89</v>
      </c>
      <c r="F340" s="56" t="str">
        <f t="shared" si="5"/>
        <v>847.8470140.1.427200.000000.847001.200179</v>
      </c>
      <c r="G340" s="56" t="s">
        <v>2872</v>
      </c>
      <c r="H340" s="56">
        <v>847001</v>
      </c>
      <c r="I340" s="56" t="s">
        <v>23</v>
      </c>
      <c r="J340" s="56">
        <v>200179</v>
      </c>
      <c r="K340" s="56">
        <v>125002.84</v>
      </c>
      <c r="L340" s="56">
        <v>1962</v>
      </c>
      <c r="M340" s="56">
        <v>1962</v>
      </c>
      <c r="N340" s="56" t="s">
        <v>2000</v>
      </c>
      <c r="O340" s="56">
        <v>40</v>
      </c>
      <c r="P340" s="56" t="s">
        <v>2019</v>
      </c>
      <c r="R340" s="56" t="s">
        <v>2927</v>
      </c>
      <c r="S340" s="56">
        <v>40</v>
      </c>
      <c r="T340" s="56">
        <v>18750</v>
      </c>
      <c r="U340" s="56">
        <v>750000</v>
      </c>
      <c r="V340" s="56" t="s">
        <v>2002</v>
      </c>
      <c r="W340" s="56" t="s">
        <v>2003</v>
      </c>
      <c r="X340" s="56">
        <v>675000</v>
      </c>
      <c r="Y340" s="56">
        <v>600000</v>
      </c>
      <c r="Z340" s="56">
        <v>525000</v>
      </c>
      <c r="AA340" s="56" t="s">
        <v>2918</v>
      </c>
      <c r="AB340" s="56" t="s">
        <v>2919</v>
      </c>
      <c r="AC340" s="56" t="s">
        <v>2920</v>
      </c>
      <c r="AD340" s="56">
        <v>62500</v>
      </c>
      <c r="AE340" s="56">
        <v>62500</v>
      </c>
      <c r="AF340" s="56">
        <v>62500</v>
      </c>
      <c r="AG340" s="56">
        <v>62500</v>
      </c>
      <c r="AH340" s="56">
        <v>62500</v>
      </c>
      <c r="AI340" s="56">
        <v>62500</v>
      </c>
      <c r="AJ340" s="56">
        <v>62500</v>
      </c>
      <c r="AK340" s="56">
        <v>62500</v>
      </c>
      <c r="AL340" s="56">
        <v>62500</v>
      </c>
      <c r="AM340" s="56">
        <v>62500</v>
      </c>
      <c r="AN340" s="56">
        <v>62500</v>
      </c>
      <c r="AO340" s="56">
        <v>62500</v>
      </c>
      <c r="AP340" s="56">
        <v>750000</v>
      </c>
      <c r="AQ340" s="56" t="s">
        <v>2096</v>
      </c>
      <c r="AR340" s="56" t="s">
        <v>2928</v>
      </c>
      <c r="AS340" s="56" t="s">
        <v>2922</v>
      </c>
      <c r="AT340" s="56">
        <v>8470140</v>
      </c>
    </row>
    <row r="341" spans="1:46" x14ac:dyDescent="0.35">
      <c r="A341" s="56" t="s">
        <v>953</v>
      </c>
      <c r="B341" s="56">
        <v>8470140</v>
      </c>
      <c r="C341" s="56" t="s">
        <v>77</v>
      </c>
      <c r="D341" s="56">
        <v>428640</v>
      </c>
      <c r="E341" s="56" t="s">
        <v>55</v>
      </c>
      <c r="F341" s="56" t="str">
        <f t="shared" si="5"/>
        <v>847.8470140.1.428640.000000.847001.200179</v>
      </c>
      <c r="G341" s="56" t="s">
        <v>2872</v>
      </c>
      <c r="H341" s="56">
        <v>847001</v>
      </c>
      <c r="I341" s="56" t="s">
        <v>23</v>
      </c>
      <c r="J341" s="56">
        <v>200179</v>
      </c>
      <c r="K341" s="56">
        <v>0</v>
      </c>
      <c r="L341" s="56">
        <v>0</v>
      </c>
      <c r="M341" s="56">
        <v>0</v>
      </c>
      <c r="N341" s="56" t="s">
        <v>2000</v>
      </c>
      <c r="O341" s="56">
        <v>40</v>
      </c>
      <c r="P341" s="56" t="s">
        <v>2019</v>
      </c>
      <c r="R341" s="56" t="s">
        <v>2929</v>
      </c>
      <c r="S341" s="56">
        <v>40</v>
      </c>
      <c r="T341" s="56">
        <v>24950</v>
      </c>
      <c r="U341" s="57">
        <v>998000</v>
      </c>
      <c r="V341" s="56" t="s">
        <v>2002</v>
      </c>
      <c r="W341" s="56" t="s">
        <v>2003</v>
      </c>
      <c r="X341" s="56">
        <v>898200</v>
      </c>
      <c r="Y341" s="56">
        <v>798400</v>
      </c>
      <c r="Z341" s="56">
        <v>698600</v>
      </c>
      <c r="AA341" s="56" t="s">
        <v>2918</v>
      </c>
      <c r="AB341" s="56" t="s">
        <v>2919</v>
      </c>
      <c r="AC341" s="56" t="s">
        <v>2920</v>
      </c>
      <c r="AD341" s="56">
        <v>83166.66</v>
      </c>
      <c r="AE341" s="56">
        <v>83166.66</v>
      </c>
      <c r="AF341" s="56">
        <v>83166.66</v>
      </c>
      <c r="AG341" s="56">
        <v>83166.66</v>
      </c>
      <c r="AH341" s="56">
        <v>83166.66</v>
      </c>
      <c r="AI341" s="56">
        <v>83166.66</v>
      </c>
      <c r="AJ341" s="56">
        <v>83166.66</v>
      </c>
      <c r="AK341" s="56">
        <v>83166.66</v>
      </c>
      <c r="AL341" s="56">
        <v>83166.66</v>
      </c>
      <c r="AM341" s="56">
        <v>83166.66</v>
      </c>
      <c r="AN341" s="56">
        <v>83166.66</v>
      </c>
      <c r="AO341" s="56">
        <v>83166.66</v>
      </c>
      <c r="AP341" s="56">
        <v>997999.92000000027</v>
      </c>
      <c r="AQ341" s="56" t="s">
        <v>2096</v>
      </c>
      <c r="AR341" s="56" t="s">
        <v>2928</v>
      </c>
      <c r="AS341" s="56" t="s">
        <v>2922</v>
      </c>
      <c r="AT341" s="56">
        <v>8470140</v>
      </c>
    </row>
    <row r="342" spans="1:46" x14ac:dyDescent="0.35">
      <c r="A342" s="56" t="s">
        <v>953</v>
      </c>
      <c r="B342" s="56">
        <v>8470140</v>
      </c>
      <c r="C342" s="56" t="s">
        <v>77</v>
      </c>
      <c r="D342" s="56">
        <v>435310</v>
      </c>
      <c r="E342" s="56" t="s">
        <v>92</v>
      </c>
      <c r="F342" s="56" t="str">
        <f t="shared" si="5"/>
        <v>847.8470140.1.435310.000000.847001.200179</v>
      </c>
      <c r="G342" s="56" t="s">
        <v>2872</v>
      </c>
      <c r="H342" s="56">
        <v>847001</v>
      </c>
      <c r="I342" s="56" t="s">
        <v>23</v>
      </c>
      <c r="J342" s="56">
        <v>200179</v>
      </c>
      <c r="K342" s="56">
        <v>13568.1</v>
      </c>
      <c r="L342" s="56">
        <v>10000</v>
      </c>
      <c r="M342" s="56">
        <v>10000</v>
      </c>
      <c r="N342" s="56" t="s">
        <v>2000</v>
      </c>
      <c r="O342" s="56">
        <v>1</v>
      </c>
      <c r="P342" s="56" t="s">
        <v>2019</v>
      </c>
      <c r="R342" s="56" t="s">
        <v>2930</v>
      </c>
      <c r="S342" s="56">
        <v>1</v>
      </c>
      <c r="T342" s="56">
        <v>10000</v>
      </c>
      <c r="U342" s="56">
        <v>10000</v>
      </c>
      <c r="V342" s="56" t="s">
        <v>2002</v>
      </c>
      <c r="W342" s="56" t="s">
        <v>2003</v>
      </c>
      <c r="X342" s="56">
        <v>9000</v>
      </c>
      <c r="Y342" s="56">
        <v>8000</v>
      </c>
      <c r="Z342" s="56">
        <v>7000</v>
      </c>
      <c r="AA342" s="56" t="s">
        <v>2918</v>
      </c>
      <c r="AB342" s="56" t="s">
        <v>2919</v>
      </c>
      <c r="AC342" s="56" t="s">
        <v>2920</v>
      </c>
      <c r="AO342" s="56">
        <v>10000</v>
      </c>
      <c r="AP342" s="56">
        <v>10000</v>
      </c>
      <c r="AQ342" s="56" t="s">
        <v>2096</v>
      </c>
      <c r="AR342" s="56" t="s">
        <v>2928</v>
      </c>
      <c r="AS342" s="56" t="s">
        <v>2922</v>
      </c>
      <c r="AT342" s="56">
        <v>8470140</v>
      </c>
    </row>
    <row r="343" spans="1:46" x14ac:dyDescent="0.35">
      <c r="A343" s="56" t="s">
        <v>953</v>
      </c>
      <c r="B343" s="56">
        <v>8470140</v>
      </c>
      <c r="C343" s="56" t="s">
        <v>77</v>
      </c>
      <c r="D343" s="56">
        <v>435519</v>
      </c>
      <c r="E343" s="56" t="s">
        <v>61</v>
      </c>
      <c r="F343" s="56" t="str">
        <f t="shared" si="5"/>
        <v>847.8470140.1.435519.000000.847001.200179</v>
      </c>
      <c r="G343" s="56" t="s">
        <v>2872</v>
      </c>
      <c r="H343" s="56">
        <v>847001</v>
      </c>
      <c r="I343" s="56" t="s">
        <v>23</v>
      </c>
      <c r="J343" s="56">
        <v>200179</v>
      </c>
      <c r="K343" s="56">
        <v>53870</v>
      </c>
      <c r="L343" s="56">
        <v>193297</v>
      </c>
      <c r="M343" s="56">
        <v>193297</v>
      </c>
      <c r="N343" s="56" t="s">
        <v>2000</v>
      </c>
      <c r="O343" s="56">
        <v>5</v>
      </c>
      <c r="P343" s="56" t="s">
        <v>2019</v>
      </c>
      <c r="R343" s="56" t="s">
        <v>2931</v>
      </c>
      <c r="S343" s="56">
        <v>5</v>
      </c>
      <c r="T343" s="56">
        <v>27000</v>
      </c>
      <c r="U343" s="56">
        <v>135000</v>
      </c>
      <c r="V343" s="56" t="s">
        <v>2002</v>
      </c>
      <c r="W343" s="56" t="s">
        <v>2003</v>
      </c>
      <c r="X343" s="56">
        <v>121500</v>
      </c>
      <c r="Y343" s="56">
        <v>108000</v>
      </c>
      <c r="Z343" s="56">
        <v>94500</v>
      </c>
      <c r="AA343" s="56" t="s">
        <v>2918</v>
      </c>
      <c r="AB343" s="56" t="s">
        <v>2919</v>
      </c>
      <c r="AC343" s="56" t="s">
        <v>2920</v>
      </c>
      <c r="AF343" s="56">
        <v>135062.96</v>
      </c>
      <c r="AP343" s="56">
        <v>135062.96</v>
      </c>
      <c r="AQ343" s="56" t="s">
        <v>2096</v>
      </c>
      <c r="AR343" s="56" t="s">
        <v>2928</v>
      </c>
      <c r="AS343" s="56" t="s">
        <v>2922</v>
      </c>
      <c r="AT343" s="56">
        <v>8470140</v>
      </c>
    </row>
    <row r="344" spans="1:46" x14ac:dyDescent="0.35">
      <c r="A344" s="56" t="s">
        <v>953</v>
      </c>
      <c r="B344" s="56">
        <v>8470140</v>
      </c>
      <c r="C344" s="56" t="s">
        <v>77</v>
      </c>
      <c r="D344" s="56">
        <v>492310</v>
      </c>
      <c r="E344" s="56" t="s">
        <v>871</v>
      </c>
      <c r="F344" s="56" t="str">
        <f t="shared" si="5"/>
        <v>847.8470140.1.492310.000000.847001.300180</v>
      </c>
      <c r="G344" s="56" t="s">
        <v>2872</v>
      </c>
      <c r="H344" s="56">
        <v>847001</v>
      </c>
      <c r="I344" s="56" t="s">
        <v>863</v>
      </c>
      <c r="J344" s="56">
        <v>300180</v>
      </c>
      <c r="K344" s="56">
        <v>0</v>
      </c>
      <c r="L344" s="56">
        <v>200000</v>
      </c>
      <c r="M344" s="56">
        <v>200000</v>
      </c>
      <c r="N344" s="56" t="s">
        <v>2098</v>
      </c>
      <c r="O344" s="56">
        <v>5</v>
      </c>
      <c r="P344" s="56" t="s">
        <v>2019</v>
      </c>
      <c r="R344" s="56" t="s">
        <v>2932</v>
      </c>
      <c r="S344" s="56">
        <v>5</v>
      </c>
      <c r="T344" s="56">
        <v>40000</v>
      </c>
      <c r="U344" s="56">
        <v>200000</v>
      </c>
      <c r="V344" s="56" t="s">
        <v>2002</v>
      </c>
      <c r="W344" s="56" t="s">
        <v>2003</v>
      </c>
      <c r="X344" s="56">
        <v>180000</v>
      </c>
      <c r="Y344" s="56">
        <v>160000</v>
      </c>
      <c r="Z344" s="56">
        <v>140000</v>
      </c>
      <c r="AA344" s="56" t="s">
        <v>2918</v>
      </c>
      <c r="AB344" s="56" t="s">
        <v>2919</v>
      </c>
      <c r="AC344" s="56" t="s">
        <v>2920</v>
      </c>
      <c r="AE344" s="56">
        <v>0</v>
      </c>
      <c r="AF344" s="56">
        <v>200000</v>
      </c>
      <c r="AP344" s="56">
        <v>200000</v>
      </c>
      <c r="AQ344" s="56" t="s">
        <v>2096</v>
      </c>
      <c r="AR344" s="56" t="s">
        <v>2928</v>
      </c>
      <c r="AS344" s="56" t="s">
        <v>2922</v>
      </c>
      <c r="AT344" s="56">
        <v>8470140</v>
      </c>
    </row>
    <row r="345" spans="1:46" x14ac:dyDescent="0.35">
      <c r="A345" s="56" t="s">
        <v>953</v>
      </c>
      <c r="B345" s="56">
        <v>8470150</v>
      </c>
      <c r="C345" s="56" t="s">
        <v>96</v>
      </c>
      <c r="D345" s="56">
        <v>420900</v>
      </c>
      <c r="E345" s="56" t="s">
        <v>28</v>
      </c>
      <c r="F345" s="56" t="str">
        <f t="shared" si="5"/>
        <v>847.8470150.1.420900.000000.847001.200179</v>
      </c>
      <c r="G345" s="56" t="s">
        <v>2872</v>
      </c>
      <c r="H345" s="56">
        <v>847001</v>
      </c>
      <c r="I345" s="56" t="s">
        <v>23</v>
      </c>
      <c r="J345" s="56">
        <v>200179</v>
      </c>
      <c r="K345" s="56">
        <v>16996.14</v>
      </c>
      <c r="L345" s="56">
        <v>18595</v>
      </c>
      <c r="U345" s="57">
        <v>0</v>
      </c>
      <c r="X345" s="56">
        <v>0</v>
      </c>
      <c r="Y345" s="56">
        <v>0</v>
      </c>
      <c r="Z345" s="56">
        <v>0</v>
      </c>
      <c r="AP345" s="56">
        <v>0</v>
      </c>
      <c r="AT345" s="56">
        <v>8470150</v>
      </c>
    </row>
    <row r="346" spans="1:46" x14ac:dyDescent="0.35">
      <c r="A346" s="56" t="s">
        <v>953</v>
      </c>
      <c r="B346" s="56">
        <v>8470150</v>
      </c>
      <c r="C346" s="56" t="s">
        <v>96</v>
      </c>
      <c r="D346" s="56">
        <v>425900</v>
      </c>
      <c r="E346" s="56" t="s">
        <v>40</v>
      </c>
      <c r="F346" s="56" t="str">
        <f t="shared" si="5"/>
        <v>847.8470150.1.425900.000000.847001.200179</v>
      </c>
      <c r="G346" s="56" t="s">
        <v>2872</v>
      </c>
      <c r="H346" s="56">
        <v>847001</v>
      </c>
      <c r="I346" s="56" t="s">
        <v>23</v>
      </c>
      <c r="J346" s="56">
        <v>200179</v>
      </c>
      <c r="K346" s="56">
        <v>0</v>
      </c>
      <c r="L346" s="56">
        <v>1</v>
      </c>
      <c r="U346" s="57">
        <v>0</v>
      </c>
      <c r="X346" s="56">
        <v>0</v>
      </c>
      <c r="Y346" s="56">
        <v>0</v>
      </c>
      <c r="Z346" s="56">
        <v>0</v>
      </c>
      <c r="AP346" s="56">
        <v>0</v>
      </c>
      <c r="AT346" s="56">
        <v>8470150</v>
      </c>
    </row>
    <row r="347" spans="1:46" x14ac:dyDescent="0.35">
      <c r="A347" s="56" t="s">
        <v>954</v>
      </c>
      <c r="B347" s="56">
        <v>8470405</v>
      </c>
      <c r="C347" s="56" t="s">
        <v>245</v>
      </c>
      <c r="D347" s="56">
        <v>421700</v>
      </c>
      <c r="E347" s="56" t="s">
        <v>956</v>
      </c>
      <c r="F347" s="56" t="str">
        <f t="shared" si="5"/>
        <v>847.8470405.1.421700.000000.847001.200179</v>
      </c>
      <c r="G347" s="56" t="s">
        <v>2872</v>
      </c>
      <c r="H347" s="56">
        <v>847001</v>
      </c>
      <c r="I347" s="56" t="s">
        <v>23</v>
      </c>
      <c r="J347" s="56">
        <v>200179</v>
      </c>
      <c r="K347" s="56">
        <v>345102.47</v>
      </c>
      <c r="L347" s="56">
        <v>368363</v>
      </c>
      <c r="M347" s="56">
        <v>368363</v>
      </c>
      <c r="N347" s="56" t="s">
        <v>2933</v>
      </c>
      <c r="O347" s="56">
        <v>2</v>
      </c>
      <c r="R347" s="56" t="s">
        <v>2934</v>
      </c>
      <c r="S347" s="56">
        <v>4</v>
      </c>
      <c r="T347" s="56">
        <v>140000</v>
      </c>
      <c r="U347" s="56">
        <v>560000</v>
      </c>
      <c r="V347" s="56" t="s">
        <v>2113</v>
      </c>
      <c r="W347" s="56" t="s">
        <v>2122</v>
      </c>
      <c r="X347" s="56">
        <v>504000</v>
      </c>
      <c r="Y347" s="56">
        <v>448000</v>
      </c>
      <c r="Z347" s="56">
        <v>392000</v>
      </c>
      <c r="AA347" s="56" t="s">
        <v>2935</v>
      </c>
      <c r="AB347" s="56" t="s">
        <v>2936</v>
      </c>
      <c r="AC347" s="56" t="s">
        <v>2936</v>
      </c>
      <c r="AE347" s="56">
        <v>140000</v>
      </c>
      <c r="AF347" s="56">
        <v>140000</v>
      </c>
      <c r="AK347" s="56">
        <v>140000</v>
      </c>
      <c r="AL347" s="56">
        <v>140000</v>
      </c>
      <c r="AP347" s="56">
        <v>560000</v>
      </c>
      <c r="AQ347" s="56" t="s">
        <v>2433</v>
      </c>
      <c r="AR347" s="56" t="s">
        <v>2937</v>
      </c>
      <c r="AS347" s="56" t="s">
        <v>2938</v>
      </c>
      <c r="AT347" s="56">
        <v>8470405</v>
      </c>
    </row>
    <row r="348" spans="1:46" x14ac:dyDescent="0.35">
      <c r="A348" s="56" t="s">
        <v>954</v>
      </c>
      <c r="B348" s="56">
        <v>8470405</v>
      </c>
      <c r="C348" s="56" t="s">
        <v>245</v>
      </c>
      <c r="D348" s="56">
        <v>425100</v>
      </c>
      <c r="E348" s="56" t="s">
        <v>964</v>
      </c>
      <c r="F348" s="56" t="str">
        <f t="shared" si="5"/>
        <v>847.8470405.1.425100.000000.847001.200179</v>
      </c>
      <c r="G348" s="56" t="s">
        <v>2872</v>
      </c>
      <c r="H348" s="56">
        <v>847001</v>
      </c>
      <c r="I348" s="56" t="s">
        <v>23</v>
      </c>
      <c r="J348" s="56">
        <v>200179</v>
      </c>
      <c r="K348" s="56">
        <v>0</v>
      </c>
      <c r="L348" s="56">
        <v>1</v>
      </c>
      <c r="M348" s="56">
        <v>1</v>
      </c>
      <c r="U348" s="57">
        <v>0</v>
      </c>
      <c r="X348" s="56">
        <v>0</v>
      </c>
      <c r="Y348" s="56">
        <v>0</v>
      </c>
      <c r="Z348" s="56">
        <v>0</v>
      </c>
      <c r="AP348" s="56">
        <v>0</v>
      </c>
      <c r="AT348" s="56">
        <v>8470405</v>
      </c>
    </row>
    <row r="349" spans="1:46" x14ac:dyDescent="0.35">
      <c r="A349" s="56" t="s">
        <v>954</v>
      </c>
      <c r="B349" s="56">
        <v>8470405</v>
      </c>
      <c r="C349" s="56" t="s">
        <v>245</v>
      </c>
      <c r="D349" s="56">
        <v>425510</v>
      </c>
      <c r="E349" s="56" t="s">
        <v>37</v>
      </c>
      <c r="F349" s="56" t="str">
        <f t="shared" si="5"/>
        <v>847.8470405.1.425510.000000.847001.200179</v>
      </c>
      <c r="G349" s="56" t="s">
        <v>2872</v>
      </c>
      <c r="H349" s="56">
        <v>847001</v>
      </c>
      <c r="I349" s="56" t="s">
        <v>23</v>
      </c>
      <c r="J349" s="56">
        <v>200179</v>
      </c>
      <c r="K349" s="56">
        <v>5943</v>
      </c>
      <c r="L349" s="56">
        <v>5000</v>
      </c>
      <c r="M349" s="56">
        <v>5000</v>
      </c>
      <c r="N349" s="56" t="s">
        <v>2031</v>
      </c>
      <c r="O349" s="56">
        <v>1</v>
      </c>
      <c r="R349" s="56" t="s">
        <v>2934</v>
      </c>
      <c r="S349" s="56">
        <v>1</v>
      </c>
      <c r="T349" s="56">
        <v>15000</v>
      </c>
      <c r="U349" s="56">
        <v>15000</v>
      </c>
      <c r="V349" s="56" t="s">
        <v>2002</v>
      </c>
      <c r="W349" s="56" t="s">
        <v>2003</v>
      </c>
      <c r="X349" s="56">
        <v>13500</v>
      </c>
      <c r="Y349" s="56">
        <v>12000</v>
      </c>
      <c r="Z349" s="56">
        <v>10500</v>
      </c>
      <c r="AA349" s="56" t="s">
        <v>2939</v>
      </c>
      <c r="AB349" s="56" t="s">
        <v>2939</v>
      </c>
      <c r="AC349" s="56" t="s">
        <v>2939</v>
      </c>
      <c r="AD349" s="56">
        <v>1000</v>
      </c>
      <c r="AE349" s="56">
        <v>1000</v>
      </c>
      <c r="AF349" s="56">
        <v>1000</v>
      </c>
      <c r="AG349" s="56">
        <v>2000</v>
      </c>
      <c r="AH349" s="56">
        <v>2000</v>
      </c>
      <c r="AL349" s="56">
        <v>2000</v>
      </c>
      <c r="AM349" s="56">
        <v>2000</v>
      </c>
      <c r="AN349" s="56">
        <v>2000</v>
      </c>
      <c r="AO349" s="56">
        <v>2000</v>
      </c>
      <c r="AP349" s="56">
        <v>15000</v>
      </c>
      <c r="AQ349" s="56" t="s">
        <v>2034</v>
      </c>
      <c r="AR349" s="56" t="s">
        <v>2940</v>
      </c>
      <c r="AS349" s="56" t="s">
        <v>2938</v>
      </c>
      <c r="AT349" s="56">
        <v>8470405</v>
      </c>
    </row>
    <row r="350" spans="1:46" x14ac:dyDescent="0.35">
      <c r="A350" s="56" t="s">
        <v>954</v>
      </c>
      <c r="B350" s="56">
        <v>8470405</v>
      </c>
      <c r="C350" s="56" t="s">
        <v>245</v>
      </c>
      <c r="D350" s="56">
        <v>425550</v>
      </c>
      <c r="E350" s="56" t="s">
        <v>83</v>
      </c>
      <c r="F350" s="56" t="str">
        <f t="shared" si="5"/>
        <v>847.8470405.1.425550.000000.847001.200179</v>
      </c>
      <c r="G350" s="56" t="s">
        <v>2872</v>
      </c>
      <c r="H350" s="56">
        <v>847001</v>
      </c>
      <c r="I350" s="56" t="s">
        <v>23</v>
      </c>
      <c r="J350" s="56">
        <v>200179</v>
      </c>
      <c r="K350" s="56">
        <v>10137</v>
      </c>
      <c r="L350" s="56">
        <v>0</v>
      </c>
      <c r="M350" s="56">
        <v>0</v>
      </c>
      <c r="N350" s="56" t="s">
        <v>2031</v>
      </c>
      <c r="O350" s="56">
        <v>1</v>
      </c>
      <c r="R350" s="56" t="s">
        <v>2934</v>
      </c>
      <c r="S350" s="56">
        <v>1</v>
      </c>
      <c r="T350" s="56">
        <v>15000</v>
      </c>
      <c r="U350" s="56">
        <v>15000</v>
      </c>
      <c r="W350" s="56" t="s">
        <v>2003</v>
      </c>
      <c r="X350" s="56">
        <v>13500</v>
      </c>
      <c r="Y350" s="56">
        <v>12000</v>
      </c>
      <c r="Z350" s="56">
        <v>10500</v>
      </c>
      <c r="AA350" s="56" t="s">
        <v>2941</v>
      </c>
      <c r="AB350" s="56" t="s">
        <v>2941</v>
      </c>
      <c r="AC350" s="56" t="s">
        <v>2942</v>
      </c>
      <c r="AD350" s="56">
        <v>1500</v>
      </c>
      <c r="AE350" s="56">
        <v>1500</v>
      </c>
      <c r="AF350" s="56">
        <v>1500</v>
      </c>
      <c r="AG350" s="56">
        <v>1500</v>
      </c>
      <c r="AH350" s="56">
        <v>1500</v>
      </c>
      <c r="AL350" s="56">
        <v>2000</v>
      </c>
      <c r="AM350" s="56">
        <v>2000</v>
      </c>
      <c r="AN350" s="56">
        <v>2000</v>
      </c>
      <c r="AO350" s="56">
        <v>1500</v>
      </c>
      <c r="AP350" s="56">
        <v>15000</v>
      </c>
      <c r="AQ350" s="56" t="s">
        <v>2022</v>
      </c>
      <c r="AR350" s="56" t="s">
        <v>2943</v>
      </c>
      <c r="AS350" s="56" t="s">
        <v>2938</v>
      </c>
      <c r="AT350" s="56">
        <v>8470405</v>
      </c>
    </row>
    <row r="351" spans="1:46" x14ac:dyDescent="0.35">
      <c r="A351" s="56" t="s">
        <v>954</v>
      </c>
      <c r="B351" s="56">
        <v>8470405</v>
      </c>
      <c r="C351" s="56" t="s">
        <v>245</v>
      </c>
      <c r="D351" s="56">
        <v>425770</v>
      </c>
      <c r="E351" s="56" t="s">
        <v>132</v>
      </c>
      <c r="F351" s="56" t="str">
        <f t="shared" si="5"/>
        <v>847.8470405.1.425770.000000.847001.200179</v>
      </c>
      <c r="G351" s="56" t="s">
        <v>2872</v>
      </c>
      <c r="H351" s="56">
        <v>847001</v>
      </c>
      <c r="I351" s="56" t="s">
        <v>23</v>
      </c>
      <c r="J351" s="56">
        <v>200179</v>
      </c>
      <c r="K351" s="56">
        <v>13603.26</v>
      </c>
      <c r="L351" s="56">
        <v>50000</v>
      </c>
      <c r="M351" s="56">
        <v>50000</v>
      </c>
      <c r="N351" s="56" t="s">
        <v>2363</v>
      </c>
      <c r="O351" s="56">
        <v>10</v>
      </c>
      <c r="R351" s="56" t="s">
        <v>2944</v>
      </c>
      <c r="S351" s="56">
        <v>10</v>
      </c>
      <c r="T351" s="56">
        <v>5000</v>
      </c>
      <c r="U351" s="56">
        <v>50000</v>
      </c>
      <c r="V351" s="56" t="s">
        <v>2002</v>
      </c>
      <c r="W351" s="56" t="s">
        <v>2003</v>
      </c>
      <c r="X351" s="56">
        <v>45000</v>
      </c>
      <c r="Y351" s="56">
        <v>40000</v>
      </c>
      <c r="Z351" s="56">
        <v>35000</v>
      </c>
      <c r="AA351" s="56" t="s">
        <v>2941</v>
      </c>
      <c r="AB351" s="56" t="s">
        <v>2941</v>
      </c>
      <c r="AC351" s="56" t="s">
        <v>2942</v>
      </c>
      <c r="AD351" s="56">
        <v>5000</v>
      </c>
      <c r="AE351" s="56">
        <v>5000</v>
      </c>
      <c r="AF351" s="56">
        <v>5000</v>
      </c>
      <c r="AG351" s="56">
        <v>4000</v>
      </c>
      <c r="AH351" s="56">
        <v>2000</v>
      </c>
      <c r="AI351" s="56">
        <v>2000</v>
      </c>
      <c r="AJ351" s="56">
        <v>2000</v>
      </c>
      <c r="AK351" s="56">
        <v>5000</v>
      </c>
      <c r="AL351" s="56">
        <v>5000</v>
      </c>
      <c r="AM351" s="56">
        <v>5000</v>
      </c>
      <c r="AN351" s="56">
        <v>5000</v>
      </c>
      <c r="AO351" s="56">
        <v>5000</v>
      </c>
      <c r="AP351" s="56">
        <v>50000</v>
      </c>
      <c r="AQ351" s="56" t="s">
        <v>2050</v>
      </c>
      <c r="AR351" s="56" t="s">
        <v>2945</v>
      </c>
      <c r="AS351" s="56" t="s">
        <v>2946</v>
      </c>
      <c r="AT351" s="56">
        <v>8470405</v>
      </c>
    </row>
    <row r="352" spans="1:46" x14ac:dyDescent="0.35">
      <c r="A352" s="56" t="s">
        <v>954</v>
      </c>
      <c r="B352" s="56">
        <v>8470405</v>
      </c>
      <c r="C352" s="56" t="s">
        <v>245</v>
      </c>
      <c r="D352" s="56">
        <v>427710</v>
      </c>
      <c r="E352" s="56" t="s">
        <v>46</v>
      </c>
      <c r="F352" s="56" t="str">
        <f t="shared" si="5"/>
        <v>847.8470405.1.427710.000000.847001.200179</v>
      </c>
      <c r="G352" s="56" t="s">
        <v>2872</v>
      </c>
      <c r="H352" s="56">
        <v>847001</v>
      </c>
      <c r="I352" s="56" t="s">
        <v>23</v>
      </c>
      <c r="J352" s="56">
        <v>200179</v>
      </c>
      <c r="K352" s="56">
        <v>0</v>
      </c>
      <c r="L352" s="56">
        <v>11638</v>
      </c>
      <c r="M352" s="56">
        <v>11638</v>
      </c>
      <c r="N352" s="56" t="s">
        <v>2098</v>
      </c>
      <c r="O352" s="56">
        <v>20</v>
      </c>
      <c r="R352" s="56" t="s">
        <v>2947</v>
      </c>
      <c r="S352" s="56">
        <v>20</v>
      </c>
      <c r="T352" s="56">
        <v>600</v>
      </c>
      <c r="U352" s="56">
        <v>12000</v>
      </c>
      <c r="V352" s="56" t="s">
        <v>2002</v>
      </c>
      <c r="W352" s="56" t="s">
        <v>2003</v>
      </c>
      <c r="X352" s="56">
        <v>10800</v>
      </c>
      <c r="Y352" s="56">
        <v>9600</v>
      </c>
      <c r="Z352" s="56">
        <v>8400</v>
      </c>
      <c r="AA352" s="56" t="s">
        <v>2948</v>
      </c>
      <c r="AB352" s="56" t="s">
        <v>2948</v>
      </c>
      <c r="AC352" s="56" t="s">
        <v>2949</v>
      </c>
      <c r="AD352" s="56">
        <v>1000</v>
      </c>
      <c r="AE352" s="56">
        <v>1000</v>
      </c>
      <c r="AF352" s="56">
        <v>1000</v>
      </c>
      <c r="AG352" s="56">
        <v>1000</v>
      </c>
      <c r="AH352" s="56">
        <v>1000</v>
      </c>
      <c r="AI352" s="56">
        <v>1000</v>
      </c>
      <c r="AJ352" s="56">
        <v>1000</v>
      </c>
      <c r="AK352" s="56">
        <v>1000</v>
      </c>
      <c r="AL352" s="56">
        <v>1000</v>
      </c>
      <c r="AM352" s="56">
        <v>1000</v>
      </c>
      <c r="AN352" s="56">
        <v>1000</v>
      </c>
      <c r="AO352" s="56">
        <v>1000</v>
      </c>
      <c r="AP352" s="56">
        <v>12000</v>
      </c>
      <c r="AQ352" s="56" t="s">
        <v>2034</v>
      </c>
      <c r="AR352" s="56" t="s">
        <v>2950</v>
      </c>
      <c r="AS352" s="56" t="s">
        <v>2946</v>
      </c>
      <c r="AT352" s="56">
        <v>8470405</v>
      </c>
    </row>
    <row r="353" spans="1:46" x14ac:dyDescent="0.35">
      <c r="A353" s="56" t="s">
        <v>954</v>
      </c>
      <c r="B353" s="56">
        <v>8470405</v>
      </c>
      <c r="C353" s="56" t="s">
        <v>245</v>
      </c>
      <c r="D353" s="56">
        <v>428090</v>
      </c>
      <c r="E353" s="56" t="s">
        <v>52</v>
      </c>
      <c r="F353" s="56" t="str">
        <f t="shared" si="5"/>
        <v>847.8470405.1.428090.000000.847001.200179</v>
      </c>
      <c r="G353" s="56" t="s">
        <v>2872</v>
      </c>
      <c r="H353" s="56">
        <v>847001</v>
      </c>
      <c r="I353" s="56" t="s">
        <v>23</v>
      </c>
      <c r="J353" s="56">
        <v>200179</v>
      </c>
      <c r="K353" s="56">
        <v>0</v>
      </c>
      <c r="L353" s="56">
        <v>0</v>
      </c>
      <c r="M353" s="56">
        <v>0</v>
      </c>
      <c r="U353" s="57">
        <v>0</v>
      </c>
      <c r="X353" s="56">
        <v>0</v>
      </c>
      <c r="Y353" s="56">
        <v>0</v>
      </c>
      <c r="Z353" s="56">
        <v>0</v>
      </c>
      <c r="AP353" s="56">
        <v>0</v>
      </c>
      <c r="AT353" s="56">
        <v>8470405</v>
      </c>
    </row>
    <row r="354" spans="1:46" x14ac:dyDescent="0.35">
      <c r="A354" s="56" t="s">
        <v>954</v>
      </c>
      <c r="B354" s="56">
        <v>8470405</v>
      </c>
      <c r="C354" s="56" t="s">
        <v>245</v>
      </c>
      <c r="D354" s="56">
        <v>432209</v>
      </c>
      <c r="E354" s="56" t="s">
        <v>138</v>
      </c>
      <c r="F354" s="56" t="str">
        <f t="shared" si="5"/>
        <v>847.8470405.1.432209.000000.847001.200179</v>
      </c>
      <c r="G354" s="56" t="s">
        <v>2872</v>
      </c>
      <c r="H354" s="56">
        <v>847001</v>
      </c>
      <c r="I354" s="56" t="s">
        <v>23</v>
      </c>
      <c r="J354" s="56">
        <v>200179</v>
      </c>
      <c r="K354" s="56">
        <v>54285.71</v>
      </c>
      <c r="L354" s="56">
        <v>190000</v>
      </c>
      <c r="M354" s="56">
        <v>190000</v>
      </c>
      <c r="N354" s="56" t="s">
        <v>2013</v>
      </c>
      <c r="O354" s="56">
        <v>5</v>
      </c>
      <c r="R354" s="56" t="s">
        <v>2951</v>
      </c>
      <c r="S354" s="56">
        <v>5</v>
      </c>
      <c r="T354" s="56">
        <v>40000</v>
      </c>
      <c r="U354" s="56">
        <v>200000</v>
      </c>
      <c r="V354" s="56" t="s">
        <v>2002</v>
      </c>
      <c r="W354" s="56" t="s">
        <v>2122</v>
      </c>
      <c r="X354" s="56">
        <v>180000</v>
      </c>
      <c r="Y354" s="56">
        <v>160000</v>
      </c>
      <c r="Z354" s="56">
        <v>140000</v>
      </c>
      <c r="AA354" s="56" t="s">
        <v>2952</v>
      </c>
      <c r="AB354" s="56" t="s">
        <v>2952</v>
      </c>
      <c r="AC354" s="56" t="s">
        <v>2953</v>
      </c>
      <c r="AF354" s="56">
        <v>50000</v>
      </c>
      <c r="AI354" s="56">
        <v>50000</v>
      </c>
      <c r="AL354" s="56">
        <v>50000</v>
      </c>
      <c r="AO354" s="56">
        <v>50000</v>
      </c>
      <c r="AP354" s="56">
        <v>200000</v>
      </c>
      <c r="AQ354" s="56" t="s">
        <v>2433</v>
      </c>
      <c r="AR354" s="56" t="s">
        <v>2954</v>
      </c>
      <c r="AS354" s="56" t="s">
        <v>2946</v>
      </c>
      <c r="AT354" s="56">
        <v>8470405</v>
      </c>
    </row>
    <row r="355" spans="1:46" x14ac:dyDescent="0.35">
      <c r="A355" s="56" t="s">
        <v>954</v>
      </c>
      <c r="B355" s="56">
        <v>8470405</v>
      </c>
      <c r="C355" s="56" t="s">
        <v>245</v>
      </c>
      <c r="D355" s="56">
        <v>435350</v>
      </c>
      <c r="E355" s="56" t="s">
        <v>144</v>
      </c>
      <c r="F355" s="56" t="str">
        <f t="shared" si="5"/>
        <v>847.8470405.1.435350.000000.847001.200179</v>
      </c>
      <c r="G355" s="56" t="s">
        <v>2872</v>
      </c>
      <c r="H355" s="56">
        <v>847001</v>
      </c>
      <c r="I355" s="56" t="s">
        <v>23</v>
      </c>
      <c r="J355" s="56">
        <v>200179</v>
      </c>
      <c r="K355" s="56">
        <v>0</v>
      </c>
      <c r="L355" s="56">
        <v>27666</v>
      </c>
      <c r="M355" s="56">
        <v>27666</v>
      </c>
      <c r="N355" s="56" t="s">
        <v>2098</v>
      </c>
      <c r="O355" s="56">
        <v>20</v>
      </c>
      <c r="R355" s="56" t="s">
        <v>2947</v>
      </c>
      <c r="S355" s="56">
        <v>20</v>
      </c>
      <c r="T355" s="56">
        <v>1500</v>
      </c>
      <c r="U355" s="56">
        <v>30000</v>
      </c>
      <c r="V355" s="56" t="s">
        <v>2002</v>
      </c>
      <c r="W355" s="56" t="s">
        <v>2003</v>
      </c>
      <c r="X355" s="56">
        <v>27000</v>
      </c>
      <c r="Y355" s="56">
        <v>24000</v>
      </c>
      <c r="Z355" s="56">
        <v>21000</v>
      </c>
      <c r="AA355" s="56" t="s">
        <v>2955</v>
      </c>
      <c r="AB355" s="56" t="s">
        <v>2955</v>
      </c>
      <c r="AC355" s="56" t="s">
        <v>2956</v>
      </c>
      <c r="AD355" s="56">
        <v>3000</v>
      </c>
      <c r="AE355" s="56">
        <v>3000</v>
      </c>
      <c r="AF355" s="56">
        <v>2000</v>
      </c>
      <c r="AG355" s="56">
        <v>2000</v>
      </c>
      <c r="AH355" s="56">
        <v>2000</v>
      </c>
      <c r="AI355" s="56">
        <v>2000</v>
      </c>
      <c r="AJ355" s="56">
        <v>2000</v>
      </c>
      <c r="AK355" s="56">
        <v>2000</v>
      </c>
      <c r="AL355" s="56">
        <v>3000</v>
      </c>
      <c r="AM355" s="56">
        <v>3000</v>
      </c>
      <c r="AN355" s="56">
        <v>3000</v>
      </c>
      <c r="AO355" s="56">
        <v>3000</v>
      </c>
      <c r="AP355" s="56">
        <v>30000</v>
      </c>
      <c r="AQ355" s="56" t="s">
        <v>2034</v>
      </c>
      <c r="AR355" s="56" t="s">
        <v>2957</v>
      </c>
      <c r="AS355" s="56" t="s">
        <v>2946</v>
      </c>
      <c r="AT355" s="56">
        <v>8470405</v>
      </c>
    </row>
    <row r="356" spans="1:46" x14ac:dyDescent="0.35">
      <c r="A356" s="56" t="s">
        <v>954</v>
      </c>
      <c r="B356" s="56">
        <v>8470410</v>
      </c>
      <c r="C356" s="56" t="s">
        <v>254</v>
      </c>
      <c r="D356" s="56">
        <v>425761</v>
      </c>
      <c r="E356" s="56" t="s">
        <v>288</v>
      </c>
      <c r="F356" s="56" t="str">
        <f t="shared" si="5"/>
        <v>847.8470410.1.425761.000000.847001.200179</v>
      </c>
      <c r="G356" s="56" t="s">
        <v>2872</v>
      </c>
      <c r="H356" s="56">
        <v>847001</v>
      </c>
      <c r="I356" s="56" t="s">
        <v>23</v>
      </c>
      <c r="J356" s="56">
        <v>200179</v>
      </c>
      <c r="K356" s="56">
        <v>0</v>
      </c>
      <c r="L356" s="56">
        <v>0</v>
      </c>
      <c r="R356" s="56" t="s">
        <v>2958</v>
      </c>
      <c r="S356" s="56">
        <v>1</v>
      </c>
      <c r="T356" s="56">
        <v>162000</v>
      </c>
      <c r="U356" s="57">
        <v>162000</v>
      </c>
      <c r="V356" s="56" t="s">
        <v>2002</v>
      </c>
      <c r="W356" s="56" t="s">
        <v>2003</v>
      </c>
      <c r="X356" s="56">
        <v>145800</v>
      </c>
      <c r="Y356" s="56">
        <v>129600</v>
      </c>
      <c r="Z356" s="56">
        <v>113400</v>
      </c>
      <c r="AA356" s="56" t="s">
        <v>2959</v>
      </c>
      <c r="AB356" s="56" t="s">
        <v>2959</v>
      </c>
      <c r="AC356" s="56" t="s">
        <v>2960</v>
      </c>
      <c r="AD356" s="56">
        <v>0</v>
      </c>
      <c r="AJ356" s="56">
        <v>162000</v>
      </c>
      <c r="AP356" s="56">
        <v>162000</v>
      </c>
      <c r="AQ356" s="56" t="s">
        <v>2007</v>
      </c>
      <c r="AR356" s="56" t="s">
        <v>2961</v>
      </c>
      <c r="AS356" s="56" t="s">
        <v>2962</v>
      </c>
      <c r="AT356" s="56">
        <v>8470410</v>
      </c>
    </row>
    <row r="357" spans="1:46" x14ac:dyDescent="0.35">
      <c r="A357" s="56" t="s">
        <v>954</v>
      </c>
      <c r="B357" s="56">
        <v>8470410</v>
      </c>
      <c r="C357" s="56" t="s">
        <v>254</v>
      </c>
      <c r="D357" s="56">
        <v>425770</v>
      </c>
      <c r="E357" s="56" t="s">
        <v>132</v>
      </c>
      <c r="F357" s="56" t="str">
        <f t="shared" si="5"/>
        <v>847.8470410.1.425770.000000.847001.200179</v>
      </c>
      <c r="G357" s="56" t="s">
        <v>2872</v>
      </c>
      <c r="H357" s="56">
        <v>847001</v>
      </c>
      <c r="I357" s="56" t="s">
        <v>23</v>
      </c>
      <c r="J357" s="56">
        <v>200179</v>
      </c>
      <c r="K357" s="56">
        <v>-1861.34</v>
      </c>
      <c r="L357" s="56">
        <v>53000</v>
      </c>
      <c r="M357" s="56">
        <v>45000</v>
      </c>
      <c r="N357" s="56" t="s">
        <v>2341</v>
      </c>
      <c r="O357" s="56">
        <v>8</v>
      </c>
      <c r="R357" s="56" t="s">
        <v>2963</v>
      </c>
      <c r="S357" s="56">
        <v>8</v>
      </c>
      <c r="T357" s="56">
        <v>15000</v>
      </c>
      <c r="U357" s="56">
        <v>120000</v>
      </c>
      <c r="V357" s="56" t="s">
        <v>2002</v>
      </c>
      <c r="W357" s="56" t="s">
        <v>2003</v>
      </c>
      <c r="X357" s="56">
        <v>108000</v>
      </c>
      <c r="Y357" s="56">
        <v>96000</v>
      </c>
      <c r="Z357" s="56">
        <v>84000</v>
      </c>
      <c r="AA357" s="56" t="s">
        <v>2964</v>
      </c>
      <c r="AB357" s="56" t="s">
        <v>2965</v>
      </c>
      <c r="AC357" s="56" t="s">
        <v>2966</v>
      </c>
      <c r="AD357" s="56">
        <v>0</v>
      </c>
      <c r="AH357" s="56">
        <v>30000</v>
      </c>
      <c r="AJ357" s="56">
        <v>30000</v>
      </c>
      <c r="AL357" s="56">
        <v>30000</v>
      </c>
      <c r="AN357" s="56">
        <v>30000</v>
      </c>
      <c r="AP357" s="56">
        <v>120000</v>
      </c>
      <c r="AQ357" s="56" t="s">
        <v>2034</v>
      </c>
      <c r="AR357" s="56" t="s">
        <v>2967</v>
      </c>
      <c r="AS357" s="56" t="s">
        <v>2968</v>
      </c>
      <c r="AT357" s="56">
        <v>8470410</v>
      </c>
    </row>
    <row r="358" spans="1:46" x14ac:dyDescent="0.35">
      <c r="A358" s="56" t="s">
        <v>954</v>
      </c>
      <c r="B358" s="56">
        <v>8470410</v>
      </c>
      <c r="C358" s="56" t="s">
        <v>254</v>
      </c>
      <c r="D358" s="56">
        <v>426610</v>
      </c>
      <c r="E358" s="56" t="s">
        <v>43</v>
      </c>
      <c r="F358" s="56" t="str">
        <f t="shared" si="5"/>
        <v>847.8470410.1.426610.000000.847001.200179</v>
      </c>
      <c r="G358" s="56" t="s">
        <v>2872</v>
      </c>
      <c r="H358" s="56">
        <v>847001</v>
      </c>
      <c r="I358" s="56" t="s">
        <v>23</v>
      </c>
      <c r="J358" s="56">
        <v>200179</v>
      </c>
      <c r="K358" s="56">
        <v>0</v>
      </c>
      <c r="L358" s="56">
        <v>5357</v>
      </c>
      <c r="M358" s="56">
        <v>5357</v>
      </c>
      <c r="N358" s="56" t="s">
        <v>2341</v>
      </c>
      <c r="O358" s="56">
        <v>1</v>
      </c>
      <c r="R358" s="56" t="s">
        <v>2969</v>
      </c>
      <c r="S358" s="56">
        <v>1</v>
      </c>
      <c r="T358" s="56">
        <v>5500</v>
      </c>
      <c r="U358" s="56">
        <v>5600</v>
      </c>
      <c r="V358" s="56" t="s">
        <v>2002</v>
      </c>
      <c r="W358" s="56" t="s">
        <v>2003</v>
      </c>
      <c r="X358" s="56">
        <v>4950</v>
      </c>
      <c r="Y358" s="56">
        <v>4400</v>
      </c>
      <c r="Z358" s="56">
        <v>3849.9999999999995</v>
      </c>
      <c r="AA358" s="56" t="s">
        <v>2970</v>
      </c>
      <c r="AB358" s="56" t="s">
        <v>2970</v>
      </c>
      <c r="AC358" s="56" t="s">
        <v>2970</v>
      </c>
      <c r="AD358" s="56">
        <v>1400</v>
      </c>
      <c r="AG358" s="56">
        <v>1400</v>
      </c>
      <c r="AI358" s="56">
        <v>1400</v>
      </c>
      <c r="AL358" s="56">
        <v>1400</v>
      </c>
      <c r="AP358" s="56">
        <v>5600</v>
      </c>
      <c r="AQ358" s="56" t="s">
        <v>2034</v>
      </c>
      <c r="AR358" s="56" t="s">
        <v>2967</v>
      </c>
      <c r="AS358" s="56" t="s">
        <v>2971</v>
      </c>
      <c r="AT358" s="56">
        <v>8470410</v>
      </c>
    </row>
    <row r="359" spans="1:46" x14ac:dyDescent="0.35">
      <c r="A359" s="56" t="s">
        <v>954</v>
      </c>
      <c r="B359" s="56">
        <v>8470410</v>
      </c>
      <c r="C359" s="56" t="s">
        <v>254</v>
      </c>
      <c r="D359" s="56">
        <v>435310</v>
      </c>
      <c r="E359" s="56" t="s">
        <v>92</v>
      </c>
      <c r="F359" s="56" t="str">
        <f t="shared" si="5"/>
        <v>847.8470410.1.435310.000000.847001.200179</v>
      </c>
      <c r="G359" s="56" t="s">
        <v>2872</v>
      </c>
      <c r="H359" s="56">
        <v>847001</v>
      </c>
      <c r="I359" s="56" t="s">
        <v>23</v>
      </c>
      <c r="J359" s="56">
        <v>200179</v>
      </c>
      <c r="L359" s="56">
        <v>0</v>
      </c>
      <c r="M359" s="56">
        <v>85228.7</v>
      </c>
      <c r="N359" s="56" t="s">
        <v>2341</v>
      </c>
      <c r="O359" s="56">
        <v>2</v>
      </c>
      <c r="R359" s="56" t="s">
        <v>2972</v>
      </c>
      <c r="S359" s="56">
        <v>2</v>
      </c>
      <c r="T359" s="56">
        <v>42614.35</v>
      </c>
      <c r="U359" s="56">
        <v>85228.7</v>
      </c>
      <c r="V359" s="56" t="s">
        <v>2002</v>
      </c>
      <c r="W359" s="56" t="s">
        <v>2003</v>
      </c>
      <c r="X359" s="56">
        <v>76705.83</v>
      </c>
      <c r="Y359" s="56">
        <v>68182.960000000006</v>
      </c>
      <c r="Z359" s="56">
        <v>59660.09</v>
      </c>
      <c r="AA359" s="56" t="s">
        <v>2973</v>
      </c>
      <c r="AB359" s="56" t="s">
        <v>2973</v>
      </c>
      <c r="AC359" s="56" t="s">
        <v>2973</v>
      </c>
      <c r="AD359" s="56">
        <v>85228.7</v>
      </c>
      <c r="AP359" s="56">
        <v>85228.7</v>
      </c>
      <c r="AQ359" s="56" t="s">
        <v>2034</v>
      </c>
      <c r="AR359" s="56" t="s">
        <v>2967</v>
      </c>
      <c r="AS359" s="56" t="s">
        <v>2974</v>
      </c>
      <c r="AT359" s="56">
        <v>8470410</v>
      </c>
    </row>
    <row r="360" spans="1:46" x14ac:dyDescent="0.35">
      <c r="A360" s="56" t="s">
        <v>954</v>
      </c>
      <c r="B360" s="56">
        <v>8470410</v>
      </c>
      <c r="C360" s="56" t="s">
        <v>254</v>
      </c>
      <c r="D360" s="56">
        <v>435350</v>
      </c>
      <c r="E360" s="56" t="s">
        <v>144</v>
      </c>
      <c r="F360" s="56" t="str">
        <f t="shared" si="5"/>
        <v>847.8470410.1.435350.000000.847001.200179</v>
      </c>
      <c r="G360" s="56" t="s">
        <v>2872</v>
      </c>
      <c r="H360" s="56">
        <v>847001</v>
      </c>
      <c r="I360" s="56" t="s">
        <v>23</v>
      </c>
      <c r="J360" s="56">
        <v>200179</v>
      </c>
      <c r="M360" s="56">
        <v>8000</v>
      </c>
      <c r="N360" s="56" t="s">
        <v>2341</v>
      </c>
      <c r="O360" s="56">
        <v>18</v>
      </c>
      <c r="R360" s="56" t="s">
        <v>2975</v>
      </c>
      <c r="S360" s="56">
        <v>18</v>
      </c>
      <c r="T360" s="56">
        <v>994.44</v>
      </c>
      <c r="U360" s="56">
        <v>17899.920000000002</v>
      </c>
      <c r="V360" s="56" t="s">
        <v>2002</v>
      </c>
      <c r="W360" s="56" t="s">
        <v>2003</v>
      </c>
      <c r="X360" s="56">
        <v>16109.928000000002</v>
      </c>
      <c r="Y360" s="56">
        <v>14319.936000000002</v>
      </c>
      <c r="Z360" s="56">
        <v>12529.944000000001</v>
      </c>
      <c r="AA360" s="56" t="s">
        <v>2973</v>
      </c>
      <c r="AB360" s="56" t="s">
        <v>2973</v>
      </c>
      <c r="AC360" s="56" t="s">
        <v>2973</v>
      </c>
      <c r="AD360" s="56">
        <v>4474</v>
      </c>
      <c r="AG360" s="56">
        <v>4474</v>
      </c>
      <c r="AI360" s="56">
        <v>4474</v>
      </c>
      <c r="AL360" s="56">
        <v>4477.92</v>
      </c>
      <c r="AP360" s="56">
        <v>17899.919999999998</v>
      </c>
      <c r="AQ360" s="56" t="s">
        <v>2034</v>
      </c>
      <c r="AR360" s="56" t="s">
        <v>2967</v>
      </c>
      <c r="AS360" s="56" t="s">
        <v>2976</v>
      </c>
      <c r="AT360" s="56">
        <v>8470410</v>
      </c>
    </row>
    <row r="361" spans="1:46" x14ac:dyDescent="0.35">
      <c r="A361" s="56" t="s">
        <v>954</v>
      </c>
      <c r="B361" s="56">
        <v>8470415</v>
      </c>
      <c r="C361" s="56" t="s">
        <v>259</v>
      </c>
      <c r="D361" s="56">
        <v>421700</v>
      </c>
      <c r="E361" s="56" t="s">
        <v>966</v>
      </c>
      <c r="F361" s="56" t="str">
        <f t="shared" si="5"/>
        <v>847.8470415.1.421700.000000.847001.200179</v>
      </c>
      <c r="G361" s="56" t="s">
        <v>2872</v>
      </c>
      <c r="H361" s="56">
        <v>847001</v>
      </c>
      <c r="I361" s="56" t="s">
        <v>23</v>
      </c>
      <c r="J361" s="56">
        <v>200179</v>
      </c>
      <c r="L361" s="56">
        <v>0</v>
      </c>
      <c r="N361" s="56" t="s">
        <v>2977</v>
      </c>
      <c r="O361" s="56">
        <v>1</v>
      </c>
      <c r="R361" s="56" t="s">
        <v>2978</v>
      </c>
      <c r="S361" s="56">
        <v>1</v>
      </c>
      <c r="T361" s="56">
        <v>150000</v>
      </c>
      <c r="U361" s="56">
        <v>150000</v>
      </c>
      <c r="V361" s="56" t="s">
        <v>2113</v>
      </c>
      <c r="W361" s="56" t="s">
        <v>2122</v>
      </c>
      <c r="X361" s="56">
        <v>135000</v>
      </c>
      <c r="Y361" s="56">
        <v>120000</v>
      </c>
      <c r="Z361" s="56">
        <v>105000</v>
      </c>
      <c r="AA361" s="56" t="s">
        <v>2979</v>
      </c>
      <c r="AB361" s="56" t="s">
        <v>2979</v>
      </c>
      <c r="AC361" s="56" t="s">
        <v>2979</v>
      </c>
      <c r="AD361" s="56" t="s">
        <v>2980</v>
      </c>
      <c r="AG361" s="56">
        <v>150000</v>
      </c>
      <c r="AP361" s="56">
        <v>150000</v>
      </c>
      <c r="AQ361" s="56" t="s">
        <v>2056</v>
      </c>
      <c r="AR361" s="56" t="s">
        <v>2981</v>
      </c>
      <c r="AS361" s="56" t="s">
        <v>2982</v>
      </c>
      <c r="AT361" s="56">
        <v>8470415</v>
      </c>
    </row>
    <row r="362" spans="1:46" x14ac:dyDescent="0.35">
      <c r="A362" s="56" t="s">
        <v>954</v>
      </c>
      <c r="B362" s="56">
        <v>8470415</v>
      </c>
      <c r="C362" s="56" t="s">
        <v>259</v>
      </c>
      <c r="D362" s="56">
        <v>425100</v>
      </c>
      <c r="E362" s="56" t="s">
        <v>964</v>
      </c>
      <c r="F362" s="56" t="str">
        <f t="shared" si="5"/>
        <v>847.8470415.1.425100.000000.847001.200179</v>
      </c>
      <c r="G362" s="56" t="s">
        <v>2872</v>
      </c>
      <c r="H362" s="56">
        <v>847001</v>
      </c>
      <c r="I362" s="56" t="s">
        <v>23</v>
      </c>
      <c r="J362" s="56">
        <v>200179</v>
      </c>
      <c r="N362" s="56" t="s">
        <v>2098</v>
      </c>
      <c r="O362" s="56">
        <v>1</v>
      </c>
      <c r="R362" s="56" t="s">
        <v>2983</v>
      </c>
      <c r="S362" s="56">
        <v>1</v>
      </c>
      <c r="T362" s="56">
        <v>50000</v>
      </c>
      <c r="U362" s="56">
        <v>50000</v>
      </c>
      <c r="V362" s="56" t="s">
        <v>2002</v>
      </c>
      <c r="W362" s="56" t="s">
        <v>2003</v>
      </c>
      <c r="X362" s="56">
        <v>45000</v>
      </c>
      <c r="Y362" s="56">
        <v>40000</v>
      </c>
      <c r="Z362" s="56">
        <v>35000</v>
      </c>
      <c r="AA362" s="56" t="s">
        <v>2984</v>
      </c>
      <c r="AB362" s="56" t="s">
        <v>2984</v>
      </c>
      <c r="AC362" s="56" t="s">
        <v>2984</v>
      </c>
      <c r="AD362" s="56" t="s">
        <v>2980</v>
      </c>
      <c r="AF362" s="56">
        <v>25000</v>
      </c>
      <c r="AL362" s="56">
        <v>25000</v>
      </c>
      <c r="AP362" s="56">
        <v>50000</v>
      </c>
      <c r="AQ362" s="56" t="s">
        <v>2056</v>
      </c>
      <c r="AR362" s="56" t="s">
        <v>2985</v>
      </c>
      <c r="AS362" s="56" t="s">
        <v>2986</v>
      </c>
      <c r="AT362" s="56">
        <v>8470415</v>
      </c>
    </row>
    <row r="363" spans="1:46" x14ac:dyDescent="0.35">
      <c r="A363" s="56" t="s">
        <v>954</v>
      </c>
      <c r="B363" s="56">
        <v>8470415</v>
      </c>
      <c r="C363" s="56" t="s">
        <v>259</v>
      </c>
      <c r="D363" s="56">
        <v>425510</v>
      </c>
      <c r="E363" s="56" t="s">
        <v>37</v>
      </c>
      <c r="F363" s="56" t="str">
        <f t="shared" si="5"/>
        <v>847.8470415.1.425510.000000.847001.200179</v>
      </c>
      <c r="G363" s="56" t="s">
        <v>2872</v>
      </c>
      <c r="H363" s="56">
        <v>847001</v>
      </c>
      <c r="I363" s="56" t="s">
        <v>23</v>
      </c>
      <c r="J363" s="56">
        <v>200179</v>
      </c>
      <c r="K363" s="56">
        <v>0</v>
      </c>
      <c r="L363" s="56">
        <v>0</v>
      </c>
      <c r="U363" s="57">
        <v>0</v>
      </c>
      <c r="X363" s="56">
        <v>0</v>
      </c>
      <c r="Y363" s="56">
        <v>0</v>
      </c>
      <c r="Z363" s="56">
        <v>0</v>
      </c>
      <c r="AP363" s="56">
        <v>0</v>
      </c>
      <c r="AT363" s="56">
        <v>8470415</v>
      </c>
    </row>
    <row r="364" spans="1:46" x14ac:dyDescent="0.35">
      <c r="A364" s="56" t="s">
        <v>954</v>
      </c>
      <c r="B364" s="56">
        <v>8470415</v>
      </c>
      <c r="C364" s="56" t="s">
        <v>259</v>
      </c>
      <c r="D364" s="56">
        <v>425550</v>
      </c>
      <c r="E364" s="56" t="s">
        <v>83</v>
      </c>
      <c r="F364" s="56" t="str">
        <f t="shared" si="5"/>
        <v>847.8470415.1.425550.000000.847001.200179</v>
      </c>
      <c r="G364" s="56" t="s">
        <v>2872</v>
      </c>
      <c r="H364" s="56">
        <v>847001</v>
      </c>
      <c r="I364" s="56" t="s">
        <v>23</v>
      </c>
      <c r="J364" s="56">
        <v>200179</v>
      </c>
      <c r="K364" s="56">
        <v>0</v>
      </c>
      <c r="L364" s="56">
        <v>0</v>
      </c>
      <c r="U364" s="57">
        <v>0</v>
      </c>
      <c r="X364" s="56">
        <v>0</v>
      </c>
      <c r="Y364" s="56">
        <v>0</v>
      </c>
      <c r="Z364" s="56">
        <v>0</v>
      </c>
      <c r="AP364" s="56">
        <v>0</v>
      </c>
      <c r="AT364" s="56">
        <v>8470415</v>
      </c>
    </row>
    <row r="365" spans="1:46" x14ac:dyDescent="0.35">
      <c r="A365" s="56" t="s">
        <v>954</v>
      </c>
      <c r="B365" s="56">
        <v>8470415</v>
      </c>
      <c r="C365" s="56" t="s">
        <v>259</v>
      </c>
      <c r="D365" s="56">
        <v>425760</v>
      </c>
      <c r="E365" s="56" t="s">
        <v>169</v>
      </c>
      <c r="F365" s="56" t="str">
        <f t="shared" si="5"/>
        <v>847.8470415.1.425760.000000.847001.200179</v>
      </c>
      <c r="G365" s="56" t="s">
        <v>2872</v>
      </c>
      <c r="H365" s="56">
        <v>847001</v>
      </c>
      <c r="I365" s="56" t="s">
        <v>23</v>
      </c>
      <c r="J365" s="56">
        <v>200179</v>
      </c>
      <c r="K365" s="56">
        <v>0</v>
      </c>
      <c r="L365" s="56">
        <v>0</v>
      </c>
      <c r="N365" s="56" t="s">
        <v>2987</v>
      </c>
      <c r="O365" s="56">
        <v>2</v>
      </c>
      <c r="R365" s="56" t="s">
        <v>2988</v>
      </c>
      <c r="S365" s="56">
        <v>2</v>
      </c>
      <c r="T365" s="56">
        <v>2500</v>
      </c>
      <c r="U365" s="56">
        <v>5000</v>
      </c>
      <c r="V365" s="56" t="s">
        <v>2002</v>
      </c>
      <c r="W365" s="56" t="s">
        <v>2003</v>
      </c>
      <c r="X365" s="56">
        <v>4500</v>
      </c>
      <c r="Y365" s="56">
        <v>4000</v>
      </c>
      <c r="Z365" s="56">
        <v>3500</v>
      </c>
      <c r="AA365" s="56" t="s">
        <v>2989</v>
      </c>
      <c r="AB365" s="56" t="s">
        <v>2990</v>
      </c>
      <c r="AC365" s="56" t="s">
        <v>2990</v>
      </c>
      <c r="AL365" s="56">
        <v>5000</v>
      </c>
      <c r="AP365" s="56">
        <v>5000</v>
      </c>
      <c r="AQ365" s="56" t="s">
        <v>2007</v>
      </c>
      <c r="AR365" s="56" t="s">
        <v>2985</v>
      </c>
      <c r="AS365" s="56" t="s">
        <v>2982</v>
      </c>
      <c r="AT365" s="56">
        <v>8470415</v>
      </c>
    </row>
    <row r="366" spans="1:46" x14ac:dyDescent="0.35">
      <c r="A366" s="56" t="s">
        <v>954</v>
      </c>
      <c r="B366" s="56">
        <v>8470415</v>
      </c>
      <c r="C366" s="56" t="s">
        <v>259</v>
      </c>
      <c r="D366" s="56">
        <v>425763</v>
      </c>
      <c r="E366" s="56" t="s">
        <v>129</v>
      </c>
      <c r="F366" s="56" t="str">
        <f t="shared" si="5"/>
        <v>847.8470415.1.425763.000000.847001.200179</v>
      </c>
      <c r="G366" s="56" t="s">
        <v>2872</v>
      </c>
      <c r="H366" s="56">
        <v>847001</v>
      </c>
      <c r="I366" s="56" t="s">
        <v>23</v>
      </c>
      <c r="J366" s="56">
        <v>200179</v>
      </c>
      <c r="N366" s="56" t="s">
        <v>2991</v>
      </c>
      <c r="O366" s="56">
        <v>16</v>
      </c>
      <c r="R366" s="56" t="s">
        <v>2992</v>
      </c>
      <c r="S366" s="56">
        <v>16</v>
      </c>
      <c r="T366" s="56">
        <v>5000</v>
      </c>
      <c r="U366" s="56">
        <v>80000</v>
      </c>
      <c r="V366" s="56" t="s">
        <v>2002</v>
      </c>
      <c r="W366" s="56" t="s">
        <v>2003</v>
      </c>
      <c r="X366" s="56">
        <v>72000</v>
      </c>
      <c r="Y366" s="56">
        <v>64000</v>
      </c>
      <c r="Z366" s="56">
        <v>56000</v>
      </c>
      <c r="AA366" s="56" t="s">
        <v>2993</v>
      </c>
      <c r="AB366" s="56" t="s">
        <v>2993</v>
      </c>
      <c r="AC366" s="56" t="s">
        <v>2993</v>
      </c>
      <c r="AD366" s="56">
        <v>40000</v>
      </c>
      <c r="AK366" s="56">
        <v>40000</v>
      </c>
      <c r="AP366" s="56">
        <v>80000</v>
      </c>
      <c r="AQ366" s="56" t="s">
        <v>2007</v>
      </c>
      <c r="AR366" s="56" t="s">
        <v>2994</v>
      </c>
      <c r="AS366" s="56" t="s">
        <v>2986</v>
      </c>
      <c r="AT366" s="56">
        <v>8470415</v>
      </c>
    </row>
    <row r="367" spans="1:46" x14ac:dyDescent="0.35">
      <c r="A367" s="56" t="s">
        <v>954</v>
      </c>
      <c r="B367" s="56">
        <v>8470415</v>
      </c>
      <c r="C367" s="56" t="s">
        <v>259</v>
      </c>
      <c r="D367" s="56">
        <v>425770</v>
      </c>
      <c r="E367" s="56" t="s">
        <v>132</v>
      </c>
      <c r="F367" s="56" t="str">
        <f t="shared" si="5"/>
        <v>847.8470415.1.425770.000000.847001.200179</v>
      </c>
      <c r="G367" s="56" t="s">
        <v>2872</v>
      </c>
      <c r="H367" s="56">
        <v>847001</v>
      </c>
      <c r="I367" s="56" t="s">
        <v>23</v>
      </c>
      <c r="J367" s="56">
        <v>200179</v>
      </c>
      <c r="K367" s="56">
        <v>8895</v>
      </c>
      <c r="L367" s="56">
        <v>145153</v>
      </c>
      <c r="M367" s="56">
        <v>120000</v>
      </c>
      <c r="N367" s="56" t="s">
        <v>2031</v>
      </c>
      <c r="O367" s="56">
        <v>19</v>
      </c>
      <c r="R367" s="56" t="s">
        <v>2995</v>
      </c>
      <c r="S367" s="56">
        <v>19</v>
      </c>
      <c r="T367" s="56">
        <v>15000</v>
      </c>
      <c r="U367" s="56">
        <v>285000</v>
      </c>
      <c r="V367" s="56" t="s">
        <v>2002</v>
      </c>
      <c r="W367" s="56" t="s">
        <v>2003</v>
      </c>
      <c r="X367" s="56">
        <v>256500</v>
      </c>
      <c r="Y367" s="56">
        <v>228000</v>
      </c>
      <c r="Z367" s="56">
        <v>199500</v>
      </c>
      <c r="AA367" s="56" t="s">
        <v>2996</v>
      </c>
      <c r="AB367" s="56" t="s">
        <v>2996</v>
      </c>
      <c r="AC367" s="56" t="s">
        <v>2997</v>
      </c>
      <c r="AD367" s="56">
        <v>47500</v>
      </c>
      <c r="AG367" s="56">
        <v>47500</v>
      </c>
      <c r="AI367" s="56">
        <v>47500</v>
      </c>
      <c r="AK367" s="56">
        <v>47500</v>
      </c>
      <c r="AL367" s="56">
        <v>47500</v>
      </c>
      <c r="AO367" s="56">
        <v>47500</v>
      </c>
      <c r="AP367" s="56">
        <v>285000</v>
      </c>
      <c r="AQ367" s="56" t="s">
        <v>2034</v>
      </c>
      <c r="AR367" s="56" t="s">
        <v>2998</v>
      </c>
      <c r="AS367" s="56" t="s">
        <v>2986</v>
      </c>
      <c r="AT367" s="56">
        <v>8470415</v>
      </c>
    </row>
    <row r="368" spans="1:46" x14ac:dyDescent="0.35">
      <c r="A368" s="56" t="s">
        <v>954</v>
      </c>
      <c r="B368" s="56">
        <v>8470415</v>
      </c>
      <c r="C368" s="56" t="s">
        <v>259</v>
      </c>
      <c r="D368" s="56">
        <v>425900</v>
      </c>
      <c r="E368" s="56" t="s">
        <v>40</v>
      </c>
      <c r="F368" s="56" t="str">
        <f t="shared" si="5"/>
        <v>847.8470415.1.425900.000000.847001.200179</v>
      </c>
      <c r="G368" s="56" t="s">
        <v>2872</v>
      </c>
      <c r="H368" s="56">
        <v>847001</v>
      </c>
      <c r="I368" s="56" t="s">
        <v>23</v>
      </c>
      <c r="J368" s="56">
        <v>200179</v>
      </c>
      <c r="K368" s="56">
        <v>794.17</v>
      </c>
      <c r="L368" s="56">
        <v>0</v>
      </c>
      <c r="N368" s="56" t="s">
        <v>2098</v>
      </c>
      <c r="O368" s="56">
        <v>1</v>
      </c>
      <c r="R368" s="56" t="s">
        <v>2999</v>
      </c>
      <c r="S368" s="56">
        <v>1</v>
      </c>
      <c r="T368" s="56">
        <v>140000</v>
      </c>
      <c r="U368" s="56">
        <v>140000</v>
      </c>
      <c r="V368" s="56" t="s">
        <v>2002</v>
      </c>
      <c r="W368" s="56" t="s">
        <v>2003</v>
      </c>
      <c r="X368" s="56">
        <v>126000</v>
      </c>
      <c r="Y368" s="56">
        <v>112000</v>
      </c>
      <c r="Z368" s="56">
        <v>98000</v>
      </c>
      <c r="AA368" s="56" t="s">
        <v>2989</v>
      </c>
      <c r="AB368" s="56" t="s">
        <v>3000</v>
      </c>
      <c r="AC368" s="56" t="s">
        <v>3000</v>
      </c>
      <c r="AL368" s="56">
        <v>140000</v>
      </c>
      <c r="AP368" s="56">
        <v>140000</v>
      </c>
      <c r="AQ368" s="56" t="s">
        <v>2007</v>
      </c>
      <c r="AR368" s="56" t="s">
        <v>3001</v>
      </c>
      <c r="AS368" s="56" t="s">
        <v>2982</v>
      </c>
      <c r="AT368" s="56">
        <v>8470415</v>
      </c>
    </row>
    <row r="369" spans="1:46" x14ac:dyDescent="0.35">
      <c r="A369" s="56" t="s">
        <v>954</v>
      </c>
      <c r="B369" s="56">
        <v>8470415</v>
      </c>
      <c r="C369" s="56" t="s">
        <v>259</v>
      </c>
      <c r="D369" s="56">
        <v>426610</v>
      </c>
      <c r="E369" s="56" t="s">
        <v>43</v>
      </c>
      <c r="F369" s="56" t="str">
        <f t="shared" si="5"/>
        <v>847.8470415.1.426610.000000.847001.200179</v>
      </c>
      <c r="G369" s="56" t="s">
        <v>2872</v>
      </c>
      <c r="H369" s="56">
        <v>847001</v>
      </c>
      <c r="I369" s="56" t="s">
        <v>23</v>
      </c>
      <c r="J369" s="56">
        <v>200179</v>
      </c>
      <c r="N369" s="56" t="s">
        <v>2098</v>
      </c>
      <c r="O369" s="56">
        <v>1</v>
      </c>
      <c r="R369" s="56" t="s">
        <v>3002</v>
      </c>
      <c r="S369" s="56">
        <v>1</v>
      </c>
      <c r="T369" s="56">
        <v>79617</v>
      </c>
      <c r="U369" s="56">
        <v>79617</v>
      </c>
      <c r="V369" s="56" t="s">
        <v>2002</v>
      </c>
      <c r="W369" s="56" t="s">
        <v>2003</v>
      </c>
      <c r="X369" s="56">
        <v>71655.3</v>
      </c>
      <c r="Y369" s="56">
        <v>63693.600000000006</v>
      </c>
      <c r="Z369" s="56">
        <v>55731.899999999994</v>
      </c>
      <c r="AA369" s="56" t="s">
        <v>3003</v>
      </c>
      <c r="AB369" s="56" t="s">
        <v>3003</v>
      </c>
      <c r="AC369" s="56" t="s">
        <v>3004</v>
      </c>
      <c r="AD369" s="56">
        <v>79617</v>
      </c>
      <c r="AP369" s="56">
        <v>79617</v>
      </c>
      <c r="AQ369" s="56" t="s">
        <v>2007</v>
      </c>
      <c r="AR369" s="56" t="s">
        <v>3001</v>
      </c>
      <c r="AS369" s="56" t="s">
        <v>3005</v>
      </c>
      <c r="AT369" s="56">
        <v>8470415</v>
      </c>
    </row>
    <row r="370" spans="1:46" x14ac:dyDescent="0.35">
      <c r="A370" s="56" t="s">
        <v>954</v>
      </c>
      <c r="B370" s="56">
        <v>8470415</v>
      </c>
      <c r="C370" s="56" t="s">
        <v>259</v>
      </c>
      <c r="D370" s="56">
        <v>426610</v>
      </c>
      <c r="E370" s="56" t="s">
        <v>43</v>
      </c>
      <c r="F370" s="56" t="str">
        <f t="shared" si="5"/>
        <v>847.8470415.1.426610.000000.847001.200179</v>
      </c>
      <c r="G370" s="56" t="s">
        <v>2872</v>
      </c>
      <c r="H370" s="56">
        <v>847001</v>
      </c>
      <c r="I370" s="56" t="s">
        <v>23</v>
      </c>
      <c r="J370" s="56">
        <v>200179</v>
      </c>
      <c r="N370" s="56" t="s">
        <v>2098</v>
      </c>
      <c r="O370" s="56">
        <v>1</v>
      </c>
      <c r="R370" s="56" t="s">
        <v>3006</v>
      </c>
      <c r="S370" s="56">
        <v>1</v>
      </c>
      <c r="T370" s="56">
        <v>15090</v>
      </c>
      <c r="U370" s="56">
        <v>15090</v>
      </c>
      <c r="V370" s="56" t="s">
        <v>2002</v>
      </c>
      <c r="W370" s="56" t="s">
        <v>2003</v>
      </c>
      <c r="X370" s="56">
        <v>13581</v>
      </c>
      <c r="Y370" s="56">
        <v>12072</v>
      </c>
      <c r="Z370" s="56">
        <v>10563</v>
      </c>
      <c r="AA370" s="56" t="s">
        <v>3003</v>
      </c>
      <c r="AB370" s="56" t="s">
        <v>3003</v>
      </c>
      <c r="AC370" s="56" t="s">
        <v>3004</v>
      </c>
      <c r="AD370" s="56">
        <v>15090</v>
      </c>
      <c r="AP370" s="56">
        <v>15090</v>
      </c>
      <c r="AQ370" s="56" t="s">
        <v>2034</v>
      </c>
      <c r="AR370" s="56" t="s">
        <v>2998</v>
      </c>
      <c r="AS370" s="56" t="s">
        <v>3005</v>
      </c>
      <c r="AT370" s="56">
        <v>8470415</v>
      </c>
    </row>
    <row r="371" spans="1:46" x14ac:dyDescent="0.35">
      <c r="A371" s="56" t="s">
        <v>954</v>
      </c>
      <c r="B371" s="56">
        <v>8470415</v>
      </c>
      <c r="C371" s="56" t="s">
        <v>259</v>
      </c>
      <c r="D371" s="56">
        <v>426610</v>
      </c>
      <c r="E371" s="56" t="s">
        <v>43</v>
      </c>
      <c r="F371" s="56" t="str">
        <f t="shared" si="5"/>
        <v>847.8470415.1.426610.000000.847001.200179</v>
      </c>
      <c r="G371" s="56" t="s">
        <v>2872</v>
      </c>
      <c r="H371" s="56">
        <v>847001</v>
      </c>
      <c r="I371" s="56" t="s">
        <v>23</v>
      </c>
      <c r="J371" s="56">
        <v>200179</v>
      </c>
      <c r="N371" s="56" t="s">
        <v>2098</v>
      </c>
      <c r="O371" s="56">
        <v>1</v>
      </c>
      <c r="R371" s="56" t="s">
        <v>3007</v>
      </c>
      <c r="S371" s="56">
        <v>1</v>
      </c>
      <c r="T371" s="56">
        <v>22000</v>
      </c>
      <c r="U371" s="56">
        <v>22000</v>
      </c>
      <c r="V371" s="56" t="s">
        <v>2002</v>
      </c>
      <c r="W371" s="56" t="s">
        <v>2003</v>
      </c>
      <c r="X371" s="56">
        <v>19800</v>
      </c>
      <c r="Y371" s="56">
        <v>17600</v>
      </c>
      <c r="Z371" s="56">
        <v>15399.999999999998</v>
      </c>
      <c r="AA371" s="56" t="s">
        <v>3003</v>
      </c>
      <c r="AB371" s="56" t="s">
        <v>3003</v>
      </c>
      <c r="AC371" s="56" t="s">
        <v>3004</v>
      </c>
      <c r="AD371" s="56">
        <v>22000</v>
      </c>
      <c r="AP371" s="56">
        <v>22000</v>
      </c>
      <c r="AQ371" s="56" t="s">
        <v>2050</v>
      </c>
      <c r="AR371" s="56" t="s">
        <v>2998</v>
      </c>
      <c r="AS371" s="56" t="s">
        <v>3005</v>
      </c>
      <c r="AT371" s="56">
        <v>8470415</v>
      </c>
    </row>
    <row r="372" spans="1:46" x14ac:dyDescent="0.35">
      <c r="A372" s="56" t="s">
        <v>954</v>
      </c>
      <c r="B372" s="56">
        <v>8470415</v>
      </c>
      <c r="C372" s="56" t="s">
        <v>259</v>
      </c>
      <c r="D372" s="56">
        <v>426610</v>
      </c>
      <c r="E372" s="56" t="s">
        <v>43</v>
      </c>
      <c r="F372" s="56" t="str">
        <f t="shared" si="5"/>
        <v>847.8470415.1.426610.000000.847001.200179</v>
      </c>
      <c r="G372" s="56" t="s">
        <v>2872</v>
      </c>
      <c r="H372" s="56">
        <v>847001</v>
      </c>
      <c r="I372" s="56" t="s">
        <v>23</v>
      </c>
      <c r="J372" s="56">
        <v>200179</v>
      </c>
      <c r="N372" s="56" t="s">
        <v>2098</v>
      </c>
      <c r="O372" s="56">
        <v>1</v>
      </c>
      <c r="R372" s="56" t="s">
        <v>3008</v>
      </c>
      <c r="S372" s="56">
        <v>1</v>
      </c>
      <c r="T372" s="56">
        <v>19909</v>
      </c>
      <c r="U372" s="56">
        <v>19909</v>
      </c>
      <c r="V372" s="56" t="s">
        <v>2002</v>
      </c>
      <c r="W372" s="56" t="s">
        <v>2003</v>
      </c>
      <c r="X372" s="56">
        <v>17918.100000000002</v>
      </c>
      <c r="Y372" s="56">
        <v>15927.2</v>
      </c>
      <c r="Z372" s="56">
        <v>13936.3</v>
      </c>
      <c r="AA372" s="56" t="s">
        <v>3003</v>
      </c>
      <c r="AB372" s="56" t="s">
        <v>3003</v>
      </c>
      <c r="AC372" s="56" t="s">
        <v>3004</v>
      </c>
      <c r="AD372" s="56">
        <v>19909</v>
      </c>
      <c r="AP372" s="56">
        <v>19909</v>
      </c>
      <c r="AQ372" s="56" t="s">
        <v>2007</v>
      </c>
      <c r="AR372" s="56" t="s">
        <v>3001</v>
      </c>
      <c r="AS372" s="56" t="s">
        <v>3005</v>
      </c>
      <c r="AT372" s="56">
        <v>8470415</v>
      </c>
    </row>
    <row r="373" spans="1:46" x14ac:dyDescent="0.35">
      <c r="A373" s="56" t="s">
        <v>954</v>
      </c>
      <c r="B373" s="56">
        <v>8470415</v>
      </c>
      <c r="C373" s="56" t="s">
        <v>259</v>
      </c>
      <c r="D373" s="56">
        <v>426610</v>
      </c>
      <c r="E373" s="56" t="s">
        <v>43</v>
      </c>
      <c r="F373" s="56" t="str">
        <f t="shared" si="5"/>
        <v>847.8470415.1.426610.000000.847001.200179</v>
      </c>
      <c r="G373" s="56" t="s">
        <v>2872</v>
      </c>
      <c r="H373" s="56">
        <v>847001</v>
      </c>
      <c r="I373" s="56" t="s">
        <v>23</v>
      </c>
      <c r="J373" s="56">
        <v>200179</v>
      </c>
      <c r="N373" s="56" t="s">
        <v>2098</v>
      </c>
      <c r="O373" s="56">
        <v>1</v>
      </c>
      <c r="R373" s="56" t="s">
        <v>3009</v>
      </c>
      <c r="S373" s="56">
        <v>1</v>
      </c>
      <c r="T373" s="56">
        <v>20552</v>
      </c>
      <c r="U373" s="56">
        <v>20552</v>
      </c>
      <c r="V373" s="56" t="s">
        <v>2002</v>
      </c>
      <c r="W373" s="56" t="s">
        <v>2003</v>
      </c>
      <c r="X373" s="56">
        <v>18496.8</v>
      </c>
      <c r="Y373" s="56">
        <v>16441.600000000002</v>
      </c>
      <c r="Z373" s="56">
        <v>14386.4</v>
      </c>
      <c r="AA373" s="56" t="s">
        <v>3003</v>
      </c>
      <c r="AB373" s="56" t="s">
        <v>3003</v>
      </c>
      <c r="AC373" s="56" t="s">
        <v>3004</v>
      </c>
      <c r="AD373" s="56">
        <v>20552</v>
      </c>
      <c r="AP373" s="56">
        <v>20552</v>
      </c>
      <c r="AQ373" s="56" t="s">
        <v>2050</v>
      </c>
      <c r="AR373" s="56" t="s">
        <v>2998</v>
      </c>
      <c r="AS373" s="56" t="s">
        <v>3010</v>
      </c>
      <c r="AT373" s="56">
        <v>8470415</v>
      </c>
    </row>
    <row r="374" spans="1:46" x14ac:dyDescent="0.35">
      <c r="A374" s="56" t="s">
        <v>954</v>
      </c>
      <c r="B374" s="56">
        <v>8470415</v>
      </c>
      <c r="C374" s="56" t="s">
        <v>259</v>
      </c>
      <c r="D374" s="56">
        <v>426610</v>
      </c>
      <c r="E374" s="56" t="s">
        <v>43</v>
      </c>
      <c r="F374" s="56" t="str">
        <f t="shared" si="5"/>
        <v>847.8470415.1.426610.000000.847001.200179</v>
      </c>
      <c r="G374" s="56" t="s">
        <v>2872</v>
      </c>
      <c r="H374" s="56">
        <v>847001</v>
      </c>
      <c r="I374" s="56" t="s">
        <v>23</v>
      </c>
      <c r="J374" s="56">
        <v>200179</v>
      </c>
      <c r="N374" s="56" t="s">
        <v>2098</v>
      </c>
      <c r="O374" s="56">
        <v>1</v>
      </c>
      <c r="R374" s="56" t="s">
        <v>3011</v>
      </c>
      <c r="S374" s="56">
        <v>1</v>
      </c>
      <c r="T374" s="56">
        <v>14943</v>
      </c>
      <c r="U374" s="56">
        <v>14943</v>
      </c>
      <c r="V374" s="56" t="s">
        <v>2002</v>
      </c>
      <c r="W374" s="56" t="s">
        <v>2003</v>
      </c>
      <c r="X374" s="56">
        <v>13448.7</v>
      </c>
      <c r="Y374" s="56">
        <v>11954.400000000001</v>
      </c>
      <c r="Z374" s="56">
        <v>10460.099999999999</v>
      </c>
      <c r="AA374" s="56" t="s">
        <v>3012</v>
      </c>
      <c r="AB374" s="56" t="s">
        <v>3012</v>
      </c>
      <c r="AC374" s="56" t="s">
        <v>3012</v>
      </c>
      <c r="AD374" s="56">
        <v>14943</v>
      </c>
      <c r="AP374" s="56">
        <v>14943</v>
      </c>
      <c r="AQ374" s="56" t="s">
        <v>2050</v>
      </c>
      <c r="AR374" s="56" t="s">
        <v>2998</v>
      </c>
      <c r="AS374" s="56" t="s">
        <v>3013</v>
      </c>
      <c r="AT374" s="56">
        <v>8470415</v>
      </c>
    </row>
    <row r="375" spans="1:46" x14ac:dyDescent="0.35">
      <c r="A375" s="56" t="s">
        <v>954</v>
      </c>
      <c r="B375" s="56">
        <v>8470415</v>
      </c>
      <c r="C375" s="56" t="s">
        <v>259</v>
      </c>
      <c r="D375" s="56">
        <v>426610</v>
      </c>
      <c r="E375" s="56" t="s">
        <v>43</v>
      </c>
      <c r="F375" s="56" t="str">
        <f t="shared" si="5"/>
        <v>847.8470415.1.426610.000000.847001.200179</v>
      </c>
      <c r="G375" s="56" t="s">
        <v>2872</v>
      </c>
      <c r="H375" s="56">
        <v>847001</v>
      </c>
      <c r="I375" s="56" t="s">
        <v>23</v>
      </c>
      <c r="J375" s="56">
        <v>200179</v>
      </c>
      <c r="K375" s="56">
        <v>42016.45</v>
      </c>
      <c r="L375" s="56">
        <v>35900</v>
      </c>
      <c r="M375" s="56">
        <v>35900</v>
      </c>
      <c r="N375" s="56" t="s">
        <v>2098</v>
      </c>
      <c r="O375" s="56">
        <v>1</v>
      </c>
      <c r="R375" s="56" t="s">
        <v>3014</v>
      </c>
      <c r="S375" s="56">
        <v>1</v>
      </c>
      <c r="T375" s="56">
        <v>57400</v>
      </c>
      <c r="U375" s="56">
        <v>57400</v>
      </c>
      <c r="V375" s="56" t="s">
        <v>2002</v>
      </c>
      <c r="W375" s="56" t="s">
        <v>2003</v>
      </c>
      <c r="X375" s="56">
        <v>51660</v>
      </c>
      <c r="Y375" s="56">
        <v>45920</v>
      </c>
      <c r="Z375" s="56">
        <v>40180</v>
      </c>
      <c r="AA375" s="56" t="s">
        <v>3003</v>
      </c>
      <c r="AB375" s="56" t="s">
        <v>3003</v>
      </c>
      <c r="AC375" s="56" t="s">
        <v>3004</v>
      </c>
      <c r="AD375" s="56">
        <v>57400</v>
      </c>
      <c r="AP375" s="56">
        <v>57400</v>
      </c>
      <c r="AQ375" s="56" t="s">
        <v>2007</v>
      </c>
      <c r="AR375" s="56" t="s">
        <v>3001</v>
      </c>
      <c r="AS375" s="56" t="s">
        <v>3015</v>
      </c>
      <c r="AT375" s="56">
        <v>8470415</v>
      </c>
    </row>
    <row r="376" spans="1:46" x14ac:dyDescent="0.35">
      <c r="A376" s="56" t="s">
        <v>954</v>
      </c>
      <c r="B376" s="56">
        <v>8470415</v>
      </c>
      <c r="C376" s="56" t="s">
        <v>259</v>
      </c>
      <c r="D376" s="56">
        <v>428090</v>
      </c>
      <c r="E376" s="56" t="s">
        <v>52</v>
      </c>
      <c r="F376" s="56" t="str">
        <f t="shared" si="5"/>
        <v>847.8470415.1.428090.000000.847001.200179</v>
      </c>
      <c r="G376" s="56" t="s">
        <v>2872</v>
      </c>
      <c r="H376" s="56">
        <v>847001</v>
      </c>
      <c r="I376" s="56" t="s">
        <v>23</v>
      </c>
      <c r="J376" s="56">
        <v>200179</v>
      </c>
      <c r="K376" s="56">
        <v>0</v>
      </c>
      <c r="L376" s="56">
        <v>0</v>
      </c>
      <c r="U376" s="57">
        <v>0</v>
      </c>
      <c r="X376" s="56">
        <v>0</v>
      </c>
      <c r="Y376" s="56">
        <v>0</v>
      </c>
      <c r="Z376" s="56">
        <v>0</v>
      </c>
      <c r="AP376" s="56">
        <v>0</v>
      </c>
      <c r="AT376" s="56">
        <v>8470415</v>
      </c>
    </row>
    <row r="377" spans="1:46" x14ac:dyDescent="0.35">
      <c r="A377" s="56" t="s">
        <v>954</v>
      </c>
      <c r="B377" s="56">
        <v>8470415</v>
      </c>
      <c r="C377" s="56" t="s">
        <v>259</v>
      </c>
      <c r="D377" s="56">
        <v>428640</v>
      </c>
      <c r="E377" s="56" t="s">
        <v>55</v>
      </c>
      <c r="F377" s="56" t="str">
        <f t="shared" si="5"/>
        <v>847.8470415.1.428640.000000.847001.200179</v>
      </c>
      <c r="G377" s="56" t="s">
        <v>2872</v>
      </c>
      <c r="H377" s="56">
        <v>847001</v>
      </c>
      <c r="I377" s="56" t="s">
        <v>23</v>
      </c>
      <c r="J377" s="56">
        <v>200179</v>
      </c>
      <c r="K377" s="56">
        <v>0</v>
      </c>
      <c r="L377" s="56">
        <v>0</v>
      </c>
      <c r="N377" s="56" t="s">
        <v>3016</v>
      </c>
      <c r="O377" s="56">
        <v>1</v>
      </c>
      <c r="R377" s="56" t="s">
        <v>3017</v>
      </c>
      <c r="S377" s="56">
        <v>1</v>
      </c>
      <c r="T377" s="57">
        <v>15000</v>
      </c>
      <c r="U377" s="57">
        <v>15000</v>
      </c>
      <c r="V377" s="56" t="s">
        <v>2002</v>
      </c>
      <c r="W377" s="56" t="s">
        <v>2003</v>
      </c>
      <c r="X377" s="56">
        <v>13500</v>
      </c>
      <c r="Y377" s="56">
        <v>12000</v>
      </c>
      <c r="Z377" s="56">
        <v>10500</v>
      </c>
      <c r="AA377" s="56" t="s">
        <v>3018</v>
      </c>
      <c r="AB377" s="56" t="s">
        <v>3019</v>
      </c>
      <c r="AC377" s="56" t="s">
        <v>3018</v>
      </c>
      <c r="AD377" s="56">
        <v>5000</v>
      </c>
      <c r="AG377" s="56">
        <v>5000</v>
      </c>
      <c r="AK377" s="56">
        <v>5000</v>
      </c>
      <c r="AP377" s="56">
        <v>15000</v>
      </c>
      <c r="AQ377" s="56" t="s">
        <v>2007</v>
      </c>
      <c r="AR377" s="56" t="s">
        <v>2985</v>
      </c>
      <c r="AS377" s="56" t="s">
        <v>2986</v>
      </c>
      <c r="AT377" s="56">
        <v>8470415</v>
      </c>
    </row>
    <row r="378" spans="1:46" x14ac:dyDescent="0.35">
      <c r="A378" s="56" t="s">
        <v>954</v>
      </c>
      <c r="B378" s="56">
        <v>8470415</v>
      </c>
      <c r="C378" s="56" t="s">
        <v>259</v>
      </c>
      <c r="D378" s="56">
        <v>432209</v>
      </c>
      <c r="E378" s="56" t="s">
        <v>138</v>
      </c>
      <c r="F378" s="56" t="str">
        <f t="shared" si="5"/>
        <v>847.8470415.1.432209.000000.847001.200179</v>
      </c>
      <c r="G378" s="56" t="s">
        <v>2872</v>
      </c>
      <c r="H378" s="56">
        <v>847001</v>
      </c>
      <c r="I378" s="56" t="s">
        <v>23</v>
      </c>
      <c r="J378" s="56">
        <v>200179</v>
      </c>
      <c r="K378" s="56">
        <v>71550</v>
      </c>
      <c r="L378" s="56">
        <v>120000</v>
      </c>
      <c r="M378" s="56">
        <v>120000</v>
      </c>
      <c r="N378" s="56" t="s">
        <v>3020</v>
      </c>
      <c r="O378" s="56">
        <v>1</v>
      </c>
      <c r="R378" s="56" t="s">
        <v>3021</v>
      </c>
      <c r="S378" s="56">
        <v>1</v>
      </c>
      <c r="T378" s="56">
        <v>301000</v>
      </c>
      <c r="U378" s="56">
        <v>301000</v>
      </c>
      <c r="V378" s="56" t="s">
        <v>2002</v>
      </c>
      <c r="W378" s="56" t="s">
        <v>2003</v>
      </c>
      <c r="X378" s="56">
        <v>270900</v>
      </c>
      <c r="Y378" s="56">
        <v>240800</v>
      </c>
      <c r="Z378" s="56">
        <v>210700</v>
      </c>
      <c r="AA378" s="56" t="s">
        <v>3022</v>
      </c>
      <c r="AB378" s="56" t="s">
        <v>3022</v>
      </c>
      <c r="AC378" s="56" t="s">
        <v>3023</v>
      </c>
      <c r="AD378" s="56">
        <v>50000</v>
      </c>
      <c r="AG378" s="56">
        <v>75000</v>
      </c>
      <c r="AI378" s="56">
        <v>101000</v>
      </c>
      <c r="AO378" s="56">
        <v>75000</v>
      </c>
      <c r="AP378" s="56">
        <v>301000</v>
      </c>
      <c r="AQ378" s="56" t="s">
        <v>2007</v>
      </c>
      <c r="AR378" s="56" t="s">
        <v>3001</v>
      </c>
      <c r="AS378" s="56" t="s">
        <v>2986</v>
      </c>
      <c r="AT378" s="56">
        <v>8470415</v>
      </c>
    </row>
    <row r="379" spans="1:46" x14ac:dyDescent="0.35">
      <c r="A379" s="56" t="s">
        <v>954</v>
      </c>
      <c r="B379" s="56">
        <v>8470415</v>
      </c>
      <c r="C379" s="56" t="s">
        <v>259</v>
      </c>
      <c r="D379" s="56">
        <v>435350</v>
      </c>
      <c r="E379" s="56" t="s">
        <v>144</v>
      </c>
      <c r="F379" s="56" t="str">
        <f t="shared" si="5"/>
        <v>847.8470415.1.435350.000000.847001.200179</v>
      </c>
      <c r="G379" s="56" t="s">
        <v>2872</v>
      </c>
      <c r="H379" s="56">
        <v>847001</v>
      </c>
      <c r="I379" s="56" t="s">
        <v>23</v>
      </c>
      <c r="J379" s="56">
        <v>200179</v>
      </c>
      <c r="K379" s="56">
        <v>18074.150000000001</v>
      </c>
      <c r="L379" s="56">
        <v>37500</v>
      </c>
      <c r="M379" s="56">
        <v>35000</v>
      </c>
      <c r="N379" s="56" t="s">
        <v>3024</v>
      </c>
      <c r="O379" s="56">
        <v>10</v>
      </c>
      <c r="R379" s="56" t="s">
        <v>3025</v>
      </c>
      <c r="S379" s="56">
        <v>10</v>
      </c>
      <c r="T379" s="56">
        <v>7000</v>
      </c>
      <c r="U379" s="56">
        <v>70000</v>
      </c>
      <c r="V379" s="56" t="s">
        <v>2002</v>
      </c>
      <c r="W379" s="56" t="s">
        <v>2122</v>
      </c>
      <c r="X379" s="56">
        <v>63000</v>
      </c>
      <c r="Y379" s="56">
        <v>56000</v>
      </c>
      <c r="Z379" s="56">
        <v>49000</v>
      </c>
      <c r="AA379" s="56" t="s">
        <v>3026</v>
      </c>
      <c r="AB379" s="56" t="s">
        <v>3026</v>
      </c>
      <c r="AC379" s="56" t="s">
        <v>3026</v>
      </c>
      <c r="AD379" s="56">
        <v>14000</v>
      </c>
      <c r="AF379" s="56">
        <v>7000</v>
      </c>
      <c r="AG379" s="56">
        <v>7000</v>
      </c>
      <c r="AK379" s="56">
        <v>7000</v>
      </c>
      <c r="AM379" s="56">
        <v>7000</v>
      </c>
      <c r="AO379" s="56">
        <v>28000</v>
      </c>
      <c r="AP379" s="56">
        <v>70000</v>
      </c>
      <c r="AQ379" s="56" t="s">
        <v>2034</v>
      </c>
      <c r="AR379" s="56" t="s">
        <v>2994</v>
      </c>
      <c r="AS379" s="56" t="s">
        <v>2986</v>
      </c>
      <c r="AT379" s="56">
        <v>8470415</v>
      </c>
    </row>
    <row r="380" spans="1:46" x14ac:dyDescent="0.35">
      <c r="A380" s="56" t="s">
        <v>954</v>
      </c>
      <c r="B380" s="56">
        <v>8470415</v>
      </c>
      <c r="C380" s="56" t="s">
        <v>259</v>
      </c>
      <c r="D380" s="56">
        <v>435508</v>
      </c>
      <c r="E380" s="56" t="s">
        <v>147</v>
      </c>
      <c r="F380" s="56" t="str">
        <f t="shared" si="5"/>
        <v>847.8470415.1.435508.000000.847001.200179</v>
      </c>
      <c r="G380" s="56" t="s">
        <v>2872</v>
      </c>
      <c r="H380" s="56">
        <v>847001</v>
      </c>
      <c r="I380" s="56" t="s">
        <v>23</v>
      </c>
      <c r="J380" s="56">
        <v>200179</v>
      </c>
      <c r="K380" s="56">
        <v>267319.94</v>
      </c>
      <c r="L380" s="56">
        <v>100000</v>
      </c>
      <c r="M380" s="56">
        <v>100000</v>
      </c>
      <c r="N380" s="56" t="s">
        <v>3020</v>
      </c>
      <c r="O380" s="56">
        <v>1</v>
      </c>
      <c r="R380" s="56" t="s">
        <v>3027</v>
      </c>
      <c r="S380" s="56">
        <v>1</v>
      </c>
      <c r="T380" s="56">
        <v>525000</v>
      </c>
      <c r="U380" s="56">
        <v>525000</v>
      </c>
      <c r="V380" s="56" t="s">
        <v>2002</v>
      </c>
      <c r="W380" s="56" t="s">
        <v>2003</v>
      </c>
      <c r="X380" s="56">
        <v>472500</v>
      </c>
      <c r="Y380" s="56">
        <v>420000</v>
      </c>
      <c r="Z380" s="56">
        <v>367500</v>
      </c>
      <c r="AA380" s="56" t="s">
        <v>3028</v>
      </c>
      <c r="AB380" s="56" t="s">
        <v>3028</v>
      </c>
      <c r="AC380" s="56" t="s">
        <v>3029</v>
      </c>
      <c r="AD380" s="56">
        <v>100000</v>
      </c>
      <c r="AG380" s="56">
        <v>150000</v>
      </c>
      <c r="AK380" s="56">
        <v>200000</v>
      </c>
      <c r="AM380" s="56">
        <v>75000</v>
      </c>
      <c r="AP380" s="56">
        <v>525000</v>
      </c>
      <c r="AQ380" s="56" t="s">
        <v>2007</v>
      </c>
      <c r="AR380" s="56" t="s">
        <v>3001</v>
      </c>
      <c r="AS380" s="56" t="s">
        <v>2986</v>
      </c>
      <c r="AT380" s="56">
        <v>8470415</v>
      </c>
    </row>
    <row r="381" spans="1:46" x14ac:dyDescent="0.35">
      <c r="A381" s="56" t="s">
        <v>954</v>
      </c>
      <c r="B381" s="56">
        <v>8470415</v>
      </c>
      <c r="C381" s="56" t="s">
        <v>259</v>
      </c>
      <c r="D381" s="56">
        <v>435519</v>
      </c>
      <c r="E381" s="56" t="s">
        <v>61</v>
      </c>
      <c r="F381" s="56" t="str">
        <f t="shared" si="5"/>
        <v>847.8470415.1.435519.000000.847001.200179</v>
      </c>
      <c r="G381" s="56" t="s">
        <v>2872</v>
      </c>
      <c r="H381" s="56">
        <v>847001</v>
      </c>
      <c r="I381" s="56" t="s">
        <v>23</v>
      </c>
      <c r="J381" s="56">
        <v>200179</v>
      </c>
      <c r="K381" s="56">
        <v>0</v>
      </c>
      <c r="L381" s="56">
        <v>0</v>
      </c>
      <c r="N381" s="56" t="s">
        <v>3016</v>
      </c>
      <c r="O381" s="56">
        <v>1</v>
      </c>
      <c r="S381" s="56">
        <v>1</v>
      </c>
      <c r="T381" s="56">
        <v>20000</v>
      </c>
      <c r="U381" s="56">
        <v>20000</v>
      </c>
      <c r="V381" s="56" t="s">
        <v>2113</v>
      </c>
      <c r="W381" s="56" t="s">
        <v>2122</v>
      </c>
      <c r="X381" s="56">
        <v>18000</v>
      </c>
      <c r="Y381" s="56">
        <v>16000</v>
      </c>
      <c r="Z381" s="56">
        <v>14000</v>
      </c>
      <c r="AA381" s="56" t="s">
        <v>3030</v>
      </c>
      <c r="AB381" s="56" t="s">
        <v>3030</v>
      </c>
      <c r="AC381" s="56" t="s">
        <v>3030</v>
      </c>
      <c r="AD381" s="56" t="s">
        <v>2980</v>
      </c>
      <c r="AH381" s="56">
        <v>20000</v>
      </c>
      <c r="AP381" s="56">
        <v>20000</v>
      </c>
      <c r="AQ381" s="56" t="s">
        <v>2007</v>
      </c>
      <c r="AR381" s="56" t="s">
        <v>2985</v>
      </c>
      <c r="AS381" s="56" t="s">
        <v>2986</v>
      </c>
      <c r="AT381" s="56">
        <v>8470415</v>
      </c>
    </row>
    <row r="382" spans="1:46" x14ac:dyDescent="0.35">
      <c r="A382" s="56" t="s">
        <v>954</v>
      </c>
      <c r="B382" s="56">
        <v>8470415</v>
      </c>
      <c r="C382" s="56" t="s">
        <v>259</v>
      </c>
      <c r="D382" s="56">
        <v>436110</v>
      </c>
      <c r="E382" s="56" t="s">
        <v>64</v>
      </c>
      <c r="F382" s="56" t="str">
        <f t="shared" si="5"/>
        <v>847.8470415.1.436110.000000.847001.200179</v>
      </c>
      <c r="G382" s="56" t="s">
        <v>2872</v>
      </c>
      <c r="H382" s="56">
        <v>847001</v>
      </c>
      <c r="I382" s="56" t="s">
        <v>23</v>
      </c>
      <c r="J382" s="56">
        <v>200179</v>
      </c>
      <c r="K382" s="56">
        <v>0</v>
      </c>
      <c r="L382" s="56">
        <v>0</v>
      </c>
      <c r="U382" s="56">
        <v>0</v>
      </c>
      <c r="X382" s="56">
        <v>0</v>
      </c>
      <c r="Y382" s="56">
        <v>0</v>
      </c>
      <c r="Z382" s="56">
        <v>0</v>
      </c>
      <c r="AP382" s="56">
        <v>0</v>
      </c>
      <c r="AS382" s="56" t="s">
        <v>2986</v>
      </c>
      <c r="AT382" s="56">
        <v>8470415</v>
      </c>
    </row>
    <row r="383" spans="1:46" x14ac:dyDescent="0.35">
      <c r="A383" s="56" t="s">
        <v>954</v>
      </c>
      <c r="B383" s="56">
        <v>8470415</v>
      </c>
      <c r="C383" s="56" t="s">
        <v>259</v>
      </c>
      <c r="D383" s="56">
        <v>492316</v>
      </c>
      <c r="E383" s="56" t="s">
        <v>138</v>
      </c>
      <c r="F383" s="56" t="str">
        <f t="shared" si="5"/>
        <v>847.8470415.1.492316.000000.847001.300180</v>
      </c>
      <c r="G383" s="56" t="s">
        <v>2872</v>
      </c>
      <c r="H383" s="56">
        <v>847001</v>
      </c>
      <c r="I383" s="56" t="s">
        <v>863</v>
      </c>
      <c r="J383" s="56">
        <v>300180</v>
      </c>
      <c r="K383" s="56">
        <v>0</v>
      </c>
      <c r="L383" s="56">
        <v>781895</v>
      </c>
      <c r="M383" s="56">
        <v>780000</v>
      </c>
      <c r="N383" s="56" t="s">
        <v>2098</v>
      </c>
      <c r="O383" s="56">
        <v>1</v>
      </c>
      <c r="R383" s="56" t="s">
        <v>3031</v>
      </c>
      <c r="S383" s="56">
        <v>2</v>
      </c>
      <c r="T383" s="56">
        <v>24863</v>
      </c>
      <c r="U383" s="56">
        <v>49726</v>
      </c>
      <c r="V383" s="56" t="s">
        <v>2002</v>
      </c>
      <c r="W383" s="56" t="s">
        <v>2122</v>
      </c>
      <c r="X383" s="56">
        <v>44753.4</v>
      </c>
      <c r="Y383" s="56">
        <v>39780.800000000003</v>
      </c>
      <c r="Z383" s="56">
        <v>34808.199999999997</v>
      </c>
      <c r="AA383" s="56" t="s">
        <v>3032</v>
      </c>
      <c r="AB383" s="56" t="s">
        <v>3032</v>
      </c>
      <c r="AC383" s="56" t="s">
        <v>3033</v>
      </c>
      <c r="AD383" s="56" t="s">
        <v>2980</v>
      </c>
      <c r="AE383" s="56">
        <v>49726</v>
      </c>
      <c r="AP383" s="56">
        <v>49726</v>
      </c>
      <c r="AQ383" s="56" t="s">
        <v>2007</v>
      </c>
      <c r="AR383" s="56" t="s">
        <v>2985</v>
      </c>
      <c r="AS383" s="56" t="s">
        <v>3034</v>
      </c>
      <c r="AT383" s="56">
        <v>8470415</v>
      </c>
    </row>
    <row r="384" spans="1:46" x14ac:dyDescent="0.35">
      <c r="A384" s="56" t="s">
        <v>954</v>
      </c>
      <c r="B384" s="56">
        <v>8470415</v>
      </c>
      <c r="C384" s="56" t="s">
        <v>259</v>
      </c>
      <c r="D384" s="56">
        <v>492316</v>
      </c>
      <c r="E384" s="56" t="s">
        <v>138</v>
      </c>
      <c r="F384" s="56" t="str">
        <f t="shared" si="5"/>
        <v>847.8470415.1.492316.000000.847001.300180</v>
      </c>
      <c r="G384" s="56" t="s">
        <v>2872</v>
      </c>
      <c r="H384" s="56">
        <v>847001</v>
      </c>
      <c r="I384" s="56" t="s">
        <v>863</v>
      </c>
      <c r="J384" s="56">
        <v>300180</v>
      </c>
      <c r="N384" s="56" t="s">
        <v>2098</v>
      </c>
      <c r="O384" s="56">
        <v>1</v>
      </c>
      <c r="R384" s="56" t="s">
        <v>3035</v>
      </c>
      <c r="S384" s="56">
        <v>5</v>
      </c>
      <c r="T384" s="56">
        <v>10815</v>
      </c>
      <c r="U384" s="56">
        <v>54075</v>
      </c>
      <c r="V384" s="56" t="s">
        <v>2113</v>
      </c>
      <c r="W384" s="56" t="s">
        <v>2122</v>
      </c>
      <c r="X384" s="56">
        <v>48667.5</v>
      </c>
      <c r="Y384" s="56">
        <v>43260</v>
      </c>
      <c r="Z384" s="56">
        <v>37852.5</v>
      </c>
      <c r="AA384" s="56" t="s">
        <v>3032</v>
      </c>
      <c r="AB384" s="56" t="s">
        <v>3032</v>
      </c>
      <c r="AC384" s="56" t="s">
        <v>3032</v>
      </c>
      <c r="AD384" s="56" t="s">
        <v>2980</v>
      </c>
      <c r="AE384" s="56">
        <v>54075</v>
      </c>
      <c r="AP384" s="56">
        <v>54075</v>
      </c>
      <c r="AQ384" s="56" t="s">
        <v>2007</v>
      </c>
      <c r="AR384" s="56" t="s">
        <v>2985</v>
      </c>
      <c r="AS384" s="56" t="s">
        <v>3036</v>
      </c>
      <c r="AT384" s="56">
        <v>8470415</v>
      </c>
    </row>
    <row r="385" spans="1:46" x14ac:dyDescent="0.35">
      <c r="A385" s="56" t="s">
        <v>954</v>
      </c>
      <c r="B385" s="56">
        <v>8470415</v>
      </c>
      <c r="C385" s="56" t="s">
        <v>259</v>
      </c>
      <c r="D385" s="56">
        <v>492316</v>
      </c>
      <c r="E385" s="56" t="s">
        <v>138</v>
      </c>
      <c r="F385" s="56" t="str">
        <f t="shared" si="5"/>
        <v>847.8470415.1.492316.000000.847001.300180</v>
      </c>
      <c r="G385" s="56" t="s">
        <v>2872</v>
      </c>
      <c r="H385" s="56">
        <v>847001</v>
      </c>
      <c r="I385" s="56" t="s">
        <v>863</v>
      </c>
      <c r="J385" s="56">
        <v>300180</v>
      </c>
      <c r="N385" s="56" t="s">
        <v>2098</v>
      </c>
      <c r="O385" s="56">
        <v>1</v>
      </c>
      <c r="R385" s="56" t="s">
        <v>3037</v>
      </c>
      <c r="S385" s="56">
        <v>2</v>
      </c>
      <c r="T385" s="56">
        <v>90253</v>
      </c>
      <c r="U385" s="56">
        <v>180506</v>
      </c>
      <c r="V385" s="56" t="s">
        <v>2113</v>
      </c>
      <c r="W385" s="56" t="s">
        <v>2122</v>
      </c>
      <c r="X385" s="56">
        <v>162455.4</v>
      </c>
      <c r="Y385" s="56">
        <v>144404.80000000002</v>
      </c>
      <c r="Z385" s="56">
        <v>126354.2</v>
      </c>
      <c r="AA385" s="56" t="s">
        <v>3038</v>
      </c>
      <c r="AB385" s="56" t="s">
        <v>3038</v>
      </c>
      <c r="AC385" s="56" t="s">
        <v>3038</v>
      </c>
      <c r="AD385" s="56" t="s">
        <v>2980</v>
      </c>
      <c r="AE385" s="56">
        <v>180506</v>
      </c>
      <c r="AP385" s="56">
        <v>180506</v>
      </c>
      <c r="AQ385" s="56" t="s">
        <v>2007</v>
      </c>
      <c r="AR385" s="56" t="s">
        <v>3001</v>
      </c>
      <c r="AS385" s="56" t="s">
        <v>3039</v>
      </c>
      <c r="AT385" s="56">
        <v>8470415</v>
      </c>
    </row>
    <row r="386" spans="1:46" x14ac:dyDescent="0.35">
      <c r="A386" s="56" t="s">
        <v>954</v>
      </c>
      <c r="B386" s="56">
        <v>8470415</v>
      </c>
      <c r="C386" s="56" t="s">
        <v>259</v>
      </c>
      <c r="D386" s="56">
        <v>492316</v>
      </c>
      <c r="E386" s="56" t="s">
        <v>138</v>
      </c>
      <c r="F386" s="56" t="str">
        <f t="shared" si="5"/>
        <v>847.8470415.1.492316.000000.847001.300180</v>
      </c>
      <c r="G386" s="56" t="s">
        <v>2872</v>
      </c>
      <c r="H386" s="56">
        <v>847001</v>
      </c>
      <c r="I386" s="56" t="s">
        <v>863</v>
      </c>
      <c r="J386" s="56">
        <v>300180</v>
      </c>
      <c r="N386" s="56" t="s">
        <v>2098</v>
      </c>
      <c r="O386" s="56">
        <v>1</v>
      </c>
      <c r="R386" s="56" t="s">
        <v>3040</v>
      </c>
      <c r="S386" s="56">
        <v>1</v>
      </c>
      <c r="T386" s="56">
        <v>138600</v>
      </c>
      <c r="U386" s="56">
        <v>138600</v>
      </c>
      <c r="V386" s="56" t="s">
        <v>2113</v>
      </c>
      <c r="W386" s="56" t="s">
        <v>2122</v>
      </c>
      <c r="X386" s="56">
        <v>124740</v>
      </c>
      <c r="Y386" s="56">
        <v>110880</v>
      </c>
      <c r="Z386" s="56">
        <v>97020</v>
      </c>
      <c r="AA386" s="56" t="s">
        <v>3041</v>
      </c>
      <c r="AB386" s="56" t="s">
        <v>3042</v>
      </c>
      <c r="AC386" s="56" t="s">
        <v>3042</v>
      </c>
      <c r="AD386" s="56" t="s">
        <v>2980</v>
      </c>
      <c r="AE386" s="56">
        <v>138600</v>
      </c>
      <c r="AP386" s="56">
        <v>138600</v>
      </c>
      <c r="AQ386" s="56" t="s">
        <v>2034</v>
      </c>
      <c r="AR386" s="56" t="s">
        <v>2994</v>
      </c>
      <c r="AS386" s="56" t="s">
        <v>3043</v>
      </c>
      <c r="AT386" s="56">
        <v>8470415</v>
      </c>
    </row>
    <row r="387" spans="1:46" x14ac:dyDescent="0.35">
      <c r="A387" s="56" t="s">
        <v>954</v>
      </c>
      <c r="B387" s="56">
        <v>8470415</v>
      </c>
      <c r="C387" s="56" t="s">
        <v>259</v>
      </c>
      <c r="D387" s="56">
        <v>492316</v>
      </c>
      <c r="E387" s="56" t="s">
        <v>138</v>
      </c>
      <c r="F387" s="56" t="str">
        <f t="shared" si="5"/>
        <v>847.8470415.1.492316.000000.847001.300180</v>
      </c>
      <c r="G387" s="56" t="s">
        <v>2872</v>
      </c>
      <c r="H387" s="56">
        <v>847001</v>
      </c>
      <c r="I387" s="56" t="s">
        <v>863</v>
      </c>
      <c r="J387" s="56">
        <v>300180</v>
      </c>
      <c r="N387" s="56" t="s">
        <v>2098</v>
      </c>
      <c r="O387" s="56">
        <v>1</v>
      </c>
      <c r="R387" s="56" t="s">
        <v>3044</v>
      </c>
      <c r="S387" s="56">
        <v>1</v>
      </c>
      <c r="T387" s="56">
        <v>396862</v>
      </c>
      <c r="U387" s="56">
        <v>396862</v>
      </c>
      <c r="V387" s="56" t="s">
        <v>2113</v>
      </c>
      <c r="W387" s="56" t="s">
        <v>2122</v>
      </c>
      <c r="X387" s="56">
        <v>357175.8</v>
      </c>
      <c r="Y387" s="56">
        <v>317489.60000000003</v>
      </c>
      <c r="Z387" s="56">
        <v>277803.39999999997</v>
      </c>
      <c r="AA387" s="56" t="s">
        <v>3041</v>
      </c>
      <c r="AB387" s="56" t="s">
        <v>3045</v>
      </c>
      <c r="AC387" s="56" t="s">
        <v>3045</v>
      </c>
      <c r="AD387" s="56" t="s">
        <v>2980</v>
      </c>
      <c r="AF387" s="56">
        <v>396862</v>
      </c>
      <c r="AP387" s="56">
        <v>396862</v>
      </c>
      <c r="AQ387" s="56" t="s">
        <v>2034</v>
      </c>
      <c r="AR387" s="56" t="s">
        <v>2994</v>
      </c>
      <c r="AS387" s="56" t="s">
        <v>3046</v>
      </c>
      <c r="AT387" s="56">
        <v>8470415</v>
      </c>
    </row>
    <row r="388" spans="1:46" x14ac:dyDescent="0.35">
      <c r="A388" s="56" t="s">
        <v>954</v>
      </c>
      <c r="B388" s="56">
        <v>8470415</v>
      </c>
      <c r="C388" s="56" t="s">
        <v>259</v>
      </c>
      <c r="D388" s="56">
        <v>492316</v>
      </c>
      <c r="E388" s="56" t="s">
        <v>138</v>
      </c>
      <c r="F388" s="56" t="str">
        <f t="shared" ref="F388:F451" si="6">CONCATENATE(847,".",B388,".",1,".",D388,".","000000",".",H388,".",J388)</f>
        <v>847.8470415.1.492316.000000.847001.300180</v>
      </c>
      <c r="G388" s="56" t="s">
        <v>2872</v>
      </c>
      <c r="H388" s="56">
        <v>847001</v>
      </c>
      <c r="I388" s="56" t="s">
        <v>863</v>
      </c>
      <c r="J388" s="56">
        <v>300180</v>
      </c>
      <c r="N388" s="56" t="s">
        <v>2098</v>
      </c>
      <c r="O388" s="56">
        <v>1</v>
      </c>
      <c r="R388" s="56" t="s">
        <v>3047</v>
      </c>
      <c r="S388" s="56">
        <v>1</v>
      </c>
      <c r="T388" s="56">
        <v>39598</v>
      </c>
      <c r="U388" s="56">
        <v>39598</v>
      </c>
      <c r="V388" s="56" t="s">
        <v>2113</v>
      </c>
      <c r="W388" s="56" t="s">
        <v>2122</v>
      </c>
      <c r="X388" s="56">
        <v>35638.200000000004</v>
      </c>
      <c r="Y388" s="56">
        <v>31678.400000000001</v>
      </c>
      <c r="Z388" s="56">
        <v>27718.6</v>
      </c>
      <c r="AA388" s="56" t="s">
        <v>3041</v>
      </c>
      <c r="AB388" s="56" t="s">
        <v>3045</v>
      </c>
      <c r="AC388" s="56" t="s">
        <v>3045</v>
      </c>
      <c r="AD388" s="56" t="s">
        <v>2980</v>
      </c>
      <c r="AI388" s="56">
        <v>39598</v>
      </c>
      <c r="AP388" s="56">
        <v>39598</v>
      </c>
      <c r="AQ388" s="56" t="s">
        <v>2034</v>
      </c>
      <c r="AR388" s="56" t="s">
        <v>2994</v>
      </c>
      <c r="AS388" s="56" t="s">
        <v>3048</v>
      </c>
      <c r="AT388" s="56">
        <v>8470415</v>
      </c>
    </row>
    <row r="389" spans="1:46" x14ac:dyDescent="0.35">
      <c r="A389" s="56" t="s">
        <v>954</v>
      </c>
      <c r="B389" s="56">
        <v>8470415</v>
      </c>
      <c r="C389" s="56" t="s">
        <v>259</v>
      </c>
      <c r="D389" s="56">
        <v>492316</v>
      </c>
      <c r="E389" s="56" t="s">
        <v>138</v>
      </c>
      <c r="F389" s="56" t="str">
        <f t="shared" si="6"/>
        <v>847.8470415.1.492316.000000.847001.300180</v>
      </c>
      <c r="G389" s="56" t="s">
        <v>2872</v>
      </c>
      <c r="H389" s="56">
        <v>847001</v>
      </c>
      <c r="I389" s="56" t="s">
        <v>863</v>
      </c>
      <c r="J389" s="56">
        <v>300180</v>
      </c>
      <c r="N389" s="56" t="s">
        <v>2098</v>
      </c>
      <c r="O389" s="56">
        <v>1</v>
      </c>
      <c r="R389" s="56" t="s">
        <v>3049</v>
      </c>
      <c r="S389" s="56">
        <v>1</v>
      </c>
      <c r="T389" s="56">
        <v>1890000</v>
      </c>
      <c r="U389" s="56">
        <v>1890000</v>
      </c>
      <c r="V389" s="56" t="s">
        <v>2113</v>
      </c>
      <c r="W389" s="56" t="s">
        <v>2122</v>
      </c>
      <c r="X389" s="56">
        <v>1701000</v>
      </c>
      <c r="Y389" s="56">
        <v>1512000</v>
      </c>
      <c r="Z389" s="56">
        <v>1323000</v>
      </c>
      <c r="AA389" s="56" t="s">
        <v>3041</v>
      </c>
      <c r="AB389" s="56" t="s">
        <v>3045</v>
      </c>
      <c r="AC389" s="56" t="s">
        <v>3045</v>
      </c>
      <c r="AD389" s="56" t="s">
        <v>2980</v>
      </c>
      <c r="AE389" s="56">
        <v>1890000</v>
      </c>
      <c r="AP389" s="56">
        <v>1890000</v>
      </c>
      <c r="AQ389" s="56" t="s">
        <v>2034</v>
      </c>
      <c r="AR389" s="56" t="s">
        <v>2994</v>
      </c>
      <c r="AS389" s="56" t="s">
        <v>3050</v>
      </c>
      <c r="AT389" s="56">
        <v>8470415</v>
      </c>
    </row>
    <row r="390" spans="1:46" x14ac:dyDescent="0.35">
      <c r="A390" s="56" t="s">
        <v>954</v>
      </c>
      <c r="B390" s="56">
        <v>8470425</v>
      </c>
      <c r="C390" s="56" t="s">
        <v>267</v>
      </c>
      <c r="D390" s="56">
        <v>425510</v>
      </c>
      <c r="E390" s="56" t="s">
        <v>37</v>
      </c>
      <c r="F390" s="56" t="str">
        <f t="shared" si="6"/>
        <v>847.8470425.1.425510.000000.847001.200179</v>
      </c>
      <c r="G390" s="56" t="s">
        <v>2872</v>
      </c>
      <c r="H390" s="56">
        <v>847001</v>
      </c>
      <c r="I390" s="56" t="s">
        <v>23</v>
      </c>
      <c r="J390" s="56">
        <v>200179</v>
      </c>
      <c r="K390" s="56">
        <v>0</v>
      </c>
      <c r="L390" s="56">
        <v>1</v>
      </c>
      <c r="M390" s="56">
        <v>1</v>
      </c>
      <c r="N390" s="56" t="s">
        <v>2341</v>
      </c>
      <c r="O390" s="56">
        <v>20</v>
      </c>
      <c r="R390" s="56" t="s">
        <v>3051</v>
      </c>
      <c r="S390" s="56">
        <v>15</v>
      </c>
      <c r="T390" s="56">
        <v>3000</v>
      </c>
      <c r="U390" s="56">
        <v>45000</v>
      </c>
      <c r="V390" s="56" t="s">
        <v>2002</v>
      </c>
      <c r="W390" s="56" t="s">
        <v>2003</v>
      </c>
      <c r="X390" s="56">
        <v>40500</v>
      </c>
      <c r="Y390" s="56">
        <v>36000</v>
      </c>
      <c r="Z390" s="56">
        <v>31499.999999999996</v>
      </c>
      <c r="AD390" s="56">
        <v>5000</v>
      </c>
      <c r="AF390" s="56">
        <v>10000</v>
      </c>
      <c r="AI390" s="56">
        <v>10000</v>
      </c>
      <c r="AL390" s="56">
        <v>10000</v>
      </c>
      <c r="AO390" s="56">
        <v>10000</v>
      </c>
      <c r="AP390" s="56">
        <v>45000</v>
      </c>
      <c r="AQ390" s="56" t="s">
        <v>2034</v>
      </c>
      <c r="AR390" s="56" t="s">
        <v>3052</v>
      </c>
      <c r="AS390" s="56" t="s">
        <v>2922</v>
      </c>
      <c r="AT390" s="56">
        <v>8470425</v>
      </c>
    </row>
    <row r="391" spans="1:46" x14ac:dyDescent="0.35">
      <c r="A391" s="56" t="s">
        <v>954</v>
      </c>
      <c r="B391" s="56">
        <v>8470425</v>
      </c>
      <c r="C391" s="56" t="s">
        <v>267</v>
      </c>
      <c r="D391" s="56">
        <v>425550</v>
      </c>
      <c r="E391" s="56" t="s">
        <v>83</v>
      </c>
      <c r="F391" s="56" t="str">
        <f t="shared" si="6"/>
        <v>847.8470425.1.425550.000000.847001.200179</v>
      </c>
      <c r="G391" s="56" t="s">
        <v>2872</v>
      </c>
      <c r="H391" s="56">
        <v>847001</v>
      </c>
      <c r="I391" s="56" t="s">
        <v>23</v>
      </c>
      <c r="J391" s="56">
        <v>200179</v>
      </c>
      <c r="N391" s="56" t="s">
        <v>2341</v>
      </c>
      <c r="O391" s="56">
        <v>15</v>
      </c>
      <c r="R391" s="56" t="s">
        <v>3053</v>
      </c>
      <c r="S391" s="56">
        <v>15</v>
      </c>
      <c r="T391" s="56">
        <v>15000</v>
      </c>
      <c r="U391" s="56">
        <v>225000</v>
      </c>
      <c r="V391" s="56" t="s">
        <v>2002</v>
      </c>
      <c r="W391" s="56" t="s">
        <v>2003</v>
      </c>
      <c r="X391" s="56">
        <v>202500</v>
      </c>
      <c r="Y391" s="56">
        <v>180000</v>
      </c>
      <c r="Z391" s="56">
        <v>157500</v>
      </c>
      <c r="AA391" s="56" t="s">
        <v>3054</v>
      </c>
      <c r="AB391" s="56" t="s">
        <v>3054</v>
      </c>
      <c r="AC391" s="56" t="s">
        <v>3055</v>
      </c>
      <c r="AD391" s="56">
        <v>30000</v>
      </c>
      <c r="AF391" s="56">
        <v>30000</v>
      </c>
      <c r="AH391" s="56">
        <v>30000</v>
      </c>
      <c r="AJ391" s="56">
        <v>30000</v>
      </c>
      <c r="AL391" s="56">
        <v>30000</v>
      </c>
      <c r="AN391" s="56">
        <v>30000</v>
      </c>
      <c r="AO391" s="56">
        <v>45000</v>
      </c>
      <c r="AP391" s="56">
        <v>225000</v>
      </c>
      <c r="AQ391" s="56" t="s">
        <v>2034</v>
      </c>
      <c r="AR391" s="56" t="s">
        <v>3052</v>
      </c>
      <c r="AS391" s="56" t="s">
        <v>2922</v>
      </c>
      <c r="AT391" s="56">
        <v>8470425</v>
      </c>
    </row>
    <row r="392" spans="1:46" x14ac:dyDescent="0.35">
      <c r="A392" s="56" t="s">
        <v>954</v>
      </c>
      <c r="B392" s="56">
        <v>8470425</v>
      </c>
      <c r="C392" s="56" t="s">
        <v>267</v>
      </c>
      <c r="D392" s="56">
        <v>425770</v>
      </c>
      <c r="E392" s="56" t="s">
        <v>132</v>
      </c>
      <c r="F392" s="56" t="str">
        <f t="shared" si="6"/>
        <v>847.8470425.1.425770.000000.847001.200179</v>
      </c>
      <c r="G392" s="56" t="s">
        <v>2872</v>
      </c>
      <c r="H392" s="56">
        <v>847001</v>
      </c>
      <c r="I392" s="56" t="s">
        <v>23</v>
      </c>
      <c r="J392" s="56">
        <v>200179</v>
      </c>
      <c r="K392" s="56">
        <v>66413.240000000005</v>
      </c>
      <c r="L392" s="56">
        <v>720</v>
      </c>
      <c r="M392" s="56">
        <v>720</v>
      </c>
      <c r="N392" s="56" t="s">
        <v>2025</v>
      </c>
      <c r="O392" s="56">
        <v>30</v>
      </c>
      <c r="R392" s="56" t="s">
        <v>3056</v>
      </c>
      <c r="S392" s="56">
        <v>4</v>
      </c>
      <c r="T392" s="56">
        <v>15000</v>
      </c>
      <c r="U392" s="56">
        <v>60000</v>
      </c>
      <c r="V392" s="56" t="s">
        <v>2002</v>
      </c>
      <c r="W392" s="56" t="s">
        <v>2003</v>
      </c>
      <c r="X392" s="56">
        <v>54000</v>
      </c>
      <c r="Y392" s="56">
        <v>48000</v>
      </c>
      <c r="Z392" s="56">
        <v>42000</v>
      </c>
      <c r="AA392" s="56" t="s">
        <v>3057</v>
      </c>
      <c r="AB392" s="56" t="s">
        <v>3057</v>
      </c>
      <c r="AC392" s="56" t="s">
        <v>3058</v>
      </c>
      <c r="AH392" s="56">
        <v>30000</v>
      </c>
      <c r="AL392" s="56">
        <v>30000</v>
      </c>
      <c r="AP392" s="56">
        <v>60000</v>
      </c>
      <c r="AQ392" s="56" t="s">
        <v>2034</v>
      </c>
      <c r="AR392" s="56" t="s">
        <v>3052</v>
      </c>
      <c r="AS392" s="56" t="s">
        <v>2922</v>
      </c>
      <c r="AT392" s="56">
        <v>8470425</v>
      </c>
    </row>
    <row r="393" spans="1:46" x14ac:dyDescent="0.35">
      <c r="A393" s="56" t="s">
        <v>954</v>
      </c>
      <c r="B393" s="56">
        <v>8470425</v>
      </c>
      <c r="C393" s="56" t="s">
        <v>267</v>
      </c>
      <c r="D393" s="56">
        <v>425900</v>
      </c>
      <c r="E393" s="56" t="s">
        <v>40</v>
      </c>
      <c r="F393" s="56" t="str">
        <f t="shared" si="6"/>
        <v>847.8470425.1.425900.000000.847001.200179</v>
      </c>
      <c r="G393" s="56" t="s">
        <v>2872</v>
      </c>
      <c r="H393" s="56">
        <v>847001</v>
      </c>
      <c r="I393" s="56" t="s">
        <v>23</v>
      </c>
      <c r="J393" s="56">
        <v>200179</v>
      </c>
      <c r="K393" s="56">
        <v>5058</v>
      </c>
      <c r="L393" s="56">
        <v>0</v>
      </c>
      <c r="N393" s="56" t="s">
        <v>3059</v>
      </c>
      <c r="O393" s="56">
        <v>2</v>
      </c>
      <c r="R393" s="56" t="s">
        <v>3060</v>
      </c>
      <c r="S393" s="56">
        <v>2</v>
      </c>
      <c r="T393" s="56">
        <v>5058</v>
      </c>
      <c r="U393" s="56">
        <v>10116</v>
      </c>
      <c r="V393" s="56" t="s">
        <v>2002</v>
      </c>
      <c r="W393" s="56" t="s">
        <v>2003</v>
      </c>
      <c r="X393" s="56">
        <v>9104.4</v>
      </c>
      <c r="Y393" s="56">
        <v>8092.8</v>
      </c>
      <c r="Z393" s="56">
        <v>7081.2</v>
      </c>
      <c r="AA393" s="56" t="s">
        <v>3061</v>
      </c>
      <c r="AB393" s="56" t="s">
        <v>3057</v>
      </c>
      <c r="AC393" s="56" t="s">
        <v>3057</v>
      </c>
      <c r="AD393" s="56">
        <v>5058</v>
      </c>
      <c r="AL393" s="56">
        <v>5058</v>
      </c>
      <c r="AP393" s="56">
        <v>10116</v>
      </c>
      <c r="AQ393" s="56" t="s">
        <v>2007</v>
      </c>
      <c r="AR393" s="56" t="s">
        <v>3062</v>
      </c>
      <c r="AS393" s="56" t="s">
        <v>2922</v>
      </c>
      <c r="AT393" s="56">
        <v>8470425</v>
      </c>
    </row>
    <row r="394" spans="1:46" x14ac:dyDescent="0.35">
      <c r="A394" s="56" t="s">
        <v>954</v>
      </c>
      <c r="B394" s="56">
        <v>8470425</v>
      </c>
      <c r="C394" s="56" t="s">
        <v>267</v>
      </c>
      <c r="D394" s="56">
        <v>426610</v>
      </c>
      <c r="E394" s="56" t="s">
        <v>43</v>
      </c>
      <c r="F394" s="56" t="str">
        <f t="shared" si="6"/>
        <v>847.8470425.1.426610.000000.847001.200179</v>
      </c>
      <c r="G394" s="56" t="s">
        <v>2872</v>
      </c>
      <c r="H394" s="56">
        <v>847001</v>
      </c>
      <c r="I394" s="56" t="s">
        <v>23</v>
      </c>
      <c r="J394" s="56">
        <v>200179</v>
      </c>
      <c r="N394" s="56" t="s">
        <v>2629</v>
      </c>
      <c r="O394" s="56">
        <v>10</v>
      </c>
      <c r="R394" s="56" t="s">
        <v>3063</v>
      </c>
      <c r="S394" s="56">
        <v>2</v>
      </c>
      <c r="T394" s="56">
        <v>56000</v>
      </c>
      <c r="U394" s="57">
        <v>112000</v>
      </c>
      <c r="V394" s="56" t="s">
        <v>2113</v>
      </c>
      <c r="W394" s="56" t="s">
        <v>2003</v>
      </c>
      <c r="X394" s="56">
        <v>100800</v>
      </c>
      <c r="Y394" s="56">
        <v>89600</v>
      </c>
      <c r="Z394" s="56">
        <v>78400</v>
      </c>
      <c r="AA394" s="56" t="s">
        <v>3064</v>
      </c>
      <c r="AB394" s="56" t="s">
        <v>3064</v>
      </c>
      <c r="AC394" s="56" t="s">
        <v>3055</v>
      </c>
      <c r="AE394" s="56">
        <v>56000</v>
      </c>
      <c r="AH394" s="56">
        <v>56000</v>
      </c>
      <c r="AP394" s="56">
        <v>112000</v>
      </c>
      <c r="AQ394" s="56" t="s">
        <v>2433</v>
      </c>
      <c r="AR394" s="56" t="s">
        <v>3065</v>
      </c>
      <c r="AT394" s="56">
        <v>8470425</v>
      </c>
    </row>
    <row r="395" spans="1:46" x14ac:dyDescent="0.35">
      <c r="A395" s="56" t="s">
        <v>954</v>
      </c>
      <c r="B395" s="56">
        <v>8470425</v>
      </c>
      <c r="C395" s="56" t="s">
        <v>267</v>
      </c>
      <c r="D395" s="56">
        <v>426610</v>
      </c>
      <c r="E395" s="56" t="s">
        <v>43</v>
      </c>
      <c r="F395" s="56" t="str">
        <f t="shared" si="6"/>
        <v>847.8470425.1.426610.000000.847001.200179</v>
      </c>
      <c r="G395" s="56" t="s">
        <v>2872</v>
      </c>
      <c r="H395" s="56">
        <v>847001</v>
      </c>
      <c r="I395" s="56" t="s">
        <v>23</v>
      </c>
      <c r="J395" s="56">
        <v>200179</v>
      </c>
      <c r="K395" s="56">
        <v>0</v>
      </c>
      <c r="L395" s="56">
        <v>0</v>
      </c>
      <c r="N395" s="56" t="s">
        <v>2629</v>
      </c>
      <c r="O395" s="56">
        <v>15</v>
      </c>
      <c r="R395" s="56" t="s">
        <v>3066</v>
      </c>
      <c r="S395" s="56">
        <v>4</v>
      </c>
      <c r="T395" s="56">
        <v>25000</v>
      </c>
      <c r="U395" s="57">
        <v>100000</v>
      </c>
      <c r="V395" s="56" t="s">
        <v>2002</v>
      </c>
      <c r="W395" s="56" t="s">
        <v>2003</v>
      </c>
      <c r="X395" s="56">
        <v>90000</v>
      </c>
      <c r="Y395" s="56">
        <v>80000</v>
      </c>
      <c r="Z395" s="56">
        <v>70000</v>
      </c>
      <c r="AA395" s="56" t="s">
        <v>3064</v>
      </c>
      <c r="AB395" s="56" t="s">
        <v>3064</v>
      </c>
      <c r="AC395" s="56" t="s">
        <v>3055</v>
      </c>
      <c r="AD395" s="56">
        <v>25000</v>
      </c>
      <c r="AE395" s="56">
        <v>25000</v>
      </c>
      <c r="AF395" s="56">
        <v>25000</v>
      </c>
      <c r="AG395" s="56">
        <v>25000</v>
      </c>
      <c r="AP395" s="56">
        <v>100000</v>
      </c>
      <c r="AQ395" s="56" t="s">
        <v>2433</v>
      </c>
      <c r="AR395" s="56" t="s">
        <v>3065</v>
      </c>
      <c r="AT395" s="56">
        <v>8470425</v>
      </c>
    </row>
    <row r="396" spans="1:46" x14ac:dyDescent="0.35">
      <c r="A396" s="56" t="s">
        <v>954</v>
      </c>
      <c r="B396" s="56">
        <v>8470425</v>
      </c>
      <c r="C396" s="56" t="s">
        <v>267</v>
      </c>
      <c r="D396" s="56">
        <v>428090</v>
      </c>
      <c r="E396" s="56" t="s">
        <v>52</v>
      </c>
      <c r="F396" s="56" t="str">
        <f t="shared" si="6"/>
        <v>847.8470425.1.428090.000000.847001.200179</v>
      </c>
      <c r="G396" s="56" t="s">
        <v>2872</v>
      </c>
      <c r="H396" s="56">
        <v>847001</v>
      </c>
      <c r="I396" s="56" t="s">
        <v>23</v>
      </c>
      <c r="J396" s="56">
        <v>200179</v>
      </c>
      <c r="K396" s="56">
        <v>0</v>
      </c>
      <c r="L396" s="56">
        <v>0</v>
      </c>
      <c r="N396" s="56" t="s">
        <v>2341</v>
      </c>
      <c r="O396" s="56">
        <v>30</v>
      </c>
      <c r="R396" s="56" t="s">
        <v>3067</v>
      </c>
      <c r="S396" s="56">
        <v>4</v>
      </c>
      <c r="T396" s="56">
        <v>32000</v>
      </c>
      <c r="U396" s="57">
        <v>128000</v>
      </c>
      <c r="V396" s="56" t="s">
        <v>2113</v>
      </c>
      <c r="W396" s="56" t="s">
        <v>2003</v>
      </c>
      <c r="X396" s="56">
        <v>115200</v>
      </c>
      <c r="Y396" s="56">
        <v>102400</v>
      </c>
      <c r="Z396" s="56">
        <v>89600</v>
      </c>
      <c r="AA396" s="56" t="s">
        <v>3057</v>
      </c>
      <c r="AB396" s="56" t="s">
        <v>3057</v>
      </c>
      <c r="AC396" s="56" t="s">
        <v>3058</v>
      </c>
      <c r="AF396" s="56">
        <v>32000</v>
      </c>
      <c r="AI396" s="56">
        <v>32000</v>
      </c>
      <c r="AL396" s="56">
        <v>32000</v>
      </c>
      <c r="AN396" s="56">
        <v>32000</v>
      </c>
      <c r="AP396" s="56">
        <v>128000</v>
      </c>
      <c r="AQ396" s="56" t="s">
        <v>2050</v>
      </c>
      <c r="AR396" s="56" t="s">
        <v>3068</v>
      </c>
      <c r="AT396" s="56">
        <v>8470425</v>
      </c>
    </row>
    <row r="397" spans="1:46" x14ac:dyDescent="0.35">
      <c r="A397" s="56" t="s">
        <v>954</v>
      </c>
      <c r="B397" s="56">
        <v>8470425</v>
      </c>
      <c r="C397" s="56" t="s">
        <v>267</v>
      </c>
      <c r="D397" s="56">
        <v>435350</v>
      </c>
      <c r="E397" s="56" t="s">
        <v>144</v>
      </c>
      <c r="F397" s="56" t="str">
        <f t="shared" si="6"/>
        <v>847.8470425.1.435350.000000.847001.200179</v>
      </c>
      <c r="G397" s="56" t="s">
        <v>2872</v>
      </c>
      <c r="H397" s="56">
        <v>847001</v>
      </c>
      <c r="I397" s="56" t="s">
        <v>23</v>
      </c>
      <c r="J397" s="56">
        <v>200179</v>
      </c>
      <c r="K397" s="56">
        <v>39563.17</v>
      </c>
      <c r="L397" s="56">
        <v>35451</v>
      </c>
      <c r="M397" s="56">
        <v>35451</v>
      </c>
      <c r="N397" s="56" t="s">
        <v>2031</v>
      </c>
      <c r="O397" s="56">
        <v>20</v>
      </c>
      <c r="R397" s="56" t="s">
        <v>3069</v>
      </c>
      <c r="S397" s="56">
        <v>15</v>
      </c>
      <c r="T397" s="56">
        <v>8000</v>
      </c>
      <c r="U397" s="57">
        <v>120000</v>
      </c>
      <c r="V397" s="56" t="s">
        <v>2002</v>
      </c>
      <c r="W397" s="56" t="s">
        <v>2003</v>
      </c>
      <c r="X397" s="56">
        <v>108000</v>
      </c>
      <c r="Y397" s="56">
        <v>96000</v>
      </c>
      <c r="Z397" s="56">
        <v>84000</v>
      </c>
      <c r="AA397" s="56" t="s">
        <v>3070</v>
      </c>
      <c r="AB397" s="56" t="s">
        <v>3071</v>
      </c>
      <c r="AC397" s="56" t="s">
        <v>3072</v>
      </c>
      <c r="AD397" s="56">
        <v>10000</v>
      </c>
      <c r="AE397" s="56">
        <v>10000</v>
      </c>
      <c r="AF397" s="56">
        <v>10000</v>
      </c>
      <c r="AG397" s="56">
        <v>10000</v>
      </c>
      <c r="AH397" s="56">
        <v>10000</v>
      </c>
      <c r="AI397" s="56">
        <v>10000</v>
      </c>
      <c r="AJ397" s="56">
        <v>10000</v>
      </c>
      <c r="AK397" s="56">
        <v>10000</v>
      </c>
      <c r="AL397" s="56">
        <v>10000</v>
      </c>
      <c r="AM397" s="56">
        <v>10000</v>
      </c>
      <c r="AN397" s="56">
        <v>10000</v>
      </c>
      <c r="AO397" s="56">
        <v>10000</v>
      </c>
      <c r="AP397" s="56">
        <v>120000</v>
      </c>
      <c r="AQ397" s="56" t="s">
        <v>2034</v>
      </c>
      <c r="AR397" s="56" t="s">
        <v>3073</v>
      </c>
      <c r="AT397" s="56">
        <v>8470425</v>
      </c>
    </row>
    <row r="398" spans="1:46" x14ac:dyDescent="0.35">
      <c r="A398" s="56" t="s">
        <v>954</v>
      </c>
      <c r="B398" s="56">
        <v>8470425</v>
      </c>
      <c r="C398" s="56" t="s">
        <v>267</v>
      </c>
      <c r="D398" s="56">
        <v>435508</v>
      </c>
      <c r="E398" s="56" t="s">
        <v>147</v>
      </c>
      <c r="F398" s="56" t="str">
        <f t="shared" si="6"/>
        <v>847.8470425.1.435508.000000.847001.200179</v>
      </c>
      <c r="G398" s="56" t="s">
        <v>2872</v>
      </c>
      <c r="H398" s="56">
        <v>847001</v>
      </c>
      <c r="I398" s="56" t="s">
        <v>23</v>
      </c>
      <c r="J398" s="56">
        <v>200179</v>
      </c>
      <c r="N398" s="56" t="s">
        <v>2629</v>
      </c>
      <c r="O398" s="56">
        <v>15</v>
      </c>
      <c r="R398" s="56" t="s">
        <v>3074</v>
      </c>
      <c r="S398" s="56">
        <v>1</v>
      </c>
      <c r="T398" s="56">
        <v>2020000</v>
      </c>
      <c r="U398" s="57">
        <v>2020000</v>
      </c>
      <c r="V398" s="56" t="s">
        <v>2113</v>
      </c>
      <c r="W398" s="56" t="s">
        <v>2122</v>
      </c>
      <c r="X398" s="56">
        <v>1818000</v>
      </c>
      <c r="Y398" s="56">
        <v>1616000</v>
      </c>
      <c r="Z398" s="56">
        <v>1414000</v>
      </c>
      <c r="AA398" s="56" t="s">
        <v>3064</v>
      </c>
      <c r="AB398" s="56" t="s">
        <v>3064</v>
      </c>
      <c r="AC398" s="56" t="s">
        <v>3055</v>
      </c>
      <c r="AH398" s="56">
        <v>2020000</v>
      </c>
      <c r="AP398" s="56">
        <v>2020000</v>
      </c>
      <c r="AQ398" s="56" t="s">
        <v>2433</v>
      </c>
      <c r="AR398" s="56" t="s">
        <v>3065</v>
      </c>
      <c r="AT398" s="56">
        <v>8470425</v>
      </c>
    </row>
    <row r="399" spans="1:46" x14ac:dyDescent="0.35">
      <c r="A399" s="56" t="s">
        <v>954</v>
      </c>
      <c r="B399" s="56">
        <v>8470425</v>
      </c>
      <c r="C399" s="56" t="s">
        <v>267</v>
      </c>
      <c r="D399" s="56">
        <v>435508</v>
      </c>
      <c r="E399" s="56" t="s">
        <v>147</v>
      </c>
      <c r="F399" s="56" t="str">
        <f t="shared" si="6"/>
        <v>847.8470425.1.435508.000000.847001.200179</v>
      </c>
      <c r="G399" s="56" t="s">
        <v>2872</v>
      </c>
      <c r="H399" s="56">
        <v>847001</v>
      </c>
      <c r="I399" s="56" t="s">
        <v>23</v>
      </c>
      <c r="J399" s="56">
        <v>200179</v>
      </c>
      <c r="N399" s="56" t="s">
        <v>2629</v>
      </c>
      <c r="O399" s="56">
        <v>10</v>
      </c>
      <c r="R399" s="56" t="s">
        <v>3075</v>
      </c>
      <c r="S399" s="56">
        <v>1</v>
      </c>
      <c r="T399" s="56">
        <v>9200</v>
      </c>
      <c r="U399" s="57">
        <v>9200</v>
      </c>
      <c r="V399" s="56" t="s">
        <v>2113</v>
      </c>
      <c r="W399" s="56" t="s">
        <v>2122</v>
      </c>
      <c r="X399" s="56">
        <v>8280</v>
      </c>
      <c r="Y399" s="56">
        <v>7360</v>
      </c>
      <c r="Z399" s="56">
        <v>6440</v>
      </c>
      <c r="AA399" s="56" t="s">
        <v>3064</v>
      </c>
      <c r="AB399" s="56" t="s">
        <v>3064</v>
      </c>
      <c r="AC399" s="56" t="s">
        <v>3055</v>
      </c>
      <c r="AJ399" s="56">
        <v>9200</v>
      </c>
      <c r="AP399" s="56">
        <v>9200</v>
      </c>
      <c r="AQ399" s="56" t="s">
        <v>2433</v>
      </c>
      <c r="AR399" s="56" t="s">
        <v>3065</v>
      </c>
      <c r="AT399" s="56">
        <v>8470425</v>
      </c>
    </row>
    <row r="400" spans="1:46" x14ac:dyDescent="0.35">
      <c r="A400" s="56" t="s">
        <v>954</v>
      </c>
      <c r="B400" s="56">
        <v>8470425</v>
      </c>
      <c r="C400" s="56" t="s">
        <v>267</v>
      </c>
      <c r="D400" s="56">
        <v>435508</v>
      </c>
      <c r="E400" s="56" t="s">
        <v>147</v>
      </c>
      <c r="F400" s="56" t="str">
        <f t="shared" si="6"/>
        <v>847.8470425.1.435508.000000.847001.200179</v>
      </c>
      <c r="G400" s="56" t="s">
        <v>2872</v>
      </c>
      <c r="H400" s="56">
        <v>847001</v>
      </c>
      <c r="I400" s="56" t="s">
        <v>23</v>
      </c>
      <c r="J400" s="56">
        <v>200179</v>
      </c>
      <c r="N400" s="56" t="s">
        <v>2629</v>
      </c>
      <c r="O400" s="56">
        <v>20</v>
      </c>
      <c r="R400" s="56" t="s">
        <v>3076</v>
      </c>
      <c r="S400" s="56">
        <v>1</v>
      </c>
      <c r="T400" s="56">
        <v>55100</v>
      </c>
      <c r="U400" s="57">
        <v>55100</v>
      </c>
      <c r="V400" s="56" t="s">
        <v>2113</v>
      </c>
      <c r="W400" s="56" t="s">
        <v>2122</v>
      </c>
      <c r="X400" s="56">
        <v>49590</v>
      </c>
      <c r="Y400" s="56">
        <v>44080</v>
      </c>
      <c r="Z400" s="56">
        <v>38570</v>
      </c>
      <c r="AA400" s="56" t="s">
        <v>3064</v>
      </c>
      <c r="AB400" s="56" t="s">
        <v>3064</v>
      </c>
      <c r="AC400" s="56" t="s">
        <v>3055</v>
      </c>
      <c r="AI400" s="56">
        <v>55100</v>
      </c>
      <c r="AP400" s="56">
        <v>55100</v>
      </c>
      <c r="AQ400" s="56" t="s">
        <v>2433</v>
      </c>
      <c r="AR400" s="56" t="s">
        <v>3065</v>
      </c>
      <c r="AT400" s="56">
        <v>8470425</v>
      </c>
    </row>
    <row r="401" spans="1:46" x14ac:dyDescent="0.35">
      <c r="A401" s="56" t="s">
        <v>954</v>
      </c>
      <c r="B401" s="56">
        <v>8470425</v>
      </c>
      <c r="C401" s="56" t="s">
        <v>267</v>
      </c>
      <c r="D401" s="56">
        <v>435508</v>
      </c>
      <c r="E401" s="56" t="s">
        <v>147</v>
      </c>
      <c r="F401" s="56" t="str">
        <f t="shared" si="6"/>
        <v>847.8470425.1.435508.000000.847001.200179</v>
      </c>
      <c r="G401" s="56" t="s">
        <v>2872</v>
      </c>
      <c r="H401" s="56">
        <v>847001</v>
      </c>
      <c r="I401" s="56" t="s">
        <v>23</v>
      </c>
      <c r="J401" s="56">
        <v>200179</v>
      </c>
      <c r="N401" s="56" t="s">
        <v>2629</v>
      </c>
      <c r="O401" s="56">
        <v>15</v>
      </c>
      <c r="R401" s="56" t="s">
        <v>3077</v>
      </c>
      <c r="S401" s="56">
        <v>1</v>
      </c>
      <c r="T401" s="56">
        <v>92000</v>
      </c>
      <c r="U401" s="57">
        <v>92000</v>
      </c>
      <c r="V401" s="56" t="s">
        <v>2113</v>
      </c>
      <c r="W401" s="56" t="s">
        <v>2122</v>
      </c>
      <c r="X401" s="56">
        <v>82800</v>
      </c>
      <c r="Y401" s="56">
        <v>73600</v>
      </c>
      <c r="Z401" s="56">
        <v>64399.999999999993</v>
      </c>
      <c r="AA401" s="56" t="s">
        <v>3064</v>
      </c>
      <c r="AB401" s="56" t="s">
        <v>3064</v>
      </c>
      <c r="AC401" s="56" t="s">
        <v>3055</v>
      </c>
      <c r="AH401" s="56">
        <v>92000</v>
      </c>
      <c r="AP401" s="56">
        <v>92000</v>
      </c>
      <c r="AQ401" s="56" t="s">
        <v>2433</v>
      </c>
      <c r="AR401" s="56" t="s">
        <v>3065</v>
      </c>
      <c r="AT401" s="56">
        <v>8470425</v>
      </c>
    </row>
    <row r="402" spans="1:46" x14ac:dyDescent="0.35">
      <c r="A402" s="56" t="s">
        <v>954</v>
      </c>
      <c r="B402" s="56">
        <v>8470425</v>
      </c>
      <c r="C402" s="56" t="s">
        <v>267</v>
      </c>
      <c r="D402" s="56">
        <v>435508</v>
      </c>
      <c r="E402" s="56" t="s">
        <v>147</v>
      </c>
      <c r="F402" s="56" t="str">
        <f t="shared" si="6"/>
        <v>847.8470425.1.435508.000000.847001.200179</v>
      </c>
      <c r="G402" s="56" t="s">
        <v>2872</v>
      </c>
      <c r="H402" s="56">
        <v>847001</v>
      </c>
      <c r="I402" s="56" t="s">
        <v>23</v>
      </c>
      <c r="J402" s="56">
        <v>200179</v>
      </c>
      <c r="K402" s="56">
        <v>42606</v>
      </c>
      <c r="L402" s="56">
        <v>239</v>
      </c>
      <c r="M402" s="56">
        <v>239</v>
      </c>
      <c r="N402" s="56" t="s">
        <v>2629</v>
      </c>
      <c r="O402" s="56">
        <v>10</v>
      </c>
      <c r="R402" s="56" t="s">
        <v>3078</v>
      </c>
      <c r="S402" s="56">
        <v>1</v>
      </c>
      <c r="T402" s="56">
        <v>205000</v>
      </c>
      <c r="U402" s="57">
        <v>205000</v>
      </c>
      <c r="V402" s="56" t="s">
        <v>2113</v>
      </c>
      <c r="W402" s="56" t="s">
        <v>2122</v>
      </c>
      <c r="X402" s="56">
        <v>184500</v>
      </c>
      <c r="Y402" s="56">
        <v>164000</v>
      </c>
      <c r="Z402" s="56">
        <v>143500</v>
      </c>
      <c r="AA402" s="56" t="s">
        <v>3064</v>
      </c>
      <c r="AB402" s="56" t="s">
        <v>3064</v>
      </c>
      <c r="AC402" s="56" t="s">
        <v>3055</v>
      </c>
      <c r="AD402" s="56">
        <v>205000</v>
      </c>
      <c r="AP402" s="56">
        <v>205000</v>
      </c>
      <c r="AQ402" s="56" t="s">
        <v>2433</v>
      </c>
      <c r="AR402" s="56" t="s">
        <v>3065</v>
      </c>
      <c r="AT402" s="56">
        <v>8470425</v>
      </c>
    </row>
    <row r="403" spans="1:46" x14ac:dyDescent="0.35">
      <c r="A403" s="56" t="s">
        <v>954</v>
      </c>
      <c r="B403" s="56">
        <v>8470425</v>
      </c>
      <c r="C403" s="56" t="s">
        <v>267</v>
      </c>
      <c r="D403" s="56">
        <v>492310</v>
      </c>
      <c r="E403" s="56" t="s">
        <v>871</v>
      </c>
      <c r="F403" s="56" t="str">
        <f t="shared" si="6"/>
        <v>847.8470425.1.492310.000000.847001.300180</v>
      </c>
      <c r="G403" s="56" t="s">
        <v>2872</v>
      </c>
      <c r="H403" s="56">
        <v>847001</v>
      </c>
      <c r="I403" s="56" t="s">
        <v>863</v>
      </c>
      <c r="J403" s="56">
        <v>300180</v>
      </c>
      <c r="N403" s="56" t="s">
        <v>2629</v>
      </c>
      <c r="O403" s="56">
        <v>20</v>
      </c>
      <c r="R403" s="56" t="s">
        <v>3079</v>
      </c>
      <c r="S403" s="56">
        <v>8</v>
      </c>
      <c r="T403" s="56">
        <v>5000</v>
      </c>
      <c r="U403" s="57">
        <v>40000</v>
      </c>
      <c r="V403" s="56" t="s">
        <v>2002</v>
      </c>
      <c r="W403" s="56" t="s">
        <v>2003</v>
      </c>
      <c r="X403" s="56">
        <v>36000</v>
      </c>
      <c r="Y403" s="56">
        <v>32000</v>
      </c>
      <c r="Z403" s="56">
        <v>28000</v>
      </c>
      <c r="AA403" s="56" t="s">
        <v>3064</v>
      </c>
      <c r="AB403" s="56" t="s">
        <v>3064</v>
      </c>
      <c r="AC403" s="56" t="s">
        <v>3055</v>
      </c>
      <c r="AE403" s="56">
        <v>5000</v>
      </c>
      <c r="AF403" s="56">
        <v>5000</v>
      </c>
      <c r="AG403" s="56">
        <v>5000</v>
      </c>
      <c r="AH403" s="56">
        <v>5000</v>
      </c>
      <c r="AI403" s="56">
        <v>5000</v>
      </c>
      <c r="AJ403" s="56">
        <v>5000</v>
      </c>
      <c r="AK403" s="56">
        <v>5000</v>
      </c>
      <c r="AL403" s="56">
        <v>5000</v>
      </c>
      <c r="AP403" s="56">
        <v>40000</v>
      </c>
      <c r="AQ403" s="56" t="s">
        <v>2433</v>
      </c>
      <c r="AR403" s="56" t="s">
        <v>3065</v>
      </c>
      <c r="AT403" s="56">
        <v>8470425</v>
      </c>
    </row>
    <row r="404" spans="1:46" x14ac:dyDescent="0.35">
      <c r="A404" s="56" t="s">
        <v>954</v>
      </c>
      <c r="B404" s="56">
        <v>8470425</v>
      </c>
      <c r="C404" s="56" t="s">
        <v>267</v>
      </c>
      <c r="D404" s="56">
        <v>492310</v>
      </c>
      <c r="E404" s="56" t="s">
        <v>967</v>
      </c>
      <c r="F404" s="56" t="str">
        <f t="shared" si="6"/>
        <v>847.8470425.1.492310.000000.847001.300180</v>
      </c>
      <c r="G404" s="56" t="s">
        <v>2872</v>
      </c>
      <c r="H404" s="56">
        <v>847001</v>
      </c>
      <c r="I404" s="56" t="s">
        <v>863</v>
      </c>
      <c r="J404" s="56">
        <v>300180</v>
      </c>
      <c r="L404" s="56">
        <v>0</v>
      </c>
      <c r="N404" s="56" t="s">
        <v>2629</v>
      </c>
      <c r="O404" s="56">
        <v>30</v>
      </c>
      <c r="R404" s="56" t="s">
        <v>3080</v>
      </c>
      <c r="S404" s="56">
        <v>5</v>
      </c>
      <c r="T404" s="56">
        <v>36000</v>
      </c>
      <c r="U404" s="57">
        <v>180000</v>
      </c>
      <c r="V404" s="56" t="s">
        <v>2002</v>
      </c>
      <c r="W404" s="56" t="s">
        <v>2003</v>
      </c>
      <c r="X404" s="56">
        <v>162000</v>
      </c>
      <c r="Y404" s="56">
        <v>144000</v>
      </c>
      <c r="Z404" s="56">
        <v>125999.99999999999</v>
      </c>
      <c r="AA404" s="56" t="s">
        <v>3064</v>
      </c>
      <c r="AB404" s="56" t="s">
        <v>3064</v>
      </c>
      <c r="AC404" s="56" t="s">
        <v>3055</v>
      </c>
      <c r="AD404" s="56">
        <v>72000</v>
      </c>
      <c r="AE404" s="56">
        <v>36000</v>
      </c>
      <c r="AG404" s="56">
        <v>36000</v>
      </c>
      <c r="AI404" s="56">
        <v>36000</v>
      </c>
      <c r="AP404" s="56">
        <v>180000</v>
      </c>
      <c r="AQ404" s="56" t="s">
        <v>2433</v>
      </c>
      <c r="AR404" s="56" t="s">
        <v>3065</v>
      </c>
      <c r="AT404" s="56">
        <v>8470425</v>
      </c>
    </row>
    <row r="405" spans="1:46" x14ac:dyDescent="0.35">
      <c r="A405" s="56" t="s">
        <v>954</v>
      </c>
      <c r="B405" s="56">
        <v>8470425</v>
      </c>
      <c r="C405" s="56" t="s">
        <v>267</v>
      </c>
      <c r="D405" s="56">
        <v>492316</v>
      </c>
      <c r="E405" s="56" t="s">
        <v>138</v>
      </c>
      <c r="F405" s="56" t="str">
        <f t="shared" si="6"/>
        <v>847.8470425.1.492316.000000.847001.300180</v>
      </c>
      <c r="G405" s="56" t="s">
        <v>2872</v>
      </c>
      <c r="H405" s="56">
        <v>847001</v>
      </c>
      <c r="I405" s="56" t="s">
        <v>863</v>
      </c>
      <c r="J405" s="56">
        <v>300180</v>
      </c>
      <c r="N405" s="56" t="s">
        <v>2629</v>
      </c>
      <c r="O405" s="56">
        <v>20</v>
      </c>
      <c r="R405" s="56" t="s">
        <v>3081</v>
      </c>
      <c r="S405" s="56">
        <v>1</v>
      </c>
      <c r="T405" s="56">
        <v>92000</v>
      </c>
      <c r="U405" s="57">
        <v>92000</v>
      </c>
      <c r="V405" s="56" t="s">
        <v>2113</v>
      </c>
      <c r="W405" s="56" t="s">
        <v>2122</v>
      </c>
      <c r="X405" s="56">
        <v>82800</v>
      </c>
      <c r="Y405" s="56">
        <v>73600</v>
      </c>
      <c r="Z405" s="56">
        <v>64399.999999999993</v>
      </c>
      <c r="AA405" s="56" t="s">
        <v>3064</v>
      </c>
      <c r="AB405" s="56" t="s">
        <v>3064</v>
      </c>
      <c r="AC405" s="56" t="s">
        <v>3055</v>
      </c>
      <c r="AG405" s="56">
        <v>92000</v>
      </c>
      <c r="AP405" s="56">
        <v>92000</v>
      </c>
      <c r="AQ405" s="56" t="s">
        <v>2433</v>
      </c>
      <c r="AR405" s="56" t="s">
        <v>3065</v>
      </c>
      <c r="AT405" s="56">
        <v>8470425</v>
      </c>
    </row>
    <row r="406" spans="1:46" x14ac:dyDescent="0.35">
      <c r="A406" s="56" t="s">
        <v>954</v>
      </c>
      <c r="B406" s="56">
        <v>8470425</v>
      </c>
      <c r="C406" s="56" t="s">
        <v>267</v>
      </c>
      <c r="D406" s="56">
        <v>492316</v>
      </c>
      <c r="E406" s="56" t="s">
        <v>138</v>
      </c>
      <c r="F406" s="56" t="str">
        <f t="shared" si="6"/>
        <v>847.8470425.1.492316.000000.847001.300180</v>
      </c>
      <c r="G406" s="56" t="s">
        <v>2872</v>
      </c>
      <c r="H406" s="56">
        <v>847001</v>
      </c>
      <c r="I406" s="56" t="s">
        <v>863</v>
      </c>
      <c r="J406" s="56">
        <v>300180</v>
      </c>
      <c r="N406" s="56" t="s">
        <v>2629</v>
      </c>
      <c r="O406" s="56">
        <v>20</v>
      </c>
      <c r="R406" s="56" t="s">
        <v>3082</v>
      </c>
      <c r="S406" s="56">
        <v>1</v>
      </c>
      <c r="T406" s="56">
        <v>460000</v>
      </c>
      <c r="U406" s="57">
        <v>460000</v>
      </c>
      <c r="V406" s="56" t="s">
        <v>2113</v>
      </c>
      <c r="W406" s="56" t="s">
        <v>2122</v>
      </c>
      <c r="X406" s="56">
        <v>414000</v>
      </c>
      <c r="Y406" s="56">
        <v>368000</v>
      </c>
      <c r="Z406" s="56">
        <v>322000</v>
      </c>
      <c r="AA406" s="56" t="s">
        <v>3064</v>
      </c>
      <c r="AB406" s="56" t="s">
        <v>3064</v>
      </c>
      <c r="AC406" s="56" t="s">
        <v>3055</v>
      </c>
      <c r="AF406" s="56">
        <v>460000</v>
      </c>
      <c r="AP406" s="56">
        <v>460000</v>
      </c>
      <c r="AQ406" s="56" t="s">
        <v>2433</v>
      </c>
      <c r="AR406" s="56" t="s">
        <v>3065</v>
      </c>
      <c r="AT406" s="56">
        <v>8470425</v>
      </c>
    </row>
    <row r="407" spans="1:46" x14ac:dyDescent="0.35">
      <c r="A407" s="56" t="s">
        <v>954</v>
      </c>
      <c r="B407" s="56">
        <v>8470425</v>
      </c>
      <c r="C407" s="56" t="s">
        <v>267</v>
      </c>
      <c r="D407" s="56">
        <v>492316</v>
      </c>
      <c r="E407" s="56" t="s">
        <v>138</v>
      </c>
      <c r="F407" s="56" t="str">
        <f t="shared" si="6"/>
        <v>847.8470425.1.492316.000000.847001.300180</v>
      </c>
      <c r="G407" s="56" t="s">
        <v>2872</v>
      </c>
      <c r="H407" s="56">
        <v>847001</v>
      </c>
      <c r="I407" s="56" t="s">
        <v>863</v>
      </c>
      <c r="J407" s="56">
        <v>300180</v>
      </c>
      <c r="N407" s="56" t="s">
        <v>2629</v>
      </c>
      <c r="O407" s="56">
        <v>10</v>
      </c>
      <c r="R407" s="56" t="s">
        <v>3083</v>
      </c>
      <c r="S407" s="56">
        <v>1</v>
      </c>
      <c r="T407" s="56">
        <v>276000</v>
      </c>
      <c r="U407" s="57">
        <v>276000</v>
      </c>
      <c r="V407" s="56" t="s">
        <v>2113</v>
      </c>
      <c r="W407" s="56" t="s">
        <v>2122</v>
      </c>
      <c r="X407" s="56">
        <v>248400</v>
      </c>
      <c r="Y407" s="56">
        <v>220800</v>
      </c>
      <c r="Z407" s="56">
        <v>193200</v>
      </c>
      <c r="AA407" s="56" t="s">
        <v>3064</v>
      </c>
      <c r="AB407" s="56" t="s">
        <v>3064</v>
      </c>
      <c r="AC407" s="56" t="s">
        <v>3055</v>
      </c>
      <c r="AE407" s="56">
        <v>276000</v>
      </c>
      <c r="AP407" s="56">
        <v>276000</v>
      </c>
      <c r="AQ407" s="56" t="s">
        <v>2433</v>
      </c>
      <c r="AR407" s="56" t="s">
        <v>3065</v>
      </c>
      <c r="AT407" s="56">
        <v>8470425</v>
      </c>
    </row>
    <row r="408" spans="1:46" x14ac:dyDescent="0.35">
      <c r="A408" s="56" t="s">
        <v>954</v>
      </c>
      <c r="B408" s="56">
        <v>8470425</v>
      </c>
      <c r="C408" s="56" t="s">
        <v>267</v>
      </c>
      <c r="D408" s="56">
        <v>492316</v>
      </c>
      <c r="E408" s="56" t="s">
        <v>138</v>
      </c>
      <c r="F408" s="56" t="str">
        <f t="shared" si="6"/>
        <v>847.8470425.1.492316.000000.847001.300180</v>
      </c>
      <c r="G408" s="56" t="s">
        <v>2872</v>
      </c>
      <c r="H408" s="56">
        <v>847001</v>
      </c>
      <c r="I408" s="56" t="s">
        <v>863</v>
      </c>
      <c r="J408" s="56">
        <v>300180</v>
      </c>
      <c r="N408" s="56" t="s">
        <v>2629</v>
      </c>
      <c r="O408" s="56">
        <v>15</v>
      </c>
      <c r="R408" s="56" t="s">
        <v>3084</v>
      </c>
      <c r="S408" s="56">
        <v>3</v>
      </c>
      <c r="T408" s="56">
        <v>115000</v>
      </c>
      <c r="U408" s="57">
        <v>345000</v>
      </c>
      <c r="V408" s="56" t="s">
        <v>2113</v>
      </c>
      <c r="W408" s="56" t="s">
        <v>2122</v>
      </c>
      <c r="X408" s="56">
        <v>310500</v>
      </c>
      <c r="Y408" s="56">
        <v>276000</v>
      </c>
      <c r="Z408" s="56">
        <v>241499.99999999997</v>
      </c>
      <c r="AA408" s="56" t="s">
        <v>3064</v>
      </c>
      <c r="AB408" s="56" t="s">
        <v>3064</v>
      </c>
      <c r="AC408" s="56" t="s">
        <v>3055</v>
      </c>
      <c r="AD408" s="56">
        <v>345000</v>
      </c>
      <c r="AP408" s="56">
        <v>345000</v>
      </c>
      <c r="AQ408" s="56" t="s">
        <v>2433</v>
      </c>
      <c r="AR408" s="56" t="s">
        <v>3065</v>
      </c>
      <c r="AT408" s="56">
        <v>8470425</v>
      </c>
    </row>
    <row r="409" spans="1:46" x14ac:dyDescent="0.35">
      <c r="A409" s="56" t="s">
        <v>954</v>
      </c>
      <c r="B409" s="56">
        <v>8470425</v>
      </c>
      <c r="C409" s="56" t="s">
        <v>267</v>
      </c>
      <c r="D409" s="56">
        <v>492316</v>
      </c>
      <c r="E409" s="56" t="s">
        <v>138</v>
      </c>
      <c r="F409" s="56" t="str">
        <f t="shared" si="6"/>
        <v>847.8470425.1.492316.000000.847001.300180</v>
      </c>
      <c r="G409" s="56" t="s">
        <v>2872</v>
      </c>
      <c r="H409" s="56">
        <v>847001</v>
      </c>
      <c r="I409" s="56" t="s">
        <v>863</v>
      </c>
      <c r="J409" s="56">
        <v>300180</v>
      </c>
      <c r="K409" s="56">
        <v>0</v>
      </c>
      <c r="L409" s="56">
        <v>2912920</v>
      </c>
      <c r="M409" s="56">
        <v>2912920</v>
      </c>
      <c r="N409" s="56" t="s">
        <v>2629</v>
      </c>
      <c r="O409" s="56">
        <v>50</v>
      </c>
      <c r="R409" s="56" t="s">
        <v>3085</v>
      </c>
      <c r="S409" s="56">
        <v>309</v>
      </c>
      <c r="T409" s="56">
        <v>2615</v>
      </c>
      <c r="U409" s="57">
        <v>808000</v>
      </c>
      <c r="V409" s="56" t="s">
        <v>2002</v>
      </c>
      <c r="W409" s="56" t="s">
        <v>2122</v>
      </c>
      <c r="X409" s="56">
        <v>727231.5</v>
      </c>
      <c r="Y409" s="56">
        <v>646428</v>
      </c>
      <c r="Z409" s="56">
        <v>565624.5</v>
      </c>
      <c r="AA409" s="56" t="s">
        <v>3064</v>
      </c>
      <c r="AB409" s="56" t="s">
        <v>3064</v>
      </c>
      <c r="AC409" s="56" t="s">
        <v>3055</v>
      </c>
      <c r="AD409" s="56">
        <v>404000</v>
      </c>
      <c r="AF409" s="56">
        <v>404000</v>
      </c>
      <c r="AP409" s="56">
        <v>808000</v>
      </c>
      <c r="AQ409" s="56" t="s">
        <v>2433</v>
      </c>
      <c r="AR409" s="56" t="s">
        <v>3065</v>
      </c>
      <c r="AT409" s="56">
        <v>8470425</v>
      </c>
    </row>
    <row r="410" spans="1:46" x14ac:dyDescent="0.35">
      <c r="A410" s="130" t="s">
        <v>954</v>
      </c>
      <c r="B410" s="130">
        <v>8470430</v>
      </c>
      <c r="C410" s="130" t="s">
        <v>274</v>
      </c>
      <c r="D410" s="56">
        <v>425761</v>
      </c>
      <c r="E410" s="56" t="s">
        <v>288</v>
      </c>
      <c r="F410" s="56" t="str">
        <f t="shared" si="6"/>
        <v>847.8470430.1.425761.000000.847001.200179</v>
      </c>
      <c r="G410" s="56" t="s">
        <v>2872</v>
      </c>
      <c r="H410" s="56">
        <v>847001</v>
      </c>
      <c r="I410" s="56" t="s">
        <v>23</v>
      </c>
      <c r="J410" s="56">
        <v>200179</v>
      </c>
      <c r="K410" s="56">
        <v>0</v>
      </c>
      <c r="L410" s="56">
        <v>0</v>
      </c>
      <c r="N410" s="56" t="s">
        <v>2098</v>
      </c>
      <c r="O410" s="56">
        <v>2</v>
      </c>
      <c r="R410" s="56" t="s">
        <v>3086</v>
      </c>
      <c r="S410" s="56">
        <v>2</v>
      </c>
      <c r="T410" s="56">
        <v>2130</v>
      </c>
      <c r="U410" s="57">
        <v>4260</v>
      </c>
      <c r="V410" s="56" t="s">
        <v>2002</v>
      </c>
      <c r="W410" s="56" t="s">
        <v>2003</v>
      </c>
      <c r="X410" s="56">
        <v>3834</v>
      </c>
      <c r="Y410" s="56">
        <v>3408</v>
      </c>
      <c r="Z410" s="56">
        <v>2982</v>
      </c>
      <c r="AA410" s="56" t="s">
        <v>3087</v>
      </c>
      <c r="AB410" s="56" t="s">
        <v>3087</v>
      </c>
      <c r="AC410" s="56" t="s">
        <v>3087</v>
      </c>
      <c r="AE410" s="56">
        <v>2130</v>
      </c>
      <c r="AM410" s="56">
        <v>2130</v>
      </c>
      <c r="AP410" s="56">
        <v>4260</v>
      </c>
      <c r="AQ410" s="56" t="s">
        <v>2029</v>
      </c>
      <c r="AR410" s="56" t="s">
        <v>3052</v>
      </c>
      <c r="AS410" s="56" t="s">
        <v>3088</v>
      </c>
      <c r="AT410" s="56">
        <v>8470430</v>
      </c>
    </row>
    <row r="411" spans="1:46" x14ac:dyDescent="0.35">
      <c r="A411" s="56" t="s">
        <v>954</v>
      </c>
      <c r="B411" s="56">
        <v>8470430</v>
      </c>
      <c r="C411" s="56" t="s">
        <v>274</v>
      </c>
      <c r="D411" s="56">
        <v>425761</v>
      </c>
      <c r="E411" s="56" t="s">
        <v>288</v>
      </c>
      <c r="F411" s="56" t="str">
        <f t="shared" si="6"/>
        <v>847.8470430.1.425761.000000.847001.200179</v>
      </c>
      <c r="G411" s="56" t="s">
        <v>2872</v>
      </c>
      <c r="H411" s="56">
        <v>847001</v>
      </c>
      <c r="I411" s="56" t="s">
        <v>23</v>
      </c>
      <c r="J411" s="56">
        <v>200179</v>
      </c>
      <c r="K411" s="56">
        <v>0</v>
      </c>
      <c r="L411" s="56">
        <v>0</v>
      </c>
      <c r="N411" s="56" t="s">
        <v>2098</v>
      </c>
      <c r="O411" s="56">
        <v>2</v>
      </c>
      <c r="R411" s="56" t="s">
        <v>3089</v>
      </c>
      <c r="S411" s="56">
        <v>2</v>
      </c>
      <c r="T411" s="56">
        <v>4250</v>
      </c>
      <c r="U411" s="57">
        <v>8500</v>
      </c>
      <c r="V411" s="56" t="s">
        <v>2002</v>
      </c>
      <c r="W411" s="56" t="s">
        <v>2003</v>
      </c>
      <c r="X411" s="56">
        <v>7650</v>
      </c>
      <c r="Y411" s="56">
        <v>6800</v>
      </c>
      <c r="Z411" s="56">
        <v>5950</v>
      </c>
      <c r="AA411" s="56" t="s">
        <v>3090</v>
      </c>
      <c r="AB411" s="56" t="s">
        <v>3090</v>
      </c>
      <c r="AC411" s="56" t="s">
        <v>3090</v>
      </c>
      <c r="AE411" s="56">
        <v>4250</v>
      </c>
      <c r="AM411" s="56">
        <v>4250</v>
      </c>
      <c r="AP411" s="56">
        <v>8500</v>
      </c>
      <c r="AQ411" s="56" t="s">
        <v>2029</v>
      </c>
      <c r="AR411" s="56" t="s">
        <v>3091</v>
      </c>
      <c r="AS411" s="56" t="s">
        <v>3088</v>
      </c>
      <c r="AT411" s="56">
        <v>8470430</v>
      </c>
    </row>
    <row r="412" spans="1:46" x14ac:dyDescent="0.35">
      <c r="A412" s="56" t="s">
        <v>954</v>
      </c>
      <c r="B412" s="56">
        <v>8470430</v>
      </c>
      <c r="C412" s="56" t="s">
        <v>274</v>
      </c>
      <c r="D412" s="56">
        <v>425770</v>
      </c>
      <c r="E412" s="56" t="s">
        <v>132</v>
      </c>
      <c r="F412" s="56" t="str">
        <f t="shared" si="6"/>
        <v>847.8470430.1.425770.000000.847001.200179</v>
      </c>
      <c r="G412" s="56" t="s">
        <v>2872</v>
      </c>
      <c r="H412" s="56">
        <v>847001</v>
      </c>
      <c r="I412" s="56" t="s">
        <v>23</v>
      </c>
      <c r="J412" s="56">
        <v>200179</v>
      </c>
      <c r="K412" s="56">
        <v>23514.52</v>
      </c>
      <c r="L412" s="56">
        <v>220000</v>
      </c>
      <c r="M412" s="56">
        <v>45000</v>
      </c>
      <c r="N412" s="56" t="s">
        <v>2031</v>
      </c>
      <c r="O412" s="56">
        <v>25</v>
      </c>
      <c r="R412" s="56" t="s">
        <v>3092</v>
      </c>
      <c r="S412" s="56">
        <v>25</v>
      </c>
      <c r="T412" s="56">
        <v>15000</v>
      </c>
      <c r="U412" s="57">
        <v>375000</v>
      </c>
      <c r="V412" s="56" t="s">
        <v>2002</v>
      </c>
      <c r="W412" s="56" t="s">
        <v>2003</v>
      </c>
      <c r="X412" s="56">
        <v>337500</v>
      </c>
      <c r="Y412" s="56">
        <v>300000</v>
      </c>
      <c r="Z412" s="56">
        <v>262500</v>
      </c>
      <c r="AA412" s="56" t="s">
        <v>3093</v>
      </c>
      <c r="AB412" s="56" t="s">
        <v>3094</v>
      </c>
      <c r="AC412" s="56" t="s">
        <v>3095</v>
      </c>
      <c r="AD412" s="56">
        <v>60000</v>
      </c>
      <c r="AE412" s="56">
        <v>30000</v>
      </c>
      <c r="AF412" s="56">
        <v>30000</v>
      </c>
      <c r="AG412" s="56">
        <v>30000</v>
      </c>
      <c r="AI412" s="56">
        <v>30000</v>
      </c>
      <c r="AK412" s="56">
        <v>30000</v>
      </c>
      <c r="AL412" s="56">
        <v>30000</v>
      </c>
      <c r="AM412" s="56">
        <v>60000</v>
      </c>
      <c r="AN412" s="56">
        <v>30000</v>
      </c>
      <c r="AO412" s="56">
        <v>45000</v>
      </c>
      <c r="AP412" s="56">
        <v>375000</v>
      </c>
      <c r="AQ412" s="56" t="s">
        <v>2050</v>
      </c>
      <c r="AR412" s="56" t="s">
        <v>3096</v>
      </c>
      <c r="AS412" s="56" t="s">
        <v>3088</v>
      </c>
      <c r="AT412" s="56">
        <v>8470430</v>
      </c>
    </row>
    <row r="413" spans="1:46" x14ac:dyDescent="0.35">
      <c r="A413" s="56" t="s">
        <v>954</v>
      </c>
      <c r="B413" s="56">
        <v>8470430</v>
      </c>
      <c r="C413" s="56" t="s">
        <v>274</v>
      </c>
      <c r="D413" s="56">
        <v>425900</v>
      </c>
      <c r="E413" s="56" t="s">
        <v>40</v>
      </c>
      <c r="F413" s="56" t="str">
        <f t="shared" si="6"/>
        <v>847.8470430.1.425900.000000.847001.200179</v>
      </c>
      <c r="G413" s="56" t="s">
        <v>2872</v>
      </c>
      <c r="H413" s="56">
        <v>847001</v>
      </c>
      <c r="I413" s="56" t="s">
        <v>23</v>
      </c>
      <c r="J413" s="56">
        <v>200179</v>
      </c>
      <c r="K413" s="56">
        <v>6195</v>
      </c>
      <c r="L413" s="56">
        <v>0</v>
      </c>
      <c r="M413" s="56">
        <v>2000</v>
      </c>
      <c r="N413" s="56" t="s">
        <v>2000</v>
      </c>
      <c r="O413" s="56">
        <v>12</v>
      </c>
      <c r="R413" s="56" t="s">
        <v>3097</v>
      </c>
      <c r="S413" s="56">
        <v>12</v>
      </c>
      <c r="T413" s="56">
        <v>1000</v>
      </c>
      <c r="U413" s="57">
        <v>12000</v>
      </c>
      <c r="V413" s="56" t="s">
        <v>2002</v>
      </c>
      <c r="W413" s="56" t="s">
        <v>2003</v>
      </c>
      <c r="X413" s="56">
        <v>10800</v>
      </c>
      <c r="Y413" s="56">
        <v>9600</v>
      </c>
      <c r="Z413" s="56">
        <v>8400</v>
      </c>
      <c r="AA413" s="56" t="s">
        <v>3098</v>
      </c>
      <c r="AB413" s="56" t="s">
        <v>3099</v>
      </c>
      <c r="AC413" s="56" t="s">
        <v>3100</v>
      </c>
      <c r="AD413" s="56">
        <v>1000</v>
      </c>
      <c r="AE413" s="56">
        <v>1000</v>
      </c>
      <c r="AF413" s="56">
        <v>1000</v>
      </c>
      <c r="AG413" s="56">
        <v>1000</v>
      </c>
      <c r="AH413" s="56">
        <v>1000</v>
      </c>
      <c r="AI413" s="56">
        <v>1000</v>
      </c>
      <c r="AJ413" s="56">
        <v>1000</v>
      </c>
      <c r="AK413" s="56">
        <v>1000</v>
      </c>
      <c r="AL413" s="56">
        <v>1000</v>
      </c>
      <c r="AM413" s="56">
        <v>1000</v>
      </c>
      <c r="AN413" s="56">
        <v>1000</v>
      </c>
      <c r="AO413" s="56">
        <v>1000</v>
      </c>
      <c r="AP413" s="56">
        <v>12000</v>
      </c>
      <c r="AQ413" s="56" t="s">
        <v>2050</v>
      </c>
      <c r="AR413" s="56" t="s">
        <v>3101</v>
      </c>
      <c r="AS413" s="56" t="s">
        <v>3088</v>
      </c>
      <c r="AT413" s="56">
        <v>8470430</v>
      </c>
    </row>
    <row r="414" spans="1:46" x14ac:dyDescent="0.35">
      <c r="A414" s="56" t="s">
        <v>954</v>
      </c>
      <c r="B414" s="56">
        <v>8470430</v>
      </c>
      <c r="C414" s="56" t="s">
        <v>274</v>
      </c>
      <c r="D414" s="56">
        <v>426610</v>
      </c>
      <c r="E414" s="56" t="s">
        <v>43</v>
      </c>
      <c r="F414" s="56" t="str">
        <f t="shared" si="6"/>
        <v>847.8470430.1.426610.000000.847001.200179</v>
      </c>
      <c r="G414" s="56" t="s">
        <v>2872</v>
      </c>
      <c r="H414" s="56">
        <v>847001</v>
      </c>
      <c r="I414" s="56" t="s">
        <v>23</v>
      </c>
      <c r="J414" s="56">
        <v>200179</v>
      </c>
      <c r="K414" s="56">
        <v>7460.85</v>
      </c>
      <c r="L414" s="56">
        <v>26375</v>
      </c>
      <c r="M414" s="56">
        <v>23600</v>
      </c>
      <c r="N414" s="56" t="s">
        <v>2000</v>
      </c>
      <c r="O414" s="56">
        <v>1</v>
      </c>
      <c r="R414" s="56" t="s">
        <v>3102</v>
      </c>
      <c r="S414" s="56">
        <v>1</v>
      </c>
      <c r="T414" s="56">
        <v>26152</v>
      </c>
      <c r="U414" s="57">
        <v>26152</v>
      </c>
      <c r="X414" s="56">
        <v>23536.799999999999</v>
      </c>
      <c r="Y414" s="56">
        <v>20921.600000000002</v>
      </c>
      <c r="Z414" s="56">
        <v>18306.399999999998</v>
      </c>
      <c r="AA414" s="56" t="s">
        <v>3103</v>
      </c>
      <c r="AB414" s="56" t="s">
        <v>3103</v>
      </c>
      <c r="AC414" s="56" t="s">
        <v>3103</v>
      </c>
      <c r="AD414" s="56">
        <v>26152</v>
      </c>
      <c r="AP414" s="56">
        <v>26152</v>
      </c>
      <c r="AQ414" s="56" t="s">
        <v>2029</v>
      </c>
      <c r="AR414" s="56" t="s">
        <v>2189</v>
      </c>
      <c r="AS414" s="56" t="s">
        <v>3088</v>
      </c>
      <c r="AT414" s="56">
        <v>8470430</v>
      </c>
    </row>
    <row r="415" spans="1:46" x14ac:dyDescent="0.35">
      <c r="A415" s="56" t="s">
        <v>954</v>
      </c>
      <c r="B415" s="56">
        <v>8470430</v>
      </c>
      <c r="C415" s="56" t="s">
        <v>274</v>
      </c>
      <c r="D415" s="56">
        <v>428640</v>
      </c>
      <c r="E415" s="56" t="s">
        <v>55</v>
      </c>
      <c r="F415" s="56" t="str">
        <f t="shared" si="6"/>
        <v>847.8470430.1.428640.000000.847001.200179</v>
      </c>
      <c r="G415" s="56" t="s">
        <v>2872</v>
      </c>
      <c r="H415" s="56">
        <v>847001</v>
      </c>
      <c r="I415" s="56" t="s">
        <v>23</v>
      </c>
      <c r="J415" s="56">
        <v>200179</v>
      </c>
      <c r="K415" s="56">
        <v>0</v>
      </c>
      <c r="L415" s="56">
        <v>0</v>
      </c>
      <c r="T415" s="57"/>
      <c r="U415" s="57">
        <v>0</v>
      </c>
      <c r="X415" s="56">
        <v>0</v>
      </c>
      <c r="Y415" s="56">
        <v>0</v>
      </c>
      <c r="Z415" s="56">
        <v>0</v>
      </c>
      <c r="AP415" s="56">
        <v>0</v>
      </c>
      <c r="AT415" s="56">
        <v>8470430</v>
      </c>
    </row>
    <row r="416" spans="1:46" x14ac:dyDescent="0.35">
      <c r="A416" s="56" t="s">
        <v>954</v>
      </c>
      <c r="B416" s="56">
        <v>8470430</v>
      </c>
      <c r="C416" s="56" t="s">
        <v>274</v>
      </c>
      <c r="D416" s="56">
        <v>435508</v>
      </c>
      <c r="E416" s="56" t="s">
        <v>147</v>
      </c>
      <c r="F416" s="56" t="str">
        <f t="shared" si="6"/>
        <v>847.8470430.1.435508.000000.847001.200179</v>
      </c>
      <c r="G416" s="56" t="s">
        <v>2872</v>
      </c>
      <c r="H416" s="56">
        <v>847001</v>
      </c>
      <c r="I416" s="56" t="s">
        <v>23</v>
      </c>
      <c r="J416" s="56">
        <v>200179</v>
      </c>
      <c r="K416" s="56">
        <v>-1184</v>
      </c>
      <c r="L416" s="56">
        <v>20000</v>
      </c>
      <c r="M416" s="56">
        <v>20000</v>
      </c>
      <c r="N416" s="56" t="s">
        <v>2000</v>
      </c>
      <c r="O416" s="56">
        <v>2</v>
      </c>
      <c r="R416" s="56" t="s">
        <v>3104</v>
      </c>
      <c r="S416" s="56">
        <v>2</v>
      </c>
      <c r="T416" s="56">
        <v>42300</v>
      </c>
      <c r="U416" s="56">
        <v>84600</v>
      </c>
      <c r="V416" s="56" t="s">
        <v>2002</v>
      </c>
      <c r="W416" s="56" t="s">
        <v>2003</v>
      </c>
      <c r="X416" s="56">
        <v>76140</v>
      </c>
      <c r="Y416" s="56">
        <v>67680</v>
      </c>
      <c r="Z416" s="56">
        <v>59219.999999999993</v>
      </c>
      <c r="AA416" s="56" t="s">
        <v>3105</v>
      </c>
      <c r="AB416" s="56" t="s">
        <v>3105</v>
      </c>
      <c r="AC416" s="56" t="s">
        <v>3105</v>
      </c>
      <c r="AD416" s="56">
        <v>42300</v>
      </c>
      <c r="AE416" s="56" t="s">
        <v>2980</v>
      </c>
      <c r="AF416" s="56" t="s">
        <v>2980</v>
      </c>
      <c r="AG416" s="56" t="s">
        <v>2980</v>
      </c>
      <c r="AH416" s="56" t="s">
        <v>2980</v>
      </c>
      <c r="AI416" s="56" t="s">
        <v>2980</v>
      </c>
      <c r="AJ416" s="56" t="s">
        <v>2980</v>
      </c>
      <c r="AK416" s="56">
        <v>42300</v>
      </c>
      <c r="AL416" s="56" t="s">
        <v>2980</v>
      </c>
      <c r="AM416" s="56" t="s">
        <v>2980</v>
      </c>
      <c r="AN416" s="56" t="s">
        <v>2980</v>
      </c>
      <c r="AO416" s="56" t="s">
        <v>2980</v>
      </c>
      <c r="AP416" s="56">
        <v>84600</v>
      </c>
      <c r="AQ416" s="56" t="s">
        <v>2007</v>
      </c>
      <c r="AR416" s="56" t="s">
        <v>3106</v>
      </c>
      <c r="AS416" s="56" t="s">
        <v>3107</v>
      </c>
      <c r="AT416" s="56">
        <v>8470430</v>
      </c>
    </row>
    <row r="417" spans="1:46" x14ac:dyDescent="0.35">
      <c r="A417" s="56" t="s">
        <v>954</v>
      </c>
      <c r="B417" s="56">
        <v>8470430</v>
      </c>
      <c r="C417" s="56" t="s">
        <v>274</v>
      </c>
      <c r="D417" s="56">
        <v>492316</v>
      </c>
      <c r="E417" s="56" t="s">
        <v>138</v>
      </c>
      <c r="F417" s="56" t="str">
        <f t="shared" si="6"/>
        <v>847.8470430.1.492316.000000.847001.300180</v>
      </c>
      <c r="G417" s="56" t="s">
        <v>2872</v>
      </c>
      <c r="H417" s="56">
        <v>847001</v>
      </c>
      <c r="I417" s="56" t="s">
        <v>863</v>
      </c>
      <c r="J417" s="56">
        <v>300180</v>
      </c>
      <c r="K417" s="56">
        <v>0</v>
      </c>
      <c r="L417" s="56">
        <v>0</v>
      </c>
      <c r="U417" s="57">
        <v>0</v>
      </c>
      <c r="X417" s="56">
        <v>0</v>
      </c>
      <c r="Y417" s="56">
        <v>0</v>
      </c>
      <c r="Z417" s="56">
        <v>0</v>
      </c>
      <c r="AP417" s="56">
        <v>0</v>
      </c>
      <c r="AT417" s="56">
        <v>8470430</v>
      </c>
    </row>
    <row r="418" spans="1:46" x14ac:dyDescent="0.35">
      <c r="A418" s="56" t="s">
        <v>954</v>
      </c>
      <c r="B418" s="56">
        <v>8470435</v>
      </c>
      <c r="C418" s="56" t="s">
        <v>279</v>
      </c>
      <c r="D418" s="56">
        <v>425510</v>
      </c>
      <c r="E418" s="56" t="s">
        <v>37</v>
      </c>
      <c r="F418" s="56" t="str">
        <f t="shared" si="6"/>
        <v>847.8470435.1.425510.000000.847001.200179</v>
      </c>
      <c r="G418" s="56" t="s">
        <v>2872</v>
      </c>
      <c r="H418" s="56">
        <v>847001</v>
      </c>
      <c r="I418" s="56" t="s">
        <v>23</v>
      </c>
      <c r="J418" s="56">
        <v>200179</v>
      </c>
      <c r="K418" s="56">
        <v>0</v>
      </c>
      <c r="L418" s="56">
        <v>0</v>
      </c>
      <c r="U418" s="57">
        <v>0</v>
      </c>
      <c r="X418" s="56">
        <v>0</v>
      </c>
      <c r="Y418" s="56">
        <v>0</v>
      </c>
      <c r="Z418" s="56">
        <v>0</v>
      </c>
      <c r="AD418" s="56">
        <v>0</v>
      </c>
      <c r="AP418" s="56">
        <v>0</v>
      </c>
      <c r="AT418" s="56">
        <v>8470435</v>
      </c>
    </row>
    <row r="419" spans="1:46" x14ac:dyDescent="0.35">
      <c r="A419" s="56" t="s">
        <v>954</v>
      </c>
      <c r="B419" s="56">
        <v>8470435</v>
      </c>
      <c r="C419" s="56" t="s">
        <v>279</v>
      </c>
      <c r="D419" s="56">
        <v>425550</v>
      </c>
      <c r="E419" s="56" t="s">
        <v>83</v>
      </c>
      <c r="F419" s="56" t="str">
        <f t="shared" si="6"/>
        <v>847.8470435.1.425550.000000.847001.200179</v>
      </c>
      <c r="G419" s="56" t="s">
        <v>2872</v>
      </c>
      <c r="H419" s="56">
        <v>847001</v>
      </c>
      <c r="I419" s="56" t="s">
        <v>23</v>
      </c>
      <c r="J419" s="56">
        <v>200179</v>
      </c>
      <c r="K419" s="56">
        <v>5500</v>
      </c>
      <c r="L419" s="56">
        <v>0</v>
      </c>
      <c r="U419" s="57">
        <v>0</v>
      </c>
      <c r="X419" s="56">
        <v>0</v>
      </c>
      <c r="Y419" s="56">
        <v>0</v>
      </c>
      <c r="Z419" s="56">
        <v>0</v>
      </c>
      <c r="AD419" s="56">
        <v>0</v>
      </c>
      <c r="AP419" s="56">
        <v>0</v>
      </c>
      <c r="AT419" s="56">
        <v>8470435</v>
      </c>
    </row>
    <row r="420" spans="1:46" x14ac:dyDescent="0.35">
      <c r="A420" s="56" t="s">
        <v>954</v>
      </c>
      <c r="B420" s="56">
        <v>8470435</v>
      </c>
      <c r="C420" s="56" t="s">
        <v>279</v>
      </c>
      <c r="D420" s="56">
        <v>425761</v>
      </c>
      <c r="E420" s="56" t="s">
        <v>288</v>
      </c>
      <c r="F420" s="56" t="str">
        <f t="shared" si="6"/>
        <v>847.8470435.1.425761.000000.847001.200179</v>
      </c>
      <c r="G420" s="56" t="s">
        <v>2872</v>
      </c>
      <c r="H420" s="56">
        <v>847001</v>
      </c>
      <c r="I420" s="56" t="s">
        <v>23</v>
      </c>
      <c r="J420" s="56">
        <v>200179</v>
      </c>
      <c r="K420" s="56">
        <v>0</v>
      </c>
      <c r="L420" s="56">
        <v>0</v>
      </c>
      <c r="U420" s="57">
        <v>0</v>
      </c>
      <c r="X420" s="56">
        <v>0</v>
      </c>
      <c r="Y420" s="56">
        <v>0</v>
      </c>
      <c r="Z420" s="56">
        <v>0</v>
      </c>
      <c r="AD420" s="56">
        <v>0</v>
      </c>
      <c r="AP420" s="56">
        <v>0</v>
      </c>
      <c r="AT420" s="56">
        <v>8470435</v>
      </c>
    </row>
    <row r="421" spans="1:46" x14ac:dyDescent="0.35">
      <c r="A421" s="56" t="s">
        <v>954</v>
      </c>
      <c r="B421" s="56">
        <v>8470435</v>
      </c>
      <c r="C421" s="56" t="s">
        <v>279</v>
      </c>
      <c r="D421" s="56">
        <v>425770</v>
      </c>
      <c r="E421" s="56" t="s">
        <v>132</v>
      </c>
      <c r="F421" s="56" t="str">
        <f t="shared" si="6"/>
        <v>847.8470435.1.425770.000000.847001.200179</v>
      </c>
      <c r="G421" s="56" t="s">
        <v>2872</v>
      </c>
      <c r="H421" s="56">
        <v>847001</v>
      </c>
      <c r="I421" s="56" t="s">
        <v>23</v>
      </c>
      <c r="J421" s="56">
        <v>200179</v>
      </c>
      <c r="K421" s="56">
        <v>73918.67</v>
      </c>
      <c r="L421" s="56">
        <v>188207</v>
      </c>
      <c r="M421" s="56">
        <v>100000</v>
      </c>
      <c r="N421" s="56" t="s">
        <v>2363</v>
      </c>
      <c r="O421" s="56">
        <v>20</v>
      </c>
      <c r="P421" s="56" t="s">
        <v>1959</v>
      </c>
      <c r="S421" s="56">
        <v>20</v>
      </c>
      <c r="T421" s="56">
        <v>5000</v>
      </c>
      <c r="U421" s="57">
        <v>100000</v>
      </c>
      <c r="V421" s="56" t="s">
        <v>2002</v>
      </c>
      <c r="W421" s="56" t="s">
        <v>2003</v>
      </c>
      <c r="X421" s="56">
        <v>90000</v>
      </c>
      <c r="Y421" s="56">
        <v>80000</v>
      </c>
      <c r="Z421" s="56">
        <v>70000</v>
      </c>
      <c r="AA421" s="56" t="s">
        <v>3108</v>
      </c>
      <c r="AB421" s="56" t="s">
        <v>3108</v>
      </c>
      <c r="AC421" s="56" t="s">
        <v>3108</v>
      </c>
      <c r="AD421" s="56">
        <v>100000</v>
      </c>
      <c r="AP421" s="56">
        <v>100000</v>
      </c>
      <c r="AQ421" s="56" t="s">
        <v>2034</v>
      </c>
      <c r="AR421" s="56" t="s">
        <v>2009</v>
      </c>
      <c r="AS421" s="56" t="s">
        <v>2009</v>
      </c>
      <c r="AT421" s="56">
        <v>8470435</v>
      </c>
    </row>
    <row r="422" spans="1:46" x14ac:dyDescent="0.35">
      <c r="A422" s="56" t="s">
        <v>954</v>
      </c>
      <c r="B422" s="56">
        <v>8470435</v>
      </c>
      <c r="C422" s="56" t="s">
        <v>279</v>
      </c>
      <c r="D422" s="56">
        <v>425900</v>
      </c>
      <c r="E422" s="56" t="s">
        <v>40</v>
      </c>
      <c r="F422" s="56" t="str">
        <f t="shared" si="6"/>
        <v>847.8470435.1.425900.000000.847001.200179</v>
      </c>
      <c r="G422" s="56" t="s">
        <v>2872</v>
      </c>
      <c r="H422" s="56">
        <v>847001</v>
      </c>
      <c r="I422" s="56" t="s">
        <v>23</v>
      </c>
      <c r="J422" s="56">
        <v>200179</v>
      </c>
      <c r="K422" s="56">
        <v>0</v>
      </c>
      <c r="L422" s="56">
        <v>0</v>
      </c>
      <c r="U422" s="57">
        <v>0</v>
      </c>
      <c r="X422" s="56">
        <v>0</v>
      </c>
      <c r="Y422" s="56">
        <v>0</v>
      </c>
      <c r="Z422" s="56">
        <v>0</v>
      </c>
      <c r="AD422" s="56">
        <v>0</v>
      </c>
      <c r="AP422" s="56">
        <v>0</v>
      </c>
      <c r="AT422" s="56">
        <v>8470435</v>
      </c>
    </row>
    <row r="423" spans="1:46" x14ac:dyDescent="0.35">
      <c r="A423" s="56" t="s">
        <v>954</v>
      </c>
      <c r="B423" s="56">
        <v>8470435</v>
      </c>
      <c r="C423" s="56" t="s">
        <v>279</v>
      </c>
      <c r="D423" s="56">
        <v>426610</v>
      </c>
      <c r="E423" s="56" t="s">
        <v>43</v>
      </c>
      <c r="F423" s="56" t="str">
        <f t="shared" si="6"/>
        <v>847.8470435.1.426610.000000.847001.200179</v>
      </c>
      <c r="G423" s="56" t="s">
        <v>2872</v>
      </c>
      <c r="H423" s="56">
        <v>847001</v>
      </c>
      <c r="I423" s="56" t="s">
        <v>23</v>
      </c>
      <c r="J423" s="56">
        <v>200179</v>
      </c>
      <c r="K423" s="56">
        <v>0</v>
      </c>
      <c r="L423" s="56">
        <v>30000</v>
      </c>
      <c r="M423" s="56">
        <v>30000</v>
      </c>
      <c r="N423" s="56" t="s">
        <v>2000</v>
      </c>
      <c r="O423" s="56">
        <v>10</v>
      </c>
      <c r="P423" s="56" t="s">
        <v>1959</v>
      </c>
      <c r="S423" s="56">
        <v>12</v>
      </c>
      <c r="T423" s="56">
        <v>2500</v>
      </c>
      <c r="U423" s="57">
        <v>30000</v>
      </c>
      <c r="V423" s="56" t="s">
        <v>2002</v>
      </c>
      <c r="W423" s="56" t="s">
        <v>2003</v>
      </c>
      <c r="X423" s="56">
        <v>27000</v>
      </c>
      <c r="Y423" s="56">
        <v>24000</v>
      </c>
      <c r="Z423" s="56">
        <v>21000</v>
      </c>
      <c r="AA423" s="56" t="s">
        <v>3109</v>
      </c>
      <c r="AB423" s="56" t="s">
        <v>3109</v>
      </c>
      <c r="AC423" s="56" t="s">
        <v>3109</v>
      </c>
      <c r="AD423" s="56">
        <v>30000</v>
      </c>
      <c r="AP423" s="56">
        <v>30000</v>
      </c>
      <c r="AQ423" s="56" t="s">
        <v>2007</v>
      </c>
      <c r="AR423" s="56" t="s">
        <v>2009</v>
      </c>
      <c r="AS423" s="56" t="s">
        <v>2009</v>
      </c>
      <c r="AT423" s="56">
        <v>8470435</v>
      </c>
    </row>
    <row r="424" spans="1:46" x14ac:dyDescent="0.35">
      <c r="A424" s="56" t="s">
        <v>954</v>
      </c>
      <c r="B424" s="56">
        <v>8470435</v>
      </c>
      <c r="C424" s="56" t="s">
        <v>279</v>
      </c>
      <c r="D424" s="56">
        <v>427710</v>
      </c>
      <c r="E424" s="56" t="s">
        <v>46</v>
      </c>
      <c r="F424" s="56" t="str">
        <f t="shared" si="6"/>
        <v>847.8470435.1.427710.000000.847001.200179</v>
      </c>
      <c r="G424" s="56" t="s">
        <v>2872</v>
      </c>
      <c r="H424" s="56">
        <v>847001</v>
      </c>
      <c r="I424" s="56" t="s">
        <v>23</v>
      </c>
      <c r="J424" s="56">
        <v>200179</v>
      </c>
      <c r="K424" s="56">
        <v>0</v>
      </c>
      <c r="L424" s="56">
        <v>1</v>
      </c>
      <c r="U424" s="57">
        <v>0</v>
      </c>
      <c r="X424" s="56">
        <v>0</v>
      </c>
      <c r="Y424" s="56">
        <v>0</v>
      </c>
      <c r="Z424" s="56">
        <v>0</v>
      </c>
      <c r="AD424" s="56">
        <v>0</v>
      </c>
      <c r="AP424" s="56">
        <v>0</v>
      </c>
      <c r="AT424" s="56">
        <v>8470435</v>
      </c>
    </row>
    <row r="425" spans="1:46" x14ac:dyDescent="0.35">
      <c r="A425" s="56" t="s">
        <v>954</v>
      </c>
      <c r="B425" s="56">
        <v>8470435</v>
      </c>
      <c r="C425" s="56" t="s">
        <v>279</v>
      </c>
      <c r="D425" s="56">
        <v>428090</v>
      </c>
      <c r="E425" s="56" t="s">
        <v>52</v>
      </c>
      <c r="F425" s="56" t="str">
        <f t="shared" si="6"/>
        <v>847.8470435.1.428090.000000.847001.200179</v>
      </c>
      <c r="G425" s="56" t="s">
        <v>2872</v>
      </c>
      <c r="H425" s="56">
        <v>847001</v>
      </c>
      <c r="I425" s="56" t="s">
        <v>23</v>
      </c>
      <c r="J425" s="56">
        <v>200179</v>
      </c>
      <c r="K425" s="56">
        <v>0</v>
      </c>
      <c r="L425" s="56">
        <v>0</v>
      </c>
      <c r="U425" s="57">
        <v>0</v>
      </c>
      <c r="X425" s="56">
        <v>0</v>
      </c>
      <c r="Y425" s="56">
        <v>0</v>
      </c>
      <c r="Z425" s="56">
        <v>0</v>
      </c>
      <c r="AD425" s="56">
        <v>0</v>
      </c>
      <c r="AP425" s="56">
        <v>0</v>
      </c>
      <c r="AT425" s="56">
        <v>8470435</v>
      </c>
    </row>
    <row r="426" spans="1:46" x14ac:dyDescent="0.35">
      <c r="A426" s="56" t="s">
        <v>954</v>
      </c>
      <c r="B426" s="56">
        <v>8470435</v>
      </c>
      <c r="C426" s="56" t="s">
        <v>279</v>
      </c>
      <c r="D426" s="56">
        <v>435340</v>
      </c>
      <c r="E426" s="56" t="s">
        <v>239</v>
      </c>
      <c r="F426" s="56" t="str">
        <f t="shared" si="6"/>
        <v>847.8470435.1.435340.000000.847001.200179</v>
      </c>
      <c r="G426" s="56" t="s">
        <v>2872</v>
      </c>
      <c r="H426" s="56">
        <v>847001</v>
      </c>
      <c r="I426" s="56" t="s">
        <v>23</v>
      </c>
      <c r="J426" s="56">
        <v>200179</v>
      </c>
      <c r="K426" s="56">
        <v>0</v>
      </c>
      <c r="L426" s="56">
        <v>35000</v>
      </c>
      <c r="M426" s="56">
        <v>35000</v>
      </c>
      <c r="N426" s="56" t="s">
        <v>2000</v>
      </c>
      <c r="O426" s="56">
        <v>10</v>
      </c>
      <c r="P426" s="56" t="s">
        <v>1959</v>
      </c>
      <c r="S426" s="56">
        <v>14</v>
      </c>
      <c r="T426" s="56">
        <v>2500</v>
      </c>
      <c r="U426" s="57">
        <v>35000</v>
      </c>
      <c r="V426" s="56" t="s">
        <v>2002</v>
      </c>
      <c r="W426" s="56" t="s">
        <v>2003</v>
      </c>
      <c r="X426" s="56">
        <v>31500</v>
      </c>
      <c r="Y426" s="56">
        <v>28000</v>
      </c>
      <c r="Z426" s="56">
        <v>24500</v>
      </c>
      <c r="AA426" s="56" t="s">
        <v>3109</v>
      </c>
      <c r="AB426" s="56" t="s">
        <v>3109</v>
      </c>
      <c r="AC426" s="56" t="s">
        <v>3109</v>
      </c>
      <c r="AD426" s="56">
        <v>35000</v>
      </c>
      <c r="AP426" s="56">
        <v>35000</v>
      </c>
      <c r="AQ426" s="56" t="s">
        <v>2034</v>
      </c>
      <c r="AR426" s="56" t="s">
        <v>2009</v>
      </c>
      <c r="AS426" s="56" t="s">
        <v>2009</v>
      </c>
      <c r="AT426" s="56">
        <v>8470435</v>
      </c>
    </row>
    <row r="427" spans="1:46" x14ac:dyDescent="0.35">
      <c r="A427" s="56" t="s">
        <v>954</v>
      </c>
      <c r="B427" s="56">
        <v>8470435</v>
      </c>
      <c r="C427" s="56" t="s">
        <v>279</v>
      </c>
      <c r="D427" s="56">
        <v>436600</v>
      </c>
      <c r="E427" s="56" t="s">
        <v>163</v>
      </c>
      <c r="F427" s="56" t="str">
        <f t="shared" si="6"/>
        <v>847.8470435.1.436600.000000.847001.200179</v>
      </c>
      <c r="G427" s="56" t="s">
        <v>2872</v>
      </c>
      <c r="H427" s="56">
        <v>847001</v>
      </c>
      <c r="I427" s="56" t="s">
        <v>23</v>
      </c>
      <c r="J427" s="56">
        <v>200179</v>
      </c>
      <c r="K427" s="56">
        <v>0</v>
      </c>
      <c r="L427" s="56">
        <v>1</v>
      </c>
      <c r="M427" s="56">
        <v>25000</v>
      </c>
      <c r="N427" s="56" t="s">
        <v>2000</v>
      </c>
      <c r="O427" s="56">
        <v>10</v>
      </c>
      <c r="P427" s="56" t="s">
        <v>1959</v>
      </c>
      <c r="S427" s="56">
        <v>12</v>
      </c>
      <c r="T427" s="56">
        <v>2500</v>
      </c>
      <c r="U427" s="57">
        <v>30000</v>
      </c>
      <c r="V427" s="56" t="s">
        <v>2002</v>
      </c>
      <c r="W427" s="56" t="s">
        <v>2003</v>
      </c>
      <c r="X427" s="56">
        <v>27000</v>
      </c>
      <c r="Y427" s="56">
        <v>24000</v>
      </c>
      <c r="Z427" s="56">
        <v>21000</v>
      </c>
      <c r="AA427" s="56" t="s">
        <v>3110</v>
      </c>
      <c r="AB427" s="56" t="s">
        <v>3110</v>
      </c>
      <c r="AC427" s="56" t="s">
        <v>3110</v>
      </c>
      <c r="AD427" s="56">
        <v>30000</v>
      </c>
      <c r="AP427" s="56">
        <v>30000</v>
      </c>
      <c r="AT427" s="56">
        <v>8470435</v>
      </c>
    </row>
    <row r="428" spans="1:46" x14ac:dyDescent="0.35">
      <c r="A428" s="56" t="s">
        <v>954</v>
      </c>
      <c r="B428" s="56">
        <v>8470435</v>
      </c>
      <c r="C428" s="56" t="s">
        <v>279</v>
      </c>
      <c r="D428" s="56">
        <v>492316</v>
      </c>
      <c r="E428" s="56" t="s">
        <v>138</v>
      </c>
      <c r="F428" s="56" t="str">
        <f t="shared" si="6"/>
        <v>847.8470435.1.492316.000000.847001.300180</v>
      </c>
      <c r="G428" s="56" t="s">
        <v>2872</v>
      </c>
      <c r="H428" s="56">
        <v>847001</v>
      </c>
      <c r="I428" s="56" t="s">
        <v>863</v>
      </c>
      <c r="J428" s="56">
        <v>300180</v>
      </c>
      <c r="K428" s="56">
        <v>0</v>
      </c>
      <c r="L428" s="56">
        <v>0</v>
      </c>
      <c r="U428" s="57">
        <v>0</v>
      </c>
      <c r="X428" s="56">
        <v>0</v>
      </c>
      <c r="Y428" s="56">
        <v>0</v>
      </c>
      <c r="Z428" s="56">
        <v>0</v>
      </c>
      <c r="AD428" s="56">
        <v>0</v>
      </c>
      <c r="AP428" s="56">
        <v>0</v>
      </c>
      <c r="AQ428" s="56" t="s">
        <v>2029</v>
      </c>
      <c r="AR428" s="56" t="s">
        <v>2009</v>
      </c>
      <c r="AS428" s="56" t="s">
        <v>2009</v>
      </c>
      <c r="AT428" s="56">
        <v>8470435</v>
      </c>
    </row>
    <row r="429" spans="1:46" x14ac:dyDescent="0.35">
      <c r="A429" s="56" t="s">
        <v>954</v>
      </c>
      <c r="B429" s="56">
        <v>8470440</v>
      </c>
      <c r="C429" s="56" t="s">
        <v>286</v>
      </c>
      <c r="D429" s="56">
        <v>420550</v>
      </c>
      <c r="E429" s="56" t="s">
        <v>18</v>
      </c>
      <c r="F429" s="56" t="str">
        <f t="shared" si="6"/>
        <v>847.8470440.1.420550.000000.847001.200179</v>
      </c>
      <c r="G429" s="56" t="s">
        <v>2872</v>
      </c>
      <c r="H429" s="56">
        <v>847001</v>
      </c>
      <c r="I429" s="56" t="s">
        <v>23</v>
      </c>
      <c r="J429" s="56">
        <v>200179</v>
      </c>
      <c r="N429" s="56" t="s">
        <v>3111</v>
      </c>
      <c r="O429" s="56">
        <v>4</v>
      </c>
      <c r="R429" s="56" t="s">
        <v>3112</v>
      </c>
      <c r="S429" s="56">
        <v>4</v>
      </c>
      <c r="T429" s="57">
        <v>140000</v>
      </c>
      <c r="U429" s="57">
        <v>560000</v>
      </c>
      <c r="V429" s="56" t="s">
        <v>2113</v>
      </c>
      <c r="W429" s="56" t="s">
        <v>2003</v>
      </c>
      <c r="X429" s="56">
        <v>504000</v>
      </c>
      <c r="Y429" s="56">
        <v>448000</v>
      </c>
      <c r="Z429" s="56">
        <v>392000</v>
      </c>
      <c r="AA429" s="56" t="s">
        <v>3113</v>
      </c>
      <c r="AB429" s="56" t="s">
        <v>3113</v>
      </c>
      <c r="AC429" s="56" t="s">
        <v>3114</v>
      </c>
      <c r="AF429" s="56">
        <v>280000</v>
      </c>
      <c r="AL429" s="56">
        <v>280000</v>
      </c>
      <c r="AP429" s="56">
        <v>560000</v>
      </c>
      <c r="AQ429" s="56" t="s">
        <v>2029</v>
      </c>
      <c r="AR429" s="56" t="s">
        <v>3115</v>
      </c>
      <c r="AS429" s="56" t="s">
        <v>3116</v>
      </c>
      <c r="AT429" s="56">
        <v>8470440</v>
      </c>
    </row>
    <row r="430" spans="1:46" x14ac:dyDescent="0.35">
      <c r="A430" s="56" t="s">
        <v>954</v>
      </c>
      <c r="B430" s="56">
        <v>8470440</v>
      </c>
      <c r="C430" s="56" t="s">
        <v>286</v>
      </c>
      <c r="D430" s="56">
        <v>420570</v>
      </c>
      <c r="E430" s="56" t="s">
        <v>25</v>
      </c>
      <c r="F430" s="56" t="str">
        <f t="shared" si="6"/>
        <v>847.8470440.1.420570.000000.847001.200179</v>
      </c>
      <c r="G430" s="56" t="s">
        <v>2872</v>
      </c>
      <c r="H430" s="56">
        <v>847001</v>
      </c>
      <c r="I430" s="56" t="s">
        <v>23</v>
      </c>
      <c r="J430" s="56">
        <v>200179</v>
      </c>
      <c r="K430" s="56">
        <v>0</v>
      </c>
      <c r="L430" s="56">
        <v>0</v>
      </c>
      <c r="M430" s="56">
        <v>0</v>
      </c>
      <c r="N430" s="56" t="s">
        <v>3117</v>
      </c>
      <c r="O430" s="56">
        <v>10</v>
      </c>
      <c r="R430" s="56" t="s">
        <v>3118</v>
      </c>
      <c r="S430" s="56">
        <v>10</v>
      </c>
      <c r="T430" s="56">
        <v>15000</v>
      </c>
      <c r="U430" s="56">
        <v>150000</v>
      </c>
      <c r="V430" s="56" t="s">
        <v>2113</v>
      </c>
      <c r="W430" s="56" t="s">
        <v>2003</v>
      </c>
      <c r="X430" s="56">
        <v>135000</v>
      </c>
      <c r="Y430" s="56">
        <v>120000</v>
      </c>
      <c r="Z430" s="56">
        <v>105000</v>
      </c>
      <c r="AA430" s="56" t="s">
        <v>3119</v>
      </c>
      <c r="AB430" s="56" t="s">
        <v>3119</v>
      </c>
      <c r="AC430" s="56" t="s">
        <v>3119</v>
      </c>
      <c r="AD430" s="56">
        <v>10000</v>
      </c>
      <c r="AE430" s="56">
        <v>10000</v>
      </c>
      <c r="AF430" s="56">
        <v>10000</v>
      </c>
      <c r="AG430" s="56">
        <v>10000</v>
      </c>
      <c r="AH430" s="56">
        <v>10000</v>
      </c>
      <c r="AI430" s="56">
        <v>10000</v>
      </c>
      <c r="AJ430" s="56">
        <v>10000</v>
      </c>
      <c r="AK430" s="56">
        <v>10000</v>
      </c>
      <c r="AL430" s="56">
        <v>15000</v>
      </c>
      <c r="AM430" s="56">
        <v>15000</v>
      </c>
      <c r="AN430" s="56">
        <v>15000</v>
      </c>
      <c r="AO430" s="56">
        <v>25000</v>
      </c>
      <c r="AP430" s="56">
        <v>150000</v>
      </c>
      <c r="AQ430" s="56" t="s">
        <v>2007</v>
      </c>
      <c r="AR430" s="56" t="s">
        <v>3120</v>
      </c>
      <c r="AS430" s="56" t="s">
        <v>3121</v>
      </c>
      <c r="AT430" s="56">
        <v>8470440</v>
      </c>
    </row>
    <row r="431" spans="1:46" x14ac:dyDescent="0.35">
      <c r="A431" s="56" t="s">
        <v>954</v>
      </c>
      <c r="B431" s="56">
        <v>8470440</v>
      </c>
      <c r="C431" s="56" t="s">
        <v>286</v>
      </c>
      <c r="D431" s="56">
        <v>421100</v>
      </c>
      <c r="E431" s="56" t="s">
        <v>339</v>
      </c>
      <c r="F431" s="56" t="str">
        <f t="shared" si="6"/>
        <v>847.8470440.1.421100.000000.847001.200179</v>
      </c>
      <c r="G431" s="56" t="s">
        <v>2872</v>
      </c>
      <c r="H431" s="56">
        <v>847001</v>
      </c>
      <c r="I431" s="56" t="s">
        <v>23</v>
      </c>
      <c r="J431" s="56">
        <v>200179</v>
      </c>
      <c r="N431" s="56" t="s">
        <v>2031</v>
      </c>
      <c r="O431" s="56">
        <v>11</v>
      </c>
      <c r="R431" s="56" t="s">
        <v>3122</v>
      </c>
      <c r="S431" s="56">
        <v>11</v>
      </c>
      <c r="T431" s="56">
        <v>350000</v>
      </c>
      <c r="U431" s="56">
        <v>3850000</v>
      </c>
      <c r="V431" s="56" t="s">
        <v>2002</v>
      </c>
      <c r="W431" s="56" t="s">
        <v>2003</v>
      </c>
      <c r="X431" s="56">
        <v>3465000</v>
      </c>
      <c r="Y431" s="56">
        <v>3080000</v>
      </c>
      <c r="Z431" s="56">
        <v>2695000</v>
      </c>
      <c r="AA431" s="56" t="s">
        <v>3123</v>
      </c>
      <c r="AB431" s="56" t="s">
        <v>3123</v>
      </c>
      <c r="AC431" s="56" t="s">
        <v>3124</v>
      </c>
      <c r="AD431" s="56">
        <v>250000</v>
      </c>
      <c r="AE431" s="56">
        <v>200000</v>
      </c>
      <c r="AF431" s="56">
        <v>250000</v>
      </c>
      <c r="AG431" s="56">
        <v>250000</v>
      </c>
      <c r="AH431" s="56">
        <v>250000</v>
      </c>
      <c r="AI431" s="56">
        <v>250000</v>
      </c>
      <c r="AJ431" s="56">
        <v>250000</v>
      </c>
      <c r="AK431" s="56">
        <v>400000</v>
      </c>
      <c r="AL431" s="56">
        <v>450000</v>
      </c>
      <c r="AM431" s="56">
        <v>400000</v>
      </c>
      <c r="AN431" s="56">
        <v>450000</v>
      </c>
      <c r="AO431" s="56">
        <v>450000</v>
      </c>
      <c r="AP431" s="56">
        <v>3850000</v>
      </c>
      <c r="AQ431" s="56" t="s">
        <v>2007</v>
      </c>
      <c r="AR431" s="56" t="s">
        <v>3125</v>
      </c>
      <c r="AS431" s="56" t="s">
        <v>3126</v>
      </c>
      <c r="AT431" s="56">
        <v>8470440</v>
      </c>
    </row>
    <row r="432" spans="1:46" x14ac:dyDescent="0.35">
      <c r="A432" s="56" t="s">
        <v>954</v>
      </c>
      <c r="B432" s="56">
        <v>8470440</v>
      </c>
      <c r="C432" s="56" t="s">
        <v>286</v>
      </c>
      <c r="D432" s="56">
        <v>421100</v>
      </c>
      <c r="E432" s="56" t="s">
        <v>339</v>
      </c>
      <c r="F432" s="56" t="str">
        <f t="shared" si="6"/>
        <v>847.8470440.1.421100.000000.847001.200179</v>
      </c>
      <c r="G432" s="56" t="s">
        <v>2872</v>
      </c>
      <c r="H432" s="56">
        <v>847001</v>
      </c>
      <c r="I432" s="56" t="s">
        <v>23</v>
      </c>
      <c r="J432" s="56">
        <v>200179</v>
      </c>
      <c r="N432" s="56" t="s">
        <v>2446</v>
      </c>
      <c r="O432" s="56">
        <v>3</v>
      </c>
      <c r="R432" s="56" t="s">
        <v>3127</v>
      </c>
      <c r="S432" s="56">
        <v>3</v>
      </c>
      <c r="T432" s="56">
        <v>180000</v>
      </c>
      <c r="U432" s="56">
        <v>540000</v>
      </c>
      <c r="V432" s="56" t="s">
        <v>2113</v>
      </c>
      <c r="W432" s="56" t="s">
        <v>2003</v>
      </c>
      <c r="X432" s="56">
        <v>486000</v>
      </c>
      <c r="Y432" s="56">
        <v>432000</v>
      </c>
      <c r="Z432" s="56">
        <v>378000</v>
      </c>
      <c r="AA432" s="56" t="s">
        <v>3128</v>
      </c>
      <c r="AB432" s="56" t="s">
        <v>3129</v>
      </c>
      <c r="AC432" s="56" t="s">
        <v>3130</v>
      </c>
      <c r="AD432" s="56">
        <v>45000</v>
      </c>
      <c r="AE432" s="56">
        <v>45000</v>
      </c>
      <c r="AF432" s="56">
        <v>45000</v>
      </c>
      <c r="AG432" s="56">
        <v>45000</v>
      </c>
      <c r="AH432" s="56">
        <v>45000</v>
      </c>
      <c r="AI432" s="56">
        <v>45000</v>
      </c>
      <c r="AJ432" s="56">
        <v>45000</v>
      </c>
      <c r="AK432" s="56">
        <v>45000</v>
      </c>
      <c r="AL432" s="56">
        <v>45000</v>
      </c>
      <c r="AM432" s="56">
        <v>45000</v>
      </c>
      <c r="AN432" s="56">
        <v>45000</v>
      </c>
      <c r="AO432" s="56">
        <v>45000</v>
      </c>
      <c r="AP432" s="56">
        <v>540000</v>
      </c>
      <c r="AQ432" s="56" t="s">
        <v>2056</v>
      </c>
      <c r="AR432" s="56" t="s">
        <v>3131</v>
      </c>
      <c r="AS432" s="56" t="s">
        <v>3126</v>
      </c>
      <c r="AT432" s="56">
        <v>8470440</v>
      </c>
    </row>
    <row r="433" spans="1:46" x14ac:dyDescent="0.35">
      <c r="A433" s="56" t="s">
        <v>954</v>
      </c>
      <c r="B433" s="56">
        <v>8470440</v>
      </c>
      <c r="C433" s="56" t="s">
        <v>286</v>
      </c>
      <c r="D433" s="56">
        <v>421700</v>
      </c>
      <c r="E433" s="56" t="s">
        <v>956</v>
      </c>
      <c r="F433" s="56" t="str">
        <f t="shared" si="6"/>
        <v>847.8470440.1.421700.000000.847001.200179</v>
      </c>
      <c r="G433" s="56" t="s">
        <v>2872</v>
      </c>
      <c r="H433" s="56">
        <v>847001</v>
      </c>
      <c r="I433" s="56" t="s">
        <v>23</v>
      </c>
      <c r="J433" s="56">
        <v>200179</v>
      </c>
      <c r="L433" s="56">
        <v>0</v>
      </c>
      <c r="N433" s="56" t="s">
        <v>2098</v>
      </c>
      <c r="O433" s="56">
        <v>2</v>
      </c>
      <c r="R433" s="56" t="s">
        <v>3132</v>
      </c>
      <c r="S433" s="56">
        <v>2</v>
      </c>
      <c r="T433" s="56">
        <v>140000</v>
      </c>
      <c r="U433" s="56">
        <v>280000</v>
      </c>
      <c r="V433" s="56" t="s">
        <v>2113</v>
      </c>
      <c r="W433" s="56" t="s">
        <v>2122</v>
      </c>
      <c r="X433" s="56">
        <v>252000</v>
      </c>
      <c r="Y433" s="56">
        <v>224000</v>
      </c>
      <c r="Z433" s="56">
        <v>196000</v>
      </c>
      <c r="AA433" s="56" t="s">
        <v>3133</v>
      </c>
      <c r="AB433" s="56" t="s">
        <v>3133</v>
      </c>
      <c r="AC433" s="56" t="s">
        <v>3134</v>
      </c>
      <c r="AD433" s="56">
        <v>140000</v>
      </c>
      <c r="AG433" s="56">
        <v>140000</v>
      </c>
      <c r="AP433" s="56">
        <v>280000</v>
      </c>
      <c r="AQ433" s="56" t="s">
        <v>2056</v>
      </c>
      <c r="AR433" s="56" t="s">
        <v>3135</v>
      </c>
      <c r="AS433" s="56" t="s">
        <v>3136</v>
      </c>
      <c r="AT433" s="56">
        <v>8470440</v>
      </c>
    </row>
    <row r="434" spans="1:46" x14ac:dyDescent="0.35">
      <c r="A434" s="56" t="s">
        <v>954</v>
      </c>
      <c r="B434" s="56">
        <v>8470440</v>
      </c>
      <c r="C434" s="56" t="s">
        <v>286</v>
      </c>
      <c r="D434" s="56">
        <v>425100</v>
      </c>
      <c r="E434" s="56" t="s">
        <v>964</v>
      </c>
      <c r="F434" s="56" t="str">
        <f t="shared" si="6"/>
        <v>847.8470440.1.425100.000000.847001.200179</v>
      </c>
      <c r="G434" s="56" t="s">
        <v>2872</v>
      </c>
      <c r="H434" s="56">
        <v>847001</v>
      </c>
      <c r="I434" s="56" t="s">
        <v>23</v>
      </c>
      <c r="J434" s="56">
        <v>200179</v>
      </c>
      <c r="N434" s="56" t="s">
        <v>2098</v>
      </c>
      <c r="O434" s="56">
        <v>2</v>
      </c>
      <c r="R434" s="56" t="s">
        <v>3137</v>
      </c>
      <c r="S434" s="56">
        <v>2</v>
      </c>
      <c r="T434" s="56">
        <v>5000</v>
      </c>
      <c r="U434" s="56">
        <v>10000</v>
      </c>
      <c r="V434" s="56" t="s">
        <v>2002</v>
      </c>
      <c r="W434" s="56" t="s">
        <v>2003</v>
      </c>
      <c r="X434" s="56">
        <v>9000</v>
      </c>
      <c r="Y434" s="56">
        <v>8000</v>
      </c>
      <c r="Z434" s="56">
        <v>7000</v>
      </c>
      <c r="AA434" s="56" t="s">
        <v>3138</v>
      </c>
      <c r="AB434" s="56" t="s">
        <v>3138</v>
      </c>
      <c r="AC434" s="56" t="s">
        <v>3139</v>
      </c>
      <c r="AD434" s="56">
        <v>5000</v>
      </c>
      <c r="AJ434" s="56">
        <v>5000</v>
      </c>
      <c r="AP434" s="56">
        <v>10000</v>
      </c>
      <c r="AS434" s="56" t="s">
        <v>3121</v>
      </c>
      <c r="AT434" s="56">
        <v>8470440</v>
      </c>
    </row>
    <row r="435" spans="1:46" x14ac:dyDescent="0.35">
      <c r="A435" s="56" t="s">
        <v>954</v>
      </c>
      <c r="B435" s="56">
        <v>8470440</v>
      </c>
      <c r="C435" s="56" t="s">
        <v>286</v>
      </c>
      <c r="D435" s="56">
        <v>425510</v>
      </c>
      <c r="E435" s="56" t="s">
        <v>37</v>
      </c>
      <c r="F435" s="56" t="str">
        <f t="shared" si="6"/>
        <v>847.8470440.1.425510.000000.847001.200179</v>
      </c>
      <c r="G435" s="56" t="s">
        <v>2872</v>
      </c>
      <c r="H435" s="56">
        <v>847001</v>
      </c>
      <c r="I435" s="56" t="s">
        <v>23</v>
      </c>
      <c r="J435" s="56">
        <v>200179</v>
      </c>
      <c r="N435" s="56" t="s">
        <v>2031</v>
      </c>
      <c r="O435" s="56">
        <v>15</v>
      </c>
      <c r="R435" s="56" t="s">
        <v>3140</v>
      </c>
      <c r="S435" s="56">
        <v>15</v>
      </c>
      <c r="T435" s="56">
        <v>15000</v>
      </c>
      <c r="U435" s="56">
        <v>225000</v>
      </c>
      <c r="V435" s="56" t="s">
        <v>2002</v>
      </c>
      <c r="W435" s="56" t="s">
        <v>2003</v>
      </c>
      <c r="X435" s="56">
        <v>202500</v>
      </c>
      <c r="Y435" s="56">
        <v>180000</v>
      </c>
      <c r="Z435" s="56">
        <v>157500</v>
      </c>
      <c r="AA435" s="56" t="s">
        <v>3141</v>
      </c>
      <c r="AB435" s="56" t="s">
        <v>3141</v>
      </c>
      <c r="AC435" s="56" t="s">
        <v>3142</v>
      </c>
      <c r="AD435" s="56">
        <v>18750</v>
      </c>
      <c r="AE435" s="56">
        <v>18750</v>
      </c>
      <c r="AF435" s="56">
        <v>18750</v>
      </c>
      <c r="AG435" s="56">
        <v>18750</v>
      </c>
      <c r="AH435" s="56">
        <v>18750</v>
      </c>
      <c r="AI435" s="56">
        <v>18750</v>
      </c>
      <c r="AJ435" s="56">
        <v>18750</v>
      </c>
      <c r="AK435" s="56">
        <v>18750</v>
      </c>
      <c r="AL435" s="56">
        <v>18750</v>
      </c>
      <c r="AM435" s="56">
        <v>18750</v>
      </c>
      <c r="AN435" s="56">
        <v>18750</v>
      </c>
      <c r="AO435" s="56">
        <v>18750</v>
      </c>
      <c r="AP435" s="56">
        <v>225000</v>
      </c>
      <c r="AQ435" s="56" t="s">
        <v>2050</v>
      </c>
      <c r="AR435" s="56" t="s">
        <v>3143</v>
      </c>
      <c r="AS435" s="56" t="s">
        <v>3136</v>
      </c>
      <c r="AT435" s="56">
        <v>8470440</v>
      </c>
    </row>
    <row r="436" spans="1:46" x14ac:dyDescent="0.35">
      <c r="A436" s="56" t="s">
        <v>954</v>
      </c>
      <c r="B436" s="56">
        <v>8470440</v>
      </c>
      <c r="C436" s="56" t="s">
        <v>286</v>
      </c>
      <c r="D436" s="56">
        <v>425550</v>
      </c>
      <c r="E436" s="56" t="s">
        <v>83</v>
      </c>
      <c r="F436" s="56" t="str">
        <f t="shared" si="6"/>
        <v>847.8470440.1.425550.000000.847001.200179</v>
      </c>
      <c r="G436" s="56" t="s">
        <v>2872</v>
      </c>
      <c r="H436" s="56">
        <v>847001</v>
      </c>
      <c r="I436" s="56" t="s">
        <v>23</v>
      </c>
      <c r="J436" s="56">
        <v>200179</v>
      </c>
      <c r="N436" s="56" t="s">
        <v>2031</v>
      </c>
      <c r="O436" s="56">
        <v>15</v>
      </c>
      <c r="R436" s="56" t="s">
        <v>3144</v>
      </c>
      <c r="S436" s="56">
        <v>15</v>
      </c>
      <c r="T436" s="56">
        <v>15000</v>
      </c>
      <c r="U436" s="56">
        <v>225000</v>
      </c>
      <c r="V436" s="56" t="s">
        <v>2002</v>
      </c>
      <c r="W436" s="56" t="s">
        <v>2003</v>
      </c>
      <c r="X436" s="56">
        <v>202500</v>
      </c>
      <c r="Y436" s="56">
        <v>180000</v>
      </c>
      <c r="Z436" s="56">
        <v>157500</v>
      </c>
      <c r="AA436" s="56" t="s">
        <v>3141</v>
      </c>
      <c r="AB436" s="56" t="s">
        <v>3141</v>
      </c>
      <c r="AC436" s="56" t="s">
        <v>3145</v>
      </c>
      <c r="AD436" s="56">
        <v>18750</v>
      </c>
      <c r="AE436" s="56">
        <v>18750</v>
      </c>
      <c r="AF436" s="56">
        <v>18750</v>
      </c>
      <c r="AG436" s="56">
        <v>18750</v>
      </c>
      <c r="AH436" s="56">
        <v>18750</v>
      </c>
      <c r="AI436" s="56">
        <v>18750</v>
      </c>
      <c r="AJ436" s="56">
        <v>18750</v>
      </c>
      <c r="AK436" s="56">
        <v>18750</v>
      </c>
      <c r="AL436" s="56">
        <v>18750</v>
      </c>
      <c r="AM436" s="56">
        <v>18750</v>
      </c>
      <c r="AN436" s="56">
        <v>18750</v>
      </c>
      <c r="AO436" s="56">
        <v>18750</v>
      </c>
      <c r="AP436" s="56">
        <v>225000</v>
      </c>
      <c r="AQ436" s="56" t="s">
        <v>2050</v>
      </c>
      <c r="AR436" s="56" t="s">
        <v>3146</v>
      </c>
      <c r="AS436" s="56" t="s">
        <v>3136</v>
      </c>
      <c r="AT436" s="56">
        <v>8470440</v>
      </c>
    </row>
    <row r="437" spans="1:46" x14ac:dyDescent="0.35">
      <c r="A437" s="56" t="s">
        <v>954</v>
      </c>
      <c r="B437" s="56">
        <v>8470440</v>
      </c>
      <c r="C437" s="56" t="s">
        <v>286</v>
      </c>
      <c r="D437" s="56">
        <v>425761</v>
      </c>
      <c r="E437" s="56" t="s">
        <v>288</v>
      </c>
      <c r="F437" s="56" t="str">
        <f t="shared" si="6"/>
        <v>847.8470440.1.425761.000000.847001.200179</v>
      </c>
      <c r="G437" s="56" t="s">
        <v>2872</v>
      </c>
      <c r="H437" s="56">
        <v>847001</v>
      </c>
      <c r="I437" s="56" t="s">
        <v>23</v>
      </c>
      <c r="J437" s="56">
        <v>200179</v>
      </c>
      <c r="K437" s="56">
        <v>4400</v>
      </c>
      <c r="L437" s="56">
        <v>4400</v>
      </c>
      <c r="M437" s="56">
        <v>4400</v>
      </c>
      <c r="N437" s="56" t="s">
        <v>2084</v>
      </c>
      <c r="O437" s="56">
        <v>300</v>
      </c>
      <c r="R437" s="56" t="s">
        <v>3147</v>
      </c>
      <c r="S437" s="56">
        <v>300</v>
      </c>
      <c r="T437" s="56">
        <v>2500</v>
      </c>
      <c r="U437" s="57">
        <v>750000</v>
      </c>
      <c r="V437" s="56" t="s">
        <v>2113</v>
      </c>
      <c r="W437" s="56" t="s">
        <v>2003</v>
      </c>
      <c r="X437" s="56">
        <v>675000</v>
      </c>
      <c r="Y437" s="56">
        <v>600000</v>
      </c>
      <c r="Z437" s="56">
        <v>525000</v>
      </c>
      <c r="AA437" s="56" t="s">
        <v>3119</v>
      </c>
      <c r="AB437" s="56" t="s">
        <v>3119</v>
      </c>
      <c r="AC437" s="56" t="s">
        <v>3119</v>
      </c>
      <c r="AE437" s="56">
        <v>75000</v>
      </c>
      <c r="AF437" s="56">
        <v>150000</v>
      </c>
      <c r="AI437" s="56">
        <v>150000</v>
      </c>
      <c r="AL437" s="56">
        <v>75000</v>
      </c>
      <c r="AM437" s="56">
        <v>150000</v>
      </c>
      <c r="AO437" s="56">
        <v>150000</v>
      </c>
      <c r="AP437" s="56">
        <v>750000</v>
      </c>
      <c r="AQ437" s="56" t="s">
        <v>2056</v>
      </c>
      <c r="AR437" s="56" t="s">
        <v>3148</v>
      </c>
      <c r="AS437" s="56" t="s">
        <v>3136</v>
      </c>
      <c r="AT437" s="56">
        <v>8470440</v>
      </c>
    </row>
    <row r="438" spans="1:46" x14ac:dyDescent="0.35">
      <c r="A438" s="66" t="s">
        <v>954</v>
      </c>
      <c r="B438" s="56">
        <v>8470440</v>
      </c>
      <c r="C438" s="56" t="s">
        <v>286</v>
      </c>
      <c r="D438" s="56">
        <v>425770</v>
      </c>
      <c r="E438" s="56" t="s">
        <v>132</v>
      </c>
      <c r="F438" s="56" t="str">
        <f t="shared" si="6"/>
        <v>847.8470440.1.425770.000000.847001.200179</v>
      </c>
      <c r="G438" s="56" t="s">
        <v>2872</v>
      </c>
      <c r="H438" s="56">
        <v>847001</v>
      </c>
      <c r="I438" s="56" t="s">
        <v>23</v>
      </c>
      <c r="J438" s="56">
        <v>200179</v>
      </c>
      <c r="K438" s="56">
        <v>173861.51</v>
      </c>
      <c r="L438" s="56">
        <v>221102</v>
      </c>
      <c r="M438" s="56">
        <v>221102</v>
      </c>
      <c r="N438" s="56" t="s">
        <v>3149</v>
      </c>
      <c r="O438" s="56">
        <v>15</v>
      </c>
      <c r="R438" s="56" t="s">
        <v>3150</v>
      </c>
      <c r="S438" s="56">
        <v>15</v>
      </c>
      <c r="T438" s="56">
        <v>20000</v>
      </c>
      <c r="U438" s="56">
        <v>300000</v>
      </c>
      <c r="V438" s="56" t="s">
        <v>2002</v>
      </c>
      <c r="W438" s="56" t="s">
        <v>2003</v>
      </c>
      <c r="X438" s="56">
        <v>270000</v>
      </c>
      <c r="Y438" s="56">
        <v>240000</v>
      </c>
      <c r="Z438" s="56">
        <v>210000</v>
      </c>
      <c r="AA438" s="56" t="s">
        <v>3141</v>
      </c>
      <c r="AB438" s="56" t="s">
        <v>3151</v>
      </c>
      <c r="AC438" s="56" t="s">
        <v>3152</v>
      </c>
      <c r="AD438" s="56">
        <v>20000</v>
      </c>
      <c r="AE438" s="56">
        <v>20000</v>
      </c>
      <c r="AF438" s="56">
        <v>20000</v>
      </c>
      <c r="AG438" s="56">
        <v>20000</v>
      </c>
      <c r="AH438" s="56">
        <v>20000</v>
      </c>
      <c r="AI438" s="56">
        <v>20000</v>
      </c>
      <c r="AJ438" s="56">
        <v>30000</v>
      </c>
      <c r="AK438" s="56">
        <v>30000</v>
      </c>
      <c r="AL438" s="56">
        <v>30000</v>
      </c>
      <c r="AM438" s="56">
        <v>30000</v>
      </c>
      <c r="AN438" s="56">
        <v>30000</v>
      </c>
      <c r="AO438" s="56">
        <v>30000</v>
      </c>
      <c r="AP438" s="56">
        <v>300000</v>
      </c>
      <c r="AQ438" s="56" t="s">
        <v>2034</v>
      </c>
      <c r="AR438" s="56" t="s">
        <v>3153</v>
      </c>
      <c r="AS438" s="56" t="s">
        <v>3121</v>
      </c>
      <c r="AT438" s="56">
        <v>8470440</v>
      </c>
    </row>
    <row r="439" spans="1:46" x14ac:dyDescent="0.35">
      <c r="A439" s="66" t="s">
        <v>954</v>
      </c>
      <c r="B439" s="56">
        <v>8470440</v>
      </c>
      <c r="C439" s="56" t="s">
        <v>286</v>
      </c>
      <c r="D439" s="56">
        <v>425900</v>
      </c>
      <c r="E439" s="56" t="s">
        <v>40</v>
      </c>
      <c r="F439" s="56" t="str">
        <f t="shared" si="6"/>
        <v>847.8470440.1.425900.000000.847001.200179</v>
      </c>
      <c r="G439" s="56" t="s">
        <v>2872</v>
      </c>
      <c r="H439" s="56">
        <v>847001</v>
      </c>
      <c r="I439" s="56" t="s">
        <v>23</v>
      </c>
      <c r="J439" s="56">
        <v>200179</v>
      </c>
      <c r="N439" s="56" t="s">
        <v>2167</v>
      </c>
      <c r="O439" s="56">
        <v>12</v>
      </c>
      <c r="R439" s="56" t="s">
        <v>3154</v>
      </c>
      <c r="S439" s="56">
        <v>12</v>
      </c>
      <c r="T439" s="56">
        <v>2000</v>
      </c>
      <c r="U439" s="56">
        <v>24000</v>
      </c>
      <c r="V439" s="56" t="s">
        <v>2002</v>
      </c>
      <c r="W439" s="56" t="s">
        <v>2003</v>
      </c>
      <c r="X439" s="56">
        <v>21600</v>
      </c>
      <c r="Y439" s="56">
        <v>19200</v>
      </c>
      <c r="Z439" s="56">
        <v>16800</v>
      </c>
      <c r="AA439" s="56" t="s">
        <v>3155</v>
      </c>
      <c r="AB439" s="56" t="s">
        <v>3155</v>
      </c>
      <c r="AC439" s="56" t="s">
        <v>3155</v>
      </c>
      <c r="AD439" s="56">
        <v>6000</v>
      </c>
      <c r="AG439" s="56">
        <v>6000</v>
      </c>
      <c r="AL439" s="56">
        <v>6000</v>
      </c>
      <c r="AO439" s="56">
        <v>6000</v>
      </c>
      <c r="AP439" s="56">
        <v>24000</v>
      </c>
      <c r="AS439" s="56" t="s">
        <v>3121</v>
      </c>
      <c r="AT439" s="56">
        <v>8470440</v>
      </c>
    </row>
    <row r="440" spans="1:46" x14ac:dyDescent="0.35">
      <c r="A440" s="66" t="s">
        <v>954</v>
      </c>
      <c r="B440" s="56">
        <v>8470440</v>
      </c>
      <c r="C440" s="56" t="s">
        <v>286</v>
      </c>
      <c r="D440" s="56">
        <v>426610</v>
      </c>
      <c r="E440" s="56" t="s">
        <v>43</v>
      </c>
      <c r="F440" s="56" t="str">
        <f t="shared" si="6"/>
        <v>847.8470440.1.426610.000000.847001.200179</v>
      </c>
      <c r="G440" s="56" t="s">
        <v>2872</v>
      </c>
      <c r="H440" s="56">
        <v>847001</v>
      </c>
      <c r="I440" s="56" t="s">
        <v>23</v>
      </c>
      <c r="J440" s="56">
        <v>200179</v>
      </c>
      <c r="K440" s="56">
        <v>0</v>
      </c>
      <c r="L440" s="56">
        <v>64373</v>
      </c>
      <c r="M440" s="56">
        <v>64373</v>
      </c>
      <c r="N440" s="56" t="s">
        <v>2013</v>
      </c>
      <c r="O440" s="56">
        <v>4</v>
      </c>
      <c r="R440" s="56" t="s">
        <v>3156</v>
      </c>
      <c r="S440" s="56">
        <v>4</v>
      </c>
      <c r="T440" s="56">
        <v>30000</v>
      </c>
      <c r="U440" s="56">
        <v>120000</v>
      </c>
      <c r="V440" s="56" t="s">
        <v>2002</v>
      </c>
      <c r="W440" s="56" t="s">
        <v>2003</v>
      </c>
      <c r="X440" s="56">
        <v>108000</v>
      </c>
      <c r="Y440" s="56">
        <v>96000</v>
      </c>
      <c r="Z440" s="56">
        <v>84000</v>
      </c>
      <c r="AA440" s="56" t="s">
        <v>3157</v>
      </c>
      <c r="AB440" s="56" t="s">
        <v>3157</v>
      </c>
      <c r="AC440" s="56" t="s">
        <v>3158</v>
      </c>
      <c r="AD440" s="56">
        <v>10000</v>
      </c>
      <c r="AE440" s="56">
        <v>10000</v>
      </c>
      <c r="AF440" s="56">
        <v>10000</v>
      </c>
      <c r="AG440" s="56">
        <v>10000</v>
      </c>
      <c r="AH440" s="56">
        <v>10000</v>
      </c>
      <c r="AI440" s="56">
        <v>10000</v>
      </c>
      <c r="AJ440" s="56">
        <v>10000</v>
      </c>
      <c r="AK440" s="56">
        <v>10000</v>
      </c>
      <c r="AL440" s="56">
        <v>10000</v>
      </c>
      <c r="AM440" s="56">
        <v>10000</v>
      </c>
      <c r="AN440" s="56">
        <v>10000</v>
      </c>
      <c r="AO440" s="56">
        <v>10000</v>
      </c>
      <c r="AP440" s="56">
        <v>120000</v>
      </c>
      <c r="AQ440" s="56" t="s">
        <v>2034</v>
      </c>
      <c r="AR440" s="56" t="s">
        <v>3159</v>
      </c>
      <c r="AS440" s="56" t="s">
        <v>3121</v>
      </c>
      <c r="AT440" s="56">
        <v>8470440</v>
      </c>
    </row>
    <row r="441" spans="1:46" x14ac:dyDescent="0.35">
      <c r="A441" s="66" t="s">
        <v>954</v>
      </c>
      <c r="B441" s="56">
        <v>8470440</v>
      </c>
      <c r="C441" s="56" t="s">
        <v>286</v>
      </c>
      <c r="D441" s="56">
        <v>427710</v>
      </c>
      <c r="E441" s="56" t="s">
        <v>46</v>
      </c>
      <c r="F441" s="56" t="str">
        <f t="shared" si="6"/>
        <v>847.8470440.1.427710.000000.847001.200179</v>
      </c>
      <c r="G441" s="56" t="s">
        <v>2872</v>
      </c>
      <c r="H441" s="56">
        <v>847001</v>
      </c>
      <c r="I441" s="56" t="s">
        <v>23</v>
      </c>
      <c r="J441" s="56">
        <v>200179</v>
      </c>
      <c r="N441" s="56" t="s">
        <v>2031</v>
      </c>
      <c r="O441" s="56">
        <v>15</v>
      </c>
      <c r="R441" s="56" t="s">
        <v>3160</v>
      </c>
      <c r="S441" s="56">
        <v>15</v>
      </c>
      <c r="T441" s="56">
        <v>1000</v>
      </c>
      <c r="U441" s="56">
        <v>15000</v>
      </c>
      <c r="V441" s="56" t="s">
        <v>2002</v>
      </c>
      <c r="W441" s="56" t="s">
        <v>2003</v>
      </c>
      <c r="X441" s="56">
        <v>13500</v>
      </c>
      <c r="Y441" s="56">
        <v>12000</v>
      </c>
      <c r="Z441" s="56">
        <v>10500</v>
      </c>
      <c r="AD441" s="56">
        <v>5000</v>
      </c>
      <c r="AH441" s="56">
        <v>2500</v>
      </c>
      <c r="AL441" s="56">
        <v>2500</v>
      </c>
      <c r="AO441" s="56">
        <v>5000</v>
      </c>
      <c r="AP441" s="56">
        <v>15000</v>
      </c>
      <c r="AQ441" s="56" t="s">
        <v>2034</v>
      </c>
      <c r="AR441" s="56" t="s">
        <v>3161</v>
      </c>
      <c r="AS441" s="56" t="s">
        <v>3121</v>
      </c>
      <c r="AT441" s="56">
        <v>8470440</v>
      </c>
    </row>
    <row r="442" spans="1:46" x14ac:dyDescent="0.35">
      <c r="A442" s="66" t="s">
        <v>954</v>
      </c>
      <c r="B442" s="56">
        <v>8470440</v>
      </c>
      <c r="C442" s="56" t="s">
        <v>286</v>
      </c>
      <c r="D442" s="56">
        <v>428090</v>
      </c>
      <c r="E442" s="56" t="s">
        <v>52</v>
      </c>
      <c r="F442" s="56" t="str">
        <f t="shared" si="6"/>
        <v>847.8470440.1.428090.000000.847001.200179</v>
      </c>
      <c r="G442" s="56" t="s">
        <v>2872</v>
      </c>
      <c r="H442" s="56">
        <v>847001</v>
      </c>
      <c r="I442" s="56" t="s">
        <v>23</v>
      </c>
      <c r="J442" s="56">
        <v>200179</v>
      </c>
      <c r="K442" s="56">
        <v>0</v>
      </c>
      <c r="L442" s="56">
        <v>0</v>
      </c>
      <c r="M442" s="56">
        <v>0</v>
      </c>
      <c r="N442" s="56" t="s">
        <v>2167</v>
      </c>
      <c r="O442" s="56">
        <v>15</v>
      </c>
      <c r="R442" s="56" t="s">
        <v>3162</v>
      </c>
      <c r="S442" s="56">
        <v>15</v>
      </c>
      <c r="T442" s="56">
        <v>15000</v>
      </c>
      <c r="U442" s="56">
        <v>225000</v>
      </c>
      <c r="V442" s="56" t="s">
        <v>2002</v>
      </c>
      <c r="W442" s="56" t="s">
        <v>2003</v>
      </c>
      <c r="X442" s="56">
        <v>202500</v>
      </c>
      <c r="Y442" s="56">
        <v>180000</v>
      </c>
      <c r="Z442" s="56">
        <v>157500</v>
      </c>
      <c r="AA442" s="56" t="s">
        <v>3163</v>
      </c>
      <c r="AB442" s="56" t="s">
        <v>3163</v>
      </c>
      <c r="AC442" s="56" t="s">
        <v>3164</v>
      </c>
      <c r="AD442" s="56">
        <v>50000</v>
      </c>
      <c r="AG442" s="56">
        <v>50000</v>
      </c>
      <c r="AI442" s="56">
        <v>25000</v>
      </c>
      <c r="AJ442" s="56">
        <v>25000</v>
      </c>
      <c r="AM442" s="56">
        <v>50000</v>
      </c>
      <c r="AO442" s="56">
        <v>25000</v>
      </c>
      <c r="AP442" s="56">
        <v>225000</v>
      </c>
      <c r="AQ442" s="56" t="s">
        <v>2050</v>
      </c>
      <c r="AR442" s="56" t="s">
        <v>3165</v>
      </c>
      <c r="AS442" s="56" t="s">
        <v>3136</v>
      </c>
      <c r="AT442" s="56">
        <v>8470440</v>
      </c>
    </row>
    <row r="443" spans="1:46" x14ac:dyDescent="0.35">
      <c r="A443" s="66" t="s">
        <v>954</v>
      </c>
      <c r="B443" s="56">
        <v>8470440</v>
      </c>
      <c r="C443" s="56" t="s">
        <v>286</v>
      </c>
      <c r="D443" s="56">
        <v>428640</v>
      </c>
      <c r="E443" s="56" t="s">
        <v>55</v>
      </c>
      <c r="F443" s="56" t="str">
        <f t="shared" si="6"/>
        <v>847.8470440.1.428640.000000.847001.200179</v>
      </c>
      <c r="G443" s="56" t="s">
        <v>2872</v>
      </c>
      <c r="H443" s="56">
        <v>847001</v>
      </c>
      <c r="I443" s="56" t="s">
        <v>23</v>
      </c>
      <c r="J443" s="56">
        <v>200179</v>
      </c>
      <c r="K443" s="56">
        <v>0</v>
      </c>
      <c r="L443" s="56">
        <v>0</v>
      </c>
      <c r="M443" s="56">
        <v>0</v>
      </c>
      <c r="N443" s="56" t="s">
        <v>2167</v>
      </c>
      <c r="O443" s="56">
        <v>20</v>
      </c>
      <c r="R443" s="56" t="s">
        <v>3166</v>
      </c>
      <c r="S443" s="56">
        <v>20</v>
      </c>
      <c r="T443" s="57">
        <v>5000</v>
      </c>
      <c r="U443" s="57">
        <v>100000</v>
      </c>
      <c r="V443" s="56" t="s">
        <v>2002</v>
      </c>
      <c r="W443" s="56" t="s">
        <v>2003</v>
      </c>
      <c r="X443" s="56">
        <v>90000</v>
      </c>
      <c r="Y443" s="56">
        <v>80000</v>
      </c>
      <c r="Z443" s="56">
        <v>70000</v>
      </c>
      <c r="AA443" s="56" t="s">
        <v>3167</v>
      </c>
      <c r="AB443" s="56" t="s">
        <v>3167</v>
      </c>
      <c r="AC443" s="56" t="s">
        <v>3168</v>
      </c>
      <c r="AD443" s="56">
        <v>25000</v>
      </c>
      <c r="AG443" s="56">
        <v>25000</v>
      </c>
      <c r="AK443" s="56">
        <v>25000</v>
      </c>
      <c r="AO443" s="56">
        <v>25000</v>
      </c>
      <c r="AP443" s="56">
        <v>100000</v>
      </c>
      <c r="AQ443" s="56" t="s">
        <v>2050</v>
      </c>
      <c r="AR443" s="56" t="s">
        <v>3169</v>
      </c>
      <c r="AS443" s="56" t="s">
        <v>3121</v>
      </c>
      <c r="AT443" s="56">
        <v>8470440</v>
      </c>
    </row>
    <row r="444" spans="1:46" x14ac:dyDescent="0.35">
      <c r="A444" s="66" t="s">
        <v>954</v>
      </c>
      <c r="B444" s="56">
        <v>8470440</v>
      </c>
      <c r="C444" s="56" t="s">
        <v>286</v>
      </c>
      <c r="D444" s="56">
        <v>435340</v>
      </c>
      <c r="E444" s="56" t="s">
        <v>239</v>
      </c>
      <c r="F444" s="56" t="str">
        <f t="shared" si="6"/>
        <v>847.8470440.1.435340.000000.847001.200179</v>
      </c>
      <c r="G444" s="56" t="s">
        <v>2872</v>
      </c>
      <c r="H444" s="56">
        <v>847001</v>
      </c>
      <c r="I444" s="56" t="s">
        <v>23</v>
      </c>
      <c r="J444" s="56">
        <v>200179</v>
      </c>
      <c r="K444" s="56">
        <v>0</v>
      </c>
      <c r="L444" s="56">
        <v>60350</v>
      </c>
      <c r="M444" s="56">
        <v>60350</v>
      </c>
      <c r="N444" s="56" t="s">
        <v>2031</v>
      </c>
      <c r="O444" s="56">
        <v>15</v>
      </c>
      <c r="R444" s="56" t="s">
        <v>3170</v>
      </c>
      <c r="S444" s="56">
        <v>4</v>
      </c>
      <c r="T444" s="56">
        <v>30000</v>
      </c>
      <c r="U444" s="56">
        <v>120000</v>
      </c>
      <c r="V444" s="56" t="s">
        <v>2002</v>
      </c>
      <c r="W444" s="56" t="s">
        <v>2003</v>
      </c>
      <c r="X444" s="56">
        <v>108000</v>
      </c>
      <c r="Y444" s="56">
        <v>96000</v>
      </c>
      <c r="Z444" s="56">
        <v>84000</v>
      </c>
      <c r="AA444" s="56" t="s">
        <v>3171</v>
      </c>
      <c r="AB444" s="56" t="s">
        <v>3171</v>
      </c>
      <c r="AC444" s="56" t="s">
        <v>3171</v>
      </c>
      <c r="AD444" s="56">
        <v>10000</v>
      </c>
      <c r="AE444" s="56">
        <v>10000</v>
      </c>
      <c r="AF444" s="56">
        <v>10000</v>
      </c>
      <c r="AG444" s="56">
        <v>10000</v>
      </c>
      <c r="AH444" s="56">
        <v>10000</v>
      </c>
      <c r="AI444" s="56">
        <v>10000</v>
      </c>
      <c r="AJ444" s="56">
        <v>10000</v>
      </c>
      <c r="AK444" s="56">
        <v>10000</v>
      </c>
      <c r="AL444" s="56">
        <v>10000</v>
      </c>
      <c r="AM444" s="56">
        <v>10000</v>
      </c>
      <c r="AN444" s="56">
        <v>10000</v>
      </c>
      <c r="AO444" s="56">
        <v>10000</v>
      </c>
      <c r="AP444" s="56">
        <v>120000</v>
      </c>
      <c r="AQ444" s="56" t="s">
        <v>2075</v>
      </c>
      <c r="AR444" s="56" t="s">
        <v>3172</v>
      </c>
      <c r="AS444" s="56" t="s">
        <v>3121</v>
      </c>
      <c r="AT444" s="56">
        <v>8470440</v>
      </c>
    </row>
    <row r="445" spans="1:46" x14ac:dyDescent="0.35">
      <c r="A445" s="66" t="s">
        <v>954</v>
      </c>
      <c r="B445" s="56">
        <v>8470440</v>
      </c>
      <c r="C445" s="56" t="s">
        <v>286</v>
      </c>
      <c r="D445" s="56">
        <v>435350</v>
      </c>
      <c r="E445" s="56" t="s">
        <v>144</v>
      </c>
      <c r="F445" s="56" t="str">
        <f t="shared" si="6"/>
        <v>847.8470440.1.435350.000000.847001.200179</v>
      </c>
      <c r="G445" s="56" t="s">
        <v>2872</v>
      </c>
      <c r="H445" s="56">
        <v>847001</v>
      </c>
      <c r="I445" s="56" t="s">
        <v>23</v>
      </c>
      <c r="J445" s="56">
        <v>200179</v>
      </c>
      <c r="K445" s="56">
        <v>0</v>
      </c>
      <c r="L445" s="56">
        <v>7704</v>
      </c>
      <c r="M445" s="56">
        <v>7704</v>
      </c>
      <c r="N445" s="56" t="s">
        <v>2031</v>
      </c>
      <c r="O445" s="56">
        <v>15</v>
      </c>
      <c r="R445" s="56" t="s">
        <v>3173</v>
      </c>
      <c r="S445" s="56">
        <v>20</v>
      </c>
      <c r="T445" s="56">
        <v>2000</v>
      </c>
      <c r="U445" s="56">
        <v>40000</v>
      </c>
      <c r="V445" s="56" t="s">
        <v>2002</v>
      </c>
      <c r="W445" s="56" t="s">
        <v>2003</v>
      </c>
      <c r="X445" s="56">
        <v>36000</v>
      </c>
      <c r="Y445" s="56">
        <v>32000</v>
      </c>
      <c r="Z445" s="56">
        <v>28000</v>
      </c>
      <c r="AA445" s="56" t="s">
        <v>3171</v>
      </c>
      <c r="AB445" s="56" t="s">
        <v>3171</v>
      </c>
      <c r="AC445" s="56" t="s">
        <v>3171</v>
      </c>
      <c r="AD445" s="56">
        <v>3000</v>
      </c>
      <c r="AE445" s="56">
        <v>3000</v>
      </c>
      <c r="AF445" s="56">
        <v>3000</v>
      </c>
      <c r="AG445" s="56">
        <v>3000</v>
      </c>
      <c r="AH445" s="56">
        <v>3000</v>
      </c>
      <c r="AI445" s="56">
        <v>3000</v>
      </c>
      <c r="AJ445" s="56">
        <v>3000</v>
      </c>
      <c r="AK445" s="56">
        <v>3000</v>
      </c>
      <c r="AL445" s="56">
        <v>5000</v>
      </c>
      <c r="AM445" s="56">
        <v>5000</v>
      </c>
      <c r="AN445" s="56">
        <v>3000</v>
      </c>
      <c r="AO445" s="56">
        <v>3000</v>
      </c>
      <c r="AP445" s="56">
        <v>40000</v>
      </c>
      <c r="AQ445" s="56" t="s">
        <v>2075</v>
      </c>
      <c r="AR445" s="56" t="s">
        <v>3172</v>
      </c>
      <c r="AS445" s="56" t="s">
        <v>3121</v>
      </c>
      <c r="AT445" s="56">
        <v>8470440</v>
      </c>
    </row>
    <row r="446" spans="1:46" x14ac:dyDescent="0.35">
      <c r="A446" s="66" t="s">
        <v>954</v>
      </c>
      <c r="B446" s="56">
        <v>8470440</v>
      </c>
      <c r="C446" s="56" t="s">
        <v>286</v>
      </c>
      <c r="D446" s="56">
        <v>436600</v>
      </c>
      <c r="E446" s="56" t="s">
        <v>163</v>
      </c>
      <c r="F446" s="56" t="str">
        <f t="shared" si="6"/>
        <v>847.8470440.1.436600.000000.847001.200179</v>
      </c>
      <c r="G446" s="56" t="s">
        <v>2872</v>
      </c>
      <c r="H446" s="56">
        <v>847001</v>
      </c>
      <c r="I446" s="56" t="s">
        <v>23</v>
      </c>
      <c r="J446" s="56">
        <v>200179</v>
      </c>
      <c r="K446" s="56">
        <v>226.53</v>
      </c>
      <c r="L446" s="56">
        <v>227</v>
      </c>
      <c r="M446" s="56">
        <v>227</v>
      </c>
      <c r="N446" s="56" t="s">
        <v>2031</v>
      </c>
      <c r="O446" s="56">
        <v>15</v>
      </c>
      <c r="R446" s="56" t="s">
        <v>3174</v>
      </c>
      <c r="S446" s="56">
        <v>15</v>
      </c>
      <c r="T446" s="56">
        <v>1500</v>
      </c>
      <c r="U446" s="56">
        <v>22500</v>
      </c>
      <c r="V446" s="56" t="s">
        <v>2002</v>
      </c>
      <c r="W446" s="56" t="s">
        <v>2003</v>
      </c>
      <c r="X446" s="56">
        <v>20250</v>
      </c>
      <c r="Y446" s="56">
        <v>18000</v>
      </c>
      <c r="Z446" s="56">
        <v>15749.999999999998</v>
      </c>
      <c r="AA446" s="56" t="s">
        <v>3171</v>
      </c>
      <c r="AB446" s="56" t="s">
        <v>3171</v>
      </c>
      <c r="AC446" s="56" t="s">
        <v>3171</v>
      </c>
      <c r="AD446" s="56">
        <v>5000</v>
      </c>
      <c r="AG446" s="56">
        <v>5000</v>
      </c>
      <c r="AL446" s="56">
        <v>5000</v>
      </c>
      <c r="AO446" s="56">
        <v>7500</v>
      </c>
      <c r="AP446" s="56">
        <v>22500</v>
      </c>
      <c r="AQ446" s="56" t="s">
        <v>2034</v>
      </c>
      <c r="AR446" s="56" t="s">
        <v>3175</v>
      </c>
      <c r="AS446" s="56" t="s">
        <v>3121</v>
      </c>
      <c r="AT446" s="56">
        <v>8470440</v>
      </c>
    </row>
    <row r="447" spans="1:46" x14ac:dyDescent="0.35">
      <c r="A447" s="56" t="s">
        <v>954</v>
      </c>
      <c r="B447" s="56">
        <v>8470455</v>
      </c>
      <c r="C447" s="56" t="s">
        <v>1086</v>
      </c>
      <c r="D447" s="56">
        <v>420900</v>
      </c>
      <c r="E447" s="56" t="s">
        <v>28</v>
      </c>
      <c r="F447" s="56" t="str">
        <f t="shared" si="6"/>
        <v>847.8470455.1.420900.000000.847001.200179</v>
      </c>
      <c r="G447" s="56" t="s">
        <v>2872</v>
      </c>
      <c r="H447" s="56">
        <v>847001</v>
      </c>
      <c r="I447" s="56" t="s">
        <v>23</v>
      </c>
      <c r="J447" s="56">
        <v>200179</v>
      </c>
      <c r="U447" s="57">
        <v>0</v>
      </c>
      <c r="X447" s="56">
        <v>0</v>
      </c>
      <c r="Y447" s="56">
        <v>0</v>
      </c>
      <c r="Z447" s="56">
        <v>0</v>
      </c>
      <c r="AP447" s="56">
        <v>0</v>
      </c>
      <c r="AT447" s="56">
        <v>8470445</v>
      </c>
    </row>
    <row r="448" spans="1:46" x14ac:dyDescent="0.35">
      <c r="A448" s="56" t="s">
        <v>954</v>
      </c>
      <c r="B448" s="56">
        <v>8470455</v>
      </c>
      <c r="C448" s="56" t="s">
        <v>1086</v>
      </c>
      <c r="D448" s="56">
        <v>421000</v>
      </c>
      <c r="E448" s="56" t="s">
        <v>31</v>
      </c>
      <c r="F448" s="56" t="str">
        <f t="shared" si="6"/>
        <v>847.8470455.1.421000.000000.847001.200179</v>
      </c>
      <c r="G448" s="56" t="s">
        <v>2872</v>
      </c>
      <c r="H448" s="56">
        <v>847001</v>
      </c>
      <c r="I448" s="56" t="s">
        <v>23</v>
      </c>
      <c r="J448" s="56">
        <v>200179</v>
      </c>
      <c r="U448" s="57">
        <v>0</v>
      </c>
      <c r="X448" s="56">
        <v>0</v>
      </c>
      <c r="Y448" s="56">
        <v>0</v>
      </c>
      <c r="Z448" s="56">
        <v>0</v>
      </c>
      <c r="AP448" s="56">
        <v>0</v>
      </c>
      <c r="AT448" s="56">
        <v>8470445</v>
      </c>
    </row>
    <row r="449" spans="1:46" x14ac:dyDescent="0.35">
      <c r="A449" s="56" t="s">
        <v>954</v>
      </c>
      <c r="B449" s="56">
        <v>8470445</v>
      </c>
      <c r="C449" s="56" t="s">
        <v>296</v>
      </c>
      <c r="D449" s="56">
        <v>425100</v>
      </c>
      <c r="E449" s="56" t="s">
        <v>964</v>
      </c>
      <c r="F449" s="56" t="str">
        <f t="shared" si="6"/>
        <v>847.8470445.1.425100.000000.847001.200179</v>
      </c>
      <c r="G449" s="56" t="s">
        <v>2872</v>
      </c>
      <c r="H449" s="56">
        <v>847001</v>
      </c>
      <c r="I449" s="56" t="s">
        <v>23</v>
      </c>
      <c r="J449" s="56">
        <v>200179</v>
      </c>
      <c r="N449" s="56" t="s">
        <v>2084</v>
      </c>
      <c r="O449" s="56">
        <v>102</v>
      </c>
      <c r="R449" s="56" t="s">
        <v>3176</v>
      </c>
      <c r="S449" s="56">
        <v>1</v>
      </c>
      <c r="T449" s="56">
        <v>150000</v>
      </c>
      <c r="U449" s="57">
        <v>150000</v>
      </c>
      <c r="V449" s="56" t="s">
        <v>2002</v>
      </c>
      <c r="W449" s="56" t="s">
        <v>2003</v>
      </c>
      <c r="X449" s="56">
        <v>135000</v>
      </c>
      <c r="Y449" s="56">
        <v>120000</v>
      </c>
      <c r="Z449" s="56">
        <v>105000</v>
      </c>
      <c r="AA449" s="56" t="s">
        <v>3177</v>
      </c>
      <c r="AB449" s="56" t="s">
        <v>3178</v>
      </c>
      <c r="AC449" s="56" t="s">
        <v>3179</v>
      </c>
      <c r="AD449" s="56">
        <v>150000</v>
      </c>
      <c r="AP449" s="56">
        <v>150000</v>
      </c>
      <c r="AQ449" s="56" t="s">
        <v>2056</v>
      </c>
      <c r="AR449" s="56" t="s">
        <v>3180</v>
      </c>
      <c r="AS449" s="56" t="s">
        <v>3181</v>
      </c>
      <c r="AT449" s="56">
        <v>8470445</v>
      </c>
    </row>
    <row r="450" spans="1:46" x14ac:dyDescent="0.35">
      <c r="A450" s="56" t="s">
        <v>954</v>
      </c>
      <c r="B450" s="56">
        <v>8470445</v>
      </c>
      <c r="C450" s="56" t="s">
        <v>296</v>
      </c>
      <c r="D450" s="56">
        <v>425720</v>
      </c>
      <c r="E450" s="56" t="s">
        <v>126</v>
      </c>
      <c r="F450" s="56" t="str">
        <f t="shared" si="6"/>
        <v>847.8470445.1.425720.000000.847001.200179</v>
      </c>
      <c r="G450" s="56" t="s">
        <v>2872</v>
      </c>
      <c r="H450" s="56">
        <v>847001</v>
      </c>
      <c r="I450" s="56" t="s">
        <v>23</v>
      </c>
      <c r="J450" s="56">
        <v>200179</v>
      </c>
      <c r="N450" s="56" t="s">
        <v>2084</v>
      </c>
      <c r="O450" s="56">
        <v>102</v>
      </c>
      <c r="R450" s="56" t="s">
        <v>3182</v>
      </c>
      <c r="S450" s="56">
        <v>1</v>
      </c>
      <c r="T450" s="56">
        <v>18350</v>
      </c>
      <c r="U450" s="57">
        <v>18350</v>
      </c>
      <c r="V450" s="56" t="s">
        <v>2002</v>
      </c>
      <c r="W450" s="56" t="s">
        <v>2003</v>
      </c>
      <c r="X450" s="56">
        <v>16515</v>
      </c>
      <c r="Y450" s="56">
        <v>14680</v>
      </c>
      <c r="Z450" s="56">
        <v>12845</v>
      </c>
      <c r="AA450" s="56" t="s">
        <v>3183</v>
      </c>
      <c r="AB450" s="56" t="s">
        <v>3183</v>
      </c>
      <c r="AC450" s="56" t="s">
        <v>3183</v>
      </c>
      <c r="AD450" s="56">
        <v>18350</v>
      </c>
      <c r="AP450" s="56">
        <v>18350</v>
      </c>
      <c r="AQ450" s="56" t="s">
        <v>2007</v>
      </c>
      <c r="AR450" s="56" t="s">
        <v>3184</v>
      </c>
      <c r="AS450" s="56" t="s">
        <v>3185</v>
      </c>
      <c r="AT450" s="56">
        <v>8470445</v>
      </c>
    </row>
    <row r="451" spans="1:46" x14ac:dyDescent="0.35">
      <c r="A451" s="56" t="s">
        <v>954</v>
      </c>
      <c r="B451" s="56">
        <v>8470445</v>
      </c>
      <c r="C451" s="56" t="s">
        <v>296</v>
      </c>
      <c r="D451" s="56">
        <v>425760</v>
      </c>
      <c r="E451" s="56" t="s">
        <v>169</v>
      </c>
      <c r="F451" s="56" t="str">
        <f t="shared" si="6"/>
        <v>847.8470445.1.425760.000000.847001.200179</v>
      </c>
      <c r="G451" s="56" t="s">
        <v>2872</v>
      </c>
      <c r="H451" s="56">
        <v>847001</v>
      </c>
      <c r="I451" s="56" t="s">
        <v>23</v>
      </c>
      <c r="J451" s="56">
        <v>200179</v>
      </c>
      <c r="N451" s="56" t="s">
        <v>2629</v>
      </c>
      <c r="O451" s="56">
        <v>22</v>
      </c>
      <c r="R451" s="56" t="s">
        <v>3186</v>
      </c>
      <c r="S451" s="56">
        <v>22</v>
      </c>
      <c r="T451" s="56">
        <v>1665</v>
      </c>
      <c r="U451" s="57">
        <v>36630</v>
      </c>
      <c r="V451" s="56" t="s">
        <v>2002</v>
      </c>
      <c r="W451" s="56" t="s">
        <v>2003</v>
      </c>
      <c r="X451" s="56">
        <v>32967</v>
      </c>
      <c r="Y451" s="56">
        <v>29304</v>
      </c>
      <c r="Z451" s="56">
        <v>25641</v>
      </c>
      <c r="AA451" s="56" t="s">
        <v>3183</v>
      </c>
      <c r="AB451" s="56" t="s">
        <v>3183</v>
      </c>
      <c r="AC451" s="56" t="s">
        <v>3183</v>
      </c>
      <c r="AD451" s="56">
        <v>18315</v>
      </c>
      <c r="AH451" s="56">
        <v>18315</v>
      </c>
      <c r="AP451" s="56">
        <v>36630</v>
      </c>
      <c r="AQ451" s="56" t="s">
        <v>2433</v>
      </c>
      <c r="AR451" s="56" t="s">
        <v>3187</v>
      </c>
      <c r="AS451" s="56" t="s">
        <v>3188</v>
      </c>
      <c r="AT451" s="56">
        <v>8470445</v>
      </c>
    </row>
    <row r="452" spans="1:46" x14ac:dyDescent="0.35">
      <c r="A452" s="56" t="s">
        <v>954</v>
      </c>
      <c r="B452" s="56">
        <v>8470455</v>
      </c>
      <c r="C452" s="56" t="s">
        <v>1086</v>
      </c>
      <c r="D452" s="56">
        <v>425760</v>
      </c>
      <c r="E452" s="56" t="s">
        <v>169</v>
      </c>
      <c r="F452" s="56" t="str">
        <f t="shared" ref="F452:F515" si="7">CONCATENATE(847,".",B452,".",1,".",D452,".","000000",".",H452,".",J452)</f>
        <v>847.8470455.1.425760.000000.847001.200179</v>
      </c>
      <c r="G452" s="56" t="s">
        <v>2872</v>
      </c>
      <c r="H452" s="56">
        <v>847001</v>
      </c>
      <c r="I452" s="56" t="s">
        <v>23</v>
      </c>
      <c r="J452" s="56">
        <v>200179</v>
      </c>
      <c r="N452" s="56" t="s">
        <v>2084</v>
      </c>
      <c r="O452" s="56">
        <v>21</v>
      </c>
      <c r="R452" s="56" t="s">
        <v>3186</v>
      </c>
      <c r="S452" s="56">
        <v>1</v>
      </c>
      <c r="T452" s="56">
        <v>10000</v>
      </c>
      <c r="U452" s="57">
        <v>10000</v>
      </c>
      <c r="V452" s="56" t="s">
        <v>2113</v>
      </c>
      <c r="W452" s="56" t="s">
        <v>2003</v>
      </c>
      <c r="X452" s="56">
        <v>9000</v>
      </c>
      <c r="Y452" s="56">
        <v>8000</v>
      </c>
      <c r="Z452" s="56">
        <v>7000</v>
      </c>
      <c r="AA452" s="56" t="s">
        <v>3189</v>
      </c>
      <c r="AB452" s="56" t="s">
        <v>3190</v>
      </c>
      <c r="AC452" s="56" t="s">
        <v>3191</v>
      </c>
      <c r="AD452" s="56">
        <v>10000</v>
      </c>
      <c r="AP452" s="56">
        <v>10000</v>
      </c>
      <c r="AQ452" s="56" t="s">
        <v>2075</v>
      </c>
      <c r="AR452" s="56" t="s">
        <v>3192</v>
      </c>
      <c r="AT452" s="56">
        <v>8470445</v>
      </c>
    </row>
    <row r="453" spans="1:46" x14ac:dyDescent="0.35">
      <c r="A453" s="56" t="s">
        <v>954</v>
      </c>
      <c r="B453" s="56">
        <v>8470445</v>
      </c>
      <c r="C453" s="56" t="s">
        <v>296</v>
      </c>
      <c r="D453" s="56">
        <v>425763</v>
      </c>
      <c r="E453" s="56" t="s">
        <v>129</v>
      </c>
      <c r="F453" s="56" t="str">
        <f t="shared" si="7"/>
        <v>847.8470445.1.425763.000000.847001.200179</v>
      </c>
      <c r="G453" s="56" t="s">
        <v>2872</v>
      </c>
      <c r="H453" s="56">
        <v>847001</v>
      </c>
      <c r="I453" s="56" t="s">
        <v>23</v>
      </c>
      <c r="J453" s="56">
        <v>200179</v>
      </c>
      <c r="N453" s="56" t="s">
        <v>2629</v>
      </c>
      <c r="O453" s="56">
        <v>22</v>
      </c>
      <c r="R453" s="56" t="s">
        <v>3193</v>
      </c>
      <c r="S453" s="56">
        <v>22</v>
      </c>
      <c r="T453" s="56">
        <v>345</v>
      </c>
      <c r="U453" s="57">
        <v>7590</v>
      </c>
      <c r="V453" s="56" t="s">
        <v>2002</v>
      </c>
      <c r="W453" s="56" t="s">
        <v>2003</v>
      </c>
      <c r="X453" s="56">
        <v>6831</v>
      </c>
      <c r="Y453" s="56">
        <v>6072</v>
      </c>
      <c r="Z453" s="56">
        <v>5313</v>
      </c>
      <c r="AA453" s="56" t="s">
        <v>3183</v>
      </c>
      <c r="AB453" s="56" t="s">
        <v>3183</v>
      </c>
      <c r="AC453" s="56" t="s">
        <v>3183</v>
      </c>
      <c r="AD453" s="56">
        <v>3795</v>
      </c>
      <c r="AH453" s="56">
        <v>3795</v>
      </c>
      <c r="AP453" s="56">
        <v>7590</v>
      </c>
      <c r="AQ453" s="56" t="s">
        <v>2433</v>
      </c>
      <c r="AR453" s="56" t="s">
        <v>3187</v>
      </c>
      <c r="AS453" s="56" t="s">
        <v>3194</v>
      </c>
      <c r="AT453" s="56">
        <v>8470445</v>
      </c>
    </row>
    <row r="454" spans="1:46" x14ac:dyDescent="0.35">
      <c r="A454" s="56" t="s">
        <v>954</v>
      </c>
      <c r="B454" s="56">
        <v>8470445</v>
      </c>
      <c r="C454" s="56" t="s">
        <v>296</v>
      </c>
      <c r="D454" s="56">
        <v>425770</v>
      </c>
      <c r="E454" s="56" t="s">
        <v>132</v>
      </c>
      <c r="F454" s="56" t="str">
        <f t="shared" si="7"/>
        <v>847.8470445.1.425770.000000.847001.200179</v>
      </c>
      <c r="G454" s="56" t="s">
        <v>2872</v>
      </c>
      <c r="H454" s="56">
        <v>847001</v>
      </c>
      <c r="I454" s="56" t="s">
        <v>23</v>
      </c>
      <c r="J454" s="56">
        <v>200179</v>
      </c>
      <c r="K454" s="56">
        <v>92813.56</v>
      </c>
      <c r="L454" s="56">
        <v>142334</v>
      </c>
      <c r="M454" s="56">
        <v>40000</v>
      </c>
      <c r="N454" s="56" t="s">
        <v>2031</v>
      </c>
      <c r="O454" s="56">
        <v>38</v>
      </c>
      <c r="R454" s="56" t="s">
        <v>3195</v>
      </c>
      <c r="S454" s="56">
        <v>38</v>
      </c>
      <c r="T454" s="56">
        <v>15000</v>
      </c>
      <c r="U454" s="57">
        <v>570000</v>
      </c>
      <c r="V454" s="56" t="s">
        <v>2002</v>
      </c>
      <c r="W454" s="56" t="s">
        <v>2003</v>
      </c>
      <c r="X454" s="56">
        <v>513000</v>
      </c>
      <c r="Y454" s="56">
        <v>456000</v>
      </c>
      <c r="Z454" s="56">
        <v>399000</v>
      </c>
      <c r="AA454" s="56" t="s">
        <v>3196</v>
      </c>
      <c r="AB454" s="56" t="s">
        <v>3197</v>
      </c>
      <c r="AC454" s="56" t="s">
        <v>3198</v>
      </c>
      <c r="AD454" s="56">
        <v>285000</v>
      </c>
      <c r="AI454" s="56">
        <v>285000</v>
      </c>
      <c r="AP454" s="56">
        <v>570000</v>
      </c>
      <c r="AQ454" s="56" t="s">
        <v>2034</v>
      </c>
      <c r="AR454" s="56" t="s">
        <v>3199</v>
      </c>
      <c r="AS454" s="56" t="s">
        <v>3200</v>
      </c>
      <c r="AT454" s="56">
        <v>8470445</v>
      </c>
    </row>
    <row r="455" spans="1:46" x14ac:dyDescent="0.35">
      <c r="A455" s="56" t="s">
        <v>954</v>
      </c>
      <c r="B455" s="56">
        <v>8470455</v>
      </c>
      <c r="C455" s="56" t="s">
        <v>1086</v>
      </c>
      <c r="D455" s="56">
        <v>425770</v>
      </c>
      <c r="E455" s="56" t="s">
        <v>132</v>
      </c>
      <c r="F455" s="56" t="str">
        <f t="shared" si="7"/>
        <v>847.8470455.1.425770.000000.847001.200179</v>
      </c>
      <c r="G455" s="56" t="s">
        <v>2872</v>
      </c>
      <c r="H455" s="56">
        <v>847001</v>
      </c>
      <c r="I455" s="56" t="s">
        <v>23</v>
      </c>
      <c r="J455" s="56">
        <v>200179</v>
      </c>
      <c r="N455" s="56" t="s">
        <v>2031</v>
      </c>
      <c r="O455" s="56">
        <v>4</v>
      </c>
      <c r="R455" s="56" t="s">
        <v>3201</v>
      </c>
      <c r="S455" s="56">
        <v>5</v>
      </c>
      <c r="T455" s="56">
        <v>16000</v>
      </c>
      <c r="U455" s="57">
        <v>80000</v>
      </c>
      <c r="V455" s="56" t="s">
        <v>2113</v>
      </c>
      <c r="W455" s="56" t="s">
        <v>2003</v>
      </c>
      <c r="X455" s="56">
        <v>72000</v>
      </c>
      <c r="Y455" s="56">
        <v>64000</v>
      </c>
      <c r="Z455" s="56">
        <v>56000</v>
      </c>
      <c r="AA455" s="56" t="s">
        <v>3202</v>
      </c>
      <c r="AB455" s="56" t="s">
        <v>3203</v>
      </c>
      <c r="AC455" s="56" t="s">
        <v>3204</v>
      </c>
      <c r="AD455" s="56">
        <v>40000</v>
      </c>
      <c r="AH455" s="56">
        <v>40000</v>
      </c>
      <c r="AP455" s="56">
        <v>80000</v>
      </c>
      <c r="AQ455" s="56" t="s">
        <v>2034</v>
      </c>
      <c r="AR455" s="56" t="s">
        <v>3205</v>
      </c>
      <c r="AT455" s="56">
        <v>8470445</v>
      </c>
    </row>
    <row r="456" spans="1:46" x14ac:dyDescent="0.35">
      <c r="A456" s="56" t="s">
        <v>954</v>
      </c>
      <c r="B456" s="56">
        <v>8470455</v>
      </c>
      <c r="C456" s="56" t="s">
        <v>1086</v>
      </c>
      <c r="D456" s="56">
        <v>425900</v>
      </c>
      <c r="E456" s="56" t="s">
        <v>40</v>
      </c>
      <c r="F456" s="56" t="str">
        <f t="shared" si="7"/>
        <v>847.8470455.1.425900.000000.847001.200179</v>
      </c>
      <c r="G456" s="56" t="s">
        <v>2872</v>
      </c>
      <c r="H456" s="56">
        <v>847001</v>
      </c>
      <c r="I456" s="56" t="s">
        <v>23</v>
      </c>
      <c r="J456" s="56">
        <v>200179</v>
      </c>
      <c r="N456" s="56" t="s">
        <v>2000</v>
      </c>
      <c r="O456" s="56">
        <v>1</v>
      </c>
      <c r="R456" s="56" t="s">
        <v>3206</v>
      </c>
      <c r="S456" s="56">
        <v>1</v>
      </c>
      <c r="T456" s="56">
        <v>15000</v>
      </c>
      <c r="U456" s="57">
        <v>15000</v>
      </c>
      <c r="V456" s="56" t="s">
        <v>2113</v>
      </c>
      <c r="W456" s="56" t="s">
        <v>2003</v>
      </c>
      <c r="X456" s="56">
        <v>13500</v>
      </c>
      <c r="Y456" s="56">
        <v>12000</v>
      </c>
      <c r="Z456" s="56">
        <v>10500</v>
      </c>
      <c r="AA456" s="56" t="s">
        <v>3207</v>
      </c>
      <c r="AB456" s="56" t="s">
        <v>3208</v>
      </c>
      <c r="AC456" s="56" t="s">
        <v>3209</v>
      </c>
      <c r="AD456" s="56">
        <v>15000</v>
      </c>
      <c r="AP456" s="56">
        <v>15000</v>
      </c>
      <c r="AQ456" s="56" t="s">
        <v>2029</v>
      </c>
      <c r="AR456" s="56" t="s">
        <v>3210</v>
      </c>
      <c r="AT456" s="56">
        <v>8470445</v>
      </c>
    </row>
    <row r="457" spans="1:46" x14ac:dyDescent="0.35">
      <c r="A457" s="56" t="s">
        <v>954</v>
      </c>
      <c r="B457" s="56">
        <v>8470445</v>
      </c>
      <c r="C457" s="56" t="s">
        <v>296</v>
      </c>
      <c r="D457" s="56">
        <v>426610</v>
      </c>
      <c r="E457" s="56" t="s">
        <v>43</v>
      </c>
      <c r="F457" s="56" t="str">
        <f t="shared" si="7"/>
        <v>847.8470445.1.426610.000000.847001.200179</v>
      </c>
      <c r="G457" s="56" t="s">
        <v>2872</v>
      </c>
      <c r="H457" s="56">
        <v>847001</v>
      </c>
      <c r="I457" s="56" t="s">
        <v>23</v>
      </c>
      <c r="J457" s="56">
        <v>200179</v>
      </c>
      <c r="K457" s="56">
        <v>0</v>
      </c>
      <c r="L457" s="56">
        <v>17625</v>
      </c>
      <c r="M457" s="56">
        <v>17625</v>
      </c>
      <c r="U457" s="57">
        <v>0</v>
      </c>
      <c r="X457" s="56">
        <v>0</v>
      </c>
      <c r="Y457" s="56">
        <v>0</v>
      </c>
      <c r="Z457" s="56">
        <v>0</v>
      </c>
      <c r="AP457" s="56">
        <v>0</v>
      </c>
      <c r="AT457" s="56">
        <v>8470445</v>
      </c>
    </row>
    <row r="458" spans="1:46" x14ac:dyDescent="0.35">
      <c r="A458" s="56" t="s">
        <v>954</v>
      </c>
      <c r="B458" s="56">
        <v>8470445</v>
      </c>
      <c r="C458" s="56" t="s">
        <v>296</v>
      </c>
      <c r="D458" s="56">
        <v>426610</v>
      </c>
      <c r="E458" s="56" t="s">
        <v>43</v>
      </c>
      <c r="F458" s="56" t="str">
        <f t="shared" si="7"/>
        <v>847.8470445.1.426610.000000.847001.200179</v>
      </c>
      <c r="G458" s="56" t="s">
        <v>2872</v>
      </c>
      <c r="H458" s="56">
        <v>847001</v>
      </c>
      <c r="I458" s="56" t="s">
        <v>23</v>
      </c>
      <c r="J458" s="56">
        <v>200179</v>
      </c>
      <c r="N458" s="56" t="s">
        <v>2031</v>
      </c>
      <c r="O458" s="56">
        <v>38</v>
      </c>
      <c r="R458" s="56" t="s">
        <v>3211</v>
      </c>
      <c r="S458" s="56">
        <v>1</v>
      </c>
      <c r="T458" s="56">
        <v>28000</v>
      </c>
      <c r="U458" s="57">
        <v>28000</v>
      </c>
      <c r="V458" s="56" t="s">
        <v>2002</v>
      </c>
      <c r="W458" s="56" t="s">
        <v>2003</v>
      </c>
      <c r="X458" s="56">
        <v>25200</v>
      </c>
      <c r="Y458" s="56">
        <v>22400</v>
      </c>
      <c r="Z458" s="56">
        <v>19600</v>
      </c>
      <c r="AA458" s="56" t="s">
        <v>3212</v>
      </c>
      <c r="AB458" s="56" t="s">
        <v>3212</v>
      </c>
      <c r="AC458" s="56" t="s">
        <v>3212</v>
      </c>
      <c r="AD458" s="56">
        <v>28000</v>
      </c>
      <c r="AP458" s="56">
        <v>28000</v>
      </c>
      <c r="AQ458" s="56" t="s">
        <v>2034</v>
      </c>
      <c r="AR458" s="56" t="s">
        <v>3213</v>
      </c>
      <c r="AS458" s="56" t="s">
        <v>3214</v>
      </c>
      <c r="AT458" s="56">
        <v>8470445</v>
      </c>
    </row>
    <row r="459" spans="1:46" x14ac:dyDescent="0.35">
      <c r="A459" s="56" t="s">
        <v>954</v>
      </c>
      <c r="B459" s="56">
        <v>8470445</v>
      </c>
      <c r="C459" s="56" t="s">
        <v>296</v>
      </c>
      <c r="D459" s="56">
        <v>426610</v>
      </c>
      <c r="E459" s="56" t="s">
        <v>43</v>
      </c>
      <c r="F459" s="56" t="str">
        <f t="shared" si="7"/>
        <v>847.8470445.1.426610.000000.847001.200179</v>
      </c>
      <c r="G459" s="56" t="s">
        <v>2872</v>
      </c>
      <c r="H459" s="56">
        <v>847001</v>
      </c>
      <c r="I459" s="56" t="s">
        <v>23</v>
      </c>
      <c r="J459" s="56">
        <v>200179</v>
      </c>
      <c r="N459" s="56" t="s">
        <v>2031</v>
      </c>
      <c r="O459" s="56">
        <v>38</v>
      </c>
      <c r="R459" s="56" t="s">
        <v>3215</v>
      </c>
      <c r="S459" s="56">
        <v>1</v>
      </c>
      <c r="T459" s="56">
        <v>9650</v>
      </c>
      <c r="U459" s="57">
        <v>9650</v>
      </c>
      <c r="V459" s="56" t="s">
        <v>2002</v>
      </c>
      <c r="W459" s="56" t="s">
        <v>2003</v>
      </c>
      <c r="X459" s="56">
        <v>8685</v>
      </c>
      <c r="Y459" s="56">
        <v>7720</v>
      </c>
      <c r="Z459" s="56">
        <v>6755</v>
      </c>
      <c r="AA459" s="56" t="s">
        <v>3212</v>
      </c>
      <c r="AB459" s="56" t="s">
        <v>3212</v>
      </c>
      <c r="AC459" s="56" t="s">
        <v>3212</v>
      </c>
      <c r="AD459" s="56">
        <v>9650</v>
      </c>
      <c r="AP459" s="56">
        <v>9650</v>
      </c>
      <c r="AQ459" s="56" t="s">
        <v>2034</v>
      </c>
      <c r="AR459" s="56" t="s">
        <v>3216</v>
      </c>
      <c r="AS459" s="56" t="s">
        <v>3217</v>
      </c>
      <c r="AT459" s="56">
        <v>8470445</v>
      </c>
    </row>
    <row r="460" spans="1:46" x14ac:dyDescent="0.35">
      <c r="A460" s="56" t="s">
        <v>954</v>
      </c>
      <c r="B460" s="56">
        <v>8470455</v>
      </c>
      <c r="C460" s="56" t="s">
        <v>1086</v>
      </c>
      <c r="D460" s="56">
        <v>426610</v>
      </c>
      <c r="E460" s="56" t="s">
        <v>43</v>
      </c>
      <c r="F460" s="56" t="str">
        <f t="shared" si="7"/>
        <v>847.8470455.1.426610.000000.847001.200179</v>
      </c>
      <c r="G460" s="56" t="s">
        <v>2872</v>
      </c>
      <c r="H460" s="56">
        <v>847001</v>
      </c>
      <c r="I460" s="56" t="s">
        <v>23</v>
      </c>
      <c r="J460" s="56">
        <v>200179</v>
      </c>
      <c r="N460" s="56" t="s">
        <v>2031</v>
      </c>
      <c r="O460" s="56">
        <v>4</v>
      </c>
      <c r="R460" s="56" t="s">
        <v>3218</v>
      </c>
      <c r="S460" s="56">
        <v>5</v>
      </c>
      <c r="T460" s="56">
        <v>10000</v>
      </c>
      <c r="U460" s="57">
        <v>50000</v>
      </c>
      <c r="V460" s="56" t="s">
        <v>2113</v>
      </c>
      <c r="W460" s="56" t="s">
        <v>2003</v>
      </c>
      <c r="X460" s="56">
        <v>45000</v>
      </c>
      <c r="Y460" s="56">
        <v>40000</v>
      </c>
      <c r="Z460" s="56">
        <v>35000</v>
      </c>
      <c r="AA460" s="56" t="s">
        <v>3219</v>
      </c>
      <c r="AB460" s="56" t="s">
        <v>3220</v>
      </c>
      <c r="AC460" s="56" t="s">
        <v>3221</v>
      </c>
      <c r="AD460" s="56">
        <v>50000</v>
      </c>
      <c r="AP460" s="56">
        <v>50000</v>
      </c>
      <c r="AQ460" s="56" t="s">
        <v>2034</v>
      </c>
      <c r="AR460" s="56" t="s">
        <v>3222</v>
      </c>
      <c r="AT460" s="56">
        <v>8470445</v>
      </c>
    </row>
    <row r="461" spans="1:46" x14ac:dyDescent="0.35">
      <c r="A461" s="56" t="s">
        <v>954</v>
      </c>
      <c r="B461" s="56">
        <v>8470455</v>
      </c>
      <c r="C461" s="56" t="s">
        <v>1086</v>
      </c>
      <c r="D461" s="56">
        <v>427200</v>
      </c>
      <c r="E461" s="56" t="s">
        <v>89</v>
      </c>
      <c r="F461" s="56" t="str">
        <f t="shared" si="7"/>
        <v>847.8470455.1.427200.000000.847001.200179</v>
      </c>
      <c r="G461" s="56" t="s">
        <v>2872</v>
      </c>
      <c r="H461" s="56">
        <v>847001</v>
      </c>
      <c r="I461" s="56" t="s">
        <v>23</v>
      </c>
      <c r="J461" s="56">
        <v>200179</v>
      </c>
      <c r="U461" s="57">
        <v>0</v>
      </c>
      <c r="X461" s="56">
        <v>0</v>
      </c>
      <c r="Y461" s="56">
        <v>0</v>
      </c>
      <c r="Z461" s="56">
        <v>0</v>
      </c>
      <c r="AP461" s="56">
        <v>0</v>
      </c>
      <c r="AT461" s="56">
        <v>8470445</v>
      </c>
    </row>
    <row r="462" spans="1:46" x14ac:dyDescent="0.35">
      <c r="A462" s="56" t="s">
        <v>954</v>
      </c>
      <c r="B462" s="56">
        <v>8470455</v>
      </c>
      <c r="C462" s="56" t="s">
        <v>1086</v>
      </c>
      <c r="D462" s="56">
        <v>427900</v>
      </c>
      <c r="E462" s="56" t="s">
        <v>49</v>
      </c>
      <c r="F462" s="56" t="str">
        <f t="shared" si="7"/>
        <v>847.8470455.1.427900.000000.847001.200179</v>
      </c>
      <c r="G462" s="56" t="s">
        <v>2872</v>
      </c>
      <c r="H462" s="56">
        <v>847001</v>
      </c>
      <c r="I462" s="56" t="s">
        <v>23</v>
      </c>
      <c r="J462" s="56">
        <v>200179</v>
      </c>
      <c r="U462" s="57">
        <v>0</v>
      </c>
      <c r="X462" s="56">
        <v>0</v>
      </c>
      <c r="Y462" s="56">
        <v>0</v>
      </c>
      <c r="Z462" s="56">
        <v>0</v>
      </c>
      <c r="AP462" s="56">
        <v>0</v>
      </c>
      <c r="AT462" s="56">
        <v>8470445</v>
      </c>
    </row>
    <row r="463" spans="1:46" x14ac:dyDescent="0.35">
      <c r="A463" s="56" t="s">
        <v>954</v>
      </c>
      <c r="B463" s="56">
        <v>8470455</v>
      </c>
      <c r="C463" s="56" t="s">
        <v>1086</v>
      </c>
      <c r="D463" s="56">
        <v>428090</v>
      </c>
      <c r="E463" s="56" t="s">
        <v>52</v>
      </c>
      <c r="F463" s="56" t="str">
        <f t="shared" si="7"/>
        <v>847.8470455.1.428090.000000.847001.200179</v>
      </c>
      <c r="G463" s="56" t="s">
        <v>2872</v>
      </c>
      <c r="H463" s="56">
        <v>847001</v>
      </c>
      <c r="I463" s="56" t="s">
        <v>23</v>
      </c>
      <c r="J463" s="56">
        <v>200179</v>
      </c>
      <c r="N463" s="56" t="s">
        <v>2000</v>
      </c>
      <c r="O463" s="56">
        <v>1</v>
      </c>
      <c r="R463" s="56" t="s">
        <v>3206</v>
      </c>
      <c r="S463" s="56">
        <v>1</v>
      </c>
      <c r="T463" s="56">
        <v>50000</v>
      </c>
      <c r="U463" s="57">
        <v>50000</v>
      </c>
      <c r="V463" s="56" t="s">
        <v>2113</v>
      </c>
      <c r="W463" s="56" t="s">
        <v>2003</v>
      </c>
      <c r="X463" s="56">
        <v>45000</v>
      </c>
      <c r="Y463" s="56">
        <v>40000</v>
      </c>
      <c r="Z463" s="56">
        <v>35000</v>
      </c>
      <c r="AA463" s="56" t="s">
        <v>3207</v>
      </c>
      <c r="AB463" s="56" t="s">
        <v>3208</v>
      </c>
      <c r="AC463" s="56" t="s">
        <v>3209</v>
      </c>
      <c r="AD463" s="56">
        <v>25000</v>
      </c>
      <c r="AH463" s="56">
        <v>25000</v>
      </c>
      <c r="AP463" s="56" t="s">
        <v>3223</v>
      </c>
      <c r="AQ463" s="56" t="s">
        <v>2029</v>
      </c>
      <c r="AR463" s="56" t="s">
        <v>3210</v>
      </c>
      <c r="AT463" s="56">
        <v>8470445</v>
      </c>
    </row>
    <row r="464" spans="1:46" x14ac:dyDescent="0.35">
      <c r="A464" s="56" t="s">
        <v>954</v>
      </c>
      <c r="B464" s="56">
        <v>8470455</v>
      </c>
      <c r="C464" s="56" t="s">
        <v>1086</v>
      </c>
      <c r="D464" s="56">
        <v>428640</v>
      </c>
      <c r="E464" s="56" t="s">
        <v>55</v>
      </c>
      <c r="F464" s="56" t="str">
        <f t="shared" si="7"/>
        <v>847.8470455.1.428640.000000.847001.200179</v>
      </c>
      <c r="G464" s="56" t="s">
        <v>2872</v>
      </c>
      <c r="H464" s="56">
        <v>847001</v>
      </c>
      <c r="I464" s="56" t="s">
        <v>23</v>
      </c>
      <c r="J464" s="56">
        <v>200179</v>
      </c>
      <c r="N464" s="56" t="s">
        <v>2084</v>
      </c>
      <c r="O464" s="56">
        <v>21</v>
      </c>
      <c r="R464" s="56" t="s">
        <v>3224</v>
      </c>
      <c r="S464" s="56">
        <v>1</v>
      </c>
      <c r="T464" s="57">
        <v>5000</v>
      </c>
      <c r="U464" s="57">
        <v>5000</v>
      </c>
      <c r="V464" s="56" t="s">
        <v>2113</v>
      </c>
      <c r="W464" s="56" t="s">
        <v>2003</v>
      </c>
      <c r="X464" s="56">
        <v>4500</v>
      </c>
      <c r="Y464" s="56">
        <v>4000</v>
      </c>
      <c r="Z464" s="56">
        <v>3500</v>
      </c>
      <c r="AA464" s="56" t="s">
        <v>3189</v>
      </c>
      <c r="AB464" s="56" t="s">
        <v>3190</v>
      </c>
      <c r="AC464" s="56" t="s">
        <v>3191</v>
      </c>
      <c r="AD464" s="56">
        <v>5000</v>
      </c>
      <c r="AP464" s="56">
        <v>5000</v>
      </c>
      <c r="AQ464" s="56" t="s">
        <v>2075</v>
      </c>
      <c r="AR464" s="56" t="s">
        <v>3192</v>
      </c>
      <c r="AT464" s="56">
        <v>8470445</v>
      </c>
    </row>
    <row r="465" spans="1:46" x14ac:dyDescent="0.35">
      <c r="A465" s="56" t="s">
        <v>954</v>
      </c>
      <c r="B465" s="56">
        <v>8470455</v>
      </c>
      <c r="C465" s="56" t="s">
        <v>1086</v>
      </c>
      <c r="D465" s="56">
        <v>432209</v>
      </c>
      <c r="E465" s="56" t="s">
        <v>138</v>
      </c>
      <c r="F465" s="56" t="str">
        <f t="shared" si="7"/>
        <v>847.8470455.1.432209.000000.847001.200179</v>
      </c>
      <c r="G465" s="56" t="s">
        <v>2872</v>
      </c>
      <c r="H465" s="56">
        <v>847001</v>
      </c>
      <c r="I465" s="56" t="s">
        <v>23</v>
      </c>
      <c r="J465" s="56">
        <v>200179</v>
      </c>
      <c r="N465" s="56" t="s">
        <v>2000</v>
      </c>
      <c r="O465" s="56">
        <v>1</v>
      </c>
      <c r="R465" s="56" t="s">
        <v>3225</v>
      </c>
      <c r="S465" s="56">
        <v>5</v>
      </c>
      <c r="T465" s="56">
        <v>60000</v>
      </c>
      <c r="U465" s="57">
        <v>300000</v>
      </c>
      <c r="V465" s="56" t="s">
        <v>2113</v>
      </c>
      <c r="W465" s="56" t="s">
        <v>2003</v>
      </c>
      <c r="X465" s="56">
        <v>270000</v>
      </c>
      <c r="Y465" s="56">
        <v>240000</v>
      </c>
      <c r="Z465" s="56">
        <v>210000</v>
      </c>
      <c r="AA465" s="56" t="s">
        <v>3226</v>
      </c>
      <c r="AB465" s="56" t="s">
        <v>3227</v>
      </c>
      <c r="AC465" s="56" t="s">
        <v>3228</v>
      </c>
      <c r="AD465" s="56">
        <v>150000</v>
      </c>
      <c r="AH465" s="56">
        <v>150000</v>
      </c>
      <c r="AP465" s="56">
        <v>300000</v>
      </c>
      <c r="AQ465" s="56" t="s">
        <v>2007</v>
      </c>
      <c r="AR465" s="56" t="s">
        <v>3229</v>
      </c>
      <c r="AT465" s="56">
        <v>8470445</v>
      </c>
    </row>
    <row r="466" spans="1:46" x14ac:dyDescent="0.35">
      <c r="A466" s="56" t="s">
        <v>954</v>
      </c>
      <c r="B466" s="56">
        <v>8470445</v>
      </c>
      <c r="C466" s="56" t="s">
        <v>296</v>
      </c>
      <c r="D466" s="56">
        <v>435350</v>
      </c>
      <c r="E466" s="56" t="s">
        <v>144</v>
      </c>
      <c r="F466" s="56" t="str">
        <f t="shared" si="7"/>
        <v>847.8470445.1.435350.000000.847001.200179</v>
      </c>
      <c r="G466" s="56" t="s">
        <v>2872</v>
      </c>
      <c r="H466" s="56">
        <v>847001</v>
      </c>
      <c r="I466" s="56" t="s">
        <v>23</v>
      </c>
      <c r="J466" s="56">
        <v>200179</v>
      </c>
      <c r="L466" s="56">
        <v>0</v>
      </c>
      <c r="N466" s="56" t="s">
        <v>2031</v>
      </c>
      <c r="O466" s="56">
        <v>20</v>
      </c>
      <c r="R466" s="56" t="s">
        <v>3230</v>
      </c>
      <c r="S466" s="56">
        <v>80</v>
      </c>
      <c r="T466" s="56">
        <v>7500</v>
      </c>
      <c r="U466" s="57">
        <v>600000</v>
      </c>
      <c r="V466" s="56" t="s">
        <v>2002</v>
      </c>
      <c r="W466" s="56" t="s">
        <v>2003</v>
      </c>
      <c r="X466" s="56">
        <v>540000</v>
      </c>
      <c r="Y466" s="56">
        <v>480000</v>
      </c>
      <c r="Z466" s="56">
        <v>420000</v>
      </c>
      <c r="AA466" s="56" t="s">
        <v>3231</v>
      </c>
      <c r="AB466" s="56" t="s">
        <v>3232</v>
      </c>
      <c r="AC466" s="56" t="s">
        <v>3233</v>
      </c>
      <c r="AD466" s="56">
        <v>200000</v>
      </c>
      <c r="AH466" s="56">
        <v>200000</v>
      </c>
      <c r="AL466" s="56">
        <v>200000</v>
      </c>
      <c r="AP466" s="56">
        <v>600000</v>
      </c>
      <c r="AQ466" s="56" t="s">
        <v>2034</v>
      </c>
      <c r="AR466" s="56" t="s">
        <v>2034</v>
      </c>
      <c r="AS466" s="56" t="s">
        <v>3234</v>
      </c>
      <c r="AT466" s="56">
        <v>8470445</v>
      </c>
    </row>
    <row r="467" spans="1:46" x14ac:dyDescent="0.35">
      <c r="A467" s="56" t="s">
        <v>954</v>
      </c>
      <c r="B467" s="56">
        <v>8470455</v>
      </c>
      <c r="C467" s="56" t="s">
        <v>1086</v>
      </c>
      <c r="D467" s="56">
        <v>435350</v>
      </c>
      <c r="E467" s="56" t="s">
        <v>144</v>
      </c>
      <c r="F467" s="56" t="str">
        <f t="shared" si="7"/>
        <v>847.8470455.1.435350.000000.847001.200179</v>
      </c>
      <c r="G467" s="56" t="s">
        <v>2872</v>
      </c>
      <c r="H467" s="56">
        <v>847001</v>
      </c>
      <c r="I467" s="56" t="s">
        <v>23</v>
      </c>
      <c r="J467" s="56">
        <v>200179</v>
      </c>
      <c r="N467" s="56" t="s">
        <v>2341</v>
      </c>
      <c r="O467" s="56">
        <v>10</v>
      </c>
      <c r="R467" s="56" t="s">
        <v>3230</v>
      </c>
      <c r="S467" s="56">
        <v>8</v>
      </c>
      <c r="T467" s="56">
        <v>10000</v>
      </c>
      <c r="U467" s="57">
        <v>80000</v>
      </c>
      <c r="V467" s="56" t="s">
        <v>2113</v>
      </c>
      <c r="W467" s="56" t="s">
        <v>2003</v>
      </c>
      <c r="X467" s="56">
        <v>72000</v>
      </c>
      <c r="Y467" s="56">
        <v>64000</v>
      </c>
      <c r="Z467" s="56">
        <v>56000</v>
      </c>
      <c r="AA467" s="56" t="s">
        <v>3235</v>
      </c>
      <c r="AB467" s="56" t="s">
        <v>3236</v>
      </c>
      <c r="AC467" s="56" t="s">
        <v>3237</v>
      </c>
      <c r="AD467" s="56">
        <v>40000</v>
      </c>
      <c r="AH467" s="56">
        <v>40000</v>
      </c>
      <c r="AP467" s="56">
        <v>80000</v>
      </c>
      <c r="AQ467" s="56" t="s">
        <v>2034</v>
      </c>
      <c r="AR467" s="56" t="s">
        <v>3238</v>
      </c>
      <c r="AT467" s="56">
        <v>8470445</v>
      </c>
    </row>
    <row r="468" spans="1:46" x14ac:dyDescent="0.35">
      <c r="A468" s="56" t="s">
        <v>954</v>
      </c>
      <c r="B468" s="56">
        <v>8470455</v>
      </c>
      <c r="C468" s="56" t="s">
        <v>1086</v>
      </c>
      <c r="D468" s="56">
        <v>435508</v>
      </c>
      <c r="E468" s="56" t="s">
        <v>147</v>
      </c>
      <c r="F468" s="56" t="str">
        <f t="shared" si="7"/>
        <v>847.8470455.1.435508.000000.847001.200179</v>
      </c>
      <c r="G468" s="56" t="s">
        <v>2872</v>
      </c>
      <c r="H468" s="56">
        <v>847001</v>
      </c>
      <c r="I468" s="56" t="s">
        <v>23</v>
      </c>
      <c r="J468" s="56">
        <v>200179</v>
      </c>
      <c r="N468" s="56" t="s">
        <v>2084</v>
      </c>
      <c r="O468" s="56">
        <v>21</v>
      </c>
      <c r="R468" s="56" t="s">
        <v>3239</v>
      </c>
      <c r="S468" s="56">
        <v>15</v>
      </c>
      <c r="T468" s="56">
        <v>45000</v>
      </c>
      <c r="U468" s="57">
        <v>675000</v>
      </c>
      <c r="V468" s="56" t="s">
        <v>2113</v>
      </c>
      <c r="W468" s="56" t="s">
        <v>2003</v>
      </c>
      <c r="X468" s="56">
        <v>607500</v>
      </c>
      <c r="Y468" s="56">
        <v>540000</v>
      </c>
      <c r="Z468" s="56">
        <v>472499.99999999994</v>
      </c>
      <c r="AA468" s="56" t="s">
        <v>3240</v>
      </c>
      <c r="AB468" s="56" t="s">
        <v>3241</v>
      </c>
      <c r="AC468" s="56" t="s">
        <v>3242</v>
      </c>
      <c r="AD468" s="56">
        <v>475000</v>
      </c>
      <c r="AH468" s="56">
        <v>200000</v>
      </c>
      <c r="AP468" s="56">
        <v>675000</v>
      </c>
      <c r="AQ468" s="56" t="s">
        <v>2007</v>
      </c>
      <c r="AR468" s="56" t="s">
        <v>3229</v>
      </c>
      <c r="AT468" s="56">
        <v>8470445</v>
      </c>
    </row>
    <row r="469" spans="1:46" x14ac:dyDescent="0.35">
      <c r="A469" s="56" t="s">
        <v>954</v>
      </c>
      <c r="B469" s="56">
        <v>8470455</v>
      </c>
      <c r="C469" s="56" t="s">
        <v>1086</v>
      </c>
      <c r="D469" s="56">
        <v>435508</v>
      </c>
      <c r="E469" s="56" t="s">
        <v>147</v>
      </c>
      <c r="F469" s="56" t="str">
        <f t="shared" si="7"/>
        <v>847.8470455.1.435508.000000.847001.200179</v>
      </c>
      <c r="G469" s="56" t="s">
        <v>2872</v>
      </c>
      <c r="H469" s="56">
        <v>847001</v>
      </c>
      <c r="I469" s="56" t="s">
        <v>23</v>
      </c>
      <c r="J469" s="56">
        <v>200179</v>
      </c>
      <c r="U469" s="57">
        <v>0</v>
      </c>
      <c r="X469" s="56">
        <v>0</v>
      </c>
      <c r="Y469" s="56">
        <v>0</v>
      </c>
      <c r="Z469" s="56">
        <v>0</v>
      </c>
      <c r="AP469" s="56">
        <v>0</v>
      </c>
      <c r="AT469" s="56">
        <v>8470445</v>
      </c>
    </row>
    <row r="470" spans="1:46" x14ac:dyDescent="0.35">
      <c r="A470" s="56" t="s">
        <v>954</v>
      </c>
      <c r="B470" s="56">
        <v>8470455</v>
      </c>
      <c r="C470" s="56" t="s">
        <v>1086</v>
      </c>
      <c r="D470" s="56">
        <v>435508</v>
      </c>
      <c r="E470" s="56" t="s">
        <v>147</v>
      </c>
      <c r="F470" s="56" t="str">
        <f t="shared" si="7"/>
        <v>847.8470455.1.435508.000000.847001.200179</v>
      </c>
      <c r="G470" s="56" t="s">
        <v>2872</v>
      </c>
      <c r="H470" s="56">
        <v>847001</v>
      </c>
      <c r="I470" s="56" t="s">
        <v>23</v>
      </c>
      <c r="J470" s="56">
        <v>200179</v>
      </c>
      <c r="U470" s="57">
        <v>0</v>
      </c>
      <c r="X470" s="56">
        <v>0</v>
      </c>
      <c r="Y470" s="56">
        <v>0</v>
      </c>
      <c r="Z470" s="56">
        <v>0</v>
      </c>
      <c r="AP470" s="56">
        <v>0</v>
      </c>
      <c r="AT470" s="56">
        <v>8470445</v>
      </c>
    </row>
    <row r="471" spans="1:46" x14ac:dyDescent="0.35">
      <c r="A471" s="56" t="s">
        <v>954</v>
      </c>
      <c r="B471" s="56">
        <v>8470455</v>
      </c>
      <c r="C471" s="56" t="s">
        <v>1086</v>
      </c>
      <c r="D471" s="56">
        <v>435519</v>
      </c>
      <c r="E471" s="56" t="s">
        <v>61</v>
      </c>
      <c r="F471" s="56" t="str">
        <f t="shared" si="7"/>
        <v>847.8470455.1.435519.000000.847001.200179</v>
      </c>
      <c r="G471" s="56" t="s">
        <v>2872</v>
      </c>
      <c r="H471" s="56">
        <v>847001</v>
      </c>
      <c r="I471" s="56" t="s">
        <v>23</v>
      </c>
      <c r="J471" s="56">
        <v>200179</v>
      </c>
      <c r="T471" s="56">
        <v>0</v>
      </c>
      <c r="X471" s="56">
        <v>0</v>
      </c>
      <c r="Y471" s="56">
        <v>0</v>
      </c>
      <c r="Z471" s="56">
        <v>0</v>
      </c>
      <c r="AP471" s="56">
        <v>0</v>
      </c>
      <c r="AT471" s="56">
        <v>8470445</v>
      </c>
    </row>
    <row r="472" spans="1:46" x14ac:dyDescent="0.35">
      <c r="A472" s="56" t="s">
        <v>954</v>
      </c>
      <c r="B472" s="56">
        <v>8470455</v>
      </c>
      <c r="C472" s="56" t="s">
        <v>1086</v>
      </c>
      <c r="D472" s="56">
        <v>436110</v>
      </c>
      <c r="E472" s="56" t="s">
        <v>64</v>
      </c>
      <c r="F472" s="56" t="str">
        <f t="shared" si="7"/>
        <v>847.8470455.1.436110.000000.847001.200179</v>
      </c>
      <c r="G472" s="56" t="s">
        <v>2872</v>
      </c>
      <c r="H472" s="56">
        <v>847001</v>
      </c>
      <c r="I472" s="56" t="s">
        <v>23</v>
      </c>
      <c r="J472" s="56">
        <v>200179</v>
      </c>
      <c r="N472" s="56" t="s">
        <v>2031</v>
      </c>
      <c r="O472" s="56">
        <v>4</v>
      </c>
      <c r="R472" s="56" t="s">
        <v>3243</v>
      </c>
      <c r="S472" s="56">
        <v>5</v>
      </c>
      <c r="T472" s="56">
        <v>1000</v>
      </c>
      <c r="U472" s="57">
        <v>5000</v>
      </c>
      <c r="V472" s="56" t="s">
        <v>2113</v>
      </c>
      <c r="W472" s="56" t="s">
        <v>2003</v>
      </c>
      <c r="X472" s="56">
        <v>4500</v>
      </c>
      <c r="Y472" s="56">
        <v>4000</v>
      </c>
      <c r="Z472" s="56">
        <v>3500</v>
      </c>
      <c r="AA472" s="56" t="s">
        <v>3244</v>
      </c>
      <c r="AB472" s="56" t="s">
        <v>3245</v>
      </c>
      <c r="AC472" s="56" t="s">
        <v>3246</v>
      </c>
      <c r="AD472" s="56">
        <v>5000</v>
      </c>
      <c r="AP472" s="56">
        <v>5000</v>
      </c>
      <c r="AQ472" s="56" t="s">
        <v>2034</v>
      </c>
      <c r="AR472" s="56" t="s">
        <v>3229</v>
      </c>
      <c r="AT472" s="56">
        <v>8470445</v>
      </c>
    </row>
    <row r="473" spans="1:46" x14ac:dyDescent="0.35">
      <c r="A473" s="56" t="s">
        <v>954</v>
      </c>
      <c r="B473" s="56">
        <v>8470455</v>
      </c>
      <c r="C473" s="56" t="s">
        <v>1086</v>
      </c>
      <c r="D473" s="56">
        <v>492316</v>
      </c>
      <c r="E473" s="56" t="s">
        <v>138</v>
      </c>
      <c r="F473" s="56" t="str">
        <f t="shared" si="7"/>
        <v>847.8470455.1.492316.000000.847001.300180</v>
      </c>
      <c r="G473" s="56" t="s">
        <v>2872</v>
      </c>
      <c r="H473" s="56">
        <v>847001</v>
      </c>
      <c r="I473" s="56" t="s">
        <v>863</v>
      </c>
      <c r="J473" s="56">
        <v>300180</v>
      </c>
      <c r="N473" s="56" t="s">
        <v>2031</v>
      </c>
      <c r="O473" s="56">
        <v>6</v>
      </c>
      <c r="R473" s="56" t="s">
        <v>3247</v>
      </c>
      <c r="S473" s="56">
        <v>2</v>
      </c>
      <c r="T473" s="56">
        <v>1275000</v>
      </c>
      <c r="U473" s="57">
        <v>2550000</v>
      </c>
      <c r="V473" s="56" t="s">
        <v>2113</v>
      </c>
      <c r="W473" s="56" t="s">
        <v>2003</v>
      </c>
      <c r="X473" s="56">
        <v>2295000</v>
      </c>
      <c r="Y473" s="56">
        <v>2040000</v>
      </c>
      <c r="Z473" s="56">
        <v>1785000</v>
      </c>
      <c r="AA473" s="56" t="s">
        <v>3240</v>
      </c>
      <c r="AB473" s="56" t="s">
        <v>3248</v>
      </c>
      <c r="AC473" s="56" t="s">
        <v>3249</v>
      </c>
      <c r="AD473" s="56">
        <v>2550000</v>
      </c>
      <c r="AP473" s="56">
        <v>2550000</v>
      </c>
      <c r="AQ473" s="56" t="s">
        <v>2034</v>
      </c>
      <c r="AR473" s="56" t="s">
        <v>3229</v>
      </c>
      <c r="AT473" s="56">
        <v>8470445</v>
      </c>
    </row>
    <row r="474" spans="1:46" x14ac:dyDescent="0.35">
      <c r="A474" s="130" t="s">
        <v>954</v>
      </c>
      <c r="B474" s="130">
        <v>8470450</v>
      </c>
      <c r="C474" s="130" t="s">
        <v>300</v>
      </c>
      <c r="D474" s="56">
        <v>425761</v>
      </c>
      <c r="E474" s="56" t="s">
        <v>288</v>
      </c>
      <c r="F474" s="56" t="str">
        <f t="shared" si="7"/>
        <v>847.8470450.1.425761.000000.847001.200179</v>
      </c>
      <c r="G474" s="56" t="s">
        <v>2872</v>
      </c>
      <c r="H474" s="56">
        <v>847001</v>
      </c>
      <c r="I474" s="56" t="s">
        <v>23</v>
      </c>
      <c r="J474" s="56">
        <v>200179</v>
      </c>
      <c r="N474" s="56" t="s">
        <v>2414</v>
      </c>
      <c r="O474" s="56">
        <v>20</v>
      </c>
      <c r="R474" s="56" t="s">
        <v>3250</v>
      </c>
      <c r="S474" s="56">
        <v>20</v>
      </c>
      <c r="T474" s="56">
        <v>1000</v>
      </c>
      <c r="U474" s="57">
        <v>20000</v>
      </c>
      <c r="V474" s="56" t="s">
        <v>2002</v>
      </c>
      <c r="W474" s="56" t="s">
        <v>2003</v>
      </c>
      <c r="X474" s="56">
        <v>18000</v>
      </c>
      <c r="Y474" s="56">
        <v>16000</v>
      </c>
      <c r="Z474" s="56">
        <v>14000</v>
      </c>
      <c r="AA474" s="56" t="s">
        <v>3251</v>
      </c>
      <c r="AB474" s="56" t="s">
        <v>3251</v>
      </c>
      <c r="AC474" s="56" t="s">
        <v>3251</v>
      </c>
      <c r="AE474" s="56">
        <v>4000</v>
      </c>
      <c r="AF474" s="56">
        <v>4000</v>
      </c>
      <c r="AG474" s="56">
        <v>4000</v>
      </c>
      <c r="AM474" s="56">
        <v>2000</v>
      </c>
      <c r="AN474" s="56">
        <v>4000</v>
      </c>
      <c r="AO474" s="56">
        <v>2000</v>
      </c>
      <c r="AP474" s="56">
        <v>20000</v>
      </c>
      <c r="AQ474" s="56" t="s">
        <v>2007</v>
      </c>
      <c r="AR474" s="56" t="s">
        <v>3252</v>
      </c>
      <c r="AS474" s="56" t="s">
        <v>3253</v>
      </c>
      <c r="AT474" s="56">
        <v>8470450</v>
      </c>
    </row>
    <row r="475" spans="1:46" x14ac:dyDescent="0.35">
      <c r="A475" s="56" t="s">
        <v>954</v>
      </c>
      <c r="B475" s="56">
        <v>8470450</v>
      </c>
      <c r="C475" s="56" t="s">
        <v>300</v>
      </c>
      <c r="D475" s="56">
        <v>425761</v>
      </c>
      <c r="E475" s="56" t="s">
        <v>288</v>
      </c>
      <c r="F475" s="56" t="str">
        <f t="shared" si="7"/>
        <v>847.8470450.1.425761.000000.847001.200179</v>
      </c>
      <c r="G475" s="56" t="s">
        <v>2872</v>
      </c>
      <c r="H475" s="56">
        <v>847001</v>
      </c>
      <c r="I475" s="56" t="s">
        <v>23</v>
      </c>
      <c r="J475" s="56">
        <v>200179</v>
      </c>
      <c r="K475" s="56">
        <v>69321.820000000007</v>
      </c>
      <c r="L475" s="56">
        <v>56922</v>
      </c>
      <c r="M475" s="56">
        <v>56922</v>
      </c>
      <c r="N475" s="56" t="s">
        <v>2414</v>
      </c>
      <c r="O475" s="56">
        <v>20</v>
      </c>
      <c r="R475" s="56" t="s">
        <v>3254</v>
      </c>
      <c r="S475" s="56">
        <v>20</v>
      </c>
      <c r="T475" s="56">
        <v>25000</v>
      </c>
      <c r="U475" s="57">
        <v>500000</v>
      </c>
      <c r="V475" s="56" t="s">
        <v>2002</v>
      </c>
      <c r="W475" s="56" t="s">
        <v>2003</v>
      </c>
      <c r="X475" s="56">
        <v>450000</v>
      </c>
      <c r="Y475" s="56">
        <v>400000</v>
      </c>
      <c r="Z475" s="56">
        <v>350000</v>
      </c>
      <c r="AA475" s="56" t="s">
        <v>3255</v>
      </c>
      <c r="AB475" s="56" t="s">
        <v>3256</v>
      </c>
      <c r="AC475" s="56" t="s">
        <v>3257</v>
      </c>
      <c r="AD475" s="56">
        <v>50000</v>
      </c>
      <c r="AE475" s="56">
        <v>50000</v>
      </c>
      <c r="AF475" s="56">
        <v>50000</v>
      </c>
      <c r="AG475" s="56">
        <v>50000</v>
      </c>
      <c r="AI475" s="56">
        <v>150000</v>
      </c>
      <c r="AM475" s="56">
        <v>50000</v>
      </c>
      <c r="AN475" s="56">
        <v>50000</v>
      </c>
      <c r="AO475" s="56">
        <v>50000</v>
      </c>
      <c r="AP475" s="56">
        <v>500000</v>
      </c>
      <c r="AQ475" s="56" t="s">
        <v>2007</v>
      </c>
      <c r="AR475" s="56" t="s">
        <v>3252</v>
      </c>
      <c r="AS475" s="56" t="s">
        <v>3253</v>
      </c>
      <c r="AT475" s="56">
        <v>8470450</v>
      </c>
    </row>
    <row r="476" spans="1:46" x14ac:dyDescent="0.35">
      <c r="A476" s="56" t="s">
        <v>954</v>
      </c>
      <c r="B476" s="56">
        <v>8470450</v>
      </c>
      <c r="C476" s="56" t="s">
        <v>300</v>
      </c>
      <c r="D476" s="56">
        <v>425770</v>
      </c>
      <c r="E476" s="56" t="s">
        <v>132</v>
      </c>
      <c r="F476" s="56" t="str">
        <f t="shared" si="7"/>
        <v>847.8470450.1.425770.000000.847001.200179</v>
      </c>
      <c r="G476" s="56" t="s">
        <v>2872</v>
      </c>
      <c r="H476" s="56">
        <v>847001</v>
      </c>
      <c r="I476" s="56" t="s">
        <v>23</v>
      </c>
      <c r="J476" s="56">
        <v>200179</v>
      </c>
      <c r="K476" s="56">
        <v>-5700</v>
      </c>
      <c r="L476" s="56">
        <v>0</v>
      </c>
      <c r="M476" s="56">
        <v>45000</v>
      </c>
      <c r="N476" s="56" t="s">
        <v>2167</v>
      </c>
      <c r="O476" s="56">
        <v>3</v>
      </c>
      <c r="R476" s="56" t="s">
        <v>3258</v>
      </c>
      <c r="S476" s="56">
        <v>12</v>
      </c>
      <c r="T476" s="56">
        <v>15000</v>
      </c>
      <c r="U476" s="56">
        <v>180000</v>
      </c>
      <c r="V476" s="56" t="s">
        <v>2002</v>
      </c>
      <c r="W476" s="56" t="s">
        <v>2003</v>
      </c>
      <c r="X476" s="56">
        <v>162000</v>
      </c>
      <c r="Y476" s="56">
        <v>144000</v>
      </c>
      <c r="Z476" s="56">
        <v>125999.99999999999</v>
      </c>
      <c r="AA476" s="56" t="s">
        <v>3259</v>
      </c>
      <c r="AB476" s="56" t="s">
        <v>3259</v>
      </c>
      <c r="AC476" s="56" t="s">
        <v>3259</v>
      </c>
      <c r="AD476" s="56">
        <v>180000</v>
      </c>
      <c r="AP476" s="56">
        <v>180000</v>
      </c>
      <c r="AQ476" s="56" t="s">
        <v>2034</v>
      </c>
      <c r="AR476" s="56" t="s">
        <v>3052</v>
      </c>
      <c r="AS476" s="56" t="s">
        <v>3260</v>
      </c>
      <c r="AT476" s="56">
        <v>8470450</v>
      </c>
    </row>
    <row r="477" spans="1:46" x14ac:dyDescent="0.35">
      <c r="A477" s="56" t="s">
        <v>954</v>
      </c>
      <c r="B477" s="56">
        <v>8470450</v>
      </c>
      <c r="C477" s="56" t="s">
        <v>300</v>
      </c>
      <c r="D477" s="56">
        <v>426610</v>
      </c>
      <c r="E477" s="56" t="s">
        <v>968</v>
      </c>
      <c r="F477" s="56" t="str">
        <f t="shared" si="7"/>
        <v>847.8470450.1.426610.000000.847001.200179</v>
      </c>
      <c r="G477" s="56" t="s">
        <v>2872</v>
      </c>
      <c r="H477" s="56">
        <v>847001</v>
      </c>
      <c r="I477" s="56" t="s">
        <v>23</v>
      </c>
      <c r="J477" s="56">
        <v>200179</v>
      </c>
      <c r="N477" s="56" t="s">
        <v>2414</v>
      </c>
      <c r="O477" s="56">
        <v>1</v>
      </c>
      <c r="R477" s="56" t="s">
        <v>3261</v>
      </c>
      <c r="S477" s="56">
        <v>1</v>
      </c>
      <c r="T477" s="56">
        <v>300000</v>
      </c>
      <c r="U477" s="56">
        <v>300000</v>
      </c>
      <c r="V477" s="56" t="s">
        <v>2002</v>
      </c>
      <c r="W477" s="56" t="s">
        <v>2122</v>
      </c>
      <c r="X477" s="56">
        <v>270000</v>
      </c>
      <c r="Y477" s="56">
        <v>240000</v>
      </c>
      <c r="Z477" s="56">
        <v>210000</v>
      </c>
      <c r="AA477" s="56" t="s">
        <v>3262</v>
      </c>
      <c r="AB477" s="56" t="s">
        <v>3262</v>
      </c>
      <c r="AC477" s="56" t="s">
        <v>3262</v>
      </c>
      <c r="AD477" s="56">
        <v>300000</v>
      </c>
      <c r="AP477" s="56">
        <v>300000</v>
      </c>
      <c r="AQ477" s="56" t="s">
        <v>2007</v>
      </c>
      <c r="AR477" s="56" t="s">
        <v>3263</v>
      </c>
      <c r="AS477" s="56" t="s">
        <v>3264</v>
      </c>
      <c r="AT477" s="56">
        <v>8470450</v>
      </c>
    </row>
    <row r="478" spans="1:46" x14ac:dyDescent="0.35">
      <c r="A478" s="56" t="s">
        <v>954</v>
      </c>
      <c r="B478" s="56">
        <v>8470450</v>
      </c>
      <c r="C478" s="56" t="s">
        <v>300</v>
      </c>
      <c r="D478" s="56">
        <v>426610</v>
      </c>
      <c r="E478" s="56" t="s">
        <v>968</v>
      </c>
      <c r="F478" s="56" t="str">
        <f t="shared" si="7"/>
        <v>847.8470450.1.426610.000000.847001.200179</v>
      </c>
      <c r="G478" s="56" t="s">
        <v>2872</v>
      </c>
      <c r="H478" s="56">
        <v>847001</v>
      </c>
      <c r="I478" s="56" t="s">
        <v>23</v>
      </c>
      <c r="J478" s="56">
        <v>200179</v>
      </c>
      <c r="N478" s="56" t="s">
        <v>2414</v>
      </c>
      <c r="O478" s="56">
        <v>1</v>
      </c>
      <c r="R478" s="56" t="s">
        <v>3265</v>
      </c>
      <c r="S478" s="56">
        <v>5</v>
      </c>
      <c r="T478" s="56">
        <v>2721</v>
      </c>
      <c r="U478" s="56">
        <v>13605</v>
      </c>
      <c r="V478" s="56" t="s">
        <v>2002</v>
      </c>
      <c r="W478" s="56" t="s">
        <v>2122</v>
      </c>
      <c r="X478" s="56">
        <v>12244.5</v>
      </c>
      <c r="Y478" s="56">
        <v>10884</v>
      </c>
      <c r="Z478" s="56">
        <v>9523.5</v>
      </c>
      <c r="AA478" s="56" t="s">
        <v>3262</v>
      </c>
      <c r="AB478" s="56" t="s">
        <v>3262</v>
      </c>
      <c r="AC478" s="56" t="s">
        <v>3262</v>
      </c>
      <c r="AE478" s="56">
        <v>13605</v>
      </c>
      <c r="AP478" s="56">
        <v>13605</v>
      </c>
      <c r="AQ478" s="56" t="s">
        <v>2007</v>
      </c>
      <c r="AR478" s="56" t="s">
        <v>3263</v>
      </c>
      <c r="AS478" s="56" t="s">
        <v>3266</v>
      </c>
      <c r="AT478" s="56">
        <v>8470450</v>
      </c>
    </row>
    <row r="479" spans="1:46" x14ac:dyDescent="0.35">
      <c r="A479" s="56" t="s">
        <v>954</v>
      </c>
      <c r="B479" s="56">
        <v>8470450</v>
      </c>
      <c r="C479" s="56" t="s">
        <v>300</v>
      </c>
      <c r="D479" s="56">
        <v>428090</v>
      </c>
      <c r="E479" s="56" t="s">
        <v>52</v>
      </c>
      <c r="F479" s="56" t="str">
        <f t="shared" si="7"/>
        <v>847.8470450.1.428090.000000.847001.200179</v>
      </c>
      <c r="G479" s="56" t="s">
        <v>2872</v>
      </c>
      <c r="H479" s="56">
        <v>847001</v>
      </c>
      <c r="I479" s="56" t="s">
        <v>23</v>
      </c>
      <c r="J479" s="56">
        <v>200179</v>
      </c>
      <c r="K479" s="56">
        <v>0</v>
      </c>
      <c r="L479" s="56">
        <v>0</v>
      </c>
      <c r="M479" s="56">
        <v>0</v>
      </c>
      <c r="N479" s="56" t="s">
        <v>3267</v>
      </c>
      <c r="O479" s="56">
        <v>1</v>
      </c>
      <c r="R479" s="56" t="s">
        <v>3268</v>
      </c>
      <c r="S479" s="56">
        <v>2</v>
      </c>
      <c r="T479" s="56">
        <v>15000</v>
      </c>
      <c r="U479" s="57">
        <v>30000</v>
      </c>
      <c r="V479" s="56" t="s">
        <v>2113</v>
      </c>
      <c r="W479" s="56" t="s">
        <v>2122</v>
      </c>
      <c r="X479" s="56">
        <v>27000</v>
      </c>
      <c r="Y479" s="56">
        <v>24000</v>
      </c>
      <c r="Z479" s="56">
        <v>21000</v>
      </c>
      <c r="AA479" s="56" t="s">
        <v>3269</v>
      </c>
      <c r="AB479" s="56" t="s">
        <v>3269</v>
      </c>
      <c r="AC479" s="56" t="s">
        <v>3269</v>
      </c>
      <c r="AG479" s="56">
        <v>15000</v>
      </c>
      <c r="AL479" s="56">
        <v>15000</v>
      </c>
      <c r="AP479" s="56">
        <v>30000</v>
      </c>
      <c r="AQ479" s="56" t="s">
        <v>2056</v>
      </c>
      <c r="AR479" s="56" t="s">
        <v>3270</v>
      </c>
      <c r="AS479" s="56" t="s">
        <v>3255</v>
      </c>
      <c r="AT479" s="56">
        <v>8470450</v>
      </c>
    </row>
    <row r="480" spans="1:46" x14ac:dyDescent="0.35">
      <c r="A480" s="56" t="s">
        <v>954</v>
      </c>
      <c r="B480" s="56">
        <v>8470450</v>
      </c>
      <c r="C480" s="56" t="s">
        <v>300</v>
      </c>
      <c r="D480" s="56">
        <v>432209</v>
      </c>
      <c r="E480" s="56" t="s">
        <v>138</v>
      </c>
      <c r="F480" s="56" t="str">
        <f t="shared" si="7"/>
        <v>847.8470450.1.432209.000000.847001.200179</v>
      </c>
      <c r="G480" s="56" t="s">
        <v>2872</v>
      </c>
      <c r="H480" s="56">
        <v>847001</v>
      </c>
      <c r="I480" s="56" t="s">
        <v>23</v>
      </c>
      <c r="J480" s="56">
        <v>200179</v>
      </c>
      <c r="K480" s="56">
        <v>228007.62</v>
      </c>
      <c r="L480" s="56">
        <v>129668</v>
      </c>
      <c r="M480" s="56">
        <v>62569.5</v>
      </c>
      <c r="N480" s="56" t="s">
        <v>2000</v>
      </c>
      <c r="O480" s="56">
        <v>1</v>
      </c>
      <c r="R480" s="56" t="s">
        <v>3271</v>
      </c>
      <c r="S480" s="56">
        <v>1</v>
      </c>
      <c r="T480" s="56">
        <v>62569.5</v>
      </c>
      <c r="U480" s="56">
        <v>62569.5</v>
      </c>
      <c r="V480" s="56" t="s">
        <v>2002</v>
      </c>
      <c r="W480" s="56" t="s">
        <v>2003</v>
      </c>
      <c r="X480" s="56">
        <v>56312.55</v>
      </c>
      <c r="Y480" s="56">
        <v>50055.600000000006</v>
      </c>
      <c r="Z480" s="56">
        <v>43798.649999999994</v>
      </c>
      <c r="AA480" s="56" t="s">
        <v>3272</v>
      </c>
      <c r="AB480" s="56" t="s">
        <v>3272</v>
      </c>
      <c r="AC480" s="56" t="s">
        <v>3272</v>
      </c>
      <c r="AD480" s="56">
        <v>62569.5</v>
      </c>
      <c r="AP480" s="56">
        <v>62569.5</v>
      </c>
      <c r="AQ480" s="56" t="s">
        <v>2050</v>
      </c>
      <c r="AR480" s="56" t="s">
        <v>3273</v>
      </c>
      <c r="AS480" s="56" t="s">
        <v>3274</v>
      </c>
      <c r="AT480" s="56">
        <v>8470450</v>
      </c>
    </row>
    <row r="481" spans="1:46" x14ac:dyDescent="0.35">
      <c r="A481" s="56" t="s">
        <v>954</v>
      </c>
      <c r="B481" s="56">
        <v>8470450</v>
      </c>
      <c r="C481" s="56" t="s">
        <v>300</v>
      </c>
      <c r="D481" s="56">
        <v>432209</v>
      </c>
      <c r="E481" s="56" t="s">
        <v>138</v>
      </c>
      <c r="F481" s="56" t="str">
        <f t="shared" si="7"/>
        <v>847.8470450.1.432209.000000.847001.200179</v>
      </c>
      <c r="G481" s="56" t="s">
        <v>2872</v>
      </c>
      <c r="H481" s="56">
        <v>847001</v>
      </c>
      <c r="I481" s="56" t="s">
        <v>23</v>
      </c>
      <c r="J481" s="56">
        <v>200179</v>
      </c>
      <c r="M481" s="56">
        <v>7500</v>
      </c>
      <c r="N481" s="56" t="s">
        <v>2000</v>
      </c>
      <c r="O481" s="56">
        <v>1</v>
      </c>
      <c r="R481" s="56" t="s">
        <v>3275</v>
      </c>
      <c r="S481" s="56">
        <v>60</v>
      </c>
      <c r="T481" s="56">
        <v>125</v>
      </c>
      <c r="U481" s="56">
        <v>7500</v>
      </c>
      <c r="V481" s="56" t="s">
        <v>2002</v>
      </c>
      <c r="W481" s="56" t="s">
        <v>2003</v>
      </c>
      <c r="X481" s="56">
        <v>6750</v>
      </c>
      <c r="Y481" s="56">
        <v>6000</v>
      </c>
      <c r="Z481" s="56">
        <v>5250</v>
      </c>
      <c r="AA481" s="56" t="s">
        <v>3276</v>
      </c>
      <c r="AB481" s="56" t="s">
        <v>3276</v>
      </c>
      <c r="AC481" s="56" t="s">
        <v>3276</v>
      </c>
      <c r="AD481" s="56">
        <v>625</v>
      </c>
      <c r="AE481" s="56">
        <v>625</v>
      </c>
      <c r="AF481" s="56">
        <v>625</v>
      </c>
      <c r="AG481" s="56">
        <v>625</v>
      </c>
      <c r="AH481" s="56">
        <v>625</v>
      </c>
      <c r="AI481" s="56">
        <v>625</v>
      </c>
      <c r="AJ481" s="56">
        <v>625</v>
      </c>
      <c r="AK481" s="56">
        <v>625</v>
      </c>
      <c r="AL481" s="56">
        <v>625</v>
      </c>
      <c r="AM481" s="56">
        <v>625</v>
      </c>
      <c r="AN481" s="56">
        <v>625</v>
      </c>
      <c r="AO481" s="56">
        <v>625</v>
      </c>
      <c r="AP481" s="56">
        <v>7500</v>
      </c>
      <c r="AQ481" s="56" t="s">
        <v>2050</v>
      </c>
      <c r="AR481" s="56" t="s">
        <v>3273</v>
      </c>
      <c r="AS481" s="56" t="s">
        <v>3274</v>
      </c>
      <c r="AT481" s="56">
        <v>8470450</v>
      </c>
    </row>
    <row r="482" spans="1:46" x14ac:dyDescent="0.35">
      <c r="A482" s="56" t="s">
        <v>954</v>
      </c>
      <c r="B482" s="56">
        <v>8470450</v>
      </c>
      <c r="C482" s="56" t="s">
        <v>300</v>
      </c>
      <c r="D482" s="56">
        <v>432209</v>
      </c>
      <c r="E482" s="56" t="s">
        <v>138</v>
      </c>
      <c r="F482" s="56" t="str">
        <f t="shared" si="7"/>
        <v>847.8470450.1.432209.000000.847001.200179</v>
      </c>
      <c r="G482" s="56" t="s">
        <v>2872</v>
      </c>
      <c r="H482" s="56">
        <v>847001</v>
      </c>
      <c r="I482" s="56" t="s">
        <v>23</v>
      </c>
      <c r="J482" s="56">
        <v>200179</v>
      </c>
      <c r="M482" s="56">
        <v>45462.9</v>
      </c>
      <c r="N482" s="56" t="s">
        <v>2000</v>
      </c>
      <c r="O482" s="56">
        <v>1</v>
      </c>
      <c r="R482" s="56" t="s">
        <v>3277</v>
      </c>
      <c r="S482" s="56">
        <v>1</v>
      </c>
      <c r="T482" s="56">
        <v>45462.9</v>
      </c>
      <c r="U482" s="56">
        <v>45462.9</v>
      </c>
      <c r="V482" s="56" t="s">
        <v>2002</v>
      </c>
      <c r="W482" s="56" t="s">
        <v>2003</v>
      </c>
      <c r="X482" s="56">
        <v>40916.61</v>
      </c>
      <c r="Y482" s="56">
        <v>36370.32</v>
      </c>
      <c r="Z482" s="56">
        <v>31824.03</v>
      </c>
      <c r="AA482" s="56" t="s">
        <v>3276</v>
      </c>
      <c r="AB482" s="56" t="s">
        <v>3276</v>
      </c>
      <c r="AC482" s="56" t="s">
        <v>3276</v>
      </c>
      <c r="AD482" s="56">
        <v>45462.9</v>
      </c>
      <c r="AP482" s="56">
        <v>45462.9</v>
      </c>
      <c r="AQ482" s="56" t="s">
        <v>2050</v>
      </c>
      <c r="AR482" s="56" t="s">
        <v>3273</v>
      </c>
      <c r="AS482" s="56" t="s">
        <v>3274</v>
      </c>
      <c r="AT482" s="56">
        <v>8470450</v>
      </c>
    </row>
    <row r="483" spans="1:46" x14ac:dyDescent="0.35">
      <c r="A483" s="56" t="s">
        <v>954</v>
      </c>
      <c r="B483" s="56">
        <v>8470450</v>
      </c>
      <c r="C483" s="56" t="s">
        <v>300</v>
      </c>
      <c r="D483" s="56">
        <v>432209</v>
      </c>
      <c r="E483" s="56" t="s">
        <v>138</v>
      </c>
      <c r="F483" s="56" t="str">
        <f t="shared" si="7"/>
        <v>847.8470450.1.432209.000000.847001.200179</v>
      </c>
      <c r="G483" s="56" t="s">
        <v>2872</v>
      </c>
      <c r="H483" s="56">
        <v>847001</v>
      </c>
      <c r="I483" s="56" t="s">
        <v>23</v>
      </c>
      <c r="J483" s="56">
        <v>200179</v>
      </c>
      <c r="M483" s="56">
        <v>2625</v>
      </c>
      <c r="N483" s="56" t="s">
        <v>2000</v>
      </c>
      <c r="O483" s="56">
        <v>1</v>
      </c>
      <c r="R483" s="56" t="s">
        <v>3278</v>
      </c>
      <c r="S483" s="56">
        <v>1</v>
      </c>
      <c r="T483" s="56">
        <v>2625</v>
      </c>
      <c r="U483" s="56">
        <v>2625</v>
      </c>
      <c r="V483" s="56" t="s">
        <v>2002</v>
      </c>
      <c r="X483" s="56">
        <v>2362.5</v>
      </c>
      <c r="Y483" s="56">
        <v>2100</v>
      </c>
      <c r="Z483" s="56">
        <v>1837.4999999999998</v>
      </c>
      <c r="AA483" s="56" t="s">
        <v>3276</v>
      </c>
      <c r="AB483" s="56" t="s">
        <v>3276</v>
      </c>
      <c r="AC483" s="56" t="s">
        <v>3276</v>
      </c>
      <c r="AD483" s="56">
        <v>2625</v>
      </c>
      <c r="AP483" s="56">
        <v>2625</v>
      </c>
      <c r="AQ483" s="56" t="s">
        <v>2050</v>
      </c>
      <c r="AR483" s="56" t="s">
        <v>3273</v>
      </c>
      <c r="AS483" s="56" t="s">
        <v>3274</v>
      </c>
      <c r="AT483" s="56">
        <v>8470450</v>
      </c>
    </row>
    <row r="484" spans="1:46" x14ac:dyDescent="0.35">
      <c r="A484" s="56" t="s">
        <v>954</v>
      </c>
      <c r="B484" s="56">
        <v>8470450</v>
      </c>
      <c r="C484" s="56" t="s">
        <v>300</v>
      </c>
      <c r="D484" s="56">
        <v>435350</v>
      </c>
      <c r="E484" s="56" t="s">
        <v>144</v>
      </c>
      <c r="F484" s="56" t="str">
        <f t="shared" si="7"/>
        <v>847.8470450.1.435350.000000.847001.200179</v>
      </c>
      <c r="G484" s="56" t="s">
        <v>2872</v>
      </c>
      <c r="H484" s="56">
        <v>847001</v>
      </c>
      <c r="I484" s="56" t="s">
        <v>23</v>
      </c>
      <c r="J484" s="56">
        <v>200179</v>
      </c>
      <c r="K484" s="56">
        <v>0</v>
      </c>
      <c r="L484" s="56">
        <v>20000</v>
      </c>
      <c r="M484" s="56">
        <v>20000</v>
      </c>
      <c r="N484" s="56" t="s">
        <v>2341</v>
      </c>
      <c r="O484" s="56">
        <v>1</v>
      </c>
      <c r="R484" s="56" t="s">
        <v>3279</v>
      </c>
      <c r="S484" s="56">
        <v>10</v>
      </c>
      <c r="T484" s="56">
        <v>4000</v>
      </c>
      <c r="U484" s="57">
        <v>40000</v>
      </c>
      <c r="V484" s="56" t="s">
        <v>2002</v>
      </c>
      <c r="W484" s="56" t="s">
        <v>2003</v>
      </c>
      <c r="X484" s="56">
        <v>36000</v>
      </c>
      <c r="Y484" s="56">
        <v>32000</v>
      </c>
      <c r="Z484" s="56">
        <v>28000</v>
      </c>
      <c r="AA484" s="56" t="s">
        <v>3280</v>
      </c>
      <c r="AB484" s="56" t="s">
        <v>3280</v>
      </c>
      <c r="AC484" s="56" t="s">
        <v>3280</v>
      </c>
      <c r="AD484" s="56">
        <v>40000</v>
      </c>
      <c r="AP484" s="56">
        <v>40000</v>
      </c>
      <c r="AQ484" s="56" t="s">
        <v>2034</v>
      </c>
      <c r="AR484" s="56" t="s">
        <v>3052</v>
      </c>
      <c r="AS484" s="56" t="s">
        <v>3255</v>
      </c>
      <c r="AT484" s="56">
        <v>8470450</v>
      </c>
    </row>
    <row r="485" spans="1:46" x14ac:dyDescent="0.35">
      <c r="A485" s="56" t="s">
        <v>954</v>
      </c>
      <c r="B485" s="56">
        <v>8470450</v>
      </c>
      <c r="C485" s="56" t="s">
        <v>300</v>
      </c>
      <c r="D485" s="56">
        <v>435508</v>
      </c>
      <c r="E485" s="56" t="s">
        <v>147</v>
      </c>
      <c r="F485" s="56" t="str">
        <f t="shared" si="7"/>
        <v>847.8470450.1.435508.000000.847001.200179</v>
      </c>
      <c r="G485" s="56" t="s">
        <v>2872</v>
      </c>
      <c r="H485" s="56">
        <v>847001</v>
      </c>
      <c r="I485" s="56" t="s">
        <v>23</v>
      </c>
      <c r="J485" s="56">
        <v>200179</v>
      </c>
      <c r="K485" s="56">
        <v>-6793</v>
      </c>
      <c r="L485" s="56">
        <v>6447</v>
      </c>
      <c r="M485" s="56">
        <v>6447</v>
      </c>
      <c r="N485" s="56" t="s">
        <v>2000</v>
      </c>
      <c r="O485" s="56">
        <v>1</v>
      </c>
      <c r="R485" s="56" t="s">
        <v>3281</v>
      </c>
      <c r="S485" s="56">
        <v>1</v>
      </c>
      <c r="T485" s="56">
        <v>6500</v>
      </c>
      <c r="U485" s="56">
        <v>6500</v>
      </c>
      <c r="V485" s="56" t="s">
        <v>2002</v>
      </c>
      <c r="W485" s="56" t="s">
        <v>2003</v>
      </c>
      <c r="X485" s="56">
        <v>5850</v>
      </c>
      <c r="Y485" s="56">
        <v>5200</v>
      </c>
      <c r="Z485" s="56">
        <v>4550</v>
      </c>
      <c r="AA485" s="56" t="s">
        <v>3282</v>
      </c>
      <c r="AB485" s="56" t="s">
        <v>3282</v>
      </c>
      <c r="AC485" s="56" t="s">
        <v>3282</v>
      </c>
      <c r="AL485" s="56">
        <v>6500</v>
      </c>
      <c r="AP485" s="56">
        <v>6500</v>
      </c>
      <c r="AQ485" s="56" t="s">
        <v>2007</v>
      </c>
      <c r="AR485" s="56" t="s">
        <v>3283</v>
      </c>
      <c r="AS485" s="56" t="s">
        <v>3274</v>
      </c>
      <c r="AT485" s="56">
        <v>8470450</v>
      </c>
    </row>
    <row r="486" spans="1:46" x14ac:dyDescent="0.35">
      <c r="A486" s="56" t="s">
        <v>954</v>
      </c>
      <c r="B486" s="56">
        <v>8470450</v>
      </c>
      <c r="C486" s="56" t="s">
        <v>300</v>
      </c>
      <c r="D486" s="56">
        <v>492310</v>
      </c>
      <c r="E486" s="56" t="s">
        <v>871</v>
      </c>
      <c r="F486" s="56" t="str">
        <f t="shared" si="7"/>
        <v>847.8470450.1.492310.000000.847001.300180</v>
      </c>
      <c r="G486" s="56" t="s">
        <v>2872</v>
      </c>
      <c r="H486" s="56">
        <v>847001</v>
      </c>
      <c r="I486" s="56" t="s">
        <v>863</v>
      </c>
      <c r="J486" s="56">
        <v>300180</v>
      </c>
      <c r="K486" s="56">
        <v>0</v>
      </c>
      <c r="L486" s="56">
        <v>0</v>
      </c>
      <c r="M486" s="56">
        <v>0</v>
      </c>
      <c r="N486" s="56" t="s">
        <v>2414</v>
      </c>
      <c r="O486" s="56">
        <v>20</v>
      </c>
      <c r="R486" s="56" t="s">
        <v>3284</v>
      </c>
      <c r="S486" s="56">
        <v>20</v>
      </c>
      <c r="T486" s="56">
        <v>7910.69</v>
      </c>
      <c r="U486" s="56">
        <v>158213.79999999999</v>
      </c>
      <c r="V486" s="56" t="s">
        <v>2002</v>
      </c>
      <c r="W486" s="56" t="s">
        <v>2122</v>
      </c>
      <c r="X486" s="56">
        <v>142392.41999999998</v>
      </c>
      <c r="Y486" s="56">
        <v>126571.04</v>
      </c>
      <c r="Z486" s="56">
        <v>110749.65999999999</v>
      </c>
      <c r="AA486" s="56" t="s">
        <v>3285</v>
      </c>
      <c r="AB486" s="56" t="s">
        <v>3285</v>
      </c>
      <c r="AC486" s="56" t="s">
        <v>3285</v>
      </c>
      <c r="AE486" s="56">
        <v>158213.79999999999</v>
      </c>
      <c r="AP486" s="56">
        <v>158213.79999999999</v>
      </c>
      <c r="AQ486" s="56" t="s">
        <v>2007</v>
      </c>
      <c r="AR486" s="56" t="s">
        <v>3263</v>
      </c>
      <c r="AS486" s="56" t="s">
        <v>3286</v>
      </c>
      <c r="AT486" s="56">
        <v>8470450</v>
      </c>
    </row>
    <row r="487" spans="1:46" x14ac:dyDescent="0.35">
      <c r="A487" s="56" t="s">
        <v>954</v>
      </c>
      <c r="B487" s="56">
        <v>8470450</v>
      </c>
      <c r="C487" s="56" t="s">
        <v>300</v>
      </c>
      <c r="D487" s="56">
        <v>492310</v>
      </c>
      <c r="E487" s="56" t="s">
        <v>871</v>
      </c>
      <c r="F487" s="56" t="str">
        <f t="shared" si="7"/>
        <v>847.8470450.1.492310.000000.847001.300180</v>
      </c>
      <c r="G487" s="56" t="s">
        <v>2872</v>
      </c>
      <c r="H487" s="56">
        <v>847001</v>
      </c>
      <c r="I487" s="56" t="s">
        <v>863</v>
      </c>
      <c r="J487" s="56">
        <v>300180</v>
      </c>
      <c r="K487" s="56">
        <v>0</v>
      </c>
      <c r="L487" s="56">
        <v>0</v>
      </c>
      <c r="M487" s="56">
        <v>0</v>
      </c>
      <c r="N487" s="56" t="s">
        <v>2414</v>
      </c>
      <c r="O487" s="56">
        <v>3</v>
      </c>
      <c r="R487" s="56" t="s">
        <v>3287</v>
      </c>
      <c r="S487" s="56">
        <v>3</v>
      </c>
      <c r="T487" s="56">
        <v>8481</v>
      </c>
      <c r="U487" s="56">
        <v>25443</v>
      </c>
      <c r="V487" s="56" t="s">
        <v>2002</v>
      </c>
      <c r="W487" s="56" t="s">
        <v>2122</v>
      </c>
      <c r="X487" s="56">
        <v>22898.7</v>
      </c>
      <c r="Y487" s="56">
        <v>20354.400000000001</v>
      </c>
      <c r="Z487" s="56">
        <v>17810.099999999999</v>
      </c>
      <c r="AA487" s="56" t="s">
        <v>3262</v>
      </c>
      <c r="AB487" s="56" t="s">
        <v>3262</v>
      </c>
      <c r="AC487" s="56" t="s">
        <v>3262</v>
      </c>
      <c r="AD487" s="56">
        <v>25443</v>
      </c>
      <c r="AP487" s="56">
        <v>25443</v>
      </c>
      <c r="AQ487" s="56" t="s">
        <v>2007</v>
      </c>
      <c r="AR487" s="56" t="s">
        <v>3263</v>
      </c>
      <c r="AS487" s="56" t="s">
        <v>3288</v>
      </c>
      <c r="AT487" s="56">
        <v>8470450</v>
      </c>
    </row>
    <row r="488" spans="1:46" x14ac:dyDescent="0.35">
      <c r="A488" s="56" t="s">
        <v>954</v>
      </c>
      <c r="B488" s="56">
        <v>8470450</v>
      </c>
      <c r="C488" s="56" t="s">
        <v>300</v>
      </c>
      <c r="D488" s="56">
        <v>492316</v>
      </c>
      <c r="E488" s="56" t="s">
        <v>138</v>
      </c>
      <c r="F488" s="56" t="str">
        <f t="shared" si="7"/>
        <v>847.8470450.1.492316.000000.847001.300180</v>
      </c>
      <c r="G488" s="56" t="s">
        <v>2872</v>
      </c>
      <c r="H488" s="56">
        <v>847001</v>
      </c>
      <c r="I488" s="56" t="s">
        <v>863</v>
      </c>
      <c r="J488" s="56">
        <v>300180</v>
      </c>
      <c r="K488" s="56">
        <v>0</v>
      </c>
      <c r="L488" s="56">
        <v>0</v>
      </c>
      <c r="N488" s="56" t="s">
        <v>2414</v>
      </c>
      <c r="O488" s="56">
        <v>1</v>
      </c>
      <c r="R488" s="56" t="s">
        <v>3289</v>
      </c>
      <c r="S488" s="56">
        <v>1</v>
      </c>
      <c r="T488" s="56">
        <v>180600</v>
      </c>
      <c r="U488" s="56">
        <v>180600</v>
      </c>
      <c r="V488" s="56" t="s">
        <v>2002</v>
      </c>
      <c r="W488" s="56" t="s">
        <v>2122</v>
      </c>
      <c r="X488" s="56">
        <v>162540</v>
      </c>
      <c r="Y488" s="56">
        <v>144480</v>
      </c>
      <c r="Z488" s="56">
        <v>126419.99999999999</v>
      </c>
      <c r="AA488" s="56" t="s">
        <v>3290</v>
      </c>
      <c r="AB488" s="56" t="s">
        <v>3290</v>
      </c>
      <c r="AC488" s="56" t="s">
        <v>3290</v>
      </c>
      <c r="AE488" s="56">
        <v>180600</v>
      </c>
      <c r="AP488" s="56">
        <v>180600</v>
      </c>
      <c r="AQ488" s="56" t="s">
        <v>2034</v>
      </c>
      <c r="AR488" s="56" t="s">
        <v>3283</v>
      </c>
      <c r="AS488" s="56" t="s">
        <v>3291</v>
      </c>
      <c r="AT488" s="56">
        <v>8470450</v>
      </c>
    </row>
    <row r="489" spans="1:46" x14ac:dyDescent="0.35">
      <c r="A489" s="56" t="s">
        <v>954</v>
      </c>
      <c r="B489" s="56">
        <v>8470450</v>
      </c>
      <c r="C489" s="56" t="s">
        <v>300</v>
      </c>
      <c r="D489" s="56">
        <v>492316</v>
      </c>
      <c r="E489" s="56" t="s">
        <v>138</v>
      </c>
      <c r="F489" s="56" t="str">
        <f t="shared" si="7"/>
        <v>847.8470450.1.492316.000000.847001.300180</v>
      </c>
      <c r="G489" s="56" t="s">
        <v>2872</v>
      </c>
      <c r="H489" s="56">
        <v>847001</v>
      </c>
      <c r="I489" s="56" t="s">
        <v>863</v>
      </c>
      <c r="J489" s="56">
        <v>300180</v>
      </c>
      <c r="K489" s="56">
        <v>0</v>
      </c>
      <c r="L489" s="56">
        <v>0</v>
      </c>
      <c r="N489" s="56" t="s">
        <v>2414</v>
      </c>
      <c r="O489" s="56">
        <v>1</v>
      </c>
      <c r="R489" s="56" t="s">
        <v>3292</v>
      </c>
      <c r="S489" s="56">
        <v>10</v>
      </c>
      <c r="T489" s="56">
        <v>3235</v>
      </c>
      <c r="U489" s="56">
        <v>32350</v>
      </c>
      <c r="V489" s="56" t="s">
        <v>2002</v>
      </c>
      <c r="W489" s="56" t="s">
        <v>2122</v>
      </c>
      <c r="X489" s="56">
        <v>29115</v>
      </c>
      <c r="Y489" s="56">
        <v>25880</v>
      </c>
      <c r="Z489" s="56">
        <v>22645</v>
      </c>
      <c r="AA489" s="56" t="s">
        <v>3290</v>
      </c>
      <c r="AB489" s="56" t="s">
        <v>3290</v>
      </c>
      <c r="AC489" s="56" t="s">
        <v>3290</v>
      </c>
      <c r="AE489" s="56">
        <v>32350</v>
      </c>
      <c r="AP489" s="56">
        <v>32350</v>
      </c>
      <c r="AQ489" s="56" t="s">
        <v>3288</v>
      </c>
      <c r="AR489" s="56" t="s">
        <v>3293</v>
      </c>
      <c r="AS489" s="56" t="s">
        <v>3294</v>
      </c>
      <c r="AT489" s="56">
        <v>8470450</v>
      </c>
    </row>
    <row r="490" spans="1:46" x14ac:dyDescent="0.35">
      <c r="A490" s="56" t="s">
        <v>955</v>
      </c>
      <c r="B490" s="56">
        <v>8470520</v>
      </c>
      <c r="C490" s="56" t="s">
        <v>307</v>
      </c>
      <c r="D490" s="56">
        <v>421600</v>
      </c>
      <c r="E490" s="56" t="s">
        <v>309</v>
      </c>
      <c r="F490" s="56" t="str">
        <f t="shared" si="7"/>
        <v>847.8470520.1.421600.000000.847001.200179</v>
      </c>
      <c r="G490" s="56" t="s">
        <v>21</v>
      </c>
      <c r="H490" s="56">
        <v>847001</v>
      </c>
      <c r="I490" s="56" t="s">
        <v>23</v>
      </c>
      <c r="J490" s="56">
        <v>200179</v>
      </c>
      <c r="K490" s="56">
        <v>330003.52</v>
      </c>
      <c r="L490" s="56">
        <v>0</v>
      </c>
      <c r="U490" s="57">
        <v>0</v>
      </c>
      <c r="X490" s="56">
        <v>0</v>
      </c>
      <c r="Y490" s="56">
        <v>0</v>
      </c>
      <c r="Z490" s="56">
        <v>0</v>
      </c>
      <c r="AP490" s="56">
        <v>0</v>
      </c>
      <c r="AT490" s="56">
        <v>8470520</v>
      </c>
    </row>
    <row r="491" spans="1:46" x14ac:dyDescent="0.35">
      <c r="A491" s="56" t="s">
        <v>955</v>
      </c>
      <c r="B491" s="56">
        <v>8470520</v>
      </c>
      <c r="C491" s="56" t="s">
        <v>307</v>
      </c>
      <c r="D491" s="56">
        <v>421600</v>
      </c>
      <c r="E491" s="56" t="s">
        <v>309</v>
      </c>
      <c r="F491" s="56" t="str">
        <f t="shared" si="7"/>
        <v>847.8470520.1.421600.000000.847001.200179</v>
      </c>
      <c r="G491" s="56" t="s">
        <v>21</v>
      </c>
      <c r="H491" s="56">
        <v>847001</v>
      </c>
      <c r="I491" s="56" t="s">
        <v>23</v>
      </c>
      <c r="J491" s="56">
        <v>200179</v>
      </c>
      <c r="K491" s="56">
        <v>1796400.86</v>
      </c>
      <c r="L491" s="56">
        <v>77973</v>
      </c>
      <c r="U491" s="57">
        <v>0</v>
      </c>
      <c r="X491" s="56">
        <v>0</v>
      </c>
      <c r="Y491" s="56">
        <v>0</v>
      </c>
      <c r="Z491" s="56">
        <v>0</v>
      </c>
      <c r="AP491" s="56">
        <v>0</v>
      </c>
      <c r="AT491" s="56">
        <v>8470520</v>
      </c>
    </row>
    <row r="492" spans="1:46" x14ac:dyDescent="0.35">
      <c r="A492" s="56" t="s">
        <v>955</v>
      </c>
      <c r="B492" s="56">
        <v>8470520</v>
      </c>
      <c r="C492" s="56" t="s">
        <v>307</v>
      </c>
      <c r="D492" s="56">
        <v>425510</v>
      </c>
      <c r="E492" s="56" t="s">
        <v>37</v>
      </c>
      <c r="F492" s="56" t="str">
        <f t="shared" si="7"/>
        <v>847.8470520.1.425510.000000.847001.200179</v>
      </c>
      <c r="G492" s="56" t="s">
        <v>21</v>
      </c>
      <c r="H492" s="56">
        <v>847001</v>
      </c>
      <c r="I492" s="56" t="s">
        <v>23</v>
      </c>
      <c r="J492" s="56">
        <v>200179</v>
      </c>
      <c r="K492" s="56">
        <v>21495.9</v>
      </c>
      <c r="L492" s="56">
        <v>24521</v>
      </c>
      <c r="M492" s="56">
        <v>24521</v>
      </c>
      <c r="N492" s="56" t="s">
        <v>2000</v>
      </c>
      <c r="O492" s="56">
        <v>1</v>
      </c>
      <c r="R492" s="56" t="s">
        <v>3295</v>
      </c>
      <c r="S492" s="56">
        <v>1</v>
      </c>
      <c r="T492" s="56">
        <v>24521</v>
      </c>
      <c r="U492" s="56">
        <v>24521</v>
      </c>
      <c r="V492" s="56" t="s">
        <v>2002</v>
      </c>
      <c r="W492" s="56" t="s">
        <v>2003</v>
      </c>
      <c r="X492" s="56">
        <v>22068.9</v>
      </c>
      <c r="Y492" s="56">
        <v>19616.8</v>
      </c>
      <c r="Z492" s="56">
        <v>17164.7</v>
      </c>
      <c r="AA492" s="56" t="s">
        <v>3296</v>
      </c>
      <c r="AB492" s="56" t="s">
        <v>3296</v>
      </c>
      <c r="AC492" s="56" t="s">
        <v>3296</v>
      </c>
      <c r="AF492" s="56">
        <v>4521</v>
      </c>
      <c r="AH492" s="56">
        <v>20000</v>
      </c>
      <c r="AP492" s="56">
        <v>24521</v>
      </c>
      <c r="AQ492" s="56" t="s">
        <v>2697</v>
      </c>
      <c r="AR492" s="56" t="s">
        <v>2697</v>
      </c>
      <c r="AS492" s="56" t="s">
        <v>3297</v>
      </c>
      <c r="AT492" s="56">
        <v>8470520</v>
      </c>
    </row>
    <row r="493" spans="1:46" x14ac:dyDescent="0.35">
      <c r="A493" s="56" t="s">
        <v>955</v>
      </c>
      <c r="B493" s="56">
        <v>8470520</v>
      </c>
      <c r="C493" s="56" t="s">
        <v>307</v>
      </c>
      <c r="D493" s="56">
        <v>425510</v>
      </c>
      <c r="E493" s="56" t="s">
        <v>37</v>
      </c>
      <c r="F493" s="56" t="str">
        <f t="shared" si="7"/>
        <v>847.8470520.1.425510.000000.847001.200179</v>
      </c>
      <c r="G493" s="56" t="s">
        <v>21</v>
      </c>
      <c r="H493" s="56">
        <v>847001</v>
      </c>
      <c r="I493" s="56" t="s">
        <v>23</v>
      </c>
      <c r="J493" s="56">
        <v>200179</v>
      </c>
      <c r="K493" s="56">
        <v>0</v>
      </c>
      <c r="L493" s="56">
        <v>4998</v>
      </c>
      <c r="M493" s="56">
        <v>4998</v>
      </c>
      <c r="N493" s="56" t="s">
        <v>2000</v>
      </c>
      <c r="O493" s="56">
        <v>1</v>
      </c>
      <c r="R493" s="56" t="s">
        <v>3298</v>
      </c>
      <c r="S493" s="56">
        <v>1</v>
      </c>
      <c r="T493" s="56">
        <v>4998</v>
      </c>
      <c r="U493" s="56">
        <v>4998</v>
      </c>
      <c r="V493" s="56" t="s">
        <v>2002</v>
      </c>
      <c r="W493" s="56" t="s">
        <v>2122</v>
      </c>
      <c r="X493" s="56">
        <v>4498.2</v>
      </c>
      <c r="Y493" s="56">
        <v>3998.4</v>
      </c>
      <c r="Z493" s="56">
        <v>3498.6</v>
      </c>
      <c r="AA493" s="56" t="s">
        <v>3299</v>
      </c>
      <c r="AB493" s="56" t="s">
        <v>3299</v>
      </c>
      <c r="AC493" s="56" t="s">
        <v>3299</v>
      </c>
      <c r="AF493" s="56">
        <v>4998</v>
      </c>
      <c r="AP493" s="56">
        <v>4998</v>
      </c>
      <c r="AQ493" s="56" t="s">
        <v>2697</v>
      </c>
      <c r="AR493" s="56" t="s">
        <v>2697</v>
      </c>
      <c r="AS493" s="56" t="s">
        <v>3300</v>
      </c>
      <c r="AT493" s="56">
        <v>8470520</v>
      </c>
    </row>
    <row r="494" spans="1:46" x14ac:dyDescent="0.35">
      <c r="A494" s="56" t="s">
        <v>955</v>
      </c>
      <c r="B494" s="56">
        <v>8470520</v>
      </c>
      <c r="C494" s="56" t="s">
        <v>307</v>
      </c>
      <c r="D494" s="56">
        <v>426100</v>
      </c>
      <c r="E494" s="56" t="s">
        <v>316</v>
      </c>
      <c r="F494" s="56" t="str">
        <f t="shared" si="7"/>
        <v>847.8470520.1.426100.000000.847001.200179</v>
      </c>
      <c r="G494" s="56" t="s">
        <v>21</v>
      </c>
      <c r="H494" s="56">
        <v>847001</v>
      </c>
      <c r="I494" s="56" t="s">
        <v>23</v>
      </c>
      <c r="J494" s="56">
        <v>200179</v>
      </c>
      <c r="K494" s="56">
        <v>0</v>
      </c>
      <c r="L494" s="56">
        <v>20000</v>
      </c>
      <c r="M494" s="56">
        <v>20000</v>
      </c>
      <c r="N494" s="56" t="s">
        <v>2000</v>
      </c>
      <c r="O494" s="56">
        <v>1</v>
      </c>
      <c r="R494" s="56" t="s">
        <v>3301</v>
      </c>
      <c r="S494" s="56">
        <v>1</v>
      </c>
      <c r="T494" s="56">
        <v>20000</v>
      </c>
      <c r="U494" s="57">
        <v>20000</v>
      </c>
      <c r="V494" s="56" t="s">
        <v>2002</v>
      </c>
      <c r="W494" s="56" t="s">
        <v>2003</v>
      </c>
      <c r="X494" s="56">
        <v>18000</v>
      </c>
      <c r="Y494" s="56">
        <v>16000</v>
      </c>
      <c r="Z494" s="56">
        <v>14000</v>
      </c>
      <c r="AA494" s="56" t="s">
        <v>3302</v>
      </c>
      <c r="AB494" s="56" t="s">
        <v>3302</v>
      </c>
      <c r="AC494" s="56" t="s">
        <v>3302</v>
      </c>
      <c r="AM494" s="56">
        <v>20000</v>
      </c>
      <c r="AP494" s="56">
        <v>20000</v>
      </c>
      <c r="AQ494" s="56" t="s">
        <v>2697</v>
      </c>
      <c r="AR494" s="56" t="s">
        <v>2697</v>
      </c>
      <c r="AT494" s="56">
        <v>8470520</v>
      </c>
    </row>
    <row r="495" spans="1:46" x14ac:dyDescent="0.35">
      <c r="A495" s="56" t="s">
        <v>955</v>
      </c>
      <c r="B495" s="56">
        <v>8470520</v>
      </c>
      <c r="C495" s="56" t="s">
        <v>307</v>
      </c>
      <c r="D495" s="56">
        <v>426610</v>
      </c>
      <c r="E495" s="56" t="s">
        <v>43</v>
      </c>
      <c r="F495" s="56" t="str">
        <f t="shared" si="7"/>
        <v>847.8470520.1.426610.000000.847001.200179</v>
      </c>
      <c r="G495" s="56" t="s">
        <v>21</v>
      </c>
      <c r="H495" s="56">
        <v>847001</v>
      </c>
      <c r="I495" s="56" t="s">
        <v>23</v>
      </c>
      <c r="J495" s="56">
        <v>200179</v>
      </c>
      <c r="K495" s="56">
        <v>-918.25</v>
      </c>
      <c r="L495" s="56">
        <v>212027</v>
      </c>
      <c r="U495" s="57">
        <v>0</v>
      </c>
      <c r="X495" s="56">
        <v>0</v>
      </c>
      <c r="Y495" s="56">
        <v>0</v>
      </c>
      <c r="Z495" s="56">
        <v>0</v>
      </c>
      <c r="AP495" s="56">
        <v>0</v>
      </c>
      <c r="AR495" s="56" t="s">
        <v>2697</v>
      </c>
      <c r="AT495" s="56">
        <v>8470520</v>
      </c>
    </row>
    <row r="496" spans="1:46" x14ac:dyDescent="0.35">
      <c r="A496" s="56" t="s">
        <v>955</v>
      </c>
      <c r="B496" s="56">
        <v>8470520</v>
      </c>
      <c r="C496" s="56" t="s">
        <v>307</v>
      </c>
      <c r="D496" s="56">
        <v>427710</v>
      </c>
      <c r="E496" s="56" t="s">
        <v>46</v>
      </c>
      <c r="F496" s="56" t="str">
        <f t="shared" si="7"/>
        <v>847.8470520.1.427710.000000.847001.200179</v>
      </c>
      <c r="G496" s="56" t="s">
        <v>21</v>
      </c>
      <c r="H496" s="56">
        <v>847001</v>
      </c>
      <c r="I496" s="56" t="s">
        <v>23</v>
      </c>
      <c r="J496" s="56">
        <v>200179</v>
      </c>
      <c r="K496" s="56">
        <v>42000</v>
      </c>
      <c r="L496" s="56">
        <v>42000</v>
      </c>
      <c r="M496" s="56">
        <v>42000</v>
      </c>
      <c r="U496" s="57">
        <v>0</v>
      </c>
      <c r="X496" s="56">
        <v>0</v>
      </c>
      <c r="Y496" s="56">
        <v>0</v>
      </c>
      <c r="Z496" s="56">
        <v>0</v>
      </c>
      <c r="AP496" s="56">
        <v>0</v>
      </c>
      <c r="AR496" s="56" t="s">
        <v>2697</v>
      </c>
      <c r="AT496" s="56">
        <v>8470520</v>
      </c>
    </row>
    <row r="497" spans="1:46" x14ac:dyDescent="0.35">
      <c r="A497" s="56" t="s">
        <v>955</v>
      </c>
      <c r="B497" s="56">
        <v>8470520</v>
      </c>
      <c r="C497" s="56" t="s">
        <v>307</v>
      </c>
      <c r="D497" s="56">
        <v>427710</v>
      </c>
      <c r="E497" s="56" t="s">
        <v>46</v>
      </c>
      <c r="F497" s="56" t="str">
        <f t="shared" si="7"/>
        <v>847.8470520.1.427710.000000.847001.200179</v>
      </c>
      <c r="G497" s="56" t="s">
        <v>21</v>
      </c>
      <c r="H497" s="56">
        <v>847001</v>
      </c>
      <c r="I497" s="56" t="s">
        <v>23</v>
      </c>
      <c r="J497" s="56">
        <v>200179</v>
      </c>
      <c r="N497" s="56" t="s">
        <v>2000</v>
      </c>
      <c r="O497" s="56">
        <v>1</v>
      </c>
      <c r="R497" s="56" t="s">
        <v>3303</v>
      </c>
      <c r="S497" s="56">
        <v>1</v>
      </c>
      <c r="T497" s="56">
        <v>5000</v>
      </c>
      <c r="U497" s="56">
        <v>5000</v>
      </c>
      <c r="V497" s="56" t="s">
        <v>2002</v>
      </c>
      <c r="W497" s="56" t="s">
        <v>2003</v>
      </c>
      <c r="X497" s="56">
        <v>4500</v>
      </c>
      <c r="Y497" s="56">
        <v>4000</v>
      </c>
      <c r="Z497" s="56">
        <v>3500</v>
      </c>
      <c r="AA497" s="56" t="s">
        <v>3304</v>
      </c>
      <c r="AB497" s="56" t="s">
        <v>3304</v>
      </c>
      <c r="AC497" s="56" t="s">
        <v>3304</v>
      </c>
      <c r="AI497" s="56">
        <v>5000</v>
      </c>
      <c r="AP497" s="56">
        <v>5000</v>
      </c>
      <c r="AQ497" s="56" t="s">
        <v>2697</v>
      </c>
      <c r="AR497" s="56" t="s">
        <v>2697</v>
      </c>
      <c r="AS497" s="56" t="s">
        <v>3305</v>
      </c>
      <c r="AT497" s="56">
        <v>8470520</v>
      </c>
    </row>
    <row r="498" spans="1:46" x14ac:dyDescent="0.35">
      <c r="A498" s="56" t="s">
        <v>955</v>
      </c>
      <c r="B498" s="56">
        <v>8470520</v>
      </c>
      <c r="C498" s="56" t="s">
        <v>307</v>
      </c>
      <c r="D498" s="56">
        <v>427710</v>
      </c>
      <c r="E498" s="56" t="s">
        <v>46</v>
      </c>
      <c r="F498" s="56" t="str">
        <f t="shared" si="7"/>
        <v>847.8470520.1.427710.000000.847001.200179</v>
      </c>
      <c r="G498" s="56" t="s">
        <v>21</v>
      </c>
      <c r="H498" s="56">
        <v>847001</v>
      </c>
      <c r="I498" s="56" t="s">
        <v>23</v>
      </c>
      <c r="J498" s="56">
        <v>200179</v>
      </c>
      <c r="N498" s="56" t="s">
        <v>2000</v>
      </c>
      <c r="O498" s="56">
        <v>1</v>
      </c>
      <c r="R498" s="56" t="s">
        <v>3306</v>
      </c>
      <c r="S498" s="56">
        <v>1</v>
      </c>
      <c r="T498" s="56">
        <v>20000</v>
      </c>
      <c r="U498" s="56">
        <v>20000</v>
      </c>
      <c r="V498" s="56" t="s">
        <v>2002</v>
      </c>
      <c r="W498" s="56" t="s">
        <v>2003</v>
      </c>
      <c r="X498" s="56">
        <v>18000</v>
      </c>
      <c r="Y498" s="56">
        <v>16000</v>
      </c>
      <c r="Z498" s="56">
        <v>14000</v>
      </c>
      <c r="AA498" s="56" t="s">
        <v>3307</v>
      </c>
      <c r="AB498" s="56" t="s">
        <v>3307</v>
      </c>
      <c r="AC498" s="56" t="s">
        <v>3307</v>
      </c>
      <c r="AF498" s="56">
        <v>20000</v>
      </c>
      <c r="AP498" s="56">
        <v>20000</v>
      </c>
      <c r="AQ498" s="56" t="s">
        <v>2697</v>
      </c>
      <c r="AR498" s="56" t="s">
        <v>2697</v>
      </c>
      <c r="AS498" s="56" t="s">
        <v>3308</v>
      </c>
      <c r="AT498" s="56">
        <v>8470520</v>
      </c>
    </row>
    <row r="499" spans="1:46" x14ac:dyDescent="0.35">
      <c r="A499" s="56" t="s">
        <v>955</v>
      </c>
      <c r="B499" s="56">
        <v>8470520</v>
      </c>
      <c r="C499" s="56" t="s">
        <v>307</v>
      </c>
      <c r="D499" s="56">
        <v>427710</v>
      </c>
      <c r="E499" s="56" t="s">
        <v>46</v>
      </c>
      <c r="F499" s="56" t="str">
        <f t="shared" si="7"/>
        <v>847.8470520.1.427710.000000.847001.200179</v>
      </c>
      <c r="G499" s="56" t="s">
        <v>21</v>
      </c>
      <c r="H499" s="56">
        <v>847001</v>
      </c>
      <c r="I499" s="56" t="s">
        <v>23</v>
      </c>
      <c r="J499" s="56">
        <v>200179</v>
      </c>
      <c r="N499" s="56" t="s">
        <v>2000</v>
      </c>
      <c r="O499" s="56">
        <v>1</v>
      </c>
      <c r="R499" s="56" t="s">
        <v>3309</v>
      </c>
      <c r="S499" s="56">
        <v>1</v>
      </c>
      <c r="T499" s="56">
        <v>17000</v>
      </c>
      <c r="U499" s="56">
        <v>17000</v>
      </c>
      <c r="V499" s="56" t="s">
        <v>2002</v>
      </c>
      <c r="W499" s="56" t="s">
        <v>2003</v>
      </c>
      <c r="X499" s="56">
        <v>15300</v>
      </c>
      <c r="Y499" s="56">
        <v>13600</v>
      </c>
      <c r="Z499" s="56">
        <v>11900</v>
      </c>
      <c r="AA499" s="56" t="s">
        <v>3307</v>
      </c>
      <c r="AB499" s="56" t="s">
        <v>3307</v>
      </c>
      <c r="AC499" s="56" t="s">
        <v>3307</v>
      </c>
      <c r="AF499" s="56">
        <v>17000</v>
      </c>
      <c r="AP499" s="56">
        <v>17000</v>
      </c>
      <c r="AQ499" s="56" t="s">
        <v>2697</v>
      </c>
      <c r="AR499" s="56" t="s">
        <v>2697</v>
      </c>
      <c r="AS499" s="56" t="s">
        <v>3310</v>
      </c>
      <c r="AT499" s="56">
        <v>8470520</v>
      </c>
    </row>
    <row r="500" spans="1:46" x14ac:dyDescent="0.35">
      <c r="A500" s="56" t="s">
        <v>955</v>
      </c>
      <c r="B500" s="56">
        <v>8470520</v>
      </c>
      <c r="C500" s="56" t="s">
        <v>307</v>
      </c>
      <c r="D500" s="56">
        <v>428200</v>
      </c>
      <c r="E500" s="56" t="s">
        <v>321</v>
      </c>
      <c r="F500" s="56" t="str">
        <f t="shared" si="7"/>
        <v>847.8470520.1.428200.000000.847001.200179</v>
      </c>
      <c r="G500" s="56" t="s">
        <v>21</v>
      </c>
      <c r="H500" s="56">
        <v>847001</v>
      </c>
      <c r="I500" s="56" t="s">
        <v>23</v>
      </c>
      <c r="J500" s="56">
        <v>200179</v>
      </c>
      <c r="K500" s="56">
        <v>509371.8</v>
      </c>
      <c r="L500" s="56">
        <v>395002</v>
      </c>
      <c r="M500" s="56">
        <v>395000</v>
      </c>
      <c r="U500" s="57">
        <v>0</v>
      </c>
      <c r="X500" s="56">
        <v>0</v>
      </c>
      <c r="Y500" s="56">
        <v>0</v>
      </c>
      <c r="Z500" s="56">
        <v>0</v>
      </c>
      <c r="AP500" s="56">
        <v>0</v>
      </c>
      <c r="AR500" s="56" t="s">
        <v>2697</v>
      </c>
      <c r="AT500" s="56">
        <v>8470520</v>
      </c>
    </row>
    <row r="501" spans="1:46" x14ac:dyDescent="0.35">
      <c r="A501" s="56" t="s">
        <v>955</v>
      </c>
      <c r="B501" s="56">
        <v>8470520</v>
      </c>
      <c r="C501" s="56" t="s">
        <v>307</v>
      </c>
      <c r="D501" s="56">
        <v>428200</v>
      </c>
      <c r="E501" s="56" t="s">
        <v>321</v>
      </c>
      <c r="F501" s="56" t="str">
        <f t="shared" si="7"/>
        <v>847.8470520.1.428200.000000.847001.200179</v>
      </c>
      <c r="G501" s="56" t="s">
        <v>21</v>
      </c>
      <c r="H501" s="56">
        <v>847001</v>
      </c>
      <c r="I501" s="56" t="s">
        <v>23</v>
      </c>
      <c r="J501" s="56">
        <v>200179</v>
      </c>
      <c r="N501" s="56" t="s">
        <v>2000</v>
      </c>
      <c r="O501" s="56">
        <v>1</v>
      </c>
      <c r="R501" s="56" t="s">
        <v>3311</v>
      </c>
      <c r="S501" s="56">
        <v>1</v>
      </c>
      <c r="T501" s="56">
        <v>90000</v>
      </c>
      <c r="U501" s="56">
        <v>90000</v>
      </c>
      <c r="V501" s="56" t="s">
        <v>2002</v>
      </c>
      <c r="W501" s="56" t="s">
        <v>2003</v>
      </c>
      <c r="X501" s="56">
        <v>81000</v>
      </c>
      <c r="Y501" s="56">
        <v>72000</v>
      </c>
      <c r="Z501" s="56">
        <v>62999.999999999993</v>
      </c>
      <c r="AA501" s="56" t="s">
        <v>3312</v>
      </c>
      <c r="AB501" s="56" t="s">
        <v>3312</v>
      </c>
      <c r="AC501" s="56" t="s">
        <v>3312</v>
      </c>
      <c r="AG501" s="56">
        <v>40000</v>
      </c>
      <c r="AJ501" s="56">
        <v>50000</v>
      </c>
      <c r="AP501" s="56">
        <v>90000</v>
      </c>
      <c r="AQ501" s="56" t="s">
        <v>2697</v>
      </c>
      <c r="AR501" s="56" t="s">
        <v>2697</v>
      </c>
      <c r="AS501" s="56" t="s">
        <v>3313</v>
      </c>
      <c r="AT501" s="56">
        <v>8470520</v>
      </c>
    </row>
    <row r="502" spans="1:46" x14ac:dyDescent="0.35">
      <c r="A502" s="56" t="s">
        <v>955</v>
      </c>
      <c r="B502" s="56">
        <v>8470520</v>
      </c>
      <c r="C502" s="56" t="s">
        <v>307</v>
      </c>
      <c r="D502" s="56">
        <v>428200</v>
      </c>
      <c r="E502" s="56" t="s">
        <v>321</v>
      </c>
      <c r="F502" s="56" t="str">
        <f t="shared" si="7"/>
        <v>847.8470520.1.428200.000000.847001.200179</v>
      </c>
      <c r="G502" s="56" t="s">
        <v>21</v>
      </c>
      <c r="H502" s="56">
        <v>847001</v>
      </c>
      <c r="I502" s="56" t="s">
        <v>23</v>
      </c>
      <c r="J502" s="56">
        <v>200179</v>
      </c>
      <c r="N502" s="56" t="s">
        <v>2000</v>
      </c>
      <c r="O502" s="56">
        <v>1</v>
      </c>
      <c r="R502" s="56" t="s">
        <v>3314</v>
      </c>
      <c r="S502" s="56">
        <v>1</v>
      </c>
      <c r="T502" s="56">
        <v>50000</v>
      </c>
      <c r="U502" s="56">
        <v>50000</v>
      </c>
      <c r="V502" s="56" t="s">
        <v>2002</v>
      </c>
      <c r="W502" s="56" t="s">
        <v>2003</v>
      </c>
      <c r="X502" s="56">
        <v>45000</v>
      </c>
      <c r="Y502" s="56">
        <v>40000</v>
      </c>
      <c r="Z502" s="56">
        <v>35000</v>
      </c>
      <c r="AA502" s="56" t="s">
        <v>3315</v>
      </c>
      <c r="AB502" s="56" t="s">
        <v>3315</v>
      </c>
      <c r="AC502" s="56" t="s">
        <v>3315</v>
      </c>
      <c r="AM502" s="56">
        <v>50000</v>
      </c>
      <c r="AP502" s="56">
        <v>50000</v>
      </c>
      <c r="AQ502" s="56" t="s">
        <v>2697</v>
      </c>
      <c r="AR502" s="56" t="s">
        <v>2697</v>
      </c>
      <c r="AS502" s="56" t="s">
        <v>3300</v>
      </c>
      <c r="AT502" s="56">
        <v>8470520</v>
      </c>
    </row>
    <row r="503" spans="1:46" x14ac:dyDescent="0.35">
      <c r="A503" s="56" t="s">
        <v>955</v>
      </c>
      <c r="B503" s="56">
        <v>8470520</v>
      </c>
      <c r="C503" s="56" t="s">
        <v>307</v>
      </c>
      <c r="D503" s="56">
        <v>428200</v>
      </c>
      <c r="E503" s="56" t="s">
        <v>321</v>
      </c>
      <c r="F503" s="56" t="str">
        <f t="shared" si="7"/>
        <v>847.8470520.1.428200.000000.847001.200179</v>
      </c>
      <c r="G503" s="56" t="s">
        <v>21</v>
      </c>
      <c r="H503" s="56">
        <v>847001</v>
      </c>
      <c r="I503" s="56" t="s">
        <v>23</v>
      </c>
      <c r="J503" s="56">
        <v>200179</v>
      </c>
      <c r="N503" s="56" t="s">
        <v>2000</v>
      </c>
      <c r="O503" s="56">
        <v>1</v>
      </c>
      <c r="R503" s="56" t="s">
        <v>3316</v>
      </c>
      <c r="S503" s="56">
        <v>1</v>
      </c>
      <c r="T503" s="56">
        <v>35000</v>
      </c>
      <c r="U503" s="56">
        <v>35000</v>
      </c>
      <c r="V503" s="56" t="s">
        <v>2002</v>
      </c>
      <c r="W503" s="56" t="s">
        <v>2003</v>
      </c>
      <c r="X503" s="56">
        <v>31500</v>
      </c>
      <c r="Y503" s="56">
        <v>28000</v>
      </c>
      <c r="Z503" s="56">
        <v>24500</v>
      </c>
      <c r="AA503" s="56" t="s">
        <v>3317</v>
      </c>
      <c r="AB503" s="56" t="s">
        <v>3317</v>
      </c>
      <c r="AC503" s="56" t="s">
        <v>3317</v>
      </c>
      <c r="AM503" s="56">
        <v>35000</v>
      </c>
      <c r="AP503" s="56">
        <v>35000</v>
      </c>
      <c r="AQ503" s="56" t="s">
        <v>2697</v>
      </c>
      <c r="AR503" s="56" t="s">
        <v>2697</v>
      </c>
      <c r="AS503" s="56" t="s">
        <v>3300</v>
      </c>
      <c r="AT503" s="56">
        <v>8470520</v>
      </c>
    </row>
    <row r="504" spans="1:46" x14ac:dyDescent="0.35">
      <c r="A504" s="56" t="s">
        <v>955</v>
      </c>
      <c r="B504" s="56">
        <v>8470520</v>
      </c>
      <c r="C504" s="56" t="s">
        <v>307</v>
      </c>
      <c r="D504" s="56">
        <v>428200</v>
      </c>
      <c r="E504" s="56" t="s">
        <v>321</v>
      </c>
      <c r="F504" s="56" t="str">
        <f t="shared" si="7"/>
        <v>847.8470520.1.428200.000000.847001.200179</v>
      </c>
      <c r="G504" s="56" t="s">
        <v>21</v>
      </c>
      <c r="H504" s="56">
        <v>847001</v>
      </c>
      <c r="I504" s="56" t="s">
        <v>23</v>
      </c>
      <c r="J504" s="56">
        <v>200179</v>
      </c>
      <c r="N504" s="56" t="s">
        <v>2000</v>
      </c>
      <c r="O504" s="56">
        <v>1</v>
      </c>
      <c r="R504" s="56" t="s">
        <v>3318</v>
      </c>
      <c r="S504" s="56">
        <v>1</v>
      </c>
      <c r="T504" s="56">
        <v>50000</v>
      </c>
      <c r="U504" s="56">
        <v>50000</v>
      </c>
      <c r="V504" s="56" t="s">
        <v>2002</v>
      </c>
      <c r="W504" s="56" t="s">
        <v>2003</v>
      </c>
      <c r="X504" s="56">
        <v>45000</v>
      </c>
      <c r="Y504" s="56">
        <v>40000</v>
      </c>
      <c r="Z504" s="56">
        <v>35000</v>
      </c>
      <c r="AA504" s="56" t="s">
        <v>3307</v>
      </c>
      <c r="AB504" s="56" t="s">
        <v>3307</v>
      </c>
      <c r="AC504" s="56" t="s">
        <v>3307</v>
      </c>
      <c r="AG504" s="56">
        <v>20000</v>
      </c>
      <c r="AJ504" s="56">
        <v>30000</v>
      </c>
      <c r="AP504" s="56">
        <v>50000</v>
      </c>
      <c r="AQ504" s="56" t="s">
        <v>2697</v>
      </c>
      <c r="AR504" s="56" t="s">
        <v>2697</v>
      </c>
      <c r="AS504" s="56" t="s">
        <v>3319</v>
      </c>
      <c r="AT504" s="56">
        <v>8470520</v>
      </c>
    </row>
    <row r="505" spans="1:46" x14ac:dyDescent="0.35">
      <c r="A505" s="56" t="s">
        <v>955</v>
      </c>
      <c r="B505" s="56">
        <v>8470520</v>
      </c>
      <c r="C505" s="56" t="s">
        <v>307</v>
      </c>
      <c r="D505" s="56">
        <v>428200</v>
      </c>
      <c r="E505" s="56" t="s">
        <v>321</v>
      </c>
      <c r="F505" s="56" t="str">
        <f t="shared" si="7"/>
        <v>847.8470520.1.428200.000000.847001.200179</v>
      </c>
      <c r="G505" s="56" t="s">
        <v>21</v>
      </c>
      <c r="H505" s="56">
        <v>847001</v>
      </c>
      <c r="I505" s="56" t="s">
        <v>23</v>
      </c>
      <c r="J505" s="56">
        <v>200179</v>
      </c>
      <c r="N505" s="56" t="s">
        <v>2000</v>
      </c>
      <c r="O505" s="56">
        <v>1</v>
      </c>
      <c r="R505" s="56" t="s">
        <v>3320</v>
      </c>
      <c r="S505" s="56">
        <v>1</v>
      </c>
      <c r="T505" s="56">
        <v>25000</v>
      </c>
      <c r="U505" s="56">
        <v>25000</v>
      </c>
      <c r="V505" s="56" t="s">
        <v>2002</v>
      </c>
      <c r="W505" s="56" t="s">
        <v>2003</v>
      </c>
      <c r="X505" s="56">
        <v>22500</v>
      </c>
      <c r="Y505" s="56">
        <v>20000</v>
      </c>
      <c r="Z505" s="56">
        <v>17500</v>
      </c>
      <c r="AA505" s="56" t="s">
        <v>3321</v>
      </c>
      <c r="AB505" s="56" t="s">
        <v>3321</v>
      </c>
      <c r="AC505" s="56" t="s">
        <v>3321</v>
      </c>
      <c r="AL505" s="56">
        <v>25000</v>
      </c>
      <c r="AP505" s="56">
        <v>25000</v>
      </c>
      <c r="AQ505" s="56" t="s">
        <v>2697</v>
      </c>
      <c r="AR505" s="56" t="s">
        <v>2697</v>
      </c>
      <c r="AS505" s="56" t="s">
        <v>3322</v>
      </c>
      <c r="AT505" s="56">
        <v>8470520</v>
      </c>
    </row>
    <row r="506" spans="1:46" x14ac:dyDescent="0.35">
      <c r="A506" s="56" t="s">
        <v>955</v>
      </c>
      <c r="B506" s="56">
        <v>8470520</v>
      </c>
      <c r="C506" s="56" t="s">
        <v>307</v>
      </c>
      <c r="D506" s="56">
        <v>428200</v>
      </c>
      <c r="E506" s="56" t="s">
        <v>321</v>
      </c>
      <c r="F506" s="56" t="str">
        <f t="shared" si="7"/>
        <v>847.8470520.1.428200.000000.847001.200179</v>
      </c>
      <c r="G506" s="56" t="s">
        <v>21</v>
      </c>
      <c r="H506" s="56">
        <v>847001</v>
      </c>
      <c r="I506" s="56" t="s">
        <v>23</v>
      </c>
      <c r="J506" s="56">
        <v>200179</v>
      </c>
      <c r="N506" s="56" t="s">
        <v>2000</v>
      </c>
      <c r="O506" s="56">
        <v>1</v>
      </c>
      <c r="R506" s="56" t="s">
        <v>3323</v>
      </c>
      <c r="S506" s="56">
        <v>1</v>
      </c>
      <c r="T506" s="56">
        <v>60000</v>
      </c>
      <c r="U506" s="56">
        <v>60000</v>
      </c>
      <c r="V506" s="56" t="s">
        <v>2002</v>
      </c>
      <c r="W506" s="56" t="s">
        <v>2003</v>
      </c>
      <c r="X506" s="56">
        <v>54000</v>
      </c>
      <c r="Y506" s="56">
        <v>48000</v>
      </c>
      <c r="Z506" s="56">
        <v>42000</v>
      </c>
      <c r="AA506" s="56" t="s">
        <v>3324</v>
      </c>
      <c r="AB506" s="56" t="s">
        <v>3324</v>
      </c>
      <c r="AC506" s="56" t="s">
        <v>3324</v>
      </c>
      <c r="AF506" s="56">
        <v>30000</v>
      </c>
      <c r="AK506" s="56">
        <v>30000</v>
      </c>
      <c r="AP506" s="56">
        <v>60000</v>
      </c>
      <c r="AQ506" s="56" t="s">
        <v>2697</v>
      </c>
      <c r="AR506" s="56" t="s">
        <v>2697</v>
      </c>
      <c r="AS506" s="56" t="s">
        <v>3325</v>
      </c>
      <c r="AT506" s="56">
        <v>8470520</v>
      </c>
    </row>
    <row r="507" spans="1:46" x14ac:dyDescent="0.35">
      <c r="A507" s="56" t="s">
        <v>955</v>
      </c>
      <c r="B507" s="56">
        <v>8470520</v>
      </c>
      <c r="C507" s="56" t="s">
        <v>307</v>
      </c>
      <c r="D507" s="56">
        <v>428200</v>
      </c>
      <c r="E507" s="56" t="s">
        <v>321</v>
      </c>
      <c r="F507" s="56" t="str">
        <f t="shared" si="7"/>
        <v>847.8470520.1.428200.000000.847001.200179</v>
      </c>
      <c r="G507" s="56" t="s">
        <v>21</v>
      </c>
      <c r="H507" s="56">
        <v>847001</v>
      </c>
      <c r="I507" s="56" t="s">
        <v>23</v>
      </c>
      <c r="J507" s="56">
        <v>200179</v>
      </c>
      <c r="N507" s="56" t="s">
        <v>2000</v>
      </c>
      <c r="O507" s="56">
        <v>1</v>
      </c>
      <c r="R507" s="56" t="s">
        <v>3326</v>
      </c>
      <c r="S507" s="56">
        <v>1</v>
      </c>
      <c r="T507" s="56">
        <v>20000</v>
      </c>
      <c r="U507" s="56">
        <v>20000</v>
      </c>
      <c r="V507" s="56" t="s">
        <v>2002</v>
      </c>
      <c r="W507" s="56" t="s">
        <v>2003</v>
      </c>
      <c r="X507" s="56">
        <v>18000</v>
      </c>
      <c r="Y507" s="56">
        <v>16000</v>
      </c>
      <c r="Z507" s="56">
        <v>14000</v>
      </c>
      <c r="AA507" s="56" t="s">
        <v>3327</v>
      </c>
      <c r="AB507" s="56" t="s">
        <v>3327</v>
      </c>
      <c r="AC507" s="56" t="s">
        <v>3327</v>
      </c>
      <c r="AF507" s="56">
        <v>20000</v>
      </c>
      <c r="AP507" s="56">
        <v>20000</v>
      </c>
      <c r="AQ507" s="56" t="s">
        <v>2697</v>
      </c>
      <c r="AR507" s="56" t="s">
        <v>2697</v>
      </c>
      <c r="AS507" s="56" t="s">
        <v>3300</v>
      </c>
      <c r="AT507" s="56">
        <v>8470520</v>
      </c>
    </row>
    <row r="508" spans="1:46" x14ac:dyDescent="0.35">
      <c r="A508" s="56" t="s">
        <v>955</v>
      </c>
      <c r="B508" s="56">
        <v>8470520</v>
      </c>
      <c r="C508" s="56" t="s">
        <v>307</v>
      </c>
      <c r="D508" s="56">
        <v>428200</v>
      </c>
      <c r="E508" s="56" t="s">
        <v>321</v>
      </c>
      <c r="F508" s="56" t="str">
        <f t="shared" si="7"/>
        <v>847.8470520.1.428200.000000.847001.200179</v>
      </c>
      <c r="G508" s="56" t="s">
        <v>21</v>
      </c>
      <c r="H508" s="56">
        <v>847001</v>
      </c>
      <c r="I508" s="56" t="s">
        <v>23</v>
      </c>
      <c r="J508" s="56">
        <v>200179</v>
      </c>
      <c r="N508" s="56" t="s">
        <v>2000</v>
      </c>
      <c r="O508" s="56">
        <v>1</v>
      </c>
      <c r="R508" s="56" t="s">
        <v>3328</v>
      </c>
      <c r="S508" s="56">
        <v>1</v>
      </c>
      <c r="T508" s="56">
        <v>10000</v>
      </c>
      <c r="U508" s="56">
        <v>10000</v>
      </c>
      <c r="V508" s="56" t="s">
        <v>2002</v>
      </c>
      <c r="W508" s="56" t="s">
        <v>2003</v>
      </c>
      <c r="X508" s="56">
        <v>9000</v>
      </c>
      <c r="Y508" s="56">
        <v>8000</v>
      </c>
      <c r="Z508" s="56">
        <v>7000</v>
      </c>
      <c r="AA508" s="56" t="s">
        <v>3329</v>
      </c>
      <c r="AB508" s="56" t="s">
        <v>3329</v>
      </c>
      <c r="AC508" s="56" t="s">
        <v>3329</v>
      </c>
      <c r="AM508" s="56">
        <v>10000</v>
      </c>
      <c r="AP508" s="56">
        <v>10000</v>
      </c>
      <c r="AQ508" s="56" t="s">
        <v>2697</v>
      </c>
      <c r="AR508" s="56" t="s">
        <v>2697</v>
      </c>
      <c r="AS508" s="56" t="s">
        <v>3300</v>
      </c>
      <c r="AT508" s="56">
        <v>8470520</v>
      </c>
    </row>
    <row r="509" spans="1:46" x14ac:dyDescent="0.35">
      <c r="A509" s="56" t="s">
        <v>955</v>
      </c>
      <c r="B509" s="56">
        <v>8470520</v>
      </c>
      <c r="C509" s="56" t="s">
        <v>307</v>
      </c>
      <c r="D509" s="56">
        <v>428200</v>
      </c>
      <c r="E509" s="56" t="s">
        <v>321</v>
      </c>
      <c r="F509" s="56" t="str">
        <f t="shared" si="7"/>
        <v>847.8470520.1.428200.000000.847001.200179</v>
      </c>
      <c r="G509" s="56" t="s">
        <v>21</v>
      </c>
      <c r="H509" s="56">
        <v>847001</v>
      </c>
      <c r="I509" s="56" t="s">
        <v>23</v>
      </c>
      <c r="J509" s="56">
        <v>200179</v>
      </c>
      <c r="K509" s="56">
        <v>0</v>
      </c>
      <c r="L509" s="56">
        <v>300000</v>
      </c>
      <c r="M509" s="56">
        <v>300000</v>
      </c>
      <c r="N509" s="56" t="s">
        <v>2000</v>
      </c>
      <c r="O509" s="56">
        <v>1</v>
      </c>
      <c r="R509" s="56" t="s">
        <v>3330</v>
      </c>
      <c r="S509" s="56">
        <v>1</v>
      </c>
      <c r="T509" s="56">
        <v>300000</v>
      </c>
      <c r="U509" s="56">
        <v>300000</v>
      </c>
      <c r="V509" s="56" t="s">
        <v>2002</v>
      </c>
      <c r="W509" s="56" t="s">
        <v>2122</v>
      </c>
      <c r="X509" s="56">
        <v>270000</v>
      </c>
      <c r="Y509" s="56">
        <v>240000</v>
      </c>
      <c r="Z509" s="56">
        <v>210000</v>
      </c>
      <c r="AA509" s="56" t="s">
        <v>3299</v>
      </c>
      <c r="AB509" s="56" t="s">
        <v>3299</v>
      </c>
      <c r="AC509" s="56" t="s">
        <v>3299</v>
      </c>
      <c r="AF509" s="56">
        <v>100000</v>
      </c>
      <c r="AI509" s="56">
        <v>100000</v>
      </c>
      <c r="AL509" s="56">
        <v>100000</v>
      </c>
      <c r="AP509" s="56">
        <v>300000</v>
      </c>
      <c r="AQ509" s="56" t="s">
        <v>2697</v>
      </c>
      <c r="AR509" s="56" t="s">
        <v>2697</v>
      </c>
      <c r="AS509" s="56" t="s">
        <v>3331</v>
      </c>
      <c r="AT509" s="56">
        <v>8470520</v>
      </c>
    </row>
    <row r="510" spans="1:46" x14ac:dyDescent="0.35">
      <c r="A510" s="56" t="s">
        <v>955</v>
      </c>
      <c r="B510" s="56">
        <v>8470520</v>
      </c>
      <c r="C510" s="56" t="s">
        <v>307</v>
      </c>
      <c r="D510" s="56">
        <v>492316</v>
      </c>
      <c r="E510" s="56" t="s">
        <v>138</v>
      </c>
      <c r="F510" s="56" t="str">
        <f t="shared" si="7"/>
        <v>847.8470520.1.492316.000000.847001.300180</v>
      </c>
      <c r="G510" s="56" t="s">
        <v>21</v>
      </c>
      <c r="H510" s="56">
        <v>847001</v>
      </c>
      <c r="I510" s="56" t="s">
        <v>863</v>
      </c>
      <c r="J510" s="56">
        <v>300180</v>
      </c>
      <c r="K510" s="56">
        <v>501601.43</v>
      </c>
      <c r="L510" s="56">
        <v>0</v>
      </c>
      <c r="U510" s="57">
        <v>0</v>
      </c>
      <c r="X510" s="56">
        <v>0</v>
      </c>
      <c r="Y510" s="56">
        <v>0</v>
      </c>
      <c r="Z510" s="56">
        <v>0</v>
      </c>
      <c r="AP510" s="56">
        <v>0</v>
      </c>
      <c r="AR510" s="56" t="s">
        <v>2697</v>
      </c>
      <c r="AT510" s="56">
        <v>8470520</v>
      </c>
    </row>
    <row r="511" spans="1:46" x14ac:dyDescent="0.35">
      <c r="A511" s="56" t="s">
        <v>955</v>
      </c>
      <c r="B511" s="56">
        <v>8470520</v>
      </c>
      <c r="C511" s="56" t="s">
        <v>307</v>
      </c>
      <c r="D511" s="56">
        <v>492316</v>
      </c>
      <c r="E511" s="56" t="s">
        <v>138</v>
      </c>
      <c r="F511" s="56" t="str">
        <f t="shared" si="7"/>
        <v>847.8470520.1.492316.000000.847001.300180</v>
      </c>
      <c r="G511" s="56" t="s">
        <v>21</v>
      </c>
      <c r="H511" s="56">
        <v>847001</v>
      </c>
      <c r="I511" s="56" t="s">
        <v>863</v>
      </c>
      <c r="J511" s="56">
        <v>300180</v>
      </c>
      <c r="N511" s="56" t="s">
        <v>2000</v>
      </c>
      <c r="O511" s="56">
        <v>1</v>
      </c>
      <c r="R511" s="56" t="s">
        <v>3332</v>
      </c>
      <c r="S511" s="56">
        <v>1</v>
      </c>
      <c r="T511" s="56">
        <v>50000</v>
      </c>
      <c r="U511" s="56">
        <v>50000</v>
      </c>
      <c r="V511" s="56" t="s">
        <v>2002</v>
      </c>
      <c r="W511" s="56" t="s">
        <v>2003</v>
      </c>
      <c r="X511" s="56">
        <v>45000</v>
      </c>
      <c r="Y511" s="56">
        <v>40000</v>
      </c>
      <c r="Z511" s="56">
        <v>35000</v>
      </c>
      <c r="AA511" s="56" t="s">
        <v>3333</v>
      </c>
      <c r="AB511" s="56" t="s">
        <v>3333</v>
      </c>
      <c r="AC511" s="56" t="s">
        <v>3333</v>
      </c>
      <c r="AF511" s="56">
        <v>50000</v>
      </c>
      <c r="AP511" s="56">
        <v>50000</v>
      </c>
      <c r="AQ511" s="56" t="s">
        <v>2697</v>
      </c>
      <c r="AR511" s="56" t="s">
        <v>2697</v>
      </c>
      <c r="AS511" s="56" t="s">
        <v>3334</v>
      </c>
      <c r="AT511" s="56">
        <v>8470520</v>
      </c>
    </row>
    <row r="512" spans="1:46" x14ac:dyDescent="0.35">
      <c r="A512" s="56" t="s">
        <v>955</v>
      </c>
      <c r="B512" s="56">
        <v>8470520</v>
      </c>
      <c r="C512" s="56" t="s">
        <v>307</v>
      </c>
      <c r="D512" s="56">
        <v>492316</v>
      </c>
      <c r="E512" s="56" t="s">
        <v>138</v>
      </c>
      <c r="F512" s="56" t="str">
        <f t="shared" si="7"/>
        <v>847.8470520.1.492316.000000.847001.300180</v>
      </c>
      <c r="G512" s="56" t="s">
        <v>21</v>
      </c>
      <c r="H512" s="56">
        <v>847001</v>
      </c>
      <c r="I512" s="56" t="s">
        <v>863</v>
      </c>
      <c r="J512" s="56">
        <v>300180</v>
      </c>
      <c r="N512" s="56" t="s">
        <v>2000</v>
      </c>
      <c r="O512" s="56">
        <v>1</v>
      </c>
      <c r="R512" s="56" t="s">
        <v>3335</v>
      </c>
      <c r="S512" s="56">
        <v>1</v>
      </c>
      <c r="T512" s="56">
        <v>200000</v>
      </c>
      <c r="U512" s="56">
        <v>200000</v>
      </c>
      <c r="V512" s="56" t="s">
        <v>2002</v>
      </c>
      <c r="W512" s="56" t="s">
        <v>2003</v>
      </c>
      <c r="X512" s="56">
        <v>180000</v>
      </c>
      <c r="Y512" s="56">
        <v>160000</v>
      </c>
      <c r="Z512" s="56">
        <v>140000</v>
      </c>
      <c r="AA512" s="56" t="s">
        <v>3333</v>
      </c>
      <c r="AB512" s="56" t="s">
        <v>3333</v>
      </c>
      <c r="AC512" s="56" t="s">
        <v>3333</v>
      </c>
      <c r="AJ512" s="56">
        <v>200000</v>
      </c>
      <c r="AP512" s="56">
        <v>200000</v>
      </c>
      <c r="AQ512" s="56" t="s">
        <v>2697</v>
      </c>
      <c r="AR512" s="56" t="s">
        <v>2697</v>
      </c>
      <c r="AS512" s="56" t="s">
        <v>3336</v>
      </c>
      <c r="AT512" s="56">
        <v>8470520</v>
      </c>
    </row>
    <row r="513" spans="1:46" x14ac:dyDescent="0.35">
      <c r="A513" s="56" t="s">
        <v>955</v>
      </c>
      <c r="B513" s="56">
        <v>8470530</v>
      </c>
      <c r="C513" s="56" t="s">
        <v>325</v>
      </c>
      <c r="D513" s="56">
        <v>492200</v>
      </c>
      <c r="E513" s="56" t="s">
        <v>874</v>
      </c>
      <c r="F513" s="56" t="str">
        <f t="shared" si="7"/>
        <v>847.8470530.1.492200.000000.847010.300180</v>
      </c>
      <c r="G513" s="56" t="s">
        <v>330</v>
      </c>
      <c r="H513" s="56">
        <v>847010</v>
      </c>
      <c r="I513" s="56" t="s">
        <v>863</v>
      </c>
      <c r="J513" s="56">
        <v>300180</v>
      </c>
      <c r="K513" s="56">
        <v>25209027.039999999</v>
      </c>
      <c r="L513" s="56">
        <v>8816900</v>
      </c>
      <c r="M513" s="56">
        <v>8816900</v>
      </c>
      <c r="N513" s="56" t="s">
        <v>2000</v>
      </c>
      <c r="O513" s="56">
        <v>1</v>
      </c>
      <c r="R513" s="56" t="s">
        <v>3337</v>
      </c>
      <c r="S513" s="56">
        <v>1</v>
      </c>
      <c r="T513" s="56">
        <v>2500000</v>
      </c>
      <c r="U513" s="56">
        <v>2500000</v>
      </c>
      <c r="V513" s="56" t="s">
        <v>2002</v>
      </c>
      <c r="W513" s="56" t="s">
        <v>2122</v>
      </c>
      <c r="X513" s="56">
        <v>2250000</v>
      </c>
      <c r="Y513" s="56">
        <v>2000000</v>
      </c>
      <c r="Z513" s="56">
        <v>1750000</v>
      </c>
      <c r="AA513" s="56" t="s">
        <v>3338</v>
      </c>
      <c r="AB513" s="56" t="s">
        <v>3338</v>
      </c>
      <c r="AC513" s="56" t="s">
        <v>3338</v>
      </c>
      <c r="AF513" s="56">
        <v>2500000</v>
      </c>
      <c r="AP513" s="56">
        <v>2500000</v>
      </c>
      <c r="AQ513" s="56" t="s">
        <v>2697</v>
      </c>
      <c r="AR513" s="56" t="s">
        <v>3339</v>
      </c>
      <c r="AS513" s="56" t="s">
        <v>3340</v>
      </c>
      <c r="AT513" s="56">
        <v>8470530</v>
      </c>
    </row>
    <row r="514" spans="1:46" x14ac:dyDescent="0.35">
      <c r="A514" s="56" t="s">
        <v>955</v>
      </c>
      <c r="B514" s="56">
        <v>8470530</v>
      </c>
      <c r="C514" s="56" t="s">
        <v>325</v>
      </c>
      <c r="D514" s="56">
        <v>492200</v>
      </c>
      <c r="E514" s="56" t="s">
        <v>874</v>
      </c>
      <c r="F514" s="56" t="str">
        <f t="shared" si="7"/>
        <v>847.8470530.1.492200.000000.847020.300180</v>
      </c>
      <c r="G514" s="56" t="s">
        <v>336</v>
      </c>
      <c r="H514" s="56">
        <v>847020</v>
      </c>
      <c r="I514" s="56" t="s">
        <v>863</v>
      </c>
      <c r="J514" s="56">
        <v>300180</v>
      </c>
      <c r="K514" s="56">
        <v>2473826.6</v>
      </c>
      <c r="L514" s="56">
        <v>6819769</v>
      </c>
      <c r="N514" s="56" t="s">
        <v>2000</v>
      </c>
      <c r="O514" s="56">
        <v>1</v>
      </c>
      <c r="R514" s="56" t="s">
        <v>3341</v>
      </c>
      <c r="S514" s="56">
        <v>1</v>
      </c>
      <c r="T514" s="56">
        <v>632500</v>
      </c>
      <c r="U514" s="56">
        <v>632500</v>
      </c>
      <c r="V514" s="56" t="s">
        <v>2002</v>
      </c>
      <c r="W514" s="56" t="s">
        <v>2122</v>
      </c>
      <c r="X514" s="56">
        <v>569250</v>
      </c>
      <c r="Y514" s="56">
        <v>506000</v>
      </c>
      <c r="Z514" s="56">
        <v>442750</v>
      </c>
      <c r="AA514" s="56" t="s">
        <v>3342</v>
      </c>
      <c r="AB514" s="56" t="s">
        <v>3342</v>
      </c>
      <c r="AC514" s="56" t="s">
        <v>3342</v>
      </c>
      <c r="AF514" s="56">
        <v>632500</v>
      </c>
      <c r="AP514" s="56">
        <v>632500</v>
      </c>
      <c r="AQ514" s="56" t="s">
        <v>2697</v>
      </c>
      <c r="AR514" s="56" t="s">
        <v>3339</v>
      </c>
      <c r="AS514" s="56" t="s">
        <v>3340</v>
      </c>
      <c r="AT514" s="56">
        <v>8470530</v>
      </c>
    </row>
    <row r="515" spans="1:46" x14ac:dyDescent="0.35">
      <c r="A515" s="56" t="s">
        <v>955</v>
      </c>
      <c r="B515" s="56">
        <v>8470530</v>
      </c>
      <c r="C515" s="56" t="s">
        <v>325</v>
      </c>
      <c r="D515" s="56">
        <v>432120</v>
      </c>
      <c r="E515" s="56" t="s">
        <v>382</v>
      </c>
      <c r="F515" s="56" t="str">
        <f t="shared" si="7"/>
        <v>847.8470530.1.432120.000000.847015.200179</v>
      </c>
      <c r="G515" s="56" t="s">
        <v>333</v>
      </c>
      <c r="H515" s="56">
        <v>847015</v>
      </c>
      <c r="I515" s="56" t="s">
        <v>23</v>
      </c>
      <c r="J515" s="56">
        <v>200179</v>
      </c>
      <c r="K515" s="56">
        <v>0</v>
      </c>
      <c r="L515" s="56">
        <v>6785964</v>
      </c>
      <c r="M515" s="56">
        <v>6785964</v>
      </c>
      <c r="N515" s="56" t="s">
        <v>2000</v>
      </c>
      <c r="O515" s="56">
        <v>1</v>
      </c>
      <c r="R515" s="56" t="s">
        <v>3343</v>
      </c>
      <c r="S515" s="56">
        <v>1</v>
      </c>
      <c r="T515" s="56">
        <v>4076399.54</v>
      </c>
      <c r="U515" s="56">
        <v>4076399.54</v>
      </c>
      <c r="V515" s="56" t="s">
        <v>2002</v>
      </c>
      <c r="W515" s="56" t="s">
        <v>2003</v>
      </c>
      <c r="X515" s="56">
        <v>3668759.5860000001</v>
      </c>
      <c r="Y515" s="56">
        <v>3261119.6320000002</v>
      </c>
      <c r="Z515" s="56">
        <v>2853479.6779999998</v>
      </c>
      <c r="AA515" s="56" t="s">
        <v>3344</v>
      </c>
      <c r="AB515" s="56" t="s">
        <v>3344</v>
      </c>
      <c r="AC515" s="56" t="s">
        <v>3344</v>
      </c>
      <c r="AD515" s="56">
        <v>627138.34</v>
      </c>
      <c r="AE515" s="56">
        <v>313569.2</v>
      </c>
      <c r="AF515" s="56">
        <v>313569.2</v>
      </c>
      <c r="AG515" s="56">
        <v>313569.2</v>
      </c>
      <c r="AH515" s="56">
        <v>313569.2</v>
      </c>
      <c r="AI515" s="56">
        <v>313569.2</v>
      </c>
      <c r="AJ515" s="56">
        <v>313569.2</v>
      </c>
      <c r="AK515" s="56">
        <v>313569.2</v>
      </c>
      <c r="AL515" s="56">
        <v>313569.2</v>
      </c>
      <c r="AM515" s="56">
        <v>313569.2</v>
      </c>
      <c r="AN515" s="56">
        <v>313569.2</v>
      </c>
      <c r="AO515" s="56">
        <v>313569.2</v>
      </c>
      <c r="AP515" s="56">
        <v>4076399.540000001</v>
      </c>
      <c r="AQ515" s="56" t="s">
        <v>2697</v>
      </c>
      <c r="AR515" s="56" t="s">
        <v>3339</v>
      </c>
      <c r="AS515" s="56" t="s">
        <v>3345</v>
      </c>
      <c r="AT515" s="56">
        <v>8470530</v>
      </c>
    </row>
    <row r="516" spans="1:46" x14ac:dyDescent="0.35">
      <c r="A516" s="56" t="s">
        <v>955</v>
      </c>
      <c r="B516" s="56">
        <v>8470530</v>
      </c>
      <c r="C516" s="56" t="s">
        <v>325</v>
      </c>
      <c r="D516" s="56">
        <v>492200</v>
      </c>
      <c r="E516" s="56" t="s">
        <v>874</v>
      </c>
      <c r="F516" s="56" t="str">
        <f t="shared" ref="F516:F579" si="8">CONCATENATE(847,".",B516,".",1,".",D516,".","000000",".",H516,".",J516)</f>
        <v>847.8470530.1.492200.000000.847001.300180</v>
      </c>
      <c r="G516" s="56" t="s">
        <v>21</v>
      </c>
      <c r="H516" s="56">
        <v>847001</v>
      </c>
      <c r="I516" s="56" t="s">
        <v>863</v>
      </c>
      <c r="J516" s="56">
        <v>300180</v>
      </c>
      <c r="K516" s="56">
        <v>0</v>
      </c>
      <c r="L516" s="56">
        <v>6713896</v>
      </c>
      <c r="N516" s="56" t="s">
        <v>2000</v>
      </c>
      <c r="O516" s="56">
        <v>1</v>
      </c>
      <c r="R516" s="56" t="s">
        <v>3346</v>
      </c>
      <c r="S516" s="56">
        <v>1</v>
      </c>
      <c r="T516" s="56">
        <v>720000</v>
      </c>
      <c r="U516" s="56">
        <v>720000</v>
      </c>
      <c r="V516" s="56" t="s">
        <v>2002</v>
      </c>
      <c r="W516" s="56" t="s">
        <v>2122</v>
      </c>
      <c r="X516" s="56">
        <v>648000</v>
      </c>
      <c r="Y516" s="56">
        <v>576000</v>
      </c>
      <c r="Z516" s="56">
        <v>503999.99999999994</v>
      </c>
      <c r="AA516" s="56" t="s">
        <v>3342</v>
      </c>
      <c r="AB516" s="56" t="s">
        <v>3342</v>
      </c>
      <c r="AC516" s="56" t="s">
        <v>3342</v>
      </c>
      <c r="AF516" s="56">
        <v>720000</v>
      </c>
      <c r="AP516" s="56">
        <v>720000</v>
      </c>
      <c r="AQ516" s="56" t="s">
        <v>2697</v>
      </c>
      <c r="AR516" s="56" t="s">
        <v>3339</v>
      </c>
      <c r="AS516" s="56" t="s">
        <v>3340</v>
      </c>
      <c r="AT516" s="56">
        <v>8470530</v>
      </c>
    </row>
    <row r="517" spans="1:46" x14ac:dyDescent="0.35">
      <c r="A517" s="56" t="s">
        <v>955</v>
      </c>
      <c r="B517" s="56">
        <v>8470530</v>
      </c>
      <c r="C517" s="56" t="s">
        <v>325</v>
      </c>
      <c r="D517" s="56">
        <v>420310</v>
      </c>
      <c r="E517" s="56" t="s">
        <v>969</v>
      </c>
      <c r="F517" s="56" t="str">
        <f t="shared" si="8"/>
        <v>847.8470530.1.420310.000000.847010.200179</v>
      </c>
      <c r="G517" s="56" t="s">
        <v>330</v>
      </c>
      <c r="H517" s="56">
        <v>847010</v>
      </c>
      <c r="I517" s="56" t="s">
        <v>23</v>
      </c>
      <c r="J517" s="56">
        <v>200179</v>
      </c>
      <c r="K517" s="56">
        <v>3622169.15</v>
      </c>
      <c r="L517" s="56">
        <v>3624891</v>
      </c>
      <c r="M517" s="56">
        <v>3624891</v>
      </c>
      <c r="N517" s="56" t="s">
        <v>2000</v>
      </c>
      <c r="O517" s="56">
        <v>1</v>
      </c>
      <c r="R517" s="56" t="s">
        <v>3347</v>
      </c>
      <c r="S517" s="56">
        <v>1</v>
      </c>
      <c r="T517" s="56">
        <v>4056438.64</v>
      </c>
      <c r="U517" s="56">
        <v>4056438.64</v>
      </c>
      <c r="V517" s="56" t="s">
        <v>2002</v>
      </c>
      <c r="W517" s="56" t="s">
        <v>2003</v>
      </c>
      <c r="X517" s="56">
        <v>3650794.7760000001</v>
      </c>
      <c r="Y517" s="56">
        <v>3245150.9120000005</v>
      </c>
      <c r="Z517" s="56">
        <v>2839507.048</v>
      </c>
      <c r="AA517" s="56" t="s">
        <v>3348</v>
      </c>
      <c r="AB517" s="56" t="s">
        <v>3348</v>
      </c>
      <c r="AC517" s="56" t="s">
        <v>3348</v>
      </c>
      <c r="AF517" s="56">
        <v>4056438.64</v>
      </c>
      <c r="AP517" s="56">
        <v>4056438.64</v>
      </c>
      <c r="AQ517" s="56" t="s">
        <v>2697</v>
      </c>
      <c r="AR517" s="56" t="s">
        <v>3339</v>
      </c>
      <c r="AS517" s="56" t="s">
        <v>3349</v>
      </c>
      <c r="AT517" s="56">
        <v>8470530</v>
      </c>
    </row>
    <row r="518" spans="1:46" x14ac:dyDescent="0.35">
      <c r="A518" s="56" t="s">
        <v>955</v>
      </c>
      <c r="B518" s="56">
        <v>8470530</v>
      </c>
      <c r="C518" s="56" t="s">
        <v>325</v>
      </c>
      <c r="D518" s="56">
        <v>432120</v>
      </c>
      <c r="E518" s="56" t="s">
        <v>382</v>
      </c>
      <c r="F518" s="56" t="str">
        <f t="shared" si="8"/>
        <v>847.8470530.1.432120.000000.847030.200179</v>
      </c>
      <c r="G518" s="56" t="s">
        <v>312</v>
      </c>
      <c r="H518" s="56">
        <v>847030</v>
      </c>
      <c r="I518" s="56" t="s">
        <v>23</v>
      </c>
      <c r="J518" s="56">
        <v>200179</v>
      </c>
      <c r="K518" s="56">
        <v>8870348.9000000004</v>
      </c>
      <c r="L518" s="56">
        <v>3574901</v>
      </c>
      <c r="M518" s="56">
        <v>3574901</v>
      </c>
      <c r="N518" s="56" t="s">
        <v>2000</v>
      </c>
      <c r="O518" s="56">
        <v>1</v>
      </c>
      <c r="R518" s="56" t="s">
        <v>3350</v>
      </c>
      <c r="S518" s="56">
        <v>1</v>
      </c>
      <c r="T518" s="56">
        <v>435880.45</v>
      </c>
      <c r="U518" s="56">
        <v>435880.45</v>
      </c>
      <c r="V518" s="56" t="s">
        <v>2002</v>
      </c>
      <c r="W518" s="56" t="s">
        <v>2003</v>
      </c>
      <c r="X518" s="56">
        <v>392292.40500000003</v>
      </c>
      <c r="Y518" s="56">
        <v>348704.36000000004</v>
      </c>
      <c r="Z518" s="56">
        <v>305116.315</v>
      </c>
      <c r="AA518" s="56" t="s">
        <v>3344</v>
      </c>
      <c r="AB518" s="56" t="s">
        <v>3344</v>
      </c>
      <c r="AC518" s="56" t="s">
        <v>3344</v>
      </c>
      <c r="AD518" s="56">
        <v>36323.370000000003</v>
      </c>
      <c r="AE518" s="56">
        <v>36323.370000000003</v>
      </c>
      <c r="AF518" s="56">
        <v>36323.370000000003</v>
      </c>
      <c r="AG518" s="56">
        <v>36323.370000000003</v>
      </c>
      <c r="AH518" s="56">
        <v>36323.370000000003</v>
      </c>
      <c r="AI518" s="56">
        <v>36323.370000000003</v>
      </c>
      <c r="AJ518" s="56">
        <v>36323.370000000003</v>
      </c>
      <c r="AK518" s="56">
        <v>36323.370000000003</v>
      </c>
      <c r="AL518" s="56">
        <v>36323.370000000003</v>
      </c>
      <c r="AM518" s="56">
        <v>36323.370000000003</v>
      </c>
      <c r="AN518" s="56">
        <v>36323.370000000003</v>
      </c>
      <c r="AO518" s="56">
        <v>36323.379999999997</v>
      </c>
      <c r="AP518" s="56">
        <v>435880.45</v>
      </c>
      <c r="AQ518" s="56" t="s">
        <v>2697</v>
      </c>
      <c r="AR518" s="56" t="s">
        <v>3339</v>
      </c>
      <c r="AS518" s="56" t="s">
        <v>3345</v>
      </c>
      <c r="AT518" s="56">
        <v>8470530</v>
      </c>
    </row>
    <row r="519" spans="1:46" x14ac:dyDescent="0.35">
      <c r="A519" s="56" t="s">
        <v>955</v>
      </c>
      <c r="B519" s="56">
        <v>8470530</v>
      </c>
      <c r="C519" s="56" t="s">
        <v>325</v>
      </c>
      <c r="D519" s="56">
        <v>420310</v>
      </c>
      <c r="E519" s="56" t="s">
        <v>969</v>
      </c>
      <c r="F519" s="56" t="str">
        <f t="shared" si="8"/>
        <v>847.8470530.1.420310.000000.847020.200179</v>
      </c>
      <c r="G519" s="56" t="s">
        <v>336</v>
      </c>
      <c r="H519" s="56">
        <v>847020</v>
      </c>
      <c r="I519" s="56" t="s">
        <v>23</v>
      </c>
      <c r="J519" s="56">
        <v>200179</v>
      </c>
      <c r="K519" s="56">
        <v>2915953.25</v>
      </c>
      <c r="L519" s="56">
        <v>2974196</v>
      </c>
      <c r="M519" s="56">
        <v>2974196</v>
      </c>
      <c r="N519" s="56" t="s">
        <v>2000</v>
      </c>
      <c r="O519" s="56">
        <v>1</v>
      </c>
      <c r="R519" s="56" t="s">
        <v>3347</v>
      </c>
      <c r="S519" s="56">
        <v>1</v>
      </c>
      <c r="T519" s="56">
        <v>4118106.71</v>
      </c>
      <c r="U519" s="56">
        <v>4118106.71</v>
      </c>
      <c r="V519" s="56" t="s">
        <v>2002</v>
      </c>
      <c r="W519" s="56" t="s">
        <v>2003</v>
      </c>
      <c r="X519" s="56">
        <v>3706296.0389999999</v>
      </c>
      <c r="Y519" s="56">
        <v>3294485.3680000002</v>
      </c>
      <c r="Z519" s="56">
        <v>2882674.6969999997</v>
      </c>
      <c r="AA519" s="56" t="s">
        <v>3348</v>
      </c>
      <c r="AB519" s="56" t="s">
        <v>3348</v>
      </c>
      <c r="AC519" s="56" t="s">
        <v>3348</v>
      </c>
      <c r="AF519" s="56">
        <v>4118106.71</v>
      </c>
      <c r="AP519" s="56">
        <v>4118106.71</v>
      </c>
      <c r="AQ519" s="56" t="s">
        <v>2697</v>
      </c>
      <c r="AR519" s="56" t="s">
        <v>3339</v>
      </c>
      <c r="AS519" s="56" t="s">
        <v>3349</v>
      </c>
      <c r="AT519" s="56">
        <v>8470530</v>
      </c>
    </row>
    <row r="520" spans="1:46" x14ac:dyDescent="0.35">
      <c r="A520" s="56" t="s">
        <v>955</v>
      </c>
      <c r="B520" s="56">
        <v>8470530</v>
      </c>
      <c r="C520" s="56" t="s">
        <v>325</v>
      </c>
      <c r="D520" s="56">
        <v>421600</v>
      </c>
      <c r="E520" s="56" t="s">
        <v>309</v>
      </c>
      <c r="F520" s="56" t="str">
        <f t="shared" si="8"/>
        <v>847.8470530.1.421600.000000.847020.200179</v>
      </c>
      <c r="G520" s="56" t="s">
        <v>336</v>
      </c>
      <c r="H520" s="56">
        <v>847020</v>
      </c>
      <c r="I520" s="56" t="s">
        <v>23</v>
      </c>
      <c r="J520" s="56">
        <v>200179</v>
      </c>
      <c r="K520" s="56">
        <v>3533661.37</v>
      </c>
      <c r="L520" s="56">
        <v>2596024</v>
      </c>
      <c r="M520" s="56">
        <v>2596024</v>
      </c>
      <c r="N520" s="56" t="s">
        <v>2000</v>
      </c>
      <c r="O520" s="56">
        <v>1</v>
      </c>
      <c r="R520" s="56" t="s">
        <v>3351</v>
      </c>
      <c r="S520" s="56">
        <v>1</v>
      </c>
      <c r="T520" s="56">
        <v>2601720</v>
      </c>
      <c r="U520" s="56">
        <v>2601720</v>
      </c>
      <c r="V520" s="56" t="s">
        <v>2002</v>
      </c>
      <c r="W520" s="56" t="s">
        <v>2003</v>
      </c>
      <c r="X520" s="56">
        <v>2341548</v>
      </c>
      <c r="Y520" s="56">
        <v>2081376</v>
      </c>
      <c r="Z520" s="56">
        <v>1821204</v>
      </c>
      <c r="AA520" s="56" t="s">
        <v>3348</v>
      </c>
      <c r="AB520" s="56" t="s">
        <v>3348</v>
      </c>
      <c r="AC520" s="56" t="s">
        <v>3348</v>
      </c>
      <c r="AF520" s="56">
        <v>2601720</v>
      </c>
      <c r="AP520" s="56">
        <v>2601720</v>
      </c>
      <c r="AQ520" s="56" t="s">
        <v>2697</v>
      </c>
      <c r="AR520" s="56" t="s">
        <v>3339</v>
      </c>
      <c r="AS520" s="56" t="s">
        <v>3352</v>
      </c>
      <c r="AT520" s="56">
        <v>8470530</v>
      </c>
    </row>
    <row r="521" spans="1:46" x14ac:dyDescent="0.35">
      <c r="A521" s="56" t="s">
        <v>955</v>
      </c>
      <c r="B521" s="56">
        <v>8470530</v>
      </c>
      <c r="C521" s="56" t="s">
        <v>325</v>
      </c>
      <c r="D521" s="56">
        <v>492200</v>
      </c>
      <c r="E521" s="56" t="s">
        <v>874</v>
      </c>
      <c r="F521" s="56" t="str">
        <f t="shared" si="8"/>
        <v>847.8470530.1.492200.000000.847020.300180</v>
      </c>
      <c r="G521" s="56" t="s">
        <v>336</v>
      </c>
      <c r="H521" s="56">
        <v>847020</v>
      </c>
      <c r="I521" s="56" t="s">
        <v>863</v>
      </c>
      <c r="J521" s="56">
        <v>300180</v>
      </c>
      <c r="K521" s="56">
        <v>6216230.0700000003</v>
      </c>
      <c r="L521" s="56">
        <v>2376175</v>
      </c>
      <c r="N521" s="56" t="s">
        <v>2000</v>
      </c>
      <c r="O521" s="56">
        <v>1</v>
      </c>
      <c r="R521" s="56" t="s">
        <v>3353</v>
      </c>
      <c r="S521" s="56">
        <v>1</v>
      </c>
      <c r="T521" s="56">
        <v>750000</v>
      </c>
      <c r="U521" s="56">
        <v>750000</v>
      </c>
      <c r="V521" s="56" t="s">
        <v>2002</v>
      </c>
      <c r="W521" s="56" t="s">
        <v>2122</v>
      </c>
      <c r="X521" s="56">
        <v>675000</v>
      </c>
      <c r="Y521" s="56">
        <v>600000</v>
      </c>
      <c r="Z521" s="56">
        <v>525000</v>
      </c>
      <c r="AA521" s="56" t="s">
        <v>3354</v>
      </c>
      <c r="AB521" s="56" t="s">
        <v>3354</v>
      </c>
      <c r="AC521" s="56" t="s">
        <v>3354</v>
      </c>
      <c r="AF521" s="56">
        <v>750000</v>
      </c>
      <c r="AP521" s="56">
        <v>750000</v>
      </c>
      <c r="AQ521" s="56" t="s">
        <v>2697</v>
      </c>
      <c r="AR521" s="56" t="s">
        <v>3339</v>
      </c>
      <c r="AS521" s="56" t="s">
        <v>3340</v>
      </c>
      <c r="AT521" s="56">
        <v>8470530</v>
      </c>
    </row>
    <row r="522" spans="1:46" x14ac:dyDescent="0.35">
      <c r="A522" s="56" t="s">
        <v>955</v>
      </c>
      <c r="B522" s="56">
        <v>8470530</v>
      </c>
      <c r="C522" s="56" t="s">
        <v>325</v>
      </c>
      <c r="D522" s="56">
        <v>421600</v>
      </c>
      <c r="E522" s="56" t="s">
        <v>309</v>
      </c>
      <c r="F522" s="56" t="str">
        <f t="shared" si="8"/>
        <v>847.8470530.1.421600.000000.847010.200179</v>
      </c>
      <c r="G522" s="56" t="s">
        <v>330</v>
      </c>
      <c r="H522" s="56">
        <v>847010</v>
      </c>
      <c r="I522" s="56" t="s">
        <v>23</v>
      </c>
      <c r="J522" s="56">
        <v>200179</v>
      </c>
      <c r="K522" s="56">
        <v>2677273.62</v>
      </c>
      <c r="L522" s="56">
        <v>2070129</v>
      </c>
      <c r="M522" s="56">
        <v>2070129</v>
      </c>
      <c r="N522" s="56" t="s">
        <v>2000</v>
      </c>
      <c r="O522" s="56">
        <v>1</v>
      </c>
      <c r="R522" s="56" t="s">
        <v>3355</v>
      </c>
      <c r="S522" s="56">
        <v>1</v>
      </c>
      <c r="T522" s="56">
        <v>4137480</v>
      </c>
      <c r="U522" s="56">
        <v>4137480</v>
      </c>
      <c r="V522" s="56" t="s">
        <v>2002</v>
      </c>
      <c r="W522" s="56" t="s">
        <v>2003</v>
      </c>
      <c r="X522" s="56">
        <v>3723732</v>
      </c>
      <c r="Y522" s="56">
        <v>3309984</v>
      </c>
      <c r="Z522" s="56">
        <v>2896236</v>
      </c>
      <c r="AA522" s="56" t="s">
        <v>3348</v>
      </c>
      <c r="AB522" s="56" t="s">
        <v>3348</v>
      </c>
      <c r="AC522" s="56" t="s">
        <v>3348</v>
      </c>
      <c r="AF522" s="56">
        <v>4137480</v>
      </c>
      <c r="AP522" s="56">
        <v>4137480</v>
      </c>
      <c r="AQ522" s="56" t="s">
        <v>2697</v>
      </c>
      <c r="AR522" s="56" t="s">
        <v>3339</v>
      </c>
      <c r="AS522" s="56" t="s">
        <v>3352</v>
      </c>
      <c r="AT522" s="56">
        <v>8470530</v>
      </c>
    </row>
    <row r="523" spans="1:46" x14ac:dyDescent="0.35">
      <c r="A523" s="56" t="s">
        <v>955</v>
      </c>
      <c r="B523" s="56">
        <v>8470530</v>
      </c>
      <c r="C523" s="56" t="s">
        <v>325</v>
      </c>
      <c r="D523" s="56">
        <v>426220</v>
      </c>
      <c r="E523" s="56" t="s">
        <v>350</v>
      </c>
      <c r="F523" s="56" t="str">
        <f t="shared" si="8"/>
        <v>847.8470530.1.426220.000000.847010.200179</v>
      </c>
      <c r="G523" s="56" t="s">
        <v>330</v>
      </c>
      <c r="H523" s="56">
        <v>847010</v>
      </c>
      <c r="I523" s="56" t="s">
        <v>23</v>
      </c>
      <c r="J523" s="56">
        <v>200179</v>
      </c>
      <c r="K523" s="56">
        <v>1013669.66</v>
      </c>
      <c r="L523" s="56">
        <v>1667782</v>
      </c>
      <c r="M523" s="56">
        <v>1667782</v>
      </c>
      <c r="N523" s="56" t="s">
        <v>2000</v>
      </c>
      <c r="R523" s="56" t="s">
        <v>350</v>
      </c>
      <c r="U523" s="57">
        <v>0</v>
      </c>
      <c r="V523" s="56" t="s">
        <v>2002</v>
      </c>
      <c r="W523" s="56" t="s">
        <v>2003</v>
      </c>
      <c r="X523" s="56">
        <v>0</v>
      </c>
      <c r="Y523" s="56">
        <v>0</v>
      </c>
      <c r="Z523" s="56">
        <v>0</v>
      </c>
      <c r="AQ523" s="56" t="s">
        <v>2697</v>
      </c>
      <c r="AR523" s="56" t="s">
        <v>3339</v>
      </c>
      <c r="AT523" s="56">
        <v>8470530</v>
      </c>
    </row>
    <row r="524" spans="1:46" x14ac:dyDescent="0.35">
      <c r="A524" s="56" t="s">
        <v>955</v>
      </c>
      <c r="B524" s="56">
        <v>8470530</v>
      </c>
      <c r="C524" s="56" t="s">
        <v>325</v>
      </c>
      <c r="D524" s="56">
        <v>421600</v>
      </c>
      <c r="E524" s="56" t="s">
        <v>309</v>
      </c>
      <c r="F524" s="56" t="str">
        <f t="shared" si="8"/>
        <v>847.8470530.1.421600.000000.847015.200179</v>
      </c>
      <c r="G524" s="56" t="s">
        <v>333</v>
      </c>
      <c r="H524" s="56">
        <v>847015</v>
      </c>
      <c r="I524" s="56" t="s">
        <v>23</v>
      </c>
      <c r="J524" s="56">
        <v>200179</v>
      </c>
      <c r="K524" s="56">
        <v>0</v>
      </c>
      <c r="L524" s="56">
        <v>1483570</v>
      </c>
      <c r="M524" s="56">
        <v>1483570</v>
      </c>
      <c r="N524" s="56" t="s">
        <v>2000</v>
      </c>
      <c r="O524" s="56">
        <v>1</v>
      </c>
      <c r="R524" s="56" t="s">
        <v>3356</v>
      </c>
      <c r="S524" s="56">
        <v>1</v>
      </c>
      <c r="U524" s="56">
        <v>0</v>
      </c>
      <c r="V524" s="56" t="s">
        <v>2002</v>
      </c>
      <c r="W524" s="56" t="s">
        <v>2003</v>
      </c>
      <c r="X524" s="56">
        <v>0</v>
      </c>
      <c r="Y524" s="56">
        <v>0</v>
      </c>
      <c r="Z524" s="56">
        <v>0</v>
      </c>
      <c r="AA524" s="56" t="s">
        <v>3357</v>
      </c>
      <c r="AB524" s="56" t="s">
        <v>3357</v>
      </c>
      <c r="AC524" s="56" t="s">
        <v>3357</v>
      </c>
      <c r="AP524" s="56">
        <v>0</v>
      </c>
      <c r="AQ524" s="56" t="s">
        <v>2697</v>
      </c>
      <c r="AR524" s="56" t="s">
        <v>3339</v>
      </c>
      <c r="AS524" s="56" t="s">
        <v>3345</v>
      </c>
      <c r="AT524" s="56">
        <v>8470530</v>
      </c>
    </row>
    <row r="525" spans="1:46" x14ac:dyDescent="0.35">
      <c r="A525" s="56" t="s">
        <v>955</v>
      </c>
      <c r="B525" s="56">
        <v>8470530</v>
      </c>
      <c r="C525" s="56" t="s">
        <v>325</v>
      </c>
      <c r="D525" s="56">
        <v>432120</v>
      </c>
      <c r="E525" s="56" t="s">
        <v>382</v>
      </c>
      <c r="F525" s="56" t="str">
        <f t="shared" si="8"/>
        <v>847.8470530.1.432120.000000.847020.200179</v>
      </c>
      <c r="G525" s="56" t="s">
        <v>336</v>
      </c>
      <c r="H525" s="56">
        <v>847020</v>
      </c>
      <c r="I525" s="56" t="s">
        <v>23</v>
      </c>
      <c r="J525" s="56">
        <v>200179</v>
      </c>
      <c r="K525" s="56">
        <v>4446803.51</v>
      </c>
      <c r="L525" s="56">
        <v>952708</v>
      </c>
      <c r="M525" s="56">
        <v>952708</v>
      </c>
      <c r="N525" s="56" t="s">
        <v>2000</v>
      </c>
      <c r="O525" s="56">
        <v>1</v>
      </c>
      <c r="R525" s="56" t="s">
        <v>3358</v>
      </c>
      <c r="S525" s="56">
        <v>1</v>
      </c>
      <c r="T525" s="56">
        <v>3360221.98</v>
      </c>
      <c r="U525" s="56">
        <v>3360221.98</v>
      </c>
      <c r="V525" s="56" t="s">
        <v>2002</v>
      </c>
      <c r="W525" s="56" t="s">
        <v>2003</v>
      </c>
      <c r="X525" s="56">
        <v>3024199.7820000001</v>
      </c>
      <c r="Y525" s="56">
        <v>2688177.5840000003</v>
      </c>
      <c r="Z525" s="56">
        <v>2352155.3859999999</v>
      </c>
      <c r="AA525" s="56" t="s">
        <v>3344</v>
      </c>
      <c r="AB525" s="56" t="s">
        <v>3344</v>
      </c>
      <c r="AC525" s="56" t="s">
        <v>3344</v>
      </c>
      <c r="AD525" s="56">
        <v>516957.23</v>
      </c>
      <c r="AE525" s="56">
        <v>258478.61</v>
      </c>
      <c r="AF525" s="56">
        <v>258478.61</v>
      </c>
      <c r="AG525" s="56">
        <v>258478.61</v>
      </c>
      <c r="AH525" s="56">
        <v>258478.61</v>
      </c>
      <c r="AI525" s="56">
        <v>258478.61</v>
      </c>
      <c r="AJ525" s="56">
        <v>258478.61</v>
      </c>
      <c r="AK525" s="56">
        <v>258478.61</v>
      </c>
      <c r="AL525" s="56">
        <v>258478.61</v>
      </c>
      <c r="AM525" s="56">
        <v>258478.61</v>
      </c>
      <c r="AN525" s="56">
        <v>258478.61</v>
      </c>
      <c r="AO525" s="56">
        <v>258478.65</v>
      </c>
      <c r="AP525" s="56">
        <v>3360221.9799999991</v>
      </c>
      <c r="AQ525" s="56" t="s">
        <v>2697</v>
      </c>
      <c r="AR525" s="56" t="s">
        <v>3339</v>
      </c>
      <c r="AS525" s="56" t="s">
        <v>3345</v>
      </c>
      <c r="AT525" s="56">
        <v>8470530</v>
      </c>
    </row>
    <row r="526" spans="1:46" x14ac:dyDescent="0.35">
      <c r="A526" s="56" t="s">
        <v>955</v>
      </c>
      <c r="B526" s="56">
        <v>8470530</v>
      </c>
      <c r="C526" s="56" t="s">
        <v>325</v>
      </c>
      <c r="D526" s="56">
        <v>421600</v>
      </c>
      <c r="E526" s="56" t="s">
        <v>309</v>
      </c>
      <c r="F526" s="56" t="str">
        <f t="shared" si="8"/>
        <v>847.8470530.1.421600.000000.847030.200179</v>
      </c>
      <c r="G526" s="56" t="s">
        <v>312</v>
      </c>
      <c r="H526" s="56">
        <v>847030</v>
      </c>
      <c r="I526" s="56" t="s">
        <v>23</v>
      </c>
      <c r="J526" s="56">
        <v>200179</v>
      </c>
      <c r="K526" s="56">
        <v>76207.12</v>
      </c>
      <c r="L526" s="56">
        <v>872780</v>
      </c>
      <c r="M526" s="56">
        <v>872780</v>
      </c>
      <c r="N526" s="56" t="s">
        <v>2000</v>
      </c>
      <c r="U526" s="57">
        <v>0</v>
      </c>
      <c r="X526" s="56">
        <v>0</v>
      </c>
      <c r="Y526" s="56">
        <v>0</v>
      </c>
      <c r="Z526" s="56">
        <v>0</v>
      </c>
      <c r="AF526" s="56">
        <v>0</v>
      </c>
      <c r="AP526" s="56">
        <v>0</v>
      </c>
      <c r="AR526" s="56" t="s">
        <v>3339</v>
      </c>
      <c r="AT526" s="56">
        <v>8470530</v>
      </c>
    </row>
    <row r="527" spans="1:46" x14ac:dyDescent="0.35">
      <c r="A527" s="56" t="s">
        <v>955</v>
      </c>
      <c r="B527" s="56">
        <v>8470530</v>
      </c>
      <c r="C527" s="56" t="s">
        <v>325</v>
      </c>
      <c r="D527" s="56">
        <v>421100</v>
      </c>
      <c r="E527" s="56" t="s">
        <v>339</v>
      </c>
      <c r="F527" s="56" t="str">
        <f t="shared" si="8"/>
        <v>847.8470530.1.421100.000000.847001.200179</v>
      </c>
      <c r="G527" s="56" t="s">
        <v>21</v>
      </c>
      <c r="H527" s="56">
        <v>847001</v>
      </c>
      <c r="I527" s="56" t="s">
        <v>23</v>
      </c>
      <c r="J527" s="56">
        <v>200179</v>
      </c>
      <c r="K527" s="56">
        <v>2941194.9</v>
      </c>
      <c r="L527" s="56">
        <v>863098</v>
      </c>
      <c r="R527" s="56" t="s">
        <v>3359</v>
      </c>
      <c r="U527" s="57">
        <v>0</v>
      </c>
      <c r="X527" s="56">
        <v>0</v>
      </c>
      <c r="Y527" s="56">
        <v>0</v>
      </c>
      <c r="Z527" s="56">
        <v>0</v>
      </c>
      <c r="AA527" s="56" t="s">
        <v>3348</v>
      </c>
      <c r="AB527" s="56" t="s">
        <v>3348</v>
      </c>
      <c r="AC527" s="56" t="s">
        <v>3348</v>
      </c>
      <c r="AF527" s="56">
        <v>0</v>
      </c>
      <c r="AP527" s="56">
        <v>0</v>
      </c>
      <c r="AR527" s="56" t="s">
        <v>3339</v>
      </c>
      <c r="AT527" s="56">
        <v>8470530</v>
      </c>
    </row>
    <row r="528" spans="1:46" x14ac:dyDescent="0.35">
      <c r="A528" s="56" t="s">
        <v>955</v>
      </c>
      <c r="B528" s="56">
        <v>8470530</v>
      </c>
      <c r="C528" s="56" t="s">
        <v>325</v>
      </c>
      <c r="D528" s="56">
        <v>420310</v>
      </c>
      <c r="E528" s="56" t="s">
        <v>969</v>
      </c>
      <c r="F528" s="56" t="str">
        <f t="shared" si="8"/>
        <v>847.8470530.1.420310.000000.847001.200179</v>
      </c>
      <c r="G528" s="56" t="s">
        <v>21</v>
      </c>
      <c r="H528" s="56">
        <v>847001</v>
      </c>
      <c r="I528" s="56" t="s">
        <v>23</v>
      </c>
      <c r="J528" s="56">
        <v>200179</v>
      </c>
      <c r="K528" s="56">
        <v>0</v>
      </c>
      <c r="L528" s="56">
        <v>747242</v>
      </c>
      <c r="U528" s="57">
        <v>0</v>
      </c>
      <c r="X528" s="56">
        <v>0</v>
      </c>
      <c r="Y528" s="56">
        <v>0</v>
      </c>
      <c r="Z528" s="56">
        <v>0</v>
      </c>
      <c r="AA528" s="56" t="s">
        <v>3354</v>
      </c>
      <c r="AB528" s="56" t="s">
        <v>3354</v>
      </c>
      <c r="AC528" s="56" t="s">
        <v>3354</v>
      </c>
      <c r="AF528" s="56">
        <v>0</v>
      </c>
      <c r="AP528" s="56">
        <v>0</v>
      </c>
      <c r="AQ528" s="56" t="s">
        <v>2697</v>
      </c>
      <c r="AR528" s="56" t="s">
        <v>3339</v>
      </c>
      <c r="AT528" s="56">
        <v>8470530</v>
      </c>
    </row>
    <row r="529" spans="1:46" x14ac:dyDescent="0.35">
      <c r="A529" s="56" t="s">
        <v>955</v>
      </c>
      <c r="B529" s="56">
        <v>8470530</v>
      </c>
      <c r="C529" s="56" t="s">
        <v>325</v>
      </c>
      <c r="D529" s="56">
        <v>420310</v>
      </c>
      <c r="E529" s="56" t="s">
        <v>969</v>
      </c>
      <c r="F529" s="56" t="str">
        <f t="shared" si="8"/>
        <v>847.8470530.1.420310.000000.847030.200179</v>
      </c>
      <c r="G529" s="56" t="s">
        <v>312</v>
      </c>
      <c r="H529" s="56">
        <v>847030</v>
      </c>
      <c r="I529" s="56" t="s">
        <v>23</v>
      </c>
      <c r="J529" s="56">
        <v>200179</v>
      </c>
      <c r="K529" s="56">
        <v>2457310.02</v>
      </c>
      <c r="L529" s="56">
        <v>710000</v>
      </c>
      <c r="M529" s="56">
        <v>710000</v>
      </c>
      <c r="N529" s="56" t="s">
        <v>2000</v>
      </c>
      <c r="O529" s="56">
        <v>1</v>
      </c>
      <c r="R529" s="56" t="s">
        <v>3347</v>
      </c>
      <c r="S529" s="56">
        <v>1</v>
      </c>
      <c r="U529" s="56">
        <v>0</v>
      </c>
      <c r="X529" s="56">
        <v>0</v>
      </c>
      <c r="Y529" s="56">
        <v>0</v>
      </c>
      <c r="Z529" s="56">
        <v>0</v>
      </c>
      <c r="AA529" s="56" t="s">
        <v>3348</v>
      </c>
      <c r="AB529" s="56" t="s">
        <v>3348</v>
      </c>
      <c r="AC529" s="56" t="s">
        <v>3348</v>
      </c>
      <c r="AF529" s="56">
        <v>0</v>
      </c>
      <c r="AP529" s="56">
        <v>0</v>
      </c>
      <c r="AQ529" s="56" t="s">
        <v>2697</v>
      </c>
      <c r="AR529" s="56" t="s">
        <v>3339</v>
      </c>
      <c r="AS529" s="56" t="s">
        <v>3349</v>
      </c>
      <c r="AT529" s="56">
        <v>8470530</v>
      </c>
    </row>
    <row r="530" spans="1:46" x14ac:dyDescent="0.35">
      <c r="A530" s="56" t="s">
        <v>955</v>
      </c>
      <c r="B530" s="56">
        <v>8470530</v>
      </c>
      <c r="C530" s="56" t="s">
        <v>325</v>
      </c>
      <c r="D530" s="56">
        <v>436220</v>
      </c>
      <c r="E530" s="56" t="s">
        <v>406</v>
      </c>
      <c r="F530" s="56" t="str">
        <f t="shared" si="8"/>
        <v>847.8470530.1.436220.000000.847001.200179</v>
      </c>
      <c r="G530" s="56" t="s">
        <v>21</v>
      </c>
      <c r="H530" s="56">
        <v>847001</v>
      </c>
      <c r="I530" s="56" t="s">
        <v>23</v>
      </c>
      <c r="J530" s="56">
        <v>200179</v>
      </c>
      <c r="K530" s="56">
        <v>0</v>
      </c>
      <c r="L530" s="56">
        <v>246360</v>
      </c>
      <c r="U530" s="57">
        <v>0</v>
      </c>
      <c r="X530" s="56">
        <v>0</v>
      </c>
      <c r="Y530" s="56">
        <v>0</v>
      </c>
      <c r="Z530" s="56">
        <v>0</v>
      </c>
      <c r="AA530" s="56" t="s">
        <v>3354</v>
      </c>
      <c r="AB530" s="56" t="s">
        <v>3354</v>
      </c>
      <c r="AC530" s="56" t="s">
        <v>3354</v>
      </c>
      <c r="AF530" s="56">
        <v>0</v>
      </c>
      <c r="AP530" s="56">
        <v>0</v>
      </c>
      <c r="AQ530" s="56" t="s">
        <v>2697</v>
      </c>
      <c r="AR530" s="56" t="s">
        <v>3339</v>
      </c>
      <c r="AT530" s="56">
        <v>8470530</v>
      </c>
    </row>
    <row r="531" spans="1:46" x14ac:dyDescent="0.35">
      <c r="A531" s="56" t="s">
        <v>955</v>
      </c>
      <c r="B531" s="56">
        <v>8470530</v>
      </c>
      <c r="C531" s="56" t="s">
        <v>325</v>
      </c>
      <c r="D531" s="56">
        <v>492316</v>
      </c>
      <c r="E531" s="56" t="s">
        <v>138</v>
      </c>
      <c r="F531" s="56" t="str">
        <f t="shared" si="8"/>
        <v>847.8470530.1.492316.000000.847001.300180</v>
      </c>
      <c r="G531" s="56" t="s">
        <v>21</v>
      </c>
      <c r="H531" s="56">
        <v>847001</v>
      </c>
      <c r="I531" s="56" t="s">
        <v>863</v>
      </c>
      <c r="J531" s="56">
        <v>300180</v>
      </c>
      <c r="K531" s="56">
        <v>0</v>
      </c>
      <c r="L531" s="56">
        <v>245879</v>
      </c>
      <c r="U531" s="57">
        <v>0</v>
      </c>
      <c r="X531" s="56">
        <v>0</v>
      </c>
      <c r="Y531" s="56">
        <v>0</v>
      </c>
      <c r="Z531" s="56">
        <v>0</v>
      </c>
      <c r="AF531" s="56">
        <v>0</v>
      </c>
      <c r="AP531" s="56">
        <v>0</v>
      </c>
      <c r="AT531" s="56">
        <v>8470530</v>
      </c>
    </row>
    <row r="532" spans="1:46" x14ac:dyDescent="0.35">
      <c r="A532" s="56" t="s">
        <v>955</v>
      </c>
      <c r="B532" s="56">
        <v>8470530</v>
      </c>
      <c r="C532" s="56" t="s">
        <v>325</v>
      </c>
      <c r="D532" s="56">
        <v>432120</v>
      </c>
      <c r="E532" s="56" t="s">
        <v>382</v>
      </c>
      <c r="F532" s="56" t="str">
        <f t="shared" si="8"/>
        <v>847.8470530.1.432120.000000.847010.200179</v>
      </c>
      <c r="G532" s="56" t="s">
        <v>330</v>
      </c>
      <c r="H532" s="56">
        <v>847010</v>
      </c>
      <c r="I532" s="56" t="s">
        <v>23</v>
      </c>
      <c r="J532" s="56">
        <v>200179</v>
      </c>
      <c r="K532" s="56">
        <v>9225181.3699999992</v>
      </c>
      <c r="L532" s="56">
        <v>209866</v>
      </c>
      <c r="M532" s="56">
        <v>209866</v>
      </c>
      <c r="N532" s="56" t="s">
        <v>2000</v>
      </c>
      <c r="O532" s="56">
        <v>1</v>
      </c>
      <c r="R532" s="56" t="s">
        <v>3360</v>
      </c>
      <c r="S532" s="56">
        <v>1</v>
      </c>
      <c r="T532" s="56">
        <v>6927625.8399999999</v>
      </c>
      <c r="U532" s="56">
        <v>6927625.8399999999</v>
      </c>
      <c r="V532" s="56" t="s">
        <v>2002</v>
      </c>
      <c r="W532" s="56" t="s">
        <v>2003</v>
      </c>
      <c r="X532" s="56">
        <v>6234863.2560000001</v>
      </c>
      <c r="Y532" s="56">
        <v>5542100.6720000003</v>
      </c>
      <c r="Z532" s="56">
        <v>4849338.0879999995</v>
      </c>
      <c r="AA532" s="56" t="s">
        <v>3344</v>
      </c>
      <c r="AB532" s="56" t="s">
        <v>3344</v>
      </c>
      <c r="AC532" s="56" t="s">
        <v>3344</v>
      </c>
      <c r="AD532" s="56">
        <v>1065788.5900000001</v>
      </c>
      <c r="AE532" s="56">
        <v>532894.30000000005</v>
      </c>
      <c r="AF532" s="56">
        <v>532894.30000000005</v>
      </c>
      <c r="AG532" s="56">
        <v>532894.30000000005</v>
      </c>
      <c r="AH532" s="56">
        <v>532894.30000000005</v>
      </c>
      <c r="AI532" s="56">
        <v>532894.30000000005</v>
      </c>
      <c r="AJ532" s="56">
        <v>532894.30000000005</v>
      </c>
      <c r="AK532" s="56">
        <v>532894.30000000005</v>
      </c>
      <c r="AL532" s="56">
        <v>532894.30000000005</v>
      </c>
      <c r="AM532" s="56">
        <v>532894.30000000005</v>
      </c>
      <c r="AN532" s="56">
        <v>532894.30000000005</v>
      </c>
      <c r="AO532" s="56">
        <v>532894.25</v>
      </c>
      <c r="AP532" s="56">
        <v>6927625.8399999989</v>
      </c>
      <c r="AQ532" s="56" t="s">
        <v>2697</v>
      </c>
      <c r="AR532" s="56" t="s">
        <v>3339</v>
      </c>
      <c r="AS532" s="56" t="s">
        <v>3345</v>
      </c>
      <c r="AT532" s="56">
        <v>8470530</v>
      </c>
    </row>
    <row r="533" spans="1:46" x14ac:dyDescent="0.35">
      <c r="A533" s="56" t="s">
        <v>955</v>
      </c>
      <c r="B533" s="56">
        <v>8470530</v>
      </c>
      <c r="C533" s="56" t="s">
        <v>325</v>
      </c>
      <c r="D533" s="56">
        <v>432120</v>
      </c>
      <c r="E533" s="56" t="s">
        <v>382</v>
      </c>
      <c r="F533" s="56" t="str">
        <f t="shared" si="8"/>
        <v>847.8470530.1.432120.000000.847001.200179</v>
      </c>
      <c r="G533" s="56" t="s">
        <v>21</v>
      </c>
      <c r="H533" s="56">
        <v>847001</v>
      </c>
      <c r="I533" s="56" t="s">
        <v>23</v>
      </c>
      <c r="J533" s="56">
        <v>200179</v>
      </c>
      <c r="K533" s="56">
        <v>0</v>
      </c>
      <c r="L533" s="56">
        <v>200000</v>
      </c>
      <c r="U533" s="56">
        <v>0</v>
      </c>
      <c r="X533" s="56">
        <v>0</v>
      </c>
      <c r="Y533" s="56">
        <v>0</v>
      </c>
      <c r="Z533" s="56">
        <v>0</v>
      </c>
      <c r="AA533" s="56" t="s">
        <v>3354</v>
      </c>
      <c r="AB533" s="56" t="s">
        <v>3354</v>
      </c>
      <c r="AC533" s="56" t="s">
        <v>3354</v>
      </c>
      <c r="AF533" s="56">
        <v>0</v>
      </c>
      <c r="AP533" s="56">
        <v>0</v>
      </c>
      <c r="AQ533" s="56" t="s">
        <v>2697</v>
      </c>
      <c r="AR533" s="56" t="s">
        <v>3339</v>
      </c>
      <c r="AS533" s="56" t="s">
        <v>3340</v>
      </c>
      <c r="AT533" s="56">
        <v>8470530</v>
      </c>
    </row>
    <row r="534" spans="1:46" x14ac:dyDescent="0.35">
      <c r="A534" s="56" t="s">
        <v>955</v>
      </c>
      <c r="B534" s="56">
        <v>8470530</v>
      </c>
      <c r="C534" s="56" t="s">
        <v>325</v>
      </c>
      <c r="D534" s="56">
        <v>495140</v>
      </c>
      <c r="E534" s="56" t="s">
        <v>882</v>
      </c>
      <c r="F534" s="56" t="str">
        <f t="shared" si="8"/>
        <v>847.8470530.1.495140.000000.847001.300180</v>
      </c>
      <c r="G534" s="56" t="s">
        <v>21</v>
      </c>
      <c r="H534" s="56">
        <v>847001</v>
      </c>
      <c r="I534" s="56" t="s">
        <v>863</v>
      </c>
      <c r="J534" s="56">
        <v>300180</v>
      </c>
      <c r="K534" s="56">
        <v>267131.06</v>
      </c>
      <c r="L534" s="56">
        <v>51057</v>
      </c>
      <c r="U534" s="57">
        <v>0</v>
      </c>
      <c r="X534" s="56">
        <v>0</v>
      </c>
      <c r="Y534" s="56">
        <v>0</v>
      </c>
      <c r="Z534" s="56">
        <v>0</v>
      </c>
      <c r="AA534" s="56" t="s">
        <v>3354</v>
      </c>
      <c r="AB534" s="56" t="s">
        <v>3354</v>
      </c>
      <c r="AC534" s="56" t="s">
        <v>3354</v>
      </c>
      <c r="AF534" s="56">
        <v>0</v>
      </c>
      <c r="AP534" s="56">
        <v>0</v>
      </c>
      <c r="AQ534" s="56" t="s">
        <v>2697</v>
      </c>
      <c r="AR534" s="56" t="s">
        <v>3339</v>
      </c>
      <c r="AT534" s="56">
        <v>8470530</v>
      </c>
    </row>
    <row r="535" spans="1:46" x14ac:dyDescent="0.35">
      <c r="A535" s="56" t="s">
        <v>955</v>
      </c>
      <c r="B535" s="56">
        <v>8470530</v>
      </c>
      <c r="C535" s="56" t="s">
        <v>325</v>
      </c>
      <c r="D535" s="56">
        <v>426220</v>
      </c>
      <c r="E535" s="56" t="s">
        <v>350</v>
      </c>
      <c r="F535" s="56" t="str">
        <f t="shared" si="8"/>
        <v>847.8470530.1.426220.000000.847030.200179</v>
      </c>
      <c r="G535" s="56" t="s">
        <v>312</v>
      </c>
      <c r="H535" s="56">
        <v>847030</v>
      </c>
      <c r="I535" s="56" t="s">
        <v>23</v>
      </c>
      <c r="J535" s="56">
        <v>200179</v>
      </c>
      <c r="K535" s="56">
        <v>344130.56</v>
      </c>
      <c r="L535" s="56">
        <v>48801</v>
      </c>
      <c r="M535" s="56">
        <v>48801</v>
      </c>
      <c r="N535" s="56" t="s">
        <v>2000</v>
      </c>
      <c r="R535" s="56" t="s">
        <v>350</v>
      </c>
      <c r="U535" s="57">
        <v>0</v>
      </c>
      <c r="V535" s="56" t="s">
        <v>2002</v>
      </c>
      <c r="W535" s="56" t="s">
        <v>2003</v>
      </c>
      <c r="X535" s="56">
        <v>0</v>
      </c>
      <c r="Y535" s="56">
        <v>0</v>
      </c>
      <c r="Z535" s="56">
        <v>0</v>
      </c>
      <c r="AQ535" s="56" t="s">
        <v>2697</v>
      </c>
      <c r="AR535" s="56" t="s">
        <v>3339</v>
      </c>
      <c r="AT535" s="56">
        <v>8470530</v>
      </c>
    </row>
    <row r="536" spans="1:46" x14ac:dyDescent="0.35">
      <c r="A536" s="56" t="s">
        <v>955</v>
      </c>
      <c r="B536" s="56">
        <v>8470530</v>
      </c>
      <c r="C536" s="56" t="s">
        <v>325</v>
      </c>
      <c r="D536" s="56">
        <v>492200</v>
      </c>
      <c r="E536" s="56" t="s">
        <v>874</v>
      </c>
      <c r="F536" s="56" t="str">
        <f t="shared" si="8"/>
        <v>847.8470530.1.492200.000000.847001.300180</v>
      </c>
      <c r="G536" s="56" t="s">
        <v>21</v>
      </c>
      <c r="H536" s="56">
        <v>847001</v>
      </c>
      <c r="I536" s="56" t="s">
        <v>863</v>
      </c>
      <c r="J536" s="56">
        <v>300180</v>
      </c>
      <c r="K536" s="56">
        <v>0</v>
      </c>
      <c r="L536" s="56">
        <v>38000</v>
      </c>
      <c r="U536" s="57">
        <v>0</v>
      </c>
      <c r="X536" s="56">
        <v>0</v>
      </c>
      <c r="Y536" s="56">
        <v>0</v>
      </c>
      <c r="Z536" s="56">
        <v>0</v>
      </c>
      <c r="AF536" s="56">
        <v>0</v>
      </c>
      <c r="AP536" s="56">
        <v>0</v>
      </c>
      <c r="AT536" s="56">
        <v>8470530</v>
      </c>
    </row>
    <row r="537" spans="1:46" x14ac:dyDescent="0.35">
      <c r="A537" s="56" t="s">
        <v>955</v>
      </c>
      <c r="B537" s="56">
        <v>8470530</v>
      </c>
      <c r="C537" s="56" t="s">
        <v>325</v>
      </c>
      <c r="D537" s="56">
        <v>432170</v>
      </c>
      <c r="E537" s="56" t="s">
        <v>389</v>
      </c>
      <c r="F537" s="56" t="str">
        <f t="shared" si="8"/>
        <v>847.8470530.1.432170.000000.847010.200179</v>
      </c>
      <c r="G537" s="56" t="s">
        <v>330</v>
      </c>
      <c r="H537" s="56">
        <v>847010</v>
      </c>
      <c r="I537" s="56" t="s">
        <v>23</v>
      </c>
      <c r="J537" s="56">
        <v>200179</v>
      </c>
      <c r="K537" s="56">
        <v>83624.490000000005</v>
      </c>
      <c r="L537" s="56">
        <v>28558</v>
      </c>
      <c r="M537" s="56">
        <v>28000</v>
      </c>
      <c r="N537" s="56" t="s">
        <v>2000</v>
      </c>
      <c r="O537" s="56">
        <v>1</v>
      </c>
      <c r="R537" s="56" t="s">
        <v>389</v>
      </c>
      <c r="S537" s="56">
        <v>1</v>
      </c>
      <c r="T537" s="56">
        <v>30000</v>
      </c>
      <c r="U537" s="56">
        <v>30000</v>
      </c>
      <c r="V537" s="56" t="s">
        <v>2002</v>
      </c>
      <c r="W537" s="56" t="s">
        <v>2122</v>
      </c>
      <c r="X537" s="56">
        <v>27000</v>
      </c>
      <c r="Y537" s="56">
        <v>24000</v>
      </c>
      <c r="Z537" s="56">
        <v>21000</v>
      </c>
      <c r="AA537" s="56" t="s">
        <v>3361</v>
      </c>
      <c r="AB537" s="56" t="s">
        <v>3361</v>
      </c>
      <c r="AC537" s="56" t="s">
        <v>3361</v>
      </c>
      <c r="AD537" s="56">
        <v>2500</v>
      </c>
      <c r="AE537" s="56">
        <v>2500</v>
      </c>
      <c r="AF537" s="56">
        <v>2500</v>
      </c>
      <c r="AG537" s="56">
        <v>2500</v>
      </c>
      <c r="AH537" s="56">
        <v>2500</v>
      </c>
      <c r="AI537" s="56">
        <v>2500</v>
      </c>
      <c r="AJ537" s="56">
        <v>2500</v>
      </c>
      <c r="AK537" s="56">
        <v>2500</v>
      </c>
      <c r="AL537" s="56">
        <v>2500</v>
      </c>
      <c r="AM537" s="56">
        <v>2500</v>
      </c>
      <c r="AN537" s="56">
        <v>2500</v>
      </c>
      <c r="AO537" s="56">
        <v>2500</v>
      </c>
      <c r="AP537" s="56">
        <v>30000</v>
      </c>
      <c r="AQ537" s="56" t="s">
        <v>2697</v>
      </c>
      <c r="AR537" s="56" t="s">
        <v>3339</v>
      </c>
      <c r="AS537" s="56" t="s">
        <v>3362</v>
      </c>
      <c r="AT537" s="56">
        <v>8470530</v>
      </c>
    </row>
    <row r="538" spans="1:46" x14ac:dyDescent="0.35">
      <c r="A538" s="56" t="s">
        <v>955</v>
      </c>
      <c r="B538" s="56">
        <v>8470530</v>
      </c>
      <c r="C538" s="56" t="s">
        <v>325</v>
      </c>
      <c r="D538" s="56">
        <v>426210</v>
      </c>
      <c r="E538" s="56" t="s">
        <v>347</v>
      </c>
      <c r="F538" s="56" t="str">
        <f t="shared" si="8"/>
        <v>847.8470530.1.426210.000000.847010.200179</v>
      </c>
      <c r="G538" s="56" t="s">
        <v>330</v>
      </c>
      <c r="H538" s="56">
        <v>847010</v>
      </c>
      <c r="I538" s="56" t="s">
        <v>23</v>
      </c>
      <c r="J538" s="56">
        <v>200179</v>
      </c>
      <c r="K538" s="56">
        <v>3156.73</v>
      </c>
      <c r="L538" s="56">
        <v>6221</v>
      </c>
      <c r="M538" s="56">
        <v>6221</v>
      </c>
      <c r="N538" s="56" t="s">
        <v>2000</v>
      </c>
      <c r="R538" s="56" t="s">
        <v>347</v>
      </c>
      <c r="U538" s="57">
        <v>0</v>
      </c>
      <c r="V538" s="56" t="s">
        <v>2002</v>
      </c>
      <c r="W538" s="56" t="s">
        <v>2003</v>
      </c>
      <c r="X538" s="56">
        <v>0</v>
      </c>
      <c r="Y538" s="56">
        <v>0</v>
      </c>
      <c r="Z538" s="56">
        <v>0</v>
      </c>
      <c r="AQ538" s="56" t="s">
        <v>2697</v>
      </c>
      <c r="AR538" s="56" t="s">
        <v>3339</v>
      </c>
      <c r="AT538" s="56">
        <v>8470530</v>
      </c>
    </row>
    <row r="539" spans="1:46" x14ac:dyDescent="0.35">
      <c r="A539" s="56" t="s">
        <v>955</v>
      </c>
      <c r="B539" s="56">
        <v>8470530</v>
      </c>
      <c r="C539" s="56" t="s">
        <v>325</v>
      </c>
      <c r="D539" s="56">
        <v>432320</v>
      </c>
      <c r="E539" s="56" t="s">
        <v>392</v>
      </c>
      <c r="F539" s="56" t="str">
        <f t="shared" si="8"/>
        <v>847.8470530.1.432320.000000.847010.200179</v>
      </c>
      <c r="G539" s="56" t="s">
        <v>330</v>
      </c>
      <c r="H539" s="56">
        <v>847010</v>
      </c>
      <c r="I539" s="56" t="s">
        <v>23</v>
      </c>
      <c r="J539" s="56">
        <v>200179</v>
      </c>
      <c r="K539" s="56">
        <v>19422</v>
      </c>
      <c r="L539" s="56">
        <v>5000</v>
      </c>
      <c r="M539" s="56">
        <v>5000</v>
      </c>
      <c r="N539" s="56" t="s">
        <v>2000</v>
      </c>
      <c r="O539" s="56">
        <v>1</v>
      </c>
      <c r="R539" s="56" t="s">
        <v>392</v>
      </c>
      <c r="S539" s="56">
        <v>1</v>
      </c>
      <c r="T539" s="56">
        <v>5000</v>
      </c>
      <c r="U539" s="56">
        <v>5000</v>
      </c>
      <c r="V539" s="56" t="s">
        <v>2002</v>
      </c>
      <c r="W539" s="56" t="s">
        <v>2122</v>
      </c>
      <c r="X539" s="56">
        <v>4500</v>
      </c>
      <c r="Y539" s="56">
        <v>4000</v>
      </c>
      <c r="Z539" s="56">
        <v>3500</v>
      </c>
      <c r="AF539" s="56">
        <v>5000</v>
      </c>
      <c r="AP539" s="56">
        <v>5000</v>
      </c>
      <c r="AQ539" s="56" t="s">
        <v>2697</v>
      </c>
      <c r="AR539" s="56" t="s">
        <v>3339</v>
      </c>
      <c r="AS539" s="56" t="s">
        <v>3363</v>
      </c>
      <c r="AT539" s="56">
        <v>8470530</v>
      </c>
    </row>
    <row r="540" spans="1:46" x14ac:dyDescent="0.35">
      <c r="A540" s="56" t="s">
        <v>955</v>
      </c>
      <c r="B540" s="56">
        <v>8470530</v>
      </c>
      <c r="C540" s="56" t="s">
        <v>325</v>
      </c>
      <c r="D540" s="56">
        <v>432540</v>
      </c>
      <c r="E540" s="56" t="s">
        <v>395</v>
      </c>
      <c r="F540" s="56" t="str">
        <f t="shared" si="8"/>
        <v>847.8470530.1.432540.000000.847001.200179</v>
      </c>
      <c r="G540" s="56" t="s">
        <v>21</v>
      </c>
      <c r="H540" s="56">
        <v>847001</v>
      </c>
      <c r="I540" s="56" t="s">
        <v>23</v>
      </c>
      <c r="J540" s="56">
        <v>200179</v>
      </c>
      <c r="K540" s="56">
        <v>0</v>
      </c>
      <c r="L540" s="56">
        <v>3320</v>
      </c>
      <c r="U540" s="57">
        <v>0</v>
      </c>
      <c r="X540" s="56">
        <v>0</v>
      </c>
      <c r="Y540" s="56">
        <v>0</v>
      </c>
      <c r="Z540" s="56">
        <v>0</v>
      </c>
      <c r="AA540" s="56" t="s">
        <v>3354</v>
      </c>
      <c r="AB540" s="56" t="s">
        <v>3354</v>
      </c>
      <c r="AC540" s="56" t="s">
        <v>3354</v>
      </c>
      <c r="AF540" s="56">
        <v>0</v>
      </c>
      <c r="AP540" s="56">
        <v>0</v>
      </c>
      <c r="AQ540" s="56" t="s">
        <v>2697</v>
      </c>
      <c r="AR540" s="56" t="s">
        <v>3339</v>
      </c>
      <c r="AT540" s="56">
        <v>8470530</v>
      </c>
    </row>
    <row r="541" spans="1:46" x14ac:dyDescent="0.35">
      <c r="A541" s="56" t="s">
        <v>955</v>
      </c>
      <c r="B541" s="56">
        <v>8470530</v>
      </c>
      <c r="C541" s="56" t="s">
        <v>325</v>
      </c>
      <c r="D541" s="56">
        <v>425510</v>
      </c>
      <c r="E541" s="56" t="s">
        <v>37</v>
      </c>
      <c r="F541" s="56" t="str">
        <f t="shared" si="8"/>
        <v>847.8470530.1.425510.000000.847010.200179</v>
      </c>
      <c r="G541" s="56" t="s">
        <v>330</v>
      </c>
      <c r="H541" s="56">
        <v>847010</v>
      </c>
      <c r="I541" s="56" t="s">
        <v>23</v>
      </c>
      <c r="J541" s="56">
        <v>200179</v>
      </c>
      <c r="K541" s="56">
        <v>78</v>
      </c>
      <c r="L541" s="56">
        <v>78</v>
      </c>
      <c r="M541" s="56">
        <v>78</v>
      </c>
      <c r="N541" s="56" t="s">
        <v>2000</v>
      </c>
      <c r="O541" s="56">
        <v>1</v>
      </c>
      <c r="R541" s="56" t="s">
        <v>37</v>
      </c>
      <c r="S541" s="56">
        <v>1</v>
      </c>
      <c r="T541" s="56">
        <v>20000</v>
      </c>
      <c r="U541" s="56">
        <v>20000</v>
      </c>
      <c r="V541" s="56" t="s">
        <v>2002</v>
      </c>
      <c r="W541" s="56" t="s">
        <v>2003</v>
      </c>
      <c r="X541" s="56">
        <v>18000</v>
      </c>
      <c r="Y541" s="56">
        <v>16000</v>
      </c>
      <c r="Z541" s="56">
        <v>14000</v>
      </c>
      <c r="AA541" s="56" t="s">
        <v>3364</v>
      </c>
      <c r="AB541" s="56" t="s">
        <v>3364</v>
      </c>
      <c r="AC541" s="56" t="s">
        <v>3364</v>
      </c>
      <c r="AF541" s="56">
        <v>25000</v>
      </c>
      <c r="AL541" s="56">
        <v>25000</v>
      </c>
      <c r="AP541" s="56">
        <v>50000</v>
      </c>
      <c r="AQ541" s="56" t="s">
        <v>2697</v>
      </c>
      <c r="AR541" s="56" t="s">
        <v>3339</v>
      </c>
      <c r="AS541" s="56" t="s">
        <v>3365</v>
      </c>
      <c r="AT541" s="56">
        <v>8470530</v>
      </c>
    </row>
    <row r="542" spans="1:46" x14ac:dyDescent="0.35">
      <c r="A542" s="56" t="s">
        <v>955</v>
      </c>
      <c r="B542" s="56">
        <v>8470530</v>
      </c>
      <c r="C542" s="56" t="s">
        <v>325</v>
      </c>
      <c r="D542" s="56">
        <v>425900</v>
      </c>
      <c r="E542" s="56" t="s">
        <v>40</v>
      </c>
      <c r="F542" s="56" t="str">
        <f t="shared" si="8"/>
        <v>847.8470530.1.425900.000000.847010.200179</v>
      </c>
      <c r="G542" s="56" t="s">
        <v>330</v>
      </c>
      <c r="H542" s="56">
        <v>847010</v>
      </c>
      <c r="I542" s="56" t="s">
        <v>23</v>
      </c>
      <c r="J542" s="56">
        <v>200179</v>
      </c>
      <c r="K542" s="56">
        <v>0</v>
      </c>
      <c r="L542" s="56">
        <v>0</v>
      </c>
      <c r="N542" s="56" t="s">
        <v>2000</v>
      </c>
      <c r="O542" s="56">
        <v>1</v>
      </c>
      <c r="R542" s="56" t="s">
        <v>40</v>
      </c>
      <c r="S542" s="56">
        <v>1</v>
      </c>
      <c r="T542" s="56">
        <v>30000</v>
      </c>
      <c r="U542" s="56">
        <v>30000</v>
      </c>
      <c r="V542" s="56" t="s">
        <v>2002</v>
      </c>
      <c r="W542" s="56" t="s">
        <v>2003</v>
      </c>
      <c r="X542" s="56">
        <v>27000</v>
      </c>
      <c r="Y542" s="56">
        <v>24000</v>
      </c>
      <c r="Z542" s="56">
        <v>21000</v>
      </c>
      <c r="AA542" s="56" t="s">
        <v>3366</v>
      </c>
      <c r="AB542" s="56" t="s">
        <v>3366</v>
      </c>
      <c r="AC542" s="56" t="s">
        <v>3366</v>
      </c>
      <c r="AF542" s="56">
        <v>5000</v>
      </c>
      <c r="AL542" s="56">
        <v>5000</v>
      </c>
      <c r="AP542" s="56">
        <v>10000</v>
      </c>
      <c r="AQ542" s="56" t="s">
        <v>2697</v>
      </c>
      <c r="AR542" s="56" t="s">
        <v>3339</v>
      </c>
      <c r="AS542" s="56" t="s">
        <v>3365</v>
      </c>
      <c r="AT542" s="56">
        <v>8470530</v>
      </c>
    </row>
    <row r="543" spans="1:46" x14ac:dyDescent="0.35">
      <c r="A543" s="56" t="s">
        <v>955</v>
      </c>
      <c r="B543" s="56">
        <v>8470530</v>
      </c>
      <c r="C543" s="56" t="s">
        <v>325</v>
      </c>
      <c r="D543" s="56">
        <v>428090</v>
      </c>
      <c r="E543" s="56" t="s">
        <v>52</v>
      </c>
      <c r="F543" s="56" t="str">
        <f t="shared" si="8"/>
        <v>847.8470530.1.428090.000000.847001.200179</v>
      </c>
      <c r="G543" s="56" t="s">
        <v>21</v>
      </c>
      <c r="H543" s="56">
        <v>847001</v>
      </c>
      <c r="I543" s="56" t="s">
        <v>23</v>
      </c>
      <c r="J543" s="56">
        <v>200179</v>
      </c>
      <c r="K543" s="56">
        <v>0</v>
      </c>
      <c r="L543" s="56">
        <v>0</v>
      </c>
      <c r="R543" s="56" t="s">
        <v>52</v>
      </c>
      <c r="S543" s="56">
        <v>1</v>
      </c>
      <c r="T543" s="56">
        <v>50000</v>
      </c>
      <c r="U543" s="57">
        <v>50000</v>
      </c>
      <c r="V543" s="56" t="s">
        <v>2002</v>
      </c>
      <c r="W543" s="56" t="s">
        <v>2003</v>
      </c>
      <c r="X543" s="56">
        <v>45000</v>
      </c>
      <c r="Y543" s="56">
        <v>40000</v>
      </c>
      <c r="Z543" s="56">
        <v>35000</v>
      </c>
      <c r="AF543" s="56">
        <v>50000</v>
      </c>
      <c r="AP543" s="56">
        <v>50000</v>
      </c>
      <c r="AR543" s="56" t="s">
        <v>3339</v>
      </c>
      <c r="AT543" s="56">
        <v>8470530</v>
      </c>
    </row>
    <row r="544" spans="1:46" x14ac:dyDescent="0.35">
      <c r="A544" s="56" t="s">
        <v>955</v>
      </c>
      <c r="B544" s="56">
        <v>8470530</v>
      </c>
      <c r="C544" s="56" t="s">
        <v>325</v>
      </c>
      <c r="D544" s="56">
        <v>432540</v>
      </c>
      <c r="E544" s="56" t="s">
        <v>395</v>
      </c>
      <c r="F544" s="56" t="str">
        <f t="shared" si="8"/>
        <v>847.8470530.1.432540.000000.847001.200179</v>
      </c>
      <c r="G544" s="56" t="s">
        <v>21</v>
      </c>
      <c r="H544" s="56">
        <v>847001</v>
      </c>
      <c r="I544" s="56" t="s">
        <v>23</v>
      </c>
      <c r="J544" s="56">
        <v>200179</v>
      </c>
      <c r="K544" s="56">
        <v>0</v>
      </c>
      <c r="L544" s="56">
        <v>0</v>
      </c>
      <c r="U544" s="57">
        <v>0</v>
      </c>
      <c r="X544" s="56">
        <v>0</v>
      </c>
      <c r="Y544" s="56">
        <v>0</v>
      </c>
      <c r="Z544" s="56">
        <v>0</v>
      </c>
      <c r="AA544" s="56" t="s">
        <v>3354</v>
      </c>
      <c r="AB544" s="56" t="s">
        <v>3354</v>
      </c>
      <c r="AC544" s="56" t="s">
        <v>3354</v>
      </c>
      <c r="AF544" s="56">
        <v>0</v>
      </c>
      <c r="AP544" s="56">
        <v>0</v>
      </c>
      <c r="AQ544" s="56" t="s">
        <v>2697</v>
      </c>
      <c r="AR544" s="56" t="s">
        <v>3339</v>
      </c>
      <c r="AT544" s="56">
        <v>8470530</v>
      </c>
    </row>
    <row r="545" spans="1:46" x14ac:dyDescent="0.35">
      <c r="A545" s="56" t="s">
        <v>955</v>
      </c>
      <c r="B545" s="56">
        <v>8470530</v>
      </c>
      <c r="C545" s="56" t="s">
        <v>325</v>
      </c>
      <c r="D545" s="56">
        <v>435740</v>
      </c>
      <c r="E545" s="56" t="s">
        <v>400</v>
      </c>
      <c r="F545" s="56" t="str">
        <f t="shared" si="8"/>
        <v>847.8470530.1.435740.000000.847001.200179</v>
      </c>
      <c r="G545" s="56" t="s">
        <v>21</v>
      </c>
      <c r="H545" s="56">
        <v>847001</v>
      </c>
      <c r="I545" s="56" t="s">
        <v>23</v>
      </c>
      <c r="J545" s="56">
        <v>200179</v>
      </c>
      <c r="K545" s="56">
        <v>-14078</v>
      </c>
      <c r="L545" s="56">
        <v>0</v>
      </c>
      <c r="U545" s="57">
        <v>0</v>
      </c>
      <c r="X545" s="56">
        <v>0</v>
      </c>
      <c r="Y545" s="56">
        <v>0</v>
      </c>
      <c r="Z545" s="56">
        <v>0</v>
      </c>
      <c r="AF545" s="56">
        <v>0</v>
      </c>
      <c r="AP545" s="56">
        <v>0</v>
      </c>
      <c r="AQ545" s="56" t="s">
        <v>2697</v>
      </c>
      <c r="AR545" s="56" t="s">
        <v>3339</v>
      </c>
      <c r="AT545" s="56">
        <v>8470530</v>
      </c>
    </row>
    <row r="546" spans="1:46" x14ac:dyDescent="0.35">
      <c r="A546" s="56" t="s">
        <v>955</v>
      </c>
      <c r="B546" s="56">
        <v>8470530</v>
      </c>
      <c r="C546" s="56" t="s">
        <v>325</v>
      </c>
      <c r="D546" s="56">
        <v>436110</v>
      </c>
      <c r="E546" s="56" t="s">
        <v>64</v>
      </c>
      <c r="F546" s="56" t="str">
        <f t="shared" si="8"/>
        <v>847.8470530.1.436110.000000.847001.200179</v>
      </c>
      <c r="G546" s="56" t="s">
        <v>21</v>
      </c>
      <c r="H546" s="56">
        <v>847001</v>
      </c>
      <c r="I546" s="56" t="s">
        <v>23</v>
      </c>
      <c r="J546" s="56">
        <v>200179</v>
      </c>
      <c r="K546" s="56">
        <v>0</v>
      </c>
      <c r="L546" s="56">
        <v>0</v>
      </c>
      <c r="U546" s="57">
        <v>0</v>
      </c>
      <c r="X546" s="56">
        <v>0</v>
      </c>
      <c r="Y546" s="56">
        <v>0</v>
      </c>
      <c r="Z546" s="56">
        <v>0</v>
      </c>
      <c r="AA546" s="56" t="s">
        <v>3354</v>
      </c>
      <c r="AB546" s="56" t="s">
        <v>3354</v>
      </c>
      <c r="AC546" s="56" t="s">
        <v>3354</v>
      </c>
      <c r="AF546" s="56">
        <v>0</v>
      </c>
      <c r="AP546" s="56">
        <v>0</v>
      </c>
      <c r="AQ546" s="56" t="s">
        <v>2697</v>
      </c>
      <c r="AR546" s="56" t="s">
        <v>3339</v>
      </c>
      <c r="AT546" s="56">
        <v>8470530</v>
      </c>
    </row>
    <row r="547" spans="1:46" x14ac:dyDescent="0.35">
      <c r="A547" s="56" t="s">
        <v>955</v>
      </c>
      <c r="B547" s="56">
        <v>8470530</v>
      </c>
      <c r="C547" s="56" t="s">
        <v>325</v>
      </c>
      <c r="D547" s="56">
        <v>436120</v>
      </c>
      <c r="E547" s="56" t="s">
        <v>431</v>
      </c>
      <c r="F547" s="56" t="str">
        <f t="shared" si="8"/>
        <v>847.8470530.1.436120.000000.847001.200179</v>
      </c>
      <c r="G547" s="56" t="s">
        <v>21</v>
      </c>
      <c r="H547" s="56">
        <v>847001</v>
      </c>
      <c r="I547" s="56" t="s">
        <v>23</v>
      </c>
      <c r="J547" s="56">
        <v>200179</v>
      </c>
      <c r="K547" s="56">
        <v>0</v>
      </c>
      <c r="L547" s="56">
        <v>0</v>
      </c>
      <c r="U547" s="57">
        <v>0</v>
      </c>
      <c r="X547" s="56">
        <v>0</v>
      </c>
      <c r="Y547" s="56">
        <v>0</v>
      </c>
      <c r="Z547" s="56">
        <v>0</v>
      </c>
      <c r="AF547" s="56">
        <v>0</v>
      </c>
      <c r="AP547" s="56">
        <v>0</v>
      </c>
      <c r="AQ547" s="56" t="s">
        <v>2697</v>
      </c>
      <c r="AR547" s="56" t="s">
        <v>3339</v>
      </c>
      <c r="AT547" s="56">
        <v>8470530</v>
      </c>
    </row>
    <row r="548" spans="1:46" x14ac:dyDescent="0.35">
      <c r="A548" s="56" t="s">
        <v>955</v>
      </c>
      <c r="B548" s="56">
        <v>8470530</v>
      </c>
      <c r="C548" s="56" t="s">
        <v>325</v>
      </c>
      <c r="D548" s="56">
        <v>492200</v>
      </c>
      <c r="E548" s="56" t="s">
        <v>874</v>
      </c>
      <c r="F548" s="56" t="str">
        <f t="shared" si="8"/>
        <v>847.8470530.1.492200.000000.847001.300180</v>
      </c>
      <c r="G548" s="56" t="s">
        <v>21</v>
      </c>
      <c r="H548" s="56">
        <v>847001</v>
      </c>
      <c r="I548" s="56" t="s">
        <v>863</v>
      </c>
      <c r="J548" s="56">
        <v>300180</v>
      </c>
      <c r="K548" s="56">
        <v>0</v>
      </c>
      <c r="L548" s="56">
        <v>0</v>
      </c>
      <c r="N548" s="56" t="s">
        <v>2000</v>
      </c>
      <c r="O548" s="56">
        <v>1</v>
      </c>
      <c r="R548" s="56" t="s">
        <v>3367</v>
      </c>
      <c r="S548" s="56">
        <v>1</v>
      </c>
      <c r="T548" s="56">
        <v>270000</v>
      </c>
      <c r="U548" s="56">
        <v>270000</v>
      </c>
      <c r="V548" s="56" t="s">
        <v>2002</v>
      </c>
      <c r="W548" s="56" t="s">
        <v>2122</v>
      </c>
      <c r="X548" s="56">
        <v>243000</v>
      </c>
      <c r="Y548" s="56">
        <v>216000</v>
      </c>
      <c r="Z548" s="56">
        <v>189000</v>
      </c>
      <c r="AA548" s="56" t="s">
        <v>3342</v>
      </c>
      <c r="AB548" s="56" t="s">
        <v>3342</v>
      </c>
      <c r="AC548" s="56" t="s">
        <v>3342</v>
      </c>
      <c r="AF548" s="56">
        <v>270000</v>
      </c>
      <c r="AP548" s="56">
        <v>270000</v>
      </c>
      <c r="AQ548" s="56" t="s">
        <v>2697</v>
      </c>
      <c r="AR548" s="56" t="s">
        <v>3339</v>
      </c>
      <c r="AS548" s="56" t="s">
        <v>3340</v>
      </c>
      <c r="AT548" s="56">
        <v>8470530</v>
      </c>
    </row>
    <row r="549" spans="1:46" x14ac:dyDescent="0.35">
      <c r="A549" s="56" t="s">
        <v>955</v>
      </c>
      <c r="B549" s="56">
        <v>8470530</v>
      </c>
      <c r="C549" s="56" t="s">
        <v>325</v>
      </c>
      <c r="D549" s="56">
        <v>492610</v>
      </c>
      <c r="E549" s="56" t="s">
        <v>866</v>
      </c>
      <c r="F549" s="56" t="str">
        <f t="shared" si="8"/>
        <v>847.8470530.1.492610.000000.847020.300180</v>
      </c>
      <c r="G549" s="56" t="s">
        <v>336</v>
      </c>
      <c r="H549" s="56">
        <v>847020</v>
      </c>
      <c r="I549" s="56" t="s">
        <v>863</v>
      </c>
      <c r="J549" s="56">
        <v>300180</v>
      </c>
      <c r="K549" s="56">
        <v>0</v>
      </c>
      <c r="L549" s="56">
        <v>0</v>
      </c>
      <c r="N549" s="56" t="s">
        <v>2000</v>
      </c>
      <c r="O549" s="56">
        <v>1</v>
      </c>
      <c r="R549" s="56" t="s">
        <v>3369</v>
      </c>
      <c r="S549" s="56">
        <v>2</v>
      </c>
      <c r="T549" s="56">
        <v>1000000</v>
      </c>
      <c r="U549" s="56">
        <v>2000000</v>
      </c>
      <c r="V549" s="56" t="s">
        <v>2002</v>
      </c>
      <c r="W549" s="56" t="s">
        <v>2122</v>
      </c>
      <c r="X549" s="56">
        <v>1800000</v>
      </c>
      <c r="Y549" s="56">
        <v>1600000</v>
      </c>
      <c r="Z549" s="56">
        <v>1400000</v>
      </c>
      <c r="AA549" s="56" t="s">
        <v>3370</v>
      </c>
      <c r="AB549" s="56" t="s">
        <v>3370</v>
      </c>
      <c r="AC549" s="56" t="s">
        <v>3370</v>
      </c>
      <c r="AF549" s="56">
        <v>2000000</v>
      </c>
      <c r="AP549" s="56">
        <v>2000000</v>
      </c>
      <c r="AQ549" s="56" t="s">
        <v>2697</v>
      </c>
      <c r="AR549" s="56" t="s">
        <v>3339</v>
      </c>
      <c r="AS549" s="56" t="s">
        <v>3340</v>
      </c>
      <c r="AT549" s="56">
        <v>8470530</v>
      </c>
    </row>
    <row r="550" spans="1:46" x14ac:dyDescent="0.35">
      <c r="A550" s="56" t="s">
        <v>955</v>
      </c>
      <c r="B550" s="56">
        <v>8470530</v>
      </c>
      <c r="C550" s="56" t="s">
        <v>325</v>
      </c>
      <c r="D550" s="56">
        <v>492610</v>
      </c>
      <c r="E550" s="56" t="s">
        <v>866</v>
      </c>
      <c r="F550" s="56" t="str">
        <f t="shared" si="8"/>
        <v>847.8470530.1.492610.000000.847001.300180</v>
      </c>
      <c r="G550" s="56" t="s">
        <v>21</v>
      </c>
      <c r="H550" s="56">
        <v>847001</v>
      </c>
      <c r="I550" s="56" t="s">
        <v>863</v>
      </c>
      <c r="J550" s="56">
        <v>300180</v>
      </c>
      <c r="K550" s="56">
        <v>81760</v>
      </c>
      <c r="L550" s="56">
        <v>0</v>
      </c>
      <c r="U550" s="57">
        <v>0</v>
      </c>
      <c r="X550" s="56">
        <v>0</v>
      </c>
      <c r="Y550" s="56">
        <v>0</v>
      </c>
      <c r="Z550" s="56">
        <v>0</v>
      </c>
      <c r="AA550" s="56" t="s">
        <v>3354</v>
      </c>
      <c r="AB550" s="56" t="s">
        <v>3354</v>
      </c>
      <c r="AC550" s="56" t="s">
        <v>3354</v>
      </c>
      <c r="AF550" s="56">
        <v>0</v>
      </c>
      <c r="AP550" s="56">
        <v>0</v>
      </c>
      <c r="AQ550" s="56" t="s">
        <v>2697</v>
      </c>
      <c r="AR550" s="56" t="s">
        <v>3339</v>
      </c>
      <c r="AT550" s="56">
        <v>8470530</v>
      </c>
    </row>
    <row r="551" spans="1:46" x14ac:dyDescent="0.35">
      <c r="A551" s="56" t="s">
        <v>955</v>
      </c>
      <c r="B551" s="56">
        <v>8470530</v>
      </c>
      <c r="C551" s="56" t="s">
        <v>325</v>
      </c>
      <c r="D551" s="56">
        <v>492610</v>
      </c>
      <c r="E551" s="56" t="s">
        <v>866</v>
      </c>
      <c r="F551" s="56" t="str">
        <f t="shared" si="8"/>
        <v>847.8470530.1.492610.000000.847001.300180</v>
      </c>
      <c r="G551" s="56" t="s">
        <v>21</v>
      </c>
      <c r="H551" s="56">
        <v>847001</v>
      </c>
      <c r="I551" s="56" t="s">
        <v>863</v>
      </c>
      <c r="J551" s="56">
        <v>300180</v>
      </c>
      <c r="K551" s="56">
        <v>0</v>
      </c>
      <c r="L551" s="56">
        <v>0</v>
      </c>
      <c r="U551" s="57">
        <v>0</v>
      </c>
      <c r="X551" s="56">
        <v>0</v>
      </c>
      <c r="Y551" s="56">
        <v>0</v>
      </c>
      <c r="Z551" s="56">
        <v>0</v>
      </c>
      <c r="AF551" s="56">
        <v>0</v>
      </c>
      <c r="AP551" s="56">
        <v>0</v>
      </c>
      <c r="AT551" s="56">
        <v>8470530</v>
      </c>
    </row>
    <row r="552" spans="1:46" x14ac:dyDescent="0.35">
      <c r="A552" s="56" t="s">
        <v>955</v>
      </c>
      <c r="B552" s="56">
        <v>8470530</v>
      </c>
      <c r="C552" s="56" t="s">
        <v>325</v>
      </c>
      <c r="D552" s="56">
        <v>420310</v>
      </c>
      <c r="E552" s="56" t="s">
        <v>969</v>
      </c>
      <c r="F552" s="56" t="str">
        <f t="shared" si="8"/>
        <v>847.8470530.1.420310.000000.847015.200179</v>
      </c>
      <c r="G552" s="56" t="s">
        <v>333</v>
      </c>
      <c r="H552" s="56">
        <v>847015</v>
      </c>
      <c r="I552" s="56" t="s">
        <v>23</v>
      </c>
      <c r="J552" s="56">
        <v>200179</v>
      </c>
      <c r="M552" s="56">
        <v>747242</v>
      </c>
      <c r="N552" s="56" t="s">
        <v>2000</v>
      </c>
      <c r="O552" s="56">
        <v>1</v>
      </c>
      <c r="R552" s="56" t="s">
        <v>3347</v>
      </c>
      <c r="S552" s="56">
        <v>1</v>
      </c>
      <c r="T552" s="56">
        <v>747242</v>
      </c>
      <c r="U552" s="56">
        <v>747242</v>
      </c>
      <c r="V552" s="56" t="s">
        <v>2002</v>
      </c>
      <c r="W552" s="56" t="s">
        <v>2003</v>
      </c>
      <c r="X552" s="56">
        <v>672517.8</v>
      </c>
      <c r="Y552" s="56">
        <v>597793.6</v>
      </c>
      <c r="Z552" s="56">
        <v>523069.39999999997</v>
      </c>
      <c r="AA552" s="56" t="s">
        <v>3348</v>
      </c>
      <c r="AB552" s="56" t="s">
        <v>3348</v>
      </c>
      <c r="AC552" s="56" t="s">
        <v>3348</v>
      </c>
      <c r="AF552" s="56">
        <v>747242</v>
      </c>
      <c r="AP552" s="56">
        <v>747242</v>
      </c>
      <c r="AQ552" s="56" t="s">
        <v>2697</v>
      </c>
      <c r="AR552" s="56" t="s">
        <v>3339</v>
      </c>
      <c r="AS552" s="56" t="s">
        <v>3349</v>
      </c>
      <c r="AT552" s="56">
        <v>8470530</v>
      </c>
    </row>
    <row r="553" spans="1:46" x14ac:dyDescent="0.35">
      <c r="A553" s="56" t="s">
        <v>955</v>
      </c>
      <c r="B553" s="56">
        <v>8470530</v>
      </c>
      <c r="C553" s="56" t="s">
        <v>325</v>
      </c>
      <c r="D553" s="56">
        <v>432120</v>
      </c>
      <c r="E553" s="56" t="s">
        <v>382</v>
      </c>
      <c r="F553" s="56" t="str">
        <f t="shared" si="8"/>
        <v>847.8470530.1.432120.000000.847001.200179</v>
      </c>
      <c r="G553" s="56" t="s">
        <v>21</v>
      </c>
      <c r="H553" s="56">
        <v>847001</v>
      </c>
      <c r="I553" s="56" t="s">
        <v>23</v>
      </c>
      <c r="J553" s="56">
        <v>200179</v>
      </c>
      <c r="K553" s="56">
        <v>0</v>
      </c>
      <c r="U553" s="57">
        <v>0</v>
      </c>
      <c r="X553" s="56">
        <v>0</v>
      </c>
      <c r="Y553" s="56">
        <v>0</v>
      </c>
      <c r="Z553" s="56">
        <v>0</v>
      </c>
      <c r="AA553" s="56" t="s">
        <v>3354</v>
      </c>
      <c r="AB553" s="56" t="s">
        <v>3354</v>
      </c>
      <c r="AC553" s="56" t="s">
        <v>3354</v>
      </c>
      <c r="AF553" s="56">
        <v>0</v>
      </c>
      <c r="AP553" s="56">
        <v>0</v>
      </c>
      <c r="AQ553" s="56" t="s">
        <v>2697</v>
      </c>
      <c r="AR553" s="56" t="s">
        <v>3339</v>
      </c>
      <c r="AT553" s="56">
        <v>8470530</v>
      </c>
    </row>
    <row r="554" spans="1:46" x14ac:dyDescent="0.35">
      <c r="A554" s="56" t="s">
        <v>955</v>
      </c>
      <c r="B554" s="56">
        <v>8470530</v>
      </c>
      <c r="C554" s="56" t="s">
        <v>325</v>
      </c>
      <c r="D554" s="56">
        <v>421600</v>
      </c>
      <c r="E554" s="56" t="s">
        <v>309</v>
      </c>
      <c r="F554" s="56" t="str">
        <f t="shared" si="8"/>
        <v>847.8470530.1.421600.000000.847015.200179</v>
      </c>
      <c r="G554" s="56" t="s">
        <v>333</v>
      </c>
      <c r="H554" s="56">
        <v>847015</v>
      </c>
      <c r="I554" s="56" t="s">
        <v>23</v>
      </c>
      <c r="J554" s="56">
        <v>200179</v>
      </c>
      <c r="O554" s="56">
        <v>1</v>
      </c>
      <c r="R554" s="56" t="s">
        <v>3371</v>
      </c>
      <c r="S554" s="56">
        <v>1</v>
      </c>
      <c r="T554" s="56">
        <v>2649480</v>
      </c>
      <c r="U554" s="57">
        <v>2649480</v>
      </c>
      <c r="V554" s="56" t="s">
        <v>2002</v>
      </c>
      <c r="W554" s="56" t="s">
        <v>2003</v>
      </c>
      <c r="X554" s="56">
        <v>2384532</v>
      </c>
      <c r="Y554" s="56">
        <v>2119584</v>
      </c>
      <c r="Z554" s="56">
        <v>1854635.9999999998</v>
      </c>
      <c r="AA554" s="56" t="s">
        <v>3372</v>
      </c>
      <c r="AB554" s="56" t="s">
        <v>3372</v>
      </c>
      <c r="AC554" s="56" t="s">
        <v>3372</v>
      </c>
      <c r="AF554" s="56">
        <v>2649480</v>
      </c>
      <c r="AP554" s="56">
        <v>2649480</v>
      </c>
      <c r="AQ554" s="56" t="s">
        <v>2697</v>
      </c>
      <c r="AR554" s="56" t="s">
        <v>3339</v>
      </c>
      <c r="AT554" s="56">
        <v>8470530</v>
      </c>
    </row>
    <row r="555" spans="1:46" x14ac:dyDescent="0.35">
      <c r="A555" s="56" t="s">
        <v>955</v>
      </c>
      <c r="B555" s="56">
        <v>8470530</v>
      </c>
      <c r="C555" s="56" t="s">
        <v>325</v>
      </c>
      <c r="D555" s="56">
        <v>432120</v>
      </c>
      <c r="E555" s="56" t="s">
        <v>382</v>
      </c>
      <c r="F555" s="56" t="str">
        <f t="shared" si="8"/>
        <v>847.8470530.1.432120.000000.847010.200179</v>
      </c>
      <c r="G555" s="56" t="s">
        <v>330</v>
      </c>
      <c r="H555" s="56">
        <v>847010</v>
      </c>
      <c r="I555" s="56" t="s">
        <v>23</v>
      </c>
      <c r="J555" s="56">
        <v>200179</v>
      </c>
      <c r="N555" s="56" t="s">
        <v>2000</v>
      </c>
      <c r="O555" s="56">
        <v>1</v>
      </c>
      <c r="R555" s="56" t="s">
        <v>3373</v>
      </c>
      <c r="S555" s="56">
        <v>1</v>
      </c>
      <c r="T555" s="56">
        <v>2267961.15</v>
      </c>
      <c r="U555" s="56">
        <v>2267961.15</v>
      </c>
      <c r="V555" s="56" t="s">
        <v>2002</v>
      </c>
      <c r="W555" s="56" t="s">
        <v>2003</v>
      </c>
      <c r="X555" s="56">
        <v>2041165.0349999999</v>
      </c>
      <c r="Y555" s="56">
        <v>1814368.92</v>
      </c>
      <c r="Z555" s="56">
        <v>1587572.8049999999</v>
      </c>
      <c r="AA555" s="56" t="s">
        <v>3344</v>
      </c>
      <c r="AB555" s="56" t="s">
        <v>3344</v>
      </c>
      <c r="AC555" s="56" t="s">
        <v>3344</v>
      </c>
      <c r="AD555" s="56">
        <v>348917.1</v>
      </c>
      <c r="AE555" s="56">
        <v>174458.55</v>
      </c>
      <c r="AF555" s="56">
        <v>174458.55</v>
      </c>
      <c r="AG555" s="56">
        <v>174458.55</v>
      </c>
      <c r="AH555" s="56">
        <v>174458.55</v>
      </c>
      <c r="AI555" s="56">
        <v>174458.55</v>
      </c>
      <c r="AJ555" s="56">
        <v>174458.55</v>
      </c>
      <c r="AK555" s="56">
        <v>174458.55</v>
      </c>
      <c r="AL555" s="56">
        <v>174458.55</v>
      </c>
      <c r="AM555" s="56">
        <v>174458.55</v>
      </c>
      <c r="AN555" s="56">
        <v>174458.55</v>
      </c>
      <c r="AO555" s="56">
        <v>174458.55</v>
      </c>
      <c r="AP555" s="56">
        <v>2267961.1500000004</v>
      </c>
      <c r="AQ555" s="56" t="s">
        <v>2697</v>
      </c>
      <c r="AR555" s="56" t="s">
        <v>3339</v>
      </c>
      <c r="AS555" s="56" t="s">
        <v>3345</v>
      </c>
      <c r="AT555" s="56">
        <v>8470530</v>
      </c>
    </row>
    <row r="556" spans="1:46" x14ac:dyDescent="0.35">
      <c r="A556" s="56" t="s">
        <v>955</v>
      </c>
      <c r="B556" s="56">
        <v>8470530</v>
      </c>
      <c r="C556" s="56" t="s">
        <v>325</v>
      </c>
      <c r="D556" s="56">
        <v>432120</v>
      </c>
      <c r="E556" s="56" t="s">
        <v>382</v>
      </c>
      <c r="F556" s="56" t="str">
        <f t="shared" si="8"/>
        <v>847.8470530.1.432120.000000.847010.200179</v>
      </c>
      <c r="G556" s="56" t="s">
        <v>330</v>
      </c>
      <c r="H556" s="56">
        <v>847010</v>
      </c>
      <c r="I556" s="56" t="s">
        <v>23</v>
      </c>
      <c r="J556" s="56">
        <v>200179</v>
      </c>
      <c r="N556" s="56" t="s">
        <v>2000</v>
      </c>
      <c r="O556" s="56">
        <v>1</v>
      </c>
      <c r="R556" s="56" t="s">
        <v>3374</v>
      </c>
      <c r="S556" s="56">
        <v>1</v>
      </c>
      <c r="T556" s="56">
        <v>472920</v>
      </c>
      <c r="U556" s="56">
        <v>472920</v>
      </c>
      <c r="V556" s="56" t="s">
        <v>2002</v>
      </c>
      <c r="W556" s="56" t="s">
        <v>2003</v>
      </c>
      <c r="X556" s="56">
        <v>425628</v>
      </c>
      <c r="Y556" s="56">
        <v>378336</v>
      </c>
      <c r="Z556" s="56">
        <v>331044</v>
      </c>
      <c r="AA556" s="56" t="s">
        <v>3344</v>
      </c>
      <c r="AB556" s="56" t="s">
        <v>3344</v>
      </c>
      <c r="AC556" s="56" t="s">
        <v>3344</v>
      </c>
      <c r="AD556" s="56">
        <v>39410</v>
      </c>
      <c r="AE556" s="56">
        <v>39410</v>
      </c>
      <c r="AF556" s="56">
        <v>39410</v>
      </c>
      <c r="AG556" s="56">
        <v>39410</v>
      </c>
      <c r="AH556" s="56">
        <v>39410</v>
      </c>
      <c r="AI556" s="56">
        <v>39410</v>
      </c>
      <c r="AJ556" s="56">
        <v>39410</v>
      </c>
      <c r="AK556" s="56">
        <v>39410</v>
      </c>
      <c r="AL556" s="56">
        <v>39410</v>
      </c>
      <c r="AM556" s="56">
        <v>39410</v>
      </c>
      <c r="AN556" s="56">
        <v>39410</v>
      </c>
      <c r="AO556" s="56">
        <v>39410</v>
      </c>
      <c r="AP556" s="56">
        <v>472920</v>
      </c>
      <c r="AQ556" s="56" t="s">
        <v>2697</v>
      </c>
      <c r="AR556" s="56" t="s">
        <v>3339</v>
      </c>
      <c r="AS556" s="56" t="s">
        <v>3345</v>
      </c>
      <c r="AT556" s="56">
        <v>8470530</v>
      </c>
    </row>
    <row r="557" spans="1:46" x14ac:dyDescent="0.35">
      <c r="A557" s="56" t="s">
        <v>955</v>
      </c>
      <c r="B557" s="56">
        <v>8470530</v>
      </c>
      <c r="C557" s="56" t="s">
        <v>325</v>
      </c>
      <c r="D557" s="56">
        <v>432120</v>
      </c>
      <c r="E557" s="56" t="s">
        <v>382</v>
      </c>
      <c r="F557" s="56" t="str">
        <f t="shared" si="8"/>
        <v>847.8470530.1.432120.000000.847010.200179</v>
      </c>
      <c r="G557" s="56" t="s">
        <v>330</v>
      </c>
      <c r="H557" s="56">
        <v>847010</v>
      </c>
      <c r="I557" s="56" t="s">
        <v>23</v>
      </c>
      <c r="J557" s="56">
        <v>200179</v>
      </c>
      <c r="N557" s="56" t="s">
        <v>2000</v>
      </c>
      <c r="O557" s="56">
        <v>1</v>
      </c>
      <c r="R557" s="56" t="s">
        <v>3375</v>
      </c>
      <c r="S557" s="56">
        <v>1</v>
      </c>
      <c r="T557" s="56">
        <v>500000</v>
      </c>
      <c r="U557" s="56">
        <v>500000</v>
      </c>
      <c r="V557" s="56" t="s">
        <v>2002</v>
      </c>
      <c r="W557" s="56" t="s">
        <v>2003</v>
      </c>
      <c r="X557" s="56">
        <v>450000</v>
      </c>
      <c r="Y557" s="56">
        <v>400000</v>
      </c>
      <c r="Z557" s="56">
        <v>350000</v>
      </c>
      <c r="AA557" s="56" t="s">
        <v>3376</v>
      </c>
      <c r="AB557" s="56" t="s">
        <v>3376</v>
      </c>
      <c r="AC557" s="56" t="s">
        <v>3376</v>
      </c>
      <c r="AD557" s="56">
        <v>41666.67</v>
      </c>
      <c r="AE557" s="56">
        <v>41666.67</v>
      </c>
      <c r="AF557" s="56">
        <v>41666.67</v>
      </c>
      <c r="AG557" s="56">
        <v>41666.67</v>
      </c>
      <c r="AH557" s="56">
        <v>41666.67</v>
      </c>
      <c r="AI557" s="56">
        <v>41666.67</v>
      </c>
      <c r="AJ557" s="56">
        <v>41666.67</v>
      </c>
      <c r="AK557" s="56">
        <v>41666.67</v>
      </c>
      <c r="AL557" s="56">
        <v>41666.67</v>
      </c>
      <c r="AM557" s="56">
        <v>41666.67</v>
      </c>
      <c r="AN557" s="56">
        <v>41666.67</v>
      </c>
      <c r="AO557" s="56">
        <v>41666.629999999997</v>
      </c>
      <c r="AP557" s="56">
        <v>499999.99999999988</v>
      </c>
      <c r="AQ557" s="56" t="s">
        <v>2697</v>
      </c>
      <c r="AR557" s="56" t="s">
        <v>3339</v>
      </c>
      <c r="AS557" s="56" t="s">
        <v>3345</v>
      </c>
      <c r="AT557" s="56">
        <v>8470530</v>
      </c>
    </row>
    <row r="558" spans="1:46" x14ac:dyDescent="0.35">
      <c r="A558" s="56" t="s">
        <v>955</v>
      </c>
      <c r="B558" s="56">
        <v>8470530</v>
      </c>
      <c r="C558" s="56" t="s">
        <v>325</v>
      </c>
      <c r="D558" s="56">
        <v>432120</v>
      </c>
      <c r="E558" s="56" t="s">
        <v>382</v>
      </c>
      <c r="F558" s="56" t="str">
        <f t="shared" si="8"/>
        <v>847.8470530.1.432120.000000.847010.200179</v>
      </c>
      <c r="G558" s="56" t="s">
        <v>330</v>
      </c>
      <c r="H558" s="56">
        <v>847010</v>
      </c>
      <c r="I558" s="56" t="s">
        <v>23</v>
      </c>
      <c r="J558" s="56">
        <v>200179</v>
      </c>
      <c r="N558" s="56" t="s">
        <v>2000</v>
      </c>
      <c r="O558" s="56">
        <v>1</v>
      </c>
      <c r="R558" s="56" t="s">
        <v>3377</v>
      </c>
      <c r="S558" s="56">
        <v>1</v>
      </c>
      <c r="T558" s="56">
        <v>300000</v>
      </c>
      <c r="U558" s="56">
        <v>300000</v>
      </c>
      <c r="V558" s="56" t="s">
        <v>2002</v>
      </c>
      <c r="W558" s="56" t="s">
        <v>2003</v>
      </c>
      <c r="X558" s="56">
        <v>270000</v>
      </c>
      <c r="Y558" s="56">
        <v>240000</v>
      </c>
      <c r="Z558" s="56">
        <v>210000</v>
      </c>
      <c r="AA558" s="56" t="s">
        <v>3376</v>
      </c>
      <c r="AB558" s="56" t="s">
        <v>3376</v>
      </c>
      <c r="AC558" s="56" t="s">
        <v>3376</v>
      </c>
      <c r="AD558" s="56">
        <v>25000</v>
      </c>
      <c r="AE558" s="56">
        <v>25000</v>
      </c>
      <c r="AF558" s="56">
        <v>25000</v>
      </c>
      <c r="AG558" s="56">
        <v>25000</v>
      </c>
      <c r="AH558" s="56">
        <v>25000</v>
      </c>
      <c r="AI558" s="56">
        <v>25000</v>
      </c>
      <c r="AJ558" s="56">
        <v>25000</v>
      </c>
      <c r="AK558" s="56">
        <v>25000</v>
      </c>
      <c r="AL558" s="56">
        <v>25000</v>
      </c>
      <c r="AM558" s="56">
        <v>25000</v>
      </c>
      <c r="AN558" s="56">
        <v>25000</v>
      </c>
      <c r="AO558" s="56">
        <v>25000</v>
      </c>
      <c r="AP558" s="56">
        <v>300000</v>
      </c>
      <c r="AQ558" s="56" t="s">
        <v>2697</v>
      </c>
      <c r="AR558" s="56" t="s">
        <v>3339</v>
      </c>
      <c r="AS558" s="56" t="s">
        <v>3345</v>
      </c>
      <c r="AT558" s="56">
        <v>8470530</v>
      </c>
    </row>
    <row r="559" spans="1:46" x14ac:dyDescent="0.35">
      <c r="A559" s="56" t="s">
        <v>955</v>
      </c>
      <c r="B559" s="56">
        <v>8470530</v>
      </c>
      <c r="C559" s="56" t="s">
        <v>325</v>
      </c>
      <c r="D559" s="56">
        <v>432120</v>
      </c>
      <c r="E559" s="56" t="s">
        <v>382</v>
      </c>
      <c r="F559" s="56" t="str">
        <f t="shared" si="8"/>
        <v>847.8470530.1.432120.000000.847010.200179</v>
      </c>
      <c r="G559" s="56" t="s">
        <v>330</v>
      </c>
      <c r="H559" s="56">
        <v>847010</v>
      </c>
      <c r="I559" s="56" t="s">
        <v>23</v>
      </c>
      <c r="J559" s="56">
        <v>200179</v>
      </c>
      <c r="N559" s="56" t="s">
        <v>2000</v>
      </c>
      <c r="O559" s="56">
        <v>1</v>
      </c>
      <c r="R559" s="56" t="s">
        <v>3378</v>
      </c>
      <c r="S559" s="56">
        <v>1</v>
      </c>
      <c r="T559" s="56">
        <v>1477530</v>
      </c>
      <c r="U559" s="56">
        <v>1477530</v>
      </c>
      <c r="V559" s="56" t="s">
        <v>2113</v>
      </c>
      <c r="W559" s="56" t="s">
        <v>2122</v>
      </c>
      <c r="X559" s="56">
        <v>1329777</v>
      </c>
      <c r="Y559" s="56">
        <v>1182024</v>
      </c>
      <c r="Z559" s="56">
        <v>1034270.9999999999</v>
      </c>
      <c r="AA559" s="56" t="s">
        <v>3376</v>
      </c>
      <c r="AB559" s="56" t="s">
        <v>3376</v>
      </c>
      <c r="AC559" s="56" t="s">
        <v>3376</v>
      </c>
      <c r="AD559" s="56">
        <v>123127.5</v>
      </c>
      <c r="AE559" s="56">
        <v>123127.5</v>
      </c>
      <c r="AF559" s="56">
        <v>123127.5</v>
      </c>
      <c r="AG559" s="56">
        <v>123127.5</v>
      </c>
      <c r="AH559" s="56">
        <v>123127.5</v>
      </c>
      <c r="AI559" s="56">
        <v>123127.5</v>
      </c>
      <c r="AJ559" s="56">
        <v>123127.5</v>
      </c>
      <c r="AK559" s="56">
        <v>123127.5</v>
      </c>
      <c r="AL559" s="56">
        <v>123127.5</v>
      </c>
      <c r="AM559" s="56">
        <v>123127.5</v>
      </c>
      <c r="AN559" s="56">
        <v>123127.5</v>
      </c>
      <c r="AO559" s="56">
        <v>123127.5</v>
      </c>
      <c r="AP559" s="56">
        <v>1477530</v>
      </c>
      <c r="AQ559" s="56" t="s">
        <v>2697</v>
      </c>
      <c r="AR559" s="56" t="s">
        <v>3339</v>
      </c>
      <c r="AS559" s="56" t="s">
        <v>3345</v>
      </c>
      <c r="AT559" s="56">
        <v>8470530</v>
      </c>
    </row>
    <row r="560" spans="1:46" x14ac:dyDescent="0.35">
      <c r="A560" s="56" t="s">
        <v>955</v>
      </c>
      <c r="B560" s="56">
        <v>8470530</v>
      </c>
      <c r="C560" s="56" t="s">
        <v>325</v>
      </c>
      <c r="D560" s="56">
        <v>432120</v>
      </c>
      <c r="E560" s="56" t="s">
        <v>382</v>
      </c>
      <c r="F560" s="56" t="str">
        <f t="shared" si="8"/>
        <v>847.8470530.1.432120.000000.847020.200179</v>
      </c>
      <c r="G560" s="56" t="s">
        <v>336</v>
      </c>
      <c r="H560" s="56">
        <v>847020</v>
      </c>
      <c r="I560" s="56" t="s">
        <v>23</v>
      </c>
      <c r="J560" s="56">
        <v>200179</v>
      </c>
      <c r="N560" s="56" t="s">
        <v>2000</v>
      </c>
      <c r="O560" s="56">
        <v>1</v>
      </c>
      <c r="R560" s="56" t="s">
        <v>3375</v>
      </c>
      <c r="S560" s="56">
        <v>1</v>
      </c>
      <c r="T560" s="56">
        <v>316260</v>
      </c>
      <c r="U560" s="56">
        <v>316260</v>
      </c>
      <c r="V560" s="56" t="s">
        <v>2002</v>
      </c>
      <c r="W560" s="56" t="s">
        <v>2003</v>
      </c>
      <c r="X560" s="56">
        <v>284634</v>
      </c>
      <c r="Y560" s="56">
        <v>253008</v>
      </c>
      <c r="Z560" s="56">
        <v>221382</v>
      </c>
      <c r="AA560" s="56" t="s">
        <v>3376</v>
      </c>
      <c r="AB560" s="56" t="s">
        <v>3376</v>
      </c>
      <c r="AC560" s="56" t="s">
        <v>3376</v>
      </c>
      <c r="AD560" s="56">
        <v>26355</v>
      </c>
      <c r="AE560" s="56">
        <v>26355</v>
      </c>
      <c r="AF560" s="56">
        <v>26355</v>
      </c>
      <c r="AG560" s="56">
        <v>26355</v>
      </c>
      <c r="AH560" s="56">
        <v>26355</v>
      </c>
      <c r="AI560" s="56">
        <v>26355</v>
      </c>
      <c r="AJ560" s="56">
        <v>26355</v>
      </c>
      <c r="AK560" s="56">
        <v>26355</v>
      </c>
      <c r="AL560" s="56">
        <v>26355</v>
      </c>
      <c r="AM560" s="56">
        <v>26355</v>
      </c>
      <c r="AN560" s="56">
        <v>26355</v>
      </c>
      <c r="AO560" s="56">
        <v>26355</v>
      </c>
      <c r="AP560" s="56">
        <v>316260</v>
      </c>
      <c r="AQ560" s="56" t="s">
        <v>2697</v>
      </c>
      <c r="AR560" s="56" t="s">
        <v>3339</v>
      </c>
      <c r="AS560" s="56" t="s">
        <v>3345</v>
      </c>
      <c r="AT560" s="56">
        <v>8470530</v>
      </c>
    </row>
    <row r="561" spans="1:46" x14ac:dyDescent="0.35">
      <c r="A561" s="56" t="s">
        <v>955</v>
      </c>
      <c r="B561" s="56">
        <v>8470530</v>
      </c>
      <c r="C561" s="56" t="s">
        <v>325</v>
      </c>
      <c r="D561" s="56">
        <v>432120</v>
      </c>
      <c r="E561" s="56" t="s">
        <v>382</v>
      </c>
      <c r="F561" s="56" t="str">
        <f t="shared" si="8"/>
        <v>847.8470530.1.432120.000000.847020.200179</v>
      </c>
      <c r="G561" s="56" t="s">
        <v>336</v>
      </c>
      <c r="H561" s="56">
        <v>847020</v>
      </c>
      <c r="I561" s="56" t="s">
        <v>23</v>
      </c>
      <c r="J561" s="56">
        <v>200179</v>
      </c>
      <c r="N561" s="56" t="s">
        <v>2000</v>
      </c>
      <c r="O561" s="56">
        <v>1</v>
      </c>
      <c r="R561" s="56" t="s">
        <v>3378</v>
      </c>
      <c r="S561" s="56">
        <v>1</v>
      </c>
      <c r="T561" s="56">
        <v>1716652</v>
      </c>
      <c r="U561" s="56">
        <v>1716652</v>
      </c>
      <c r="V561" s="56" t="s">
        <v>2002</v>
      </c>
      <c r="W561" s="56" t="s">
        <v>2003</v>
      </c>
      <c r="X561" s="56">
        <v>1544986.8</v>
      </c>
      <c r="Y561" s="56">
        <v>1373321.6</v>
      </c>
      <c r="Z561" s="56">
        <v>1201656.3999999999</v>
      </c>
      <c r="AA561" s="56" t="s">
        <v>3376</v>
      </c>
      <c r="AB561" s="56" t="s">
        <v>3376</v>
      </c>
      <c r="AC561" s="56" t="s">
        <v>3376</v>
      </c>
      <c r="AD561" s="56">
        <v>143054.34</v>
      </c>
      <c r="AE561" s="56">
        <v>143054.34</v>
      </c>
      <c r="AF561" s="56">
        <v>143054.34</v>
      </c>
      <c r="AG561" s="56">
        <v>143054.34</v>
      </c>
      <c r="AH561" s="56">
        <v>143054.34</v>
      </c>
      <c r="AI561" s="56">
        <v>143054.34</v>
      </c>
      <c r="AJ561" s="56">
        <v>143054.34</v>
      </c>
      <c r="AK561" s="56">
        <v>143054.34</v>
      </c>
      <c r="AL561" s="56">
        <v>143054.32</v>
      </c>
      <c r="AM561" s="56">
        <v>143054.32</v>
      </c>
      <c r="AN561" s="56">
        <v>143054.32</v>
      </c>
      <c r="AO561" s="56">
        <v>143054.32</v>
      </c>
      <c r="AP561" s="56">
        <v>1716652.0000000002</v>
      </c>
      <c r="AQ561" s="56" t="s">
        <v>2697</v>
      </c>
      <c r="AR561" s="56" t="s">
        <v>3339</v>
      </c>
      <c r="AS561" s="56" t="s">
        <v>3345</v>
      </c>
      <c r="AT561" s="56">
        <v>8470530</v>
      </c>
    </row>
    <row r="562" spans="1:46" x14ac:dyDescent="0.35">
      <c r="A562" s="56" t="s">
        <v>955</v>
      </c>
      <c r="B562" s="56">
        <v>8470530</v>
      </c>
      <c r="C562" s="56" t="s">
        <v>325</v>
      </c>
      <c r="D562" s="56">
        <v>432120</v>
      </c>
      <c r="E562" s="56" t="s">
        <v>382</v>
      </c>
      <c r="F562" s="56" t="str">
        <f t="shared" si="8"/>
        <v>847.8470530.1.432120.000000.847020.200179</v>
      </c>
      <c r="G562" s="56" t="s">
        <v>336</v>
      </c>
      <c r="H562" s="56">
        <v>847020</v>
      </c>
      <c r="I562" s="56" t="s">
        <v>23</v>
      </c>
      <c r="J562" s="56">
        <v>200179</v>
      </c>
      <c r="N562" s="56" t="s">
        <v>2000</v>
      </c>
      <c r="O562" s="56">
        <v>1</v>
      </c>
      <c r="R562" s="56" t="s">
        <v>3379</v>
      </c>
      <c r="S562" s="56">
        <v>1</v>
      </c>
      <c r="T562" s="56">
        <v>180000</v>
      </c>
      <c r="U562" s="56">
        <v>180000</v>
      </c>
      <c r="V562" s="56" t="s">
        <v>2002</v>
      </c>
      <c r="W562" s="56" t="s">
        <v>2003</v>
      </c>
      <c r="X562" s="56">
        <v>162000</v>
      </c>
      <c r="Y562" s="56">
        <v>144000</v>
      </c>
      <c r="Z562" s="56">
        <v>125999.99999999999</v>
      </c>
      <c r="AA562" s="56" t="s">
        <v>3380</v>
      </c>
      <c r="AB562" s="56" t="s">
        <v>3380</v>
      </c>
      <c r="AC562" s="56" t="s">
        <v>3380</v>
      </c>
      <c r="AF562" s="56">
        <v>180000</v>
      </c>
      <c r="AP562" s="56">
        <v>180000</v>
      </c>
      <c r="AQ562" s="56" t="s">
        <v>2697</v>
      </c>
      <c r="AR562" s="56" t="s">
        <v>3339</v>
      </c>
      <c r="AS562" s="56" t="s">
        <v>3345</v>
      </c>
      <c r="AT562" s="56">
        <v>8470530</v>
      </c>
    </row>
    <row r="563" spans="1:46" x14ac:dyDescent="0.35">
      <c r="A563" s="56" t="s">
        <v>955</v>
      </c>
      <c r="B563" s="56">
        <v>8470530</v>
      </c>
      <c r="C563" s="56" t="s">
        <v>325</v>
      </c>
      <c r="D563" s="56">
        <v>432120</v>
      </c>
      <c r="E563" s="56" t="s">
        <v>382</v>
      </c>
      <c r="F563" s="56" t="str">
        <f t="shared" si="8"/>
        <v>847.8470530.1.432120.000000.847030.200179</v>
      </c>
      <c r="G563" s="56" t="s">
        <v>312</v>
      </c>
      <c r="H563" s="56">
        <v>847030</v>
      </c>
      <c r="I563" s="56" t="s">
        <v>23</v>
      </c>
      <c r="J563" s="56">
        <v>200179</v>
      </c>
      <c r="N563" s="56" t="s">
        <v>2000</v>
      </c>
      <c r="O563" s="56">
        <v>1</v>
      </c>
      <c r="R563" s="56" t="s">
        <v>3381</v>
      </c>
      <c r="S563" s="56">
        <v>1</v>
      </c>
      <c r="T563" s="56">
        <v>471798</v>
      </c>
      <c r="U563" s="56">
        <v>471798</v>
      </c>
      <c r="V563" s="56" t="s">
        <v>2002</v>
      </c>
      <c r="W563" s="56" t="s">
        <v>2003</v>
      </c>
      <c r="X563" s="56">
        <v>424618.2</v>
      </c>
      <c r="Y563" s="56">
        <v>377438.4</v>
      </c>
      <c r="Z563" s="56">
        <v>330258.59999999998</v>
      </c>
      <c r="AA563" s="56" t="s">
        <v>3344</v>
      </c>
      <c r="AB563" s="56" t="s">
        <v>3344</v>
      </c>
      <c r="AC563" s="56" t="s">
        <v>3344</v>
      </c>
      <c r="AD563" s="56">
        <v>39316.5</v>
      </c>
      <c r="AE563" s="56">
        <v>39316.5</v>
      </c>
      <c r="AF563" s="56">
        <v>39316.5</v>
      </c>
      <c r="AG563" s="56">
        <v>39316.5</v>
      </c>
      <c r="AH563" s="56">
        <v>39316.5</v>
      </c>
      <c r="AI563" s="56">
        <v>39316.5</v>
      </c>
      <c r="AJ563" s="56">
        <v>39316.5</v>
      </c>
      <c r="AK563" s="56">
        <v>39316.5</v>
      </c>
      <c r="AL563" s="56">
        <v>39316.5</v>
      </c>
      <c r="AM563" s="56">
        <v>39316.5</v>
      </c>
      <c r="AN563" s="56">
        <v>39316.5</v>
      </c>
      <c r="AO563" s="56">
        <v>39316.5</v>
      </c>
      <c r="AP563" s="56">
        <v>471798</v>
      </c>
      <c r="AQ563" s="56" t="s">
        <v>2697</v>
      </c>
      <c r="AR563" s="56" t="s">
        <v>3339</v>
      </c>
      <c r="AS563" s="56" t="s">
        <v>3345</v>
      </c>
      <c r="AT563" s="56">
        <v>8470530</v>
      </c>
    </row>
    <row r="564" spans="1:46" x14ac:dyDescent="0.35">
      <c r="A564" s="56" t="s">
        <v>955</v>
      </c>
      <c r="B564" s="56">
        <v>8470530</v>
      </c>
      <c r="C564" s="56" t="s">
        <v>325</v>
      </c>
      <c r="D564" s="56">
        <v>432120</v>
      </c>
      <c r="E564" s="56" t="s">
        <v>382</v>
      </c>
      <c r="F564" s="56" t="str">
        <f t="shared" si="8"/>
        <v>847.8470530.1.432120.000000.847030.200179</v>
      </c>
      <c r="G564" s="56" t="s">
        <v>312</v>
      </c>
      <c r="H564" s="56">
        <v>847030</v>
      </c>
      <c r="I564" s="56" t="s">
        <v>23</v>
      </c>
      <c r="J564" s="56">
        <v>200179</v>
      </c>
      <c r="N564" s="56" t="s">
        <v>2000</v>
      </c>
      <c r="O564" s="56">
        <v>1</v>
      </c>
      <c r="R564" s="56" t="s">
        <v>3382</v>
      </c>
      <c r="S564" s="56">
        <v>1</v>
      </c>
      <c r="T564" s="56">
        <v>300000</v>
      </c>
      <c r="U564" s="56">
        <v>300000</v>
      </c>
      <c r="V564" s="56" t="s">
        <v>2002</v>
      </c>
      <c r="W564" s="56" t="s">
        <v>2003</v>
      </c>
      <c r="X564" s="56">
        <v>270000</v>
      </c>
      <c r="Y564" s="56">
        <v>240000</v>
      </c>
      <c r="Z564" s="56">
        <v>210000</v>
      </c>
      <c r="AA564" s="56" t="s">
        <v>3376</v>
      </c>
      <c r="AB564" s="56" t="s">
        <v>3376</v>
      </c>
      <c r="AC564" s="56" t="s">
        <v>3376</v>
      </c>
      <c r="AD564" s="56">
        <v>25000</v>
      </c>
      <c r="AE564" s="56">
        <v>25000</v>
      </c>
      <c r="AF564" s="56">
        <v>25000</v>
      </c>
      <c r="AG564" s="56">
        <v>25000</v>
      </c>
      <c r="AH564" s="56">
        <v>25000</v>
      </c>
      <c r="AI564" s="56">
        <v>25000</v>
      </c>
      <c r="AJ564" s="56">
        <v>25000</v>
      </c>
      <c r="AK564" s="56">
        <v>25000</v>
      </c>
      <c r="AL564" s="56">
        <v>25000</v>
      </c>
      <c r="AM564" s="56">
        <v>25000</v>
      </c>
      <c r="AN564" s="56">
        <v>25000</v>
      </c>
      <c r="AO564" s="56">
        <v>25000</v>
      </c>
      <c r="AP564" s="56">
        <v>300000</v>
      </c>
      <c r="AQ564" s="56" t="s">
        <v>2697</v>
      </c>
      <c r="AR564" s="56" t="s">
        <v>3339</v>
      </c>
      <c r="AS564" s="56" t="s">
        <v>3345</v>
      </c>
      <c r="AT564" s="56">
        <v>8470530</v>
      </c>
    </row>
    <row r="565" spans="1:46" x14ac:dyDescent="0.35">
      <c r="A565" s="56" t="s">
        <v>955</v>
      </c>
      <c r="B565" s="56">
        <v>8470530</v>
      </c>
      <c r="C565" s="56" t="s">
        <v>325</v>
      </c>
      <c r="D565" s="56">
        <v>432120</v>
      </c>
      <c r="E565" s="56" t="s">
        <v>382</v>
      </c>
      <c r="F565" s="56" t="str">
        <f t="shared" si="8"/>
        <v>847.8470530.1.432120.000000.847015.200179</v>
      </c>
      <c r="G565" s="56" t="s">
        <v>333</v>
      </c>
      <c r="H565" s="56">
        <v>847015</v>
      </c>
      <c r="I565" s="56" t="s">
        <v>23</v>
      </c>
      <c r="J565" s="56">
        <v>200179</v>
      </c>
      <c r="K565" s="56">
        <v>0</v>
      </c>
      <c r="N565" s="56" t="s">
        <v>2000</v>
      </c>
      <c r="O565" s="56">
        <v>1</v>
      </c>
      <c r="R565" s="56" t="s">
        <v>3383</v>
      </c>
      <c r="S565" s="56">
        <v>1</v>
      </c>
      <c r="T565" s="56">
        <v>611000</v>
      </c>
      <c r="U565" s="56">
        <v>611000</v>
      </c>
      <c r="V565" s="56" t="s">
        <v>2002</v>
      </c>
      <c r="W565" s="56" t="s">
        <v>2003</v>
      </c>
      <c r="X565" s="56">
        <v>549900</v>
      </c>
      <c r="Y565" s="56">
        <v>488800</v>
      </c>
      <c r="Z565" s="56">
        <v>427700</v>
      </c>
      <c r="AA565" s="56" t="s">
        <v>3344</v>
      </c>
      <c r="AB565" s="56" t="s">
        <v>3344</v>
      </c>
      <c r="AC565" s="56" t="s">
        <v>3344</v>
      </c>
      <c r="AD565" s="56">
        <v>50916.67</v>
      </c>
      <c r="AE565" s="56">
        <v>50916.67</v>
      </c>
      <c r="AF565" s="56">
        <v>50916.67</v>
      </c>
      <c r="AG565" s="56">
        <v>50916.67</v>
      </c>
      <c r="AH565" s="56">
        <v>50916.67</v>
      </c>
      <c r="AI565" s="56">
        <v>50916.67</v>
      </c>
      <c r="AJ565" s="56">
        <v>50916.67</v>
      </c>
      <c r="AK565" s="56">
        <v>50916.67</v>
      </c>
      <c r="AL565" s="56">
        <v>50916.66</v>
      </c>
      <c r="AM565" s="56">
        <v>50916.66</v>
      </c>
      <c r="AN565" s="56">
        <v>50916.66</v>
      </c>
      <c r="AO565" s="56">
        <v>50916.66</v>
      </c>
      <c r="AP565" s="56">
        <v>611000</v>
      </c>
      <c r="AQ565" s="56" t="s">
        <v>2697</v>
      </c>
      <c r="AR565" s="56" t="s">
        <v>3339</v>
      </c>
      <c r="AS565" s="56" t="s">
        <v>3345</v>
      </c>
      <c r="AT565" s="56">
        <v>8470530</v>
      </c>
    </row>
    <row r="566" spans="1:46" x14ac:dyDescent="0.35">
      <c r="A566" s="56" t="s">
        <v>955</v>
      </c>
      <c r="B566" s="56">
        <v>8470530</v>
      </c>
      <c r="C566" s="56" t="s">
        <v>325</v>
      </c>
      <c r="D566" s="56">
        <v>432120</v>
      </c>
      <c r="E566" s="56" t="s">
        <v>382</v>
      </c>
      <c r="F566" s="56" t="str">
        <f t="shared" si="8"/>
        <v>847.8470530.1.432120.000000.847015.200179</v>
      </c>
      <c r="G566" s="56" t="s">
        <v>333</v>
      </c>
      <c r="H566" s="56">
        <v>847015</v>
      </c>
      <c r="I566" s="56" t="s">
        <v>23</v>
      </c>
      <c r="J566" s="56">
        <v>200179</v>
      </c>
      <c r="K566" s="56">
        <v>0</v>
      </c>
      <c r="N566" s="56" t="s">
        <v>2000</v>
      </c>
      <c r="O566" s="56">
        <v>1</v>
      </c>
      <c r="R566" s="56" t="s">
        <v>3375</v>
      </c>
      <c r="S566" s="56">
        <v>1</v>
      </c>
      <c r="T566" s="56">
        <v>383740</v>
      </c>
      <c r="U566" s="56">
        <v>383740</v>
      </c>
      <c r="V566" s="56" t="s">
        <v>2002</v>
      </c>
      <c r="W566" s="56" t="s">
        <v>2003</v>
      </c>
      <c r="X566" s="56">
        <v>345366</v>
      </c>
      <c r="Y566" s="56">
        <v>306992</v>
      </c>
      <c r="Z566" s="56">
        <v>268618</v>
      </c>
      <c r="AA566" s="56" t="s">
        <v>3376</v>
      </c>
      <c r="AB566" s="56" t="s">
        <v>3376</v>
      </c>
      <c r="AC566" s="56" t="s">
        <v>3376</v>
      </c>
      <c r="AD566" s="56">
        <v>31978.33</v>
      </c>
      <c r="AE566" s="56">
        <v>31978.33</v>
      </c>
      <c r="AF566" s="56">
        <v>31978.33</v>
      </c>
      <c r="AG566" s="56">
        <v>31978.33</v>
      </c>
      <c r="AH566" s="56">
        <v>31978.33</v>
      </c>
      <c r="AI566" s="56">
        <v>31978.33</v>
      </c>
      <c r="AJ566" s="56">
        <v>31978.33</v>
      </c>
      <c r="AK566" s="56">
        <v>31978.33</v>
      </c>
      <c r="AL566" s="56">
        <v>31978.33</v>
      </c>
      <c r="AM566" s="56">
        <v>31978.33</v>
      </c>
      <c r="AN566" s="56">
        <v>31978.33</v>
      </c>
      <c r="AO566" s="56">
        <v>31978.37</v>
      </c>
      <c r="AP566" s="56">
        <v>383740.00000000012</v>
      </c>
      <c r="AQ566" s="56" t="s">
        <v>2697</v>
      </c>
      <c r="AR566" s="56" t="s">
        <v>3339</v>
      </c>
      <c r="AS566" s="56" t="s">
        <v>3345</v>
      </c>
      <c r="AT566" s="56">
        <v>8470530</v>
      </c>
    </row>
    <row r="567" spans="1:46" x14ac:dyDescent="0.35">
      <c r="A567" s="56" t="s">
        <v>955</v>
      </c>
      <c r="B567" s="56">
        <v>8470530</v>
      </c>
      <c r="C567" s="56" t="s">
        <v>325</v>
      </c>
      <c r="D567" s="56">
        <v>432320</v>
      </c>
      <c r="E567" s="56" t="s">
        <v>392</v>
      </c>
      <c r="F567" s="56" t="str">
        <f t="shared" si="8"/>
        <v>847.8470530.1.432320.000000.847010.200179</v>
      </c>
      <c r="G567" s="56" t="s">
        <v>330</v>
      </c>
      <c r="H567" s="56">
        <v>847010</v>
      </c>
      <c r="I567" s="56" t="s">
        <v>23</v>
      </c>
      <c r="J567" s="56">
        <v>200179</v>
      </c>
      <c r="N567" s="56" t="s">
        <v>2000</v>
      </c>
      <c r="O567" s="56">
        <v>1</v>
      </c>
      <c r="R567" s="56" t="s">
        <v>3384</v>
      </c>
      <c r="S567" s="56">
        <v>1</v>
      </c>
      <c r="T567" s="56">
        <v>21000</v>
      </c>
      <c r="U567" s="56">
        <v>21000</v>
      </c>
      <c r="V567" s="56" t="s">
        <v>2002</v>
      </c>
      <c r="W567" s="56" t="s">
        <v>2003</v>
      </c>
      <c r="X567" s="56">
        <v>18900</v>
      </c>
      <c r="Y567" s="56">
        <v>16800</v>
      </c>
      <c r="Z567" s="56">
        <v>14699.999999999998</v>
      </c>
      <c r="AA567" s="56" t="s">
        <v>3385</v>
      </c>
      <c r="AB567" s="56" t="s">
        <v>3385</v>
      </c>
      <c r="AC567" s="56" t="s">
        <v>3385</v>
      </c>
      <c r="AF567" s="56">
        <v>21000</v>
      </c>
      <c r="AP567" s="56">
        <v>21000</v>
      </c>
      <c r="AQ567" s="56" t="s">
        <v>2697</v>
      </c>
      <c r="AR567" s="56" t="s">
        <v>3339</v>
      </c>
      <c r="AS567" s="56" t="s">
        <v>3386</v>
      </c>
      <c r="AT567" s="56">
        <v>8470530</v>
      </c>
    </row>
    <row r="568" spans="1:46" x14ac:dyDescent="0.35">
      <c r="A568" s="56" t="s">
        <v>955</v>
      </c>
      <c r="B568" s="56">
        <v>8470530</v>
      </c>
      <c r="C568" s="56" t="s">
        <v>325</v>
      </c>
      <c r="D568" s="56">
        <v>492200</v>
      </c>
      <c r="E568" s="56" t="s">
        <v>874</v>
      </c>
      <c r="F568" s="56" t="str">
        <f t="shared" si="8"/>
        <v>847.8470530.1.492200.000000.847010.300180</v>
      </c>
      <c r="G568" s="56" t="s">
        <v>330</v>
      </c>
      <c r="H568" s="56">
        <v>847010</v>
      </c>
      <c r="I568" s="56" t="s">
        <v>863</v>
      </c>
      <c r="J568" s="56">
        <v>300180</v>
      </c>
      <c r="N568" s="56" t="s">
        <v>2000</v>
      </c>
      <c r="O568" s="56">
        <v>1</v>
      </c>
      <c r="R568" s="56" t="s">
        <v>3387</v>
      </c>
      <c r="S568" s="56">
        <v>1</v>
      </c>
      <c r="T568" s="56">
        <v>500000</v>
      </c>
      <c r="U568" s="56">
        <v>500000</v>
      </c>
      <c r="V568" s="56" t="s">
        <v>2002</v>
      </c>
      <c r="W568" s="56" t="s">
        <v>2122</v>
      </c>
      <c r="X568" s="56">
        <v>450000</v>
      </c>
      <c r="Y568" s="56">
        <v>400000</v>
      </c>
      <c r="Z568" s="56">
        <v>350000</v>
      </c>
      <c r="AA568" s="56" t="s">
        <v>3354</v>
      </c>
      <c r="AB568" s="56" t="s">
        <v>3354</v>
      </c>
      <c r="AC568" s="56" t="s">
        <v>3354</v>
      </c>
      <c r="AF568" s="56">
        <v>500000</v>
      </c>
      <c r="AP568" s="56">
        <v>500000</v>
      </c>
      <c r="AQ568" s="56" t="s">
        <v>2697</v>
      </c>
      <c r="AR568" s="56" t="s">
        <v>3339</v>
      </c>
      <c r="AS568" s="56" t="s">
        <v>3340</v>
      </c>
      <c r="AT568" s="56">
        <v>8470530</v>
      </c>
    </row>
    <row r="569" spans="1:46" x14ac:dyDescent="0.35">
      <c r="A569" s="56" t="s">
        <v>955</v>
      </c>
      <c r="B569" s="56">
        <v>8470530</v>
      </c>
      <c r="C569" s="56" t="s">
        <v>325</v>
      </c>
      <c r="D569" s="56">
        <v>492200</v>
      </c>
      <c r="E569" s="56" t="s">
        <v>874</v>
      </c>
      <c r="F569" s="56" t="str">
        <f t="shared" si="8"/>
        <v>847.8470530.1.492200.000000.847010.300180</v>
      </c>
      <c r="G569" s="56" t="s">
        <v>330</v>
      </c>
      <c r="H569" s="56">
        <v>847010</v>
      </c>
      <c r="I569" s="56" t="s">
        <v>863</v>
      </c>
      <c r="J569" s="56">
        <v>300180</v>
      </c>
      <c r="N569" s="56" t="s">
        <v>2000</v>
      </c>
      <c r="O569" s="56">
        <v>1</v>
      </c>
      <c r="R569" s="56" t="s">
        <v>3388</v>
      </c>
      <c r="S569" s="56">
        <v>1</v>
      </c>
      <c r="T569" s="56">
        <v>90000</v>
      </c>
      <c r="U569" s="56">
        <v>90000</v>
      </c>
      <c r="V569" s="56" t="s">
        <v>2002</v>
      </c>
      <c r="W569" s="56" t="s">
        <v>2122</v>
      </c>
      <c r="X569" s="56">
        <v>81000</v>
      </c>
      <c r="Y569" s="56">
        <v>72000</v>
      </c>
      <c r="Z569" s="56">
        <v>62999.999999999993</v>
      </c>
      <c r="AA569" s="56" t="s">
        <v>3389</v>
      </c>
      <c r="AB569" s="56" t="s">
        <v>3389</v>
      </c>
      <c r="AC569" s="56" t="s">
        <v>3389</v>
      </c>
      <c r="AF569" s="56">
        <v>90000</v>
      </c>
      <c r="AP569" s="56">
        <v>90000</v>
      </c>
      <c r="AQ569" s="56" t="s">
        <v>2697</v>
      </c>
      <c r="AR569" s="56" t="s">
        <v>3339</v>
      </c>
      <c r="AS569" s="56" t="s">
        <v>3340</v>
      </c>
      <c r="AT569" s="56">
        <v>8470530</v>
      </c>
    </row>
    <row r="570" spans="1:46" x14ac:dyDescent="0.35">
      <c r="A570" s="56" t="s">
        <v>955</v>
      </c>
      <c r="B570" s="56">
        <v>8470530</v>
      </c>
      <c r="C570" s="56" t="s">
        <v>325</v>
      </c>
      <c r="D570" s="56">
        <v>492200</v>
      </c>
      <c r="E570" s="56" t="s">
        <v>874</v>
      </c>
      <c r="F570" s="56" t="str">
        <f t="shared" si="8"/>
        <v>847.8470530.1.492200.000000.847010.300180</v>
      </c>
      <c r="G570" s="56" t="s">
        <v>330</v>
      </c>
      <c r="H570" s="56">
        <v>847010</v>
      </c>
      <c r="I570" s="56" t="s">
        <v>863</v>
      </c>
      <c r="J570" s="56">
        <v>300180</v>
      </c>
      <c r="N570" s="56" t="s">
        <v>2000</v>
      </c>
      <c r="O570" s="56">
        <v>1</v>
      </c>
      <c r="R570" s="56" t="s">
        <v>3390</v>
      </c>
      <c r="S570" s="56">
        <v>1</v>
      </c>
      <c r="T570" s="56">
        <v>2400000</v>
      </c>
      <c r="U570" s="56">
        <v>2400000</v>
      </c>
      <c r="V570" s="56" t="s">
        <v>2002</v>
      </c>
      <c r="W570" s="56" t="s">
        <v>2122</v>
      </c>
      <c r="X570" s="56">
        <v>2160000</v>
      </c>
      <c r="Y570" s="56">
        <v>1920000</v>
      </c>
      <c r="Z570" s="56">
        <v>1680000</v>
      </c>
      <c r="AA570" s="56" t="s">
        <v>3391</v>
      </c>
      <c r="AB570" s="56" t="s">
        <v>3391</v>
      </c>
      <c r="AC570" s="56" t="s">
        <v>3391</v>
      </c>
      <c r="AF570" s="56">
        <v>2400000</v>
      </c>
      <c r="AP570" s="56">
        <v>2400000</v>
      </c>
      <c r="AQ570" s="56" t="s">
        <v>2697</v>
      </c>
      <c r="AR570" s="56" t="s">
        <v>3339</v>
      </c>
      <c r="AS570" s="56" t="s">
        <v>3340</v>
      </c>
      <c r="AT570" s="56">
        <v>8470530</v>
      </c>
    </row>
    <row r="571" spans="1:46" x14ac:dyDescent="0.35">
      <c r="A571" s="56" t="s">
        <v>955</v>
      </c>
      <c r="B571" s="56">
        <v>8470530</v>
      </c>
      <c r="C571" s="56" t="s">
        <v>325</v>
      </c>
      <c r="D571" s="56">
        <v>492200</v>
      </c>
      <c r="E571" s="56" t="s">
        <v>874</v>
      </c>
      <c r="F571" s="56" t="str">
        <f t="shared" si="8"/>
        <v>847.8470530.1.492200.000000.847010.300180</v>
      </c>
      <c r="G571" s="56" t="s">
        <v>330</v>
      </c>
      <c r="H571" s="56">
        <v>847010</v>
      </c>
      <c r="I571" s="56" t="s">
        <v>863</v>
      </c>
      <c r="J571" s="56">
        <v>300180</v>
      </c>
      <c r="N571" s="56" t="s">
        <v>2000</v>
      </c>
      <c r="O571" s="56">
        <v>1</v>
      </c>
      <c r="R571" s="56" t="s">
        <v>3392</v>
      </c>
      <c r="S571" s="56">
        <v>1</v>
      </c>
      <c r="T571" s="56">
        <v>50000</v>
      </c>
      <c r="U571" s="56">
        <v>50000</v>
      </c>
      <c r="V571" s="56" t="s">
        <v>2002</v>
      </c>
      <c r="W571" s="56" t="s">
        <v>2122</v>
      </c>
      <c r="X571" s="56">
        <v>45000</v>
      </c>
      <c r="Y571" s="56">
        <v>40000</v>
      </c>
      <c r="Z571" s="56">
        <v>35000</v>
      </c>
      <c r="AA571" s="56" t="s">
        <v>3391</v>
      </c>
      <c r="AB571" s="56" t="s">
        <v>3391</v>
      </c>
      <c r="AC571" s="56" t="s">
        <v>3391</v>
      </c>
      <c r="AF571" s="56">
        <v>50000</v>
      </c>
      <c r="AP571" s="56">
        <v>50000</v>
      </c>
      <c r="AQ571" s="56" t="s">
        <v>2697</v>
      </c>
      <c r="AR571" s="56" t="s">
        <v>3339</v>
      </c>
      <c r="AS571" s="56" t="s">
        <v>3340</v>
      </c>
      <c r="AT571" s="56">
        <v>8470530</v>
      </c>
    </row>
    <row r="572" spans="1:46" x14ac:dyDescent="0.35">
      <c r="A572" s="56" t="s">
        <v>955</v>
      </c>
      <c r="B572" s="56">
        <v>8470530</v>
      </c>
      <c r="C572" s="56" t="s">
        <v>325</v>
      </c>
      <c r="D572" s="56">
        <v>492200</v>
      </c>
      <c r="E572" s="56" t="s">
        <v>874</v>
      </c>
      <c r="F572" s="56" t="str">
        <f t="shared" si="8"/>
        <v>847.8470530.1.492200.000000.847010.300180</v>
      </c>
      <c r="G572" s="56" t="s">
        <v>330</v>
      </c>
      <c r="H572" s="56">
        <v>847010</v>
      </c>
      <c r="I572" s="56" t="s">
        <v>863</v>
      </c>
      <c r="J572" s="56">
        <v>300180</v>
      </c>
      <c r="N572" s="56" t="s">
        <v>2000</v>
      </c>
      <c r="O572" s="56">
        <v>1</v>
      </c>
      <c r="R572" s="56" t="s">
        <v>3393</v>
      </c>
      <c r="S572" s="56">
        <v>1</v>
      </c>
      <c r="T572" s="56">
        <v>250000</v>
      </c>
      <c r="U572" s="56">
        <v>250000</v>
      </c>
      <c r="V572" s="56" t="s">
        <v>2002</v>
      </c>
      <c r="W572" s="56" t="s">
        <v>2122</v>
      </c>
      <c r="X572" s="56">
        <v>225000</v>
      </c>
      <c r="Y572" s="56">
        <v>200000</v>
      </c>
      <c r="Z572" s="56">
        <v>175000</v>
      </c>
      <c r="AA572" s="56" t="s">
        <v>3394</v>
      </c>
      <c r="AB572" s="56" t="s">
        <v>3394</v>
      </c>
      <c r="AC572" s="56" t="s">
        <v>3394</v>
      </c>
      <c r="AF572" s="56">
        <v>250000</v>
      </c>
      <c r="AP572" s="56">
        <v>250000</v>
      </c>
      <c r="AQ572" s="56" t="s">
        <v>2697</v>
      </c>
      <c r="AR572" s="56" t="s">
        <v>3339</v>
      </c>
      <c r="AS572" s="56" t="s">
        <v>3340</v>
      </c>
      <c r="AT572" s="56">
        <v>8470530</v>
      </c>
    </row>
    <row r="573" spans="1:46" x14ac:dyDescent="0.35">
      <c r="A573" s="56" t="s">
        <v>955</v>
      </c>
      <c r="B573" s="56">
        <v>8470530</v>
      </c>
      <c r="C573" s="56" t="s">
        <v>325</v>
      </c>
      <c r="D573" s="56">
        <v>492200</v>
      </c>
      <c r="E573" s="56" t="s">
        <v>874</v>
      </c>
      <c r="F573" s="56" t="str">
        <f t="shared" si="8"/>
        <v>847.8470530.1.492200.000000.847010.300180</v>
      </c>
      <c r="G573" s="56" t="s">
        <v>330</v>
      </c>
      <c r="H573" s="56">
        <v>847010</v>
      </c>
      <c r="I573" s="56" t="s">
        <v>863</v>
      </c>
      <c r="J573" s="56">
        <v>300180</v>
      </c>
      <c r="N573" s="56" t="s">
        <v>2000</v>
      </c>
      <c r="O573" s="56">
        <v>1</v>
      </c>
      <c r="R573" s="56" t="s">
        <v>3395</v>
      </c>
      <c r="S573" s="56">
        <v>1</v>
      </c>
      <c r="T573" s="56">
        <v>30000</v>
      </c>
      <c r="U573" s="56">
        <v>30000</v>
      </c>
      <c r="V573" s="56" t="s">
        <v>2002</v>
      </c>
      <c r="W573" s="56" t="s">
        <v>2122</v>
      </c>
      <c r="X573" s="56">
        <v>27000</v>
      </c>
      <c r="Y573" s="56">
        <v>24000</v>
      </c>
      <c r="Z573" s="56">
        <v>21000</v>
      </c>
      <c r="AA573" s="56" t="s">
        <v>3396</v>
      </c>
      <c r="AB573" s="56" t="s">
        <v>3396</v>
      </c>
      <c r="AC573" s="56" t="s">
        <v>3396</v>
      </c>
      <c r="AF573" s="56">
        <v>30000</v>
      </c>
      <c r="AP573" s="56">
        <v>30000</v>
      </c>
      <c r="AQ573" s="56" t="s">
        <v>2697</v>
      </c>
      <c r="AR573" s="56" t="s">
        <v>3339</v>
      </c>
      <c r="AS573" s="56" t="s">
        <v>3340</v>
      </c>
      <c r="AT573" s="56">
        <v>8470530</v>
      </c>
    </row>
    <row r="574" spans="1:46" x14ac:dyDescent="0.35">
      <c r="A574" s="56" t="s">
        <v>955</v>
      </c>
      <c r="B574" s="56">
        <v>8470530</v>
      </c>
      <c r="C574" s="56" t="s">
        <v>325</v>
      </c>
      <c r="D574" s="56">
        <v>492200</v>
      </c>
      <c r="E574" s="56" t="s">
        <v>874</v>
      </c>
      <c r="F574" s="56" t="str">
        <f t="shared" si="8"/>
        <v>847.8470530.1.492200.000000.847010.300180</v>
      </c>
      <c r="G574" s="56" t="s">
        <v>330</v>
      </c>
      <c r="H574" s="56">
        <v>847010</v>
      </c>
      <c r="I574" s="56" t="s">
        <v>863</v>
      </c>
      <c r="J574" s="56">
        <v>300180</v>
      </c>
      <c r="N574" s="56" t="s">
        <v>2000</v>
      </c>
      <c r="O574" s="56">
        <v>1</v>
      </c>
      <c r="R574" s="56" t="s">
        <v>3397</v>
      </c>
      <c r="S574" s="56">
        <v>1</v>
      </c>
      <c r="T574" s="56">
        <v>88000</v>
      </c>
      <c r="U574" s="56">
        <v>88000</v>
      </c>
      <c r="V574" s="56" t="s">
        <v>2002</v>
      </c>
      <c r="W574" s="56" t="s">
        <v>2122</v>
      </c>
      <c r="X574" s="56">
        <v>79200</v>
      </c>
      <c r="Y574" s="56">
        <v>70400</v>
      </c>
      <c r="Z574" s="56">
        <v>61599.999999999993</v>
      </c>
      <c r="AA574" s="56" t="s">
        <v>3396</v>
      </c>
      <c r="AB574" s="56" t="s">
        <v>3396</v>
      </c>
      <c r="AC574" s="56" t="s">
        <v>3396</v>
      </c>
      <c r="AF574" s="56">
        <v>88000</v>
      </c>
      <c r="AP574" s="56">
        <v>88000</v>
      </c>
      <c r="AQ574" s="56" t="s">
        <v>2697</v>
      </c>
      <c r="AR574" s="56" t="s">
        <v>3339</v>
      </c>
      <c r="AS574" s="56" t="s">
        <v>3340</v>
      </c>
      <c r="AT574" s="56">
        <v>8470530</v>
      </c>
    </row>
    <row r="575" spans="1:46" x14ac:dyDescent="0.35">
      <c r="A575" s="56" t="s">
        <v>955</v>
      </c>
      <c r="B575" s="56">
        <v>8470530</v>
      </c>
      <c r="C575" s="56" t="s">
        <v>325</v>
      </c>
      <c r="D575" s="56">
        <v>492200</v>
      </c>
      <c r="E575" s="56" t="s">
        <v>874</v>
      </c>
      <c r="F575" s="56" t="str">
        <f t="shared" si="8"/>
        <v>847.8470530.1.492200.000000.847010.300180</v>
      </c>
      <c r="G575" s="56" t="s">
        <v>330</v>
      </c>
      <c r="H575" s="56">
        <v>847010</v>
      </c>
      <c r="I575" s="56" t="s">
        <v>863</v>
      </c>
      <c r="J575" s="56">
        <v>300180</v>
      </c>
      <c r="N575" s="56" t="s">
        <v>2000</v>
      </c>
      <c r="O575" s="56">
        <v>1</v>
      </c>
      <c r="R575" s="56" t="s">
        <v>3398</v>
      </c>
      <c r="S575" s="56">
        <v>1</v>
      </c>
      <c r="T575" s="56">
        <v>80000</v>
      </c>
      <c r="U575" s="56">
        <v>80000</v>
      </c>
      <c r="V575" s="56" t="s">
        <v>2002</v>
      </c>
      <c r="W575" s="56" t="s">
        <v>2122</v>
      </c>
      <c r="X575" s="56">
        <v>72000</v>
      </c>
      <c r="Y575" s="56">
        <v>64000</v>
      </c>
      <c r="Z575" s="56">
        <v>56000</v>
      </c>
      <c r="AA575" s="56" t="s">
        <v>3399</v>
      </c>
      <c r="AB575" s="56" t="s">
        <v>3399</v>
      </c>
      <c r="AC575" s="56" t="s">
        <v>3399</v>
      </c>
      <c r="AF575" s="56">
        <v>80000</v>
      </c>
      <c r="AP575" s="56">
        <v>80000</v>
      </c>
      <c r="AQ575" s="56" t="s">
        <v>2697</v>
      </c>
      <c r="AR575" s="56" t="s">
        <v>3339</v>
      </c>
      <c r="AS575" s="56" t="s">
        <v>3340</v>
      </c>
      <c r="AT575" s="56">
        <v>8470530</v>
      </c>
    </row>
    <row r="576" spans="1:46" x14ac:dyDescent="0.35">
      <c r="A576" s="56" t="s">
        <v>955</v>
      </c>
      <c r="B576" s="56">
        <v>8470530</v>
      </c>
      <c r="C576" s="56" t="s">
        <v>325</v>
      </c>
      <c r="D576" s="56">
        <v>492200</v>
      </c>
      <c r="E576" s="56" t="s">
        <v>874</v>
      </c>
      <c r="F576" s="56" t="str">
        <f t="shared" si="8"/>
        <v>847.8470530.1.492200.000000.847010.300180</v>
      </c>
      <c r="G576" s="56" t="s">
        <v>330</v>
      </c>
      <c r="H576" s="56">
        <v>847010</v>
      </c>
      <c r="I576" s="56" t="s">
        <v>863</v>
      </c>
      <c r="J576" s="56">
        <v>300180</v>
      </c>
      <c r="N576" s="56" t="s">
        <v>2000</v>
      </c>
      <c r="O576" s="56">
        <v>1</v>
      </c>
      <c r="R576" s="56" t="s">
        <v>3400</v>
      </c>
      <c r="S576" s="56">
        <v>1</v>
      </c>
      <c r="T576" s="56">
        <v>50000</v>
      </c>
      <c r="U576" s="56">
        <v>50000</v>
      </c>
      <c r="V576" s="56" t="s">
        <v>2002</v>
      </c>
      <c r="W576" s="56" t="s">
        <v>2122</v>
      </c>
      <c r="X576" s="56">
        <v>45000</v>
      </c>
      <c r="Y576" s="56">
        <v>40000</v>
      </c>
      <c r="Z576" s="56">
        <v>35000</v>
      </c>
      <c r="AA576" s="56" t="s">
        <v>3401</v>
      </c>
      <c r="AB576" s="56" t="s">
        <v>3401</v>
      </c>
      <c r="AC576" s="56" t="s">
        <v>3401</v>
      </c>
      <c r="AF576" s="56">
        <v>50000</v>
      </c>
      <c r="AP576" s="56">
        <v>50000</v>
      </c>
      <c r="AQ576" s="56" t="s">
        <v>2697</v>
      </c>
      <c r="AR576" s="56" t="s">
        <v>3339</v>
      </c>
      <c r="AS576" s="56" t="s">
        <v>3340</v>
      </c>
      <c r="AT576" s="56">
        <v>8470530</v>
      </c>
    </row>
    <row r="577" spans="1:46" x14ac:dyDescent="0.35">
      <c r="A577" s="56" t="s">
        <v>955</v>
      </c>
      <c r="B577" s="56">
        <v>8470530</v>
      </c>
      <c r="C577" s="56" t="s">
        <v>325</v>
      </c>
      <c r="D577" s="56">
        <v>492200</v>
      </c>
      <c r="E577" s="56" t="s">
        <v>874</v>
      </c>
      <c r="F577" s="56" t="str">
        <f t="shared" si="8"/>
        <v>847.8470530.1.492200.000000.847010.300180</v>
      </c>
      <c r="G577" s="56" t="s">
        <v>330</v>
      </c>
      <c r="H577" s="56">
        <v>847010</v>
      </c>
      <c r="I577" s="56" t="s">
        <v>863</v>
      </c>
      <c r="J577" s="56">
        <v>300180</v>
      </c>
      <c r="N577" s="56" t="s">
        <v>2000</v>
      </c>
      <c r="O577" s="56">
        <v>1</v>
      </c>
      <c r="R577" s="56" t="s">
        <v>3402</v>
      </c>
      <c r="S577" s="56">
        <v>1</v>
      </c>
      <c r="T577" s="56">
        <v>175000</v>
      </c>
      <c r="U577" s="56">
        <v>175000</v>
      </c>
      <c r="V577" s="56" t="s">
        <v>2002</v>
      </c>
      <c r="W577" s="56" t="s">
        <v>2122</v>
      </c>
      <c r="X577" s="56">
        <v>157500</v>
      </c>
      <c r="Y577" s="56">
        <v>140000</v>
      </c>
      <c r="Z577" s="56">
        <v>122499.99999999999</v>
      </c>
      <c r="AA577" s="56" t="s">
        <v>3403</v>
      </c>
      <c r="AB577" s="56" t="s">
        <v>3403</v>
      </c>
      <c r="AC577" s="56" t="s">
        <v>3403</v>
      </c>
      <c r="AF577" s="56">
        <v>175000</v>
      </c>
      <c r="AP577" s="56">
        <v>175000</v>
      </c>
      <c r="AQ577" s="56" t="s">
        <v>2697</v>
      </c>
      <c r="AR577" s="56" t="s">
        <v>3339</v>
      </c>
      <c r="AS577" s="56" t="s">
        <v>3340</v>
      </c>
      <c r="AT577" s="56">
        <v>8470530</v>
      </c>
    </row>
    <row r="578" spans="1:46" x14ac:dyDescent="0.35">
      <c r="A578" s="56" t="s">
        <v>955</v>
      </c>
      <c r="B578" s="56">
        <v>8470530</v>
      </c>
      <c r="C578" s="56" t="s">
        <v>325</v>
      </c>
      <c r="D578" s="56">
        <v>492200</v>
      </c>
      <c r="E578" s="56" t="s">
        <v>874</v>
      </c>
      <c r="F578" s="56" t="str">
        <f t="shared" si="8"/>
        <v>847.8470530.1.492200.000000.847010.300180</v>
      </c>
      <c r="G578" s="56" t="s">
        <v>330</v>
      </c>
      <c r="H578" s="56">
        <v>847010</v>
      </c>
      <c r="I578" s="56" t="s">
        <v>863</v>
      </c>
      <c r="J578" s="56">
        <v>300180</v>
      </c>
      <c r="N578" s="56" t="s">
        <v>2000</v>
      </c>
      <c r="O578" s="56">
        <v>1</v>
      </c>
      <c r="R578" s="56" t="s">
        <v>3404</v>
      </c>
      <c r="S578" s="56">
        <v>1</v>
      </c>
      <c r="T578" s="56">
        <v>350000</v>
      </c>
      <c r="U578" s="56">
        <v>350000</v>
      </c>
      <c r="V578" s="56" t="s">
        <v>2002</v>
      </c>
      <c r="W578" s="56" t="s">
        <v>2122</v>
      </c>
      <c r="X578" s="56">
        <v>315000</v>
      </c>
      <c r="Y578" s="56">
        <v>280000</v>
      </c>
      <c r="Z578" s="56">
        <v>244999.99999999997</v>
      </c>
      <c r="AA578" s="56" t="s">
        <v>3403</v>
      </c>
      <c r="AB578" s="56" t="s">
        <v>3403</v>
      </c>
      <c r="AC578" s="56" t="s">
        <v>3403</v>
      </c>
      <c r="AF578" s="56">
        <v>350000</v>
      </c>
      <c r="AP578" s="56">
        <v>350000</v>
      </c>
      <c r="AQ578" s="56" t="s">
        <v>2697</v>
      </c>
      <c r="AR578" s="56" t="s">
        <v>3339</v>
      </c>
      <c r="AS578" s="56" t="s">
        <v>3340</v>
      </c>
      <c r="AT578" s="56">
        <v>8470530</v>
      </c>
    </row>
    <row r="579" spans="1:46" x14ac:dyDescent="0.35">
      <c r="A579" s="56" t="s">
        <v>955</v>
      </c>
      <c r="B579" s="56">
        <v>8470530</v>
      </c>
      <c r="C579" s="56" t="s">
        <v>325</v>
      </c>
      <c r="D579" s="56">
        <v>492200</v>
      </c>
      <c r="E579" s="56" t="s">
        <v>874</v>
      </c>
      <c r="F579" s="56" t="str">
        <f t="shared" si="8"/>
        <v>847.8470530.1.492200.000000.847010.300180</v>
      </c>
      <c r="G579" s="56" t="s">
        <v>330</v>
      </c>
      <c r="H579" s="56">
        <v>847010</v>
      </c>
      <c r="I579" s="56" t="s">
        <v>863</v>
      </c>
      <c r="J579" s="56">
        <v>300180</v>
      </c>
      <c r="N579" s="56" t="s">
        <v>2000</v>
      </c>
      <c r="O579" s="56">
        <v>1</v>
      </c>
      <c r="R579" s="56" t="s">
        <v>3405</v>
      </c>
      <c r="S579" s="56">
        <v>1</v>
      </c>
      <c r="T579" s="56">
        <v>650000</v>
      </c>
      <c r="U579" s="56">
        <v>650000</v>
      </c>
      <c r="V579" s="56" t="s">
        <v>2002</v>
      </c>
      <c r="W579" s="56" t="s">
        <v>2122</v>
      </c>
      <c r="X579" s="56">
        <v>585000</v>
      </c>
      <c r="Y579" s="56">
        <v>520000</v>
      </c>
      <c r="Z579" s="56">
        <v>455000</v>
      </c>
      <c r="AF579" s="56">
        <v>650000</v>
      </c>
      <c r="AP579" s="56">
        <v>650000</v>
      </c>
      <c r="AQ579" s="56" t="s">
        <v>2697</v>
      </c>
      <c r="AR579" s="56" t="s">
        <v>3339</v>
      </c>
      <c r="AS579" s="56" t="s">
        <v>3340</v>
      </c>
      <c r="AT579" s="56">
        <v>8470530</v>
      </c>
    </row>
    <row r="580" spans="1:46" x14ac:dyDescent="0.35">
      <c r="A580" s="56" t="s">
        <v>955</v>
      </c>
      <c r="B580" s="56">
        <v>8470530</v>
      </c>
      <c r="C580" s="56" t="s">
        <v>325</v>
      </c>
      <c r="D580" s="56">
        <v>492200</v>
      </c>
      <c r="E580" s="56" t="s">
        <v>874</v>
      </c>
      <c r="F580" s="56" t="str">
        <f t="shared" ref="F580:F643" si="9">CONCATENATE(847,".",B580,".",1,".",D580,".","000000",".",H580,".",J580)</f>
        <v>847.8470530.1.492200.000000.847010.300180</v>
      </c>
      <c r="G580" s="56" t="s">
        <v>330</v>
      </c>
      <c r="H580" s="56">
        <v>847010</v>
      </c>
      <c r="I580" s="56" t="s">
        <v>863</v>
      </c>
      <c r="J580" s="56">
        <v>300180</v>
      </c>
      <c r="N580" s="56" t="s">
        <v>2000</v>
      </c>
      <c r="O580" s="56">
        <v>1</v>
      </c>
      <c r="R580" s="56" t="s">
        <v>3406</v>
      </c>
      <c r="S580" s="56">
        <v>1</v>
      </c>
      <c r="T580" s="56">
        <v>4200000</v>
      </c>
      <c r="U580" s="56">
        <v>4200000</v>
      </c>
      <c r="V580" s="56" t="s">
        <v>2002</v>
      </c>
      <c r="W580" s="56" t="s">
        <v>2122</v>
      </c>
      <c r="X580" s="56">
        <v>3780000</v>
      </c>
      <c r="Y580" s="56">
        <v>3360000</v>
      </c>
      <c r="Z580" s="56">
        <v>2940000</v>
      </c>
      <c r="AA580" s="56" t="s">
        <v>3396</v>
      </c>
      <c r="AB580" s="56" t="s">
        <v>3396</v>
      </c>
      <c r="AC580" s="56" t="s">
        <v>3396</v>
      </c>
      <c r="AF580" s="56">
        <v>4200000</v>
      </c>
      <c r="AP580" s="56">
        <v>4200000</v>
      </c>
      <c r="AQ580" s="56" t="s">
        <v>2697</v>
      </c>
      <c r="AR580" s="56" t="s">
        <v>3339</v>
      </c>
      <c r="AS580" s="56" t="s">
        <v>3340</v>
      </c>
      <c r="AT580" s="56">
        <v>8470530</v>
      </c>
    </row>
    <row r="581" spans="1:46" x14ac:dyDescent="0.35">
      <c r="A581" s="56" t="s">
        <v>955</v>
      </c>
      <c r="B581" s="56">
        <v>8470530</v>
      </c>
      <c r="C581" s="56" t="s">
        <v>325</v>
      </c>
      <c r="D581" s="56">
        <v>492200</v>
      </c>
      <c r="E581" s="56" t="s">
        <v>874</v>
      </c>
      <c r="F581" s="56" t="str">
        <f t="shared" si="9"/>
        <v>847.8470530.1.492200.000000.847010.300180</v>
      </c>
      <c r="G581" s="56" t="s">
        <v>330</v>
      </c>
      <c r="H581" s="56">
        <v>847010</v>
      </c>
      <c r="I581" s="56" t="s">
        <v>863</v>
      </c>
      <c r="J581" s="56">
        <v>300180</v>
      </c>
      <c r="N581" s="56" t="s">
        <v>2000</v>
      </c>
      <c r="O581" s="56">
        <v>1</v>
      </c>
      <c r="R581" s="56" t="s">
        <v>3407</v>
      </c>
      <c r="S581" s="56">
        <v>1</v>
      </c>
      <c r="T581" s="56">
        <v>525000</v>
      </c>
      <c r="U581" s="56">
        <v>525000</v>
      </c>
      <c r="V581" s="56" t="s">
        <v>2002</v>
      </c>
      <c r="W581" s="56" t="s">
        <v>2122</v>
      </c>
      <c r="X581" s="56">
        <v>472500</v>
      </c>
      <c r="Y581" s="56">
        <v>420000</v>
      </c>
      <c r="Z581" s="56">
        <v>367500</v>
      </c>
      <c r="AA581" s="56" t="s">
        <v>3408</v>
      </c>
      <c r="AB581" s="56" t="s">
        <v>3408</v>
      </c>
      <c r="AC581" s="56" t="s">
        <v>3408</v>
      </c>
      <c r="AF581" s="56">
        <v>525000</v>
      </c>
      <c r="AP581" s="56">
        <v>525000</v>
      </c>
      <c r="AQ581" s="56" t="s">
        <v>2697</v>
      </c>
      <c r="AR581" s="56" t="s">
        <v>3339</v>
      </c>
      <c r="AS581" s="56" t="s">
        <v>3340</v>
      </c>
      <c r="AT581" s="56">
        <v>8470530</v>
      </c>
    </row>
    <row r="582" spans="1:46" x14ac:dyDescent="0.35">
      <c r="A582" s="56" t="s">
        <v>955</v>
      </c>
      <c r="B582" s="56">
        <v>8470530</v>
      </c>
      <c r="C582" s="56" t="s">
        <v>325</v>
      </c>
      <c r="D582" s="56">
        <v>492200</v>
      </c>
      <c r="E582" s="56" t="s">
        <v>874</v>
      </c>
      <c r="F582" s="56" t="str">
        <f t="shared" si="9"/>
        <v>847.8470530.1.492200.000000.847010.300180</v>
      </c>
      <c r="G582" s="56" t="s">
        <v>330</v>
      </c>
      <c r="H582" s="56">
        <v>847010</v>
      </c>
      <c r="I582" s="56" t="s">
        <v>863</v>
      </c>
      <c r="J582" s="56">
        <v>300180</v>
      </c>
      <c r="N582" s="56" t="s">
        <v>2000</v>
      </c>
      <c r="O582" s="56">
        <v>1</v>
      </c>
      <c r="R582" s="56" t="s">
        <v>3409</v>
      </c>
      <c r="S582" s="56">
        <v>1</v>
      </c>
      <c r="T582" s="56">
        <v>50000</v>
      </c>
      <c r="U582" s="56">
        <v>50000</v>
      </c>
      <c r="V582" s="56" t="s">
        <v>2002</v>
      </c>
      <c r="W582" s="56" t="s">
        <v>2122</v>
      </c>
      <c r="X582" s="56">
        <v>45000</v>
      </c>
      <c r="Y582" s="56">
        <v>40000</v>
      </c>
      <c r="Z582" s="56">
        <v>35000</v>
      </c>
      <c r="AA582" s="56" t="s">
        <v>3410</v>
      </c>
      <c r="AB582" s="56" t="s">
        <v>3410</v>
      </c>
      <c r="AC582" s="56" t="s">
        <v>3410</v>
      </c>
      <c r="AF582" s="56">
        <v>50000</v>
      </c>
      <c r="AP582" s="56">
        <v>50000</v>
      </c>
      <c r="AQ582" s="56" t="s">
        <v>2697</v>
      </c>
      <c r="AR582" s="56" t="s">
        <v>3339</v>
      </c>
      <c r="AS582" s="56" t="s">
        <v>3340</v>
      </c>
      <c r="AT582" s="56">
        <v>8470530</v>
      </c>
    </row>
    <row r="583" spans="1:46" x14ac:dyDescent="0.35">
      <c r="A583" s="56" t="s">
        <v>955</v>
      </c>
      <c r="B583" s="56">
        <v>8470530</v>
      </c>
      <c r="C583" s="56" t="s">
        <v>325</v>
      </c>
      <c r="D583" s="56">
        <v>492200</v>
      </c>
      <c r="E583" s="56" t="s">
        <v>874</v>
      </c>
      <c r="F583" s="56" t="str">
        <f t="shared" si="9"/>
        <v>847.8470530.1.492200.000000.847010.300180</v>
      </c>
      <c r="G583" s="56" t="s">
        <v>330</v>
      </c>
      <c r="H583" s="56">
        <v>847010</v>
      </c>
      <c r="I583" s="56" t="s">
        <v>863</v>
      </c>
      <c r="J583" s="56">
        <v>300180</v>
      </c>
      <c r="N583" s="56" t="s">
        <v>2000</v>
      </c>
      <c r="O583" s="56">
        <v>1</v>
      </c>
      <c r="R583" s="56" t="s">
        <v>3411</v>
      </c>
      <c r="S583" s="56">
        <v>1</v>
      </c>
      <c r="T583" s="56">
        <v>300000</v>
      </c>
      <c r="U583" s="56">
        <v>300000</v>
      </c>
      <c r="V583" s="56" t="s">
        <v>2002</v>
      </c>
      <c r="W583" s="56" t="s">
        <v>2122</v>
      </c>
      <c r="X583" s="56">
        <v>270000</v>
      </c>
      <c r="Y583" s="56">
        <v>240000</v>
      </c>
      <c r="Z583" s="56">
        <v>210000</v>
      </c>
      <c r="AA583" s="56" t="s">
        <v>3410</v>
      </c>
      <c r="AB583" s="56" t="s">
        <v>3410</v>
      </c>
      <c r="AC583" s="56" t="s">
        <v>3410</v>
      </c>
      <c r="AF583" s="56">
        <v>300000</v>
      </c>
      <c r="AP583" s="56">
        <v>300000</v>
      </c>
      <c r="AQ583" s="56" t="s">
        <v>2697</v>
      </c>
      <c r="AR583" s="56" t="s">
        <v>3339</v>
      </c>
      <c r="AS583" s="56" t="s">
        <v>3340</v>
      </c>
      <c r="AT583" s="56">
        <v>8470530</v>
      </c>
    </row>
    <row r="584" spans="1:46" x14ac:dyDescent="0.35">
      <c r="A584" s="56" t="s">
        <v>955</v>
      </c>
      <c r="B584" s="56">
        <v>8470530</v>
      </c>
      <c r="C584" s="56" t="s">
        <v>325</v>
      </c>
      <c r="D584" s="56">
        <v>492200</v>
      </c>
      <c r="E584" s="56" t="s">
        <v>874</v>
      </c>
      <c r="F584" s="56" t="str">
        <f t="shared" si="9"/>
        <v>847.8470530.1.492200.000000.847010.300180</v>
      </c>
      <c r="G584" s="56" t="s">
        <v>330</v>
      </c>
      <c r="H584" s="56">
        <v>847010</v>
      </c>
      <c r="I584" s="56" t="s">
        <v>863</v>
      </c>
      <c r="J584" s="56">
        <v>300180</v>
      </c>
      <c r="N584" s="56" t="s">
        <v>2000</v>
      </c>
      <c r="O584" s="56">
        <v>1</v>
      </c>
      <c r="R584" s="56" t="s">
        <v>3412</v>
      </c>
      <c r="S584" s="56">
        <v>1</v>
      </c>
      <c r="T584" s="56">
        <v>90000</v>
      </c>
      <c r="U584" s="56">
        <v>90000</v>
      </c>
      <c r="V584" s="56" t="s">
        <v>2002</v>
      </c>
      <c r="W584" s="56" t="s">
        <v>2122</v>
      </c>
      <c r="X584" s="56">
        <v>81000</v>
      </c>
      <c r="Y584" s="56">
        <v>72000</v>
      </c>
      <c r="Z584" s="56">
        <v>62999.999999999993</v>
      </c>
      <c r="AA584" s="56" t="s">
        <v>3413</v>
      </c>
      <c r="AB584" s="56" t="s">
        <v>3413</v>
      </c>
      <c r="AC584" s="56" t="s">
        <v>3413</v>
      </c>
      <c r="AF584" s="56">
        <v>90000</v>
      </c>
      <c r="AP584" s="56">
        <v>90000</v>
      </c>
      <c r="AQ584" s="56" t="s">
        <v>2697</v>
      </c>
      <c r="AR584" s="56" t="s">
        <v>3339</v>
      </c>
      <c r="AS584" s="56" t="s">
        <v>3340</v>
      </c>
      <c r="AT584" s="56">
        <v>8470530</v>
      </c>
    </row>
    <row r="585" spans="1:46" x14ac:dyDescent="0.35">
      <c r="A585" s="56" t="s">
        <v>955</v>
      </c>
      <c r="B585" s="56">
        <v>8470530</v>
      </c>
      <c r="C585" s="56" t="s">
        <v>325</v>
      </c>
      <c r="D585" s="56">
        <v>492200</v>
      </c>
      <c r="E585" s="56" t="s">
        <v>874</v>
      </c>
      <c r="F585" s="56" t="str">
        <f t="shared" si="9"/>
        <v>847.8470530.1.492200.000000.847010.300180</v>
      </c>
      <c r="G585" s="56" t="s">
        <v>330</v>
      </c>
      <c r="H585" s="56">
        <v>847010</v>
      </c>
      <c r="I585" s="56" t="s">
        <v>863</v>
      </c>
      <c r="J585" s="56">
        <v>300180</v>
      </c>
      <c r="N585" s="56" t="s">
        <v>2000</v>
      </c>
      <c r="O585" s="56">
        <v>1</v>
      </c>
      <c r="R585" s="56" t="s">
        <v>3414</v>
      </c>
      <c r="S585" s="56">
        <v>1</v>
      </c>
      <c r="T585" s="56">
        <v>26000</v>
      </c>
      <c r="U585" s="56">
        <v>26000</v>
      </c>
      <c r="V585" s="56" t="s">
        <v>2002</v>
      </c>
      <c r="W585" s="56" t="s">
        <v>2122</v>
      </c>
      <c r="X585" s="56">
        <v>23400</v>
      </c>
      <c r="Y585" s="56">
        <v>20800</v>
      </c>
      <c r="Z585" s="56">
        <v>18200</v>
      </c>
      <c r="AA585" s="56" t="s">
        <v>3342</v>
      </c>
      <c r="AB585" s="56" t="s">
        <v>3342</v>
      </c>
      <c r="AC585" s="56" t="s">
        <v>3342</v>
      </c>
      <c r="AF585" s="56">
        <v>26000</v>
      </c>
      <c r="AP585" s="56">
        <v>26000</v>
      </c>
      <c r="AQ585" s="56" t="s">
        <v>2697</v>
      </c>
      <c r="AR585" s="56" t="s">
        <v>3339</v>
      </c>
      <c r="AS585" s="56" t="s">
        <v>3340</v>
      </c>
      <c r="AT585" s="56">
        <v>8470530</v>
      </c>
    </row>
    <row r="586" spans="1:46" x14ac:dyDescent="0.35">
      <c r="A586" s="56" t="s">
        <v>955</v>
      </c>
      <c r="B586" s="56">
        <v>8470530</v>
      </c>
      <c r="C586" s="56" t="s">
        <v>325</v>
      </c>
      <c r="D586" s="56">
        <v>492200</v>
      </c>
      <c r="E586" s="56" t="s">
        <v>874</v>
      </c>
      <c r="F586" s="56" t="str">
        <f t="shared" si="9"/>
        <v>847.8470530.1.492200.000000.847010.300180</v>
      </c>
      <c r="G586" s="56" t="s">
        <v>330</v>
      </c>
      <c r="H586" s="56">
        <v>847010</v>
      </c>
      <c r="I586" s="56" t="s">
        <v>863</v>
      </c>
      <c r="J586" s="56">
        <v>300180</v>
      </c>
      <c r="N586" s="56" t="s">
        <v>2000</v>
      </c>
      <c r="O586" s="56">
        <v>1</v>
      </c>
      <c r="R586" s="56" t="s">
        <v>3415</v>
      </c>
      <c r="S586" s="56">
        <v>1</v>
      </c>
      <c r="T586" s="56">
        <v>135000</v>
      </c>
      <c r="U586" s="56">
        <v>135000</v>
      </c>
      <c r="V586" s="56" t="s">
        <v>2002</v>
      </c>
      <c r="W586" s="56" t="s">
        <v>2122</v>
      </c>
      <c r="X586" s="56">
        <v>121500</v>
      </c>
      <c r="Y586" s="56">
        <v>108000</v>
      </c>
      <c r="Z586" s="56">
        <v>94500</v>
      </c>
      <c r="AA586" s="56" t="s">
        <v>3342</v>
      </c>
      <c r="AB586" s="56" t="s">
        <v>3342</v>
      </c>
      <c r="AC586" s="56" t="s">
        <v>3342</v>
      </c>
      <c r="AF586" s="56">
        <v>135000</v>
      </c>
      <c r="AP586" s="56">
        <v>135000</v>
      </c>
      <c r="AQ586" s="56" t="s">
        <v>2697</v>
      </c>
      <c r="AR586" s="56" t="s">
        <v>3339</v>
      </c>
      <c r="AS586" s="56" t="s">
        <v>3340</v>
      </c>
      <c r="AT586" s="56">
        <v>8470530</v>
      </c>
    </row>
    <row r="587" spans="1:46" x14ac:dyDescent="0.35">
      <c r="A587" s="56" t="s">
        <v>955</v>
      </c>
      <c r="B587" s="56">
        <v>8470530</v>
      </c>
      <c r="C587" s="56" t="s">
        <v>325</v>
      </c>
      <c r="D587" s="56">
        <v>492200</v>
      </c>
      <c r="E587" s="56" t="s">
        <v>874</v>
      </c>
      <c r="F587" s="56" t="str">
        <f t="shared" si="9"/>
        <v>847.8470530.1.492200.000000.847010.300180</v>
      </c>
      <c r="G587" s="56" t="s">
        <v>330</v>
      </c>
      <c r="H587" s="56">
        <v>847010</v>
      </c>
      <c r="I587" s="56" t="s">
        <v>863</v>
      </c>
      <c r="J587" s="56">
        <v>300180</v>
      </c>
      <c r="N587" s="56" t="s">
        <v>2000</v>
      </c>
      <c r="O587" s="56">
        <v>1</v>
      </c>
      <c r="R587" s="56" t="s">
        <v>3416</v>
      </c>
      <c r="S587" s="56">
        <v>1</v>
      </c>
      <c r="T587" s="56">
        <v>4300</v>
      </c>
      <c r="U587" s="56">
        <v>4300</v>
      </c>
      <c r="V587" s="56" t="s">
        <v>2002</v>
      </c>
      <c r="W587" s="56" t="s">
        <v>2122</v>
      </c>
      <c r="X587" s="56">
        <v>3870</v>
      </c>
      <c r="Y587" s="56">
        <v>3440</v>
      </c>
      <c r="Z587" s="56">
        <v>3010</v>
      </c>
      <c r="AA587" s="56" t="s">
        <v>3342</v>
      </c>
      <c r="AB587" s="56" t="s">
        <v>3342</v>
      </c>
      <c r="AC587" s="56" t="s">
        <v>3342</v>
      </c>
      <c r="AF587" s="56">
        <v>4300</v>
      </c>
      <c r="AP587" s="56">
        <v>4300</v>
      </c>
      <c r="AQ587" s="56" t="s">
        <v>2697</v>
      </c>
      <c r="AR587" s="56" t="s">
        <v>3339</v>
      </c>
      <c r="AS587" s="56" t="s">
        <v>3340</v>
      </c>
      <c r="AT587" s="56">
        <v>8470530</v>
      </c>
    </row>
    <row r="588" spans="1:46" x14ac:dyDescent="0.35">
      <c r="A588" s="56" t="s">
        <v>955</v>
      </c>
      <c r="B588" s="56">
        <v>8470530</v>
      </c>
      <c r="C588" s="56" t="s">
        <v>325</v>
      </c>
      <c r="D588" s="56">
        <v>492200</v>
      </c>
      <c r="E588" s="56" t="s">
        <v>874</v>
      </c>
      <c r="F588" s="56" t="str">
        <f t="shared" si="9"/>
        <v>847.8470530.1.492200.000000.847010.300180</v>
      </c>
      <c r="G588" s="56" t="s">
        <v>330</v>
      </c>
      <c r="H588" s="56">
        <v>847010</v>
      </c>
      <c r="I588" s="56" t="s">
        <v>863</v>
      </c>
      <c r="J588" s="56">
        <v>300180</v>
      </c>
      <c r="N588" s="56" t="s">
        <v>2000</v>
      </c>
      <c r="O588" s="56">
        <v>1</v>
      </c>
      <c r="R588" s="56" t="s">
        <v>3417</v>
      </c>
      <c r="S588" s="56">
        <v>1</v>
      </c>
      <c r="T588" s="56">
        <v>240000</v>
      </c>
      <c r="U588" s="56">
        <v>240000</v>
      </c>
      <c r="V588" s="56" t="s">
        <v>2002</v>
      </c>
      <c r="W588" s="56" t="s">
        <v>2122</v>
      </c>
      <c r="X588" s="56">
        <v>216000</v>
      </c>
      <c r="Y588" s="56">
        <v>192000</v>
      </c>
      <c r="Z588" s="56">
        <v>168000</v>
      </c>
      <c r="AA588" s="56" t="s">
        <v>3342</v>
      </c>
      <c r="AB588" s="56" t="s">
        <v>3342</v>
      </c>
      <c r="AC588" s="56" t="s">
        <v>3342</v>
      </c>
      <c r="AF588" s="56">
        <v>240000</v>
      </c>
      <c r="AP588" s="56">
        <v>240000</v>
      </c>
      <c r="AQ588" s="56" t="s">
        <v>2697</v>
      </c>
      <c r="AR588" s="56" t="s">
        <v>3339</v>
      </c>
      <c r="AS588" s="56" t="s">
        <v>3340</v>
      </c>
      <c r="AT588" s="56">
        <v>8470530</v>
      </c>
    </row>
    <row r="589" spans="1:46" x14ac:dyDescent="0.35">
      <c r="A589" s="56" t="s">
        <v>955</v>
      </c>
      <c r="B589" s="56">
        <v>8470530</v>
      </c>
      <c r="C589" s="56" t="s">
        <v>325</v>
      </c>
      <c r="D589" s="56">
        <v>492200</v>
      </c>
      <c r="E589" s="56" t="s">
        <v>874</v>
      </c>
      <c r="F589" s="56" t="str">
        <f t="shared" si="9"/>
        <v>847.8470530.1.492200.000000.847010.300180</v>
      </c>
      <c r="G589" s="56" t="s">
        <v>330</v>
      </c>
      <c r="H589" s="56">
        <v>847010</v>
      </c>
      <c r="I589" s="56" t="s">
        <v>863</v>
      </c>
      <c r="J589" s="56">
        <v>300180</v>
      </c>
      <c r="N589" s="56" t="s">
        <v>2000</v>
      </c>
      <c r="O589" s="56">
        <v>1</v>
      </c>
      <c r="R589" s="56" t="s">
        <v>3418</v>
      </c>
      <c r="S589" s="56">
        <v>1</v>
      </c>
      <c r="T589" s="56">
        <v>7250000</v>
      </c>
      <c r="U589" s="56">
        <v>7250000</v>
      </c>
      <c r="V589" s="56" t="s">
        <v>2113</v>
      </c>
      <c r="W589" s="56" t="s">
        <v>2122</v>
      </c>
      <c r="X589" s="56">
        <v>6525000</v>
      </c>
      <c r="Y589" s="56">
        <v>5800000</v>
      </c>
      <c r="Z589" s="56">
        <v>5075000</v>
      </c>
      <c r="AA589" s="56" t="s">
        <v>3342</v>
      </c>
      <c r="AB589" s="56" t="s">
        <v>3342</v>
      </c>
      <c r="AC589" s="56" t="s">
        <v>3342</v>
      </c>
      <c r="AF589" s="56">
        <v>7250000</v>
      </c>
      <c r="AP589" s="56">
        <v>7250000</v>
      </c>
      <c r="AQ589" s="56" t="s">
        <v>2697</v>
      </c>
      <c r="AR589" s="56" t="s">
        <v>3339</v>
      </c>
      <c r="AS589" s="56" t="s">
        <v>3340</v>
      </c>
      <c r="AT589" s="56">
        <v>8470530</v>
      </c>
    </row>
    <row r="590" spans="1:46" x14ac:dyDescent="0.35">
      <c r="A590" s="56" t="s">
        <v>955</v>
      </c>
      <c r="B590" s="56">
        <v>8470530</v>
      </c>
      <c r="C590" s="56" t="s">
        <v>325</v>
      </c>
      <c r="D590" s="56">
        <v>492200</v>
      </c>
      <c r="E590" s="56" t="s">
        <v>874</v>
      </c>
      <c r="F590" s="56" t="str">
        <f t="shared" si="9"/>
        <v>847.8470530.1.492200.000000.847010.300180</v>
      </c>
      <c r="G590" s="56" t="s">
        <v>330</v>
      </c>
      <c r="H590" s="56">
        <v>847010</v>
      </c>
      <c r="I590" s="56" t="s">
        <v>863</v>
      </c>
      <c r="J590" s="56">
        <v>300180</v>
      </c>
      <c r="N590" s="56" t="s">
        <v>2000</v>
      </c>
      <c r="O590" s="56">
        <v>1</v>
      </c>
      <c r="R590" s="56" t="s">
        <v>3419</v>
      </c>
      <c r="S590" s="56">
        <v>1</v>
      </c>
      <c r="T590" s="56">
        <v>240000</v>
      </c>
      <c r="U590" s="56">
        <v>240000</v>
      </c>
      <c r="V590" s="56" t="s">
        <v>2002</v>
      </c>
      <c r="W590" s="56" t="s">
        <v>2122</v>
      </c>
      <c r="X590" s="56">
        <v>216000</v>
      </c>
      <c r="Y590" s="56">
        <v>192000</v>
      </c>
      <c r="Z590" s="56">
        <v>168000</v>
      </c>
      <c r="AA590" s="56" t="s">
        <v>3342</v>
      </c>
      <c r="AB590" s="56" t="s">
        <v>3342</v>
      </c>
      <c r="AC590" s="56" t="s">
        <v>3342</v>
      </c>
      <c r="AF590" s="56">
        <v>240000</v>
      </c>
      <c r="AP590" s="56">
        <v>240000</v>
      </c>
      <c r="AQ590" s="56" t="s">
        <v>2697</v>
      </c>
      <c r="AR590" s="56" t="s">
        <v>3339</v>
      </c>
      <c r="AS590" s="56" t="s">
        <v>3340</v>
      </c>
      <c r="AT590" s="56">
        <v>8470530</v>
      </c>
    </row>
    <row r="591" spans="1:46" x14ac:dyDescent="0.35">
      <c r="A591" s="56" t="s">
        <v>955</v>
      </c>
      <c r="B591" s="56">
        <v>8470530</v>
      </c>
      <c r="C591" s="56" t="s">
        <v>325</v>
      </c>
      <c r="D591" s="56">
        <v>492200</v>
      </c>
      <c r="E591" s="56" t="s">
        <v>874</v>
      </c>
      <c r="F591" s="56" t="str">
        <f t="shared" si="9"/>
        <v>847.8470530.1.492200.000000.847010.300180</v>
      </c>
      <c r="G591" s="56" t="s">
        <v>330</v>
      </c>
      <c r="H591" s="56">
        <v>847010</v>
      </c>
      <c r="I591" s="56" t="s">
        <v>863</v>
      </c>
      <c r="J591" s="56">
        <v>300180</v>
      </c>
      <c r="N591" s="56" t="s">
        <v>2000</v>
      </c>
      <c r="O591" s="56">
        <v>1</v>
      </c>
      <c r="R591" s="56" t="s">
        <v>3420</v>
      </c>
      <c r="S591" s="56">
        <v>1</v>
      </c>
      <c r="T591" s="56">
        <v>100000</v>
      </c>
      <c r="U591" s="56">
        <v>100000</v>
      </c>
      <c r="V591" s="56" t="s">
        <v>2002</v>
      </c>
      <c r="W591" s="56" t="s">
        <v>2122</v>
      </c>
      <c r="X591" s="56">
        <v>90000</v>
      </c>
      <c r="Y591" s="56">
        <v>80000</v>
      </c>
      <c r="Z591" s="56">
        <v>70000</v>
      </c>
      <c r="AA591" s="56" t="s">
        <v>3342</v>
      </c>
      <c r="AB591" s="56" t="s">
        <v>3342</v>
      </c>
      <c r="AC591" s="56" t="s">
        <v>3342</v>
      </c>
      <c r="AF591" s="56">
        <v>100000</v>
      </c>
      <c r="AP591" s="56">
        <v>100000</v>
      </c>
      <c r="AQ591" s="56" t="s">
        <v>2697</v>
      </c>
      <c r="AR591" s="56" t="s">
        <v>3339</v>
      </c>
      <c r="AS591" s="56" t="s">
        <v>3340</v>
      </c>
      <c r="AT591" s="56">
        <v>8470530</v>
      </c>
    </row>
    <row r="592" spans="1:46" x14ac:dyDescent="0.35">
      <c r="A592" s="56" t="s">
        <v>955</v>
      </c>
      <c r="B592" s="56">
        <v>8470530</v>
      </c>
      <c r="C592" s="56" t="s">
        <v>325</v>
      </c>
      <c r="D592" s="56">
        <v>492200</v>
      </c>
      <c r="E592" s="56" t="s">
        <v>874</v>
      </c>
      <c r="F592" s="56" t="str">
        <f t="shared" si="9"/>
        <v>847.8470530.1.492200.000000.847010.300180</v>
      </c>
      <c r="G592" s="56" t="s">
        <v>330</v>
      </c>
      <c r="H592" s="56">
        <v>847010</v>
      </c>
      <c r="I592" s="56" t="s">
        <v>863</v>
      </c>
      <c r="J592" s="56">
        <v>300180</v>
      </c>
      <c r="N592" s="56" t="s">
        <v>2000</v>
      </c>
      <c r="O592" s="56">
        <v>1</v>
      </c>
      <c r="R592" s="56" t="s">
        <v>3421</v>
      </c>
      <c r="S592" s="56">
        <v>1</v>
      </c>
      <c r="T592" s="56">
        <v>450000</v>
      </c>
      <c r="U592" s="56">
        <v>450000</v>
      </c>
      <c r="V592" s="56" t="s">
        <v>2002</v>
      </c>
      <c r="W592" s="56" t="s">
        <v>2122</v>
      </c>
      <c r="X592" s="56">
        <v>405000</v>
      </c>
      <c r="Y592" s="56">
        <v>360000</v>
      </c>
      <c r="Z592" s="56">
        <v>315000</v>
      </c>
      <c r="AA592" s="56" t="s">
        <v>3342</v>
      </c>
      <c r="AB592" s="56" t="s">
        <v>3342</v>
      </c>
      <c r="AC592" s="56" t="s">
        <v>3342</v>
      </c>
      <c r="AF592" s="56">
        <v>450000</v>
      </c>
      <c r="AP592" s="56">
        <v>450000</v>
      </c>
      <c r="AQ592" s="56" t="s">
        <v>2697</v>
      </c>
      <c r="AR592" s="56" t="s">
        <v>3339</v>
      </c>
      <c r="AS592" s="56" t="s">
        <v>3340</v>
      </c>
      <c r="AT592" s="56">
        <v>8470530</v>
      </c>
    </row>
    <row r="593" spans="1:46" x14ac:dyDescent="0.35">
      <c r="A593" s="56" t="s">
        <v>955</v>
      </c>
      <c r="B593" s="56">
        <v>8470530</v>
      </c>
      <c r="C593" s="56" t="s">
        <v>325</v>
      </c>
      <c r="D593" s="56">
        <v>492200</v>
      </c>
      <c r="E593" s="56" t="s">
        <v>874</v>
      </c>
      <c r="F593" s="56" t="str">
        <f t="shared" si="9"/>
        <v>847.8470530.1.492200.000000.847010.300180</v>
      </c>
      <c r="G593" s="56" t="s">
        <v>330</v>
      </c>
      <c r="H593" s="56">
        <v>847010</v>
      </c>
      <c r="I593" s="56" t="s">
        <v>863</v>
      </c>
      <c r="J593" s="56">
        <v>300180</v>
      </c>
      <c r="N593" s="56" t="s">
        <v>2000</v>
      </c>
      <c r="O593" s="56">
        <v>1</v>
      </c>
      <c r="R593" s="56" t="s">
        <v>3422</v>
      </c>
      <c r="S593" s="56">
        <v>1</v>
      </c>
      <c r="T593" s="56">
        <v>100000</v>
      </c>
      <c r="U593" s="56">
        <v>100000</v>
      </c>
      <c r="V593" s="56" t="s">
        <v>2002</v>
      </c>
      <c r="W593" s="56" t="s">
        <v>2122</v>
      </c>
      <c r="X593" s="56">
        <v>90000</v>
      </c>
      <c r="Y593" s="56">
        <v>80000</v>
      </c>
      <c r="Z593" s="56">
        <v>70000</v>
      </c>
      <c r="AA593" s="56" t="s">
        <v>3342</v>
      </c>
      <c r="AB593" s="56" t="s">
        <v>3342</v>
      </c>
      <c r="AC593" s="56" t="s">
        <v>3342</v>
      </c>
      <c r="AF593" s="56">
        <v>100000</v>
      </c>
      <c r="AP593" s="56">
        <v>100000</v>
      </c>
      <c r="AQ593" s="56" t="s">
        <v>2697</v>
      </c>
      <c r="AR593" s="56" t="s">
        <v>3339</v>
      </c>
      <c r="AS593" s="56" t="s">
        <v>3340</v>
      </c>
      <c r="AT593" s="56">
        <v>8470530</v>
      </c>
    </row>
    <row r="594" spans="1:46" x14ac:dyDescent="0.35">
      <c r="A594" s="56" t="s">
        <v>955</v>
      </c>
      <c r="B594" s="56">
        <v>8470530</v>
      </c>
      <c r="C594" s="56" t="s">
        <v>325</v>
      </c>
      <c r="D594" s="56">
        <v>492200</v>
      </c>
      <c r="E594" s="56" t="s">
        <v>874</v>
      </c>
      <c r="F594" s="56" t="str">
        <f t="shared" si="9"/>
        <v>847.8470530.1.492200.000000.847010.300180</v>
      </c>
      <c r="G594" s="56" t="s">
        <v>330</v>
      </c>
      <c r="H594" s="56">
        <v>847010</v>
      </c>
      <c r="I594" s="56" t="s">
        <v>863</v>
      </c>
      <c r="J594" s="56">
        <v>300180</v>
      </c>
      <c r="N594" s="56" t="s">
        <v>2000</v>
      </c>
      <c r="O594" s="56">
        <v>1</v>
      </c>
      <c r="R594" s="56" t="s">
        <v>3423</v>
      </c>
      <c r="S594" s="56">
        <v>1</v>
      </c>
      <c r="T594" s="56">
        <v>50000</v>
      </c>
      <c r="U594" s="56">
        <v>50000</v>
      </c>
      <c r="V594" s="56" t="s">
        <v>2002</v>
      </c>
      <c r="W594" s="56" t="s">
        <v>2122</v>
      </c>
      <c r="X594" s="56">
        <v>45000</v>
      </c>
      <c r="Y594" s="56">
        <v>40000</v>
      </c>
      <c r="Z594" s="56">
        <v>35000</v>
      </c>
      <c r="AA594" s="56" t="s">
        <v>3342</v>
      </c>
      <c r="AB594" s="56" t="s">
        <v>3342</v>
      </c>
      <c r="AC594" s="56" t="s">
        <v>3342</v>
      </c>
      <c r="AF594" s="56">
        <v>50000</v>
      </c>
      <c r="AP594" s="56">
        <v>50000</v>
      </c>
      <c r="AQ594" s="56" t="s">
        <v>2697</v>
      </c>
      <c r="AR594" s="56" t="s">
        <v>3339</v>
      </c>
      <c r="AS594" s="56" t="s">
        <v>3340</v>
      </c>
      <c r="AT594" s="56">
        <v>8470530</v>
      </c>
    </row>
    <row r="595" spans="1:46" x14ac:dyDescent="0.35">
      <c r="A595" s="56" t="s">
        <v>955</v>
      </c>
      <c r="B595" s="56">
        <v>8470530</v>
      </c>
      <c r="C595" s="56" t="s">
        <v>325</v>
      </c>
      <c r="D595" s="56">
        <v>492200</v>
      </c>
      <c r="E595" s="56" t="s">
        <v>874</v>
      </c>
      <c r="F595" s="56" t="str">
        <f t="shared" si="9"/>
        <v>847.8470530.1.492200.000000.847010.300180</v>
      </c>
      <c r="G595" s="56" t="s">
        <v>330</v>
      </c>
      <c r="H595" s="56">
        <v>847010</v>
      </c>
      <c r="I595" s="56" t="s">
        <v>863</v>
      </c>
      <c r="J595" s="56">
        <v>300180</v>
      </c>
      <c r="N595" s="56" t="s">
        <v>2000</v>
      </c>
      <c r="O595" s="56">
        <v>1</v>
      </c>
      <c r="R595" s="56" t="s">
        <v>3424</v>
      </c>
      <c r="S595" s="56">
        <v>1</v>
      </c>
      <c r="T595" s="56">
        <v>100000</v>
      </c>
      <c r="U595" s="56">
        <v>100000</v>
      </c>
      <c r="V595" s="56" t="s">
        <v>2002</v>
      </c>
      <c r="W595" s="56" t="s">
        <v>2122</v>
      </c>
      <c r="X595" s="56">
        <v>90000</v>
      </c>
      <c r="Y595" s="56">
        <v>80000</v>
      </c>
      <c r="Z595" s="56">
        <v>70000</v>
      </c>
      <c r="AA595" s="56" t="s">
        <v>3342</v>
      </c>
      <c r="AB595" s="56" t="s">
        <v>3342</v>
      </c>
      <c r="AC595" s="56" t="s">
        <v>3342</v>
      </c>
      <c r="AF595" s="56">
        <v>100000</v>
      </c>
      <c r="AP595" s="56">
        <v>100000</v>
      </c>
      <c r="AQ595" s="56" t="s">
        <v>2697</v>
      </c>
      <c r="AR595" s="56" t="s">
        <v>3339</v>
      </c>
      <c r="AS595" s="56" t="s">
        <v>3340</v>
      </c>
      <c r="AT595" s="56">
        <v>8470530</v>
      </c>
    </row>
    <row r="596" spans="1:46" x14ac:dyDescent="0.35">
      <c r="A596" s="56" t="s">
        <v>955</v>
      </c>
      <c r="B596" s="56">
        <v>8470530</v>
      </c>
      <c r="C596" s="56" t="s">
        <v>325</v>
      </c>
      <c r="D596" s="56">
        <v>492200</v>
      </c>
      <c r="E596" s="56" t="s">
        <v>874</v>
      </c>
      <c r="F596" s="56" t="str">
        <f t="shared" si="9"/>
        <v>847.8470530.1.492200.000000.847010.300180</v>
      </c>
      <c r="G596" s="56" t="s">
        <v>330</v>
      </c>
      <c r="H596" s="56">
        <v>847010</v>
      </c>
      <c r="I596" s="56" t="s">
        <v>863</v>
      </c>
      <c r="J596" s="56">
        <v>300180</v>
      </c>
      <c r="N596" s="56" t="s">
        <v>2000</v>
      </c>
      <c r="O596" s="56">
        <v>1</v>
      </c>
      <c r="R596" s="56" t="s">
        <v>3425</v>
      </c>
      <c r="S596" s="56">
        <v>1</v>
      </c>
      <c r="T596" s="56">
        <v>50000</v>
      </c>
      <c r="U596" s="56">
        <v>50000</v>
      </c>
      <c r="V596" s="56" t="s">
        <v>2002</v>
      </c>
      <c r="W596" s="56" t="s">
        <v>2122</v>
      </c>
      <c r="X596" s="56">
        <v>45000</v>
      </c>
      <c r="Y596" s="56">
        <v>40000</v>
      </c>
      <c r="Z596" s="56">
        <v>35000</v>
      </c>
      <c r="AA596" s="56" t="s">
        <v>3342</v>
      </c>
      <c r="AB596" s="56" t="s">
        <v>3342</v>
      </c>
      <c r="AC596" s="56" t="s">
        <v>3342</v>
      </c>
      <c r="AF596" s="56">
        <v>50000</v>
      </c>
      <c r="AP596" s="56">
        <v>50000</v>
      </c>
      <c r="AQ596" s="56" t="s">
        <v>2697</v>
      </c>
      <c r="AR596" s="56" t="s">
        <v>3339</v>
      </c>
      <c r="AS596" s="56" t="s">
        <v>3340</v>
      </c>
      <c r="AT596" s="56">
        <v>8470530</v>
      </c>
    </row>
    <row r="597" spans="1:46" x14ac:dyDescent="0.35">
      <c r="A597" s="56" t="s">
        <v>955</v>
      </c>
      <c r="B597" s="56">
        <v>8470530</v>
      </c>
      <c r="C597" s="56" t="s">
        <v>325</v>
      </c>
      <c r="D597" s="56">
        <v>492200</v>
      </c>
      <c r="E597" s="56" t="s">
        <v>874</v>
      </c>
      <c r="F597" s="56" t="str">
        <f t="shared" si="9"/>
        <v>847.8470530.1.492200.000000.847010.300180</v>
      </c>
      <c r="G597" s="56" t="s">
        <v>330</v>
      </c>
      <c r="H597" s="56">
        <v>847010</v>
      </c>
      <c r="I597" s="56" t="s">
        <v>863</v>
      </c>
      <c r="J597" s="56">
        <v>300180</v>
      </c>
      <c r="N597" s="56" t="s">
        <v>2000</v>
      </c>
      <c r="O597" s="56">
        <v>1</v>
      </c>
      <c r="R597" s="56" t="s">
        <v>3426</v>
      </c>
      <c r="S597" s="56">
        <v>1</v>
      </c>
      <c r="T597" s="56">
        <v>50000</v>
      </c>
      <c r="U597" s="56">
        <v>50000</v>
      </c>
      <c r="V597" s="56" t="s">
        <v>2002</v>
      </c>
      <c r="W597" s="56" t="s">
        <v>2122</v>
      </c>
      <c r="X597" s="56">
        <v>45000</v>
      </c>
      <c r="Y597" s="56">
        <v>40000</v>
      </c>
      <c r="Z597" s="56">
        <v>35000</v>
      </c>
      <c r="AA597" s="56" t="s">
        <v>3342</v>
      </c>
      <c r="AB597" s="56" t="s">
        <v>3342</v>
      </c>
      <c r="AC597" s="56" t="s">
        <v>3342</v>
      </c>
      <c r="AF597" s="56">
        <v>50000</v>
      </c>
      <c r="AP597" s="56">
        <v>50000</v>
      </c>
      <c r="AQ597" s="56" t="s">
        <v>2697</v>
      </c>
      <c r="AR597" s="56" t="s">
        <v>3339</v>
      </c>
      <c r="AS597" s="56" t="s">
        <v>3340</v>
      </c>
      <c r="AT597" s="56">
        <v>8470530</v>
      </c>
    </row>
    <row r="598" spans="1:46" x14ac:dyDescent="0.35">
      <c r="A598" s="56" t="s">
        <v>955</v>
      </c>
      <c r="B598" s="56">
        <v>8470530</v>
      </c>
      <c r="C598" s="56" t="s">
        <v>325</v>
      </c>
      <c r="D598" s="56">
        <v>492200</v>
      </c>
      <c r="E598" s="56" t="s">
        <v>874</v>
      </c>
      <c r="F598" s="56" t="str">
        <f t="shared" si="9"/>
        <v>847.8470530.1.492200.000000.847010.300180</v>
      </c>
      <c r="G598" s="56" t="s">
        <v>330</v>
      </c>
      <c r="H598" s="56">
        <v>847010</v>
      </c>
      <c r="I598" s="56" t="s">
        <v>863</v>
      </c>
      <c r="J598" s="56">
        <v>300180</v>
      </c>
      <c r="N598" s="56" t="s">
        <v>2000</v>
      </c>
      <c r="O598" s="56">
        <v>1</v>
      </c>
      <c r="R598" s="56" t="s">
        <v>3427</v>
      </c>
      <c r="S598" s="56">
        <v>1</v>
      </c>
      <c r="T598" s="56">
        <v>2000000</v>
      </c>
      <c r="U598" s="57">
        <v>2000000</v>
      </c>
      <c r="V598" s="56" t="s">
        <v>2002</v>
      </c>
      <c r="W598" s="56" t="s">
        <v>2122</v>
      </c>
      <c r="X598" s="56">
        <v>1800000</v>
      </c>
      <c r="Y598" s="56">
        <v>1600000</v>
      </c>
      <c r="Z598" s="56">
        <v>1400000</v>
      </c>
      <c r="AA598" s="56" t="s">
        <v>3342</v>
      </c>
      <c r="AB598" s="56" t="s">
        <v>3342</v>
      </c>
      <c r="AC598" s="56" t="s">
        <v>3342</v>
      </c>
      <c r="AF598" s="56">
        <v>2000000</v>
      </c>
      <c r="AP598" s="56">
        <v>2000000</v>
      </c>
      <c r="AT598" s="56">
        <v>8470530</v>
      </c>
    </row>
    <row r="599" spans="1:46" x14ac:dyDescent="0.35">
      <c r="A599" s="56" t="s">
        <v>955</v>
      </c>
      <c r="B599" s="56">
        <v>8470530</v>
      </c>
      <c r="C599" s="56" t="s">
        <v>325</v>
      </c>
      <c r="D599" s="56">
        <v>492200</v>
      </c>
      <c r="E599" s="56" t="s">
        <v>874</v>
      </c>
      <c r="F599" s="56" t="str">
        <f t="shared" si="9"/>
        <v>847.8470530.1.492200.000000.847010.300180</v>
      </c>
      <c r="G599" s="56" t="s">
        <v>330</v>
      </c>
      <c r="H599" s="56">
        <v>847010</v>
      </c>
      <c r="I599" s="56" t="s">
        <v>863</v>
      </c>
      <c r="J599" s="56">
        <v>300180</v>
      </c>
      <c r="N599" s="56" t="s">
        <v>2098</v>
      </c>
      <c r="O599" s="56">
        <v>1</v>
      </c>
      <c r="R599" s="56" t="s">
        <v>3428</v>
      </c>
      <c r="S599" s="56">
        <v>1</v>
      </c>
      <c r="T599" s="56">
        <v>236400</v>
      </c>
      <c r="U599" s="57">
        <v>236400</v>
      </c>
      <c r="V599" s="56" t="s">
        <v>2002</v>
      </c>
      <c r="W599" s="56" t="s">
        <v>2122</v>
      </c>
      <c r="X599" s="56">
        <v>212760</v>
      </c>
      <c r="Y599" s="56">
        <v>189120</v>
      </c>
      <c r="Z599" s="56">
        <v>165480</v>
      </c>
      <c r="AA599" s="56" t="s">
        <v>3342</v>
      </c>
      <c r="AB599" s="56" t="s">
        <v>3342</v>
      </c>
      <c r="AC599" s="56" t="s">
        <v>3342</v>
      </c>
      <c r="AF599" s="56">
        <v>236400</v>
      </c>
      <c r="AP599" s="56">
        <v>236400</v>
      </c>
      <c r="AR599" s="56" t="s">
        <v>3339</v>
      </c>
      <c r="AT599" s="56">
        <v>8470530</v>
      </c>
    </row>
    <row r="600" spans="1:46" x14ac:dyDescent="0.35">
      <c r="A600" s="56" t="s">
        <v>955</v>
      </c>
      <c r="B600" s="56">
        <v>8470530</v>
      </c>
      <c r="C600" s="56" t="s">
        <v>325</v>
      </c>
      <c r="D600" s="56">
        <v>492200</v>
      </c>
      <c r="E600" s="56" t="s">
        <v>874</v>
      </c>
      <c r="F600" s="56" t="str">
        <f t="shared" si="9"/>
        <v>847.8470530.1.492200.000000.847020.300180</v>
      </c>
      <c r="G600" s="56" t="s">
        <v>336</v>
      </c>
      <c r="H600" s="56">
        <v>847020</v>
      </c>
      <c r="I600" s="56" t="s">
        <v>863</v>
      </c>
      <c r="J600" s="56">
        <v>300180</v>
      </c>
      <c r="N600" s="56" t="s">
        <v>2000</v>
      </c>
      <c r="O600" s="56">
        <v>1</v>
      </c>
      <c r="R600" s="56" t="s">
        <v>3429</v>
      </c>
      <c r="S600" s="56">
        <v>1</v>
      </c>
      <c r="T600" s="56">
        <v>632500</v>
      </c>
      <c r="U600" s="56">
        <v>632500</v>
      </c>
      <c r="V600" s="56" t="s">
        <v>2002</v>
      </c>
      <c r="W600" s="56" t="s">
        <v>2122</v>
      </c>
      <c r="X600" s="56">
        <v>569250</v>
      </c>
      <c r="Y600" s="56">
        <v>506000</v>
      </c>
      <c r="Z600" s="56">
        <v>442750</v>
      </c>
      <c r="AA600" s="56" t="s">
        <v>3342</v>
      </c>
      <c r="AB600" s="56" t="s">
        <v>3342</v>
      </c>
      <c r="AC600" s="56" t="s">
        <v>3342</v>
      </c>
      <c r="AF600" s="56">
        <v>632500</v>
      </c>
      <c r="AP600" s="56">
        <v>632500</v>
      </c>
      <c r="AQ600" s="56" t="s">
        <v>2697</v>
      </c>
      <c r="AR600" s="56" t="s">
        <v>3339</v>
      </c>
      <c r="AS600" s="56" t="s">
        <v>3340</v>
      </c>
      <c r="AT600" s="56">
        <v>8470530</v>
      </c>
    </row>
    <row r="601" spans="1:46" x14ac:dyDescent="0.35">
      <c r="A601" s="56" t="s">
        <v>955</v>
      </c>
      <c r="B601" s="56">
        <v>8470530</v>
      </c>
      <c r="C601" s="56" t="s">
        <v>325</v>
      </c>
      <c r="D601" s="56">
        <v>492200</v>
      </c>
      <c r="E601" s="56" t="s">
        <v>874</v>
      </c>
      <c r="F601" s="56" t="str">
        <f t="shared" si="9"/>
        <v>847.8470530.1.492200.000000.847020.300180</v>
      </c>
      <c r="G601" s="56" t="s">
        <v>336</v>
      </c>
      <c r="H601" s="56">
        <v>847020</v>
      </c>
      <c r="I601" s="56" t="s">
        <v>863</v>
      </c>
      <c r="J601" s="56">
        <v>300180</v>
      </c>
      <c r="N601" s="56" t="s">
        <v>2000</v>
      </c>
      <c r="O601" s="56">
        <v>1</v>
      </c>
      <c r="R601" s="56" t="s">
        <v>3430</v>
      </c>
      <c r="S601" s="56">
        <v>1</v>
      </c>
      <c r="T601" s="56">
        <v>632500</v>
      </c>
      <c r="U601" s="56">
        <v>632500</v>
      </c>
      <c r="V601" s="56" t="s">
        <v>2002</v>
      </c>
      <c r="W601" s="56" t="s">
        <v>2122</v>
      </c>
      <c r="X601" s="56">
        <v>569250</v>
      </c>
      <c r="Y601" s="56">
        <v>506000</v>
      </c>
      <c r="Z601" s="56">
        <v>442750</v>
      </c>
      <c r="AA601" s="56" t="s">
        <v>3342</v>
      </c>
      <c r="AB601" s="56" t="s">
        <v>3342</v>
      </c>
      <c r="AC601" s="56" t="s">
        <v>3342</v>
      </c>
      <c r="AF601" s="56">
        <v>632500</v>
      </c>
      <c r="AP601" s="56">
        <v>632500</v>
      </c>
      <c r="AQ601" s="56" t="s">
        <v>2697</v>
      </c>
      <c r="AR601" s="56" t="s">
        <v>3339</v>
      </c>
      <c r="AS601" s="56" t="s">
        <v>3340</v>
      </c>
      <c r="AT601" s="56">
        <v>8470530</v>
      </c>
    </row>
    <row r="602" spans="1:46" x14ac:dyDescent="0.35">
      <c r="A602" s="56" t="s">
        <v>955</v>
      </c>
      <c r="B602" s="56">
        <v>8470530</v>
      </c>
      <c r="C602" s="56" t="s">
        <v>325</v>
      </c>
      <c r="D602" s="56">
        <v>492200</v>
      </c>
      <c r="E602" s="56" t="s">
        <v>874</v>
      </c>
      <c r="F602" s="56" t="str">
        <f t="shared" si="9"/>
        <v>847.8470530.1.492200.000000.847020.300180</v>
      </c>
      <c r="G602" s="56" t="s">
        <v>336</v>
      </c>
      <c r="H602" s="56">
        <v>847020</v>
      </c>
      <c r="I602" s="56" t="s">
        <v>863</v>
      </c>
      <c r="J602" s="56">
        <v>300180</v>
      </c>
      <c r="N602" s="56" t="s">
        <v>2000</v>
      </c>
      <c r="O602" s="56">
        <v>1</v>
      </c>
      <c r="R602" s="56" t="s">
        <v>3431</v>
      </c>
      <c r="S602" s="56">
        <v>1</v>
      </c>
      <c r="T602" s="56">
        <v>1000000</v>
      </c>
      <c r="U602" s="56">
        <v>1000000</v>
      </c>
      <c r="V602" s="56" t="s">
        <v>2002</v>
      </c>
      <c r="W602" s="56" t="s">
        <v>2122</v>
      </c>
      <c r="X602" s="56">
        <v>900000</v>
      </c>
      <c r="Y602" s="56">
        <v>800000</v>
      </c>
      <c r="Z602" s="56">
        <v>700000</v>
      </c>
      <c r="AA602" s="56" t="s">
        <v>3342</v>
      </c>
      <c r="AB602" s="56" t="s">
        <v>3342</v>
      </c>
      <c r="AC602" s="56" t="s">
        <v>3342</v>
      </c>
      <c r="AF602" s="56">
        <v>1000000</v>
      </c>
      <c r="AP602" s="56">
        <v>1000000</v>
      </c>
      <c r="AQ602" s="56" t="s">
        <v>2697</v>
      </c>
      <c r="AR602" s="56" t="s">
        <v>3339</v>
      </c>
      <c r="AS602" s="56" t="s">
        <v>3340</v>
      </c>
      <c r="AT602" s="56">
        <v>8470530</v>
      </c>
    </row>
    <row r="603" spans="1:46" x14ac:dyDescent="0.35">
      <c r="A603" s="56" t="s">
        <v>955</v>
      </c>
      <c r="B603" s="56">
        <v>8470530</v>
      </c>
      <c r="C603" s="56" t="s">
        <v>325</v>
      </c>
      <c r="D603" s="56">
        <v>492200</v>
      </c>
      <c r="E603" s="56" t="s">
        <v>874</v>
      </c>
      <c r="F603" s="56" t="str">
        <f t="shared" si="9"/>
        <v>847.8470530.1.492200.000000.847020.300180</v>
      </c>
      <c r="G603" s="56" t="s">
        <v>336</v>
      </c>
      <c r="H603" s="56">
        <v>847020</v>
      </c>
      <c r="I603" s="56" t="s">
        <v>863</v>
      </c>
      <c r="J603" s="56">
        <v>300180</v>
      </c>
      <c r="N603" s="56" t="s">
        <v>2000</v>
      </c>
      <c r="O603" s="56">
        <v>1</v>
      </c>
      <c r="R603" s="56" t="s">
        <v>3432</v>
      </c>
      <c r="S603" s="56">
        <v>1</v>
      </c>
      <c r="T603" s="56">
        <v>12000</v>
      </c>
      <c r="U603" s="56">
        <v>12000</v>
      </c>
      <c r="V603" s="56" t="s">
        <v>2002</v>
      </c>
      <c r="W603" s="56" t="s">
        <v>2122</v>
      </c>
      <c r="X603" s="56">
        <v>10800</v>
      </c>
      <c r="Y603" s="56">
        <v>9600</v>
      </c>
      <c r="Z603" s="56">
        <v>8400</v>
      </c>
      <c r="AA603" s="56" t="s">
        <v>3342</v>
      </c>
      <c r="AB603" s="56" t="s">
        <v>3342</v>
      </c>
      <c r="AC603" s="56" t="s">
        <v>3342</v>
      </c>
      <c r="AF603" s="56">
        <v>12000</v>
      </c>
      <c r="AP603" s="56">
        <v>12000</v>
      </c>
      <c r="AQ603" s="56" t="s">
        <v>2697</v>
      </c>
      <c r="AR603" s="56" t="s">
        <v>3339</v>
      </c>
      <c r="AS603" s="56" t="s">
        <v>3340</v>
      </c>
      <c r="AT603" s="56">
        <v>8470530</v>
      </c>
    </row>
    <row r="604" spans="1:46" x14ac:dyDescent="0.35">
      <c r="A604" s="56" t="s">
        <v>955</v>
      </c>
      <c r="B604" s="56">
        <v>8470530</v>
      </c>
      <c r="C604" s="56" t="s">
        <v>325</v>
      </c>
      <c r="D604" s="56">
        <v>492200</v>
      </c>
      <c r="E604" s="56" t="s">
        <v>874</v>
      </c>
      <c r="F604" s="56" t="str">
        <f t="shared" si="9"/>
        <v>847.8470530.1.492200.000000.847020.300180</v>
      </c>
      <c r="G604" s="56" t="s">
        <v>336</v>
      </c>
      <c r="H604" s="56">
        <v>847020</v>
      </c>
      <c r="I604" s="56" t="s">
        <v>863</v>
      </c>
      <c r="J604" s="56">
        <v>300180</v>
      </c>
      <c r="N604" s="56" t="s">
        <v>2000</v>
      </c>
      <c r="O604" s="56">
        <v>1</v>
      </c>
      <c r="R604" s="56" t="s">
        <v>3433</v>
      </c>
      <c r="S604" s="56">
        <v>1</v>
      </c>
      <c r="T604" s="56">
        <v>4800</v>
      </c>
      <c r="U604" s="56">
        <v>4800</v>
      </c>
      <c r="V604" s="56" t="s">
        <v>2002</v>
      </c>
      <c r="W604" s="56" t="s">
        <v>2122</v>
      </c>
      <c r="X604" s="56">
        <v>4320</v>
      </c>
      <c r="Y604" s="56">
        <v>3840</v>
      </c>
      <c r="Z604" s="56">
        <v>3360</v>
      </c>
      <c r="AA604" s="56" t="s">
        <v>3342</v>
      </c>
      <c r="AB604" s="56" t="s">
        <v>3342</v>
      </c>
      <c r="AC604" s="56" t="s">
        <v>3342</v>
      </c>
      <c r="AF604" s="56">
        <v>4800</v>
      </c>
      <c r="AP604" s="56">
        <v>4800</v>
      </c>
      <c r="AQ604" s="56" t="s">
        <v>2697</v>
      </c>
      <c r="AR604" s="56" t="s">
        <v>3339</v>
      </c>
      <c r="AS604" s="56" t="s">
        <v>3340</v>
      </c>
      <c r="AT604" s="56">
        <v>8470530</v>
      </c>
    </row>
    <row r="605" spans="1:46" x14ac:dyDescent="0.35">
      <c r="A605" s="56" t="s">
        <v>955</v>
      </c>
      <c r="B605" s="56">
        <v>8470530</v>
      </c>
      <c r="C605" s="56" t="s">
        <v>325</v>
      </c>
      <c r="D605" s="56">
        <v>492200</v>
      </c>
      <c r="E605" s="56" t="s">
        <v>874</v>
      </c>
      <c r="F605" s="56" t="str">
        <f t="shared" si="9"/>
        <v>847.8470530.1.492200.000000.847020.300180</v>
      </c>
      <c r="G605" s="56" t="s">
        <v>336</v>
      </c>
      <c r="H605" s="56">
        <v>847020</v>
      </c>
      <c r="I605" s="56" t="s">
        <v>863</v>
      </c>
      <c r="J605" s="56">
        <v>300180</v>
      </c>
      <c r="N605" s="56" t="s">
        <v>2000</v>
      </c>
      <c r="O605" s="56">
        <v>1</v>
      </c>
      <c r="R605" s="56" t="s">
        <v>3434</v>
      </c>
      <c r="S605" s="56">
        <v>1</v>
      </c>
      <c r="T605" s="56">
        <v>5500</v>
      </c>
      <c r="U605" s="56">
        <v>5500</v>
      </c>
      <c r="V605" s="56" t="s">
        <v>2002</v>
      </c>
      <c r="W605" s="56" t="s">
        <v>2122</v>
      </c>
      <c r="X605" s="56">
        <v>4950</v>
      </c>
      <c r="Y605" s="56">
        <v>4400</v>
      </c>
      <c r="Z605" s="56">
        <v>3849.9999999999995</v>
      </c>
      <c r="AA605" s="56" t="s">
        <v>3342</v>
      </c>
      <c r="AB605" s="56" t="s">
        <v>3342</v>
      </c>
      <c r="AC605" s="56" t="s">
        <v>3342</v>
      </c>
      <c r="AF605" s="56">
        <v>5500</v>
      </c>
      <c r="AP605" s="56">
        <v>5500</v>
      </c>
      <c r="AQ605" s="56" t="s">
        <v>2697</v>
      </c>
      <c r="AR605" s="56" t="s">
        <v>3339</v>
      </c>
      <c r="AS605" s="56" t="s">
        <v>3340</v>
      </c>
      <c r="AT605" s="56">
        <v>8470530</v>
      </c>
    </row>
    <row r="606" spans="1:46" x14ac:dyDescent="0.35">
      <c r="A606" s="56" t="s">
        <v>955</v>
      </c>
      <c r="B606" s="56">
        <v>8470530</v>
      </c>
      <c r="C606" s="56" t="s">
        <v>325</v>
      </c>
      <c r="D606" s="56">
        <v>492200</v>
      </c>
      <c r="E606" s="56" t="s">
        <v>874</v>
      </c>
      <c r="F606" s="56" t="str">
        <f t="shared" si="9"/>
        <v>847.8470530.1.492200.000000.847020.300180</v>
      </c>
      <c r="G606" s="56" t="s">
        <v>336</v>
      </c>
      <c r="H606" s="56">
        <v>847020</v>
      </c>
      <c r="I606" s="56" t="s">
        <v>863</v>
      </c>
      <c r="J606" s="56">
        <v>300180</v>
      </c>
      <c r="N606" s="56" t="s">
        <v>2000</v>
      </c>
      <c r="O606" s="56">
        <v>1</v>
      </c>
      <c r="R606" s="56" t="s">
        <v>3435</v>
      </c>
      <c r="S606" s="56">
        <v>1</v>
      </c>
      <c r="T606" s="56">
        <v>200000</v>
      </c>
      <c r="U606" s="56">
        <v>200000</v>
      </c>
      <c r="V606" s="56" t="s">
        <v>2002</v>
      </c>
      <c r="W606" s="56" t="s">
        <v>2122</v>
      </c>
      <c r="X606" s="56">
        <v>180000</v>
      </c>
      <c r="Y606" s="56">
        <v>160000</v>
      </c>
      <c r="Z606" s="56">
        <v>140000</v>
      </c>
      <c r="AA606" s="56" t="s">
        <v>3342</v>
      </c>
      <c r="AB606" s="56" t="s">
        <v>3342</v>
      </c>
      <c r="AC606" s="56" t="s">
        <v>3342</v>
      </c>
      <c r="AF606" s="56">
        <v>200000</v>
      </c>
      <c r="AP606" s="56">
        <v>200000</v>
      </c>
      <c r="AQ606" s="56" t="s">
        <v>2697</v>
      </c>
      <c r="AR606" s="56" t="s">
        <v>3339</v>
      </c>
      <c r="AS606" s="56" t="s">
        <v>3340</v>
      </c>
      <c r="AT606" s="56">
        <v>8470530</v>
      </c>
    </row>
    <row r="607" spans="1:46" x14ac:dyDescent="0.35">
      <c r="A607" s="56" t="s">
        <v>955</v>
      </c>
      <c r="B607" s="56">
        <v>8470530</v>
      </c>
      <c r="C607" s="56" t="s">
        <v>325</v>
      </c>
      <c r="D607" s="56">
        <v>492200</v>
      </c>
      <c r="E607" s="56" t="s">
        <v>874</v>
      </c>
      <c r="F607" s="56" t="str">
        <f t="shared" si="9"/>
        <v>847.8470530.1.492200.000000.847020.300180</v>
      </c>
      <c r="G607" s="56" t="s">
        <v>336</v>
      </c>
      <c r="H607" s="56">
        <v>847020</v>
      </c>
      <c r="I607" s="56" t="s">
        <v>863</v>
      </c>
      <c r="J607" s="56">
        <v>300180</v>
      </c>
      <c r="N607" s="56" t="s">
        <v>2000</v>
      </c>
      <c r="O607" s="56">
        <v>1</v>
      </c>
      <c r="R607" s="56" t="s">
        <v>3436</v>
      </c>
      <c r="S607" s="56">
        <v>1</v>
      </c>
      <c r="T607" s="56">
        <v>180000</v>
      </c>
      <c r="U607" s="56">
        <v>180000</v>
      </c>
      <c r="V607" s="56" t="s">
        <v>2002</v>
      </c>
      <c r="W607" s="56" t="s">
        <v>2122</v>
      </c>
      <c r="X607" s="56">
        <v>162000</v>
      </c>
      <c r="Y607" s="56">
        <v>144000</v>
      </c>
      <c r="Z607" s="56">
        <v>125999.99999999999</v>
      </c>
      <c r="AA607" s="56" t="s">
        <v>3342</v>
      </c>
      <c r="AB607" s="56" t="s">
        <v>3342</v>
      </c>
      <c r="AC607" s="56" t="s">
        <v>3342</v>
      </c>
      <c r="AF607" s="56">
        <v>180000</v>
      </c>
      <c r="AP607" s="56">
        <v>180000</v>
      </c>
      <c r="AQ607" s="56" t="s">
        <v>2697</v>
      </c>
      <c r="AR607" s="56" t="s">
        <v>3339</v>
      </c>
      <c r="AS607" s="56" t="s">
        <v>3340</v>
      </c>
      <c r="AT607" s="56">
        <v>8470530</v>
      </c>
    </row>
    <row r="608" spans="1:46" x14ac:dyDescent="0.35">
      <c r="A608" s="56" t="s">
        <v>955</v>
      </c>
      <c r="B608" s="56">
        <v>8470530</v>
      </c>
      <c r="C608" s="56" t="s">
        <v>325</v>
      </c>
      <c r="D608" s="56">
        <v>492200</v>
      </c>
      <c r="E608" s="56" t="s">
        <v>874</v>
      </c>
      <c r="F608" s="56" t="str">
        <f t="shared" si="9"/>
        <v>847.8470530.1.492200.000000.847020.300180</v>
      </c>
      <c r="G608" s="56" t="s">
        <v>336</v>
      </c>
      <c r="H608" s="56">
        <v>847020</v>
      </c>
      <c r="I608" s="56" t="s">
        <v>863</v>
      </c>
      <c r="J608" s="56">
        <v>300180</v>
      </c>
      <c r="N608" s="56" t="s">
        <v>2000</v>
      </c>
      <c r="O608" s="56">
        <v>1</v>
      </c>
      <c r="R608" s="56" t="s">
        <v>3437</v>
      </c>
      <c r="S608" s="56">
        <v>1</v>
      </c>
      <c r="T608" s="56">
        <v>7000</v>
      </c>
      <c r="U608" s="56">
        <v>7000</v>
      </c>
      <c r="V608" s="56" t="s">
        <v>2002</v>
      </c>
      <c r="W608" s="56" t="s">
        <v>2122</v>
      </c>
      <c r="X608" s="56">
        <v>6300</v>
      </c>
      <c r="Y608" s="56">
        <v>5600</v>
      </c>
      <c r="Z608" s="56">
        <v>4900</v>
      </c>
      <c r="AA608" s="56" t="s">
        <v>3342</v>
      </c>
      <c r="AB608" s="56" t="s">
        <v>3342</v>
      </c>
      <c r="AC608" s="56" t="s">
        <v>3342</v>
      </c>
      <c r="AF608" s="56">
        <v>7000</v>
      </c>
      <c r="AP608" s="56">
        <v>7000</v>
      </c>
      <c r="AQ608" s="56" t="s">
        <v>2697</v>
      </c>
      <c r="AR608" s="56" t="s">
        <v>3339</v>
      </c>
      <c r="AS608" s="56" t="s">
        <v>3340</v>
      </c>
      <c r="AT608" s="56">
        <v>8470530</v>
      </c>
    </row>
    <row r="609" spans="1:46" x14ac:dyDescent="0.35">
      <c r="A609" s="56" t="s">
        <v>955</v>
      </c>
      <c r="B609" s="56">
        <v>8470530</v>
      </c>
      <c r="C609" s="56" t="s">
        <v>325</v>
      </c>
      <c r="D609" s="56">
        <v>492200</v>
      </c>
      <c r="E609" s="56" t="s">
        <v>874</v>
      </c>
      <c r="F609" s="56" t="str">
        <f t="shared" si="9"/>
        <v>847.8470530.1.492200.000000.847020.300180</v>
      </c>
      <c r="G609" s="56" t="s">
        <v>336</v>
      </c>
      <c r="H609" s="56">
        <v>847020</v>
      </c>
      <c r="I609" s="56" t="s">
        <v>863</v>
      </c>
      <c r="J609" s="56">
        <v>300180</v>
      </c>
      <c r="N609" s="56" t="s">
        <v>2000</v>
      </c>
      <c r="O609" s="56">
        <v>1</v>
      </c>
      <c r="R609" s="56" t="s">
        <v>3438</v>
      </c>
      <c r="S609" s="56">
        <v>1</v>
      </c>
      <c r="T609" s="56">
        <v>13000</v>
      </c>
      <c r="U609" s="56">
        <v>13000</v>
      </c>
      <c r="V609" s="56" t="s">
        <v>2002</v>
      </c>
      <c r="W609" s="56" t="s">
        <v>2122</v>
      </c>
      <c r="X609" s="56">
        <v>11700</v>
      </c>
      <c r="Y609" s="56">
        <v>10400</v>
      </c>
      <c r="Z609" s="56">
        <v>9100</v>
      </c>
      <c r="AA609" s="56" t="s">
        <v>3342</v>
      </c>
      <c r="AB609" s="56" t="s">
        <v>3342</v>
      </c>
      <c r="AC609" s="56" t="s">
        <v>3342</v>
      </c>
      <c r="AF609" s="56">
        <v>13000</v>
      </c>
      <c r="AP609" s="56">
        <v>13000</v>
      </c>
      <c r="AQ609" s="56" t="s">
        <v>2697</v>
      </c>
      <c r="AR609" s="56" t="s">
        <v>3339</v>
      </c>
      <c r="AS609" s="56" t="s">
        <v>3340</v>
      </c>
      <c r="AT609" s="56">
        <v>8470530</v>
      </c>
    </row>
    <row r="610" spans="1:46" x14ac:dyDescent="0.35">
      <c r="A610" s="56" t="s">
        <v>955</v>
      </c>
      <c r="B610" s="56">
        <v>8470530</v>
      </c>
      <c r="C610" s="56" t="s">
        <v>325</v>
      </c>
      <c r="D610" s="56">
        <v>492200</v>
      </c>
      <c r="E610" s="56" t="s">
        <v>874</v>
      </c>
      <c r="F610" s="56" t="str">
        <f t="shared" si="9"/>
        <v>847.8470530.1.492200.000000.847020.300180</v>
      </c>
      <c r="G610" s="56" t="s">
        <v>336</v>
      </c>
      <c r="H610" s="56">
        <v>847020</v>
      </c>
      <c r="I610" s="56" t="s">
        <v>863</v>
      </c>
      <c r="J610" s="56">
        <v>300180</v>
      </c>
      <c r="N610" s="56" t="s">
        <v>2000</v>
      </c>
      <c r="O610" s="56">
        <v>1</v>
      </c>
      <c r="R610" s="56" t="s">
        <v>3439</v>
      </c>
      <c r="S610" s="56">
        <v>1</v>
      </c>
      <c r="T610" s="56">
        <v>22000</v>
      </c>
      <c r="U610" s="56">
        <v>22000</v>
      </c>
      <c r="V610" s="56" t="s">
        <v>2002</v>
      </c>
      <c r="W610" s="56" t="s">
        <v>2122</v>
      </c>
      <c r="X610" s="56">
        <v>19800</v>
      </c>
      <c r="Y610" s="56">
        <v>17600</v>
      </c>
      <c r="Z610" s="56">
        <v>15399.999999999998</v>
      </c>
      <c r="AA610" s="56" t="s">
        <v>3342</v>
      </c>
      <c r="AB610" s="56" t="s">
        <v>3342</v>
      </c>
      <c r="AC610" s="56" t="s">
        <v>3342</v>
      </c>
      <c r="AF610" s="56">
        <v>22000</v>
      </c>
      <c r="AP610" s="56">
        <v>22000</v>
      </c>
      <c r="AQ610" s="56" t="s">
        <v>2697</v>
      </c>
      <c r="AR610" s="56" t="s">
        <v>3339</v>
      </c>
      <c r="AS610" s="56" t="s">
        <v>3340</v>
      </c>
      <c r="AT610" s="56">
        <v>8470530</v>
      </c>
    </row>
    <row r="611" spans="1:46" x14ac:dyDescent="0.35">
      <c r="A611" s="56" t="s">
        <v>955</v>
      </c>
      <c r="B611" s="56">
        <v>8470530</v>
      </c>
      <c r="C611" s="56" t="s">
        <v>325</v>
      </c>
      <c r="D611" s="56">
        <v>492200</v>
      </c>
      <c r="E611" s="56" t="s">
        <v>874</v>
      </c>
      <c r="F611" s="56" t="str">
        <f t="shared" si="9"/>
        <v>847.8470530.1.492200.000000.847020.300180</v>
      </c>
      <c r="G611" s="56" t="s">
        <v>336</v>
      </c>
      <c r="H611" s="56">
        <v>847020</v>
      </c>
      <c r="I611" s="56" t="s">
        <v>863</v>
      </c>
      <c r="J611" s="56">
        <v>300180</v>
      </c>
      <c r="N611" s="56" t="s">
        <v>2000</v>
      </c>
      <c r="O611" s="56">
        <v>1</v>
      </c>
      <c r="R611" s="56" t="s">
        <v>3440</v>
      </c>
      <c r="S611" s="56">
        <v>1</v>
      </c>
      <c r="T611" s="56">
        <v>15000</v>
      </c>
      <c r="U611" s="56">
        <v>15000</v>
      </c>
      <c r="V611" s="56" t="s">
        <v>2002</v>
      </c>
      <c r="W611" s="56" t="s">
        <v>2122</v>
      </c>
      <c r="X611" s="56">
        <v>13500</v>
      </c>
      <c r="Y611" s="56">
        <v>12000</v>
      </c>
      <c r="Z611" s="56">
        <v>10500</v>
      </c>
      <c r="AA611" s="56" t="s">
        <v>3342</v>
      </c>
      <c r="AB611" s="56" t="s">
        <v>3342</v>
      </c>
      <c r="AC611" s="56" t="s">
        <v>3342</v>
      </c>
      <c r="AF611" s="56">
        <v>15000</v>
      </c>
      <c r="AP611" s="56">
        <v>15000</v>
      </c>
      <c r="AQ611" s="56" t="s">
        <v>2697</v>
      </c>
      <c r="AR611" s="56" t="s">
        <v>3339</v>
      </c>
      <c r="AS611" s="56" t="s">
        <v>3340</v>
      </c>
      <c r="AT611" s="56">
        <v>8470530</v>
      </c>
    </row>
    <row r="612" spans="1:46" x14ac:dyDescent="0.35">
      <c r="A612" s="56" t="s">
        <v>955</v>
      </c>
      <c r="B612" s="56">
        <v>8470530</v>
      </c>
      <c r="C612" s="56" t="s">
        <v>325</v>
      </c>
      <c r="D612" s="56">
        <v>492200</v>
      </c>
      <c r="E612" s="56" t="s">
        <v>874</v>
      </c>
      <c r="F612" s="56" t="str">
        <f t="shared" si="9"/>
        <v>847.8470530.1.492200.000000.847020.300180</v>
      </c>
      <c r="G612" s="56" t="s">
        <v>336</v>
      </c>
      <c r="H612" s="56">
        <v>847020</v>
      </c>
      <c r="I612" s="56" t="s">
        <v>863</v>
      </c>
      <c r="J612" s="56">
        <v>300180</v>
      </c>
      <c r="N612" s="56" t="s">
        <v>2000</v>
      </c>
      <c r="O612" s="56">
        <v>1</v>
      </c>
      <c r="R612" s="56" t="s">
        <v>3441</v>
      </c>
      <c r="S612" s="56">
        <v>1</v>
      </c>
      <c r="T612" s="56">
        <v>8000</v>
      </c>
      <c r="U612" s="56">
        <v>8000</v>
      </c>
      <c r="V612" s="56" t="s">
        <v>2002</v>
      </c>
      <c r="W612" s="56" t="s">
        <v>2122</v>
      </c>
      <c r="X612" s="56">
        <v>7200</v>
      </c>
      <c r="Y612" s="56">
        <v>6400</v>
      </c>
      <c r="Z612" s="56">
        <v>5600</v>
      </c>
      <c r="AA612" s="56" t="s">
        <v>3342</v>
      </c>
      <c r="AB612" s="56" t="s">
        <v>3342</v>
      </c>
      <c r="AC612" s="56" t="s">
        <v>3342</v>
      </c>
      <c r="AF612" s="56">
        <v>8000</v>
      </c>
      <c r="AP612" s="56">
        <v>8000</v>
      </c>
      <c r="AQ612" s="56" t="s">
        <v>2697</v>
      </c>
      <c r="AR612" s="56" t="s">
        <v>3339</v>
      </c>
      <c r="AS612" s="56" t="s">
        <v>3340</v>
      </c>
      <c r="AT612" s="56">
        <v>8470530</v>
      </c>
    </row>
    <row r="613" spans="1:46" x14ac:dyDescent="0.35">
      <c r="A613" s="56" t="s">
        <v>955</v>
      </c>
      <c r="B613" s="56">
        <v>8470530</v>
      </c>
      <c r="C613" s="56" t="s">
        <v>325</v>
      </c>
      <c r="D613" s="56">
        <v>492200</v>
      </c>
      <c r="E613" s="56" t="s">
        <v>874</v>
      </c>
      <c r="F613" s="56" t="str">
        <f t="shared" si="9"/>
        <v>847.8470530.1.492200.000000.847020.300180</v>
      </c>
      <c r="G613" s="56" t="s">
        <v>336</v>
      </c>
      <c r="H613" s="56">
        <v>847020</v>
      </c>
      <c r="I613" s="56" t="s">
        <v>863</v>
      </c>
      <c r="J613" s="56">
        <v>300180</v>
      </c>
      <c r="N613" s="56" t="s">
        <v>2000</v>
      </c>
      <c r="O613" s="56">
        <v>1</v>
      </c>
      <c r="R613" s="56" t="s">
        <v>3442</v>
      </c>
      <c r="S613" s="56">
        <v>1</v>
      </c>
      <c r="T613" s="56">
        <v>10000</v>
      </c>
      <c r="U613" s="56">
        <v>10000</v>
      </c>
      <c r="V613" s="56" t="s">
        <v>2002</v>
      </c>
      <c r="W613" s="56" t="s">
        <v>2122</v>
      </c>
      <c r="X613" s="56">
        <v>9000</v>
      </c>
      <c r="Y613" s="56">
        <v>8000</v>
      </c>
      <c r="Z613" s="56">
        <v>7000</v>
      </c>
      <c r="AA613" s="56" t="s">
        <v>3342</v>
      </c>
      <c r="AB613" s="56" t="s">
        <v>3342</v>
      </c>
      <c r="AC613" s="56" t="s">
        <v>3342</v>
      </c>
      <c r="AF613" s="56">
        <v>10000</v>
      </c>
      <c r="AP613" s="56">
        <v>10000</v>
      </c>
      <c r="AQ613" s="56" t="s">
        <v>2697</v>
      </c>
      <c r="AR613" s="56" t="s">
        <v>3339</v>
      </c>
      <c r="AS613" s="56" t="s">
        <v>3340</v>
      </c>
      <c r="AT613" s="56">
        <v>8470530</v>
      </c>
    </row>
    <row r="614" spans="1:46" x14ac:dyDescent="0.35">
      <c r="A614" s="56" t="s">
        <v>955</v>
      </c>
      <c r="B614" s="56">
        <v>8470530</v>
      </c>
      <c r="C614" s="56" t="s">
        <v>325</v>
      </c>
      <c r="D614" s="56">
        <v>492200</v>
      </c>
      <c r="E614" s="56" t="s">
        <v>874</v>
      </c>
      <c r="F614" s="56" t="str">
        <f t="shared" si="9"/>
        <v>847.8470530.1.492200.000000.847020.300180</v>
      </c>
      <c r="G614" s="56" t="s">
        <v>336</v>
      </c>
      <c r="H614" s="56">
        <v>847020</v>
      </c>
      <c r="I614" s="56" t="s">
        <v>863</v>
      </c>
      <c r="J614" s="56">
        <v>300180</v>
      </c>
      <c r="N614" s="56" t="s">
        <v>2000</v>
      </c>
      <c r="O614" s="56">
        <v>1</v>
      </c>
      <c r="R614" s="56" t="s">
        <v>3443</v>
      </c>
      <c r="S614" s="56">
        <v>1</v>
      </c>
      <c r="T614" s="56">
        <v>10000</v>
      </c>
      <c r="U614" s="56">
        <v>10000</v>
      </c>
      <c r="V614" s="56" t="s">
        <v>2002</v>
      </c>
      <c r="W614" s="56" t="s">
        <v>2122</v>
      </c>
      <c r="X614" s="56">
        <v>9000</v>
      </c>
      <c r="Y614" s="56">
        <v>8000</v>
      </c>
      <c r="Z614" s="56">
        <v>7000</v>
      </c>
      <c r="AA614" s="56" t="s">
        <v>3342</v>
      </c>
      <c r="AB614" s="56" t="s">
        <v>3342</v>
      </c>
      <c r="AC614" s="56" t="s">
        <v>3342</v>
      </c>
      <c r="AF614" s="56">
        <v>10000</v>
      </c>
      <c r="AP614" s="56">
        <v>10000</v>
      </c>
      <c r="AQ614" s="56" t="s">
        <v>2697</v>
      </c>
      <c r="AR614" s="56" t="s">
        <v>3339</v>
      </c>
      <c r="AS614" s="56" t="s">
        <v>3340</v>
      </c>
      <c r="AT614" s="56">
        <v>8470530</v>
      </c>
    </row>
    <row r="615" spans="1:46" x14ac:dyDescent="0.35">
      <c r="A615" s="56" t="s">
        <v>955</v>
      </c>
      <c r="B615" s="56">
        <v>8470530</v>
      </c>
      <c r="C615" s="56" t="s">
        <v>325</v>
      </c>
      <c r="D615" s="56">
        <v>492200</v>
      </c>
      <c r="E615" s="56" t="s">
        <v>874</v>
      </c>
      <c r="F615" s="56" t="str">
        <f t="shared" si="9"/>
        <v>847.8470530.1.492200.000000.847020.300180</v>
      </c>
      <c r="G615" s="56" t="s">
        <v>336</v>
      </c>
      <c r="H615" s="56">
        <v>847020</v>
      </c>
      <c r="I615" s="56" t="s">
        <v>863</v>
      </c>
      <c r="J615" s="56">
        <v>300180</v>
      </c>
      <c r="N615" s="56" t="s">
        <v>2000</v>
      </c>
      <c r="O615" s="56">
        <v>1</v>
      </c>
      <c r="R615" s="56" t="s">
        <v>3444</v>
      </c>
      <c r="S615" s="56">
        <v>1</v>
      </c>
      <c r="T615" s="56">
        <v>12000</v>
      </c>
      <c r="U615" s="56">
        <v>12000</v>
      </c>
      <c r="V615" s="56" t="s">
        <v>2002</v>
      </c>
      <c r="W615" s="56" t="s">
        <v>2122</v>
      </c>
      <c r="X615" s="56">
        <v>10800</v>
      </c>
      <c r="Y615" s="56">
        <v>9600</v>
      </c>
      <c r="Z615" s="56">
        <v>8400</v>
      </c>
      <c r="AA615" s="56" t="s">
        <v>3342</v>
      </c>
      <c r="AB615" s="56" t="s">
        <v>3342</v>
      </c>
      <c r="AC615" s="56" t="s">
        <v>3342</v>
      </c>
      <c r="AF615" s="56">
        <v>12000</v>
      </c>
      <c r="AP615" s="56">
        <v>12000</v>
      </c>
      <c r="AQ615" s="56" t="s">
        <v>2697</v>
      </c>
      <c r="AR615" s="56" t="s">
        <v>3339</v>
      </c>
      <c r="AS615" s="56" t="s">
        <v>3340</v>
      </c>
      <c r="AT615" s="56">
        <v>8470530</v>
      </c>
    </row>
    <row r="616" spans="1:46" x14ac:dyDescent="0.35">
      <c r="A616" s="56" t="s">
        <v>955</v>
      </c>
      <c r="B616" s="56">
        <v>8470530</v>
      </c>
      <c r="C616" s="56" t="s">
        <v>325</v>
      </c>
      <c r="D616" s="56">
        <v>492200</v>
      </c>
      <c r="E616" s="56" t="s">
        <v>874</v>
      </c>
      <c r="F616" s="56" t="str">
        <f t="shared" si="9"/>
        <v>847.8470530.1.492200.000000.847020.300180</v>
      </c>
      <c r="G616" s="56" t="s">
        <v>336</v>
      </c>
      <c r="H616" s="56">
        <v>847020</v>
      </c>
      <c r="I616" s="56" t="s">
        <v>863</v>
      </c>
      <c r="J616" s="56">
        <v>300180</v>
      </c>
      <c r="N616" s="56" t="s">
        <v>2000</v>
      </c>
      <c r="O616" s="56">
        <v>1</v>
      </c>
      <c r="R616" s="56" t="s">
        <v>3445</v>
      </c>
      <c r="S616" s="56">
        <v>1</v>
      </c>
      <c r="T616" s="56">
        <v>690000</v>
      </c>
      <c r="U616" s="56">
        <v>690000</v>
      </c>
      <c r="V616" s="56" t="s">
        <v>2002</v>
      </c>
      <c r="W616" s="56" t="s">
        <v>2122</v>
      </c>
      <c r="X616" s="56">
        <v>621000</v>
      </c>
      <c r="Y616" s="56">
        <v>552000</v>
      </c>
      <c r="Z616" s="56">
        <v>482999.99999999994</v>
      </c>
      <c r="AA616" s="56" t="s">
        <v>3342</v>
      </c>
      <c r="AB616" s="56" t="s">
        <v>3342</v>
      </c>
      <c r="AC616" s="56" t="s">
        <v>3342</v>
      </c>
      <c r="AF616" s="56">
        <v>690000</v>
      </c>
      <c r="AP616" s="56">
        <v>690000</v>
      </c>
      <c r="AQ616" s="56" t="s">
        <v>2697</v>
      </c>
      <c r="AR616" s="56" t="s">
        <v>3339</v>
      </c>
      <c r="AS616" s="56" t="s">
        <v>3340</v>
      </c>
      <c r="AT616" s="56">
        <v>8470530</v>
      </c>
    </row>
    <row r="617" spans="1:46" x14ac:dyDescent="0.35">
      <c r="A617" s="56" t="s">
        <v>955</v>
      </c>
      <c r="B617" s="56">
        <v>8470530</v>
      </c>
      <c r="C617" s="56" t="s">
        <v>325</v>
      </c>
      <c r="D617" s="56">
        <v>492200</v>
      </c>
      <c r="E617" s="56" t="s">
        <v>874</v>
      </c>
      <c r="F617" s="56" t="str">
        <f t="shared" si="9"/>
        <v>847.8470530.1.492200.000000.847020.300180</v>
      </c>
      <c r="G617" s="56" t="s">
        <v>336</v>
      </c>
      <c r="H617" s="56">
        <v>847020</v>
      </c>
      <c r="I617" s="56" t="s">
        <v>863</v>
      </c>
      <c r="J617" s="56">
        <v>300180</v>
      </c>
      <c r="N617" s="56" t="s">
        <v>2000</v>
      </c>
      <c r="O617" s="56">
        <v>1</v>
      </c>
      <c r="R617" s="56" t="s">
        <v>3446</v>
      </c>
      <c r="S617" s="56">
        <v>1</v>
      </c>
      <c r="T617" s="56">
        <v>275000</v>
      </c>
      <c r="U617" s="56">
        <v>275000</v>
      </c>
      <c r="V617" s="56" t="s">
        <v>2002</v>
      </c>
      <c r="W617" s="56" t="s">
        <v>2122</v>
      </c>
      <c r="X617" s="56">
        <v>247500</v>
      </c>
      <c r="Y617" s="56">
        <v>220000</v>
      </c>
      <c r="Z617" s="56">
        <v>192500</v>
      </c>
      <c r="AA617" s="56" t="s">
        <v>3342</v>
      </c>
      <c r="AB617" s="56" t="s">
        <v>3342</v>
      </c>
      <c r="AC617" s="56" t="s">
        <v>3342</v>
      </c>
      <c r="AF617" s="56">
        <v>275000</v>
      </c>
      <c r="AP617" s="56">
        <v>275000</v>
      </c>
      <c r="AQ617" s="56" t="s">
        <v>2697</v>
      </c>
      <c r="AR617" s="56" t="s">
        <v>3339</v>
      </c>
      <c r="AS617" s="56" t="s">
        <v>3340</v>
      </c>
      <c r="AT617" s="56">
        <v>8470530</v>
      </c>
    </row>
    <row r="618" spans="1:46" x14ac:dyDescent="0.35">
      <c r="A618" s="56" t="s">
        <v>955</v>
      </c>
      <c r="B618" s="56">
        <v>8470530</v>
      </c>
      <c r="C618" s="56" t="s">
        <v>325</v>
      </c>
      <c r="D618" s="56">
        <v>492200</v>
      </c>
      <c r="E618" s="56" t="s">
        <v>874</v>
      </c>
      <c r="F618" s="56" t="str">
        <f t="shared" si="9"/>
        <v>847.8470530.1.492200.000000.847020.300180</v>
      </c>
      <c r="G618" s="56" t="s">
        <v>336</v>
      </c>
      <c r="H618" s="56">
        <v>847020</v>
      </c>
      <c r="I618" s="56" t="s">
        <v>863</v>
      </c>
      <c r="J618" s="56">
        <v>300180</v>
      </c>
      <c r="N618" s="56" t="s">
        <v>2000</v>
      </c>
      <c r="O618" s="56">
        <v>1</v>
      </c>
      <c r="R618" s="56" t="s">
        <v>3447</v>
      </c>
      <c r="S618" s="56">
        <v>1</v>
      </c>
      <c r="T618" s="56">
        <v>15000</v>
      </c>
      <c r="U618" s="56">
        <v>15000</v>
      </c>
      <c r="V618" s="56" t="s">
        <v>2002</v>
      </c>
      <c r="W618" s="56" t="s">
        <v>2122</v>
      </c>
      <c r="X618" s="56">
        <v>13500</v>
      </c>
      <c r="Y618" s="56">
        <v>12000</v>
      </c>
      <c r="Z618" s="56">
        <v>10500</v>
      </c>
      <c r="AA618" s="56" t="s">
        <v>3342</v>
      </c>
      <c r="AB618" s="56" t="s">
        <v>3342</v>
      </c>
      <c r="AC618" s="56" t="s">
        <v>3342</v>
      </c>
      <c r="AF618" s="56">
        <v>15000</v>
      </c>
      <c r="AP618" s="56">
        <v>15000</v>
      </c>
      <c r="AQ618" s="56" t="s">
        <v>2697</v>
      </c>
      <c r="AR618" s="56" t="s">
        <v>3339</v>
      </c>
      <c r="AS618" s="56" t="s">
        <v>3340</v>
      </c>
      <c r="AT618" s="56">
        <v>8470530</v>
      </c>
    </row>
    <row r="619" spans="1:46" x14ac:dyDescent="0.35">
      <c r="A619" s="56" t="s">
        <v>955</v>
      </c>
      <c r="B619" s="56">
        <v>8470530</v>
      </c>
      <c r="C619" s="56" t="s">
        <v>325</v>
      </c>
      <c r="D619" s="56">
        <v>492200</v>
      </c>
      <c r="E619" s="56" t="s">
        <v>874</v>
      </c>
      <c r="F619" s="56" t="str">
        <f t="shared" si="9"/>
        <v>847.8470530.1.492200.000000.847020.300180</v>
      </c>
      <c r="G619" s="56" t="s">
        <v>336</v>
      </c>
      <c r="H619" s="56">
        <v>847020</v>
      </c>
      <c r="I619" s="56" t="s">
        <v>863</v>
      </c>
      <c r="J619" s="56">
        <v>300180</v>
      </c>
      <c r="N619" s="56" t="s">
        <v>2000</v>
      </c>
      <c r="O619" s="56">
        <v>1</v>
      </c>
      <c r="R619" s="56" t="s">
        <v>3448</v>
      </c>
      <c r="S619" s="56">
        <v>1</v>
      </c>
      <c r="T619" s="56">
        <v>10000</v>
      </c>
      <c r="U619" s="56">
        <v>10000</v>
      </c>
      <c r="V619" s="56" t="s">
        <v>2002</v>
      </c>
      <c r="W619" s="56" t="s">
        <v>2122</v>
      </c>
      <c r="X619" s="56">
        <v>9000</v>
      </c>
      <c r="Y619" s="56">
        <v>8000</v>
      </c>
      <c r="Z619" s="56">
        <v>7000</v>
      </c>
      <c r="AA619" s="56" t="s">
        <v>3342</v>
      </c>
      <c r="AB619" s="56" t="s">
        <v>3342</v>
      </c>
      <c r="AC619" s="56" t="s">
        <v>3342</v>
      </c>
      <c r="AF619" s="56">
        <v>10000</v>
      </c>
      <c r="AP619" s="56">
        <v>10000</v>
      </c>
      <c r="AQ619" s="56" t="s">
        <v>2697</v>
      </c>
      <c r="AR619" s="56" t="s">
        <v>3339</v>
      </c>
      <c r="AS619" s="56" t="s">
        <v>3340</v>
      </c>
      <c r="AT619" s="56">
        <v>8470530</v>
      </c>
    </row>
    <row r="620" spans="1:46" x14ac:dyDescent="0.35">
      <c r="A620" s="56" t="s">
        <v>955</v>
      </c>
      <c r="B620" s="56">
        <v>8470530</v>
      </c>
      <c r="C620" s="56" t="s">
        <v>325</v>
      </c>
      <c r="D620" s="56">
        <v>492200</v>
      </c>
      <c r="E620" s="56" t="s">
        <v>874</v>
      </c>
      <c r="F620" s="56" t="str">
        <f t="shared" si="9"/>
        <v>847.8470530.1.492200.000000.847020.300180</v>
      </c>
      <c r="G620" s="56" t="s">
        <v>336</v>
      </c>
      <c r="H620" s="56">
        <v>847020</v>
      </c>
      <c r="I620" s="56" t="s">
        <v>863</v>
      </c>
      <c r="J620" s="56">
        <v>300180</v>
      </c>
      <c r="N620" s="56" t="s">
        <v>2000</v>
      </c>
      <c r="O620" s="56">
        <v>1</v>
      </c>
      <c r="R620" s="56" t="s">
        <v>3449</v>
      </c>
      <c r="S620" s="56">
        <v>1</v>
      </c>
      <c r="T620" s="56">
        <v>6000</v>
      </c>
      <c r="U620" s="56">
        <v>6000</v>
      </c>
      <c r="V620" s="56" t="s">
        <v>2002</v>
      </c>
      <c r="W620" s="56" t="s">
        <v>2122</v>
      </c>
      <c r="X620" s="56">
        <v>5400</v>
      </c>
      <c r="Y620" s="56">
        <v>4800</v>
      </c>
      <c r="Z620" s="56">
        <v>4200</v>
      </c>
      <c r="AA620" s="56" t="s">
        <v>3342</v>
      </c>
      <c r="AB620" s="56" t="s">
        <v>3342</v>
      </c>
      <c r="AC620" s="56" t="s">
        <v>3342</v>
      </c>
      <c r="AF620" s="56">
        <v>6000</v>
      </c>
      <c r="AP620" s="56">
        <v>6000</v>
      </c>
      <c r="AQ620" s="56" t="s">
        <v>2697</v>
      </c>
      <c r="AR620" s="56" t="s">
        <v>3339</v>
      </c>
      <c r="AS620" s="56" t="s">
        <v>3340</v>
      </c>
      <c r="AT620" s="56">
        <v>8470530</v>
      </c>
    </row>
    <row r="621" spans="1:46" x14ac:dyDescent="0.35">
      <c r="A621" s="56" t="s">
        <v>955</v>
      </c>
      <c r="B621" s="56">
        <v>8470530</v>
      </c>
      <c r="C621" s="56" t="s">
        <v>325</v>
      </c>
      <c r="D621" s="56">
        <v>492200</v>
      </c>
      <c r="E621" s="56" t="s">
        <v>874</v>
      </c>
      <c r="F621" s="56" t="str">
        <f t="shared" si="9"/>
        <v>847.8470530.1.492200.000000.847020.300180</v>
      </c>
      <c r="G621" s="56" t="s">
        <v>336</v>
      </c>
      <c r="H621" s="56">
        <v>847020</v>
      </c>
      <c r="I621" s="56" t="s">
        <v>863</v>
      </c>
      <c r="J621" s="56">
        <v>300180</v>
      </c>
      <c r="N621" s="56" t="s">
        <v>2000</v>
      </c>
      <c r="O621" s="56">
        <v>1</v>
      </c>
      <c r="R621" s="56" t="s">
        <v>3450</v>
      </c>
      <c r="S621" s="56">
        <v>1</v>
      </c>
      <c r="T621" s="56">
        <v>110000</v>
      </c>
      <c r="U621" s="56">
        <v>110000</v>
      </c>
      <c r="V621" s="56" t="s">
        <v>2002</v>
      </c>
      <c r="W621" s="56" t="s">
        <v>2122</v>
      </c>
      <c r="X621" s="56">
        <v>99000</v>
      </c>
      <c r="Y621" s="56">
        <v>88000</v>
      </c>
      <c r="Z621" s="56">
        <v>77000</v>
      </c>
      <c r="AA621" s="56" t="s">
        <v>3342</v>
      </c>
      <c r="AB621" s="56" t="s">
        <v>3342</v>
      </c>
      <c r="AC621" s="56" t="s">
        <v>3342</v>
      </c>
      <c r="AF621" s="56">
        <v>110000</v>
      </c>
      <c r="AP621" s="56">
        <v>110000</v>
      </c>
      <c r="AQ621" s="56" t="s">
        <v>2697</v>
      </c>
      <c r="AR621" s="56" t="s">
        <v>3339</v>
      </c>
      <c r="AS621" s="56" t="s">
        <v>3340</v>
      </c>
      <c r="AT621" s="56">
        <v>8470530</v>
      </c>
    </row>
    <row r="622" spans="1:46" x14ac:dyDescent="0.35">
      <c r="A622" s="56" t="s">
        <v>955</v>
      </c>
      <c r="B622" s="56">
        <v>8470530</v>
      </c>
      <c r="C622" s="56" t="s">
        <v>325</v>
      </c>
      <c r="D622" s="56">
        <v>492200</v>
      </c>
      <c r="E622" s="56" t="s">
        <v>874</v>
      </c>
      <c r="F622" s="56" t="str">
        <f t="shared" si="9"/>
        <v>847.8470530.1.492200.000000.847020.300180</v>
      </c>
      <c r="G622" s="56" t="s">
        <v>336</v>
      </c>
      <c r="H622" s="56">
        <v>847020</v>
      </c>
      <c r="I622" s="56" t="s">
        <v>863</v>
      </c>
      <c r="J622" s="56">
        <v>300180</v>
      </c>
      <c r="N622" s="56" t="s">
        <v>2000</v>
      </c>
      <c r="O622" s="56">
        <v>1</v>
      </c>
      <c r="R622" s="56" t="s">
        <v>3451</v>
      </c>
      <c r="S622" s="56">
        <v>1</v>
      </c>
      <c r="T622" s="56">
        <v>100000</v>
      </c>
      <c r="U622" s="56">
        <v>100000</v>
      </c>
      <c r="V622" s="56" t="s">
        <v>2002</v>
      </c>
      <c r="W622" s="56" t="s">
        <v>2122</v>
      </c>
      <c r="X622" s="56">
        <v>90000</v>
      </c>
      <c r="Y622" s="56">
        <v>80000</v>
      </c>
      <c r="Z622" s="56">
        <v>70000</v>
      </c>
      <c r="AA622" s="56" t="s">
        <v>3342</v>
      </c>
      <c r="AB622" s="56" t="s">
        <v>3342</v>
      </c>
      <c r="AC622" s="56" t="s">
        <v>3342</v>
      </c>
      <c r="AF622" s="56">
        <v>100000</v>
      </c>
      <c r="AP622" s="56">
        <v>100000</v>
      </c>
      <c r="AQ622" s="56" t="s">
        <v>2697</v>
      </c>
      <c r="AR622" s="56" t="s">
        <v>3339</v>
      </c>
      <c r="AS622" s="56" t="s">
        <v>3340</v>
      </c>
      <c r="AT622" s="56">
        <v>8470530</v>
      </c>
    </row>
    <row r="623" spans="1:46" x14ac:dyDescent="0.35">
      <c r="A623" s="56" t="s">
        <v>955</v>
      </c>
      <c r="B623" s="56">
        <v>8470530</v>
      </c>
      <c r="C623" s="56" t="s">
        <v>325</v>
      </c>
      <c r="D623" s="56">
        <v>492200</v>
      </c>
      <c r="E623" s="56" t="s">
        <v>874</v>
      </c>
      <c r="F623" s="56" t="str">
        <f t="shared" si="9"/>
        <v>847.8470530.1.492200.000000.847020.300180</v>
      </c>
      <c r="G623" s="56" t="s">
        <v>336</v>
      </c>
      <c r="H623" s="56">
        <v>847020</v>
      </c>
      <c r="I623" s="56" t="s">
        <v>863</v>
      </c>
      <c r="J623" s="56">
        <v>300180</v>
      </c>
      <c r="N623" s="56" t="s">
        <v>2000</v>
      </c>
      <c r="O623" s="56">
        <v>1</v>
      </c>
      <c r="R623" s="56" t="s">
        <v>3452</v>
      </c>
      <c r="S623" s="56">
        <v>1</v>
      </c>
      <c r="T623" s="56">
        <v>5000</v>
      </c>
      <c r="U623" s="56">
        <v>5000</v>
      </c>
      <c r="V623" s="56" t="s">
        <v>2002</v>
      </c>
      <c r="W623" s="56" t="s">
        <v>2122</v>
      </c>
      <c r="X623" s="56">
        <v>4500</v>
      </c>
      <c r="Y623" s="56">
        <v>4000</v>
      </c>
      <c r="Z623" s="56">
        <v>3500</v>
      </c>
      <c r="AA623" s="56" t="s">
        <v>3342</v>
      </c>
      <c r="AB623" s="56" t="s">
        <v>3342</v>
      </c>
      <c r="AC623" s="56" t="s">
        <v>3342</v>
      </c>
      <c r="AF623" s="56">
        <v>5000</v>
      </c>
      <c r="AP623" s="56">
        <v>5000</v>
      </c>
      <c r="AQ623" s="56" t="s">
        <v>2697</v>
      </c>
      <c r="AR623" s="56" t="s">
        <v>3339</v>
      </c>
      <c r="AS623" s="56" t="s">
        <v>3340</v>
      </c>
      <c r="AT623" s="56">
        <v>8470530</v>
      </c>
    </row>
    <row r="624" spans="1:46" x14ac:dyDescent="0.35">
      <c r="A624" s="56" t="s">
        <v>955</v>
      </c>
      <c r="B624" s="56">
        <v>8470530</v>
      </c>
      <c r="C624" s="56" t="s">
        <v>325</v>
      </c>
      <c r="D624" s="56">
        <v>492200</v>
      </c>
      <c r="E624" s="56" t="s">
        <v>874</v>
      </c>
      <c r="F624" s="56" t="str">
        <f t="shared" si="9"/>
        <v>847.8470530.1.492200.000000.847020.300180</v>
      </c>
      <c r="G624" s="56" t="s">
        <v>336</v>
      </c>
      <c r="H624" s="56">
        <v>847020</v>
      </c>
      <c r="I624" s="56" t="s">
        <v>863</v>
      </c>
      <c r="J624" s="56">
        <v>300180</v>
      </c>
      <c r="N624" s="56" t="s">
        <v>2000</v>
      </c>
      <c r="O624" s="56">
        <v>1</v>
      </c>
      <c r="R624" s="56" t="s">
        <v>3453</v>
      </c>
      <c r="S624" s="56">
        <v>1</v>
      </c>
      <c r="T624" s="56">
        <v>100000</v>
      </c>
      <c r="U624" s="56">
        <v>100000</v>
      </c>
      <c r="V624" s="56" t="s">
        <v>2002</v>
      </c>
      <c r="W624" s="56" t="s">
        <v>2122</v>
      </c>
      <c r="X624" s="56">
        <v>90000</v>
      </c>
      <c r="Y624" s="56">
        <v>80000</v>
      </c>
      <c r="Z624" s="56">
        <v>70000</v>
      </c>
      <c r="AA624" s="56" t="s">
        <v>3342</v>
      </c>
      <c r="AB624" s="56" t="s">
        <v>3342</v>
      </c>
      <c r="AC624" s="56" t="s">
        <v>3342</v>
      </c>
      <c r="AF624" s="56">
        <v>100000</v>
      </c>
      <c r="AP624" s="56">
        <v>100000</v>
      </c>
      <c r="AQ624" s="56" t="s">
        <v>2697</v>
      </c>
      <c r="AR624" s="56" t="s">
        <v>3339</v>
      </c>
      <c r="AS624" s="56" t="s">
        <v>3340</v>
      </c>
      <c r="AT624" s="56">
        <v>8470530</v>
      </c>
    </row>
    <row r="625" spans="1:46" x14ac:dyDescent="0.35">
      <c r="A625" s="56" t="s">
        <v>955</v>
      </c>
      <c r="B625" s="56">
        <v>8470530</v>
      </c>
      <c r="C625" s="56" t="s">
        <v>325</v>
      </c>
      <c r="D625" s="56">
        <v>492200</v>
      </c>
      <c r="E625" s="56" t="s">
        <v>874</v>
      </c>
      <c r="F625" s="56" t="str">
        <f t="shared" si="9"/>
        <v>847.8470530.1.492200.000000.847020.300180</v>
      </c>
      <c r="G625" s="56" t="s">
        <v>336</v>
      </c>
      <c r="H625" s="56">
        <v>847020</v>
      </c>
      <c r="I625" s="56" t="s">
        <v>863</v>
      </c>
      <c r="J625" s="56">
        <v>300180</v>
      </c>
      <c r="N625" s="56" t="s">
        <v>2000</v>
      </c>
      <c r="O625" s="56">
        <v>1</v>
      </c>
      <c r="R625" s="56" t="s">
        <v>3454</v>
      </c>
      <c r="S625" s="56">
        <v>1</v>
      </c>
      <c r="T625" s="56">
        <v>80000</v>
      </c>
      <c r="U625" s="56">
        <v>80000</v>
      </c>
      <c r="V625" s="56" t="s">
        <v>2002</v>
      </c>
      <c r="W625" s="56" t="s">
        <v>2122</v>
      </c>
      <c r="X625" s="56">
        <v>72000</v>
      </c>
      <c r="Y625" s="56">
        <v>64000</v>
      </c>
      <c r="Z625" s="56">
        <v>56000</v>
      </c>
      <c r="AA625" s="56" t="s">
        <v>3342</v>
      </c>
      <c r="AB625" s="56" t="s">
        <v>3342</v>
      </c>
      <c r="AC625" s="56" t="s">
        <v>3342</v>
      </c>
      <c r="AF625" s="56">
        <v>80000</v>
      </c>
      <c r="AP625" s="56">
        <v>80000</v>
      </c>
      <c r="AQ625" s="56" t="s">
        <v>2697</v>
      </c>
      <c r="AR625" s="56" t="s">
        <v>3339</v>
      </c>
      <c r="AS625" s="56" t="s">
        <v>3340</v>
      </c>
      <c r="AT625" s="56">
        <v>8470530</v>
      </c>
    </row>
    <row r="626" spans="1:46" x14ac:dyDescent="0.35">
      <c r="A626" s="56" t="s">
        <v>955</v>
      </c>
      <c r="B626" s="56">
        <v>8470530</v>
      </c>
      <c r="C626" s="56" t="s">
        <v>325</v>
      </c>
      <c r="D626" s="56">
        <v>492200</v>
      </c>
      <c r="E626" s="56" t="s">
        <v>874</v>
      </c>
      <c r="F626" s="56" t="str">
        <f t="shared" si="9"/>
        <v>847.8470530.1.492200.000000.847020.300180</v>
      </c>
      <c r="G626" s="56" t="s">
        <v>336</v>
      </c>
      <c r="H626" s="56">
        <v>847020</v>
      </c>
      <c r="I626" s="56" t="s">
        <v>863</v>
      </c>
      <c r="J626" s="56">
        <v>300180</v>
      </c>
      <c r="N626" s="56" t="s">
        <v>2000</v>
      </c>
      <c r="O626" s="56">
        <v>1</v>
      </c>
      <c r="R626" s="56" t="s">
        <v>3455</v>
      </c>
      <c r="S626" s="56">
        <v>1</v>
      </c>
      <c r="T626" s="56">
        <v>13000</v>
      </c>
      <c r="U626" s="56">
        <v>13000</v>
      </c>
      <c r="V626" s="56" t="s">
        <v>2002</v>
      </c>
      <c r="W626" s="56" t="s">
        <v>2122</v>
      </c>
      <c r="X626" s="56">
        <v>11700</v>
      </c>
      <c r="Y626" s="56">
        <v>10400</v>
      </c>
      <c r="Z626" s="56">
        <v>9100</v>
      </c>
      <c r="AA626" s="56" t="s">
        <v>3342</v>
      </c>
      <c r="AB626" s="56" t="s">
        <v>3342</v>
      </c>
      <c r="AC626" s="56" t="s">
        <v>3342</v>
      </c>
      <c r="AF626" s="56">
        <v>13000</v>
      </c>
      <c r="AP626" s="56">
        <v>13000</v>
      </c>
      <c r="AQ626" s="56" t="s">
        <v>2697</v>
      </c>
      <c r="AR626" s="56" t="s">
        <v>3339</v>
      </c>
      <c r="AS626" s="56" t="s">
        <v>3340</v>
      </c>
      <c r="AT626" s="56">
        <v>8470530</v>
      </c>
    </row>
    <row r="627" spans="1:46" x14ac:dyDescent="0.35">
      <c r="A627" s="56" t="s">
        <v>955</v>
      </c>
      <c r="B627" s="56">
        <v>8470530</v>
      </c>
      <c r="C627" s="56" t="s">
        <v>325</v>
      </c>
      <c r="D627" s="56">
        <v>492200</v>
      </c>
      <c r="E627" s="56" t="s">
        <v>874</v>
      </c>
      <c r="F627" s="56" t="str">
        <f t="shared" si="9"/>
        <v>847.8470530.1.492200.000000.847020.300180</v>
      </c>
      <c r="G627" s="56" t="s">
        <v>336</v>
      </c>
      <c r="H627" s="56">
        <v>847020</v>
      </c>
      <c r="I627" s="56" t="s">
        <v>863</v>
      </c>
      <c r="J627" s="56">
        <v>300180</v>
      </c>
      <c r="N627" s="56" t="s">
        <v>2000</v>
      </c>
      <c r="O627" s="56">
        <v>1</v>
      </c>
      <c r="R627" s="56" t="s">
        <v>3456</v>
      </c>
      <c r="S627" s="56">
        <v>1</v>
      </c>
      <c r="T627" s="56">
        <v>80000</v>
      </c>
      <c r="U627" s="56">
        <v>80000</v>
      </c>
      <c r="V627" s="56" t="s">
        <v>2002</v>
      </c>
      <c r="W627" s="56" t="s">
        <v>2122</v>
      </c>
      <c r="X627" s="56">
        <v>72000</v>
      </c>
      <c r="Y627" s="56">
        <v>64000</v>
      </c>
      <c r="Z627" s="56">
        <v>56000</v>
      </c>
      <c r="AA627" s="56" t="s">
        <v>3342</v>
      </c>
      <c r="AB627" s="56" t="s">
        <v>3342</v>
      </c>
      <c r="AC627" s="56" t="s">
        <v>3342</v>
      </c>
      <c r="AF627" s="56">
        <v>80000</v>
      </c>
      <c r="AP627" s="56">
        <v>80000</v>
      </c>
      <c r="AQ627" s="56" t="s">
        <v>2697</v>
      </c>
      <c r="AR627" s="56" t="s">
        <v>3339</v>
      </c>
      <c r="AS627" s="56" t="s">
        <v>3340</v>
      </c>
      <c r="AT627" s="56">
        <v>8470530</v>
      </c>
    </row>
    <row r="628" spans="1:46" x14ac:dyDescent="0.35">
      <c r="A628" s="56" t="s">
        <v>955</v>
      </c>
      <c r="B628" s="56">
        <v>8470530</v>
      </c>
      <c r="C628" s="56" t="s">
        <v>325</v>
      </c>
      <c r="D628" s="56">
        <v>492200</v>
      </c>
      <c r="E628" s="56" t="s">
        <v>874</v>
      </c>
      <c r="F628" s="56" t="str">
        <f t="shared" si="9"/>
        <v>847.8470530.1.492200.000000.847020.300180</v>
      </c>
      <c r="G628" s="56" t="s">
        <v>336</v>
      </c>
      <c r="H628" s="56">
        <v>847020</v>
      </c>
      <c r="I628" s="56" t="s">
        <v>863</v>
      </c>
      <c r="J628" s="56">
        <v>300180</v>
      </c>
      <c r="N628" s="56" t="s">
        <v>2000</v>
      </c>
      <c r="O628" s="56">
        <v>1</v>
      </c>
      <c r="R628" s="56" t="s">
        <v>3457</v>
      </c>
      <c r="S628" s="56">
        <v>1</v>
      </c>
      <c r="T628" s="56">
        <v>13000</v>
      </c>
      <c r="U628" s="56">
        <v>13000</v>
      </c>
      <c r="V628" s="56" t="s">
        <v>2002</v>
      </c>
      <c r="W628" s="56" t="s">
        <v>2122</v>
      </c>
      <c r="X628" s="56">
        <v>11700</v>
      </c>
      <c r="Y628" s="56">
        <v>10400</v>
      </c>
      <c r="Z628" s="56">
        <v>9100</v>
      </c>
      <c r="AA628" s="56" t="s">
        <v>3342</v>
      </c>
      <c r="AB628" s="56" t="s">
        <v>3342</v>
      </c>
      <c r="AC628" s="56" t="s">
        <v>3342</v>
      </c>
      <c r="AF628" s="56">
        <v>13000</v>
      </c>
      <c r="AP628" s="56">
        <v>13000</v>
      </c>
      <c r="AQ628" s="56" t="s">
        <v>2697</v>
      </c>
      <c r="AR628" s="56" t="s">
        <v>3339</v>
      </c>
      <c r="AS628" s="56" t="s">
        <v>3340</v>
      </c>
      <c r="AT628" s="56">
        <v>8470530</v>
      </c>
    </row>
    <row r="629" spans="1:46" x14ac:dyDescent="0.35">
      <c r="A629" s="56" t="s">
        <v>955</v>
      </c>
      <c r="B629" s="56">
        <v>8470530</v>
      </c>
      <c r="C629" s="56" t="s">
        <v>325</v>
      </c>
      <c r="D629" s="56">
        <v>492200</v>
      </c>
      <c r="E629" s="56" t="s">
        <v>874</v>
      </c>
      <c r="F629" s="56" t="str">
        <f t="shared" si="9"/>
        <v>847.8470530.1.492200.000000.847020.300180</v>
      </c>
      <c r="G629" s="56" t="s">
        <v>336</v>
      </c>
      <c r="H629" s="56">
        <v>847020</v>
      </c>
      <c r="I629" s="56" t="s">
        <v>863</v>
      </c>
      <c r="J629" s="56">
        <v>300180</v>
      </c>
      <c r="N629" s="56" t="s">
        <v>2000</v>
      </c>
      <c r="O629" s="56">
        <v>1</v>
      </c>
      <c r="R629" s="56" t="s">
        <v>3458</v>
      </c>
      <c r="S629" s="56">
        <v>1</v>
      </c>
      <c r="T629" s="56">
        <v>80000</v>
      </c>
      <c r="U629" s="56">
        <v>80000</v>
      </c>
      <c r="V629" s="56" t="s">
        <v>2002</v>
      </c>
      <c r="W629" s="56" t="s">
        <v>2122</v>
      </c>
      <c r="X629" s="56">
        <v>72000</v>
      </c>
      <c r="Y629" s="56">
        <v>64000</v>
      </c>
      <c r="Z629" s="56">
        <v>56000</v>
      </c>
      <c r="AA629" s="56" t="s">
        <v>3342</v>
      </c>
      <c r="AB629" s="56" t="s">
        <v>3342</v>
      </c>
      <c r="AC629" s="56" t="s">
        <v>3342</v>
      </c>
      <c r="AF629" s="56">
        <v>80000</v>
      </c>
      <c r="AP629" s="56">
        <v>80000</v>
      </c>
      <c r="AQ629" s="56" t="s">
        <v>2697</v>
      </c>
      <c r="AR629" s="56" t="s">
        <v>3339</v>
      </c>
      <c r="AS629" s="56" t="s">
        <v>3340</v>
      </c>
      <c r="AT629" s="56">
        <v>8470530</v>
      </c>
    </row>
    <row r="630" spans="1:46" x14ac:dyDescent="0.35">
      <c r="A630" s="56" t="s">
        <v>955</v>
      </c>
      <c r="B630" s="56">
        <v>8470530</v>
      </c>
      <c r="C630" s="56" t="s">
        <v>325</v>
      </c>
      <c r="D630" s="56">
        <v>492200</v>
      </c>
      <c r="E630" s="56" t="s">
        <v>874</v>
      </c>
      <c r="F630" s="56" t="str">
        <f t="shared" si="9"/>
        <v>847.8470530.1.492200.000000.847020.300180</v>
      </c>
      <c r="G630" s="56" t="s">
        <v>336</v>
      </c>
      <c r="H630" s="56">
        <v>847020</v>
      </c>
      <c r="I630" s="56" t="s">
        <v>863</v>
      </c>
      <c r="J630" s="56">
        <v>300180</v>
      </c>
      <c r="N630" s="56" t="s">
        <v>2000</v>
      </c>
      <c r="O630" s="56">
        <v>1</v>
      </c>
      <c r="R630" s="56" t="s">
        <v>3459</v>
      </c>
      <c r="S630" s="56">
        <v>1</v>
      </c>
      <c r="T630" s="56">
        <v>13000</v>
      </c>
      <c r="U630" s="56">
        <v>13000</v>
      </c>
      <c r="V630" s="56" t="s">
        <v>2002</v>
      </c>
      <c r="W630" s="56" t="s">
        <v>2122</v>
      </c>
      <c r="X630" s="56">
        <v>11700</v>
      </c>
      <c r="Y630" s="56">
        <v>10400</v>
      </c>
      <c r="Z630" s="56">
        <v>9100</v>
      </c>
      <c r="AA630" s="56" t="s">
        <v>3342</v>
      </c>
      <c r="AB630" s="56" t="s">
        <v>3342</v>
      </c>
      <c r="AC630" s="56" t="s">
        <v>3342</v>
      </c>
      <c r="AF630" s="56">
        <v>13000</v>
      </c>
      <c r="AP630" s="56">
        <v>13000</v>
      </c>
      <c r="AQ630" s="56" t="s">
        <v>2697</v>
      </c>
      <c r="AR630" s="56" t="s">
        <v>3339</v>
      </c>
      <c r="AS630" s="56" t="s">
        <v>3340</v>
      </c>
      <c r="AT630" s="56">
        <v>8470530</v>
      </c>
    </row>
    <row r="631" spans="1:46" x14ac:dyDescent="0.35">
      <c r="A631" s="56" t="s">
        <v>955</v>
      </c>
      <c r="B631" s="56">
        <v>8470530</v>
      </c>
      <c r="C631" s="56" t="s">
        <v>325</v>
      </c>
      <c r="D631" s="56">
        <v>492200</v>
      </c>
      <c r="E631" s="56" t="s">
        <v>874</v>
      </c>
      <c r="F631" s="56" t="str">
        <f t="shared" si="9"/>
        <v>847.8470530.1.492200.000000.847020.300180</v>
      </c>
      <c r="G631" s="56" t="s">
        <v>336</v>
      </c>
      <c r="H631" s="56">
        <v>847020</v>
      </c>
      <c r="I631" s="56" t="s">
        <v>863</v>
      </c>
      <c r="J631" s="56">
        <v>300180</v>
      </c>
      <c r="N631" s="56" t="s">
        <v>2000</v>
      </c>
      <c r="O631" s="56">
        <v>1</v>
      </c>
      <c r="R631" s="56" t="s">
        <v>3460</v>
      </c>
      <c r="S631" s="56">
        <v>1</v>
      </c>
      <c r="T631" s="56">
        <v>17000</v>
      </c>
      <c r="U631" s="56">
        <v>17000</v>
      </c>
      <c r="V631" s="56" t="s">
        <v>2002</v>
      </c>
      <c r="W631" s="56" t="s">
        <v>2122</v>
      </c>
      <c r="X631" s="56">
        <v>15300</v>
      </c>
      <c r="Y631" s="56">
        <v>13600</v>
      </c>
      <c r="Z631" s="56">
        <v>11900</v>
      </c>
      <c r="AA631" s="56" t="s">
        <v>3342</v>
      </c>
      <c r="AB631" s="56" t="s">
        <v>3342</v>
      </c>
      <c r="AC631" s="56" t="s">
        <v>3342</v>
      </c>
      <c r="AF631" s="56">
        <v>17000</v>
      </c>
      <c r="AP631" s="56">
        <v>17000</v>
      </c>
      <c r="AQ631" s="56" t="s">
        <v>2697</v>
      </c>
      <c r="AR631" s="56" t="s">
        <v>3339</v>
      </c>
      <c r="AS631" s="56" t="s">
        <v>3340</v>
      </c>
      <c r="AT631" s="56">
        <v>8470530</v>
      </c>
    </row>
    <row r="632" spans="1:46" x14ac:dyDescent="0.35">
      <c r="A632" s="56" t="s">
        <v>955</v>
      </c>
      <c r="B632" s="56">
        <v>8470530</v>
      </c>
      <c r="C632" s="56" t="s">
        <v>325</v>
      </c>
      <c r="D632" s="56">
        <v>492200</v>
      </c>
      <c r="E632" s="56" t="s">
        <v>874</v>
      </c>
      <c r="F632" s="56" t="str">
        <f t="shared" si="9"/>
        <v>847.8470530.1.492200.000000.847020.300180</v>
      </c>
      <c r="G632" s="56" t="s">
        <v>336</v>
      </c>
      <c r="H632" s="56">
        <v>847020</v>
      </c>
      <c r="I632" s="56" t="s">
        <v>863</v>
      </c>
      <c r="J632" s="56">
        <v>300180</v>
      </c>
      <c r="N632" s="56" t="s">
        <v>2000</v>
      </c>
      <c r="O632" s="56">
        <v>1</v>
      </c>
      <c r="R632" s="56" t="s">
        <v>3461</v>
      </c>
      <c r="S632" s="56">
        <v>1</v>
      </c>
      <c r="T632" s="56">
        <v>10000</v>
      </c>
      <c r="U632" s="56">
        <v>10000</v>
      </c>
      <c r="V632" s="56" t="s">
        <v>2002</v>
      </c>
      <c r="W632" s="56" t="s">
        <v>2122</v>
      </c>
      <c r="X632" s="56">
        <v>9000</v>
      </c>
      <c r="Y632" s="56">
        <v>8000</v>
      </c>
      <c r="Z632" s="56">
        <v>7000</v>
      </c>
      <c r="AA632" s="56" t="s">
        <v>3342</v>
      </c>
      <c r="AB632" s="56" t="s">
        <v>3342</v>
      </c>
      <c r="AC632" s="56" t="s">
        <v>3342</v>
      </c>
      <c r="AF632" s="56">
        <v>10000</v>
      </c>
      <c r="AP632" s="56">
        <v>10000</v>
      </c>
      <c r="AQ632" s="56" t="s">
        <v>2697</v>
      </c>
      <c r="AR632" s="56" t="s">
        <v>3339</v>
      </c>
      <c r="AS632" s="56" t="s">
        <v>3340</v>
      </c>
      <c r="AT632" s="56">
        <v>8470530</v>
      </c>
    </row>
    <row r="633" spans="1:46" x14ac:dyDescent="0.35">
      <c r="A633" s="56" t="s">
        <v>955</v>
      </c>
      <c r="B633" s="56">
        <v>8470530</v>
      </c>
      <c r="C633" s="56" t="s">
        <v>325</v>
      </c>
      <c r="D633" s="56">
        <v>492200</v>
      </c>
      <c r="E633" s="56" t="s">
        <v>874</v>
      </c>
      <c r="F633" s="56" t="str">
        <f t="shared" si="9"/>
        <v>847.8470530.1.492200.000000.847020.300180</v>
      </c>
      <c r="G633" s="56" t="s">
        <v>336</v>
      </c>
      <c r="H633" s="56">
        <v>847020</v>
      </c>
      <c r="I633" s="56" t="s">
        <v>863</v>
      </c>
      <c r="J633" s="56">
        <v>300180</v>
      </c>
      <c r="N633" s="56" t="s">
        <v>2000</v>
      </c>
      <c r="O633" s="56">
        <v>1</v>
      </c>
      <c r="R633" s="56" t="s">
        <v>3462</v>
      </c>
      <c r="S633" s="56">
        <v>1</v>
      </c>
      <c r="T633" s="56">
        <v>80000</v>
      </c>
      <c r="U633" s="56">
        <v>80000</v>
      </c>
      <c r="V633" s="56" t="s">
        <v>2002</v>
      </c>
      <c r="W633" s="56" t="s">
        <v>2122</v>
      </c>
      <c r="X633" s="56">
        <v>72000</v>
      </c>
      <c r="Y633" s="56">
        <v>64000</v>
      </c>
      <c r="Z633" s="56">
        <v>56000</v>
      </c>
      <c r="AA633" s="56" t="s">
        <v>3342</v>
      </c>
      <c r="AB633" s="56" t="s">
        <v>3342</v>
      </c>
      <c r="AC633" s="56" t="s">
        <v>3342</v>
      </c>
      <c r="AF633" s="56">
        <v>80000</v>
      </c>
      <c r="AP633" s="56">
        <v>80000</v>
      </c>
      <c r="AQ633" s="56" t="s">
        <v>2697</v>
      </c>
      <c r="AR633" s="56" t="s">
        <v>3339</v>
      </c>
      <c r="AS633" s="56" t="s">
        <v>3340</v>
      </c>
      <c r="AT633" s="56">
        <v>8470530</v>
      </c>
    </row>
    <row r="634" spans="1:46" x14ac:dyDescent="0.35">
      <c r="A634" s="56" t="s">
        <v>955</v>
      </c>
      <c r="B634" s="56">
        <v>8470530</v>
      </c>
      <c r="C634" s="56" t="s">
        <v>325</v>
      </c>
      <c r="D634" s="56">
        <v>492200</v>
      </c>
      <c r="E634" s="56" t="s">
        <v>874</v>
      </c>
      <c r="F634" s="56" t="str">
        <f t="shared" si="9"/>
        <v>847.8470530.1.492200.000000.847020.300180</v>
      </c>
      <c r="G634" s="56" t="s">
        <v>336</v>
      </c>
      <c r="H634" s="56">
        <v>847020</v>
      </c>
      <c r="I634" s="56" t="s">
        <v>863</v>
      </c>
      <c r="J634" s="56">
        <v>300180</v>
      </c>
      <c r="N634" s="56" t="s">
        <v>2000</v>
      </c>
      <c r="O634" s="56">
        <v>1</v>
      </c>
      <c r="R634" s="56" t="s">
        <v>3463</v>
      </c>
      <c r="S634" s="56">
        <v>1</v>
      </c>
      <c r="T634" s="56">
        <v>13000</v>
      </c>
      <c r="U634" s="56">
        <v>13000</v>
      </c>
      <c r="V634" s="56" t="s">
        <v>2002</v>
      </c>
      <c r="W634" s="56" t="s">
        <v>2122</v>
      </c>
      <c r="X634" s="56">
        <v>11700</v>
      </c>
      <c r="Y634" s="56">
        <v>10400</v>
      </c>
      <c r="Z634" s="56">
        <v>9100</v>
      </c>
      <c r="AA634" s="56" t="s">
        <v>3342</v>
      </c>
      <c r="AB634" s="56" t="s">
        <v>3342</v>
      </c>
      <c r="AC634" s="56" t="s">
        <v>3342</v>
      </c>
      <c r="AF634" s="56">
        <v>13000</v>
      </c>
      <c r="AP634" s="56">
        <v>13000</v>
      </c>
      <c r="AQ634" s="56" t="s">
        <v>2697</v>
      </c>
      <c r="AR634" s="56" t="s">
        <v>3339</v>
      </c>
      <c r="AS634" s="56" t="s">
        <v>3340</v>
      </c>
      <c r="AT634" s="56">
        <v>8470530</v>
      </c>
    </row>
    <row r="635" spans="1:46" x14ac:dyDescent="0.35">
      <c r="A635" s="56" t="s">
        <v>955</v>
      </c>
      <c r="B635" s="56">
        <v>8470530</v>
      </c>
      <c r="C635" s="56" t="s">
        <v>325</v>
      </c>
      <c r="D635" s="56">
        <v>492200</v>
      </c>
      <c r="E635" s="56" t="s">
        <v>874</v>
      </c>
      <c r="F635" s="56" t="str">
        <f t="shared" si="9"/>
        <v>847.8470530.1.492200.000000.847020.300180</v>
      </c>
      <c r="G635" s="56" t="s">
        <v>336</v>
      </c>
      <c r="H635" s="56">
        <v>847020</v>
      </c>
      <c r="I635" s="56" t="s">
        <v>863</v>
      </c>
      <c r="J635" s="56">
        <v>300180</v>
      </c>
      <c r="N635" s="56" t="s">
        <v>2000</v>
      </c>
      <c r="O635" s="56">
        <v>1</v>
      </c>
      <c r="R635" s="56" t="s">
        <v>3464</v>
      </c>
      <c r="S635" s="56">
        <v>1</v>
      </c>
      <c r="T635" s="56">
        <v>150000</v>
      </c>
      <c r="U635" s="56">
        <v>150000</v>
      </c>
      <c r="V635" s="56" t="s">
        <v>2002</v>
      </c>
      <c r="W635" s="56" t="s">
        <v>2122</v>
      </c>
      <c r="X635" s="56">
        <v>135000</v>
      </c>
      <c r="Y635" s="56">
        <v>120000</v>
      </c>
      <c r="Z635" s="56">
        <v>105000</v>
      </c>
      <c r="AA635" s="56" t="s">
        <v>3342</v>
      </c>
      <c r="AB635" s="56" t="s">
        <v>3342</v>
      </c>
      <c r="AC635" s="56" t="s">
        <v>3342</v>
      </c>
      <c r="AF635" s="56">
        <v>150000</v>
      </c>
      <c r="AP635" s="56">
        <v>150000</v>
      </c>
      <c r="AQ635" s="56" t="s">
        <v>2697</v>
      </c>
      <c r="AR635" s="56" t="s">
        <v>3339</v>
      </c>
      <c r="AS635" s="56" t="s">
        <v>3340</v>
      </c>
      <c r="AT635" s="56">
        <v>8470530</v>
      </c>
    </row>
    <row r="636" spans="1:46" x14ac:dyDescent="0.35">
      <c r="A636" s="56" t="s">
        <v>955</v>
      </c>
      <c r="B636" s="56">
        <v>8470530</v>
      </c>
      <c r="C636" s="56" t="s">
        <v>325</v>
      </c>
      <c r="D636" s="56">
        <v>492200</v>
      </c>
      <c r="E636" s="56" t="s">
        <v>874</v>
      </c>
      <c r="F636" s="56" t="str">
        <f t="shared" si="9"/>
        <v>847.8470530.1.492200.000000.847020.300180</v>
      </c>
      <c r="G636" s="56" t="s">
        <v>336</v>
      </c>
      <c r="H636" s="56">
        <v>847020</v>
      </c>
      <c r="I636" s="56" t="s">
        <v>863</v>
      </c>
      <c r="J636" s="56">
        <v>300180</v>
      </c>
      <c r="N636" s="56" t="s">
        <v>2000</v>
      </c>
      <c r="O636" s="56">
        <v>1</v>
      </c>
      <c r="R636" s="56" t="s">
        <v>3465</v>
      </c>
      <c r="S636" s="56">
        <v>1</v>
      </c>
      <c r="T636" s="56">
        <v>22000</v>
      </c>
      <c r="U636" s="56">
        <v>22000</v>
      </c>
      <c r="V636" s="56" t="s">
        <v>2002</v>
      </c>
      <c r="W636" s="56" t="s">
        <v>2122</v>
      </c>
      <c r="X636" s="56">
        <v>19800</v>
      </c>
      <c r="Y636" s="56">
        <v>17600</v>
      </c>
      <c r="Z636" s="56">
        <v>15399.999999999998</v>
      </c>
      <c r="AA636" s="56" t="s">
        <v>3342</v>
      </c>
      <c r="AB636" s="56" t="s">
        <v>3342</v>
      </c>
      <c r="AC636" s="56" t="s">
        <v>3342</v>
      </c>
      <c r="AF636" s="56">
        <v>22000</v>
      </c>
      <c r="AP636" s="56">
        <v>22000</v>
      </c>
      <c r="AQ636" s="56" t="s">
        <v>2697</v>
      </c>
      <c r="AR636" s="56" t="s">
        <v>3339</v>
      </c>
      <c r="AS636" s="56" t="s">
        <v>3340</v>
      </c>
      <c r="AT636" s="56">
        <v>8470530</v>
      </c>
    </row>
    <row r="637" spans="1:46" x14ac:dyDescent="0.35">
      <c r="A637" s="56" t="s">
        <v>955</v>
      </c>
      <c r="B637" s="56">
        <v>8470530</v>
      </c>
      <c r="C637" s="56" t="s">
        <v>325</v>
      </c>
      <c r="D637" s="56">
        <v>492200</v>
      </c>
      <c r="E637" s="56" t="s">
        <v>874</v>
      </c>
      <c r="F637" s="56" t="str">
        <f t="shared" si="9"/>
        <v>847.8470530.1.492200.000000.847020.300180</v>
      </c>
      <c r="G637" s="56" t="s">
        <v>336</v>
      </c>
      <c r="H637" s="56">
        <v>847020</v>
      </c>
      <c r="I637" s="56" t="s">
        <v>863</v>
      </c>
      <c r="J637" s="56">
        <v>300180</v>
      </c>
      <c r="N637" s="56" t="s">
        <v>2000</v>
      </c>
      <c r="O637" s="56">
        <v>1</v>
      </c>
      <c r="R637" s="56" t="s">
        <v>3466</v>
      </c>
      <c r="S637" s="56">
        <v>1</v>
      </c>
      <c r="T637" s="56">
        <v>15000</v>
      </c>
      <c r="U637" s="56">
        <v>15000</v>
      </c>
      <c r="V637" s="56" t="s">
        <v>2002</v>
      </c>
      <c r="W637" s="56" t="s">
        <v>2122</v>
      </c>
      <c r="X637" s="56">
        <v>13500</v>
      </c>
      <c r="Y637" s="56">
        <v>12000</v>
      </c>
      <c r="Z637" s="56">
        <v>10500</v>
      </c>
      <c r="AA637" s="56" t="s">
        <v>3342</v>
      </c>
      <c r="AB637" s="56" t="s">
        <v>3342</v>
      </c>
      <c r="AC637" s="56" t="s">
        <v>3342</v>
      </c>
      <c r="AF637" s="56">
        <v>15000</v>
      </c>
      <c r="AP637" s="56">
        <v>15000</v>
      </c>
      <c r="AQ637" s="56" t="s">
        <v>2697</v>
      </c>
      <c r="AR637" s="56" t="s">
        <v>3339</v>
      </c>
      <c r="AS637" s="56" t="s">
        <v>3340</v>
      </c>
      <c r="AT637" s="56">
        <v>8470530</v>
      </c>
    </row>
    <row r="638" spans="1:46" x14ac:dyDescent="0.35">
      <c r="A638" s="56" t="s">
        <v>955</v>
      </c>
      <c r="B638" s="56">
        <v>8470530</v>
      </c>
      <c r="C638" s="56" t="s">
        <v>325</v>
      </c>
      <c r="D638" s="56">
        <v>492200</v>
      </c>
      <c r="E638" s="56" t="s">
        <v>874</v>
      </c>
      <c r="F638" s="56" t="str">
        <f t="shared" si="9"/>
        <v>847.8470530.1.492200.000000.847020.300180</v>
      </c>
      <c r="G638" s="56" t="s">
        <v>336</v>
      </c>
      <c r="H638" s="56">
        <v>847020</v>
      </c>
      <c r="I638" s="56" t="s">
        <v>863</v>
      </c>
      <c r="J638" s="56">
        <v>300180</v>
      </c>
      <c r="N638" s="56" t="s">
        <v>2000</v>
      </c>
      <c r="O638" s="56">
        <v>1</v>
      </c>
      <c r="R638" s="56" t="s">
        <v>3467</v>
      </c>
      <c r="S638" s="56">
        <v>1</v>
      </c>
      <c r="T638" s="56">
        <v>12000</v>
      </c>
      <c r="U638" s="56">
        <v>12000</v>
      </c>
      <c r="V638" s="56" t="s">
        <v>2002</v>
      </c>
      <c r="W638" s="56" t="s">
        <v>2122</v>
      </c>
      <c r="X638" s="56">
        <v>10800</v>
      </c>
      <c r="Y638" s="56">
        <v>9600</v>
      </c>
      <c r="Z638" s="56">
        <v>8400</v>
      </c>
      <c r="AA638" s="56" t="s">
        <v>3342</v>
      </c>
      <c r="AB638" s="56" t="s">
        <v>3342</v>
      </c>
      <c r="AC638" s="56" t="s">
        <v>3342</v>
      </c>
      <c r="AF638" s="56">
        <v>12000</v>
      </c>
      <c r="AP638" s="56">
        <v>12000</v>
      </c>
      <c r="AQ638" s="56" t="s">
        <v>2697</v>
      </c>
      <c r="AR638" s="56" t="s">
        <v>3339</v>
      </c>
      <c r="AS638" s="56" t="s">
        <v>3340</v>
      </c>
      <c r="AT638" s="56">
        <v>8470530</v>
      </c>
    </row>
    <row r="639" spans="1:46" x14ac:dyDescent="0.35">
      <c r="A639" s="56" t="s">
        <v>955</v>
      </c>
      <c r="B639" s="56">
        <v>8470530</v>
      </c>
      <c r="C639" s="56" t="s">
        <v>325</v>
      </c>
      <c r="D639" s="56">
        <v>492200</v>
      </c>
      <c r="E639" s="56" t="s">
        <v>874</v>
      </c>
      <c r="F639" s="56" t="str">
        <f t="shared" si="9"/>
        <v>847.8470530.1.492200.000000.847020.300180</v>
      </c>
      <c r="G639" s="56" t="s">
        <v>336</v>
      </c>
      <c r="H639" s="56">
        <v>847020</v>
      </c>
      <c r="I639" s="56" t="s">
        <v>863</v>
      </c>
      <c r="J639" s="56">
        <v>300180</v>
      </c>
      <c r="N639" s="56" t="s">
        <v>2000</v>
      </c>
      <c r="O639" s="56">
        <v>1</v>
      </c>
      <c r="R639" s="56" t="s">
        <v>3468</v>
      </c>
      <c r="S639" s="56">
        <v>1</v>
      </c>
      <c r="T639" s="56">
        <v>227900</v>
      </c>
      <c r="U639" s="56">
        <v>227900</v>
      </c>
      <c r="V639" s="56" t="s">
        <v>2002</v>
      </c>
      <c r="W639" s="56" t="s">
        <v>2122</v>
      </c>
      <c r="X639" s="56">
        <v>205110</v>
      </c>
      <c r="Y639" s="56">
        <v>182320</v>
      </c>
      <c r="Z639" s="56">
        <v>159530</v>
      </c>
      <c r="AA639" s="56" t="s">
        <v>3342</v>
      </c>
      <c r="AB639" s="56" t="s">
        <v>3342</v>
      </c>
      <c r="AC639" s="56" t="s">
        <v>3342</v>
      </c>
      <c r="AF639" s="56">
        <v>227900</v>
      </c>
      <c r="AP639" s="56">
        <v>227900</v>
      </c>
      <c r="AQ639" s="56" t="s">
        <v>2697</v>
      </c>
      <c r="AR639" s="56" t="s">
        <v>3339</v>
      </c>
      <c r="AS639" s="56" t="s">
        <v>3340</v>
      </c>
      <c r="AT639" s="56">
        <v>8470530</v>
      </c>
    </row>
    <row r="640" spans="1:46" x14ac:dyDescent="0.35">
      <c r="A640" s="56" t="s">
        <v>955</v>
      </c>
      <c r="B640" s="56">
        <v>8470530</v>
      </c>
      <c r="C640" s="56" t="s">
        <v>325</v>
      </c>
      <c r="D640" s="56">
        <v>492200</v>
      </c>
      <c r="E640" s="56" t="s">
        <v>874</v>
      </c>
      <c r="F640" s="56" t="str">
        <f t="shared" si="9"/>
        <v>847.8470530.1.492200.000000.847020.300180</v>
      </c>
      <c r="G640" s="56" t="s">
        <v>336</v>
      </c>
      <c r="H640" s="56">
        <v>847020</v>
      </c>
      <c r="I640" s="56" t="s">
        <v>863</v>
      </c>
      <c r="J640" s="56">
        <v>300180</v>
      </c>
      <c r="N640" s="56" t="s">
        <v>2000</v>
      </c>
      <c r="O640" s="56">
        <v>1</v>
      </c>
      <c r="R640" s="56" t="s">
        <v>3469</v>
      </c>
      <c r="S640" s="56">
        <v>1</v>
      </c>
      <c r="T640" s="56">
        <v>120000</v>
      </c>
      <c r="U640" s="56">
        <v>120000</v>
      </c>
      <c r="V640" s="56" t="s">
        <v>2002</v>
      </c>
      <c r="W640" s="56" t="s">
        <v>2122</v>
      </c>
      <c r="X640" s="56">
        <v>108000</v>
      </c>
      <c r="Y640" s="56">
        <v>96000</v>
      </c>
      <c r="Z640" s="56">
        <v>84000</v>
      </c>
      <c r="AA640" s="56" t="s">
        <v>3342</v>
      </c>
      <c r="AB640" s="56" t="s">
        <v>3342</v>
      </c>
      <c r="AC640" s="56" t="s">
        <v>3342</v>
      </c>
      <c r="AF640" s="56">
        <v>120000</v>
      </c>
      <c r="AP640" s="56">
        <v>120000</v>
      </c>
      <c r="AQ640" s="56" t="s">
        <v>2697</v>
      </c>
      <c r="AR640" s="56" t="s">
        <v>3339</v>
      </c>
      <c r="AS640" s="56" t="s">
        <v>3340</v>
      </c>
      <c r="AT640" s="56">
        <v>8470530</v>
      </c>
    </row>
    <row r="641" spans="1:46" x14ac:dyDescent="0.35">
      <c r="A641" s="56" t="s">
        <v>955</v>
      </c>
      <c r="B641" s="56">
        <v>8470530</v>
      </c>
      <c r="C641" s="56" t="s">
        <v>325</v>
      </c>
      <c r="D641" s="56">
        <v>492200</v>
      </c>
      <c r="E641" s="56" t="s">
        <v>874</v>
      </c>
      <c r="F641" s="56" t="str">
        <f t="shared" si="9"/>
        <v>847.8470530.1.492200.000000.847020.300180</v>
      </c>
      <c r="G641" s="56" t="s">
        <v>336</v>
      </c>
      <c r="H641" s="56">
        <v>847020</v>
      </c>
      <c r="I641" s="56" t="s">
        <v>863</v>
      </c>
      <c r="J641" s="56">
        <v>300180</v>
      </c>
      <c r="N641" s="56" t="s">
        <v>2000</v>
      </c>
      <c r="O641" s="56">
        <v>1</v>
      </c>
      <c r="R641" s="56" t="s">
        <v>3470</v>
      </c>
      <c r="S641" s="56">
        <v>1</v>
      </c>
      <c r="T641" s="56">
        <v>62100</v>
      </c>
      <c r="U641" s="56">
        <v>62100</v>
      </c>
      <c r="V641" s="56" t="s">
        <v>2002</v>
      </c>
      <c r="W641" s="56" t="s">
        <v>2122</v>
      </c>
      <c r="X641" s="56">
        <v>55890</v>
      </c>
      <c r="Y641" s="56">
        <v>49680</v>
      </c>
      <c r="Z641" s="56">
        <v>43470</v>
      </c>
      <c r="AA641" s="56" t="s">
        <v>3342</v>
      </c>
      <c r="AB641" s="56" t="s">
        <v>3342</v>
      </c>
      <c r="AC641" s="56" t="s">
        <v>3342</v>
      </c>
      <c r="AF641" s="56">
        <v>62100</v>
      </c>
      <c r="AP641" s="56">
        <v>62100</v>
      </c>
      <c r="AQ641" s="56" t="s">
        <v>2697</v>
      </c>
      <c r="AR641" s="56" t="s">
        <v>3339</v>
      </c>
      <c r="AS641" s="56" t="s">
        <v>3340</v>
      </c>
      <c r="AT641" s="56">
        <v>8470530</v>
      </c>
    </row>
    <row r="642" spans="1:46" x14ac:dyDescent="0.35">
      <c r="A642" s="56" t="s">
        <v>955</v>
      </c>
      <c r="B642" s="56">
        <v>8470530</v>
      </c>
      <c r="C642" s="56" t="s">
        <v>325</v>
      </c>
      <c r="D642" s="56">
        <v>492200</v>
      </c>
      <c r="E642" s="56" t="s">
        <v>874</v>
      </c>
      <c r="F642" s="56" t="str">
        <f t="shared" si="9"/>
        <v>847.8470530.1.492200.000000.847020.300180</v>
      </c>
      <c r="G642" s="56" t="s">
        <v>336</v>
      </c>
      <c r="H642" s="56">
        <v>847020</v>
      </c>
      <c r="I642" s="56" t="s">
        <v>863</v>
      </c>
      <c r="J642" s="56">
        <v>300180</v>
      </c>
      <c r="N642" s="56" t="s">
        <v>2000</v>
      </c>
      <c r="O642" s="56">
        <v>1</v>
      </c>
      <c r="R642" s="56" t="s">
        <v>3471</v>
      </c>
      <c r="S642" s="56">
        <v>1</v>
      </c>
      <c r="T642" s="56">
        <v>550000</v>
      </c>
      <c r="U642" s="56">
        <v>550000</v>
      </c>
      <c r="V642" s="56" t="s">
        <v>2002</v>
      </c>
      <c r="W642" s="56" t="s">
        <v>2122</v>
      </c>
      <c r="X642" s="56">
        <v>495000</v>
      </c>
      <c r="Y642" s="56">
        <v>440000</v>
      </c>
      <c r="Z642" s="56">
        <v>385000</v>
      </c>
      <c r="AA642" s="56" t="s">
        <v>3342</v>
      </c>
      <c r="AB642" s="56" t="s">
        <v>3342</v>
      </c>
      <c r="AC642" s="56" t="s">
        <v>3342</v>
      </c>
      <c r="AF642" s="56">
        <v>550000</v>
      </c>
      <c r="AP642" s="56">
        <v>550000</v>
      </c>
      <c r="AQ642" s="56" t="s">
        <v>2697</v>
      </c>
      <c r="AR642" s="56" t="s">
        <v>3339</v>
      </c>
      <c r="AS642" s="56" t="s">
        <v>3340</v>
      </c>
      <c r="AT642" s="56">
        <v>8470530</v>
      </c>
    </row>
    <row r="643" spans="1:46" x14ac:dyDescent="0.35">
      <c r="A643" s="56" t="s">
        <v>955</v>
      </c>
      <c r="B643" s="56">
        <v>8470530</v>
      </c>
      <c r="C643" s="56" t="s">
        <v>325</v>
      </c>
      <c r="D643" s="56">
        <v>492200</v>
      </c>
      <c r="E643" s="56" t="s">
        <v>874</v>
      </c>
      <c r="F643" s="56" t="str">
        <f t="shared" si="9"/>
        <v>847.8470530.1.492200.000000.847020.300180</v>
      </c>
      <c r="G643" s="56" t="s">
        <v>336</v>
      </c>
      <c r="H643" s="56">
        <v>847020</v>
      </c>
      <c r="I643" s="56" t="s">
        <v>863</v>
      </c>
      <c r="J643" s="56">
        <v>300180</v>
      </c>
      <c r="N643" s="56" t="s">
        <v>2000</v>
      </c>
      <c r="O643" s="56">
        <v>1</v>
      </c>
      <c r="R643" s="56" t="s">
        <v>3472</v>
      </c>
      <c r="S643" s="56">
        <v>1</v>
      </c>
      <c r="T643" s="56">
        <v>1908500</v>
      </c>
      <c r="U643" s="56">
        <v>1908500</v>
      </c>
      <c r="V643" s="56" t="s">
        <v>2002</v>
      </c>
      <c r="W643" s="56" t="s">
        <v>2122</v>
      </c>
      <c r="X643" s="56">
        <v>1717650</v>
      </c>
      <c r="Y643" s="56">
        <v>1526800</v>
      </c>
      <c r="Z643" s="56">
        <v>1335950</v>
      </c>
      <c r="AA643" s="56" t="s">
        <v>3342</v>
      </c>
      <c r="AB643" s="56" t="s">
        <v>3342</v>
      </c>
      <c r="AC643" s="56" t="s">
        <v>3342</v>
      </c>
      <c r="AF643" s="56">
        <v>1908500</v>
      </c>
      <c r="AP643" s="56">
        <v>1908500</v>
      </c>
      <c r="AQ643" s="56" t="s">
        <v>2697</v>
      </c>
      <c r="AR643" s="56" t="s">
        <v>3339</v>
      </c>
      <c r="AS643" s="56" t="s">
        <v>3340</v>
      </c>
      <c r="AT643" s="56">
        <v>8470530</v>
      </c>
    </row>
    <row r="644" spans="1:46" x14ac:dyDescent="0.35">
      <c r="A644" s="56" t="s">
        <v>955</v>
      </c>
      <c r="B644" s="56">
        <v>8470530</v>
      </c>
      <c r="C644" s="56" t="s">
        <v>325</v>
      </c>
      <c r="D644" s="56">
        <v>492200</v>
      </c>
      <c r="E644" s="56" t="s">
        <v>874</v>
      </c>
      <c r="F644" s="56" t="str">
        <f t="shared" ref="F644:F707" si="10">CONCATENATE(847,".",B644,".",1,".",D644,".","000000",".",H644,".",J644)</f>
        <v>847.8470530.1.492200.000000.847020.300180</v>
      </c>
      <c r="G644" s="56" t="s">
        <v>336</v>
      </c>
      <c r="H644" s="56">
        <v>847020</v>
      </c>
      <c r="I644" s="56" t="s">
        <v>863</v>
      </c>
      <c r="J644" s="56">
        <v>300180</v>
      </c>
      <c r="N644" s="56" t="s">
        <v>2000</v>
      </c>
      <c r="O644" s="56">
        <v>1</v>
      </c>
      <c r="R644" s="56" t="s">
        <v>3473</v>
      </c>
      <c r="S644" s="56">
        <v>1</v>
      </c>
      <c r="T644" s="56">
        <v>2345000</v>
      </c>
      <c r="U644" s="56">
        <v>2345000</v>
      </c>
      <c r="V644" s="56" t="s">
        <v>2002</v>
      </c>
      <c r="W644" s="56" t="s">
        <v>2122</v>
      </c>
      <c r="X644" s="56">
        <v>2110500</v>
      </c>
      <c r="Y644" s="56">
        <v>1876000</v>
      </c>
      <c r="Z644" s="56">
        <v>1641500</v>
      </c>
      <c r="AA644" s="56" t="s">
        <v>3342</v>
      </c>
      <c r="AB644" s="56" t="s">
        <v>3342</v>
      </c>
      <c r="AC644" s="56" t="s">
        <v>3342</v>
      </c>
      <c r="AF644" s="56">
        <v>2345000</v>
      </c>
      <c r="AP644" s="56">
        <v>2345000</v>
      </c>
      <c r="AQ644" s="56" t="s">
        <v>2697</v>
      </c>
      <c r="AR644" s="56" t="s">
        <v>3339</v>
      </c>
      <c r="AS644" s="56" t="s">
        <v>3340</v>
      </c>
      <c r="AT644" s="56">
        <v>8470530</v>
      </c>
    </row>
    <row r="645" spans="1:46" x14ac:dyDescent="0.35">
      <c r="A645" s="56" t="s">
        <v>955</v>
      </c>
      <c r="B645" s="56">
        <v>8470530</v>
      </c>
      <c r="C645" s="56" t="s">
        <v>325</v>
      </c>
      <c r="D645" s="56">
        <v>492200</v>
      </c>
      <c r="E645" s="56" t="s">
        <v>874</v>
      </c>
      <c r="F645" s="56" t="str">
        <f t="shared" si="10"/>
        <v>847.8470530.1.492200.000000.847020.300180</v>
      </c>
      <c r="G645" s="56" t="s">
        <v>336</v>
      </c>
      <c r="H645" s="56">
        <v>847020</v>
      </c>
      <c r="I645" s="56" t="s">
        <v>863</v>
      </c>
      <c r="J645" s="56">
        <v>300180</v>
      </c>
      <c r="N645" s="56" t="s">
        <v>2000</v>
      </c>
      <c r="O645" s="56">
        <v>1</v>
      </c>
      <c r="R645" s="56" t="s">
        <v>3474</v>
      </c>
      <c r="S645" s="56">
        <v>1</v>
      </c>
      <c r="T645" s="56">
        <v>1307691</v>
      </c>
      <c r="U645" s="56">
        <v>1307691</v>
      </c>
      <c r="V645" s="56" t="s">
        <v>2002</v>
      </c>
      <c r="W645" s="56" t="s">
        <v>2122</v>
      </c>
      <c r="X645" s="56">
        <v>1176921.9000000001</v>
      </c>
      <c r="Y645" s="56">
        <v>1046152.8</v>
      </c>
      <c r="Z645" s="56">
        <v>915383.7</v>
      </c>
      <c r="AA645" s="56" t="s">
        <v>3342</v>
      </c>
      <c r="AB645" s="56" t="s">
        <v>3342</v>
      </c>
      <c r="AC645" s="56" t="s">
        <v>3342</v>
      </c>
      <c r="AF645" s="56">
        <v>1307691</v>
      </c>
      <c r="AP645" s="56">
        <v>1307691</v>
      </c>
      <c r="AQ645" s="56" t="s">
        <v>2697</v>
      </c>
      <c r="AR645" s="56" t="s">
        <v>3339</v>
      </c>
      <c r="AS645" s="56" t="s">
        <v>3340</v>
      </c>
      <c r="AT645" s="56">
        <v>8470530</v>
      </c>
    </row>
    <row r="646" spans="1:46" x14ac:dyDescent="0.35">
      <c r="A646" s="56" t="s">
        <v>955</v>
      </c>
      <c r="B646" s="56">
        <v>8470530</v>
      </c>
      <c r="C646" s="56" t="s">
        <v>325</v>
      </c>
      <c r="D646" s="56">
        <v>492200</v>
      </c>
      <c r="E646" s="56" t="s">
        <v>874</v>
      </c>
      <c r="F646" s="56" t="str">
        <f t="shared" si="10"/>
        <v>847.8470530.1.492200.000000.847020.300180</v>
      </c>
      <c r="G646" s="56" t="s">
        <v>336</v>
      </c>
      <c r="H646" s="56">
        <v>847020</v>
      </c>
      <c r="I646" s="56" t="s">
        <v>863</v>
      </c>
      <c r="J646" s="56">
        <v>300180</v>
      </c>
      <c r="N646" s="56" t="s">
        <v>2000</v>
      </c>
      <c r="O646" s="56">
        <v>1</v>
      </c>
      <c r="R646" s="56" t="s">
        <v>3475</v>
      </c>
      <c r="S646" s="56">
        <v>1</v>
      </c>
      <c r="T646" s="56">
        <v>248430</v>
      </c>
      <c r="U646" s="56">
        <v>248430</v>
      </c>
      <c r="V646" s="56" t="s">
        <v>2002</v>
      </c>
      <c r="W646" s="56" t="s">
        <v>2122</v>
      </c>
      <c r="X646" s="56">
        <v>223587</v>
      </c>
      <c r="Y646" s="56">
        <v>198744</v>
      </c>
      <c r="Z646" s="56">
        <v>173901</v>
      </c>
      <c r="AA646" s="56" t="s">
        <v>3342</v>
      </c>
      <c r="AB646" s="56" t="s">
        <v>3342</v>
      </c>
      <c r="AC646" s="56" t="s">
        <v>3342</v>
      </c>
      <c r="AF646" s="56">
        <v>248430</v>
      </c>
      <c r="AP646" s="56">
        <v>248430</v>
      </c>
      <c r="AQ646" s="56" t="s">
        <v>2697</v>
      </c>
      <c r="AR646" s="56" t="s">
        <v>3339</v>
      </c>
      <c r="AS646" s="56" t="s">
        <v>3340</v>
      </c>
      <c r="AT646" s="56">
        <v>8470530</v>
      </c>
    </row>
    <row r="647" spans="1:46" x14ac:dyDescent="0.35">
      <c r="A647" s="56" t="s">
        <v>955</v>
      </c>
      <c r="B647" s="56">
        <v>8470530</v>
      </c>
      <c r="C647" s="56" t="s">
        <v>325</v>
      </c>
      <c r="D647" s="56">
        <v>492200</v>
      </c>
      <c r="E647" s="56" t="s">
        <v>874</v>
      </c>
      <c r="F647" s="56" t="str">
        <f t="shared" si="10"/>
        <v>847.8470530.1.492200.000000.847020.300180</v>
      </c>
      <c r="G647" s="56" t="s">
        <v>336</v>
      </c>
      <c r="H647" s="56">
        <v>847020</v>
      </c>
      <c r="I647" s="56" t="s">
        <v>863</v>
      </c>
      <c r="J647" s="56">
        <v>300180</v>
      </c>
      <c r="N647" s="56" t="s">
        <v>2000</v>
      </c>
      <c r="O647" s="56">
        <v>1</v>
      </c>
      <c r="R647" s="56" t="s">
        <v>3476</v>
      </c>
      <c r="S647" s="56">
        <v>1</v>
      </c>
      <c r="T647" s="56">
        <v>200000</v>
      </c>
      <c r="U647" s="56">
        <v>200000</v>
      </c>
      <c r="V647" s="56" t="s">
        <v>2002</v>
      </c>
      <c r="W647" s="56" t="s">
        <v>2122</v>
      </c>
      <c r="X647" s="56">
        <v>180000</v>
      </c>
      <c r="Y647" s="56">
        <v>160000</v>
      </c>
      <c r="Z647" s="56">
        <v>140000</v>
      </c>
      <c r="AA647" s="56" t="s">
        <v>3342</v>
      </c>
      <c r="AB647" s="56" t="s">
        <v>3342</v>
      </c>
      <c r="AC647" s="56" t="s">
        <v>3342</v>
      </c>
      <c r="AF647" s="56">
        <v>200000</v>
      </c>
      <c r="AP647" s="56">
        <v>200000</v>
      </c>
      <c r="AQ647" s="56" t="s">
        <v>2697</v>
      </c>
      <c r="AR647" s="56" t="s">
        <v>3339</v>
      </c>
      <c r="AS647" s="56" t="s">
        <v>3340</v>
      </c>
      <c r="AT647" s="56">
        <v>8470530</v>
      </c>
    </row>
    <row r="648" spans="1:46" x14ac:dyDescent="0.35">
      <c r="A648" s="56" t="s">
        <v>955</v>
      </c>
      <c r="B648" s="56">
        <v>8470530</v>
      </c>
      <c r="C648" s="56" t="s">
        <v>325</v>
      </c>
      <c r="D648" s="56">
        <v>492200</v>
      </c>
      <c r="E648" s="56" t="s">
        <v>874</v>
      </c>
      <c r="F648" s="56" t="str">
        <f t="shared" si="10"/>
        <v>847.8470530.1.492200.000000.847020.300180</v>
      </c>
      <c r="G648" s="56" t="s">
        <v>336</v>
      </c>
      <c r="H648" s="56">
        <v>847020</v>
      </c>
      <c r="I648" s="56" t="s">
        <v>863</v>
      </c>
      <c r="J648" s="56">
        <v>300180</v>
      </c>
      <c r="N648" s="56" t="s">
        <v>2000</v>
      </c>
      <c r="O648" s="56">
        <v>1</v>
      </c>
      <c r="R648" s="56" t="s">
        <v>3477</v>
      </c>
      <c r="S648" s="56">
        <v>1</v>
      </c>
      <c r="T648" s="56">
        <v>1049220</v>
      </c>
      <c r="U648" s="56">
        <v>1049220</v>
      </c>
      <c r="V648" s="56" t="s">
        <v>2002</v>
      </c>
      <c r="W648" s="56" t="s">
        <v>2122</v>
      </c>
      <c r="X648" s="56">
        <v>944298</v>
      </c>
      <c r="Y648" s="56">
        <v>839376</v>
      </c>
      <c r="Z648" s="56">
        <v>734454</v>
      </c>
      <c r="AA648" s="56" t="s">
        <v>3342</v>
      </c>
      <c r="AB648" s="56" t="s">
        <v>3342</v>
      </c>
      <c r="AC648" s="56" t="s">
        <v>3342</v>
      </c>
      <c r="AF648" s="56">
        <v>1049220</v>
      </c>
      <c r="AP648" s="56">
        <v>1049220</v>
      </c>
      <c r="AQ648" s="56" t="s">
        <v>2697</v>
      </c>
      <c r="AR648" s="56" t="s">
        <v>3339</v>
      </c>
      <c r="AS648" s="56" t="s">
        <v>3340</v>
      </c>
      <c r="AT648" s="56">
        <v>8470530</v>
      </c>
    </row>
    <row r="649" spans="1:46" x14ac:dyDescent="0.35">
      <c r="A649" s="56" t="s">
        <v>955</v>
      </c>
      <c r="B649" s="56">
        <v>8470530</v>
      </c>
      <c r="C649" s="56" t="s">
        <v>325</v>
      </c>
      <c r="D649" s="56">
        <v>492200</v>
      </c>
      <c r="E649" s="56" t="s">
        <v>874</v>
      </c>
      <c r="F649" s="56" t="str">
        <f t="shared" si="10"/>
        <v>847.8470530.1.492200.000000.847020.300180</v>
      </c>
      <c r="G649" s="56" t="s">
        <v>336</v>
      </c>
      <c r="H649" s="56">
        <v>847020</v>
      </c>
      <c r="I649" s="56" t="s">
        <v>863</v>
      </c>
      <c r="J649" s="56">
        <v>300180</v>
      </c>
      <c r="N649" s="56" t="s">
        <v>2000</v>
      </c>
      <c r="O649" s="56">
        <v>1</v>
      </c>
      <c r="R649" s="56" t="s">
        <v>3478</v>
      </c>
      <c r="S649" s="56">
        <v>1</v>
      </c>
      <c r="T649" s="56">
        <v>40000</v>
      </c>
      <c r="U649" s="56">
        <v>40000</v>
      </c>
      <c r="V649" s="56" t="s">
        <v>2002</v>
      </c>
      <c r="W649" s="56" t="s">
        <v>2122</v>
      </c>
      <c r="X649" s="56">
        <v>36000</v>
      </c>
      <c r="Y649" s="56">
        <v>32000</v>
      </c>
      <c r="Z649" s="56">
        <v>28000</v>
      </c>
      <c r="AA649" s="56" t="s">
        <v>3342</v>
      </c>
      <c r="AB649" s="56" t="s">
        <v>3342</v>
      </c>
      <c r="AC649" s="56" t="s">
        <v>3342</v>
      </c>
      <c r="AF649" s="56">
        <v>40000</v>
      </c>
      <c r="AP649" s="56">
        <v>40000</v>
      </c>
      <c r="AQ649" s="56" t="s">
        <v>2697</v>
      </c>
      <c r="AR649" s="56" t="s">
        <v>3339</v>
      </c>
      <c r="AS649" s="56" t="s">
        <v>3340</v>
      </c>
      <c r="AT649" s="56">
        <v>8470530</v>
      </c>
    </row>
    <row r="650" spans="1:46" x14ac:dyDescent="0.35">
      <c r="A650" s="56" t="s">
        <v>955</v>
      </c>
      <c r="B650" s="56">
        <v>8470530</v>
      </c>
      <c r="C650" s="56" t="s">
        <v>325</v>
      </c>
      <c r="D650" s="56">
        <v>492200</v>
      </c>
      <c r="E650" s="56" t="s">
        <v>874</v>
      </c>
      <c r="F650" s="56" t="str">
        <f t="shared" si="10"/>
        <v>847.8470530.1.492200.000000.847020.300180</v>
      </c>
      <c r="G650" s="56" t="s">
        <v>336</v>
      </c>
      <c r="H650" s="56">
        <v>847020</v>
      </c>
      <c r="I650" s="56" t="s">
        <v>863</v>
      </c>
      <c r="J650" s="56">
        <v>300180</v>
      </c>
      <c r="N650" s="56" t="s">
        <v>2000</v>
      </c>
      <c r="O650" s="56">
        <v>1</v>
      </c>
      <c r="R650" s="56" t="s">
        <v>3479</v>
      </c>
      <c r="S650" s="56">
        <v>1</v>
      </c>
      <c r="T650" s="56">
        <v>350000</v>
      </c>
      <c r="U650" s="56">
        <v>350000</v>
      </c>
      <c r="V650" s="56" t="s">
        <v>2002</v>
      </c>
      <c r="W650" s="56" t="s">
        <v>2122</v>
      </c>
      <c r="X650" s="56">
        <v>315000</v>
      </c>
      <c r="Y650" s="56">
        <v>280000</v>
      </c>
      <c r="Z650" s="56">
        <v>244999.99999999997</v>
      </c>
      <c r="AA650" s="56" t="s">
        <v>3342</v>
      </c>
      <c r="AB650" s="56" t="s">
        <v>3342</v>
      </c>
      <c r="AC650" s="56" t="s">
        <v>3342</v>
      </c>
      <c r="AF650" s="56">
        <v>350000</v>
      </c>
      <c r="AP650" s="56">
        <v>350000</v>
      </c>
      <c r="AQ650" s="56" t="s">
        <v>2697</v>
      </c>
      <c r="AR650" s="56" t="s">
        <v>3339</v>
      </c>
      <c r="AS650" s="56" t="s">
        <v>3340</v>
      </c>
      <c r="AT650" s="56">
        <v>8470530</v>
      </c>
    </row>
    <row r="651" spans="1:46" x14ac:dyDescent="0.35">
      <c r="A651" s="56" t="s">
        <v>955</v>
      </c>
      <c r="B651" s="56">
        <v>8470530</v>
      </c>
      <c r="C651" s="56" t="s">
        <v>325</v>
      </c>
      <c r="D651" s="56">
        <v>492200</v>
      </c>
      <c r="E651" s="56" t="s">
        <v>874</v>
      </c>
      <c r="F651" s="56" t="str">
        <f t="shared" si="10"/>
        <v>847.8470530.1.492200.000000.847020.300180</v>
      </c>
      <c r="G651" s="56" t="s">
        <v>336</v>
      </c>
      <c r="H651" s="56">
        <v>847020</v>
      </c>
      <c r="I651" s="56" t="s">
        <v>863</v>
      </c>
      <c r="J651" s="56">
        <v>300180</v>
      </c>
      <c r="N651" s="56" t="s">
        <v>2000</v>
      </c>
      <c r="O651" s="56">
        <v>1</v>
      </c>
      <c r="R651" s="56" t="s">
        <v>3406</v>
      </c>
      <c r="S651" s="56">
        <v>1</v>
      </c>
      <c r="T651" s="56">
        <v>4400000</v>
      </c>
      <c r="U651" s="56">
        <v>4400000</v>
      </c>
      <c r="V651" s="56" t="s">
        <v>2002</v>
      </c>
      <c r="W651" s="56" t="s">
        <v>2122</v>
      </c>
      <c r="X651" s="56">
        <v>3960000</v>
      </c>
      <c r="Y651" s="56">
        <v>3520000</v>
      </c>
      <c r="Z651" s="56">
        <v>3080000</v>
      </c>
      <c r="AA651" s="56" t="s">
        <v>3342</v>
      </c>
      <c r="AB651" s="56" t="s">
        <v>3342</v>
      </c>
      <c r="AC651" s="56" t="s">
        <v>3342</v>
      </c>
      <c r="AF651" s="56">
        <v>4400000</v>
      </c>
      <c r="AP651" s="56">
        <v>4400000</v>
      </c>
      <c r="AQ651" s="56" t="s">
        <v>2697</v>
      </c>
      <c r="AR651" s="56" t="s">
        <v>3339</v>
      </c>
      <c r="AS651" s="56" t="s">
        <v>3340</v>
      </c>
      <c r="AT651" s="56">
        <v>8470530</v>
      </c>
    </row>
    <row r="652" spans="1:46" x14ac:dyDescent="0.35">
      <c r="A652" s="56" t="s">
        <v>955</v>
      </c>
      <c r="B652" s="56">
        <v>8470530</v>
      </c>
      <c r="C652" s="56" t="s">
        <v>325</v>
      </c>
      <c r="D652" s="56">
        <v>492200</v>
      </c>
      <c r="E652" s="56" t="s">
        <v>874</v>
      </c>
      <c r="F652" s="56" t="str">
        <f t="shared" si="10"/>
        <v>847.8470530.1.492200.000000.847020.300180</v>
      </c>
      <c r="G652" s="56" t="s">
        <v>336</v>
      </c>
      <c r="H652" s="56">
        <v>847020</v>
      </c>
      <c r="I652" s="56" t="s">
        <v>863</v>
      </c>
      <c r="J652" s="56">
        <v>300180</v>
      </c>
      <c r="N652" s="56" t="s">
        <v>2000</v>
      </c>
      <c r="O652" s="56">
        <v>1</v>
      </c>
      <c r="R652" s="56" t="s">
        <v>3480</v>
      </c>
      <c r="S652" s="56">
        <v>1</v>
      </c>
      <c r="T652" s="56">
        <v>11000</v>
      </c>
      <c r="U652" s="56">
        <v>11000</v>
      </c>
      <c r="V652" s="56" t="s">
        <v>2002</v>
      </c>
      <c r="W652" s="56" t="s">
        <v>2122</v>
      </c>
      <c r="X652" s="56">
        <v>9900</v>
      </c>
      <c r="Y652" s="56">
        <v>8800</v>
      </c>
      <c r="Z652" s="56">
        <v>7699.9999999999991</v>
      </c>
      <c r="AA652" s="56" t="s">
        <v>3342</v>
      </c>
      <c r="AB652" s="56" t="s">
        <v>3342</v>
      </c>
      <c r="AC652" s="56" t="s">
        <v>3342</v>
      </c>
      <c r="AF652" s="56">
        <v>11000</v>
      </c>
      <c r="AP652" s="56">
        <v>11000</v>
      </c>
      <c r="AQ652" s="56" t="s">
        <v>2697</v>
      </c>
      <c r="AR652" s="56" t="s">
        <v>3339</v>
      </c>
      <c r="AS652" s="56" t="s">
        <v>3340</v>
      </c>
      <c r="AT652" s="56">
        <v>8470530</v>
      </c>
    </row>
    <row r="653" spans="1:46" x14ac:dyDescent="0.35">
      <c r="A653" s="56" t="s">
        <v>955</v>
      </c>
      <c r="B653" s="56">
        <v>8470530</v>
      </c>
      <c r="C653" s="56" t="s">
        <v>325</v>
      </c>
      <c r="D653" s="56">
        <v>492200</v>
      </c>
      <c r="E653" s="56" t="s">
        <v>874</v>
      </c>
      <c r="F653" s="56" t="str">
        <f t="shared" si="10"/>
        <v>847.8470530.1.492200.000000.847020.300180</v>
      </c>
      <c r="G653" s="56" t="s">
        <v>336</v>
      </c>
      <c r="H653" s="56">
        <v>847020</v>
      </c>
      <c r="I653" s="56" t="s">
        <v>863</v>
      </c>
      <c r="J653" s="56">
        <v>300180</v>
      </c>
      <c r="N653" s="56" t="s">
        <v>2000</v>
      </c>
      <c r="O653" s="56">
        <v>1</v>
      </c>
      <c r="R653" s="56" t="s">
        <v>3481</v>
      </c>
      <c r="S653" s="56">
        <v>1</v>
      </c>
      <c r="T653" s="56">
        <v>11000</v>
      </c>
      <c r="U653" s="56">
        <v>11000</v>
      </c>
      <c r="V653" s="56" t="s">
        <v>2002</v>
      </c>
      <c r="W653" s="56" t="s">
        <v>2122</v>
      </c>
      <c r="X653" s="56">
        <v>9900</v>
      </c>
      <c r="Y653" s="56">
        <v>8800</v>
      </c>
      <c r="Z653" s="56">
        <v>7699.9999999999991</v>
      </c>
      <c r="AA653" s="56" t="s">
        <v>3342</v>
      </c>
      <c r="AB653" s="56" t="s">
        <v>3342</v>
      </c>
      <c r="AC653" s="56" t="s">
        <v>3342</v>
      </c>
      <c r="AF653" s="56">
        <v>11000</v>
      </c>
      <c r="AP653" s="56">
        <v>11000</v>
      </c>
      <c r="AQ653" s="56" t="s">
        <v>2697</v>
      </c>
      <c r="AR653" s="56" t="s">
        <v>3339</v>
      </c>
      <c r="AS653" s="56" t="s">
        <v>3340</v>
      </c>
      <c r="AT653" s="56">
        <v>8470530</v>
      </c>
    </row>
    <row r="654" spans="1:46" x14ac:dyDescent="0.35">
      <c r="A654" s="56" t="s">
        <v>955</v>
      </c>
      <c r="B654" s="56">
        <v>8470530</v>
      </c>
      <c r="C654" s="56" t="s">
        <v>325</v>
      </c>
      <c r="D654" s="56">
        <v>492200</v>
      </c>
      <c r="E654" s="56" t="s">
        <v>874</v>
      </c>
      <c r="F654" s="56" t="str">
        <f t="shared" si="10"/>
        <v>847.8470530.1.492200.000000.847020.300180</v>
      </c>
      <c r="G654" s="56" t="s">
        <v>336</v>
      </c>
      <c r="H654" s="56">
        <v>847020</v>
      </c>
      <c r="I654" s="56" t="s">
        <v>863</v>
      </c>
      <c r="J654" s="56">
        <v>300180</v>
      </c>
      <c r="N654" s="56" t="s">
        <v>2000</v>
      </c>
      <c r="O654" s="56">
        <v>1</v>
      </c>
      <c r="R654" s="56" t="s">
        <v>3482</v>
      </c>
      <c r="S654" s="56">
        <v>1</v>
      </c>
      <c r="T654" s="56">
        <v>989010</v>
      </c>
      <c r="U654" s="56">
        <v>989010</v>
      </c>
      <c r="V654" s="56" t="s">
        <v>2002</v>
      </c>
      <c r="W654" s="56" t="s">
        <v>2122</v>
      </c>
      <c r="X654" s="56">
        <v>890109</v>
      </c>
      <c r="Y654" s="56">
        <v>791208</v>
      </c>
      <c r="Z654" s="56">
        <v>692307</v>
      </c>
      <c r="AA654" s="56" t="s">
        <v>3342</v>
      </c>
      <c r="AB654" s="56" t="s">
        <v>3342</v>
      </c>
      <c r="AC654" s="56" t="s">
        <v>3342</v>
      </c>
      <c r="AF654" s="56">
        <v>989010</v>
      </c>
      <c r="AP654" s="56">
        <v>989010</v>
      </c>
      <c r="AQ654" s="56" t="s">
        <v>2697</v>
      </c>
      <c r="AR654" s="56" t="s">
        <v>3339</v>
      </c>
      <c r="AS654" s="56" t="s">
        <v>3340</v>
      </c>
      <c r="AT654" s="56">
        <v>8470530</v>
      </c>
    </row>
    <row r="655" spans="1:46" x14ac:dyDescent="0.35">
      <c r="A655" s="56" t="s">
        <v>955</v>
      </c>
      <c r="B655" s="56">
        <v>8470530</v>
      </c>
      <c r="C655" s="56" t="s">
        <v>325</v>
      </c>
      <c r="D655" s="56">
        <v>492200</v>
      </c>
      <c r="E655" s="56" t="s">
        <v>874</v>
      </c>
      <c r="F655" s="56" t="str">
        <f t="shared" si="10"/>
        <v>847.8470530.1.492200.000000.847020.300180</v>
      </c>
      <c r="G655" s="56" t="s">
        <v>336</v>
      </c>
      <c r="H655" s="56">
        <v>847020</v>
      </c>
      <c r="I655" s="56" t="s">
        <v>863</v>
      </c>
      <c r="J655" s="56">
        <v>300180</v>
      </c>
      <c r="N655" s="56" t="s">
        <v>2000</v>
      </c>
      <c r="O655" s="56">
        <v>1</v>
      </c>
      <c r="R655" s="56" t="s">
        <v>3483</v>
      </c>
      <c r="S655" s="56">
        <v>1</v>
      </c>
      <c r="T655" s="56">
        <v>48000</v>
      </c>
      <c r="U655" s="56">
        <v>48000</v>
      </c>
      <c r="V655" s="56" t="s">
        <v>2002</v>
      </c>
      <c r="W655" s="56" t="s">
        <v>2122</v>
      </c>
      <c r="X655" s="56">
        <v>43200</v>
      </c>
      <c r="Y655" s="56">
        <v>38400</v>
      </c>
      <c r="Z655" s="56">
        <v>33600</v>
      </c>
      <c r="AA655" s="56" t="s">
        <v>3342</v>
      </c>
      <c r="AB655" s="56" t="s">
        <v>3342</v>
      </c>
      <c r="AC655" s="56" t="s">
        <v>3342</v>
      </c>
      <c r="AF655" s="56">
        <v>48000</v>
      </c>
      <c r="AP655" s="56">
        <v>48000</v>
      </c>
      <c r="AQ655" s="56" t="s">
        <v>2697</v>
      </c>
      <c r="AR655" s="56" t="s">
        <v>3339</v>
      </c>
      <c r="AS655" s="56" t="s">
        <v>3340</v>
      </c>
      <c r="AT655" s="56">
        <v>8470530</v>
      </c>
    </row>
    <row r="656" spans="1:46" x14ac:dyDescent="0.35">
      <c r="A656" s="56" t="s">
        <v>955</v>
      </c>
      <c r="B656" s="56">
        <v>8470530</v>
      </c>
      <c r="C656" s="56" t="s">
        <v>325</v>
      </c>
      <c r="D656" s="56">
        <v>492200</v>
      </c>
      <c r="E656" s="56" t="s">
        <v>874</v>
      </c>
      <c r="F656" s="56" t="str">
        <f t="shared" si="10"/>
        <v>847.8470530.1.492200.000000.847020.300180</v>
      </c>
      <c r="G656" s="56" t="s">
        <v>336</v>
      </c>
      <c r="H656" s="56">
        <v>847020</v>
      </c>
      <c r="I656" s="56" t="s">
        <v>863</v>
      </c>
      <c r="J656" s="56">
        <v>300180</v>
      </c>
      <c r="N656" s="56" t="s">
        <v>2000</v>
      </c>
      <c r="O656" s="56">
        <v>1</v>
      </c>
      <c r="R656" s="56" t="s">
        <v>3484</v>
      </c>
      <c r="S656" s="56">
        <v>1</v>
      </c>
      <c r="T656" s="56">
        <v>18400</v>
      </c>
      <c r="U656" s="56">
        <v>18400</v>
      </c>
      <c r="V656" s="56" t="s">
        <v>2002</v>
      </c>
      <c r="W656" s="56" t="s">
        <v>2122</v>
      </c>
      <c r="X656" s="56">
        <v>16560</v>
      </c>
      <c r="Y656" s="56">
        <v>14720</v>
      </c>
      <c r="Z656" s="56">
        <v>12880</v>
      </c>
      <c r="AA656" s="56" t="s">
        <v>3342</v>
      </c>
      <c r="AB656" s="56" t="s">
        <v>3342</v>
      </c>
      <c r="AC656" s="56" t="s">
        <v>3342</v>
      </c>
      <c r="AF656" s="56">
        <v>18400</v>
      </c>
      <c r="AP656" s="56">
        <v>18400</v>
      </c>
      <c r="AQ656" s="56" t="s">
        <v>2697</v>
      </c>
      <c r="AR656" s="56" t="s">
        <v>3339</v>
      </c>
      <c r="AS656" s="56" t="s">
        <v>3340</v>
      </c>
      <c r="AT656" s="56">
        <v>8470530</v>
      </c>
    </row>
    <row r="657" spans="1:46" x14ac:dyDescent="0.35">
      <c r="A657" s="56" t="s">
        <v>955</v>
      </c>
      <c r="B657" s="56">
        <v>8470530</v>
      </c>
      <c r="C657" s="56" t="s">
        <v>325</v>
      </c>
      <c r="D657" s="56">
        <v>492200</v>
      </c>
      <c r="E657" s="56" t="s">
        <v>874</v>
      </c>
      <c r="F657" s="56" t="str">
        <f t="shared" si="10"/>
        <v>847.8470530.1.492200.000000.847020.300180</v>
      </c>
      <c r="G657" s="56" t="s">
        <v>336</v>
      </c>
      <c r="H657" s="56">
        <v>847020</v>
      </c>
      <c r="I657" s="56" t="s">
        <v>863</v>
      </c>
      <c r="J657" s="56">
        <v>300180</v>
      </c>
      <c r="N657" s="56" t="s">
        <v>2000</v>
      </c>
      <c r="O657" s="56">
        <v>1</v>
      </c>
      <c r="R657" s="56" t="s">
        <v>3485</v>
      </c>
      <c r="S657" s="56">
        <v>1</v>
      </c>
      <c r="T657" s="56">
        <v>86570</v>
      </c>
      <c r="U657" s="56">
        <v>86570</v>
      </c>
      <c r="V657" s="56" t="s">
        <v>2002</v>
      </c>
      <c r="W657" s="56" t="s">
        <v>2122</v>
      </c>
      <c r="X657" s="56">
        <v>77913</v>
      </c>
      <c r="Y657" s="56">
        <v>69256</v>
      </c>
      <c r="Z657" s="56">
        <v>60598.999999999993</v>
      </c>
      <c r="AA657" s="56" t="s">
        <v>3354</v>
      </c>
      <c r="AB657" s="56" t="s">
        <v>3354</v>
      </c>
      <c r="AC657" s="56" t="s">
        <v>3354</v>
      </c>
      <c r="AF657" s="56">
        <v>86570</v>
      </c>
      <c r="AP657" s="56">
        <v>86570</v>
      </c>
      <c r="AQ657" s="56" t="s">
        <v>2697</v>
      </c>
      <c r="AR657" s="56" t="s">
        <v>3339</v>
      </c>
      <c r="AS657" s="56" t="s">
        <v>3340</v>
      </c>
      <c r="AT657" s="56">
        <v>8470530</v>
      </c>
    </row>
    <row r="658" spans="1:46" x14ac:dyDescent="0.35">
      <c r="A658" s="56" t="s">
        <v>955</v>
      </c>
      <c r="B658" s="56">
        <v>8470530</v>
      </c>
      <c r="C658" s="56" t="s">
        <v>325</v>
      </c>
      <c r="D658" s="56">
        <v>492200</v>
      </c>
      <c r="E658" s="56" t="s">
        <v>874</v>
      </c>
      <c r="F658" s="56" t="str">
        <f t="shared" si="10"/>
        <v>847.8470530.1.492200.000000.847020.300180</v>
      </c>
      <c r="G658" s="56" t="s">
        <v>336</v>
      </c>
      <c r="H658" s="56">
        <v>847020</v>
      </c>
      <c r="I658" s="56" t="s">
        <v>863</v>
      </c>
      <c r="J658" s="56">
        <v>300180</v>
      </c>
      <c r="N658" s="56" t="s">
        <v>2000</v>
      </c>
      <c r="O658" s="56">
        <v>1</v>
      </c>
      <c r="R658" s="56" t="s">
        <v>3486</v>
      </c>
      <c r="S658" s="56">
        <v>1</v>
      </c>
      <c r="T658" s="56">
        <v>59400</v>
      </c>
      <c r="U658" s="56">
        <v>59400</v>
      </c>
      <c r="V658" s="56" t="s">
        <v>2002</v>
      </c>
      <c r="W658" s="56" t="s">
        <v>2122</v>
      </c>
      <c r="X658" s="56">
        <v>53460</v>
      </c>
      <c r="Y658" s="56">
        <v>47520</v>
      </c>
      <c r="Z658" s="56">
        <v>41580</v>
      </c>
      <c r="AA658" s="56" t="s">
        <v>3487</v>
      </c>
      <c r="AB658" s="56" t="s">
        <v>3487</v>
      </c>
      <c r="AC658" s="56" t="s">
        <v>3487</v>
      </c>
      <c r="AF658" s="56">
        <v>59400</v>
      </c>
      <c r="AP658" s="56">
        <v>59400</v>
      </c>
      <c r="AQ658" s="56" t="s">
        <v>2697</v>
      </c>
      <c r="AR658" s="56" t="s">
        <v>3339</v>
      </c>
      <c r="AS658" s="56" t="s">
        <v>3340</v>
      </c>
      <c r="AT658" s="56">
        <v>8470530</v>
      </c>
    </row>
    <row r="659" spans="1:46" x14ac:dyDescent="0.35">
      <c r="A659" s="56" t="s">
        <v>955</v>
      </c>
      <c r="B659" s="56">
        <v>8470530</v>
      </c>
      <c r="C659" s="56" t="s">
        <v>325</v>
      </c>
      <c r="D659" s="56">
        <v>492200</v>
      </c>
      <c r="E659" s="56" t="s">
        <v>874</v>
      </c>
      <c r="F659" s="56" t="str">
        <f t="shared" si="10"/>
        <v>847.8470530.1.492200.000000.847020.300180</v>
      </c>
      <c r="G659" s="56" t="s">
        <v>336</v>
      </c>
      <c r="H659" s="56">
        <v>847020</v>
      </c>
      <c r="I659" s="56" t="s">
        <v>863</v>
      </c>
      <c r="J659" s="56">
        <v>300180</v>
      </c>
      <c r="N659" s="56" t="s">
        <v>2000</v>
      </c>
      <c r="O659" s="56">
        <v>1</v>
      </c>
      <c r="R659" s="56" t="s">
        <v>3488</v>
      </c>
      <c r="S659" s="56">
        <v>1</v>
      </c>
      <c r="T659" s="56">
        <v>18666493.5</v>
      </c>
      <c r="U659" s="56">
        <v>18666493.5</v>
      </c>
      <c r="V659" s="56" t="s">
        <v>2113</v>
      </c>
      <c r="W659" s="56" t="s">
        <v>2122</v>
      </c>
      <c r="X659" s="56">
        <v>16799844.150000002</v>
      </c>
      <c r="Y659" s="56">
        <v>14933194.800000001</v>
      </c>
      <c r="Z659" s="56">
        <v>13066545.449999999</v>
      </c>
      <c r="AA659" s="56" t="s">
        <v>3489</v>
      </c>
      <c r="AB659" s="56" t="s">
        <v>3489</v>
      </c>
      <c r="AC659" s="56" t="s">
        <v>3489</v>
      </c>
      <c r="AF659" s="56">
        <v>18666493.5</v>
      </c>
      <c r="AP659" s="56">
        <v>18666493.5</v>
      </c>
      <c r="AQ659" s="56" t="s">
        <v>2697</v>
      </c>
      <c r="AR659" s="56" t="s">
        <v>3339</v>
      </c>
      <c r="AS659" s="56" t="s">
        <v>3340</v>
      </c>
      <c r="AT659" s="56">
        <v>8470530</v>
      </c>
    </row>
    <row r="660" spans="1:46" x14ac:dyDescent="0.35">
      <c r="A660" s="56" t="s">
        <v>955</v>
      </c>
      <c r="B660" s="56">
        <v>8470530</v>
      </c>
      <c r="C660" s="56" t="s">
        <v>325</v>
      </c>
      <c r="D660" s="56">
        <v>492200</v>
      </c>
      <c r="E660" s="56" t="s">
        <v>874</v>
      </c>
      <c r="F660" s="56" t="str">
        <f t="shared" si="10"/>
        <v>847.8470530.1.492200.000000.847020.300180</v>
      </c>
      <c r="G660" s="56" t="s">
        <v>336</v>
      </c>
      <c r="H660" s="56">
        <v>847020</v>
      </c>
      <c r="I660" s="56" t="s">
        <v>863</v>
      </c>
      <c r="J660" s="56">
        <v>300180</v>
      </c>
      <c r="N660" s="56" t="s">
        <v>2000</v>
      </c>
      <c r="O660" s="56">
        <v>1</v>
      </c>
      <c r="R660" s="56" t="s">
        <v>3490</v>
      </c>
      <c r="S660" s="56">
        <v>1</v>
      </c>
      <c r="T660" s="56">
        <v>65000</v>
      </c>
      <c r="U660" s="56">
        <v>65000</v>
      </c>
      <c r="V660" s="56" t="s">
        <v>2113</v>
      </c>
      <c r="W660" s="56" t="s">
        <v>2122</v>
      </c>
      <c r="X660" s="56">
        <v>58500</v>
      </c>
      <c r="Y660" s="56">
        <v>52000</v>
      </c>
      <c r="Z660" s="56">
        <v>45500</v>
      </c>
      <c r="AA660" s="56" t="s">
        <v>3491</v>
      </c>
      <c r="AB660" s="56" t="s">
        <v>3491</v>
      </c>
      <c r="AC660" s="56" t="s">
        <v>3491</v>
      </c>
      <c r="AF660" s="56">
        <v>65000</v>
      </c>
      <c r="AP660" s="56">
        <v>65000</v>
      </c>
      <c r="AQ660" s="56" t="s">
        <v>2697</v>
      </c>
      <c r="AR660" s="56" t="s">
        <v>3339</v>
      </c>
      <c r="AS660" s="56" t="s">
        <v>3340</v>
      </c>
      <c r="AT660" s="56">
        <v>8470530</v>
      </c>
    </row>
    <row r="661" spans="1:46" x14ac:dyDescent="0.35">
      <c r="A661" s="56" t="s">
        <v>955</v>
      </c>
      <c r="B661" s="56">
        <v>8470530</v>
      </c>
      <c r="C661" s="56" t="s">
        <v>325</v>
      </c>
      <c r="D661" s="56">
        <v>492200</v>
      </c>
      <c r="E661" s="56" t="s">
        <v>874</v>
      </c>
      <c r="F661" s="56" t="str">
        <f t="shared" si="10"/>
        <v>847.8470530.1.492200.000000.847020.300180</v>
      </c>
      <c r="G661" s="56" t="s">
        <v>336</v>
      </c>
      <c r="H661" s="56">
        <v>847020</v>
      </c>
      <c r="I661" s="56" t="s">
        <v>863</v>
      </c>
      <c r="J661" s="56">
        <v>300180</v>
      </c>
      <c r="N661" s="56" t="s">
        <v>2000</v>
      </c>
      <c r="O661" s="56">
        <v>1</v>
      </c>
      <c r="R661" s="56" t="s">
        <v>3492</v>
      </c>
      <c r="S661" s="56">
        <v>1</v>
      </c>
      <c r="T661" s="56">
        <v>2000000</v>
      </c>
      <c r="U661" s="56">
        <v>2000000</v>
      </c>
      <c r="V661" s="56" t="s">
        <v>2002</v>
      </c>
      <c r="W661" s="56" t="s">
        <v>2003</v>
      </c>
      <c r="X661" s="56">
        <v>1800000</v>
      </c>
      <c r="Y661" s="56">
        <v>1600000</v>
      </c>
      <c r="Z661" s="56">
        <v>1400000</v>
      </c>
      <c r="AA661" s="56" t="s">
        <v>3493</v>
      </c>
      <c r="AB661" s="56" t="s">
        <v>3493</v>
      </c>
      <c r="AC661" s="56" t="s">
        <v>3493</v>
      </c>
      <c r="AF661" s="56">
        <v>2000000</v>
      </c>
      <c r="AP661" s="56">
        <v>2000000</v>
      </c>
      <c r="AQ661" s="56" t="s">
        <v>2697</v>
      </c>
      <c r="AR661" s="56" t="s">
        <v>3339</v>
      </c>
      <c r="AS661" s="56" t="s">
        <v>3340</v>
      </c>
      <c r="AT661" s="56">
        <v>8470530</v>
      </c>
    </row>
    <row r="662" spans="1:46" x14ac:dyDescent="0.35">
      <c r="A662" s="56" t="s">
        <v>955</v>
      </c>
      <c r="B662" s="56">
        <v>8470530</v>
      </c>
      <c r="C662" s="56" t="s">
        <v>325</v>
      </c>
      <c r="D662" s="56">
        <v>492200</v>
      </c>
      <c r="E662" s="56" t="s">
        <v>874</v>
      </c>
      <c r="F662" s="56" t="str">
        <f t="shared" si="10"/>
        <v>847.8470530.1.492200.000000.847020.300180</v>
      </c>
      <c r="G662" s="56" t="s">
        <v>336</v>
      </c>
      <c r="H662" s="56">
        <v>847020</v>
      </c>
      <c r="I662" s="56" t="s">
        <v>863</v>
      </c>
      <c r="J662" s="56">
        <v>300180</v>
      </c>
      <c r="N662" s="56" t="s">
        <v>2000</v>
      </c>
      <c r="O662" s="56">
        <v>1</v>
      </c>
      <c r="R662" s="56" t="s">
        <v>3494</v>
      </c>
      <c r="S662" s="56">
        <v>1</v>
      </c>
      <c r="T662" s="56">
        <v>90000</v>
      </c>
      <c r="U662" s="56">
        <v>90000</v>
      </c>
      <c r="V662" s="56" t="s">
        <v>2002</v>
      </c>
      <c r="W662" s="56" t="s">
        <v>2122</v>
      </c>
      <c r="X662" s="56">
        <v>81000</v>
      </c>
      <c r="Y662" s="56">
        <v>72000</v>
      </c>
      <c r="Z662" s="56">
        <v>62999.999999999993</v>
      </c>
      <c r="AA662" s="56" t="s">
        <v>3493</v>
      </c>
      <c r="AB662" s="56" t="s">
        <v>3493</v>
      </c>
      <c r="AC662" s="56" t="s">
        <v>3493</v>
      </c>
      <c r="AF662" s="56">
        <v>90000</v>
      </c>
      <c r="AP662" s="56">
        <v>90000</v>
      </c>
      <c r="AQ662" s="56" t="s">
        <v>2697</v>
      </c>
      <c r="AR662" s="56" t="s">
        <v>3339</v>
      </c>
      <c r="AS662" s="56" t="s">
        <v>3340</v>
      </c>
      <c r="AT662" s="56">
        <v>8470530</v>
      </c>
    </row>
    <row r="663" spans="1:46" x14ac:dyDescent="0.35">
      <c r="A663" s="56" t="s">
        <v>955</v>
      </c>
      <c r="B663" s="56">
        <v>8470530</v>
      </c>
      <c r="C663" s="56" t="s">
        <v>325</v>
      </c>
      <c r="D663" s="56">
        <v>492200</v>
      </c>
      <c r="E663" s="56" t="s">
        <v>874</v>
      </c>
      <c r="F663" s="56" t="str">
        <f t="shared" si="10"/>
        <v>847.8470530.1.492200.000000.847020.300180</v>
      </c>
      <c r="G663" s="56" t="s">
        <v>336</v>
      </c>
      <c r="H663" s="56">
        <v>847020</v>
      </c>
      <c r="I663" s="56" t="s">
        <v>863</v>
      </c>
      <c r="J663" s="56">
        <v>300180</v>
      </c>
      <c r="N663" s="56" t="s">
        <v>2000</v>
      </c>
      <c r="O663" s="56">
        <v>1</v>
      </c>
      <c r="R663" s="56" t="s">
        <v>3495</v>
      </c>
      <c r="S663" s="56">
        <v>1</v>
      </c>
      <c r="T663" s="56">
        <v>2000000</v>
      </c>
      <c r="U663" s="56">
        <v>2000000</v>
      </c>
      <c r="V663" s="56" t="s">
        <v>2002</v>
      </c>
      <c r="W663" s="56" t="s">
        <v>2122</v>
      </c>
      <c r="X663" s="56">
        <v>1800000</v>
      </c>
      <c r="Y663" s="56">
        <v>1600000</v>
      </c>
      <c r="Z663" s="56">
        <v>1400000</v>
      </c>
      <c r="AA663" s="56" t="s">
        <v>3496</v>
      </c>
      <c r="AB663" s="56" t="s">
        <v>3496</v>
      </c>
      <c r="AC663" s="56" t="s">
        <v>3496</v>
      </c>
      <c r="AF663" s="56">
        <v>2000000</v>
      </c>
      <c r="AP663" s="56">
        <v>2000000</v>
      </c>
      <c r="AQ663" s="56" t="s">
        <v>2697</v>
      </c>
      <c r="AR663" s="56" t="s">
        <v>3339</v>
      </c>
      <c r="AS663" s="56" t="s">
        <v>3340</v>
      </c>
      <c r="AT663" s="56">
        <v>8470530</v>
      </c>
    </row>
    <row r="664" spans="1:46" x14ac:dyDescent="0.35">
      <c r="A664" s="56" t="s">
        <v>955</v>
      </c>
      <c r="B664" s="56">
        <v>8470530</v>
      </c>
      <c r="C664" s="56" t="s">
        <v>325</v>
      </c>
      <c r="D664" s="56">
        <v>492200</v>
      </c>
      <c r="E664" s="56" t="s">
        <v>874</v>
      </c>
      <c r="F664" s="56" t="str">
        <f t="shared" si="10"/>
        <v>847.8470530.1.492200.000000.847020.300180</v>
      </c>
      <c r="G664" s="56" t="s">
        <v>336</v>
      </c>
      <c r="H664" s="56">
        <v>847020</v>
      </c>
      <c r="I664" s="56" t="s">
        <v>863</v>
      </c>
      <c r="J664" s="56">
        <v>300180</v>
      </c>
      <c r="N664" s="56" t="s">
        <v>2000</v>
      </c>
      <c r="O664" s="56">
        <v>1</v>
      </c>
      <c r="R664" s="56" t="s">
        <v>3497</v>
      </c>
      <c r="S664" s="56">
        <v>1</v>
      </c>
      <c r="T664" s="56">
        <v>500000</v>
      </c>
      <c r="U664" s="56">
        <v>500000</v>
      </c>
      <c r="V664" s="56" t="s">
        <v>2002</v>
      </c>
      <c r="W664" s="56" t="s">
        <v>2122</v>
      </c>
      <c r="X664" s="56">
        <v>450000</v>
      </c>
      <c r="Y664" s="56">
        <v>400000</v>
      </c>
      <c r="Z664" s="56">
        <v>350000</v>
      </c>
      <c r="AA664" s="56" t="s">
        <v>3498</v>
      </c>
      <c r="AB664" s="56" t="s">
        <v>3498</v>
      </c>
      <c r="AC664" s="56" t="s">
        <v>3498</v>
      </c>
      <c r="AF664" s="56">
        <v>500000</v>
      </c>
      <c r="AP664" s="56">
        <v>500000</v>
      </c>
      <c r="AQ664" s="56" t="s">
        <v>2697</v>
      </c>
      <c r="AR664" s="56" t="s">
        <v>3339</v>
      </c>
      <c r="AS664" s="56" t="s">
        <v>3340</v>
      </c>
      <c r="AT664" s="56">
        <v>8470530</v>
      </c>
    </row>
    <row r="665" spans="1:46" x14ac:dyDescent="0.35">
      <c r="A665" s="56" t="s">
        <v>955</v>
      </c>
      <c r="B665" s="56">
        <v>8470530</v>
      </c>
      <c r="C665" s="56" t="s">
        <v>325</v>
      </c>
      <c r="D665" s="56">
        <v>492200</v>
      </c>
      <c r="E665" s="56" t="s">
        <v>874</v>
      </c>
      <c r="F665" s="56" t="str">
        <f t="shared" si="10"/>
        <v>847.8470530.1.492200.000000.847020.300180</v>
      </c>
      <c r="G665" s="56" t="s">
        <v>336</v>
      </c>
      <c r="H665" s="56">
        <v>847020</v>
      </c>
      <c r="I665" s="56" t="s">
        <v>863</v>
      </c>
      <c r="J665" s="56">
        <v>300180</v>
      </c>
      <c r="N665" s="56" t="s">
        <v>2000</v>
      </c>
      <c r="O665" s="56">
        <v>1</v>
      </c>
      <c r="R665" s="56" t="s">
        <v>3499</v>
      </c>
      <c r="S665" s="56">
        <v>1</v>
      </c>
      <c r="T665" s="56">
        <v>300000</v>
      </c>
      <c r="U665" s="56">
        <v>300000</v>
      </c>
      <c r="V665" s="56" t="s">
        <v>2002</v>
      </c>
      <c r="W665" s="56" t="s">
        <v>2122</v>
      </c>
      <c r="X665" s="56">
        <v>270000</v>
      </c>
      <c r="Y665" s="56">
        <v>240000</v>
      </c>
      <c r="Z665" s="56">
        <v>210000</v>
      </c>
      <c r="AF665" s="56">
        <v>300000</v>
      </c>
      <c r="AP665" s="56">
        <v>300000</v>
      </c>
      <c r="AQ665" s="56" t="s">
        <v>2697</v>
      </c>
      <c r="AR665" s="56" t="s">
        <v>3339</v>
      </c>
      <c r="AS665" s="56" t="s">
        <v>3340</v>
      </c>
      <c r="AT665" s="56">
        <v>8470530</v>
      </c>
    </row>
    <row r="666" spans="1:46" x14ac:dyDescent="0.35">
      <c r="A666" s="56" t="s">
        <v>955</v>
      </c>
      <c r="B666" s="56">
        <v>8470530</v>
      </c>
      <c r="C666" s="56" t="s">
        <v>325</v>
      </c>
      <c r="D666" s="56">
        <v>492200</v>
      </c>
      <c r="E666" s="56" t="s">
        <v>874</v>
      </c>
      <c r="F666" s="56" t="str">
        <f t="shared" si="10"/>
        <v>847.8470530.1.492200.000000.847020.300180</v>
      </c>
      <c r="G666" s="56" t="s">
        <v>336</v>
      </c>
      <c r="H666" s="56">
        <v>847020</v>
      </c>
      <c r="I666" s="56" t="s">
        <v>863</v>
      </c>
      <c r="J666" s="56">
        <v>300180</v>
      </c>
      <c r="N666" s="56" t="s">
        <v>2000</v>
      </c>
      <c r="O666" s="56">
        <v>1</v>
      </c>
      <c r="R666" s="56" t="s">
        <v>3500</v>
      </c>
      <c r="S666" s="56">
        <v>1</v>
      </c>
      <c r="T666" s="56">
        <v>8800000</v>
      </c>
      <c r="U666" s="56">
        <v>8800000</v>
      </c>
      <c r="V666" s="56" t="s">
        <v>2002</v>
      </c>
      <c r="W666" s="56" t="s">
        <v>2122</v>
      </c>
      <c r="X666" s="56">
        <v>7920000</v>
      </c>
      <c r="Y666" s="56">
        <v>7040000</v>
      </c>
      <c r="Z666" s="56">
        <v>6160000</v>
      </c>
      <c r="AA666" s="56" t="s">
        <v>3501</v>
      </c>
      <c r="AB666" s="56" t="s">
        <v>3501</v>
      </c>
      <c r="AC666" s="56" t="s">
        <v>3501</v>
      </c>
      <c r="AF666" s="56">
        <v>8800000</v>
      </c>
      <c r="AP666" s="56">
        <v>8800000</v>
      </c>
      <c r="AQ666" s="56" t="s">
        <v>2697</v>
      </c>
      <c r="AR666" s="56" t="s">
        <v>3339</v>
      </c>
      <c r="AS666" s="56" t="s">
        <v>3340</v>
      </c>
      <c r="AT666" s="56">
        <v>8470530</v>
      </c>
    </row>
    <row r="667" spans="1:46" x14ac:dyDescent="0.35">
      <c r="A667" s="56" t="s">
        <v>955</v>
      </c>
      <c r="B667" s="56">
        <v>8470530</v>
      </c>
      <c r="C667" s="56" t="s">
        <v>325</v>
      </c>
      <c r="D667" s="56">
        <v>492200</v>
      </c>
      <c r="E667" s="56" t="s">
        <v>874</v>
      </c>
      <c r="F667" s="56" t="str">
        <f t="shared" si="10"/>
        <v>847.8470530.1.492200.000000.847020.300180</v>
      </c>
      <c r="G667" s="56" t="s">
        <v>336</v>
      </c>
      <c r="H667" s="56">
        <v>847020</v>
      </c>
      <c r="I667" s="56" t="s">
        <v>863</v>
      </c>
      <c r="J667" s="56">
        <v>300180</v>
      </c>
      <c r="N667" s="56" t="s">
        <v>2000</v>
      </c>
      <c r="O667" s="56">
        <v>1</v>
      </c>
      <c r="R667" s="56" t="s">
        <v>3502</v>
      </c>
      <c r="S667" s="56">
        <v>1</v>
      </c>
      <c r="T667" s="56">
        <v>6700000</v>
      </c>
      <c r="U667" s="56">
        <v>6700000</v>
      </c>
      <c r="V667" s="56" t="s">
        <v>2002</v>
      </c>
      <c r="W667" s="56" t="s">
        <v>2122</v>
      </c>
      <c r="X667" s="56">
        <v>6030000</v>
      </c>
      <c r="Y667" s="56">
        <v>5360000</v>
      </c>
      <c r="Z667" s="56">
        <v>4690000</v>
      </c>
      <c r="AA667" s="56" t="s">
        <v>3370</v>
      </c>
      <c r="AB667" s="56" t="s">
        <v>3370</v>
      </c>
      <c r="AC667" s="56" t="s">
        <v>3370</v>
      </c>
      <c r="AF667" s="56">
        <v>6700000</v>
      </c>
      <c r="AP667" s="56">
        <v>6700000</v>
      </c>
      <c r="AQ667" s="56" t="s">
        <v>2697</v>
      </c>
      <c r="AR667" s="56" t="s">
        <v>3339</v>
      </c>
      <c r="AS667" s="56" t="s">
        <v>3340</v>
      </c>
      <c r="AT667" s="56">
        <v>8470530</v>
      </c>
    </row>
    <row r="668" spans="1:46" x14ac:dyDescent="0.35">
      <c r="A668" s="56" t="s">
        <v>955</v>
      </c>
      <c r="B668" s="56">
        <v>8470530</v>
      </c>
      <c r="C668" s="56" t="s">
        <v>325</v>
      </c>
      <c r="D668" s="56">
        <v>492200</v>
      </c>
      <c r="E668" s="56" t="s">
        <v>874</v>
      </c>
      <c r="F668" s="56" t="str">
        <f t="shared" si="10"/>
        <v>847.8470530.1.492200.000000.847020.300180</v>
      </c>
      <c r="G668" s="56" t="s">
        <v>336</v>
      </c>
      <c r="H668" s="56">
        <v>847020</v>
      </c>
      <c r="I668" s="56" t="s">
        <v>863</v>
      </c>
      <c r="J668" s="56">
        <v>300180</v>
      </c>
      <c r="N668" s="56" t="s">
        <v>2000</v>
      </c>
      <c r="O668" s="56">
        <v>1</v>
      </c>
      <c r="R668" s="56" t="s">
        <v>3503</v>
      </c>
      <c r="S668" s="56">
        <v>1</v>
      </c>
      <c r="U668" s="56">
        <v>0</v>
      </c>
      <c r="V668" s="56" t="s">
        <v>2002</v>
      </c>
      <c r="W668" s="56" t="s">
        <v>2122</v>
      </c>
      <c r="X668" s="56">
        <v>0</v>
      </c>
      <c r="Y668" s="56">
        <v>0</v>
      </c>
      <c r="Z668" s="56">
        <v>0</v>
      </c>
      <c r="AA668" s="56" t="s">
        <v>3504</v>
      </c>
      <c r="AB668" s="56" t="s">
        <v>3504</v>
      </c>
      <c r="AC668" s="56" t="s">
        <v>3504</v>
      </c>
      <c r="AF668" s="56">
        <v>0</v>
      </c>
      <c r="AP668" s="56">
        <v>0</v>
      </c>
      <c r="AQ668" s="56" t="s">
        <v>2697</v>
      </c>
      <c r="AR668" s="56" t="s">
        <v>3339</v>
      </c>
      <c r="AS668" s="56" t="s">
        <v>3340</v>
      </c>
      <c r="AT668" s="56">
        <v>8470530</v>
      </c>
    </row>
    <row r="669" spans="1:46" x14ac:dyDescent="0.35">
      <c r="A669" s="56" t="s">
        <v>955</v>
      </c>
      <c r="B669" s="56">
        <v>8470530</v>
      </c>
      <c r="C669" s="56" t="s">
        <v>325</v>
      </c>
      <c r="D669" s="56">
        <v>492200</v>
      </c>
      <c r="E669" s="56" t="s">
        <v>874</v>
      </c>
      <c r="F669" s="56" t="str">
        <f t="shared" si="10"/>
        <v>847.8470530.1.492200.000000.847020.300180</v>
      </c>
      <c r="G669" s="56" t="s">
        <v>336</v>
      </c>
      <c r="H669" s="56">
        <v>847020</v>
      </c>
      <c r="I669" s="56" t="s">
        <v>863</v>
      </c>
      <c r="J669" s="56">
        <v>300180</v>
      </c>
      <c r="N669" s="56" t="s">
        <v>2000</v>
      </c>
      <c r="O669" s="56">
        <v>1</v>
      </c>
      <c r="R669" s="56" t="s">
        <v>3505</v>
      </c>
      <c r="S669" s="56">
        <v>1</v>
      </c>
      <c r="T669" s="56">
        <v>500000</v>
      </c>
      <c r="U669" s="56">
        <v>500000</v>
      </c>
      <c r="V669" s="56" t="s">
        <v>2002</v>
      </c>
      <c r="W669" s="56" t="s">
        <v>2122</v>
      </c>
      <c r="X669" s="56">
        <v>450000</v>
      </c>
      <c r="Y669" s="56">
        <v>400000</v>
      </c>
      <c r="Z669" s="56">
        <v>350000</v>
      </c>
      <c r="AA669" s="56" t="s">
        <v>3506</v>
      </c>
      <c r="AB669" s="56" t="s">
        <v>3506</v>
      </c>
      <c r="AC669" s="56" t="s">
        <v>3506</v>
      </c>
      <c r="AF669" s="56">
        <v>500000</v>
      </c>
      <c r="AP669" s="56">
        <v>500000</v>
      </c>
      <c r="AQ669" s="56" t="s">
        <v>2697</v>
      </c>
      <c r="AR669" s="56" t="s">
        <v>3339</v>
      </c>
      <c r="AS669" s="56" t="s">
        <v>3340</v>
      </c>
      <c r="AT669" s="56">
        <v>8470530</v>
      </c>
    </row>
    <row r="670" spans="1:46" x14ac:dyDescent="0.35">
      <c r="A670" s="56" t="s">
        <v>955</v>
      </c>
      <c r="B670" s="56">
        <v>8470530</v>
      </c>
      <c r="C670" s="56" t="s">
        <v>325</v>
      </c>
      <c r="D670" s="56">
        <v>492200</v>
      </c>
      <c r="E670" s="56" t="s">
        <v>874</v>
      </c>
      <c r="F670" s="56" t="str">
        <f t="shared" si="10"/>
        <v>847.8470530.1.492200.000000.847020.300180</v>
      </c>
      <c r="G670" s="56" t="s">
        <v>336</v>
      </c>
      <c r="H670" s="56">
        <v>847020</v>
      </c>
      <c r="I670" s="56" t="s">
        <v>863</v>
      </c>
      <c r="J670" s="56">
        <v>300180</v>
      </c>
      <c r="N670" s="56" t="s">
        <v>2000</v>
      </c>
      <c r="O670" s="56">
        <v>1</v>
      </c>
      <c r="R670" s="56" t="s">
        <v>3507</v>
      </c>
      <c r="S670" s="56">
        <v>1</v>
      </c>
      <c r="T670" s="56">
        <v>3250000</v>
      </c>
      <c r="U670" s="56">
        <v>3250000</v>
      </c>
      <c r="V670" s="56" t="s">
        <v>2002</v>
      </c>
      <c r="W670" s="56" t="s">
        <v>2122</v>
      </c>
      <c r="X670" s="56">
        <v>2925000</v>
      </c>
      <c r="Y670" s="56">
        <v>2600000</v>
      </c>
      <c r="Z670" s="56">
        <v>2275000</v>
      </c>
      <c r="AA670" s="56" t="s">
        <v>3506</v>
      </c>
      <c r="AB670" s="56" t="s">
        <v>3506</v>
      </c>
      <c r="AC670" s="56" t="s">
        <v>3506</v>
      </c>
      <c r="AF670" s="56">
        <v>3250000</v>
      </c>
      <c r="AP670" s="56">
        <v>3250000</v>
      </c>
      <c r="AQ670" s="56" t="s">
        <v>2697</v>
      </c>
      <c r="AR670" s="56" t="s">
        <v>3339</v>
      </c>
      <c r="AS670" s="56" t="s">
        <v>3340</v>
      </c>
      <c r="AT670" s="56">
        <v>8470530</v>
      </c>
    </row>
    <row r="671" spans="1:46" x14ac:dyDescent="0.35">
      <c r="A671" s="56" t="s">
        <v>955</v>
      </c>
      <c r="B671" s="56">
        <v>8470530</v>
      </c>
      <c r="C671" s="56" t="s">
        <v>325</v>
      </c>
      <c r="D671" s="56">
        <v>492200</v>
      </c>
      <c r="E671" s="56" t="s">
        <v>874</v>
      </c>
      <c r="F671" s="56" t="str">
        <f t="shared" si="10"/>
        <v>847.8470530.1.492200.000000.847020.300180</v>
      </c>
      <c r="G671" s="56" t="s">
        <v>336</v>
      </c>
      <c r="H671" s="56">
        <v>847020</v>
      </c>
      <c r="I671" s="56" t="s">
        <v>863</v>
      </c>
      <c r="J671" s="56">
        <v>300180</v>
      </c>
      <c r="N671" s="56" t="s">
        <v>2000</v>
      </c>
      <c r="O671" s="56">
        <v>1</v>
      </c>
      <c r="R671" s="56" t="s">
        <v>3508</v>
      </c>
      <c r="S671" s="56">
        <v>1</v>
      </c>
      <c r="T671" s="56">
        <v>1000000</v>
      </c>
      <c r="U671" s="56">
        <v>1000000</v>
      </c>
      <c r="V671" s="56" t="s">
        <v>2002</v>
      </c>
      <c r="W671" s="56" t="s">
        <v>2122</v>
      </c>
      <c r="X671" s="56">
        <v>900000</v>
      </c>
      <c r="Y671" s="56">
        <v>800000</v>
      </c>
      <c r="Z671" s="56">
        <v>700000</v>
      </c>
      <c r="AA671" s="56" t="s">
        <v>3509</v>
      </c>
      <c r="AB671" s="56" t="s">
        <v>3509</v>
      </c>
      <c r="AC671" s="56" t="s">
        <v>3509</v>
      </c>
      <c r="AF671" s="56">
        <v>1000000</v>
      </c>
      <c r="AP671" s="56">
        <v>1000000</v>
      </c>
      <c r="AQ671" s="56" t="s">
        <v>2697</v>
      </c>
      <c r="AR671" s="56" t="s">
        <v>3339</v>
      </c>
      <c r="AS671" s="56" t="s">
        <v>3340</v>
      </c>
      <c r="AT671" s="56">
        <v>8470530</v>
      </c>
    </row>
    <row r="672" spans="1:46" x14ac:dyDescent="0.35">
      <c r="A672" s="56" t="s">
        <v>955</v>
      </c>
      <c r="B672" s="56">
        <v>8470530</v>
      </c>
      <c r="C672" s="56" t="s">
        <v>325</v>
      </c>
      <c r="D672" s="56">
        <v>492200</v>
      </c>
      <c r="E672" s="56" t="s">
        <v>874</v>
      </c>
      <c r="F672" s="56" t="str">
        <f t="shared" si="10"/>
        <v>847.8470530.1.492200.000000.847020.300180</v>
      </c>
      <c r="G672" s="56" t="s">
        <v>336</v>
      </c>
      <c r="H672" s="56">
        <v>847020</v>
      </c>
      <c r="I672" s="56" t="s">
        <v>863</v>
      </c>
      <c r="J672" s="56">
        <v>300180</v>
      </c>
      <c r="N672" s="56" t="s">
        <v>2000</v>
      </c>
      <c r="O672" s="56">
        <v>1</v>
      </c>
      <c r="R672" s="56" t="s">
        <v>3510</v>
      </c>
      <c r="S672" s="56">
        <v>1</v>
      </c>
      <c r="T672" s="56">
        <v>1500000</v>
      </c>
      <c r="U672" s="56">
        <v>1500000</v>
      </c>
      <c r="V672" s="56" t="s">
        <v>2002</v>
      </c>
      <c r="W672" s="56" t="s">
        <v>2122</v>
      </c>
      <c r="X672" s="56">
        <v>1350000</v>
      </c>
      <c r="Y672" s="56">
        <v>1200000</v>
      </c>
      <c r="Z672" s="56">
        <v>1050000</v>
      </c>
      <c r="AA672" s="56" t="s">
        <v>3511</v>
      </c>
      <c r="AB672" s="56" t="s">
        <v>3511</v>
      </c>
      <c r="AC672" s="56" t="s">
        <v>3511</v>
      </c>
      <c r="AF672" s="56">
        <v>1500000</v>
      </c>
      <c r="AP672" s="56">
        <v>1500000</v>
      </c>
      <c r="AQ672" s="56" t="s">
        <v>2697</v>
      </c>
      <c r="AR672" s="56" t="s">
        <v>3339</v>
      </c>
      <c r="AS672" s="56" t="s">
        <v>3340</v>
      </c>
      <c r="AT672" s="56">
        <v>8470530</v>
      </c>
    </row>
    <row r="673" spans="1:46" x14ac:dyDescent="0.35">
      <c r="A673" s="56" t="s">
        <v>955</v>
      </c>
      <c r="B673" s="56">
        <v>8470530</v>
      </c>
      <c r="C673" s="56" t="s">
        <v>325</v>
      </c>
      <c r="D673" s="56">
        <v>492200</v>
      </c>
      <c r="E673" s="56" t="s">
        <v>874</v>
      </c>
      <c r="F673" s="56" t="str">
        <f t="shared" si="10"/>
        <v>847.8470530.1.492200.000000.847020.300180</v>
      </c>
      <c r="G673" s="56" t="s">
        <v>336</v>
      </c>
      <c r="H673" s="56">
        <v>847020</v>
      </c>
      <c r="I673" s="56" t="s">
        <v>863</v>
      </c>
      <c r="J673" s="56">
        <v>300180</v>
      </c>
      <c r="N673" s="56" t="s">
        <v>2000</v>
      </c>
      <c r="O673" s="56">
        <v>1</v>
      </c>
      <c r="R673" s="56" t="s">
        <v>3512</v>
      </c>
      <c r="S673" s="56">
        <v>1</v>
      </c>
      <c r="T673" s="56">
        <v>100000</v>
      </c>
      <c r="U673" s="56">
        <v>100000</v>
      </c>
      <c r="V673" s="56" t="s">
        <v>2002</v>
      </c>
      <c r="W673" s="56" t="s">
        <v>2122</v>
      </c>
      <c r="X673" s="56">
        <v>90000</v>
      </c>
      <c r="Y673" s="56">
        <v>80000</v>
      </c>
      <c r="Z673" s="56">
        <v>70000</v>
      </c>
      <c r="AA673" s="56" t="s">
        <v>3342</v>
      </c>
      <c r="AB673" s="56" t="s">
        <v>3342</v>
      </c>
      <c r="AC673" s="56" t="s">
        <v>3342</v>
      </c>
      <c r="AF673" s="56">
        <v>100000</v>
      </c>
      <c r="AP673" s="56">
        <v>100000</v>
      </c>
      <c r="AQ673" s="56" t="s">
        <v>2697</v>
      </c>
      <c r="AR673" s="56" t="s">
        <v>3339</v>
      </c>
      <c r="AS673" s="56" t="s">
        <v>3340</v>
      </c>
      <c r="AT673" s="56">
        <v>8470530</v>
      </c>
    </row>
    <row r="674" spans="1:46" x14ac:dyDescent="0.35">
      <c r="A674" s="56" t="s">
        <v>955</v>
      </c>
      <c r="B674" s="56">
        <v>8470530</v>
      </c>
      <c r="C674" s="56" t="s">
        <v>325</v>
      </c>
      <c r="D674" s="56">
        <v>492200</v>
      </c>
      <c r="E674" s="56" t="s">
        <v>874</v>
      </c>
      <c r="F674" s="56" t="str">
        <f t="shared" si="10"/>
        <v>847.8470530.1.492200.000000.847020.300180</v>
      </c>
      <c r="G674" s="56" t="s">
        <v>336</v>
      </c>
      <c r="H674" s="56">
        <v>847020</v>
      </c>
      <c r="I674" s="56" t="s">
        <v>863</v>
      </c>
      <c r="J674" s="56">
        <v>300180</v>
      </c>
      <c r="N674" s="56" t="s">
        <v>2000</v>
      </c>
      <c r="O674" s="56">
        <v>1</v>
      </c>
      <c r="R674" s="56" t="s">
        <v>3513</v>
      </c>
      <c r="S674" s="56">
        <v>1</v>
      </c>
      <c r="T674" s="56">
        <v>90000</v>
      </c>
      <c r="U674" s="56">
        <v>90000</v>
      </c>
      <c r="V674" s="56" t="s">
        <v>2002</v>
      </c>
      <c r="W674" s="56" t="s">
        <v>2122</v>
      </c>
      <c r="X674" s="56">
        <v>81000</v>
      </c>
      <c r="Y674" s="56">
        <v>72000</v>
      </c>
      <c r="Z674" s="56">
        <v>62999.999999999993</v>
      </c>
      <c r="AA674" s="56" t="s">
        <v>3342</v>
      </c>
      <c r="AB674" s="56" t="s">
        <v>3342</v>
      </c>
      <c r="AC674" s="56" t="s">
        <v>3342</v>
      </c>
      <c r="AF674" s="56">
        <v>90000</v>
      </c>
      <c r="AP674" s="56">
        <v>90000</v>
      </c>
      <c r="AQ674" s="56" t="s">
        <v>2697</v>
      </c>
      <c r="AR674" s="56" t="s">
        <v>3339</v>
      </c>
      <c r="AS674" s="56" t="s">
        <v>3340</v>
      </c>
      <c r="AT674" s="56">
        <v>8470530</v>
      </c>
    </row>
    <row r="675" spans="1:46" x14ac:dyDescent="0.35">
      <c r="A675" s="56" t="s">
        <v>955</v>
      </c>
      <c r="B675" s="56">
        <v>8470530</v>
      </c>
      <c r="C675" s="56" t="s">
        <v>325</v>
      </c>
      <c r="D675" s="56">
        <v>492200</v>
      </c>
      <c r="E675" s="56" t="s">
        <v>874</v>
      </c>
      <c r="F675" s="56" t="str">
        <f t="shared" si="10"/>
        <v>847.8470530.1.492200.000000.847020.300180</v>
      </c>
      <c r="G675" s="56" t="s">
        <v>336</v>
      </c>
      <c r="H675" s="56">
        <v>847020</v>
      </c>
      <c r="I675" s="56" t="s">
        <v>863</v>
      </c>
      <c r="J675" s="56">
        <v>300180</v>
      </c>
      <c r="N675" s="56" t="s">
        <v>2000</v>
      </c>
      <c r="O675" s="56">
        <v>1</v>
      </c>
      <c r="R675" s="56" t="s">
        <v>3514</v>
      </c>
      <c r="S675" s="56">
        <v>1</v>
      </c>
      <c r="T675" s="56">
        <v>980000</v>
      </c>
      <c r="U675" s="56">
        <v>980000</v>
      </c>
      <c r="V675" s="56" t="s">
        <v>2002</v>
      </c>
      <c r="W675" s="56" t="s">
        <v>2122</v>
      </c>
      <c r="X675" s="56">
        <v>882000</v>
      </c>
      <c r="Y675" s="56">
        <v>784000</v>
      </c>
      <c r="Z675" s="56">
        <v>686000</v>
      </c>
      <c r="AA675" s="56" t="s">
        <v>3342</v>
      </c>
      <c r="AB675" s="56" t="s">
        <v>3342</v>
      </c>
      <c r="AC675" s="56" t="s">
        <v>3342</v>
      </c>
      <c r="AF675" s="56">
        <v>980000</v>
      </c>
      <c r="AP675" s="56">
        <v>980000</v>
      </c>
      <c r="AQ675" s="56" t="s">
        <v>2697</v>
      </c>
      <c r="AR675" s="56" t="s">
        <v>3339</v>
      </c>
      <c r="AS675" s="56" t="s">
        <v>3340</v>
      </c>
      <c r="AT675" s="56">
        <v>8470530</v>
      </c>
    </row>
    <row r="676" spans="1:46" x14ac:dyDescent="0.35">
      <c r="A676" s="56" t="s">
        <v>955</v>
      </c>
      <c r="B676" s="56">
        <v>8470530</v>
      </c>
      <c r="C676" s="56" t="s">
        <v>325</v>
      </c>
      <c r="D676" s="56">
        <v>492200</v>
      </c>
      <c r="E676" s="56" t="s">
        <v>874</v>
      </c>
      <c r="F676" s="56" t="str">
        <f t="shared" si="10"/>
        <v>847.8470530.1.492200.000000.847020.300180</v>
      </c>
      <c r="G676" s="56" t="s">
        <v>336</v>
      </c>
      <c r="H676" s="56">
        <v>847020</v>
      </c>
      <c r="I676" s="56" t="s">
        <v>863</v>
      </c>
      <c r="J676" s="56">
        <v>300180</v>
      </c>
      <c r="N676" s="56" t="s">
        <v>2000</v>
      </c>
      <c r="O676" s="56">
        <v>1</v>
      </c>
      <c r="R676" s="56" t="s">
        <v>3515</v>
      </c>
      <c r="S676" s="56">
        <v>1</v>
      </c>
      <c r="T676" s="56">
        <v>27000</v>
      </c>
      <c r="U676" s="56">
        <v>27000</v>
      </c>
      <c r="V676" s="56" t="s">
        <v>2002</v>
      </c>
      <c r="W676" s="56" t="s">
        <v>2122</v>
      </c>
      <c r="X676" s="56">
        <v>24300</v>
      </c>
      <c r="Y676" s="56">
        <v>21600</v>
      </c>
      <c r="Z676" s="56">
        <v>18900</v>
      </c>
      <c r="AA676" s="56" t="s">
        <v>3342</v>
      </c>
      <c r="AB676" s="56" t="s">
        <v>3342</v>
      </c>
      <c r="AC676" s="56" t="s">
        <v>3342</v>
      </c>
      <c r="AF676" s="56">
        <v>27000</v>
      </c>
      <c r="AP676" s="56">
        <v>27000</v>
      </c>
      <c r="AQ676" s="56" t="s">
        <v>2697</v>
      </c>
      <c r="AR676" s="56" t="s">
        <v>3339</v>
      </c>
      <c r="AS676" s="56" t="s">
        <v>3340</v>
      </c>
      <c r="AT676" s="56">
        <v>8470530</v>
      </c>
    </row>
    <row r="677" spans="1:46" x14ac:dyDescent="0.35">
      <c r="A677" s="56" t="s">
        <v>955</v>
      </c>
      <c r="B677" s="56">
        <v>8470530</v>
      </c>
      <c r="C677" s="56" t="s">
        <v>325</v>
      </c>
      <c r="D677" s="56">
        <v>492200</v>
      </c>
      <c r="E677" s="56" t="s">
        <v>874</v>
      </c>
      <c r="F677" s="56" t="str">
        <f t="shared" si="10"/>
        <v>847.8470530.1.492200.000000.847020.300180</v>
      </c>
      <c r="G677" s="56" t="s">
        <v>336</v>
      </c>
      <c r="H677" s="56">
        <v>847020</v>
      </c>
      <c r="I677" s="56" t="s">
        <v>863</v>
      </c>
      <c r="J677" s="56">
        <v>300180</v>
      </c>
      <c r="N677" s="56" t="s">
        <v>2000</v>
      </c>
      <c r="O677" s="56">
        <v>1</v>
      </c>
      <c r="R677" s="56" t="s">
        <v>3516</v>
      </c>
      <c r="S677" s="56">
        <v>1</v>
      </c>
      <c r="T677" s="56">
        <v>50000</v>
      </c>
      <c r="U677" s="56">
        <v>50000</v>
      </c>
      <c r="V677" s="56" t="s">
        <v>2002</v>
      </c>
      <c r="W677" s="56" t="s">
        <v>2122</v>
      </c>
      <c r="X677" s="56">
        <v>45000</v>
      </c>
      <c r="Y677" s="56">
        <v>40000</v>
      </c>
      <c r="Z677" s="56">
        <v>35000</v>
      </c>
      <c r="AA677" s="56" t="s">
        <v>3342</v>
      </c>
      <c r="AB677" s="56" t="s">
        <v>3342</v>
      </c>
      <c r="AC677" s="56" t="s">
        <v>3342</v>
      </c>
      <c r="AF677" s="56">
        <v>50000</v>
      </c>
      <c r="AP677" s="56">
        <v>50000</v>
      </c>
      <c r="AQ677" s="56" t="s">
        <v>2697</v>
      </c>
      <c r="AR677" s="56" t="s">
        <v>3339</v>
      </c>
      <c r="AS677" s="56" t="s">
        <v>3340</v>
      </c>
      <c r="AT677" s="56">
        <v>8470530</v>
      </c>
    </row>
    <row r="678" spans="1:46" x14ac:dyDescent="0.35">
      <c r="A678" s="56" t="s">
        <v>955</v>
      </c>
      <c r="B678" s="56">
        <v>8470530</v>
      </c>
      <c r="C678" s="56" t="s">
        <v>325</v>
      </c>
      <c r="D678" s="56">
        <v>492200</v>
      </c>
      <c r="E678" s="56" t="s">
        <v>874</v>
      </c>
      <c r="F678" s="56" t="str">
        <f t="shared" si="10"/>
        <v>847.8470530.1.492200.000000.847020.300180</v>
      </c>
      <c r="G678" s="56" t="s">
        <v>336</v>
      </c>
      <c r="H678" s="56">
        <v>847020</v>
      </c>
      <c r="I678" s="56" t="s">
        <v>863</v>
      </c>
      <c r="J678" s="56">
        <v>300180</v>
      </c>
      <c r="N678" s="56" t="s">
        <v>2000</v>
      </c>
      <c r="O678" s="56">
        <v>1</v>
      </c>
      <c r="R678" s="56" t="s">
        <v>3517</v>
      </c>
      <c r="S678" s="56">
        <v>1</v>
      </c>
      <c r="T678" s="56">
        <v>10000</v>
      </c>
      <c r="U678" s="56">
        <v>10000</v>
      </c>
      <c r="V678" s="56" t="s">
        <v>2002</v>
      </c>
      <c r="W678" s="56" t="s">
        <v>2122</v>
      </c>
      <c r="X678" s="56">
        <v>9000</v>
      </c>
      <c r="Y678" s="56">
        <v>8000</v>
      </c>
      <c r="Z678" s="56">
        <v>7000</v>
      </c>
      <c r="AA678" s="56" t="s">
        <v>3342</v>
      </c>
      <c r="AB678" s="56" t="s">
        <v>3342</v>
      </c>
      <c r="AC678" s="56" t="s">
        <v>3342</v>
      </c>
      <c r="AF678" s="56">
        <v>10000</v>
      </c>
      <c r="AP678" s="56">
        <v>10000</v>
      </c>
      <c r="AQ678" s="56" t="s">
        <v>2697</v>
      </c>
      <c r="AR678" s="56" t="s">
        <v>3339</v>
      </c>
      <c r="AS678" s="56" t="s">
        <v>3340</v>
      </c>
      <c r="AT678" s="56">
        <v>8470530</v>
      </c>
    </row>
    <row r="679" spans="1:46" x14ac:dyDescent="0.35">
      <c r="A679" s="56" t="s">
        <v>955</v>
      </c>
      <c r="B679" s="56">
        <v>8470530</v>
      </c>
      <c r="C679" s="56" t="s">
        <v>325</v>
      </c>
      <c r="D679" s="56">
        <v>492200</v>
      </c>
      <c r="E679" s="56" t="s">
        <v>874</v>
      </c>
      <c r="F679" s="56" t="str">
        <f t="shared" si="10"/>
        <v>847.8470530.1.492200.000000.847020.300180</v>
      </c>
      <c r="G679" s="56" t="s">
        <v>336</v>
      </c>
      <c r="H679" s="56">
        <v>847020</v>
      </c>
      <c r="I679" s="56" t="s">
        <v>863</v>
      </c>
      <c r="J679" s="56">
        <v>300180</v>
      </c>
      <c r="N679" s="56" t="s">
        <v>2000</v>
      </c>
      <c r="O679" s="56">
        <v>1</v>
      </c>
      <c r="R679" s="56" t="s">
        <v>3518</v>
      </c>
      <c r="S679" s="56">
        <v>1</v>
      </c>
      <c r="T679" s="56">
        <v>70000</v>
      </c>
      <c r="U679" s="56">
        <v>70000</v>
      </c>
      <c r="V679" s="56" t="s">
        <v>2002</v>
      </c>
      <c r="W679" s="56" t="s">
        <v>2122</v>
      </c>
      <c r="X679" s="56">
        <v>63000</v>
      </c>
      <c r="Y679" s="56">
        <v>56000</v>
      </c>
      <c r="Z679" s="56">
        <v>49000</v>
      </c>
      <c r="AA679" s="56" t="s">
        <v>3342</v>
      </c>
      <c r="AB679" s="56" t="s">
        <v>3342</v>
      </c>
      <c r="AC679" s="56" t="s">
        <v>3342</v>
      </c>
      <c r="AF679" s="56">
        <v>70000</v>
      </c>
      <c r="AP679" s="56">
        <v>70000</v>
      </c>
      <c r="AQ679" s="56" t="s">
        <v>2697</v>
      </c>
      <c r="AR679" s="56" t="s">
        <v>3339</v>
      </c>
      <c r="AS679" s="56" t="s">
        <v>3340</v>
      </c>
      <c r="AT679" s="56">
        <v>8470530</v>
      </c>
    </row>
    <row r="680" spans="1:46" x14ac:dyDescent="0.35">
      <c r="A680" s="56" t="s">
        <v>955</v>
      </c>
      <c r="B680" s="56">
        <v>8470530</v>
      </c>
      <c r="C680" s="56" t="s">
        <v>325</v>
      </c>
      <c r="D680" s="56">
        <v>492200</v>
      </c>
      <c r="E680" s="56" t="s">
        <v>874</v>
      </c>
      <c r="F680" s="56" t="str">
        <f t="shared" si="10"/>
        <v>847.8470530.1.492200.000000.847020.300180</v>
      </c>
      <c r="G680" s="56" t="s">
        <v>336</v>
      </c>
      <c r="H680" s="56">
        <v>847020</v>
      </c>
      <c r="I680" s="56" t="s">
        <v>863</v>
      </c>
      <c r="J680" s="56">
        <v>300180</v>
      </c>
      <c r="N680" s="56" t="s">
        <v>2000</v>
      </c>
      <c r="O680" s="56">
        <v>1</v>
      </c>
      <c r="R680" s="56" t="s">
        <v>3519</v>
      </c>
      <c r="S680" s="56">
        <v>1</v>
      </c>
      <c r="T680" s="56">
        <v>90000</v>
      </c>
      <c r="U680" s="56">
        <v>90000</v>
      </c>
      <c r="V680" s="56" t="s">
        <v>2002</v>
      </c>
      <c r="W680" s="56" t="s">
        <v>2122</v>
      </c>
      <c r="X680" s="56">
        <v>81000</v>
      </c>
      <c r="Y680" s="56">
        <v>72000</v>
      </c>
      <c r="Z680" s="56">
        <v>62999.999999999993</v>
      </c>
      <c r="AA680" s="56" t="s">
        <v>3342</v>
      </c>
      <c r="AB680" s="56" t="s">
        <v>3342</v>
      </c>
      <c r="AC680" s="56" t="s">
        <v>3342</v>
      </c>
      <c r="AF680" s="56">
        <v>90000</v>
      </c>
      <c r="AP680" s="56">
        <v>90000</v>
      </c>
      <c r="AQ680" s="56" t="s">
        <v>2697</v>
      </c>
      <c r="AR680" s="56" t="s">
        <v>3339</v>
      </c>
      <c r="AS680" s="56" t="s">
        <v>3340</v>
      </c>
      <c r="AT680" s="56">
        <v>8470530</v>
      </c>
    </row>
    <row r="681" spans="1:46" x14ac:dyDescent="0.35">
      <c r="A681" s="56" t="s">
        <v>955</v>
      </c>
      <c r="B681" s="56">
        <v>8470530</v>
      </c>
      <c r="C681" s="56" t="s">
        <v>325</v>
      </c>
      <c r="D681" s="56">
        <v>492200</v>
      </c>
      <c r="E681" s="56" t="s">
        <v>874</v>
      </c>
      <c r="F681" s="56" t="str">
        <f t="shared" si="10"/>
        <v>847.8470530.1.492200.000000.847020.300180</v>
      </c>
      <c r="G681" s="56" t="s">
        <v>336</v>
      </c>
      <c r="H681" s="56">
        <v>847020</v>
      </c>
      <c r="I681" s="56" t="s">
        <v>863</v>
      </c>
      <c r="J681" s="56">
        <v>300180</v>
      </c>
      <c r="N681" s="56" t="s">
        <v>2000</v>
      </c>
      <c r="O681" s="56">
        <v>1</v>
      </c>
      <c r="R681" s="56" t="s">
        <v>3520</v>
      </c>
      <c r="S681" s="56">
        <v>1</v>
      </c>
      <c r="T681" s="56">
        <v>4000</v>
      </c>
      <c r="U681" s="56">
        <v>4000</v>
      </c>
      <c r="V681" s="56" t="s">
        <v>2002</v>
      </c>
      <c r="W681" s="56" t="s">
        <v>2122</v>
      </c>
      <c r="X681" s="56">
        <v>3600</v>
      </c>
      <c r="Y681" s="56">
        <v>3200</v>
      </c>
      <c r="Z681" s="56">
        <v>2800</v>
      </c>
      <c r="AA681" s="56" t="s">
        <v>3342</v>
      </c>
      <c r="AB681" s="56" t="s">
        <v>3342</v>
      </c>
      <c r="AC681" s="56" t="s">
        <v>3342</v>
      </c>
      <c r="AF681" s="56">
        <v>4000</v>
      </c>
      <c r="AP681" s="56">
        <v>4000</v>
      </c>
      <c r="AQ681" s="56" t="s">
        <v>2697</v>
      </c>
      <c r="AR681" s="56" t="s">
        <v>3339</v>
      </c>
      <c r="AS681" s="56" t="s">
        <v>3340</v>
      </c>
      <c r="AT681" s="56">
        <v>8470530</v>
      </c>
    </row>
    <row r="682" spans="1:46" x14ac:dyDescent="0.35">
      <c r="A682" s="56" t="s">
        <v>955</v>
      </c>
      <c r="B682" s="56">
        <v>8470530</v>
      </c>
      <c r="C682" s="56" t="s">
        <v>325</v>
      </c>
      <c r="D682" s="56">
        <v>492200</v>
      </c>
      <c r="E682" s="56" t="s">
        <v>874</v>
      </c>
      <c r="F682" s="56" t="str">
        <f t="shared" si="10"/>
        <v>847.8470530.1.492200.000000.847020.300180</v>
      </c>
      <c r="G682" s="56" t="s">
        <v>336</v>
      </c>
      <c r="H682" s="56">
        <v>847020</v>
      </c>
      <c r="I682" s="56" t="s">
        <v>863</v>
      </c>
      <c r="J682" s="56">
        <v>300180</v>
      </c>
      <c r="N682" s="56" t="s">
        <v>2000</v>
      </c>
      <c r="O682" s="56">
        <v>1</v>
      </c>
      <c r="R682" s="56" t="s">
        <v>3521</v>
      </c>
      <c r="S682" s="56">
        <v>1</v>
      </c>
      <c r="T682" s="56">
        <v>12000</v>
      </c>
      <c r="U682" s="56">
        <v>12000</v>
      </c>
      <c r="V682" s="56" t="s">
        <v>2002</v>
      </c>
      <c r="W682" s="56" t="s">
        <v>2122</v>
      </c>
      <c r="X682" s="56">
        <v>10800</v>
      </c>
      <c r="Y682" s="56">
        <v>9600</v>
      </c>
      <c r="Z682" s="56">
        <v>8400</v>
      </c>
      <c r="AA682" s="56" t="s">
        <v>3342</v>
      </c>
      <c r="AB682" s="56" t="s">
        <v>3342</v>
      </c>
      <c r="AC682" s="56" t="s">
        <v>3342</v>
      </c>
      <c r="AF682" s="56">
        <v>12000</v>
      </c>
      <c r="AP682" s="56">
        <v>12000</v>
      </c>
      <c r="AQ682" s="56" t="s">
        <v>2697</v>
      </c>
      <c r="AR682" s="56" t="s">
        <v>3339</v>
      </c>
      <c r="AS682" s="56" t="s">
        <v>3340</v>
      </c>
      <c r="AT682" s="56">
        <v>8470530</v>
      </c>
    </row>
    <row r="683" spans="1:46" x14ac:dyDescent="0.35">
      <c r="A683" s="56" t="s">
        <v>955</v>
      </c>
      <c r="B683" s="56">
        <v>8470530</v>
      </c>
      <c r="C683" s="56" t="s">
        <v>325</v>
      </c>
      <c r="D683" s="56">
        <v>492200</v>
      </c>
      <c r="E683" s="56" t="s">
        <v>874</v>
      </c>
      <c r="F683" s="56" t="str">
        <f t="shared" si="10"/>
        <v>847.8470530.1.492200.000000.847020.300180</v>
      </c>
      <c r="G683" s="56" t="s">
        <v>336</v>
      </c>
      <c r="H683" s="56">
        <v>847020</v>
      </c>
      <c r="I683" s="56" t="s">
        <v>863</v>
      </c>
      <c r="J683" s="56">
        <v>300180</v>
      </c>
      <c r="N683" s="56" t="s">
        <v>2000</v>
      </c>
      <c r="O683" s="56">
        <v>1</v>
      </c>
      <c r="R683" s="56" t="s">
        <v>3522</v>
      </c>
      <c r="S683" s="56">
        <v>1</v>
      </c>
      <c r="T683" s="56">
        <v>700000</v>
      </c>
      <c r="U683" s="56">
        <v>700000</v>
      </c>
      <c r="V683" s="56" t="s">
        <v>2002</v>
      </c>
      <c r="W683" s="56" t="s">
        <v>2122</v>
      </c>
      <c r="X683" s="56">
        <v>630000</v>
      </c>
      <c r="Y683" s="56">
        <v>560000</v>
      </c>
      <c r="Z683" s="56">
        <v>489999.99999999994</v>
      </c>
      <c r="AA683" s="56" t="s">
        <v>3511</v>
      </c>
      <c r="AB683" s="56" t="s">
        <v>3511</v>
      </c>
      <c r="AC683" s="56" t="s">
        <v>3511</v>
      </c>
      <c r="AF683" s="56">
        <v>700000</v>
      </c>
      <c r="AP683" s="56">
        <v>700000</v>
      </c>
      <c r="AQ683" s="56" t="s">
        <v>2697</v>
      </c>
      <c r="AR683" s="56" t="s">
        <v>3339</v>
      </c>
      <c r="AS683" s="56" t="s">
        <v>3340</v>
      </c>
      <c r="AT683" s="56">
        <v>8470530</v>
      </c>
    </row>
    <row r="684" spans="1:46" x14ac:dyDescent="0.35">
      <c r="A684" s="56" t="s">
        <v>955</v>
      </c>
      <c r="B684" s="56">
        <v>8470530</v>
      </c>
      <c r="C684" s="56" t="s">
        <v>325</v>
      </c>
      <c r="D684" s="56">
        <v>492200</v>
      </c>
      <c r="E684" s="56" t="s">
        <v>874</v>
      </c>
      <c r="F684" s="56" t="str">
        <f t="shared" si="10"/>
        <v>847.8470530.1.492200.000000.847020.300180</v>
      </c>
      <c r="G684" s="56" t="s">
        <v>336</v>
      </c>
      <c r="H684" s="56">
        <v>847020</v>
      </c>
      <c r="I684" s="56" t="s">
        <v>863</v>
      </c>
      <c r="J684" s="56">
        <v>300180</v>
      </c>
      <c r="N684" s="56" t="s">
        <v>2000</v>
      </c>
      <c r="O684" s="56">
        <v>1</v>
      </c>
      <c r="R684" s="56" t="s">
        <v>3523</v>
      </c>
      <c r="S684" s="56">
        <v>1</v>
      </c>
      <c r="T684" s="56">
        <v>30000</v>
      </c>
      <c r="U684" s="56">
        <v>30000</v>
      </c>
      <c r="V684" s="56" t="s">
        <v>2002</v>
      </c>
      <c r="W684" s="56" t="s">
        <v>2122</v>
      </c>
      <c r="X684" s="56">
        <v>27000</v>
      </c>
      <c r="Y684" s="56">
        <v>24000</v>
      </c>
      <c r="Z684" s="56">
        <v>21000</v>
      </c>
      <c r="AA684" s="56" t="s">
        <v>3511</v>
      </c>
      <c r="AB684" s="56" t="s">
        <v>3511</v>
      </c>
      <c r="AC684" s="56" t="s">
        <v>3511</v>
      </c>
      <c r="AF684" s="56">
        <v>30000</v>
      </c>
      <c r="AP684" s="56">
        <v>30000</v>
      </c>
      <c r="AQ684" s="56" t="s">
        <v>2697</v>
      </c>
      <c r="AR684" s="56" t="s">
        <v>3339</v>
      </c>
      <c r="AS684" s="56" t="s">
        <v>3340</v>
      </c>
      <c r="AT684" s="56">
        <v>8470530</v>
      </c>
    </row>
    <row r="685" spans="1:46" x14ac:dyDescent="0.35">
      <c r="A685" s="56" t="s">
        <v>955</v>
      </c>
      <c r="B685" s="56">
        <v>8470530</v>
      </c>
      <c r="C685" s="56" t="s">
        <v>325</v>
      </c>
      <c r="D685" s="56">
        <v>492200</v>
      </c>
      <c r="E685" s="56" t="s">
        <v>874</v>
      </c>
      <c r="F685" s="56" t="str">
        <f t="shared" si="10"/>
        <v>847.8470530.1.492200.000000.847020.300180</v>
      </c>
      <c r="G685" s="56" t="s">
        <v>336</v>
      </c>
      <c r="H685" s="56">
        <v>847020</v>
      </c>
      <c r="I685" s="56" t="s">
        <v>863</v>
      </c>
      <c r="J685" s="56">
        <v>300180</v>
      </c>
      <c r="N685" s="56" t="s">
        <v>2000</v>
      </c>
      <c r="O685" s="56">
        <v>1</v>
      </c>
      <c r="R685" s="56" t="s">
        <v>3524</v>
      </c>
      <c r="S685" s="56">
        <v>1</v>
      </c>
      <c r="T685" s="56">
        <v>4000000</v>
      </c>
      <c r="U685" s="57">
        <v>4000000</v>
      </c>
      <c r="V685" s="56" t="s">
        <v>2002</v>
      </c>
      <c r="W685" s="56" t="s">
        <v>2122</v>
      </c>
      <c r="X685" s="56">
        <v>3600000</v>
      </c>
      <c r="Y685" s="56">
        <v>3200000</v>
      </c>
      <c r="Z685" s="56">
        <v>2800000</v>
      </c>
      <c r="AA685" s="56" t="s">
        <v>3511</v>
      </c>
      <c r="AB685" s="56" t="s">
        <v>3511</v>
      </c>
      <c r="AC685" s="56" t="s">
        <v>3511</v>
      </c>
      <c r="AF685" s="56">
        <v>4000000</v>
      </c>
      <c r="AP685" s="56">
        <v>4000000</v>
      </c>
      <c r="AQ685" s="56" t="s">
        <v>2697</v>
      </c>
      <c r="AR685" s="56" t="s">
        <v>3339</v>
      </c>
      <c r="AT685" s="56">
        <v>8470530</v>
      </c>
    </row>
    <row r="686" spans="1:46" x14ac:dyDescent="0.35">
      <c r="A686" s="56" t="s">
        <v>955</v>
      </c>
      <c r="B686" s="56">
        <v>8470530</v>
      </c>
      <c r="C686" s="56" t="s">
        <v>325</v>
      </c>
      <c r="D686" s="56">
        <v>492200</v>
      </c>
      <c r="E686" s="56" t="s">
        <v>874</v>
      </c>
      <c r="F686" s="56" t="str">
        <f t="shared" si="10"/>
        <v>847.8470530.1.492200.000000.847020.300180</v>
      </c>
      <c r="G686" s="56" t="s">
        <v>336</v>
      </c>
      <c r="H686" s="56">
        <v>847020</v>
      </c>
      <c r="I686" s="56" t="s">
        <v>863</v>
      </c>
      <c r="J686" s="56">
        <v>300180</v>
      </c>
      <c r="N686" s="56" t="s">
        <v>2000</v>
      </c>
      <c r="O686" s="56">
        <v>1</v>
      </c>
      <c r="R686" s="56" t="s">
        <v>3525</v>
      </c>
      <c r="S686" s="56">
        <v>1</v>
      </c>
      <c r="T686" s="56">
        <v>500000</v>
      </c>
      <c r="U686" s="57">
        <v>500000</v>
      </c>
      <c r="V686" s="56" t="s">
        <v>2002</v>
      </c>
      <c r="W686" s="56" t="s">
        <v>2122</v>
      </c>
      <c r="X686" s="56">
        <v>450000</v>
      </c>
      <c r="Y686" s="56">
        <v>400000</v>
      </c>
      <c r="Z686" s="56">
        <v>350000</v>
      </c>
      <c r="AA686" s="56" t="s">
        <v>3511</v>
      </c>
      <c r="AB686" s="56" t="s">
        <v>3511</v>
      </c>
      <c r="AC686" s="56" t="s">
        <v>3511</v>
      </c>
      <c r="AF686" s="56">
        <v>500000</v>
      </c>
      <c r="AP686" s="56">
        <v>500000</v>
      </c>
      <c r="AQ686" s="56" t="s">
        <v>2697</v>
      </c>
      <c r="AR686" s="56" t="s">
        <v>3339</v>
      </c>
      <c r="AT686" s="56">
        <v>8470530</v>
      </c>
    </row>
    <row r="687" spans="1:46" x14ac:dyDescent="0.35">
      <c r="A687" s="56" t="s">
        <v>955</v>
      </c>
      <c r="B687" s="56">
        <v>8470530</v>
      </c>
      <c r="C687" s="56" t="s">
        <v>325</v>
      </c>
      <c r="D687" s="56">
        <v>492200</v>
      </c>
      <c r="E687" s="56" t="s">
        <v>874</v>
      </c>
      <c r="F687" s="56" t="str">
        <f t="shared" si="10"/>
        <v>847.8470530.1.492200.000000.847001.300180</v>
      </c>
      <c r="G687" s="56" t="s">
        <v>21</v>
      </c>
      <c r="H687" s="56">
        <v>847001</v>
      </c>
      <c r="I687" s="56" t="s">
        <v>863</v>
      </c>
      <c r="J687" s="56">
        <v>300180</v>
      </c>
      <c r="N687" s="56" t="s">
        <v>2000</v>
      </c>
      <c r="O687" s="56">
        <v>1</v>
      </c>
      <c r="R687" s="56" t="s">
        <v>3526</v>
      </c>
      <c r="S687" s="56">
        <v>1</v>
      </c>
      <c r="T687" s="56">
        <v>946615</v>
      </c>
      <c r="U687" s="56">
        <v>946615</v>
      </c>
      <c r="V687" s="56" t="s">
        <v>2002</v>
      </c>
      <c r="W687" s="56" t="s">
        <v>2122</v>
      </c>
      <c r="X687" s="56">
        <v>851953.5</v>
      </c>
      <c r="Y687" s="56">
        <v>757292</v>
      </c>
      <c r="Z687" s="56">
        <v>662630.5</v>
      </c>
      <c r="AA687" s="56" t="s">
        <v>3342</v>
      </c>
      <c r="AB687" s="56" t="s">
        <v>3342</v>
      </c>
      <c r="AC687" s="56" t="s">
        <v>3342</v>
      </c>
      <c r="AF687" s="56">
        <v>946615</v>
      </c>
      <c r="AP687" s="56">
        <v>946615</v>
      </c>
      <c r="AQ687" s="56" t="s">
        <v>2697</v>
      </c>
      <c r="AR687" s="56" t="s">
        <v>3339</v>
      </c>
      <c r="AS687" s="56" t="s">
        <v>3340</v>
      </c>
      <c r="AT687" s="56">
        <v>8470530</v>
      </c>
    </row>
    <row r="688" spans="1:46" x14ac:dyDescent="0.35">
      <c r="A688" s="56" t="s">
        <v>955</v>
      </c>
      <c r="B688" s="56">
        <v>8470530</v>
      </c>
      <c r="C688" s="56" t="s">
        <v>325</v>
      </c>
      <c r="D688" s="56">
        <v>492200</v>
      </c>
      <c r="E688" s="56" t="s">
        <v>874</v>
      </c>
      <c r="F688" s="56" t="str">
        <f t="shared" si="10"/>
        <v>847.8470530.1.492200.000000.847001.300180</v>
      </c>
      <c r="G688" s="56" t="s">
        <v>21</v>
      </c>
      <c r="H688" s="56">
        <v>847001</v>
      </c>
      <c r="I688" s="56" t="s">
        <v>863</v>
      </c>
      <c r="J688" s="56">
        <v>300180</v>
      </c>
      <c r="N688" s="56" t="s">
        <v>2000</v>
      </c>
      <c r="O688" s="56">
        <v>1</v>
      </c>
      <c r="R688" s="56" t="s">
        <v>3527</v>
      </c>
      <c r="S688" s="56">
        <v>1</v>
      </c>
      <c r="T688" s="56">
        <v>285000</v>
      </c>
      <c r="U688" s="56">
        <v>285000</v>
      </c>
      <c r="V688" s="56" t="s">
        <v>2002</v>
      </c>
      <c r="W688" s="56" t="s">
        <v>2122</v>
      </c>
      <c r="X688" s="56">
        <v>256500</v>
      </c>
      <c r="Y688" s="56">
        <v>228000</v>
      </c>
      <c r="Z688" s="56">
        <v>199500</v>
      </c>
      <c r="AA688" s="56" t="s">
        <v>3342</v>
      </c>
      <c r="AB688" s="56" t="s">
        <v>3342</v>
      </c>
      <c r="AC688" s="56" t="s">
        <v>3342</v>
      </c>
      <c r="AF688" s="56">
        <v>285000</v>
      </c>
      <c r="AP688" s="56">
        <v>285000</v>
      </c>
      <c r="AQ688" s="56" t="s">
        <v>2697</v>
      </c>
      <c r="AR688" s="56" t="s">
        <v>3339</v>
      </c>
      <c r="AS688" s="56" t="s">
        <v>3340</v>
      </c>
      <c r="AT688" s="56">
        <v>8470530</v>
      </c>
    </row>
    <row r="689" spans="1:46" x14ac:dyDescent="0.35">
      <c r="A689" s="56" t="s">
        <v>955</v>
      </c>
      <c r="B689" s="56">
        <v>8470530</v>
      </c>
      <c r="C689" s="56" t="s">
        <v>325</v>
      </c>
      <c r="D689" s="56">
        <v>492200</v>
      </c>
      <c r="E689" s="56" t="s">
        <v>874</v>
      </c>
      <c r="F689" s="56" t="str">
        <f t="shared" si="10"/>
        <v>847.8470530.1.492200.000000.847001.300180</v>
      </c>
      <c r="G689" s="56" t="s">
        <v>21</v>
      </c>
      <c r="H689" s="56">
        <v>847001</v>
      </c>
      <c r="I689" s="56" t="s">
        <v>863</v>
      </c>
      <c r="J689" s="56">
        <v>300180</v>
      </c>
      <c r="N689" s="56" t="s">
        <v>2000</v>
      </c>
      <c r="O689" s="56">
        <v>1</v>
      </c>
      <c r="R689" s="56" t="s">
        <v>3528</v>
      </c>
      <c r="S689" s="56">
        <v>1</v>
      </c>
      <c r="T689" s="56">
        <v>235500</v>
      </c>
      <c r="U689" s="56">
        <v>235500</v>
      </c>
      <c r="V689" s="56" t="s">
        <v>2002</v>
      </c>
      <c r="W689" s="56" t="s">
        <v>2122</v>
      </c>
      <c r="X689" s="56">
        <v>211950</v>
      </c>
      <c r="Y689" s="56">
        <v>188400</v>
      </c>
      <c r="Z689" s="56">
        <v>164850</v>
      </c>
      <c r="AA689" s="56" t="s">
        <v>3342</v>
      </c>
      <c r="AB689" s="56" t="s">
        <v>3342</v>
      </c>
      <c r="AC689" s="56" t="s">
        <v>3342</v>
      </c>
      <c r="AF689" s="56">
        <v>235500</v>
      </c>
      <c r="AP689" s="56">
        <v>235500</v>
      </c>
      <c r="AQ689" s="56" t="s">
        <v>2697</v>
      </c>
      <c r="AR689" s="56" t="s">
        <v>3339</v>
      </c>
      <c r="AS689" s="56" t="s">
        <v>3340</v>
      </c>
      <c r="AT689" s="56">
        <v>8470530</v>
      </c>
    </row>
    <row r="690" spans="1:46" x14ac:dyDescent="0.35">
      <c r="A690" s="56" t="s">
        <v>955</v>
      </c>
      <c r="B690" s="56">
        <v>8470530</v>
      </c>
      <c r="C690" s="56" t="s">
        <v>325</v>
      </c>
      <c r="D690" s="56">
        <v>428111</v>
      </c>
      <c r="E690" s="56" t="s">
        <v>363</v>
      </c>
      <c r="F690" s="56" t="str">
        <f t="shared" si="10"/>
        <v>847.8470530.1.428111.000000.847001.200179</v>
      </c>
      <c r="G690" s="56" t="s">
        <v>21</v>
      </c>
      <c r="H690" s="56">
        <v>847001</v>
      </c>
      <c r="I690" s="56" t="s">
        <v>23</v>
      </c>
      <c r="J690" s="56">
        <v>200179</v>
      </c>
      <c r="K690" s="56">
        <v>10580049.42</v>
      </c>
      <c r="L690" s="56">
        <v>7349560</v>
      </c>
      <c r="AT690" s="56">
        <v>8470530</v>
      </c>
    </row>
    <row r="691" spans="1:46" x14ac:dyDescent="0.35">
      <c r="A691" s="56" t="s">
        <v>955</v>
      </c>
      <c r="B691" s="56">
        <v>8470530</v>
      </c>
      <c r="C691" s="56" t="s">
        <v>325</v>
      </c>
      <c r="D691" s="56">
        <v>428111</v>
      </c>
      <c r="E691" s="56" t="s">
        <v>363</v>
      </c>
      <c r="F691" s="56" t="str">
        <f t="shared" si="10"/>
        <v>847.8470530.1.428111.000000.847001.200179</v>
      </c>
      <c r="G691" s="56" t="s">
        <v>21</v>
      </c>
      <c r="H691" s="56">
        <v>847001</v>
      </c>
      <c r="I691" s="56" t="s">
        <v>23</v>
      </c>
      <c r="J691" s="56">
        <v>200179</v>
      </c>
      <c r="K691" s="56">
        <v>0</v>
      </c>
      <c r="L691" s="56">
        <v>4615084</v>
      </c>
      <c r="AT691" s="56">
        <v>8470530</v>
      </c>
    </row>
    <row r="692" spans="1:46" x14ac:dyDescent="0.35">
      <c r="A692" s="56" t="s">
        <v>955</v>
      </c>
      <c r="B692" s="56">
        <v>8470530</v>
      </c>
      <c r="C692" s="56" t="s">
        <v>325</v>
      </c>
      <c r="D692" s="56">
        <v>428111</v>
      </c>
      <c r="E692" s="56" t="s">
        <v>363</v>
      </c>
      <c r="F692" s="56" t="str">
        <f t="shared" si="10"/>
        <v>847.8470530.1.428111.000000.847001.200179</v>
      </c>
      <c r="G692" s="56" t="s">
        <v>21</v>
      </c>
      <c r="H692" s="56">
        <v>847001</v>
      </c>
      <c r="I692" s="56" t="s">
        <v>23</v>
      </c>
      <c r="J692" s="56">
        <v>200179</v>
      </c>
      <c r="K692" s="56">
        <v>4217862.25</v>
      </c>
      <c r="L692" s="56">
        <v>3058446</v>
      </c>
      <c r="AT692" s="56">
        <v>8470530</v>
      </c>
    </row>
    <row r="693" spans="1:46" x14ac:dyDescent="0.35">
      <c r="A693" s="56" t="s">
        <v>955</v>
      </c>
      <c r="B693" s="56">
        <v>8470530</v>
      </c>
      <c r="C693" s="56" t="s">
        <v>325</v>
      </c>
      <c r="D693" s="56">
        <v>428112</v>
      </c>
      <c r="E693" s="56" t="s">
        <v>369</v>
      </c>
      <c r="F693" s="56" t="str">
        <f t="shared" si="10"/>
        <v>847.8470530.1.428112.000000.847001.200179</v>
      </c>
      <c r="G693" s="56" t="s">
        <v>21</v>
      </c>
      <c r="H693" s="56">
        <v>847001</v>
      </c>
      <c r="I693" s="56" t="s">
        <v>23</v>
      </c>
      <c r="J693" s="56">
        <v>200179</v>
      </c>
      <c r="K693" s="56">
        <v>2075962.74</v>
      </c>
      <c r="L693" s="56">
        <v>1703132</v>
      </c>
      <c r="AT693" s="56">
        <v>8470530</v>
      </c>
    </row>
    <row r="694" spans="1:46" x14ac:dyDescent="0.35">
      <c r="A694" s="56" t="s">
        <v>955</v>
      </c>
      <c r="B694" s="56">
        <v>8470530</v>
      </c>
      <c r="C694" s="56" t="s">
        <v>325</v>
      </c>
      <c r="D694" s="56">
        <v>428112</v>
      </c>
      <c r="E694" s="56" t="s">
        <v>369</v>
      </c>
      <c r="F694" s="56" t="str">
        <f t="shared" si="10"/>
        <v>847.8470530.1.428112.000000.847001.200179</v>
      </c>
      <c r="G694" s="56" t="s">
        <v>21</v>
      </c>
      <c r="H694" s="56">
        <v>847001</v>
      </c>
      <c r="I694" s="56" t="s">
        <v>23</v>
      </c>
      <c r="J694" s="56">
        <v>200179</v>
      </c>
      <c r="K694" s="56">
        <v>0</v>
      </c>
      <c r="L694" s="56">
        <v>1681399</v>
      </c>
      <c r="AT694" s="56">
        <v>8470530</v>
      </c>
    </row>
    <row r="695" spans="1:46" x14ac:dyDescent="0.35">
      <c r="A695" s="56" t="s">
        <v>955</v>
      </c>
      <c r="B695" s="56">
        <v>8470530</v>
      </c>
      <c r="C695" s="56" t="s">
        <v>325</v>
      </c>
      <c r="D695" s="56">
        <v>428112</v>
      </c>
      <c r="E695" s="56" t="s">
        <v>369</v>
      </c>
      <c r="F695" s="56" t="str">
        <f t="shared" si="10"/>
        <v>847.8470530.1.428112.000000.847001.200179</v>
      </c>
      <c r="G695" s="56" t="s">
        <v>21</v>
      </c>
      <c r="H695" s="56">
        <v>847001</v>
      </c>
      <c r="I695" s="56" t="s">
        <v>23</v>
      </c>
      <c r="J695" s="56">
        <v>200179</v>
      </c>
      <c r="K695" s="56">
        <v>1416629.75</v>
      </c>
      <c r="L695" s="56">
        <v>1153128</v>
      </c>
      <c r="AT695" s="56">
        <v>8470530</v>
      </c>
    </row>
    <row r="696" spans="1:46" x14ac:dyDescent="0.35">
      <c r="A696" s="56" t="s">
        <v>955</v>
      </c>
      <c r="B696" s="56">
        <v>8470530</v>
      </c>
      <c r="C696" s="56" t="s">
        <v>325</v>
      </c>
      <c r="D696" s="56">
        <v>428111</v>
      </c>
      <c r="E696" s="56" t="s">
        <v>363</v>
      </c>
      <c r="F696" s="56" t="str">
        <f t="shared" si="10"/>
        <v>847.8470530.1.428111.000000.847001.200179</v>
      </c>
      <c r="G696" s="56" t="s">
        <v>21</v>
      </c>
      <c r="H696" s="56">
        <v>847001</v>
      </c>
      <c r="I696" s="56" t="s">
        <v>23</v>
      </c>
      <c r="J696" s="56">
        <v>200179</v>
      </c>
      <c r="K696" s="56">
        <v>3121318.11</v>
      </c>
      <c r="L696" s="56">
        <v>442627</v>
      </c>
      <c r="AT696" s="56">
        <v>8470530</v>
      </c>
    </row>
    <row r="697" spans="1:46" x14ac:dyDescent="0.35">
      <c r="A697" s="56" t="s">
        <v>955</v>
      </c>
      <c r="B697" s="56">
        <v>8470530</v>
      </c>
      <c r="C697" s="56" t="s">
        <v>325</v>
      </c>
      <c r="D697" s="56">
        <v>432120</v>
      </c>
      <c r="E697" s="56" t="s">
        <v>382</v>
      </c>
      <c r="F697" s="56" t="str">
        <f t="shared" si="10"/>
        <v>847.8470530.1.432120.000000.847001.200179</v>
      </c>
      <c r="G697" s="56" t="s">
        <v>21</v>
      </c>
      <c r="H697" s="56">
        <v>847001</v>
      </c>
      <c r="I697" s="56" t="s">
        <v>23</v>
      </c>
      <c r="J697" s="56">
        <v>200179</v>
      </c>
      <c r="K697" s="56">
        <v>0</v>
      </c>
      <c r="L697" s="56">
        <v>200000</v>
      </c>
      <c r="AT697" s="56">
        <v>8470530</v>
      </c>
    </row>
    <row r="698" spans="1:46" x14ac:dyDescent="0.35">
      <c r="A698" s="56" t="s">
        <v>955</v>
      </c>
      <c r="B698" s="56">
        <v>8470530</v>
      </c>
      <c r="C698" s="56" t="s">
        <v>325</v>
      </c>
      <c r="D698" s="56">
        <v>428112</v>
      </c>
      <c r="E698" s="56" t="s">
        <v>369</v>
      </c>
      <c r="F698" s="56" t="str">
        <f t="shared" si="10"/>
        <v>847.8470530.1.428112.000000.847001.200179</v>
      </c>
      <c r="G698" s="56" t="s">
        <v>21</v>
      </c>
      <c r="H698" s="56">
        <v>847001</v>
      </c>
      <c r="I698" s="56" t="s">
        <v>23</v>
      </c>
      <c r="J698" s="56">
        <v>200179</v>
      </c>
      <c r="K698" s="56">
        <v>0</v>
      </c>
      <c r="L698" s="56">
        <v>153570</v>
      </c>
      <c r="AT698" s="56">
        <v>8470530</v>
      </c>
    </row>
    <row r="699" spans="1:46" x14ac:dyDescent="0.35">
      <c r="A699" s="56" t="s">
        <v>955</v>
      </c>
      <c r="B699" s="56">
        <v>8470530</v>
      </c>
      <c r="C699" s="56" t="s">
        <v>325</v>
      </c>
      <c r="D699" s="56">
        <v>429900</v>
      </c>
      <c r="E699" s="56" t="s">
        <v>375</v>
      </c>
      <c r="F699" s="56" t="str">
        <f t="shared" si="10"/>
        <v>847.8470530.1.429900.000000.847001.200179</v>
      </c>
      <c r="G699" s="56" t="s">
        <v>21</v>
      </c>
      <c r="H699" s="56">
        <v>847001</v>
      </c>
      <c r="I699" s="56" t="s">
        <v>23</v>
      </c>
      <c r="J699" s="56">
        <v>200179</v>
      </c>
      <c r="K699" s="56">
        <v>13750</v>
      </c>
      <c r="L699" s="56">
        <v>138875</v>
      </c>
      <c r="AT699" s="56">
        <v>8470530</v>
      </c>
    </row>
    <row r="700" spans="1:46" x14ac:dyDescent="0.35">
      <c r="A700" s="56" t="s">
        <v>955</v>
      </c>
      <c r="B700" s="56">
        <v>8470530</v>
      </c>
      <c r="C700" s="56" t="s">
        <v>325</v>
      </c>
      <c r="D700" s="56">
        <v>436110</v>
      </c>
      <c r="E700" s="56" t="s">
        <v>64</v>
      </c>
      <c r="F700" s="56" t="str">
        <f t="shared" si="10"/>
        <v>847.8470530.1.436110.000000.847001.200179</v>
      </c>
      <c r="G700" s="56" t="s">
        <v>21</v>
      </c>
      <c r="H700" s="56">
        <v>847001</v>
      </c>
      <c r="I700" s="56" t="s">
        <v>23</v>
      </c>
      <c r="J700" s="56">
        <v>200179</v>
      </c>
      <c r="K700" s="56">
        <v>98062.67</v>
      </c>
      <c r="L700" s="56">
        <v>73608</v>
      </c>
      <c r="AT700" s="56">
        <v>8470530</v>
      </c>
    </row>
    <row r="701" spans="1:46" x14ac:dyDescent="0.35">
      <c r="A701" s="56" t="s">
        <v>955</v>
      </c>
      <c r="B701" s="56">
        <v>8470530</v>
      </c>
      <c r="C701" s="56" t="s">
        <v>325</v>
      </c>
      <c r="D701" s="56">
        <v>426250</v>
      </c>
      <c r="E701" s="56" t="s">
        <v>354</v>
      </c>
      <c r="F701" s="56" t="str">
        <f t="shared" si="10"/>
        <v>847.8470530.1.426250.000000.847001.200179</v>
      </c>
      <c r="G701" s="56" t="s">
        <v>21</v>
      </c>
      <c r="H701" s="56">
        <v>847001</v>
      </c>
      <c r="I701" s="56" t="s">
        <v>23</v>
      </c>
      <c r="J701" s="56">
        <v>200179</v>
      </c>
      <c r="K701" s="56">
        <v>17753.169999999998</v>
      </c>
      <c r="L701" s="56">
        <v>50000</v>
      </c>
      <c r="AT701" s="56">
        <v>8470530</v>
      </c>
    </row>
    <row r="702" spans="1:46" x14ac:dyDescent="0.35">
      <c r="A702" s="56" t="s">
        <v>955</v>
      </c>
      <c r="B702" s="56">
        <v>8470530</v>
      </c>
      <c r="C702" s="56" t="s">
        <v>325</v>
      </c>
      <c r="D702" s="56">
        <v>426900</v>
      </c>
      <c r="E702" s="56" t="s">
        <v>360</v>
      </c>
      <c r="F702" s="56" t="str">
        <f t="shared" si="10"/>
        <v>847.8470530.1.426900.000000.847001.200179</v>
      </c>
      <c r="G702" s="56" t="s">
        <v>21</v>
      </c>
      <c r="H702" s="56">
        <v>847001</v>
      </c>
      <c r="I702" s="56" t="s">
        <v>23</v>
      </c>
      <c r="J702" s="56">
        <v>200179</v>
      </c>
      <c r="K702" s="56">
        <v>26537.360000000001</v>
      </c>
      <c r="L702" s="56">
        <v>30000</v>
      </c>
      <c r="AT702" s="56">
        <v>8470530</v>
      </c>
    </row>
    <row r="703" spans="1:46" x14ac:dyDescent="0.35">
      <c r="A703" s="56" t="s">
        <v>955</v>
      </c>
      <c r="B703" s="56">
        <v>8470530</v>
      </c>
      <c r="C703" s="56" t="s">
        <v>325</v>
      </c>
      <c r="D703" s="56">
        <v>426800</v>
      </c>
      <c r="E703" s="56" t="s">
        <v>357</v>
      </c>
      <c r="F703" s="56" t="str">
        <f t="shared" si="10"/>
        <v>847.8470530.1.426800.000000.847001.200179</v>
      </c>
      <c r="G703" s="56" t="s">
        <v>21</v>
      </c>
      <c r="H703" s="56">
        <v>847001</v>
      </c>
      <c r="I703" s="56" t="s">
        <v>23</v>
      </c>
      <c r="J703" s="56">
        <v>200179</v>
      </c>
      <c r="K703" s="56">
        <v>6771.21</v>
      </c>
      <c r="L703" s="56">
        <v>20000</v>
      </c>
      <c r="AT703" s="56">
        <v>8470530</v>
      </c>
    </row>
    <row r="704" spans="1:46" x14ac:dyDescent="0.35">
      <c r="A704" s="56" t="s">
        <v>955</v>
      </c>
      <c r="B704" s="56">
        <v>8470540</v>
      </c>
      <c r="C704" s="56" t="s">
        <v>409</v>
      </c>
      <c r="D704" s="56">
        <v>421100</v>
      </c>
      <c r="E704" s="56" t="s">
        <v>339</v>
      </c>
      <c r="F704" s="56" t="str">
        <f t="shared" si="10"/>
        <v>847.8470540.1.421100.000000.847010.200179</v>
      </c>
      <c r="G704" s="56" t="s">
        <v>330</v>
      </c>
      <c r="H704" s="56">
        <v>847010</v>
      </c>
      <c r="I704" s="56" t="s">
        <v>23</v>
      </c>
      <c r="J704" s="56">
        <v>200179</v>
      </c>
      <c r="K704" s="56">
        <v>0</v>
      </c>
      <c r="L704" s="56">
        <v>4009370</v>
      </c>
      <c r="M704" s="56">
        <v>4009370</v>
      </c>
      <c r="N704" s="56" t="s">
        <v>2000</v>
      </c>
      <c r="O704" s="56">
        <v>1</v>
      </c>
      <c r="R704" s="56" t="s">
        <v>3529</v>
      </c>
      <c r="S704" s="56">
        <v>1</v>
      </c>
      <c r="T704" s="56">
        <v>1518000</v>
      </c>
      <c r="U704" s="56">
        <v>1518000</v>
      </c>
      <c r="V704" s="56" t="s">
        <v>2002</v>
      </c>
      <c r="W704" s="56" t="s">
        <v>2003</v>
      </c>
      <c r="X704" s="56">
        <v>1366200</v>
      </c>
      <c r="Y704" s="56">
        <v>1214400</v>
      </c>
      <c r="Z704" s="56">
        <v>1062600</v>
      </c>
      <c r="AA704" s="56" t="s">
        <v>3530</v>
      </c>
      <c r="AB704" s="56" t="s">
        <v>3530</v>
      </c>
      <c r="AC704" s="56" t="s">
        <v>3530</v>
      </c>
      <c r="AD704" s="56">
        <v>126500</v>
      </c>
      <c r="AE704" s="56">
        <v>126500</v>
      </c>
      <c r="AF704" s="56">
        <v>126500</v>
      </c>
      <c r="AG704" s="56">
        <v>126500</v>
      </c>
      <c r="AH704" s="56">
        <v>126500</v>
      </c>
      <c r="AI704" s="56">
        <v>126500</v>
      </c>
      <c r="AJ704" s="56">
        <v>126500</v>
      </c>
      <c r="AK704" s="56">
        <v>126500</v>
      </c>
      <c r="AL704" s="56">
        <v>126500</v>
      </c>
      <c r="AM704" s="56">
        <v>126500</v>
      </c>
      <c r="AN704" s="56">
        <v>126500</v>
      </c>
      <c r="AO704" s="56">
        <v>126500</v>
      </c>
      <c r="AP704" s="56">
        <v>1518000</v>
      </c>
      <c r="AQ704" s="56" t="s">
        <v>2697</v>
      </c>
      <c r="AR704" s="56" t="s">
        <v>3531</v>
      </c>
      <c r="AS704" s="56" t="s">
        <v>3345</v>
      </c>
      <c r="AT704" s="56">
        <v>8470540</v>
      </c>
    </row>
    <row r="705" spans="1:46" x14ac:dyDescent="0.35">
      <c r="A705" s="56" t="s">
        <v>955</v>
      </c>
      <c r="B705" s="56">
        <v>8470540</v>
      </c>
      <c r="C705" s="56" t="s">
        <v>409</v>
      </c>
      <c r="D705" s="56">
        <v>421100</v>
      </c>
      <c r="E705" s="56" t="s">
        <v>339</v>
      </c>
      <c r="F705" s="56" t="str">
        <f t="shared" si="10"/>
        <v>847.8470540.1.421100.000000.847010.200179</v>
      </c>
      <c r="G705" s="56" t="s">
        <v>330</v>
      </c>
      <c r="H705" s="56">
        <v>847010</v>
      </c>
      <c r="I705" s="56" t="s">
        <v>23</v>
      </c>
      <c r="J705" s="56">
        <v>200179</v>
      </c>
      <c r="N705" s="56" t="s">
        <v>2000</v>
      </c>
      <c r="O705" s="56">
        <v>1</v>
      </c>
      <c r="R705" s="56" t="s">
        <v>3532</v>
      </c>
      <c r="S705" s="56">
        <v>1</v>
      </c>
      <c r="T705" s="56">
        <v>1484328</v>
      </c>
      <c r="U705" s="56">
        <v>1484328</v>
      </c>
      <c r="V705" s="56" t="s">
        <v>2002</v>
      </c>
      <c r="W705" s="56" t="s">
        <v>2003</v>
      </c>
      <c r="X705" s="56">
        <v>1335895.2</v>
      </c>
      <c r="Y705" s="56">
        <v>1187462.4000000001</v>
      </c>
      <c r="Z705" s="56">
        <v>1039029.6</v>
      </c>
      <c r="AA705" s="56" t="s">
        <v>3530</v>
      </c>
      <c r="AB705" s="56" t="s">
        <v>3530</v>
      </c>
      <c r="AC705" s="56" t="s">
        <v>3530</v>
      </c>
      <c r="AD705" s="56">
        <v>123694</v>
      </c>
      <c r="AE705" s="56">
        <v>123694</v>
      </c>
      <c r="AF705" s="56">
        <v>123694</v>
      </c>
      <c r="AG705" s="56">
        <v>123694</v>
      </c>
      <c r="AH705" s="56">
        <v>123694</v>
      </c>
      <c r="AI705" s="56">
        <v>123694</v>
      </c>
      <c r="AJ705" s="56">
        <v>123694</v>
      </c>
      <c r="AK705" s="56">
        <v>123694</v>
      </c>
      <c r="AL705" s="56">
        <v>123694</v>
      </c>
      <c r="AM705" s="56">
        <v>123694</v>
      </c>
      <c r="AN705" s="56">
        <v>123694</v>
      </c>
      <c r="AO705" s="56">
        <v>123694</v>
      </c>
      <c r="AP705" s="56">
        <v>1484328</v>
      </c>
      <c r="AQ705" s="56" t="s">
        <v>2697</v>
      </c>
      <c r="AR705" s="56" t="s">
        <v>3531</v>
      </c>
      <c r="AS705" s="56" t="s">
        <v>3345</v>
      </c>
      <c r="AT705" s="56">
        <v>8470540</v>
      </c>
    </row>
    <row r="706" spans="1:46" x14ac:dyDescent="0.35">
      <c r="A706" s="56" t="s">
        <v>955</v>
      </c>
      <c r="B706" s="56">
        <v>8470540</v>
      </c>
      <c r="C706" s="56" t="s">
        <v>409</v>
      </c>
      <c r="D706" s="56">
        <v>421100</v>
      </c>
      <c r="E706" s="56" t="s">
        <v>339</v>
      </c>
      <c r="F706" s="56" t="str">
        <f t="shared" si="10"/>
        <v>847.8470540.1.421100.000000.847010.200179</v>
      </c>
      <c r="G706" s="56" t="s">
        <v>330</v>
      </c>
      <c r="H706" s="56">
        <v>847010</v>
      </c>
      <c r="I706" s="56" t="s">
        <v>23</v>
      </c>
      <c r="J706" s="56">
        <v>200179</v>
      </c>
      <c r="N706" s="56" t="s">
        <v>2000</v>
      </c>
      <c r="O706" s="56">
        <v>1</v>
      </c>
      <c r="R706" s="56" t="s">
        <v>3533</v>
      </c>
      <c r="S706" s="56">
        <v>1</v>
      </c>
      <c r="T706" s="56">
        <v>421800</v>
      </c>
      <c r="U706" s="56">
        <v>421800</v>
      </c>
      <c r="V706" s="56" t="s">
        <v>2002</v>
      </c>
      <c r="W706" s="56" t="s">
        <v>2003</v>
      </c>
      <c r="X706" s="56">
        <v>379620</v>
      </c>
      <c r="Y706" s="56">
        <v>337440</v>
      </c>
      <c r="Z706" s="56">
        <v>295260</v>
      </c>
      <c r="AA706" s="56" t="s">
        <v>3530</v>
      </c>
      <c r="AB706" s="56" t="s">
        <v>3530</v>
      </c>
      <c r="AC706" s="56" t="s">
        <v>3530</v>
      </c>
      <c r="AD706" s="56">
        <v>35150</v>
      </c>
      <c r="AE706" s="56">
        <v>35150</v>
      </c>
      <c r="AF706" s="56">
        <v>35150</v>
      </c>
      <c r="AG706" s="56">
        <v>35150</v>
      </c>
      <c r="AH706" s="56">
        <v>35150</v>
      </c>
      <c r="AI706" s="56">
        <v>35150</v>
      </c>
      <c r="AJ706" s="56">
        <v>35150</v>
      </c>
      <c r="AK706" s="56">
        <v>35150</v>
      </c>
      <c r="AL706" s="56">
        <v>35150</v>
      </c>
      <c r="AM706" s="56">
        <v>35150</v>
      </c>
      <c r="AN706" s="56">
        <v>35150</v>
      </c>
      <c r="AO706" s="56">
        <v>35150</v>
      </c>
      <c r="AP706" s="56">
        <v>421800</v>
      </c>
      <c r="AQ706" s="56" t="s">
        <v>2697</v>
      </c>
      <c r="AR706" s="56" t="s">
        <v>3531</v>
      </c>
      <c r="AS706" s="56" t="s">
        <v>3345</v>
      </c>
      <c r="AT706" s="56">
        <v>8470540</v>
      </c>
    </row>
    <row r="707" spans="1:46" x14ac:dyDescent="0.35">
      <c r="A707" s="56" t="s">
        <v>955</v>
      </c>
      <c r="B707" s="56">
        <v>8470540</v>
      </c>
      <c r="C707" s="56" t="s">
        <v>409</v>
      </c>
      <c r="D707" s="56">
        <v>421100</v>
      </c>
      <c r="E707" s="56" t="s">
        <v>339</v>
      </c>
      <c r="F707" s="56" t="str">
        <f t="shared" si="10"/>
        <v>847.8470540.1.421100.000000.847010.200179</v>
      </c>
      <c r="G707" s="56" t="s">
        <v>330</v>
      </c>
      <c r="H707" s="56">
        <v>847010</v>
      </c>
      <c r="I707" s="56" t="s">
        <v>23</v>
      </c>
      <c r="J707" s="56">
        <v>200179</v>
      </c>
      <c r="N707" s="56" t="s">
        <v>2000</v>
      </c>
      <c r="O707" s="56">
        <v>1</v>
      </c>
      <c r="R707" s="56" t="s">
        <v>3534</v>
      </c>
      <c r="S707" s="56">
        <v>1</v>
      </c>
      <c r="T707" s="56">
        <v>165000</v>
      </c>
      <c r="U707" s="56">
        <v>165000</v>
      </c>
      <c r="V707" s="56" t="s">
        <v>2002</v>
      </c>
      <c r="W707" s="56" t="s">
        <v>2003</v>
      </c>
      <c r="X707" s="56">
        <v>148500</v>
      </c>
      <c r="Y707" s="56">
        <v>132000</v>
      </c>
      <c r="Z707" s="56">
        <v>115499.99999999999</v>
      </c>
      <c r="AA707" s="56" t="s">
        <v>3530</v>
      </c>
      <c r="AB707" s="56" t="s">
        <v>3530</v>
      </c>
      <c r="AC707" s="56" t="s">
        <v>3530</v>
      </c>
      <c r="AD707" s="56">
        <v>13750</v>
      </c>
      <c r="AE707" s="56">
        <v>13750</v>
      </c>
      <c r="AF707" s="56">
        <v>13750</v>
      </c>
      <c r="AG707" s="56">
        <v>13750</v>
      </c>
      <c r="AH707" s="56">
        <v>13750</v>
      </c>
      <c r="AI707" s="56">
        <v>13750</v>
      </c>
      <c r="AJ707" s="56">
        <v>13750</v>
      </c>
      <c r="AK707" s="56">
        <v>13750</v>
      </c>
      <c r="AL707" s="56">
        <v>13750</v>
      </c>
      <c r="AM707" s="56">
        <v>13750</v>
      </c>
      <c r="AN707" s="56">
        <v>13750</v>
      </c>
      <c r="AO707" s="56">
        <v>13750</v>
      </c>
      <c r="AP707" s="56">
        <v>165000</v>
      </c>
      <c r="AQ707" s="56" t="s">
        <v>2697</v>
      </c>
      <c r="AR707" s="56" t="s">
        <v>3531</v>
      </c>
      <c r="AS707" s="56" t="s">
        <v>3345</v>
      </c>
      <c r="AT707" s="56">
        <v>8470540</v>
      </c>
    </row>
    <row r="708" spans="1:46" x14ac:dyDescent="0.35">
      <c r="A708" s="56" t="s">
        <v>955</v>
      </c>
      <c r="B708" s="56">
        <v>8470540</v>
      </c>
      <c r="C708" s="56" t="s">
        <v>409</v>
      </c>
      <c r="D708" s="56">
        <v>426800</v>
      </c>
      <c r="E708" s="56" t="s">
        <v>357</v>
      </c>
      <c r="F708" s="56" t="str">
        <f t="shared" ref="F708:F771" si="11">CONCATENATE(847,".",B708,".",1,".",D708,".","000000",".",H708,".",J708)</f>
        <v>847.8470540.1.426800.000000.847010.200179</v>
      </c>
      <c r="G708" s="56" t="s">
        <v>330</v>
      </c>
      <c r="H708" s="56">
        <v>847010</v>
      </c>
      <c r="I708" s="56" t="s">
        <v>23</v>
      </c>
      <c r="J708" s="56">
        <v>200179</v>
      </c>
      <c r="N708" s="56" t="s">
        <v>2000</v>
      </c>
      <c r="O708" s="56">
        <v>1</v>
      </c>
      <c r="R708" s="56" t="s">
        <v>3535</v>
      </c>
      <c r="S708" s="56">
        <v>1</v>
      </c>
      <c r="T708" s="56">
        <v>10000</v>
      </c>
      <c r="U708" s="56">
        <v>10000</v>
      </c>
      <c r="V708" s="56" t="s">
        <v>2002</v>
      </c>
      <c r="W708" s="56" t="s">
        <v>2003</v>
      </c>
      <c r="X708" s="56">
        <v>9000</v>
      </c>
      <c r="Y708" s="56">
        <v>8000</v>
      </c>
      <c r="Z708" s="56">
        <v>7000</v>
      </c>
      <c r="AA708" s="56" t="s">
        <v>3536</v>
      </c>
      <c r="AB708" s="56" t="s">
        <v>3536</v>
      </c>
      <c r="AC708" s="56" t="s">
        <v>3536</v>
      </c>
      <c r="AD708" s="56">
        <v>833.34</v>
      </c>
      <c r="AE708" s="56">
        <v>833.34</v>
      </c>
      <c r="AF708" s="56">
        <v>833.34</v>
      </c>
      <c r="AG708" s="56">
        <v>833.34</v>
      </c>
      <c r="AH708" s="56">
        <v>833.34</v>
      </c>
      <c r="AI708" s="56">
        <v>833.34</v>
      </c>
      <c r="AJ708" s="56">
        <v>833.34</v>
      </c>
      <c r="AK708" s="56">
        <v>833.34</v>
      </c>
      <c r="AL708" s="56">
        <v>833.34</v>
      </c>
      <c r="AM708" s="56">
        <v>833.34</v>
      </c>
      <c r="AN708" s="56">
        <v>833.3</v>
      </c>
      <c r="AO708" s="56">
        <v>833.3</v>
      </c>
      <c r="AP708" s="56">
        <v>9999.9999999999982</v>
      </c>
      <c r="AQ708" s="56" t="s">
        <v>2697</v>
      </c>
      <c r="AR708" s="56" t="s">
        <v>3531</v>
      </c>
      <c r="AS708" s="56" t="s">
        <v>3365</v>
      </c>
      <c r="AT708" s="56">
        <v>8470540</v>
      </c>
    </row>
    <row r="709" spans="1:46" x14ac:dyDescent="0.35">
      <c r="A709" s="56" t="s">
        <v>955</v>
      </c>
      <c r="B709" s="56">
        <v>8470540</v>
      </c>
      <c r="C709" s="56" t="s">
        <v>409</v>
      </c>
      <c r="D709" s="56">
        <v>426900</v>
      </c>
      <c r="E709" s="56" t="s">
        <v>360</v>
      </c>
      <c r="F709" s="56" t="str">
        <f t="shared" si="11"/>
        <v>847.8470540.1.426900.000000.847010.200179</v>
      </c>
      <c r="G709" s="56" t="s">
        <v>330</v>
      </c>
      <c r="H709" s="56">
        <v>847010</v>
      </c>
      <c r="I709" s="56" t="s">
        <v>23</v>
      </c>
      <c r="J709" s="56">
        <v>200179</v>
      </c>
      <c r="N709" s="56" t="s">
        <v>2000</v>
      </c>
      <c r="O709" s="56">
        <v>1</v>
      </c>
      <c r="R709" s="56" t="s">
        <v>3537</v>
      </c>
      <c r="S709" s="56">
        <v>1</v>
      </c>
      <c r="T709" s="56">
        <v>30000</v>
      </c>
      <c r="U709" s="56">
        <v>30000</v>
      </c>
      <c r="V709" s="56" t="s">
        <v>2002</v>
      </c>
      <c r="W709" s="56" t="s">
        <v>2003</v>
      </c>
      <c r="X709" s="56">
        <v>27000</v>
      </c>
      <c r="Y709" s="56">
        <v>24000</v>
      </c>
      <c r="Z709" s="56">
        <v>21000</v>
      </c>
      <c r="AA709" s="56" t="s">
        <v>3538</v>
      </c>
      <c r="AB709" s="56" t="s">
        <v>3538</v>
      </c>
      <c r="AC709" s="56" t="s">
        <v>3538</v>
      </c>
      <c r="AF709" s="56">
        <v>15000</v>
      </c>
      <c r="AI709" s="56">
        <v>3750</v>
      </c>
      <c r="AJ709" s="56">
        <v>3750</v>
      </c>
      <c r="AK709" s="56">
        <v>3750</v>
      </c>
      <c r="AL709" s="56">
        <v>3750</v>
      </c>
      <c r="AP709" s="56">
        <v>30000</v>
      </c>
      <c r="AQ709" s="56" t="s">
        <v>2697</v>
      </c>
      <c r="AR709" s="56" t="s">
        <v>3531</v>
      </c>
      <c r="AS709" s="56" t="s">
        <v>3365</v>
      </c>
      <c r="AT709" s="56">
        <v>8470540</v>
      </c>
    </row>
    <row r="710" spans="1:46" x14ac:dyDescent="0.35">
      <c r="A710" s="56" t="s">
        <v>955</v>
      </c>
      <c r="B710" s="56">
        <v>8470540</v>
      </c>
      <c r="C710" s="56" t="s">
        <v>409</v>
      </c>
      <c r="D710" s="56">
        <v>428111</v>
      </c>
      <c r="E710" s="56" t="s">
        <v>363</v>
      </c>
      <c r="F710" s="56" t="str">
        <f t="shared" si="11"/>
        <v>847.8470540.1.428111.000000.847010.200179</v>
      </c>
      <c r="G710" s="56" t="s">
        <v>330</v>
      </c>
      <c r="H710" s="56">
        <v>847010</v>
      </c>
      <c r="I710" s="56" t="s">
        <v>23</v>
      </c>
      <c r="J710" s="56">
        <v>200179</v>
      </c>
      <c r="N710" s="56" t="s">
        <v>2000</v>
      </c>
      <c r="O710" s="56">
        <v>1</v>
      </c>
      <c r="R710" s="56" t="s">
        <v>363</v>
      </c>
      <c r="S710" s="56">
        <v>1</v>
      </c>
      <c r="T710" s="56">
        <v>7349560</v>
      </c>
      <c r="U710" s="56">
        <v>7349560</v>
      </c>
      <c r="V710" s="56" t="s">
        <v>2002</v>
      </c>
      <c r="W710" s="56" t="s">
        <v>2003</v>
      </c>
      <c r="X710" s="56">
        <v>6614604</v>
      </c>
      <c r="Y710" s="56">
        <v>5879648</v>
      </c>
      <c r="Z710" s="56">
        <v>5144692</v>
      </c>
      <c r="AA710" s="56" t="s">
        <v>3539</v>
      </c>
      <c r="AB710" s="56" t="s">
        <v>3539</v>
      </c>
      <c r="AC710" s="56" t="s">
        <v>3539</v>
      </c>
      <c r="AD710" s="56">
        <v>612463.34</v>
      </c>
      <c r="AE710" s="56">
        <v>612463.34</v>
      </c>
      <c r="AF710" s="56">
        <v>612463.34</v>
      </c>
      <c r="AG710" s="56">
        <v>612463.34</v>
      </c>
      <c r="AH710" s="56">
        <v>612463.34</v>
      </c>
      <c r="AI710" s="56">
        <v>612463.34</v>
      </c>
      <c r="AJ710" s="56">
        <v>612463.34</v>
      </c>
      <c r="AK710" s="56">
        <v>612463.34</v>
      </c>
      <c r="AL710" s="56">
        <v>612463.34</v>
      </c>
      <c r="AM710" s="56">
        <v>612463.34</v>
      </c>
      <c r="AN710" s="56">
        <v>612463.30000000005</v>
      </c>
      <c r="AO710" s="56">
        <v>612463.30000000005</v>
      </c>
      <c r="AP710" s="56">
        <v>7349559.9999999991</v>
      </c>
      <c r="AQ710" s="56" t="s">
        <v>2697</v>
      </c>
      <c r="AR710" s="56" t="s">
        <v>3531</v>
      </c>
      <c r="AS710" s="56" t="s">
        <v>3365</v>
      </c>
      <c r="AT710" s="56">
        <v>8470540</v>
      </c>
    </row>
    <row r="711" spans="1:46" x14ac:dyDescent="0.35">
      <c r="A711" s="56" t="s">
        <v>955</v>
      </c>
      <c r="B711" s="56">
        <v>8470540</v>
      </c>
      <c r="C711" s="56" t="s">
        <v>409</v>
      </c>
      <c r="D711" s="56">
        <v>428111</v>
      </c>
      <c r="E711" s="56" t="s">
        <v>363</v>
      </c>
      <c r="F711" s="56" t="str">
        <f t="shared" si="11"/>
        <v>847.8470540.1.428111.000000.847020.200179</v>
      </c>
      <c r="G711" s="56" t="s">
        <v>336</v>
      </c>
      <c r="H711" s="56">
        <v>847020</v>
      </c>
      <c r="I711" s="56" t="s">
        <v>23</v>
      </c>
      <c r="J711" s="56">
        <v>200179</v>
      </c>
      <c r="N711" s="56" t="s">
        <v>2000</v>
      </c>
      <c r="O711" s="56">
        <v>1</v>
      </c>
      <c r="R711" s="56" t="s">
        <v>363</v>
      </c>
      <c r="S711" s="56">
        <v>1</v>
      </c>
      <c r="T711" s="56">
        <v>3058446</v>
      </c>
      <c r="U711" s="56">
        <v>3058446</v>
      </c>
      <c r="V711" s="56" t="s">
        <v>2002</v>
      </c>
      <c r="W711" s="56" t="s">
        <v>2003</v>
      </c>
      <c r="X711" s="56">
        <v>2752601.4</v>
      </c>
      <c r="Y711" s="56">
        <v>2446756.8000000003</v>
      </c>
      <c r="Z711" s="56">
        <v>2140912.1999999997</v>
      </c>
      <c r="AA711" s="56" t="s">
        <v>3539</v>
      </c>
      <c r="AB711" s="56" t="s">
        <v>3539</v>
      </c>
      <c r="AC711" s="56" t="s">
        <v>3539</v>
      </c>
      <c r="AD711" s="56">
        <v>254870.5</v>
      </c>
      <c r="AE711" s="56">
        <v>254870.5</v>
      </c>
      <c r="AF711" s="56">
        <v>254870.5</v>
      </c>
      <c r="AG711" s="56">
        <v>254870.5</v>
      </c>
      <c r="AH711" s="56">
        <v>254870.5</v>
      </c>
      <c r="AI711" s="56">
        <v>254870.5</v>
      </c>
      <c r="AJ711" s="56">
        <v>254870.5</v>
      </c>
      <c r="AK711" s="56">
        <v>254870.5</v>
      </c>
      <c r="AL711" s="56">
        <v>254870.5</v>
      </c>
      <c r="AM711" s="56">
        <v>254870.5</v>
      </c>
      <c r="AN711" s="56">
        <v>254870.5</v>
      </c>
      <c r="AO711" s="56">
        <v>254870.5</v>
      </c>
      <c r="AP711" s="56">
        <v>3058446</v>
      </c>
      <c r="AQ711" s="56" t="s">
        <v>2697</v>
      </c>
      <c r="AR711" s="56" t="s">
        <v>3531</v>
      </c>
      <c r="AS711" s="56" t="s">
        <v>3365</v>
      </c>
      <c r="AT711" s="56">
        <v>8470540</v>
      </c>
    </row>
    <row r="712" spans="1:46" x14ac:dyDescent="0.35">
      <c r="A712" s="56" t="s">
        <v>955</v>
      </c>
      <c r="B712" s="56">
        <v>8470540</v>
      </c>
      <c r="C712" s="56" t="s">
        <v>409</v>
      </c>
      <c r="D712" s="56">
        <v>428111</v>
      </c>
      <c r="E712" s="56" t="s">
        <v>363</v>
      </c>
      <c r="F712" s="56" t="str">
        <f t="shared" si="11"/>
        <v>847.8470540.1.428111.000000.847030.200179</v>
      </c>
      <c r="G712" s="56" t="s">
        <v>312</v>
      </c>
      <c r="H712" s="56">
        <v>847030</v>
      </c>
      <c r="I712" s="56" t="s">
        <v>23</v>
      </c>
      <c r="J712" s="56">
        <v>200179</v>
      </c>
      <c r="N712" s="56" t="s">
        <v>2000</v>
      </c>
      <c r="O712" s="56">
        <v>1</v>
      </c>
      <c r="R712" s="56" t="s">
        <v>363</v>
      </c>
      <c r="S712" s="56">
        <v>1</v>
      </c>
      <c r="T712" s="56">
        <v>442627</v>
      </c>
      <c r="U712" s="56">
        <v>442627</v>
      </c>
      <c r="V712" s="56" t="s">
        <v>2002</v>
      </c>
      <c r="W712" s="56" t="s">
        <v>2003</v>
      </c>
      <c r="X712" s="56">
        <v>398364.3</v>
      </c>
      <c r="Y712" s="56">
        <v>354101.60000000003</v>
      </c>
      <c r="Z712" s="56">
        <v>309838.89999999997</v>
      </c>
      <c r="AA712" s="56" t="s">
        <v>3539</v>
      </c>
      <c r="AB712" s="56" t="s">
        <v>3539</v>
      </c>
      <c r="AC712" s="56" t="s">
        <v>3539</v>
      </c>
      <c r="AD712" s="56">
        <v>36885.589999999997</v>
      </c>
      <c r="AE712" s="56">
        <v>36885.589999999997</v>
      </c>
      <c r="AF712" s="56">
        <v>36885.589999999997</v>
      </c>
      <c r="AG712" s="56">
        <v>36885.589999999997</v>
      </c>
      <c r="AH712" s="56">
        <v>36885.589999999997</v>
      </c>
      <c r="AI712" s="56">
        <v>36885.589999999997</v>
      </c>
      <c r="AJ712" s="56">
        <v>36885.589999999997</v>
      </c>
      <c r="AK712" s="56">
        <v>36885.589999999997</v>
      </c>
      <c r="AL712" s="56">
        <v>36885.589999999997</v>
      </c>
      <c r="AM712" s="56">
        <v>36885.589999999997</v>
      </c>
      <c r="AN712" s="56">
        <v>36885.589999999997</v>
      </c>
      <c r="AO712" s="56">
        <v>36885.51</v>
      </c>
      <c r="AP712" s="56">
        <v>442626.99999999988</v>
      </c>
      <c r="AQ712" s="56" t="s">
        <v>2697</v>
      </c>
      <c r="AR712" s="56" t="s">
        <v>3531</v>
      </c>
      <c r="AS712" s="56" t="s">
        <v>3365</v>
      </c>
      <c r="AT712" s="56">
        <v>8470540</v>
      </c>
    </row>
    <row r="713" spans="1:46" x14ac:dyDescent="0.35">
      <c r="A713" s="56" t="s">
        <v>955</v>
      </c>
      <c r="B713" s="56">
        <v>8470540</v>
      </c>
      <c r="C713" s="56" t="s">
        <v>409</v>
      </c>
      <c r="D713" s="56">
        <v>428111</v>
      </c>
      <c r="E713" s="56" t="s">
        <v>363</v>
      </c>
      <c r="F713" s="56" t="str">
        <f t="shared" si="11"/>
        <v>847.8470540.1.428111.000000.847015.200179</v>
      </c>
      <c r="G713" s="56" t="s">
        <v>333</v>
      </c>
      <c r="H713" s="56">
        <v>847015</v>
      </c>
      <c r="I713" s="56" t="s">
        <v>23</v>
      </c>
      <c r="J713" s="56">
        <v>200179</v>
      </c>
      <c r="N713" s="56" t="s">
        <v>2000</v>
      </c>
      <c r="O713" s="56">
        <v>1</v>
      </c>
      <c r="R713" s="56" t="s">
        <v>3540</v>
      </c>
      <c r="S713" s="56">
        <v>1</v>
      </c>
      <c r="T713" s="56">
        <v>4615084</v>
      </c>
      <c r="U713" s="56">
        <v>4615084</v>
      </c>
      <c r="V713" s="56" t="s">
        <v>2002</v>
      </c>
      <c r="W713" s="56" t="s">
        <v>2003</v>
      </c>
      <c r="X713" s="56">
        <v>4153575.6</v>
      </c>
      <c r="Y713" s="56">
        <v>3692067.2</v>
      </c>
      <c r="Z713" s="56">
        <v>3230558.8</v>
      </c>
      <c r="AA713" s="56" t="s">
        <v>3539</v>
      </c>
      <c r="AB713" s="56" t="s">
        <v>3539</v>
      </c>
      <c r="AC713" s="56" t="s">
        <v>3539</v>
      </c>
      <c r="AD713" s="56">
        <v>384590.34</v>
      </c>
      <c r="AE713" s="56">
        <v>384590.34</v>
      </c>
      <c r="AF713" s="56">
        <v>384590.34</v>
      </c>
      <c r="AG713" s="56">
        <v>384590.34</v>
      </c>
      <c r="AH713" s="56">
        <v>384590.34</v>
      </c>
      <c r="AI713" s="56">
        <v>384590.34</v>
      </c>
      <c r="AJ713" s="56">
        <v>384590.34</v>
      </c>
      <c r="AK713" s="56">
        <v>384590.34</v>
      </c>
      <c r="AL713" s="56">
        <v>384590.34</v>
      </c>
      <c r="AM713" s="56">
        <v>384590.34</v>
      </c>
      <c r="AN713" s="56">
        <v>384590.3</v>
      </c>
      <c r="AO713" s="56">
        <v>384590.3</v>
      </c>
      <c r="AP713" s="56">
        <v>4615083.9999999991</v>
      </c>
      <c r="AQ713" s="56" t="s">
        <v>2697</v>
      </c>
      <c r="AR713" s="56" t="s">
        <v>3531</v>
      </c>
      <c r="AS713" s="56" t="s">
        <v>3365</v>
      </c>
      <c r="AT713" s="56">
        <v>8470540</v>
      </c>
    </row>
    <row r="714" spans="1:46" x14ac:dyDescent="0.35">
      <c r="A714" s="56" t="s">
        <v>955</v>
      </c>
      <c r="B714" s="56">
        <v>8470540</v>
      </c>
      <c r="C714" s="56" t="s">
        <v>409</v>
      </c>
      <c r="D714" s="56">
        <v>428112</v>
      </c>
      <c r="E714" s="56" t="s">
        <v>369</v>
      </c>
      <c r="F714" s="56" t="str">
        <f t="shared" si="11"/>
        <v>847.8470540.1.428112.000000.847010.200179</v>
      </c>
      <c r="G714" s="56" t="s">
        <v>330</v>
      </c>
      <c r="H714" s="56">
        <v>847010</v>
      </c>
      <c r="I714" s="56" t="s">
        <v>23</v>
      </c>
      <c r="J714" s="56">
        <v>200179</v>
      </c>
      <c r="N714" s="56" t="s">
        <v>2000</v>
      </c>
      <c r="O714" s="56">
        <v>1</v>
      </c>
      <c r="R714" s="56" t="s">
        <v>369</v>
      </c>
      <c r="S714" s="56">
        <v>1</v>
      </c>
      <c r="T714" s="56">
        <v>1153128</v>
      </c>
      <c r="U714" s="56">
        <v>1153128</v>
      </c>
      <c r="V714" s="56" t="s">
        <v>2002</v>
      </c>
      <c r="W714" s="56" t="s">
        <v>2003</v>
      </c>
      <c r="X714" s="56">
        <v>1037815.2000000001</v>
      </c>
      <c r="Y714" s="56">
        <v>922502.4</v>
      </c>
      <c r="Z714" s="56">
        <v>807189.6</v>
      </c>
      <c r="AA714" s="56" t="s">
        <v>3541</v>
      </c>
      <c r="AB714" s="56" t="s">
        <v>3541</v>
      </c>
      <c r="AC714" s="56" t="s">
        <v>3541</v>
      </c>
      <c r="AD714" s="56">
        <v>96094</v>
      </c>
      <c r="AE714" s="56">
        <v>96094</v>
      </c>
      <c r="AF714" s="56">
        <v>96094</v>
      </c>
      <c r="AG714" s="56">
        <v>96094</v>
      </c>
      <c r="AH714" s="56">
        <v>96094</v>
      </c>
      <c r="AI714" s="56">
        <v>96094</v>
      </c>
      <c r="AJ714" s="56">
        <v>96094</v>
      </c>
      <c r="AK714" s="56">
        <v>96094</v>
      </c>
      <c r="AL714" s="56">
        <v>96094</v>
      </c>
      <c r="AM714" s="56">
        <v>96094</v>
      </c>
      <c r="AN714" s="56">
        <v>96094</v>
      </c>
      <c r="AO714" s="56">
        <v>96094</v>
      </c>
      <c r="AP714" s="56">
        <v>1153128</v>
      </c>
      <c r="AQ714" s="56" t="s">
        <v>2697</v>
      </c>
      <c r="AR714" s="56" t="s">
        <v>3531</v>
      </c>
      <c r="AS714" s="56" t="s">
        <v>3365</v>
      </c>
      <c r="AT714" s="56">
        <v>8470540</v>
      </c>
    </row>
    <row r="715" spans="1:46" x14ac:dyDescent="0.35">
      <c r="A715" s="56" t="s">
        <v>955</v>
      </c>
      <c r="B715" s="56">
        <v>8470540</v>
      </c>
      <c r="C715" s="56" t="s">
        <v>409</v>
      </c>
      <c r="D715" s="56">
        <v>428112</v>
      </c>
      <c r="E715" s="56" t="s">
        <v>369</v>
      </c>
      <c r="F715" s="56" t="str">
        <f t="shared" si="11"/>
        <v>847.8470540.1.428112.000000.847020.200179</v>
      </c>
      <c r="G715" s="56" t="s">
        <v>336</v>
      </c>
      <c r="H715" s="56">
        <v>847020</v>
      </c>
      <c r="I715" s="56" t="s">
        <v>23</v>
      </c>
      <c r="J715" s="56">
        <v>200179</v>
      </c>
      <c r="N715" s="56" t="s">
        <v>2000</v>
      </c>
      <c r="O715" s="56">
        <v>1</v>
      </c>
      <c r="R715" s="56" t="s">
        <v>369</v>
      </c>
      <c r="S715" s="56">
        <v>1</v>
      </c>
      <c r="T715" s="56">
        <v>1703132</v>
      </c>
      <c r="U715" s="56">
        <v>1703132</v>
      </c>
      <c r="V715" s="56" t="s">
        <v>2002</v>
      </c>
      <c r="W715" s="56" t="s">
        <v>2003</v>
      </c>
      <c r="X715" s="56">
        <v>1532818.8</v>
      </c>
      <c r="Y715" s="56">
        <v>1362505.6</v>
      </c>
      <c r="Z715" s="56">
        <v>1192192.3999999999</v>
      </c>
      <c r="AA715" s="56" t="s">
        <v>3541</v>
      </c>
      <c r="AB715" s="56" t="s">
        <v>3541</v>
      </c>
      <c r="AC715" s="56" t="s">
        <v>3541</v>
      </c>
      <c r="AD715" s="56">
        <v>141927.67000000001</v>
      </c>
      <c r="AE715" s="56">
        <v>141927.67000000001</v>
      </c>
      <c r="AF715" s="56">
        <v>141927.67000000001</v>
      </c>
      <c r="AG715" s="56">
        <v>141927.67000000001</v>
      </c>
      <c r="AH715" s="56">
        <v>141927.67000000001</v>
      </c>
      <c r="AI715" s="56">
        <v>141927.67000000001</v>
      </c>
      <c r="AJ715" s="56">
        <v>141927.67000000001</v>
      </c>
      <c r="AK715" s="56">
        <v>141927.67000000001</v>
      </c>
      <c r="AL715" s="56">
        <v>141927.67000000001</v>
      </c>
      <c r="AM715" s="56">
        <v>141927.67000000001</v>
      </c>
      <c r="AN715" s="56">
        <v>141927.67000000001</v>
      </c>
      <c r="AO715" s="56">
        <v>141927.63</v>
      </c>
      <c r="AP715" s="56">
        <v>1703132</v>
      </c>
      <c r="AQ715" s="56" t="s">
        <v>2697</v>
      </c>
      <c r="AR715" s="56" t="s">
        <v>3531</v>
      </c>
      <c r="AS715" s="56" t="s">
        <v>3365</v>
      </c>
      <c r="AT715" s="56">
        <v>8470540</v>
      </c>
    </row>
    <row r="716" spans="1:46" x14ac:dyDescent="0.35">
      <c r="A716" s="56" t="s">
        <v>955</v>
      </c>
      <c r="B716" s="56">
        <v>8470540</v>
      </c>
      <c r="C716" s="56" t="s">
        <v>409</v>
      </c>
      <c r="D716" s="56">
        <v>428112</v>
      </c>
      <c r="E716" s="56" t="s">
        <v>369</v>
      </c>
      <c r="F716" s="56" t="str">
        <f t="shared" si="11"/>
        <v>847.8470540.1.428112.000000.847030.200179</v>
      </c>
      <c r="G716" s="56" t="s">
        <v>312</v>
      </c>
      <c r="H716" s="56">
        <v>847030</v>
      </c>
      <c r="I716" s="56" t="s">
        <v>23</v>
      </c>
      <c r="J716" s="56">
        <v>200179</v>
      </c>
      <c r="R716" s="56" t="s">
        <v>3542</v>
      </c>
      <c r="S716" s="56">
        <v>1</v>
      </c>
      <c r="T716" s="56">
        <v>153570</v>
      </c>
      <c r="U716" s="56">
        <v>153570</v>
      </c>
      <c r="V716" s="56" t="s">
        <v>2002</v>
      </c>
      <c r="W716" s="56" t="s">
        <v>2003</v>
      </c>
      <c r="X716" s="56">
        <v>138213</v>
      </c>
      <c r="Y716" s="56">
        <v>122856</v>
      </c>
      <c r="Z716" s="56">
        <v>107499</v>
      </c>
      <c r="AA716" s="56" t="s">
        <v>3541</v>
      </c>
      <c r="AB716" s="56" t="s">
        <v>3541</v>
      </c>
      <c r="AC716" s="56" t="s">
        <v>3541</v>
      </c>
      <c r="AD716" s="56">
        <v>12797.5</v>
      </c>
      <c r="AE716" s="56">
        <v>12797.5</v>
      </c>
      <c r="AF716" s="56">
        <v>12797.5</v>
      </c>
      <c r="AG716" s="56">
        <v>12797.5</v>
      </c>
      <c r="AH716" s="56">
        <v>12797.5</v>
      </c>
      <c r="AI716" s="56">
        <v>12797.5</v>
      </c>
      <c r="AJ716" s="56">
        <v>12797.5</v>
      </c>
      <c r="AK716" s="56">
        <v>12797.5</v>
      </c>
      <c r="AL716" s="56">
        <v>12797.5</v>
      </c>
      <c r="AM716" s="56">
        <v>12797.5</v>
      </c>
      <c r="AN716" s="56">
        <v>12797.5</v>
      </c>
      <c r="AO716" s="56">
        <v>12797.5</v>
      </c>
      <c r="AP716" s="56">
        <v>153570</v>
      </c>
      <c r="AQ716" s="56" t="s">
        <v>2697</v>
      </c>
      <c r="AR716" s="56" t="s">
        <v>3531</v>
      </c>
      <c r="AS716" s="56" t="s">
        <v>3365</v>
      </c>
      <c r="AT716" s="56">
        <v>8470540</v>
      </c>
    </row>
    <row r="717" spans="1:46" x14ac:dyDescent="0.35">
      <c r="A717" s="56" t="s">
        <v>955</v>
      </c>
      <c r="B717" s="56">
        <v>8470540</v>
      </c>
      <c r="C717" s="56" t="s">
        <v>409</v>
      </c>
      <c r="D717" s="56">
        <v>428112</v>
      </c>
      <c r="E717" s="56" t="s">
        <v>369</v>
      </c>
      <c r="F717" s="56" t="str">
        <f t="shared" si="11"/>
        <v>847.8470540.1.428112.000000.847015.200179</v>
      </c>
      <c r="G717" s="56" t="s">
        <v>333</v>
      </c>
      <c r="H717" s="56">
        <v>847015</v>
      </c>
      <c r="I717" s="56" t="s">
        <v>23</v>
      </c>
      <c r="J717" s="56">
        <v>200179</v>
      </c>
      <c r="N717" s="56" t="s">
        <v>2000</v>
      </c>
      <c r="O717" s="56">
        <v>1</v>
      </c>
      <c r="R717" s="56" t="s">
        <v>3543</v>
      </c>
      <c r="S717" s="56">
        <v>1</v>
      </c>
      <c r="T717" s="56">
        <v>1681399</v>
      </c>
      <c r="U717" s="56">
        <v>1681399</v>
      </c>
      <c r="V717" s="56" t="s">
        <v>2002</v>
      </c>
      <c r="W717" s="56" t="s">
        <v>2003</v>
      </c>
      <c r="X717" s="56">
        <v>1513259.1</v>
      </c>
      <c r="Y717" s="56">
        <v>1345119.2000000002</v>
      </c>
      <c r="Z717" s="56">
        <v>1176979.2999999998</v>
      </c>
      <c r="AA717" s="56" t="s">
        <v>3541</v>
      </c>
      <c r="AB717" s="56" t="s">
        <v>3541</v>
      </c>
      <c r="AC717" s="56" t="s">
        <v>3541</v>
      </c>
      <c r="AD717" s="56">
        <v>140116.59</v>
      </c>
      <c r="AE717" s="56">
        <v>140116.59</v>
      </c>
      <c r="AF717" s="56">
        <v>140116.59</v>
      </c>
      <c r="AG717" s="56">
        <v>140116.59</v>
      </c>
      <c r="AH717" s="56">
        <v>140116.59</v>
      </c>
      <c r="AI717" s="56">
        <v>140116.59</v>
      </c>
      <c r="AJ717" s="56">
        <v>140116.59</v>
      </c>
      <c r="AK717" s="56">
        <v>140116.59</v>
      </c>
      <c r="AL717" s="56">
        <v>140116.59</v>
      </c>
      <c r="AM717" s="56">
        <v>140116.59</v>
      </c>
      <c r="AN717" s="56">
        <v>140116.59</v>
      </c>
      <c r="AO717" s="56">
        <v>140116.51</v>
      </c>
      <c r="AP717" s="56">
        <v>1681399.0000000002</v>
      </c>
      <c r="AQ717" s="56" t="s">
        <v>2697</v>
      </c>
      <c r="AR717" s="56" t="s">
        <v>3531</v>
      </c>
      <c r="AS717" s="56" t="s">
        <v>3365</v>
      </c>
      <c r="AT717" s="56">
        <v>8470540</v>
      </c>
    </row>
    <row r="718" spans="1:46" x14ac:dyDescent="0.35">
      <c r="A718" s="56" t="s">
        <v>955</v>
      </c>
      <c r="B718" s="56">
        <v>8470540</v>
      </c>
      <c r="C718" s="56" t="s">
        <v>409</v>
      </c>
      <c r="D718" s="56">
        <v>429900</v>
      </c>
      <c r="E718" s="56" t="s">
        <v>375</v>
      </c>
      <c r="F718" s="56" t="str">
        <f t="shared" si="11"/>
        <v>847.8470540.1.429900.000000.847010.200179</v>
      </c>
      <c r="G718" s="56" t="s">
        <v>330</v>
      </c>
      <c r="H718" s="56">
        <v>847010</v>
      </c>
      <c r="I718" s="56" t="s">
        <v>23</v>
      </c>
      <c r="J718" s="56">
        <v>200179</v>
      </c>
      <c r="N718" s="56" t="s">
        <v>2000</v>
      </c>
      <c r="O718" s="56">
        <v>1</v>
      </c>
      <c r="R718" s="56" t="s">
        <v>3544</v>
      </c>
      <c r="S718" s="56">
        <v>1</v>
      </c>
      <c r="T718" s="56">
        <v>44000</v>
      </c>
      <c r="U718" s="56">
        <v>44000</v>
      </c>
      <c r="V718" s="56" t="s">
        <v>2002</v>
      </c>
      <c r="W718" s="56" t="s">
        <v>2003</v>
      </c>
      <c r="X718" s="56">
        <v>39600</v>
      </c>
      <c r="Y718" s="56">
        <v>35200</v>
      </c>
      <c r="Z718" s="56">
        <v>30799.999999999996</v>
      </c>
      <c r="AA718" s="56" t="s">
        <v>3545</v>
      </c>
      <c r="AB718" s="56" t="s">
        <v>3545</v>
      </c>
      <c r="AC718" s="56" t="s">
        <v>3545</v>
      </c>
      <c r="AD718" s="56">
        <v>3666.67</v>
      </c>
      <c r="AE718" s="56">
        <v>3666.67</v>
      </c>
      <c r="AF718" s="56">
        <v>3666.67</v>
      </c>
      <c r="AG718" s="56">
        <v>3666.67</v>
      </c>
      <c r="AH718" s="56">
        <v>3666.67</v>
      </c>
      <c r="AI718" s="56">
        <v>3666.67</v>
      </c>
      <c r="AJ718" s="56">
        <v>3666.67</v>
      </c>
      <c r="AK718" s="56">
        <v>3666.67</v>
      </c>
      <c r="AL718" s="56">
        <v>3666.67</v>
      </c>
      <c r="AM718" s="56">
        <v>3666.67</v>
      </c>
      <c r="AN718" s="56">
        <v>3666.67</v>
      </c>
      <c r="AO718" s="56">
        <v>3666.63</v>
      </c>
      <c r="AP718" s="56">
        <v>43999.999999999985</v>
      </c>
      <c r="AQ718" s="56" t="s">
        <v>2697</v>
      </c>
      <c r="AR718" s="56" t="s">
        <v>3531</v>
      </c>
      <c r="AS718" s="56" t="s">
        <v>3345</v>
      </c>
      <c r="AT718" s="56">
        <v>8470540</v>
      </c>
    </row>
    <row r="719" spans="1:46" x14ac:dyDescent="0.35">
      <c r="A719" s="56" t="s">
        <v>955</v>
      </c>
      <c r="B719" s="56">
        <v>8470540</v>
      </c>
      <c r="C719" s="56" t="s">
        <v>409</v>
      </c>
      <c r="D719" s="56">
        <v>430330</v>
      </c>
      <c r="E719" s="56" t="s">
        <v>378</v>
      </c>
      <c r="F719" s="56" t="str">
        <f t="shared" si="11"/>
        <v>847.8470540.1.430330.000000.847010.200179</v>
      </c>
      <c r="G719" s="56" t="s">
        <v>330</v>
      </c>
      <c r="H719" s="56">
        <v>847010</v>
      </c>
      <c r="I719" s="56" t="s">
        <v>23</v>
      </c>
      <c r="J719" s="56">
        <v>200179</v>
      </c>
      <c r="N719" s="56" t="s">
        <v>2000</v>
      </c>
      <c r="O719" s="56">
        <v>1</v>
      </c>
      <c r="R719" s="56" t="s">
        <v>3546</v>
      </c>
      <c r="S719" s="56">
        <v>1</v>
      </c>
      <c r="T719" s="56">
        <v>967680</v>
      </c>
      <c r="U719" s="56">
        <v>967680</v>
      </c>
      <c r="V719" s="56" t="s">
        <v>2002</v>
      </c>
      <c r="W719" s="56" t="s">
        <v>2003</v>
      </c>
      <c r="X719" s="56">
        <v>870912</v>
      </c>
      <c r="Y719" s="56">
        <v>774144</v>
      </c>
      <c r="Z719" s="56">
        <v>677376</v>
      </c>
      <c r="AA719" s="56" t="s">
        <v>3547</v>
      </c>
      <c r="AB719" s="56" t="s">
        <v>3547</v>
      </c>
      <c r="AC719" s="56" t="s">
        <v>3547</v>
      </c>
      <c r="AD719" s="56">
        <v>80640</v>
      </c>
      <c r="AE719" s="56">
        <v>80640</v>
      </c>
      <c r="AF719" s="56">
        <v>80640</v>
      </c>
      <c r="AG719" s="56">
        <v>80640</v>
      </c>
      <c r="AH719" s="56">
        <v>80640</v>
      </c>
      <c r="AI719" s="56">
        <v>80640</v>
      </c>
      <c r="AJ719" s="56">
        <v>80640</v>
      </c>
      <c r="AK719" s="56">
        <v>80640</v>
      </c>
      <c r="AL719" s="56">
        <v>80640</v>
      </c>
      <c r="AM719" s="56">
        <v>80640</v>
      </c>
      <c r="AN719" s="56">
        <v>80640</v>
      </c>
      <c r="AO719" s="56">
        <v>80640</v>
      </c>
      <c r="AP719" s="56">
        <v>967680</v>
      </c>
      <c r="AQ719" s="56" t="s">
        <v>2697</v>
      </c>
      <c r="AR719" s="56" t="s">
        <v>3531</v>
      </c>
      <c r="AS719" s="56" t="s">
        <v>3345</v>
      </c>
      <c r="AT719" s="56">
        <v>8470540</v>
      </c>
    </row>
    <row r="720" spans="1:46" x14ac:dyDescent="0.35">
      <c r="A720" s="56" t="s">
        <v>955</v>
      </c>
      <c r="B720" s="56">
        <v>8470540</v>
      </c>
      <c r="C720" s="56" t="s">
        <v>409</v>
      </c>
      <c r="D720" s="56">
        <v>432120</v>
      </c>
      <c r="E720" s="56" t="s">
        <v>382</v>
      </c>
      <c r="F720" s="56" t="str">
        <f t="shared" si="11"/>
        <v>847.8470540.1.432120.000000.847001.200179</v>
      </c>
      <c r="G720" s="56" t="s">
        <v>21</v>
      </c>
      <c r="H720" s="56">
        <v>847001</v>
      </c>
      <c r="I720" s="56" t="s">
        <v>23</v>
      </c>
      <c r="J720" s="56">
        <v>200179</v>
      </c>
      <c r="K720" s="56">
        <v>0</v>
      </c>
      <c r="L720" s="56">
        <v>9870670</v>
      </c>
      <c r="N720" s="56" t="s">
        <v>2000</v>
      </c>
      <c r="O720" s="56">
        <v>1</v>
      </c>
      <c r="S720" s="56">
        <v>1</v>
      </c>
      <c r="U720" s="57">
        <v>0</v>
      </c>
      <c r="V720" s="56" t="s">
        <v>2002</v>
      </c>
      <c r="W720" s="56" t="s">
        <v>2003</v>
      </c>
      <c r="X720" s="56">
        <v>0</v>
      </c>
      <c r="Y720" s="56">
        <v>0</v>
      </c>
      <c r="Z720" s="56">
        <v>0</v>
      </c>
      <c r="AP720" s="56">
        <v>0</v>
      </c>
      <c r="AQ720" s="56" t="s">
        <v>2697</v>
      </c>
      <c r="AR720" s="56" t="s">
        <v>3531</v>
      </c>
      <c r="AT720" s="56">
        <v>8470540</v>
      </c>
    </row>
    <row r="721" spans="1:46" x14ac:dyDescent="0.35">
      <c r="A721" s="56" t="s">
        <v>955</v>
      </c>
      <c r="B721" s="56">
        <v>8470540</v>
      </c>
      <c r="C721" s="56" t="s">
        <v>409</v>
      </c>
      <c r="D721" s="56">
        <v>432120</v>
      </c>
      <c r="E721" s="56" t="s">
        <v>382</v>
      </c>
      <c r="F721" s="56" t="str">
        <f t="shared" si="11"/>
        <v>847.8470540.1.432120.000000.847001.200179</v>
      </c>
      <c r="G721" s="56" t="s">
        <v>21</v>
      </c>
      <c r="H721" s="56">
        <v>847001</v>
      </c>
      <c r="I721" s="56" t="s">
        <v>23</v>
      </c>
      <c r="J721" s="56">
        <v>200179</v>
      </c>
      <c r="K721" s="56">
        <v>0</v>
      </c>
      <c r="L721" s="56">
        <v>4389857</v>
      </c>
      <c r="N721" s="56" t="s">
        <v>2000</v>
      </c>
      <c r="O721" s="56">
        <v>1</v>
      </c>
      <c r="S721" s="56">
        <v>1</v>
      </c>
      <c r="U721" s="57">
        <v>0</v>
      </c>
      <c r="V721" s="56" t="s">
        <v>2002</v>
      </c>
      <c r="W721" s="56" t="s">
        <v>2003</v>
      </c>
      <c r="X721" s="56">
        <v>0</v>
      </c>
      <c r="Y721" s="56">
        <v>0</v>
      </c>
      <c r="Z721" s="56">
        <v>0</v>
      </c>
      <c r="AP721" s="56">
        <v>0</v>
      </c>
      <c r="AQ721" s="56" t="s">
        <v>2697</v>
      </c>
      <c r="AR721" s="56" t="s">
        <v>3531</v>
      </c>
      <c r="AT721" s="56">
        <v>8470540</v>
      </c>
    </row>
    <row r="722" spans="1:46" x14ac:dyDescent="0.35">
      <c r="A722" s="56" t="s">
        <v>955</v>
      </c>
      <c r="B722" s="56">
        <v>8470540</v>
      </c>
      <c r="C722" s="56" t="s">
        <v>409</v>
      </c>
      <c r="D722" s="56">
        <v>432540</v>
      </c>
      <c r="E722" s="56" t="s">
        <v>395</v>
      </c>
      <c r="F722" s="56" t="str">
        <f t="shared" si="11"/>
        <v>847.8470540.1.432540.000000.847010.200179</v>
      </c>
      <c r="G722" s="56" t="s">
        <v>330</v>
      </c>
      <c r="H722" s="56">
        <v>847010</v>
      </c>
      <c r="I722" s="56" t="s">
        <v>23</v>
      </c>
      <c r="J722" s="56">
        <v>200179</v>
      </c>
      <c r="K722" s="56">
        <v>0</v>
      </c>
      <c r="L722" s="56">
        <v>25000</v>
      </c>
      <c r="N722" s="56" t="s">
        <v>2000</v>
      </c>
      <c r="O722" s="56">
        <v>1</v>
      </c>
      <c r="R722" s="56" t="s">
        <v>3548</v>
      </c>
      <c r="S722" s="56">
        <v>1</v>
      </c>
      <c r="T722" s="56">
        <v>140000</v>
      </c>
      <c r="U722" s="56">
        <v>140000</v>
      </c>
      <c r="V722" s="56" t="s">
        <v>2002</v>
      </c>
      <c r="W722" s="56" t="s">
        <v>2003</v>
      </c>
      <c r="X722" s="56">
        <v>126000</v>
      </c>
      <c r="Y722" s="56">
        <v>112000</v>
      </c>
      <c r="Z722" s="56">
        <v>98000</v>
      </c>
      <c r="AA722" s="56" t="s">
        <v>3549</v>
      </c>
      <c r="AB722" s="56" t="s">
        <v>3549</v>
      </c>
      <c r="AC722" s="56" t="s">
        <v>3549</v>
      </c>
      <c r="AD722" s="56">
        <v>11666.67</v>
      </c>
      <c r="AE722" s="56">
        <v>11666.67</v>
      </c>
      <c r="AF722" s="56">
        <v>11666.67</v>
      </c>
      <c r="AG722" s="56">
        <v>11666.67</v>
      </c>
      <c r="AH722" s="56">
        <v>11666.67</v>
      </c>
      <c r="AI722" s="56">
        <v>11666.67</v>
      </c>
      <c r="AJ722" s="56">
        <v>11666.67</v>
      </c>
      <c r="AK722" s="56">
        <v>11666.67</v>
      </c>
      <c r="AL722" s="56">
        <v>11666.67</v>
      </c>
      <c r="AM722" s="56">
        <v>11666.67</v>
      </c>
      <c r="AN722" s="56">
        <v>11666.67</v>
      </c>
      <c r="AO722" s="56">
        <v>11666.63</v>
      </c>
      <c r="AP722" s="56">
        <v>140000</v>
      </c>
      <c r="AQ722" s="56" t="s">
        <v>2697</v>
      </c>
      <c r="AR722" s="56" t="s">
        <v>3531</v>
      </c>
      <c r="AS722" s="56" t="s">
        <v>3365</v>
      </c>
      <c r="AT722" s="56">
        <v>8470540</v>
      </c>
    </row>
    <row r="723" spans="1:46" x14ac:dyDescent="0.35">
      <c r="A723" s="130" t="s">
        <v>955</v>
      </c>
      <c r="B723" s="130">
        <v>8470540</v>
      </c>
      <c r="C723" s="130" t="s">
        <v>409</v>
      </c>
      <c r="D723" s="130">
        <v>435410</v>
      </c>
      <c r="E723" s="130" t="s">
        <v>58</v>
      </c>
      <c r="F723" s="56" t="str">
        <f t="shared" si="11"/>
        <v>847.8470540.1.435410.000000.847010.200179</v>
      </c>
      <c r="G723" s="56" t="s">
        <v>330</v>
      </c>
      <c r="H723" s="56">
        <v>847010</v>
      </c>
      <c r="I723" s="130" t="s">
        <v>23</v>
      </c>
      <c r="J723" s="130">
        <v>200179</v>
      </c>
      <c r="K723" s="56">
        <v>0</v>
      </c>
      <c r="L723" s="56">
        <v>465000</v>
      </c>
      <c r="N723" s="56" t="s">
        <v>2000</v>
      </c>
      <c r="O723" s="56">
        <v>1</v>
      </c>
      <c r="R723" s="130" t="s">
        <v>3550</v>
      </c>
      <c r="S723" s="130">
        <v>1</v>
      </c>
      <c r="T723" s="130">
        <v>0</v>
      </c>
      <c r="U723" s="130">
        <v>0</v>
      </c>
      <c r="V723" s="130" t="s">
        <v>2002</v>
      </c>
      <c r="W723" s="130" t="s">
        <v>2003</v>
      </c>
      <c r="X723" s="130">
        <v>0</v>
      </c>
      <c r="Y723" s="130">
        <v>0</v>
      </c>
      <c r="Z723" s="130">
        <v>0</v>
      </c>
      <c r="AA723" s="130" t="s">
        <v>3551</v>
      </c>
      <c r="AB723" s="130" t="s">
        <v>3551</v>
      </c>
      <c r="AC723" s="130" t="s">
        <v>3551</v>
      </c>
      <c r="AD723" s="130">
        <v>37500</v>
      </c>
      <c r="AE723" s="130">
        <v>37500</v>
      </c>
      <c r="AF723" s="130">
        <v>37500</v>
      </c>
      <c r="AG723" s="130">
        <v>37500</v>
      </c>
      <c r="AH723" s="130">
        <v>37500</v>
      </c>
      <c r="AI723" s="130">
        <v>37500</v>
      </c>
      <c r="AJ723" s="130">
        <v>37500</v>
      </c>
      <c r="AK723" s="130">
        <v>37500</v>
      </c>
      <c r="AL723" s="130">
        <v>37500</v>
      </c>
      <c r="AM723" s="130">
        <v>37500</v>
      </c>
      <c r="AN723" s="130">
        <v>37500</v>
      </c>
      <c r="AO723" s="130">
        <v>37500</v>
      </c>
      <c r="AP723" s="56">
        <v>450000</v>
      </c>
      <c r="AQ723" s="56" t="s">
        <v>2697</v>
      </c>
      <c r="AR723" s="56" t="s">
        <v>3531</v>
      </c>
      <c r="AS723" s="56" t="s">
        <v>3345</v>
      </c>
      <c r="AT723" s="56">
        <v>8470540</v>
      </c>
    </row>
    <row r="724" spans="1:46" x14ac:dyDescent="0.35">
      <c r="A724" s="56" t="s">
        <v>955</v>
      </c>
      <c r="B724" s="56">
        <v>8470540</v>
      </c>
      <c r="C724" s="56" t="s">
        <v>409</v>
      </c>
      <c r="D724" s="56">
        <v>435740</v>
      </c>
      <c r="E724" s="56" t="s">
        <v>400</v>
      </c>
      <c r="F724" s="56" t="str">
        <f t="shared" si="11"/>
        <v>847.8470540.1.435740.000000.847010.200179</v>
      </c>
      <c r="G724" s="56" t="s">
        <v>330</v>
      </c>
      <c r="H724" s="56">
        <v>847010</v>
      </c>
      <c r="I724" s="56" t="s">
        <v>23</v>
      </c>
      <c r="J724" s="56">
        <v>200179</v>
      </c>
      <c r="N724" s="56" t="s">
        <v>2000</v>
      </c>
      <c r="O724" s="56">
        <v>1</v>
      </c>
      <c r="R724" s="56" t="s">
        <v>3552</v>
      </c>
      <c r="S724" s="56">
        <v>1</v>
      </c>
      <c r="T724" s="56">
        <v>336000</v>
      </c>
      <c r="U724" s="56">
        <v>336000</v>
      </c>
      <c r="V724" s="56" t="s">
        <v>2002</v>
      </c>
      <c r="W724" s="56" t="s">
        <v>2003</v>
      </c>
      <c r="X724" s="56">
        <v>302400</v>
      </c>
      <c r="Y724" s="56">
        <v>268800</v>
      </c>
      <c r="Z724" s="56">
        <v>235199.99999999997</v>
      </c>
      <c r="AA724" s="56" t="s">
        <v>3547</v>
      </c>
      <c r="AB724" s="56" t="s">
        <v>3547</v>
      </c>
      <c r="AC724" s="56" t="s">
        <v>3547</v>
      </c>
      <c r="AD724" s="56">
        <v>28000</v>
      </c>
      <c r="AE724" s="56">
        <v>28000</v>
      </c>
      <c r="AF724" s="56">
        <v>28000</v>
      </c>
      <c r="AG724" s="56">
        <v>28000</v>
      </c>
      <c r="AH724" s="56">
        <v>28000</v>
      </c>
      <c r="AI724" s="56">
        <v>28000</v>
      </c>
      <c r="AJ724" s="56">
        <v>28000</v>
      </c>
      <c r="AK724" s="56">
        <v>28000</v>
      </c>
      <c r="AL724" s="56">
        <v>28000</v>
      </c>
      <c r="AM724" s="56">
        <v>28000</v>
      </c>
      <c r="AN724" s="56">
        <v>28000</v>
      </c>
      <c r="AO724" s="56">
        <v>28000</v>
      </c>
      <c r="AP724" s="56">
        <v>336000</v>
      </c>
      <c r="AQ724" s="56" t="s">
        <v>2697</v>
      </c>
      <c r="AR724" s="56" t="s">
        <v>3531</v>
      </c>
      <c r="AS724" s="56" t="s">
        <v>3365</v>
      </c>
      <c r="AT724" s="56">
        <v>8470540</v>
      </c>
    </row>
    <row r="725" spans="1:46" x14ac:dyDescent="0.35">
      <c r="A725" s="56" t="s">
        <v>955</v>
      </c>
      <c r="B725" s="56">
        <v>8470540</v>
      </c>
      <c r="C725" s="56" t="s">
        <v>409</v>
      </c>
      <c r="D725" s="56">
        <v>436110</v>
      </c>
      <c r="E725" s="56" t="s">
        <v>64</v>
      </c>
      <c r="F725" s="56" t="str">
        <f t="shared" si="11"/>
        <v>847.8470540.1.436110.000000.847010.200179</v>
      </c>
      <c r="G725" s="56" t="s">
        <v>330</v>
      </c>
      <c r="H725" s="56">
        <v>847010</v>
      </c>
      <c r="I725" s="56" t="s">
        <v>23</v>
      </c>
      <c r="J725" s="56">
        <v>200179</v>
      </c>
      <c r="N725" s="56" t="s">
        <v>2000</v>
      </c>
      <c r="O725" s="56">
        <v>1</v>
      </c>
      <c r="R725" s="56" t="s">
        <v>3553</v>
      </c>
      <c r="S725" s="56">
        <v>1</v>
      </c>
      <c r="T725" s="56">
        <v>360000</v>
      </c>
      <c r="U725" s="56">
        <v>360000</v>
      </c>
      <c r="V725" s="56" t="s">
        <v>2002</v>
      </c>
      <c r="W725" s="56" t="s">
        <v>2003</v>
      </c>
      <c r="X725" s="56">
        <v>324000</v>
      </c>
      <c r="Y725" s="56">
        <v>288000</v>
      </c>
      <c r="Z725" s="56">
        <v>251999.99999999997</v>
      </c>
      <c r="AA725" s="56" t="s">
        <v>3554</v>
      </c>
      <c r="AB725" s="56" t="s">
        <v>3554</v>
      </c>
      <c r="AC725" s="56" t="s">
        <v>3554</v>
      </c>
      <c r="AD725" s="56">
        <v>30000</v>
      </c>
      <c r="AE725" s="56">
        <v>30000</v>
      </c>
      <c r="AF725" s="56">
        <v>30000</v>
      </c>
      <c r="AG725" s="56">
        <v>30000</v>
      </c>
      <c r="AH725" s="56">
        <v>30000</v>
      </c>
      <c r="AI725" s="56">
        <v>30000</v>
      </c>
      <c r="AJ725" s="56">
        <v>30000</v>
      </c>
      <c r="AK725" s="56">
        <v>30000</v>
      </c>
      <c r="AL725" s="56">
        <v>30000</v>
      </c>
      <c r="AM725" s="56">
        <v>30000</v>
      </c>
      <c r="AN725" s="56">
        <v>30000</v>
      </c>
      <c r="AO725" s="56">
        <v>30000</v>
      </c>
      <c r="AP725" s="56">
        <v>360000</v>
      </c>
      <c r="AQ725" s="56" t="s">
        <v>2697</v>
      </c>
      <c r="AR725" s="56" t="s">
        <v>3531</v>
      </c>
      <c r="AS725" s="56" t="s">
        <v>3555</v>
      </c>
      <c r="AT725" s="56">
        <v>8470540</v>
      </c>
    </row>
    <row r="726" spans="1:46" x14ac:dyDescent="0.35">
      <c r="A726" s="56" t="s">
        <v>955</v>
      </c>
      <c r="B726" s="56">
        <v>8470540</v>
      </c>
      <c r="C726" s="56" t="s">
        <v>409</v>
      </c>
      <c r="D726" s="56">
        <v>436110</v>
      </c>
      <c r="E726" s="56" t="s">
        <v>64</v>
      </c>
      <c r="F726" s="56" t="str">
        <f t="shared" si="11"/>
        <v>847.8470540.1.436110.000000.847010.200179</v>
      </c>
      <c r="G726" s="56" t="s">
        <v>330</v>
      </c>
      <c r="H726" s="56">
        <v>847010</v>
      </c>
      <c r="I726" s="56" t="s">
        <v>23</v>
      </c>
      <c r="J726" s="56">
        <v>200179</v>
      </c>
      <c r="N726" s="56" t="s">
        <v>2000</v>
      </c>
      <c r="O726" s="56">
        <v>1</v>
      </c>
      <c r="R726" s="56" t="s">
        <v>3556</v>
      </c>
      <c r="S726" s="56">
        <v>1</v>
      </c>
      <c r="T726" s="56">
        <v>193910</v>
      </c>
      <c r="U726" s="56">
        <v>193910</v>
      </c>
      <c r="V726" s="56" t="s">
        <v>2002</v>
      </c>
      <c r="W726" s="56" t="s">
        <v>2003</v>
      </c>
      <c r="X726" s="56">
        <v>174519</v>
      </c>
      <c r="Y726" s="56">
        <v>155128</v>
      </c>
      <c r="Z726" s="56">
        <v>135737</v>
      </c>
      <c r="AA726" s="56" t="s">
        <v>3554</v>
      </c>
      <c r="AB726" s="56" t="s">
        <v>3554</v>
      </c>
      <c r="AC726" s="56" t="s">
        <v>3554</v>
      </c>
      <c r="AF726" s="56">
        <v>100000</v>
      </c>
      <c r="AG726" s="56">
        <v>93910</v>
      </c>
      <c r="AP726" s="56">
        <v>193910</v>
      </c>
      <c r="AQ726" s="56" t="s">
        <v>2697</v>
      </c>
      <c r="AR726" s="56" t="s">
        <v>3531</v>
      </c>
      <c r="AS726" s="56" t="s">
        <v>3300</v>
      </c>
      <c r="AT726" s="56">
        <v>8470540</v>
      </c>
    </row>
    <row r="727" spans="1:46" x14ac:dyDescent="0.35">
      <c r="A727" s="130" t="s">
        <v>958</v>
      </c>
      <c r="B727" s="130">
        <v>8470230</v>
      </c>
      <c r="C727" s="130" t="s">
        <v>100</v>
      </c>
      <c r="D727" s="130">
        <v>420550</v>
      </c>
      <c r="E727" s="130" t="s">
        <v>18</v>
      </c>
      <c r="F727" s="56" t="str">
        <f t="shared" si="11"/>
        <v>847.8470230.1.420550.000000.847001.200179</v>
      </c>
      <c r="G727" s="56" t="s">
        <v>21</v>
      </c>
      <c r="H727" s="56">
        <v>847001</v>
      </c>
      <c r="I727" s="130" t="s">
        <v>23</v>
      </c>
      <c r="J727" s="130">
        <v>200179</v>
      </c>
      <c r="K727" s="56">
        <v>79119.87</v>
      </c>
      <c r="L727" s="56">
        <v>80740</v>
      </c>
      <c r="M727" s="56">
        <v>80740</v>
      </c>
      <c r="N727" s="56" t="s">
        <v>3557</v>
      </c>
      <c r="O727" s="56">
        <v>32</v>
      </c>
      <c r="P727" s="56" t="s">
        <v>3558</v>
      </c>
      <c r="Q727" s="56">
        <v>32</v>
      </c>
      <c r="R727" s="130" t="s">
        <v>3559</v>
      </c>
      <c r="S727" s="130">
        <v>32</v>
      </c>
      <c r="T727" s="132">
        <v>31894.375</v>
      </c>
      <c r="U727" s="132">
        <v>1020620</v>
      </c>
      <c r="V727" s="56" t="s">
        <v>2002</v>
      </c>
      <c r="W727" s="56" t="s">
        <v>2003</v>
      </c>
      <c r="X727" s="56">
        <v>918558</v>
      </c>
      <c r="Y727" s="56">
        <v>816496</v>
      </c>
      <c r="Z727" s="56">
        <v>714434</v>
      </c>
      <c r="AA727" s="56" t="s">
        <v>3560</v>
      </c>
      <c r="AB727" s="56" t="s">
        <v>3561</v>
      </c>
      <c r="AC727" s="56" t="s">
        <v>3562</v>
      </c>
      <c r="AD727" s="56">
        <v>0</v>
      </c>
      <c r="AE727" s="56">
        <v>0</v>
      </c>
      <c r="AF727" s="56">
        <v>109970</v>
      </c>
      <c r="AG727" s="56">
        <v>109970</v>
      </c>
      <c r="AH727" s="56">
        <v>109970</v>
      </c>
      <c r="AI727" s="56">
        <v>109970</v>
      </c>
      <c r="AJ727" s="56">
        <v>0</v>
      </c>
      <c r="AK727" s="56">
        <v>0</v>
      </c>
      <c r="AL727" s="56">
        <v>0</v>
      </c>
      <c r="AM727" s="56">
        <v>204646</v>
      </c>
      <c r="AN727" s="56">
        <v>198046</v>
      </c>
      <c r="AO727" s="56">
        <v>178048</v>
      </c>
      <c r="AP727" s="56">
        <v>1020620</v>
      </c>
      <c r="AQ727" s="56" t="s">
        <v>2433</v>
      </c>
      <c r="AR727" s="56" t="s">
        <v>3563</v>
      </c>
      <c r="AS727" s="56" t="s">
        <v>2667</v>
      </c>
      <c r="AT727" s="56">
        <v>8470230</v>
      </c>
    </row>
    <row r="728" spans="1:46" x14ac:dyDescent="0.35">
      <c r="A728" s="56" t="s">
        <v>958</v>
      </c>
      <c r="B728" s="56">
        <v>8470230</v>
      </c>
      <c r="C728" s="56" t="s">
        <v>100</v>
      </c>
      <c r="D728" s="56">
        <v>425100</v>
      </c>
      <c r="E728" s="56" t="s">
        <v>964</v>
      </c>
      <c r="F728" s="56" t="str">
        <f t="shared" si="11"/>
        <v>847.8470230.1.425100.000000.847001.200179</v>
      </c>
      <c r="G728" s="56" t="s">
        <v>21</v>
      </c>
      <c r="H728" s="56">
        <v>847001</v>
      </c>
      <c r="I728" s="56" t="s">
        <v>23</v>
      </c>
      <c r="J728" s="56">
        <v>200179</v>
      </c>
      <c r="K728" s="56">
        <v>0</v>
      </c>
      <c r="L728" s="56">
        <v>240000</v>
      </c>
      <c r="M728" s="56">
        <v>240000</v>
      </c>
      <c r="N728" s="56" t="s">
        <v>3564</v>
      </c>
      <c r="O728" s="56">
        <v>14</v>
      </c>
      <c r="P728" s="56" t="s">
        <v>2019</v>
      </c>
      <c r="R728" s="56" t="s">
        <v>3565</v>
      </c>
      <c r="S728" s="56">
        <v>8</v>
      </c>
      <c r="T728" s="56">
        <v>37500</v>
      </c>
      <c r="U728" s="56">
        <v>300000</v>
      </c>
      <c r="V728" s="56" t="s">
        <v>2002</v>
      </c>
      <c r="W728" s="56" t="s">
        <v>2003</v>
      </c>
      <c r="X728" s="56">
        <v>270000</v>
      </c>
      <c r="Y728" s="56">
        <v>240000</v>
      </c>
      <c r="Z728" s="56">
        <v>210000</v>
      </c>
      <c r="AA728" s="56" t="s">
        <v>3566</v>
      </c>
      <c r="AB728" s="56" t="s">
        <v>3567</v>
      </c>
      <c r="AC728" s="56" t="s">
        <v>3568</v>
      </c>
      <c r="AD728" s="56">
        <v>5000</v>
      </c>
      <c r="AE728" s="56">
        <v>5000</v>
      </c>
      <c r="AF728" s="56">
        <v>115000</v>
      </c>
      <c r="AG728" s="56">
        <v>0</v>
      </c>
      <c r="AH728" s="56">
        <v>0</v>
      </c>
      <c r="AI728" s="56">
        <v>0</v>
      </c>
      <c r="AJ728" s="56">
        <v>15000</v>
      </c>
      <c r="AK728" s="56">
        <v>140000</v>
      </c>
      <c r="AL728" s="56">
        <v>10000</v>
      </c>
      <c r="AM728" s="56">
        <v>10000</v>
      </c>
      <c r="AN728" s="56">
        <v>0</v>
      </c>
      <c r="AO728" s="56">
        <v>0</v>
      </c>
      <c r="AP728" s="56">
        <v>300000</v>
      </c>
      <c r="AQ728" s="56" t="s">
        <v>2056</v>
      </c>
      <c r="AR728" s="56" t="s">
        <v>3569</v>
      </c>
      <c r="AS728" s="56" t="s">
        <v>2667</v>
      </c>
      <c r="AT728" s="56">
        <v>8470230</v>
      </c>
    </row>
    <row r="729" spans="1:46" x14ac:dyDescent="0.35">
      <c r="A729" s="56" t="s">
        <v>958</v>
      </c>
      <c r="B729" s="56">
        <v>8470230</v>
      </c>
      <c r="C729" s="56" t="s">
        <v>100</v>
      </c>
      <c r="D729" s="56">
        <v>425510</v>
      </c>
      <c r="E729" s="56" t="s">
        <v>37</v>
      </c>
      <c r="F729" s="56" t="str">
        <f t="shared" si="11"/>
        <v>847.8470230.1.425510.000000.847001.200179</v>
      </c>
      <c r="G729" s="56" t="s">
        <v>21</v>
      </c>
      <c r="H729" s="56">
        <v>847001</v>
      </c>
      <c r="I729" s="56" t="s">
        <v>23</v>
      </c>
      <c r="J729" s="56">
        <v>200179</v>
      </c>
      <c r="K729" s="56">
        <v>17919</v>
      </c>
      <c r="L729" s="56">
        <v>10000</v>
      </c>
      <c r="M729" s="56">
        <v>10000</v>
      </c>
      <c r="N729" s="56" t="s">
        <v>3570</v>
      </c>
      <c r="O729" s="56">
        <v>10</v>
      </c>
      <c r="R729" s="56" t="s">
        <v>3571</v>
      </c>
      <c r="S729" s="56">
        <v>10</v>
      </c>
      <c r="T729" s="56">
        <v>3400</v>
      </c>
      <c r="U729" s="56">
        <v>34000</v>
      </c>
      <c r="V729" s="56" t="s">
        <v>2002</v>
      </c>
      <c r="W729" s="56" t="s">
        <v>2003</v>
      </c>
      <c r="X729" s="56">
        <v>30600</v>
      </c>
      <c r="Y729" s="56">
        <v>27200</v>
      </c>
      <c r="Z729" s="56">
        <v>23800</v>
      </c>
      <c r="AA729" s="56" t="s">
        <v>3572</v>
      </c>
      <c r="AB729" s="56" t="s">
        <v>3573</v>
      </c>
      <c r="AC729" s="56" t="s">
        <v>3574</v>
      </c>
      <c r="AD729" s="56">
        <v>2400</v>
      </c>
      <c r="AE729" s="56">
        <v>2400</v>
      </c>
      <c r="AF729" s="56">
        <v>2400</v>
      </c>
      <c r="AG729" s="56">
        <v>2400</v>
      </c>
      <c r="AH729" s="56">
        <v>2400</v>
      </c>
      <c r="AI729" s="56">
        <v>2400</v>
      </c>
      <c r="AJ729" s="56">
        <v>2400</v>
      </c>
      <c r="AK729" s="56">
        <v>2400</v>
      </c>
      <c r="AL729" s="56">
        <v>3700</v>
      </c>
      <c r="AM729" s="56">
        <v>3700</v>
      </c>
      <c r="AN729" s="56">
        <v>3700</v>
      </c>
      <c r="AO729" s="56">
        <v>3700</v>
      </c>
      <c r="AP729" s="56">
        <v>34000</v>
      </c>
      <c r="AQ729" s="56" t="s">
        <v>2034</v>
      </c>
      <c r="AR729" s="56" t="s">
        <v>3575</v>
      </c>
      <c r="AS729" s="56" t="s">
        <v>3576</v>
      </c>
      <c r="AT729" s="56">
        <v>8470230</v>
      </c>
    </row>
    <row r="730" spans="1:46" x14ac:dyDescent="0.35">
      <c r="A730" s="56" t="s">
        <v>958</v>
      </c>
      <c r="B730" s="56">
        <v>8470230</v>
      </c>
      <c r="C730" s="56" t="s">
        <v>100</v>
      </c>
      <c r="D730" s="56">
        <v>425550</v>
      </c>
      <c r="E730" s="56" t="s">
        <v>83</v>
      </c>
      <c r="F730" s="56" t="str">
        <f t="shared" si="11"/>
        <v>847.8470230.1.425550.000000.847001.200179</v>
      </c>
      <c r="G730" s="56" t="s">
        <v>21</v>
      </c>
      <c r="H730" s="56">
        <v>847001</v>
      </c>
      <c r="I730" s="56" t="s">
        <v>23</v>
      </c>
      <c r="J730" s="56">
        <v>200179</v>
      </c>
      <c r="K730" s="56">
        <v>25200.26</v>
      </c>
      <c r="L730" s="56">
        <v>16500</v>
      </c>
      <c r="M730" s="56">
        <v>16500</v>
      </c>
      <c r="N730" s="56" t="s">
        <v>3570</v>
      </c>
      <c r="O730" s="56">
        <v>15</v>
      </c>
      <c r="R730" s="56" t="s">
        <v>3577</v>
      </c>
      <c r="S730" s="56">
        <v>15</v>
      </c>
      <c r="T730" s="56">
        <v>14800</v>
      </c>
      <c r="U730" s="56">
        <v>222000</v>
      </c>
      <c r="V730" s="56" t="s">
        <v>2002</v>
      </c>
      <c r="W730" s="56" t="s">
        <v>2003</v>
      </c>
      <c r="X730" s="56">
        <v>199800</v>
      </c>
      <c r="Y730" s="56">
        <v>177600</v>
      </c>
      <c r="Z730" s="56">
        <v>155400</v>
      </c>
      <c r="AA730" s="56" t="s">
        <v>3578</v>
      </c>
      <c r="AB730" s="56" t="s">
        <v>3579</v>
      </c>
      <c r="AC730" s="56" t="s">
        <v>3580</v>
      </c>
      <c r="AD730" s="56">
        <v>14750</v>
      </c>
      <c r="AE730" s="56">
        <v>15250</v>
      </c>
      <c r="AF730" s="56">
        <v>15250</v>
      </c>
      <c r="AG730" s="56">
        <v>15250</v>
      </c>
      <c r="AH730" s="56">
        <v>15250</v>
      </c>
      <c r="AI730" s="56">
        <v>15250</v>
      </c>
      <c r="AJ730" s="56">
        <v>15250</v>
      </c>
      <c r="AK730" s="56">
        <v>15750</v>
      </c>
      <c r="AL730" s="56">
        <v>25000</v>
      </c>
      <c r="AM730" s="56">
        <v>25000</v>
      </c>
      <c r="AN730" s="56">
        <v>25000</v>
      </c>
      <c r="AO730" s="56">
        <v>25000</v>
      </c>
      <c r="AP730" s="56">
        <v>222000</v>
      </c>
      <c r="AQ730" s="56" t="s">
        <v>2034</v>
      </c>
      <c r="AR730" s="56" t="s">
        <v>3575</v>
      </c>
      <c r="AS730" s="56" t="s">
        <v>3576</v>
      </c>
      <c r="AT730" s="56">
        <v>8470230</v>
      </c>
    </row>
    <row r="731" spans="1:46" x14ac:dyDescent="0.35">
      <c r="A731" s="56" t="s">
        <v>958</v>
      </c>
      <c r="B731" s="56">
        <v>8470230</v>
      </c>
      <c r="C731" s="56" t="s">
        <v>100</v>
      </c>
      <c r="D731" s="56">
        <v>425741</v>
      </c>
      <c r="E731" s="56" t="s">
        <v>633</v>
      </c>
      <c r="F731" s="56" t="str">
        <f t="shared" si="11"/>
        <v>847.8470230.1.425741.000000.847001.200179</v>
      </c>
      <c r="G731" s="56" t="s">
        <v>21</v>
      </c>
      <c r="H731" s="56">
        <v>847001</v>
      </c>
      <c r="I731" s="56" t="s">
        <v>23</v>
      </c>
      <c r="J731" s="56">
        <v>200179</v>
      </c>
      <c r="K731" s="56">
        <v>39497428.030000001</v>
      </c>
      <c r="L731" s="56">
        <v>0</v>
      </c>
      <c r="M731" s="56">
        <v>0</v>
      </c>
      <c r="U731" s="57">
        <v>0</v>
      </c>
      <c r="X731" s="56">
        <v>0</v>
      </c>
      <c r="Y731" s="56">
        <v>0</v>
      </c>
      <c r="Z731" s="56">
        <v>0</v>
      </c>
      <c r="AP731" s="56">
        <v>0</v>
      </c>
      <c r="AT731" s="56">
        <v>8470230</v>
      </c>
    </row>
    <row r="732" spans="1:46" x14ac:dyDescent="0.35">
      <c r="A732" s="56" t="s">
        <v>958</v>
      </c>
      <c r="B732" s="56">
        <v>8470230</v>
      </c>
      <c r="C732" s="56" t="s">
        <v>100</v>
      </c>
      <c r="D732" s="56">
        <v>425742</v>
      </c>
      <c r="E732" s="56" t="s">
        <v>528</v>
      </c>
      <c r="F732" s="56" t="str">
        <f t="shared" si="11"/>
        <v>847.8470230.1.425742.000000.847001.200179</v>
      </c>
      <c r="G732" s="56" t="s">
        <v>21</v>
      </c>
      <c r="H732" s="56">
        <v>847001</v>
      </c>
      <c r="I732" s="56" t="s">
        <v>23</v>
      </c>
      <c r="J732" s="56">
        <v>200179</v>
      </c>
      <c r="K732" s="56">
        <v>-103009</v>
      </c>
      <c r="L732" s="56">
        <v>0</v>
      </c>
      <c r="M732" s="56">
        <v>0</v>
      </c>
      <c r="U732" s="57">
        <v>0</v>
      </c>
      <c r="X732" s="56">
        <v>0</v>
      </c>
      <c r="Y732" s="56">
        <v>0</v>
      </c>
      <c r="Z732" s="56">
        <v>0</v>
      </c>
      <c r="AP732" s="56">
        <v>0</v>
      </c>
      <c r="AT732" s="56">
        <v>8470230</v>
      </c>
    </row>
    <row r="733" spans="1:46" x14ac:dyDescent="0.35">
      <c r="A733" s="56" t="s">
        <v>958</v>
      </c>
      <c r="B733" s="56">
        <v>8470230</v>
      </c>
      <c r="C733" s="56" t="s">
        <v>100</v>
      </c>
      <c r="D733" s="56">
        <v>425743</v>
      </c>
      <c r="E733" s="56" t="s">
        <v>106</v>
      </c>
      <c r="F733" s="56" t="str">
        <f t="shared" si="11"/>
        <v>847.8470230.1.425743.000000.847001.200179</v>
      </c>
      <c r="G733" s="56" t="s">
        <v>21</v>
      </c>
      <c r="H733" s="56">
        <v>847001</v>
      </c>
      <c r="I733" s="56" t="s">
        <v>23</v>
      </c>
      <c r="J733" s="56">
        <v>200179</v>
      </c>
      <c r="K733" s="56">
        <v>2010000</v>
      </c>
      <c r="L733" s="56">
        <v>720000</v>
      </c>
      <c r="M733" s="56">
        <v>720000</v>
      </c>
      <c r="N733" s="56" t="s">
        <v>3581</v>
      </c>
      <c r="O733" s="56">
        <v>1</v>
      </c>
      <c r="R733" s="56" t="s">
        <v>3582</v>
      </c>
      <c r="S733" s="56">
        <v>1</v>
      </c>
      <c r="T733" s="56">
        <v>240000</v>
      </c>
      <c r="U733" s="56">
        <v>240000</v>
      </c>
      <c r="V733" s="56" t="s">
        <v>2002</v>
      </c>
      <c r="W733" s="56" t="s">
        <v>2122</v>
      </c>
      <c r="X733" s="56">
        <v>216000</v>
      </c>
      <c r="Y733" s="56">
        <v>192000</v>
      </c>
      <c r="Z733" s="56">
        <v>168000</v>
      </c>
      <c r="AA733" s="56" t="s">
        <v>3583</v>
      </c>
      <c r="AB733" s="56" t="s">
        <v>3583</v>
      </c>
      <c r="AC733" s="56" t="s">
        <v>3583</v>
      </c>
      <c r="AD733" s="56">
        <v>0</v>
      </c>
      <c r="AE733" s="56">
        <v>240000</v>
      </c>
      <c r="AF733" s="56">
        <v>0</v>
      </c>
      <c r="AG733" s="56">
        <v>0</v>
      </c>
      <c r="AH733" s="56">
        <v>0</v>
      </c>
      <c r="AI733" s="56">
        <v>0</v>
      </c>
      <c r="AJ733" s="56">
        <v>0</v>
      </c>
      <c r="AK733" s="56">
        <v>0</v>
      </c>
      <c r="AL733" s="56">
        <v>0</v>
      </c>
      <c r="AM733" s="56">
        <v>0</v>
      </c>
      <c r="AN733" s="56">
        <v>0</v>
      </c>
      <c r="AO733" s="56">
        <v>0</v>
      </c>
      <c r="AP733" s="56">
        <v>240000</v>
      </c>
      <c r="AR733" s="56" t="s">
        <v>3584</v>
      </c>
      <c r="AS733" s="56" t="s">
        <v>3585</v>
      </c>
      <c r="AT733" s="56">
        <v>8470230</v>
      </c>
    </row>
    <row r="734" spans="1:46" x14ac:dyDescent="0.35">
      <c r="A734" s="56" t="s">
        <v>958</v>
      </c>
      <c r="B734" s="56">
        <v>8470230</v>
      </c>
      <c r="C734" s="56" t="s">
        <v>100</v>
      </c>
      <c r="D734" s="56">
        <v>425744</v>
      </c>
      <c r="E734" s="56" t="s">
        <v>109</v>
      </c>
      <c r="F734" s="56" t="str">
        <f t="shared" si="11"/>
        <v>847.8470230.1.425744.000000.847001.200179</v>
      </c>
      <c r="G734" s="56" t="s">
        <v>21</v>
      </c>
      <c r="H734" s="56">
        <v>847001</v>
      </c>
      <c r="I734" s="56" t="s">
        <v>23</v>
      </c>
      <c r="J734" s="56">
        <v>200179</v>
      </c>
      <c r="K734" s="56">
        <v>0</v>
      </c>
      <c r="L734" s="56">
        <v>1</v>
      </c>
      <c r="M734" s="56">
        <v>1</v>
      </c>
      <c r="N734" s="56" t="s">
        <v>3586</v>
      </c>
      <c r="O734" s="56">
        <v>892</v>
      </c>
      <c r="R734" s="56" t="s">
        <v>3587</v>
      </c>
      <c r="S734" s="56">
        <v>892</v>
      </c>
      <c r="T734" s="56">
        <v>5400</v>
      </c>
      <c r="U734" s="56">
        <v>4816800</v>
      </c>
      <c r="V734" s="56" t="s">
        <v>2002</v>
      </c>
      <c r="W734" s="56" t="s">
        <v>2003</v>
      </c>
      <c r="X734" s="56">
        <v>4335120</v>
      </c>
      <c r="Y734" s="56">
        <v>3853440</v>
      </c>
      <c r="Z734" s="56">
        <v>3371760</v>
      </c>
      <c r="AA734" s="56" t="s">
        <v>3588</v>
      </c>
      <c r="AB734" s="56" t="s">
        <v>3589</v>
      </c>
      <c r="AC734" s="56" t="s">
        <v>3590</v>
      </c>
      <c r="AD734" s="56">
        <v>401400</v>
      </c>
      <c r="AE734" s="56">
        <v>401400</v>
      </c>
      <c r="AF734" s="56">
        <v>401400</v>
      </c>
      <c r="AG734" s="56">
        <v>401400</v>
      </c>
      <c r="AH734" s="56">
        <v>401400</v>
      </c>
      <c r="AI734" s="56">
        <v>401400</v>
      </c>
      <c r="AJ734" s="56">
        <v>401400</v>
      </c>
      <c r="AK734" s="56">
        <v>401400</v>
      </c>
      <c r="AL734" s="56">
        <v>401400</v>
      </c>
      <c r="AM734" s="56">
        <v>401400</v>
      </c>
      <c r="AN734" s="56">
        <v>401400</v>
      </c>
      <c r="AO734" s="56">
        <v>401400</v>
      </c>
      <c r="AP734" s="56">
        <v>4816800</v>
      </c>
      <c r="AQ734" s="56" t="s">
        <v>2056</v>
      </c>
      <c r="AR734" s="56" t="s">
        <v>3584</v>
      </c>
      <c r="AS734" s="56" t="s">
        <v>3591</v>
      </c>
      <c r="AT734" s="56">
        <v>8470230</v>
      </c>
    </row>
    <row r="735" spans="1:46" x14ac:dyDescent="0.35">
      <c r="A735" s="56" t="s">
        <v>958</v>
      </c>
      <c r="B735" s="56">
        <v>8470230</v>
      </c>
      <c r="C735" s="56" t="s">
        <v>100</v>
      </c>
      <c r="D735" s="56">
        <v>425745</v>
      </c>
      <c r="E735" s="56" t="s">
        <v>112</v>
      </c>
      <c r="F735" s="56" t="str">
        <f t="shared" si="11"/>
        <v>847.8470230.1.425745.000000.847001.200179</v>
      </c>
      <c r="G735" s="56" t="s">
        <v>21</v>
      </c>
      <c r="H735" s="56">
        <v>847001</v>
      </c>
      <c r="I735" s="56" t="s">
        <v>23</v>
      </c>
      <c r="J735" s="56">
        <v>200179</v>
      </c>
      <c r="K735" s="56">
        <v>1706509.45</v>
      </c>
      <c r="L735" s="56">
        <v>1403064</v>
      </c>
      <c r="M735" s="56">
        <v>1403064</v>
      </c>
      <c r="N735" s="56" t="s">
        <v>3586</v>
      </c>
      <c r="R735" s="56" t="s">
        <v>3592</v>
      </c>
      <c r="S735" s="56">
        <v>779</v>
      </c>
      <c r="T735" s="56">
        <v>3376</v>
      </c>
      <c r="U735" s="56">
        <v>2629904</v>
      </c>
      <c r="V735" s="56" t="s">
        <v>2002</v>
      </c>
      <c r="W735" s="56" t="s">
        <v>2003</v>
      </c>
      <c r="X735" s="56">
        <v>2366913.6</v>
      </c>
      <c r="Y735" s="56">
        <v>2103923.2000000002</v>
      </c>
      <c r="Z735" s="56">
        <v>1840932.7999999998</v>
      </c>
      <c r="AA735" s="56" t="s">
        <v>3593</v>
      </c>
      <c r="AB735" s="56" t="s">
        <v>3594</v>
      </c>
      <c r="AC735" s="56" t="s">
        <v>3595</v>
      </c>
      <c r="AD735" s="56">
        <v>127744</v>
      </c>
      <c r="AE735" s="56">
        <v>127744</v>
      </c>
      <c r="AF735" s="56">
        <v>2371</v>
      </c>
      <c r="AG735" s="56">
        <v>623621</v>
      </c>
      <c r="AH735" s="56">
        <v>536121</v>
      </c>
      <c r="AI735" s="56">
        <v>2371</v>
      </c>
      <c r="AJ735" s="56">
        <v>2371</v>
      </c>
      <c r="AK735" s="56">
        <v>252008</v>
      </c>
      <c r="AL735" s="56">
        <v>252008</v>
      </c>
      <c r="AM735" s="56">
        <v>2371</v>
      </c>
      <c r="AN735" s="56">
        <v>424121</v>
      </c>
      <c r="AO735" s="56">
        <v>277053</v>
      </c>
      <c r="AP735" s="56">
        <v>2629904</v>
      </c>
      <c r="AQ735" s="56" t="s">
        <v>2056</v>
      </c>
      <c r="AR735" s="56" t="s">
        <v>3584</v>
      </c>
      <c r="AS735" s="56" t="s">
        <v>3596</v>
      </c>
      <c r="AT735" s="56">
        <v>8470230</v>
      </c>
    </row>
    <row r="736" spans="1:46" x14ac:dyDescent="0.35">
      <c r="A736" s="56" t="s">
        <v>958</v>
      </c>
      <c r="B736" s="56">
        <v>8470230</v>
      </c>
      <c r="C736" s="56" t="s">
        <v>100</v>
      </c>
      <c r="D736" s="56">
        <v>425749</v>
      </c>
      <c r="E736" s="56" t="s">
        <v>115</v>
      </c>
      <c r="F736" s="56" t="str">
        <f t="shared" si="11"/>
        <v>847.8470230.1.425749.000000.847001.200179</v>
      </c>
      <c r="G736" s="56" t="s">
        <v>21</v>
      </c>
      <c r="H736" s="56">
        <v>847001</v>
      </c>
      <c r="I736" s="56" t="s">
        <v>23</v>
      </c>
      <c r="J736" s="56">
        <v>200179</v>
      </c>
      <c r="K736" s="56">
        <v>22420057.32</v>
      </c>
      <c r="L736" s="56">
        <v>101999705</v>
      </c>
      <c r="M736" s="56">
        <v>101999705</v>
      </c>
      <c r="N736" s="56" t="s">
        <v>2629</v>
      </c>
      <c r="O736" s="56">
        <v>1151</v>
      </c>
      <c r="R736" s="56" t="s">
        <v>3597</v>
      </c>
      <c r="S736" s="56">
        <v>1151</v>
      </c>
      <c r="T736" s="56">
        <v>146334</v>
      </c>
      <c r="U736" s="57">
        <v>168430434</v>
      </c>
      <c r="V736" s="56" t="s">
        <v>2002</v>
      </c>
      <c r="W736" s="56" t="s">
        <v>2003</v>
      </c>
      <c r="X736" s="56">
        <v>151587390.59999999</v>
      </c>
      <c r="Y736" s="56">
        <v>134744347.20000002</v>
      </c>
      <c r="Z736" s="56">
        <v>117901303.8</v>
      </c>
      <c r="AA736" s="56" t="s">
        <v>3598</v>
      </c>
      <c r="AB736" s="56" t="s">
        <v>3599</v>
      </c>
      <c r="AC736" s="56" t="s">
        <v>3600</v>
      </c>
      <c r="AD736" s="56">
        <v>14035869.5</v>
      </c>
      <c r="AE736" s="56">
        <v>14035869.5</v>
      </c>
      <c r="AF736" s="56">
        <v>14035869.5</v>
      </c>
      <c r="AG736" s="56">
        <v>14035869.5</v>
      </c>
      <c r="AH736" s="56">
        <v>14035869.5</v>
      </c>
      <c r="AI736" s="56">
        <v>14035869.5</v>
      </c>
      <c r="AJ736" s="56">
        <v>14035869.5</v>
      </c>
      <c r="AK736" s="56">
        <v>14035869.5</v>
      </c>
      <c r="AL736" s="56">
        <v>14035869.5</v>
      </c>
      <c r="AM736" s="56">
        <v>14035869.5</v>
      </c>
      <c r="AN736" s="56">
        <v>14035869.5</v>
      </c>
      <c r="AO736" s="56">
        <v>14035869.5</v>
      </c>
      <c r="AP736" s="56">
        <v>168430434</v>
      </c>
      <c r="AQ736" s="56" t="s">
        <v>2056</v>
      </c>
      <c r="AR736" s="56" t="s">
        <v>3601</v>
      </c>
      <c r="AS736" s="56" t="s">
        <v>3602</v>
      </c>
      <c r="AT736" s="56">
        <v>8470230</v>
      </c>
    </row>
    <row r="737" spans="1:46" x14ac:dyDescent="0.35">
      <c r="A737" s="56" t="s">
        <v>958</v>
      </c>
      <c r="B737" s="56">
        <v>8470230</v>
      </c>
      <c r="C737" s="56" t="s">
        <v>100</v>
      </c>
      <c r="D737" s="56">
        <v>425761</v>
      </c>
      <c r="E737" s="56" t="s">
        <v>288</v>
      </c>
      <c r="F737" s="56" t="str">
        <f t="shared" si="11"/>
        <v>847.8470230.1.425761.000000.847001.200179</v>
      </c>
      <c r="G737" s="56" t="s">
        <v>21</v>
      </c>
      <c r="H737" s="56">
        <v>847001</v>
      </c>
      <c r="I737" s="56" t="s">
        <v>23</v>
      </c>
      <c r="J737" s="56">
        <v>200179</v>
      </c>
      <c r="K737" s="56">
        <v>0</v>
      </c>
      <c r="L737" s="56">
        <v>0</v>
      </c>
      <c r="M737" s="56">
        <v>0</v>
      </c>
      <c r="N737" s="56" t="s">
        <v>2629</v>
      </c>
      <c r="O737" s="56">
        <v>10</v>
      </c>
      <c r="R737" s="56" t="s">
        <v>3603</v>
      </c>
      <c r="S737" s="56">
        <v>10</v>
      </c>
      <c r="T737" s="56">
        <v>15000</v>
      </c>
      <c r="U737" s="57">
        <v>150000</v>
      </c>
      <c r="V737" s="56" t="s">
        <v>2002</v>
      </c>
      <c r="W737" s="56" t="s">
        <v>2003</v>
      </c>
      <c r="X737" s="56">
        <v>135000</v>
      </c>
      <c r="Y737" s="56">
        <v>120000</v>
      </c>
      <c r="Z737" s="56">
        <v>105000</v>
      </c>
      <c r="AA737" s="56" t="s">
        <v>3604</v>
      </c>
      <c r="AB737" s="56" t="s">
        <v>3605</v>
      </c>
      <c r="AC737" s="56" t="s">
        <v>3606</v>
      </c>
      <c r="AD737" s="56">
        <v>12500</v>
      </c>
      <c r="AE737" s="56">
        <v>12500</v>
      </c>
      <c r="AF737" s="56">
        <v>12500</v>
      </c>
      <c r="AG737" s="56">
        <v>12500</v>
      </c>
      <c r="AH737" s="56">
        <v>12500</v>
      </c>
      <c r="AI737" s="56">
        <v>12500</v>
      </c>
      <c r="AJ737" s="56">
        <v>12500</v>
      </c>
      <c r="AK737" s="56">
        <v>12500</v>
      </c>
      <c r="AL737" s="56">
        <v>12500</v>
      </c>
      <c r="AM737" s="56">
        <v>12500</v>
      </c>
      <c r="AN737" s="56">
        <v>12500</v>
      </c>
      <c r="AO737" s="56">
        <v>12500</v>
      </c>
      <c r="AP737" s="56">
        <v>150000</v>
      </c>
      <c r="AQ737" s="56" t="s">
        <v>2075</v>
      </c>
      <c r="AR737" s="56" t="s">
        <v>3607</v>
      </c>
      <c r="AS737" s="56" t="s">
        <v>3608</v>
      </c>
      <c r="AT737" s="56">
        <v>8470230</v>
      </c>
    </row>
    <row r="738" spans="1:46" x14ac:dyDescent="0.35">
      <c r="A738" s="56" t="s">
        <v>958</v>
      </c>
      <c r="B738" s="56">
        <v>8470230</v>
      </c>
      <c r="C738" s="56" t="s">
        <v>100</v>
      </c>
      <c r="D738" s="56">
        <v>425762</v>
      </c>
      <c r="E738" s="56" t="s">
        <v>600</v>
      </c>
      <c r="F738" s="56" t="str">
        <f t="shared" si="11"/>
        <v>847.8470230.1.425762.000000.847001.200179</v>
      </c>
      <c r="G738" s="56" t="s">
        <v>21</v>
      </c>
      <c r="H738" s="56">
        <v>847001</v>
      </c>
      <c r="I738" s="56" t="s">
        <v>23</v>
      </c>
      <c r="J738" s="56">
        <v>200179</v>
      </c>
      <c r="K738" s="56">
        <v>0</v>
      </c>
      <c r="L738" s="56">
        <v>0</v>
      </c>
      <c r="M738" s="56">
        <v>0</v>
      </c>
      <c r="N738" s="56" t="s">
        <v>2629</v>
      </c>
      <c r="O738" s="56">
        <v>10</v>
      </c>
      <c r="R738" s="56" t="s">
        <v>3609</v>
      </c>
      <c r="S738" s="56">
        <v>10</v>
      </c>
      <c r="T738" s="56">
        <v>15000</v>
      </c>
      <c r="U738" s="56">
        <v>150000</v>
      </c>
      <c r="V738" s="56" t="s">
        <v>2002</v>
      </c>
      <c r="W738" s="56" t="s">
        <v>2003</v>
      </c>
      <c r="X738" s="56">
        <v>135000</v>
      </c>
      <c r="Y738" s="56">
        <v>120000</v>
      </c>
      <c r="Z738" s="56">
        <v>105000</v>
      </c>
      <c r="AA738" s="56" t="s">
        <v>3610</v>
      </c>
      <c r="AB738" s="56" t="s">
        <v>3611</v>
      </c>
      <c r="AC738" s="56" t="s">
        <v>3612</v>
      </c>
      <c r="AD738" s="56">
        <v>12500</v>
      </c>
      <c r="AE738" s="56">
        <v>12500</v>
      </c>
      <c r="AF738" s="56">
        <v>12500</v>
      </c>
      <c r="AG738" s="56">
        <v>12500</v>
      </c>
      <c r="AH738" s="56">
        <v>12500</v>
      </c>
      <c r="AI738" s="56">
        <v>12500</v>
      </c>
      <c r="AJ738" s="56">
        <v>12500</v>
      </c>
      <c r="AK738" s="56">
        <v>12500</v>
      </c>
      <c r="AL738" s="56">
        <v>12500</v>
      </c>
      <c r="AM738" s="56">
        <v>12500</v>
      </c>
      <c r="AN738" s="56">
        <v>12500</v>
      </c>
      <c r="AO738" s="56">
        <v>12500</v>
      </c>
      <c r="AP738" s="56">
        <v>150000</v>
      </c>
      <c r="AQ738" s="56" t="s">
        <v>2075</v>
      </c>
      <c r="AR738" s="56" t="s">
        <v>3607</v>
      </c>
      <c r="AS738" s="56" t="s">
        <v>3608</v>
      </c>
      <c r="AT738" s="56">
        <v>8470230</v>
      </c>
    </row>
    <row r="739" spans="1:46" x14ac:dyDescent="0.35">
      <c r="A739" s="56" t="s">
        <v>958</v>
      </c>
      <c r="B739" s="56">
        <v>8470230</v>
      </c>
      <c r="C739" s="56" t="s">
        <v>100</v>
      </c>
      <c r="D739" s="56">
        <v>425770</v>
      </c>
      <c r="E739" s="56" t="s">
        <v>132</v>
      </c>
      <c r="F739" s="56" t="str">
        <f t="shared" si="11"/>
        <v>847.8470230.1.425770.000000.847001.200179</v>
      </c>
      <c r="G739" s="56" t="s">
        <v>21</v>
      </c>
      <c r="H739" s="56">
        <v>847001</v>
      </c>
      <c r="I739" s="56" t="s">
        <v>23</v>
      </c>
      <c r="J739" s="56">
        <v>200179</v>
      </c>
      <c r="K739" s="56">
        <v>-1720</v>
      </c>
      <c r="L739" s="56">
        <v>0</v>
      </c>
      <c r="M739" s="56">
        <v>0</v>
      </c>
      <c r="U739" s="57">
        <v>0</v>
      </c>
      <c r="AT739" s="56">
        <v>8470230</v>
      </c>
    </row>
    <row r="740" spans="1:46" x14ac:dyDescent="0.35">
      <c r="A740" s="56" t="s">
        <v>958</v>
      </c>
      <c r="B740" s="56">
        <v>8470230</v>
      </c>
      <c r="C740" s="56" t="s">
        <v>100</v>
      </c>
      <c r="D740" s="56">
        <v>425900</v>
      </c>
      <c r="E740" s="56" t="s">
        <v>40</v>
      </c>
      <c r="F740" s="56" t="str">
        <f t="shared" si="11"/>
        <v>847.8470230.1.425900.000000.847001.200179</v>
      </c>
      <c r="G740" s="56" t="s">
        <v>21</v>
      </c>
      <c r="H740" s="56">
        <v>847001</v>
      </c>
      <c r="I740" s="56" t="s">
        <v>23</v>
      </c>
      <c r="J740" s="56">
        <v>200179</v>
      </c>
      <c r="K740" s="56">
        <v>6993</v>
      </c>
      <c r="L740" s="56">
        <v>0</v>
      </c>
      <c r="M740" s="56">
        <v>0</v>
      </c>
      <c r="N740" s="56" t="s">
        <v>2629</v>
      </c>
      <c r="O740" s="56">
        <v>96</v>
      </c>
      <c r="P740" s="56" t="s">
        <v>1998</v>
      </c>
      <c r="R740" s="56" t="s">
        <v>3613</v>
      </c>
      <c r="S740" s="56">
        <v>96</v>
      </c>
      <c r="T740" s="56">
        <v>475.5</v>
      </c>
      <c r="U740" s="56">
        <v>45648</v>
      </c>
      <c r="V740" s="56" t="s">
        <v>2002</v>
      </c>
      <c r="W740" s="56" t="s">
        <v>2003</v>
      </c>
      <c r="X740" s="56">
        <v>41083.200000000004</v>
      </c>
      <c r="Y740" s="56">
        <v>36518.400000000001</v>
      </c>
      <c r="Z740" s="56">
        <v>31953.599999999999</v>
      </c>
      <c r="AA740" s="56" t="s">
        <v>3614</v>
      </c>
      <c r="AB740" s="56" t="s">
        <v>3615</v>
      </c>
      <c r="AC740" s="56" t="s">
        <v>3616</v>
      </c>
      <c r="AD740" s="56">
        <v>20000</v>
      </c>
      <c r="AE740" s="56">
        <v>0</v>
      </c>
      <c r="AF740" s="56">
        <v>525</v>
      </c>
      <c r="AG740" s="56">
        <v>525</v>
      </c>
      <c r="AH740" s="56">
        <v>525</v>
      </c>
      <c r="AI740" s="56">
        <v>525</v>
      </c>
      <c r="AJ740" s="56">
        <v>0</v>
      </c>
      <c r="AK740" s="56">
        <v>20000</v>
      </c>
      <c r="AL740" s="56">
        <v>0</v>
      </c>
      <c r="AM740" s="56">
        <v>850</v>
      </c>
      <c r="AN740" s="56">
        <v>1850</v>
      </c>
      <c r="AO740" s="56">
        <v>848</v>
      </c>
      <c r="AP740" s="56">
        <v>45648</v>
      </c>
      <c r="AR740" s="56" t="s">
        <v>3617</v>
      </c>
      <c r="AS740" s="56" t="s">
        <v>3618</v>
      </c>
      <c r="AT740" s="56">
        <v>8470230</v>
      </c>
    </row>
    <row r="741" spans="1:46" x14ac:dyDescent="0.35">
      <c r="A741" s="56" t="s">
        <v>958</v>
      </c>
      <c r="B741" s="56">
        <v>8470230</v>
      </c>
      <c r="C741" s="56" t="s">
        <v>100</v>
      </c>
      <c r="D741" s="56">
        <v>426610</v>
      </c>
      <c r="E741" s="56" t="s">
        <v>43</v>
      </c>
      <c r="F741" s="56" t="str">
        <f t="shared" si="11"/>
        <v>847.8470230.1.426610.000000.847001.200179</v>
      </c>
      <c r="G741" s="56" t="s">
        <v>21</v>
      </c>
      <c r="H741" s="56">
        <v>847001</v>
      </c>
      <c r="I741" s="56" t="s">
        <v>23</v>
      </c>
      <c r="J741" s="56">
        <v>200179</v>
      </c>
      <c r="K741" s="56">
        <v>0</v>
      </c>
      <c r="L741" s="56">
        <v>8959</v>
      </c>
      <c r="M741" s="56">
        <v>8959</v>
      </c>
      <c r="N741" s="56" t="s">
        <v>2446</v>
      </c>
      <c r="O741" s="56">
        <v>4</v>
      </c>
      <c r="R741" s="56" t="s">
        <v>3619</v>
      </c>
      <c r="S741" s="56">
        <v>1</v>
      </c>
      <c r="T741" s="56">
        <v>10000</v>
      </c>
      <c r="U741" s="57">
        <v>10000</v>
      </c>
      <c r="V741" s="56" t="s">
        <v>2002</v>
      </c>
      <c r="W741" s="56" t="s">
        <v>2003</v>
      </c>
      <c r="X741" s="56">
        <v>9000</v>
      </c>
      <c r="Y741" s="56">
        <v>8000</v>
      </c>
      <c r="Z741" s="56">
        <v>7000</v>
      </c>
      <c r="AA741" s="56" t="s">
        <v>3620</v>
      </c>
      <c r="AB741" s="56" t="s">
        <v>3621</v>
      </c>
      <c r="AC741" s="56" t="s">
        <v>3622</v>
      </c>
      <c r="AD741" s="56">
        <v>833</v>
      </c>
      <c r="AE741" s="56">
        <v>833</v>
      </c>
      <c r="AF741" s="56">
        <v>833</v>
      </c>
      <c r="AG741" s="56">
        <v>833</v>
      </c>
      <c r="AH741" s="56">
        <v>833</v>
      </c>
      <c r="AI741" s="56">
        <v>833</v>
      </c>
      <c r="AJ741" s="56">
        <v>833</v>
      </c>
      <c r="AK741" s="56">
        <v>833</v>
      </c>
      <c r="AL741" s="56">
        <v>833</v>
      </c>
      <c r="AM741" s="56">
        <v>833</v>
      </c>
      <c r="AN741" s="56">
        <v>833</v>
      </c>
      <c r="AO741" s="56">
        <v>837</v>
      </c>
      <c r="AP741" s="56">
        <v>10000</v>
      </c>
      <c r="AR741" s="56" t="s">
        <v>3623</v>
      </c>
      <c r="AT741" s="56">
        <v>8470230</v>
      </c>
    </row>
    <row r="742" spans="1:46" x14ac:dyDescent="0.35">
      <c r="A742" s="56" t="s">
        <v>958</v>
      </c>
      <c r="B742" s="56">
        <v>8470230</v>
      </c>
      <c r="C742" s="56" t="s">
        <v>100</v>
      </c>
      <c r="D742" s="56">
        <v>428090</v>
      </c>
      <c r="E742" s="56" t="s">
        <v>52</v>
      </c>
      <c r="F742" s="56" t="str">
        <f t="shared" si="11"/>
        <v>847.8470230.1.428090.000000.847001.200179</v>
      </c>
      <c r="G742" s="56" t="s">
        <v>21</v>
      </c>
      <c r="H742" s="56">
        <v>847001</v>
      </c>
      <c r="I742" s="56" t="s">
        <v>23</v>
      </c>
      <c r="J742" s="56">
        <v>200179</v>
      </c>
      <c r="K742" s="56">
        <v>10778.55</v>
      </c>
      <c r="L742" s="56">
        <v>0</v>
      </c>
      <c r="M742" s="56">
        <v>0</v>
      </c>
      <c r="N742" s="56" t="s">
        <v>2446</v>
      </c>
      <c r="O742" s="56">
        <v>4</v>
      </c>
      <c r="R742" s="56" t="s">
        <v>3624</v>
      </c>
      <c r="S742" s="56">
        <v>4</v>
      </c>
      <c r="T742" s="56">
        <v>24250</v>
      </c>
      <c r="U742" s="56">
        <v>97000</v>
      </c>
      <c r="V742" s="56" t="s">
        <v>2002</v>
      </c>
      <c r="W742" s="56" t="s">
        <v>2003</v>
      </c>
      <c r="X742" s="56">
        <v>87300</v>
      </c>
      <c r="Y742" s="56">
        <v>77600</v>
      </c>
      <c r="Z742" s="56">
        <v>67900</v>
      </c>
      <c r="AA742" s="56" t="s">
        <v>3625</v>
      </c>
      <c r="AB742" s="56" t="s">
        <v>3625</v>
      </c>
      <c r="AC742" s="56" t="s">
        <v>3625</v>
      </c>
      <c r="AD742" s="56">
        <v>8083</v>
      </c>
      <c r="AE742" s="56">
        <v>8083</v>
      </c>
      <c r="AF742" s="56">
        <v>8083</v>
      </c>
      <c r="AG742" s="56">
        <v>8083</v>
      </c>
      <c r="AH742" s="56">
        <v>8083</v>
      </c>
      <c r="AI742" s="56">
        <v>8083</v>
      </c>
      <c r="AJ742" s="56">
        <v>8083</v>
      </c>
      <c r="AK742" s="56">
        <v>8083</v>
      </c>
      <c r="AL742" s="56">
        <v>8083</v>
      </c>
      <c r="AM742" s="56">
        <v>8083</v>
      </c>
      <c r="AN742" s="56">
        <v>8083</v>
      </c>
      <c r="AO742" s="56">
        <v>8087</v>
      </c>
      <c r="AP742" s="56">
        <v>97000</v>
      </c>
      <c r="AQ742" s="56" t="s">
        <v>2056</v>
      </c>
      <c r="AR742" s="56" t="s">
        <v>3626</v>
      </c>
      <c r="AS742" s="56" t="s">
        <v>3627</v>
      </c>
      <c r="AT742" s="56">
        <v>8470230</v>
      </c>
    </row>
    <row r="743" spans="1:46" x14ac:dyDescent="0.35">
      <c r="A743" s="56" t="s">
        <v>958</v>
      </c>
      <c r="B743" s="56">
        <v>8470230</v>
      </c>
      <c r="C743" s="56" t="s">
        <v>100</v>
      </c>
      <c r="D743" s="56">
        <v>428640</v>
      </c>
      <c r="E743" s="56" t="s">
        <v>55</v>
      </c>
      <c r="F743" s="56" t="str">
        <f t="shared" si="11"/>
        <v>847.8470230.1.428640.000000.847001.200179</v>
      </c>
      <c r="G743" s="56" t="s">
        <v>21</v>
      </c>
      <c r="H743" s="56">
        <v>847001</v>
      </c>
      <c r="I743" s="56" t="s">
        <v>23</v>
      </c>
      <c r="J743" s="56">
        <v>200179</v>
      </c>
      <c r="K743" s="56">
        <v>0</v>
      </c>
      <c r="L743" s="56">
        <v>0</v>
      </c>
      <c r="M743" s="56">
        <v>0</v>
      </c>
      <c r="N743" s="56" t="s">
        <v>3628</v>
      </c>
      <c r="O743" s="56">
        <v>2000</v>
      </c>
      <c r="R743" s="56" t="s">
        <v>3629</v>
      </c>
      <c r="S743" s="56">
        <v>2000</v>
      </c>
      <c r="T743" s="57">
        <v>40</v>
      </c>
      <c r="U743" s="57">
        <v>80000</v>
      </c>
      <c r="V743" s="56" t="s">
        <v>2002</v>
      </c>
      <c r="W743" s="56" t="s">
        <v>2003</v>
      </c>
      <c r="X743" s="56">
        <v>72000</v>
      </c>
      <c r="Y743" s="56">
        <v>64000</v>
      </c>
      <c r="Z743" s="56">
        <v>56000</v>
      </c>
      <c r="AA743" s="56" t="s">
        <v>3630</v>
      </c>
      <c r="AB743" s="56" t="s">
        <v>3630</v>
      </c>
      <c r="AC743" s="56" t="s">
        <v>3630</v>
      </c>
      <c r="AD743" s="56">
        <v>60000</v>
      </c>
      <c r="AE743" s="56">
        <v>0</v>
      </c>
      <c r="AF743" s="56">
        <v>0</v>
      </c>
      <c r="AG743" s="56">
        <v>0</v>
      </c>
      <c r="AH743" s="56">
        <v>0</v>
      </c>
      <c r="AI743" s="56">
        <v>0</v>
      </c>
      <c r="AJ743" s="56">
        <v>20000</v>
      </c>
      <c r="AK743" s="56">
        <v>0</v>
      </c>
      <c r="AL743" s="56">
        <v>0</v>
      </c>
      <c r="AM743" s="56">
        <v>0</v>
      </c>
      <c r="AN743" s="56">
        <v>0</v>
      </c>
      <c r="AO743" s="56">
        <v>0</v>
      </c>
      <c r="AP743" s="56">
        <v>80000</v>
      </c>
      <c r="AR743" s="56" t="s">
        <v>3631</v>
      </c>
      <c r="AS743" s="56" t="s">
        <v>3618</v>
      </c>
      <c r="AT743" s="56">
        <v>8470230</v>
      </c>
    </row>
    <row r="744" spans="1:46" x14ac:dyDescent="0.35">
      <c r="A744" s="56" t="s">
        <v>958</v>
      </c>
      <c r="B744" s="56">
        <v>8470230</v>
      </c>
      <c r="C744" s="56" t="s">
        <v>100</v>
      </c>
      <c r="D744" s="56">
        <v>436110</v>
      </c>
      <c r="E744" s="56" t="s">
        <v>64</v>
      </c>
      <c r="F744" s="56" t="str">
        <f t="shared" si="11"/>
        <v>847.8470230.1.436110.000000.847001.200179</v>
      </c>
      <c r="G744" s="56" t="s">
        <v>21</v>
      </c>
      <c r="H744" s="56">
        <v>847001</v>
      </c>
      <c r="I744" s="56" t="s">
        <v>23</v>
      </c>
      <c r="J744" s="56">
        <v>200179</v>
      </c>
      <c r="K744" s="56">
        <v>42100</v>
      </c>
      <c r="L744" s="56">
        <v>5000</v>
      </c>
      <c r="M744" s="56">
        <v>5000</v>
      </c>
      <c r="N744" s="56" t="s">
        <v>3628</v>
      </c>
      <c r="O744" s="56">
        <v>2000</v>
      </c>
      <c r="R744" s="56" t="s">
        <v>3632</v>
      </c>
      <c r="S744" s="56">
        <v>1</v>
      </c>
      <c r="T744" s="56">
        <v>5000</v>
      </c>
      <c r="U744" s="56">
        <v>5000</v>
      </c>
      <c r="V744" s="56" t="s">
        <v>2002</v>
      </c>
      <c r="W744" s="56" t="s">
        <v>2003</v>
      </c>
      <c r="X744" s="56">
        <v>4500</v>
      </c>
      <c r="Y744" s="56">
        <v>4000</v>
      </c>
      <c r="Z744" s="56">
        <v>3500</v>
      </c>
      <c r="AA744" s="56" t="s">
        <v>3633</v>
      </c>
      <c r="AB744" s="56" t="s">
        <v>3633</v>
      </c>
      <c r="AC744" s="56" t="s">
        <v>3633</v>
      </c>
      <c r="AE744" s="56">
        <v>500</v>
      </c>
      <c r="AF744" s="56">
        <v>450</v>
      </c>
      <c r="AG744" s="56">
        <v>450</v>
      </c>
      <c r="AH744" s="56">
        <v>450</v>
      </c>
      <c r="AI744" s="56">
        <v>450</v>
      </c>
      <c r="AJ744" s="56">
        <v>450</v>
      </c>
      <c r="AK744" s="56">
        <v>450</v>
      </c>
      <c r="AL744" s="56">
        <v>450</v>
      </c>
      <c r="AM744" s="56">
        <v>450</v>
      </c>
      <c r="AN744" s="56">
        <v>450</v>
      </c>
      <c r="AO744" s="56">
        <v>450</v>
      </c>
      <c r="AP744" s="56">
        <v>5000</v>
      </c>
      <c r="AQ744" s="56" t="s">
        <v>2056</v>
      </c>
      <c r="AR744" s="56" t="s">
        <v>3617</v>
      </c>
      <c r="AS744" s="56" t="s">
        <v>3634</v>
      </c>
      <c r="AT744" s="56">
        <v>8470230</v>
      </c>
    </row>
    <row r="745" spans="1:46" x14ac:dyDescent="0.35">
      <c r="A745" s="56" t="s">
        <v>958</v>
      </c>
      <c r="B745" s="56">
        <v>8470230</v>
      </c>
      <c r="C745" s="56" t="s">
        <v>100</v>
      </c>
      <c r="D745" s="56">
        <v>492310</v>
      </c>
      <c r="E745" s="56" t="s">
        <v>871</v>
      </c>
      <c r="F745" s="56" t="str">
        <f t="shared" si="11"/>
        <v>847.8470230.1.492310.000000.847001.300180</v>
      </c>
      <c r="G745" s="56" t="s">
        <v>21</v>
      </c>
      <c r="H745" s="56">
        <v>847001</v>
      </c>
      <c r="I745" s="56" t="s">
        <v>863</v>
      </c>
      <c r="J745" s="56">
        <v>300180</v>
      </c>
      <c r="K745" s="56">
        <v>0</v>
      </c>
      <c r="L745" s="56">
        <v>0</v>
      </c>
      <c r="M745" s="56">
        <v>0</v>
      </c>
      <c r="N745" s="56" t="s">
        <v>3635</v>
      </c>
      <c r="O745" s="56">
        <v>446</v>
      </c>
      <c r="R745" s="56" t="s">
        <v>3636</v>
      </c>
      <c r="S745" s="56">
        <v>446</v>
      </c>
      <c r="T745" s="56">
        <v>4500</v>
      </c>
      <c r="U745" s="56">
        <v>2007000</v>
      </c>
      <c r="V745" s="56" t="s">
        <v>2113</v>
      </c>
      <c r="W745" s="56" t="s">
        <v>2003</v>
      </c>
      <c r="X745" s="56">
        <v>1806300</v>
      </c>
      <c r="Y745" s="56">
        <v>1605600</v>
      </c>
      <c r="Z745" s="56">
        <v>1404900</v>
      </c>
      <c r="AA745" s="56" t="s">
        <v>3637</v>
      </c>
      <c r="AB745" s="56" t="s">
        <v>3638</v>
      </c>
      <c r="AC745" s="56" t="s">
        <v>3639</v>
      </c>
      <c r="AD745" s="56">
        <v>0</v>
      </c>
      <c r="AE745" s="56">
        <v>1003500</v>
      </c>
      <c r="AF745" s="56">
        <v>0</v>
      </c>
      <c r="AG745" s="56">
        <v>0</v>
      </c>
      <c r="AH745" s="56">
        <v>0</v>
      </c>
      <c r="AI745" s="56">
        <v>0</v>
      </c>
      <c r="AJ745" s="56">
        <v>0</v>
      </c>
      <c r="AK745" s="56">
        <v>0</v>
      </c>
      <c r="AL745" s="56">
        <v>1003500</v>
      </c>
      <c r="AM745" s="56">
        <v>0</v>
      </c>
      <c r="AN745" s="56">
        <v>0</v>
      </c>
      <c r="AO745" s="56">
        <v>0</v>
      </c>
      <c r="AP745" s="56">
        <v>2007000</v>
      </c>
      <c r="AR745" s="56" t="s">
        <v>3640</v>
      </c>
      <c r="AS745" s="56" t="s">
        <v>3641</v>
      </c>
      <c r="AT745" s="56">
        <v>8470230</v>
      </c>
    </row>
    <row r="746" spans="1:46" x14ac:dyDescent="0.35">
      <c r="A746" s="56" t="s">
        <v>959</v>
      </c>
      <c r="B746" s="56">
        <v>8471010</v>
      </c>
      <c r="C746" s="56" t="s">
        <v>473</v>
      </c>
      <c r="D746" s="56">
        <v>425100</v>
      </c>
      <c r="E746" s="56" t="s">
        <v>964</v>
      </c>
      <c r="F746" s="56" t="str">
        <f t="shared" si="11"/>
        <v>847.8471010.1.425100.000000.847001.200179</v>
      </c>
      <c r="G746" s="56" t="s">
        <v>21</v>
      </c>
      <c r="H746" s="56">
        <v>847001</v>
      </c>
      <c r="I746" s="56" t="s">
        <v>23</v>
      </c>
      <c r="J746" s="56">
        <v>200179</v>
      </c>
      <c r="K746" s="56">
        <v>0</v>
      </c>
      <c r="L746" s="56">
        <v>37500</v>
      </c>
      <c r="M746" s="56">
        <v>37500</v>
      </c>
      <c r="N746" s="56" t="s">
        <v>2000</v>
      </c>
      <c r="O746" s="56">
        <v>35</v>
      </c>
      <c r="P746" s="56" t="s">
        <v>2000</v>
      </c>
      <c r="R746" s="56" t="s">
        <v>3642</v>
      </c>
      <c r="S746" s="56">
        <v>43</v>
      </c>
      <c r="T746" s="56">
        <v>2500</v>
      </c>
      <c r="U746" s="57">
        <v>107500</v>
      </c>
      <c r="V746" s="56" t="s">
        <v>2002</v>
      </c>
      <c r="W746" s="56" t="s">
        <v>2003</v>
      </c>
      <c r="X746" s="56">
        <v>96750</v>
      </c>
      <c r="Y746" s="56">
        <v>86000</v>
      </c>
      <c r="Z746" s="56">
        <v>75250</v>
      </c>
      <c r="AA746" s="56">
        <v>96750</v>
      </c>
      <c r="AB746" s="56">
        <v>86000</v>
      </c>
      <c r="AC746" s="56">
        <v>75250</v>
      </c>
      <c r="AD746" s="56">
        <v>53750</v>
      </c>
      <c r="AI746" s="56">
        <v>53750</v>
      </c>
      <c r="AP746" s="56">
        <v>107500</v>
      </c>
      <c r="AQ746" s="56" t="s">
        <v>2697</v>
      </c>
      <c r="AT746" s="56">
        <v>8471010</v>
      </c>
    </row>
    <row r="747" spans="1:46" x14ac:dyDescent="0.35">
      <c r="A747" s="56" t="s">
        <v>959</v>
      </c>
      <c r="B747" s="56">
        <v>8471010</v>
      </c>
      <c r="C747" s="56" t="s">
        <v>473</v>
      </c>
      <c r="D747" s="56">
        <v>425510</v>
      </c>
      <c r="E747" s="56" t="s">
        <v>37</v>
      </c>
      <c r="F747" s="56" t="str">
        <f t="shared" si="11"/>
        <v>847.8471010.1.425510.000000.847001.200179</v>
      </c>
      <c r="G747" s="56" t="s">
        <v>21</v>
      </c>
      <c r="H747" s="56">
        <v>847001</v>
      </c>
      <c r="I747" s="56" t="s">
        <v>23</v>
      </c>
      <c r="J747" s="56">
        <v>200179</v>
      </c>
      <c r="K747" s="56">
        <v>0</v>
      </c>
      <c r="L747" s="56">
        <v>11250</v>
      </c>
      <c r="M747" s="56">
        <v>11250</v>
      </c>
      <c r="N747" s="56" t="s">
        <v>2000</v>
      </c>
      <c r="O747" s="56">
        <v>35</v>
      </c>
      <c r="P747" s="56" t="s">
        <v>2019</v>
      </c>
      <c r="R747" s="56" t="s">
        <v>3643</v>
      </c>
      <c r="S747" s="56">
        <v>5</v>
      </c>
      <c r="T747" s="56">
        <v>20000</v>
      </c>
      <c r="U747" s="57">
        <v>100000</v>
      </c>
      <c r="V747" s="56" t="s">
        <v>2002</v>
      </c>
      <c r="W747" s="56" t="s">
        <v>2003</v>
      </c>
      <c r="X747" s="56">
        <v>90000</v>
      </c>
      <c r="Y747" s="56">
        <v>80000</v>
      </c>
      <c r="Z747" s="56">
        <v>70000</v>
      </c>
      <c r="AA747" s="56">
        <v>90000</v>
      </c>
      <c r="AB747" s="56">
        <v>80000</v>
      </c>
      <c r="AC747" s="56">
        <v>70000</v>
      </c>
      <c r="AD747" s="56">
        <v>20000</v>
      </c>
      <c r="AF747" s="56">
        <v>20000</v>
      </c>
      <c r="AH747" s="56">
        <v>20000</v>
      </c>
      <c r="AL747" s="56">
        <v>20000</v>
      </c>
      <c r="AN747" s="56">
        <v>20000</v>
      </c>
      <c r="AP747" s="56">
        <v>100000</v>
      </c>
      <c r="AQ747" s="56" t="s">
        <v>2697</v>
      </c>
      <c r="AT747" s="56">
        <v>8471010</v>
      </c>
    </row>
    <row r="748" spans="1:46" x14ac:dyDescent="0.35">
      <c r="A748" s="56" t="s">
        <v>959</v>
      </c>
      <c r="B748" s="56">
        <v>8471010</v>
      </c>
      <c r="C748" s="56" t="s">
        <v>473</v>
      </c>
      <c r="D748" s="56">
        <v>425550</v>
      </c>
      <c r="E748" s="56" t="s">
        <v>83</v>
      </c>
      <c r="F748" s="56" t="str">
        <f t="shared" si="11"/>
        <v>847.8471010.1.425550.000000.847001.200179</v>
      </c>
      <c r="G748" s="56" t="s">
        <v>21</v>
      </c>
      <c r="H748" s="56">
        <v>847001</v>
      </c>
      <c r="I748" s="56" t="s">
        <v>23</v>
      </c>
      <c r="J748" s="56">
        <v>200179</v>
      </c>
      <c r="K748" s="56">
        <v>0</v>
      </c>
      <c r="L748" s="56">
        <v>21000</v>
      </c>
      <c r="M748" s="56">
        <v>21000</v>
      </c>
      <c r="N748" s="56" t="s">
        <v>2000</v>
      </c>
      <c r="O748" s="56">
        <v>35</v>
      </c>
      <c r="P748" s="56" t="s">
        <v>2019</v>
      </c>
      <c r="R748" s="56" t="s">
        <v>3644</v>
      </c>
      <c r="U748" s="57">
        <v>0</v>
      </c>
      <c r="X748" s="56">
        <v>0</v>
      </c>
      <c r="Y748" s="56">
        <v>0</v>
      </c>
      <c r="Z748" s="56">
        <v>0</v>
      </c>
      <c r="AP748" s="56">
        <v>0</v>
      </c>
      <c r="AT748" s="56">
        <v>8471010</v>
      </c>
    </row>
    <row r="749" spans="1:46" x14ac:dyDescent="0.35">
      <c r="A749" s="56" t="s">
        <v>959</v>
      </c>
      <c r="B749" s="56">
        <v>8471010</v>
      </c>
      <c r="C749" s="56" t="s">
        <v>473</v>
      </c>
      <c r="D749" s="56">
        <v>425720</v>
      </c>
      <c r="E749" s="56" t="s">
        <v>126</v>
      </c>
      <c r="F749" s="56" t="str">
        <f t="shared" si="11"/>
        <v>847.8471010.1.425720.000000.847001.200179</v>
      </c>
      <c r="G749" s="56" t="s">
        <v>21</v>
      </c>
      <c r="H749" s="56">
        <v>847001</v>
      </c>
      <c r="I749" s="56" t="s">
        <v>23</v>
      </c>
      <c r="J749" s="56">
        <v>200179</v>
      </c>
      <c r="K749" s="56">
        <v>0</v>
      </c>
      <c r="L749" s="56">
        <v>24000</v>
      </c>
      <c r="M749" s="56">
        <v>24000</v>
      </c>
      <c r="N749" s="56" t="s">
        <v>2000</v>
      </c>
      <c r="O749" s="56">
        <v>18</v>
      </c>
      <c r="P749" s="56" t="s">
        <v>2036</v>
      </c>
      <c r="R749" s="56" t="s">
        <v>3645</v>
      </c>
      <c r="S749" s="56">
        <v>55</v>
      </c>
      <c r="T749" s="56">
        <v>1384</v>
      </c>
      <c r="U749" s="57">
        <v>76120</v>
      </c>
      <c r="V749" s="56" t="s">
        <v>2002</v>
      </c>
      <c r="W749" s="56" t="s">
        <v>2003</v>
      </c>
      <c r="X749" s="56">
        <v>68508</v>
      </c>
      <c r="Y749" s="56">
        <v>60896</v>
      </c>
      <c r="Z749" s="56">
        <v>53284</v>
      </c>
      <c r="AA749" s="56">
        <v>68508</v>
      </c>
      <c r="AB749" s="56">
        <v>60896</v>
      </c>
      <c r="AC749" s="56">
        <v>53284</v>
      </c>
      <c r="AD749" s="56">
        <v>6343</v>
      </c>
      <c r="AE749" s="56">
        <v>6343</v>
      </c>
      <c r="AF749" s="56">
        <v>6343</v>
      </c>
      <c r="AG749" s="56">
        <v>6343</v>
      </c>
      <c r="AH749" s="56">
        <v>6343</v>
      </c>
      <c r="AI749" s="56">
        <v>6343</v>
      </c>
      <c r="AJ749" s="56">
        <v>6343</v>
      </c>
      <c r="AK749" s="56">
        <v>6343</v>
      </c>
      <c r="AL749" s="56">
        <v>6344</v>
      </c>
      <c r="AM749" s="56">
        <v>6344</v>
      </c>
      <c r="AN749" s="56">
        <v>6344</v>
      </c>
      <c r="AO749" s="56">
        <v>6344</v>
      </c>
      <c r="AP749" s="56">
        <v>76120</v>
      </c>
      <c r="AQ749" s="56" t="s">
        <v>2697</v>
      </c>
      <c r="AT749" s="56">
        <v>8471010</v>
      </c>
    </row>
    <row r="750" spans="1:46" x14ac:dyDescent="0.35">
      <c r="A750" s="56" t="s">
        <v>959</v>
      </c>
      <c r="B750" s="56">
        <v>8471010</v>
      </c>
      <c r="C750" s="56" t="s">
        <v>473</v>
      </c>
      <c r="D750" s="56">
        <v>425900</v>
      </c>
      <c r="E750" s="56" t="s">
        <v>40</v>
      </c>
      <c r="F750" s="56" t="str">
        <f t="shared" si="11"/>
        <v>847.8471010.1.425900.000000.847001.200179</v>
      </c>
      <c r="G750" s="56" t="s">
        <v>21</v>
      </c>
      <c r="H750" s="56">
        <v>847001</v>
      </c>
      <c r="I750" s="56" t="s">
        <v>23</v>
      </c>
      <c r="J750" s="56">
        <v>200179</v>
      </c>
      <c r="K750" s="56">
        <v>0</v>
      </c>
      <c r="L750" s="56">
        <v>37500</v>
      </c>
      <c r="M750" s="56">
        <v>37500</v>
      </c>
      <c r="N750" s="56" t="s">
        <v>2000</v>
      </c>
      <c r="O750" s="56">
        <v>80</v>
      </c>
      <c r="P750" s="56" t="s">
        <v>2024</v>
      </c>
      <c r="R750" s="56" t="s">
        <v>3646</v>
      </c>
      <c r="S750" s="56">
        <v>2500</v>
      </c>
      <c r="T750" s="56">
        <v>65</v>
      </c>
      <c r="U750" s="57">
        <v>162500</v>
      </c>
      <c r="V750" s="56" t="s">
        <v>2002</v>
      </c>
      <c r="W750" s="56" t="s">
        <v>2003</v>
      </c>
      <c r="X750" s="56">
        <v>146250</v>
      </c>
      <c r="Y750" s="56">
        <v>130000</v>
      </c>
      <c r="Z750" s="56">
        <v>113750</v>
      </c>
      <c r="AA750" s="56">
        <v>146250</v>
      </c>
      <c r="AB750" s="56">
        <v>130000</v>
      </c>
      <c r="AC750" s="56">
        <v>113750</v>
      </c>
      <c r="AD750" s="56">
        <v>13541</v>
      </c>
      <c r="AE750" s="56">
        <v>13541</v>
      </c>
      <c r="AF750" s="56">
        <v>13541</v>
      </c>
      <c r="AG750" s="56">
        <v>13541</v>
      </c>
      <c r="AH750" s="56">
        <v>13542</v>
      </c>
      <c r="AI750" s="56">
        <v>13542</v>
      </c>
      <c r="AJ750" s="56">
        <v>13542</v>
      </c>
      <c r="AK750" s="56">
        <v>13542</v>
      </c>
      <c r="AL750" s="56">
        <v>13542</v>
      </c>
      <c r="AM750" s="56">
        <v>13542</v>
      </c>
      <c r="AN750" s="56">
        <v>13542</v>
      </c>
      <c r="AO750" s="56">
        <v>13542</v>
      </c>
      <c r="AP750" s="56">
        <v>162500</v>
      </c>
      <c r="AQ750" s="56" t="s">
        <v>2697</v>
      </c>
      <c r="AT750" s="56">
        <v>8471010</v>
      </c>
    </row>
    <row r="751" spans="1:46" x14ac:dyDescent="0.35">
      <c r="A751" s="56" t="s">
        <v>959</v>
      </c>
      <c r="B751" s="56">
        <v>8471010</v>
      </c>
      <c r="C751" s="56" t="s">
        <v>473</v>
      </c>
      <c r="D751" s="56">
        <v>436110</v>
      </c>
      <c r="E751" s="56" t="s">
        <v>64</v>
      </c>
      <c r="F751" s="56" t="str">
        <f t="shared" si="11"/>
        <v>847.8471010.1.436110.000000.847001.200179</v>
      </c>
      <c r="G751" s="56" t="s">
        <v>21</v>
      </c>
      <c r="H751" s="56">
        <v>847001</v>
      </c>
      <c r="I751" s="56" t="s">
        <v>23</v>
      </c>
      <c r="J751" s="56">
        <v>200179</v>
      </c>
      <c r="K751" s="56">
        <v>0</v>
      </c>
      <c r="L751" s="56">
        <v>57750</v>
      </c>
      <c r="M751" s="56">
        <v>57750</v>
      </c>
      <c r="N751" s="56" t="s">
        <v>2000</v>
      </c>
      <c r="O751" s="56">
        <v>80</v>
      </c>
      <c r="P751" s="56" t="s">
        <v>2024</v>
      </c>
      <c r="R751" s="56" t="s">
        <v>3647</v>
      </c>
      <c r="S751" s="56">
        <v>225</v>
      </c>
      <c r="T751" s="56">
        <v>225</v>
      </c>
      <c r="U751" s="57">
        <v>50625</v>
      </c>
      <c r="V751" s="56" t="s">
        <v>2002</v>
      </c>
      <c r="W751" s="56" t="s">
        <v>2003</v>
      </c>
      <c r="X751" s="56">
        <v>45562.5</v>
      </c>
      <c r="Y751" s="56">
        <v>40500</v>
      </c>
      <c r="Z751" s="56">
        <v>35437.5</v>
      </c>
      <c r="AA751" s="56">
        <v>45562.5</v>
      </c>
      <c r="AB751" s="56">
        <v>40500</v>
      </c>
      <c r="AC751" s="56">
        <v>35437.5</v>
      </c>
      <c r="AD751" s="56">
        <v>4219</v>
      </c>
      <c r="AE751" s="56">
        <v>4219</v>
      </c>
      <c r="AF751" s="56">
        <v>4219</v>
      </c>
      <c r="AG751" s="56">
        <v>4219</v>
      </c>
      <c r="AH751" s="56">
        <v>4219</v>
      </c>
      <c r="AI751" s="56">
        <v>4219</v>
      </c>
      <c r="AJ751" s="56">
        <v>4219</v>
      </c>
      <c r="AK751" s="56">
        <v>4219</v>
      </c>
      <c r="AL751" s="56">
        <v>4219</v>
      </c>
      <c r="AM751" s="56">
        <v>4218</v>
      </c>
      <c r="AN751" s="56">
        <v>4218</v>
      </c>
      <c r="AO751" s="56">
        <v>4218</v>
      </c>
      <c r="AP751" s="56">
        <v>50625</v>
      </c>
      <c r="AQ751" s="56" t="s">
        <v>2697</v>
      </c>
      <c r="AT751" s="56">
        <v>8471010</v>
      </c>
    </row>
    <row r="752" spans="1:46" x14ac:dyDescent="0.35">
      <c r="A752" s="56" t="s">
        <v>959</v>
      </c>
      <c r="B752" s="56">
        <v>8471010</v>
      </c>
      <c r="C752" s="56" t="s">
        <v>473</v>
      </c>
      <c r="D752" s="56">
        <v>436120</v>
      </c>
      <c r="E752" s="56" t="s">
        <v>431</v>
      </c>
      <c r="F752" s="56" t="str">
        <f t="shared" si="11"/>
        <v>847.8471010.1.436120.000000.847001.200179</v>
      </c>
      <c r="G752" s="56" t="s">
        <v>21</v>
      </c>
      <c r="H752" s="56">
        <v>847001</v>
      </c>
      <c r="I752" s="56" t="s">
        <v>23</v>
      </c>
      <c r="J752" s="56">
        <v>200179</v>
      </c>
      <c r="K752" s="56">
        <v>0</v>
      </c>
      <c r="L752" s="56">
        <v>3500</v>
      </c>
      <c r="M752" s="56">
        <v>3500</v>
      </c>
      <c r="N752" s="56" t="s">
        <v>2000</v>
      </c>
      <c r="O752" s="56">
        <v>80</v>
      </c>
      <c r="P752" s="56" t="s">
        <v>2024</v>
      </c>
      <c r="R752" s="56" t="s">
        <v>3648</v>
      </c>
      <c r="S752" s="56">
        <v>225</v>
      </c>
      <c r="T752" s="56">
        <v>25</v>
      </c>
      <c r="U752" s="57">
        <v>5625</v>
      </c>
      <c r="V752" s="56" t="s">
        <v>2002</v>
      </c>
      <c r="W752" s="56" t="s">
        <v>2003</v>
      </c>
      <c r="X752" s="56">
        <v>5062.5</v>
      </c>
      <c r="Y752" s="56">
        <v>4500</v>
      </c>
      <c r="Z752" s="56">
        <v>3937.4999999999995</v>
      </c>
      <c r="AA752" s="56">
        <v>5062.5</v>
      </c>
      <c r="AB752" s="56">
        <v>4500</v>
      </c>
      <c r="AC752" s="56">
        <v>3937.5</v>
      </c>
      <c r="AD752" s="56">
        <v>469</v>
      </c>
      <c r="AE752" s="56">
        <v>469</v>
      </c>
      <c r="AF752" s="56">
        <v>469</v>
      </c>
      <c r="AG752" s="56">
        <v>469</v>
      </c>
      <c r="AH752" s="56">
        <v>469</v>
      </c>
      <c r="AI752" s="56">
        <v>469</v>
      </c>
      <c r="AJ752" s="56">
        <v>469</v>
      </c>
      <c r="AK752" s="56">
        <v>469</v>
      </c>
      <c r="AL752" s="56">
        <v>469</v>
      </c>
      <c r="AM752" s="56">
        <v>468</v>
      </c>
      <c r="AN752" s="56">
        <v>468</v>
      </c>
      <c r="AO752" s="56">
        <v>468</v>
      </c>
      <c r="AP752" s="56">
        <v>5625</v>
      </c>
      <c r="AQ752" s="56" t="s">
        <v>2697</v>
      </c>
      <c r="AT752" s="56">
        <v>8471010</v>
      </c>
    </row>
    <row r="753" spans="1:46" x14ac:dyDescent="0.35">
      <c r="A753" s="56" t="s">
        <v>960</v>
      </c>
      <c r="B753" s="56">
        <v>8471210</v>
      </c>
      <c r="C753" s="56" t="s">
        <v>679</v>
      </c>
      <c r="D753" s="56">
        <v>425100</v>
      </c>
      <c r="E753" s="56" t="s">
        <v>964</v>
      </c>
      <c r="F753" s="56" t="str">
        <f t="shared" si="11"/>
        <v>847.8471210.1.425100.000000.847001.200179</v>
      </c>
      <c r="G753" s="56" t="s">
        <v>21</v>
      </c>
      <c r="H753" s="56">
        <v>847001</v>
      </c>
      <c r="I753" s="56" t="s">
        <v>23</v>
      </c>
      <c r="J753" s="56">
        <v>200179</v>
      </c>
      <c r="K753" s="56">
        <v>0</v>
      </c>
      <c r="L753" s="56">
        <v>0</v>
      </c>
      <c r="U753" s="57">
        <v>0</v>
      </c>
      <c r="X753" s="56">
        <v>0</v>
      </c>
      <c r="Y753" s="56">
        <v>0</v>
      </c>
      <c r="Z753" s="56">
        <v>0</v>
      </c>
      <c r="AP753" s="56">
        <v>0</v>
      </c>
      <c r="AT753" s="56">
        <v>8471210</v>
      </c>
    </row>
    <row r="754" spans="1:46" x14ac:dyDescent="0.35">
      <c r="A754" s="56" t="s">
        <v>960</v>
      </c>
      <c r="B754" s="56">
        <v>8471210</v>
      </c>
      <c r="C754" s="56" t="s">
        <v>679</v>
      </c>
      <c r="D754" s="56">
        <v>425741</v>
      </c>
      <c r="E754" s="56" t="s">
        <v>633</v>
      </c>
      <c r="F754" s="56" t="str">
        <f t="shared" si="11"/>
        <v>847.8471210.1.425741.000000.847001.200179</v>
      </c>
      <c r="G754" s="56" t="s">
        <v>21</v>
      </c>
      <c r="H754" s="56">
        <v>847001</v>
      </c>
      <c r="I754" s="56" t="s">
        <v>23</v>
      </c>
      <c r="J754" s="56">
        <v>200179</v>
      </c>
      <c r="K754" s="56">
        <v>0</v>
      </c>
      <c r="L754" s="56">
        <v>0</v>
      </c>
      <c r="U754" s="57">
        <v>0</v>
      </c>
      <c r="X754" s="56">
        <v>0</v>
      </c>
      <c r="Y754" s="56">
        <v>0</v>
      </c>
      <c r="Z754" s="56">
        <v>0</v>
      </c>
      <c r="AP754" s="56">
        <v>0</v>
      </c>
      <c r="AT754" s="56">
        <v>8471210</v>
      </c>
    </row>
    <row r="755" spans="1:46" x14ac:dyDescent="0.35">
      <c r="A755" s="56" t="s">
        <v>960</v>
      </c>
      <c r="B755" s="56">
        <v>8471210</v>
      </c>
      <c r="C755" s="56" t="s">
        <v>679</v>
      </c>
      <c r="D755" s="56">
        <v>425900</v>
      </c>
      <c r="E755" s="56" t="s">
        <v>40</v>
      </c>
      <c r="F755" s="56" t="str">
        <f t="shared" si="11"/>
        <v>847.8471210.1.425900.000000.847001.200179</v>
      </c>
      <c r="G755" s="56" t="s">
        <v>21</v>
      </c>
      <c r="H755" s="56">
        <v>847001</v>
      </c>
      <c r="I755" s="56" t="s">
        <v>23</v>
      </c>
      <c r="J755" s="56">
        <v>200179</v>
      </c>
      <c r="K755" s="56">
        <v>0</v>
      </c>
      <c r="L755" s="56">
        <v>0</v>
      </c>
      <c r="N755" s="56" t="s">
        <v>3649</v>
      </c>
      <c r="O755" s="56">
        <v>5</v>
      </c>
      <c r="P755" s="56" t="s">
        <v>2019</v>
      </c>
      <c r="Q755" s="56">
        <v>5</v>
      </c>
      <c r="R755" s="56" t="s">
        <v>3650</v>
      </c>
      <c r="S755" s="56">
        <v>5</v>
      </c>
      <c r="T755" s="56">
        <v>3000</v>
      </c>
      <c r="U755" s="57">
        <v>15000</v>
      </c>
      <c r="V755" s="56" t="s">
        <v>2002</v>
      </c>
      <c r="W755" s="56" t="s">
        <v>2003</v>
      </c>
      <c r="X755" s="56">
        <v>13500</v>
      </c>
      <c r="Y755" s="56">
        <v>12000</v>
      </c>
      <c r="Z755" s="56">
        <v>10500</v>
      </c>
      <c r="AA755" s="56" t="s">
        <v>3651</v>
      </c>
      <c r="AB755" s="56" t="s">
        <v>3651</v>
      </c>
      <c r="AC755" s="56" t="s">
        <v>3651</v>
      </c>
      <c r="AD755" s="56">
        <v>1000</v>
      </c>
      <c r="AE755" s="56">
        <v>2000</v>
      </c>
      <c r="AF755" s="56">
        <v>2000</v>
      </c>
      <c r="AG755" s="56">
        <v>2000</v>
      </c>
      <c r="AH755" s="56">
        <v>0</v>
      </c>
      <c r="AL755" s="56">
        <v>2000</v>
      </c>
      <c r="AM755" s="56">
        <v>2000</v>
      </c>
      <c r="AN755" s="56">
        <v>2000</v>
      </c>
      <c r="AO755" s="56">
        <v>2000</v>
      </c>
      <c r="AP755" s="56">
        <v>15000</v>
      </c>
      <c r="AQ755" s="56" t="s">
        <v>2101</v>
      </c>
      <c r="AR755" s="56" t="s">
        <v>3652</v>
      </c>
      <c r="AS755" s="56" t="s">
        <v>3653</v>
      </c>
      <c r="AT755" s="56">
        <v>8471210</v>
      </c>
    </row>
    <row r="756" spans="1:46" x14ac:dyDescent="0.35">
      <c r="A756" s="56" t="s">
        <v>960</v>
      </c>
      <c r="B756" s="56">
        <v>8471210</v>
      </c>
      <c r="C756" s="56" t="s">
        <v>679</v>
      </c>
      <c r="D756" s="56">
        <v>427100</v>
      </c>
      <c r="E756" s="56" t="s">
        <v>86</v>
      </c>
      <c r="F756" s="56" t="str">
        <f t="shared" si="11"/>
        <v>847.8471210.1.427100.000000.847001.200179</v>
      </c>
      <c r="G756" s="56" t="s">
        <v>21</v>
      </c>
      <c r="H756" s="56">
        <v>847001</v>
      </c>
      <c r="I756" s="56" t="s">
        <v>23</v>
      </c>
      <c r="J756" s="56">
        <v>200179</v>
      </c>
      <c r="K756" s="56">
        <v>0</v>
      </c>
      <c r="L756" s="56">
        <v>0</v>
      </c>
      <c r="U756" s="57">
        <v>0</v>
      </c>
      <c r="X756" s="56">
        <v>0</v>
      </c>
      <c r="Y756" s="56">
        <v>0</v>
      </c>
      <c r="Z756" s="56">
        <v>0</v>
      </c>
      <c r="AP756" s="56">
        <v>0</v>
      </c>
      <c r="AT756" s="56">
        <v>8471210</v>
      </c>
    </row>
    <row r="757" spans="1:46" x14ac:dyDescent="0.35">
      <c r="A757" s="56" t="s">
        <v>960</v>
      </c>
      <c r="B757" s="56">
        <v>8471210</v>
      </c>
      <c r="C757" s="56" t="s">
        <v>679</v>
      </c>
      <c r="D757" s="56">
        <v>428090</v>
      </c>
      <c r="E757" s="56" t="s">
        <v>52</v>
      </c>
      <c r="F757" s="56" t="str">
        <f t="shared" si="11"/>
        <v>847.8471210.1.428090.000000.847001.200179</v>
      </c>
      <c r="G757" s="56" t="s">
        <v>21</v>
      </c>
      <c r="H757" s="56">
        <v>847001</v>
      </c>
      <c r="I757" s="56" t="s">
        <v>23</v>
      </c>
      <c r="J757" s="56">
        <v>200179</v>
      </c>
      <c r="K757" s="56">
        <v>9000</v>
      </c>
      <c r="L757" s="56">
        <v>0</v>
      </c>
      <c r="N757" s="56" t="s">
        <v>3654</v>
      </c>
      <c r="O757" s="56">
        <v>4</v>
      </c>
      <c r="P757" s="56" t="s">
        <v>2047</v>
      </c>
      <c r="Q757" s="56">
        <v>4</v>
      </c>
      <c r="R757" s="56" t="s">
        <v>3655</v>
      </c>
      <c r="S757" s="56">
        <v>4</v>
      </c>
      <c r="T757" s="56">
        <v>25000</v>
      </c>
      <c r="U757" s="57">
        <v>100000</v>
      </c>
      <c r="V757" s="56" t="s">
        <v>2002</v>
      </c>
      <c r="W757" s="56" t="s">
        <v>2003</v>
      </c>
      <c r="X757" s="56">
        <v>90000</v>
      </c>
      <c r="Y757" s="56">
        <v>80000</v>
      </c>
      <c r="Z757" s="56">
        <v>70000</v>
      </c>
      <c r="AA757" s="56" t="s">
        <v>3651</v>
      </c>
      <c r="AB757" s="56" t="s">
        <v>3651</v>
      </c>
      <c r="AC757" s="56" t="s">
        <v>3651</v>
      </c>
      <c r="AD757" s="56">
        <v>25000</v>
      </c>
      <c r="AE757" s="56">
        <v>0</v>
      </c>
      <c r="AF757" s="56">
        <v>0</v>
      </c>
      <c r="AG757" s="56">
        <v>0</v>
      </c>
      <c r="AH757" s="56">
        <v>0</v>
      </c>
      <c r="AI757" s="56">
        <v>0</v>
      </c>
      <c r="AJ757" s="56">
        <v>25000</v>
      </c>
      <c r="AM757" s="56">
        <v>25000</v>
      </c>
      <c r="AO757" s="56">
        <v>25000</v>
      </c>
      <c r="AP757" s="56">
        <v>100000</v>
      </c>
      <c r="AQ757" s="56" t="s">
        <v>3656</v>
      </c>
      <c r="AR757" s="56" t="s">
        <v>3657</v>
      </c>
      <c r="AS757" s="56" t="s">
        <v>3653</v>
      </c>
      <c r="AT757" s="56">
        <v>8471210</v>
      </c>
    </row>
    <row r="758" spans="1:46" x14ac:dyDescent="0.35">
      <c r="A758" s="56" t="s">
        <v>960</v>
      </c>
      <c r="B758" s="56">
        <v>8471210</v>
      </c>
      <c r="C758" s="56" t="s">
        <v>679</v>
      </c>
      <c r="D758" s="56">
        <v>428640</v>
      </c>
      <c r="E758" s="56" t="s">
        <v>55</v>
      </c>
      <c r="F758" s="56" t="str">
        <f t="shared" si="11"/>
        <v>847.8471210.1.428640.000000.847001.200179</v>
      </c>
      <c r="G758" s="56" t="s">
        <v>21</v>
      </c>
      <c r="H758" s="56">
        <v>847001</v>
      </c>
      <c r="I758" s="56" t="s">
        <v>23</v>
      </c>
      <c r="J758" s="56">
        <v>200179</v>
      </c>
      <c r="K758" s="56">
        <v>0</v>
      </c>
      <c r="L758" s="56">
        <v>0</v>
      </c>
      <c r="N758" s="56" t="s">
        <v>3658</v>
      </c>
      <c r="O758" s="56">
        <v>4</v>
      </c>
      <c r="P758" s="56" t="s">
        <v>2047</v>
      </c>
      <c r="Q758" s="56">
        <v>4</v>
      </c>
      <c r="R758" s="56" t="s">
        <v>3659</v>
      </c>
      <c r="S758" s="56">
        <v>4</v>
      </c>
      <c r="T758" s="56">
        <v>5000</v>
      </c>
      <c r="U758" s="57">
        <v>20000</v>
      </c>
      <c r="V758" s="56" t="s">
        <v>2002</v>
      </c>
      <c r="W758" s="56" t="s">
        <v>2003</v>
      </c>
      <c r="X758" s="56">
        <v>18000</v>
      </c>
      <c r="Y758" s="56">
        <v>16000</v>
      </c>
      <c r="Z758" s="56">
        <v>14000</v>
      </c>
      <c r="AA758" s="56" t="s">
        <v>3653</v>
      </c>
      <c r="AB758" s="56" t="s">
        <v>3653</v>
      </c>
      <c r="AC758" s="56" t="s">
        <v>3653</v>
      </c>
      <c r="AD758" s="56">
        <v>5000</v>
      </c>
      <c r="AE758" s="56">
        <v>0</v>
      </c>
      <c r="AF758" s="56">
        <v>0</v>
      </c>
      <c r="AG758" s="56">
        <v>0</v>
      </c>
      <c r="AH758" s="56">
        <v>0</v>
      </c>
      <c r="AI758" s="56">
        <v>0</v>
      </c>
      <c r="AJ758" s="56">
        <v>5000</v>
      </c>
      <c r="AK758" s="56">
        <v>0</v>
      </c>
      <c r="AM758" s="56">
        <v>5000</v>
      </c>
      <c r="AO758" s="56">
        <v>5000</v>
      </c>
      <c r="AP758" s="56">
        <v>20000</v>
      </c>
      <c r="AQ758" s="56" t="s">
        <v>2119</v>
      </c>
      <c r="AR758" s="56" t="s">
        <v>3660</v>
      </c>
      <c r="AS758" s="56" t="s">
        <v>3653</v>
      </c>
      <c r="AT758" s="56">
        <v>8471210</v>
      </c>
    </row>
    <row r="759" spans="1:46" x14ac:dyDescent="0.35">
      <c r="A759" s="56" t="s">
        <v>960</v>
      </c>
      <c r="B759" s="56">
        <v>8471210</v>
      </c>
      <c r="C759" s="56" t="s">
        <v>679</v>
      </c>
      <c r="D759" s="56">
        <v>435530</v>
      </c>
      <c r="E759" s="56" t="s">
        <v>150</v>
      </c>
      <c r="F759" s="56" t="str">
        <f t="shared" si="11"/>
        <v>847.8471210.1.435530.000000.847001.200179</v>
      </c>
      <c r="G759" s="56" t="s">
        <v>21</v>
      </c>
      <c r="H759" s="56">
        <v>847001</v>
      </c>
      <c r="I759" s="56" t="s">
        <v>23</v>
      </c>
      <c r="J759" s="56">
        <v>200179</v>
      </c>
      <c r="K759" s="56">
        <v>0</v>
      </c>
      <c r="L759" s="56">
        <v>0</v>
      </c>
      <c r="N759" s="56" t="s">
        <v>3661</v>
      </c>
      <c r="O759" s="56">
        <v>5</v>
      </c>
      <c r="P759" s="56" t="s">
        <v>2036</v>
      </c>
      <c r="Q759" s="56">
        <v>5</v>
      </c>
      <c r="R759" s="56" t="s">
        <v>3662</v>
      </c>
      <c r="S759" s="56">
        <v>5</v>
      </c>
      <c r="T759" s="56">
        <v>4000</v>
      </c>
      <c r="U759" s="57">
        <v>20000</v>
      </c>
      <c r="V759" s="56" t="s">
        <v>2002</v>
      </c>
      <c r="W759" s="56" t="s">
        <v>2003</v>
      </c>
      <c r="X759" s="56">
        <v>18000</v>
      </c>
      <c r="Y759" s="56">
        <v>16000</v>
      </c>
      <c r="Z759" s="56">
        <v>14000</v>
      </c>
      <c r="AA759" s="56" t="s">
        <v>3651</v>
      </c>
      <c r="AB759" s="56" t="s">
        <v>3651</v>
      </c>
      <c r="AC759" s="56" t="s">
        <v>3651</v>
      </c>
      <c r="AD759" s="56">
        <v>5000</v>
      </c>
      <c r="AG759" s="56">
        <v>5000</v>
      </c>
      <c r="AJ759" s="56">
        <v>5000</v>
      </c>
      <c r="AM759" s="56">
        <v>5000</v>
      </c>
      <c r="AP759" s="56">
        <v>20000</v>
      </c>
      <c r="AQ759" s="56" t="s">
        <v>2119</v>
      </c>
      <c r="AR759" s="56" t="s">
        <v>3663</v>
      </c>
      <c r="AS759" s="56" t="s">
        <v>3653</v>
      </c>
      <c r="AT759" s="56">
        <v>8471210</v>
      </c>
    </row>
    <row r="760" spans="1:46" x14ac:dyDescent="0.35">
      <c r="A760" s="56" t="s">
        <v>960</v>
      </c>
      <c r="B760" s="56">
        <v>8471220</v>
      </c>
      <c r="C760" s="56" t="s">
        <v>518</v>
      </c>
      <c r="D760" s="56">
        <v>425510</v>
      </c>
      <c r="E760" s="56" t="s">
        <v>37</v>
      </c>
      <c r="F760" s="56" t="str">
        <f t="shared" si="11"/>
        <v>847.8471220.1.425510.000000.847001.200179</v>
      </c>
      <c r="G760" s="56" t="s">
        <v>21</v>
      </c>
      <c r="H760" s="56">
        <v>847001</v>
      </c>
      <c r="I760" s="56" t="s">
        <v>23</v>
      </c>
      <c r="J760" s="56">
        <v>200179</v>
      </c>
      <c r="K760" s="56">
        <v>2200</v>
      </c>
      <c r="L760" s="56">
        <v>2000</v>
      </c>
      <c r="N760" s="56" t="s">
        <v>2167</v>
      </c>
      <c r="O760" s="56">
        <v>4</v>
      </c>
      <c r="R760" s="56" t="s">
        <v>3664</v>
      </c>
      <c r="S760" s="56">
        <v>2200</v>
      </c>
      <c r="T760" s="56">
        <v>1</v>
      </c>
      <c r="U760" s="57">
        <v>2200</v>
      </c>
      <c r="V760" s="56" t="s">
        <v>2002</v>
      </c>
      <c r="W760" s="56" t="s">
        <v>2003</v>
      </c>
      <c r="X760" s="56">
        <v>1980</v>
      </c>
      <c r="Y760" s="56">
        <v>1760</v>
      </c>
      <c r="Z760" s="56">
        <v>1540</v>
      </c>
      <c r="AD760" s="56">
        <v>1000</v>
      </c>
      <c r="AF760" s="56">
        <v>1000</v>
      </c>
      <c r="AP760" s="56">
        <v>2000</v>
      </c>
      <c r="AQ760" s="56" t="s">
        <v>3665</v>
      </c>
      <c r="AR760" s="56" t="s">
        <v>3666</v>
      </c>
      <c r="AT760" s="56">
        <v>8471220</v>
      </c>
    </row>
    <row r="761" spans="1:46" x14ac:dyDescent="0.35">
      <c r="A761" s="56" t="s">
        <v>960</v>
      </c>
      <c r="B761" s="56">
        <v>8471220</v>
      </c>
      <c r="C761" s="56" t="s">
        <v>518</v>
      </c>
      <c r="D761" s="56">
        <v>425550</v>
      </c>
      <c r="E761" s="56" t="s">
        <v>83</v>
      </c>
      <c r="F761" s="56" t="str">
        <f t="shared" si="11"/>
        <v>847.8471220.1.425550.000000.847001.200179</v>
      </c>
      <c r="G761" s="56" t="s">
        <v>21</v>
      </c>
      <c r="H761" s="56">
        <v>847001</v>
      </c>
      <c r="I761" s="56" t="s">
        <v>23</v>
      </c>
      <c r="J761" s="56">
        <v>200179</v>
      </c>
      <c r="K761" s="56">
        <v>0</v>
      </c>
      <c r="L761" s="56">
        <v>1</v>
      </c>
      <c r="N761" s="56" t="s">
        <v>2167</v>
      </c>
      <c r="O761" s="56">
        <v>4</v>
      </c>
      <c r="X761" s="56">
        <v>0</v>
      </c>
      <c r="Y761" s="56">
        <v>0</v>
      </c>
      <c r="Z761" s="56">
        <v>0</v>
      </c>
      <c r="AP761" s="56">
        <v>0</v>
      </c>
      <c r="AQ761" s="56" t="s">
        <v>3665</v>
      </c>
      <c r="AR761" s="56" t="s">
        <v>3666</v>
      </c>
      <c r="AT761" s="56">
        <v>8471220</v>
      </c>
    </row>
    <row r="762" spans="1:46" x14ac:dyDescent="0.35">
      <c r="A762" s="56" t="s">
        <v>960</v>
      </c>
      <c r="B762" s="56">
        <v>8471220</v>
      </c>
      <c r="C762" s="56" t="s">
        <v>518</v>
      </c>
      <c r="D762" s="56">
        <v>425741</v>
      </c>
      <c r="E762" s="56" t="s">
        <v>633</v>
      </c>
      <c r="F762" s="56" t="str">
        <f t="shared" si="11"/>
        <v>847.8471220.1.425741.000000.847001.200179</v>
      </c>
      <c r="G762" s="56" t="s">
        <v>21</v>
      </c>
      <c r="H762" s="56">
        <v>847001</v>
      </c>
      <c r="I762" s="56" t="s">
        <v>23</v>
      </c>
      <c r="J762" s="56">
        <v>200179</v>
      </c>
      <c r="K762" s="56">
        <v>27445103.300000001</v>
      </c>
      <c r="L762" s="56">
        <v>106236000</v>
      </c>
      <c r="N762" s="56" t="s">
        <v>2025</v>
      </c>
      <c r="O762" s="56">
        <v>2881</v>
      </c>
      <c r="R762" s="56" t="s">
        <v>3667</v>
      </c>
      <c r="S762" s="56">
        <v>106236000</v>
      </c>
      <c r="T762" s="56">
        <v>1</v>
      </c>
      <c r="U762" s="57">
        <v>106236000</v>
      </c>
      <c r="V762" s="56" t="s">
        <v>2002</v>
      </c>
      <c r="W762" s="56" t="s">
        <v>2003</v>
      </c>
      <c r="X762" s="56">
        <v>10623600</v>
      </c>
      <c r="Y762" s="56">
        <v>21247200</v>
      </c>
      <c r="Z762" s="56">
        <v>31870800</v>
      </c>
      <c r="AA762" s="56" t="s">
        <v>3668</v>
      </c>
      <c r="AB762" s="56" t="s">
        <v>3668</v>
      </c>
      <c r="AC762" s="56" t="s">
        <v>3668</v>
      </c>
      <c r="AE762" s="56">
        <v>11804000</v>
      </c>
      <c r="AF762" s="56">
        <v>11804000</v>
      </c>
      <c r="AG762" s="56">
        <v>11804000</v>
      </c>
      <c r="AH762" s="56">
        <v>11804000</v>
      </c>
      <c r="AI762" s="56">
        <v>11804000</v>
      </c>
      <c r="AL762" s="56">
        <v>11804000</v>
      </c>
      <c r="AM762" s="56">
        <v>11804000</v>
      </c>
      <c r="AN762" s="56">
        <v>11804000</v>
      </c>
      <c r="AO762" s="56">
        <v>11804000</v>
      </c>
      <c r="AP762" s="56">
        <v>106236000</v>
      </c>
      <c r="AT762" s="56">
        <v>8471220</v>
      </c>
    </row>
    <row r="763" spans="1:46" x14ac:dyDescent="0.35">
      <c r="A763" s="56" t="s">
        <v>960</v>
      </c>
      <c r="B763" s="56">
        <v>8471220</v>
      </c>
      <c r="C763" s="56" t="s">
        <v>518</v>
      </c>
      <c r="D763" s="56">
        <v>425900</v>
      </c>
      <c r="E763" s="56" t="s">
        <v>40</v>
      </c>
      <c r="F763" s="56" t="str">
        <f t="shared" si="11"/>
        <v>847.8471220.1.425900.000000.847001.200179</v>
      </c>
      <c r="G763" s="56" t="s">
        <v>21</v>
      </c>
      <c r="H763" s="56">
        <v>847001</v>
      </c>
      <c r="I763" s="56" t="s">
        <v>23</v>
      </c>
      <c r="J763" s="56">
        <v>200179</v>
      </c>
      <c r="K763" s="56">
        <v>0</v>
      </c>
      <c r="L763" s="56">
        <v>0</v>
      </c>
      <c r="T763" s="56">
        <v>0</v>
      </c>
      <c r="U763" s="57">
        <v>0</v>
      </c>
      <c r="W763" s="56" t="s">
        <v>2003</v>
      </c>
      <c r="X763" s="56">
        <v>0</v>
      </c>
      <c r="Y763" s="56">
        <v>0</v>
      </c>
      <c r="Z763" s="56">
        <v>0</v>
      </c>
      <c r="AP763" s="56">
        <v>0</v>
      </c>
      <c r="AT763" s="56">
        <v>8471220</v>
      </c>
    </row>
    <row r="764" spans="1:46" x14ac:dyDescent="0.35">
      <c r="A764" s="56" t="s">
        <v>960</v>
      </c>
      <c r="B764" s="56">
        <v>8471220</v>
      </c>
      <c r="C764" s="56" t="s">
        <v>518</v>
      </c>
      <c r="D764" s="56">
        <v>426900</v>
      </c>
      <c r="E764" s="56" t="s">
        <v>360</v>
      </c>
      <c r="F764" s="56" t="str">
        <f t="shared" si="11"/>
        <v>847.8471220.1.426900.000000.847001.200179</v>
      </c>
      <c r="G764" s="56" t="s">
        <v>21</v>
      </c>
      <c r="H764" s="56">
        <v>847001</v>
      </c>
      <c r="I764" s="56" t="s">
        <v>23</v>
      </c>
      <c r="J764" s="56">
        <v>200179</v>
      </c>
      <c r="K764" s="56">
        <v>10806.93</v>
      </c>
      <c r="L764" s="56">
        <v>10000</v>
      </c>
      <c r="N764" s="56" t="s">
        <v>2025</v>
      </c>
      <c r="O764" s="56">
        <v>4402</v>
      </c>
      <c r="R764" s="56" t="s">
        <v>3669</v>
      </c>
      <c r="S764" s="56">
        <v>11000</v>
      </c>
      <c r="T764" s="56">
        <v>1</v>
      </c>
      <c r="U764" s="57">
        <v>11000</v>
      </c>
      <c r="V764" s="56" t="s">
        <v>2002</v>
      </c>
      <c r="W764" s="56" t="s">
        <v>2003</v>
      </c>
      <c r="X764" s="56">
        <v>10000</v>
      </c>
      <c r="Y764" s="56">
        <v>8000</v>
      </c>
      <c r="Z764" s="56">
        <v>7000</v>
      </c>
      <c r="AA764" s="56" t="s">
        <v>3668</v>
      </c>
      <c r="AB764" s="56" t="s">
        <v>3668</v>
      </c>
      <c r="AC764" s="56" t="s">
        <v>3668</v>
      </c>
      <c r="AD764" s="56">
        <v>5000</v>
      </c>
      <c r="AH764" s="56">
        <v>5200</v>
      </c>
      <c r="AP764" s="56">
        <v>10200</v>
      </c>
      <c r="AQ764" s="56" t="s">
        <v>3665</v>
      </c>
      <c r="AR764" s="56" t="s">
        <v>3666</v>
      </c>
      <c r="AT764" s="56">
        <v>8471220</v>
      </c>
    </row>
    <row r="765" spans="1:46" x14ac:dyDescent="0.35">
      <c r="A765" s="56" t="s">
        <v>960</v>
      </c>
      <c r="B765" s="56">
        <v>8471220</v>
      </c>
      <c r="C765" s="56" t="s">
        <v>518</v>
      </c>
      <c r="D765" s="56">
        <v>435340</v>
      </c>
      <c r="E765" s="56" t="s">
        <v>239</v>
      </c>
      <c r="F765" s="56" t="str">
        <f t="shared" si="11"/>
        <v>847.8471220.1.435340.000000.847001.200179</v>
      </c>
      <c r="G765" s="56" t="s">
        <v>21</v>
      </c>
      <c r="H765" s="56">
        <v>847001</v>
      </c>
      <c r="I765" s="56" t="s">
        <v>23</v>
      </c>
      <c r="J765" s="56">
        <v>200179</v>
      </c>
      <c r="K765" s="56">
        <v>11132826.970000001</v>
      </c>
      <c r="L765" s="56">
        <v>11132826.970000001</v>
      </c>
      <c r="N765" s="56" t="s">
        <v>2025</v>
      </c>
      <c r="O765" s="56">
        <v>4402</v>
      </c>
      <c r="R765" s="56" t="s">
        <v>3670</v>
      </c>
      <c r="S765" s="56">
        <v>10457610.310000001</v>
      </c>
      <c r="T765" s="56">
        <v>1</v>
      </c>
      <c r="U765" s="57" t="s">
        <v>3671</v>
      </c>
      <c r="V765" s="56" t="s">
        <v>2002</v>
      </c>
      <c r="W765" s="56" t="s">
        <v>2003</v>
      </c>
      <c r="X765" s="56" t="s">
        <v>3671</v>
      </c>
      <c r="Y765" s="56" t="s">
        <v>3671</v>
      </c>
      <c r="Z765" s="56" t="s">
        <v>3671</v>
      </c>
      <c r="AA765" s="56" t="s">
        <v>3668</v>
      </c>
      <c r="AB765" s="56" t="s">
        <v>3668</v>
      </c>
      <c r="AC765" s="56" t="s">
        <v>3668</v>
      </c>
      <c r="AD765" s="56">
        <v>10457610.310000001</v>
      </c>
      <c r="AP765" s="56" t="s">
        <v>3671</v>
      </c>
      <c r="AQ765" s="56" t="s">
        <v>3665</v>
      </c>
      <c r="AR765" s="56" t="s">
        <v>3672</v>
      </c>
      <c r="AT765" s="56">
        <v>8471220</v>
      </c>
    </row>
    <row r="766" spans="1:46" x14ac:dyDescent="0.35">
      <c r="A766" s="56" t="s">
        <v>960</v>
      </c>
      <c r="B766" s="56">
        <v>8471220</v>
      </c>
      <c r="C766" s="56" t="s">
        <v>518</v>
      </c>
      <c r="D766" s="56">
        <v>436110</v>
      </c>
      <c r="E766" s="56" t="s">
        <v>64</v>
      </c>
      <c r="F766" s="56" t="str">
        <f t="shared" si="11"/>
        <v>847.8471220.1.436110.000000.847001.200179</v>
      </c>
      <c r="G766" s="56" t="s">
        <v>21</v>
      </c>
      <c r="H766" s="56">
        <v>847001</v>
      </c>
      <c r="I766" s="56" t="s">
        <v>23</v>
      </c>
      <c r="J766" s="56">
        <v>200179</v>
      </c>
      <c r="K766" s="56">
        <v>0</v>
      </c>
      <c r="L766" s="56">
        <v>250000</v>
      </c>
      <c r="N766" s="56" t="s">
        <v>2025</v>
      </c>
      <c r="O766" s="56">
        <v>4402</v>
      </c>
      <c r="R766" s="56" t="s">
        <v>3673</v>
      </c>
      <c r="S766" s="56">
        <v>300000</v>
      </c>
      <c r="T766" s="56">
        <v>1</v>
      </c>
      <c r="U766" s="57">
        <v>300000</v>
      </c>
      <c r="V766" s="56" t="s">
        <v>2002</v>
      </c>
      <c r="W766" s="56" t="s">
        <v>2003</v>
      </c>
      <c r="X766" s="56">
        <v>50000</v>
      </c>
      <c r="Y766" s="56">
        <v>30000</v>
      </c>
      <c r="Z766" s="56">
        <v>20000</v>
      </c>
      <c r="AA766" s="56" t="s">
        <v>3668</v>
      </c>
      <c r="AB766" s="56" t="s">
        <v>3668</v>
      </c>
      <c r="AC766" s="56" t="s">
        <v>3668</v>
      </c>
      <c r="AD766" s="56">
        <v>100000</v>
      </c>
      <c r="AH766" s="56">
        <v>100000</v>
      </c>
      <c r="AJ766" s="56">
        <v>100000</v>
      </c>
      <c r="AP766" s="56">
        <v>300000</v>
      </c>
      <c r="AQ766" s="56" t="s">
        <v>3665</v>
      </c>
      <c r="AR766" s="56" t="s">
        <v>3666</v>
      </c>
      <c r="AT766" s="56">
        <v>8471220</v>
      </c>
    </row>
    <row r="767" spans="1:46" x14ac:dyDescent="0.35">
      <c r="A767" s="56" t="s">
        <v>960</v>
      </c>
      <c r="B767" s="56">
        <v>8471220</v>
      </c>
      <c r="C767" s="56" t="s">
        <v>518</v>
      </c>
      <c r="D767" s="56">
        <v>436120</v>
      </c>
      <c r="E767" s="56" t="s">
        <v>431</v>
      </c>
      <c r="F767" s="56" t="str">
        <f t="shared" si="11"/>
        <v>847.8471220.1.436120.000000.847001.200179</v>
      </c>
      <c r="G767" s="56" t="s">
        <v>21</v>
      </c>
      <c r="H767" s="56">
        <v>847001</v>
      </c>
      <c r="I767" s="56" t="s">
        <v>23</v>
      </c>
      <c r="J767" s="56">
        <v>200179</v>
      </c>
      <c r="K767" s="56">
        <v>0</v>
      </c>
      <c r="L767" s="56">
        <v>5686</v>
      </c>
      <c r="N767" s="56" t="s">
        <v>2025</v>
      </c>
      <c r="O767" s="56">
        <v>4402</v>
      </c>
      <c r="R767" s="56" t="s">
        <v>3674</v>
      </c>
      <c r="S767" s="56">
        <v>6000</v>
      </c>
      <c r="T767" s="56">
        <v>1</v>
      </c>
      <c r="U767" s="57">
        <v>6000</v>
      </c>
      <c r="V767" s="56" t="s">
        <v>2002</v>
      </c>
      <c r="W767" s="56" t="s">
        <v>2003</v>
      </c>
      <c r="X767" s="56">
        <v>5400</v>
      </c>
      <c r="Y767" s="56">
        <v>4800</v>
      </c>
      <c r="Z767" s="56">
        <v>4200</v>
      </c>
      <c r="AA767" s="56" t="s">
        <v>3668</v>
      </c>
      <c r="AB767" s="56" t="s">
        <v>3668</v>
      </c>
      <c r="AC767" s="56" t="s">
        <v>3668</v>
      </c>
      <c r="AD767" s="56">
        <v>6000</v>
      </c>
      <c r="AP767" s="56">
        <v>6000</v>
      </c>
      <c r="AQ767" s="56" t="s">
        <v>3665</v>
      </c>
      <c r="AR767" s="56" t="s">
        <v>3666</v>
      </c>
      <c r="AT767" s="56">
        <v>8471220</v>
      </c>
    </row>
    <row r="768" spans="1:46" x14ac:dyDescent="0.35">
      <c r="A768" s="56" t="s">
        <v>960</v>
      </c>
      <c r="B768" s="56">
        <v>8471230</v>
      </c>
      <c r="C768" s="56" t="s">
        <v>526</v>
      </c>
      <c r="D768" s="56">
        <v>425742</v>
      </c>
      <c r="E768" s="56" t="s">
        <v>528</v>
      </c>
      <c r="F768" s="56" t="str">
        <f t="shared" si="11"/>
        <v>847.8471230.1.425742.000000.847001.200179</v>
      </c>
      <c r="G768" s="56" t="s">
        <v>21</v>
      </c>
      <c r="H768" s="56">
        <v>847001</v>
      </c>
      <c r="I768" s="56" t="s">
        <v>23</v>
      </c>
      <c r="J768" s="56">
        <v>200179</v>
      </c>
      <c r="K768" s="56">
        <v>1691072.24</v>
      </c>
      <c r="L768" s="56">
        <v>1912196</v>
      </c>
      <c r="M768" s="56">
        <v>1912196</v>
      </c>
      <c r="N768" s="56" t="s">
        <v>2977</v>
      </c>
      <c r="O768" s="56">
        <v>11500</v>
      </c>
      <c r="P768" s="56" t="s">
        <v>3675</v>
      </c>
      <c r="Q768" s="56" t="s">
        <v>3676</v>
      </c>
      <c r="R768" s="56" t="s">
        <v>3677</v>
      </c>
      <c r="S768" s="56">
        <v>8</v>
      </c>
      <c r="T768" s="56">
        <v>250000</v>
      </c>
      <c r="U768" s="56">
        <v>2000000</v>
      </c>
      <c r="V768" s="56" t="s">
        <v>2002</v>
      </c>
      <c r="W768" s="56" t="s">
        <v>2003</v>
      </c>
      <c r="X768" s="56">
        <v>1800000</v>
      </c>
      <c r="Y768" s="56">
        <v>1600000</v>
      </c>
      <c r="Z768" s="56">
        <v>1400000</v>
      </c>
      <c r="AA768" s="56" t="s">
        <v>3678</v>
      </c>
      <c r="AB768" s="56" t="s">
        <v>3679</v>
      </c>
      <c r="AC768" s="56" t="s">
        <v>3680</v>
      </c>
      <c r="AD768" s="56">
        <v>100000</v>
      </c>
      <c r="AE768" s="56">
        <v>100000</v>
      </c>
      <c r="AF768" s="56">
        <v>200000</v>
      </c>
      <c r="AG768" s="56">
        <v>200000</v>
      </c>
      <c r="AH768" s="56">
        <v>200000</v>
      </c>
      <c r="AI768" s="56">
        <v>200000</v>
      </c>
      <c r="AJ768" s="56">
        <v>200000</v>
      </c>
      <c r="AK768" s="56">
        <v>100000</v>
      </c>
      <c r="AL768" s="56">
        <v>100000</v>
      </c>
      <c r="AM768" s="56">
        <v>200000</v>
      </c>
      <c r="AN768" s="56">
        <v>200000</v>
      </c>
      <c r="AO768" s="56">
        <v>200000</v>
      </c>
      <c r="AP768" s="56">
        <v>2000000</v>
      </c>
      <c r="AQ768" s="56" t="s">
        <v>3656</v>
      </c>
      <c r="AR768" s="56" t="s">
        <v>3681</v>
      </c>
      <c r="AS768" s="56" t="s">
        <v>3682</v>
      </c>
      <c r="AT768" s="56">
        <v>8471230</v>
      </c>
    </row>
    <row r="769" spans="1:46" x14ac:dyDescent="0.35">
      <c r="A769" s="56" t="s">
        <v>960</v>
      </c>
      <c r="B769" s="56">
        <v>8471230</v>
      </c>
      <c r="C769" s="56" t="s">
        <v>526</v>
      </c>
      <c r="D769" s="56">
        <v>426610</v>
      </c>
      <c r="E769" s="56" t="s">
        <v>43</v>
      </c>
      <c r="F769" s="56" t="str">
        <f t="shared" si="11"/>
        <v>847.8471230.1.426610.000000.847001.200179</v>
      </c>
      <c r="G769" s="56" t="s">
        <v>21</v>
      </c>
      <c r="H769" s="56">
        <v>847001</v>
      </c>
      <c r="I769" s="56" t="s">
        <v>23</v>
      </c>
      <c r="J769" s="56">
        <v>200179</v>
      </c>
      <c r="K769" s="56">
        <v>0</v>
      </c>
      <c r="L769" s="56">
        <v>105019</v>
      </c>
      <c r="M769" s="56">
        <v>105019</v>
      </c>
      <c r="N769" s="56" t="s">
        <v>3683</v>
      </c>
      <c r="O769" s="56">
        <v>11500</v>
      </c>
      <c r="R769" s="56" t="s">
        <v>3684</v>
      </c>
      <c r="S769" s="56">
        <v>1</v>
      </c>
      <c r="T769" s="56">
        <v>120000</v>
      </c>
      <c r="U769" s="57">
        <v>120000</v>
      </c>
      <c r="V769" s="56" t="s">
        <v>2113</v>
      </c>
      <c r="W769" s="56" t="s">
        <v>2003</v>
      </c>
      <c r="X769" s="56">
        <v>108000</v>
      </c>
      <c r="Y769" s="56">
        <v>96000</v>
      </c>
      <c r="Z769" s="56">
        <v>84000</v>
      </c>
      <c r="AA769" s="56" t="s">
        <v>3678</v>
      </c>
      <c r="AB769" s="56" t="s">
        <v>3679</v>
      </c>
      <c r="AC769" s="56" t="s">
        <v>3680</v>
      </c>
      <c r="AD769" s="56">
        <v>10000</v>
      </c>
      <c r="AE769" s="56">
        <v>10000</v>
      </c>
      <c r="AF769" s="56">
        <v>10000</v>
      </c>
      <c r="AG769" s="56">
        <v>10000</v>
      </c>
      <c r="AH769" s="56">
        <v>10000</v>
      </c>
      <c r="AI769" s="56">
        <v>10000</v>
      </c>
      <c r="AJ769" s="56">
        <v>10000</v>
      </c>
      <c r="AK769" s="56">
        <v>10000</v>
      </c>
      <c r="AL769" s="56">
        <v>10000</v>
      </c>
      <c r="AM769" s="56">
        <v>10000</v>
      </c>
      <c r="AN769" s="56">
        <v>10000</v>
      </c>
      <c r="AO769" s="56">
        <v>10000</v>
      </c>
      <c r="AP769" s="56">
        <v>120000</v>
      </c>
      <c r="AQ769" s="56" t="s">
        <v>3656</v>
      </c>
      <c r="AR769" s="56" t="s">
        <v>3685</v>
      </c>
      <c r="AT769" s="56">
        <v>8471230</v>
      </c>
    </row>
    <row r="770" spans="1:46" x14ac:dyDescent="0.35">
      <c r="A770" s="56" t="s">
        <v>960</v>
      </c>
      <c r="B770" s="56">
        <v>8471240</v>
      </c>
      <c r="C770" s="56" t="s">
        <v>532</v>
      </c>
      <c r="D770" s="56">
        <v>425510</v>
      </c>
      <c r="E770" s="56" t="s">
        <v>37</v>
      </c>
      <c r="F770" s="56" t="str">
        <f t="shared" si="11"/>
        <v>847.8471240.1.425510.000000.847001.200179</v>
      </c>
      <c r="G770" s="56" t="s">
        <v>21</v>
      </c>
      <c r="H770" s="56">
        <v>847001</v>
      </c>
      <c r="I770" s="56" t="s">
        <v>23</v>
      </c>
      <c r="J770" s="56">
        <v>200179</v>
      </c>
      <c r="K770" s="56">
        <v>42053.5</v>
      </c>
      <c r="L770" s="56">
        <v>0</v>
      </c>
      <c r="N770" s="56" t="s">
        <v>3686</v>
      </c>
      <c r="O770" s="56">
        <v>1</v>
      </c>
      <c r="R770" s="56" t="s">
        <v>3687</v>
      </c>
      <c r="S770" s="56">
        <v>1</v>
      </c>
      <c r="T770" s="56">
        <v>45000</v>
      </c>
      <c r="U770" s="57">
        <v>45000</v>
      </c>
      <c r="V770" s="56" t="s">
        <v>2002</v>
      </c>
      <c r="W770" s="56" t="s">
        <v>2122</v>
      </c>
      <c r="X770" s="56">
        <v>40500</v>
      </c>
      <c r="Y770" s="56">
        <v>36000</v>
      </c>
      <c r="Z770" s="56">
        <v>31499.999999999996</v>
      </c>
      <c r="AA770" s="56" t="s">
        <v>3688</v>
      </c>
      <c r="AB770" s="56" t="s">
        <v>3688</v>
      </c>
      <c r="AC770" s="56" t="s">
        <v>3688</v>
      </c>
      <c r="AG770" s="56">
        <v>45000</v>
      </c>
      <c r="AP770" s="56">
        <v>45000</v>
      </c>
      <c r="AQ770" s="56" t="s">
        <v>3689</v>
      </c>
      <c r="AR770" s="56" t="s">
        <v>3690</v>
      </c>
      <c r="AT770" s="56">
        <v>8471240</v>
      </c>
    </row>
    <row r="771" spans="1:46" x14ac:dyDescent="0.35">
      <c r="A771" s="56" t="s">
        <v>960</v>
      </c>
      <c r="B771" s="56">
        <v>8471240</v>
      </c>
      <c r="C771" s="56" t="s">
        <v>532</v>
      </c>
      <c r="D771" s="56">
        <v>425510</v>
      </c>
      <c r="E771" s="56" t="s">
        <v>37</v>
      </c>
      <c r="F771" s="56" t="str">
        <f t="shared" si="11"/>
        <v>847.8471240.1.425510.000000.847001.200179</v>
      </c>
      <c r="G771" s="56" t="s">
        <v>21</v>
      </c>
      <c r="H771" s="56">
        <v>847001</v>
      </c>
      <c r="I771" s="56" t="s">
        <v>23</v>
      </c>
      <c r="J771" s="56">
        <v>200179</v>
      </c>
      <c r="N771" s="56" t="s">
        <v>3686</v>
      </c>
      <c r="O771" s="56">
        <v>1</v>
      </c>
      <c r="R771" s="56" t="s">
        <v>3691</v>
      </c>
      <c r="S771" s="56">
        <v>1</v>
      </c>
      <c r="T771" s="56">
        <v>20000</v>
      </c>
      <c r="U771" s="57">
        <v>20000</v>
      </c>
      <c r="V771" s="56" t="s">
        <v>2002</v>
      </c>
      <c r="W771" s="56" t="s">
        <v>2122</v>
      </c>
      <c r="X771" s="56">
        <v>18000</v>
      </c>
      <c r="Y771" s="56">
        <v>16000</v>
      </c>
      <c r="Z771" s="56">
        <v>14000</v>
      </c>
      <c r="AA771" s="56" t="s">
        <v>3688</v>
      </c>
      <c r="AB771" s="56" t="s">
        <v>3688</v>
      </c>
      <c r="AC771" s="56" t="s">
        <v>3688</v>
      </c>
      <c r="AM771" s="56">
        <v>20000</v>
      </c>
      <c r="AP771" s="56">
        <v>20000</v>
      </c>
      <c r="AQ771" s="56" t="s">
        <v>2119</v>
      </c>
      <c r="AR771" s="56" t="s">
        <v>3690</v>
      </c>
      <c r="AT771" s="56">
        <v>8471240</v>
      </c>
    </row>
    <row r="772" spans="1:46" x14ac:dyDescent="0.35">
      <c r="A772" s="56" t="s">
        <v>960</v>
      </c>
      <c r="B772" s="56">
        <v>8471240</v>
      </c>
      <c r="C772" s="56" t="s">
        <v>532</v>
      </c>
      <c r="D772" s="56">
        <v>425510</v>
      </c>
      <c r="E772" s="56" t="s">
        <v>37</v>
      </c>
      <c r="F772" s="56" t="str">
        <f t="shared" ref="F772:F835" si="12">CONCATENATE(847,".",B772,".",1,".",D772,".","000000",".",H772,".",J772)</f>
        <v>847.8471240.1.425510.000000.847001.200179</v>
      </c>
      <c r="G772" s="56" t="s">
        <v>21</v>
      </c>
      <c r="H772" s="56">
        <v>847001</v>
      </c>
      <c r="I772" s="56" t="s">
        <v>23</v>
      </c>
      <c r="J772" s="56">
        <v>200179</v>
      </c>
      <c r="N772" s="56" t="s">
        <v>3686</v>
      </c>
      <c r="O772" s="56">
        <v>1</v>
      </c>
      <c r="R772" s="56" t="s">
        <v>3692</v>
      </c>
      <c r="S772" s="56">
        <v>1</v>
      </c>
      <c r="T772" s="56">
        <v>5000</v>
      </c>
      <c r="U772" s="57">
        <v>5000</v>
      </c>
      <c r="V772" s="56" t="s">
        <v>2002</v>
      </c>
      <c r="W772" s="56" t="s">
        <v>2122</v>
      </c>
      <c r="X772" s="56">
        <v>4500</v>
      </c>
      <c r="Y772" s="56">
        <v>4000</v>
      </c>
      <c r="Z772" s="56">
        <v>3500</v>
      </c>
      <c r="AA772" s="56" t="s">
        <v>3688</v>
      </c>
      <c r="AB772" s="56" t="s">
        <v>3688</v>
      </c>
      <c r="AC772" s="56" t="s">
        <v>3688</v>
      </c>
      <c r="AL772" s="56">
        <v>5000</v>
      </c>
      <c r="AP772" s="56">
        <v>5000</v>
      </c>
      <c r="AQ772" s="56" t="s">
        <v>3656</v>
      </c>
      <c r="AR772" s="56" t="s">
        <v>3690</v>
      </c>
      <c r="AT772" s="56">
        <v>8471240</v>
      </c>
    </row>
    <row r="773" spans="1:46" x14ac:dyDescent="0.35">
      <c r="A773" s="56" t="s">
        <v>960</v>
      </c>
      <c r="B773" s="56">
        <v>8471240</v>
      </c>
      <c r="C773" s="56" t="s">
        <v>532</v>
      </c>
      <c r="D773" s="56">
        <v>425510</v>
      </c>
      <c r="E773" s="56" t="s">
        <v>37</v>
      </c>
      <c r="F773" s="56" t="str">
        <f t="shared" si="12"/>
        <v>847.8471240.1.425510.000000.847001.200179</v>
      </c>
      <c r="G773" s="56" t="s">
        <v>21</v>
      </c>
      <c r="H773" s="56">
        <v>847001</v>
      </c>
      <c r="I773" s="56" t="s">
        <v>23</v>
      </c>
      <c r="J773" s="56">
        <v>200179</v>
      </c>
      <c r="N773" s="56" t="s">
        <v>3686</v>
      </c>
      <c r="O773" s="56">
        <v>1</v>
      </c>
      <c r="R773" s="56" t="s">
        <v>3693</v>
      </c>
      <c r="S773" s="56">
        <v>1</v>
      </c>
      <c r="T773" s="56">
        <v>80000</v>
      </c>
      <c r="U773" s="57">
        <v>80000</v>
      </c>
      <c r="V773" s="56" t="s">
        <v>2002</v>
      </c>
      <c r="W773" s="56" t="s">
        <v>2122</v>
      </c>
      <c r="X773" s="56">
        <v>72000</v>
      </c>
      <c r="Y773" s="56">
        <v>64000</v>
      </c>
      <c r="Z773" s="56">
        <v>56000</v>
      </c>
      <c r="AA773" s="56" t="s">
        <v>3688</v>
      </c>
      <c r="AB773" s="56" t="s">
        <v>3688</v>
      </c>
      <c r="AC773" s="56" t="s">
        <v>3688</v>
      </c>
      <c r="AE773" s="56">
        <v>80000</v>
      </c>
      <c r="AP773" s="56">
        <v>80000</v>
      </c>
      <c r="AQ773" s="56" t="s">
        <v>2101</v>
      </c>
      <c r="AR773" s="56" t="s">
        <v>3694</v>
      </c>
      <c r="AT773" s="56">
        <v>8471240</v>
      </c>
    </row>
    <row r="774" spans="1:46" x14ac:dyDescent="0.35">
      <c r="A774" s="56" t="s">
        <v>960</v>
      </c>
      <c r="B774" s="56">
        <v>8471240</v>
      </c>
      <c r="C774" s="56" t="s">
        <v>532</v>
      </c>
      <c r="D774" s="56">
        <v>425510</v>
      </c>
      <c r="E774" s="56" t="s">
        <v>37</v>
      </c>
      <c r="F774" s="56" t="str">
        <f t="shared" si="12"/>
        <v>847.8471240.1.425510.000000.847001.200179</v>
      </c>
      <c r="G774" s="56" t="s">
        <v>21</v>
      </c>
      <c r="H774" s="56">
        <v>847001</v>
      </c>
      <c r="I774" s="56" t="s">
        <v>23</v>
      </c>
      <c r="J774" s="56">
        <v>200179</v>
      </c>
      <c r="N774" s="56" t="s">
        <v>3686</v>
      </c>
      <c r="O774" s="56">
        <v>1</v>
      </c>
      <c r="R774" s="56" t="s">
        <v>3695</v>
      </c>
      <c r="S774" s="56">
        <v>1</v>
      </c>
      <c r="T774" s="56">
        <v>40000</v>
      </c>
      <c r="U774" s="57">
        <v>40000</v>
      </c>
      <c r="V774" s="56" t="s">
        <v>2002</v>
      </c>
      <c r="W774" s="56" t="s">
        <v>2122</v>
      </c>
      <c r="X774" s="56">
        <v>36000</v>
      </c>
      <c r="Y774" s="56">
        <v>32000</v>
      </c>
      <c r="Z774" s="56">
        <v>28000</v>
      </c>
      <c r="AA774" s="56" t="s">
        <v>3688</v>
      </c>
      <c r="AB774" s="56" t="s">
        <v>3688</v>
      </c>
      <c r="AC774" s="56" t="s">
        <v>3688</v>
      </c>
      <c r="AF774" s="56">
        <v>40000</v>
      </c>
      <c r="AP774" s="56">
        <v>40000</v>
      </c>
      <c r="AQ774" s="56" t="s">
        <v>2119</v>
      </c>
      <c r="AR774" s="56" t="s">
        <v>3696</v>
      </c>
      <c r="AT774" s="56">
        <v>8471240</v>
      </c>
    </row>
    <row r="775" spans="1:46" x14ac:dyDescent="0.35">
      <c r="A775" s="56" t="s">
        <v>960</v>
      </c>
      <c r="B775" s="56">
        <v>8471240</v>
      </c>
      <c r="C775" s="56" t="s">
        <v>532</v>
      </c>
      <c r="D775" s="56">
        <v>425510</v>
      </c>
      <c r="E775" s="56" t="s">
        <v>37</v>
      </c>
      <c r="F775" s="56" t="str">
        <f t="shared" si="12"/>
        <v>847.8471240.1.425510.000000.847001.200179</v>
      </c>
      <c r="G775" s="56" t="s">
        <v>21</v>
      </c>
      <c r="H775" s="56">
        <v>847001</v>
      </c>
      <c r="I775" s="56" t="s">
        <v>23</v>
      </c>
      <c r="J775" s="56">
        <v>200179</v>
      </c>
      <c r="N775" s="56" t="s">
        <v>3686</v>
      </c>
      <c r="O775" s="56">
        <v>1</v>
      </c>
      <c r="R775" s="56" t="s">
        <v>3697</v>
      </c>
      <c r="S775" s="56">
        <v>1</v>
      </c>
      <c r="T775" s="56">
        <v>30000</v>
      </c>
      <c r="U775" s="57">
        <v>30000</v>
      </c>
      <c r="V775" s="56" t="s">
        <v>2113</v>
      </c>
      <c r="W775" s="56" t="s">
        <v>2122</v>
      </c>
      <c r="X775" s="56">
        <v>27000</v>
      </c>
      <c r="Y775" s="56">
        <v>24000</v>
      </c>
      <c r="Z775" s="56">
        <v>21000</v>
      </c>
      <c r="AA775" s="56" t="s">
        <v>3688</v>
      </c>
      <c r="AB775" s="56" t="s">
        <v>3688</v>
      </c>
      <c r="AC775" s="56" t="s">
        <v>3688</v>
      </c>
      <c r="AH775" s="56">
        <v>30000</v>
      </c>
      <c r="AP775" s="56">
        <v>30000</v>
      </c>
      <c r="AQ775" s="56" t="s">
        <v>3656</v>
      </c>
      <c r="AR775" s="56" t="s">
        <v>3698</v>
      </c>
      <c r="AT775" s="56">
        <v>8471240</v>
      </c>
    </row>
    <row r="776" spans="1:46" x14ac:dyDescent="0.35">
      <c r="A776" s="56" t="s">
        <v>960</v>
      </c>
      <c r="B776" s="56">
        <v>8471240</v>
      </c>
      <c r="C776" s="56" t="s">
        <v>532</v>
      </c>
      <c r="D776" s="56">
        <v>425720</v>
      </c>
      <c r="E776" s="56" t="s">
        <v>126</v>
      </c>
      <c r="F776" s="56" t="str">
        <f t="shared" si="12"/>
        <v>847.8471240.1.425720.000000.847001.200179</v>
      </c>
      <c r="G776" s="56" t="s">
        <v>21</v>
      </c>
      <c r="H776" s="56">
        <v>847001</v>
      </c>
      <c r="I776" s="56" t="s">
        <v>23</v>
      </c>
      <c r="J776" s="56">
        <v>200179</v>
      </c>
      <c r="K776" s="56">
        <v>107864.58</v>
      </c>
      <c r="L776" s="56">
        <v>0</v>
      </c>
      <c r="N776" s="56" t="s">
        <v>3699</v>
      </c>
      <c r="O776" s="56">
        <v>1</v>
      </c>
      <c r="R776" s="56" t="s">
        <v>3700</v>
      </c>
      <c r="S776" s="56">
        <v>1</v>
      </c>
      <c r="T776" s="56">
        <v>75000</v>
      </c>
      <c r="U776" s="57">
        <v>75000</v>
      </c>
      <c r="V776" s="56" t="s">
        <v>2113</v>
      </c>
      <c r="W776" s="56" t="s">
        <v>2122</v>
      </c>
      <c r="X776" s="56">
        <v>67500</v>
      </c>
      <c r="Y776" s="56">
        <v>60000</v>
      </c>
      <c r="Z776" s="56">
        <v>52500</v>
      </c>
      <c r="AA776" s="56" t="s">
        <v>3688</v>
      </c>
      <c r="AB776" s="56" t="s">
        <v>3688</v>
      </c>
      <c r="AC776" s="56" t="s">
        <v>3688</v>
      </c>
      <c r="AN776" s="56">
        <v>75000</v>
      </c>
      <c r="AP776" s="56">
        <v>75000</v>
      </c>
      <c r="AQ776" s="56" t="s">
        <v>3656</v>
      </c>
      <c r="AR776" s="56" t="s">
        <v>3698</v>
      </c>
      <c r="AT776" s="56">
        <v>8471240</v>
      </c>
    </row>
    <row r="777" spans="1:46" x14ac:dyDescent="0.35">
      <c r="A777" s="56" t="s">
        <v>960</v>
      </c>
      <c r="B777" s="56">
        <v>8471240</v>
      </c>
      <c r="C777" s="56" t="s">
        <v>532</v>
      </c>
      <c r="D777" s="56">
        <v>425720</v>
      </c>
      <c r="E777" s="56" t="s">
        <v>126</v>
      </c>
      <c r="F777" s="56" t="str">
        <f t="shared" si="12"/>
        <v>847.8471240.1.425720.000000.847001.200179</v>
      </c>
      <c r="G777" s="56" t="s">
        <v>21</v>
      </c>
      <c r="H777" s="56">
        <v>847001</v>
      </c>
      <c r="I777" s="56" t="s">
        <v>23</v>
      </c>
      <c r="J777" s="56">
        <v>200179</v>
      </c>
      <c r="N777" s="56" t="s">
        <v>3701</v>
      </c>
      <c r="O777" s="56">
        <v>1</v>
      </c>
      <c r="R777" s="56" t="s">
        <v>3702</v>
      </c>
      <c r="S777" s="56">
        <v>1</v>
      </c>
      <c r="T777" s="56">
        <v>30000</v>
      </c>
      <c r="U777" s="57">
        <v>30000</v>
      </c>
      <c r="V777" s="56" t="s">
        <v>2002</v>
      </c>
      <c r="W777" s="56" t="s">
        <v>2122</v>
      </c>
      <c r="X777" s="56">
        <v>27000</v>
      </c>
      <c r="Y777" s="56">
        <v>24000</v>
      </c>
      <c r="Z777" s="56">
        <v>21000</v>
      </c>
      <c r="AA777" s="56" t="s">
        <v>3703</v>
      </c>
      <c r="AB777" s="56" t="s">
        <v>3703</v>
      </c>
      <c r="AC777" s="56" t="s">
        <v>3703</v>
      </c>
      <c r="AL777" s="56">
        <v>30000</v>
      </c>
      <c r="AP777" s="56">
        <v>30000</v>
      </c>
      <c r="AQ777" s="56" t="s">
        <v>2101</v>
      </c>
      <c r="AR777" s="56" t="s">
        <v>3694</v>
      </c>
      <c r="AT777" s="56">
        <v>8471240</v>
      </c>
    </row>
    <row r="778" spans="1:46" x14ac:dyDescent="0.35">
      <c r="A778" s="56" t="s">
        <v>960</v>
      </c>
      <c r="B778" s="56">
        <v>8471240</v>
      </c>
      <c r="C778" s="56" t="s">
        <v>532</v>
      </c>
      <c r="D778" s="56">
        <v>425720</v>
      </c>
      <c r="E778" s="56" t="s">
        <v>126</v>
      </c>
      <c r="F778" s="56" t="str">
        <f t="shared" si="12"/>
        <v>847.8471240.1.425720.000000.847001.200179</v>
      </c>
      <c r="G778" s="56" t="s">
        <v>21</v>
      </c>
      <c r="H778" s="56">
        <v>847001</v>
      </c>
      <c r="I778" s="56" t="s">
        <v>23</v>
      </c>
      <c r="J778" s="56">
        <v>200179</v>
      </c>
      <c r="N778" s="56" t="s">
        <v>3704</v>
      </c>
      <c r="O778" s="56">
        <v>1</v>
      </c>
      <c r="R778" s="56" t="s">
        <v>3705</v>
      </c>
      <c r="S778" s="56">
        <v>3</v>
      </c>
      <c r="T778" s="56">
        <v>6000</v>
      </c>
      <c r="U778" s="57">
        <v>18000</v>
      </c>
      <c r="V778" s="56" t="s">
        <v>2002</v>
      </c>
      <c r="W778" s="56" t="s">
        <v>2003</v>
      </c>
      <c r="X778" s="56">
        <v>16200</v>
      </c>
      <c r="Y778" s="56">
        <v>14400</v>
      </c>
      <c r="Z778" s="56">
        <v>12600</v>
      </c>
      <c r="AA778" s="56" t="s">
        <v>3688</v>
      </c>
      <c r="AB778" s="56" t="s">
        <v>3688</v>
      </c>
      <c r="AC778" s="56" t="s">
        <v>3688</v>
      </c>
      <c r="AF778" s="56">
        <v>6000</v>
      </c>
      <c r="AI778" s="56">
        <v>6000</v>
      </c>
      <c r="AL778" s="56">
        <v>6000</v>
      </c>
      <c r="AP778" s="56">
        <v>18000</v>
      </c>
      <c r="AQ778" s="56" t="s">
        <v>2101</v>
      </c>
      <c r="AR778" s="56" t="s">
        <v>3694</v>
      </c>
      <c r="AT778" s="56">
        <v>8471240</v>
      </c>
    </row>
    <row r="779" spans="1:46" x14ac:dyDescent="0.35">
      <c r="A779" s="56" t="s">
        <v>960</v>
      </c>
      <c r="B779" s="56">
        <v>8471240</v>
      </c>
      <c r="C779" s="56" t="s">
        <v>532</v>
      </c>
      <c r="D779" s="56">
        <v>425720</v>
      </c>
      <c r="E779" s="56" t="s">
        <v>126</v>
      </c>
      <c r="F779" s="56" t="str">
        <f t="shared" si="12"/>
        <v>847.8471240.1.425720.000000.847001.200179</v>
      </c>
      <c r="G779" s="56" t="s">
        <v>21</v>
      </c>
      <c r="H779" s="56">
        <v>847001</v>
      </c>
      <c r="I779" s="56" t="s">
        <v>23</v>
      </c>
      <c r="J779" s="56">
        <v>200179</v>
      </c>
      <c r="N779" s="56" t="s">
        <v>3706</v>
      </c>
      <c r="O779" s="56">
        <v>1</v>
      </c>
      <c r="R779" s="56" t="s">
        <v>3707</v>
      </c>
      <c r="S779" s="56">
        <v>10</v>
      </c>
      <c r="T779" s="56">
        <v>500</v>
      </c>
      <c r="U779" s="57">
        <v>5000</v>
      </c>
      <c r="V779" s="56" t="s">
        <v>2002</v>
      </c>
      <c r="W779" s="56" t="s">
        <v>2003</v>
      </c>
      <c r="X779" s="56">
        <v>4500</v>
      </c>
      <c r="Y779" s="56">
        <v>4000</v>
      </c>
      <c r="Z779" s="56">
        <v>3500</v>
      </c>
      <c r="AA779" s="56" t="s">
        <v>3688</v>
      </c>
      <c r="AB779" s="56" t="s">
        <v>3688</v>
      </c>
      <c r="AC779" s="56" t="s">
        <v>3688</v>
      </c>
      <c r="AD779" s="56">
        <v>500</v>
      </c>
      <c r="AE779" s="56">
        <v>500</v>
      </c>
      <c r="AF779" s="56">
        <v>500</v>
      </c>
      <c r="AG779" s="56">
        <v>500</v>
      </c>
      <c r="AH779" s="56">
        <v>500</v>
      </c>
      <c r="AK779" s="56">
        <v>500</v>
      </c>
      <c r="AL779" s="56">
        <v>500</v>
      </c>
      <c r="AM779" s="56">
        <v>500</v>
      </c>
      <c r="AN779" s="56">
        <v>500</v>
      </c>
      <c r="AO779" s="56">
        <v>500</v>
      </c>
      <c r="AP779" s="56">
        <v>5000</v>
      </c>
      <c r="AQ779" s="56" t="s">
        <v>3656</v>
      </c>
      <c r="AR779" s="56" t="s">
        <v>3694</v>
      </c>
      <c r="AT779" s="56">
        <v>8471240</v>
      </c>
    </row>
    <row r="780" spans="1:46" x14ac:dyDescent="0.35">
      <c r="A780" s="56" t="s">
        <v>960</v>
      </c>
      <c r="B780" s="56">
        <v>8471240</v>
      </c>
      <c r="C780" s="56" t="s">
        <v>532</v>
      </c>
      <c r="D780" s="56">
        <v>425750</v>
      </c>
      <c r="E780" s="56" t="s">
        <v>554</v>
      </c>
      <c r="F780" s="56" t="str">
        <f t="shared" si="12"/>
        <v>847.8471240.1.425750.000000.847001.200179</v>
      </c>
      <c r="G780" s="56" t="s">
        <v>21</v>
      </c>
      <c r="H780" s="56">
        <v>847001</v>
      </c>
      <c r="I780" s="56" t="s">
        <v>23</v>
      </c>
      <c r="J780" s="56">
        <v>200179</v>
      </c>
      <c r="K780" s="56">
        <v>-16200</v>
      </c>
      <c r="L780" s="56">
        <v>0</v>
      </c>
      <c r="N780" s="56" t="s">
        <v>3708</v>
      </c>
      <c r="O780" s="56">
        <v>1</v>
      </c>
      <c r="R780" s="56" t="s">
        <v>3709</v>
      </c>
      <c r="S780" s="56">
        <v>6</v>
      </c>
      <c r="T780" s="56">
        <v>1400</v>
      </c>
      <c r="U780" s="57">
        <v>8400</v>
      </c>
      <c r="V780" s="56" t="s">
        <v>2002</v>
      </c>
      <c r="W780" s="56" t="s">
        <v>2003</v>
      </c>
      <c r="X780" s="56">
        <v>7560</v>
      </c>
      <c r="Y780" s="56">
        <v>6720</v>
      </c>
      <c r="Z780" s="56">
        <v>5880</v>
      </c>
      <c r="AA780" s="56" t="s">
        <v>3688</v>
      </c>
      <c r="AB780" s="56" t="s">
        <v>3688</v>
      </c>
      <c r="AC780" s="56" t="s">
        <v>3688</v>
      </c>
      <c r="AG780" s="56">
        <v>1400</v>
      </c>
      <c r="AH780" s="56">
        <v>1400</v>
      </c>
      <c r="AI780" s="56">
        <v>1400</v>
      </c>
      <c r="AM780" s="56">
        <v>1400</v>
      </c>
      <c r="AN780" s="56">
        <v>1400</v>
      </c>
      <c r="AO780" s="56">
        <v>1400</v>
      </c>
      <c r="AP780" s="56">
        <v>8400</v>
      </c>
      <c r="AQ780" s="56" t="s">
        <v>3656</v>
      </c>
      <c r="AR780" s="56" t="s">
        <v>3694</v>
      </c>
      <c r="AT780" s="56">
        <v>8471240</v>
      </c>
    </row>
    <row r="781" spans="1:46" x14ac:dyDescent="0.35">
      <c r="A781" s="56" t="s">
        <v>960</v>
      </c>
      <c r="B781" s="56">
        <v>8471240</v>
      </c>
      <c r="C781" s="56" t="s">
        <v>532</v>
      </c>
      <c r="D781" s="56">
        <v>425750</v>
      </c>
      <c r="E781" s="56" t="s">
        <v>554</v>
      </c>
      <c r="F781" s="56" t="str">
        <f t="shared" si="12"/>
        <v>847.8471240.1.425750.000000.847001.200179</v>
      </c>
      <c r="G781" s="56" t="s">
        <v>21</v>
      </c>
      <c r="H781" s="56">
        <v>847001</v>
      </c>
      <c r="I781" s="56" t="s">
        <v>23</v>
      </c>
      <c r="J781" s="56">
        <v>200179</v>
      </c>
      <c r="N781" s="56" t="s">
        <v>3710</v>
      </c>
      <c r="O781" s="56">
        <v>1</v>
      </c>
      <c r="R781" s="56" t="s">
        <v>3711</v>
      </c>
      <c r="S781" s="56">
        <v>1</v>
      </c>
      <c r="T781" s="56">
        <v>14600</v>
      </c>
      <c r="U781" s="57">
        <v>14600</v>
      </c>
      <c r="V781" s="56" t="s">
        <v>2002</v>
      </c>
      <c r="W781" s="56" t="s">
        <v>2122</v>
      </c>
      <c r="X781" s="56">
        <v>13140</v>
      </c>
      <c r="Y781" s="56">
        <v>11680</v>
      </c>
      <c r="Z781" s="56">
        <v>10220</v>
      </c>
      <c r="AK781" s="56">
        <v>14600</v>
      </c>
      <c r="AP781" s="56">
        <v>14600</v>
      </c>
      <c r="AT781" s="56">
        <v>8471240</v>
      </c>
    </row>
    <row r="782" spans="1:46" x14ac:dyDescent="0.35">
      <c r="A782" s="56" t="s">
        <v>960</v>
      </c>
      <c r="B782" s="56">
        <v>8471240</v>
      </c>
      <c r="C782" s="56" t="s">
        <v>532</v>
      </c>
      <c r="D782" s="56">
        <v>425761</v>
      </c>
      <c r="E782" s="56" t="s">
        <v>288</v>
      </c>
      <c r="F782" s="56" t="str">
        <f t="shared" si="12"/>
        <v>847.8471240.1.425761.000000.847001.200179</v>
      </c>
      <c r="G782" s="56" t="s">
        <v>21</v>
      </c>
      <c r="H782" s="56">
        <v>847001</v>
      </c>
      <c r="I782" s="56" t="s">
        <v>23</v>
      </c>
      <c r="J782" s="56">
        <v>200179</v>
      </c>
      <c r="K782" s="56">
        <v>466665.07</v>
      </c>
      <c r="L782" s="56">
        <v>399675</v>
      </c>
      <c r="M782" s="56">
        <v>399675</v>
      </c>
      <c r="N782" s="56" t="s">
        <v>3712</v>
      </c>
      <c r="O782" s="56">
        <v>1</v>
      </c>
      <c r="R782" s="56" t="s">
        <v>3713</v>
      </c>
      <c r="S782" s="56">
        <v>1</v>
      </c>
      <c r="T782" s="56">
        <v>800000</v>
      </c>
      <c r="U782" s="57">
        <v>800000</v>
      </c>
      <c r="V782" s="56" t="s">
        <v>2002</v>
      </c>
      <c r="W782" s="56" t="s">
        <v>2003</v>
      </c>
      <c r="X782" s="56">
        <v>720000</v>
      </c>
      <c r="Y782" s="56">
        <v>640000</v>
      </c>
      <c r="Z782" s="56">
        <v>560000</v>
      </c>
      <c r="AA782" s="56" t="s">
        <v>3714</v>
      </c>
      <c r="AB782" s="56" t="s">
        <v>3714</v>
      </c>
      <c r="AC782" s="56" t="s">
        <v>3714</v>
      </c>
      <c r="AI782" s="56">
        <v>400000</v>
      </c>
      <c r="AO782" s="56">
        <v>400000</v>
      </c>
      <c r="AP782" s="56">
        <v>800000</v>
      </c>
      <c r="AQ782" s="56" t="s">
        <v>2101</v>
      </c>
      <c r="AR782" s="56" t="s">
        <v>3715</v>
      </c>
      <c r="AT782" s="56">
        <v>8471240</v>
      </c>
    </row>
    <row r="783" spans="1:46" x14ac:dyDescent="0.35">
      <c r="A783" s="56" t="s">
        <v>960</v>
      </c>
      <c r="B783" s="56">
        <v>8471240</v>
      </c>
      <c r="C783" s="56" t="s">
        <v>532</v>
      </c>
      <c r="D783" s="56">
        <v>425900</v>
      </c>
      <c r="E783" s="56" t="s">
        <v>40</v>
      </c>
      <c r="F783" s="56" t="str">
        <f t="shared" si="12"/>
        <v>847.8471240.1.425900.000000.847001.200179</v>
      </c>
      <c r="G783" s="56" t="s">
        <v>21</v>
      </c>
      <c r="H783" s="56">
        <v>847001</v>
      </c>
      <c r="I783" s="56" t="s">
        <v>23</v>
      </c>
      <c r="J783" s="56">
        <v>200179</v>
      </c>
      <c r="K783" s="56">
        <v>0</v>
      </c>
      <c r="L783" s="56">
        <v>0</v>
      </c>
      <c r="N783" s="56" t="s">
        <v>2098</v>
      </c>
      <c r="O783" s="56">
        <v>1</v>
      </c>
      <c r="R783" s="56" t="s">
        <v>3716</v>
      </c>
      <c r="S783" s="56">
        <v>2</v>
      </c>
      <c r="T783" s="56">
        <v>7250</v>
      </c>
      <c r="U783" s="57">
        <v>14500</v>
      </c>
      <c r="V783" s="56" t="s">
        <v>2002</v>
      </c>
      <c r="W783" s="56" t="s">
        <v>2003</v>
      </c>
      <c r="X783" s="56">
        <v>13050</v>
      </c>
      <c r="Y783" s="56">
        <v>11600</v>
      </c>
      <c r="Z783" s="56">
        <v>10150</v>
      </c>
      <c r="AA783" s="56" t="s">
        <v>3688</v>
      </c>
      <c r="AB783" s="56" t="s">
        <v>3688</v>
      </c>
      <c r="AC783" s="56" t="s">
        <v>3688</v>
      </c>
      <c r="AG783" s="56">
        <v>7250</v>
      </c>
      <c r="AM783" s="56">
        <v>7250</v>
      </c>
      <c r="AP783" s="56">
        <v>14500</v>
      </c>
      <c r="AT783" s="56">
        <v>8471240</v>
      </c>
    </row>
    <row r="784" spans="1:46" x14ac:dyDescent="0.35">
      <c r="A784" s="56" t="s">
        <v>960</v>
      </c>
      <c r="B784" s="56">
        <v>8471240</v>
      </c>
      <c r="C784" s="56" t="s">
        <v>532</v>
      </c>
      <c r="D784" s="56">
        <v>425900</v>
      </c>
      <c r="E784" s="56" t="s">
        <v>40</v>
      </c>
      <c r="F784" s="56" t="str">
        <f t="shared" si="12"/>
        <v>847.8471240.1.425900.000000.847001.200179</v>
      </c>
      <c r="G784" s="56" t="s">
        <v>21</v>
      </c>
      <c r="H784" s="56">
        <v>847001</v>
      </c>
      <c r="I784" s="56" t="s">
        <v>23</v>
      </c>
      <c r="J784" s="56">
        <v>200179</v>
      </c>
      <c r="N784" s="56" t="s">
        <v>2098</v>
      </c>
      <c r="O784" s="56">
        <v>1</v>
      </c>
      <c r="R784" s="56" t="s">
        <v>3717</v>
      </c>
      <c r="S784" s="56">
        <v>3</v>
      </c>
      <c r="T784" s="56">
        <v>1500</v>
      </c>
      <c r="U784" s="57">
        <v>4500</v>
      </c>
      <c r="V784" s="56" t="s">
        <v>2002</v>
      </c>
      <c r="W784" s="56" t="s">
        <v>2003</v>
      </c>
      <c r="X784" s="56">
        <v>4050</v>
      </c>
      <c r="Y784" s="56">
        <v>3600</v>
      </c>
      <c r="Z784" s="56">
        <v>3150</v>
      </c>
      <c r="AA784" s="56" t="s">
        <v>3688</v>
      </c>
      <c r="AB784" s="56" t="s">
        <v>3688</v>
      </c>
      <c r="AC784" s="56" t="s">
        <v>3688</v>
      </c>
      <c r="AF784" s="56">
        <v>1500</v>
      </c>
      <c r="AL784" s="56">
        <v>1500</v>
      </c>
      <c r="AN784" s="56">
        <v>1500</v>
      </c>
      <c r="AP784" s="56">
        <v>4500</v>
      </c>
      <c r="AT784" s="56">
        <v>8471240</v>
      </c>
    </row>
    <row r="785" spans="1:46" x14ac:dyDescent="0.35">
      <c r="A785" s="56" t="s">
        <v>960</v>
      </c>
      <c r="B785" s="56">
        <v>8471240</v>
      </c>
      <c r="C785" s="56" t="s">
        <v>532</v>
      </c>
      <c r="D785" s="56">
        <v>425900</v>
      </c>
      <c r="E785" s="56" t="s">
        <v>40</v>
      </c>
      <c r="F785" s="56" t="str">
        <f t="shared" si="12"/>
        <v>847.8471240.1.425900.000000.847001.200179</v>
      </c>
      <c r="G785" s="56" t="s">
        <v>21</v>
      </c>
      <c r="H785" s="56">
        <v>847001</v>
      </c>
      <c r="I785" s="56" t="s">
        <v>23</v>
      </c>
      <c r="J785" s="56">
        <v>200179</v>
      </c>
      <c r="N785" s="56" t="s">
        <v>2098</v>
      </c>
      <c r="O785" s="56">
        <v>1</v>
      </c>
      <c r="R785" s="56" t="s">
        <v>3718</v>
      </c>
      <c r="S785" s="56">
        <v>10</v>
      </c>
      <c r="T785" s="56">
        <v>500</v>
      </c>
      <c r="U785" s="57">
        <v>5000</v>
      </c>
      <c r="V785" s="56" t="s">
        <v>2002</v>
      </c>
      <c r="W785" s="56" t="s">
        <v>2003</v>
      </c>
      <c r="X785" s="56">
        <v>4500</v>
      </c>
      <c r="Y785" s="56">
        <v>4000</v>
      </c>
      <c r="Z785" s="56">
        <v>3500</v>
      </c>
      <c r="AA785" s="56" t="s">
        <v>3688</v>
      </c>
      <c r="AB785" s="56" t="s">
        <v>3688</v>
      </c>
      <c r="AC785" s="56" t="s">
        <v>3688</v>
      </c>
      <c r="AD785" s="56">
        <v>500</v>
      </c>
      <c r="AE785" s="56">
        <v>500</v>
      </c>
      <c r="AF785" s="56">
        <v>500</v>
      </c>
      <c r="AG785" s="56">
        <v>500</v>
      </c>
      <c r="AH785" s="56">
        <v>500</v>
      </c>
      <c r="AK785" s="56">
        <v>500</v>
      </c>
      <c r="AL785" s="56">
        <v>500</v>
      </c>
      <c r="AM785" s="56">
        <v>500</v>
      </c>
      <c r="AN785" s="56">
        <v>500</v>
      </c>
      <c r="AO785" s="56">
        <v>500</v>
      </c>
      <c r="AP785" s="56">
        <v>5000</v>
      </c>
      <c r="AT785" s="56">
        <v>8471240</v>
      </c>
    </row>
    <row r="786" spans="1:46" x14ac:dyDescent="0.35">
      <c r="A786" s="56" t="s">
        <v>960</v>
      </c>
      <c r="B786" s="56">
        <v>8471240</v>
      </c>
      <c r="C786" s="56" t="s">
        <v>532</v>
      </c>
      <c r="D786" s="56">
        <v>426610</v>
      </c>
      <c r="E786" s="56" t="s">
        <v>43</v>
      </c>
      <c r="F786" s="56" t="str">
        <f t="shared" si="12"/>
        <v>847.8471240.1.426610.000000.847001.200179</v>
      </c>
      <c r="G786" s="56" t="s">
        <v>21</v>
      </c>
      <c r="H786" s="56">
        <v>847001</v>
      </c>
      <c r="I786" s="56" t="s">
        <v>23</v>
      </c>
      <c r="J786" s="56">
        <v>200179</v>
      </c>
      <c r="K786" s="56">
        <v>0</v>
      </c>
      <c r="L786" s="56">
        <v>495462</v>
      </c>
      <c r="M786" s="56">
        <v>495462</v>
      </c>
      <c r="U786" s="57">
        <v>0</v>
      </c>
      <c r="X786" s="56">
        <v>0</v>
      </c>
      <c r="Y786" s="56">
        <v>0</v>
      </c>
      <c r="Z786" s="56">
        <v>0</v>
      </c>
      <c r="AP786" s="56">
        <v>0</v>
      </c>
      <c r="AT786" s="56">
        <v>8471240</v>
      </c>
    </row>
    <row r="787" spans="1:46" x14ac:dyDescent="0.35">
      <c r="A787" s="56" t="s">
        <v>960</v>
      </c>
      <c r="B787" s="56">
        <v>8471240</v>
      </c>
      <c r="C787" s="56" t="s">
        <v>532</v>
      </c>
      <c r="D787" s="56">
        <v>428090</v>
      </c>
      <c r="E787" s="56" t="s">
        <v>52</v>
      </c>
      <c r="F787" s="56" t="str">
        <f t="shared" si="12"/>
        <v>847.8471240.1.428090.000000.847001.200179</v>
      </c>
      <c r="G787" s="56" t="s">
        <v>21</v>
      </c>
      <c r="H787" s="56">
        <v>847001</v>
      </c>
      <c r="I787" s="56" t="s">
        <v>23</v>
      </c>
      <c r="J787" s="56">
        <v>200179</v>
      </c>
      <c r="K787" s="56">
        <v>0</v>
      </c>
      <c r="L787" s="56">
        <v>0</v>
      </c>
      <c r="N787" s="56" t="s">
        <v>2167</v>
      </c>
      <c r="O787" s="56">
        <v>1</v>
      </c>
      <c r="R787" s="56" t="s">
        <v>3719</v>
      </c>
      <c r="S787" s="56">
        <v>2</v>
      </c>
      <c r="T787" s="56">
        <v>30000</v>
      </c>
      <c r="U787" s="57">
        <v>60000</v>
      </c>
      <c r="V787" s="56" t="s">
        <v>2002</v>
      </c>
      <c r="W787" s="56" t="s">
        <v>2003</v>
      </c>
      <c r="X787" s="56">
        <v>54000</v>
      </c>
      <c r="Y787" s="56">
        <v>48000</v>
      </c>
      <c r="Z787" s="56">
        <v>42000</v>
      </c>
      <c r="AA787" s="56" t="s">
        <v>3688</v>
      </c>
      <c r="AB787" s="56" t="s">
        <v>3688</v>
      </c>
      <c r="AC787" s="56" t="s">
        <v>3688</v>
      </c>
      <c r="AG787" s="56">
        <v>30000</v>
      </c>
      <c r="AM787" s="56">
        <v>30000</v>
      </c>
      <c r="AP787" s="56">
        <v>60000</v>
      </c>
      <c r="AQ787" s="56" t="s">
        <v>2075</v>
      </c>
      <c r="AR787" s="56" t="s">
        <v>3715</v>
      </c>
      <c r="AT787" s="56">
        <v>8471240</v>
      </c>
    </row>
    <row r="788" spans="1:46" x14ac:dyDescent="0.35">
      <c r="A788" s="56" t="s">
        <v>960</v>
      </c>
      <c r="B788" s="56">
        <v>8471240</v>
      </c>
      <c r="C788" s="56" t="s">
        <v>532</v>
      </c>
      <c r="D788" s="56">
        <v>428640</v>
      </c>
      <c r="E788" s="56" t="s">
        <v>55</v>
      </c>
      <c r="F788" s="56" t="str">
        <f t="shared" si="12"/>
        <v>847.8471240.1.428640.000000.847001.200179</v>
      </c>
      <c r="G788" s="56" t="s">
        <v>21</v>
      </c>
      <c r="H788" s="56">
        <v>847001</v>
      </c>
      <c r="I788" s="56" t="s">
        <v>23</v>
      </c>
      <c r="J788" s="56">
        <v>200179</v>
      </c>
      <c r="K788" s="56">
        <v>4191.6000000000004</v>
      </c>
      <c r="L788" s="56">
        <v>0</v>
      </c>
      <c r="N788" s="56" t="s">
        <v>2098</v>
      </c>
      <c r="O788" s="56">
        <v>1</v>
      </c>
      <c r="R788" s="56" t="s">
        <v>3720</v>
      </c>
      <c r="S788" s="56">
        <v>2</v>
      </c>
      <c r="T788" s="56">
        <v>5000</v>
      </c>
      <c r="U788" s="57">
        <v>10000</v>
      </c>
      <c r="V788" s="56" t="s">
        <v>2002</v>
      </c>
      <c r="W788" s="56" t="s">
        <v>2003</v>
      </c>
      <c r="X788" s="56">
        <v>9000</v>
      </c>
      <c r="Y788" s="56">
        <v>8000</v>
      </c>
      <c r="Z788" s="56">
        <v>7000</v>
      </c>
      <c r="AG788" s="56">
        <v>5000</v>
      </c>
      <c r="AH788" s="56">
        <v>5000</v>
      </c>
      <c r="AP788" s="56">
        <v>10000</v>
      </c>
      <c r="AT788" s="56">
        <v>8471240</v>
      </c>
    </row>
    <row r="789" spans="1:46" x14ac:dyDescent="0.35">
      <c r="A789" s="56" t="s">
        <v>960</v>
      </c>
      <c r="B789" s="56">
        <v>8471240</v>
      </c>
      <c r="C789" s="56" t="s">
        <v>532</v>
      </c>
      <c r="D789" s="56">
        <v>428640</v>
      </c>
      <c r="E789" s="56" t="s">
        <v>55</v>
      </c>
      <c r="F789" s="56" t="str">
        <f t="shared" si="12"/>
        <v>847.8471240.1.428640.000000.847001.200179</v>
      </c>
      <c r="G789" s="56" t="s">
        <v>21</v>
      </c>
      <c r="H789" s="56">
        <v>847001</v>
      </c>
      <c r="I789" s="56" t="s">
        <v>23</v>
      </c>
      <c r="J789" s="56">
        <v>200179</v>
      </c>
      <c r="N789" s="56" t="s">
        <v>2098</v>
      </c>
      <c r="O789" s="56">
        <v>1</v>
      </c>
      <c r="R789" s="56" t="s">
        <v>3721</v>
      </c>
      <c r="S789" s="56">
        <v>80</v>
      </c>
      <c r="T789" s="56">
        <v>25</v>
      </c>
      <c r="U789" s="57">
        <v>2000</v>
      </c>
      <c r="V789" s="56" t="s">
        <v>2002</v>
      </c>
      <c r="W789" s="56" t="s">
        <v>2122</v>
      </c>
      <c r="X789" s="56">
        <v>1800</v>
      </c>
      <c r="Y789" s="56">
        <v>1600</v>
      </c>
      <c r="Z789" s="56">
        <v>1400</v>
      </c>
      <c r="AO789" s="56">
        <v>2000</v>
      </c>
      <c r="AP789" s="56">
        <v>2000</v>
      </c>
      <c r="AT789" s="56">
        <v>8471240</v>
      </c>
    </row>
    <row r="790" spans="1:46" x14ac:dyDescent="0.35">
      <c r="A790" s="56" t="s">
        <v>960</v>
      </c>
      <c r="B790" s="56">
        <v>8471240</v>
      </c>
      <c r="C790" s="56" t="s">
        <v>532</v>
      </c>
      <c r="D790" s="56">
        <v>428640</v>
      </c>
      <c r="E790" s="56" t="s">
        <v>55</v>
      </c>
      <c r="F790" s="56" t="str">
        <f t="shared" si="12"/>
        <v>847.8471240.1.428640.000000.847001.200179</v>
      </c>
      <c r="G790" s="56" t="s">
        <v>21</v>
      </c>
      <c r="H790" s="56">
        <v>847001</v>
      </c>
      <c r="I790" s="56" t="s">
        <v>23</v>
      </c>
      <c r="J790" s="56">
        <v>200179</v>
      </c>
      <c r="N790" s="56" t="s">
        <v>2098</v>
      </c>
      <c r="O790" s="56">
        <v>1</v>
      </c>
      <c r="R790" s="56" t="s">
        <v>3722</v>
      </c>
      <c r="S790" s="56">
        <v>10</v>
      </c>
      <c r="T790" s="56">
        <v>200</v>
      </c>
      <c r="U790" s="57">
        <v>2000</v>
      </c>
      <c r="V790" s="56" t="s">
        <v>2002</v>
      </c>
      <c r="W790" s="56" t="s">
        <v>2122</v>
      </c>
      <c r="X790" s="56">
        <v>1800</v>
      </c>
      <c r="Y790" s="56">
        <v>1600</v>
      </c>
      <c r="Z790" s="56">
        <v>1400</v>
      </c>
      <c r="AO790" s="56">
        <v>2000</v>
      </c>
      <c r="AP790" s="56">
        <v>2000</v>
      </c>
      <c r="AT790" s="56">
        <v>8471240</v>
      </c>
    </row>
    <row r="791" spans="1:46" x14ac:dyDescent="0.35">
      <c r="A791" s="56" t="s">
        <v>960</v>
      </c>
      <c r="B791" s="56">
        <v>8471240</v>
      </c>
      <c r="C791" s="56" t="s">
        <v>532</v>
      </c>
      <c r="D791" s="56">
        <v>435330</v>
      </c>
      <c r="E791" s="56" t="s">
        <v>568</v>
      </c>
      <c r="F791" s="56" t="str">
        <f t="shared" si="12"/>
        <v>847.8471240.1.435330.000000.847001.200179</v>
      </c>
      <c r="G791" s="56" t="s">
        <v>21</v>
      </c>
      <c r="H791" s="56">
        <v>847001</v>
      </c>
      <c r="I791" s="56" t="s">
        <v>23</v>
      </c>
      <c r="J791" s="56">
        <v>200179</v>
      </c>
      <c r="K791" s="56">
        <v>0</v>
      </c>
      <c r="L791" s="56">
        <v>0</v>
      </c>
      <c r="N791" s="56" t="s">
        <v>3723</v>
      </c>
      <c r="O791" s="56">
        <v>1</v>
      </c>
      <c r="R791" s="56" t="s">
        <v>3724</v>
      </c>
      <c r="S791" s="56">
        <v>50</v>
      </c>
      <c r="T791" s="56">
        <v>95</v>
      </c>
      <c r="U791" s="57">
        <v>4750</v>
      </c>
      <c r="V791" s="56" t="s">
        <v>2002</v>
      </c>
      <c r="W791" s="56" t="s">
        <v>2122</v>
      </c>
      <c r="X791" s="56">
        <v>4275</v>
      </c>
      <c r="Y791" s="56">
        <v>3800</v>
      </c>
      <c r="Z791" s="56">
        <v>3325</v>
      </c>
      <c r="AK791" s="56">
        <v>4750</v>
      </c>
      <c r="AP791" s="56">
        <v>4750</v>
      </c>
      <c r="AT791" s="56">
        <v>8471240</v>
      </c>
    </row>
    <row r="792" spans="1:46" x14ac:dyDescent="0.35">
      <c r="A792" s="56" t="s">
        <v>960</v>
      </c>
      <c r="B792" s="56">
        <v>8471240</v>
      </c>
      <c r="C792" s="56" t="s">
        <v>532</v>
      </c>
      <c r="D792" s="56">
        <v>436110</v>
      </c>
      <c r="E792" s="56" t="s">
        <v>64</v>
      </c>
      <c r="F792" s="56" t="str">
        <f t="shared" si="12"/>
        <v>847.8471240.1.436110.000000.847001.200179</v>
      </c>
      <c r="G792" s="56" t="s">
        <v>21</v>
      </c>
      <c r="H792" s="56">
        <v>847001</v>
      </c>
      <c r="I792" s="56" t="s">
        <v>23</v>
      </c>
      <c r="J792" s="56">
        <v>200179</v>
      </c>
      <c r="K792" s="56">
        <v>0</v>
      </c>
      <c r="L792" s="56">
        <v>0</v>
      </c>
      <c r="N792" s="56" t="s">
        <v>2098</v>
      </c>
      <c r="O792" s="56">
        <v>1</v>
      </c>
      <c r="R792" s="56" t="s">
        <v>3725</v>
      </c>
      <c r="S792" s="56">
        <v>1000</v>
      </c>
      <c r="T792" s="56">
        <v>35</v>
      </c>
      <c r="U792" s="57">
        <v>35000</v>
      </c>
      <c r="V792" s="56" t="s">
        <v>2002</v>
      </c>
      <c r="W792" s="56" t="s">
        <v>2122</v>
      </c>
      <c r="X792" s="56">
        <v>31500</v>
      </c>
      <c r="Y792" s="56">
        <v>28000</v>
      </c>
      <c r="Z792" s="56">
        <v>24500</v>
      </c>
      <c r="AK792" s="56">
        <v>35000</v>
      </c>
      <c r="AP792" s="56">
        <v>35000</v>
      </c>
      <c r="AT792" s="56">
        <v>8471240</v>
      </c>
    </row>
    <row r="793" spans="1:46" x14ac:dyDescent="0.35">
      <c r="A793" s="56" t="s">
        <v>960</v>
      </c>
      <c r="B793" s="56">
        <v>8471240</v>
      </c>
      <c r="C793" s="56" t="s">
        <v>532</v>
      </c>
      <c r="D793" s="56">
        <v>436110</v>
      </c>
      <c r="E793" s="56" t="s">
        <v>64</v>
      </c>
      <c r="F793" s="56" t="str">
        <f t="shared" si="12"/>
        <v>847.8471240.1.436110.000000.847001.200179</v>
      </c>
      <c r="G793" s="56" t="s">
        <v>21</v>
      </c>
      <c r="H793" s="56">
        <v>847001</v>
      </c>
      <c r="I793" s="56" t="s">
        <v>23</v>
      </c>
      <c r="J793" s="56">
        <v>200179</v>
      </c>
      <c r="N793" s="56" t="s">
        <v>2098</v>
      </c>
      <c r="O793" s="56">
        <v>1</v>
      </c>
      <c r="R793" s="56" t="s">
        <v>3726</v>
      </c>
      <c r="S793" s="56">
        <v>10</v>
      </c>
      <c r="T793" s="56">
        <v>200</v>
      </c>
      <c r="U793" s="57">
        <v>2000</v>
      </c>
      <c r="V793" s="56" t="s">
        <v>2002</v>
      </c>
      <c r="W793" s="56" t="s">
        <v>2122</v>
      </c>
      <c r="X793" s="56">
        <v>1800</v>
      </c>
      <c r="Y793" s="56">
        <v>1600</v>
      </c>
      <c r="Z793" s="56">
        <v>1400</v>
      </c>
      <c r="AN793" s="56">
        <v>2000</v>
      </c>
      <c r="AP793" s="56">
        <v>2000</v>
      </c>
      <c r="AT793" s="56">
        <v>8471240</v>
      </c>
    </row>
    <row r="794" spans="1:46" x14ac:dyDescent="0.35">
      <c r="A794" s="56" t="s">
        <v>960</v>
      </c>
      <c r="B794" s="56">
        <v>8471240</v>
      </c>
      <c r="C794" s="56" t="s">
        <v>532</v>
      </c>
      <c r="D794" s="56">
        <v>436110</v>
      </c>
      <c r="E794" s="56" t="s">
        <v>64</v>
      </c>
      <c r="F794" s="56" t="str">
        <f t="shared" si="12"/>
        <v>847.8471240.1.436110.000000.847001.200179</v>
      </c>
      <c r="G794" s="56" t="s">
        <v>21</v>
      </c>
      <c r="H794" s="56">
        <v>847001</v>
      </c>
      <c r="I794" s="56" t="s">
        <v>23</v>
      </c>
      <c r="J794" s="56">
        <v>200179</v>
      </c>
      <c r="N794" s="56" t="s">
        <v>2098</v>
      </c>
      <c r="O794" s="56">
        <v>1</v>
      </c>
      <c r="R794" s="56" t="s">
        <v>3727</v>
      </c>
      <c r="S794" s="56">
        <v>10</v>
      </c>
      <c r="T794" s="56">
        <v>500</v>
      </c>
      <c r="U794" s="57">
        <v>5000</v>
      </c>
      <c r="V794" s="56" t="s">
        <v>2002</v>
      </c>
      <c r="W794" s="56" t="s">
        <v>2003</v>
      </c>
      <c r="X794" s="56">
        <v>4500</v>
      </c>
      <c r="Y794" s="56">
        <v>4000</v>
      </c>
      <c r="Z794" s="56">
        <v>3500</v>
      </c>
      <c r="AN794" s="56">
        <v>5000</v>
      </c>
      <c r="AP794" s="56">
        <v>5000</v>
      </c>
      <c r="AT794" s="56">
        <v>8471240</v>
      </c>
    </row>
    <row r="795" spans="1:46" x14ac:dyDescent="0.35">
      <c r="A795" s="56" t="s">
        <v>960</v>
      </c>
      <c r="B795" s="56">
        <v>8471240</v>
      </c>
      <c r="C795" s="56" t="s">
        <v>532</v>
      </c>
      <c r="D795" s="56">
        <v>436120</v>
      </c>
      <c r="E795" s="56" t="s">
        <v>431</v>
      </c>
      <c r="F795" s="56" t="str">
        <f t="shared" si="12"/>
        <v>847.8471240.1.436120.000000.847001.200179</v>
      </c>
      <c r="G795" s="56" t="s">
        <v>21</v>
      </c>
      <c r="H795" s="56">
        <v>847001</v>
      </c>
      <c r="I795" s="56" t="s">
        <v>23</v>
      </c>
      <c r="J795" s="56">
        <v>200179</v>
      </c>
      <c r="K795" s="56">
        <v>0</v>
      </c>
      <c r="L795" s="56">
        <v>0</v>
      </c>
      <c r="N795" s="56" t="s">
        <v>2098</v>
      </c>
      <c r="O795" s="56">
        <v>1</v>
      </c>
      <c r="R795" s="56" t="s">
        <v>3662</v>
      </c>
      <c r="S795" s="56">
        <v>10</v>
      </c>
      <c r="T795" s="56">
        <v>3400</v>
      </c>
      <c r="U795" s="57">
        <v>34000</v>
      </c>
      <c r="V795" s="56" t="s">
        <v>2002</v>
      </c>
      <c r="W795" s="56" t="s">
        <v>2003</v>
      </c>
      <c r="X795" s="56">
        <v>30600</v>
      </c>
      <c r="Y795" s="56">
        <v>27200</v>
      </c>
      <c r="Z795" s="56">
        <v>23800</v>
      </c>
      <c r="AN795" s="56">
        <v>34000</v>
      </c>
      <c r="AP795" s="56">
        <v>34000</v>
      </c>
      <c r="AT795" s="56">
        <v>8471240</v>
      </c>
    </row>
    <row r="796" spans="1:46" x14ac:dyDescent="0.35">
      <c r="A796" s="56" t="s">
        <v>960</v>
      </c>
      <c r="B796" s="56">
        <v>8471240</v>
      </c>
      <c r="C796" s="56" t="s">
        <v>532</v>
      </c>
      <c r="D796" s="56">
        <v>436120</v>
      </c>
      <c r="E796" s="56" t="s">
        <v>431</v>
      </c>
      <c r="F796" s="56" t="str">
        <f t="shared" si="12"/>
        <v>847.8471240.1.436120.000000.847001.200179</v>
      </c>
      <c r="G796" s="56" t="s">
        <v>21</v>
      </c>
      <c r="H796" s="56">
        <v>847001</v>
      </c>
      <c r="I796" s="56" t="s">
        <v>23</v>
      </c>
      <c r="J796" s="56">
        <v>200179</v>
      </c>
      <c r="N796" s="56" t="s">
        <v>2098</v>
      </c>
      <c r="O796" s="56">
        <v>1</v>
      </c>
      <c r="R796" s="56" t="s">
        <v>3728</v>
      </c>
      <c r="S796" s="56">
        <v>1</v>
      </c>
      <c r="T796" s="56">
        <v>1000</v>
      </c>
      <c r="U796" s="57">
        <v>1000</v>
      </c>
      <c r="V796" s="56" t="s">
        <v>2002</v>
      </c>
      <c r="W796" s="56" t="s">
        <v>2122</v>
      </c>
      <c r="X796" s="56">
        <v>900</v>
      </c>
      <c r="Y796" s="56">
        <v>800</v>
      </c>
      <c r="Z796" s="56">
        <v>700</v>
      </c>
      <c r="AN796" s="56">
        <v>1000</v>
      </c>
      <c r="AP796" s="56">
        <v>1000</v>
      </c>
      <c r="AT796" s="56">
        <v>8471240</v>
      </c>
    </row>
    <row r="797" spans="1:46" x14ac:dyDescent="0.35">
      <c r="A797" s="56" t="s">
        <v>960</v>
      </c>
      <c r="B797" s="56">
        <v>8471250</v>
      </c>
      <c r="C797" s="56" t="s">
        <v>538</v>
      </c>
      <c r="D797" s="56">
        <v>425510</v>
      </c>
      <c r="E797" s="56" t="s">
        <v>37</v>
      </c>
      <c r="F797" s="56" t="str">
        <f t="shared" si="12"/>
        <v>847.8471250.1.425510.000000.847001.200179</v>
      </c>
      <c r="G797" s="56" t="s">
        <v>21</v>
      </c>
      <c r="H797" s="56">
        <v>847001</v>
      </c>
      <c r="I797" s="56" t="s">
        <v>23</v>
      </c>
      <c r="J797" s="56">
        <v>200179</v>
      </c>
      <c r="K797" s="56">
        <v>391731</v>
      </c>
      <c r="L797" s="56">
        <v>350000</v>
      </c>
      <c r="M797" s="56">
        <v>350000</v>
      </c>
      <c r="U797" s="57">
        <v>0</v>
      </c>
      <c r="X797" s="56">
        <v>0</v>
      </c>
      <c r="Y797" s="56">
        <v>0</v>
      </c>
      <c r="Z797" s="56">
        <v>0</v>
      </c>
      <c r="AD797" s="56">
        <v>0</v>
      </c>
      <c r="AE797" s="56">
        <v>0</v>
      </c>
      <c r="AF797" s="56">
        <v>0</v>
      </c>
      <c r="AI797" s="56">
        <v>0</v>
      </c>
      <c r="AM797" s="56">
        <v>0</v>
      </c>
      <c r="AP797" s="56">
        <v>0</v>
      </c>
      <c r="AT797" s="56">
        <v>8471250</v>
      </c>
    </row>
    <row r="798" spans="1:46" x14ac:dyDescent="0.35">
      <c r="A798" s="56" t="s">
        <v>960</v>
      </c>
      <c r="B798" s="56">
        <v>8471250</v>
      </c>
      <c r="C798" s="56" t="s">
        <v>538</v>
      </c>
      <c r="D798" s="56">
        <v>425510</v>
      </c>
      <c r="E798" s="56" t="s">
        <v>37</v>
      </c>
      <c r="F798" s="56" t="str">
        <f t="shared" si="12"/>
        <v>847.8471250.1.425510.000000.847001.200179</v>
      </c>
      <c r="G798" s="56" t="s">
        <v>21</v>
      </c>
      <c r="H798" s="56">
        <v>847001</v>
      </c>
      <c r="I798" s="56" t="s">
        <v>23</v>
      </c>
      <c r="J798" s="56">
        <v>200179</v>
      </c>
      <c r="N798" s="56" t="s">
        <v>3729</v>
      </c>
      <c r="O798" s="56">
        <v>65</v>
      </c>
      <c r="R798" s="56" t="s">
        <v>3730</v>
      </c>
      <c r="S798" s="56">
        <v>65</v>
      </c>
      <c r="T798" s="56">
        <v>3000</v>
      </c>
      <c r="U798" s="56">
        <v>195000</v>
      </c>
      <c r="V798" s="56" t="s">
        <v>2002</v>
      </c>
      <c r="W798" s="56" t="s">
        <v>2003</v>
      </c>
      <c r="X798" s="56">
        <v>175500</v>
      </c>
      <c r="Y798" s="56">
        <v>156000</v>
      </c>
      <c r="Z798" s="56">
        <v>136500</v>
      </c>
      <c r="AA798" s="56" t="s">
        <v>3731</v>
      </c>
      <c r="AB798" s="56" t="s">
        <v>3732</v>
      </c>
      <c r="AC798" s="56" t="s">
        <v>3732</v>
      </c>
      <c r="AD798" s="56">
        <v>195000</v>
      </c>
      <c r="AP798" s="56">
        <v>195000</v>
      </c>
      <c r="AQ798" s="56" t="s">
        <v>3689</v>
      </c>
      <c r="AR798" s="56" t="s">
        <v>3733</v>
      </c>
      <c r="AS798" s="56" t="s">
        <v>3734</v>
      </c>
      <c r="AT798" s="56">
        <v>8471250</v>
      </c>
    </row>
    <row r="799" spans="1:46" x14ac:dyDescent="0.35">
      <c r="A799" s="56" t="s">
        <v>960</v>
      </c>
      <c r="B799" s="56">
        <v>8471250</v>
      </c>
      <c r="C799" s="56" t="s">
        <v>538</v>
      </c>
      <c r="D799" s="56">
        <v>425510</v>
      </c>
      <c r="E799" s="56" t="s">
        <v>37</v>
      </c>
      <c r="F799" s="56" t="str">
        <f t="shared" si="12"/>
        <v>847.8471250.1.425510.000000.847001.200179</v>
      </c>
      <c r="G799" s="56" t="s">
        <v>21</v>
      </c>
      <c r="H799" s="56">
        <v>847001</v>
      </c>
      <c r="I799" s="56" t="s">
        <v>23</v>
      </c>
      <c r="J799" s="56">
        <v>200179</v>
      </c>
      <c r="N799" s="56" t="s">
        <v>3729</v>
      </c>
      <c r="O799" s="56">
        <v>25</v>
      </c>
      <c r="R799" s="56" t="s">
        <v>3735</v>
      </c>
      <c r="S799" s="56">
        <v>25</v>
      </c>
      <c r="T799" s="56">
        <v>2500</v>
      </c>
      <c r="U799" s="56">
        <v>62500</v>
      </c>
      <c r="V799" s="56" t="s">
        <v>2002</v>
      </c>
      <c r="W799" s="56" t="s">
        <v>2003</v>
      </c>
      <c r="X799" s="56">
        <v>56250</v>
      </c>
      <c r="Y799" s="56">
        <v>50000</v>
      </c>
      <c r="Z799" s="56">
        <v>43750</v>
      </c>
      <c r="AC799" s="56" t="s">
        <v>3736</v>
      </c>
      <c r="AL799" s="56">
        <v>62500</v>
      </c>
      <c r="AP799" s="56">
        <v>62500</v>
      </c>
      <c r="AQ799" s="56" t="s">
        <v>3689</v>
      </c>
      <c r="AR799" s="56" t="s">
        <v>3733</v>
      </c>
      <c r="AS799" s="56" t="s">
        <v>3737</v>
      </c>
      <c r="AT799" s="56">
        <v>8471250</v>
      </c>
    </row>
    <row r="800" spans="1:46" x14ac:dyDescent="0.35">
      <c r="A800" s="56" t="s">
        <v>960</v>
      </c>
      <c r="B800" s="56">
        <v>8471250</v>
      </c>
      <c r="C800" s="56" t="s">
        <v>538</v>
      </c>
      <c r="D800" s="56">
        <v>425510</v>
      </c>
      <c r="E800" s="56" t="s">
        <v>37</v>
      </c>
      <c r="F800" s="56" t="str">
        <f t="shared" si="12"/>
        <v>847.8471250.1.425510.000000.847001.200179</v>
      </c>
      <c r="G800" s="56" t="s">
        <v>21</v>
      </c>
      <c r="H800" s="56">
        <v>847001</v>
      </c>
      <c r="I800" s="56" t="s">
        <v>23</v>
      </c>
      <c r="J800" s="56">
        <v>200179</v>
      </c>
      <c r="N800" s="56" t="s">
        <v>3729</v>
      </c>
      <c r="O800" s="56">
        <v>40</v>
      </c>
      <c r="R800" s="56" t="s">
        <v>3738</v>
      </c>
      <c r="S800" s="56">
        <v>40</v>
      </c>
      <c r="T800" s="56">
        <v>1500</v>
      </c>
      <c r="U800" s="56">
        <v>60000</v>
      </c>
      <c r="V800" s="56" t="s">
        <v>2002</v>
      </c>
      <c r="W800" s="56" t="s">
        <v>2003</v>
      </c>
      <c r="X800" s="56">
        <v>54000</v>
      </c>
      <c r="Y800" s="56">
        <v>48000</v>
      </c>
      <c r="Z800" s="56">
        <v>42000</v>
      </c>
      <c r="AA800" s="56" t="s">
        <v>3731</v>
      </c>
      <c r="AB800" s="56" t="s">
        <v>3739</v>
      </c>
      <c r="AC800" s="56" t="s">
        <v>3739</v>
      </c>
      <c r="AE800" s="56">
        <v>60000</v>
      </c>
      <c r="AP800" s="56">
        <v>60000</v>
      </c>
      <c r="AQ800" s="56" t="s">
        <v>3689</v>
      </c>
      <c r="AR800" s="56" t="s">
        <v>3733</v>
      </c>
      <c r="AS800" s="56" t="s">
        <v>3740</v>
      </c>
      <c r="AT800" s="56">
        <v>8471250</v>
      </c>
    </row>
    <row r="801" spans="1:46" x14ac:dyDescent="0.35">
      <c r="A801" s="56" t="s">
        <v>960</v>
      </c>
      <c r="B801" s="56">
        <v>8471250</v>
      </c>
      <c r="C801" s="56" t="s">
        <v>538</v>
      </c>
      <c r="D801" s="56">
        <v>425720</v>
      </c>
      <c r="E801" s="56" t="s">
        <v>126</v>
      </c>
      <c r="F801" s="56" t="str">
        <f t="shared" si="12"/>
        <v>847.8471250.1.425720.000000.847001.200179</v>
      </c>
      <c r="G801" s="56" t="s">
        <v>21</v>
      </c>
      <c r="H801" s="56">
        <v>847001</v>
      </c>
      <c r="I801" s="56" t="s">
        <v>23</v>
      </c>
      <c r="J801" s="56">
        <v>200179</v>
      </c>
      <c r="K801" s="56">
        <v>207900</v>
      </c>
      <c r="L801" s="56">
        <v>392000</v>
      </c>
      <c r="M801" s="56">
        <v>388500</v>
      </c>
      <c r="N801" s="56" t="s">
        <v>2025</v>
      </c>
      <c r="O801" s="56">
        <v>800</v>
      </c>
      <c r="R801" s="56" t="s">
        <v>3741</v>
      </c>
      <c r="S801" s="56">
        <v>800</v>
      </c>
      <c r="T801" s="56">
        <v>700</v>
      </c>
      <c r="U801" s="56">
        <v>560000</v>
      </c>
      <c r="V801" s="56" t="s">
        <v>2002</v>
      </c>
      <c r="W801" s="56" t="s">
        <v>2003</v>
      </c>
      <c r="X801" s="56">
        <v>504000</v>
      </c>
      <c r="Y801" s="56">
        <v>448000</v>
      </c>
      <c r="Z801" s="56">
        <v>392000</v>
      </c>
      <c r="AA801" s="56" t="s">
        <v>3742</v>
      </c>
      <c r="AB801" s="56" t="s">
        <v>3742</v>
      </c>
      <c r="AC801" s="56" t="s">
        <v>3743</v>
      </c>
      <c r="AF801" s="56">
        <v>280000</v>
      </c>
      <c r="AM801" s="56">
        <v>280000</v>
      </c>
      <c r="AP801" s="56">
        <v>560000</v>
      </c>
      <c r="AQ801" s="56" t="s">
        <v>3689</v>
      </c>
      <c r="AR801" s="56" t="s">
        <v>3733</v>
      </c>
      <c r="AS801" s="56" t="s">
        <v>3744</v>
      </c>
      <c r="AT801" s="56">
        <v>8471250</v>
      </c>
    </row>
    <row r="802" spans="1:46" x14ac:dyDescent="0.35">
      <c r="A802" s="56" t="s">
        <v>960</v>
      </c>
      <c r="B802" s="56">
        <v>8471250</v>
      </c>
      <c r="C802" s="56" t="s">
        <v>538</v>
      </c>
      <c r="D802" s="56">
        <v>425762</v>
      </c>
      <c r="E802" s="56" t="s">
        <v>600</v>
      </c>
      <c r="F802" s="56" t="str">
        <f t="shared" si="12"/>
        <v>847.8471250.1.425762.000000.847001.200179</v>
      </c>
      <c r="G802" s="56" t="s">
        <v>21</v>
      </c>
      <c r="H802" s="56">
        <v>847001</v>
      </c>
      <c r="I802" s="56" t="s">
        <v>23</v>
      </c>
      <c r="J802" s="56">
        <v>200179</v>
      </c>
      <c r="K802" s="56">
        <v>243697.54</v>
      </c>
      <c r="L802" s="56">
        <v>0</v>
      </c>
      <c r="N802" s="56" t="s">
        <v>2025</v>
      </c>
      <c r="O802" s="56">
        <v>80</v>
      </c>
      <c r="R802" s="56" t="s">
        <v>3745</v>
      </c>
      <c r="S802" s="56">
        <v>80</v>
      </c>
      <c r="T802" s="56">
        <v>6500</v>
      </c>
      <c r="U802" s="57">
        <v>520000</v>
      </c>
      <c r="V802" s="56" t="s">
        <v>2113</v>
      </c>
      <c r="W802" s="56" t="s">
        <v>2003</v>
      </c>
      <c r="X802" s="56">
        <v>468000</v>
      </c>
      <c r="Y802" s="56">
        <v>416000</v>
      </c>
      <c r="Z802" s="56">
        <v>364000</v>
      </c>
      <c r="AA802" s="56" t="s">
        <v>3746</v>
      </c>
      <c r="AB802" s="56" t="s">
        <v>3746</v>
      </c>
      <c r="AC802" s="56" t="s">
        <v>3746</v>
      </c>
      <c r="AF802" s="56">
        <v>520000</v>
      </c>
      <c r="AP802" s="56">
        <v>520000</v>
      </c>
      <c r="AQ802" s="56" t="s">
        <v>3747</v>
      </c>
      <c r="AR802" s="56" t="s">
        <v>3748</v>
      </c>
      <c r="AT802" s="56">
        <v>8471250</v>
      </c>
    </row>
    <row r="803" spans="1:46" x14ac:dyDescent="0.35">
      <c r="A803" s="56" t="s">
        <v>960</v>
      </c>
      <c r="B803" s="56">
        <v>8471250</v>
      </c>
      <c r="C803" s="56" t="s">
        <v>538</v>
      </c>
      <c r="D803" s="56">
        <v>425900</v>
      </c>
      <c r="E803" s="56" t="s">
        <v>40</v>
      </c>
      <c r="F803" s="56" t="str">
        <f t="shared" si="12"/>
        <v>847.8471250.1.425900.000000.847001.200179</v>
      </c>
      <c r="G803" s="56" t="s">
        <v>21</v>
      </c>
      <c r="H803" s="56">
        <v>847001</v>
      </c>
      <c r="I803" s="56" t="s">
        <v>23</v>
      </c>
      <c r="J803" s="56">
        <v>200179</v>
      </c>
      <c r="K803" s="56">
        <v>18560</v>
      </c>
      <c r="L803" s="56">
        <v>0</v>
      </c>
      <c r="N803" s="56" t="s">
        <v>3749</v>
      </c>
      <c r="O803" s="56">
        <v>3</v>
      </c>
      <c r="R803" s="56" t="s">
        <v>3750</v>
      </c>
      <c r="S803" s="56">
        <v>3</v>
      </c>
      <c r="T803" s="56">
        <v>17000</v>
      </c>
      <c r="U803" s="56">
        <v>51000</v>
      </c>
      <c r="V803" s="56" t="s">
        <v>2002</v>
      </c>
      <c r="W803" s="56" t="s">
        <v>2003</v>
      </c>
      <c r="X803" s="56">
        <v>45900</v>
      </c>
      <c r="Y803" s="56">
        <v>40800</v>
      </c>
      <c r="Z803" s="56">
        <v>35700</v>
      </c>
      <c r="AA803" s="56" t="s">
        <v>3751</v>
      </c>
      <c r="AB803" s="56" t="s">
        <v>3751</v>
      </c>
      <c r="AC803" s="56" t="s">
        <v>3752</v>
      </c>
      <c r="AD803" s="56">
        <v>34000</v>
      </c>
      <c r="AL803" s="56">
        <v>17000</v>
      </c>
      <c r="AP803" s="56">
        <v>51000</v>
      </c>
      <c r="AR803" s="56" t="s">
        <v>3733</v>
      </c>
      <c r="AS803" s="56" t="s">
        <v>3753</v>
      </c>
      <c r="AT803" s="56">
        <v>8471250</v>
      </c>
    </row>
    <row r="804" spans="1:46" x14ac:dyDescent="0.35">
      <c r="A804" s="56" t="s">
        <v>960</v>
      </c>
      <c r="B804" s="56">
        <v>8471250</v>
      </c>
      <c r="C804" s="56" t="s">
        <v>538</v>
      </c>
      <c r="D804" s="56">
        <v>426610</v>
      </c>
      <c r="E804" s="56" t="s">
        <v>43</v>
      </c>
      <c r="F804" s="56" t="str">
        <f t="shared" si="12"/>
        <v>847.8471250.1.426610.000000.847001.200179</v>
      </c>
      <c r="G804" s="56" t="s">
        <v>21</v>
      </c>
      <c r="H804" s="56">
        <v>847001</v>
      </c>
      <c r="I804" s="56" t="s">
        <v>23</v>
      </c>
      <c r="J804" s="56">
        <v>200179</v>
      </c>
      <c r="K804" s="56">
        <v>238680.25</v>
      </c>
      <c r="L804" s="56">
        <v>0</v>
      </c>
      <c r="N804" s="56" t="s">
        <v>3754</v>
      </c>
      <c r="O804" s="56">
        <v>1</v>
      </c>
      <c r="R804" s="56" t="s">
        <v>3755</v>
      </c>
      <c r="S804" s="56">
        <v>1</v>
      </c>
      <c r="T804" s="56">
        <v>60607.8</v>
      </c>
      <c r="U804" s="57">
        <v>60607.8</v>
      </c>
      <c r="V804" s="56" t="s">
        <v>2002</v>
      </c>
      <c r="W804" s="56" t="s">
        <v>2003</v>
      </c>
      <c r="X804" s="56">
        <v>54547.020000000004</v>
      </c>
      <c r="Y804" s="56">
        <v>48486.240000000005</v>
      </c>
      <c r="Z804" s="56">
        <v>42425.46</v>
      </c>
      <c r="AA804" s="56" t="s">
        <v>3756</v>
      </c>
      <c r="AB804" s="56" t="s">
        <v>3756</v>
      </c>
      <c r="AC804" s="56" t="s">
        <v>3756</v>
      </c>
      <c r="AI804" s="56">
        <v>60607.8</v>
      </c>
      <c r="AP804" s="56">
        <v>60607.8</v>
      </c>
      <c r="AT804" s="56">
        <v>8471250</v>
      </c>
    </row>
    <row r="805" spans="1:46" x14ac:dyDescent="0.35">
      <c r="A805" s="56" t="s">
        <v>960</v>
      </c>
      <c r="B805" s="56">
        <v>8471250</v>
      </c>
      <c r="C805" s="56" t="s">
        <v>538</v>
      </c>
      <c r="D805" s="56">
        <v>428640</v>
      </c>
      <c r="E805" s="56" t="s">
        <v>55</v>
      </c>
      <c r="F805" s="56" t="str">
        <f t="shared" si="12"/>
        <v>847.8471250.1.428640.000000.847001.200179</v>
      </c>
      <c r="G805" s="56" t="s">
        <v>21</v>
      </c>
      <c r="H805" s="56">
        <v>847001</v>
      </c>
      <c r="I805" s="56" t="s">
        <v>23</v>
      </c>
      <c r="J805" s="56">
        <v>200179</v>
      </c>
      <c r="K805" s="56">
        <v>0</v>
      </c>
      <c r="L805" s="56">
        <v>0</v>
      </c>
      <c r="N805" s="56" t="s">
        <v>3757</v>
      </c>
      <c r="O805" s="56">
        <v>150</v>
      </c>
      <c r="R805" s="56" t="s">
        <v>3758</v>
      </c>
      <c r="S805" s="56">
        <v>150</v>
      </c>
      <c r="T805" s="56">
        <v>310</v>
      </c>
      <c r="U805" s="57">
        <v>46500</v>
      </c>
      <c r="V805" s="56" t="s">
        <v>2002</v>
      </c>
      <c r="W805" s="56" t="s">
        <v>2003</v>
      </c>
      <c r="X805" s="56">
        <v>41850</v>
      </c>
      <c r="Y805" s="56">
        <v>37200</v>
      </c>
      <c r="Z805" s="56">
        <v>32549.999999999996</v>
      </c>
      <c r="AA805" s="56" t="s">
        <v>3759</v>
      </c>
      <c r="AB805" s="56" t="s">
        <v>3760</v>
      </c>
      <c r="AC805" s="56" t="s">
        <v>3761</v>
      </c>
      <c r="AD805" s="56">
        <v>32550</v>
      </c>
      <c r="AL805" s="56">
        <v>13950</v>
      </c>
      <c r="AP805" s="56">
        <v>46500</v>
      </c>
      <c r="AR805" s="56" t="s">
        <v>3733</v>
      </c>
      <c r="AS805" s="56" t="s">
        <v>3762</v>
      </c>
      <c r="AT805" s="56">
        <v>8471250</v>
      </c>
    </row>
    <row r="806" spans="1:46" x14ac:dyDescent="0.35">
      <c r="A806" s="56" t="s">
        <v>960</v>
      </c>
      <c r="B806" s="56">
        <v>8471250</v>
      </c>
      <c r="C806" s="56" t="s">
        <v>538</v>
      </c>
      <c r="D806" s="56">
        <v>436110</v>
      </c>
      <c r="E806" s="56" t="s">
        <v>64</v>
      </c>
      <c r="F806" s="56" t="str">
        <f t="shared" si="12"/>
        <v>847.8471250.1.436110.000000.847001.200179</v>
      </c>
      <c r="G806" s="56" t="s">
        <v>21</v>
      </c>
      <c r="H806" s="56">
        <v>847001</v>
      </c>
      <c r="I806" s="56" t="s">
        <v>23</v>
      </c>
      <c r="J806" s="56">
        <v>200179</v>
      </c>
      <c r="K806" s="56">
        <v>0</v>
      </c>
      <c r="L806" s="56">
        <v>0</v>
      </c>
      <c r="N806" s="56" t="s">
        <v>3749</v>
      </c>
      <c r="O806" s="56">
        <v>400</v>
      </c>
      <c r="R806" s="56" t="s">
        <v>3763</v>
      </c>
      <c r="S806" s="56">
        <v>400</v>
      </c>
      <c r="T806" s="56">
        <v>25</v>
      </c>
      <c r="U806" s="56">
        <v>10000</v>
      </c>
      <c r="V806" s="56" t="s">
        <v>2002</v>
      </c>
      <c r="W806" s="56" t="s">
        <v>2003</v>
      </c>
      <c r="X806" s="56">
        <v>9000</v>
      </c>
      <c r="Y806" s="56">
        <v>8000</v>
      </c>
      <c r="Z806" s="56">
        <v>7000</v>
      </c>
      <c r="AA806" s="56" t="s">
        <v>3764</v>
      </c>
      <c r="AB806" s="56" t="s">
        <v>3764</v>
      </c>
      <c r="AC806" s="56" t="s">
        <v>3764</v>
      </c>
      <c r="AD806" s="56">
        <v>10000</v>
      </c>
      <c r="AP806" s="56">
        <v>10000</v>
      </c>
      <c r="AR806" s="56" t="s">
        <v>3733</v>
      </c>
      <c r="AS806" s="56" t="s">
        <v>3765</v>
      </c>
      <c r="AT806" s="56">
        <v>8471250</v>
      </c>
    </row>
    <row r="807" spans="1:46" x14ac:dyDescent="0.35">
      <c r="A807" s="56" t="s">
        <v>960</v>
      </c>
      <c r="B807" s="56">
        <v>8471260</v>
      </c>
      <c r="C807" s="56" t="s">
        <v>543</v>
      </c>
      <c r="D807" s="56">
        <v>420310</v>
      </c>
      <c r="E807" s="56" t="s">
        <v>969</v>
      </c>
      <c r="F807" s="56" t="str">
        <f t="shared" si="12"/>
        <v>847.8471260.1.420310.000000.847001.200179</v>
      </c>
      <c r="G807" s="56" t="s">
        <v>21</v>
      </c>
      <c r="H807" s="56">
        <v>847001</v>
      </c>
      <c r="I807" s="56" t="s">
        <v>23</v>
      </c>
      <c r="J807" s="56">
        <v>200179</v>
      </c>
      <c r="K807" s="56">
        <v>2150684.1800000002</v>
      </c>
      <c r="L807" s="56">
        <v>227741</v>
      </c>
      <c r="U807" s="56">
        <v>0</v>
      </c>
      <c r="X807" s="56">
        <v>0</v>
      </c>
      <c r="Y807" s="56">
        <v>0</v>
      </c>
      <c r="Z807" s="56">
        <v>0</v>
      </c>
      <c r="AP807" s="56">
        <v>0</v>
      </c>
      <c r="AS807" s="56" t="s">
        <v>3766</v>
      </c>
      <c r="AT807" s="56">
        <v>8471260</v>
      </c>
    </row>
    <row r="808" spans="1:46" x14ac:dyDescent="0.35">
      <c r="A808" s="56" t="s">
        <v>960</v>
      </c>
      <c r="B808" s="56">
        <v>8471260</v>
      </c>
      <c r="C808" s="56" t="s">
        <v>543</v>
      </c>
      <c r="D808" s="56">
        <v>421100</v>
      </c>
      <c r="E808" s="56" t="s">
        <v>339</v>
      </c>
      <c r="F808" s="56" t="str">
        <f t="shared" si="12"/>
        <v>847.8471260.1.421100.000000.847001.200179</v>
      </c>
      <c r="G808" s="56" t="s">
        <v>21</v>
      </c>
      <c r="H808" s="56">
        <v>847001</v>
      </c>
      <c r="I808" s="56" t="s">
        <v>23</v>
      </c>
      <c r="J808" s="56">
        <v>200179</v>
      </c>
      <c r="K808" s="56">
        <v>1749140.4</v>
      </c>
      <c r="L808" s="56">
        <v>1466000</v>
      </c>
      <c r="M808" s="56">
        <v>1380000</v>
      </c>
      <c r="N808" s="56" t="s">
        <v>2025</v>
      </c>
      <c r="O808" s="56">
        <v>2000</v>
      </c>
      <c r="R808" s="56" t="s">
        <v>3767</v>
      </c>
      <c r="S808" s="56">
        <v>11</v>
      </c>
      <c r="T808" s="56">
        <v>138000</v>
      </c>
      <c r="U808" s="57">
        <v>1518000</v>
      </c>
      <c r="V808" s="56" t="s">
        <v>2002</v>
      </c>
      <c r="W808" s="56" t="s">
        <v>2003</v>
      </c>
      <c r="X808" s="56">
        <v>1366200</v>
      </c>
      <c r="Y808" s="56">
        <v>1214400</v>
      </c>
      <c r="Z808" s="56">
        <v>1062600</v>
      </c>
      <c r="AA808" s="56" t="s">
        <v>3768</v>
      </c>
      <c r="AB808" s="56" t="s">
        <v>3769</v>
      </c>
      <c r="AC808" s="56" t="s">
        <v>3770</v>
      </c>
      <c r="AD808" s="56">
        <v>121000</v>
      </c>
      <c r="AE808" s="56">
        <v>121000</v>
      </c>
      <c r="AF808" s="56">
        <v>121000</v>
      </c>
      <c r="AG808" s="56">
        <v>187000</v>
      </c>
      <c r="AH808" s="56">
        <v>121000</v>
      </c>
      <c r="AI808" s="56">
        <v>121000</v>
      </c>
      <c r="AJ808" s="56">
        <v>121000</v>
      </c>
      <c r="AK808" s="56">
        <v>121000</v>
      </c>
      <c r="AL808" s="56">
        <v>121000</v>
      </c>
      <c r="AM808" s="56">
        <v>121000</v>
      </c>
      <c r="AN808" s="56">
        <v>121000</v>
      </c>
      <c r="AO808" s="56">
        <v>121000</v>
      </c>
      <c r="AP808" s="56">
        <v>1518000</v>
      </c>
      <c r="AR808" s="56" t="s">
        <v>3771</v>
      </c>
      <c r="AT808" s="56">
        <v>8471260</v>
      </c>
    </row>
    <row r="809" spans="1:46" x14ac:dyDescent="0.35">
      <c r="A809" s="56" t="s">
        <v>960</v>
      </c>
      <c r="B809" s="56">
        <v>8471260</v>
      </c>
      <c r="C809" s="56" t="s">
        <v>543</v>
      </c>
      <c r="D809" s="56">
        <v>421100</v>
      </c>
      <c r="E809" s="56" t="s">
        <v>339</v>
      </c>
      <c r="F809" s="56" t="str">
        <f t="shared" si="12"/>
        <v>847.8471260.1.421100.000000.847001.200179</v>
      </c>
      <c r="G809" s="56" t="s">
        <v>21</v>
      </c>
      <c r="H809" s="56">
        <v>847001</v>
      </c>
      <c r="I809" s="56" t="s">
        <v>23</v>
      </c>
      <c r="J809" s="56">
        <v>200179</v>
      </c>
      <c r="N809" s="56" t="s">
        <v>2025</v>
      </c>
      <c r="O809" s="56">
        <v>250</v>
      </c>
      <c r="R809" s="56" t="s">
        <v>3772</v>
      </c>
      <c r="S809" s="56">
        <v>5</v>
      </c>
      <c r="T809" s="56">
        <v>108000</v>
      </c>
      <c r="U809" s="57">
        <v>540000</v>
      </c>
      <c r="V809" s="56" t="s">
        <v>2002</v>
      </c>
      <c r="W809" s="56" t="s">
        <v>2003</v>
      </c>
      <c r="X809" s="56">
        <v>486000</v>
      </c>
      <c r="Y809" s="56">
        <v>432000</v>
      </c>
      <c r="Z809" s="56">
        <v>378000</v>
      </c>
      <c r="AA809" s="56" t="s">
        <v>3773</v>
      </c>
      <c r="AB809" s="56" t="s">
        <v>3774</v>
      </c>
      <c r="AC809" s="56" t="s">
        <v>3774</v>
      </c>
      <c r="AD809" s="56">
        <v>45000</v>
      </c>
      <c r="AE809" s="56">
        <v>45000</v>
      </c>
      <c r="AF809" s="56">
        <v>45000</v>
      </c>
      <c r="AG809" s="56">
        <v>45000</v>
      </c>
      <c r="AH809" s="56">
        <v>45000</v>
      </c>
      <c r="AI809" s="56">
        <v>45000</v>
      </c>
      <c r="AJ809" s="56">
        <v>45000</v>
      </c>
      <c r="AK809" s="56">
        <v>45000</v>
      </c>
      <c r="AL809" s="56">
        <v>45000</v>
      </c>
      <c r="AM809" s="56">
        <v>45000</v>
      </c>
      <c r="AN809" s="56">
        <v>45000</v>
      </c>
      <c r="AO809" s="56">
        <v>45000</v>
      </c>
      <c r="AP809" s="56">
        <v>540000</v>
      </c>
      <c r="AR809" s="56" t="s">
        <v>3775</v>
      </c>
      <c r="AT809" s="56">
        <v>8471260</v>
      </c>
    </row>
    <row r="810" spans="1:46" x14ac:dyDescent="0.35">
      <c r="A810" s="56" t="s">
        <v>960</v>
      </c>
      <c r="B810" s="56">
        <v>8471260</v>
      </c>
      <c r="C810" s="56" t="s">
        <v>543</v>
      </c>
      <c r="D810" s="56">
        <v>421600</v>
      </c>
      <c r="E810" s="56" t="s">
        <v>309</v>
      </c>
      <c r="F810" s="56" t="str">
        <f t="shared" si="12"/>
        <v>847.8471260.1.421600.000000.847001.200179</v>
      </c>
      <c r="G810" s="56" t="s">
        <v>21</v>
      </c>
      <c r="H810" s="56">
        <v>847001</v>
      </c>
      <c r="I810" s="56" t="s">
        <v>23</v>
      </c>
      <c r="J810" s="56">
        <v>200179</v>
      </c>
      <c r="K810" s="56">
        <v>1337823.52</v>
      </c>
      <c r="L810" s="56">
        <v>395724</v>
      </c>
      <c r="U810" s="56">
        <v>0</v>
      </c>
      <c r="X810" s="56">
        <v>0</v>
      </c>
      <c r="Y810" s="56">
        <v>0</v>
      </c>
      <c r="Z810" s="56">
        <v>0</v>
      </c>
      <c r="AP810" s="56">
        <v>0</v>
      </c>
      <c r="AS810" s="56" t="s">
        <v>3766</v>
      </c>
      <c r="AT810" s="56">
        <v>8471260</v>
      </c>
    </row>
    <row r="811" spans="1:46" x14ac:dyDescent="0.35">
      <c r="A811" s="56" t="s">
        <v>960</v>
      </c>
      <c r="B811" s="56">
        <v>8471260</v>
      </c>
      <c r="C811" s="56" t="s">
        <v>543</v>
      </c>
      <c r="D811" s="56">
        <v>425510</v>
      </c>
      <c r="E811" s="56" t="s">
        <v>37</v>
      </c>
      <c r="F811" s="56" t="str">
        <f t="shared" si="12"/>
        <v>847.8471260.1.425510.000000.847001.200179</v>
      </c>
      <c r="G811" s="56" t="s">
        <v>21</v>
      </c>
      <c r="H811" s="56">
        <v>847001</v>
      </c>
      <c r="I811" s="56" t="s">
        <v>23</v>
      </c>
      <c r="J811" s="56">
        <v>200179</v>
      </c>
      <c r="K811" s="56">
        <v>20549.5</v>
      </c>
      <c r="L811" s="56">
        <v>0</v>
      </c>
      <c r="N811" s="56" t="s">
        <v>3776</v>
      </c>
      <c r="O811" s="56">
        <v>10</v>
      </c>
      <c r="P811" s="56" t="s">
        <v>2025</v>
      </c>
      <c r="Q811" s="56">
        <v>1000</v>
      </c>
      <c r="R811" s="56" t="s">
        <v>3777</v>
      </c>
      <c r="S811" s="56">
        <v>10</v>
      </c>
      <c r="T811" s="56">
        <v>11200</v>
      </c>
      <c r="U811" s="57">
        <v>112000</v>
      </c>
      <c r="V811" s="56" t="s">
        <v>2002</v>
      </c>
      <c r="W811" s="56" t="s">
        <v>2003</v>
      </c>
      <c r="X811" s="56">
        <v>100800</v>
      </c>
      <c r="Y811" s="56">
        <v>89600</v>
      </c>
      <c r="Z811" s="56">
        <v>78400</v>
      </c>
      <c r="AA811" s="56" t="s">
        <v>3778</v>
      </c>
      <c r="AB811" s="56" t="s">
        <v>3778</v>
      </c>
      <c r="AC811" s="56" t="s">
        <v>3779</v>
      </c>
      <c r="AE811" s="56">
        <v>21000</v>
      </c>
      <c r="AL811" s="56">
        <v>91000</v>
      </c>
      <c r="AP811" s="56">
        <v>112000</v>
      </c>
      <c r="AR811" s="56" t="s">
        <v>3780</v>
      </c>
      <c r="AT811" s="56">
        <v>8471260</v>
      </c>
    </row>
    <row r="812" spans="1:46" x14ac:dyDescent="0.35">
      <c r="A812" s="56" t="s">
        <v>960</v>
      </c>
      <c r="B812" s="56">
        <v>8471260</v>
      </c>
      <c r="C812" s="56" t="s">
        <v>543</v>
      </c>
      <c r="D812" s="56">
        <v>425510</v>
      </c>
      <c r="E812" s="56" t="s">
        <v>37</v>
      </c>
      <c r="F812" s="56" t="str">
        <f t="shared" si="12"/>
        <v>847.8471260.1.425510.000000.847001.200179</v>
      </c>
      <c r="G812" s="56" t="s">
        <v>21</v>
      </c>
      <c r="H812" s="56">
        <v>847001</v>
      </c>
      <c r="I812" s="56" t="s">
        <v>23</v>
      </c>
      <c r="J812" s="56">
        <v>200179</v>
      </c>
      <c r="N812" s="56" t="s">
        <v>3776</v>
      </c>
      <c r="O812" s="56">
        <v>15</v>
      </c>
      <c r="P812" s="56" t="s">
        <v>2025</v>
      </c>
      <c r="Q812" s="56">
        <v>700</v>
      </c>
      <c r="R812" s="56" t="s">
        <v>3781</v>
      </c>
      <c r="S812" s="56">
        <v>15</v>
      </c>
      <c r="T812" s="56">
        <v>5000</v>
      </c>
      <c r="U812" s="57">
        <v>75000</v>
      </c>
      <c r="V812" s="56" t="s">
        <v>2002</v>
      </c>
      <c r="W812" s="56" t="s">
        <v>2003</v>
      </c>
      <c r="X812" s="56">
        <v>67500</v>
      </c>
      <c r="Y812" s="56">
        <v>60000</v>
      </c>
      <c r="Z812" s="56">
        <v>52500</v>
      </c>
      <c r="AA812" s="56" t="s">
        <v>3778</v>
      </c>
      <c r="AB812" s="56" t="s">
        <v>3778</v>
      </c>
      <c r="AC812" s="56" t="s">
        <v>3782</v>
      </c>
      <c r="AL812" s="56">
        <v>35000</v>
      </c>
      <c r="AN812" s="56">
        <v>40000</v>
      </c>
      <c r="AP812" s="56">
        <v>75000</v>
      </c>
      <c r="AR812" s="56" t="s">
        <v>3783</v>
      </c>
      <c r="AT812" s="56">
        <v>8471260</v>
      </c>
    </row>
    <row r="813" spans="1:46" x14ac:dyDescent="0.35">
      <c r="A813" s="56" t="s">
        <v>960</v>
      </c>
      <c r="B813" s="56">
        <v>8471260</v>
      </c>
      <c r="C813" s="56" t="s">
        <v>543</v>
      </c>
      <c r="D813" s="56">
        <v>425510</v>
      </c>
      <c r="E813" s="56" t="s">
        <v>37</v>
      </c>
      <c r="F813" s="56" t="str">
        <f t="shared" si="12"/>
        <v>847.8471260.1.425510.000000.847001.200179</v>
      </c>
      <c r="G813" s="56" t="s">
        <v>21</v>
      </c>
      <c r="H813" s="56">
        <v>847001</v>
      </c>
      <c r="I813" s="56" t="s">
        <v>23</v>
      </c>
      <c r="J813" s="56">
        <v>200179</v>
      </c>
      <c r="N813" s="56" t="s">
        <v>3776</v>
      </c>
      <c r="O813" s="56">
        <v>5</v>
      </c>
      <c r="P813" s="56" t="s">
        <v>2025</v>
      </c>
      <c r="Q813" s="56">
        <v>500</v>
      </c>
      <c r="R813" s="56" t="s">
        <v>3784</v>
      </c>
      <c r="S813" s="56">
        <v>6</v>
      </c>
      <c r="T813" s="56">
        <v>3000</v>
      </c>
      <c r="U813" s="57">
        <v>18000</v>
      </c>
      <c r="V813" s="56" t="s">
        <v>2002</v>
      </c>
      <c r="W813" s="56" t="s">
        <v>2003</v>
      </c>
      <c r="X813" s="56">
        <v>16200</v>
      </c>
      <c r="Y813" s="56">
        <v>14400</v>
      </c>
      <c r="Z813" s="56">
        <v>12600</v>
      </c>
      <c r="AA813" s="56" t="s">
        <v>3785</v>
      </c>
      <c r="AB813" s="56" t="s">
        <v>3778</v>
      </c>
      <c r="AC813" s="56" t="s">
        <v>3786</v>
      </c>
      <c r="AE813" s="56">
        <v>18000</v>
      </c>
      <c r="AP813" s="56">
        <v>18000</v>
      </c>
      <c r="AR813" s="56" t="s">
        <v>3783</v>
      </c>
      <c r="AT813" s="56">
        <v>8471260</v>
      </c>
    </row>
    <row r="814" spans="1:46" x14ac:dyDescent="0.35">
      <c r="A814" s="56" t="s">
        <v>960</v>
      </c>
      <c r="B814" s="56">
        <v>8471260</v>
      </c>
      <c r="C814" s="56" t="s">
        <v>543</v>
      </c>
      <c r="D814" s="56">
        <v>425720</v>
      </c>
      <c r="E814" s="56" t="s">
        <v>126</v>
      </c>
      <c r="F814" s="56" t="str">
        <f t="shared" si="12"/>
        <v>847.8471260.1.425720.000000.847001.200179</v>
      </c>
      <c r="G814" s="56" t="s">
        <v>21</v>
      </c>
      <c r="H814" s="56">
        <v>847001</v>
      </c>
      <c r="I814" s="56" t="s">
        <v>23</v>
      </c>
      <c r="J814" s="56">
        <v>200179</v>
      </c>
      <c r="K814" s="56">
        <v>10500</v>
      </c>
      <c r="L814" s="56">
        <v>0</v>
      </c>
      <c r="U814" s="57">
        <v>0</v>
      </c>
      <c r="X814" s="56">
        <v>0</v>
      </c>
      <c r="Y814" s="56">
        <v>0</v>
      </c>
      <c r="Z814" s="56">
        <v>0</v>
      </c>
      <c r="AP814" s="56">
        <v>0</v>
      </c>
      <c r="AT814" s="56">
        <v>8471260</v>
      </c>
    </row>
    <row r="815" spans="1:46" x14ac:dyDescent="0.35">
      <c r="A815" s="56" t="s">
        <v>960</v>
      </c>
      <c r="B815" s="56">
        <v>8471260</v>
      </c>
      <c r="C815" s="56" t="s">
        <v>543</v>
      </c>
      <c r="D815" s="56">
        <v>425746</v>
      </c>
      <c r="E815" s="56" t="s">
        <v>548</v>
      </c>
      <c r="F815" s="56" t="str">
        <f t="shared" si="12"/>
        <v>847.8471260.1.425746.000000.847001.200179</v>
      </c>
      <c r="G815" s="56" t="s">
        <v>21</v>
      </c>
      <c r="H815" s="56">
        <v>847001</v>
      </c>
      <c r="I815" s="56" t="s">
        <v>23</v>
      </c>
      <c r="J815" s="56">
        <v>200179</v>
      </c>
      <c r="K815" s="56">
        <v>3208631.86</v>
      </c>
      <c r="L815" s="56">
        <v>6941150</v>
      </c>
      <c r="N815" s="56" t="s">
        <v>3787</v>
      </c>
      <c r="O815" s="56">
        <v>1120</v>
      </c>
      <c r="P815" s="56" t="s">
        <v>3788</v>
      </c>
      <c r="Q815" s="56">
        <v>1120</v>
      </c>
      <c r="R815" s="56" t="s">
        <v>3789</v>
      </c>
      <c r="S815" s="56">
        <v>1120</v>
      </c>
      <c r="T815" s="56">
        <v>2760.625</v>
      </c>
      <c r="U815" s="57">
        <v>3091900</v>
      </c>
      <c r="V815" s="56" t="s">
        <v>2002</v>
      </c>
      <c r="W815" s="56" t="s">
        <v>2003</v>
      </c>
      <c r="X815" s="56">
        <v>2782710</v>
      </c>
      <c r="Y815" s="56">
        <v>2473520</v>
      </c>
      <c r="Z815" s="56">
        <v>2164330</v>
      </c>
      <c r="AA815" s="56" t="s">
        <v>3790</v>
      </c>
      <c r="AB815" s="56" t="s">
        <v>3790</v>
      </c>
      <c r="AC815" s="56" t="s">
        <v>3790</v>
      </c>
      <c r="AD815" s="56">
        <v>309190</v>
      </c>
      <c r="AE815" s="56">
        <v>309190</v>
      </c>
      <c r="AF815" s="56">
        <v>309190</v>
      </c>
      <c r="AG815" s="56">
        <v>309190</v>
      </c>
      <c r="AH815" s="56">
        <v>309190</v>
      </c>
      <c r="AK815" s="56">
        <v>309190</v>
      </c>
      <c r="AL815" s="56">
        <v>309190</v>
      </c>
      <c r="AM815" s="56">
        <v>309190</v>
      </c>
      <c r="AN815" s="56">
        <v>309190</v>
      </c>
      <c r="AO815" s="56">
        <v>309190</v>
      </c>
      <c r="AP815" s="56">
        <v>3091900</v>
      </c>
      <c r="AR815" s="56" t="s">
        <v>3791</v>
      </c>
      <c r="AT815" s="56">
        <v>8471260</v>
      </c>
    </row>
    <row r="816" spans="1:46" x14ac:dyDescent="0.35">
      <c r="A816" s="56" t="s">
        <v>960</v>
      </c>
      <c r="B816" s="56">
        <v>8471260</v>
      </c>
      <c r="C816" s="56" t="s">
        <v>543</v>
      </c>
      <c r="D816" s="56">
        <v>425746</v>
      </c>
      <c r="E816" s="56" t="s">
        <v>548</v>
      </c>
      <c r="F816" s="56" t="str">
        <f t="shared" si="12"/>
        <v>847.8471260.1.425746.000000.847001.200179</v>
      </c>
      <c r="G816" s="56" t="s">
        <v>21</v>
      </c>
      <c r="H816" s="56">
        <v>847001</v>
      </c>
      <c r="I816" s="56" t="s">
        <v>23</v>
      </c>
      <c r="J816" s="56">
        <v>200179</v>
      </c>
      <c r="N816" s="56" t="s">
        <v>3787</v>
      </c>
      <c r="O816" s="56">
        <v>400</v>
      </c>
      <c r="P816" s="56" t="s">
        <v>3788</v>
      </c>
      <c r="Q816" s="56">
        <v>400</v>
      </c>
      <c r="R816" s="56" t="s">
        <v>3792</v>
      </c>
      <c r="S816" s="56">
        <v>400</v>
      </c>
      <c r="T816" s="56">
        <v>2500</v>
      </c>
      <c r="U816" s="57">
        <v>1000000</v>
      </c>
      <c r="V816" s="56" t="s">
        <v>2002</v>
      </c>
      <c r="W816" s="56" t="s">
        <v>2003</v>
      </c>
      <c r="X816" s="56">
        <v>900000</v>
      </c>
      <c r="Y816" s="56">
        <v>800000</v>
      </c>
      <c r="Z816" s="56">
        <v>700000</v>
      </c>
      <c r="AA816" s="56" t="s">
        <v>3790</v>
      </c>
      <c r="AB816" s="56" t="s">
        <v>3790</v>
      </c>
      <c r="AC816" s="56" t="s">
        <v>3790</v>
      </c>
      <c r="AD816" s="56">
        <v>100000</v>
      </c>
      <c r="AE816" s="56">
        <v>100000</v>
      </c>
      <c r="AF816" s="56">
        <v>100000</v>
      </c>
      <c r="AG816" s="56">
        <v>100000</v>
      </c>
      <c r="AH816" s="56">
        <v>100000</v>
      </c>
      <c r="AK816" s="56">
        <v>100000</v>
      </c>
      <c r="AL816" s="56">
        <v>100000</v>
      </c>
      <c r="AM816" s="56">
        <v>100000</v>
      </c>
      <c r="AN816" s="56">
        <v>100000</v>
      </c>
      <c r="AO816" s="56">
        <v>100000</v>
      </c>
      <c r="AP816" s="56">
        <v>1000000</v>
      </c>
      <c r="AR816" s="56" t="s">
        <v>3791</v>
      </c>
      <c r="AT816" s="56">
        <v>8471260</v>
      </c>
    </row>
    <row r="817" spans="1:46" x14ac:dyDescent="0.35">
      <c r="A817" s="56" t="s">
        <v>960</v>
      </c>
      <c r="B817" s="56">
        <v>8471260</v>
      </c>
      <c r="C817" s="56" t="s">
        <v>543</v>
      </c>
      <c r="D817" s="56">
        <v>425746</v>
      </c>
      <c r="E817" s="56" t="s">
        <v>548</v>
      </c>
      <c r="F817" s="56" t="str">
        <f t="shared" si="12"/>
        <v>847.8471260.1.425746.000000.847001.200179</v>
      </c>
      <c r="G817" s="56" t="s">
        <v>21</v>
      </c>
      <c r="H817" s="56">
        <v>847001</v>
      </c>
      <c r="I817" s="56" t="s">
        <v>23</v>
      </c>
      <c r="J817" s="56">
        <v>200179</v>
      </c>
      <c r="N817" s="56" t="s">
        <v>3787</v>
      </c>
      <c r="O817" s="56">
        <v>6000</v>
      </c>
      <c r="P817" s="56" t="s">
        <v>3788</v>
      </c>
      <c r="Q817" s="56">
        <v>6000</v>
      </c>
      <c r="R817" s="56" t="s">
        <v>3793</v>
      </c>
      <c r="S817" s="56">
        <v>6000</v>
      </c>
      <c r="T817" s="56">
        <v>808</v>
      </c>
      <c r="U817" s="57">
        <v>4848000</v>
      </c>
      <c r="V817" s="56" t="s">
        <v>2002</v>
      </c>
      <c r="W817" s="56" t="s">
        <v>2003</v>
      </c>
      <c r="X817" s="56">
        <v>4363200</v>
      </c>
      <c r="Y817" s="56">
        <v>3878400</v>
      </c>
      <c r="Z817" s="56">
        <v>3393600</v>
      </c>
      <c r="AA817" s="56" t="s">
        <v>3790</v>
      </c>
      <c r="AB817" s="56" t="s">
        <v>3790</v>
      </c>
      <c r="AC817" s="56" t="s">
        <v>3790</v>
      </c>
      <c r="AD817" s="56">
        <v>484800</v>
      </c>
      <c r="AE817" s="56">
        <v>484800</v>
      </c>
      <c r="AF817" s="56">
        <v>484800</v>
      </c>
      <c r="AG817" s="56">
        <v>484800</v>
      </c>
      <c r="AH817" s="56">
        <v>484800</v>
      </c>
      <c r="AK817" s="56">
        <v>484800</v>
      </c>
      <c r="AL817" s="56">
        <v>484800</v>
      </c>
      <c r="AM817" s="56">
        <v>484800</v>
      </c>
      <c r="AN817" s="56">
        <v>484800</v>
      </c>
      <c r="AO817" s="56">
        <v>484800</v>
      </c>
      <c r="AP817" s="56">
        <v>4848000</v>
      </c>
      <c r="AR817" s="56" t="s">
        <v>3791</v>
      </c>
      <c r="AT817" s="56">
        <v>8471260</v>
      </c>
    </row>
    <row r="818" spans="1:46" x14ac:dyDescent="0.35">
      <c r="A818" s="56" t="s">
        <v>960</v>
      </c>
      <c r="B818" s="56">
        <v>8471260</v>
      </c>
      <c r="C818" s="56" t="s">
        <v>543</v>
      </c>
      <c r="D818" s="56">
        <v>425746</v>
      </c>
      <c r="E818" s="56" t="s">
        <v>548</v>
      </c>
      <c r="F818" s="56" t="str">
        <f t="shared" si="12"/>
        <v>847.8471260.1.425746.000000.847001.200179</v>
      </c>
      <c r="G818" s="56" t="s">
        <v>21</v>
      </c>
      <c r="H818" s="56">
        <v>847001</v>
      </c>
      <c r="I818" s="56" t="s">
        <v>23</v>
      </c>
      <c r="J818" s="56">
        <v>200179</v>
      </c>
      <c r="N818" s="56" t="s">
        <v>3787</v>
      </c>
      <c r="O818" s="56">
        <v>1200</v>
      </c>
      <c r="P818" s="56" t="s">
        <v>3788</v>
      </c>
      <c r="Q818" s="56">
        <v>1200</v>
      </c>
      <c r="R818" s="56" t="s">
        <v>3794</v>
      </c>
      <c r="S818" s="56">
        <v>1200</v>
      </c>
      <c r="T818" s="56">
        <v>808</v>
      </c>
      <c r="U818" s="57">
        <v>969600</v>
      </c>
      <c r="V818" s="56" t="s">
        <v>2002</v>
      </c>
      <c r="W818" s="56" t="s">
        <v>2003</v>
      </c>
      <c r="X818" s="56">
        <v>872640</v>
      </c>
      <c r="Y818" s="56">
        <v>775680</v>
      </c>
      <c r="Z818" s="56">
        <v>678720</v>
      </c>
      <c r="AA818" s="56" t="s">
        <v>3790</v>
      </c>
      <c r="AB818" s="56" t="s">
        <v>3790</v>
      </c>
      <c r="AC818" s="56" t="s">
        <v>3790</v>
      </c>
      <c r="AD818" s="56">
        <v>96960</v>
      </c>
      <c r="AE818" s="56">
        <v>96960</v>
      </c>
      <c r="AF818" s="56">
        <v>96960</v>
      </c>
      <c r="AG818" s="56">
        <v>96960</v>
      </c>
      <c r="AH818" s="56">
        <v>96960</v>
      </c>
      <c r="AK818" s="56">
        <v>96960</v>
      </c>
      <c r="AL818" s="56">
        <v>96960</v>
      </c>
      <c r="AM818" s="56">
        <v>96960</v>
      </c>
      <c r="AN818" s="56">
        <v>96960</v>
      </c>
      <c r="AO818" s="56">
        <v>96960</v>
      </c>
      <c r="AP818" s="56">
        <v>969600</v>
      </c>
      <c r="AR818" s="56" t="s">
        <v>3791</v>
      </c>
      <c r="AT818" s="56">
        <v>8471260</v>
      </c>
    </row>
    <row r="819" spans="1:46" x14ac:dyDescent="0.35">
      <c r="A819" s="56" t="s">
        <v>960</v>
      </c>
      <c r="B819" s="56">
        <v>8471260</v>
      </c>
      <c r="C819" s="56" t="s">
        <v>543</v>
      </c>
      <c r="D819" s="56">
        <v>425746</v>
      </c>
      <c r="E819" s="56" t="s">
        <v>548</v>
      </c>
      <c r="F819" s="56" t="str">
        <f t="shared" si="12"/>
        <v>847.8471260.1.425746.000000.847001.200179</v>
      </c>
      <c r="G819" s="56" t="s">
        <v>21</v>
      </c>
      <c r="H819" s="56">
        <v>847001</v>
      </c>
      <c r="I819" s="56" t="s">
        <v>23</v>
      </c>
      <c r="J819" s="56">
        <v>200179</v>
      </c>
      <c r="N819" s="56" t="s">
        <v>3787</v>
      </c>
      <c r="O819" s="56">
        <v>75</v>
      </c>
      <c r="P819" s="56" t="s">
        <v>3788</v>
      </c>
      <c r="Q819" s="56">
        <v>75</v>
      </c>
      <c r="R819" s="56" t="s">
        <v>3795</v>
      </c>
      <c r="S819" s="56">
        <v>75</v>
      </c>
      <c r="T819" s="56">
        <v>1250</v>
      </c>
      <c r="U819" s="57">
        <v>93750</v>
      </c>
      <c r="V819" s="56" t="s">
        <v>2002</v>
      </c>
      <c r="W819" s="56" t="s">
        <v>2003</v>
      </c>
      <c r="X819" s="56">
        <v>84375</v>
      </c>
      <c r="Y819" s="56">
        <v>75000</v>
      </c>
      <c r="Z819" s="56">
        <v>65625</v>
      </c>
      <c r="AA819" s="56" t="s">
        <v>3790</v>
      </c>
      <c r="AB819" s="56" t="s">
        <v>3790</v>
      </c>
      <c r="AC819" s="56" t="s">
        <v>3790</v>
      </c>
      <c r="AD819" s="56">
        <v>9375</v>
      </c>
      <c r="AE819" s="56">
        <v>9375</v>
      </c>
      <c r="AF819" s="56">
        <v>9375</v>
      </c>
      <c r="AG819" s="56">
        <v>9375</v>
      </c>
      <c r="AH819" s="56">
        <v>9375</v>
      </c>
      <c r="AK819" s="56">
        <v>9375</v>
      </c>
      <c r="AL819" s="56">
        <v>9375</v>
      </c>
      <c r="AM819" s="56">
        <v>9375</v>
      </c>
      <c r="AN819" s="56">
        <v>9375</v>
      </c>
      <c r="AO819" s="56">
        <v>9375</v>
      </c>
      <c r="AP819" s="56">
        <v>93750</v>
      </c>
      <c r="AR819" s="56" t="s">
        <v>3791</v>
      </c>
      <c r="AT819" s="56">
        <v>8471260</v>
      </c>
    </row>
    <row r="820" spans="1:46" x14ac:dyDescent="0.35">
      <c r="A820" s="56" t="s">
        <v>960</v>
      </c>
      <c r="B820" s="56">
        <v>8471260</v>
      </c>
      <c r="C820" s="56" t="s">
        <v>543</v>
      </c>
      <c r="D820" s="56">
        <v>425747</v>
      </c>
      <c r="E820" s="56" t="s">
        <v>551</v>
      </c>
      <c r="F820" s="56" t="str">
        <f t="shared" si="12"/>
        <v>847.8471260.1.425747.000000.847001.200179</v>
      </c>
      <c r="G820" s="56" t="s">
        <v>21</v>
      </c>
      <c r="H820" s="56">
        <v>847001</v>
      </c>
      <c r="I820" s="56" t="s">
        <v>23</v>
      </c>
      <c r="J820" s="56">
        <v>200179</v>
      </c>
      <c r="K820" s="56">
        <v>667536.03</v>
      </c>
      <c r="L820" s="56">
        <v>213000</v>
      </c>
      <c r="M820" s="56">
        <v>213000</v>
      </c>
      <c r="N820" s="56" t="s">
        <v>3796</v>
      </c>
      <c r="O820" s="56">
        <v>250</v>
      </c>
      <c r="R820" s="56" t="s">
        <v>3797</v>
      </c>
      <c r="S820" s="56">
        <v>250</v>
      </c>
      <c r="T820" s="56">
        <v>900</v>
      </c>
      <c r="U820" s="57">
        <v>225000</v>
      </c>
      <c r="V820" s="56" t="s">
        <v>2002</v>
      </c>
      <c r="W820" s="56" t="s">
        <v>2003</v>
      </c>
      <c r="X820" s="56">
        <v>202500</v>
      </c>
      <c r="Y820" s="56">
        <v>180000</v>
      </c>
      <c r="Z820" s="56">
        <v>157500</v>
      </c>
      <c r="AA820" s="56" t="s">
        <v>3798</v>
      </c>
      <c r="AB820" s="56" t="s">
        <v>3799</v>
      </c>
      <c r="AC820" s="56" t="s">
        <v>3800</v>
      </c>
      <c r="AD820" s="56">
        <v>62000</v>
      </c>
      <c r="AF820" s="56">
        <v>50000</v>
      </c>
      <c r="AK820" s="56">
        <v>63000</v>
      </c>
      <c r="AM820" s="56">
        <v>50000</v>
      </c>
      <c r="AP820" s="56">
        <v>225000</v>
      </c>
      <c r="AR820" s="56" t="s">
        <v>3801</v>
      </c>
      <c r="AT820" s="56">
        <v>8471260</v>
      </c>
    </row>
    <row r="821" spans="1:46" x14ac:dyDescent="0.35">
      <c r="A821" s="56" t="s">
        <v>960</v>
      </c>
      <c r="B821" s="56">
        <v>8471260</v>
      </c>
      <c r="C821" s="56" t="s">
        <v>543</v>
      </c>
      <c r="D821" s="56">
        <v>425750</v>
      </c>
      <c r="E821" s="56" t="s">
        <v>554</v>
      </c>
      <c r="F821" s="56" t="str">
        <f t="shared" si="12"/>
        <v>847.8471260.1.425750.000000.847001.200179</v>
      </c>
      <c r="G821" s="56" t="s">
        <v>21</v>
      </c>
      <c r="H821" s="56">
        <v>847001</v>
      </c>
      <c r="I821" s="56" t="s">
        <v>23</v>
      </c>
      <c r="J821" s="56">
        <v>200179</v>
      </c>
      <c r="K821" s="56">
        <v>0</v>
      </c>
      <c r="L821" s="56">
        <v>25000</v>
      </c>
      <c r="M821" s="56">
        <v>25000</v>
      </c>
      <c r="U821" s="57">
        <v>0</v>
      </c>
      <c r="X821" s="56">
        <v>0</v>
      </c>
      <c r="Y821" s="56">
        <v>0</v>
      </c>
      <c r="Z821" s="56">
        <v>0</v>
      </c>
      <c r="AP821" s="56">
        <v>0</v>
      </c>
      <c r="AT821" s="56">
        <v>8471260</v>
      </c>
    </row>
    <row r="822" spans="1:46" x14ac:dyDescent="0.35">
      <c r="A822" s="56" t="s">
        <v>960</v>
      </c>
      <c r="B822" s="56">
        <v>8471260</v>
      </c>
      <c r="C822" s="56" t="s">
        <v>543</v>
      </c>
      <c r="D822" s="56">
        <v>425760</v>
      </c>
      <c r="E822" s="56" t="s">
        <v>169</v>
      </c>
      <c r="F822" s="56" t="str">
        <f t="shared" si="12"/>
        <v>847.8471260.1.425760.000000.847001.200179</v>
      </c>
      <c r="G822" s="56" t="s">
        <v>21</v>
      </c>
      <c r="H822" s="56">
        <v>847001</v>
      </c>
      <c r="I822" s="56" t="s">
        <v>23</v>
      </c>
      <c r="J822" s="56">
        <v>200179</v>
      </c>
      <c r="K822" s="56">
        <v>16013</v>
      </c>
      <c r="L822" s="56">
        <v>100000</v>
      </c>
      <c r="M822" s="56">
        <v>100000</v>
      </c>
      <c r="N822" s="56" t="s">
        <v>3802</v>
      </c>
      <c r="O822" s="56">
        <v>25</v>
      </c>
      <c r="P822" s="56" t="s">
        <v>3776</v>
      </c>
      <c r="Q822" s="56">
        <v>4</v>
      </c>
      <c r="R822" s="56" t="s">
        <v>3803</v>
      </c>
      <c r="S822" s="56">
        <v>25</v>
      </c>
      <c r="T822" s="56">
        <v>1200</v>
      </c>
      <c r="U822" s="57">
        <v>30000</v>
      </c>
      <c r="V822" s="56" t="s">
        <v>2002</v>
      </c>
      <c r="W822" s="56" t="s">
        <v>2003</v>
      </c>
      <c r="X822" s="56">
        <v>27000</v>
      </c>
      <c r="Y822" s="56">
        <v>24000</v>
      </c>
      <c r="Z822" s="56">
        <v>21000</v>
      </c>
      <c r="AA822" s="56" t="s">
        <v>3804</v>
      </c>
      <c r="AB822" s="56" t="s">
        <v>3805</v>
      </c>
      <c r="AC822" s="56" t="s">
        <v>3806</v>
      </c>
      <c r="AL822" s="56">
        <v>30000</v>
      </c>
      <c r="AP822" s="56">
        <v>30000</v>
      </c>
      <c r="AR822" s="56" t="s">
        <v>3807</v>
      </c>
      <c r="AT822" s="56">
        <v>8471260</v>
      </c>
    </row>
    <row r="823" spans="1:46" x14ac:dyDescent="0.35">
      <c r="A823" s="56" t="s">
        <v>960</v>
      </c>
      <c r="B823" s="56">
        <v>8471260</v>
      </c>
      <c r="C823" s="56" t="s">
        <v>543</v>
      </c>
      <c r="D823" s="56">
        <v>425760</v>
      </c>
      <c r="E823" s="56" t="s">
        <v>169</v>
      </c>
      <c r="F823" s="56" t="str">
        <f t="shared" si="12"/>
        <v>847.8471260.1.425760.000000.847001.200179</v>
      </c>
      <c r="G823" s="56" t="s">
        <v>21</v>
      </c>
      <c r="H823" s="56">
        <v>847001</v>
      </c>
      <c r="I823" s="56" t="s">
        <v>23</v>
      </c>
      <c r="J823" s="56">
        <v>200179</v>
      </c>
      <c r="N823" s="56" t="s">
        <v>3802</v>
      </c>
      <c r="O823" s="56">
        <v>28</v>
      </c>
      <c r="P823" s="56" t="s">
        <v>3776</v>
      </c>
      <c r="Q823" s="56">
        <v>7</v>
      </c>
      <c r="R823" s="56" t="s">
        <v>3808</v>
      </c>
      <c r="S823" s="56">
        <v>28</v>
      </c>
      <c r="T823" s="56">
        <v>2500</v>
      </c>
      <c r="U823" s="57">
        <v>70000</v>
      </c>
      <c r="V823" s="56" t="s">
        <v>2002</v>
      </c>
      <c r="W823" s="56" t="s">
        <v>2003</v>
      </c>
      <c r="X823" s="56">
        <v>63000</v>
      </c>
      <c r="Y823" s="56">
        <v>56000</v>
      </c>
      <c r="Z823" s="56">
        <v>49000</v>
      </c>
      <c r="AA823" s="56" t="s">
        <v>3804</v>
      </c>
      <c r="AB823" s="56" t="s">
        <v>3805</v>
      </c>
      <c r="AC823" s="56" t="s">
        <v>3809</v>
      </c>
      <c r="AG823" s="56">
        <v>70000</v>
      </c>
      <c r="AP823" s="56">
        <v>70000</v>
      </c>
      <c r="AR823" s="56" t="s">
        <v>3807</v>
      </c>
      <c r="AT823" s="56">
        <v>8471260</v>
      </c>
    </row>
    <row r="824" spans="1:46" x14ac:dyDescent="0.35">
      <c r="A824" s="56" t="s">
        <v>960</v>
      </c>
      <c r="B824" s="56">
        <v>8471260</v>
      </c>
      <c r="C824" s="56" t="s">
        <v>543</v>
      </c>
      <c r="D824" s="56">
        <v>425760</v>
      </c>
      <c r="E824" s="56" t="s">
        <v>169</v>
      </c>
      <c r="F824" s="56" t="str">
        <f t="shared" si="12"/>
        <v>847.8471260.1.425760.000000.847001.200179</v>
      </c>
      <c r="G824" s="56" t="s">
        <v>21</v>
      </c>
      <c r="H824" s="56">
        <v>847001</v>
      </c>
      <c r="I824" s="56" t="s">
        <v>23</v>
      </c>
      <c r="J824" s="56">
        <v>200179</v>
      </c>
      <c r="N824" s="56" t="s">
        <v>3802</v>
      </c>
      <c r="O824" s="56">
        <v>10</v>
      </c>
      <c r="P824" s="56" t="s">
        <v>3776</v>
      </c>
      <c r="Q824" s="56">
        <v>4</v>
      </c>
      <c r="R824" s="56" t="s">
        <v>3810</v>
      </c>
      <c r="S824" s="56">
        <v>10</v>
      </c>
      <c r="T824" s="56">
        <v>6400</v>
      </c>
      <c r="U824" s="57">
        <v>64000</v>
      </c>
      <c r="V824" s="56" t="s">
        <v>2002</v>
      </c>
      <c r="W824" s="56" t="s">
        <v>2003</v>
      </c>
      <c r="X824" s="56">
        <v>57600</v>
      </c>
      <c r="Y824" s="56">
        <v>51200</v>
      </c>
      <c r="Z824" s="56">
        <v>44800</v>
      </c>
      <c r="AA824" s="56" t="s">
        <v>3804</v>
      </c>
      <c r="AB824" s="56" t="s">
        <v>3805</v>
      </c>
      <c r="AC824" s="56" t="s">
        <v>3809</v>
      </c>
      <c r="AH824" s="56">
        <v>64000</v>
      </c>
      <c r="AP824" s="56">
        <v>64000</v>
      </c>
      <c r="AR824" s="56" t="s">
        <v>3807</v>
      </c>
      <c r="AT824" s="56">
        <v>8471260</v>
      </c>
    </row>
    <row r="825" spans="1:46" x14ac:dyDescent="0.35">
      <c r="A825" s="56" t="s">
        <v>960</v>
      </c>
      <c r="B825" s="56">
        <v>8471260</v>
      </c>
      <c r="C825" s="56" t="s">
        <v>543</v>
      </c>
      <c r="D825" s="56">
        <v>425760</v>
      </c>
      <c r="E825" s="56" t="s">
        <v>169</v>
      </c>
      <c r="F825" s="56" t="str">
        <f t="shared" si="12"/>
        <v>847.8471260.1.425760.000000.847001.200179</v>
      </c>
      <c r="G825" s="56" t="s">
        <v>21</v>
      </c>
      <c r="H825" s="56">
        <v>847001</v>
      </c>
      <c r="I825" s="56" t="s">
        <v>23</v>
      </c>
      <c r="J825" s="56">
        <v>200179</v>
      </c>
      <c r="N825" s="56" t="s">
        <v>3802</v>
      </c>
      <c r="O825" s="56">
        <v>25</v>
      </c>
      <c r="P825" s="56" t="s">
        <v>3776</v>
      </c>
      <c r="Q825" s="56">
        <v>4</v>
      </c>
      <c r="R825" s="56" t="s">
        <v>3811</v>
      </c>
      <c r="S825" s="56">
        <v>25</v>
      </c>
      <c r="T825" s="56">
        <v>600</v>
      </c>
      <c r="U825" s="57">
        <v>15000</v>
      </c>
      <c r="V825" s="56" t="s">
        <v>2002</v>
      </c>
      <c r="W825" s="56" t="s">
        <v>2003</v>
      </c>
      <c r="X825" s="56">
        <v>13500</v>
      </c>
      <c r="Y825" s="56">
        <v>12000</v>
      </c>
      <c r="Z825" s="56">
        <v>10500</v>
      </c>
      <c r="AA825" s="56" t="s">
        <v>3804</v>
      </c>
      <c r="AB825" s="56" t="s">
        <v>3805</v>
      </c>
      <c r="AC825" s="56" t="s">
        <v>3809</v>
      </c>
      <c r="AE825" s="56">
        <v>15000</v>
      </c>
      <c r="AP825" s="56">
        <v>15000</v>
      </c>
      <c r="AR825" s="56" t="s">
        <v>3812</v>
      </c>
      <c r="AT825" s="56">
        <v>8471260</v>
      </c>
    </row>
    <row r="826" spans="1:46" x14ac:dyDescent="0.35">
      <c r="A826" s="56" t="s">
        <v>960</v>
      </c>
      <c r="B826" s="56">
        <v>8471260</v>
      </c>
      <c r="C826" s="56" t="s">
        <v>543</v>
      </c>
      <c r="D826" s="56">
        <v>425760</v>
      </c>
      <c r="E826" s="56" t="s">
        <v>169</v>
      </c>
      <c r="F826" s="56" t="str">
        <f t="shared" si="12"/>
        <v>847.8471260.1.425760.000000.847001.200179</v>
      </c>
      <c r="G826" s="56" t="s">
        <v>21</v>
      </c>
      <c r="H826" s="56">
        <v>847001</v>
      </c>
      <c r="I826" s="56" t="s">
        <v>23</v>
      </c>
      <c r="J826" s="56">
        <v>200179</v>
      </c>
      <c r="N826" s="56" t="s">
        <v>3788</v>
      </c>
      <c r="O826" s="56">
        <v>25</v>
      </c>
      <c r="P826" s="56" t="s">
        <v>2025</v>
      </c>
      <c r="R826" s="56" t="s">
        <v>3813</v>
      </c>
      <c r="S826" s="56">
        <v>35</v>
      </c>
      <c r="T826" s="56">
        <v>2500</v>
      </c>
      <c r="U826" s="57">
        <v>87500</v>
      </c>
      <c r="V826" s="56" t="s">
        <v>2002</v>
      </c>
      <c r="W826" s="56" t="s">
        <v>2003</v>
      </c>
      <c r="X826" s="56">
        <v>78750</v>
      </c>
      <c r="Y826" s="56">
        <v>70000</v>
      </c>
      <c r="Z826" s="56">
        <v>61249.999999999993</v>
      </c>
      <c r="AA826" s="56" t="s">
        <v>3814</v>
      </c>
      <c r="AB826" s="56" t="s">
        <v>3815</v>
      </c>
      <c r="AC826" s="56" t="s">
        <v>3816</v>
      </c>
      <c r="AD826" s="56">
        <v>8750</v>
      </c>
      <c r="AE826" s="56">
        <v>8750</v>
      </c>
      <c r="AF826" s="56">
        <v>8750</v>
      </c>
      <c r="AG826" s="56">
        <v>8750</v>
      </c>
      <c r="AH826" s="56">
        <v>8750</v>
      </c>
      <c r="AI826" s="56">
        <v>8750</v>
      </c>
      <c r="AL826" s="56">
        <v>8750</v>
      </c>
      <c r="AM826" s="56">
        <v>8750</v>
      </c>
      <c r="AN826" s="56">
        <v>8750</v>
      </c>
      <c r="AO826" s="56">
        <v>8750</v>
      </c>
      <c r="AP826" s="56">
        <v>87500</v>
      </c>
      <c r="AR826" s="56" t="s">
        <v>3817</v>
      </c>
      <c r="AT826" s="56">
        <v>8471260</v>
      </c>
    </row>
    <row r="827" spans="1:46" x14ac:dyDescent="0.35">
      <c r="A827" s="56" t="s">
        <v>960</v>
      </c>
      <c r="B827" s="56">
        <v>8471260</v>
      </c>
      <c r="C827" s="56" t="s">
        <v>543</v>
      </c>
      <c r="D827" s="56">
        <v>425760</v>
      </c>
      <c r="E827" s="56" t="s">
        <v>169</v>
      </c>
      <c r="F827" s="56" t="str">
        <f t="shared" si="12"/>
        <v>847.8471260.1.425760.000000.847001.200179</v>
      </c>
      <c r="G827" s="56" t="s">
        <v>21</v>
      </c>
      <c r="H827" s="56">
        <v>847001</v>
      </c>
      <c r="I827" s="56" t="s">
        <v>23</v>
      </c>
      <c r="J827" s="56">
        <v>200179</v>
      </c>
      <c r="N827" s="56" t="s">
        <v>2025</v>
      </c>
      <c r="O827" s="56">
        <v>25</v>
      </c>
      <c r="R827" s="56" t="s">
        <v>3818</v>
      </c>
      <c r="S827" s="56">
        <v>25</v>
      </c>
      <c r="T827" s="56">
        <v>25000</v>
      </c>
      <c r="U827" s="57">
        <v>625000</v>
      </c>
      <c r="V827" s="56" t="s">
        <v>2002</v>
      </c>
      <c r="W827" s="56" t="s">
        <v>2003</v>
      </c>
      <c r="X827" s="56">
        <v>562500</v>
      </c>
      <c r="Y827" s="56">
        <v>500000</v>
      </c>
      <c r="Z827" s="56">
        <v>437500</v>
      </c>
      <c r="AA827" s="56" t="s">
        <v>3814</v>
      </c>
      <c r="AB827" s="56" t="s">
        <v>3815</v>
      </c>
      <c r="AC827" s="56" t="s">
        <v>3819</v>
      </c>
      <c r="AE827" s="56">
        <v>200000</v>
      </c>
      <c r="AH827" s="56">
        <v>200000</v>
      </c>
      <c r="AJ827" s="56">
        <v>20000</v>
      </c>
      <c r="AM827" s="56">
        <v>205000</v>
      </c>
      <c r="AP827" s="56">
        <v>625000</v>
      </c>
      <c r="AR827" s="56" t="s">
        <v>3817</v>
      </c>
      <c r="AT827" s="56">
        <v>8471260</v>
      </c>
    </row>
    <row r="828" spans="1:46" x14ac:dyDescent="0.35">
      <c r="A828" s="56" t="s">
        <v>960</v>
      </c>
      <c r="B828" s="56">
        <v>8471260</v>
      </c>
      <c r="C828" s="56" t="s">
        <v>543</v>
      </c>
      <c r="D828" s="56">
        <v>425760</v>
      </c>
      <c r="E828" s="56" t="s">
        <v>169</v>
      </c>
      <c r="F828" s="56" t="str">
        <f t="shared" si="12"/>
        <v>847.8471260.1.425760.000000.847001.200179</v>
      </c>
      <c r="G828" s="56" t="s">
        <v>21</v>
      </c>
      <c r="H828" s="56">
        <v>847001</v>
      </c>
      <c r="I828" s="56" t="s">
        <v>23</v>
      </c>
      <c r="J828" s="56">
        <v>200179</v>
      </c>
      <c r="N828" s="56" t="s">
        <v>3820</v>
      </c>
      <c r="O828" s="56">
        <v>349</v>
      </c>
      <c r="P828" s="56" t="s">
        <v>2025</v>
      </c>
      <c r="R828" s="56" t="s">
        <v>3821</v>
      </c>
      <c r="S828" s="56">
        <v>349</v>
      </c>
      <c r="T828" s="56">
        <v>130</v>
      </c>
      <c r="U828" s="57">
        <v>45370</v>
      </c>
      <c r="V828" s="56" t="s">
        <v>2002</v>
      </c>
      <c r="W828" s="56" t="s">
        <v>2003</v>
      </c>
      <c r="X828" s="56">
        <v>40833</v>
      </c>
      <c r="Y828" s="56">
        <v>36296</v>
      </c>
      <c r="Z828" s="56">
        <v>31758.999999999996</v>
      </c>
      <c r="AA828" s="56" t="s">
        <v>3822</v>
      </c>
      <c r="AB828" s="56" t="s">
        <v>3823</v>
      </c>
      <c r="AC828" s="56" t="s">
        <v>3824</v>
      </c>
      <c r="AD828" s="56">
        <v>45370</v>
      </c>
      <c r="AP828" s="56">
        <v>45370</v>
      </c>
      <c r="AR828" s="56" t="s">
        <v>3817</v>
      </c>
      <c r="AT828" s="56">
        <v>8471260</v>
      </c>
    </row>
    <row r="829" spans="1:46" x14ac:dyDescent="0.35">
      <c r="A829" s="56" t="s">
        <v>960</v>
      </c>
      <c r="B829" s="56">
        <v>8471260</v>
      </c>
      <c r="C829" s="56" t="s">
        <v>543</v>
      </c>
      <c r="D829" s="56">
        <v>425900</v>
      </c>
      <c r="E829" s="56" t="s">
        <v>40</v>
      </c>
      <c r="F829" s="56" t="str">
        <f t="shared" si="12"/>
        <v>847.8471260.1.425900.000000.847001.200179</v>
      </c>
      <c r="G829" s="56" t="s">
        <v>21</v>
      </c>
      <c r="H829" s="56">
        <v>847001</v>
      </c>
      <c r="I829" s="56" t="s">
        <v>23</v>
      </c>
      <c r="J829" s="56">
        <v>200179</v>
      </c>
      <c r="K829" s="56">
        <v>0</v>
      </c>
      <c r="L829" s="56">
        <v>0</v>
      </c>
      <c r="M829" s="56">
        <v>4000</v>
      </c>
      <c r="N829" s="56" t="s">
        <v>2025</v>
      </c>
      <c r="O829" s="56">
        <v>2000</v>
      </c>
      <c r="R829" s="56" t="s">
        <v>3825</v>
      </c>
      <c r="S829" s="56">
        <v>2000</v>
      </c>
      <c r="T829" s="56">
        <v>17</v>
      </c>
      <c r="U829" s="57">
        <v>34000</v>
      </c>
      <c r="V829" s="56" t="s">
        <v>2002</v>
      </c>
      <c r="W829" s="56" t="s">
        <v>2003</v>
      </c>
      <c r="X829" s="56">
        <v>30600</v>
      </c>
      <c r="Y829" s="56">
        <v>27200</v>
      </c>
      <c r="Z829" s="56">
        <v>23800</v>
      </c>
      <c r="AD829" s="56">
        <v>4000</v>
      </c>
      <c r="AK829" s="56">
        <v>30000</v>
      </c>
      <c r="AP829" s="56">
        <v>34000</v>
      </c>
      <c r="AR829" s="56" t="s">
        <v>3783</v>
      </c>
      <c r="AT829" s="56">
        <v>8471260</v>
      </c>
    </row>
    <row r="830" spans="1:46" x14ac:dyDescent="0.35">
      <c r="A830" s="56" t="s">
        <v>960</v>
      </c>
      <c r="B830" s="56">
        <v>8471260</v>
      </c>
      <c r="C830" s="56" t="s">
        <v>543</v>
      </c>
      <c r="D830" s="56">
        <v>425900</v>
      </c>
      <c r="E830" s="56" t="s">
        <v>40</v>
      </c>
      <c r="F830" s="56" t="str">
        <f t="shared" si="12"/>
        <v>847.8471260.1.425900.000000.847001.200179</v>
      </c>
      <c r="G830" s="56" t="s">
        <v>21</v>
      </c>
      <c r="H830" s="56">
        <v>847001</v>
      </c>
      <c r="I830" s="56" t="s">
        <v>23</v>
      </c>
      <c r="J830" s="56">
        <v>200179</v>
      </c>
      <c r="N830" s="56" t="s">
        <v>2025</v>
      </c>
      <c r="O830" s="56">
        <v>700</v>
      </c>
      <c r="R830" s="56" t="s">
        <v>3826</v>
      </c>
      <c r="S830" s="56">
        <v>600</v>
      </c>
      <c r="T830" s="56">
        <v>23</v>
      </c>
      <c r="U830" s="57">
        <v>13800</v>
      </c>
      <c r="V830" s="56" t="s">
        <v>2002</v>
      </c>
      <c r="W830" s="56" t="s">
        <v>2003</v>
      </c>
      <c r="X830" s="56">
        <v>12420</v>
      </c>
      <c r="Y830" s="56">
        <v>11040</v>
      </c>
      <c r="Z830" s="56">
        <v>9660</v>
      </c>
      <c r="AN830" s="56">
        <v>13800</v>
      </c>
      <c r="AP830" s="56">
        <v>13800</v>
      </c>
      <c r="AR830" s="56" t="s">
        <v>3783</v>
      </c>
      <c r="AT830" s="56">
        <v>8471260</v>
      </c>
    </row>
    <row r="831" spans="1:46" x14ac:dyDescent="0.35">
      <c r="A831" s="56" t="s">
        <v>960</v>
      </c>
      <c r="B831" s="56">
        <v>8471260</v>
      </c>
      <c r="C831" s="56" t="s">
        <v>543</v>
      </c>
      <c r="D831" s="56">
        <v>425900</v>
      </c>
      <c r="E831" s="56" t="s">
        <v>40</v>
      </c>
      <c r="F831" s="56" t="str">
        <f t="shared" si="12"/>
        <v>847.8471260.1.425900.000000.847001.200179</v>
      </c>
      <c r="G831" s="56" t="s">
        <v>21</v>
      </c>
      <c r="H831" s="56">
        <v>847001</v>
      </c>
      <c r="I831" s="56" t="s">
        <v>23</v>
      </c>
      <c r="J831" s="56">
        <v>200179</v>
      </c>
      <c r="N831" s="56" t="s">
        <v>2025</v>
      </c>
      <c r="O831" s="56">
        <v>500</v>
      </c>
      <c r="R831" s="56" t="s">
        <v>3827</v>
      </c>
      <c r="S831" s="56">
        <v>400</v>
      </c>
      <c r="T831" s="56">
        <v>27</v>
      </c>
      <c r="U831" s="57">
        <v>10800</v>
      </c>
      <c r="V831" s="56" t="s">
        <v>2002</v>
      </c>
      <c r="W831" s="56" t="s">
        <v>2003</v>
      </c>
      <c r="X831" s="56">
        <v>9720</v>
      </c>
      <c r="Y831" s="56">
        <v>8640</v>
      </c>
      <c r="Z831" s="56">
        <v>7559.9999999999991</v>
      </c>
      <c r="AF831" s="56">
        <v>10800</v>
      </c>
      <c r="AP831" s="56">
        <v>10800</v>
      </c>
      <c r="AR831" s="56" t="s">
        <v>3783</v>
      </c>
      <c r="AT831" s="56">
        <v>8471260</v>
      </c>
    </row>
    <row r="832" spans="1:46" x14ac:dyDescent="0.35">
      <c r="A832" s="56" t="s">
        <v>960</v>
      </c>
      <c r="B832" s="56">
        <v>8471260</v>
      </c>
      <c r="C832" s="56" t="s">
        <v>543</v>
      </c>
      <c r="D832" s="56">
        <v>425900</v>
      </c>
      <c r="E832" s="56" t="s">
        <v>40</v>
      </c>
      <c r="F832" s="56" t="str">
        <f t="shared" si="12"/>
        <v>847.8471260.1.425900.000000.847001.200179</v>
      </c>
      <c r="G832" s="56" t="s">
        <v>21</v>
      </c>
      <c r="H832" s="56">
        <v>847001</v>
      </c>
      <c r="I832" s="56" t="s">
        <v>23</v>
      </c>
      <c r="J832" s="56">
        <v>200179</v>
      </c>
      <c r="N832" s="56" t="s">
        <v>2025</v>
      </c>
      <c r="O832" s="56">
        <v>600</v>
      </c>
      <c r="R832" s="56" t="s">
        <v>3828</v>
      </c>
      <c r="S832" s="56">
        <v>900</v>
      </c>
      <c r="T832" s="56">
        <v>6</v>
      </c>
      <c r="U832" s="57">
        <v>5400</v>
      </c>
      <c r="V832" s="56" t="s">
        <v>2002</v>
      </c>
      <c r="W832" s="56" t="s">
        <v>2003</v>
      </c>
      <c r="X832" s="56">
        <v>4860</v>
      </c>
      <c r="Y832" s="56">
        <v>4320</v>
      </c>
      <c r="Z832" s="56">
        <v>3779.9999999999995</v>
      </c>
      <c r="AE832" s="56">
        <v>600</v>
      </c>
      <c r="AF832" s="56">
        <v>600</v>
      </c>
      <c r="AG832" s="56">
        <v>700</v>
      </c>
      <c r="AH832" s="56">
        <v>700</v>
      </c>
      <c r="AI832" s="56">
        <v>700</v>
      </c>
      <c r="AL832" s="56">
        <v>700</v>
      </c>
      <c r="AM832" s="56">
        <v>700</v>
      </c>
      <c r="AN832" s="56">
        <v>700</v>
      </c>
      <c r="AP832" s="56">
        <v>5400</v>
      </c>
      <c r="AR832" s="56" t="s">
        <v>3783</v>
      </c>
      <c r="AT832" s="56">
        <v>8471260</v>
      </c>
    </row>
    <row r="833" spans="1:46" x14ac:dyDescent="0.35">
      <c r="A833" s="56" t="s">
        <v>960</v>
      </c>
      <c r="B833" s="56">
        <v>8471260</v>
      </c>
      <c r="C833" s="56" t="s">
        <v>543</v>
      </c>
      <c r="D833" s="56">
        <v>425900</v>
      </c>
      <c r="E833" s="56" t="s">
        <v>40</v>
      </c>
      <c r="F833" s="56" t="str">
        <f t="shared" si="12"/>
        <v>847.8471260.1.425900.000000.847001.200179</v>
      </c>
      <c r="G833" s="56" t="s">
        <v>21</v>
      </c>
      <c r="H833" s="56">
        <v>847001</v>
      </c>
      <c r="I833" s="56" t="s">
        <v>23</v>
      </c>
      <c r="J833" s="56">
        <v>200179</v>
      </c>
      <c r="N833" s="56" t="s">
        <v>2025</v>
      </c>
      <c r="O833" s="56">
        <v>500</v>
      </c>
      <c r="R833" s="56" t="s">
        <v>3829</v>
      </c>
      <c r="S833" s="56">
        <v>400</v>
      </c>
      <c r="T833" s="56">
        <v>17</v>
      </c>
      <c r="U833" s="57">
        <v>6800</v>
      </c>
      <c r="V833" s="56" t="s">
        <v>2002</v>
      </c>
      <c r="W833" s="56" t="s">
        <v>2003</v>
      </c>
      <c r="X833" s="56">
        <v>6120</v>
      </c>
      <c r="Y833" s="56">
        <v>5440</v>
      </c>
      <c r="Z833" s="56">
        <v>4760</v>
      </c>
      <c r="AE833" s="56">
        <v>6800</v>
      </c>
      <c r="AP833" s="56">
        <v>6800</v>
      </c>
      <c r="AR833" s="56" t="s">
        <v>3783</v>
      </c>
      <c r="AT833" s="56">
        <v>8471260</v>
      </c>
    </row>
    <row r="834" spans="1:46" x14ac:dyDescent="0.35">
      <c r="A834" s="56" t="s">
        <v>960</v>
      </c>
      <c r="B834" s="56">
        <v>8471260</v>
      </c>
      <c r="C834" s="56" t="s">
        <v>543</v>
      </c>
      <c r="D834" s="56">
        <v>426220</v>
      </c>
      <c r="E834" s="56" t="s">
        <v>350</v>
      </c>
      <c r="F834" s="56" t="str">
        <f t="shared" si="12"/>
        <v>847.8471260.1.426220.000000.847001.200179</v>
      </c>
      <c r="G834" s="56" t="s">
        <v>21</v>
      </c>
      <c r="H834" s="56">
        <v>847001</v>
      </c>
      <c r="I834" s="56" t="s">
        <v>23</v>
      </c>
      <c r="J834" s="56">
        <v>200179</v>
      </c>
      <c r="K834" s="56">
        <v>335082.25</v>
      </c>
      <c r="L834" s="56">
        <v>16267</v>
      </c>
      <c r="U834" s="56">
        <v>0</v>
      </c>
      <c r="X834" s="56">
        <v>0</v>
      </c>
      <c r="Y834" s="56">
        <v>0</v>
      </c>
      <c r="Z834" s="56">
        <v>0</v>
      </c>
      <c r="AP834" s="56">
        <v>0</v>
      </c>
      <c r="AS834" s="56" t="s">
        <v>3766</v>
      </c>
      <c r="AT834" s="56">
        <v>8471260</v>
      </c>
    </row>
    <row r="835" spans="1:46" x14ac:dyDescent="0.35">
      <c r="A835" s="56" t="s">
        <v>960</v>
      </c>
      <c r="B835" s="56">
        <v>8471260</v>
      </c>
      <c r="C835" s="56" t="s">
        <v>543</v>
      </c>
      <c r="D835" s="56">
        <v>427850</v>
      </c>
      <c r="E835" s="56" t="s">
        <v>462</v>
      </c>
      <c r="F835" s="56" t="str">
        <f t="shared" si="12"/>
        <v>847.8471260.1.427850.000000.847001.200179</v>
      </c>
      <c r="G835" s="56" t="s">
        <v>21</v>
      </c>
      <c r="H835" s="56">
        <v>847001</v>
      </c>
      <c r="I835" s="56" t="s">
        <v>23</v>
      </c>
      <c r="J835" s="56">
        <v>200179</v>
      </c>
      <c r="K835" s="56">
        <v>522604.02</v>
      </c>
      <c r="L835" s="56">
        <v>0</v>
      </c>
      <c r="U835" s="56">
        <v>0</v>
      </c>
      <c r="X835" s="56">
        <v>0</v>
      </c>
      <c r="Y835" s="56">
        <v>0</v>
      </c>
      <c r="Z835" s="56">
        <v>0</v>
      </c>
      <c r="AP835" s="56">
        <v>0</v>
      </c>
      <c r="AS835" s="56" t="s">
        <v>3830</v>
      </c>
      <c r="AT835" s="56">
        <v>8471260</v>
      </c>
    </row>
    <row r="836" spans="1:46" x14ac:dyDescent="0.35">
      <c r="A836" s="56" t="s">
        <v>960</v>
      </c>
      <c r="B836" s="56">
        <v>8471260</v>
      </c>
      <c r="C836" s="56" t="s">
        <v>543</v>
      </c>
      <c r="D836" s="56">
        <v>428111</v>
      </c>
      <c r="E836" s="56" t="s">
        <v>363</v>
      </c>
      <c r="F836" s="56" t="str">
        <f t="shared" ref="F836:F899" si="13">CONCATENATE(847,".",B836,".",1,".",D836,".","000000",".",H836,".",J836)</f>
        <v>847.8471260.1.428111.000000.847001.200179</v>
      </c>
      <c r="G836" s="56" t="s">
        <v>21</v>
      </c>
      <c r="H836" s="56">
        <v>847001</v>
      </c>
      <c r="I836" s="56" t="s">
        <v>23</v>
      </c>
      <c r="J836" s="56">
        <v>200179</v>
      </c>
      <c r="K836" s="56">
        <v>6823014.7400000002</v>
      </c>
      <c r="L836" s="56">
        <v>582032</v>
      </c>
      <c r="U836" s="56">
        <v>0</v>
      </c>
      <c r="X836" s="56">
        <v>0</v>
      </c>
      <c r="Y836" s="56">
        <v>0</v>
      </c>
      <c r="Z836" s="56">
        <v>0</v>
      </c>
      <c r="AP836" s="56">
        <v>0</v>
      </c>
      <c r="AS836" s="56" t="s">
        <v>3766</v>
      </c>
      <c r="AT836" s="56">
        <v>8471260</v>
      </c>
    </row>
    <row r="837" spans="1:46" x14ac:dyDescent="0.35">
      <c r="A837" s="56" t="s">
        <v>960</v>
      </c>
      <c r="B837" s="56">
        <v>8471260</v>
      </c>
      <c r="C837" s="56" t="s">
        <v>543</v>
      </c>
      <c r="D837" s="56">
        <v>428112</v>
      </c>
      <c r="E837" s="56" t="s">
        <v>369</v>
      </c>
      <c r="F837" s="56" t="str">
        <f t="shared" si="13"/>
        <v>847.8471260.1.428112.000000.847001.200179</v>
      </c>
      <c r="G837" s="56" t="s">
        <v>21</v>
      </c>
      <c r="H837" s="56">
        <v>847001</v>
      </c>
      <c r="I837" s="56" t="s">
        <v>23</v>
      </c>
      <c r="J837" s="56">
        <v>200179</v>
      </c>
      <c r="K837" s="56">
        <v>1875749.06</v>
      </c>
      <c r="L837" s="56">
        <v>166805</v>
      </c>
      <c r="U837" s="56">
        <v>0</v>
      </c>
      <c r="X837" s="56">
        <v>0</v>
      </c>
      <c r="Y837" s="56">
        <v>0</v>
      </c>
      <c r="Z837" s="56">
        <v>0</v>
      </c>
      <c r="AP837" s="56">
        <v>0</v>
      </c>
      <c r="AS837" s="56" t="s">
        <v>3766</v>
      </c>
      <c r="AT837" s="56">
        <v>8471260</v>
      </c>
    </row>
    <row r="838" spans="1:46" x14ac:dyDescent="0.35">
      <c r="A838" s="56" t="s">
        <v>960</v>
      </c>
      <c r="B838" s="56">
        <v>8471260</v>
      </c>
      <c r="C838" s="56" t="s">
        <v>543</v>
      </c>
      <c r="D838" s="56">
        <v>428640</v>
      </c>
      <c r="E838" s="56" t="s">
        <v>55</v>
      </c>
      <c r="F838" s="56" t="str">
        <f t="shared" si="13"/>
        <v>847.8471260.1.428640.000000.847001.200179</v>
      </c>
      <c r="G838" s="56" t="s">
        <v>21</v>
      </c>
      <c r="H838" s="56">
        <v>847001</v>
      </c>
      <c r="I838" s="56" t="s">
        <v>23</v>
      </c>
      <c r="J838" s="56">
        <v>200179</v>
      </c>
      <c r="K838" s="56">
        <v>0</v>
      </c>
      <c r="L838" s="56">
        <v>32375</v>
      </c>
      <c r="M838" s="56">
        <v>32000</v>
      </c>
      <c r="N838" s="56" t="s">
        <v>2025</v>
      </c>
      <c r="O838" s="56">
        <v>40</v>
      </c>
      <c r="P838" s="56" t="s">
        <v>3802</v>
      </c>
      <c r="Q838" s="56">
        <v>20</v>
      </c>
      <c r="R838" s="56" t="s">
        <v>3831</v>
      </c>
      <c r="S838" s="56">
        <v>40</v>
      </c>
      <c r="T838" s="56">
        <v>250</v>
      </c>
      <c r="U838" s="57">
        <v>10000</v>
      </c>
      <c r="V838" s="56" t="s">
        <v>2002</v>
      </c>
      <c r="W838" s="56" t="s">
        <v>2003</v>
      </c>
      <c r="X838" s="56">
        <v>9000</v>
      </c>
      <c r="Y838" s="56">
        <v>8000</v>
      </c>
      <c r="Z838" s="56">
        <v>7000</v>
      </c>
      <c r="AE838" s="56">
        <v>1000</v>
      </c>
      <c r="AF838" s="56">
        <v>2000</v>
      </c>
      <c r="AG838" s="56">
        <v>1000</v>
      </c>
      <c r="AH838" s="56">
        <v>1000</v>
      </c>
      <c r="AI838" s="56">
        <v>1000</v>
      </c>
      <c r="AL838" s="56">
        <v>1000</v>
      </c>
      <c r="AM838" s="56">
        <v>1000</v>
      </c>
      <c r="AN838" s="56">
        <v>2000</v>
      </c>
      <c r="AP838" s="56">
        <v>10000</v>
      </c>
      <c r="AR838" s="56" t="s">
        <v>3817</v>
      </c>
      <c r="AT838" s="56">
        <v>8471260</v>
      </c>
    </row>
    <row r="839" spans="1:46" x14ac:dyDescent="0.35">
      <c r="A839" s="56" t="s">
        <v>960</v>
      </c>
      <c r="B839" s="56">
        <v>8471260</v>
      </c>
      <c r="C839" s="56" t="s">
        <v>543</v>
      </c>
      <c r="D839" s="56">
        <v>428640</v>
      </c>
      <c r="E839" s="56" t="s">
        <v>55</v>
      </c>
      <c r="F839" s="56" t="str">
        <f t="shared" si="13"/>
        <v>847.8471260.1.428640.000000.847001.200179</v>
      </c>
      <c r="G839" s="56" t="s">
        <v>21</v>
      </c>
      <c r="H839" s="56">
        <v>847001</v>
      </c>
      <c r="I839" s="56" t="s">
        <v>23</v>
      </c>
      <c r="J839" s="56">
        <v>200179</v>
      </c>
      <c r="N839" s="56" t="s">
        <v>3802</v>
      </c>
      <c r="O839" s="56">
        <v>25</v>
      </c>
      <c r="R839" s="56" t="s">
        <v>3832</v>
      </c>
      <c r="S839" s="56">
        <v>25</v>
      </c>
      <c r="T839" s="56">
        <v>500</v>
      </c>
      <c r="U839" s="57">
        <v>12500</v>
      </c>
      <c r="V839" s="56" t="s">
        <v>2002</v>
      </c>
      <c r="W839" s="56" t="s">
        <v>2003</v>
      </c>
      <c r="X839" s="56">
        <v>11250</v>
      </c>
      <c r="Y839" s="56">
        <v>10000</v>
      </c>
      <c r="Z839" s="56">
        <v>8750</v>
      </c>
      <c r="AE839" s="56">
        <v>1500</v>
      </c>
      <c r="AF839" s="56">
        <v>1500</v>
      </c>
      <c r="AG839" s="56">
        <v>1500</v>
      </c>
      <c r="AH839" s="56">
        <v>2000</v>
      </c>
      <c r="AI839" s="56">
        <v>1500</v>
      </c>
      <c r="AL839" s="56">
        <v>1500</v>
      </c>
      <c r="AM839" s="56">
        <v>1500</v>
      </c>
      <c r="AN839" s="56">
        <v>1500</v>
      </c>
      <c r="AP839" s="56">
        <v>12500</v>
      </c>
      <c r="AR839" s="56" t="s">
        <v>3817</v>
      </c>
      <c r="AT839" s="56">
        <v>8471260</v>
      </c>
    </row>
    <row r="840" spans="1:46" x14ac:dyDescent="0.35">
      <c r="A840" s="56" t="s">
        <v>960</v>
      </c>
      <c r="B840" s="56">
        <v>8471260</v>
      </c>
      <c r="C840" s="56" t="s">
        <v>543</v>
      </c>
      <c r="D840" s="56">
        <v>428640</v>
      </c>
      <c r="E840" s="56" t="s">
        <v>55</v>
      </c>
      <c r="F840" s="56" t="str">
        <f t="shared" si="13"/>
        <v>847.8471260.1.428640.000000.847001.200179</v>
      </c>
      <c r="G840" s="56" t="s">
        <v>21</v>
      </c>
      <c r="H840" s="56">
        <v>847001</v>
      </c>
      <c r="I840" s="56" t="s">
        <v>23</v>
      </c>
      <c r="J840" s="56">
        <v>200179</v>
      </c>
      <c r="N840" s="56" t="s">
        <v>2025</v>
      </c>
      <c r="O840" s="56">
        <v>20</v>
      </c>
      <c r="R840" s="56" t="s">
        <v>3833</v>
      </c>
      <c r="S840" s="56">
        <v>40</v>
      </c>
      <c r="T840" s="56">
        <v>250</v>
      </c>
      <c r="U840" s="57">
        <v>10000</v>
      </c>
      <c r="V840" s="56" t="s">
        <v>2002</v>
      </c>
      <c r="W840" s="56" t="s">
        <v>2003</v>
      </c>
      <c r="X840" s="56">
        <v>9000</v>
      </c>
      <c r="Y840" s="56">
        <v>8000</v>
      </c>
      <c r="Z840" s="56">
        <v>7000</v>
      </c>
      <c r="AF840" s="56">
        <v>3000</v>
      </c>
      <c r="AI840" s="56">
        <v>3000</v>
      </c>
      <c r="AL840" s="56">
        <v>4000</v>
      </c>
      <c r="AP840" s="56">
        <v>10000</v>
      </c>
      <c r="AR840" s="56" t="s">
        <v>3817</v>
      </c>
      <c r="AT840" s="56">
        <v>8471260</v>
      </c>
    </row>
    <row r="841" spans="1:46" x14ac:dyDescent="0.35">
      <c r="A841" s="56" t="s">
        <v>960</v>
      </c>
      <c r="B841" s="56">
        <v>8471260</v>
      </c>
      <c r="C841" s="56" t="s">
        <v>543</v>
      </c>
      <c r="D841" s="56">
        <v>435530</v>
      </c>
      <c r="E841" s="56" t="s">
        <v>150</v>
      </c>
      <c r="F841" s="56" t="str">
        <f t="shared" si="13"/>
        <v>847.8471260.1.435530.000000.847001.200179</v>
      </c>
      <c r="G841" s="56" t="s">
        <v>21</v>
      </c>
      <c r="H841" s="56">
        <v>847001</v>
      </c>
      <c r="I841" s="56" t="s">
        <v>23</v>
      </c>
      <c r="J841" s="56">
        <v>200179</v>
      </c>
      <c r="K841" s="56">
        <v>0</v>
      </c>
      <c r="L841" s="56">
        <v>5500</v>
      </c>
      <c r="M841" s="56">
        <v>5500</v>
      </c>
      <c r="N841" s="56" t="s">
        <v>3834</v>
      </c>
      <c r="O841" s="56">
        <v>150</v>
      </c>
      <c r="R841" s="56" t="s">
        <v>3835</v>
      </c>
      <c r="S841" s="56">
        <v>150</v>
      </c>
      <c r="T841" s="56">
        <v>40</v>
      </c>
      <c r="U841" s="57">
        <v>6000</v>
      </c>
      <c r="V841" s="56" t="s">
        <v>2002</v>
      </c>
      <c r="W841" s="56" t="s">
        <v>2003</v>
      </c>
      <c r="X841" s="56">
        <v>5400</v>
      </c>
      <c r="Y841" s="56">
        <v>4800</v>
      </c>
      <c r="Z841" s="56">
        <v>4200</v>
      </c>
      <c r="AD841" s="56">
        <v>6000</v>
      </c>
      <c r="AP841" s="56">
        <v>6000</v>
      </c>
      <c r="AR841" s="56" t="s">
        <v>3775</v>
      </c>
      <c r="AT841" s="56">
        <v>8471260</v>
      </c>
    </row>
    <row r="842" spans="1:46" x14ac:dyDescent="0.35">
      <c r="A842" s="56" t="s">
        <v>960</v>
      </c>
      <c r="B842" s="56">
        <v>8471260</v>
      </c>
      <c r="C842" s="56" t="s">
        <v>543</v>
      </c>
      <c r="D842" s="56">
        <v>435530</v>
      </c>
      <c r="E842" s="56" t="s">
        <v>150</v>
      </c>
      <c r="F842" s="56" t="str">
        <f t="shared" si="13"/>
        <v>847.8471260.1.435530.000000.847001.200179</v>
      </c>
      <c r="G842" s="56" t="s">
        <v>21</v>
      </c>
      <c r="H842" s="56">
        <v>847001</v>
      </c>
      <c r="I842" s="56" t="s">
        <v>23</v>
      </c>
      <c r="J842" s="56">
        <v>200179</v>
      </c>
      <c r="N842" s="56" t="s">
        <v>3834</v>
      </c>
      <c r="O842" s="56">
        <v>300</v>
      </c>
      <c r="R842" s="56" t="s">
        <v>3836</v>
      </c>
      <c r="S842" s="56">
        <v>300</v>
      </c>
      <c r="T842" s="56">
        <v>20</v>
      </c>
      <c r="U842" s="57">
        <v>6000</v>
      </c>
      <c r="V842" s="56" t="s">
        <v>2002</v>
      </c>
      <c r="W842" s="56" t="s">
        <v>2003</v>
      </c>
      <c r="X842" s="56">
        <v>5400</v>
      </c>
      <c r="Y842" s="56">
        <v>4800</v>
      </c>
      <c r="Z842" s="56">
        <v>4200</v>
      </c>
      <c r="AD842" s="56">
        <v>6000</v>
      </c>
      <c r="AP842" s="56">
        <v>6000</v>
      </c>
      <c r="AR842" s="56" t="s">
        <v>3775</v>
      </c>
      <c r="AT842" s="56">
        <v>8471260</v>
      </c>
    </row>
    <row r="843" spans="1:46" x14ac:dyDescent="0.35">
      <c r="A843" s="56" t="s">
        <v>960</v>
      </c>
      <c r="B843" s="56">
        <v>8471260</v>
      </c>
      <c r="C843" s="56" t="s">
        <v>543</v>
      </c>
      <c r="D843" s="56">
        <v>432120</v>
      </c>
      <c r="E843" s="56" t="s">
        <v>382</v>
      </c>
      <c r="F843" s="56" t="str">
        <f t="shared" si="13"/>
        <v>847.8471260.1.432120.000000.847001.200179</v>
      </c>
      <c r="G843" s="56" t="s">
        <v>21</v>
      </c>
      <c r="H843" s="56">
        <v>847001</v>
      </c>
      <c r="I843" s="56" t="s">
        <v>23</v>
      </c>
      <c r="J843" s="56">
        <v>200179</v>
      </c>
      <c r="K843" s="56">
        <v>8001536.4400000004</v>
      </c>
      <c r="L843" s="56">
        <v>141725</v>
      </c>
      <c r="U843" s="56">
        <v>0</v>
      </c>
      <c r="X843" s="56">
        <v>0</v>
      </c>
      <c r="Y843" s="56">
        <v>0</v>
      </c>
      <c r="Z843" s="56">
        <v>0</v>
      </c>
      <c r="AP843" s="56">
        <v>0</v>
      </c>
      <c r="AS843" s="56" t="s">
        <v>3766</v>
      </c>
      <c r="AT843" s="56">
        <v>8471260</v>
      </c>
    </row>
    <row r="844" spans="1:46" x14ac:dyDescent="0.35">
      <c r="A844" s="56" t="s">
        <v>960</v>
      </c>
      <c r="B844" s="56">
        <v>8471260</v>
      </c>
      <c r="C844" s="56" t="s">
        <v>543</v>
      </c>
      <c r="D844" s="56">
        <v>436110</v>
      </c>
      <c r="E844" s="56" t="s">
        <v>64</v>
      </c>
      <c r="F844" s="56" t="str">
        <f t="shared" si="13"/>
        <v>847.8471260.1.436110.000000.847001.200179</v>
      </c>
      <c r="G844" s="56" t="s">
        <v>21</v>
      </c>
      <c r="H844" s="56">
        <v>847001</v>
      </c>
      <c r="I844" s="56" t="s">
        <v>23</v>
      </c>
      <c r="J844" s="56">
        <v>200179</v>
      </c>
      <c r="K844" s="56">
        <v>0</v>
      </c>
      <c r="L844" s="56">
        <v>0</v>
      </c>
      <c r="M844" s="56">
        <v>3000</v>
      </c>
      <c r="N844" s="56" t="s">
        <v>2025</v>
      </c>
      <c r="O844" s="56">
        <v>60</v>
      </c>
      <c r="R844" s="56" t="s">
        <v>3837</v>
      </c>
      <c r="S844" s="56">
        <v>60</v>
      </c>
      <c r="T844" s="56">
        <v>150</v>
      </c>
      <c r="U844" s="57">
        <v>9000</v>
      </c>
      <c r="V844" s="56" t="s">
        <v>2002</v>
      </c>
      <c r="W844" s="56" t="s">
        <v>2003</v>
      </c>
      <c r="X844" s="56">
        <v>8100</v>
      </c>
      <c r="Y844" s="56">
        <v>7200</v>
      </c>
      <c r="Z844" s="56">
        <v>6300</v>
      </c>
      <c r="AA844" s="56" t="s">
        <v>3773</v>
      </c>
      <c r="AB844" s="56" t="s">
        <v>3774</v>
      </c>
      <c r="AC844" s="56" t="s">
        <v>3838</v>
      </c>
      <c r="AE844" s="56">
        <v>1000</v>
      </c>
      <c r="AG844" s="56">
        <v>1000</v>
      </c>
      <c r="AI844" s="56">
        <v>2000</v>
      </c>
      <c r="AJ844" s="56">
        <v>2000</v>
      </c>
      <c r="AL844" s="56">
        <v>1000</v>
      </c>
      <c r="AM844" s="56">
        <v>1000</v>
      </c>
      <c r="AN844" s="56">
        <v>1000</v>
      </c>
      <c r="AP844" s="56">
        <v>9000</v>
      </c>
      <c r="AR844" s="56" t="s">
        <v>3783</v>
      </c>
      <c r="AT844" s="56">
        <v>8471260</v>
      </c>
    </row>
    <row r="845" spans="1:46" x14ac:dyDescent="0.35">
      <c r="A845" s="56" t="s">
        <v>960</v>
      </c>
      <c r="B845" s="56">
        <v>8471260</v>
      </c>
      <c r="C845" s="56" t="s">
        <v>543</v>
      </c>
      <c r="D845" s="56">
        <v>436110</v>
      </c>
      <c r="E845" s="56" t="s">
        <v>64</v>
      </c>
      <c r="F845" s="56" t="str">
        <f t="shared" si="13"/>
        <v>847.8471260.1.436110.000000.847001.200179</v>
      </c>
      <c r="G845" s="56" t="s">
        <v>21</v>
      </c>
      <c r="H845" s="56">
        <v>847001</v>
      </c>
      <c r="I845" s="56" t="s">
        <v>23</v>
      </c>
      <c r="J845" s="56">
        <v>200179</v>
      </c>
      <c r="N845" s="56" t="s">
        <v>3776</v>
      </c>
      <c r="O845" s="56">
        <v>10</v>
      </c>
      <c r="R845" s="56" t="s">
        <v>3839</v>
      </c>
      <c r="S845" s="56">
        <v>30</v>
      </c>
      <c r="T845" s="56">
        <v>150</v>
      </c>
      <c r="U845" s="57">
        <v>4500</v>
      </c>
      <c r="V845" s="56" t="s">
        <v>2002</v>
      </c>
      <c r="W845" s="56" t="s">
        <v>2003</v>
      </c>
      <c r="X845" s="56">
        <v>4050</v>
      </c>
      <c r="Y845" s="56">
        <v>3600</v>
      </c>
      <c r="Z845" s="56">
        <v>3150</v>
      </c>
      <c r="AA845" s="56" t="s">
        <v>3773</v>
      </c>
      <c r="AB845" s="56" t="s">
        <v>3774</v>
      </c>
      <c r="AC845" s="56" t="s">
        <v>3838</v>
      </c>
      <c r="AD845" s="56">
        <v>1000</v>
      </c>
      <c r="AE845" s="56">
        <v>1000</v>
      </c>
      <c r="AG845" s="56">
        <v>1000</v>
      </c>
      <c r="AK845" s="56">
        <v>1000</v>
      </c>
      <c r="AL845" s="56">
        <v>500</v>
      </c>
      <c r="AP845" s="56">
        <v>4500</v>
      </c>
      <c r="AR845" s="56" t="s">
        <v>3783</v>
      </c>
      <c r="AT845" s="56">
        <v>8471260</v>
      </c>
    </row>
    <row r="846" spans="1:46" x14ac:dyDescent="0.35">
      <c r="A846" s="56" t="s">
        <v>960</v>
      </c>
      <c r="B846" s="56">
        <v>8471260</v>
      </c>
      <c r="C846" s="56" t="s">
        <v>543</v>
      </c>
      <c r="D846" s="56">
        <v>492200</v>
      </c>
      <c r="E846" s="56" t="s">
        <v>874</v>
      </c>
      <c r="F846" s="56" t="str">
        <f t="shared" si="13"/>
        <v>847.8471260.1.492200.000000.847001.300180</v>
      </c>
      <c r="G846" s="56" t="s">
        <v>21</v>
      </c>
      <c r="H846" s="56">
        <v>847001</v>
      </c>
      <c r="I846" s="56" t="s">
        <v>863</v>
      </c>
      <c r="J846" s="56">
        <v>300180</v>
      </c>
      <c r="K846" s="56">
        <v>995000</v>
      </c>
      <c r="L846" s="56">
        <v>0</v>
      </c>
      <c r="U846" s="57">
        <v>0</v>
      </c>
      <c r="X846" s="56">
        <v>0</v>
      </c>
      <c r="Y846" s="56">
        <v>0</v>
      </c>
      <c r="Z846" s="56">
        <v>0</v>
      </c>
      <c r="AP846" s="56">
        <v>0</v>
      </c>
      <c r="AT846" s="56">
        <v>8471260</v>
      </c>
    </row>
    <row r="847" spans="1:46" x14ac:dyDescent="0.35">
      <c r="A847" s="56" t="s">
        <v>960</v>
      </c>
      <c r="B847" s="56">
        <v>8471260</v>
      </c>
      <c r="C847" s="56" t="s">
        <v>543</v>
      </c>
      <c r="D847" s="56">
        <v>492610</v>
      </c>
      <c r="E847" s="56" t="s">
        <v>866</v>
      </c>
      <c r="F847" s="56" t="str">
        <f t="shared" si="13"/>
        <v>847.8471260.1.492610.000000.847001.300180</v>
      </c>
      <c r="G847" s="56" t="s">
        <v>21</v>
      </c>
      <c r="H847" s="56">
        <v>847001</v>
      </c>
      <c r="I847" s="56" t="s">
        <v>863</v>
      </c>
      <c r="J847" s="56">
        <v>300180</v>
      </c>
      <c r="K847" s="56">
        <v>968930</v>
      </c>
      <c r="L847" s="56">
        <v>0</v>
      </c>
      <c r="U847" s="57">
        <v>0</v>
      </c>
      <c r="X847" s="56">
        <v>0</v>
      </c>
      <c r="Y847" s="56">
        <v>0</v>
      </c>
      <c r="Z847" s="56">
        <v>0</v>
      </c>
      <c r="AP847" s="56">
        <v>0</v>
      </c>
      <c r="AT847" s="56">
        <v>8471260</v>
      </c>
    </row>
    <row r="848" spans="1:46" x14ac:dyDescent="0.35">
      <c r="A848" s="56" t="s">
        <v>960</v>
      </c>
      <c r="B848" s="56">
        <v>8471270</v>
      </c>
      <c r="C848" s="56" t="s">
        <v>565</v>
      </c>
      <c r="D848" s="56">
        <v>425510</v>
      </c>
      <c r="E848" s="56" t="s">
        <v>37</v>
      </c>
      <c r="F848" s="56" t="str">
        <f t="shared" si="13"/>
        <v>847.8471270.1.425510.000000.847001.200179</v>
      </c>
      <c r="G848" s="56" t="s">
        <v>21</v>
      </c>
      <c r="H848" s="56">
        <v>847001</v>
      </c>
      <c r="I848" s="56" t="s">
        <v>23</v>
      </c>
      <c r="J848" s="56">
        <v>200179</v>
      </c>
      <c r="K848" s="56">
        <v>16512.95</v>
      </c>
      <c r="L848" s="56">
        <v>0</v>
      </c>
      <c r="T848" s="57"/>
      <c r="U848" s="57">
        <v>0</v>
      </c>
      <c r="X848" s="57">
        <v>0</v>
      </c>
      <c r="Y848" s="56">
        <v>0</v>
      </c>
      <c r="Z848" s="56">
        <v>0</v>
      </c>
      <c r="AP848" s="56">
        <v>0</v>
      </c>
      <c r="AT848" s="56">
        <v>8471270</v>
      </c>
    </row>
    <row r="849" spans="1:46" x14ac:dyDescent="0.35">
      <c r="A849" s="56" t="s">
        <v>960</v>
      </c>
      <c r="B849" s="56">
        <v>8471270</v>
      </c>
      <c r="C849" s="56" t="s">
        <v>565</v>
      </c>
      <c r="D849" s="56">
        <v>425900</v>
      </c>
      <c r="E849" s="56" t="s">
        <v>40</v>
      </c>
      <c r="F849" s="56" t="str">
        <f t="shared" si="13"/>
        <v>847.8471270.1.425900.000000.847001.200179</v>
      </c>
      <c r="G849" s="56" t="s">
        <v>21</v>
      </c>
      <c r="H849" s="56">
        <v>847001</v>
      </c>
      <c r="I849" s="56" t="s">
        <v>23</v>
      </c>
      <c r="J849" s="56">
        <v>200179</v>
      </c>
      <c r="K849" s="56">
        <v>150</v>
      </c>
      <c r="L849" s="56">
        <v>0</v>
      </c>
      <c r="M849" s="56">
        <v>1</v>
      </c>
      <c r="N849" s="56" t="s">
        <v>2098</v>
      </c>
      <c r="O849" s="56">
        <v>1</v>
      </c>
      <c r="S849" s="56">
        <v>1</v>
      </c>
      <c r="T849" s="57">
        <v>50000</v>
      </c>
      <c r="U849" s="57">
        <v>50000</v>
      </c>
      <c r="V849" s="56" t="s">
        <v>2002</v>
      </c>
      <c r="W849" s="56" t="s">
        <v>2003</v>
      </c>
      <c r="X849" s="57">
        <v>45000</v>
      </c>
      <c r="Y849" s="56">
        <v>40000</v>
      </c>
      <c r="Z849" s="56">
        <v>35000</v>
      </c>
      <c r="AA849" s="56" t="s">
        <v>3840</v>
      </c>
      <c r="AB849" s="56" t="s">
        <v>3841</v>
      </c>
      <c r="AC849" s="56" t="s">
        <v>3841</v>
      </c>
      <c r="AD849" s="56">
        <v>15000</v>
      </c>
      <c r="AH849" s="56">
        <v>15000</v>
      </c>
      <c r="AL849" s="56">
        <v>20000</v>
      </c>
      <c r="AP849" s="56">
        <v>50000</v>
      </c>
      <c r="AQ849" s="56" t="s">
        <v>2101</v>
      </c>
      <c r="AR849" s="56" t="s">
        <v>3842</v>
      </c>
      <c r="AS849" s="56" t="s">
        <v>3843</v>
      </c>
      <c r="AT849" s="56">
        <v>8471270</v>
      </c>
    </row>
    <row r="850" spans="1:46" x14ac:dyDescent="0.35">
      <c r="A850" s="56" t="s">
        <v>960</v>
      </c>
      <c r="B850" s="56">
        <v>8471270</v>
      </c>
      <c r="C850" s="56" t="s">
        <v>565</v>
      </c>
      <c r="D850" s="56">
        <v>428090</v>
      </c>
      <c r="E850" s="56" t="s">
        <v>52</v>
      </c>
      <c r="F850" s="56" t="str">
        <f t="shared" si="13"/>
        <v>847.8471270.1.428090.000000.847001.200179</v>
      </c>
      <c r="G850" s="56" t="s">
        <v>21</v>
      </c>
      <c r="H850" s="56">
        <v>847001</v>
      </c>
      <c r="I850" s="56" t="s">
        <v>23</v>
      </c>
      <c r="J850" s="56">
        <v>200179</v>
      </c>
      <c r="K850" s="56">
        <v>13308.7</v>
      </c>
      <c r="L850" s="56">
        <v>0</v>
      </c>
      <c r="N850" s="56" t="s">
        <v>2167</v>
      </c>
      <c r="O850" s="56">
        <v>14</v>
      </c>
      <c r="S850" s="56">
        <v>1</v>
      </c>
      <c r="T850" s="57">
        <v>300000</v>
      </c>
      <c r="U850" s="57">
        <v>300000</v>
      </c>
      <c r="V850" s="56" t="s">
        <v>2002</v>
      </c>
      <c r="W850" s="56" t="s">
        <v>2003</v>
      </c>
      <c r="X850" s="57">
        <v>270000</v>
      </c>
      <c r="Y850" s="56">
        <v>240000</v>
      </c>
      <c r="Z850" s="56">
        <v>210000</v>
      </c>
      <c r="AA850" s="56" t="s">
        <v>3844</v>
      </c>
      <c r="AB850" s="56" t="s">
        <v>3845</v>
      </c>
      <c r="AC850" s="56" t="s">
        <v>3846</v>
      </c>
      <c r="AE850" s="56">
        <v>100000</v>
      </c>
      <c r="AI850" s="56">
        <v>100000</v>
      </c>
      <c r="AL850" s="56">
        <v>100000</v>
      </c>
      <c r="AP850" s="56">
        <v>300000</v>
      </c>
      <c r="AR850" s="56" t="s">
        <v>3847</v>
      </c>
      <c r="AT850" s="56">
        <v>8471270</v>
      </c>
    </row>
    <row r="851" spans="1:46" x14ac:dyDescent="0.35">
      <c r="A851" s="56" t="s">
        <v>960</v>
      </c>
      <c r="B851" s="56">
        <v>8471270</v>
      </c>
      <c r="C851" s="56" t="s">
        <v>565</v>
      </c>
      <c r="D851" s="56">
        <v>435310</v>
      </c>
      <c r="E851" s="56" t="s">
        <v>92</v>
      </c>
      <c r="F851" s="56" t="str">
        <f t="shared" si="13"/>
        <v>847.8471270.1.435310.000000.847001.200179</v>
      </c>
      <c r="G851" s="56" t="s">
        <v>21</v>
      </c>
      <c r="H851" s="56">
        <v>847001</v>
      </c>
      <c r="I851" s="56" t="s">
        <v>23</v>
      </c>
      <c r="J851" s="56">
        <v>200179</v>
      </c>
      <c r="K851" s="56">
        <v>-120998.52</v>
      </c>
      <c r="L851" s="56">
        <v>227</v>
      </c>
      <c r="M851" s="56">
        <v>227</v>
      </c>
      <c r="T851" s="57"/>
      <c r="U851" s="57">
        <v>0</v>
      </c>
      <c r="X851" s="57">
        <v>0</v>
      </c>
      <c r="Y851" s="56">
        <v>0</v>
      </c>
      <c r="Z851" s="56">
        <v>0</v>
      </c>
      <c r="AP851" s="56">
        <v>0</v>
      </c>
      <c r="AT851" s="56">
        <v>8471270</v>
      </c>
    </row>
    <row r="852" spans="1:46" x14ac:dyDescent="0.35">
      <c r="A852" s="56" t="s">
        <v>960</v>
      </c>
      <c r="B852" s="56">
        <v>8471270</v>
      </c>
      <c r="C852" s="56" t="s">
        <v>565</v>
      </c>
      <c r="D852" s="56">
        <v>435330</v>
      </c>
      <c r="E852" s="56" t="s">
        <v>568</v>
      </c>
      <c r="F852" s="56" t="str">
        <f t="shared" si="13"/>
        <v>847.8471270.1.435330.000000.847001.200179</v>
      </c>
      <c r="G852" s="56" t="s">
        <v>21</v>
      </c>
      <c r="H852" s="56">
        <v>847001</v>
      </c>
      <c r="I852" s="56" t="s">
        <v>23</v>
      </c>
      <c r="J852" s="56">
        <v>200179</v>
      </c>
      <c r="K852" s="56">
        <v>11619785.23</v>
      </c>
      <c r="L852" s="56">
        <v>12960003</v>
      </c>
      <c r="M852" s="56">
        <v>500</v>
      </c>
      <c r="N852" s="56" t="s">
        <v>2098</v>
      </c>
      <c r="O852" s="56">
        <v>1</v>
      </c>
      <c r="R852" s="56" t="s">
        <v>3848</v>
      </c>
      <c r="S852" s="56">
        <v>1</v>
      </c>
      <c r="T852" s="57">
        <v>15384504.08</v>
      </c>
      <c r="U852" s="57">
        <v>15384504.08</v>
      </c>
      <c r="V852" s="56" t="s">
        <v>2002</v>
      </c>
      <c r="W852" s="56" t="s">
        <v>2003</v>
      </c>
      <c r="X852" s="57">
        <v>13846053.672</v>
      </c>
      <c r="Y852" s="56">
        <v>12307603.264</v>
      </c>
      <c r="Z852" s="56">
        <v>10769152.855999999</v>
      </c>
      <c r="AA852" s="56" t="s">
        <v>3849</v>
      </c>
      <c r="AB852" s="56" t="s">
        <v>3849</v>
      </c>
      <c r="AC852" s="56" t="s">
        <v>3849</v>
      </c>
      <c r="AD852" s="56">
        <v>15384504.08</v>
      </c>
      <c r="AP852" s="56">
        <v>15384504.08</v>
      </c>
      <c r="AQ852" s="56" t="s">
        <v>2101</v>
      </c>
      <c r="AR852" s="56" t="s">
        <v>3850</v>
      </c>
      <c r="AS852" s="56" t="s">
        <v>3851</v>
      </c>
      <c r="AT852" s="56">
        <v>8471270</v>
      </c>
    </row>
    <row r="853" spans="1:46" x14ac:dyDescent="0.35">
      <c r="A853" s="56" t="s">
        <v>960</v>
      </c>
      <c r="B853" s="56">
        <v>8471270</v>
      </c>
      <c r="C853" s="56" t="s">
        <v>565</v>
      </c>
      <c r="D853" s="56">
        <v>435330</v>
      </c>
      <c r="E853" s="56" t="s">
        <v>568</v>
      </c>
      <c r="F853" s="56" t="str">
        <f t="shared" si="13"/>
        <v>847.8471270.1.435330.000000.847001.200179</v>
      </c>
      <c r="G853" s="56" t="s">
        <v>21</v>
      </c>
      <c r="H853" s="56">
        <v>847001</v>
      </c>
      <c r="I853" s="56" t="s">
        <v>23</v>
      </c>
      <c r="J853" s="56">
        <v>200179</v>
      </c>
      <c r="M853" s="56">
        <v>1</v>
      </c>
      <c r="R853" s="56" t="s">
        <v>3852</v>
      </c>
      <c r="S853" s="56">
        <v>1</v>
      </c>
      <c r="T853" s="57">
        <v>1900775</v>
      </c>
      <c r="U853" s="57">
        <v>1900775</v>
      </c>
      <c r="V853" s="56" t="s">
        <v>2113</v>
      </c>
      <c r="W853" s="56" t="s">
        <v>2003</v>
      </c>
      <c r="X853" s="57">
        <v>1710697.5</v>
      </c>
      <c r="Y853" s="56">
        <v>1520620</v>
      </c>
      <c r="Z853" s="56">
        <v>1330542.5</v>
      </c>
      <c r="AA853" s="56" t="s">
        <v>3853</v>
      </c>
      <c r="AB853" s="56" t="s">
        <v>3853</v>
      </c>
      <c r="AC853" s="56" t="s">
        <v>3853</v>
      </c>
      <c r="AD853" s="56">
        <v>1900775</v>
      </c>
      <c r="AP853" s="56">
        <v>1900775</v>
      </c>
      <c r="AQ853" s="56" t="s">
        <v>2101</v>
      </c>
      <c r="AR853" s="56" t="s">
        <v>3854</v>
      </c>
      <c r="AS853" s="56" t="s">
        <v>3855</v>
      </c>
      <c r="AT853" s="56">
        <v>8471270</v>
      </c>
    </row>
    <row r="854" spans="1:46" x14ac:dyDescent="0.35">
      <c r="A854" s="56" t="s">
        <v>960</v>
      </c>
      <c r="B854" s="56">
        <v>8471270</v>
      </c>
      <c r="C854" s="56" t="s">
        <v>565</v>
      </c>
      <c r="D854" s="56">
        <v>436110</v>
      </c>
      <c r="E854" s="56" t="s">
        <v>64</v>
      </c>
      <c r="F854" s="56" t="str">
        <f t="shared" si="13"/>
        <v>847.8471270.1.436110.000000.847001.200179</v>
      </c>
      <c r="G854" s="56" t="s">
        <v>21</v>
      </c>
      <c r="H854" s="56">
        <v>847001</v>
      </c>
      <c r="I854" s="56" t="s">
        <v>23</v>
      </c>
      <c r="J854" s="56">
        <v>200179</v>
      </c>
      <c r="K854" s="56">
        <v>0</v>
      </c>
      <c r="L854" s="56">
        <v>0</v>
      </c>
      <c r="M854" s="56">
        <v>1</v>
      </c>
      <c r="N854" s="56" t="s">
        <v>2084</v>
      </c>
      <c r="O854" s="56">
        <v>3400</v>
      </c>
      <c r="R854" s="56" t="s">
        <v>3856</v>
      </c>
      <c r="S854" s="56">
        <v>1</v>
      </c>
      <c r="T854" s="57">
        <v>50000</v>
      </c>
      <c r="U854" s="57">
        <v>50000</v>
      </c>
      <c r="V854" s="56" t="s">
        <v>2002</v>
      </c>
      <c r="W854" s="56" t="s">
        <v>2003</v>
      </c>
      <c r="X854" s="57">
        <v>45000</v>
      </c>
      <c r="Y854" s="56">
        <v>40000</v>
      </c>
      <c r="Z854" s="56">
        <v>35000</v>
      </c>
      <c r="AA854" s="56" t="s">
        <v>3857</v>
      </c>
      <c r="AP854" s="56">
        <v>0</v>
      </c>
      <c r="AT854" s="56">
        <v>8471270</v>
      </c>
    </row>
    <row r="855" spans="1:46" x14ac:dyDescent="0.35">
      <c r="A855" s="56" t="s">
        <v>960</v>
      </c>
      <c r="B855" s="56">
        <v>8471270</v>
      </c>
      <c r="C855" s="56" t="s">
        <v>565</v>
      </c>
      <c r="D855" s="56">
        <v>436120</v>
      </c>
      <c r="E855" s="56" t="s">
        <v>431</v>
      </c>
      <c r="F855" s="56" t="str">
        <f t="shared" si="13"/>
        <v>847.8471270.1.436120.000000.847001.200179</v>
      </c>
      <c r="G855" s="56" t="s">
        <v>21</v>
      </c>
      <c r="H855" s="56">
        <v>847001</v>
      </c>
      <c r="I855" s="56" t="s">
        <v>23</v>
      </c>
      <c r="J855" s="56">
        <v>200179</v>
      </c>
      <c r="K855" s="56">
        <v>0</v>
      </c>
      <c r="L855" s="56">
        <v>0</v>
      </c>
      <c r="M855" s="56">
        <v>1</v>
      </c>
      <c r="U855" s="57">
        <v>0</v>
      </c>
      <c r="X855" s="57">
        <v>0</v>
      </c>
      <c r="Y855" s="56">
        <v>0</v>
      </c>
      <c r="Z855" s="56">
        <v>0</v>
      </c>
      <c r="AP855" s="56">
        <v>0</v>
      </c>
      <c r="AT855" s="56">
        <v>8471270</v>
      </c>
    </row>
    <row r="856" spans="1:46" x14ac:dyDescent="0.35">
      <c r="A856" s="56" t="s">
        <v>960</v>
      </c>
      <c r="B856" s="56">
        <v>8471280</v>
      </c>
      <c r="C856" s="56" t="s">
        <v>572</v>
      </c>
      <c r="D856" s="56">
        <v>425100</v>
      </c>
      <c r="E856" s="56" t="s">
        <v>964</v>
      </c>
      <c r="F856" s="56" t="str">
        <f t="shared" si="13"/>
        <v>847.8471280.1.425100.000000.847001.200179</v>
      </c>
      <c r="G856" s="56" t="s">
        <v>21</v>
      </c>
      <c r="H856" s="56">
        <v>847001</v>
      </c>
      <c r="I856" s="56" t="s">
        <v>23</v>
      </c>
      <c r="J856" s="56">
        <v>200179</v>
      </c>
      <c r="K856" s="56">
        <v>0</v>
      </c>
      <c r="L856" s="56">
        <v>0</v>
      </c>
      <c r="N856" s="56" t="s">
        <v>3858</v>
      </c>
      <c r="O856" s="56">
        <v>100</v>
      </c>
      <c r="P856" s="56" t="s">
        <v>3859</v>
      </c>
      <c r="R856" s="56" t="s">
        <v>3860</v>
      </c>
      <c r="S856" s="56">
        <v>1000</v>
      </c>
      <c r="T856" s="56">
        <v>2.5</v>
      </c>
      <c r="U856" s="57">
        <v>2500</v>
      </c>
      <c r="V856" s="56" t="s">
        <v>2002</v>
      </c>
      <c r="W856" s="56" t="s">
        <v>2003</v>
      </c>
      <c r="X856" s="56">
        <v>2250</v>
      </c>
      <c r="Y856" s="56">
        <v>2000</v>
      </c>
      <c r="Z856" s="56">
        <v>1750</v>
      </c>
      <c r="AA856" s="56" t="s">
        <v>3861</v>
      </c>
      <c r="AB856" s="56" t="s">
        <v>3862</v>
      </c>
      <c r="AC856" s="56" t="s">
        <v>3863</v>
      </c>
      <c r="AD856" s="56">
        <v>2500</v>
      </c>
      <c r="AP856" s="56">
        <v>2500</v>
      </c>
      <c r="AQ856" s="56" t="s">
        <v>3656</v>
      </c>
      <c r="AR856" s="56" t="s">
        <v>3864</v>
      </c>
      <c r="AS856" s="56" t="s">
        <v>3865</v>
      </c>
      <c r="AT856" s="56">
        <v>8471280</v>
      </c>
    </row>
    <row r="857" spans="1:46" x14ac:dyDescent="0.35">
      <c r="A857" s="56" t="s">
        <v>960</v>
      </c>
      <c r="B857" s="56">
        <v>8471280</v>
      </c>
      <c r="C857" s="56" t="s">
        <v>572</v>
      </c>
      <c r="D857" s="56">
        <v>425510</v>
      </c>
      <c r="E857" s="56" t="s">
        <v>37</v>
      </c>
      <c r="F857" s="56" t="str">
        <f t="shared" si="13"/>
        <v>847.8471280.1.425510.000000.847001.200179</v>
      </c>
      <c r="G857" s="56" t="s">
        <v>21</v>
      </c>
      <c r="H857" s="56">
        <v>847001</v>
      </c>
      <c r="I857" s="56" t="s">
        <v>23</v>
      </c>
      <c r="J857" s="56">
        <v>200179</v>
      </c>
      <c r="K857" s="56">
        <v>32792.42</v>
      </c>
      <c r="L857" s="56">
        <v>10000</v>
      </c>
      <c r="M857" s="56">
        <v>10000</v>
      </c>
      <c r="N857" s="56" t="s">
        <v>3866</v>
      </c>
      <c r="O857" s="56">
        <v>30</v>
      </c>
      <c r="P857" s="56" t="s">
        <v>2024</v>
      </c>
      <c r="R857" s="56" t="s">
        <v>3867</v>
      </c>
      <c r="S857" s="56">
        <v>30</v>
      </c>
      <c r="T857" s="56">
        <v>1000</v>
      </c>
      <c r="U857" s="57">
        <v>30000</v>
      </c>
      <c r="V857" s="56" t="s">
        <v>2002</v>
      </c>
      <c r="W857" s="56" t="s">
        <v>2003</v>
      </c>
      <c r="X857" s="56">
        <v>27000</v>
      </c>
      <c r="Y857" s="56">
        <v>24000</v>
      </c>
      <c r="Z857" s="56">
        <v>21000</v>
      </c>
      <c r="AA857" s="56" t="s">
        <v>3861</v>
      </c>
      <c r="AB857" s="56" t="s">
        <v>3862</v>
      </c>
      <c r="AC857" s="56" t="s">
        <v>3863</v>
      </c>
      <c r="AD857" s="56">
        <v>2500</v>
      </c>
      <c r="AE857" s="56">
        <v>2500</v>
      </c>
      <c r="AF857" s="56">
        <v>2500</v>
      </c>
      <c r="AG857" s="56">
        <v>2500</v>
      </c>
      <c r="AH857" s="56">
        <v>2500</v>
      </c>
      <c r="AI857" s="56">
        <v>2500</v>
      </c>
      <c r="AJ857" s="56">
        <v>2500</v>
      </c>
      <c r="AK857" s="56">
        <v>2500</v>
      </c>
      <c r="AL857" s="56">
        <v>2500</v>
      </c>
      <c r="AM857" s="56">
        <v>2500</v>
      </c>
      <c r="AN857" s="56">
        <v>2500</v>
      </c>
      <c r="AO857" s="56">
        <v>2500</v>
      </c>
      <c r="AP857" s="56">
        <v>30000</v>
      </c>
      <c r="AQ857" s="56" t="s">
        <v>2119</v>
      </c>
      <c r="AR857" s="56" t="s">
        <v>3868</v>
      </c>
      <c r="AS857" s="56" t="s">
        <v>3869</v>
      </c>
      <c r="AT857" s="56">
        <v>8471280</v>
      </c>
    </row>
    <row r="858" spans="1:46" x14ac:dyDescent="0.35">
      <c r="A858" s="56" t="s">
        <v>960</v>
      </c>
      <c r="B858" s="56">
        <v>8471280</v>
      </c>
      <c r="C858" s="56" t="s">
        <v>572</v>
      </c>
      <c r="D858" s="56">
        <v>425550</v>
      </c>
      <c r="E858" s="56" t="s">
        <v>83</v>
      </c>
      <c r="F858" s="56" t="str">
        <f t="shared" si="13"/>
        <v>847.8471280.1.425550.000000.847001.200179</v>
      </c>
      <c r="G858" s="56" t="s">
        <v>21</v>
      </c>
      <c r="H858" s="56">
        <v>847001</v>
      </c>
      <c r="I858" s="56" t="s">
        <v>23</v>
      </c>
      <c r="J858" s="56">
        <v>200179</v>
      </c>
      <c r="K858" s="56">
        <v>0</v>
      </c>
      <c r="L858" s="56">
        <v>20000</v>
      </c>
      <c r="M858" s="56">
        <v>20000</v>
      </c>
      <c r="N858" s="56" t="s">
        <v>3870</v>
      </c>
      <c r="O858" s="56">
        <v>4</v>
      </c>
      <c r="P858" s="56" t="s">
        <v>1998</v>
      </c>
      <c r="R858" s="56" t="s">
        <v>3871</v>
      </c>
      <c r="S858" s="56">
        <v>4</v>
      </c>
      <c r="T858" s="56">
        <v>15000</v>
      </c>
      <c r="U858" s="57">
        <v>60000</v>
      </c>
      <c r="V858" s="56" t="s">
        <v>2002</v>
      </c>
      <c r="W858" s="56" t="s">
        <v>2003</v>
      </c>
      <c r="X858" s="56">
        <v>54000</v>
      </c>
      <c r="Y858" s="56">
        <v>48000</v>
      </c>
      <c r="Z858" s="56">
        <v>42000</v>
      </c>
      <c r="AA858" s="56" t="s">
        <v>3861</v>
      </c>
      <c r="AB858" s="56" t="s">
        <v>3862</v>
      </c>
      <c r="AC858" s="56" t="s">
        <v>3863</v>
      </c>
      <c r="AF858" s="56">
        <v>15000</v>
      </c>
      <c r="AI858" s="56">
        <v>15000</v>
      </c>
      <c r="AL858" s="56">
        <v>15000</v>
      </c>
      <c r="AO858" s="56">
        <v>15000</v>
      </c>
      <c r="AP858" s="56">
        <v>60000</v>
      </c>
      <c r="AQ858" s="56" t="s">
        <v>2075</v>
      </c>
      <c r="AR858" s="56" t="s">
        <v>3872</v>
      </c>
      <c r="AS858" s="56" t="s">
        <v>3873</v>
      </c>
      <c r="AT858" s="56">
        <v>8471280</v>
      </c>
    </row>
    <row r="859" spans="1:46" x14ac:dyDescent="0.35">
      <c r="A859" s="56" t="s">
        <v>960</v>
      </c>
      <c r="B859" s="56">
        <v>8471280</v>
      </c>
      <c r="C859" s="56" t="s">
        <v>572</v>
      </c>
      <c r="D859" s="56">
        <v>425760</v>
      </c>
      <c r="E859" s="56" t="s">
        <v>169</v>
      </c>
      <c r="F859" s="56" t="str">
        <f t="shared" si="13"/>
        <v>847.8471280.1.425760.000000.847001.200179</v>
      </c>
      <c r="G859" s="56" t="s">
        <v>21</v>
      </c>
      <c r="H859" s="56">
        <v>847001</v>
      </c>
      <c r="I859" s="56" t="s">
        <v>23</v>
      </c>
      <c r="J859" s="56">
        <v>200179</v>
      </c>
      <c r="K859" s="56">
        <v>0</v>
      </c>
      <c r="L859" s="56">
        <v>0</v>
      </c>
      <c r="N859" s="56" t="s">
        <v>3874</v>
      </c>
      <c r="O859" s="56">
        <v>30</v>
      </c>
      <c r="P859" s="56" t="s">
        <v>2024</v>
      </c>
      <c r="R859" s="56" t="s">
        <v>3875</v>
      </c>
      <c r="S859" s="56">
        <v>3</v>
      </c>
      <c r="T859" s="56">
        <v>10000</v>
      </c>
      <c r="U859" s="57">
        <v>30000</v>
      </c>
      <c r="V859" s="56" t="s">
        <v>2002</v>
      </c>
      <c r="W859" s="56" t="s">
        <v>2003</v>
      </c>
      <c r="X859" s="56">
        <v>27000</v>
      </c>
      <c r="Y859" s="56">
        <v>24000</v>
      </c>
      <c r="Z859" s="56">
        <v>21000</v>
      </c>
      <c r="AA859" s="56" t="s">
        <v>3861</v>
      </c>
      <c r="AB859" s="56" t="s">
        <v>3862</v>
      </c>
      <c r="AC859" s="56" t="s">
        <v>3863</v>
      </c>
      <c r="AE859" s="56">
        <v>3000</v>
      </c>
      <c r="AG859" s="56">
        <v>15000</v>
      </c>
      <c r="AJ859" s="56">
        <v>3000</v>
      </c>
      <c r="AL859" s="56">
        <v>3000</v>
      </c>
      <c r="AM859" s="56">
        <v>3000</v>
      </c>
      <c r="AN859" s="56">
        <v>3000</v>
      </c>
      <c r="AP859" s="56">
        <v>30000</v>
      </c>
      <c r="AQ859" s="56" t="s">
        <v>2101</v>
      </c>
      <c r="AR859" s="56" t="s">
        <v>3876</v>
      </c>
      <c r="AS859" s="56" t="s">
        <v>3877</v>
      </c>
      <c r="AT859" s="56">
        <v>8471280</v>
      </c>
    </row>
    <row r="860" spans="1:46" x14ac:dyDescent="0.35">
      <c r="A860" s="56" t="s">
        <v>960</v>
      </c>
      <c r="B860" s="56">
        <v>8471280</v>
      </c>
      <c r="C860" s="56" t="s">
        <v>572</v>
      </c>
      <c r="D860" s="56">
        <v>425770</v>
      </c>
      <c r="E860" s="56" t="s">
        <v>132</v>
      </c>
      <c r="F860" s="56" t="str">
        <f t="shared" si="13"/>
        <v>847.8471280.1.425770.000000.847001.200179</v>
      </c>
      <c r="G860" s="56" t="s">
        <v>21</v>
      </c>
      <c r="H860" s="56">
        <v>847001</v>
      </c>
      <c r="I860" s="56" t="s">
        <v>23</v>
      </c>
      <c r="J860" s="56">
        <v>200179</v>
      </c>
      <c r="K860" s="56">
        <v>73607.539999999994</v>
      </c>
      <c r="L860" s="56">
        <v>32721</v>
      </c>
      <c r="M860" s="56">
        <v>32000</v>
      </c>
      <c r="N860" s="56" t="s">
        <v>3878</v>
      </c>
      <c r="O860" s="56">
        <v>5</v>
      </c>
      <c r="P860" s="56" t="s">
        <v>1998</v>
      </c>
      <c r="R860" s="56" t="s">
        <v>3879</v>
      </c>
      <c r="S860" s="56">
        <v>5</v>
      </c>
      <c r="T860" s="56">
        <v>100000</v>
      </c>
      <c r="U860" s="57">
        <v>500000</v>
      </c>
      <c r="V860" s="56" t="s">
        <v>2113</v>
      </c>
      <c r="W860" s="56" t="s">
        <v>2003</v>
      </c>
      <c r="X860" s="56">
        <v>450000</v>
      </c>
      <c r="Y860" s="56">
        <v>400000</v>
      </c>
      <c r="Z860" s="56">
        <v>350000</v>
      </c>
      <c r="AA860" s="56" t="s">
        <v>3861</v>
      </c>
      <c r="AB860" s="56" t="s">
        <v>3862</v>
      </c>
      <c r="AC860" s="56" t="s">
        <v>3863</v>
      </c>
      <c r="AD860" s="56">
        <v>100000</v>
      </c>
      <c r="AG860" s="56">
        <v>100000</v>
      </c>
      <c r="AI860" s="56">
        <v>100000</v>
      </c>
      <c r="AK860" s="56">
        <v>100000</v>
      </c>
      <c r="AO860" s="56">
        <v>100000</v>
      </c>
      <c r="AP860" s="56">
        <v>500000</v>
      </c>
      <c r="AQ860" s="56" t="s">
        <v>2075</v>
      </c>
      <c r="AR860" s="56" t="s">
        <v>3880</v>
      </c>
      <c r="AS860" s="56" t="s">
        <v>3881</v>
      </c>
      <c r="AT860" s="56">
        <v>8471280</v>
      </c>
    </row>
    <row r="861" spans="1:46" x14ac:dyDescent="0.35">
      <c r="A861" s="56" t="s">
        <v>960</v>
      </c>
      <c r="B861" s="56">
        <v>8471280</v>
      </c>
      <c r="C861" s="56" t="s">
        <v>572</v>
      </c>
      <c r="D861" s="56">
        <v>426610</v>
      </c>
      <c r="E861" s="56" t="s">
        <v>43</v>
      </c>
      <c r="F861" s="56" t="str">
        <f t="shared" si="13"/>
        <v>847.8471280.1.426610.000000.847001.200179</v>
      </c>
      <c r="G861" s="56" t="s">
        <v>21</v>
      </c>
      <c r="H861" s="56">
        <v>847001</v>
      </c>
      <c r="I861" s="56" t="s">
        <v>23</v>
      </c>
      <c r="J861" s="56">
        <v>200179</v>
      </c>
      <c r="K861" s="56">
        <v>154274.60999999999</v>
      </c>
      <c r="L861" s="56">
        <v>120000</v>
      </c>
      <c r="M861" s="56">
        <v>120000</v>
      </c>
      <c r="N861" s="56" t="s">
        <v>3882</v>
      </c>
      <c r="O861" s="56">
        <v>1</v>
      </c>
      <c r="P861" s="56" t="s">
        <v>2041</v>
      </c>
      <c r="R861" s="56" t="s">
        <v>3883</v>
      </c>
      <c r="S861" s="56">
        <v>1</v>
      </c>
      <c r="T861" s="56">
        <v>71000</v>
      </c>
      <c r="U861" s="57">
        <v>71000</v>
      </c>
      <c r="V861" s="56" t="s">
        <v>2002</v>
      </c>
      <c r="W861" s="56" t="s">
        <v>2003</v>
      </c>
      <c r="X861" s="56">
        <v>63900</v>
      </c>
      <c r="Y861" s="56">
        <v>56800</v>
      </c>
      <c r="Z861" s="56">
        <v>49700</v>
      </c>
      <c r="AA861" s="56" t="s">
        <v>3861</v>
      </c>
      <c r="AB861" s="56" t="s">
        <v>3862</v>
      </c>
      <c r="AC861" s="56" t="s">
        <v>3863</v>
      </c>
      <c r="AI861" s="56">
        <v>71000</v>
      </c>
      <c r="AP861" s="56">
        <v>71000</v>
      </c>
      <c r="AQ861" s="56" t="s">
        <v>2075</v>
      </c>
      <c r="AR861" s="56" t="s">
        <v>3884</v>
      </c>
      <c r="AS861" s="56" t="s">
        <v>3885</v>
      </c>
      <c r="AT861" s="56">
        <v>8471280</v>
      </c>
    </row>
    <row r="862" spans="1:46" x14ac:dyDescent="0.35">
      <c r="A862" s="56" t="s">
        <v>960</v>
      </c>
      <c r="B862" s="56">
        <v>8471280</v>
      </c>
      <c r="C862" s="56" t="s">
        <v>572</v>
      </c>
      <c r="D862" s="56">
        <v>426610</v>
      </c>
      <c r="E862" s="56" t="s">
        <v>43</v>
      </c>
      <c r="F862" s="56" t="str">
        <f t="shared" si="13"/>
        <v>847.8471280.1.426610.000000.847001.200179</v>
      </c>
      <c r="G862" s="56" t="s">
        <v>21</v>
      </c>
      <c r="H862" s="56">
        <v>847001</v>
      </c>
      <c r="I862" s="56" t="s">
        <v>23</v>
      </c>
      <c r="J862" s="56">
        <v>200179</v>
      </c>
      <c r="N862" s="56" t="s">
        <v>3886</v>
      </c>
      <c r="O862" s="56">
        <v>1</v>
      </c>
      <c r="P862" s="56" t="s">
        <v>2041</v>
      </c>
      <c r="R862" s="56" t="s">
        <v>3887</v>
      </c>
      <c r="S862" s="56">
        <v>1</v>
      </c>
      <c r="T862" s="56">
        <v>14000</v>
      </c>
      <c r="U862" s="57">
        <v>14000</v>
      </c>
      <c r="V862" s="56" t="s">
        <v>2002</v>
      </c>
      <c r="W862" s="56" t="s">
        <v>2003</v>
      </c>
      <c r="X862" s="56">
        <v>12600</v>
      </c>
      <c r="Y862" s="56">
        <v>11200</v>
      </c>
      <c r="Z862" s="56">
        <v>9800</v>
      </c>
      <c r="AA862" s="56" t="s">
        <v>3861</v>
      </c>
      <c r="AB862" s="56" t="s">
        <v>3862</v>
      </c>
      <c r="AC862" s="56" t="s">
        <v>3863</v>
      </c>
      <c r="AI862" s="56">
        <v>14000</v>
      </c>
      <c r="AP862" s="56">
        <v>14000</v>
      </c>
      <c r="AQ862" s="56" t="s">
        <v>2075</v>
      </c>
      <c r="AR862" s="56" t="s">
        <v>3884</v>
      </c>
      <c r="AS862" s="56" t="s">
        <v>3888</v>
      </c>
      <c r="AT862" s="56">
        <v>8471280</v>
      </c>
    </row>
    <row r="863" spans="1:46" x14ac:dyDescent="0.35">
      <c r="A863" s="56" t="s">
        <v>960</v>
      </c>
      <c r="B863" s="56">
        <v>8471280</v>
      </c>
      <c r="C863" s="56" t="s">
        <v>572</v>
      </c>
      <c r="D863" s="56">
        <v>426610</v>
      </c>
      <c r="E863" s="56" t="s">
        <v>43</v>
      </c>
      <c r="F863" s="56" t="str">
        <f t="shared" si="13"/>
        <v>847.8471280.1.426610.000000.847001.200179</v>
      </c>
      <c r="G863" s="56" t="s">
        <v>21</v>
      </c>
      <c r="H863" s="56">
        <v>847001</v>
      </c>
      <c r="I863" s="56" t="s">
        <v>23</v>
      </c>
      <c r="J863" s="56">
        <v>200179</v>
      </c>
      <c r="N863" s="56" t="s">
        <v>3889</v>
      </c>
      <c r="O863" s="56">
        <v>1</v>
      </c>
      <c r="P863" s="56" t="s">
        <v>2041</v>
      </c>
      <c r="R863" s="56" t="s">
        <v>3890</v>
      </c>
      <c r="S863" s="56">
        <v>1</v>
      </c>
      <c r="T863" s="56">
        <v>14000</v>
      </c>
      <c r="U863" s="57">
        <v>14000</v>
      </c>
      <c r="V863" s="56" t="s">
        <v>2002</v>
      </c>
      <c r="W863" s="56" t="s">
        <v>2003</v>
      </c>
      <c r="X863" s="56">
        <v>12600</v>
      </c>
      <c r="Y863" s="56">
        <v>11200</v>
      </c>
      <c r="Z863" s="56">
        <v>9800</v>
      </c>
      <c r="AA863" s="56" t="s">
        <v>3861</v>
      </c>
      <c r="AB863" s="56" t="s">
        <v>3862</v>
      </c>
      <c r="AC863" s="56" t="s">
        <v>3863</v>
      </c>
      <c r="AG863" s="56">
        <v>14000</v>
      </c>
      <c r="AP863" s="56">
        <v>14000</v>
      </c>
      <c r="AQ863" s="56" t="s">
        <v>2075</v>
      </c>
      <c r="AR863" s="56" t="s">
        <v>3884</v>
      </c>
      <c r="AS863" s="56" t="s">
        <v>3891</v>
      </c>
      <c r="AT863" s="56">
        <v>8471280</v>
      </c>
    </row>
    <row r="864" spans="1:46" x14ac:dyDescent="0.35">
      <c r="A864" s="56" t="s">
        <v>960</v>
      </c>
      <c r="B864" s="56">
        <v>8471280</v>
      </c>
      <c r="C864" s="56" t="s">
        <v>572</v>
      </c>
      <c r="D864" s="56">
        <v>426610</v>
      </c>
      <c r="E864" s="56" t="s">
        <v>43</v>
      </c>
      <c r="F864" s="56" t="str">
        <f t="shared" si="13"/>
        <v>847.8471280.1.426610.000000.847001.200179</v>
      </c>
      <c r="G864" s="56" t="s">
        <v>21</v>
      </c>
      <c r="H864" s="56">
        <v>847001</v>
      </c>
      <c r="I864" s="56" t="s">
        <v>23</v>
      </c>
      <c r="J864" s="56">
        <v>200179</v>
      </c>
      <c r="N864" s="56" t="s">
        <v>3892</v>
      </c>
      <c r="O864" s="56">
        <v>1</v>
      </c>
      <c r="P864" s="56" t="s">
        <v>2041</v>
      </c>
      <c r="R864" s="56" t="s">
        <v>3893</v>
      </c>
      <c r="S864" s="56">
        <v>1</v>
      </c>
      <c r="T864" s="56">
        <v>6000</v>
      </c>
      <c r="U864" s="57">
        <v>6000</v>
      </c>
      <c r="V864" s="56" t="s">
        <v>2002</v>
      </c>
      <c r="W864" s="56" t="s">
        <v>2003</v>
      </c>
      <c r="X864" s="56">
        <v>5400</v>
      </c>
      <c r="Y864" s="56">
        <v>4800</v>
      </c>
      <c r="Z864" s="56">
        <v>4200</v>
      </c>
      <c r="AA864" s="56" t="s">
        <v>3861</v>
      </c>
      <c r="AB864" s="56" t="s">
        <v>3862</v>
      </c>
      <c r="AC864" s="56" t="s">
        <v>3863</v>
      </c>
      <c r="AG864" s="56">
        <v>6000</v>
      </c>
      <c r="AP864" s="56">
        <v>6000</v>
      </c>
      <c r="AQ864" s="56" t="s">
        <v>2075</v>
      </c>
      <c r="AR864" s="56" t="s">
        <v>3884</v>
      </c>
      <c r="AS864" s="56" t="s">
        <v>3894</v>
      </c>
      <c r="AT864" s="56">
        <v>8471280</v>
      </c>
    </row>
    <row r="865" spans="1:46" x14ac:dyDescent="0.35">
      <c r="A865" s="56" t="s">
        <v>960</v>
      </c>
      <c r="B865" s="56">
        <v>8471280</v>
      </c>
      <c r="C865" s="56" t="s">
        <v>572</v>
      </c>
      <c r="D865" s="56">
        <v>426610</v>
      </c>
      <c r="E865" s="56" t="s">
        <v>43</v>
      </c>
      <c r="F865" s="56" t="str">
        <f t="shared" si="13"/>
        <v>847.8471280.1.426610.000000.847001.200179</v>
      </c>
      <c r="G865" s="56" t="s">
        <v>21</v>
      </c>
      <c r="H865" s="56">
        <v>847001</v>
      </c>
      <c r="I865" s="56" t="s">
        <v>23</v>
      </c>
      <c r="J865" s="56">
        <v>200179</v>
      </c>
      <c r="N865" s="56" t="s">
        <v>3895</v>
      </c>
      <c r="O865" s="56">
        <v>1</v>
      </c>
      <c r="P865" s="56" t="s">
        <v>2041</v>
      </c>
      <c r="R865" s="56" t="s">
        <v>3896</v>
      </c>
      <c r="S865" s="56">
        <v>1</v>
      </c>
      <c r="T865" s="56">
        <v>48000</v>
      </c>
      <c r="U865" s="57">
        <v>48000</v>
      </c>
      <c r="V865" s="56" t="s">
        <v>2002</v>
      </c>
      <c r="W865" s="56" t="s">
        <v>2003</v>
      </c>
      <c r="X865" s="56">
        <v>43200</v>
      </c>
      <c r="Y865" s="56">
        <v>38400</v>
      </c>
      <c r="Z865" s="56">
        <v>33600</v>
      </c>
      <c r="AA865" s="56" t="s">
        <v>3861</v>
      </c>
      <c r="AB865" s="56" t="s">
        <v>3862</v>
      </c>
      <c r="AC865" s="56" t="s">
        <v>3863</v>
      </c>
      <c r="AE865" s="56">
        <v>48000</v>
      </c>
      <c r="AP865" s="56">
        <v>48000</v>
      </c>
      <c r="AQ865" s="56" t="s">
        <v>2075</v>
      </c>
      <c r="AR865" s="56" t="s">
        <v>3884</v>
      </c>
      <c r="AS865" s="56" t="s">
        <v>3897</v>
      </c>
      <c r="AT865" s="56">
        <v>8471280</v>
      </c>
    </row>
    <row r="866" spans="1:46" x14ac:dyDescent="0.35">
      <c r="A866" s="56" t="s">
        <v>960</v>
      </c>
      <c r="B866" s="56">
        <v>8471280</v>
      </c>
      <c r="C866" s="56" t="s">
        <v>572</v>
      </c>
      <c r="D866" s="56">
        <v>426610</v>
      </c>
      <c r="E866" s="56" t="s">
        <v>43</v>
      </c>
      <c r="F866" s="56" t="str">
        <f t="shared" si="13"/>
        <v>847.8471280.1.426610.000000.847001.200179</v>
      </c>
      <c r="G866" s="56" t="s">
        <v>21</v>
      </c>
      <c r="H866" s="56">
        <v>847001</v>
      </c>
      <c r="I866" s="56" t="s">
        <v>23</v>
      </c>
      <c r="J866" s="56">
        <v>200179</v>
      </c>
      <c r="N866" s="56" t="s">
        <v>3898</v>
      </c>
      <c r="O866" s="56">
        <v>1</v>
      </c>
      <c r="P866" s="56" t="s">
        <v>2041</v>
      </c>
      <c r="R866" s="56" t="s">
        <v>3899</v>
      </c>
      <c r="S866" s="56">
        <v>1</v>
      </c>
      <c r="T866" s="56">
        <v>1000</v>
      </c>
      <c r="U866" s="57">
        <v>1000</v>
      </c>
      <c r="V866" s="56" t="s">
        <v>2002</v>
      </c>
      <c r="W866" s="56" t="s">
        <v>2003</v>
      </c>
      <c r="X866" s="56">
        <v>900</v>
      </c>
      <c r="Y866" s="56">
        <v>800</v>
      </c>
      <c r="Z866" s="56">
        <v>700</v>
      </c>
      <c r="AA866" s="56" t="s">
        <v>3861</v>
      </c>
      <c r="AB866" s="56" t="s">
        <v>3862</v>
      </c>
      <c r="AC866" s="56" t="s">
        <v>3863</v>
      </c>
      <c r="AG866" s="56">
        <v>1000</v>
      </c>
      <c r="AP866" s="56">
        <v>1000</v>
      </c>
      <c r="AQ866" s="56" t="s">
        <v>2075</v>
      </c>
      <c r="AR866" s="56" t="s">
        <v>3884</v>
      </c>
      <c r="AS866" s="56" t="s">
        <v>3900</v>
      </c>
      <c r="AT866" s="56">
        <v>8471280</v>
      </c>
    </row>
    <row r="867" spans="1:46" x14ac:dyDescent="0.35">
      <c r="A867" s="56" t="s">
        <v>960</v>
      </c>
      <c r="B867" s="56">
        <v>8471280</v>
      </c>
      <c r="C867" s="56" t="s">
        <v>572</v>
      </c>
      <c r="D867" s="56">
        <v>426610</v>
      </c>
      <c r="E867" s="56" t="s">
        <v>43</v>
      </c>
      <c r="F867" s="56" t="str">
        <f t="shared" si="13"/>
        <v>847.8471280.1.426610.000000.847001.200179</v>
      </c>
      <c r="G867" s="56" t="s">
        <v>21</v>
      </c>
      <c r="H867" s="56">
        <v>847001</v>
      </c>
      <c r="I867" s="56" t="s">
        <v>23</v>
      </c>
      <c r="J867" s="56">
        <v>200179</v>
      </c>
      <c r="N867" s="56" t="s">
        <v>3901</v>
      </c>
      <c r="O867" s="56">
        <v>1</v>
      </c>
      <c r="P867" s="56" t="s">
        <v>2041</v>
      </c>
      <c r="R867" s="56" t="s">
        <v>3902</v>
      </c>
      <c r="S867" s="56">
        <v>1</v>
      </c>
      <c r="T867" s="56">
        <v>14000</v>
      </c>
      <c r="U867" s="57">
        <v>14000</v>
      </c>
      <c r="V867" s="56" t="s">
        <v>2002</v>
      </c>
      <c r="W867" s="56" t="s">
        <v>2003</v>
      </c>
      <c r="X867" s="56">
        <v>12600</v>
      </c>
      <c r="Y867" s="56">
        <v>11200</v>
      </c>
      <c r="Z867" s="56">
        <v>9800</v>
      </c>
      <c r="AA867" s="56" t="s">
        <v>3861</v>
      </c>
      <c r="AB867" s="56" t="s">
        <v>3862</v>
      </c>
      <c r="AC867" s="56" t="s">
        <v>3863</v>
      </c>
      <c r="AG867" s="56">
        <v>14000</v>
      </c>
      <c r="AP867" s="56">
        <v>14000</v>
      </c>
      <c r="AQ867" s="56" t="s">
        <v>2075</v>
      </c>
      <c r="AR867" s="56" t="s">
        <v>3884</v>
      </c>
      <c r="AS867" s="56" t="s">
        <v>3903</v>
      </c>
      <c r="AT867" s="56">
        <v>8471280</v>
      </c>
    </row>
    <row r="868" spans="1:46" x14ac:dyDescent="0.35">
      <c r="A868" s="56" t="s">
        <v>960</v>
      </c>
      <c r="B868" s="56">
        <v>8471280</v>
      </c>
      <c r="C868" s="56" t="s">
        <v>572</v>
      </c>
      <c r="D868" s="56">
        <v>426610</v>
      </c>
      <c r="E868" s="56" t="s">
        <v>43</v>
      </c>
      <c r="F868" s="56" t="str">
        <f t="shared" si="13"/>
        <v>847.8471280.1.426610.000000.847001.200179</v>
      </c>
      <c r="G868" s="56" t="s">
        <v>21</v>
      </c>
      <c r="H868" s="56">
        <v>847001</v>
      </c>
      <c r="I868" s="56" t="s">
        <v>23</v>
      </c>
      <c r="J868" s="56">
        <v>200179</v>
      </c>
      <c r="N868" s="56" t="s">
        <v>3904</v>
      </c>
      <c r="O868" s="56">
        <v>1</v>
      </c>
      <c r="P868" s="56" t="s">
        <v>2041</v>
      </c>
      <c r="R868" s="56" t="s">
        <v>3905</v>
      </c>
      <c r="S868" s="56">
        <v>1</v>
      </c>
      <c r="T868" s="56">
        <v>3000</v>
      </c>
      <c r="U868" s="57">
        <v>3000</v>
      </c>
      <c r="V868" s="56" t="s">
        <v>2002</v>
      </c>
      <c r="W868" s="56" t="s">
        <v>2003</v>
      </c>
      <c r="X868" s="56">
        <v>2700</v>
      </c>
      <c r="Y868" s="56">
        <v>2400</v>
      </c>
      <c r="Z868" s="56">
        <v>2100</v>
      </c>
      <c r="AA868" s="56" t="s">
        <v>3861</v>
      </c>
      <c r="AB868" s="56" t="s">
        <v>3862</v>
      </c>
      <c r="AC868" s="56" t="s">
        <v>3863</v>
      </c>
      <c r="AF868" s="56">
        <v>3000</v>
      </c>
      <c r="AP868" s="56">
        <v>3000</v>
      </c>
      <c r="AQ868" s="56" t="s">
        <v>2075</v>
      </c>
      <c r="AR868" s="56" t="s">
        <v>3884</v>
      </c>
      <c r="AS868" s="56" t="s">
        <v>3906</v>
      </c>
      <c r="AT868" s="56">
        <v>8471280</v>
      </c>
    </row>
    <row r="869" spans="1:46" x14ac:dyDescent="0.35">
      <c r="A869" s="56" t="s">
        <v>960</v>
      </c>
      <c r="B869" s="56">
        <v>8471280</v>
      </c>
      <c r="C869" s="56" t="s">
        <v>572</v>
      </c>
      <c r="D869" s="56">
        <v>426610</v>
      </c>
      <c r="E869" s="56" t="s">
        <v>43</v>
      </c>
      <c r="F869" s="56" t="str">
        <f t="shared" si="13"/>
        <v>847.8471280.1.426610.000000.847001.200179</v>
      </c>
      <c r="G869" s="56" t="s">
        <v>21</v>
      </c>
      <c r="H869" s="56">
        <v>847001</v>
      </c>
      <c r="I869" s="56" t="s">
        <v>23</v>
      </c>
      <c r="J869" s="56">
        <v>200179</v>
      </c>
      <c r="N869" s="56" t="s">
        <v>3907</v>
      </c>
      <c r="P869" s="56" t="s">
        <v>2041</v>
      </c>
      <c r="R869" s="56" t="s">
        <v>3908</v>
      </c>
      <c r="S869" s="56">
        <v>1</v>
      </c>
      <c r="T869" s="56">
        <v>150000</v>
      </c>
      <c r="U869" s="57">
        <v>150000</v>
      </c>
      <c r="V869" s="56" t="s">
        <v>2113</v>
      </c>
      <c r="W869" s="56" t="s">
        <v>2003</v>
      </c>
      <c r="X869" s="56">
        <v>135000</v>
      </c>
      <c r="Y869" s="56">
        <v>120000</v>
      </c>
      <c r="Z869" s="56">
        <v>105000</v>
      </c>
      <c r="AA869" s="56" t="s">
        <v>3861</v>
      </c>
      <c r="AB869" s="56" t="s">
        <v>3862</v>
      </c>
      <c r="AC869" s="56" t="s">
        <v>3863</v>
      </c>
      <c r="AD869" s="56">
        <v>50000</v>
      </c>
      <c r="AI869" s="56">
        <v>50000</v>
      </c>
      <c r="AN869" s="56">
        <v>50000</v>
      </c>
      <c r="AP869" s="56">
        <v>150000</v>
      </c>
      <c r="AQ869" s="56" t="s">
        <v>2075</v>
      </c>
      <c r="AR869" s="56" t="s">
        <v>3884</v>
      </c>
      <c r="AT869" s="56">
        <v>8471280</v>
      </c>
    </row>
    <row r="870" spans="1:46" x14ac:dyDescent="0.35">
      <c r="A870" s="56" t="s">
        <v>960</v>
      </c>
      <c r="B870" s="56">
        <v>8471280</v>
      </c>
      <c r="C870" s="56" t="s">
        <v>572</v>
      </c>
      <c r="D870" s="56">
        <v>428640</v>
      </c>
      <c r="E870" s="56" t="s">
        <v>55</v>
      </c>
      <c r="F870" s="56" t="str">
        <f t="shared" si="13"/>
        <v>847.8471280.1.428640.000000.847001.200179</v>
      </c>
      <c r="G870" s="56" t="s">
        <v>21</v>
      </c>
      <c r="H870" s="56">
        <v>847001</v>
      </c>
      <c r="I870" s="56" t="s">
        <v>23</v>
      </c>
      <c r="J870" s="56">
        <v>200179</v>
      </c>
      <c r="K870" s="56">
        <v>0</v>
      </c>
      <c r="L870" s="56">
        <v>2000</v>
      </c>
      <c r="M870" s="56">
        <v>2000</v>
      </c>
      <c r="N870" s="56" t="s">
        <v>3909</v>
      </c>
      <c r="O870" s="56">
        <v>3</v>
      </c>
      <c r="P870" s="56" t="s">
        <v>2024</v>
      </c>
      <c r="R870" s="56" t="s">
        <v>3910</v>
      </c>
      <c r="S870" s="56">
        <v>3</v>
      </c>
      <c r="T870" s="56">
        <v>5000</v>
      </c>
      <c r="U870" s="57">
        <v>15000</v>
      </c>
      <c r="V870" s="56" t="s">
        <v>2002</v>
      </c>
      <c r="W870" s="56" t="s">
        <v>2003</v>
      </c>
      <c r="X870" s="56">
        <v>13500</v>
      </c>
      <c r="Y870" s="56">
        <v>12000</v>
      </c>
      <c r="Z870" s="56">
        <v>10500</v>
      </c>
      <c r="AA870" s="56" t="s">
        <v>3861</v>
      </c>
      <c r="AB870" s="56" t="s">
        <v>3862</v>
      </c>
      <c r="AC870" s="56" t="s">
        <v>3863</v>
      </c>
      <c r="AF870" s="56">
        <v>5000</v>
      </c>
      <c r="AI870" s="56">
        <v>5000</v>
      </c>
      <c r="AL870" s="56">
        <v>5000</v>
      </c>
      <c r="AP870" s="56">
        <v>15000</v>
      </c>
      <c r="AQ870" s="56" t="s">
        <v>2119</v>
      </c>
      <c r="AR870" s="56" t="s">
        <v>3911</v>
      </c>
      <c r="AS870" s="56" t="s">
        <v>3912</v>
      </c>
      <c r="AT870" s="56">
        <v>8471280</v>
      </c>
    </row>
    <row r="871" spans="1:46" x14ac:dyDescent="0.35">
      <c r="A871" s="56" t="s">
        <v>960</v>
      </c>
      <c r="B871" s="56">
        <v>8471280</v>
      </c>
      <c r="C871" s="56" t="s">
        <v>572</v>
      </c>
      <c r="D871" s="56">
        <v>432170</v>
      </c>
      <c r="E871" s="56" t="s">
        <v>389</v>
      </c>
      <c r="F871" s="56" t="str">
        <f t="shared" si="13"/>
        <v>847.8471280.1.432170.000000.847001.200179</v>
      </c>
      <c r="G871" s="56" t="s">
        <v>21</v>
      </c>
      <c r="H871" s="56">
        <v>847001</v>
      </c>
      <c r="I871" s="56" t="s">
        <v>23</v>
      </c>
      <c r="J871" s="56">
        <v>200179</v>
      </c>
      <c r="K871" s="56">
        <v>0</v>
      </c>
      <c r="L871" s="56">
        <v>0</v>
      </c>
      <c r="N871" s="56" t="s">
        <v>3913</v>
      </c>
      <c r="O871" s="56">
        <v>2</v>
      </c>
      <c r="P871" s="56" t="s">
        <v>2108</v>
      </c>
      <c r="R871" s="56" t="s">
        <v>3914</v>
      </c>
      <c r="S871" s="56">
        <v>2</v>
      </c>
      <c r="T871" s="56">
        <v>100000</v>
      </c>
      <c r="U871" s="57">
        <v>200000</v>
      </c>
      <c r="V871" s="56" t="s">
        <v>2002</v>
      </c>
      <c r="W871" s="56" t="s">
        <v>2122</v>
      </c>
      <c r="X871" s="56">
        <v>180000</v>
      </c>
      <c r="Y871" s="56">
        <v>160000</v>
      </c>
      <c r="Z871" s="56">
        <v>140000</v>
      </c>
      <c r="AA871" s="56" t="s">
        <v>3861</v>
      </c>
      <c r="AB871" s="56" t="s">
        <v>3862</v>
      </c>
      <c r="AC871" s="56" t="s">
        <v>3863</v>
      </c>
      <c r="AI871" s="56">
        <v>100000</v>
      </c>
      <c r="AO871" s="56">
        <v>100000</v>
      </c>
      <c r="AP871" s="56">
        <v>200000</v>
      </c>
      <c r="AQ871" s="56" t="s">
        <v>3656</v>
      </c>
      <c r="AR871" s="56" t="s">
        <v>3915</v>
      </c>
      <c r="AS871" s="56" t="s">
        <v>3916</v>
      </c>
      <c r="AT871" s="56">
        <v>8471280</v>
      </c>
    </row>
    <row r="872" spans="1:46" x14ac:dyDescent="0.35">
      <c r="A872" s="56" t="s">
        <v>960</v>
      </c>
      <c r="B872" s="56">
        <v>8471280</v>
      </c>
      <c r="C872" s="56" t="s">
        <v>572</v>
      </c>
      <c r="D872" s="56">
        <v>435340</v>
      </c>
      <c r="E872" s="56" t="s">
        <v>239</v>
      </c>
      <c r="F872" s="56" t="str">
        <f t="shared" si="13"/>
        <v>847.8471280.1.435340.000000.847001.200179</v>
      </c>
      <c r="G872" s="56" t="s">
        <v>21</v>
      </c>
      <c r="H872" s="56">
        <v>847001</v>
      </c>
      <c r="I872" s="56" t="s">
        <v>23</v>
      </c>
      <c r="J872" s="56">
        <v>200179</v>
      </c>
      <c r="K872" s="56">
        <v>0</v>
      </c>
      <c r="L872" s="56">
        <v>0</v>
      </c>
      <c r="N872" s="56" t="s">
        <v>3917</v>
      </c>
      <c r="O872" s="56">
        <v>10</v>
      </c>
      <c r="P872" s="56" t="s">
        <v>1998</v>
      </c>
      <c r="R872" s="56" t="s">
        <v>3918</v>
      </c>
      <c r="S872" s="56">
        <v>10</v>
      </c>
      <c r="T872" s="56">
        <v>1000</v>
      </c>
      <c r="U872" s="57">
        <v>10000</v>
      </c>
      <c r="V872" s="56" t="s">
        <v>2002</v>
      </c>
      <c r="W872" s="56" t="s">
        <v>2003</v>
      </c>
      <c r="X872" s="56">
        <v>9000</v>
      </c>
      <c r="Y872" s="56">
        <v>8000</v>
      </c>
      <c r="Z872" s="56">
        <v>7000</v>
      </c>
      <c r="AA872" s="56" t="s">
        <v>3861</v>
      </c>
      <c r="AB872" s="56" t="s">
        <v>3862</v>
      </c>
      <c r="AC872" s="56" t="s">
        <v>3863</v>
      </c>
      <c r="AJ872" s="56">
        <v>5000</v>
      </c>
      <c r="AO872" s="56">
        <v>5000</v>
      </c>
      <c r="AP872" s="56">
        <v>10000</v>
      </c>
      <c r="AQ872" s="56" t="s">
        <v>2119</v>
      </c>
      <c r="AR872" s="56" t="s">
        <v>3919</v>
      </c>
      <c r="AT872" s="56">
        <v>8471280</v>
      </c>
    </row>
    <row r="873" spans="1:46" x14ac:dyDescent="0.35">
      <c r="A873" s="56" t="s">
        <v>960</v>
      </c>
      <c r="B873" s="56">
        <v>8471280</v>
      </c>
      <c r="C873" s="56" t="s">
        <v>572</v>
      </c>
      <c r="D873" s="56">
        <v>435530</v>
      </c>
      <c r="E873" s="56" t="s">
        <v>150</v>
      </c>
      <c r="F873" s="56" t="str">
        <f t="shared" si="13"/>
        <v>847.8471280.1.435530.000000.847001.200179</v>
      </c>
      <c r="G873" s="56" t="s">
        <v>21</v>
      </c>
      <c r="H873" s="56">
        <v>847001</v>
      </c>
      <c r="I873" s="56" t="s">
        <v>23</v>
      </c>
      <c r="J873" s="56">
        <v>200179</v>
      </c>
      <c r="K873" s="56">
        <v>894.29</v>
      </c>
      <c r="L873" s="56">
        <v>0</v>
      </c>
      <c r="N873" s="56" t="s">
        <v>3920</v>
      </c>
      <c r="O873" s="56">
        <v>5</v>
      </c>
      <c r="P873" s="56" t="s">
        <v>1998</v>
      </c>
      <c r="R873" s="56" t="s">
        <v>3921</v>
      </c>
      <c r="S873" s="56">
        <v>5</v>
      </c>
      <c r="T873" s="56">
        <v>1000</v>
      </c>
      <c r="U873" s="57">
        <v>5000</v>
      </c>
      <c r="V873" s="56" t="s">
        <v>2002</v>
      </c>
      <c r="W873" s="56" t="s">
        <v>2003</v>
      </c>
      <c r="X873" s="56">
        <v>4500</v>
      </c>
      <c r="Y873" s="56">
        <v>4000</v>
      </c>
      <c r="Z873" s="56">
        <v>3500</v>
      </c>
      <c r="AA873" s="56" t="s">
        <v>3861</v>
      </c>
      <c r="AB873" s="56" t="s">
        <v>3862</v>
      </c>
      <c r="AC873" s="56" t="s">
        <v>3863</v>
      </c>
      <c r="AD873" s="56">
        <v>1000</v>
      </c>
      <c r="AG873" s="56">
        <v>1000</v>
      </c>
      <c r="AJ873" s="56">
        <v>1000</v>
      </c>
      <c r="AM873" s="56">
        <v>1000</v>
      </c>
      <c r="AO873" s="56">
        <v>1000</v>
      </c>
      <c r="AP873" s="56">
        <v>5000</v>
      </c>
      <c r="AQ873" s="56" t="s">
        <v>3656</v>
      </c>
      <c r="AR873" s="56" t="s">
        <v>3922</v>
      </c>
      <c r="AS873" s="56" t="s">
        <v>3923</v>
      </c>
      <c r="AT873" s="56">
        <v>8471280</v>
      </c>
    </row>
    <row r="874" spans="1:46" x14ac:dyDescent="0.35">
      <c r="A874" s="56" t="s">
        <v>960</v>
      </c>
      <c r="B874" s="56">
        <v>8471280</v>
      </c>
      <c r="C874" s="56" t="s">
        <v>572</v>
      </c>
      <c r="D874" s="56">
        <v>492316</v>
      </c>
      <c r="E874" s="56" t="s">
        <v>138</v>
      </c>
      <c r="F874" s="56" t="str">
        <f t="shared" si="13"/>
        <v>847.8471280.1.492316.000000.847001.300180</v>
      </c>
      <c r="G874" s="56" t="s">
        <v>21</v>
      </c>
      <c r="H874" s="56">
        <v>847001</v>
      </c>
      <c r="I874" s="56" t="s">
        <v>863</v>
      </c>
      <c r="J874" s="56">
        <v>300180</v>
      </c>
      <c r="K874" s="56">
        <v>0</v>
      </c>
      <c r="L874" s="56">
        <v>0</v>
      </c>
      <c r="N874" s="56" t="s">
        <v>3878</v>
      </c>
      <c r="O874" s="56">
        <v>2</v>
      </c>
      <c r="P874" s="56" t="s">
        <v>1998</v>
      </c>
      <c r="R874" s="56" t="s">
        <v>3924</v>
      </c>
      <c r="S874" s="56">
        <v>2</v>
      </c>
      <c r="T874" s="56">
        <v>5000</v>
      </c>
      <c r="U874" s="57">
        <v>10000</v>
      </c>
      <c r="V874" s="56" t="s">
        <v>2113</v>
      </c>
      <c r="W874" s="56" t="s">
        <v>2003</v>
      </c>
      <c r="X874" s="56">
        <v>9000</v>
      </c>
      <c r="Y874" s="56">
        <v>8000</v>
      </c>
      <c r="Z874" s="56">
        <v>7000</v>
      </c>
      <c r="AA874" s="56" t="s">
        <v>3861</v>
      </c>
      <c r="AB874" s="56" t="s">
        <v>3862</v>
      </c>
      <c r="AC874" s="56" t="s">
        <v>3863</v>
      </c>
      <c r="AD874" s="56">
        <v>2500</v>
      </c>
      <c r="AG874" s="56">
        <v>2500</v>
      </c>
      <c r="AJ874" s="56">
        <v>2500</v>
      </c>
      <c r="AM874" s="56">
        <v>2500</v>
      </c>
      <c r="AP874" s="56">
        <v>10000</v>
      </c>
      <c r="AQ874" s="56" t="s">
        <v>2101</v>
      </c>
      <c r="AR874" s="56" t="s">
        <v>3925</v>
      </c>
      <c r="AT874" s="56">
        <v>8471280</v>
      </c>
    </row>
    <row r="875" spans="1:46" x14ac:dyDescent="0.35">
      <c r="A875" s="56" t="s">
        <v>962</v>
      </c>
      <c r="B875" s="56">
        <v>8471305</v>
      </c>
      <c r="C875" s="56" t="s">
        <v>3926</v>
      </c>
      <c r="D875" s="56">
        <v>425510</v>
      </c>
      <c r="E875" s="56" t="s">
        <v>37</v>
      </c>
      <c r="F875" s="56" t="str">
        <f t="shared" si="13"/>
        <v>847.8471305.1.425510.000000.847001.200179</v>
      </c>
      <c r="G875" s="66" t="s">
        <v>21</v>
      </c>
      <c r="H875" s="56">
        <v>847001</v>
      </c>
      <c r="I875" s="56" t="s">
        <v>23</v>
      </c>
      <c r="J875" s="56">
        <v>200179</v>
      </c>
      <c r="N875" s="56" t="s">
        <v>3927</v>
      </c>
      <c r="O875" s="56">
        <v>2</v>
      </c>
      <c r="P875" s="56" t="s">
        <v>1998</v>
      </c>
      <c r="R875" s="56" t="s">
        <v>3928</v>
      </c>
      <c r="S875" s="56">
        <v>2</v>
      </c>
      <c r="T875" s="56">
        <v>20000</v>
      </c>
      <c r="U875" s="57">
        <v>40000</v>
      </c>
      <c r="V875" s="56" t="s">
        <v>2113</v>
      </c>
      <c r="W875" s="56" t="s">
        <v>2003</v>
      </c>
      <c r="X875" s="56">
        <v>36000</v>
      </c>
      <c r="Y875" s="56">
        <v>32000</v>
      </c>
      <c r="Z875" s="56">
        <v>28000</v>
      </c>
      <c r="AA875" s="56" t="s">
        <v>3366</v>
      </c>
      <c r="AB875" s="56" t="s">
        <v>3929</v>
      </c>
      <c r="AC875" s="56" t="s">
        <v>3929</v>
      </c>
      <c r="AF875" s="56">
        <v>20000</v>
      </c>
      <c r="AL875" s="56">
        <v>20000</v>
      </c>
      <c r="AP875" s="56">
        <v>40000</v>
      </c>
      <c r="AQ875" s="56" t="s">
        <v>2050</v>
      </c>
      <c r="AR875" s="56" t="s">
        <v>3930</v>
      </c>
      <c r="AS875" s="56" t="s">
        <v>2009</v>
      </c>
      <c r="AT875" s="56" t="s">
        <v>3926</v>
      </c>
    </row>
    <row r="876" spans="1:46" x14ac:dyDescent="0.35">
      <c r="A876" s="56" t="s">
        <v>962</v>
      </c>
      <c r="B876" s="56">
        <v>8471305</v>
      </c>
      <c r="C876" s="56" t="s">
        <v>3926</v>
      </c>
      <c r="D876" s="56">
        <v>425720</v>
      </c>
      <c r="E876" s="56" t="s">
        <v>126</v>
      </c>
      <c r="F876" s="56" t="str">
        <f t="shared" si="13"/>
        <v>847.8471305.1.425720.000000.847001.200179</v>
      </c>
      <c r="G876" s="66" t="s">
        <v>21</v>
      </c>
      <c r="H876" s="56">
        <v>847001</v>
      </c>
      <c r="I876" s="56" t="s">
        <v>23</v>
      </c>
      <c r="J876" s="56">
        <v>200179</v>
      </c>
      <c r="N876" s="56" t="s">
        <v>2031</v>
      </c>
      <c r="O876" s="56">
        <v>2</v>
      </c>
      <c r="P876" s="56" t="s">
        <v>1998</v>
      </c>
      <c r="R876" s="56" t="s">
        <v>3931</v>
      </c>
      <c r="S876" s="56">
        <v>2</v>
      </c>
      <c r="T876" s="56">
        <v>20000</v>
      </c>
      <c r="U876" s="57">
        <v>40000</v>
      </c>
      <c r="V876" s="56" t="s">
        <v>2113</v>
      </c>
      <c r="W876" s="56" t="s">
        <v>2003</v>
      </c>
      <c r="X876" s="56">
        <v>36000</v>
      </c>
      <c r="Y876" s="56">
        <v>32000</v>
      </c>
      <c r="Z876" s="56">
        <v>28000</v>
      </c>
      <c r="AA876" s="56" t="s">
        <v>3932</v>
      </c>
      <c r="AB876" s="56" t="s">
        <v>3932</v>
      </c>
      <c r="AC876" s="56" t="s">
        <v>3932</v>
      </c>
      <c r="AI876" s="56">
        <v>20000</v>
      </c>
      <c r="AO876" s="56">
        <v>20000</v>
      </c>
      <c r="AP876" s="56">
        <v>40000</v>
      </c>
      <c r="AQ876" s="56" t="s">
        <v>2050</v>
      </c>
      <c r="AR876" s="56" t="s">
        <v>3933</v>
      </c>
      <c r="AS876" s="56" t="s">
        <v>2009</v>
      </c>
      <c r="AT876" s="56" t="s">
        <v>3926</v>
      </c>
    </row>
    <row r="877" spans="1:46" x14ac:dyDescent="0.35">
      <c r="A877" s="56" t="s">
        <v>962</v>
      </c>
      <c r="B877" s="56">
        <v>8471305</v>
      </c>
      <c r="C877" s="56" t="s">
        <v>3926</v>
      </c>
      <c r="D877" s="56">
        <v>426100</v>
      </c>
      <c r="E877" s="56" t="s">
        <v>316</v>
      </c>
      <c r="F877" s="56" t="str">
        <f t="shared" si="13"/>
        <v>847.8471305.1.426100.000000.847001.200179</v>
      </c>
      <c r="G877" s="66" t="s">
        <v>21</v>
      </c>
      <c r="H877" s="56">
        <v>847001</v>
      </c>
      <c r="I877" s="56" t="s">
        <v>23</v>
      </c>
      <c r="J877" s="56">
        <v>200179</v>
      </c>
      <c r="N877" s="56" t="s">
        <v>3934</v>
      </c>
      <c r="O877" s="56">
        <v>4</v>
      </c>
      <c r="P877" s="56" t="s">
        <v>2052</v>
      </c>
      <c r="R877" s="56" t="s">
        <v>3935</v>
      </c>
      <c r="S877" s="56">
        <v>4</v>
      </c>
      <c r="T877" s="56">
        <v>10000</v>
      </c>
      <c r="U877" s="57">
        <v>40000</v>
      </c>
      <c r="V877" s="56" t="s">
        <v>2113</v>
      </c>
      <c r="W877" s="56" t="s">
        <v>2003</v>
      </c>
      <c r="X877" s="56">
        <v>36000</v>
      </c>
      <c r="Y877" s="56">
        <v>32000</v>
      </c>
      <c r="Z877" s="56">
        <v>28000</v>
      </c>
      <c r="AA877" s="56" t="s">
        <v>3936</v>
      </c>
      <c r="AB877" s="56" t="s">
        <v>3936</v>
      </c>
      <c r="AC877" s="56" t="s">
        <v>3936</v>
      </c>
      <c r="AF877" s="56">
        <v>10000</v>
      </c>
      <c r="AI877" s="56">
        <v>10000</v>
      </c>
      <c r="AL877" s="56">
        <v>10000</v>
      </c>
      <c r="AO877" s="56">
        <v>10000</v>
      </c>
      <c r="AP877" s="56">
        <v>40000</v>
      </c>
      <c r="AQ877" s="56" t="s">
        <v>2034</v>
      </c>
      <c r="AR877" s="56" t="s">
        <v>3937</v>
      </c>
      <c r="AS877" s="56" t="s">
        <v>2009</v>
      </c>
      <c r="AT877" s="56" t="s">
        <v>3926</v>
      </c>
    </row>
    <row r="878" spans="1:46" x14ac:dyDescent="0.35">
      <c r="A878" s="56" t="s">
        <v>962</v>
      </c>
      <c r="B878" s="56">
        <v>8471305</v>
      </c>
      <c r="C878" s="56" t="s">
        <v>3926</v>
      </c>
      <c r="D878" s="56">
        <v>432205</v>
      </c>
      <c r="E878" s="56" t="s">
        <v>470</v>
      </c>
      <c r="F878" s="56" t="str">
        <f t="shared" si="13"/>
        <v>847.8471305.1.432205.000000.847001.200179</v>
      </c>
      <c r="G878" s="66" t="s">
        <v>21</v>
      </c>
      <c r="H878" s="56">
        <v>847001</v>
      </c>
      <c r="I878" s="56" t="s">
        <v>23</v>
      </c>
      <c r="J878" s="56">
        <v>200179</v>
      </c>
      <c r="N878" s="56" t="s">
        <v>2286</v>
      </c>
      <c r="O878" s="56">
        <v>1</v>
      </c>
      <c r="P878" s="56" t="s">
        <v>2052</v>
      </c>
      <c r="R878" s="56" t="s">
        <v>3938</v>
      </c>
      <c r="S878" s="56">
        <v>1</v>
      </c>
      <c r="T878" s="56">
        <v>26000</v>
      </c>
      <c r="U878" s="57">
        <v>26000</v>
      </c>
      <c r="V878" s="56" t="s">
        <v>2113</v>
      </c>
      <c r="W878" s="56" t="s">
        <v>2122</v>
      </c>
      <c r="X878" s="56">
        <v>23400</v>
      </c>
      <c r="Y878" s="56">
        <v>20800</v>
      </c>
      <c r="Z878" s="56">
        <v>18200</v>
      </c>
      <c r="AA878" s="56" t="s">
        <v>3939</v>
      </c>
      <c r="AB878" s="56" t="s">
        <v>3939</v>
      </c>
      <c r="AC878" s="56" t="s">
        <v>3939</v>
      </c>
      <c r="AF878" s="56">
        <v>500</v>
      </c>
      <c r="AL878" s="56">
        <v>25000</v>
      </c>
      <c r="AO878" s="56">
        <v>500</v>
      </c>
      <c r="AP878" s="56">
        <v>26000</v>
      </c>
      <c r="AQ878" s="56" t="s">
        <v>2034</v>
      </c>
      <c r="AR878" s="56" t="s">
        <v>3940</v>
      </c>
      <c r="AS878" s="56" t="s">
        <v>2009</v>
      </c>
      <c r="AT878" s="56" t="s">
        <v>3926</v>
      </c>
    </row>
    <row r="879" spans="1:46" x14ac:dyDescent="0.35">
      <c r="A879" s="56" t="s">
        <v>962</v>
      </c>
      <c r="B879" s="56">
        <v>8471305</v>
      </c>
      <c r="C879" s="56" t="s">
        <v>3926</v>
      </c>
      <c r="D879" s="56">
        <v>432209</v>
      </c>
      <c r="E879" s="56" t="s">
        <v>138</v>
      </c>
      <c r="F879" s="56" t="str">
        <f t="shared" si="13"/>
        <v>847.8471305.1.432209.000000.847001.200179</v>
      </c>
      <c r="G879" s="66" t="s">
        <v>21</v>
      </c>
      <c r="H879" s="56">
        <v>847001</v>
      </c>
      <c r="I879" s="56" t="s">
        <v>23</v>
      </c>
      <c r="J879" s="56">
        <v>200179</v>
      </c>
      <c r="N879" s="56" t="s">
        <v>3941</v>
      </c>
      <c r="O879" s="56">
        <v>1</v>
      </c>
      <c r="P879" s="56" t="s">
        <v>2058</v>
      </c>
      <c r="R879" s="56" t="s">
        <v>3942</v>
      </c>
      <c r="S879" s="56">
        <v>1</v>
      </c>
      <c r="T879" s="56">
        <v>18900</v>
      </c>
      <c r="U879" s="57">
        <v>18900</v>
      </c>
      <c r="V879" s="56" t="s">
        <v>2002</v>
      </c>
      <c r="W879" s="56" t="s">
        <v>2003</v>
      </c>
      <c r="X879" s="56">
        <v>17010</v>
      </c>
      <c r="Y879" s="56">
        <v>15120</v>
      </c>
      <c r="Z879" s="56">
        <v>13230</v>
      </c>
      <c r="AA879" s="56" t="s">
        <v>3943</v>
      </c>
      <c r="AB879" s="56" t="s">
        <v>3943</v>
      </c>
      <c r="AC879" s="56" t="s">
        <v>3943</v>
      </c>
      <c r="AF879" s="56">
        <v>4725</v>
      </c>
      <c r="AI879" s="56">
        <v>4725</v>
      </c>
      <c r="AL879" s="56">
        <v>4725</v>
      </c>
      <c r="AO879" s="56">
        <v>4725</v>
      </c>
      <c r="AP879" s="56">
        <v>18900</v>
      </c>
      <c r="AQ879" s="56" t="s">
        <v>2007</v>
      </c>
      <c r="AR879" s="56" t="s">
        <v>3944</v>
      </c>
      <c r="AS879" s="56" t="s">
        <v>2009</v>
      </c>
      <c r="AT879" s="56" t="s">
        <v>3926</v>
      </c>
    </row>
    <row r="880" spans="1:46" x14ac:dyDescent="0.35">
      <c r="A880" s="130" t="s">
        <v>962</v>
      </c>
      <c r="B880" s="130">
        <v>8471305</v>
      </c>
      <c r="C880" s="130" t="s">
        <v>3926</v>
      </c>
      <c r="D880" s="130">
        <v>425510</v>
      </c>
      <c r="E880" s="130" t="s">
        <v>37</v>
      </c>
      <c r="F880" s="56" t="str">
        <f t="shared" si="13"/>
        <v>847.8471305.1.425510.000000.847001.200179</v>
      </c>
      <c r="G880" s="66" t="s">
        <v>21</v>
      </c>
      <c r="H880" s="56">
        <v>847001</v>
      </c>
      <c r="I880" s="130" t="s">
        <v>23</v>
      </c>
      <c r="J880" s="130">
        <v>200179</v>
      </c>
      <c r="N880" s="56" t="s">
        <v>3934</v>
      </c>
      <c r="O880" s="56">
        <v>4</v>
      </c>
      <c r="P880" s="56" t="s">
        <v>2019</v>
      </c>
      <c r="R880" s="130" t="s">
        <v>3945</v>
      </c>
      <c r="S880" s="130">
        <v>4</v>
      </c>
      <c r="T880" s="130">
        <v>1000</v>
      </c>
      <c r="U880" s="132">
        <v>4000</v>
      </c>
      <c r="V880" s="130" t="s">
        <v>2002</v>
      </c>
      <c r="W880" s="130" t="s">
        <v>2003</v>
      </c>
      <c r="X880" s="130">
        <v>3600</v>
      </c>
      <c r="Y880" s="130">
        <v>3200</v>
      </c>
      <c r="Z880" s="56">
        <v>2800</v>
      </c>
      <c r="AA880" s="56" t="s">
        <v>3946</v>
      </c>
      <c r="AB880" s="56" t="s">
        <v>3946</v>
      </c>
      <c r="AC880" s="56" t="s">
        <v>3946</v>
      </c>
      <c r="AF880" s="56">
        <v>1000</v>
      </c>
      <c r="AI880" s="56">
        <v>1000</v>
      </c>
      <c r="AL880" s="56">
        <v>1000</v>
      </c>
      <c r="AO880" s="56">
        <v>1000</v>
      </c>
      <c r="AP880" s="56">
        <v>4000</v>
      </c>
      <c r="AQ880" s="56" t="s">
        <v>2007</v>
      </c>
      <c r="AR880" s="56" t="s">
        <v>3944</v>
      </c>
      <c r="AS880" s="56" t="s">
        <v>2009</v>
      </c>
      <c r="AT880" s="56" t="s">
        <v>3926</v>
      </c>
    </row>
    <row r="881" spans="1:46" x14ac:dyDescent="0.35">
      <c r="A881" s="56" t="s">
        <v>962</v>
      </c>
      <c r="B881" s="56">
        <v>8471305</v>
      </c>
      <c r="C881" s="56" t="s">
        <v>3926</v>
      </c>
      <c r="D881" s="56">
        <v>435508</v>
      </c>
      <c r="E881" s="56" t="s">
        <v>147</v>
      </c>
      <c r="F881" s="56" t="str">
        <f t="shared" si="13"/>
        <v>847.8471305.1.435508.000000.847001.200179</v>
      </c>
      <c r="G881" s="66" t="s">
        <v>21</v>
      </c>
      <c r="H881" s="56">
        <v>847001</v>
      </c>
      <c r="I881" s="56" t="s">
        <v>23</v>
      </c>
      <c r="J881" s="56">
        <v>200179</v>
      </c>
      <c r="N881" s="56" t="s">
        <v>2286</v>
      </c>
      <c r="O881" s="56">
        <v>1</v>
      </c>
      <c r="P881" s="56" t="s">
        <v>2052</v>
      </c>
      <c r="R881" s="56" t="s">
        <v>3947</v>
      </c>
      <c r="S881" s="56">
        <v>1</v>
      </c>
      <c r="T881" s="56">
        <v>21000</v>
      </c>
      <c r="U881" s="57">
        <v>21000</v>
      </c>
      <c r="V881" s="56" t="s">
        <v>2002</v>
      </c>
      <c r="W881" s="56" t="s">
        <v>2003</v>
      </c>
      <c r="X881" s="56">
        <v>18900</v>
      </c>
      <c r="Y881" s="56">
        <v>16800</v>
      </c>
      <c r="Z881" s="56">
        <v>14699.999999999998</v>
      </c>
      <c r="AA881" s="56" t="s">
        <v>3948</v>
      </c>
      <c r="AB881" s="56" t="s">
        <v>3948</v>
      </c>
      <c r="AC881" s="56" t="s">
        <v>3948</v>
      </c>
      <c r="AF881" s="56">
        <v>5250</v>
      </c>
      <c r="AI881" s="56">
        <v>5250</v>
      </c>
      <c r="AL881" s="56">
        <v>5250</v>
      </c>
      <c r="AO881" s="56">
        <v>5250</v>
      </c>
      <c r="AP881" s="56">
        <v>21000</v>
      </c>
      <c r="AQ881" s="56" t="s">
        <v>2050</v>
      </c>
      <c r="AR881" s="56" t="s">
        <v>3937</v>
      </c>
      <c r="AS881" s="56" t="s">
        <v>3949</v>
      </c>
      <c r="AT881" s="56" t="s">
        <v>3926</v>
      </c>
    </row>
    <row r="882" spans="1:46" x14ac:dyDescent="0.35">
      <c r="A882" s="56" t="s">
        <v>962</v>
      </c>
      <c r="B882" s="56">
        <v>8471305</v>
      </c>
      <c r="C882" s="56" t="s">
        <v>3926</v>
      </c>
      <c r="D882" s="56">
        <v>435530</v>
      </c>
      <c r="E882" s="56" t="s">
        <v>150</v>
      </c>
      <c r="F882" s="56" t="str">
        <f t="shared" si="13"/>
        <v>847.8471305.1.435530.000000.847001.200179</v>
      </c>
      <c r="G882" s="66" t="s">
        <v>21</v>
      </c>
      <c r="H882" s="56">
        <v>847001</v>
      </c>
      <c r="I882" s="56" t="s">
        <v>23</v>
      </c>
      <c r="J882" s="56">
        <v>200179</v>
      </c>
      <c r="N882" s="56" t="s">
        <v>3941</v>
      </c>
      <c r="P882" s="56" t="s">
        <v>2058</v>
      </c>
      <c r="R882" s="56" t="s">
        <v>3950</v>
      </c>
      <c r="S882" s="56">
        <v>20</v>
      </c>
      <c r="T882" s="56">
        <v>500</v>
      </c>
      <c r="U882" s="57">
        <v>10000</v>
      </c>
      <c r="V882" s="56" t="s">
        <v>2002</v>
      </c>
      <c r="W882" s="56" t="s">
        <v>2003</v>
      </c>
      <c r="X882" s="56">
        <v>9000</v>
      </c>
      <c r="Y882" s="56">
        <v>8000</v>
      </c>
      <c r="Z882" s="56">
        <v>7000</v>
      </c>
      <c r="AA882" s="56" t="s">
        <v>3951</v>
      </c>
      <c r="AB882" s="56" t="s">
        <v>3951</v>
      </c>
      <c r="AC882" s="56" t="s">
        <v>3951</v>
      </c>
      <c r="AF882" s="56">
        <v>2500</v>
      </c>
      <c r="AI882" s="56">
        <v>2500</v>
      </c>
      <c r="AL882" s="56">
        <v>2500</v>
      </c>
      <c r="AO882" s="56">
        <v>2500</v>
      </c>
      <c r="AP882" s="56">
        <v>10000</v>
      </c>
      <c r="AQ882" s="56" t="s">
        <v>2007</v>
      </c>
      <c r="AR882" s="56" t="s">
        <v>3944</v>
      </c>
      <c r="AS882" s="56" t="s">
        <v>2009</v>
      </c>
      <c r="AT882" s="56" t="s">
        <v>3926</v>
      </c>
    </row>
    <row r="883" spans="1:46" x14ac:dyDescent="0.35">
      <c r="A883" s="56" t="s">
        <v>962</v>
      </c>
      <c r="B883" s="56">
        <v>8471305</v>
      </c>
      <c r="C883" s="56" t="s">
        <v>3926</v>
      </c>
      <c r="D883" s="56">
        <v>492316</v>
      </c>
      <c r="E883" s="56" t="s">
        <v>138</v>
      </c>
      <c r="F883" s="56" t="str">
        <f t="shared" si="13"/>
        <v>847.8471305.1.492316.000000.847001.300180</v>
      </c>
      <c r="G883" s="66" t="s">
        <v>21</v>
      </c>
      <c r="H883" s="56">
        <v>847001</v>
      </c>
      <c r="I883" s="56" t="s">
        <v>863</v>
      </c>
      <c r="J883" s="56">
        <v>300180</v>
      </c>
      <c r="N883" s="56" t="s">
        <v>3941</v>
      </c>
      <c r="O883" s="56">
        <v>1</v>
      </c>
      <c r="R883" s="56" t="s">
        <v>3952</v>
      </c>
      <c r="S883" s="56">
        <v>1</v>
      </c>
      <c r="T883" s="56">
        <v>189000</v>
      </c>
      <c r="U883" s="57">
        <v>189000</v>
      </c>
      <c r="V883" s="56" t="s">
        <v>2002</v>
      </c>
      <c r="W883" s="56" t="s">
        <v>2122</v>
      </c>
      <c r="X883" s="56">
        <v>170100</v>
      </c>
      <c r="Y883" s="56">
        <v>151200</v>
      </c>
      <c r="Z883" s="56">
        <v>132300</v>
      </c>
      <c r="AA883" s="56" t="s">
        <v>3953</v>
      </c>
      <c r="AB883" s="56" t="s">
        <v>3953</v>
      </c>
      <c r="AC883" s="56" t="s">
        <v>3953</v>
      </c>
      <c r="AD883" s="56">
        <v>63000</v>
      </c>
      <c r="AE883" s="56">
        <v>63000</v>
      </c>
      <c r="AF883" s="56">
        <v>63000</v>
      </c>
      <c r="AP883" s="56">
        <v>189000</v>
      </c>
      <c r="AQ883" s="56" t="s">
        <v>2034</v>
      </c>
      <c r="AR883" s="56" t="s">
        <v>3954</v>
      </c>
      <c r="AS883" s="56" t="s">
        <v>3955</v>
      </c>
      <c r="AT883" s="56" t="s">
        <v>3926</v>
      </c>
    </row>
    <row r="884" spans="1:46" x14ac:dyDescent="0.35">
      <c r="A884" s="56" t="s">
        <v>962</v>
      </c>
      <c r="B884" s="56">
        <v>8471305</v>
      </c>
      <c r="C884" s="56" t="s">
        <v>3956</v>
      </c>
      <c r="D884" s="56">
        <v>420570</v>
      </c>
      <c r="E884" s="56" t="s">
        <v>25</v>
      </c>
      <c r="F884" s="56" t="str">
        <f t="shared" si="13"/>
        <v>847.8471305.1.420570.000000.847001.200179</v>
      </c>
      <c r="G884" s="66" t="s">
        <v>21</v>
      </c>
      <c r="H884" s="56">
        <v>847001</v>
      </c>
      <c r="I884" s="56" t="s">
        <v>23</v>
      </c>
      <c r="J884" s="56">
        <v>200179</v>
      </c>
      <c r="N884" s="56" t="s">
        <v>3957</v>
      </c>
      <c r="O884" s="56">
        <v>3</v>
      </c>
      <c r="R884" s="56" t="s">
        <v>3958</v>
      </c>
      <c r="S884" s="56">
        <v>3</v>
      </c>
      <c r="T884" s="56">
        <v>5000</v>
      </c>
      <c r="U884" s="57">
        <v>15000</v>
      </c>
      <c r="V884" s="56" t="s">
        <v>2002</v>
      </c>
      <c r="W884" s="56" t="s">
        <v>2003</v>
      </c>
      <c r="X884" s="56">
        <v>13500</v>
      </c>
      <c r="Y884" s="56">
        <v>12000</v>
      </c>
      <c r="Z884" s="56">
        <v>10500</v>
      </c>
      <c r="AA884" s="56" t="s">
        <v>3959</v>
      </c>
      <c r="AB884" s="56" t="s">
        <v>3959</v>
      </c>
      <c r="AC884" s="56" t="s">
        <v>3960</v>
      </c>
      <c r="AG884" s="56">
        <v>5000</v>
      </c>
      <c r="AK884" s="56">
        <v>5000</v>
      </c>
      <c r="AO884" s="56">
        <v>5000</v>
      </c>
      <c r="AP884" s="56">
        <v>15000</v>
      </c>
      <c r="AQ884" s="56" t="s">
        <v>2034</v>
      </c>
      <c r="AR884" s="56" t="s">
        <v>3961</v>
      </c>
      <c r="AS884" s="56" t="s">
        <v>3962</v>
      </c>
      <c r="AT884" s="56" t="s">
        <v>3956</v>
      </c>
    </row>
    <row r="885" spans="1:46" x14ac:dyDescent="0.35">
      <c r="A885" s="56" t="s">
        <v>962</v>
      </c>
      <c r="B885" s="56">
        <v>8471305</v>
      </c>
      <c r="C885" s="56" t="s">
        <v>3956</v>
      </c>
      <c r="D885" s="56">
        <v>422100</v>
      </c>
      <c r="E885" s="56" t="s">
        <v>508</v>
      </c>
      <c r="F885" s="56" t="str">
        <f t="shared" si="13"/>
        <v>847.8471305.1.422100.000000.847001.200179</v>
      </c>
      <c r="G885" s="66" t="s">
        <v>21</v>
      </c>
      <c r="H885" s="56">
        <v>847001</v>
      </c>
      <c r="I885" s="56" t="s">
        <v>23</v>
      </c>
      <c r="J885" s="56">
        <v>200179</v>
      </c>
      <c r="N885" s="56" t="s">
        <v>2000</v>
      </c>
      <c r="O885" s="56">
        <v>1</v>
      </c>
      <c r="R885" s="56" t="s">
        <v>3963</v>
      </c>
      <c r="S885" s="56">
        <v>24</v>
      </c>
      <c r="T885" s="56">
        <v>500</v>
      </c>
      <c r="U885" s="57">
        <v>12000</v>
      </c>
      <c r="V885" s="56" t="s">
        <v>2002</v>
      </c>
      <c r="W885" s="56" t="s">
        <v>2003</v>
      </c>
      <c r="X885" s="56">
        <v>10800</v>
      </c>
      <c r="Y885" s="56">
        <v>9600</v>
      </c>
      <c r="Z885" s="56">
        <v>8400</v>
      </c>
      <c r="AA885" s="56" t="s">
        <v>3964</v>
      </c>
      <c r="AB885" s="56" t="s">
        <v>3964</v>
      </c>
      <c r="AC885" s="56" t="s">
        <v>3964</v>
      </c>
      <c r="AD885" s="56">
        <v>1000</v>
      </c>
      <c r="AE885" s="56">
        <v>1000</v>
      </c>
      <c r="AF885" s="56">
        <v>1000</v>
      </c>
      <c r="AG885" s="56">
        <v>1000</v>
      </c>
      <c r="AH885" s="56">
        <v>1000</v>
      </c>
      <c r="AI885" s="56">
        <v>1000</v>
      </c>
      <c r="AJ885" s="56">
        <v>1000</v>
      </c>
      <c r="AK885" s="56">
        <v>1000</v>
      </c>
      <c r="AL885" s="56">
        <v>1000</v>
      </c>
      <c r="AM885" s="56">
        <v>1000</v>
      </c>
      <c r="AN885" s="56">
        <v>1000</v>
      </c>
      <c r="AO885" s="56">
        <v>1000</v>
      </c>
      <c r="AP885" s="56">
        <v>12000</v>
      </c>
      <c r="AQ885" s="56" t="s">
        <v>2433</v>
      </c>
      <c r="AR885" s="56" t="s">
        <v>3965</v>
      </c>
      <c r="AS885" s="56" t="s">
        <v>3966</v>
      </c>
      <c r="AT885" s="56" t="s">
        <v>3956</v>
      </c>
    </row>
    <row r="886" spans="1:46" x14ac:dyDescent="0.35">
      <c r="A886" s="56" t="s">
        <v>962</v>
      </c>
      <c r="B886" s="56">
        <v>8471305</v>
      </c>
      <c r="C886" s="56" t="s">
        <v>3956</v>
      </c>
      <c r="D886" s="56">
        <v>425900</v>
      </c>
      <c r="E886" s="56" t="s">
        <v>40</v>
      </c>
      <c r="F886" s="56" t="str">
        <f t="shared" si="13"/>
        <v>847.8471305.1.425900.000000.847001.200179</v>
      </c>
      <c r="G886" s="66" t="s">
        <v>21</v>
      </c>
      <c r="H886" s="56">
        <v>847001</v>
      </c>
      <c r="I886" s="56" t="s">
        <v>23</v>
      </c>
      <c r="J886" s="56">
        <v>200179</v>
      </c>
      <c r="N886" s="56" t="s">
        <v>2363</v>
      </c>
      <c r="O886" s="56">
        <v>2</v>
      </c>
      <c r="R886" s="56" t="s">
        <v>3967</v>
      </c>
      <c r="S886" s="56">
        <v>2</v>
      </c>
      <c r="T886" s="56">
        <v>2500</v>
      </c>
      <c r="U886" s="57">
        <v>5000</v>
      </c>
      <c r="V886" s="56" t="s">
        <v>2113</v>
      </c>
      <c r="W886" s="56" t="s">
        <v>2003</v>
      </c>
      <c r="X886" s="56">
        <v>4500</v>
      </c>
      <c r="Y886" s="56">
        <v>4000</v>
      </c>
      <c r="Z886" s="56">
        <v>3500</v>
      </c>
      <c r="AA886" s="56" t="s">
        <v>3968</v>
      </c>
      <c r="AB886" s="56" t="s">
        <v>3968</v>
      </c>
      <c r="AC886" s="56" t="s">
        <v>3969</v>
      </c>
      <c r="AI886" s="56">
        <v>2500</v>
      </c>
      <c r="AO886" s="56">
        <v>2500</v>
      </c>
      <c r="AP886" s="56">
        <v>5000</v>
      </c>
      <c r="AQ886" s="56" t="s">
        <v>2056</v>
      </c>
      <c r="AR886" s="56" t="s">
        <v>3970</v>
      </c>
      <c r="AS886" s="56" t="s">
        <v>3971</v>
      </c>
      <c r="AT886" s="56" t="s">
        <v>3956</v>
      </c>
    </row>
    <row r="887" spans="1:46" x14ac:dyDescent="0.35">
      <c r="A887" s="56" t="s">
        <v>962</v>
      </c>
      <c r="B887" s="56">
        <v>8471305</v>
      </c>
      <c r="C887" s="56" t="s">
        <v>3956</v>
      </c>
      <c r="D887" s="56">
        <v>426900</v>
      </c>
      <c r="E887" s="56" t="s">
        <v>360</v>
      </c>
      <c r="F887" s="56" t="str">
        <f t="shared" si="13"/>
        <v>847.8471305.1.426900.000000.847001.200179</v>
      </c>
      <c r="G887" s="66" t="s">
        <v>21</v>
      </c>
      <c r="H887" s="56">
        <v>847001</v>
      </c>
      <c r="I887" s="56" t="s">
        <v>23</v>
      </c>
      <c r="J887" s="56">
        <v>200179</v>
      </c>
      <c r="N887" s="56" t="s">
        <v>2037</v>
      </c>
      <c r="O887" s="56">
        <v>5</v>
      </c>
      <c r="R887" s="56" t="s">
        <v>3972</v>
      </c>
      <c r="S887" s="56">
        <v>5</v>
      </c>
      <c r="T887" s="56">
        <v>200</v>
      </c>
      <c r="U887" s="57">
        <v>1000</v>
      </c>
      <c r="V887" s="56" t="s">
        <v>2002</v>
      </c>
      <c r="W887" s="56" t="s">
        <v>2003</v>
      </c>
      <c r="X887" s="56">
        <v>900</v>
      </c>
      <c r="Y887" s="56">
        <v>800</v>
      </c>
      <c r="Z887" s="56">
        <v>700</v>
      </c>
      <c r="AA887" s="56" t="s">
        <v>3973</v>
      </c>
      <c r="AB887" s="56" t="s">
        <v>3973</v>
      </c>
      <c r="AC887" s="56" t="s">
        <v>3974</v>
      </c>
      <c r="AE887" s="56">
        <v>200</v>
      </c>
      <c r="AG887" s="56">
        <v>200</v>
      </c>
      <c r="AI887" s="56">
        <v>200</v>
      </c>
      <c r="AK887" s="56">
        <v>200</v>
      </c>
      <c r="AN887" s="56">
        <v>200</v>
      </c>
      <c r="AP887" s="56">
        <v>1000</v>
      </c>
      <c r="AQ887" s="56" t="s">
        <v>2433</v>
      </c>
      <c r="AR887" s="56" t="s">
        <v>3975</v>
      </c>
      <c r="AS887" s="56" t="s">
        <v>3976</v>
      </c>
      <c r="AT887" s="56" t="s">
        <v>3956</v>
      </c>
    </row>
    <row r="888" spans="1:46" x14ac:dyDescent="0.35">
      <c r="A888" s="56" t="s">
        <v>962</v>
      </c>
      <c r="B888" s="56">
        <v>8471305</v>
      </c>
      <c r="C888" s="56" t="s">
        <v>3956</v>
      </c>
      <c r="D888" s="56">
        <v>427710</v>
      </c>
      <c r="E888" s="56" t="s">
        <v>46</v>
      </c>
      <c r="F888" s="56" t="str">
        <f t="shared" si="13"/>
        <v>847.8471305.1.427710.000000.847001.200179</v>
      </c>
      <c r="G888" s="66" t="s">
        <v>21</v>
      </c>
      <c r="H888" s="56">
        <v>847001</v>
      </c>
      <c r="I888" s="56" t="s">
        <v>23</v>
      </c>
      <c r="J888" s="56">
        <v>200179</v>
      </c>
      <c r="N888" s="56" t="s">
        <v>2037</v>
      </c>
      <c r="O888" s="56">
        <v>11</v>
      </c>
      <c r="R888" s="56" t="s">
        <v>3977</v>
      </c>
      <c r="S888" s="56">
        <v>11</v>
      </c>
      <c r="T888" s="56">
        <v>523</v>
      </c>
      <c r="U888" s="57">
        <v>5753</v>
      </c>
      <c r="V888" s="56" t="s">
        <v>2002</v>
      </c>
      <c r="W888" s="56" t="s">
        <v>2003</v>
      </c>
      <c r="X888" s="56">
        <v>5177.7</v>
      </c>
      <c r="Y888" s="56">
        <v>4602.4000000000005</v>
      </c>
      <c r="Z888" s="56">
        <v>4027.1</v>
      </c>
      <c r="AA888" s="56" t="s">
        <v>3978</v>
      </c>
      <c r="AB888" s="56" t="s">
        <v>3978</v>
      </c>
      <c r="AC888" s="56" t="s">
        <v>3979</v>
      </c>
      <c r="AD888" s="56">
        <v>5753</v>
      </c>
      <c r="AP888" s="56">
        <v>5753</v>
      </c>
      <c r="AQ888" s="56" t="s">
        <v>2050</v>
      </c>
      <c r="AR888" s="56" t="s">
        <v>3980</v>
      </c>
      <c r="AS888" s="56" t="s">
        <v>3976</v>
      </c>
      <c r="AT888" s="56" t="s">
        <v>3956</v>
      </c>
    </row>
    <row r="889" spans="1:46" x14ac:dyDescent="0.35">
      <c r="A889" s="56" t="s">
        <v>962</v>
      </c>
      <c r="B889" s="56">
        <v>8471305</v>
      </c>
      <c r="C889" s="56" t="s">
        <v>3956</v>
      </c>
      <c r="D889" s="56">
        <v>432209</v>
      </c>
      <c r="E889" s="56" t="s">
        <v>138</v>
      </c>
      <c r="F889" s="56" t="str">
        <f t="shared" si="13"/>
        <v>847.8471305.1.432209.000000.847001.200179</v>
      </c>
      <c r="G889" s="66" t="s">
        <v>21</v>
      </c>
      <c r="H889" s="56">
        <v>847001</v>
      </c>
      <c r="I889" s="56" t="s">
        <v>23</v>
      </c>
      <c r="J889" s="56">
        <v>200179</v>
      </c>
      <c r="N889" s="56" t="s">
        <v>2000</v>
      </c>
      <c r="O889" s="56">
        <v>1</v>
      </c>
      <c r="R889" s="56" t="s">
        <v>3981</v>
      </c>
      <c r="S889" s="56">
        <v>2</v>
      </c>
      <c r="T889" s="56">
        <v>77000</v>
      </c>
      <c r="U889" s="57">
        <v>154000</v>
      </c>
      <c r="V889" s="56" t="s">
        <v>2002</v>
      </c>
      <c r="W889" s="56" t="s">
        <v>2003</v>
      </c>
      <c r="X889" s="56">
        <v>138600</v>
      </c>
      <c r="Y889" s="56">
        <v>123200</v>
      </c>
      <c r="Z889" s="56">
        <v>107800</v>
      </c>
      <c r="AA889" s="56" t="s">
        <v>3982</v>
      </c>
      <c r="AB889" s="56" t="s">
        <v>3983</v>
      </c>
      <c r="AC889" s="56" t="s">
        <v>3984</v>
      </c>
      <c r="AJ889" s="56">
        <v>77000</v>
      </c>
      <c r="AO889" s="56">
        <v>77000</v>
      </c>
      <c r="AP889" s="56">
        <v>154000</v>
      </c>
      <c r="AQ889" s="56" t="s">
        <v>2029</v>
      </c>
      <c r="AR889" s="56" t="s">
        <v>3985</v>
      </c>
      <c r="AS889" s="56" t="s">
        <v>3986</v>
      </c>
      <c r="AT889" s="56" t="s">
        <v>3956</v>
      </c>
    </row>
    <row r="890" spans="1:46" x14ac:dyDescent="0.35">
      <c r="A890" s="56" t="s">
        <v>962</v>
      </c>
      <c r="B890" s="56">
        <v>8471305</v>
      </c>
      <c r="C890" s="56" t="s">
        <v>3956</v>
      </c>
      <c r="D890" s="56">
        <v>432209</v>
      </c>
      <c r="E890" s="56" t="s">
        <v>138</v>
      </c>
      <c r="F890" s="56" t="str">
        <f t="shared" si="13"/>
        <v>847.8471305.1.432209.000000.847001.200179</v>
      </c>
      <c r="G890" s="66" t="s">
        <v>21</v>
      </c>
      <c r="H890" s="56">
        <v>847001</v>
      </c>
      <c r="I890" s="56" t="s">
        <v>23</v>
      </c>
      <c r="J890" s="56">
        <v>200179</v>
      </c>
      <c r="N890" s="56" t="s">
        <v>2000</v>
      </c>
      <c r="O890" s="56">
        <v>10</v>
      </c>
      <c r="R890" s="56" t="s">
        <v>3987</v>
      </c>
      <c r="S890" s="56">
        <v>10</v>
      </c>
      <c r="T890" s="56">
        <v>24400</v>
      </c>
      <c r="U890" s="57">
        <v>244000</v>
      </c>
      <c r="V890" s="56" t="s">
        <v>2002</v>
      </c>
      <c r="W890" s="56" t="s">
        <v>2003</v>
      </c>
      <c r="X890" s="56">
        <v>219600</v>
      </c>
      <c r="Y890" s="56">
        <v>195200</v>
      </c>
      <c r="Z890" s="56">
        <v>170800</v>
      </c>
      <c r="AA890" s="56" t="s">
        <v>3988</v>
      </c>
      <c r="AB890" s="56" t="s">
        <v>3988</v>
      </c>
      <c r="AC890" s="56" t="s">
        <v>3989</v>
      </c>
      <c r="AE890" s="56">
        <v>210000</v>
      </c>
      <c r="AF890" s="56">
        <v>4000</v>
      </c>
      <c r="AG890" s="56">
        <v>15000</v>
      </c>
      <c r="AM890" s="56">
        <v>15000</v>
      </c>
      <c r="AP890" s="56">
        <v>244000</v>
      </c>
      <c r="AQ890" s="56" t="s">
        <v>2056</v>
      </c>
      <c r="AR890" s="56" t="s">
        <v>3990</v>
      </c>
      <c r="AS890" s="56" t="s">
        <v>9</v>
      </c>
      <c r="AT890" s="56" t="s">
        <v>3956</v>
      </c>
    </row>
    <row r="891" spans="1:46" x14ac:dyDescent="0.35">
      <c r="A891" s="56" t="s">
        <v>962</v>
      </c>
      <c r="B891" s="56">
        <v>8471305</v>
      </c>
      <c r="C891" s="56" t="s">
        <v>3956</v>
      </c>
      <c r="D891" s="56">
        <v>435330</v>
      </c>
      <c r="E891" s="56" t="s">
        <v>568</v>
      </c>
      <c r="F891" s="56" t="str">
        <f t="shared" si="13"/>
        <v>847.8471305.1.435330.000000.847001.200179</v>
      </c>
      <c r="G891" s="66" t="s">
        <v>21</v>
      </c>
      <c r="H891" s="56">
        <v>847001</v>
      </c>
      <c r="I891" s="56" t="s">
        <v>23</v>
      </c>
      <c r="J891" s="56">
        <v>200179</v>
      </c>
      <c r="N891" s="56" t="s">
        <v>2558</v>
      </c>
      <c r="O891" s="56">
        <v>100</v>
      </c>
      <c r="R891" s="56" t="s">
        <v>3991</v>
      </c>
      <c r="S891" s="56">
        <v>100</v>
      </c>
      <c r="T891" s="56">
        <v>720</v>
      </c>
      <c r="U891" s="57">
        <v>72000</v>
      </c>
      <c r="V891" s="56" t="s">
        <v>2002</v>
      </c>
      <c r="W891" s="56" t="s">
        <v>2003</v>
      </c>
      <c r="X891" s="56">
        <v>64800</v>
      </c>
      <c r="Y891" s="56">
        <v>57600</v>
      </c>
      <c r="Z891" s="56">
        <v>50400</v>
      </c>
      <c r="AA891" s="56" t="s">
        <v>3992</v>
      </c>
      <c r="AB891" s="56" t="s">
        <v>3992</v>
      </c>
      <c r="AC891" s="56" t="s">
        <v>3993</v>
      </c>
      <c r="AI891" s="56">
        <v>72000</v>
      </c>
      <c r="AP891" s="56">
        <v>72000</v>
      </c>
      <c r="AQ891" s="56" t="s">
        <v>2007</v>
      </c>
      <c r="AR891" s="56" t="s">
        <v>3994</v>
      </c>
      <c r="AS891" s="56" t="s">
        <v>3995</v>
      </c>
      <c r="AT891" s="56" t="s">
        <v>3956</v>
      </c>
    </row>
    <row r="892" spans="1:46" x14ac:dyDescent="0.35">
      <c r="A892" s="56" t="s">
        <v>962</v>
      </c>
      <c r="B892" s="56">
        <v>8471305</v>
      </c>
      <c r="C892" s="56" t="s">
        <v>3956</v>
      </c>
      <c r="D892" s="56">
        <v>435340</v>
      </c>
      <c r="E892" s="56" t="s">
        <v>239</v>
      </c>
      <c r="F892" s="56" t="str">
        <f t="shared" si="13"/>
        <v>847.8471305.1.435340.000000.847001.200179</v>
      </c>
      <c r="G892" s="66" t="s">
        <v>21</v>
      </c>
      <c r="H892" s="56">
        <v>847001</v>
      </c>
      <c r="I892" s="56" t="s">
        <v>23</v>
      </c>
      <c r="J892" s="56">
        <v>200179</v>
      </c>
      <c r="N892" s="56" t="s">
        <v>2037</v>
      </c>
      <c r="O892" s="56">
        <v>5</v>
      </c>
      <c r="R892" s="56" t="s">
        <v>3996</v>
      </c>
      <c r="S892" s="56">
        <v>15</v>
      </c>
      <c r="T892" s="56">
        <v>300</v>
      </c>
      <c r="U892" s="57">
        <v>4500</v>
      </c>
      <c r="V892" s="56" t="s">
        <v>2002</v>
      </c>
      <c r="W892" s="56" t="s">
        <v>2003</v>
      </c>
      <c r="X892" s="56">
        <v>4050</v>
      </c>
      <c r="Y892" s="56">
        <v>3600</v>
      </c>
      <c r="Z892" s="56">
        <v>3150</v>
      </c>
      <c r="AA892" s="56" t="s">
        <v>3997</v>
      </c>
      <c r="AB892" s="56" t="s">
        <v>3997</v>
      </c>
      <c r="AC892" s="56" t="s">
        <v>3998</v>
      </c>
      <c r="AG892" s="56">
        <v>4500</v>
      </c>
      <c r="AP892" s="56">
        <v>4500</v>
      </c>
      <c r="AQ892" s="56" t="s">
        <v>2050</v>
      </c>
      <c r="AR892" s="56" t="s">
        <v>3999</v>
      </c>
      <c r="AS892" s="56" t="s">
        <v>3976</v>
      </c>
      <c r="AT892" s="56" t="s">
        <v>3956</v>
      </c>
    </row>
    <row r="893" spans="1:46" x14ac:dyDescent="0.35">
      <c r="A893" s="56" t="s">
        <v>962</v>
      </c>
      <c r="B893" s="56">
        <v>8471305</v>
      </c>
      <c r="C893" s="56" t="s">
        <v>3956</v>
      </c>
      <c r="D893" s="56">
        <v>435508</v>
      </c>
      <c r="E893" s="56" t="s">
        <v>147</v>
      </c>
      <c r="F893" s="56" t="str">
        <f t="shared" si="13"/>
        <v>847.8471305.1.435508.000000.847001.200179</v>
      </c>
      <c r="G893" s="66" t="s">
        <v>21</v>
      </c>
      <c r="H893" s="56">
        <v>847001</v>
      </c>
      <c r="I893" s="56" t="s">
        <v>23</v>
      </c>
      <c r="J893" s="56">
        <v>200179</v>
      </c>
      <c r="N893" s="56" t="s">
        <v>2037</v>
      </c>
      <c r="O893" s="56">
        <v>5</v>
      </c>
      <c r="R893" s="56" t="s">
        <v>4000</v>
      </c>
      <c r="S893" s="56">
        <v>18</v>
      </c>
      <c r="T893" s="56">
        <v>1500</v>
      </c>
      <c r="U893" s="57">
        <v>27000</v>
      </c>
      <c r="V893" s="56" t="s">
        <v>2002</v>
      </c>
      <c r="W893" s="56" t="s">
        <v>2003</v>
      </c>
      <c r="X893" s="56">
        <v>24300</v>
      </c>
      <c r="Y893" s="56">
        <v>21600</v>
      </c>
      <c r="Z893" s="56">
        <v>18900</v>
      </c>
      <c r="AA893" s="56" t="s">
        <v>4001</v>
      </c>
      <c r="AB893" s="56" t="s">
        <v>4001</v>
      </c>
      <c r="AC893" s="56" t="s">
        <v>4001</v>
      </c>
      <c r="AD893" s="56">
        <v>3000</v>
      </c>
      <c r="AE893" s="56">
        <v>3000</v>
      </c>
      <c r="AF893" s="56">
        <v>3000</v>
      </c>
      <c r="AG893" s="56">
        <v>3000</v>
      </c>
      <c r="AH893" s="56">
        <v>3000</v>
      </c>
      <c r="AI893" s="56">
        <v>3000</v>
      </c>
      <c r="AJ893" s="56">
        <v>1500</v>
      </c>
      <c r="AK893" s="56">
        <v>1500</v>
      </c>
      <c r="AL893" s="56">
        <v>1500</v>
      </c>
      <c r="AM893" s="56">
        <v>1500</v>
      </c>
      <c r="AN893" s="56">
        <v>1500</v>
      </c>
      <c r="AO893" s="56">
        <v>1500</v>
      </c>
      <c r="AP893" s="56">
        <v>27000</v>
      </c>
      <c r="AQ893" s="56" t="s">
        <v>2056</v>
      </c>
      <c r="AR893" s="56" t="s">
        <v>4002</v>
      </c>
      <c r="AS893" s="56" t="s">
        <v>9</v>
      </c>
      <c r="AT893" s="56" t="s">
        <v>3956</v>
      </c>
    </row>
    <row r="894" spans="1:46" x14ac:dyDescent="0.35">
      <c r="A894" s="56" t="s">
        <v>962</v>
      </c>
      <c r="B894" s="56">
        <v>8471305</v>
      </c>
      <c r="C894" s="56" t="s">
        <v>3956</v>
      </c>
      <c r="D894" s="56">
        <v>435508</v>
      </c>
      <c r="E894" s="56" t="s">
        <v>147</v>
      </c>
      <c r="F894" s="56" t="str">
        <f t="shared" si="13"/>
        <v>847.8471305.1.435508.000000.847001.200179</v>
      </c>
      <c r="G894" s="66" t="s">
        <v>21</v>
      </c>
      <c r="H894" s="56">
        <v>847001</v>
      </c>
      <c r="I894" s="56" t="s">
        <v>23</v>
      </c>
      <c r="J894" s="56">
        <v>200179</v>
      </c>
      <c r="N894" s="56" t="s">
        <v>2286</v>
      </c>
      <c r="O894" s="56">
        <v>50</v>
      </c>
      <c r="R894" s="56" t="s">
        <v>4003</v>
      </c>
      <c r="S894" s="56">
        <v>50</v>
      </c>
      <c r="T894" s="56">
        <v>494</v>
      </c>
      <c r="U894" s="57">
        <v>19700</v>
      </c>
      <c r="V894" s="56" t="s">
        <v>2002</v>
      </c>
      <c r="W894" s="56" t="s">
        <v>2122</v>
      </c>
      <c r="X894" s="56">
        <v>22230</v>
      </c>
      <c r="Y894" s="56">
        <v>19760</v>
      </c>
      <c r="Z894" s="56">
        <v>17290</v>
      </c>
      <c r="AA894" s="56" t="s">
        <v>4004</v>
      </c>
      <c r="AB894" s="56" t="s">
        <v>4004</v>
      </c>
      <c r="AC894" s="56" t="s">
        <v>4005</v>
      </c>
      <c r="AF894" s="56">
        <v>19700</v>
      </c>
      <c r="AP894" s="56">
        <v>19700</v>
      </c>
      <c r="AQ894" s="56" t="s">
        <v>2056</v>
      </c>
      <c r="AR894" s="56" t="s">
        <v>4006</v>
      </c>
      <c r="AS894" s="56" t="s">
        <v>9</v>
      </c>
      <c r="AT894" s="56" t="s">
        <v>3956</v>
      </c>
    </row>
    <row r="895" spans="1:46" x14ac:dyDescent="0.35">
      <c r="A895" s="56" t="s">
        <v>962</v>
      </c>
      <c r="B895" s="56">
        <v>8471305</v>
      </c>
      <c r="C895" s="56" t="s">
        <v>3956</v>
      </c>
      <c r="D895" s="56">
        <v>492316</v>
      </c>
      <c r="E895" s="56" t="s">
        <v>138</v>
      </c>
      <c r="F895" s="56" t="str">
        <f t="shared" si="13"/>
        <v>847.8471305.1.492316.000000.847001.300180</v>
      </c>
      <c r="G895" s="66" t="s">
        <v>21</v>
      </c>
      <c r="H895" s="56">
        <v>847001</v>
      </c>
      <c r="I895" s="56" t="s">
        <v>863</v>
      </c>
      <c r="J895" s="56">
        <v>300180</v>
      </c>
      <c r="N895" s="56" t="s">
        <v>2414</v>
      </c>
      <c r="O895" s="56">
        <v>10</v>
      </c>
      <c r="R895" s="56" t="s">
        <v>4007</v>
      </c>
      <c r="S895" s="56">
        <v>10</v>
      </c>
      <c r="T895" s="56">
        <v>8600</v>
      </c>
      <c r="U895" s="57">
        <v>86000</v>
      </c>
      <c r="V895" s="56" t="s">
        <v>2113</v>
      </c>
      <c r="W895" s="56" t="s">
        <v>2122</v>
      </c>
      <c r="X895" s="56">
        <v>77400</v>
      </c>
      <c r="Y895" s="56">
        <v>68800</v>
      </c>
      <c r="Z895" s="56">
        <v>60199.999999999993</v>
      </c>
      <c r="AA895" s="56" t="s">
        <v>4008</v>
      </c>
      <c r="AB895" s="56" t="s">
        <v>4008</v>
      </c>
      <c r="AC895" s="56" t="s">
        <v>4009</v>
      </c>
      <c r="AE895" s="56">
        <v>86000</v>
      </c>
      <c r="AP895" s="56">
        <v>86000</v>
      </c>
      <c r="AQ895" s="56" t="s">
        <v>2029</v>
      </c>
      <c r="AR895" s="56" t="s">
        <v>4010</v>
      </c>
      <c r="AS895" s="56" t="s">
        <v>9</v>
      </c>
      <c r="AT895" s="56" t="s">
        <v>3956</v>
      </c>
    </row>
    <row r="896" spans="1:46" x14ac:dyDescent="0.35">
      <c r="A896" s="56" t="s">
        <v>962</v>
      </c>
      <c r="B896" s="56">
        <v>8471305</v>
      </c>
      <c r="C896" s="56" t="s">
        <v>3956</v>
      </c>
      <c r="D896" s="56">
        <v>492316</v>
      </c>
      <c r="E896" s="56" t="s">
        <v>138</v>
      </c>
      <c r="F896" s="56" t="str">
        <f t="shared" si="13"/>
        <v>847.8471305.1.492316.000000.847001.300180</v>
      </c>
      <c r="G896" s="66" t="s">
        <v>21</v>
      </c>
      <c r="H896" s="56">
        <v>847001</v>
      </c>
      <c r="I896" s="56" t="s">
        <v>863</v>
      </c>
      <c r="J896" s="56">
        <v>300180</v>
      </c>
      <c r="N896" s="56" t="s">
        <v>2286</v>
      </c>
      <c r="O896" s="56">
        <v>10</v>
      </c>
      <c r="R896" s="56" t="s">
        <v>4011</v>
      </c>
      <c r="S896" s="56">
        <v>10</v>
      </c>
      <c r="T896" s="56">
        <v>61500</v>
      </c>
      <c r="U896" s="57">
        <v>615000</v>
      </c>
      <c r="V896" s="56" t="s">
        <v>2002</v>
      </c>
      <c r="W896" s="56" t="s">
        <v>2122</v>
      </c>
      <c r="X896" s="56">
        <v>553500</v>
      </c>
      <c r="Y896" s="56">
        <v>492000</v>
      </c>
      <c r="Z896" s="56">
        <v>430500</v>
      </c>
      <c r="AA896" s="56" t="s">
        <v>4012</v>
      </c>
      <c r="AB896" s="56" t="s">
        <v>4012</v>
      </c>
      <c r="AC896" s="56" t="s">
        <v>4013</v>
      </c>
      <c r="AE896" s="56">
        <v>615000</v>
      </c>
      <c r="AP896" s="56">
        <v>615000</v>
      </c>
      <c r="AQ896" s="56" t="s">
        <v>2056</v>
      </c>
      <c r="AR896" s="56" t="s">
        <v>4014</v>
      </c>
      <c r="AS896" s="56" t="s">
        <v>9</v>
      </c>
      <c r="AT896" s="56" t="s">
        <v>3956</v>
      </c>
    </row>
    <row r="897" spans="1:46" x14ac:dyDescent="0.35">
      <c r="A897" s="56" t="s">
        <v>962</v>
      </c>
      <c r="B897" s="56">
        <v>8471305</v>
      </c>
      <c r="C897" s="56" t="s">
        <v>3956</v>
      </c>
      <c r="D897" s="56">
        <v>492610</v>
      </c>
      <c r="E897" s="56" t="s">
        <v>866</v>
      </c>
      <c r="F897" s="56" t="str">
        <f t="shared" si="13"/>
        <v>847.8471305.1.492610.000000.847001.300180</v>
      </c>
      <c r="G897" s="66" t="s">
        <v>21</v>
      </c>
      <c r="H897" s="56">
        <v>847001</v>
      </c>
      <c r="I897" s="56" t="s">
        <v>863</v>
      </c>
      <c r="J897" s="56">
        <v>300180</v>
      </c>
      <c r="N897" s="56" t="s">
        <v>2286</v>
      </c>
      <c r="O897" s="56">
        <v>10</v>
      </c>
      <c r="R897" s="56" t="s">
        <v>4015</v>
      </c>
      <c r="S897" s="56">
        <v>10</v>
      </c>
      <c r="T897" s="56">
        <v>850</v>
      </c>
      <c r="U897" s="57">
        <v>8500</v>
      </c>
      <c r="V897" s="56" t="s">
        <v>2002</v>
      </c>
      <c r="W897" s="56" t="s">
        <v>2122</v>
      </c>
      <c r="X897" s="56">
        <v>7650</v>
      </c>
      <c r="Y897" s="56">
        <v>6800</v>
      </c>
      <c r="Z897" s="56">
        <v>5950</v>
      </c>
      <c r="AA897" s="56" t="s">
        <v>3968</v>
      </c>
      <c r="AB897" s="56" t="s">
        <v>3968</v>
      </c>
      <c r="AC897" s="56" t="s">
        <v>4016</v>
      </c>
      <c r="AE897" s="56">
        <v>8500</v>
      </c>
      <c r="AP897" s="56">
        <v>8500</v>
      </c>
      <c r="AQ897" s="56" t="s">
        <v>2050</v>
      </c>
      <c r="AR897" s="56" t="s">
        <v>4017</v>
      </c>
      <c r="AS897" s="56" t="s">
        <v>9</v>
      </c>
      <c r="AT897" s="56" t="s">
        <v>3956</v>
      </c>
    </row>
    <row r="898" spans="1:46" x14ac:dyDescent="0.35">
      <c r="A898" s="56" t="s">
        <v>962</v>
      </c>
      <c r="B898" s="56">
        <v>8471305</v>
      </c>
      <c r="C898" s="56" t="s">
        <v>4018</v>
      </c>
      <c r="D898" s="56">
        <v>425720</v>
      </c>
      <c r="E898" s="56" t="s">
        <v>126</v>
      </c>
      <c r="F898" s="56" t="str">
        <f t="shared" si="13"/>
        <v>847.8471305.1.425720.000000.847001.200179</v>
      </c>
      <c r="G898" s="66" t="s">
        <v>21</v>
      </c>
      <c r="H898" s="56">
        <v>847001</v>
      </c>
      <c r="I898" s="56" t="s">
        <v>23</v>
      </c>
      <c r="J898" s="56">
        <v>200179</v>
      </c>
      <c r="N898" s="56" t="s">
        <v>2084</v>
      </c>
      <c r="O898" s="56">
        <v>60</v>
      </c>
      <c r="R898" s="56" t="s">
        <v>4019</v>
      </c>
      <c r="S898" s="56">
        <v>60</v>
      </c>
      <c r="T898" s="56">
        <v>28500</v>
      </c>
      <c r="U898" s="57">
        <v>1710000</v>
      </c>
      <c r="V898" s="56" t="s">
        <v>2002</v>
      </c>
      <c r="W898" s="56" t="s">
        <v>2003</v>
      </c>
      <c r="X898" s="56">
        <v>1539000</v>
      </c>
      <c r="Y898" s="56">
        <v>1368000</v>
      </c>
      <c r="Z898" s="56">
        <v>1197000</v>
      </c>
      <c r="AA898" s="56" t="s">
        <v>4020</v>
      </c>
      <c r="AB898" s="56" t="s">
        <v>4021</v>
      </c>
      <c r="AC898" s="56" t="s">
        <v>4022</v>
      </c>
      <c r="AD898" s="56">
        <v>142500</v>
      </c>
      <c r="AE898" s="56">
        <v>142500</v>
      </c>
      <c r="AF898" s="56">
        <v>142500</v>
      </c>
      <c r="AG898" s="56">
        <v>142500</v>
      </c>
      <c r="AH898" s="56">
        <v>142500</v>
      </c>
      <c r="AI898" s="56">
        <v>142500</v>
      </c>
      <c r="AJ898" s="56">
        <v>142500</v>
      </c>
      <c r="AK898" s="56">
        <v>142500</v>
      </c>
      <c r="AL898" s="56">
        <v>142500</v>
      </c>
      <c r="AM898" s="56">
        <v>142500</v>
      </c>
      <c r="AN898" s="56">
        <v>142500</v>
      </c>
      <c r="AO898" s="56">
        <v>142500</v>
      </c>
      <c r="AP898" s="56">
        <v>1710000</v>
      </c>
      <c r="AQ898" s="56" t="s">
        <v>2007</v>
      </c>
      <c r="AR898" s="56" t="s">
        <v>4023</v>
      </c>
      <c r="AT898" s="56" t="s">
        <v>4024</v>
      </c>
    </row>
    <row r="899" spans="1:46" x14ac:dyDescent="0.35">
      <c r="A899" s="56" t="s">
        <v>962</v>
      </c>
      <c r="B899" s="56">
        <v>8471305</v>
      </c>
      <c r="C899" s="56" t="s">
        <v>4018</v>
      </c>
      <c r="D899" s="56">
        <v>425742</v>
      </c>
      <c r="E899" s="56" t="s">
        <v>528</v>
      </c>
      <c r="F899" s="56" t="str">
        <f t="shared" si="13"/>
        <v>847.8471305.1.425742.000000.847001.200179</v>
      </c>
      <c r="G899" s="66" t="s">
        <v>21</v>
      </c>
      <c r="H899" s="56">
        <v>847001</v>
      </c>
      <c r="I899" s="56" t="s">
        <v>23</v>
      </c>
      <c r="J899" s="56">
        <v>200179</v>
      </c>
      <c r="N899" s="56" t="s">
        <v>2558</v>
      </c>
      <c r="O899" s="56">
        <v>60</v>
      </c>
      <c r="R899" s="56" t="s">
        <v>4025</v>
      </c>
      <c r="S899" s="56">
        <v>60</v>
      </c>
      <c r="T899" s="56">
        <v>1500</v>
      </c>
      <c r="U899" s="57">
        <v>90000</v>
      </c>
      <c r="V899" s="56" t="s">
        <v>2002</v>
      </c>
      <c r="W899" s="56" t="s">
        <v>2003</v>
      </c>
      <c r="X899" s="56">
        <v>81000</v>
      </c>
      <c r="Y899" s="56">
        <v>72000</v>
      </c>
      <c r="Z899" s="56">
        <v>62999.999999999993</v>
      </c>
      <c r="AA899" s="56" t="s">
        <v>4026</v>
      </c>
      <c r="AB899" s="56" t="s">
        <v>4026</v>
      </c>
      <c r="AC899" s="56" t="s">
        <v>4026</v>
      </c>
      <c r="AD899" s="56">
        <v>7500</v>
      </c>
      <c r="AE899" s="56">
        <v>7500</v>
      </c>
      <c r="AF899" s="56">
        <v>7500</v>
      </c>
      <c r="AG899" s="56">
        <v>7500</v>
      </c>
      <c r="AH899" s="56">
        <v>7500</v>
      </c>
      <c r="AI899" s="56">
        <v>7500</v>
      </c>
      <c r="AJ899" s="56">
        <v>7500</v>
      </c>
      <c r="AK899" s="56">
        <v>7500</v>
      </c>
      <c r="AL899" s="56">
        <v>7500</v>
      </c>
      <c r="AM899" s="56">
        <v>7500</v>
      </c>
      <c r="AN899" s="56">
        <v>7500</v>
      </c>
      <c r="AO899" s="56">
        <v>7500</v>
      </c>
      <c r="AP899" s="56">
        <v>90000</v>
      </c>
      <c r="AQ899" s="56" t="s">
        <v>2056</v>
      </c>
      <c r="AR899" s="56" t="s">
        <v>4027</v>
      </c>
      <c r="AT899" s="56" t="s">
        <v>4024</v>
      </c>
    </row>
    <row r="900" spans="1:46" x14ac:dyDescent="0.35">
      <c r="A900" s="56" t="s">
        <v>962</v>
      </c>
      <c r="B900" s="56">
        <v>8471305</v>
      </c>
      <c r="C900" s="56" t="s">
        <v>4018</v>
      </c>
      <c r="D900" s="56">
        <v>425746</v>
      </c>
      <c r="E900" s="56" t="s">
        <v>548</v>
      </c>
      <c r="F900" s="56" t="str">
        <f t="shared" ref="F900:F963" si="14">CONCATENATE(847,".",B900,".",1,".",D900,".","000000",".",H900,".",J900)</f>
        <v>847.8471305.1.425746.000000.847001.200179</v>
      </c>
      <c r="G900" s="66" t="s">
        <v>21</v>
      </c>
      <c r="H900" s="56">
        <v>847001</v>
      </c>
      <c r="I900" s="56" t="s">
        <v>23</v>
      </c>
      <c r="J900" s="56">
        <v>200179</v>
      </c>
      <c r="N900" s="56" t="s">
        <v>2098</v>
      </c>
      <c r="O900" s="56">
        <v>738</v>
      </c>
      <c r="R900" s="56" t="s">
        <v>4028</v>
      </c>
      <c r="S900" s="56">
        <v>738</v>
      </c>
      <c r="T900" s="56">
        <v>300</v>
      </c>
      <c r="U900" s="57">
        <v>221400</v>
      </c>
      <c r="V900" s="56" t="s">
        <v>2002</v>
      </c>
      <c r="W900" s="56" t="s">
        <v>2003</v>
      </c>
      <c r="X900" s="56">
        <v>199260</v>
      </c>
      <c r="Y900" s="56">
        <v>177120</v>
      </c>
      <c r="Z900" s="56">
        <v>154980</v>
      </c>
      <c r="AA900" s="56" t="s">
        <v>4029</v>
      </c>
      <c r="AB900" s="56" t="s">
        <v>4029</v>
      </c>
      <c r="AC900" s="56" t="s">
        <v>4029</v>
      </c>
      <c r="AD900" s="56">
        <v>18450</v>
      </c>
      <c r="AE900" s="56">
        <v>18450</v>
      </c>
      <c r="AF900" s="56">
        <v>18450</v>
      </c>
      <c r="AG900" s="56">
        <v>18450</v>
      </c>
      <c r="AH900" s="56">
        <v>18450</v>
      </c>
      <c r="AI900" s="56">
        <v>18450</v>
      </c>
      <c r="AJ900" s="56">
        <v>18450</v>
      </c>
      <c r="AK900" s="56">
        <v>18450</v>
      </c>
      <c r="AL900" s="56">
        <v>18450</v>
      </c>
      <c r="AM900" s="56">
        <v>18450</v>
      </c>
      <c r="AN900" s="56">
        <v>18450</v>
      </c>
      <c r="AO900" s="56">
        <v>18450</v>
      </c>
      <c r="AP900" s="56">
        <v>221400</v>
      </c>
      <c r="AQ900" s="56" t="s">
        <v>2056</v>
      </c>
      <c r="AR900" s="56" t="s">
        <v>4030</v>
      </c>
      <c r="AT900" s="56" t="s">
        <v>4024</v>
      </c>
    </row>
    <row r="901" spans="1:46" x14ac:dyDescent="0.35">
      <c r="A901" s="56" t="s">
        <v>962</v>
      </c>
      <c r="B901" s="56">
        <v>8471305</v>
      </c>
      <c r="C901" s="56" t="s">
        <v>4018</v>
      </c>
      <c r="D901" s="56">
        <v>425749</v>
      </c>
      <c r="E901" s="56" t="s">
        <v>115</v>
      </c>
      <c r="F901" s="56" t="str">
        <f t="shared" si="14"/>
        <v>847.8471305.1.425749.000000.847001.200179</v>
      </c>
      <c r="G901" s="66" t="s">
        <v>21</v>
      </c>
      <c r="H901" s="56">
        <v>847001</v>
      </c>
      <c r="I901" s="56" t="s">
        <v>23</v>
      </c>
      <c r="J901" s="56">
        <v>200179</v>
      </c>
      <c r="N901" s="56" t="s">
        <v>2084</v>
      </c>
      <c r="O901" s="56">
        <v>105</v>
      </c>
      <c r="R901" s="56" t="s">
        <v>4031</v>
      </c>
      <c r="S901" s="56">
        <v>105</v>
      </c>
      <c r="T901" s="56">
        <v>336000</v>
      </c>
      <c r="U901" s="57">
        <v>35280000</v>
      </c>
      <c r="V901" s="56" t="s">
        <v>2002</v>
      </c>
      <c r="W901" s="56" t="s">
        <v>2003</v>
      </c>
      <c r="X901" s="56">
        <v>31752000</v>
      </c>
      <c r="Y901" s="56">
        <v>28224000</v>
      </c>
      <c r="Z901" s="56">
        <v>24696000</v>
      </c>
      <c r="AA901" s="56" t="s">
        <v>4032</v>
      </c>
      <c r="AB901" s="56" t="s">
        <v>4032</v>
      </c>
      <c r="AC901" s="56" t="s">
        <v>4032</v>
      </c>
      <c r="AD901" s="56">
        <v>2940000</v>
      </c>
      <c r="AE901" s="56">
        <v>2940000</v>
      </c>
      <c r="AF901" s="56">
        <v>2940000</v>
      </c>
      <c r="AG901" s="56">
        <v>2940000</v>
      </c>
      <c r="AH901" s="56">
        <v>2940000</v>
      </c>
      <c r="AI901" s="56">
        <v>2940000</v>
      </c>
      <c r="AJ901" s="56">
        <v>2940000</v>
      </c>
      <c r="AK901" s="56">
        <v>2940000</v>
      </c>
      <c r="AL901" s="56">
        <v>2940000</v>
      </c>
      <c r="AM901" s="56">
        <v>2940000</v>
      </c>
      <c r="AN901" s="56">
        <v>2940000</v>
      </c>
      <c r="AO901" s="56">
        <v>2940000</v>
      </c>
      <c r="AP901" s="56">
        <v>35280000</v>
      </c>
      <c r="AQ901" s="56" t="s">
        <v>2056</v>
      </c>
      <c r="AR901" s="56" t="s">
        <v>4033</v>
      </c>
      <c r="AS901" s="56" t="s">
        <v>2876</v>
      </c>
      <c r="AT901" s="56" t="s">
        <v>4024</v>
      </c>
    </row>
    <row r="902" spans="1:46" x14ac:dyDescent="0.35">
      <c r="A902" s="56" t="s">
        <v>962</v>
      </c>
      <c r="B902" s="56">
        <v>8471305</v>
      </c>
      <c r="C902" s="56" t="s">
        <v>4018</v>
      </c>
      <c r="D902" s="56">
        <v>425750</v>
      </c>
      <c r="E902" s="56" t="s">
        <v>554</v>
      </c>
      <c r="F902" s="56" t="str">
        <f t="shared" si="14"/>
        <v>847.8471305.1.425750.000000.847001.200179</v>
      </c>
      <c r="G902" s="66" t="s">
        <v>21</v>
      </c>
      <c r="H902" s="56">
        <v>847001</v>
      </c>
      <c r="I902" s="56" t="s">
        <v>23</v>
      </c>
      <c r="J902" s="56">
        <v>200179</v>
      </c>
      <c r="N902" s="56" t="s">
        <v>2084</v>
      </c>
      <c r="O902" s="56">
        <v>60</v>
      </c>
      <c r="R902" s="56" t="s">
        <v>4034</v>
      </c>
      <c r="S902" s="56">
        <v>1</v>
      </c>
      <c r="T902" s="56">
        <v>25641</v>
      </c>
      <c r="U902" s="57">
        <v>25641.360000000001</v>
      </c>
      <c r="V902" s="56" t="s">
        <v>2002</v>
      </c>
      <c r="W902" s="56" t="s">
        <v>2003</v>
      </c>
      <c r="X902" s="56">
        <v>23076.9</v>
      </c>
      <c r="Y902" s="56">
        <v>20512.800000000003</v>
      </c>
      <c r="Z902" s="56">
        <v>17948.699999999997</v>
      </c>
      <c r="AA902" s="56" t="s">
        <v>4035</v>
      </c>
      <c r="AB902" s="56" t="s">
        <v>4035</v>
      </c>
      <c r="AC902" s="56" t="s">
        <v>4035</v>
      </c>
      <c r="AD902" s="56">
        <v>2136.7800000000002</v>
      </c>
      <c r="AE902" s="56">
        <v>2136.7800000000002</v>
      </c>
      <c r="AF902" s="56">
        <v>2136.7800000000002</v>
      </c>
      <c r="AG902" s="56">
        <v>2136.7800000000002</v>
      </c>
      <c r="AH902" s="56">
        <v>2136.7800000000002</v>
      </c>
      <c r="AI902" s="56">
        <v>2136.7800000000002</v>
      </c>
      <c r="AJ902" s="56">
        <v>2136.7800000000002</v>
      </c>
      <c r="AK902" s="56">
        <v>2136.7800000000002</v>
      </c>
      <c r="AL902" s="56">
        <v>2136.7800000000002</v>
      </c>
      <c r="AM902" s="56">
        <v>2136.7800000000002</v>
      </c>
      <c r="AN902" s="56">
        <v>2136.7800000000002</v>
      </c>
      <c r="AO902" s="56">
        <v>2136.7800000000002</v>
      </c>
      <c r="AP902" s="56">
        <v>25641.359999999997</v>
      </c>
      <c r="AQ902" s="56" t="s">
        <v>2056</v>
      </c>
      <c r="AR902" s="56" t="s">
        <v>4033</v>
      </c>
      <c r="AT902" s="56" t="s">
        <v>4024</v>
      </c>
    </row>
    <row r="903" spans="1:46" x14ac:dyDescent="0.35">
      <c r="A903" s="56" t="s">
        <v>962</v>
      </c>
      <c r="B903" s="56">
        <v>8471305</v>
      </c>
      <c r="C903" s="56" t="s">
        <v>4018</v>
      </c>
      <c r="D903" s="56">
        <v>428090</v>
      </c>
      <c r="E903" s="56" t="s">
        <v>52</v>
      </c>
      <c r="F903" s="56" t="str">
        <f t="shared" si="14"/>
        <v>847.8471305.1.428090.000000.847001.200179</v>
      </c>
      <c r="G903" s="66" t="s">
        <v>21</v>
      </c>
      <c r="H903" s="56">
        <v>847001</v>
      </c>
      <c r="I903" s="56" t="s">
        <v>23</v>
      </c>
      <c r="J903" s="56">
        <v>200179</v>
      </c>
      <c r="N903" s="56" t="s">
        <v>2167</v>
      </c>
      <c r="O903" s="56">
        <v>2</v>
      </c>
      <c r="R903" s="56" t="s">
        <v>4036</v>
      </c>
      <c r="S903" s="56">
        <v>4</v>
      </c>
      <c r="T903" s="56">
        <v>17000</v>
      </c>
      <c r="U903" s="57">
        <v>68000</v>
      </c>
      <c r="V903" s="56" t="s">
        <v>2002</v>
      </c>
      <c r="W903" s="56" t="s">
        <v>2003</v>
      </c>
      <c r="X903" s="56">
        <v>61200</v>
      </c>
      <c r="Y903" s="56">
        <v>54400</v>
      </c>
      <c r="Z903" s="56">
        <v>47600</v>
      </c>
      <c r="AA903" s="56" t="s">
        <v>4037</v>
      </c>
      <c r="AB903" s="56" t="s">
        <v>4037</v>
      </c>
      <c r="AC903" s="56" t="s">
        <v>4037</v>
      </c>
      <c r="AD903" s="56">
        <v>5666.666666666667</v>
      </c>
      <c r="AE903" s="56">
        <v>5666.666666666667</v>
      </c>
      <c r="AF903" s="56">
        <v>5666.666666666667</v>
      </c>
      <c r="AG903" s="56">
        <v>5666.666666666667</v>
      </c>
      <c r="AH903" s="56">
        <v>5666.666666666667</v>
      </c>
      <c r="AI903" s="56">
        <v>5666.666666666667</v>
      </c>
      <c r="AJ903" s="56">
        <v>5666.666666666667</v>
      </c>
      <c r="AK903" s="56">
        <v>5666.666666666667</v>
      </c>
      <c r="AL903" s="56">
        <v>5666.666666666667</v>
      </c>
      <c r="AM903" s="56">
        <v>5666.666666666667</v>
      </c>
      <c r="AN903" s="56">
        <v>5666.666666666667</v>
      </c>
      <c r="AO903" s="56">
        <v>5666.666666666667</v>
      </c>
      <c r="AP903" s="56">
        <v>67999.999999999985</v>
      </c>
      <c r="AQ903" s="56" t="s">
        <v>2056</v>
      </c>
      <c r="AR903" s="56" t="s">
        <v>4038</v>
      </c>
      <c r="AT903" s="56" t="s">
        <v>4024</v>
      </c>
    </row>
    <row r="904" spans="1:46" x14ac:dyDescent="0.35">
      <c r="A904" s="56" t="s">
        <v>962</v>
      </c>
      <c r="B904" s="56">
        <v>8471305</v>
      </c>
      <c r="C904" s="56" t="s">
        <v>4018</v>
      </c>
      <c r="D904" s="56">
        <v>436110</v>
      </c>
      <c r="E904" s="56" t="s">
        <v>64</v>
      </c>
      <c r="F904" s="56" t="str">
        <f t="shared" si="14"/>
        <v>847.8471305.1.436110.000000.847001.200179</v>
      </c>
      <c r="G904" s="66" t="s">
        <v>21</v>
      </c>
      <c r="H904" s="56">
        <v>847001</v>
      </c>
      <c r="I904" s="56" t="s">
        <v>23</v>
      </c>
      <c r="J904" s="56">
        <v>200179</v>
      </c>
      <c r="N904" s="56" t="s">
        <v>2000</v>
      </c>
      <c r="O904" s="56">
        <v>1</v>
      </c>
      <c r="R904" s="56" t="s">
        <v>4039</v>
      </c>
      <c r="S904" s="56">
        <v>1</v>
      </c>
      <c r="T904" s="56">
        <v>100000</v>
      </c>
      <c r="U904" s="57">
        <v>100000</v>
      </c>
      <c r="V904" s="56" t="s">
        <v>2002</v>
      </c>
      <c r="W904" s="56" t="s">
        <v>2003</v>
      </c>
      <c r="X904" s="56">
        <v>90000</v>
      </c>
      <c r="Y904" s="56">
        <v>80000</v>
      </c>
      <c r="Z904" s="56">
        <v>70000</v>
      </c>
      <c r="AA904" s="56" t="s">
        <v>4040</v>
      </c>
      <c r="AB904" s="56" t="s">
        <v>4040</v>
      </c>
      <c r="AC904" s="56" t="s">
        <v>4040</v>
      </c>
      <c r="AD904" s="56">
        <v>8333.3333333333339</v>
      </c>
      <c r="AE904" s="56">
        <v>8333.3333333333339</v>
      </c>
      <c r="AF904" s="56">
        <v>8333.3333333333339</v>
      </c>
      <c r="AG904" s="56">
        <v>8333.3333333333339</v>
      </c>
      <c r="AH904" s="56">
        <v>8333.3333333333339</v>
      </c>
      <c r="AI904" s="56">
        <v>8333.3333333333339</v>
      </c>
      <c r="AJ904" s="56">
        <v>8333.3333333333339</v>
      </c>
      <c r="AK904" s="56">
        <v>8333.3333333333339</v>
      </c>
      <c r="AL904" s="56">
        <v>8333.3333333333339</v>
      </c>
      <c r="AM904" s="56">
        <v>8333.3333333333339</v>
      </c>
      <c r="AN904" s="56">
        <v>8333.3333333333339</v>
      </c>
      <c r="AO904" s="56">
        <v>8333.3333333333339</v>
      </c>
      <c r="AP904" s="56">
        <v>99999.999999999985</v>
      </c>
      <c r="AQ904" s="56" t="s">
        <v>2050</v>
      </c>
      <c r="AR904" s="56" t="s">
        <v>4041</v>
      </c>
      <c r="AT904" s="56" t="s">
        <v>4024</v>
      </c>
    </row>
    <row r="905" spans="1:46" x14ac:dyDescent="0.35">
      <c r="A905" s="56" t="s">
        <v>962</v>
      </c>
      <c r="B905" s="56">
        <v>8471305</v>
      </c>
      <c r="C905" s="56" t="s">
        <v>4042</v>
      </c>
      <c r="D905" s="56">
        <v>421000</v>
      </c>
      <c r="E905" s="56" t="s">
        <v>31</v>
      </c>
      <c r="F905" s="56" t="str">
        <f t="shared" si="14"/>
        <v>847.8471305.1.421000.000000.847001.200179</v>
      </c>
      <c r="G905" s="66" t="s">
        <v>21</v>
      </c>
      <c r="H905" s="56">
        <v>847001</v>
      </c>
      <c r="I905" s="56" t="s">
        <v>23</v>
      </c>
      <c r="J905" s="56">
        <v>200179</v>
      </c>
      <c r="N905" s="56" t="s">
        <v>2363</v>
      </c>
      <c r="O905" s="56">
        <v>1</v>
      </c>
      <c r="R905" s="56" t="s">
        <v>4043</v>
      </c>
      <c r="S905" s="56">
        <v>1</v>
      </c>
      <c r="T905" s="56">
        <v>60000</v>
      </c>
      <c r="U905" s="57">
        <v>60000</v>
      </c>
      <c r="V905" s="56" t="s">
        <v>2002</v>
      </c>
      <c r="W905" s="56" t="s">
        <v>2122</v>
      </c>
      <c r="X905" s="56">
        <v>54000</v>
      </c>
      <c r="Y905" s="56">
        <v>48000</v>
      </c>
      <c r="Z905" s="56">
        <v>42000</v>
      </c>
      <c r="AA905" s="56" t="s">
        <v>4044</v>
      </c>
      <c r="AB905" s="56" t="s">
        <v>4045</v>
      </c>
      <c r="AC905" s="56" t="s">
        <v>4046</v>
      </c>
      <c r="AD905" s="56">
        <v>15000</v>
      </c>
      <c r="AE905" s="56">
        <v>15000</v>
      </c>
      <c r="AF905" s="56">
        <v>15000</v>
      </c>
      <c r="AG905" s="56">
        <v>15000</v>
      </c>
      <c r="AH905" s="56">
        <v>0</v>
      </c>
      <c r="AI905" s="56">
        <v>0</v>
      </c>
      <c r="AJ905" s="56">
        <v>0</v>
      </c>
      <c r="AK905" s="56">
        <v>0</v>
      </c>
      <c r="AL905" s="56">
        <v>0</v>
      </c>
      <c r="AM905" s="56">
        <v>0</v>
      </c>
      <c r="AN905" s="56">
        <v>0</v>
      </c>
      <c r="AO905" s="56">
        <v>0</v>
      </c>
      <c r="AP905" s="56">
        <v>60000</v>
      </c>
      <c r="AQ905" s="56" t="s">
        <v>2034</v>
      </c>
      <c r="AT905" s="56" t="s">
        <v>4047</v>
      </c>
    </row>
    <row r="906" spans="1:46" x14ac:dyDescent="0.35">
      <c r="A906" s="56" t="s">
        <v>962</v>
      </c>
      <c r="B906" s="56">
        <v>8471305</v>
      </c>
      <c r="C906" s="56" t="s">
        <v>4042</v>
      </c>
      <c r="D906" s="56">
        <v>421000</v>
      </c>
      <c r="E906" s="56" t="s">
        <v>31</v>
      </c>
      <c r="F906" s="56" t="str">
        <f t="shared" si="14"/>
        <v>847.8471305.1.421000.000000.847001.200179</v>
      </c>
      <c r="G906" s="66" t="s">
        <v>21</v>
      </c>
      <c r="H906" s="56">
        <v>847001</v>
      </c>
      <c r="I906" s="56" t="s">
        <v>23</v>
      </c>
      <c r="J906" s="56">
        <v>200179</v>
      </c>
      <c r="N906" s="56" t="s">
        <v>3117</v>
      </c>
      <c r="O906" s="56">
        <v>20</v>
      </c>
      <c r="R906" s="56" t="s">
        <v>4048</v>
      </c>
      <c r="S906" s="56">
        <v>20</v>
      </c>
      <c r="T906" s="56">
        <v>1250</v>
      </c>
      <c r="U906" s="57">
        <v>25000</v>
      </c>
      <c r="V906" s="56" t="s">
        <v>2002</v>
      </c>
      <c r="W906" s="56" t="s">
        <v>2003</v>
      </c>
      <c r="X906" s="56">
        <v>22500</v>
      </c>
      <c r="Y906" s="56">
        <v>20000</v>
      </c>
      <c r="Z906" s="56">
        <v>17500</v>
      </c>
      <c r="AD906" s="56">
        <v>2083.3333333333335</v>
      </c>
      <c r="AE906" s="56">
        <v>2083.3333333333335</v>
      </c>
      <c r="AF906" s="56">
        <v>2083.3333333333335</v>
      </c>
      <c r="AG906" s="56">
        <v>2083.3333333333335</v>
      </c>
      <c r="AH906" s="56">
        <v>2083.3333333333335</v>
      </c>
      <c r="AI906" s="56">
        <v>2083.3333333333335</v>
      </c>
      <c r="AJ906" s="56">
        <v>2083.3333333333335</v>
      </c>
      <c r="AK906" s="56">
        <v>2083.3333333333335</v>
      </c>
      <c r="AL906" s="56">
        <v>2083.3333333333335</v>
      </c>
      <c r="AM906" s="56">
        <v>2083.3333333333335</v>
      </c>
      <c r="AN906" s="56">
        <v>2083.3333333333335</v>
      </c>
      <c r="AO906" s="56">
        <v>2083.3333333333335</v>
      </c>
      <c r="AP906" s="56">
        <v>24999.999999999996</v>
      </c>
      <c r="AQ906" s="56" t="s">
        <v>2034</v>
      </c>
      <c r="AS906" s="56" t="s">
        <v>4049</v>
      </c>
      <c r="AT906" s="56" t="s">
        <v>4047</v>
      </c>
    </row>
    <row r="907" spans="1:46" x14ac:dyDescent="0.35">
      <c r="A907" s="56" t="s">
        <v>962</v>
      </c>
      <c r="B907" s="56">
        <v>8471305</v>
      </c>
      <c r="C907" s="56" t="s">
        <v>4042</v>
      </c>
      <c r="D907" s="56">
        <v>421000</v>
      </c>
      <c r="E907" s="56" t="s">
        <v>31</v>
      </c>
      <c r="F907" s="56" t="str">
        <f t="shared" si="14"/>
        <v>847.8471305.1.421000.000000.847001.200179</v>
      </c>
      <c r="G907" s="66" t="s">
        <v>21</v>
      </c>
      <c r="H907" s="56">
        <v>847001</v>
      </c>
      <c r="I907" s="56" t="s">
        <v>23</v>
      </c>
      <c r="J907" s="56">
        <v>200179</v>
      </c>
      <c r="N907" s="56" t="s">
        <v>3117</v>
      </c>
      <c r="O907" s="56">
        <v>10</v>
      </c>
      <c r="R907" s="56" t="s">
        <v>4050</v>
      </c>
      <c r="S907" s="56">
        <v>10</v>
      </c>
      <c r="T907" s="56">
        <v>850</v>
      </c>
      <c r="U907" s="57">
        <v>8500</v>
      </c>
      <c r="V907" s="56" t="s">
        <v>2002</v>
      </c>
      <c r="W907" s="56" t="s">
        <v>2003</v>
      </c>
      <c r="X907" s="56">
        <v>7650</v>
      </c>
      <c r="Y907" s="56">
        <v>6800</v>
      </c>
      <c r="Z907" s="56">
        <v>5950</v>
      </c>
      <c r="AD907" s="56">
        <v>708.33333333333337</v>
      </c>
      <c r="AE907" s="56">
        <v>708.33333333333337</v>
      </c>
      <c r="AF907" s="56">
        <v>708.33333333333337</v>
      </c>
      <c r="AG907" s="56">
        <v>708.33333333333337</v>
      </c>
      <c r="AH907" s="56">
        <v>708.33333333333337</v>
      </c>
      <c r="AI907" s="56">
        <v>708.33333333333337</v>
      </c>
      <c r="AJ907" s="56">
        <v>708.33333333333337</v>
      </c>
      <c r="AK907" s="56">
        <v>708.33333333333337</v>
      </c>
      <c r="AL907" s="56">
        <v>708.33333333333337</v>
      </c>
      <c r="AM907" s="56">
        <v>708.33333333333337</v>
      </c>
      <c r="AN907" s="56">
        <v>708.33333333333337</v>
      </c>
      <c r="AO907" s="56">
        <v>708.33333333333337</v>
      </c>
      <c r="AP907" s="56">
        <v>8499.9999999999982</v>
      </c>
      <c r="AQ907" s="56" t="s">
        <v>2034</v>
      </c>
      <c r="AS907" s="56" t="s">
        <v>4050</v>
      </c>
      <c r="AT907" s="56" t="s">
        <v>4047</v>
      </c>
    </row>
    <row r="908" spans="1:46" x14ac:dyDescent="0.35">
      <c r="A908" s="56" t="s">
        <v>962</v>
      </c>
      <c r="B908" s="56">
        <v>8471305</v>
      </c>
      <c r="C908" s="56" t="s">
        <v>4042</v>
      </c>
      <c r="D908" s="56">
        <v>421000</v>
      </c>
      <c r="E908" s="56" t="s">
        <v>31</v>
      </c>
      <c r="F908" s="56" t="str">
        <f t="shared" si="14"/>
        <v>847.8471305.1.421000.000000.847001.200179</v>
      </c>
      <c r="G908" s="66" t="s">
        <v>21</v>
      </c>
      <c r="H908" s="56">
        <v>847001</v>
      </c>
      <c r="I908" s="56" t="s">
        <v>23</v>
      </c>
      <c r="J908" s="56">
        <v>200179</v>
      </c>
      <c r="N908" s="56" t="s">
        <v>3117</v>
      </c>
      <c r="O908" s="56">
        <v>5</v>
      </c>
      <c r="R908" s="56" t="s">
        <v>4051</v>
      </c>
      <c r="S908" s="56">
        <v>5</v>
      </c>
      <c r="T908" s="56">
        <v>7500</v>
      </c>
      <c r="U908" s="57">
        <v>37500</v>
      </c>
      <c r="V908" s="56" t="s">
        <v>2002</v>
      </c>
      <c r="W908" s="56" t="s">
        <v>2003</v>
      </c>
      <c r="X908" s="56">
        <v>33750</v>
      </c>
      <c r="Y908" s="56">
        <v>30000</v>
      </c>
      <c r="Z908" s="56">
        <v>26250</v>
      </c>
      <c r="AD908" s="56">
        <v>3125</v>
      </c>
      <c r="AE908" s="56">
        <v>3125</v>
      </c>
      <c r="AF908" s="56">
        <v>3125</v>
      </c>
      <c r="AG908" s="56">
        <v>3125</v>
      </c>
      <c r="AH908" s="56">
        <v>3125</v>
      </c>
      <c r="AI908" s="56">
        <v>3125</v>
      </c>
      <c r="AJ908" s="56">
        <v>3125</v>
      </c>
      <c r="AK908" s="56">
        <v>3125</v>
      </c>
      <c r="AL908" s="56">
        <v>3125</v>
      </c>
      <c r="AM908" s="56">
        <v>3125</v>
      </c>
      <c r="AN908" s="56">
        <v>3125</v>
      </c>
      <c r="AO908" s="56">
        <v>3125</v>
      </c>
      <c r="AP908" s="56">
        <v>37500</v>
      </c>
      <c r="AQ908" s="56" t="s">
        <v>2034</v>
      </c>
      <c r="AS908" s="56" t="s">
        <v>4052</v>
      </c>
      <c r="AT908" s="56" t="s">
        <v>4047</v>
      </c>
    </row>
    <row r="909" spans="1:46" x14ac:dyDescent="0.35">
      <c r="A909" s="56" t="s">
        <v>962</v>
      </c>
      <c r="B909" s="56">
        <v>8471305</v>
      </c>
      <c r="C909" s="56" t="s">
        <v>4042</v>
      </c>
      <c r="D909" s="56">
        <v>425763</v>
      </c>
      <c r="E909" s="56" t="s">
        <v>129</v>
      </c>
      <c r="F909" s="56" t="str">
        <f t="shared" si="14"/>
        <v>847.8471305.1.425763.000000.847001.200179</v>
      </c>
      <c r="G909" s="66" t="s">
        <v>21</v>
      </c>
      <c r="H909" s="56">
        <v>847001</v>
      </c>
      <c r="I909" s="56" t="s">
        <v>23</v>
      </c>
      <c r="J909" s="56">
        <v>200179</v>
      </c>
      <c r="N909" s="56" t="s">
        <v>3117</v>
      </c>
      <c r="O909" s="56">
        <v>20</v>
      </c>
      <c r="R909" s="56" t="s">
        <v>4053</v>
      </c>
      <c r="S909" s="56">
        <v>20</v>
      </c>
      <c r="T909" s="56">
        <v>10000</v>
      </c>
      <c r="U909" s="57">
        <v>200000</v>
      </c>
      <c r="V909" s="56" t="s">
        <v>2002</v>
      </c>
      <c r="W909" s="56" t="s">
        <v>2003</v>
      </c>
      <c r="X909" s="56">
        <v>180000</v>
      </c>
      <c r="Y909" s="56">
        <v>160000</v>
      </c>
      <c r="Z909" s="56">
        <v>140000</v>
      </c>
      <c r="AA909" s="56" t="s">
        <v>4054</v>
      </c>
      <c r="AB909" s="56" t="s">
        <v>4055</v>
      </c>
      <c r="AC909" s="56" t="s">
        <v>4056</v>
      </c>
      <c r="AD909" s="56">
        <v>16666.666666666668</v>
      </c>
      <c r="AE909" s="56">
        <v>16666.666666666668</v>
      </c>
      <c r="AF909" s="56">
        <v>16666.666666666668</v>
      </c>
      <c r="AG909" s="56">
        <v>16666.666666666668</v>
      </c>
      <c r="AH909" s="56">
        <v>16666.666666666668</v>
      </c>
      <c r="AI909" s="56">
        <v>16666.666666666668</v>
      </c>
      <c r="AJ909" s="56">
        <v>16666.666666666668</v>
      </c>
      <c r="AK909" s="56">
        <v>16666.666666666668</v>
      </c>
      <c r="AL909" s="56">
        <v>16666.666666666668</v>
      </c>
      <c r="AM909" s="56">
        <v>16666.666666666668</v>
      </c>
      <c r="AN909" s="56">
        <v>16666.666666666668</v>
      </c>
      <c r="AO909" s="56">
        <v>16666.666666666668</v>
      </c>
      <c r="AP909" s="56">
        <v>199999.99999999997</v>
      </c>
      <c r="AQ909" s="56" t="s">
        <v>2034</v>
      </c>
      <c r="AT909" s="56" t="s">
        <v>4047</v>
      </c>
    </row>
    <row r="910" spans="1:46" x14ac:dyDescent="0.35">
      <c r="A910" s="56" t="s">
        <v>962</v>
      </c>
      <c r="B910" s="56">
        <v>8471305</v>
      </c>
      <c r="C910" s="56" t="s">
        <v>4042</v>
      </c>
      <c r="D910" s="56">
        <v>427710</v>
      </c>
      <c r="E910" s="56" t="s">
        <v>46</v>
      </c>
      <c r="F910" s="56" t="str">
        <f t="shared" si="14"/>
        <v>847.8471305.1.427710.000000.847001.200179</v>
      </c>
      <c r="G910" s="66" t="s">
        <v>21</v>
      </c>
      <c r="H910" s="56">
        <v>847001</v>
      </c>
      <c r="I910" s="56" t="s">
        <v>23</v>
      </c>
      <c r="J910" s="56">
        <v>200179</v>
      </c>
      <c r="N910" s="56" t="s">
        <v>2031</v>
      </c>
      <c r="O910" s="56">
        <v>9</v>
      </c>
      <c r="R910" s="56" t="s">
        <v>4057</v>
      </c>
      <c r="S910" s="56">
        <v>9</v>
      </c>
      <c r="T910" s="56">
        <v>825</v>
      </c>
      <c r="U910" s="57">
        <v>7425</v>
      </c>
      <c r="V910" s="56" t="s">
        <v>2002</v>
      </c>
      <c r="W910" s="56" t="s">
        <v>2003</v>
      </c>
      <c r="X910" s="56">
        <v>6682.5</v>
      </c>
      <c r="Y910" s="56">
        <v>5940</v>
      </c>
      <c r="Z910" s="56">
        <v>5197.5</v>
      </c>
      <c r="AA910" s="56" t="s">
        <v>4058</v>
      </c>
      <c r="AB910" s="56" t="s">
        <v>4059</v>
      </c>
      <c r="AC910" s="56" t="s">
        <v>4060</v>
      </c>
      <c r="AD910" s="56">
        <v>2475</v>
      </c>
      <c r="AE910" s="56">
        <v>2475</v>
      </c>
      <c r="AF910" s="56">
        <v>2475</v>
      </c>
      <c r="AG910" s="56">
        <v>0</v>
      </c>
      <c r="AH910" s="56">
        <v>0</v>
      </c>
      <c r="AI910" s="56">
        <v>0</v>
      </c>
      <c r="AJ910" s="56">
        <v>0</v>
      </c>
      <c r="AK910" s="56">
        <v>0</v>
      </c>
      <c r="AL910" s="56">
        <v>0</v>
      </c>
      <c r="AM910" s="56">
        <v>0</v>
      </c>
      <c r="AN910" s="56">
        <v>0</v>
      </c>
      <c r="AO910" s="56">
        <v>0</v>
      </c>
      <c r="AP910" s="56">
        <v>7425</v>
      </c>
      <c r="AQ910" s="56" t="s">
        <v>2050</v>
      </c>
      <c r="AS910" s="56" t="s">
        <v>4061</v>
      </c>
      <c r="AT910" s="56" t="s">
        <v>4047</v>
      </c>
    </row>
    <row r="911" spans="1:46" x14ac:dyDescent="0.35">
      <c r="A911" s="56" t="s">
        <v>962</v>
      </c>
      <c r="B911" s="56">
        <v>8471305</v>
      </c>
      <c r="C911" s="56" t="s">
        <v>4042</v>
      </c>
      <c r="D911" s="56">
        <v>435340</v>
      </c>
      <c r="E911" s="56" t="s">
        <v>239</v>
      </c>
      <c r="F911" s="56" t="str">
        <f t="shared" si="14"/>
        <v>847.8471305.1.435340.000000.847001.200179</v>
      </c>
      <c r="G911" s="66" t="s">
        <v>21</v>
      </c>
      <c r="H911" s="56">
        <v>847001</v>
      </c>
      <c r="I911" s="56" t="s">
        <v>23</v>
      </c>
      <c r="J911" s="56">
        <v>200179</v>
      </c>
      <c r="N911" s="56" t="s">
        <v>2031</v>
      </c>
      <c r="O911" s="56">
        <v>8</v>
      </c>
      <c r="R911" s="56" t="s">
        <v>4062</v>
      </c>
      <c r="S911" s="56">
        <v>8</v>
      </c>
      <c r="T911" s="56">
        <v>275</v>
      </c>
      <c r="U911" s="57">
        <v>2200</v>
      </c>
      <c r="V911" s="56" t="s">
        <v>2002</v>
      </c>
      <c r="W911" s="56" t="s">
        <v>2003</v>
      </c>
      <c r="X911" s="56">
        <v>1980</v>
      </c>
      <c r="Y911" s="56">
        <v>1760</v>
      </c>
      <c r="Z911" s="56">
        <v>1540</v>
      </c>
      <c r="AA911" s="56" t="s">
        <v>4063</v>
      </c>
      <c r="AB911" s="56" t="s">
        <v>4064</v>
      </c>
      <c r="AC911" s="56" t="s">
        <v>4065</v>
      </c>
      <c r="AD911" s="56">
        <v>733.33333333333337</v>
      </c>
      <c r="AE911" s="56">
        <v>733.33333333333337</v>
      </c>
      <c r="AF911" s="56">
        <v>733.33333333333337</v>
      </c>
      <c r="AP911" s="56">
        <v>2200</v>
      </c>
      <c r="AQ911" s="56" t="s">
        <v>2050</v>
      </c>
      <c r="AS911" s="56" t="s">
        <v>4066</v>
      </c>
      <c r="AT911" s="56" t="s">
        <v>4047</v>
      </c>
    </row>
    <row r="912" spans="1:46" x14ac:dyDescent="0.35">
      <c r="A912" s="56" t="s">
        <v>962</v>
      </c>
      <c r="B912" s="56">
        <v>8471305</v>
      </c>
      <c r="C912" s="56" t="s">
        <v>4042</v>
      </c>
      <c r="D912" s="56">
        <v>492310</v>
      </c>
      <c r="E912" s="56" t="s">
        <v>871</v>
      </c>
      <c r="F912" s="56" t="str">
        <f t="shared" si="14"/>
        <v>847.8471305.1.492310.000000.847001.300180</v>
      </c>
      <c r="G912" s="66" t="s">
        <v>21</v>
      </c>
      <c r="H912" s="56">
        <v>847001</v>
      </c>
      <c r="I912" s="56" t="s">
        <v>863</v>
      </c>
      <c r="J912" s="56">
        <v>300180</v>
      </c>
      <c r="N912" s="56" t="s">
        <v>2098</v>
      </c>
      <c r="O912" s="56">
        <v>1</v>
      </c>
      <c r="R912" s="56" t="s">
        <v>4067</v>
      </c>
      <c r="S912" s="56">
        <v>1</v>
      </c>
      <c r="T912" s="56">
        <v>10000</v>
      </c>
      <c r="U912" s="57">
        <v>10000</v>
      </c>
      <c r="V912" s="56" t="s">
        <v>2002</v>
      </c>
      <c r="W912" s="56" t="s">
        <v>2122</v>
      </c>
      <c r="X912" s="56">
        <v>9000</v>
      </c>
      <c r="Y912" s="56">
        <v>8000</v>
      </c>
      <c r="Z912" s="56">
        <v>7000</v>
      </c>
      <c r="AA912" s="56" t="s">
        <v>4068</v>
      </c>
      <c r="AB912" s="56" t="s">
        <v>4068</v>
      </c>
      <c r="AC912" s="56" t="s">
        <v>4068</v>
      </c>
      <c r="AD912" s="56">
        <v>10000</v>
      </c>
      <c r="AE912" s="56">
        <v>0</v>
      </c>
      <c r="AF912" s="56">
        <v>0</v>
      </c>
      <c r="AG912" s="56">
        <v>0</v>
      </c>
      <c r="AH912" s="56">
        <v>0</v>
      </c>
      <c r="AI912" s="56">
        <v>0</v>
      </c>
      <c r="AJ912" s="56">
        <v>0</v>
      </c>
      <c r="AK912" s="56">
        <v>0</v>
      </c>
      <c r="AL912" s="56">
        <v>0</v>
      </c>
      <c r="AM912" s="56">
        <v>0</v>
      </c>
      <c r="AN912" s="56">
        <v>0</v>
      </c>
      <c r="AO912" s="56">
        <v>0</v>
      </c>
      <c r="AP912" s="56">
        <v>10000</v>
      </c>
      <c r="AQ912" s="56" t="s">
        <v>2050</v>
      </c>
      <c r="AS912" s="56" t="s">
        <v>4069</v>
      </c>
      <c r="AT912" s="56" t="s">
        <v>4047</v>
      </c>
    </row>
    <row r="913" spans="1:46" x14ac:dyDescent="0.35">
      <c r="A913" s="56" t="s">
        <v>962</v>
      </c>
      <c r="B913" s="56">
        <v>8471305</v>
      </c>
      <c r="C913" s="56" t="s">
        <v>4042</v>
      </c>
      <c r="D913" s="56">
        <v>492310</v>
      </c>
      <c r="E913" s="56" t="s">
        <v>871</v>
      </c>
      <c r="F913" s="56" t="str">
        <f t="shared" si="14"/>
        <v>847.8471305.1.492310.000000.847001.300180</v>
      </c>
      <c r="G913" s="66" t="s">
        <v>21</v>
      </c>
      <c r="H913" s="56">
        <v>847001</v>
      </c>
      <c r="I913" s="56" t="s">
        <v>863</v>
      </c>
      <c r="J913" s="56">
        <v>300180</v>
      </c>
      <c r="N913" s="56" t="s">
        <v>2098</v>
      </c>
      <c r="O913" s="56">
        <v>2</v>
      </c>
      <c r="R913" s="56" t="s">
        <v>4070</v>
      </c>
      <c r="S913" s="56">
        <v>2</v>
      </c>
      <c r="T913" s="56">
        <v>6600</v>
      </c>
      <c r="U913" s="57">
        <v>13200</v>
      </c>
      <c r="V913" s="56" t="s">
        <v>2002</v>
      </c>
      <c r="W913" s="56" t="s">
        <v>2122</v>
      </c>
      <c r="X913" s="56">
        <v>11880</v>
      </c>
      <c r="Y913" s="56">
        <v>10560</v>
      </c>
      <c r="Z913" s="56">
        <v>9240</v>
      </c>
      <c r="AA913" s="56" t="s">
        <v>4071</v>
      </c>
      <c r="AB913" s="56" t="s">
        <v>4072</v>
      </c>
      <c r="AC913" s="56" t="s">
        <v>4072</v>
      </c>
      <c r="AD913" s="56">
        <v>13200</v>
      </c>
      <c r="AE913" s="56">
        <v>0</v>
      </c>
      <c r="AF913" s="56">
        <v>0</v>
      </c>
      <c r="AG913" s="56">
        <v>0</v>
      </c>
      <c r="AH913" s="56">
        <v>0</v>
      </c>
      <c r="AI913" s="56">
        <v>0</v>
      </c>
      <c r="AJ913" s="56">
        <v>0</v>
      </c>
      <c r="AK913" s="56">
        <v>0</v>
      </c>
      <c r="AL913" s="56">
        <v>0</v>
      </c>
      <c r="AM913" s="56">
        <v>0</v>
      </c>
      <c r="AN913" s="56">
        <v>0</v>
      </c>
      <c r="AO913" s="56">
        <v>0</v>
      </c>
      <c r="AP913" s="56">
        <v>13200</v>
      </c>
      <c r="AQ913" s="56" t="s">
        <v>2050</v>
      </c>
      <c r="AS913" s="56" t="s">
        <v>4073</v>
      </c>
      <c r="AT913" s="56" t="s">
        <v>4047</v>
      </c>
    </row>
    <row r="914" spans="1:46" x14ac:dyDescent="0.35">
      <c r="A914" s="56" t="s">
        <v>962</v>
      </c>
      <c r="B914" s="56">
        <v>8471305</v>
      </c>
      <c r="C914" s="56" t="s">
        <v>4042</v>
      </c>
      <c r="D914" s="56">
        <v>492310</v>
      </c>
      <c r="E914" s="56" t="s">
        <v>871</v>
      </c>
      <c r="F914" s="56" t="str">
        <f t="shared" si="14"/>
        <v>847.8471305.1.492310.000000.847001.300180</v>
      </c>
      <c r="G914" s="66" t="s">
        <v>21</v>
      </c>
      <c r="H914" s="56">
        <v>847001</v>
      </c>
      <c r="I914" s="56" t="s">
        <v>863</v>
      </c>
      <c r="J914" s="56">
        <v>300180</v>
      </c>
      <c r="N914" s="56" t="s">
        <v>2098</v>
      </c>
      <c r="O914" s="56">
        <v>2</v>
      </c>
      <c r="R914" s="56" t="s">
        <v>4074</v>
      </c>
      <c r="S914" s="56">
        <v>2</v>
      </c>
      <c r="T914" s="56">
        <v>5390</v>
      </c>
      <c r="U914" s="57">
        <v>10780</v>
      </c>
      <c r="V914" s="56" t="s">
        <v>2002</v>
      </c>
      <c r="W914" s="56" t="s">
        <v>2122</v>
      </c>
      <c r="X914" s="56">
        <v>9702</v>
      </c>
      <c r="Y914" s="56">
        <v>8624</v>
      </c>
      <c r="Z914" s="56">
        <v>7545.9999999999991</v>
      </c>
      <c r="AA914" s="56" t="s">
        <v>4075</v>
      </c>
      <c r="AB914" s="56" t="s">
        <v>4076</v>
      </c>
      <c r="AC914" s="56" t="s">
        <v>4077</v>
      </c>
      <c r="AD914" s="56">
        <v>10780</v>
      </c>
      <c r="AE914" s="56">
        <v>0</v>
      </c>
      <c r="AF914" s="56">
        <v>0</v>
      </c>
      <c r="AG914" s="56">
        <v>0</v>
      </c>
      <c r="AH914" s="56">
        <v>0</v>
      </c>
      <c r="AI914" s="56">
        <v>0</v>
      </c>
      <c r="AJ914" s="56">
        <v>0</v>
      </c>
      <c r="AK914" s="56">
        <v>0</v>
      </c>
      <c r="AL914" s="56">
        <v>0</v>
      </c>
      <c r="AM914" s="56">
        <v>0</v>
      </c>
      <c r="AN914" s="56">
        <v>0</v>
      </c>
      <c r="AO914" s="56">
        <v>0</v>
      </c>
      <c r="AP914" s="56">
        <v>10780</v>
      </c>
      <c r="AQ914" s="56" t="s">
        <v>2050</v>
      </c>
      <c r="AS914" s="56" t="s">
        <v>4073</v>
      </c>
      <c r="AT914" s="56" t="s">
        <v>4047</v>
      </c>
    </row>
    <row r="915" spans="1:46" x14ac:dyDescent="0.35">
      <c r="A915" s="56" t="s">
        <v>962</v>
      </c>
      <c r="B915" s="56">
        <v>8471305</v>
      </c>
      <c r="C915" s="56" t="s">
        <v>4078</v>
      </c>
      <c r="D915" s="56">
        <v>426100</v>
      </c>
      <c r="E915" s="56" t="s">
        <v>316</v>
      </c>
      <c r="F915" s="56" t="str">
        <f t="shared" si="14"/>
        <v>847.8471305.1.426100.000000.847001.200179</v>
      </c>
      <c r="G915" s="66" t="s">
        <v>21</v>
      </c>
      <c r="H915" s="56">
        <v>847001</v>
      </c>
      <c r="I915" s="56" t="s">
        <v>23</v>
      </c>
      <c r="J915" s="56">
        <v>200179</v>
      </c>
      <c r="N915" s="56" t="s">
        <v>2031</v>
      </c>
      <c r="O915" s="56">
        <v>5</v>
      </c>
      <c r="P915" s="56" t="s">
        <v>2052</v>
      </c>
      <c r="R915" s="56" t="s">
        <v>4079</v>
      </c>
      <c r="S915" s="56">
        <v>5</v>
      </c>
      <c r="T915" s="56">
        <v>2000</v>
      </c>
      <c r="U915" s="57">
        <v>10000</v>
      </c>
      <c r="V915" s="56" t="s">
        <v>2002</v>
      </c>
      <c r="W915" s="56" t="s">
        <v>2003</v>
      </c>
      <c r="X915" s="56">
        <v>9000</v>
      </c>
      <c r="Y915" s="56">
        <v>8000</v>
      </c>
      <c r="Z915" s="56">
        <v>7000</v>
      </c>
      <c r="AA915" s="56" t="s">
        <v>4080</v>
      </c>
      <c r="AB915" s="56" t="s">
        <v>4081</v>
      </c>
      <c r="AC915" s="56" t="s">
        <v>4082</v>
      </c>
      <c r="AD915" s="56">
        <v>2000</v>
      </c>
      <c r="AG915" s="56">
        <v>2000</v>
      </c>
      <c r="AJ915" s="56">
        <v>2000</v>
      </c>
      <c r="AM915" s="56">
        <v>2000</v>
      </c>
      <c r="AO915" s="56">
        <v>2000</v>
      </c>
      <c r="AP915" s="56">
        <v>10000</v>
      </c>
      <c r="AQ915" s="56" t="s">
        <v>2034</v>
      </c>
      <c r="AR915" s="56" t="s">
        <v>4083</v>
      </c>
      <c r="AS915" s="56" t="s">
        <v>4084</v>
      </c>
      <c r="AT915" s="56" t="s">
        <v>4085</v>
      </c>
    </row>
    <row r="916" spans="1:46" x14ac:dyDescent="0.35">
      <c r="A916" s="56" t="s">
        <v>962</v>
      </c>
      <c r="B916" s="56">
        <v>8471305</v>
      </c>
      <c r="C916" s="56" t="s">
        <v>4078</v>
      </c>
      <c r="D916" s="56">
        <v>426900</v>
      </c>
      <c r="E916" s="56" t="s">
        <v>360</v>
      </c>
      <c r="F916" s="56" t="str">
        <f t="shared" si="14"/>
        <v>847.8471305.1.426900.000000.847001.200179</v>
      </c>
      <c r="G916" s="66" t="s">
        <v>21</v>
      </c>
      <c r="H916" s="56">
        <v>847001</v>
      </c>
      <c r="I916" s="56" t="s">
        <v>23</v>
      </c>
      <c r="J916" s="56">
        <v>200179</v>
      </c>
      <c r="N916" s="56" t="s">
        <v>2031</v>
      </c>
      <c r="O916" s="56">
        <v>5</v>
      </c>
      <c r="P916" s="56" t="s">
        <v>2052</v>
      </c>
      <c r="R916" s="56" t="s">
        <v>4086</v>
      </c>
      <c r="S916" s="56">
        <v>5</v>
      </c>
      <c r="T916" s="56">
        <v>2000</v>
      </c>
      <c r="U916" s="57">
        <v>10000</v>
      </c>
      <c r="V916" s="56" t="s">
        <v>2002</v>
      </c>
      <c r="W916" s="56" t="s">
        <v>2003</v>
      </c>
      <c r="X916" s="56">
        <v>9000</v>
      </c>
      <c r="Y916" s="56">
        <v>8000</v>
      </c>
      <c r="Z916" s="56">
        <v>7000</v>
      </c>
      <c r="AA916" s="56" t="s">
        <v>4080</v>
      </c>
      <c r="AB916" s="56" t="s">
        <v>4081</v>
      </c>
      <c r="AC916" s="56" t="s">
        <v>4082</v>
      </c>
      <c r="AE916" s="56">
        <v>2000</v>
      </c>
      <c r="AF916" s="56">
        <v>2000</v>
      </c>
      <c r="AH916" s="56">
        <v>2000</v>
      </c>
      <c r="AK916" s="56">
        <v>2000</v>
      </c>
      <c r="AN916" s="56">
        <v>2000</v>
      </c>
      <c r="AP916" s="56">
        <v>10000</v>
      </c>
      <c r="AQ916" s="56" t="s">
        <v>2034</v>
      </c>
      <c r="AR916" s="56" t="s">
        <v>4083</v>
      </c>
      <c r="AS916" s="56" t="s">
        <v>4084</v>
      </c>
      <c r="AT916" s="56" t="s">
        <v>4085</v>
      </c>
    </row>
    <row r="917" spans="1:46" x14ac:dyDescent="0.35">
      <c r="A917" s="56" t="s">
        <v>962</v>
      </c>
      <c r="B917" s="56">
        <v>8471305</v>
      </c>
      <c r="C917" s="56" t="s">
        <v>4078</v>
      </c>
      <c r="D917" s="56">
        <v>427710</v>
      </c>
      <c r="E917" s="56" t="s">
        <v>46</v>
      </c>
      <c r="F917" s="56" t="str">
        <f t="shared" si="14"/>
        <v>847.8471305.1.427710.000000.847001.200179</v>
      </c>
      <c r="G917" s="66" t="s">
        <v>21</v>
      </c>
      <c r="H917" s="56">
        <v>847001</v>
      </c>
      <c r="I917" s="56" t="s">
        <v>23</v>
      </c>
      <c r="J917" s="56">
        <v>200179</v>
      </c>
      <c r="N917" s="56" t="s">
        <v>2031</v>
      </c>
      <c r="O917" s="56">
        <v>5</v>
      </c>
      <c r="P917" s="56" t="s">
        <v>2052</v>
      </c>
      <c r="R917" s="56" t="s">
        <v>4087</v>
      </c>
      <c r="S917" s="56">
        <v>5</v>
      </c>
      <c r="T917" s="56">
        <v>4000</v>
      </c>
      <c r="U917" s="57">
        <v>20000</v>
      </c>
      <c r="V917" s="56" t="s">
        <v>2002</v>
      </c>
      <c r="W917" s="56" t="s">
        <v>2003</v>
      </c>
      <c r="X917" s="56">
        <v>18000</v>
      </c>
      <c r="Y917" s="56">
        <v>16000</v>
      </c>
      <c r="Z917" s="56">
        <v>14000</v>
      </c>
      <c r="AA917" s="56" t="s">
        <v>4088</v>
      </c>
      <c r="AB917" s="56" t="s">
        <v>4088</v>
      </c>
      <c r="AC917" s="56" t="s">
        <v>4088</v>
      </c>
      <c r="AD917" s="56">
        <v>10000</v>
      </c>
      <c r="AF917" s="56">
        <v>10000</v>
      </c>
      <c r="AP917" s="56">
        <v>20000</v>
      </c>
      <c r="AQ917" s="56" t="s">
        <v>2034</v>
      </c>
      <c r="AR917" s="56" t="s">
        <v>4083</v>
      </c>
      <c r="AS917" s="56" t="s">
        <v>4084</v>
      </c>
      <c r="AT917" s="56" t="s">
        <v>4085</v>
      </c>
    </row>
    <row r="918" spans="1:46" x14ac:dyDescent="0.35">
      <c r="A918" s="56" t="s">
        <v>962</v>
      </c>
      <c r="B918" s="56">
        <v>8471305</v>
      </c>
      <c r="C918" s="56" t="s">
        <v>4078</v>
      </c>
      <c r="D918" s="56">
        <v>435340</v>
      </c>
      <c r="E918" s="56" t="s">
        <v>239</v>
      </c>
      <c r="F918" s="56" t="str">
        <f t="shared" si="14"/>
        <v>847.8471305.1.435340.000000.847001.200179</v>
      </c>
      <c r="G918" s="66" t="s">
        <v>21</v>
      </c>
      <c r="H918" s="56">
        <v>847001</v>
      </c>
      <c r="I918" s="56" t="s">
        <v>23</v>
      </c>
      <c r="J918" s="56">
        <v>200179</v>
      </c>
      <c r="N918" s="56" t="s">
        <v>2031</v>
      </c>
      <c r="O918" s="56">
        <v>5</v>
      </c>
      <c r="P918" s="56" t="s">
        <v>1998</v>
      </c>
      <c r="R918" s="56" t="s">
        <v>4089</v>
      </c>
      <c r="S918" s="56">
        <v>5</v>
      </c>
      <c r="T918" s="56">
        <v>1000</v>
      </c>
      <c r="U918" s="57">
        <v>5000</v>
      </c>
      <c r="V918" s="56" t="s">
        <v>2002</v>
      </c>
      <c r="W918" s="56" t="s">
        <v>2003</v>
      </c>
      <c r="X918" s="56">
        <v>4500</v>
      </c>
      <c r="Y918" s="56">
        <v>4000</v>
      </c>
      <c r="Z918" s="56">
        <v>3500</v>
      </c>
      <c r="AA918" s="56" t="s">
        <v>4090</v>
      </c>
      <c r="AB918" s="56" t="s">
        <v>4090</v>
      </c>
      <c r="AC918" s="56" t="s">
        <v>4090</v>
      </c>
      <c r="AD918" s="56">
        <v>2000</v>
      </c>
      <c r="AE918" s="56">
        <v>1000</v>
      </c>
      <c r="AF918" s="56">
        <v>1000</v>
      </c>
      <c r="AG918" s="56">
        <v>1000</v>
      </c>
      <c r="AP918" s="56">
        <v>5000</v>
      </c>
      <c r="AQ918" s="56" t="s">
        <v>2007</v>
      </c>
      <c r="AR918" s="56" t="s">
        <v>4091</v>
      </c>
      <c r="AS918" s="56" t="s">
        <v>4084</v>
      </c>
      <c r="AT918" s="56" t="s">
        <v>4085</v>
      </c>
    </row>
    <row r="919" spans="1:46" x14ac:dyDescent="0.35">
      <c r="A919" s="56" t="s">
        <v>962</v>
      </c>
      <c r="B919" s="56">
        <v>8471305</v>
      </c>
      <c r="C919" s="56" t="s">
        <v>4078</v>
      </c>
      <c r="D919" s="56">
        <v>435508</v>
      </c>
      <c r="E919" s="56" t="s">
        <v>147</v>
      </c>
      <c r="F919" s="56" t="str">
        <f t="shared" si="14"/>
        <v>847.8471305.1.435508.000000.847001.200179</v>
      </c>
      <c r="G919" s="66" t="s">
        <v>21</v>
      </c>
      <c r="H919" s="56">
        <v>847001</v>
      </c>
      <c r="I919" s="56" t="s">
        <v>23</v>
      </c>
      <c r="J919" s="56">
        <v>200179</v>
      </c>
      <c r="N919" s="56" t="s">
        <v>4092</v>
      </c>
      <c r="O919" s="56">
        <v>94</v>
      </c>
      <c r="P919" s="56" t="s">
        <v>2052</v>
      </c>
      <c r="R919" s="56" t="s">
        <v>4093</v>
      </c>
      <c r="S919" s="56">
        <v>94</v>
      </c>
      <c r="T919" s="56">
        <v>5400</v>
      </c>
      <c r="U919" s="57">
        <v>507600</v>
      </c>
      <c r="V919" s="56" t="s">
        <v>2002</v>
      </c>
      <c r="W919" s="56" t="s">
        <v>2003</v>
      </c>
      <c r="X919" s="56">
        <v>456840</v>
      </c>
      <c r="Y919" s="56">
        <v>406080</v>
      </c>
      <c r="Z919" s="56">
        <v>355320</v>
      </c>
      <c r="AA919" s="56" t="s">
        <v>4080</v>
      </c>
      <c r="AB919" s="56" t="s">
        <v>4081</v>
      </c>
      <c r="AC919" s="56" t="s">
        <v>4082</v>
      </c>
      <c r="AD919" s="56">
        <v>200000</v>
      </c>
      <c r="AE919" s="56">
        <v>200000</v>
      </c>
      <c r="AF919" s="56">
        <v>107600</v>
      </c>
      <c r="AP919" s="56">
        <v>507600</v>
      </c>
      <c r="AQ919" s="56" t="s">
        <v>2034</v>
      </c>
      <c r="AR919" s="56" t="s">
        <v>4094</v>
      </c>
      <c r="AS919" s="56" t="s">
        <v>4095</v>
      </c>
      <c r="AT919" s="56" t="s">
        <v>4085</v>
      </c>
    </row>
    <row r="920" spans="1:46" x14ac:dyDescent="0.35">
      <c r="A920" s="56" t="s">
        <v>962</v>
      </c>
      <c r="B920" s="56">
        <v>8471305</v>
      </c>
      <c r="C920" s="56" t="s">
        <v>4096</v>
      </c>
      <c r="D920" s="56">
        <v>425510</v>
      </c>
      <c r="E920" s="56" t="s">
        <v>37</v>
      </c>
      <c r="F920" s="56" t="str">
        <f t="shared" si="14"/>
        <v>847.8471305.1.425510.000000.847001.200179</v>
      </c>
      <c r="G920" s="66" t="s">
        <v>21</v>
      </c>
      <c r="H920" s="56">
        <v>847001</v>
      </c>
      <c r="I920" s="56" t="s">
        <v>23</v>
      </c>
      <c r="J920" s="56">
        <v>200179</v>
      </c>
      <c r="N920" s="56" t="s">
        <v>2031</v>
      </c>
      <c r="O920" s="56">
        <v>5</v>
      </c>
      <c r="P920" s="56" t="s">
        <v>1998</v>
      </c>
      <c r="R920" s="56" t="s">
        <v>4097</v>
      </c>
      <c r="S920" s="56">
        <v>5</v>
      </c>
      <c r="T920" s="56">
        <v>10000</v>
      </c>
      <c r="U920" s="57">
        <v>50000</v>
      </c>
      <c r="V920" s="56" t="s">
        <v>2002</v>
      </c>
      <c r="W920" s="56" t="s">
        <v>2003</v>
      </c>
      <c r="X920" s="56">
        <v>45000</v>
      </c>
      <c r="Y920" s="56">
        <v>40000</v>
      </c>
      <c r="Z920" s="56">
        <v>35000</v>
      </c>
      <c r="AA920" s="56" t="s">
        <v>4098</v>
      </c>
      <c r="AB920" s="56" t="s">
        <v>4098</v>
      </c>
      <c r="AC920" s="56" t="s">
        <v>4099</v>
      </c>
      <c r="AD920" s="56">
        <v>10000</v>
      </c>
      <c r="AH920" s="56">
        <v>10000</v>
      </c>
      <c r="AI920" s="56">
        <v>10000</v>
      </c>
      <c r="AN920" s="56">
        <v>10000</v>
      </c>
      <c r="AO920" s="56">
        <v>10000</v>
      </c>
      <c r="AP920" s="56">
        <v>50000</v>
      </c>
      <c r="AQ920" s="56" t="s">
        <v>2007</v>
      </c>
      <c r="AR920" s="56" t="s">
        <v>4100</v>
      </c>
      <c r="AS920" s="56" t="s">
        <v>4101</v>
      </c>
      <c r="AT920" s="56" t="s">
        <v>4102</v>
      </c>
    </row>
    <row r="921" spans="1:46" x14ac:dyDescent="0.35">
      <c r="A921" s="56" t="s">
        <v>962</v>
      </c>
      <c r="B921" s="56">
        <v>8471305</v>
      </c>
      <c r="C921" s="56" t="s">
        <v>4096</v>
      </c>
      <c r="D921" s="56">
        <v>425550</v>
      </c>
      <c r="E921" s="56" t="s">
        <v>83</v>
      </c>
      <c r="F921" s="56" t="str">
        <f t="shared" si="14"/>
        <v>847.8471305.1.425550.000000.847001.200179</v>
      </c>
      <c r="G921" s="66" t="s">
        <v>21</v>
      </c>
      <c r="H921" s="56">
        <v>847001</v>
      </c>
      <c r="I921" s="56" t="s">
        <v>23</v>
      </c>
      <c r="J921" s="56">
        <v>200179</v>
      </c>
      <c r="N921" s="56" t="s">
        <v>2031</v>
      </c>
      <c r="O921" s="56">
        <v>1</v>
      </c>
      <c r="P921" s="56" t="s">
        <v>2052</v>
      </c>
      <c r="R921" s="56" t="s">
        <v>4103</v>
      </c>
      <c r="S921" s="56">
        <v>4</v>
      </c>
      <c r="T921" s="56">
        <v>15000</v>
      </c>
      <c r="U921" s="57">
        <v>60000</v>
      </c>
      <c r="V921" s="56" t="s">
        <v>2002</v>
      </c>
      <c r="W921" s="56" t="s">
        <v>2003</v>
      </c>
      <c r="X921" s="56">
        <v>54000</v>
      </c>
      <c r="Y921" s="56">
        <v>48000</v>
      </c>
      <c r="Z921" s="56">
        <v>42000</v>
      </c>
      <c r="AA921" s="56" t="s">
        <v>4104</v>
      </c>
      <c r="AB921" s="56" t="s">
        <v>4104</v>
      </c>
      <c r="AC921" s="56" t="s">
        <v>4105</v>
      </c>
      <c r="AD921" s="56">
        <v>15000</v>
      </c>
      <c r="AI921" s="56">
        <v>15000</v>
      </c>
      <c r="AL921" s="56">
        <v>15000</v>
      </c>
      <c r="AN921" s="56">
        <v>15000</v>
      </c>
      <c r="AP921" s="56">
        <v>60000</v>
      </c>
      <c r="AQ921" s="56" t="s">
        <v>2034</v>
      </c>
      <c r="AR921" s="56" t="s">
        <v>4106</v>
      </c>
      <c r="AS921" s="56" t="s">
        <v>4107</v>
      </c>
      <c r="AT921" s="56" t="s">
        <v>4102</v>
      </c>
    </row>
    <row r="922" spans="1:46" x14ac:dyDescent="0.35">
      <c r="A922" s="56" t="s">
        <v>962</v>
      </c>
      <c r="B922" s="56">
        <v>8471305</v>
      </c>
      <c r="C922" s="56" t="s">
        <v>4096</v>
      </c>
      <c r="D922" s="56">
        <v>425900</v>
      </c>
      <c r="E922" s="56" t="s">
        <v>40</v>
      </c>
      <c r="F922" s="56" t="str">
        <f t="shared" si="14"/>
        <v>847.8471305.1.425900.000000.847001.200179</v>
      </c>
      <c r="G922" s="66" t="s">
        <v>21</v>
      </c>
      <c r="H922" s="56">
        <v>847001</v>
      </c>
      <c r="I922" s="56" t="s">
        <v>23</v>
      </c>
      <c r="J922" s="56">
        <v>200179</v>
      </c>
      <c r="N922" s="56" t="s">
        <v>4108</v>
      </c>
      <c r="O922" s="56">
        <v>10</v>
      </c>
      <c r="P922" s="56" t="s">
        <v>2052</v>
      </c>
      <c r="R922" s="56" t="s">
        <v>4109</v>
      </c>
      <c r="S922" s="56">
        <v>10</v>
      </c>
      <c r="T922" s="56">
        <v>1000</v>
      </c>
      <c r="U922" s="57">
        <v>10000</v>
      </c>
      <c r="V922" s="56" t="s">
        <v>2002</v>
      </c>
      <c r="W922" s="56" t="s">
        <v>2003</v>
      </c>
      <c r="X922" s="56">
        <v>9000</v>
      </c>
      <c r="Y922" s="56">
        <v>8000</v>
      </c>
      <c r="Z922" s="56">
        <v>7000</v>
      </c>
      <c r="AA922" s="56" t="s">
        <v>4110</v>
      </c>
      <c r="AB922" s="56" t="s">
        <v>4110</v>
      </c>
      <c r="AC922" s="56" t="s">
        <v>4110</v>
      </c>
      <c r="AD922" s="56">
        <v>1000</v>
      </c>
      <c r="AE922" s="56">
        <v>1000</v>
      </c>
      <c r="AF922" s="56">
        <v>1000</v>
      </c>
      <c r="AG922" s="56">
        <v>1000</v>
      </c>
      <c r="AH922" s="56">
        <v>1000</v>
      </c>
      <c r="AI922" s="56">
        <v>1000</v>
      </c>
      <c r="AL922" s="56">
        <v>1000</v>
      </c>
      <c r="AM922" s="56">
        <v>1000</v>
      </c>
      <c r="AN922" s="56">
        <v>1000</v>
      </c>
      <c r="AO922" s="56">
        <v>1000</v>
      </c>
      <c r="AP922" s="56">
        <v>10000</v>
      </c>
      <c r="AQ922" s="56" t="s">
        <v>2034</v>
      </c>
      <c r="AR922" s="56" t="s">
        <v>4111</v>
      </c>
      <c r="AS922" s="56" t="s">
        <v>4112</v>
      </c>
      <c r="AT922" s="56" t="s">
        <v>4102</v>
      </c>
    </row>
    <row r="923" spans="1:46" x14ac:dyDescent="0.35">
      <c r="A923" s="56" t="s">
        <v>962</v>
      </c>
      <c r="B923" s="56">
        <v>8471305</v>
      </c>
      <c r="C923" s="56" t="s">
        <v>4096</v>
      </c>
      <c r="D923" s="56">
        <v>426100</v>
      </c>
      <c r="E923" s="56" t="s">
        <v>316</v>
      </c>
      <c r="F923" s="56" t="str">
        <f t="shared" si="14"/>
        <v>847.8471305.1.426100.000000.847001.200179</v>
      </c>
      <c r="G923" s="66" t="s">
        <v>21</v>
      </c>
      <c r="H923" s="56">
        <v>847001</v>
      </c>
      <c r="I923" s="56" t="s">
        <v>23</v>
      </c>
      <c r="J923" s="56">
        <v>200179</v>
      </c>
      <c r="N923" s="56" t="s">
        <v>2031</v>
      </c>
      <c r="O923" s="56">
        <v>5</v>
      </c>
      <c r="P923" s="56" t="s">
        <v>2052</v>
      </c>
      <c r="R923" s="56" t="s">
        <v>4113</v>
      </c>
      <c r="S923" s="56">
        <v>5</v>
      </c>
      <c r="T923" s="56">
        <v>2000</v>
      </c>
      <c r="U923" s="57">
        <v>10000</v>
      </c>
      <c r="V923" s="56" t="s">
        <v>2002</v>
      </c>
      <c r="W923" s="56" t="s">
        <v>2003</v>
      </c>
      <c r="X923" s="56">
        <v>9000</v>
      </c>
      <c r="Y923" s="56">
        <v>8000</v>
      </c>
      <c r="Z923" s="56">
        <v>7000</v>
      </c>
      <c r="AA923" s="56" t="s">
        <v>4080</v>
      </c>
      <c r="AB923" s="56" t="s">
        <v>4081</v>
      </c>
      <c r="AC923" s="56" t="s">
        <v>4082</v>
      </c>
      <c r="AD923" s="56">
        <v>2000</v>
      </c>
      <c r="AG923" s="56">
        <v>2000</v>
      </c>
      <c r="AJ923" s="56">
        <v>2000</v>
      </c>
      <c r="AM923" s="56">
        <v>2000</v>
      </c>
      <c r="AO923" s="56">
        <v>2000</v>
      </c>
      <c r="AP923" s="56">
        <v>10000</v>
      </c>
      <c r="AQ923" s="56" t="s">
        <v>2034</v>
      </c>
      <c r="AR923" s="56" t="s">
        <v>4114</v>
      </c>
      <c r="AS923" s="56" t="s">
        <v>4107</v>
      </c>
      <c r="AT923" s="56" t="s">
        <v>4102</v>
      </c>
    </row>
    <row r="924" spans="1:46" x14ac:dyDescent="0.35">
      <c r="A924" s="56" t="s">
        <v>962</v>
      </c>
      <c r="B924" s="56">
        <v>8471305</v>
      </c>
      <c r="C924" s="56" t="s">
        <v>4096</v>
      </c>
      <c r="D924" s="56">
        <v>426900</v>
      </c>
      <c r="E924" s="56" t="s">
        <v>360</v>
      </c>
      <c r="F924" s="56" t="str">
        <f t="shared" si="14"/>
        <v>847.8471305.1.426900.000000.847001.200179</v>
      </c>
      <c r="G924" s="66" t="s">
        <v>21</v>
      </c>
      <c r="H924" s="56">
        <v>847001</v>
      </c>
      <c r="I924" s="56" t="s">
        <v>23</v>
      </c>
      <c r="J924" s="56">
        <v>200179</v>
      </c>
      <c r="N924" s="56" t="s">
        <v>2031</v>
      </c>
      <c r="O924" s="56">
        <v>5</v>
      </c>
      <c r="P924" s="56" t="s">
        <v>2052</v>
      </c>
      <c r="R924" s="56" t="s">
        <v>4113</v>
      </c>
      <c r="S924" s="56">
        <v>5</v>
      </c>
      <c r="T924" s="56">
        <v>2000</v>
      </c>
      <c r="U924" s="57">
        <v>10000</v>
      </c>
      <c r="V924" s="56" t="s">
        <v>2002</v>
      </c>
      <c r="W924" s="56" t="s">
        <v>2003</v>
      </c>
      <c r="X924" s="56">
        <v>9000</v>
      </c>
      <c r="Y924" s="56">
        <v>8000</v>
      </c>
      <c r="Z924" s="56">
        <v>7000</v>
      </c>
      <c r="AA924" s="56" t="s">
        <v>4080</v>
      </c>
      <c r="AB924" s="56" t="s">
        <v>4081</v>
      </c>
      <c r="AC924" s="56" t="s">
        <v>4082</v>
      </c>
      <c r="AE924" s="56">
        <v>2000</v>
      </c>
      <c r="AF924" s="56">
        <v>2000</v>
      </c>
      <c r="AH924" s="56">
        <v>2000</v>
      </c>
      <c r="AK924" s="56">
        <v>2000</v>
      </c>
      <c r="AN924" s="56">
        <v>2000</v>
      </c>
      <c r="AP924" s="56">
        <v>10000</v>
      </c>
      <c r="AQ924" s="56" t="s">
        <v>2034</v>
      </c>
      <c r="AR924" s="56" t="s">
        <v>4114</v>
      </c>
      <c r="AS924" s="56" t="s">
        <v>4107</v>
      </c>
      <c r="AT924" s="56" t="s">
        <v>4102</v>
      </c>
    </row>
    <row r="925" spans="1:46" x14ac:dyDescent="0.35">
      <c r="A925" s="56" t="s">
        <v>962</v>
      </c>
      <c r="B925" s="56">
        <v>8471305</v>
      </c>
      <c r="C925" s="56" t="s">
        <v>4096</v>
      </c>
      <c r="D925" s="56">
        <v>427710</v>
      </c>
      <c r="E925" s="56" t="s">
        <v>46</v>
      </c>
      <c r="F925" s="56" t="str">
        <f t="shared" si="14"/>
        <v>847.8471305.1.427710.000000.847001.200179</v>
      </c>
      <c r="G925" s="66" t="s">
        <v>21</v>
      </c>
      <c r="H925" s="56">
        <v>847001</v>
      </c>
      <c r="I925" s="56" t="s">
        <v>23</v>
      </c>
      <c r="J925" s="56">
        <v>200179</v>
      </c>
      <c r="N925" s="56" t="s">
        <v>2031</v>
      </c>
      <c r="O925" s="56">
        <v>5</v>
      </c>
      <c r="P925" s="56" t="s">
        <v>2052</v>
      </c>
      <c r="R925" s="56" t="s">
        <v>4115</v>
      </c>
      <c r="S925" s="56">
        <v>5</v>
      </c>
      <c r="T925" s="56">
        <v>4000</v>
      </c>
      <c r="U925" s="57">
        <v>20000</v>
      </c>
      <c r="V925" s="56" t="s">
        <v>2002</v>
      </c>
      <c r="W925" s="56" t="s">
        <v>2003</v>
      </c>
      <c r="X925" s="56">
        <v>18000</v>
      </c>
      <c r="Y925" s="56">
        <v>16000</v>
      </c>
      <c r="Z925" s="56">
        <v>14000</v>
      </c>
      <c r="AA925" s="56" t="s">
        <v>4088</v>
      </c>
      <c r="AB925" s="56" t="s">
        <v>4088</v>
      </c>
      <c r="AC925" s="56" t="s">
        <v>4088</v>
      </c>
      <c r="AD925" s="56">
        <v>10000</v>
      </c>
      <c r="AF925" s="56">
        <v>10000</v>
      </c>
      <c r="AP925" s="56">
        <v>20000</v>
      </c>
      <c r="AQ925" s="56" t="s">
        <v>2034</v>
      </c>
      <c r="AR925" s="56" t="s">
        <v>4114</v>
      </c>
      <c r="AS925" s="56" t="s">
        <v>4107</v>
      </c>
      <c r="AT925" s="56" t="s">
        <v>4102</v>
      </c>
    </row>
    <row r="926" spans="1:46" x14ac:dyDescent="0.35">
      <c r="A926" s="56" t="s">
        <v>962</v>
      </c>
      <c r="B926" s="56">
        <v>8471305</v>
      </c>
      <c r="C926" s="56" t="s">
        <v>4096</v>
      </c>
      <c r="D926" s="56">
        <v>428640</v>
      </c>
      <c r="E926" s="56" t="s">
        <v>55</v>
      </c>
      <c r="F926" s="56" t="str">
        <f t="shared" si="14"/>
        <v>847.8471305.1.428640.000000.847001.200179</v>
      </c>
      <c r="G926" s="66" t="s">
        <v>21</v>
      </c>
      <c r="H926" s="56">
        <v>847001</v>
      </c>
      <c r="I926" s="56" t="s">
        <v>23</v>
      </c>
      <c r="J926" s="56">
        <v>200179</v>
      </c>
      <c r="N926" s="56" t="s">
        <v>2098</v>
      </c>
      <c r="O926" s="56">
        <v>5</v>
      </c>
      <c r="P926" s="56" t="s">
        <v>1998</v>
      </c>
      <c r="R926" s="56" t="s">
        <v>4116</v>
      </c>
      <c r="S926" s="56">
        <v>5</v>
      </c>
      <c r="T926" s="56">
        <v>1000</v>
      </c>
      <c r="U926" s="57">
        <v>5000</v>
      </c>
      <c r="V926" s="56" t="s">
        <v>2002</v>
      </c>
      <c r="W926" s="56" t="s">
        <v>2003</v>
      </c>
      <c r="X926" s="56">
        <v>4500</v>
      </c>
      <c r="Y926" s="56">
        <v>4000</v>
      </c>
      <c r="Z926" s="56">
        <v>3500</v>
      </c>
      <c r="AA926" s="56" t="s">
        <v>4117</v>
      </c>
      <c r="AB926" s="56" t="s">
        <v>4117</v>
      </c>
      <c r="AC926" s="56" t="s">
        <v>4117</v>
      </c>
      <c r="AF926" s="56">
        <v>2000</v>
      </c>
      <c r="AH926" s="56">
        <v>500</v>
      </c>
      <c r="AK926" s="56">
        <v>500</v>
      </c>
      <c r="AL926" s="56">
        <v>2000</v>
      </c>
      <c r="AP926" s="56">
        <v>5000</v>
      </c>
      <c r="AQ926" s="56" t="s">
        <v>2007</v>
      </c>
      <c r="AR926" s="56" t="s">
        <v>4118</v>
      </c>
      <c r="AS926" s="56" t="s">
        <v>4119</v>
      </c>
      <c r="AT926" s="56" t="s">
        <v>4102</v>
      </c>
    </row>
    <row r="927" spans="1:46" x14ac:dyDescent="0.35">
      <c r="A927" s="56" t="s">
        <v>962</v>
      </c>
      <c r="B927" s="56">
        <v>8471305</v>
      </c>
      <c r="C927" s="56" t="s">
        <v>4096</v>
      </c>
      <c r="D927" s="56">
        <v>435340</v>
      </c>
      <c r="E927" s="56" t="s">
        <v>239</v>
      </c>
      <c r="F927" s="56" t="str">
        <f t="shared" si="14"/>
        <v>847.8471305.1.435340.000000.847001.200179</v>
      </c>
      <c r="G927" s="66" t="s">
        <v>21</v>
      </c>
      <c r="H927" s="56">
        <v>847001</v>
      </c>
      <c r="I927" s="56" t="s">
        <v>23</v>
      </c>
      <c r="J927" s="56">
        <v>200179</v>
      </c>
      <c r="N927" s="56" t="s">
        <v>2031</v>
      </c>
      <c r="O927" s="56">
        <v>5</v>
      </c>
      <c r="P927" s="56" t="s">
        <v>1998</v>
      </c>
      <c r="R927" s="56" t="s">
        <v>4120</v>
      </c>
      <c r="S927" s="56">
        <v>5</v>
      </c>
      <c r="T927" s="56">
        <v>1000</v>
      </c>
      <c r="U927" s="57">
        <v>5000</v>
      </c>
      <c r="V927" s="56" t="s">
        <v>2002</v>
      </c>
      <c r="W927" s="56" t="s">
        <v>2003</v>
      </c>
      <c r="X927" s="56">
        <v>4500</v>
      </c>
      <c r="Y927" s="56">
        <v>4000</v>
      </c>
      <c r="Z927" s="56">
        <v>3500</v>
      </c>
      <c r="AA927" s="56" t="s">
        <v>4090</v>
      </c>
      <c r="AB927" s="56" t="s">
        <v>4090</v>
      </c>
      <c r="AC927" s="56" t="s">
        <v>4090</v>
      </c>
      <c r="AD927" s="56">
        <v>2000</v>
      </c>
      <c r="AE927" s="56">
        <v>1000</v>
      </c>
      <c r="AF927" s="56">
        <v>1000</v>
      </c>
      <c r="AG927" s="56">
        <v>1000</v>
      </c>
      <c r="AP927" s="56">
        <v>5000</v>
      </c>
      <c r="AQ927" s="56" t="s">
        <v>2007</v>
      </c>
      <c r="AR927" s="56" t="s">
        <v>4121</v>
      </c>
      <c r="AS927" s="56" t="s">
        <v>4122</v>
      </c>
      <c r="AT927" s="56" t="s">
        <v>4102</v>
      </c>
    </row>
    <row r="928" spans="1:46" x14ac:dyDescent="0.35">
      <c r="A928" s="56" t="s">
        <v>962</v>
      </c>
      <c r="B928" s="56">
        <v>8471305</v>
      </c>
      <c r="C928" s="56" t="s">
        <v>4096</v>
      </c>
      <c r="D928" s="56">
        <v>435340</v>
      </c>
      <c r="E928" s="56" t="s">
        <v>239</v>
      </c>
      <c r="F928" s="56" t="str">
        <f t="shared" si="14"/>
        <v>847.8471305.1.435340.000000.847001.200179</v>
      </c>
      <c r="G928" s="66" t="s">
        <v>21</v>
      </c>
      <c r="H928" s="56">
        <v>847001</v>
      </c>
      <c r="I928" s="56" t="s">
        <v>23</v>
      </c>
      <c r="J928" s="56">
        <v>200179</v>
      </c>
      <c r="N928" s="56" t="s">
        <v>2098</v>
      </c>
      <c r="O928" s="56">
        <v>30</v>
      </c>
      <c r="R928" s="56" t="s">
        <v>4123</v>
      </c>
      <c r="S928" s="56">
        <v>90</v>
      </c>
      <c r="T928" s="56">
        <v>439.44444444444446</v>
      </c>
      <c r="U928" s="57">
        <v>39550</v>
      </c>
      <c r="V928" s="56" t="s">
        <v>2002</v>
      </c>
      <c r="W928" s="56" t="s">
        <v>2003</v>
      </c>
      <c r="X928" s="56">
        <v>35595</v>
      </c>
      <c r="Y928" s="56">
        <v>31640</v>
      </c>
      <c r="Z928" s="56">
        <v>27685</v>
      </c>
      <c r="AA928" s="56" t="s">
        <v>4090</v>
      </c>
      <c r="AB928" s="56" t="s">
        <v>4090</v>
      </c>
      <c r="AC928" s="56" t="s">
        <v>4090</v>
      </c>
      <c r="AD928" s="56">
        <v>3295.8333333333335</v>
      </c>
      <c r="AE928" s="56">
        <v>3295.8333333333335</v>
      </c>
      <c r="AF928" s="56">
        <v>3295.8333333333335</v>
      </c>
      <c r="AG928" s="56">
        <v>3295.8333333333335</v>
      </c>
      <c r="AH928" s="56">
        <v>3295.8333333333335</v>
      </c>
      <c r="AI928" s="56">
        <v>3295.8333333333335</v>
      </c>
      <c r="AJ928" s="56">
        <v>3295.8333333333335</v>
      </c>
      <c r="AK928" s="56">
        <v>3295.8333333333335</v>
      </c>
      <c r="AL928" s="56">
        <v>3295.8333333333335</v>
      </c>
      <c r="AM928" s="56">
        <v>3295.8333333333335</v>
      </c>
      <c r="AN928" s="56">
        <v>3295.8333333333335</v>
      </c>
      <c r="AO928" s="56">
        <v>3295.8333333333335</v>
      </c>
      <c r="AP928" s="56">
        <v>39550</v>
      </c>
      <c r="AQ928" s="56" t="s">
        <v>2007</v>
      </c>
      <c r="AR928" s="56" t="s">
        <v>4124</v>
      </c>
      <c r="AS928" s="56" t="s">
        <v>4125</v>
      </c>
      <c r="AT928" s="56" t="s">
        <v>4102</v>
      </c>
    </row>
    <row r="929" spans="1:46" x14ac:dyDescent="0.35">
      <c r="A929" s="56" t="s">
        <v>962</v>
      </c>
      <c r="B929" s="56">
        <v>8471305</v>
      </c>
      <c r="C929" s="56" t="s">
        <v>4096</v>
      </c>
      <c r="D929" s="56">
        <v>435508</v>
      </c>
      <c r="E929" s="56" t="s">
        <v>147</v>
      </c>
      <c r="F929" s="56" t="str">
        <f t="shared" si="14"/>
        <v>847.8471305.1.435508.000000.847001.200179</v>
      </c>
      <c r="G929" s="66" t="s">
        <v>21</v>
      </c>
      <c r="H929" s="56">
        <v>847001</v>
      </c>
      <c r="I929" s="56" t="s">
        <v>23</v>
      </c>
      <c r="J929" s="56">
        <v>200179</v>
      </c>
      <c r="N929" s="56" t="s">
        <v>4126</v>
      </c>
      <c r="O929" s="56">
        <v>65</v>
      </c>
      <c r="P929" s="56" t="s">
        <v>2052</v>
      </c>
      <c r="R929" s="56" t="s">
        <v>4127</v>
      </c>
      <c r="S929" s="56">
        <v>65</v>
      </c>
      <c r="T929" s="56">
        <v>16000</v>
      </c>
      <c r="U929" s="57">
        <v>1040000</v>
      </c>
      <c r="V929" s="56" t="s">
        <v>2002</v>
      </c>
      <c r="W929" s="56" t="s">
        <v>2003</v>
      </c>
      <c r="X929" s="56">
        <v>936000</v>
      </c>
      <c r="Y929" s="56">
        <v>832000</v>
      </c>
      <c r="Z929" s="56">
        <v>728000</v>
      </c>
      <c r="AA929" s="56" t="s">
        <v>4080</v>
      </c>
      <c r="AB929" s="56" t="s">
        <v>4081</v>
      </c>
      <c r="AC929" s="56" t="s">
        <v>4082</v>
      </c>
      <c r="AD929" s="56">
        <v>250000</v>
      </c>
      <c r="AE929" s="56">
        <v>250000</v>
      </c>
      <c r="AF929" s="56">
        <v>250000</v>
      </c>
      <c r="AG929" s="56">
        <v>250000</v>
      </c>
      <c r="AH929" s="56">
        <v>40000</v>
      </c>
      <c r="AP929" s="56">
        <v>1040000</v>
      </c>
      <c r="AQ929" s="56" t="s">
        <v>2034</v>
      </c>
      <c r="AR929" s="56" t="s">
        <v>4128</v>
      </c>
      <c r="AS929" s="56" t="s">
        <v>3976</v>
      </c>
      <c r="AT929" s="56" t="s">
        <v>4102</v>
      </c>
    </row>
    <row r="930" spans="1:46" x14ac:dyDescent="0.35">
      <c r="A930" s="56" t="s">
        <v>962</v>
      </c>
      <c r="B930" s="56">
        <v>8471305</v>
      </c>
      <c r="C930" s="56" t="s">
        <v>4096</v>
      </c>
      <c r="D930" s="56">
        <v>435508</v>
      </c>
      <c r="E930" s="56" t="s">
        <v>147</v>
      </c>
      <c r="F930" s="56" t="str">
        <f t="shared" si="14"/>
        <v>847.8471305.1.435508.000000.847001.200179</v>
      </c>
      <c r="G930" s="66" t="s">
        <v>21</v>
      </c>
      <c r="H930" s="56">
        <v>847001</v>
      </c>
      <c r="I930" s="56" t="s">
        <v>23</v>
      </c>
      <c r="J930" s="56">
        <v>200179</v>
      </c>
      <c r="N930" s="56" t="s">
        <v>4126</v>
      </c>
      <c r="O930" s="56">
        <v>12</v>
      </c>
      <c r="P930" s="56" t="s">
        <v>2052</v>
      </c>
      <c r="R930" s="56" t="s">
        <v>4129</v>
      </c>
      <c r="S930" s="56">
        <v>12</v>
      </c>
      <c r="T930" s="56">
        <v>9625</v>
      </c>
      <c r="U930" s="57">
        <v>115500</v>
      </c>
      <c r="V930" s="56" t="s">
        <v>2002</v>
      </c>
      <c r="W930" s="56" t="s">
        <v>2003</v>
      </c>
      <c r="X930" s="56">
        <v>103950</v>
      </c>
      <c r="Y930" s="56">
        <v>92400</v>
      </c>
      <c r="Z930" s="56">
        <v>80850</v>
      </c>
      <c r="AD930" s="56">
        <v>9625</v>
      </c>
      <c r="AE930" s="56">
        <v>9625</v>
      </c>
      <c r="AF930" s="56">
        <v>9625</v>
      </c>
      <c r="AG930" s="56">
        <v>9625</v>
      </c>
      <c r="AH930" s="56">
        <v>9625</v>
      </c>
      <c r="AI930" s="56">
        <v>9625</v>
      </c>
      <c r="AJ930" s="56">
        <v>9625</v>
      </c>
      <c r="AK930" s="56">
        <v>9625</v>
      </c>
      <c r="AL930" s="56">
        <v>9625</v>
      </c>
      <c r="AM930" s="56">
        <v>9625</v>
      </c>
      <c r="AN930" s="56">
        <v>9625</v>
      </c>
      <c r="AO930" s="56">
        <v>9625</v>
      </c>
      <c r="AP930" s="56">
        <v>115500</v>
      </c>
      <c r="AQ930" s="56" t="s">
        <v>2007</v>
      </c>
      <c r="AR930" s="56" t="s">
        <v>4121</v>
      </c>
      <c r="AS930" s="56" t="s">
        <v>4130</v>
      </c>
      <c r="AT930" s="56" t="s">
        <v>4102</v>
      </c>
    </row>
    <row r="931" spans="1:46" x14ac:dyDescent="0.35">
      <c r="A931" s="56" t="s">
        <v>962</v>
      </c>
      <c r="B931" s="56">
        <v>8471305</v>
      </c>
      <c r="C931" s="56" t="s">
        <v>4096</v>
      </c>
      <c r="D931" s="56">
        <v>435508</v>
      </c>
      <c r="E931" s="56" t="s">
        <v>147</v>
      </c>
      <c r="F931" s="56" t="str">
        <f t="shared" si="14"/>
        <v>847.8471305.1.435508.000000.847001.200179</v>
      </c>
      <c r="G931" s="66" t="s">
        <v>21</v>
      </c>
      <c r="H931" s="56">
        <v>847001</v>
      </c>
      <c r="I931" s="56" t="s">
        <v>23</v>
      </c>
      <c r="J931" s="56">
        <v>200179</v>
      </c>
      <c r="N931" s="56" t="s">
        <v>4126</v>
      </c>
      <c r="O931" s="56">
        <v>164</v>
      </c>
      <c r="P931" s="56" t="s">
        <v>2052</v>
      </c>
      <c r="R931" s="56" t="s">
        <v>4131</v>
      </c>
      <c r="S931" s="56">
        <v>1</v>
      </c>
      <c r="T931" s="57">
        <v>1080375</v>
      </c>
      <c r="U931" s="57">
        <v>1080375</v>
      </c>
      <c r="V931" s="56" t="s">
        <v>2002</v>
      </c>
      <c r="W931" s="56" t="s">
        <v>2003</v>
      </c>
      <c r="X931" s="56">
        <v>7841812.5</v>
      </c>
      <c r="Y931" s="56">
        <v>6970500</v>
      </c>
      <c r="Z931" s="56">
        <v>6099187.5</v>
      </c>
      <c r="AA931" s="56" t="s">
        <v>4080</v>
      </c>
      <c r="AB931" s="56" t="s">
        <v>4081</v>
      </c>
      <c r="AC931" s="56" t="s">
        <v>4082</v>
      </c>
      <c r="AD931" s="56">
        <v>726093.75</v>
      </c>
      <c r="AE931" s="56">
        <v>726093.75</v>
      </c>
      <c r="AF931" s="56">
        <v>726093.75</v>
      </c>
      <c r="AG931" s="56">
        <v>726093.75</v>
      </c>
      <c r="AH931" s="56">
        <v>726093.75</v>
      </c>
      <c r="AI931" s="56">
        <v>726093.75</v>
      </c>
      <c r="AJ931" s="56">
        <v>726093.75</v>
      </c>
      <c r="AK931" s="56">
        <v>726093.75</v>
      </c>
      <c r="AL931" s="56">
        <v>726093.75</v>
      </c>
      <c r="AM931" s="56">
        <v>726093.75</v>
      </c>
      <c r="AN931" s="56">
        <v>726093.75</v>
      </c>
      <c r="AO931" s="56">
        <v>726093.75</v>
      </c>
      <c r="AP931" s="56">
        <v>8713125</v>
      </c>
      <c r="AQ931" s="56" t="s">
        <v>2034</v>
      </c>
      <c r="AR931" s="56" t="s">
        <v>4128</v>
      </c>
      <c r="AS931" s="56" t="s">
        <v>4132</v>
      </c>
      <c r="AT931" s="56" t="s">
        <v>4102</v>
      </c>
    </row>
    <row r="932" spans="1:46" x14ac:dyDescent="0.35">
      <c r="A932" s="56" t="s">
        <v>962</v>
      </c>
      <c r="B932" s="56">
        <v>8471305</v>
      </c>
      <c r="C932" s="56" t="s">
        <v>4096</v>
      </c>
      <c r="D932" s="56">
        <v>436120</v>
      </c>
      <c r="E932" s="56" t="s">
        <v>431</v>
      </c>
      <c r="F932" s="56" t="str">
        <f t="shared" si="14"/>
        <v>847.8471305.1.436120.000000.847001.200179</v>
      </c>
      <c r="G932" s="66" t="s">
        <v>21</v>
      </c>
      <c r="H932" s="56">
        <v>847001</v>
      </c>
      <c r="I932" s="56" t="s">
        <v>23</v>
      </c>
      <c r="J932" s="56">
        <v>200179</v>
      </c>
      <c r="N932" s="56" t="s">
        <v>2031</v>
      </c>
      <c r="O932" s="56">
        <v>5</v>
      </c>
      <c r="P932" s="56" t="s">
        <v>1998</v>
      </c>
      <c r="R932" s="56" t="s">
        <v>4120</v>
      </c>
      <c r="S932" s="56">
        <v>5</v>
      </c>
      <c r="T932" s="56">
        <v>1000</v>
      </c>
      <c r="U932" s="57">
        <v>5000</v>
      </c>
      <c r="V932" s="56" t="s">
        <v>2002</v>
      </c>
      <c r="W932" s="56" t="s">
        <v>2003</v>
      </c>
      <c r="X932" s="56">
        <v>4500</v>
      </c>
      <c r="Y932" s="56">
        <v>4000</v>
      </c>
      <c r="Z932" s="56">
        <v>3500</v>
      </c>
      <c r="AA932" s="56" t="s">
        <v>4133</v>
      </c>
      <c r="AB932" s="56" t="s">
        <v>4133</v>
      </c>
      <c r="AC932" s="56" t="s">
        <v>4133</v>
      </c>
      <c r="AD932" s="56">
        <v>2000</v>
      </c>
      <c r="AE932" s="56">
        <v>1000</v>
      </c>
      <c r="AF932" s="56">
        <v>1000</v>
      </c>
      <c r="AG932" s="56">
        <v>1000</v>
      </c>
      <c r="AP932" s="56">
        <v>5000</v>
      </c>
      <c r="AQ932" s="56" t="s">
        <v>2007</v>
      </c>
      <c r="AR932" s="56" t="s">
        <v>4121</v>
      </c>
      <c r="AS932" s="56" t="s">
        <v>4122</v>
      </c>
      <c r="AT932" s="56" t="s">
        <v>4102</v>
      </c>
    </row>
    <row r="933" spans="1:46" x14ac:dyDescent="0.35">
      <c r="A933" s="56" t="s">
        <v>962</v>
      </c>
      <c r="B933" s="56">
        <v>8471305</v>
      </c>
      <c r="C933" s="56" t="s">
        <v>4096</v>
      </c>
      <c r="D933" s="56">
        <v>492316</v>
      </c>
      <c r="E933" s="56" t="s">
        <v>138</v>
      </c>
      <c r="F933" s="56" t="str">
        <f t="shared" si="14"/>
        <v>847.8471305.1.492316.000000.847001.300180</v>
      </c>
      <c r="G933" s="66" t="s">
        <v>21</v>
      </c>
      <c r="H933" s="56">
        <v>847001</v>
      </c>
      <c r="I933" s="56" t="s">
        <v>863</v>
      </c>
      <c r="J933" s="56">
        <v>300180</v>
      </c>
      <c r="N933" s="56" t="s">
        <v>4126</v>
      </c>
      <c r="O933" s="56">
        <v>7</v>
      </c>
      <c r="R933" s="56" t="s">
        <v>4134</v>
      </c>
      <c r="S933" s="56">
        <v>7</v>
      </c>
      <c r="T933" s="56">
        <v>8857.1428571428569</v>
      </c>
      <c r="U933" s="57">
        <v>62000</v>
      </c>
      <c r="V933" s="56" t="s">
        <v>2002</v>
      </c>
      <c r="W933" s="56" t="s">
        <v>2122</v>
      </c>
      <c r="X933" s="56">
        <v>55800</v>
      </c>
      <c r="Y933" s="56">
        <v>49600</v>
      </c>
      <c r="Z933" s="56">
        <v>43400</v>
      </c>
      <c r="AA933" s="56" t="s">
        <v>4133</v>
      </c>
      <c r="AB933" s="56" t="s">
        <v>4133</v>
      </c>
      <c r="AC933" s="56" t="s">
        <v>4133</v>
      </c>
      <c r="AD933" s="56">
        <v>20666.666666666668</v>
      </c>
      <c r="AE933" s="56">
        <v>20666.666666666668</v>
      </c>
      <c r="AF933" s="56">
        <v>20666.666666666668</v>
      </c>
      <c r="AP933" s="56">
        <v>62000</v>
      </c>
      <c r="AQ933" s="56" t="s">
        <v>2050</v>
      </c>
      <c r="AR933" s="56" t="s">
        <v>4128</v>
      </c>
      <c r="AS933" s="56" t="s">
        <v>4135</v>
      </c>
      <c r="AT933" s="56" t="s">
        <v>4102</v>
      </c>
    </row>
    <row r="934" spans="1:46" x14ac:dyDescent="0.35">
      <c r="A934" s="56" t="s">
        <v>962</v>
      </c>
      <c r="B934" s="56">
        <v>8471305</v>
      </c>
      <c r="C934" s="56" t="s">
        <v>4096</v>
      </c>
      <c r="D934" s="56">
        <v>492316</v>
      </c>
      <c r="E934" s="56" t="s">
        <v>138</v>
      </c>
      <c r="F934" s="56" t="str">
        <f t="shared" si="14"/>
        <v>847.8471305.1.492316.000000.847001.300180</v>
      </c>
      <c r="G934" s="66" t="s">
        <v>21</v>
      </c>
      <c r="H934" s="56">
        <v>847001</v>
      </c>
      <c r="I934" s="56" t="s">
        <v>863</v>
      </c>
      <c r="J934" s="56">
        <v>300180</v>
      </c>
      <c r="N934" s="56" t="s">
        <v>4126</v>
      </c>
      <c r="O934" s="56">
        <v>26</v>
      </c>
      <c r="R934" s="56" t="s">
        <v>4136</v>
      </c>
      <c r="S934" s="56">
        <v>26</v>
      </c>
      <c r="T934" s="56">
        <v>6560</v>
      </c>
      <c r="U934" s="57">
        <v>170560</v>
      </c>
      <c r="V934" s="56" t="s">
        <v>2002</v>
      </c>
      <c r="W934" s="56" t="s">
        <v>2122</v>
      </c>
      <c r="X934" s="56">
        <v>153504</v>
      </c>
      <c r="Y934" s="56">
        <v>136448</v>
      </c>
      <c r="Z934" s="56">
        <v>119391.99999999999</v>
      </c>
      <c r="AA934" s="56" t="s">
        <v>4080</v>
      </c>
      <c r="AB934" s="56" t="s">
        <v>4081</v>
      </c>
      <c r="AC934" s="56" t="s">
        <v>4082</v>
      </c>
      <c r="AD934" s="56">
        <v>56853.333333333336</v>
      </c>
      <c r="AE934" s="56">
        <v>56853.333333333336</v>
      </c>
      <c r="AF934" s="56">
        <v>56853.333333333336</v>
      </c>
      <c r="AP934" s="56">
        <v>170560</v>
      </c>
      <c r="AQ934" s="56" t="s">
        <v>2034</v>
      </c>
      <c r="AR934" s="56" t="s">
        <v>4128</v>
      </c>
      <c r="AS934" s="56" t="s">
        <v>4132</v>
      </c>
      <c r="AT934" s="56" t="s">
        <v>4102</v>
      </c>
    </row>
    <row r="935" spans="1:46" x14ac:dyDescent="0.35">
      <c r="A935" s="56" t="s">
        <v>962</v>
      </c>
      <c r="B935" s="56">
        <v>8471305</v>
      </c>
      <c r="C935" s="56" t="s">
        <v>4096</v>
      </c>
      <c r="D935" s="56">
        <v>492610</v>
      </c>
      <c r="E935" s="56" t="s">
        <v>866</v>
      </c>
      <c r="F935" s="56" t="str">
        <f t="shared" si="14"/>
        <v>847.8471305.1.492610.000000.847001.300180</v>
      </c>
      <c r="G935" s="66" t="s">
        <v>21</v>
      </c>
      <c r="H935" s="56">
        <v>847001</v>
      </c>
      <c r="I935" s="56" t="s">
        <v>863</v>
      </c>
      <c r="J935" s="56">
        <v>300180</v>
      </c>
      <c r="N935" s="56" t="s">
        <v>2031</v>
      </c>
      <c r="O935" s="56">
        <v>5</v>
      </c>
      <c r="P935" s="56" t="s">
        <v>2058</v>
      </c>
      <c r="R935" s="56" t="s">
        <v>4115</v>
      </c>
      <c r="S935" s="56">
        <v>5</v>
      </c>
      <c r="T935" s="56">
        <v>4000</v>
      </c>
      <c r="U935" s="57">
        <v>20000</v>
      </c>
      <c r="V935" s="56" t="s">
        <v>2002</v>
      </c>
      <c r="W935" s="56" t="s">
        <v>2122</v>
      </c>
      <c r="X935" s="56">
        <v>18000</v>
      </c>
      <c r="Y935" s="56">
        <v>16000</v>
      </c>
      <c r="Z935" s="56">
        <v>14000</v>
      </c>
      <c r="AA935" s="56" t="s">
        <v>4137</v>
      </c>
      <c r="AB935" s="56" t="s">
        <v>4137</v>
      </c>
      <c r="AC935" s="56" t="s">
        <v>4137</v>
      </c>
      <c r="AD935" s="56">
        <v>4000</v>
      </c>
      <c r="AE935" s="56">
        <v>4000</v>
      </c>
      <c r="AF935" s="56">
        <v>4000</v>
      </c>
      <c r="AG935" s="56">
        <v>4000</v>
      </c>
      <c r="AH935" s="56">
        <v>4000</v>
      </c>
      <c r="AP935" s="56">
        <v>20000</v>
      </c>
      <c r="AQ935" s="56" t="s">
        <v>2050</v>
      </c>
      <c r="AR935" s="56" t="s">
        <v>4138</v>
      </c>
      <c r="AS935" s="56" t="s">
        <v>4122</v>
      </c>
      <c r="AT935" s="56" t="s">
        <v>4102</v>
      </c>
    </row>
    <row r="936" spans="1:46" x14ac:dyDescent="0.35">
      <c r="A936" s="130" t="s">
        <v>962</v>
      </c>
      <c r="B936" s="130">
        <v>8471305</v>
      </c>
      <c r="C936" s="130" t="s">
        <v>4139</v>
      </c>
      <c r="D936" s="130">
        <v>420550</v>
      </c>
      <c r="E936" s="130" t="s">
        <v>18</v>
      </c>
      <c r="F936" s="56" t="str">
        <f t="shared" si="14"/>
        <v>847.8471305.1.420550.000000.847001.200179</v>
      </c>
      <c r="G936" s="66" t="s">
        <v>21</v>
      </c>
      <c r="H936" s="56">
        <v>847001</v>
      </c>
      <c r="I936" s="130" t="s">
        <v>23</v>
      </c>
      <c r="J936" s="130">
        <v>200179</v>
      </c>
      <c r="R936" s="130" t="s">
        <v>4140</v>
      </c>
      <c r="S936" s="130"/>
      <c r="T936" s="132"/>
      <c r="U936" s="132">
        <v>1000000</v>
      </c>
      <c r="V936" s="56" t="s">
        <v>2002</v>
      </c>
      <c r="W936" s="56" t="s">
        <v>2003</v>
      </c>
      <c r="X936" s="56">
        <v>0</v>
      </c>
      <c r="Y936" s="56">
        <v>0</v>
      </c>
      <c r="Z936" s="56">
        <v>0</v>
      </c>
      <c r="AP936" s="56">
        <v>0</v>
      </c>
      <c r="AT936" s="56" t="s">
        <v>4141</v>
      </c>
    </row>
    <row r="937" spans="1:46" x14ac:dyDescent="0.35">
      <c r="A937" s="56" t="s">
        <v>962</v>
      </c>
      <c r="B937" s="56">
        <v>8471305</v>
      </c>
      <c r="C937" s="56" t="s">
        <v>4139</v>
      </c>
      <c r="D937" s="56">
        <v>421700</v>
      </c>
      <c r="E937" s="56" t="s">
        <v>956</v>
      </c>
      <c r="F937" s="56" t="str">
        <f t="shared" si="14"/>
        <v>847.8471305.1.421700.000000.847001.200179</v>
      </c>
      <c r="G937" s="66" t="s">
        <v>21</v>
      </c>
      <c r="H937" s="56">
        <v>847001</v>
      </c>
      <c r="I937" s="56" t="s">
        <v>23</v>
      </c>
      <c r="J937" s="56">
        <v>200179</v>
      </c>
      <c r="R937" s="56" t="s">
        <v>4142</v>
      </c>
      <c r="S937" s="56">
        <v>150</v>
      </c>
      <c r="T937" s="56">
        <v>380</v>
      </c>
      <c r="U937" s="57">
        <v>57000</v>
      </c>
      <c r="V937" s="56" t="s">
        <v>2002</v>
      </c>
      <c r="W937" s="56" t="s">
        <v>2003</v>
      </c>
      <c r="X937" s="56">
        <v>51300</v>
      </c>
      <c r="Y937" s="56">
        <v>45600</v>
      </c>
      <c r="Z937" s="56">
        <v>39900</v>
      </c>
      <c r="AP937" s="56">
        <v>0</v>
      </c>
      <c r="AT937" s="56" t="s">
        <v>4141</v>
      </c>
    </row>
    <row r="938" spans="1:46" x14ac:dyDescent="0.35">
      <c r="A938" s="56" t="s">
        <v>962</v>
      </c>
      <c r="B938" s="56">
        <v>8471305</v>
      </c>
      <c r="C938" s="56" t="s">
        <v>4139</v>
      </c>
      <c r="D938" s="56">
        <v>421700</v>
      </c>
      <c r="E938" s="56" t="s">
        <v>956</v>
      </c>
      <c r="F938" s="56" t="str">
        <f t="shared" si="14"/>
        <v>847.8471305.1.421700.000000.847001.200179</v>
      </c>
      <c r="G938" s="66" t="s">
        <v>21</v>
      </c>
      <c r="H938" s="56">
        <v>847001</v>
      </c>
      <c r="I938" s="56" t="s">
        <v>23</v>
      </c>
      <c r="J938" s="56">
        <v>200179</v>
      </c>
      <c r="R938" s="56" t="s">
        <v>4143</v>
      </c>
      <c r="S938" s="56">
        <v>40</v>
      </c>
      <c r="T938" s="56">
        <v>1200</v>
      </c>
      <c r="U938" s="57">
        <v>48000</v>
      </c>
      <c r="V938" s="56" t="s">
        <v>2002</v>
      </c>
      <c r="W938" s="56" t="s">
        <v>2003</v>
      </c>
      <c r="X938" s="56">
        <v>43200</v>
      </c>
      <c r="Y938" s="56">
        <v>38400</v>
      </c>
      <c r="Z938" s="56">
        <v>33600</v>
      </c>
      <c r="AP938" s="56">
        <v>0</v>
      </c>
      <c r="AT938" s="56" t="s">
        <v>4141</v>
      </c>
    </row>
    <row r="939" spans="1:46" x14ac:dyDescent="0.35">
      <c r="A939" s="56" t="s">
        <v>962</v>
      </c>
      <c r="B939" s="56">
        <v>8471305</v>
      </c>
      <c r="C939" s="56" t="s">
        <v>4139</v>
      </c>
      <c r="D939" s="56">
        <v>421700</v>
      </c>
      <c r="E939" s="56" t="s">
        <v>956</v>
      </c>
      <c r="F939" s="56" t="str">
        <f t="shared" si="14"/>
        <v>847.8471305.1.421700.000000.847001.200179</v>
      </c>
      <c r="G939" s="66" t="s">
        <v>21</v>
      </c>
      <c r="H939" s="56">
        <v>847001</v>
      </c>
      <c r="I939" s="56" t="s">
        <v>23</v>
      </c>
      <c r="J939" s="56">
        <v>200179</v>
      </c>
      <c r="R939" s="56" t="s">
        <v>4144</v>
      </c>
      <c r="U939" s="57">
        <v>65000</v>
      </c>
      <c r="V939" s="56" t="s">
        <v>2002</v>
      </c>
      <c r="W939" s="56" t="s">
        <v>2003</v>
      </c>
      <c r="X939" s="56">
        <v>0</v>
      </c>
      <c r="Y939" s="56">
        <v>0</v>
      </c>
      <c r="Z939" s="56">
        <v>0</v>
      </c>
      <c r="AP939" s="56">
        <v>0</v>
      </c>
      <c r="AT939" s="56" t="s">
        <v>4141</v>
      </c>
    </row>
    <row r="940" spans="1:46" x14ac:dyDescent="0.35">
      <c r="A940" s="56" t="s">
        <v>962</v>
      </c>
      <c r="B940" s="56">
        <v>8471305</v>
      </c>
      <c r="C940" s="56" t="s">
        <v>4139</v>
      </c>
      <c r="D940" s="56">
        <v>425720</v>
      </c>
      <c r="E940" s="56" t="s">
        <v>126</v>
      </c>
      <c r="F940" s="56" t="str">
        <f t="shared" si="14"/>
        <v>847.8471305.1.425720.000000.847001.200179</v>
      </c>
      <c r="G940" s="66" t="s">
        <v>21</v>
      </c>
      <c r="H940" s="56">
        <v>847001</v>
      </c>
      <c r="I940" s="56" t="s">
        <v>23</v>
      </c>
      <c r="J940" s="56">
        <v>200179</v>
      </c>
      <c r="R940" s="56" t="s">
        <v>4145</v>
      </c>
      <c r="S940" s="56">
        <v>6000</v>
      </c>
      <c r="T940" s="56">
        <v>100</v>
      </c>
      <c r="U940" s="57">
        <v>600000</v>
      </c>
      <c r="V940" s="56" t="s">
        <v>2002</v>
      </c>
      <c r="W940" s="56" t="s">
        <v>2003</v>
      </c>
      <c r="X940" s="56">
        <v>540000</v>
      </c>
      <c r="Y940" s="56">
        <v>480000</v>
      </c>
      <c r="Z940" s="56">
        <v>420000</v>
      </c>
      <c r="AP940" s="56">
        <v>0</v>
      </c>
      <c r="AT940" s="56" t="s">
        <v>4141</v>
      </c>
    </row>
    <row r="941" spans="1:46" x14ac:dyDescent="0.35">
      <c r="A941" s="56" t="s">
        <v>962</v>
      </c>
      <c r="B941" s="56">
        <v>8471305</v>
      </c>
      <c r="C941" s="56" t="s">
        <v>4139</v>
      </c>
      <c r="D941" s="56">
        <v>425720</v>
      </c>
      <c r="E941" s="56" t="s">
        <v>126</v>
      </c>
      <c r="F941" s="56" t="str">
        <f t="shared" si="14"/>
        <v>847.8471305.1.425720.000000.847001.200179</v>
      </c>
      <c r="G941" s="66" t="s">
        <v>21</v>
      </c>
      <c r="H941" s="56">
        <v>847001</v>
      </c>
      <c r="I941" s="56" t="s">
        <v>23</v>
      </c>
      <c r="J941" s="56">
        <v>200179</v>
      </c>
      <c r="R941" s="56" t="s">
        <v>4146</v>
      </c>
      <c r="U941" s="57">
        <v>300000</v>
      </c>
      <c r="V941" s="56" t="s">
        <v>2002</v>
      </c>
      <c r="W941" s="56" t="s">
        <v>2003</v>
      </c>
      <c r="X941" s="56">
        <v>0</v>
      </c>
      <c r="Y941" s="56">
        <v>0</v>
      </c>
      <c r="Z941" s="56">
        <v>0</v>
      </c>
      <c r="AP941" s="56">
        <v>0</v>
      </c>
      <c r="AT941" s="56" t="s">
        <v>4141</v>
      </c>
    </row>
    <row r="942" spans="1:46" x14ac:dyDescent="0.35">
      <c r="A942" s="56" t="s">
        <v>962</v>
      </c>
      <c r="B942" s="56">
        <v>8471305</v>
      </c>
      <c r="C942" s="56" t="s">
        <v>4139</v>
      </c>
      <c r="D942" s="56">
        <v>425746</v>
      </c>
      <c r="E942" s="56" t="s">
        <v>548</v>
      </c>
      <c r="F942" s="56" t="str">
        <f t="shared" si="14"/>
        <v>847.8471305.1.425746.000000.847001.200179</v>
      </c>
      <c r="G942" s="66" t="s">
        <v>21</v>
      </c>
      <c r="H942" s="56">
        <v>847001</v>
      </c>
      <c r="I942" s="56" t="s">
        <v>23</v>
      </c>
      <c r="J942" s="56">
        <v>200179</v>
      </c>
      <c r="R942" s="56" t="s">
        <v>4147</v>
      </c>
      <c r="U942" s="57">
        <v>91200</v>
      </c>
      <c r="V942" s="56" t="s">
        <v>2002</v>
      </c>
      <c r="W942" s="56" t="s">
        <v>2003</v>
      </c>
      <c r="X942" s="56">
        <v>0</v>
      </c>
      <c r="Y942" s="56">
        <v>0</v>
      </c>
      <c r="Z942" s="56">
        <v>0</v>
      </c>
      <c r="AP942" s="56">
        <v>0</v>
      </c>
      <c r="AT942" s="56" t="s">
        <v>4141</v>
      </c>
    </row>
    <row r="943" spans="1:46" x14ac:dyDescent="0.35">
      <c r="A943" s="56" t="s">
        <v>962</v>
      </c>
      <c r="B943" s="56">
        <v>8471305</v>
      </c>
      <c r="C943" s="56" t="s">
        <v>4139</v>
      </c>
      <c r="D943" s="56">
        <v>425750</v>
      </c>
      <c r="E943" s="56" t="s">
        <v>554</v>
      </c>
      <c r="F943" s="56" t="str">
        <f t="shared" si="14"/>
        <v>847.8471305.1.425750.000000.847001.200179</v>
      </c>
      <c r="G943" s="66" t="s">
        <v>21</v>
      </c>
      <c r="H943" s="56">
        <v>847001</v>
      </c>
      <c r="I943" s="56" t="s">
        <v>23</v>
      </c>
      <c r="J943" s="56">
        <v>200179</v>
      </c>
      <c r="R943" s="56" t="s">
        <v>4148</v>
      </c>
      <c r="U943" s="57">
        <v>812786.4</v>
      </c>
      <c r="V943" s="56" t="s">
        <v>2002</v>
      </c>
      <c r="W943" s="56" t="s">
        <v>2003</v>
      </c>
      <c r="X943" s="56">
        <v>0</v>
      </c>
      <c r="Y943" s="56">
        <v>0</v>
      </c>
      <c r="Z943" s="56">
        <v>0</v>
      </c>
      <c r="AP943" s="56">
        <v>0</v>
      </c>
      <c r="AT943" s="56" t="s">
        <v>4141</v>
      </c>
    </row>
    <row r="944" spans="1:46" x14ac:dyDescent="0.35">
      <c r="A944" s="56" t="s">
        <v>962</v>
      </c>
      <c r="B944" s="56">
        <v>8471305</v>
      </c>
      <c r="C944" s="56" t="s">
        <v>4139</v>
      </c>
      <c r="D944" s="56">
        <v>425762</v>
      </c>
      <c r="E944" s="56" t="s">
        <v>600</v>
      </c>
      <c r="F944" s="56" t="str">
        <f t="shared" si="14"/>
        <v>847.8471305.1.425762.000000.847001.200179</v>
      </c>
      <c r="G944" s="66" t="s">
        <v>21</v>
      </c>
      <c r="H944" s="56">
        <v>847001</v>
      </c>
      <c r="I944" s="56" t="s">
        <v>23</v>
      </c>
      <c r="J944" s="56">
        <v>200179</v>
      </c>
      <c r="R944" s="56" t="s">
        <v>4149</v>
      </c>
      <c r="U944" s="57">
        <v>5902388.8888888899</v>
      </c>
      <c r="V944" s="56" t="s">
        <v>2002</v>
      </c>
      <c r="W944" s="56" t="s">
        <v>2003</v>
      </c>
      <c r="AT944" s="56" t="s">
        <v>4141</v>
      </c>
    </row>
    <row r="945" spans="1:46" x14ac:dyDescent="0.35">
      <c r="A945" s="56" t="s">
        <v>962</v>
      </c>
      <c r="B945" s="56">
        <v>8471305</v>
      </c>
      <c r="C945" s="56" t="s">
        <v>4139</v>
      </c>
      <c r="D945" s="56">
        <v>425900</v>
      </c>
      <c r="E945" s="56" t="s">
        <v>40</v>
      </c>
      <c r="F945" s="56" t="str">
        <f t="shared" si="14"/>
        <v>847.8471305.1.425900.000000.847001.200179</v>
      </c>
      <c r="G945" s="66" t="s">
        <v>21</v>
      </c>
      <c r="H945" s="56">
        <v>847001</v>
      </c>
      <c r="I945" s="56" t="s">
        <v>23</v>
      </c>
      <c r="J945" s="56">
        <v>200179</v>
      </c>
      <c r="U945" s="57">
        <v>50000</v>
      </c>
      <c r="V945" s="56" t="s">
        <v>2002</v>
      </c>
      <c r="W945" s="56" t="s">
        <v>2003</v>
      </c>
      <c r="X945" s="56">
        <v>0</v>
      </c>
      <c r="Y945" s="56">
        <v>0</v>
      </c>
      <c r="Z945" s="56">
        <v>0</v>
      </c>
      <c r="AP945" s="56">
        <v>0</v>
      </c>
      <c r="AT945" s="56" t="s">
        <v>4141</v>
      </c>
    </row>
    <row r="946" spans="1:46" x14ac:dyDescent="0.35">
      <c r="A946" s="56" t="s">
        <v>962</v>
      </c>
      <c r="B946" s="56">
        <v>8471305</v>
      </c>
      <c r="C946" s="56" t="s">
        <v>4139</v>
      </c>
      <c r="D946" s="56">
        <v>427200</v>
      </c>
      <c r="E946" s="56" t="s">
        <v>89</v>
      </c>
      <c r="F946" s="56" t="str">
        <f t="shared" si="14"/>
        <v>847.8471305.1.427200.000000.847001.200179</v>
      </c>
      <c r="G946" s="66" t="s">
        <v>21</v>
      </c>
      <c r="H946" s="56">
        <v>847001</v>
      </c>
      <c r="I946" s="56" t="s">
        <v>23</v>
      </c>
      <c r="J946" s="56">
        <v>200179</v>
      </c>
      <c r="R946" s="56" t="s">
        <v>4150</v>
      </c>
      <c r="U946" s="57">
        <v>161000</v>
      </c>
      <c r="V946" s="56" t="s">
        <v>2002</v>
      </c>
      <c r="W946" s="56" t="s">
        <v>2003</v>
      </c>
      <c r="X946" s="56">
        <v>0</v>
      </c>
      <c r="Y946" s="56">
        <v>0</v>
      </c>
      <c r="Z946" s="56">
        <v>0</v>
      </c>
      <c r="AP946" s="56">
        <v>0</v>
      </c>
      <c r="AT946" s="56" t="s">
        <v>4141</v>
      </c>
    </row>
    <row r="947" spans="1:46" x14ac:dyDescent="0.35">
      <c r="A947" s="56" t="s">
        <v>962</v>
      </c>
      <c r="B947" s="56">
        <v>8471305</v>
      </c>
      <c r="C947" s="56" t="s">
        <v>4139</v>
      </c>
      <c r="D947" s="56">
        <v>432209</v>
      </c>
      <c r="E947" s="56" t="s">
        <v>138</v>
      </c>
      <c r="F947" s="56" t="str">
        <f t="shared" si="14"/>
        <v>847.8471305.1.432209.000000.847001.200179</v>
      </c>
      <c r="G947" s="66" t="s">
        <v>21</v>
      </c>
      <c r="H947" s="56">
        <v>847001</v>
      </c>
      <c r="I947" s="56" t="s">
        <v>23</v>
      </c>
      <c r="J947" s="56">
        <v>200179</v>
      </c>
      <c r="R947" s="56" t="s">
        <v>4151</v>
      </c>
      <c r="U947" s="57">
        <v>100000</v>
      </c>
      <c r="V947" s="56" t="s">
        <v>2002</v>
      </c>
      <c r="W947" s="56" t="s">
        <v>2003</v>
      </c>
      <c r="X947" s="56">
        <v>0</v>
      </c>
      <c r="Y947" s="56">
        <v>0</v>
      </c>
      <c r="Z947" s="56">
        <v>0</v>
      </c>
      <c r="AP947" s="56">
        <v>0</v>
      </c>
      <c r="AT947" s="56" t="s">
        <v>4141</v>
      </c>
    </row>
    <row r="948" spans="1:46" x14ac:dyDescent="0.35">
      <c r="A948" s="56" t="s">
        <v>962</v>
      </c>
      <c r="B948" s="56">
        <v>8471305</v>
      </c>
      <c r="C948" s="56" t="s">
        <v>4139</v>
      </c>
      <c r="D948" s="56">
        <v>432210</v>
      </c>
      <c r="E948" s="56" t="s">
        <v>620</v>
      </c>
      <c r="F948" s="56" t="str">
        <f t="shared" si="14"/>
        <v>847.8471305.1.432210.000000.847001.200179</v>
      </c>
      <c r="G948" s="66" t="s">
        <v>21</v>
      </c>
      <c r="H948" s="56">
        <v>847001</v>
      </c>
      <c r="I948" s="56" t="s">
        <v>23</v>
      </c>
      <c r="J948" s="56">
        <v>200179</v>
      </c>
      <c r="R948" s="56" t="s">
        <v>4152</v>
      </c>
      <c r="S948" s="56">
        <v>70</v>
      </c>
      <c r="T948" s="56">
        <v>500</v>
      </c>
      <c r="U948" s="57">
        <v>35000</v>
      </c>
      <c r="V948" s="56" t="s">
        <v>2002</v>
      </c>
      <c r="W948" s="56" t="s">
        <v>2003</v>
      </c>
      <c r="X948" s="56">
        <v>31500</v>
      </c>
      <c r="Y948" s="56">
        <v>28000</v>
      </c>
      <c r="Z948" s="56">
        <v>24500</v>
      </c>
      <c r="AP948" s="56">
        <v>0</v>
      </c>
      <c r="AT948" s="56" t="s">
        <v>4141</v>
      </c>
    </row>
    <row r="949" spans="1:46" x14ac:dyDescent="0.35">
      <c r="A949" s="56" t="s">
        <v>962</v>
      </c>
      <c r="B949" s="56">
        <v>8471305</v>
      </c>
      <c r="C949" s="56" t="s">
        <v>4139</v>
      </c>
      <c r="D949" s="56">
        <v>435340</v>
      </c>
      <c r="E949" s="56" t="s">
        <v>239</v>
      </c>
      <c r="F949" s="56" t="str">
        <f t="shared" si="14"/>
        <v>847.8471305.1.435340.000000.847001.200179</v>
      </c>
      <c r="G949" s="66" t="s">
        <v>21</v>
      </c>
      <c r="H949" s="56">
        <v>847001</v>
      </c>
      <c r="I949" s="56" t="s">
        <v>23</v>
      </c>
      <c r="J949" s="56">
        <v>200179</v>
      </c>
      <c r="R949" s="56" t="s">
        <v>4153</v>
      </c>
      <c r="U949" s="57">
        <v>1125167.986699</v>
      </c>
      <c r="V949" s="56" t="s">
        <v>2002</v>
      </c>
      <c r="W949" s="56" t="s">
        <v>2003</v>
      </c>
      <c r="X949" s="56">
        <v>0</v>
      </c>
      <c r="Y949" s="56">
        <v>0</v>
      </c>
      <c r="Z949" s="56">
        <v>0</v>
      </c>
      <c r="AP949" s="56">
        <v>0</v>
      </c>
      <c r="AT949" s="56" t="s">
        <v>4141</v>
      </c>
    </row>
    <row r="950" spans="1:46" x14ac:dyDescent="0.35">
      <c r="A950" s="56" t="s">
        <v>962</v>
      </c>
      <c r="B950" s="56">
        <v>8471305</v>
      </c>
      <c r="C950" s="56" t="s">
        <v>4139</v>
      </c>
      <c r="D950" s="56">
        <v>435350</v>
      </c>
      <c r="E950" s="56" t="s">
        <v>144</v>
      </c>
      <c r="F950" s="56" t="str">
        <f t="shared" si="14"/>
        <v>847.8471305.1.435350.000000.847001.200179</v>
      </c>
      <c r="G950" s="66" t="s">
        <v>21</v>
      </c>
      <c r="H950" s="56">
        <v>847001</v>
      </c>
      <c r="I950" s="56" t="s">
        <v>23</v>
      </c>
      <c r="J950" s="56">
        <v>200179</v>
      </c>
      <c r="R950" s="56" t="s">
        <v>4154</v>
      </c>
      <c r="U950" s="57">
        <v>120000</v>
      </c>
      <c r="X950" s="56">
        <v>0</v>
      </c>
      <c r="Y950" s="56">
        <v>0</v>
      </c>
      <c r="Z950" s="56">
        <v>0</v>
      </c>
      <c r="AP950" s="56">
        <v>0</v>
      </c>
      <c r="AT950" s="56" t="s">
        <v>4141</v>
      </c>
    </row>
    <row r="951" spans="1:46" x14ac:dyDescent="0.35">
      <c r="A951" s="130" t="s">
        <v>962</v>
      </c>
      <c r="B951" s="130">
        <v>8471305</v>
      </c>
      <c r="C951" s="130" t="s">
        <v>4139</v>
      </c>
      <c r="D951" s="130">
        <v>435410</v>
      </c>
      <c r="E951" s="130" t="s">
        <v>58</v>
      </c>
      <c r="F951" s="56" t="str">
        <f t="shared" si="14"/>
        <v>847.8471305.1.435410.000000.847001.200179</v>
      </c>
      <c r="G951" s="66" t="s">
        <v>21</v>
      </c>
      <c r="H951" s="56">
        <v>847001</v>
      </c>
      <c r="I951" s="130" t="s">
        <v>23</v>
      </c>
      <c r="J951" s="130">
        <v>200179</v>
      </c>
      <c r="R951" s="130" t="s">
        <v>4155</v>
      </c>
      <c r="S951" s="130"/>
      <c r="T951" s="130"/>
      <c r="U951" s="132">
        <v>326000</v>
      </c>
      <c r="V951" s="130" t="s">
        <v>2002</v>
      </c>
      <c r="W951" s="130" t="s">
        <v>2003</v>
      </c>
      <c r="X951" s="130">
        <v>0</v>
      </c>
      <c r="Y951" s="130">
        <v>0</v>
      </c>
      <c r="Z951" s="130">
        <v>0</v>
      </c>
      <c r="AA951" s="130"/>
      <c r="AB951" s="130"/>
      <c r="AC951" s="130"/>
      <c r="AP951" s="56">
        <v>0</v>
      </c>
      <c r="AT951" s="56" t="s">
        <v>4141</v>
      </c>
    </row>
    <row r="952" spans="1:46" x14ac:dyDescent="0.35">
      <c r="A952" s="56" t="s">
        <v>962</v>
      </c>
      <c r="B952" s="56">
        <v>8471305</v>
      </c>
      <c r="C952" s="56" t="s">
        <v>4139</v>
      </c>
      <c r="D952" s="56">
        <v>435508</v>
      </c>
      <c r="E952" s="56" t="s">
        <v>147</v>
      </c>
      <c r="F952" s="56" t="str">
        <f t="shared" si="14"/>
        <v>847.8471305.1.435508.000000.847001.200179</v>
      </c>
      <c r="G952" s="66" t="s">
        <v>21</v>
      </c>
      <c r="H952" s="56">
        <v>847001</v>
      </c>
      <c r="I952" s="56" t="s">
        <v>23</v>
      </c>
      <c r="J952" s="56">
        <v>200179</v>
      </c>
      <c r="R952" s="56" t="s">
        <v>4156</v>
      </c>
      <c r="U952" s="57">
        <v>325000</v>
      </c>
      <c r="V952" s="56" t="s">
        <v>2002</v>
      </c>
      <c r="W952" s="56" t="s">
        <v>2003</v>
      </c>
      <c r="X952" s="56">
        <v>0</v>
      </c>
      <c r="Y952" s="56">
        <v>0</v>
      </c>
      <c r="Z952" s="56">
        <v>0</v>
      </c>
      <c r="AP952" s="56">
        <v>0</v>
      </c>
      <c r="AT952" s="56" t="s">
        <v>4141</v>
      </c>
    </row>
    <row r="953" spans="1:46" x14ac:dyDescent="0.35">
      <c r="A953" s="56" t="s">
        <v>962</v>
      </c>
      <c r="B953" s="56">
        <v>8471305</v>
      </c>
      <c r="C953" s="56" t="s">
        <v>4139</v>
      </c>
      <c r="D953" s="56">
        <v>436120</v>
      </c>
      <c r="E953" s="56" t="s">
        <v>431</v>
      </c>
      <c r="F953" s="56" t="str">
        <f t="shared" si="14"/>
        <v>847.8471305.1.436120.000000.847001.200179</v>
      </c>
      <c r="G953" s="66" t="s">
        <v>21</v>
      </c>
      <c r="H953" s="56">
        <v>847001</v>
      </c>
      <c r="I953" s="56" t="s">
        <v>23</v>
      </c>
      <c r="J953" s="56">
        <v>200179</v>
      </c>
      <c r="U953" s="57">
        <v>67000</v>
      </c>
      <c r="V953" s="56" t="s">
        <v>2002</v>
      </c>
      <c r="W953" s="56" t="s">
        <v>2003</v>
      </c>
      <c r="X953" s="56">
        <v>0</v>
      </c>
      <c r="Y953" s="56">
        <v>0</v>
      </c>
      <c r="Z953" s="56">
        <v>0</v>
      </c>
      <c r="AP953" s="56">
        <v>0</v>
      </c>
      <c r="AT953" s="56" t="s">
        <v>4141</v>
      </c>
    </row>
    <row r="954" spans="1:46" x14ac:dyDescent="0.35">
      <c r="A954" s="56" t="s">
        <v>962</v>
      </c>
      <c r="B954" s="56">
        <v>8471305</v>
      </c>
      <c r="C954" s="56" t="s">
        <v>4139</v>
      </c>
      <c r="D954" s="56">
        <v>492316</v>
      </c>
      <c r="E954" s="56" t="s">
        <v>138</v>
      </c>
      <c r="F954" s="56" t="str">
        <f t="shared" si="14"/>
        <v>847.8471305.1.492316.000000.847001.300180</v>
      </c>
      <c r="G954" s="66" t="s">
        <v>21</v>
      </c>
      <c r="H954" s="56">
        <v>847001</v>
      </c>
      <c r="I954" s="56" t="s">
        <v>863</v>
      </c>
      <c r="J954" s="56">
        <v>300180</v>
      </c>
      <c r="R954" s="56" t="s">
        <v>4157</v>
      </c>
      <c r="U954" s="57">
        <v>2000000</v>
      </c>
      <c r="V954" s="56" t="s">
        <v>2002</v>
      </c>
      <c r="W954" s="56" t="s">
        <v>2003</v>
      </c>
      <c r="X954" s="56">
        <v>0</v>
      </c>
      <c r="Y954" s="56">
        <v>0</v>
      </c>
      <c r="Z954" s="56">
        <v>0</v>
      </c>
      <c r="AP954" s="56">
        <v>0</v>
      </c>
      <c r="AT954" s="56" t="s">
        <v>4141</v>
      </c>
    </row>
    <row r="955" spans="1:46" x14ac:dyDescent="0.35">
      <c r="A955" s="56" t="s">
        <v>962</v>
      </c>
      <c r="B955" s="56">
        <v>8471305</v>
      </c>
      <c r="C955" s="56" t="s">
        <v>4139</v>
      </c>
      <c r="D955" s="56" t="s">
        <v>872</v>
      </c>
      <c r="E955" s="56" t="s">
        <v>871</v>
      </c>
      <c r="F955" s="56" t="str">
        <f t="shared" si="14"/>
        <v>847.8471305.1.492310.000000.847001.300180</v>
      </c>
      <c r="G955" s="66" t="s">
        <v>21</v>
      </c>
      <c r="H955" s="56">
        <v>847001</v>
      </c>
      <c r="I955" s="56" t="s">
        <v>863</v>
      </c>
      <c r="J955" s="56">
        <v>300180</v>
      </c>
      <c r="R955" s="56" t="s">
        <v>4158</v>
      </c>
      <c r="S955" s="56">
        <v>15</v>
      </c>
      <c r="T955" s="56">
        <v>1537</v>
      </c>
      <c r="U955" s="57">
        <v>23055</v>
      </c>
      <c r="V955" s="56" t="s">
        <v>2002</v>
      </c>
      <c r="W955" s="56" t="s">
        <v>2122</v>
      </c>
      <c r="X955" s="56">
        <v>20749.5</v>
      </c>
      <c r="Y955" s="56">
        <v>18444</v>
      </c>
      <c r="Z955" s="56">
        <v>16138.499999999998</v>
      </c>
      <c r="AP955" s="56">
        <v>0</v>
      </c>
      <c r="AT955" s="56" t="s">
        <v>4141</v>
      </c>
    </row>
    <row r="956" spans="1:46" x14ac:dyDescent="0.35">
      <c r="A956" s="56" t="s">
        <v>962</v>
      </c>
      <c r="B956" s="56">
        <v>8471305</v>
      </c>
      <c r="C956" s="56" t="s">
        <v>4159</v>
      </c>
      <c r="D956" s="56">
        <v>420570</v>
      </c>
      <c r="E956" s="56" t="s">
        <v>25</v>
      </c>
      <c r="F956" s="56" t="str">
        <f t="shared" si="14"/>
        <v>847.8471305.1.420570.000000.847001.200179</v>
      </c>
      <c r="G956" s="66" t="s">
        <v>21</v>
      </c>
      <c r="H956" s="56">
        <v>847001</v>
      </c>
      <c r="I956" s="56" t="s">
        <v>23</v>
      </c>
      <c r="J956" s="56">
        <v>200179</v>
      </c>
      <c r="M956" s="56">
        <v>200000</v>
      </c>
      <c r="N956" s="56" t="s">
        <v>3117</v>
      </c>
      <c r="O956" s="56">
        <v>7</v>
      </c>
      <c r="P956" s="56" t="s">
        <v>2052</v>
      </c>
      <c r="R956" s="56" t="s">
        <v>4160</v>
      </c>
      <c r="S956" s="56">
        <v>3</v>
      </c>
      <c r="T956" s="56">
        <v>200000</v>
      </c>
      <c r="U956" s="57">
        <v>600000</v>
      </c>
      <c r="V956" s="56" t="s">
        <v>2113</v>
      </c>
      <c r="W956" s="56" t="s">
        <v>2003</v>
      </c>
      <c r="X956" s="56">
        <v>540000</v>
      </c>
      <c r="Y956" s="56">
        <v>480000</v>
      </c>
      <c r="Z956" s="56">
        <v>420000</v>
      </c>
      <c r="AA956" s="56" t="s">
        <v>4161</v>
      </c>
      <c r="AB956" s="56" t="s">
        <v>4162</v>
      </c>
      <c r="AC956" s="56" t="s">
        <v>4162</v>
      </c>
      <c r="AD956" s="56">
        <v>200000</v>
      </c>
      <c r="AE956" s="56">
        <v>200000</v>
      </c>
      <c r="AF956" s="56">
        <v>200000</v>
      </c>
      <c r="AP956" s="56">
        <v>600000</v>
      </c>
      <c r="AQ956" s="56" t="s">
        <v>2034</v>
      </c>
      <c r="AR956" s="56" t="s">
        <v>4163</v>
      </c>
      <c r="AT956" s="56" t="s">
        <v>4164</v>
      </c>
    </row>
    <row r="957" spans="1:46" x14ac:dyDescent="0.35">
      <c r="A957" s="56" t="s">
        <v>962</v>
      </c>
      <c r="B957" s="56">
        <v>8471305</v>
      </c>
      <c r="C957" s="56" t="s">
        <v>4159</v>
      </c>
      <c r="D957" s="56">
        <v>420810</v>
      </c>
      <c r="E957" s="56" t="s">
        <v>454</v>
      </c>
      <c r="F957" s="56" t="str">
        <f t="shared" si="14"/>
        <v>847.8471305.1.420810.000000.847001.200179</v>
      </c>
      <c r="G957" s="66" t="s">
        <v>21</v>
      </c>
      <c r="H957" s="56">
        <v>847001</v>
      </c>
      <c r="I957" s="56" t="s">
        <v>23</v>
      </c>
      <c r="J957" s="56">
        <v>200179</v>
      </c>
      <c r="N957" s="56" t="s">
        <v>4165</v>
      </c>
      <c r="O957" s="56">
        <v>3</v>
      </c>
      <c r="P957" s="56" t="s">
        <v>2052</v>
      </c>
      <c r="Q957" s="56">
        <v>3</v>
      </c>
      <c r="R957" s="56" t="s">
        <v>4166</v>
      </c>
      <c r="S957" s="56">
        <v>3</v>
      </c>
      <c r="T957" s="56">
        <v>10000</v>
      </c>
      <c r="U957" s="57">
        <v>30000</v>
      </c>
      <c r="V957" s="56" t="s">
        <v>2113</v>
      </c>
      <c r="W957" s="56" t="s">
        <v>2122</v>
      </c>
      <c r="X957" s="56">
        <v>27000</v>
      </c>
      <c r="Y957" s="56">
        <v>24000</v>
      </c>
      <c r="Z957" s="56">
        <v>21000</v>
      </c>
      <c r="AA957" s="56" t="s">
        <v>4167</v>
      </c>
      <c r="AB957" s="56" t="s">
        <v>4167</v>
      </c>
      <c r="AC957" s="56" t="s">
        <v>4167</v>
      </c>
      <c r="AD957" s="56">
        <v>10000</v>
      </c>
      <c r="AE957" s="56">
        <v>10000</v>
      </c>
      <c r="AF957" s="56">
        <v>10000</v>
      </c>
      <c r="AP957" s="56">
        <v>30000</v>
      </c>
      <c r="AQ957" s="56" t="s">
        <v>2034</v>
      </c>
      <c r="AR957" s="56" t="s">
        <v>4168</v>
      </c>
      <c r="AT957" s="56" t="s">
        <v>4164</v>
      </c>
    </row>
    <row r="958" spans="1:46" x14ac:dyDescent="0.35">
      <c r="A958" s="56" t="s">
        <v>962</v>
      </c>
      <c r="B958" s="56">
        <v>8471305</v>
      </c>
      <c r="C958" s="56" t="s">
        <v>4159</v>
      </c>
      <c r="D958" s="56">
        <v>492316</v>
      </c>
      <c r="E958" s="56" t="s">
        <v>138</v>
      </c>
      <c r="F958" s="56" t="str">
        <f t="shared" si="14"/>
        <v>847.8471305.1.492316.000000.847001.300180</v>
      </c>
      <c r="G958" s="66" t="s">
        <v>21</v>
      </c>
      <c r="H958" s="56">
        <v>847001</v>
      </c>
      <c r="I958" s="56" t="s">
        <v>863</v>
      </c>
      <c r="J958" s="56">
        <v>300180</v>
      </c>
      <c r="N958" s="56" t="s">
        <v>4169</v>
      </c>
      <c r="O958" s="56">
        <v>1</v>
      </c>
      <c r="P958" s="56" t="s">
        <v>2052</v>
      </c>
      <c r="R958" s="56" t="s">
        <v>4170</v>
      </c>
      <c r="S958" s="56">
        <v>1</v>
      </c>
      <c r="T958" s="56">
        <v>2632641</v>
      </c>
      <c r="U958" s="57">
        <v>2632641</v>
      </c>
      <c r="V958" s="56" t="s">
        <v>2113</v>
      </c>
      <c r="W958" s="56" t="s">
        <v>2122</v>
      </c>
      <c r="X958" s="56">
        <v>2369376.9</v>
      </c>
      <c r="Y958" s="56">
        <v>2106112.8000000003</v>
      </c>
      <c r="Z958" s="56">
        <v>1842848.7</v>
      </c>
      <c r="AA958" s="56" t="s">
        <v>4080</v>
      </c>
      <c r="AB958" s="56" t="s">
        <v>4171</v>
      </c>
      <c r="AC958" s="56" t="s">
        <v>4082</v>
      </c>
      <c r="AD958" s="56">
        <v>877547</v>
      </c>
      <c r="AE958" s="56">
        <v>877547</v>
      </c>
      <c r="AF958" s="56">
        <v>877547</v>
      </c>
      <c r="AP958" s="56">
        <v>2632641</v>
      </c>
      <c r="AQ958" s="56" t="s">
        <v>2034</v>
      </c>
      <c r="AR958" s="56" t="s">
        <v>4168</v>
      </c>
      <c r="AS958" s="56" t="s">
        <v>4172</v>
      </c>
      <c r="AT958" s="56" t="s">
        <v>4164</v>
      </c>
    </row>
    <row r="959" spans="1:46" x14ac:dyDescent="0.35">
      <c r="A959" s="56" t="s">
        <v>963</v>
      </c>
      <c r="B959" s="56">
        <v>8471170</v>
      </c>
      <c r="C959" s="56" t="s">
        <v>514</v>
      </c>
      <c r="D959" s="56">
        <v>420810</v>
      </c>
      <c r="E959" s="56" t="s">
        <v>454</v>
      </c>
      <c r="F959" s="56" t="str">
        <f t="shared" si="14"/>
        <v>847.8471170.1.420810.000000.847001.200179</v>
      </c>
      <c r="G959" s="66" t="s">
        <v>21</v>
      </c>
      <c r="H959" s="56">
        <v>847001</v>
      </c>
      <c r="I959" s="56" t="s">
        <v>23</v>
      </c>
      <c r="J959" s="56">
        <v>200179</v>
      </c>
      <c r="K959" s="56">
        <v>1018910</v>
      </c>
      <c r="L959" s="56">
        <v>800000</v>
      </c>
      <c r="M959" s="56">
        <v>800000</v>
      </c>
      <c r="U959" s="57">
        <v>0</v>
      </c>
      <c r="X959" s="56">
        <v>0</v>
      </c>
      <c r="Y959" s="56">
        <v>0</v>
      </c>
      <c r="Z959" s="56">
        <v>0</v>
      </c>
      <c r="AP959" s="56">
        <v>0</v>
      </c>
      <c r="AT959" s="56">
        <v>8471170</v>
      </c>
    </row>
    <row r="960" spans="1:46" x14ac:dyDescent="0.35">
      <c r="A960" s="56" t="s">
        <v>963</v>
      </c>
      <c r="B960" s="56">
        <v>8471170</v>
      </c>
      <c r="C960" s="56" t="s">
        <v>514</v>
      </c>
      <c r="D960" s="56">
        <v>420810</v>
      </c>
      <c r="E960" s="56" t="s">
        <v>454</v>
      </c>
      <c r="F960" s="56" t="str">
        <f t="shared" si="14"/>
        <v>847.8471170.1.420810.000000.847001.200179</v>
      </c>
      <c r="G960" s="66" t="s">
        <v>21</v>
      </c>
      <c r="H960" s="56">
        <v>847001</v>
      </c>
      <c r="I960" s="56" t="s">
        <v>23</v>
      </c>
      <c r="J960" s="56">
        <v>200179</v>
      </c>
      <c r="N960" s="56" t="s">
        <v>4173</v>
      </c>
      <c r="O960" s="56">
        <v>1</v>
      </c>
      <c r="R960" s="56" t="s">
        <v>4174</v>
      </c>
      <c r="S960" s="56">
        <v>1</v>
      </c>
      <c r="T960" s="56">
        <v>1000000</v>
      </c>
      <c r="U960" s="57">
        <v>1000000</v>
      </c>
      <c r="V960" s="56" t="s">
        <v>2002</v>
      </c>
      <c r="W960" s="56" t="s">
        <v>2003</v>
      </c>
      <c r="X960" s="56">
        <v>900000</v>
      </c>
      <c r="Y960" s="56">
        <v>800000</v>
      </c>
      <c r="Z960" s="56">
        <v>700000</v>
      </c>
      <c r="AA960" s="56" t="s">
        <v>4175</v>
      </c>
      <c r="AB960" s="56" t="s">
        <v>4175</v>
      </c>
      <c r="AC960" s="56" t="s">
        <v>4175</v>
      </c>
      <c r="AG960" s="56">
        <v>1000000</v>
      </c>
      <c r="AP960" s="56">
        <v>1000000</v>
      </c>
      <c r="AQ960" s="56" t="s">
        <v>2701</v>
      </c>
      <c r="AR960" s="56" t="s">
        <v>4176</v>
      </c>
      <c r="AS960" s="56" t="s">
        <v>4177</v>
      </c>
      <c r="AT960" s="56">
        <v>8471170</v>
      </c>
    </row>
    <row r="961" spans="1:46" x14ac:dyDescent="0.35">
      <c r="A961" s="56" t="s">
        <v>963</v>
      </c>
      <c r="B961" s="56">
        <v>8471170</v>
      </c>
      <c r="C961" s="56" t="s">
        <v>514</v>
      </c>
      <c r="D961" s="56">
        <v>420810</v>
      </c>
      <c r="E961" s="56" t="s">
        <v>454</v>
      </c>
      <c r="F961" s="56" t="str">
        <f t="shared" si="14"/>
        <v>847.8471170.1.420810.000000.847001.200179</v>
      </c>
      <c r="G961" s="66" t="s">
        <v>21</v>
      </c>
      <c r="H961" s="56">
        <v>847001</v>
      </c>
      <c r="I961" s="56" t="s">
        <v>23</v>
      </c>
      <c r="J961" s="56">
        <v>200179</v>
      </c>
      <c r="K961" s="56">
        <v>0</v>
      </c>
      <c r="L961" s="56">
        <v>0</v>
      </c>
      <c r="N961" s="56" t="s">
        <v>4178</v>
      </c>
      <c r="O961" s="56">
        <v>21</v>
      </c>
      <c r="R961" s="56" t="s">
        <v>4179</v>
      </c>
      <c r="S961" s="56">
        <v>21</v>
      </c>
      <c r="T961" s="56">
        <v>84000</v>
      </c>
      <c r="U961" s="57">
        <v>1764000</v>
      </c>
      <c r="V961" s="56" t="s">
        <v>2002</v>
      </c>
      <c r="W961" s="56" t="s">
        <v>2003</v>
      </c>
      <c r="X961" s="56">
        <v>1587600</v>
      </c>
      <c r="Y961" s="56">
        <v>1411200</v>
      </c>
      <c r="Z961" s="56">
        <v>1234800</v>
      </c>
      <c r="AA961" s="56" t="s">
        <v>4180</v>
      </c>
      <c r="AB961" s="56" t="s">
        <v>4181</v>
      </c>
      <c r="AC961" s="56" t="s">
        <v>4182</v>
      </c>
      <c r="AI961" s="56">
        <v>1764000</v>
      </c>
      <c r="AP961" s="56">
        <v>1764000</v>
      </c>
      <c r="AQ961" s="56" t="s">
        <v>2701</v>
      </c>
      <c r="AR961" s="56" t="s">
        <v>4176</v>
      </c>
      <c r="AS961" s="56" t="s">
        <v>4183</v>
      </c>
      <c r="AT961" s="56">
        <v>8471170</v>
      </c>
    </row>
    <row r="962" spans="1:46" x14ac:dyDescent="0.35">
      <c r="A962" s="56" t="s">
        <v>963</v>
      </c>
      <c r="B962" s="56">
        <v>8471170</v>
      </c>
      <c r="C962" s="56" t="s">
        <v>514</v>
      </c>
      <c r="D962" s="56">
        <v>425900</v>
      </c>
      <c r="E962" s="56" t="s">
        <v>40</v>
      </c>
      <c r="F962" s="56" t="str">
        <f t="shared" si="14"/>
        <v>847.8471170.1.425900.000000.847001.200179</v>
      </c>
      <c r="G962" s="66" t="s">
        <v>21</v>
      </c>
      <c r="H962" s="56">
        <v>847001</v>
      </c>
      <c r="I962" s="56" t="s">
        <v>23</v>
      </c>
      <c r="J962" s="56">
        <v>200179</v>
      </c>
      <c r="K962" s="56">
        <v>0</v>
      </c>
      <c r="L962" s="56">
        <v>0</v>
      </c>
      <c r="N962" s="56" t="s">
        <v>3749</v>
      </c>
      <c r="O962" s="56">
        <v>2</v>
      </c>
      <c r="R962" s="56" t="s">
        <v>4184</v>
      </c>
      <c r="S962" s="56">
        <v>2</v>
      </c>
      <c r="T962" s="56">
        <v>5000</v>
      </c>
      <c r="U962" s="57">
        <v>10000</v>
      </c>
      <c r="V962" s="56" t="s">
        <v>2002</v>
      </c>
      <c r="W962" s="56" t="s">
        <v>2122</v>
      </c>
      <c r="X962" s="56">
        <v>9000</v>
      </c>
      <c r="Y962" s="56">
        <v>8000</v>
      </c>
      <c r="Z962" s="56">
        <v>7000</v>
      </c>
      <c r="AA962" s="56" t="s">
        <v>4185</v>
      </c>
      <c r="AB962" s="56" t="s">
        <v>4185</v>
      </c>
      <c r="AC962" s="56" t="s">
        <v>4186</v>
      </c>
      <c r="AH962" s="56">
        <v>5000</v>
      </c>
      <c r="AN962" s="56">
        <v>5000</v>
      </c>
      <c r="AP962" s="56">
        <v>10000</v>
      </c>
      <c r="AQ962" s="56" t="s">
        <v>2096</v>
      </c>
      <c r="AR962" s="56" t="s">
        <v>4187</v>
      </c>
      <c r="AS962" s="56" t="s">
        <v>4188</v>
      </c>
      <c r="AT962" s="56">
        <v>8471170</v>
      </c>
    </row>
    <row r="963" spans="1:46" x14ac:dyDescent="0.35">
      <c r="A963" s="56" t="s">
        <v>963</v>
      </c>
      <c r="B963" s="56">
        <v>8471170</v>
      </c>
      <c r="C963" s="56" t="s">
        <v>514</v>
      </c>
      <c r="D963" s="56">
        <v>426610</v>
      </c>
      <c r="E963" s="56" t="s">
        <v>43</v>
      </c>
      <c r="F963" s="56" t="str">
        <f t="shared" si="14"/>
        <v>847.8471170.1.426610.000000.847001.200179</v>
      </c>
      <c r="G963" s="66" t="s">
        <v>21</v>
      </c>
      <c r="H963" s="56">
        <v>847001</v>
      </c>
      <c r="I963" s="56" t="s">
        <v>23</v>
      </c>
      <c r="J963" s="56">
        <v>200179</v>
      </c>
      <c r="K963" s="56">
        <v>866023.55</v>
      </c>
      <c r="L963" s="56">
        <v>1315642</v>
      </c>
      <c r="M963" s="56">
        <v>1315642</v>
      </c>
      <c r="N963" s="56" t="s">
        <v>2167</v>
      </c>
      <c r="U963" s="57">
        <v>0</v>
      </c>
      <c r="X963" s="56">
        <v>0</v>
      </c>
      <c r="Y963" s="56">
        <v>0</v>
      </c>
      <c r="Z963" s="56">
        <v>0</v>
      </c>
      <c r="AP963" s="56">
        <v>0</v>
      </c>
      <c r="AT963" s="56">
        <v>8471170</v>
      </c>
    </row>
    <row r="964" spans="1:46" x14ac:dyDescent="0.35">
      <c r="A964" s="56" t="s">
        <v>963</v>
      </c>
      <c r="B964" s="56">
        <v>8471170</v>
      </c>
      <c r="C964" s="56" t="s">
        <v>514</v>
      </c>
      <c r="D964" s="56">
        <v>426610</v>
      </c>
      <c r="E964" s="56" t="s">
        <v>43</v>
      </c>
      <c r="F964" s="56" t="str">
        <f t="shared" ref="F964:F1027" si="15">CONCATENATE(847,".",B964,".",1,".",D964,".","000000",".",H964,".",J964)</f>
        <v>847.8471170.1.426610.000000.847001.200179</v>
      </c>
      <c r="G964" s="66" t="s">
        <v>21</v>
      </c>
      <c r="H964" s="56">
        <v>847001</v>
      </c>
      <c r="I964" s="56" t="s">
        <v>23</v>
      </c>
      <c r="J964" s="56">
        <v>200179</v>
      </c>
      <c r="N964" s="56" t="s">
        <v>4189</v>
      </c>
      <c r="O964" s="56">
        <v>10</v>
      </c>
      <c r="R964" s="56" t="s">
        <v>4190</v>
      </c>
      <c r="S964" s="56">
        <v>1</v>
      </c>
      <c r="T964" s="56">
        <v>20000</v>
      </c>
      <c r="U964" s="57">
        <v>20000</v>
      </c>
      <c r="V964" s="56" t="s">
        <v>2002</v>
      </c>
      <c r="W964" s="56" t="s">
        <v>2003</v>
      </c>
      <c r="X964" s="56">
        <v>18000</v>
      </c>
      <c r="Y964" s="56">
        <v>16000</v>
      </c>
      <c r="Z964" s="56">
        <v>14000</v>
      </c>
      <c r="AA964" s="56" t="s">
        <v>4191</v>
      </c>
      <c r="AB964" s="56" t="s">
        <v>4192</v>
      </c>
      <c r="AC964" s="56" t="s">
        <v>4193</v>
      </c>
      <c r="AG964" s="56">
        <v>20000</v>
      </c>
      <c r="AP964" s="56">
        <v>20000</v>
      </c>
      <c r="AQ964" s="56" t="s">
        <v>2701</v>
      </c>
      <c r="AR964" s="56" t="s">
        <v>4176</v>
      </c>
      <c r="AS964" s="56" t="s">
        <v>4194</v>
      </c>
      <c r="AT964" s="56">
        <v>8471170</v>
      </c>
    </row>
    <row r="965" spans="1:46" x14ac:dyDescent="0.35">
      <c r="A965" s="56" t="s">
        <v>963</v>
      </c>
      <c r="B965" s="56">
        <v>8471170</v>
      </c>
      <c r="C965" s="56" t="s">
        <v>514</v>
      </c>
      <c r="D965" s="56">
        <v>426610</v>
      </c>
      <c r="E965" s="56" t="s">
        <v>43</v>
      </c>
      <c r="F965" s="56" t="str">
        <f t="shared" si="15"/>
        <v>847.8471170.1.426610.000000.847001.200179</v>
      </c>
      <c r="G965" s="66" t="s">
        <v>21</v>
      </c>
      <c r="H965" s="56">
        <v>847001</v>
      </c>
      <c r="I965" s="56" t="s">
        <v>23</v>
      </c>
      <c r="J965" s="56">
        <v>200179</v>
      </c>
      <c r="N965" s="56" t="s">
        <v>4189</v>
      </c>
      <c r="O965" s="56">
        <v>1</v>
      </c>
      <c r="R965" s="56" t="s">
        <v>4195</v>
      </c>
      <c r="S965" s="56">
        <v>1</v>
      </c>
      <c r="T965" s="56">
        <v>23879.520000000004</v>
      </c>
      <c r="U965" s="57">
        <v>23879.520000000004</v>
      </c>
      <c r="V965" s="56" t="s">
        <v>2002</v>
      </c>
      <c r="W965" s="56" t="s">
        <v>2003</v>
      </c>
      <c r="X965" s="56">
        <v>21491.568000000003</v>
      </c>
      <c r="Y965" s="56">
        <v>19103.616000000005</v>
      </c>
      <c r="Z965" s="56">
        <v>16715.664000000001</v>
      </c>
      <c r="AA965" s="56" t="s">
        <v>4191</v>
      </c>
      <c r="AB965" s="56" t="s">
        <v>4192</v>
      </c>
      <c r="AC965" s="56" t="s">
        <v>4193</v>
      </c>
      <c r="AH965" s="56">
        <v>23879.520000000004</v>
      </c>
      <c r="AP965" s="56">
        <v>23879.520000000004</v>
      </c>
      <c r="AQ965" s="56" t="s">
        <v>2701</v>
      </c>
      <c r="AR965" s="56" t="s">
        <v>4176</v>
      </c>
      <c r="AS965" s="56" t="s">
        <v>4194</v>
      </c>
      <c r="AT965" s="56">
        <v>8471170</v>
      </c>
    </row>
    <row r="966" spans="1:46" x14ac:dyDescent="0.35">
      <c r="A966" s="56" t="s">
        <v>963</v>
      </c>
      <c r="B966" s="56">
        <v>8471170</v>
      </c>
      <c r="C966" s="56" t="s">
        <v>514</v>
      </c>
      <c r="D966" s="56">
        <v>426610</v>
      </c>
      <c r="E966" s="56" t="s">
        <v>43</v>
      </c>
      <c r="F966" s="56" t="str">
        <f t="shared" si="15"/>
        <v>847.8471170.1.426610.000000.847001.200179</v>
      </c>
      <c r="G966" s="66" t="s">
        <v>21</v>
      </c>
      <c r="H966" s="56">
        <v>847001</v>
      </c>
      <c r="I966" s="56" t="s">
        <v>23</v>
      </c>
      <c r="J966" s="56">
        <v>200179</v>
      </c>
      <c r="N966" s="56" t="s">
        <v>4189</v>
      </c>
      <c r="O966" s="56">
        <v>1</v>
      </c>
      <c r="R966" s="56" t="s">
        <v>4196</v>
      </c>
      <c r="S966" s="56">
        <v>1</v>
      </c>
      <c r="T966" s="56">
        <v>546000</v>
      </c>
      <c r="U966" s="57">
        <v>546000</v>
      </c>
      <c r="V966" s="56" t="s">
        <v>2002</v>
      </c>
      <c r="W966" s="56" t="s">
        <v>2003</v>
      </c>
      <c r="X966" s="56">
        <v>491400</v>
      </c>
      <c r="Y966" s="56">
        <v>436800</v>
      </c>
      <c r="Z966" s="56">
        <v>382200</v>
      </c>
      <c r="AA966" s="56" t="s">
        <v>4191</v>
      </c>
      <c r="AB966" s="56" t="s">
        <v>4192</v>
      </c>
      <c r="AC966" s="56" t="s">
        <v>4193</v>
      </c>
      <c r="AH966" s="56">
        <v>546000</v>
      </c>
      <c r="AP966" s="56">
        <v>546000</v>
      </c>
      <c r="AQ966" s="56" t="s">
        <v>2701</v>
      </c>
      <c r="AR966" s="56" t="s">
        <v>4176</v>
      </c>
      <c r="AS966" s="56" t="s">
        <v>4197</v>
      </c>
      <c r="AT966" s="56">
        <v>8471170</v>
      </c>
    </row>
    <row r="967" spans="1:46" x14ac:dyDescent="0.35">
      <c r="A967" s="56" t="s">
        <v>963</v>
      </c>
      <c r="B967" s="56">
        <v>8471170</v>
      </c>
      <c r="C967" s="56" t="s">
        <v>514</v>
      </c>
      <c r="D967" s="56">
        <v>426610</v>
      </c>
      <c r="E967" s="56" t="s">
        <v>43</v>
      </c>
      <c r="F967" s="56" t="str">
        <f t="shared" si="15"/>
        <v>847.8471170.1.426610.000000.847001.200179</v>
      </c>
      <c r="G967" s="66" t="s">
        <v>21</v>
      </c>
      <c r="H967" s="56">
        <v>847001</v>
      </c>
      <c r="I967" s="56" t="s">
        <v>23</v>
      </c>
      <c r="J967" s="56">
        <v>200179</v>
      </c>
      <c r="N967" s="56" t="s">
        <v>4189</v>
      </c>
      <c r="O967" s="56">
        <v>1</v>
      </c>
      <c r="R967" s="56" t="s">
        <v>4198</v>
      </c>
      <c r="S967" s="56">
        <v>1</v>
      </c>
      <c r="T967" s="56">
        <v>69937.350000000006</v>
      </c>
      <c r="U967" s="57">
        <v>69937.350000000006</v>
      </c>
      <c r="V967" s="56" t="s">
        <v>2002</v>
      </c>
      <c r="W967" s="56" t="s">
        <v>2003</v>
      </c>
      <c r="X967" s="56">
        <v>62943.615000000005</v>
      </c>
      <c r="Y967" s="56">
        <v>55949.880000000005</v>
      </c>
      <c r="Z967" s="56">
        <v>48956.145000000004</v>
      </c>
      <c r="AA967" s="56" t="s">
        <v>4191</v>
      </c>
      <c r="AB967" s="56" t="s">
        <v>4192</v>
      </c>
      <c r="AC967" s="56" t="s">
        <v>4193</v>
      </c>
      <c r="AH967" s="56">
        <v>69937.350000000006</v>
      </c>
      <c r="AP967" s="56">
        <v>69937.350000000006</v>
      </c>
      <c r="AQ967" s="56" t="s">
        <v>2701</v>
      </c>
      <c r="AR967" s="56" t="s">
        <v>4176</v>
      </c>
      <c r="AS967" s="56" t="s">
        <v>4197</v>
      </c>
      <c r="AT967" s="56">
        <v>8471170</v>
      </c>
    </row>
    <row r="968" spans="1:46" x14ac:dyDescent="0.35">
      <c r="A968" s="56" t="s">
        <v>963</v>
      </c>
      <c r="B968" s="56">
        <v>8471170</v>
      </c>
      <c r="C968" s="56" t="s">
        <v>514</v>
      </c>
      <c r="D968" s="56">
        <v>426610</v>
      </c>
      <c r="E968" s="56" t="s">
        <v>43</v>
      </c>
      <c r="F968" s="56" t="str">
        <f t="shared" si="15"/>
        <v>847.8471170.1.426610.000000.847001.200179</v>
      </c>
      <c r="G968" s="66" t="s">
        <v>21</v>
      </c>
      <c r="H968" s="56">
        <v>847001</v>
      </c>
      <c r="I968" s="56" t="s">
        <v>23</v>
      </c>
      <c r="J968" s="56">
        <v>200179</v>
      </c>
      <c r="N968" s="56" t="s">
        <v>4189</v>
      </c>
      <c r="O968" s="56">
        <v>1</v>
      </c>
      <c r="R968" s="56" t="s">
        <v>4199</v>
      </c>
      <c r="S968" s="56">
        <v>1</v>
      </c>
      <c r="T968" s="56">
        <v>5980</v>
      </c>
      <c r="U968" s="57">
        <v>5980</v>
      </c>
      <c r="V968" s="56" t="s">
        <v>2002</v>
      </c>
      <c r="W968" s="56" t="s">
        <v>2003</v>
      </c>
      <c r="X968" s="56">
        <v>5382</v>
      </c>
      <c r="Y968" s="56">
        <v>4784</v>
      </c>
      <c r="Z968" s="56">
        <v>4186</v>
      </c>
      <c r="AA968" s="56" t="s">
        <v>4191</v>
      </c>
      <c r="AB968" s="56" t="s">
        <v>4192</v>
      </c>
      <c r="AC968" s="56" t="s">
        <v>4193</v>
      </c>
      <c r="AH968" s="56">
        <v>5980</v>
      </c>
      <c r="AP968" s="56">
        <v>5980</v>
      </c>
      <c r="AQ968" s="56" t="s">
        <v>2701</v>
      </c>
      <c r="AR968" s="56" t="s">
        <v>4176</v>
      </c>
      <c r="AS968" s="56" t="s">
        <v>4197</v>
      </c>
      <c r="AT968" s="56">
        <v>8471170</v>
      </c>
    </row>
    <row r="969" spans="1:46" x14ac:dyDescent="0.35">
      <c r="A969" s="56" t="s">
        <v>963</v>
      </c>
      <c r="B969" s="56">
        <v>8471170</v>
      </c>
      <c r="C969" s="56" t="s">
        <v>514</v>
      </c>
      <c r="D969" s="56">
        <v>426610</v>
      </c>
      <c r="E969" s="56" t="s">
        <v>43</v>
      </c>
      <c r="F969" s="56" t="str">
        <f t="shared" si="15"/>
        <v>847.8471170.1.426610.000000.847001.200179</v>
      </c>
      <c r="G969" s="66" t="s">
        <v>21</v>
      </c>
      <c r="H969" s="56">
        <v>847001</v>
      </c>
      <c r="I969" s="56" t="s">
        <v>23</v>
      </c>
      <c r="J969" s="56">
        <v>200179</v>
      </c>
      <c r="N969" s="56" t="s">
        <v>4189</v>
      </c>
      <c r="O969" s="56">
        <v>1</v>
      </c>
      <c r="R969" s="56" t="s">
        <v>3261</v>
      </c>
      <c r="S969" s="56">
        <v>1</v>
      </c>
      <c r="T969" s="56">
        <v>61441.464</v>
      </c>
      <c r="U969" s="57">
        <v>61441.464</v>
      </c>
      <c r="V969" s="56" t="s">
        <v>2002</v>
      </c>
      <c r="W969" s="56" t="s">
        <v>2003</v>
      </c>
      <c r="X969" s="56">
        <v>55297.317600000002</v>
      </c>
      <c r="Y969" s="56">
        <v>49153.171200000004</v>
      </c>
      <c r="Z969" s="56">
        <v>43009.024799999999</v>
      </c>
      <c r="AA969" s="56" t="s">
        <v>4191</v>
      </c>
      <c r="AB969" s="56" t="s">
        <v>4192</v>
      </c>
      <c r="AC969" s="56" t="s">
        <v>4193</v>
      </c>
      <c r="AH969" s="56">
        <v>61441.464</v>
      </c>
      <c r="AP969" s="56">
        <v>61441.464</v>
      </c>
      <c r="AQ969" s="56" t="s">
        <v>2701</v>
      </c>
      <c r="AR969" s="56" t="s">
        <v>4176</v>
      </c>
      <c r="AS969" s="56" t="s">
        <v>4197</v>
      </c>
      <c r="AT969" s="56">
        <v>8471170</v>
      </c>
    </row>
    <row r="970" spans="1:46" x14ac:dyDescent="0.35">
      <c r="A970" s="56" t="s">
        <v>963</v>
      </c>
      <c r="B970" s="56">
        <v>8471170</v>
      </c>
      <c r="C970" s="56" t="s">
        <v>514</v>
      </c>
      <c r="D970" s="56">
        <v>426610</v>
      </c>
      <c r="E970" s="56" t="s">
        <v>43</v>
      </c>
      <c r="F970" s="56" t="str">
        <f t="shared" si="15"/>
        <v>847.8471170.1.426610.000000.847001.200179</v>
      </c>
      <c r="G970" s="66" t="s">
        <v>21</v>
      </c>
      <c r="H970" s="56">
        <v>847001</v>
      </c>
      <c r="I970" s="56" t="s">
        <v>23</v>
      </c>
      <c r="J970" s="56">
        <v>200179</v>
      </c>
      <c r="N970" s="56" t="s">
        <v>4189</v>
      </c>
      <c r="O970" s="56">
        <v>1</v>
      </c>
      <c r="R970" s="56" t="s">
        <v>4200</v>
      </c>
      <c r="S970" s="56">
        <v>1</v>
      </c>
      <c r="T970" s="56">
        <v>12075</v>
      </c>
      <c r="U970" s="57">
        <v>12075</v>
      </c>
      <c r="V970" s="56" t="s">
        <v>2002</v>
      </c>
      <c r="W970" s="56" t="s">
        <v>2003</v>
      </c>
      <c r="X970" s="56">
        <v>10867.5</v>
      </c>
      <c r="Y970" s="56">
        <v>9660</v>
      </c>
      <c r="Z970" s="56">
        <v>8452.5</v>
      </c>
      <c r="AA970" s="56" t="s">
        <v>4191</v>
      </c>
      <c r="AB970" s="56" t="s">
        <v>4192</v>
      </c>
      <c r="AC970" s="56" t="s">
        <v>4193</v>
      </c>
      <c r="AH970" s="56">
        <v>12075</v>
      </c>
      <c r="AP970" s="56">
        <v>12075</v>
      </c>
      <c r="AQ970" s="56" t="s">
        <v>2701</v>
      </c>
      <c r="AR970" s="56" t="s">
        <v>4176</v>
      </c>
      <c r="AS970" s="56" t="s">
        <v>4197</v>
      </c>
      <c r="AT970" s="56">
        <v>8471170</v>
      </c>
    </row>
    <row r="971" spans="1:46" x14ac:dyDescent="0.35">
      <c r="A971" s="56" t="s">
        <v>963</v>
      </c>
      <c r="B971" s="56">
        <v>8471170</v>
      </c>
      <c r="C971" s="56" t="s">
        <v>514</v>
      </c>
      <c r="D971" s="56">
        <v>426610</v>
      </c>
      <c r="E971" s="56" t="s">
        <v>43</v>
      </c>
      <c r="F971" s="56" t="str">
        <f t="shared" si="15"/>
        <v>847.8471170.1.426610.000000.847001.200179</v>
      </c>
      <c r="G971" s="66" t="s">
        <v>21</v>
      </c>
      <c r="H971" s="56">
        <v>847001</v>
      </c>
      <c r="I971" s="56" t="s">
        <v>23</v>
      </c>
      <c r="J971" s="56">
        <v>200179</v>
      </c>
      <c r="N971" s="56" t="s">
        <v>4189</v>
      </c>
      <c r="O971" s="56">
        <v>1</v>
      </c>
      <c r="R971" s="56" t="s">
        <v>4201</v>
      </c>
      <c r="S971" s="56">
        <v>1</v>
      </c>
      <c r="T971" s="56">
        <v>14137.200000000003</v>
      </c>
      <c r="U971" s="57">
        <v>14137.200000000003</v>
      </c>
      <c r="V971" s="56" t="s">
        <v>2002</v>
      </c>
      <c r="W971" s="56" t="s">
        <v>2003</v>
      </c>
      <c r="X971" s="56">
        <v>12723.480000000003</v>
      </c>
      <c r="Y971" s="56">
        <v>11309.760000000002</v>
      </c>
      <c r="Z971" s="56">
        <v>9896.0400000000009</v>
      </c>
      <c r="AA971" s="56" t="s">
        <v>4191</v>
      </c>
      <c r="AB971" s="56" t="s">
        <v>4192</v>
      </c>
      <c r="AC971" s="56" t="s">
        <v>4193</v>
      </c>
      <c r="AH971" s="56">
        <v>14137.200000000003</v>
      </c>
      <c r="AP971" s="56">
        <v>14137.200000000003</v>
      </c>
      <c r="AQ971" s="56" t="s">
        <v>2701</v>
      </c>
      <c r="AR971" s="56" t="s">
        <v>4176</v>
      </c>
      <c r="AS971" s="56" t="s">
        <v>4197</v>
      </c>
      <c r="AT971" s="56">
        <v>8471170</v>
      </c>
    </row>
    <row r="972" spans="1:46" x14ac:dyDescent="0.35">
      <c r="A972" s="56" t="s">
        <v>963</v>
      </c>
      <c r="B972" s="56">
        <v>8471170</v>
      </c>
      <c r="C972" s="56" t="s">
        <v>514</v>
      </c>
      <c r="D972" s="56">
        <v>426610</v>
      </c>
      <c r="E972" s="56" t="s">
        <v>43</v>
      </c>
      <c r="F972" s="56" t="str">
        <f t="shared" si="15"/>
        <v>847.8471170.1.426610.000000.847001.200179</v>
      </c>
      <c r="G972" s="66" t="s">
        <v>21</v>
      </c>
      <c r="H972" s="56">
        <v>847001</v>
      </c>
      <c r="I972" s="56" t="s">
        <v>23</v>
      </c>
      <c r="J972" s="56">
        <v>200179</v>
      </c>
      <c r="N972" s="56" t="s">
        <v>4189</v>
      </c>
      <c r="O972" s="56">
        <v>1</v>
      </c>
      <c r="R972" s="56" t="s">
        <v>4202</v>
      </c>
      <c r="S972" s="56">
        <v>1</v>
      </c>
      <c r="T972" s="56">
        <v>2217.6</v>
      </c>
      <c r="U972" s="57">
        <v>2217.6</v>
      </c>
      <c r="V972" s="56" t="s">
        <v>2002</v>
      </c>
      <c r="W972" s="56" t="s">
        <v>2003</v>
      </c>
      <c r="X972" s="56">
        <v>1995.84</v>
      </c>
      <c r="Y972" s="56">
        <v>1774.08</v>
      </c>
      <c r="Z972" s="56">
        <v>1552.32</v>
      </c>
      <c r="AA972" s="56" t="s">
        <v>4191</v>
      </c>
      <c r="AB972" s="56" t="s">
        <v>4192</v>
      </c>
      <c r="AC972" s="56" t="s">
        <v>4193</v>
      </c>
      <c r="AH972" s="56">
        <v>2217.6</v>
      </c>
      <c r="AP972" s="56">
        <v>2217.6</v>
      </c>
      <c r="AQ972" s="56" t="s">
        <v>2701</v>
      </c>
      <c r="AR972" s="56" t="s">
        <v>4176</v>
      </c>
      <c r="AS972" s="56" t="s">
        <v>4197</v>
      </c>
      <c r="AT972" s="56">
        <v>8471170</v>
      </c>
    </row>
    <row r="973" spans="1:46" x14ac:dyDescent="0.35">
      <c r="A973" s="56" t="s">
        <v>963</v>
      </c>
      <c r="B973" s="56">
        <v>8471170</v>
      </c>
      <c r="C973" s="56" t="s">
        <v>514</v>
      </c>
      <c r="D973" s="56">
        <v>426610</v>
      </c>
      <c r="E973" s="56" t="s">
        <v>43</v>
      </c>
      <c r="F973" s="56" t="str">
        <f t="shared" si="15"/>
        <v>847.8471170.1.426610.000000.847001.200179</v>
      </c>
      <c r="G973" s="66" t="s">
        <v>21</v>
      </c>
      <c r="H973" s="56">
        <v>847001</v>
      </c>
      <c r="I973" s="56" t="s">
        <v>23</v>
      </c>
      <c r="J973" s="56">
        <v>200179</v>
      </c>
      <c r="N973" s="56" t="s">
        <v>4189</v>
      </c>
      <c r="O973" s="56">
        <v>1</v>
      </c>
      <c r="R973" s="56" t="s">
        <v>4203</v>
      </c>
      <c r="S973" s="56">
        <v>1</v>
      </c>
      <c r="T973" s="56">
        <v>31859.100000000002</v>
      </c>
      <c r="U973" s="57">
        <v>31859.100000000002</v>
      </c>
      <c r="V973" s="56" t="s">
        <v>2002</v>
      </c>
      <c r="W973" s="56" t="s">
        <v>2003</v>
      </c>
      <c r="X973" s="56">
        <v>28673.190000000002</v>
      </c>
      <c r="Y973" s="56">
        <v>25487.280000000002</v>
      </c>
      <c r="Z973" s="56">
        <v>22301.37</v>
      </c>
      <c r="AA973" s="56" t="s">
        <v>4191</v>
      </c>
      <c r="AB973" s="56" t="s">
        <v>4192</v>
      </c>
      <c r="AC973" s="56" t="s">
        <v>4193</v>
      </c>
      <c r="AH973" s="56">
        <v>31859.100000000002</v>
      </c>
      <c r="AP973" s="56">
        <v>31859.100000000002</v>
      </c>
      <c r="AQ973" s="56" t="s">
        <v>2701</v>
      </c>
      <c r="AR973" s="56" t="s">
        <v>4176</v>
      </c>
      <c r="AS973" s="56" t="s">
        <v>4197</v>
      </c>
      <c r="AT973" s="56">
        <v>8471170</v>
      </c>
    </row>
    <row r="974" spans="1:46" x14ac:dyDescent="0.35">
      <c r="A974" s="56" t="s">
        <v>963</v>
      </c>
      <c r="B974" s="56">
        <v>8471170</v>
      </c>
      <c r="C974" s="56" t="s">
        <v>514</v>
      </c>
      <c r="D974" s="56">
        <v>426610</v>
      </c>
      <c r="E974" s="56" t="s">
        <v>43</v>
      </c>
      <c r="F974" s="56" t="str">
        <f t="shared" si="15"/>
        <v>847.8471170.1.426610.000000.847001.200179</v>
      </c>
      <c r="G974" s="66" t="s">
        <v>21</v>
      </c>
      <c r="H974" s="56">
        <v>847001</v>
      </c>
      <c r="I974" s="56" t="s">
        <v>23</v>
      </c>
      <c r="J974" s="56">
        <v>200179</v>
      </c>
      <c r="N974" s="56" t="s">
        <v>4189</v>
      </c>
      <c r="O974" s="56">
        <v>1</v>
      </c>
      <c r="R974" s="56" t="s">
        <v>4204</v>
      </c>
      <c r="S974" s="56">
        <v>1</v>
      </c>
      <c r="T974" s="56">
        <v>41719.608</v>
      </c>
      <c r="U974" s="57">
        <v>41719.608</v>
      </c>
      <c r="V974" s="56" t="s">
        <v>2002</v>
      </c>
      <c r="W974" s="56" t="s">
        <v>2003</v>
      </c>
      <c r="X974" s="56">
        <v>37547.647199999999</v>
      </c>
      <c r="Y974" s="56">
        <v>33375.686399999999</v>
      </c>
      <c r="Z974" s="56">
        <v>29203.725599999998</v>
      </c>
      <c r="AA974" s="56" t="s">
        <v>4191</v>
      </c>
      <c r="AB974" s="56" t="s">
        <v>4192</v>
      </c>
      <c r="AC974" s="56" t="s">
        <v>4193</v>
      </c>
      <c r="AH974" s="56">
        <v>41719.608</v>
      </c>
      <c r="AP974" s="56">
        <v>41719.608</v>
      </c>
      <c r="AQ974" s="56" t="s">
        <v>2701</v>
      </c>
      <c r="AR974" s="56" t="s">
        <v>4176</v>
      </c>
      <c r="AS974" s="56" t="s">
        <v>4197</v>
      </c>
      <c r="AT974" s="56">
        <v>8471170</v>
      </c>
    </row>
    <row r="975" spans="1:46" x14ac:dyDescent="0.35">
      <c r="A975" s="56" t="s">
        <v>963</v>
      </c>
      <c r="B975" s="56">
        <v>8471170</v>
      </c>
      <c r="C975" s="56" t="s">
        <v>514</v>
      </c>
      <c r="D975" s="56">
        <v>426610</v>
      </c>
      <c r="E975" s="56" t="s">
        <v>43</v>
      </c>
      <c r="F975" s="56" t="str">
        <f t="shared" si="15"/>
        <v>847.8471170.1.426610.000000.847001.200179</v>
      </c>
      <c r="G975" s="66" t="s">
        <v>21</v>
      </c>
      <c r="H975" s="56">
        <v>847001</v>
      </c>
      <c r="I975" s="56" t="s">
        <v>23</v>
      </c>
      <c r="J975" s="56">
        <v>200179</v>
      </c>
      <c r="N975" s="56" t="s">
        <v>4189</v>
      </c>
      <c r="O975" s="56">
        <v>1</v>
      </c>
      <c r="R975" s="56" t="s">
        <v>4205</v>
      </c>
      <c r="S975" s="56">
        <v>1</v>
      </c>
      <c r="T975" s="56">
        <v>220300</v>
      </c>
      <c r="U975" s="57">
        <v>220300</v>
      </c>
      <c r="V975" s="56" t="s">
        <v>2002</v>
      </c>
      <c r="W975" s="56" t="s">
        <v>2003</v>
      </c>
      <c r="X975" s="56">
        <v>198270</v>
      </c>
      <c r="Y975" s="56">
        <v>176240</v>
      </c>
      <c r="Z975" s="56">
        <v>154210</v>
      </c>
      <c r="AA975" s="56" t="s">
        <v>4191</v>
      </c>
      <c r="AB975" s="56" t="s">
        <v>4192</v>
      </c>
      <c r="AC975" s="56" t="s">
        <v>4193</v>
      </c>
      <c r="AH975" s="56">
        <v>220300</v>
      </c>
      <c r="AP975" s="56">
        <v>220300</v>
      </c>
      <c r="AQ975" s="56" t="s">
        <v>2701</v>
      </c>
      <c r="AR975" s="56" t="s">
        <v>4176</v>
      </c>
      <c r="AS975" s="56" t="s">
        <v>4197</v>
      </c>
      <c r="AT975" s="56">
        <v>8471170</v>
      </c>
    </row>
    <row r="976" spans="1:46" x14ac:dyDescent="0.35">
      <c r="A976" s="56" t="s">
        <v>963</v>
      </c>
      <c r="B976" s="56">
        <v>8471170</v>
      </c>
      <c r="C976" s="56" t="s">
        <v>514</v>
      </c>
      <c r="D976" s="56">
        <v>426610</v>
      </c>
      <c r="E976" s="56" t="s">
        <v>43</v>
      </c>
      <c r="F976" s="56" t="str">
        <f t="shared" si="15"/>
        <v>847.8471170.1.426610.000000.847001.200179</v>
      </c>
      <c r="G976" s="66" t="s">
        <v>21</v>
      </c>
      <c r="H976" s="56">
        <v>847001</v>
      </c>
      <c r="I976" s="56" t="s">
        <v>23</v>
      </c>
      <c r="J976" s="56">
        <v>200179</v>
      </c>
      <c r="N976" s="56" t="s">
        <v>4189</v>
      </c>
      <c r="O976" s="56">
        <v>1</v>
      </c>
      <c r="R976" s="56" t="s">
        <v>4206</v>
      </c>
      <c r="S976" s="56">
        <v>1</v>
      </c>
      <c r="T976" s="56">
        <v>4800</v>
      </c>
      <c r="U976" s="57">
        <v>4800</v>
      </c>
      <c r="V976" s="56" t="s">
        <v>2002</v>
      </c>
      <c r="W976" s="56" t="s">
        <v>2003</v>
      </c>
      <c r="X976" s="56">
        <v>4320</v>
      </c>
      <c r="Y976" s="56">
        <v>3840</v>
      </c>
      <c r="Z976" s="56">
        <v>3360</v>
      </c>
      <c r="AA976" s="56" t="s">
        <v>4191</v>
      </c>
      <c r="AB976" s="56" t="s">
        <v>4192</v>
      </c>
      <c r="AC976" s="56" t="s">
        <v>4193</v>
      </c>
      <c r="AH976" s="56">
        <v>4800</v>
      </c>
      <c r="AP976" s="56">
        <v>4800</v>
      </c>
      <c r="AQ976" s="56" t="s">
        <v>2701</v>
      </c>
      <c r="AR976" s="56" t="s">
        <v>4176</v>
      </c>
      <c r="AS976" s="56" t="s">
        <v>4197</v>
      </c>
      <c r="AT976" s="56">
        <v>8471170</v>
      </c>
    </row>
    <row r="977" spans="1:46" x14ac:dyDescent="0.35">
      <c r="A977" s="56" t="s">
        <v>963</v>
      </c>
      <c r="B977" s="56">
        <v>8471170</v>
      </c>
      <c r="C977" s="56" t="s">
        <v>514</v>
      </c>
      <c r="D977" s="56">
        <v>426610</v>
      </c>
      <c r="E977" s="56" t="s">
        <v>43</v>
      </c>
      <c r="F977" s="56" t="str">
        <f t="shared" si="15"/>
        <v>847.8471170.1.426610.000000.847001.200179</v>
      </c>
      <c r="G977" s="66" t="s">
        <v>21</v>
      </c>
      <c r="H977" s="56">
        <v>847001</v>
      </c>
      <c r="I977" s="56" t="s">
        <v>23</v>
      </c>
      <c r="J977" s="56">
        <v>200179</v>
      </c>
      <c r="N977" s="56" t="s">
        <v>4189</v>
      </c>
      <c r="O977" s="56">
        <v>1</v>
      </c>
      <c r="R977" s="56" t="s">
        <v>4207</v>
      </c>
      <c r="S977" s="56">
        <v>1</v>
      </c>
      <c r="T977" s="56">
        <v>12357.072000000002</v>
      </c>
      <c r="U977" s="57">
        <v>12357.072000000002</v>
      </c>
      <c r="V977" s="56" t="s">
        <v>2002</v>
      </c>
      <c r="W977" s="56" t="s">
        <v>2003</v>
      </c>
      <c r="X977" s="56">
        <v>11121.364800000001</v>
      </c>
      <c r="Y977" s="56">
        <v>9885.6576000000023</v>
      </c>
      <c r="Z977" s="56">
        <v>8649.9504000000015</v>
      </c>
      <c r="AA977" s="56" t="s">
        <v>4191</v>
      </c>
      <c r="AB977" s="56" t="s">
        <v>4192</v>
      </c>
      <c r="AC977" s="56" t="s">
        <v>4193</v>
      </c>
      <c r="AJ977" s="56">
        <v>12357.072000000002</v>
      </c>
      <c r="AP977" s="56">
        <v>12357.072000000002</v>
      </c>
      <c r="AQ977" s="56" t="s">
        <v>2701</v>
      </c>
      <c r="AR977" s="56" t="s">
        <v>4176</v>
      </c>
      <c r="AS977" s="56" t="s">
        <v>4197</v>
      </c>
      <c r="AT977" s="56">
        <v>8471170</v>
      </c>
    </row>
    <row r="978" spans="1:46" x14ac:dyDescent="0.35">
      <c r="A978" s="56" t="s">
        <v>963</v>
      </c>
      <c r="B978" s="56">
        <v>8471170</v>
      </c>
      <c r="C978" s="56" t="s">
        <v>514</v>
      </c>
      <c r="D978" s="56">
        <v>426610</v>
      </c>
      <c r="E978" s="56" t="s">
        <v>43</v>
      </c>
      <c r="F978" s="56" t="str">
        <f t="shared" si="15"/>
        <v>847.8471170.1.426610.000000.847001.200179</v>
      </c>
      <c r="G978" s="66" t="s">
        <v>21</v>
      </c>
      <c r="H978" s="56">
        <v>847001</v>
      </c>
      <c r="I978" s="56" t="s">
        <v>23</v>
      </c>
      <c r="J978" s="56">
        <v>200179</v>
      </c>
      <c r="N978" s="56" t="s">
        <v>4189</v>
      </c>
      <c r="O978" s="56">
        <v>1</v>
      </c>
      <c r="R978" s="56" t="s">
        <v>4208</v>
      </c>
      <c r="S978" s="56">
        <v>1</v>
      </c>
      <c r="T978" s="56">
        <v>22797.600000000002</v>
      </c>
      <c r="U978" s="57">
        <v>22797.600000000002</v>
      </c>
      <c r="V978" s="56" t="s">
        <v>2002</v>
      </c>
      <c r="W978" s="56" t="s">
        <v>2003</v>
      </c>
      <c r="X978" s="56">
        <v>20517.840000000004</v>
      </c>
      <c r="Y978" s="56">
        <v>18238.080000000002</v>
      </c>
      <c r="Z978" s="56">
        <v>15958.32</v>
      </c>
      <c r="AA978" s="56" t="s">
        <v>4191</v>
      </c>
      <c r="AB978" s="56" t="s">
        <v>4192</v>
      </c>
      <c r="AC978" s="56" t="s">
        <v>4193</v>
      </c>
      <c r="AJ978" s="56">
        <v>22797.600000000002</v>
      </c>
      <c r="AP978" s="56">
        <v>22797.600000000002</v>
      </c>
      <c r="AQ978" s="56" t="s">
        <v>2701</v>
      </c>
      <c r="AR978" s="56" t="s">
        <v>4176</v>
      </c>
      <c r="AS978" s="56" t="s">
        <v>4197</v>
      </c>
      <c r="AT978" s="56">
        <v>8471170</v>
      </c>
    </row>
    <row r="979" spans="1:46" x14ac:dyDescent="0.35">
      <c r="A979" s="56" t="s">
        <v>963</v>
      </c>
      <c r="B979" s="56">
        <v>8471170</v>
      </c>
      <c r="C979" s="56" t="s">
        <v>514</v>
      </c>
      <c r="D979" s="56">
        <v>426610</v>
      </c>
      <c r="E979" s="56" t="s">
        <v>43</v>
      </c>
      <c r="F979" s="56" t="str">
        <f t="shared" si="15"/>
        <v>847.8471170.1.426610.000000.847001.200179</v>
      </c>
      <c r="G979" s="66" t="s">
        <v>21</v>
      </c>
      <c r="H979" s="56">
        <v>847001</v>
      </c>
      <c r="I979" s="56" t="s">
        <v>23</v>
      </c>
      <c r="J979" s="56">
        <v>200179</v>
      </c>
      <c r="N979" s="56" t="s">
        <v>4189</v>
      </c>
      <c r="O979" s="56">
        <v>1</v>
      </c>
      <c r="R979" s="56" t="s">
        <v>4209</v>
      </c>
      <c r="S979" s="56">
        <v>1</v>
      </c>
      <c r="T979" s="56">
        <v>12446.7</v>
      </c>
      <c r="U979" s="57">
        <v>12446.7</v>
      </c>
      <c r="V979" s="56" t="s">
        <v>2002</v>
      </c>
      <c r="W979" s="56" t="s">
        <v>2003</v>
      </c>
      <c r="X979" s="56">
        <v>11202.03</v>
      </c>
      <c r="Y979" s="56">
        <v>9957.36</v>
      </c>
      <c r="Z979" s="56">
        <v>8712.69</v>
      </c>
      <c r="AA979" s="56" t="s">
        <v>4191</v>
      </c>
      <c r="AB979" s="56" t="s">
        <v>4192</v>
      </c>
      <c r="AC979" s="56" t="s">
        <v>4193</v>
      </c>
      <c r="AJ979" s="56">
        <v>12446.7</v>
      </c>
      <c r="AP979" s="56">
        <v>12446.7</v>
      </c>
      <c r="AQ979" s="56" t="s">
        <v>2701</v>
      </c>
      <c r="AR979" s="56" t="s">
        <v>4176</v>
      </c>
      <c r="AS979" s="56" t="s">
        <v>4197</v>
      </c>
      <c r="AT979" s="56">
        <v>8471170</v>
      </c>
    </row>
    <row r="980" spans="1:46" x14ac:dyDescent="0.35">
      <c r="A980" s="56" t="s">
        <v>963</v>
      </c>
      <c r="B980" s="56">
        <v>8471170</v>
      </c>
      <c r="C980" s="56" t="s">
        <v>514</v>
      </c>
      <c r="D980" s="56">
        <v>426610</v>
      </c>
      <c r="E980" s="56" t="s">
        <v>43</v>
      </c>
      <c r="F980" s="56" t="str">
        <f t="shared" si="15"/>
        <v>847.8471170.1.426610.000000.847001.200179</v>
      </c>
      <c r="G980" s="66" t="s">
        <v>21</v>
      </c>
      <c r="H980" s="56">
        <v>847001</v>
      </c>
      <c r="I980" s="56" t="s">
        <v>23</v>
      </c>
      <c r="J980" s="56">
        <v>200179</v>
      </c>
      <c r="N980" s="56" t="s">
        <v>4189</v>
      </c>
      <c r="O980" s="56">
        <v>1</v>
      </c>
      <c r="R980" s="56" t="s">
        <v>4210</v>
      </c>
      <c r="S980" s="56">
        <v>1</v>
      </c>
      <c r="T980" s="56">
        <v>14783.664000000001</v>
      </c>
      <c r="U980" s="57">
        <v>14783.664000000001</v>
      </c>
      <c r="V980" s="56" t="s">
        <v>2002</v>
      </c>
      <c r="W980" s="56" t="s">
        <v>2003</v>
      </c>
      <c r="X980" s="56">
        <v>13305.297600000002</v>
      </c>
      <c r="Y980" s="56">
        <v>11826.931200000001</v>
      </c>
      <c r="Z980" s="56">
        <v>10348.5648</v>
      </c>
      <c r="AA980" s="56" t="s">
        <v>4191</v>
      </c>
      <c r="AB980" s="56" t="s">
        <v>4192</v>
      </c>
      <c r="AC980" s="56" t="s">
        <v>4193</v>
      </c>
      <c r="AJ980" s="56">
        <v>14783.664000000001</v>
      </c>
      <c r="AP980" s="56">
        <v>14783.664000000001</v>
      </c>
      <c r="AQ980" s="56" t="s">
        <v>2701</v>
      </c>
      <c r="AR980" s="56" t="s">
        <v>4176</v>
      </c>
      <c r="AS980" s="56" t="s">
        <v>4197</v>
      </c>
      <c r="AT980" s="56">
        <v>8471170</v>
      </c>
    </row>
    <row r="981" spans="1:46" x14ac:dyDescent="0.35">
      <c r="A981" s="56" t="s">
        <v>963</v>
      </c>
      <c r="B981" s="56">
        <v>8471170</v>
      </c>
      <c r="C981" s="56" t="s">
        <v>514</v>
      </c>
      <c r="D981" s="56">
        <v>426610</v>
      </c>
      <c r="E981" s="56" t="s">
        <v>43</v>
      </c>
      <c r="F981" s="56" t="str">
        <f t="shared" si="15"/>
        <v>847.8471170.1.426610.000000.847001.200179</v>
      </c>
      <c r="G981" s="66" t="s">
        <v>21</v>
      </c>
      <c r="H981" s="56">
        <v>847001</v>
      </c>
      <c r="I981" s="56" t="s">
        <v>23</v>
      </c>
      <c r="J981" s="56">
        <v>200179</v>
      </c>
      <c r="N981" s="56" t="s">
        <v>4189</v>
      </c>
      <c r="O981" s="56">
        <v>1</v>
      </c>
      <c r="R981" s="56" t="s">
        <v>4211</v>
      </c>
      <c r="S981" s="56">
        <v>1</v>
      </c>
      <c r="T981" s="56">
        <v>64335.600000000006</v>
      </c>
      <c r="U981" s="57">
        <v>64335.600000000006</v>
      </c>
      <c r="V981" s="56" t="s">
        <v>2002</v>
      </c>
      <c r="W981" s="56" t="s">
        <v>2003</v>
      </c>
      <c r="X981" s="56">
        <v>57902.040000000008</v>
      </c>
      <c r="Y981" s="56">
        <v>51468.48000000001</v>
      </c>
      <c r="Z981" s="56">
        <v>45034.92</v>
      </c>
      <c r="AA981" s="56" t="s">
        <v>4191</v>
      </c>
      <c r="AB981" s="56" t="s">
        <v>4192</v>
      </c>
      <c r="AC981" s="56" t="s">
        <v>4193</v>
      </c>
      <c r="AJ981" s="56">
        <v>64335.600000000006</v>
      </c>
      <c r="AP981" s="56">
        <v>64335.600000000006</v>
      </c>
      <c r="AQ981" s="56" t="s">
        <v>2701</v>
      </c>
      <c r="AR981" s="56" t="s">
        <v>4176</v>
      </c>
      <c r="AS981" s="56" t="s">
        <v>4197</v>
      </c>
      <c r="AT981" s="56">
        <v>8471170</v>
      </c>
    </row>
    <row r="982" spans="1:46" x14ac:dyDescent="0.35">
      <c r="A982" s="56" t="s">
        <v>963</v>
      </c>
      <c r="B982" s="56">
        <v>8471170</v>
      </c>
      <c r="C982" s="56" t="s">
        <v>514</v>
      </c>
      <c r="D982" s="56">
        <v>426610</v>
      </c>
      <c r="E982" s="56" t="s">
        <v>43</v>
      </c>
      <c r="F982" s="56" t="str">
        <f t="shared" si="15"/>
        <v>847.8471170.1.426610.000000.847001.200179</v>
      </c>
      <c r="G982" s="66" t="s">
        <v>21</v>
      </c>
      <c r="H982" s="56">
        <v>847001</v>
      </c>
      <c r="I982" s="56" t="s">
        <v>23</v>
      </c>
      <c r="J982" s="56">
        <v>200179</v>
      </c>
      <c r="N982" s="56" t="s">
        <v>4189</v>
      </c>
      <c r="O982" s="56">
        <v>1</v>
      </c>
      <c r="R982" s="56" t="s">
        <v>4212</v>
      </c>
      <c r="S982" s="56">
        <v>1</v>
      </c>
      <c r="T982" s="56">
        <v>63466.200000000004</v>
      </c>
      <c r="U982" s="57">
        <v>63466.200000000004</v>
      </c>
      <c r="V982" s="56" t="s">
        <v>2002</v>
      </c>
      <c r="W982" s="56" t="s">
        <v>2003</v>
      </c>
      <c r="X982" s="56">
        <v>57119.58</v>
      </c>
      <c r="Y982" s="56">
        <v>50772.960000000006</v>
      </c>
      <c r="Z982" s="56">
        <v>44426.340000000004</v>
      </c>
      <c r="AA982" s="56" t="s">
        <v>4191</v>
      </c>
      <c r="AB982" s="56" t="s">
        <v>4192</v>
      </c>
      <c r="AC982" s="56" t="s">
        <v>4193</v>
      </c>
      <c r="AJ982" s="56">
        <v>63466.200000000004</v>
      </c>
      <c r="AP982" s="56">
        <v>63466.200000000004</v>
      </c>
      <c r="AQ982" s="56" t="s">
        <v>2701</v>
      </c>
      <c r="AR982" s="56" t="s">
        <v>4176</v>
      </c>
      <c r="AS982" s="56" t="s">
        <v>4197</v>
      </c>
      <c r="AT982" s="56">
        <v>8471170</v>
      </c>
    </row>
    <row r="983" spans="1:46" x14ac:dyDescent="0.35">
      <c r="A983" s="56" t="s">
        <v>963</v>
      </c>
      <c r="B983" s="56">
        <v>8471170</v>
      </c>
      <c r="C983" s="56" t="s">
        <v>514</v>
      </c>
      <c r="D983" s="56">
        <v>426610</v>
      </c>
      <c r="E983" s="56" t="s">
        <v>43</v>
      </c>
      <c r="F983" s="56" t="str">
        <f t="shared" si="15"/>
        <v>847.8471170.1.426610.000000.847001.200179</v>
      </c>
      <c r="G983" s="66" t="s">
        <v>21</v>
      </c>
      <c r="H983" s="56">
        <v>847001</v>
      </c>
      <c r="I983" s="56" t="s">
        <v>23</v>
      </c>
      <c r="J983" s="56">
        <v>200179</v>
      </c>
      <c r="N983" s="56" t="s">
        <v>4189</v>
      </c>
      <c r="O983" s="56">
        <v>1</v>
      </c>
      <c r="R983" s="56" t="s">
        <v>4213</v>
      </c>
      <c r="S983" s="56">
        <v>1</v>
      </c>
      <c r="T983" s="56">
        <v>1285.2</v>
      </c>
      <c r="U983" s="57">
        <v>1285.2</v>
      </c>
      <c r="V983" s="56" t="s">
        <v>2002</v>
      </c>
      <c r="W983" s="56" t="s">
        <v>2003</v>
      </c>
      <c r="X983" s="56">
        <v>1156.68</v>
      </c>
      <c r="Y983" s="56">
        <v>1028.1600000000001</v>
      </c>
      <c r="Z983" s="56">
        <v>899.64</v>
      </c>
      <c r="AA983" s="56" t="s">
        <v>4191</v>
      </c>
      <c r="AB983" s="56" t="s">
        <v>4192</v>
      </c>
      <c r="AC983" s="56" t="s">
        <v>4193</v>
      </c>
      <c r="AJ983" s="56">
        <v>1285.2</v>
      </c>
      <c r="AP983" s="56">
        <v>1285.2</v>
      </c>
      <c r="AQ983" s="56" t="s">
        <v>2701</v>
      </c>
      <c r="AR983" s="56" t="s">
        <v>4176</v>
      </c>
      <c r="AS983" s="56" t="s">
        <v>4197</v>
      </c>
      <c r="AT983" s="56">
        <v>8471170</v>
      </c>
    </row>
    <row r="984" spans="1:46" x14ac:dyDescent="0.35">
      <c r="A984" s="56" t="s">
        <v>963</v>
      </c>
      <c r="B984" s="56">
        <v>8471170</v>
      </c>
      <c r="C984" s="56" t="s">
        <v>514</v>
      </c>
      <c r="D984" s="56">
        <v>426610</v>
      </c>
      <c r="E984" s="56" t="s">
        <v>43</v>
      </c>
      <c r="F984" s="56" t="str">
        <f t="shared" si="15"/>
        <v>847.8471170.1.426610.000000.847001.200179</v>
      </c>
      <c r="G984" s="66" t="s">
        <v>21</v>
      </c>
      <c r="H984" s="56">
        <v>847001</v>
      </c>
      <c r="I984" s="56" t="s">
        <v>23</v>
      </c>
      <c r="J984" s="56">
        <v>200179</v>
      </c>
      <c r="N984" s="56" t="s">
        <v>4189</v>
      </c>
      <c r="O984" s="56">
        <v>1</v>
      </c>
      <c r="R984" s="56" t="s">
        <v>4214</v>
      </c>
      <c r="S984" s="56">
        <v>1</v>
      </c>
      <c r="T984" s="56">
        <v>345330.5625</v>
      </c>
      <c r="U984" s="57">
        <v>345330.5625</v>
      </c>
      <c r="V984" s="56" t="s">
        <v>2002</v>
      </c>
      <c r="W984" s="56" t="s">
        <v>2003</v>
      </c>
      <c r="X984" s="56">
        <v>310797.50625000003</v>
      </c>
      <c r="Y984" s="56">
        <v>276264.45</v>
      </c>
      <c r="Z984" s="56">
        <v>241731.39374999999</v>
      </c>
      <c r="AA984" s="56" t="s">
        <v>4191</v>
      </c>
      <c r="AB984" s="56" t="s">
        <v>4192</v>
      </c>
      <c r="AC984" s="56" t="s">
        <v>4193</v>
      </c>
      <c r="AJ984" s="56">
        <v>345330.5625</v>
      </c>
      <c r="AP984" s="56">
        <v>345330.5625</v>
      </c>
      <c r="AQ984" s="56" t="s">
        <v>2701</v>
      </c>
      <c r="AR984" s="56" t="s">
        <v>4176</v>
      </c>
      <c r="AS984" s="56" t="s">
        <v>4197</v>
      </c>
      <c r="AT984" s="56">
        <v>8471170</v>
      </c>
    </row>
    <row r="985" spans="1:46" x14ac:dyDescent="0.35">
      <c r="A985" s="56" t="s">
        <v>963</v>
      </c>
      <c r="B985" s="56">
        <v>8471170</v>
      </c>
      <c r="C985" s="56" t="s">
        <v>514</v>
      </c>
      <c r="D985" s="56">
        <v>426610</v>
      </c>
      <c r="E985" s="56" t="s">
        <v>43</v>
      </c>
      <c r="F985" s="56" t="str">
        <f t="shared" si="15"/>
        <v>847.8471170.1.426610.000000.847001.200179</v>
      </c>
      <c r="G985" s="66" t="s">
        <v>21</v>
      </c>
      <c r="H985" s="56">
        <v>847001</v>
      </c>
      <c r="I985" s="56" t="s">
        <v>23</v>
      </c>
      <c r="J985" s="56">
        <v>200179</v>
      </c>
      <c r="N985" s="56" t="s">
        <v>4189</v>
      </c>
      <c r="O985" s="56">
        <v>1</v>
      </c>
      <c r="R985" s="56" t="s">
        <v>4215</v>
      </c>
      <c r="S985" s="56">
        <v>1</v>
      </c>
      <c r="T985" s="56">
        <v>3864</v>
      </c>
      <c r="U985" s="57">
        <v>3864</v>
      </c>
      <c r="V985" s="56" t="s">
        <v>2002</v>
      </c>
      <c r="W985" s="56" t="s">
        <v>2003</v>
      </c>
      <c r="X985" s="56">
        <v>3477.6</v>
      </c>
      <c r="Y985" s="56">
        <v>3091.2000000000003</v>
      </c>
      <c r="Z985" s="56">
        <v>2704.7999999999997</v>
      </c>
      <c r="AA985" s="56" t="s">
        <v>4191</v>
      </c>
      <c r="AB985" s="56" t="s">
        <v>4192</v>
      </c>
      <c r="AC985" s="56" t="s">
        <v>4193</v>
      </c>
      <c r="AJ985" s="56">
        <v>3864</v>
      </c>
      <c r="AP985" s="56">
        <v>3864</v>
      </c>
      <c r="AQ985" s="56" t="s">
        <v>2701</v>
      </c>
      <c r="AR985" s="56" t="s">
        <v>4176</v>
      </c>
      <c r="AS985" s="56" t="s">
        <v>4197</v>
      </c>
      <c r="AT985" s="56">
        <v>8471170</v>
      </c>
    </row>
    <row r="986" spans="1:46" x14ac:dyDescent="0.35">
      <c r="A986" s="56" t="s">
        <v>963</v>
      </c>
      <c r="B986" s="56">
        <v>8471170</v>
      </c>
      <c r="C986" s="56" t="s">
        <v>514</v>
      </c>
      <c r="D986" s="56">
        <v>426610</v>
      </c>
      <c r="E986" s="56" t="s">
        <v>43</v>
      </c>
      <c r="F986" s="56" t="str">
        <f t="shared" si="15"/>
        <v>847.8471170.1.426610.000000.847001.200179</v>
      </c>
      <c r="G986" s="66" t="s">
        <v>21</v>
      </c>
      <c r="H986" s="56">
        <v>847001</v>
      </c>
      <c r="I986" s="56" t="s">
        <v>23</v>
      </c>
      <c r="J986" s="56">
        <v>200179</v>
      </c>
      <c r="N986" s="56" t="s">
        <v>4189</v>
      </c>
      <c r="O986" s="56">
        <v>1</v>
      </c>
      <c r="R986" s="56" t="s">
        <v>4216</v>
      </c>
      <c r="S986" s="56">
        <v>1</v>
      </c>
      <c r="T986" s="56">
        <v>3864</v>
      </c>
      <c r="U986" s="57">
        <v>3864</v>
      </c>
      <c r="V986" s="56" t="s">
        <v>2002</v>
      </c>
      <c r="W986" s="56" t="s">
        <v>2003</v>
      </c>
      <c r="X986" s="56">
        <v>3477.6</v>
      </c>
      <c r="Y986" s="56">
        <v>3091.2000000000003</v>
      </c>
      <c r="Z986" s="56">
        <v>2704.7999999999997</v>
      </c>
      <c r="AA986" s="56" t="s">
        <v>4191</v>
      </c>
      <c r="AB986" s="56" t="s">
        <v>4192</v>
      </c>
      <c r="AC986" s="56" t="s">
        <v>4193</v>
      </c>
      <c r="AJ986" s="56">
        <v>3864</v>
      </c>
      <c r="AP986" s="56">
        <v>3864</v>
      </c>
      <c r="AQ986" s="56" t="s">
        <v>2701</v>
      </c>
      <c r="AR986" s="56" t="s">
        <v>4176</v>
      </c>
      <c r="AS986" s="56" t="s">
        <v>4197</v>
      </c>
      <c r="AT986" s="56">
        <v>8471170</v>
      </c>
    </row>
    <row r="987" spans="1:46" x14ac:dyDescent="0.35">
      <c r="A987" s="56" t="s">
        <v>963</v>
      </c>
      <c r="B987" s="56">
        <v>8471170</v>
      </c>
      <c r="C987" s="56" t="s">
        <v>514</v>
      </c>
      <c r="D987" s="56">
        <v>426610</v>
      </c>
      <c r="E987" s="56" t="s">
        <v>43</v>
      </c>
      <c r="F987" s="56" t="str">
        <f t="shared" si="15"/>
        <v>847.8471170.1.426610.000000.847001.200179</v>
      </c>
      <c r="G987" s="66" t="s">
        <v>21</v>
      </c>
      <c r="H987" s="56">
        <v>847001</v>
      </c>
      <c r="I987" s="56" t="s">
        <v>23</v>
      </c>
      <c r="J987" s="56">
        <v>200179</v>
      </c>
      <c r="N987" s="56" t="s">
        <v>4189</v>
      </c>
      <c r="O987" s="56">
        <v>1</v>
      </c>
      <c r="R987" s="56" t="s">
        <v>4217</v>
      </c>
      <c r="S987" s="56">
        <v>1</v>
      </c>
      <c r="T987" s="56">
        <v>2082.6959999999999</v>
      </c>
      <c r="U987" s="57">
        <v>2082.6959999999999</v>
      </c>
      <c r="V987" s="56" t="s">
        <v>2002</v>
      </c>
      <c r="W987" s="56" t="s">
        <v>2003</v>
      </c>
      <c r="X987" s="56">
        <v>1874.4264000000001</v>
      </c>
      <c r="Y987" s="56">
        <v>1666.1568</v>
      </c>
      <c r="Z987" s="56">
        <v>1457.8871999999999</v>
      </c>
      <c r="AA987" s="56" t="s">
        <v>4191</v>
      </c>
      <c r="AB987" s="56" t="s">
        <v>4192</v>
      </c>
      <c r="AC987" s="56" t="s">
        <v>4193</v>
      </c>
      <c r="AJ987" s="56">
        <v>2082.6959999999999</v>
      </c>
      <c r="AP987" s="56">
        <v>2082.6959999999999</v>
      </c>
      <c r="AQ987" s="56" t="s">
        <v>2701</v>
      </c>
      <c r="AR987" s="56" t="s">
        <v>4176</v>
      </c>
      <c r="AS987" s="56" t="s">
        <v>4197</v>
      </c>
      <c r="AT987" s="56">
        <v>8471170</v>
      </c>
    </row>
    <row r="988" spans="1:46" x14ac:dyDescent="0.35">
      <c r="A988" s="56" t="s">
        <v>963</v>
      </c>
      <c r="B988" s="56">
        <v>8471170</v>
      </c>
      <c r="C988" s="56" t="s">
        <v>514</v>
      </c>
      <c r="D988" s="56">
        <v>426610</v>
      </c>
      <c r="E988" s="56" t="s">
        <v>43</v>
      </c>
      <c r="F988" s="56" t="str">
        <f t="shared" si="15"/>
        <v>847.8471170.1.426610.000000.847001.200179</v>
      </c>
      <c r="G988" s="66" t="s">
        <v>21</v>
      </c>
      <c r="H988" s="56">
        <v>847001</v>
      </c>
      <c r="I988" s="56" t="s">
        <v>23</v>
      </c>
      <c r="J988" s="56">
        <v>200179</v>
      </c>
      <c r="N988" s="56" t="s">
        <v>4189</v>
      </c>
      <c r="O988" s="56">
        <v>1</v>
      </c>
      <c r="R988" s="56" t="s">
        <v>4218</v>
      </c>
      <c r="S988" s="56">
        <v>1</v>
      </c>
      <c r="T988" s="56">
        <v>37092.51</v>
      </c>
      <c r="U988" s="57">
        <v>37092.51</v>
      </c>
      <c r="V988" s="56" t="s">
        <v>2002</v>
      </c>
      <c r="W988" s="56" t="s">
        <v>2003</v>
      </c>
      <c r="X988" s="56">
        <v>33383.259000000005</v>
      </c>
      <c r="Y988" s="56">
        <v>29674.008000000002</v>
      </c>
      <c r="Z988" s="56">
        <v>25964.757000000001</v>
      </c>
      <c r="AA988" s="56" t="s">
        <v>4191</v>
      </c>
      <c r="AB988" s="56" t="s">
        <v>4192</v>
      </c>
      <c r="AC988" s="56" t="s">
        <v>4193</v>
      </c>
      <c r="AJ988" s="56">
        <v>37092.51</v>
      </c>
      <c r="AP988" s="56">
        <v>37092.51</v>
      </c>
      <c r="AQ988" s="56" t="s">
        <v>2701</v>
      </c>
      <c r="AR988" s="56" t="s">
        <v>4176</v>
      </c>
      <c r="AS988" s="56" t="s">
        <v>4197</v>
      </c>
      <c r="AT988" s="56">
        <v>8471170</v>
      </c>
    </row>
    <row r="989" spans="1:46" x14ac:dyDescent="0.35">
      <c r="A989" s="56" t="s">
        <v>963</v>
      </c>
      <c r="B989" s="56">
        <v>8471170</v>
      </c>
      <c r="C989" s="56" t="s">
        <v>514</v>
      </c>
      <c r="D989" s="56">
        <v>426610</v>
      </c>
      <c r="E989" s="56" t="s">
        <v>43</v>
      </c>
      <c r="F989" s="56" t="str">
        <f t="shared" si="15"/>
        <v>847.8471170.1.426610.000000.847001.200179</v>
      </c>
      <c r="G989" s="66" t="s">
        <v>21</v>
      </c>
      <c r="H989" s="56">
        <v>847001</v>
      </c>
      <c r="I989" s="56" t="s">
        <v>23</v>
      </c>
      <c r="J989" s="56">
        <v>200179</v>
      </c>
      <c r="N989" s="56" t="s">
        <v>4189</v>
      </c>
      <c r="O989" s="56">
        <v>1</v>
      </c>
      <c r="R989" s="56" t="s">
        <v>4219</v>
      </c>
      <c r="S989" s="56">
        <v>1</v>
      </c>
      <c r="T989" s="56">
        <v>149556.12</v>
      </c>
      <c r="U989" s="57">
        <v>149556.12</v>
      </c>
      <c r="V989" s="56" t="s">
        <v>2002</v>
      </c>
      <c r="W989" s="56" t="s">
        <v>2003</v>
      </c>
      <c r="X989" s="56">
        <v>134600.508</v>
      </c>
      <c r="Y989" s="56">
        <v>119644.89600000001</v>
      </c>
      <c r="Z989" s="56">
        <v>104689.28399999999</v>
      </c>
      <c r="AA989" s="56" t="s">
        <v>4191</v>
      </c>
      <c r="AB989" s="56" t="s">
        <v>4192</v>
      </c>
      <c r="AC989" s="56" t="s">
        <v>4193</v>
      </c>
      <c r="AJ989" s="56">
        <v>149556.12</v>
      </c>
      <c r="AP989" s="56">
        <v>149556.12</v>
      </c>
      <c r="AQ989" s="56" t="s">
        <v>2701</v>
      </c>
      <c r="AR989" s="56" t="s">
        <v>4176</v>
      </c>
      <c r="AS989" s="56" t="s">
        <v>4197</v>
      </c>
      <c r="AT989" s="56">
        <v>8471170</v>
      </c>
    </row>
    <row r="990" spans="1:46" x14ac:dyDescent="0.35">
      <c r="A990" s="56" t="s">
        <v>963</v>
      </c>
      <c r="B990" s="56">
        <v>8471170</v>
      </c>
      <c r="C990" s="56" t="s">
        <v>514</v>
      </c>
      <c r="D990" s="56">
        <v>426610</v>
      </c>
      <c r="E990" s="56" t="s">
        <v>43</v>
      </c>
      <c r="F990" s="56" t="str">
        <f t="shared" si="15"/>
        <v>847.8471170.1.426610.000000.847001.200179</v>
      </c>
      <c r="G990" s="66" t="s">
        <v>21</v>
      </c>
      <c r="H990" s="56">
        <v>847001</v>
      </c>
      <c r="I990" s="56" t="s">
        <v>23</v>
      </c>
      <c r="J990" s="56">
        <v>200179</v>
      </c>
      <c r="N990" s="56" t="s">
        <v>4189</v>
      </c>
      <c r="O990" s="56">
        <v>1</v>
      </c>
      <c r="R990" s="56" t="s">
        <v>4220</v>
      </c>
      <c r="S990" s="56">
        <v>1</v>
      </c>
      <c r="T990" s="56">
        <v>278586</v>
      </c>
      <c r="U990" s="57">
        <v>278586</v>
      </c>
      <c r="V990" s="56" t="s">
        <v>2002</v>
      </c>
      <c r="W990" s="56" t="s">
        <v>2003</v>
      </c>
      <c r="X990" s="56">
        <v>250727.4</v>
      </c>
      <c r="Y990" s="56">
        <v>222868.80000000002</v>
      </c>
      <c r="Z990" s="56">
        <v>195010.19999999998</v>
      </c>
      <c r="AA990" s="56" t="s">
        <v>4191</v>
      </c>
      <c r="AB990" s="56" t="s">
        <v>4192</v>
      </c>
      <c r="AC990" s="56" t="s">
        <v>4193</v>
      </c>
      <c r="AJ990" s="56">
        <v>278586</v>
      </c>
      <c r="AP990" s="56">
        <v>278586</v>
      </c>
      <c r="AQ990" s="56" t="s">
        <v>2701</v>
      </c>
      <c r="AR990" s="56" t="s">
        <v>4176</v>
      </c>
      <c r="AS990" s="56" t="s">
        <v>4197</v>
      </c>
      <c r="AT990" s="56">
        <v>8471170</v>
      </c>
    </row>
    <row r="991" spans="1:46" x14ac:dyDescent="0.35">
      <c r="A991" s="56" t="s">
        <v>963</v>
      </c>
      <c r="B991" s="56">
        <v>8471170</v>
      </c>
      <c r="C991" s="56" t="s">
        <v>514</v>
      </c>
      <c r="D991" s="56">
        <v>426610</v>
      </c>
      <c r="E991" s="56" t="s">
        <v>43</v>
      </c>
      <c r="F991" s="56" t="str">
        <f t="shared" si="15"/>
        <v>847.8471170.1.426610.000000.847001.200179</v>
      </c>
      <c r="G991" s="66" t="s">
        <v>21</v>
      </c>
      <c r="H991" s="56">
        <v>847001</v>
      </c>
      <c r="I991" s="56" t="s">
        <v>23</v>
      </c>
      <c r="J991" s="56">
        <v>200179</v>
      </c>
      <c r="N991" s="56" t="s">
        <v>4189</v>
      </c>
      <c r="O991" s="56">
        <v>1</v>
      </c>
      <c r="R991" s="56" t="s">
        <v>4221</v>
      </c>
      <c r="S991" s="56">
        <v>1</v>
      </c>
      <c r="T991" s="56">
        <v>64890.000000000007</v>
      </c>
      <c r="U991" s="57">
        <v>64890.000000000007</v>
      </c>
      <c r="V991" s="56" t="s">
        <v>2002</v>
      </c>
      <c r="W991" s="56" t="s">
        <v>2003</v>
      </c>
      <c r="X991" s="56">
        <v>58401.000000000007</v>
      </c>
      <c r="Y991" s="56">
        <v>51912.000000000007</v>
      </c>
      <c r="Z991" s="56">
        <v>45423</v>
      </c>
      <c r="AA991" s="56" t="s">
        <v>4191</v>
      </c>
      <c r="AB991" s="56" t="s">
        <v>4192</v>
      </c>
      <c r="AC991" s="56" t="s">
        <v>4193</v>
      </c>
      <c r="AJ991" s="56">
        <v>64890.000000000007</v>
      </c>
      <c r="AP991" s="56">
        <v>64890.000000000007</v>
      </c>
      <c r="AQ991" s="56" t="s">
        <v>2701</v>
      </c>
      <c r="AR991" s="56" t="s">
        <v>4176</v>
      </c>
      <c r="AS991" s="56" t="s">
        <v>4197</v>
      </c>
      <c r="AT991" s="56">
        <v>8471170</v>
      </c>
    </row>
    <row r="992" spans="1:46" x14ac:dyDescent="0.35">
      <c r="A992" s="56" t="s">
        <v>963</v>
      </c>
      <c r="B992" s="56">
        <v>8471170</v>
      </c>
      <c r="C992" s="56" t="s">
        <v>514</v>
      </c>
      <c r="D992" s="56">
        <v>426610</v>
      </c>
      <c r="E992" s="56" t="s">
        <v>43</v>
      </c>
      <c r="F992" s="56" t="str">
        <f t="shared" si="15"/>
        <v>847.8471170.1.426610.000000.847001.200179</v>
      </c>
      <c r="G992" s="66" t="s">
        <v>21</v>
      </c>
      <c r="H992" s="56">
        <v>847001</v>
      </c>
      <c r="I992" s="56" t="s">
        <v>23</v>
      </c>
      <c r="J992" s="56">
        <v>200179</v>
      </c>
      <c r="N992" s="56" t="s">
        <v>4189</v>
      </c>
      <c r="O992" s="56">
        <v>1</v>
      </c>
      <c r="R992" s="56" t="s">
        <v>4222</v>
      </c>
      <c r="S992" s="56">
        <v>1</v>
      </c>
      <c r="T992" s="56">
        <v>442234.80000000005</v>
      </c>
      <c r="U992" s="57">
        <v>442234.80000000005</v>
      </c>
      <c r="V992" s="56" t="s">
        <v>2002</v>
      </c>
      <c r="W992" s="56" t="s">
        <v>2003</v>
      </c>
      <c r="X992" s="56">
        <v>398011.32000000007</v>
      </c>
      <c r="Y992" s="56">
        <v>353787.84000000008</v>
      </c>
      <c r="Z992" s="56">
        <v>309564.36</v>
      </c>
      <c r="AA992" s="56" t="s">
        <v>4191</v>
      </c>
      <c r="AB992" s="56" t="s">
        <v>4192</v>
      </c>
      <c r="AC992" s="56" t="s">
        <v>4193</v>
      </c>
      <c r="AJ992" s="56">
        <v>442234.80000000005</v>
      </c>
      <c r="AP992" s="56">
        <v>442234.80000000005</v>
      </c>
      <c r="AQ992" s="56" t="s">
        <v>2701</v>
      </c>
      <c r="AR992" s="56" t="s">
        <v>4176</v>
      </c>
      <c r="AS992" s="56" t="s">
        <v>4197</v>
      </c>
      <c r="AT992" s="56">
        <v>8471170</v>
      </c>
    </row>
    <row r="993" spans="1:46" x14ac:dyDescent="0.35">
      <c r="A993" s="56" t="s">
        <v>963</v>
      </c>
      <c r="B993" s="56">
        <v>8471170</v>
      </c>
      <c r="C993" s="56" t="s">
        <v>514</v>
      </c>
      <c r="D993" s="56">
        <v>426610</v>
      </c>
      <c r="E993" s="56" t="s">
        <v>43</v>
      </c>
      <c r="F993" s="56" t="str">
        <f t="shared" si="15"/>
        <v>847.8471170.1.426610.000000.847001.200179</v>
      </c>
      <c r="G993" s="66" t="s">
        <v>21</v>
      </c>
      <c r="H993" s="56">
        <v>847001</v>
      </c>
      <c r="I993" s="56" t="s">
        <v>23</v>
      </c>
      <c r="J993" s="56">
        <v>200179</v>
      </c>
      <c r="N993" s="56" t="s">
        <v>4189</v>
      </c>
      <c r="O993" s="56">
        <v>1</v>
      </c>
      <c r="R993" s="56" t="s">
        <v>4223</v>
      </c>
      <c r="S993" s="56">
        <v>1</v>
      </c>
      <c r="T993" s="56">
        <v>70557.375</v>
      </c>
      <c r="U993" s="57">
        <v>70557.375</v>
      </c>
      <c r="V993" s="56" t="s">
        <v>2002</v>
      </c>
      <c r="W993" s="56" t="s">
        <v>2003</v>
      </c>
      <c r="X993" s="56">
        <v>63501.637500000004</v>
      </c>
      <c r="Y993" s="56">
        <v>56445.9</v>
      </c>
      <c r="Z993" s="56">
        <v>49390.162499999999</v>
      </c>
      <c r="AA993" s="56" t="s">
        <v>4191</v>
      </c>
      <c r="AB993" s="56" t="s">
        <v>4192</v>
      </c>
      <c r="AC993" s="56" t="s">
        <v>4193</v>
      </c>
      <c r="AJ993" s="56">
        <v>70557.375</v>
      </c>
      <c r="AP993" s="56">
        <v>70557.375</v>
      </c>
      <c r="AQ993" s="56" t="s">
        <v>2701</v>
      </c>
      <c r="AR993" s="56" t="s">
        <v>4176</v>
      </c>
      <c r="AS993" s="56" t="s">
        <v>4197</v>
      </c>
      <c r="AT993" s="56">
        <v>8471170</v>
      </c>
    </row>
    <row r="994" spans="1:46" x14ac:dyDescent="0.35">
      <c r="A994" s="56" t="s">
        <v>963</v>
      </c>
      <c r="B994" s="56">
        <v>8471170</v>
      </c>
      <c r="C994" s="56" t="s">
        <v>514</v>
      </c>
      <c r="D994" s="56">
        <v>426610</v>
      </c>
      <c r="E994" s="56" t="s">
        <v>43</v>
      </c>
      <c r="F994" s="56" t="str">
        <f t="shared" si="15"/>
        <v>847.8471170.1.426610.000000.847001.200179</v>
      </c>
      <c r="G994" s="66" t="s">
        <v>21</v>
      </c>
      <c r="H994" s="56">
        <v>847001</v>
      </c>
      <c r="I994" s="56" t="s">
        <v>23</v>
      </c>
      <c r="J994" s="56">
        <v>200179</v>
      </c>
      <c r="N994" s="56" t="s">
        <v>4189</v>
      </c>
      <c r="O994" s="56">
        <v>1</v>
      </c>
      <c r="R994" s="56" t="s">
        <v>4224</v>
      </c>
      <c r="S994" s="56">
        <v>1</v>
      </c>
      <c r="T994" s="56">
        <v>15456</v>
      </c>
      <c r="U994" s="57">
        <v>15456</v>
      </c>
      <c r="V994" s="56" t="s">
        <v>2002</v>
      </c>
      <c r="W994" s="56" t="s">
        <v>2003</v>
      </c>
      <c r="X994" s="56">
        <v>13910.4</v>
      </c>
      <c r="Y994" s="56">
        <v>12364.800000000001</v>
      </c>
      <c r="Z994" s="56">
        <v>10819.199999999999</v>
      </c>
      <c r="AA994" s="56" t="s">
        <v>4191</v>
      </c>
      <c r="AB994" s="56" t="s">
        <v>4192</v>
      </c>
      <c r="AC994" s="56" t="s">
        <v>4193</v>
      </c>
      <c r="AI994" s="56">
        <v>15456</v>
      </c>
      <c r="AP994" s="56">
        <v>15456</v>
      </c>
      <c r="AQ994" s="56" t="s">
        <v>2701</v>
      </c>
      <c r="AR994" s="56" t="s">
        <v>4176</v>
      </c>
      <c r="AS994" s="56" t="s">
        <v>4197</v>
      </c>
      <c r="AT994" s="56">
        <v>8471170</v>
      </c>
    </row>
    <row r="995" spans="1:46" x14ac:dyDescent="0.35">
      <c r="A995" s="56" t="s">
        <v>963</v>
      </c>
      <c r="B995" s="56">
        <v>8471170</v>
      </c>
      <c r="C995" s="56" t="s">
        <v>514</v>
      </c>
      <c r="D995" s="56">
        <v>426610</v>
      </c>
      <c r="E995" s="56" t="s">
        <v>43</v>
      </c>
      <c r="F995" s="56" t="str">
        <f t="shared" si="15"/>
        <v>847.8471170.1.426610.000000.847001.200179</v>
      </c>
      <c r="G995" s="66" t="s">
        <v>21</v>
      </c>
      <c r="H995" s="56">
        <v>847001</v>
      </c>
      <c r="I995" s="56" t="s">
        <v>23</v>
      </c>
      <c r="J995" s="56">
        <v>200179</v>
      </c>
      <c r="N995" s="56" t="s">
        <v>4189</v>
      </c>
      <c r="O995" s="56">
        <v>1</v>
      </c>
      <c r="R995" s="56" t="s">
        <v>4224</v>
      </c>
      <c r="S995" s="56">
        <v>1</v>
      </c>
      <c r="T995" s="56">
        <v>16184.7</v>
      </c>
      <c r="U995" s="57">
        <v>16184.7</v>
      </c>
      <c r="V995" s="56" t="s">
        <v>2002</v>
      </c>
      <c r="W995" s="56" t="s">
        <v>2003</v>
      </c>
      <c r="X995" s="56">
        <v>14566.230000000001</v>
      </c>
      <c r="Y995" s="56">
        <v>12947.760000000002</v>
      </c>
      <c r="Z995" s="56">
        <v>11329.289999999999</v>
      </c>
      <c r="AA995" s="56" t="s">
        <v>4191</v>
      </c>
      <c r="AB995" s="56" t="s">
        <v>4192</v>
      </c>
      <c r="AC995" s="56" t="s">
        <v>4193</v>
      </c>
      <c r="AI995" s="56">
        <v>16184.7</v>
      </c>
      <c r="AP995" s="56">
        <v>16184.7</v>
      </c>
      <c r="AQ995" s="56" t="s">
        <v>2701</v>
      </c>
      <c r="AR995" s="56" t="s">
        <v>4176</v>
      </c>
      <c r="AS995" s="56" t="s">
        <v>4197</v>
      </c>
      <c r="AT995" s="56">
        <v>8471170</v>
      </c>
    </row>
    <row r="996" spans="1:46" x14ac:dyDescent="0.35">
      <c r="A996" s="56" t="s">
        <v>963</v>
      </c>
      <c r="B996" s="56">
        <v>8471170</v>
      </c>
      <c r="C996" s="56" t="s">
        <v>514</v>
      </c>
      <c r="D996" s="56">
        <v>426610</v>
      </c>
      <c r="E996" s="56" t="s">
        <v>43</v>
      </c>
      <c r="F996" s="56" t="str">
        <f t="shared" si="15"/>
        <v>847.8471170.1.426610.000000.847001.200179</v>
      </c>
      <c r="G996" s="66" t="s">
        <v>21</v>
      </c>
      <c r="H996" s="56">
        <v>847001</v>
      </c>
      <c r="I996" s="56" t="s">
        <v>23</v>
      </c>
      <c r="J996" s="56">
        <v>200179</v>
      </c>
      <c r="N996" s="56" t="s">
        <v>4189</v>
      </c>
      <c r="O996" s="56">
        <v>1</v>
      </c>
      <c r="R996" s="56" t="s">
        <v>4225</v>
      </c>
      <c r="S996" s="56">
        <v>1</v>
      </c>
      <c r="T996" s="56">
        <v>4014.6960000000004</v>
      </c>
      <c r="U996" s="57">
        <v>4014.6960000000004</v>
      </c>
      <c r="V996" s="56" t="s">
        <v>2002</v>
      </c>
      <c r="W996" s="56" t="s">
        <v>2003</v>
      </c>
      <c r="X996" s="56">
        <v>3613.2264000000005</v>
      </c>
      <c r="Y996" s="56">
        <v>3211.7568000000006</v>
      </c>
      <c r="Z996" s="56">
        <v>2810.2872000000002</v>
      </c>
      <c r="AA996" s="56" t="s">
        <v>4191</v>
      </c>
      <c r="AB996" s="56" t="s">
        <v>4192</v>
      </c>
      <c r="AC996" s="56" t="s">
        <v>4193</v>
      </c>
      <c r="AI996" s="56">
        <v>4014.6960000000004</v>
      </c>
      <c r="AP996" s="56">
        <v>4014.6960000000004</v>
      </c>
      <c r="AQ996" s="56" t="s">
        <v>2701</v>
      </c>
      <c r="AR996" s="56" t="s">
        <v>4176</v>
      </c>
      <c r="AS996" s="56" t="s">
        <v>4197</v>
      </c>
      <c r="AT996" s="56">
        <v>8471170</v>
      </c>
    </row>
    <row r="997" spans="1:46" x14ac:dyDescent="0.35">
      <c r="A997" s="56" t="s">
        <v>963</v>
      </c>
      <c r="B997" s="56">
        <v>8471170</v>
      </c>
      <c r="C997" s="56" t="s">
        <v>514</v>
      </c>
      <c r="D997" s="56">
        <v>426610</v>
      </c>
      <c r="E997" s="56" t="s">
        <v>43</v>
      </c>
      <c r="F997" s="56" t="str">
        <f t="shared" si="15"/>
        <v>847.8471170.1.426610.000000.847001.200179</v>
      </c>
      <c r="G997" s="66" t="s">
        <v>21</v>
      </c>
      <c r="H997" s="56">
        <v>847001</v>
      </c>
      <c r="I997" s="56" t="s">
        <v>23</v>
      </c>
      <c r="J997" s="56">
        <v>200179</v>
      </c>
      <c r="N997" s="56" t="s">
        <v>4189</v>
      </c>
      <c r="O997" s="56">
        <v>1</v>
      </c>
      <c r="R997" s="56" t="s">
        <v>4226</v>
      </c>
      <c r="S997" s="56">
        <v>1</v>
      </c>
      <c r="T997" s="56">
        <v>16147.215</v>
      </c>
      <c r="U997" s="57">
        <v>16147.215</v>
      </c>
      <c r="V997" s="56" t="s">
        <v>2002</v>
      </c>
      <c r="W997" s="56" t="s">
        <v>2003</v>
      </c>
      <c r="X997" s="56">
        <v>14532.4935</v>
      </c>
      <c r="Y997" s="56">
        <v>12917.772000000001</v>
      </c>
      <c r="Z997" s="56">
        <v>11303.050499999999</v>
      </c>
      <c r="AA997" s="56" t="s">
        <v>4191</v>
      </c>
      <c r="AB997" s="56" t="s">
        <v>4192</v>
      </c>
      <c r="AC997" s="56" t="s">
        <v>4193</v>
      </c>
      <c r="AI997" s="56">
        <v>16147.215</v>
      </c>
      <c r="AP997" s="56">
        <v>16147.215</v>
      </c>
      <c r="AQ997" s="56" t="s">
        <v>2701</v>
      </c>
      <c r="AR997" s="56" t="s">
        <v>4176</v>
      </c>
      <c r="AS997" s="56" t="s">
        <v>4197</v>
      </c>
      <c r="AT997" s="56">
        <v>8471170</v>
      </c>
    </row>
    <row r="998" spans="1:46" x14ac:dyDescent="0.35">
      <c r="A998" s="56" t="s">
        <v>963</v>
      </c>
      <c r="B998" s="56">
        <v>8471170</v>
      </c>
      <c r="C998" s="56" t="s">
        <v>514</v>
      </c>
      <c r="D998" s="56">
        <v>426610</v>
      </c>
      <c r="E998" s="56" t="s">
        <v>43</v>
      </c>
      <c r="F998" s="56" t="str">
        <f t="shared" si="15"/>
        <v>847.8471170.1.426610.000000.847001.200179</v>
      </c>
      <c r="G998" s="66" t="s">
        <v>21</v>
      </c>
      <c r="H998" s="56">
        <v>847001</v>
      </c>
      <c r="I998" s="56" t="s">
        <v>23</v>
      </c>
      <c r="J998" s="56">
        <v>200179</v>
      </c>
      <c r="N998" s="56" t="s">
        <v>4189</v>
      </c>
      <c r="O998" s="56">
        <v>1</v>
      </c>
      <c r="R998" s="56" t="s">
        <v>4227</v>
      </c>
      <c r="S998" s="56">
        <v>1</v>
      </c>
      <c r="T998" s="56">
        <v>11049.423000000001</v>
      </c>
      <c r="U998" s="57">
        <v>11049.423000000001</v>
      </c>
      <c r="V998" s="56" t="s">
        <v>2002</v>
      </c>
      <c r="W998" s="56" t="s">
        <v>2003</v>
      </c>
      <c r="X998" s="56">
        <v>9944.4807000000001</v>
      </c>
      <c r="Y998" s="56">
        <v>8839.5384000000013</v>
      </c>
      <c r="Z998" s="56">
        <v>7734.5960999999998</v>
      </c>
      <c r="AA998" s="56" t="s">
        <v>4191</v>
      </c>
      <c r="AB998" s="56" t="s">
        <v>4192</v>
      </c>
      <c r="AC998" s="56" t="s">
        <v>4193</v>
      </c>
      <c r="AI998" s="56">
        <v>11049.423000000001</v>
      </c>
      <c r="AP998" s="56">
        <v>11049.423000000001</v>
      </c>
      <c r="AQ998" s="56" t="s">
        <v>2701</v>
      </c>
      <c r="AR998" s="56" t="s">
        <v>4176</v>
      </c>
      <c r="AS998" s="56" t="s">
        <v>4197</v>
      </c>
      <c r="AT998" s="56">
        <v>8471170</v>
      </c>
    </row>
    <row r="999" spans="1:46" x14ac:dyDescent="0.35">
      <c r="A999" s="56" t="s">
        <v>963</v>
      </c>
      <c r="B999" s="56">
        <v>8471170</v>
      </c>
      <c r="C999" s="56" t="s">
        <v>514</v>
      </c>
      <c r="D999" s="56">
        <v>426610</v>
      </c>
      <c r="E999" s="56" t="s">
        <v>43</v>
      </c>
      <c r="F999" s="56" t="str">
        <f t="shared" si="15"/>
        <v>847.8471170.1.426610.000000.847001.200179</v>
      </c>
      <c r="G999" s="66" t="s">
        <v>21</v>
      </c>
      <c r="H999" s="56">
        <v>847001</v>
      </c>
      <c r="I999" s="56" t="s">
        <v>23</v>
      </c>
      <c r="J999" s="56">
        <v>200179</v>
      </c>
      <c r="N999" s="56" t="s">
        <v>4189</v>
      </c>
      <c r="O999" s="56">
        <v>1</v>
      </c>
      <c r="R999" s="56" t="s">
        <v>4228</v>
      </c>
      <c r="S999" s="56">
        <v>1</v>
      </c>
      <c r="T999" s="56">
        <v>20826.960000000003</v>
      </c>
      <c r="U999" s="57">
        <v>20826.960000000003</v>
      </c>
      <c r="V999" s="56" t="s">
        <v>2002</v>
      </c>
      <c r="W999" s="56" t="s">
        <v>2003</v>
      </c>
      <c r="X999" s="56">
        <v>18744.264000000003</v>
      </c>
      <c r="Y999" s="56">
        <v>16661.568000000003</v>
      </c>
      <c r="Z999" s="56">
        <v>14578.872000000001</v>
      </c>
      <c r="AA999" s="56" t="s">
        <v>4191</v>
      </c>
      <c r="AB999" s="56" t="s">
        <v>4192</v>
      </c>
      <c r="AC999" s="56" t="s">
        <v>4193</v>
      </c>
      <c r="AI999" s="56">
        <v>20826.960000000003</v>
      </c>
      <c r="AP999" s="56">
        <v>20826.960000000003</v>
      </c>
      <c r="AQ999" s="56" t="s">
        <v>2701</v>
      </c>
      <c r="AR999" s="56" t="s">
        <v>4176</v>
      </c>
      <c r="AS999" s="56" t="s">
        <v>4197</v>
      </c>
      <c r="AT999" s="56">
        <v>8471170</v>
      </c>
    </row>
    <row r="1000" spans="1:46" x14ac:dyDescent="0.35">
      <c r="A1000" s="56" t="s">
        <v>963</v>
      </c>
      <c r="B1000" s="56">
        <v>8471170</v>
      </c>
      <c r="C1000" s="56" t="s">
        <v>514</v>
      </c>
      <c r="D1000" s="56">
        <v>426610</v>
      </c>
      <c r="E1000" s="56" t="s">
        <v>43</v>
      </c>
      <c r="F1000" s="56" t="str">
        <f t="shared" si="15"/>
        <v>847.8471170.1.426610.000000.847001.200179</v>
      </c>
      <c r="G1000" s="66" t="s">
        <v>21</v>
      </c>
      <c r="H1000" s="56">
        <v>847001</v>
      </c>
      <c r="I1000" s="56" t="s">
        <v>23</v>
      </c>
      <c r="J1000" s="56">
        <v>200179</v>
      </c>
      <c r="N1000" s="56" t="s">
        <v>4189</v>
      </c>
      <c r="O1000" s="56">
        <v>1</v>
      </c>
      <c r="R1000" s="56" t="s">
        <v>4229</v>
      </c>
      <c r="S1000" s="56">
        <v>1</v>
      </c>
      <c r="T1000" s="56">
        <v>16665.045600000001</v>
      </c>
      <c r="U1000" s="57">
        <v>16665.045600000001</v>
      </c>
      <c r="V1000" s="56" t="s">
        <v>2002</v>
      </c>
      <c r="W1000" s="56" t="s">
        <v>2003</v>
      </c>
      <c r="X1000" s="56">
        <v>14998.541040000002</v>
      </c>
      <c r="Y1000" s="56">
        <v>13332.036480000002</v>
      </c>
      <c r="Z1000" s="56">
        <v>11665.531919999999</v>
      </c>
      <c r="AA1000" s="56" t="s">
        <v>4191</v>
      </c>
      <c r="AB1000" s="56" t="s">
        <v>4192</v>
      </c>
      <c r="AC1000" s="56" t="s">
        <v>4193</v>
      </c>
      <c r="AI1000" s="56">
        <v>16665.045600000001</v>
      </c>
      <c r="AP1000" s="56">
        <v>16665.045600000001</v>
      </c>
      <c r="AQ1000" s="56" t="s">
        <v>2701</v>
      </c>
      <c r="AR1000" s="56" t="s">
        <v>4176</v>
      </c>
      <c r="AS1000" s="56" t="s">
        <v>4197</v>
      </c>
      <c r="AT1000" s="56">
        <v>8471170</v>
      </c>
    </row>
    <row r="1001" spans="1:46" x14ac:dyDescent="0.35">
      <c r="A1001" s="56" t="s">
        <v>963</v>
      </c>
      <c r="B1001" s="56">
        <v>8471170</v>
      </c>
      <c r="C1001" s="56" t="s">
        <v>514</v>
      </c>
      <c r="D1001" s="56">
        <v>426610</v>
      </c>
      <c r="E1001" s="56" t="s">
        <v>43</v>
      </c>
      <c r="F1001" s="56" t="str">
        <f t="shared" si="15"/>
        <v>847.8471170.1.426610.000000.847001.200179</v>
      </c>
      <c r="G1001" s="66" t="s">
        <v>21</v>
      </c>
      <c r="H1001" s="56">
        <v>847001</v>
      </c>
      <c r="I1001" s="56" t="s">
        <v>23</v>
      </c>
      <c r="J1001" s="56">
        <v>200179</v>
      </c>
      <c r="N1001" s="56" t="s">
        <v>4189</v>
      </c>
      <c r="O1001" s="56">
        <v>1</v>
      </c>
      <c r="R1001" s="56" t="s">
        <v>4230</v>
      </c>
      <c r="S1001" s="56">
        <v>1</v>
      </c>
      <c r="T1001" s="56">
        <v>475650</v>
      </c>
      <c r="U1001" s="57">
        <v>475650</v>
      </c>
      <c r="V1001" s="56" t="s">
        <v>2002</v>
      </c>
      <c r="W1001" s="56" t="s">
        <v>2003</v>
      </c>
      <c r="X1001" s="56">
        <v>428085</v>
      </c>
      <c r="Y1001" s="56">
        <v>380520</v>
      </c>
      <c r="Z1001" s="56">
        <v>332955</v>
      </c>
      <c r="AA1001" s="56" t="s">
        <v>4191</v>
      </c>
      <c r="AB1001" s="56" t="s">
        <v>4192</v>
      </c>
      <c r="AC1001" s="56" t="s">
        <v>4193</v>
      </c>
      <c r="AI1001" s="56">
        <v>475650</v>
      </c>
      <c r="AP1001" s="56">
        <v>475650</v>
      </c>
      <c r="AQ1001" s="56" t="s">
        <v>2701</v>
      </c>
      <c r="AR1001" s="56" t="s">
        <v>4176</v>
      </c>
      <c r="AS1001" s="56" t="s">
        <v>4197</v>
      </c>
      <c r="AT1001" s="56">
        <v>8471170</v>
      </c>
    </row>
    <row r="1002" spans="1:46" x14ac:dyDescent="0.35">
      <c r="A1002" s="56" t="s">
        <v>963</v>
      </c>
      <c r="B1002" s="56">
        <v>8471170</v>
      </c>
      <c r="C1002" s="56" t="s">
        <v>514</v>
      </c>
      <c r="D1002" s="56">
        <v>426610</v>
      </c>
      <c r="E1002" s="56" t="s">
        <v>43</v>
      </c>
      <c r="F1002" s="56" t="str">
        <f t="shared" si="15"/>
        <v>847.8471170.1.426610.000000.847001.200179</v>
      </c>
      <c r="G1002" s="66" t="s">
        <v>21</v>
      </c>
      <c r="H1002" s="56">
        <v>847001</v>
      </c>
      <c r="I1002" s="56" t="s">
        <v>23</v>
      </c>
      <c r="J1002" s="56">
        <v>200179</v>
      </c>
      <c r="N1002" s="56" t="s">
        <v>4189</v>
      </c>
      <c r="O1002" s="56">
        <v>1</v>
      </c>
      <c r="R1002" s="56" t="s">
        <v>4231</v>
      </c>
      <c r="S1002" s="56">
        <v>1</v>
      </c>
      <c r="T1002" s="56">
        <v>158558.39999999999</v>
      </c>
      <c r="U1002" s="57">
        <v>158558.39999999999</v>
      </c>
      <c r="V1002" s="56" t="s">
        <v>2002</v>
      </c>
      <c r="W1002" s="56" t="s">
        <v>2003</v>
      </c>
      <c r="X1002" s="56">
        <v>142702.56</v>
      </c>
      <c r="Y1002" s="56">
        <v>126846.72</v>
      </c>
      <c r="Z1002" s="56">
        <v>110990.87999999999</v>
      </c>
      <c r="AA1002" s="56" t="s">
        <v>4191</v>
      </c>
      <c r="AB1002" s="56" t="s">
        <v>4192</v>
      </c>
      <c r="AC1002" s="56" t="s">
        <v>4193</v>
      </c>
      <c r="AI1002" s="56">
        <v>158558.39999999999</v>
      </c>
      <c r="AP1002" s="56">
        <v>158558.39999999999</v>
      </c>
      <c r="AQ1002" s="56" t="s">
        <v>2701</v>
      </c>
      <c r="AR1002" s="56" t="s">
        <v>4176</v>
      </c>
      <c r="AS1002" s="56" t="s">
        <v>4197</v>
      </c>
      <c r="AT1002" s="56">
        <v>8471170</v>
      </c>
    </row>
    <row r="1003" spans="1:46" x14ac:dyDescent="0.35">
      <c r="A1003" s="56" t="s">
        <v>963</v>
      </c>
      <c r="B1003" s="56">
        <v>8471170</v>
      </c>
      <c r="C1003" s="56" t="s">
        <v>514</v>
      </c>
      <c r="D1003" s="56">
        <v>426610</v>
      </c>
      <c r="E1003" s="56" t="s">
        <v>43</v>
      </c>
      <c r="F1003" s="56" t="str">
        <f t="shared" si="15"/>
        <v>847.8471170.1.426610.000000.847001.200179</v>
      </c>
      <c r="G1003" s="66" t="s">
        <v>21</v>
      </c>
      <c r="H1003" s="56">
        <v>847001</v>
      </c>
      <c r="I1003" s="56" t="s">
        <v>23</v>
      </c>
      <c r="J1003" s="56">
        <v>200179</v>
      </c>
      <c r="N1003" s="56" t="s">
        <v>4189</v>
      </c>
      <c r="O1003" s="56">
        <v>1</v>
      </c>
      <c r="R1003" s="56" t="s">
        <v>4232</v>
      </c>
      <c r="S1003" s="56">
        <v>1</v>
      </c>
      <c r="T1003" s="56">
        <v>208200.74352000002</v>
      </c>
      <c r="U1003" s="57">
        <v>208200.74352000002</v>
      </c>
      <c r="V1003" s="56" t="s">
        <v>2002</v>
      </c>
      <c r="W1003" s="56" t="s">
        <v>2003</v>
      </c>
      <c r="X1003" s="56">
        <v>187380.66916800002</v>
      </c>
      <c r="Y1003" s="56">
        <v>166560.59481600003</v>
      </c>
      <c r="Z1003" s="56">
        <v>145740.520464</v>
      </c>
      <c r="AA1003" s="56" t="s">
        <v>4191</v>
      </c>
      <c r="AB1003" s="56" t="s">
        <v>4192</v>
      </c>
      <c r="AC1003" s="56" t="s">
        <v>4193</v>
      </c>
      <c r="AI1003" s="56">
        <v>208200.74352000002</v>
      </c>
      <c r="AP1003" s="56">
        <v>208200.74352000002</v>
      </c>
      <c r="AQ1003" s="56" t="s">
        <v>2701</v>
      </c>
      <c r="AR1003" s="56" t="s">
        <v>4176</v>
      </c>
      <c r="AS1003" s="56" t="s">
        <v>4197</v>
      </c>
      <c r="AT1003" s="56">
        <v>8471170</v>
      </c>
    </row>
    <row r="1004" spans="1:46" x14ac:dyDescent="0.35">
      <c r="A1004" s="56" t="s">
        <v>963</v>
      </c>
      <c r="B1004" s="56">
        <v>8471170</v>
      </c>
      <c r="C1004" s="56" t="s">
        <v>514</v>
      </c>
      <c r="D1004" s="56">
        <v>426610</v>
      </c>
      <c r="E1004" s="56" t="s">
        <v>43</v>
      </c>
      <c r="F1004" s="56" t="str">
        <f t="shared" si="15"/>
        <v>847.8471170.1.426610.000000.847001.200179</v>
      </c>
      <c r="G1004" s="66" t="s">
        <v>21</v>
      </c>
      <c r="H1004" s="56">
        <v>847001</v>
      </c>
      <c r="I1004" s="56" t="s">
        <v>23</v>
      </c>
      <c r="J1004" s="56">
        <v>200179</v>
      </c>
      <c r="N1004" s="56" t="s">
        <v>4189</v>
      </c>
      <c r="O1004" s="56">
        <v>1</v>
      </c>
      <c r="R1004" s="56" t="s">
        <v>4233</v>
      </c>
      <c r="S1004" s="56">
        <v>1</v>
      </c>
      <c r="T1004" s="56">
        <v>14837.760000000002</v>
      </c>
      <c r="U1004" s="57">
        <v>14837.760000000002</v>
      </c>
      <c r="V1004" s="56" t="s">
        <v>2002</v>
      </c>
      <c r="W1004" s="56" t="s">
        <v>2003</v>
      </c>
      <c r="X1004" s="56">
        <v>13353.984000000002</v>
      </c>
      <c r="Y1004" s="56">
        <v>11870.208000000002</v>
      </c>
      <c r="Z1004" s="56">
        <v>10386.432000000001</v>
      </c>
      <c r="AA1004" s="56" t="s">
        <v>4191</v>
      </c>
      <c r="AB1004" s="56" t="s">
        <v>4192</v>
      </c>
      <c r="AC1004" s="56" t="s">
        <v>4193</v>
      </c>
      <c r="AI1004" s="56">
        <v>14837.760000000002</v>
      </c>
      <c r="AP1004" s="56">
        <v>14837.760000000002</v>
      </c>
      <c r="AQ1004" s="56" t="s">
        <v>2701</v>
      </c>
      <c r="AR1004" s="56" t="s">
        <v>4176</v>
      </c>
      <c r="AS1004" s="56" t="s">
        <v>4197</v>
      </c>
      <c r="AT1004" s="56">
        <v>8471170</v>
      </c>
    </row>
    <row r="1005" spans="1:46" x14ac:dyDescent="0.35">
      <c r="A1005" s="56" t="s">
        <v>963</v>
      </c>
      <c r="B1005" s="56">
        <v>8471170</v>
      </c>
      <c r="C1005" s="56" t="s">
        <v>514</v>
      </c>
      <c r="D1005" s="56">
        <v>426610</v>
      </c>
      <c r="E1005" s="56" t="s">
        <v>43</v>
      </c>
      <c r="F1005" s="56" t="str">
        <f t="shared" si="15"/>
        <v>847.8471170.1.426610.000000.847001.200179</v>
      </c>
      <c r="G1005" s="66" t="s">
        <v>21</v>
      </c>
      <c r="H1005" s="56">
        <v>847001</v>
      </c>
      <c r="I1005" s="56" t="s">
        <v>23</v>
      </c>
      <c r="J1005" s="56">
        <v>200179</v>
      </c>
      <c r="N1005" s="56" t="s">
        <v>4189</v>
      </c>
      <c r="O1005" s="56">
        <v>1</v>
      </c>
      <c r="R1005" s="56" t="s">
        <v>4234</v>
      </c>
      <c r="S1005" s="56">
        <v>1</v>
      </c>
      <c r="T1005" s="56">
        <v>29366.400000000001</v>
      </c>
      <c r="U1005" s="57">
        <v>29366.400000000001</v>
      </c>
      <c r="V1005" s="56" t="s">
        <v>2002</v>
      </c>
      <c r="W1005" s="56" t="s">
        <v>2003</v>
      </c>
      <c r="X1005" s="56">
        <v>26429.760000000002</v>
      </c>
      <c r="Y1005" s="56">
        <v>23493.120000000003</v>
      </c>
      <c r="Z1005" s="56">
        <v>20556.48</v>
      </c>
      <c r="AA1005" s="56" t="s">
        <v>4191</v>
      </c>
      <c r="AB1005" s="56" t="s">
        <v>4192</v>
      </c>
      <c r="AC1005" s="56" t="s">
        <v>4193</v>
      </c>
      <c r="AI1005" s="56">
        <v>29366.400000000001</v>
      </c>
      <c r="AP1005" s="56">
        <v>29366.400000000001</v>
      </c>
      <c r="AQ1005" s="56" t="s">
        <v>2701</v>
      </c>
      <c r="AR1005" s="56" t="s">
        <v>4176</v>
      </c>
      <c r="AS1005" s="56" t="s">
        <v>4197</v>
      </c>
      <c r="AT1005" s="56">
        <v>8471170</v>
      </c>
    </row>
    <row r="1006" spans="1:46" x14ac:dyDescent="0.35">
      <c r="A1006" s="56" t="s">
        <v>963</v>
      </c>
      <c r="B1006" s="56">
        <v>8471170</v>
      </c>
      <c r="C1006" s="56" t="s">
        <v>514</v>
      </c>
      <c r="D1006" s="56">
        <v>426610</v>
      </c>
      <c r="E1006" s="56" t="s">
        <v>43</v>
      </c>
      <c r="F1006" s="56" t="str">
        <f t="shared" si="15"/>
        <v>847.8471170.1.426610.000000.847001.200179</v>
      </c>
      <c r="G1006" s="66" t="s">
        <v>21</v>
      </c>
      <c r="H1006" s="56">
        <v>847001</v>
      </c>
      <c r="I1006" s="56" t="s">
        <v>23</v>
      </c>
      <c r="J1006" s="56">
        <v>200179</v>
      </c>
      <c r="N1006" s="56" t="s">
        <v>4189</v>
      </c>
      <c r="O1006" s="56">
        <v>1</v>
      </c>
      <c r="R1006" s="56" t="s">
        <v>4235</v>
      </c>
      <c r="S1006" s="56">
        <v>1</v>
      </c>
      <c r="T1006" s="56">
        <v>100154.88</v>
      </c>
      <c r="U1006" s="57">
        <v>100154.88</v>
      </c>
      <c r="V1006" s="56" t="s">
        <v>2002</v>
      </c>
      <c r="W1006" s="56" t="s">
        <v>2003</v>
      </c>
      <c r="X1006" s="56">
        <v>90139.392000000007</v>
      </c>
      <c r="Y1006" s="56">
        <v>80123.90400000001</v>
      </c>
      <c r="Z1006" s="56">
        <v>70108.415999999997</v>
      </c>
      <c r="AA1006" s="56" t="s">
        <v>4191</v>
      </c>
      <c r="AB1006" s="56" t="s">
        <v>4192</v>
      </c>
      <c r="AC1006" s="56" t="s">
        <v>4193</v>
      </c>
      <c r="AI1006" s="56">
        <v>100154.88</v>
      </c>
      <c r="AP1006" s="56">
        <v>100154.88</v>
      </c>
      <c r="AQ1006" s="56" t="s">
        <v>2701</v>
      </c>
      <c r="AR1006" s="56" t="s">
        <v>4176</v>
      </c>
      <c r="AS1006" s="56" t="s">
        <v>4197</v>
      </c>
      <c r="AT1006" s="56">
        <v>8471170</v>
      </c>
    </row>
    <row r="1007" spans="1:46" x14ac:dyDescent="0.35">
      <c r="A1007" s="56" t="s">
        <v>963</v>
      </c>
      <c r="B1007" s="56">
        <v>8471170</v>
      </c>
      <c r="C1007" s="56" t="s">
        <v>514</v>
      </c>
      <c r="D1007" s="56">
        <v>426610</v>
      </c>
      <c r="E1007" s="56" t="s">
        <v>43</v>
      </c>
      <c r="F1007" s="56" t="str">
        <f t="shared" si="15"/>
        <v>847.8471170.1.426610.000000.847001.200179</v>
      </c>
      <c r="G1007" s="66" t="s">
        <v>21</v>
      </c>
      <c r="H1007" s="56">
        <v>847001</v>
      </c>
      <c r="I1007" s="56" t="s">
        <v>23</v>
      </c>
      <c r="J1007" s="56">
        <v>200179</v>
      </c>
      <c r="N1007" s="56" t="s">
        <v>4189</v>
      </c>
      <c r="O1007" s="56">
        <v>1</v>
      </c>
      <c r="R1007" s="56" t="s">
        <v>4236</v>
      </c>
      <c r="S1007" s="56">
        <v>1</v>
      </c>
      <c r="T1007" s="56">
        <v>6004.95</v>
      </c>
      <c r="U1007" s="57">
        <v>6004.95</v>
      </c>
      <c r="V1007" s="56" t="s">
        <v>2002</v>
      </c>
      <c r="W1007" s="56" t="s">
        <v>2003</v>
      </c>
      <c r="X1007" s="56">
        <v>5404.4549999999999</v>
      </c>
      <c r="Y1007" s="56">
        <v>4803.96</v>
      </c>
      <c r="Z1007" s="56">
        <v>4203.4649999999992</v>
      </c>
      <c r="AA1007" s="56" t="s">
        <v>4191</v>
      </c>
      <c r="AB1007" s="56" t="s">
        <v>4192</v>
      </c>
      <c r="AC1007" s="56" t="s">
        <v>4193</v>
      </c>
      <c r="AI1007" s="56">
        <v>6004.95</v>
      </c>
      <c r="AP1007" s="56">
        <v>6004.95</v>
      </c>
      <c r="AQ1007" s="56" t="s">
        <v>2701</v>
      </c>
      <c r="AR1007" s="56" t="s">
        <v>4176</v>
      </c>
      <c r="AS1007" s="56" t="s">
        <v>4197</v>
      </c>
      <c r="AT1007" s="56">
        <v>8471170</v>
      </c>
    </row>
    <row r="1008" spans="1:46" x14ac:dyDescent="0.35">
      <c r="A1008" s="56" t="s">
        <v>963</v>
      </c>
      <c r="B1008" s="56">
        <v>8471170</v>
      </c>
      <c r="C1008" s="56" t="s">
        <v>514</v>
      </c>
      <c r="D1008" s="56">
        <v>426610</v>
      </c>
      <c r="E1008" s="56" t="s">
        <v>43</v>
      </c>
      <c r="F1008" s="56" t="str">
        <f t="shared" si="15"/>
        <v>847.8471170.1.426610.000000.847001.200179</v>
      </c>
      <c r="G1008" s="66" t="s">
        <v>21</v>
      </c>
      <c r="H1008" s="56">
        <v>847001</v>
      </c>
      <c r="I1008" s="56" t="s">
        <v>23</v>
      </c>
      <c r="J1008" s="56">
        <v>200179</v>
      </c>
      <c r="N1008" s="56" t="s">
        <v>4189</v>
      </c>
      <c r="O1008" s="56">
        <v>1</v>
      </c>
      <c r="R1008" s="56" t="s">
        <v>4237</v>
      </c>
      <c r="S1008" s="56">
        <v>1</v>
      </c>
      <c r="T1008" s="56">
        <v>6063.75</v>
      </c>
      <c r="U1008" s="57">
        <v>6063.75</v>
      </c>
      <c r="V1008" s="56" t="s">
        <v>2002</v>
      </c>
      <c r="W1008" s="56" t="s">
        <v>2003</v>
      </c>
      <c r="X1008" s="56">
        <v>5457.375</v>
      </c>
      <c r="Y1008" s="56">
        <v>4851</v>
      </c>
      <c r="Z1008" s="56">
        <v>4244.625</v>
      </c>
      <c r="AA1008" s="56" t="s">
        <v>4191</v>
      </c>
      <c r="AB1008" s="56" t="s">
        <v>4192</v>
      </c>
      <c r="AC1008" s="56" t="s">
        <v>4193</v>
      </c>
      <c r="AI1008" s="56">
        <v>6063.75</v>
      </c>
      <c r="AP1008" s="56">
        <v>6063.75</v>
      </c>
      <c r="AQ1008" s="56" t="s">
        <v>2701</v>
      </c>
      <c r="AR1008" s="56" t="s">
        <v>4176</v>
      </c>
      <c r="AS1008" s="56" t="s">
        <v>4197</v>
      </c>
      <c r="AT1008" s="56">
        <v>8471170</v>
      </c>
    </row>
    <row r="1009" spans="1:46" x14ac:dyDescent="0.35">
      <c r="A1009" s="56" t="s">
        <v>963</v>
      </c>
      <c r="B1009" s="56">
        <v>8471170</v>
      </c>
      <c r="C1009" s="56" t="s">
        <v>514</v>
      </c>
      <c r="D1009" s="56">
        <v>426610</v>
      </c>
      <c r="E1009" s="56" t="s">
        <v>43</v>
      </c>
      <c r="F1009" s="56" t="str">
        <f t="shared" si="15"/>
        <v>847.8471170.1.426610.000000.847001.200179</v>
      </c>
      <c r="G1009" s="66" t="s">
        <v>21</v>
      </c>
      <c r="H1009" s="56">
        <v>847001</v>
      </c>
      <c r="I1009" s="56" t="s">
        <v>23</v>
      </c>
      <c r="J1009" s="56">
        <v>200179</v>
      </c>
      <c r="N1009" s="56" t="s">
        <v>4189</v>
      </c>
      <c r="O1009" s="56">
        <v>1</v>
      </c>
      <c r="R1009" s="56" t="s">
        <v>4238</v>
      </c>
      <c r="S1009" s="56">
        <v>1</v>
      </c>
      <c r="T1009" s="56">
        <v>6182.4000000000005</v>
      </c>
      <c r="U1009" s="57">
        <v>6182.4000000000005</v>
      </c>
      <c r="V1009" s="56" t="s">
        <v>2002</v>
      </c>
      <c r="W1009" s="56" t="s">
        <v>2003</v>
      </c>
      <c r="X1009" s="56">
        <v>5564.1600000000008</v>
      </c>
      <c r="Y1009" s="56">
        <v>4945.920000000001</v>
      </c>
      <c r="Z1009" s="56">
        <v>4327.68</v>
      </c>
      <c r="AA1009" s="56" t="s">
        <v>4191</v>
      </c>
      <c r="AB1009" s="56" t="s">
        <v>4192</v>
      </c>
      <c r="AC1009" s="56" t="s">
        <v>4193</v>
      </c>
      <c r="AI1009" s="56">
        <v>6182.4000000000005</v>
      </c>
      <c r="AP1009" s="56">
        <v>6182.4000000000005</v>
      </c>
      <c r="AQ1009" s="56" t="s">
        <v>2701</v>
      </c>
      <c r="AR1009" s="56" t="s">
        <v>4176</v>
      </c>
      <c r="AS1009" s="56" t="s">
        <v>4197</v>
      </c>
      <c r="AT1009" s="56">
        <v>8471170</v>
      </c>
    </row>
    <row r="1010" spans="1:46" x14ac:dyDescent="0.35">
      <c r="A1010" s="56" t="s">
        <v>963</v>
      </c>
      <c r="B1010" s="56">
        <v>8471170</v>
      </c>
      <c r="C1010" s="56" t="s">
        <v>514</v>
      </c>
      <c r="D1010" s="56">
        <v>426610</v>
      </c>
      <c r="E1010" s="56" t="s">
        <v>43</v>
      </c>
      <c r="F1010" s="56" t="str">
        <f t="shared" si="15"/>
        <v>847.8471170.1.426610.000000.847001.200179</v>
      </c>
      <c r="G1010" s="66" t="s">
        <v>21</v>
      </c>
      <c r="H1010" s="56">
        <v>847001</v>
      </c>
      <c r="I1010" s="56" t="s">
        <v>23</v>
      </c>
      <c r="J1010" s="56">
        <v>200179</v>
      </c>
      <c r="N1010" s="56" t="s">
        <v>4189</v>
      </c>
      <c r="O1010" s="56">
        <v>1</v>
      </c>
      <c r="R1010" s="56" t="s">
        <v>4239</v>
      </c>
      <c r="S1010" s="56">
        <v>1</v>
      </c>
      <c r="T1010" s="56">
        <v>37705.5</v>
      </c>
      <c r="U1010" s="57">
        <v>37705.5</v>
      </c>
      <c r="V1010" s="56" t="s">
        <v>2002</v>
      </c>
      <c r="W1010" s="56" t="s">
        <v>2003</v>
      </c>
      <c r="X1010" s="56">
        <v>33934.950000000004</v>
      </c>
      <c r="Y1010" s="56">
        <v>30164.400000000001</v>
      </c>
      <c r="Z1010" s="56">
        <v>26393.85</v>
      </c>
      <c r="AA1010" s="56" t="s">
        <v>4191</v>
      </c>
      <c r="AB1010" s="56" t="s">
        <v>4192</v>
      </c>
      <c r="AC1010" s="56" t="s">
        <v>4193</v>
      </c>
      <c r="AI1010" s="56">
        <v>37705.5</v>
      </c>
      <c r="AP1010" s="56">
        <v>37705.5</v>
      </c>
      <c r="AQ1010" s="56" t="s">
        <v>2701</v>
      </c>
      <c r="AR1010" s="56" t="s">
        <v>4176</v>
      </c>
      <c r="AS1010" s="56" t="s">
        <v>4197</v>
      </c>
      <c r="AT1010" s="56">
        <v>8471170</v>
      </c>
    </row>
    <row r="1011" spans="1:46" x14ac:dyDescent="0.35">
      <c r="A1011" s="56" t="s">
        <v>963</v>
      </c>
      <c r="B1011" s="56">
        <v>8471170</v>
      </c>
      <c r="C1011" s="56" t="s">
        <v>514</v>
      </c>
      <c r="D1011" s="56">
        <v>426610</v>
      </c>
      <c r="E1011" s="56" t="s">
        <v>43</v>
      </c>
      <c r="F1011" s="56" t="str">
        <f t="shared" si="15"/>
        <v>847.8471170.1.426610.000000.847001.200179</v>
      </c>
      <c r="G1011" s="66" t="s">
        <v>21</v>
      </c>
      <c r="H1011" s="56">
        <v>847001</v>
      </c>
      <c r="I1011" s="56" t="s">
        <v>23</v>
      </c>
      <c r="J1011" s="56">
        <v>200179</v>
      </c>
      <c r="N1011" s="56" t="s">
        <v>4189</v>
      </c>
      <c r="O1011" s="56">
        <v>1</v>
      </c>
      <c r="R1011" s="56" t="s">
        <v>4240</v>
      </c>
      <c r="S1011" s="56">
        <v>1</v>
      </c>
      <c r="T1011" s="56">
        <v>11012.4</v>
      </c>
      <c r="U1011" s="57">
        <v>11012.4</v>
      </c>
      <c r="V1011" s="56" t="s">
        <v>2002</v>
      </c>
      <c r="W1011" s="56" t="s">
        <v>2003</v>
      </c>
      <c r="X1011" s="56">
        <v>9911.16</v>
      </c>
      <c r="Y1011" s="56">
        <v>8809.92</v>
      </c>
      <c r="Z1011" s="56">
        <v>7708.6799999999994</v>
      </c>
      <c r="AA1011" s="56" t="s">
        <v>4191</v>
      </c>
      <c r="AB1011" s="56" t="s">
        <v>4192</v>
      </c>
      <c r="AC1011" s="56" t="s">
        <v>4193</v>
      </c>
      <c r="AI1011" s="56">
        <v>11012.4</v>
      </c>
      <c r="AP1011" s="56">
        <v>11012.4</v>
      </c>
      <c r="AQ1011" s="56" t="s">
        <v>2701</v>
      </c>
      <c r="AR1011" s="56" t="s">
        <v>4176</v>
      </c>
      <c r="AS1011" s="56" t="s">
        <v>4197</v>
      </c>
      <c r="AT1011" s="56">
        <v>8471170</v>
      </c>
    </row>
    <row r="1012" spans="1:46" x14ac:dyDescent="0.35">
      <c r="A1012" s="56" t="s">
        <v>963</v>
      </c>
      <c r="B1012" s="56">
        <v>8471170</v>
      </c>
      <c r="C1012" s="56" t="s">
        <v>514</v>
      </c>
      <c r="D1012" s="56">
        <v>426610</v>
      </c>
      <c r="E1012" s="56" t="s">
        <v>43</v>
      </c>
      <c r="F1012" s="56" t="str">
        <f t="shared" si="15"/>
        <v>847.8471170.1.426610.000000.847001.200179</v>
      </c>
      <c r="G1012" s="66" t="s">
        <v>21</v>
      </c>
      <c r="H1012" s="56">
        <v>847001</v>
      </c>
      <c r="I1012" s="56" t="s">
        <v>23</v>
      </c>
      <c r="J1012" s="56">
        <v>200179</v>
      </c>
      <c r="N1012" s="56" t="s">
        <v>4189</v>
      </c>
      <c r="O1012" s="56">
        <v>1</v>
      </c>
      <c r="R1012" s="56" t="s">
        <v>4241</v>
      </c>
      <c r="S1012" s="56">
        <v>1</v>
      </c>
      <c r="T1012" s="56">
        <v>374.80800000000005</v>
      </c>
      <c r="U1012" s="57">
        <v>374.80800000000005</v>
      </c>
      <c r="V1012" s="56" t="s">
        <v>2002</v>
      </c>
      <c r="W1012" s="56" t="s">
        <v>2003</v>
      </c>
      <c r="X1012" s="56">
        <v>337.32720000000006</v>
      </c>
      <c r="Y1012" s="56">
        <v>299.84640000000007</v>
      </c>
      <c r="Z1012" s="56">
        <v>262.36560000000003</v>
      </c>
      <c r="AA1012" s="56" t="s">
        <v>4191</v>
      </c>
      <c r="AB1012" s="56" t="s">
        <v>4192</v>
      </c>
      <c r="AC1012" s="56" t="s">
        <v>4193</v>
      </c>
      <c r="AI1012" s="56">
        <v>374.80800000000005</v>
      </c>
      <c r="AP1012" s="56">
        <v>374.80800000000005</v>
      </c>
      <c r="AQ1012" s="56" t="s">
        <v>2701</v>
      </c>
      <c r="AR1012" s="56" t="s">
        <v>4176</v>
      </c>
      <c r="AS1012" s="56" t="s">
        <v>4197</v>
      </c>
      <c r="AT1012" s="56">
        <v>8471170</v>
      </c>
    </row>
    <row r="1013" spans="1:46" x14ac:dyDescent="0.35">
      <c r="A1013" s="56" t="s">
        <v>963</v>
      </c>
      <c r="B1013" s="56">
        <v>8471170</v>
      </c>
      <c r="C1013" s="56" t="s">
        <v>514</v>
      </c>
      <c r="D1013" s="56">
        <v>426610</v>
      </c>
      <c r="E1013" s="56" t="s">
        <v>43</v>
      </c>
      <c r="F1013" s="56" t="str">
        <f t="shared" si="15"/>
        <v>847.8471170.1.426610.000000.847001.200179</v>
      </c>
      <c r="G1013" s="66" t="s">
        <v>21</v>
      </c>
      <c r="H1013" s="56">
        <v>847001</v>
      </c>
      <c r="I1013" s="56" t="s">
        <v>23</v>
      </c>
      <c r="J1013" s="56">
        <v>200179</v>
      </c>
      <c r="N1013" s="56" t="s">
        <v>4189</v>
      </c>
      <c r="O1013" s="56">
        <v>1</v>
      </c>
      <c r="R1013" s="56" t="s">
        <v>4232</v>
      </c>
      <c r="S1013" s="56">
        <v>1</v>
      </c>
      <c r="T1013" s="56">
        <v>4066.4349600000005</v>
      </c>
      <c r="U1013" s="57">
        <v>4066.4349600000005</v>
      </c>
      <c r="V1013" s="56" t="s">
        <v>2002</v>
      </c>
      <c r="W1013" s="56" t="s">
        <v>2003</v>
      </c>
      <c r="X1013" s="56">
        <v>3659.7914640000004</v>
      </c>
      <c r="Y1013" s="56">
        <v>3253.1479680000007</v>
      </c>
      <c r="Z1013" s="56">
        <v>2846.5044720000001</v>
      </c>
      <c r="AA1013" s="56" t="s">
        <v>4191</v>
      </c>
      <c r="AB1013" s="56" t="s">
        <v>4192</v>
      </c>
      <c r="AC1013" s="56" t="s">
        <v>4193</v>
      </c>
      <c r="AI1013" s="56">
        <v>4066.4349600000005</v>
      </c>
      <c r="AP1013" s="56">
        <v>4066.4349600000005</v>
      </c>
      <c r="AQ1013" s="56" t="s">
        <v>2701</v>
      </c>
      <c r="AR1013" s="56" t="s">
        <v>4176</v>
      </c>
      <c r="AS1013" s="56" t="s">
        <v>4197</v>
      </c>
      <c r="AT1013" s="56">
        <v>8471170</v>
      </c>
    </row>
    <row r="1014" spans="1:46" x14ac:dyDescent="0.35">
      <c r="A1014" s="56" t="s">
        <v>963</v>
      </c>
      <c r="B1014" s="56">
        <v>8471170</v>
      </c>
      <c r="C1014" s="56" t="s">
        <v>514</v>
      </c>
      <c r="D1014" s="56">
        <v>426610</v>
      </c>
      <c r="E1014" s="56" t="s">
        <v>43</v>
      </c>
      <c r="F1014" s="56" t="str">
        <f t="shared" si="15"/>
        <v>847.8471170.1.426610.000000.847001.200179</v>
      </c>
      <c r="G1014" s="66" t="s">
        <v>21</v>
      </c>
      <c r="H1014" s="56">
        <v>847001</v>
      </c>
      <c r="I1014" s="56" t="s">
        <v>23</v>
      </c>
      <c r="J1014" s="56">
        <v>200179</v>
      </c>
      <c r="N1014" s="56" t="s">
        <v>4189</v>
      </c>
      <c r="O1014" s="56">
        <v>1</v>
      </c>
      <c r="R1014" s="56" t="s">
        <v>4242</v>
      </c>
      <c r="S1014" s="56">
        <v>1</v>
      </c>
      <c r="T1014" s="56">
        <v>14200.2</v>
      </c>
      <c r="U1014" s="57">
        <v>14200.2</v>
      </c>
      <c r="V1014" s="56" t="s">
        <v>2002</v>
      </c>
      <c r="W1014" s="56" t="s">
        <v>2003</v>
      </c>
      <c r="X1014" s="56">
        <v>12780.18</v>
      </c>
      <c r="Y1014" s="56">
        <v>11360.160000000002</v>
      </c>
      <c r="Z1014" s="56">
        <v>9940.14</v>
      </c>
      <c r="AA1014" s="56" t="s">
        <v>4191</v>
      </c>
      <c r="AB1014" s="56" t="s">
        <v>4192</v>
      </c>
      <c r="AC1014" s="56" t="s">
        <v>4193</v>
      </c>
      <c r="AI1014" s="56">
        <v>14200.2</v>
      </c>
      <c r="AP1014" s="56">
        <v>14200.2</v>
      </c>
      <c r="AQ1014" s="56" t="s">
        <v>2701</v>
      </c>
      <c r="AR1014" s="56" t="s">
        <v>4176</v>
      </c>
      <c r="AS1014" s="56" t="s">
        <v>4197</v>
      </c>
      <c r="AT1014" s="56">
        <v>8471170</v>
      </c>
    </row>
    <row r="1015" spans="1:46" x14ac:dyDescent="0.35">
      <c r="A1015" s="56" t="s">
        <v>963</v>
      </c>
      <c r="B1015" s="56">
        <v>8471170</v>
      </c>
      <c r="C1015" s="56" t="s">
        <v>514</v>
      </c>
      <c r="D1015" s="56">
        <v>426610</v>
      </c>
      <c r="E1015" s="56" t="s">
        <v>43</v>
      </c>
      <c r="F1015" s="56" t="str">
        <f t="shared" si="15"/>
        <v>847.8471170.1.426610.000000.847001.200179</v>
      </c>
      <c r="G1015" s="66" t="s">
        <v>21</v>
      </c>
      <c r="H1015" s="56">
        <v>847001</v>
      </c>
      <c r="I1015" s="56" t="s">
        <v>23</v>
      </c>
      <c r="J1015" s="56">
        <v>200179</v>
      </c>
      <c r="N1015" s="56" t="s">
        <v>4189</v>
      </c>
      <c r="O1015" s="56">
        <v>1</v>
      </c>
      <c r="R1015" s="56" t="s">
        <v>4232</v>
      </c>
      <c r="S1015" s="56">
        <v>1</v>
      </c>
      <c r="T1015" s="56">
        <v>14762.914320000002</v>
      </c>
      <c r="U1015" s="57">
        <v>14762.914320000002</v>
      </c>
      <c r="V1015" s="56" t="s">
        <v>2002</v>
      </c>
      <c r="W1015" s="56" t="s">
        <v>2003</v>
      </c>
      <c r="X1015" s="56">
        <v>13286.622888000002</v>
      </c>
      <c r="Y1015" s="56">
        <v>11810.331456000002</v>
      </c>
      <c r="Z1015" s="56">
        <v>10334.040024</v>
      </c>
      <c r="AA1015" s="56" t="s">
        <v>4191</v>
      </c>
      <c r="AB1015" s="56" t="s">
        <v>4192</v>
      </c>
      <c r="AC1015" s="56" t="s">
        <v>4193</v>
      </c>
      <c r="AI1015" s="56">
        <v>14762.914320000002</v>
      </c>
      <c r="AP1015" s="56">
        <v>14762.914320000002</v>
      </c>
      <c r="AQ1015" s="56" t="s">
        <v>2701</v>
      </c>
      <c r="AR1015" s="56" t="s">
        <v>4176</v>
      </c>
      <c r="AS1015" s="56" t="s">
        <v>4197</v>
      </c>
      <c r="AT1015" s="56">
        <v>8471170</v>
      </c>
    </row>
    <row r="1016" spans="1:46" x14ac:dyDescent="0.35">
      <c r="A1016" s="56" t="s">
        <v>963</v>
      </c>
      <c r="B1016" s="56">
        <v>8471170</v>
      </c>
      <c r="C1016" s="56" t="s">
        <v>514</v>
      </c>
      <c r="D1016" s="56">
        <v>426610</v>
      </c>
      <c r="E1016" s="56" t="s">
        <v>43</v>
      </c>
      <c r="F1016" s="56" t="str">
        <f t="shared" si="15"/>
        <v>847.8471170.1.426610.000000.847001.200179</v>
      </c>
      <c r="G1016" s="66" t="s">
        <v>21</v>
      </c>
      <c r="H1016" s="56">
        <v>847001</v>
      </c>
      <c r="I1016" s="56" t="s">
        <v>23</v>
      </c>
      <c r="J1016" s="56">
        <v>200179</v>
      </c>
      <c r="N1016" s="56" t="s">
        <v>4189</v>
      </c>
      <c r="O1016" s="56">
        <v>1</v>
      </c>
      <c r="R1016" s="56" t="s">
        <v>4243</v>
      </c>
      <c r="S1016" s="56">
        <v>1</v>
      </c>
      <c r="T1016" s="56">
        <v>34954.5</v>
      </c>
      <c r="U1016" s="57">
        <v>34954.5</v>
      </c>
      <c r="V1016" s="56" t="s">
        <v>2002</v>
      </c>
      <c r="W1016" s="56" t="s">
        <v>2003</v>
      </c>
      <c r="X1016" s="56">
        <v>31459.05</v>
      </c>
      <c r="Y1016" s="56">
        <v>27963.600000000002</v>
      </c>
      <c r="Z1016" s="56">
        <v>24468.149999999998</v>
      </c>
      <c r="AA1016" s="56" t="s">
        <v>4191</v>
      </c>
      <c r="AB1016" s="56" t="s">
        <v>4192</v>
      </c>
      <c r="AC1016" s="56" t="s">
        <v>4193</v>
      </c>
      <c r="AI1016" s="56">
        <v>34954.5</v>
      </c>
      <c r="AP1016" s="56">
        <v>34954.5</v>
      </c>
      <c r="AQ1016" s="56" t="s">
        <v>2701</v>
      </c>
      <c r="AR1016" s="56" t="s">
        <v>4176</v>
      </c>
      <c r="AS1016" s="56" t="s">
        <v>4197</v>
      </c>
      <c r="AT1016" s="56">
        <v>8471170</v>
      </c>
    </row>
    <row r="1017" spans="1:46" x14ac:dyDescent="0.35">
      <c r="A1017" s="56" t="s">
        <v>963</v>
      </c>
      <c r="B1017" s="56">
        <v>8471170</v>
      </c>
      <c r="C1017" s="56" t="s">
        <v>514</v>
      </c>
      <c r="D1017" s="56">
        <v>426610</v>
      </c>
      <c r="E1017" s="56" t="s">
        <v>43</v>
      </c>
      <c r="F1017" s="56" t="str">
        <f t="shared" si="15"/>
        <v>847.8471170.1.426610.000000.847001.200179</v>
      </c>
      <c r="G1017" s="66" t="s">
        <v>21</v>
      </c>
      <c r="H1017" s="56">
        <v>847001</v>
      </c>
      <c r="I1017" s="56" t="s">
        <v>23</v>
      </c>
      <c r="J1017" s="56">
        <v>200179</v>
      </c>
      <c r="N1017" s="56" t="s">
        <v>4189</v>
      </c>
      <c r="O1017" s="56">
        <v>1</v>
      </c>
      <c r="R1017" s="56" t="s">
        <v>4244</v>
      </c>
      <c r="S1017" s="56">
        <v>1</v>
      </c>
      <c r="T1017" s="56">
        <v>239568</v>
      </c>
      <c r="U1017" s="57">
        <v>239568</v>
      </c>
      <c r="V1017" s="56" t="s">
        <v>2002</v>
      </c>
      <c r="W1017" s="56" t="s">
        <v>2003</v>
      </c>
      <c r="X1017" s="56">
        <v>215611.2</v>
      </c>
      <c r="Y1017" s="56">
        <v>191654.40000000002</v>
      </c>
      <c r="Z1017" s="56">
        <v>167697.59999999998</v>
      </c>
      <c r="AA1017" s="56" t="s">
        <v>4191</v>
      </c>
      <c r="AB1017" s="56" t="s">
        <v>4192</v>
      </c>
      <c r="AC1017" s="56" t="s">
        <v>4193</v>
      </c>
      <c r="AI1017" s="56">
        <v>239568</v>
      </c>
      <c r="AP1017" s="56">
        <v>239568</v>
      </c>
      <c r="AQ1017" s="56" t="s">
        <v>2701</v>
      </c>
      <c r="AR1017" s="56" t="s">
        <v>4176</v>
      </c>
      <c r="AS1017" s="56" t="s">
        <v>4197</v>
      </c>
      <c r="AT1017" s="56">
        <v>8471170</v>
      </c>
    </row>
    <row r="1018" spans="1:46" x14ac:dyDescent="0.35">
      <c r="A1018" s="56" t="s">
        <v>963</v>
      </c>
      <c r="B1018" s="56">
        <v>8471170</v>
      </c>
      <c r="C1018" s="56" t="s">
        <v>514</v>
      </c>
      <c r="D1018" s="56">
        <v>426610</v>
      </c>
      <c r="E1018" s="56" t="s">
        <v>43</v>
      </c>
      <c r="F1018" s="56" t="str">
        <f t="shared" si="15"/>
        <v>847.8471170.1.426610.000000.847001.200179</v>
      </c>
      <c r="G1018" s="66" t="s">
        <v>21</v>
      </c>
      <c r="H1018" s="56">
        <v>847001</v>
      </c>
      <c r="I1018" s="56" t="s">
        <v>23</v>
      </c>
      <c r="J1018" s="56">
        <v>200179</v>
      </c>
      <c r="N1018" s="56" t="s">
        <v>4189</v>
      </c>
      <c r="O1018" s="56">
        <v>1</v>
      </c>
      <c r="R1018" s="56" t="s">
        <v>4245</v>
      </c>
      <c r="S1018" s="56">
        <v>1</v>
      </c>
      <c r="T1018" s="56">
        <v>23017.911</v>
      </c>
      <c r="U1018" s="57">
        <v>23017.911</v>
      </c>
      <c r="V1018" s="56" t="s">
        <v>2002</v>
      </c>
      <c r="W1018" s="56" t="s">
        <v>2003</v>
      </c>
      <c r="X1018" s="56">
        <v>20716.119900000002</v>
      </c>
      <c r="Y1018" s="56">
        <v>18414.328799999999</v>
      </c>
      <c r="Z1018" s="56">
        <v>16112.537699999999</v>
      </c>
      <c r="AA1018" s="56" t="s">
        <v>4191</v>
      </c>
      <c r="AB1018" s="56" t="s">
        <v>4192</v>
      </c>
      <c r="AC1018" s="56" t="s">
        <v>4193</v>
      </c>
      <c r="AI1018" s="56">
        <v>23017.911</v>
      </c>
      <c r="AP1018" s="56">
        <v>23017.911</v>
      </c>
      <c r="AQ1018" s="56" t="s">
        <v>2701</v>
      </c>
      <c r="AR1018" s="56" t="s">
        <v>4176</v>
      </c>
      <c r="AS1018" s="56" t="s">
        <v>4197</v>
      </c>
      <c r="AT1018" s="56">
        <v>8471170</v>
      </c>
    </row>
    <row r="1019" spans="1:46" x14ac:dyDescent="0.35">
      <c r="A1019" s="56" t="s">
        <v>963</v>
      </c>
      <c r="B1019" s="56">
        <v>8471170</v>
      </c>
      <c r="C1019" s="56" t="s">
        <v>514</v>
      </c>
      <c r="D1019" s="56">
        <v>428090</v>
      </c>
      <c r="E1019" s="56" t="s">
        <v>52</v>
      </c>
      <c r="F1019" s="56" t="str">
        <f t="shared" si="15"/>
        <v>847.8471170.1.428090.000000.847001.200179</v>
      </c>
      <c r="G1019" s="66" t="s">
        <v>21</v>
      </c>
      <c r="H1019" s="56">
        <v>847001</v>
      </c>
      <c r="I1019" s="56" t="s">
        <v>23</v>
      </c>
      <c r="J1019" s="56">
        <v>200179</v>
      </c>
      <c r="K1019" s="56">
        <v>0</v>
      </c>
      <c r="L1019" s="56">
        <v>0</v>
      </c>
      <c r="N1019" s="56" t="s">
        <v>3749</v>
      </c>
      <c r="O1019" s="56">
        <v>3</v>
      </c>
      <c r="R1019" s="56" t="s">
        <v>4246</v>
      </c>
      <c r="S1019" s="56">
        <v>3</v>
      </c>
      <c r="T1019" s="56">
        <v>15000</v>
      </c>
      <c r="U1019" s="57">
        <v>45000</v>
      </c>
      <c r="V1019" s="56" t="s">
        <v>2002</v>
      </c>
      <c r="W1019" s="56" t="s">
        <v>2003</v>
      </c>
      <c r="X1019" s="56">
        <v>40500</v>
      </c>
      <c r="Y1019" s="56">
        <v>36000</v>
      </c>
      <c r="Z1019" s="56">
        <v>31499.999999999996</v>
      </c>
      <c r="AA1019" s="56" t="s">
        <v>4247</v>
      </c>
      <c r="AB1019" s="56" t="s">
        <v>4247</v>
      </c>
      <c r="AC1019" s="56" t="s">
        <v>4247</v>
      </c>
      <c r="AG1019" s="56">
        <v>15000</v>
      </c>
      <c r="AH1019" s="56">
        <v>15000</v>
      </c>
      <c r="AL1019" s="56">
        <v>15000</v>
      </c>
      <c r="AP1019" s="56">
        <v>45000</v>
      </c>
      <c r="AQ1019" s="56" t="s">
        <v>2701</v>
      </c>
      <c r="AR1019" s="56" t="s">
        <v>4176</v>
      </c>
      <c r="AS1019" s="56" t="s">
        <v>4248</v>
      </c>
      <c r="AT1019" s="56">
        <v>8471170</v>
      </c>
    </row>
    <row r="1020" spans="1:46" x14ac:dyDescent="0.35">
      <c r="A1020" s="56" t="s">
        <v>963</v>
      </c>
      <c r="B1020" s="56">
        <v>8471170</v>
      </c>
      <c r="C1020" s="56" t="s">
        <v>514</v>
      </c>
      <c r="D1020" s="56">
        <v>492316</v>
      </c>
      <c r="E1020" s="56" t="s">
        <v>138</v>
      </c>
      <c r="F1020" s="56" t="str">
        <f t="shared" si="15"/>
        <v>847.8471170.1.492316.000000.847001.300180</v>
      </c>
      <c r="G1020" s="66" t="s">
        <v>21</v>
      </c>
      <c r="H1020" s="56">
        <v>847001</v>
      </c>
      <c r="I1020" s="56" t="s">
        <v>863</v>
      </c>
      <c r="J1020" s="56">
        <v>300180</v>
      </c>
      <c r="K1020" s="56">
        <v>5545455</v>
      </c>
      <c r="L1020" s="56">
        <v>6595858</v>
      </c>
      <c r="M1020" s="56">
        <v>6595858</v>
      </c>
      <c r="N1020" s="56" t="s">
        <v>4249</v>
      </c>
      <c r="O1020" s="56">
        <v>1</v>
      </c>
      <c r="R1020" s="56" t="s">
        <v>4250</v>
      </c>
      <c r="S1020" s="56">
        <v>1</v>
      </c>
      <c r="U1020" s="57">
        <v>0</v>
      </c>
      <c r="X1020" s="56">
        <v>0</v>
      </c>
      <c r="Y1020" s="56">
        <v>0</v>
      </c>
      <c r="Z1020" s="56">
        <v>0</v>
      </c>
      <c r="AP1020" s="56">
        <v>0</v>
      </c>
      <c r="AT1020" s="56">
        <v>8471170</v>
      </c>
    </row>
    <row r="1021" spans="1:46" x14ac:dyDescent="0.35">
      <c r="A1021" s="56" t="s">
        <v>963</v>
      </c>
      <c r="B1021" s="56">
        <v>8471170</v>
      </c>
      <c r="C1021" s="56" t="s">
        <v>514</v>
      </c>
      <c r="D1021" s="56">
        <v>492316</v>
      </c>
      <c r="E1021" s="56" t="s">
        <v>138</v>
      </c>
      <c r="F1021" s="56" t="str">
        <f t="shared" si="15"/>
        <v>847.8471170.1.492316.000000.847001.300180</v>
      </c>
      <c r="G1021" s="66" t="s">
        <v>21</v>
      </c>
      <c r="H1021" s="56">
        <v>847001</v>
      </c>
      <c r="I1021" s="56" t="s">
        <v>863</v>
      </c>
      <c r="J1021" s="56">
        <v>300180</v>
      </c>
      <c r="N1021" s="56" t="s">
        <v>4249</v>
      </c>
      <c r="R1021" s="56" t="s">
        <v>4251</v>
      </c>
      <c r="S1021" s="56">
        <v>1</v>
      </c>
      <c r="T1021" s="56">
        <v>2000000</v>
      </c>
      <c r="U1021" s="57">
        <v>2000000</v>
      </c>
      <c r="V1021" s="56" t="s">
        <v>2002</v>
      </c>
      <c r="W1021" s="56" t="s">
        <v>2122</v>
      </c>
      <c r="X1021" s="56">
        <v>1800000</v>
      </c>
      <c r="Y1021" s="56">
        <v>1600000</v>
      </c>
      <c r="Z1021" s="56">
        <v>1400000</v>
      </c>
      <c r="AA1021" s="56" t="s">
        <v>4252</v>
      </c>
      <c r="AB1021" s="56" t="s">
        <v>4252</v>
      </c>
      <c r="AC1021" s="56" t="s">
        <v>4252</v>
      </c>
      <c r="AK1021" s="56">
        <v>2000000</v>
      </c>
      <c r="AP1021" s="56">
        <v>2000000</v>
      </c>
      <c r="AQ1021" s="56" t="s">
        <v>2701</v>
      </c>
      <c r="AR1021" s="56" t="s">
        <v>4176</v>
      </c>
      <c r="AS1021" s="56" t="s">
        <v>4194</v>
      </c>
      <c r="AT1021" s="56">
        <v>8471170</v>
      </c>
    </row>
    <row r="1022" spans="1:46" x14ac:dyDescent="0.35">
      <c r="A1022" s="56" t="s">
        <v>963</v>
      </c>
      <c r="B1022" s="56">
        <v>8471170</v>
      </c>
      <c r="C1022" s="56" t="s">
        <v>514</v>
      </c>
      <c r="D1022" s="56">
        <v>492316</v>
      </c>
      <c r="E1022" s="56" t="s">
        <v>138</v>
      </c>
      <c r="F1022" s="56" t="str">
        <f t="shared" si="15"/>
        <v>847.8471170.1.492316.000000.847001.300180</v>
      </c>
      <c r="G1022" s="66" t="s">
        <v>21</v>
      </c>
      <c r="H1022" s="56">
        <v>847001</v>
      </c>
      <c r="I1022" s="56" t="s">
        <v>863</v>
      </c>
      <c r="J1022" s="56">
        <v>300180</v>
      </c>
      <c r="N1022" s="56" t="s">
        <v>4249</v>
      </c>
      <c r="R1022" s="56" t="s">
        <v>4253</v>
      </c>
      <c r="S1022" s="56">
        <v>1</v>
      </c>
      <c r="T1022" s="56">
        <v>2000000</v>
      </c>
      <c r="U1022" s="57">
        <v>2000000</v>
      </c>
      <c r="V1022" s="56" t="s">
        <v>2002</v>
      </c>
      <c r="W1022" s="56" t="s">
        <v>2122</v>
      </c>
      <c r="X1022" s="56">
        <v>1800000</v>
      </c>
      <c r="Y1022" s="56">
        <v>1600000</v>
      </c>
      <c r="Z1022" s="56">
        <v>1400000</v>
      </c>
      <c r="AA1022" s="56" t="s">
        <v>4254</v>
      </c>
      <c r="AB1022" s="56" t="s">
        <v>4254</v>
      </c>
      <c r="AC1022" s="56" t="s">
        <v>4254</v>
      </c>
      <c r="AK1022" s="56">
        <v>2000000</v>
      </c>
      <c r="AP1022" s="56">
        <v>2000000</v>
      </c>
      <c r="AQ1022" s="56" t="s">
        <v>2701</v>
      </c>
      <c r="AR1022" s="56" t="s">
        <v>4176</v>
      </c>
      <c r="AS1022" s="56" t="s">
        <v>4194</v>
      </c>
      <c r="AT1022" s="56">
        <v>8471170</v>
      </c>
    </row>
    <row r="1023" spans="1:46" x14ac:dyDescent="0.35">
      <c r="A1023" s="56" t="s">
        <v>963</v>
      </c>
      <c r="B1023" s="56">
        <v>8471170</v>
      </c>
      <c r="C1023" s="56" t="s">
        <v>514</v>
      </c>
      <c r="D1023" s="56">
        <v>495110</v>
      </c>
      <c r="E1023" s="56" t="s">
        <v>889</v>
      </c>
      <c r="F1023" s="56" t="str">
        <f t="shared" si="15"/>
        <v>847.8471170.1.495110.000000.847001.300180</v>
      </c>
      <c r="G1023" s="66" t="s">
        <v>21</v>
      </c>
      <c r="H1023" s="56">
        <v>847001</v>
      </c>
      <c r="I1023" s="56" t="s">
        <v>863</v>
      </c>
      <c r="J1023" s="56">
        <v>300180</v>
      </c>
      <c r="K1023" s="56">
        <v>0</v>
      </c>
      <c r="L1023" s="56">
        <v>190000</v>
      </c>
      <c r="M1023" s="56">
        <v>190000</v>
      </c>
      <c r="N1023" s="56" t="s">
        <v>4189</v>
      </c>
      <c r="O1023" s="56">
        <v>10</v>
      </c>
      <c r="R1023" s="56" t="s">
        <v>4255</v>
      </c>
      <c r="S1023" s="56">
        <v>1</v>
      </c>
      <c r="T1023" s="56">
        <v>473751.69329000026</v>
      </c>
      <c r="U1023" s="57">
        <v>473751.69329000026</v>
      </c>
      <c r="V1023" s="56" t="s">
        <v>2002</v>
      </c>
      <c r="W1023" s="56" t="s">
        <v>2122</v>
      </c>
      <c r="X1023" s="56">
        <v>426376.52396100026</v>
      </c>
      <c r="Y1023" s="56">
        <v>379001.35463200021</v>
      </c>
      <c r="Z1023" s="56">
        <v>331626.18530300015</v>
      </c>
      <c r="AA1023" s="56" t="s">
        <v>4256</v>
      </c>
      <c r="AB1023" s="56" t="s">
        <v>4257</v>
      </c>
      <c r="AC1023" s="56" t="s">
        <v>4257</v>
      </c>
      <c r="AF1023" s="56">
        <v>52639.077032222252</v>
      </c>
      <c r="AG1023" s="56">
        <v>52639.077032222252</v>
      </c>
      <c r="AH1023" s="56">
        <v>52639.077032222252</v>
      </c>
      <c r="AI1023" s="56">
        <v>52639.077032222252</v>
      </c>
      <c r="AJ1023" s="56">
        <v>52639.077032222252</v>
      </c>
      <c r="AK1023" s="56">
        <v>52639.077032222252</v>
      </c>
      <c r="AL1023" s="56">
        <v>52639.077032222252</v>
      </c>
      <c r="AM1023" s="56">
        <v>52639.077032222252</v>
      </c>
      <c r="AN1023" s="56">
        <v>52639.077032222252</v>
      </c>
      <c r="AP1023" s="56">
        <v>473751.6932900002</v>
      </c>
      <c r="AQ1023" s="56" t="s">
        <v>2701</v>
      </c>
      <c r="AR1023" s="56" t="s">
        <v>4176</v>
      </c>
      <c r="AS1023" s="56" t="s">
        <v>4258</v>
      </c>
      <c r="AT1023" s="56">
        <v>8471170</v>
      </c>
    </row>
    <row r="1024" spans="1:46" x14ac:dyDescent="0.35">
      <c r="A1024" s="56" t="s">
        <v>963</v>
      </c>
      <c r="B1024" s="56">
        <v>8471170</v>
      </c>
      <c r="C1024" s="56" t="s">
        <v>514</v>
      </c>
      <c r="D1024" s="56">
        <v>495110</v>
      </c>
      <c r="E1024" s="56" t="s">
        <v>889</v>
      </c>
      <c r="F1024" s="56" t="str">
        <f t="shared" si="15"/>
        <v>847.8471170.1.495110.000000.847001.300180</v>
      </c>
      <c r="G1024" s="66" t="s">
        <v>21</v>
      </c>
      <c r="H1024" s="56">
        <v>847001</v>
      </c>
      <c r="I1024" s="56" t="s">
        <v>863</v>
      </c>
      <c r="J1024" s="56">
        <v>300180</v>
      </c>
      <c r="N1024" s="56" t="s">
        <v>4189</v>
      </c>
      <c r="O1024" s="56">
        <v>1</v>
      </c>
      <c r="R1024" s="56" t="s">
        <v>4259</v>
      </c>
      <c r="S1024" s="56">
        <v>1</v>
      </c>
      <c r="T1024" s="56">
        <v>532614</v>
      </c>
      <c r="U1024" s="57">
        <v>532614</v>
      </c>
      <c r="V1024" s="56" t="s">
        <v>2002</v>
      </c>
      <c r="W1024" s="56" t="s">
        <v>2122</v>
      </c>
      <c r="X1024" s="56">
        <v>479352.60000000003</v>
      </c>
      <c r="Y1024" s="56">
        <v>426091.2</v>
      </c>
      <c r="Z1024" s="56">
        <v>372829.8</v>
      </c>
      <c r="AA1024" s="56" t="s">
        <v>4260</v>
      </c>
      <c r="AB1024" s="56" t="s">
        <v>4192</v>
      </c>
      <c r="AC1024" s="56" t="s">
        <v>4193</v>
      </c>
      <c r="AG1024" s="56">
        <v>532614</v>
      </c>
      <c r="AP1024" s="56">
        <v>532614</v>
      </c>
      <c r="AQ1024" s="56" t="s">
        <v>2701</v>
      </c>
      <c r="AR1024" s="56" t="s">
        <v>4176</v>
      </c>
      <c r="AS1024" s="56" t="s">
        <v>4194</v>
      </c>
      <c r="AT1024" s="56">
        <v>8471170</v>
      </c>
    </row>
    <row r="1025" spans="1:46" x14ac:dyDescent="0.35">
      <c r="A1025" s="56" t="s">
        <v>963</v>
      </c>
      <c r="B1025" s="56">
        <v>8471170</v>
      </c>
      <c r="C1025" s="56" t="s">
        <v>514</v>
      </c>
      <c r="D1025" s="56">
        <v>495110</v>
      </c>
      <c r="E1025" s="56" t="s">
        <v>889</v>
      </c>
      <c r="F1025" s="56" t="str">
        <f t="shared" si="15"/>
        <v>847.8471170.1.495110.000000.847001.300180</v>
      </c>
      <c r="G1025" s="66" t="s">
        <v>21</v>
      </c>
      <c r="H1025" s="56">
        <v>847001</v>
      </c>
      <c r="I1025" s="56" t="s">
        <v>863</v>
      </c>
      <c r="J1025" s="56">
        <v>300180</v>
      </c>
      <c r="N1025" s="56" t="s">
        <v>4189</v>
      </c>
      <c r="O1025" s="56">
        <v>1</v>
      </c>
      <c r="R1025" s="56" t="s">
        <v>4261</v>
      </c>
      <c r="S1025" s="56">
        <v>1</v>
      </c>
      <c r="T1025" s="56">
        <v>56000</v>
      </c>
      <c r="U1025" s="57">
        <v>56000</v>
      </c>
      <c r="V1025" s="56" t="s">
        <v>2002</v>
      </c>
      <c r="W1025" s="56" t="s">
        <v>2122</v>
      </c>
      <c r="X1025" s="56">
        <v>50400</v>
      </c>
      <c r="Y1025" s="56">
        <v>44800</v>
      </c>
      <c r="Z1025" s="56">
        <v>39200</v>
      </c>
      <c r="AA1025" s="56" t="s">
        <v>4191</v>
      </c>
      <c r="AB1025" s="56" t="s">
        <v>4192</v>
      </c>
      <c r="AC1025" s="56" t="s">
        <v>4193</v>
      </c>
      <c r="AG1025" s="56">
        <v>56000</v>
      </c>
      <c r="AP1025" s="56">
        <v>56000</v>
      </c>
      <c r="AQ1025" s="56" t="s">
        <v>2701</v>
      </c>
      <c r="AR1025" s="56" t="s">
        <v>4176</v>
      </c>
      <c r="AS1025" s="56" t="s">
        <v>4194</v>
      </c>
      <c r="AT1025" s="56">
        <v>8471170</v>
      </c>
    </row>
    <row r="1026" spans="1:46" x14ac:dyDescent="0.35">
      <c r="A1026" s="56" t="s">
        <v>963</v>
      </c>
      <c r="B1026" s="56">
        <v>8471170</v>
      </c>
      <c r="C1026" s="56" t="s">
        <v>514</v>
      </c>
      <c r="D1026" s="56">
        <v>495110</v>
      </c>
      <c r="E1026" s="56" t="s">
        <v>889</v>
      </c>
      <c r="F1026" s="56" t="str">
        <f t="shared" si="15"/>
        <v>847.8471170.1.495110.000000.847001.300180</v>
      </c>
      <c r="G1026" s="66" t="s">
        <v>21</v>
      </c>
      <c r="H1026" s="56">
        <v>847001</v>
      </c>
      <c r="I1026" s="56" t="s">
        <v>863</v>
      </c>
      <c r="J1026" s="56">
        <v>300180</v>
      </c>
      <c r="N1026" s="56" t="s">
        <v>4189</v>
      </c>
      <c r="O1026" s="56">
        <v>1</v>
      </c>
      <c r="R1026" s="56" t="s">
        <v>4262</v>
      </c>
      <c r="S1026" s="56">
        <v>2</v>
      </c>
      <c r="T1026" s="56">
        <v>20000</v>
      </c>
      <c r="U1026" s="57">
        <v>40000</v>
      </c>
      <c r="V1026" s="56" t="s">
        <v>2002</v>
      </c>
      <c r="W1026" s="56" t="s">
        <v>2122</v>
      </c>
      <c r="X1026" s="56">
        <v>36000</v>
      </c>
      <c r="Y1026" s="56">
        <v>32000</v>
      </c>
      <c r="Z1026" s="56">
        <v>28000</v>
      </c>
      <c r="AA1026" s="56" t="s">
        <v>4191</v>
      </c>
      <c r="AB1026" s="56" t="s">
        <v>4192</v>
      </c>
      <c r="AC1026" s="56" t="s">
        <v>4193</v>
      </c>
      <c r="AG1026" s="56">
        <v>40000</v>
      </c>
      <c r="AP1026" s="56">
        <v>40000</v>
      </c>
      <c r="AQ1026" s="56" t="s">
        <v>2701</v>
      </c>
      <c r="AR1026" s="56" t="s">
        <v>4176</v>
      </c>
      <c r="AS1026" s="56" t="s">
        <v>4194</v>
      </c>
      <c r="AT1026" s="56">
        <v>8471170</v>
      </c>
    </row>
    <row r="1027" spans="1:46" x14ac:dyDescent="0.35">
      <c r="A1027" s="56" t="s">
        <v>963</v>
      </c>
      <c r="B1027" s="56">
        <v>8471160</v>
      </c>
      <c r="C1027" s="56" t="s">
        <v>506</v>
      </c>
      <c r="D1027" s="56">
        <v>420810</v>
      </c>
      <c r="E1027" s="56" t="s">
        <v>454</v>
      </c>
      <c r="F1027" s="56" t="str">
        <f t="shared" si="15"/>
        <v>847.8471160.1.420810.000000.847001.200179</v>
      </c>
      <c r="G1027" s="66" t="s">
        <v>21</v>
      </c>
      <c r="H1027" s="56">
        <v>847001</v>
      </c>
      <c r="I1027" s="56" t="s">
        <v>23</v>
      </c>
      <c r="J1027" s="56">
        <v>200179</v>
      </c>
      <c r="N1027" s="56" t="s">
        <v>2286</v>
      </c>
      <c r="O1027" s="56">
        <v>1</v>
      </c>
      <c r="R1027" s="56" t="s">
        <v>4263</v>
      </c>
      <c r="S1027" s="56">
        <v>1</v>
      </c>
      <c r="T1027" s="56">
        <v>617400</v>
      </c>
      <c r="U1027" s="57">
        <v>588000</v>
      </c>
      <c r="V1027" s="56" t="s">
        <v>2002</v>
      </c>
      <c r="W1027" s="56" t="s">
        <v>2003</v>
      </c>
      <c r="X1027" s="56">
        <v>555660</v>
      </c>
      <c r="Y1027" s="56">
        <v>493920</v>
      </c>
      <c r="Z1027" s="56">
        <v>432180</v>
      </c>
      <c r="AA1027" s="56" t="s">
        <v>4264</v>
      </c>
      <c r="AB1027" s="56" t="s">
        <v>4264</v>
      </c>
      <c r="AC1027" s="56" t="s">
        <v>4264</v>
      </c>
      <c r="AE1027" s="56">
        <v>588000</v>
      </c>
      <c r="AP1027" s="56">
        <v>588000</v>
      </c>
      <c r="AQ1027" s="56" t="s">
        <v>4265</v>
      </c>
      <c r="AR1027" s="56" t="s">
        <v>4266</v>
      </c>
      <c r="AS1027" s="56" t="s">
        <v>4267</v>
      </c>
      <c r="AT1027" s="56">
        <v>8471160</v>
      </c>
    </row>
    <row r="1028" spans="1:46" x14ac:dyDescent="0.35">
      <c r="A1028" s="56" t="s">
        <v>963</v>
      </c>
      <c r="B1028" s="56">
        <v>8471160</v>
      </c>
      <c r="C1028" s="56" t="s">
        <v>506</v>
      </c>
      <c r="D1028" s="56">
        <v>421700</v>
      </c>
      <c r="E1028" s="56" t="s">
        <v>956</v>
      </c>
      <c r="F1028" s="56" t="str">
        <f t="shared" ref="F1028:F1091" si="16">CONCATENATE(847,".",B1028,".",1,".",D1028,".","000000",".",H1028,".",J1028)</f>
        <v>847.8471160.1.421700.000000.847001.200179</v>
      </c>
      <c r="G1028" s="66" t="s">
        <v>21</v>
      </c>
      <c r="H1028" s="56">
        <v>847001</v>
      </c>
      <c r="I1028" s="56" t="s">
        <v>23</v>
      </c>
      <c r="J1028" s="56">
        <v>200179</v>
      </c>
      <c r="K1028" s="56">
        <v>6300.22</v>
      </c>
      <c r="L1028" s="56">
        <v>0</v>
      </c>
      <c r="U1028" s="57">
        <v>0</v>
      </c>
      <c r="W1028" s="56" t="s">
        <v>2122</v>
      </c>
      <c r="X1028" s="56">
        <v>0</v>
      </c>
      <c r="Y1028" s="56">
        <v>0</v>
      </c>
      <c r="Z1028" s="56">
        <v>0</v>
      </c>
      <c r="AE1028" s="56">
        <v>0</v>
      </c>
      <c r="AP1028" s="56">
        <v>0</v>
      </c>
      <c r="AT1028" s="56">
        <v>8471160</v>
      </c>
    </row>
    <row r="1029" spans="1:46" x14ac:dyDescent="0.35">
      <c r="A1029" s="56" t="s">
        <v>963</v>
      </c>
      <c r="B1029" s="56">
        <v>8471160</v>
      </c>
      <c r="C1029" s="56" t="s">
        <v>506</v>
      </c>
      <c r="D1029" s="56">
        <v>422100</v>
      </c>
      <c r="E1029" s="56" t="s">
        <v>508</v>
      </c>
      <c r="F1029" s="56" t="str">
        <f t="shared" si="16"/>
        <v>847.8471160.1.422100.000000.847001.200179</v>
      </c>
      <c r="G1029" s="66" t="s">
        <v>21</v>
      </c>
      <c r="H1029" s="56">
        <v>847001</v>
      </c>
      <c r="I1029" s="56" t="s">
        <v>23</v>
      </c>
      <c r="J1029" s="56">
        <v>200179</v>
      </c>
      <c r="K1029" s="56">
        <v>3122.05</v>
      </c>
      <c r="L1029" s="56">
        <v>150000</v>
      </c>
      <c r="U1029" s="57">
        <v>0</v>
      </c>
      <c r="X1029" s="56">
        <v>0</v>
      </c>
      <c r="Y1029" s="56">
        <v>0</v>
      </c>
      <c r="Z1029" s="56">
        <v>0</v>
      </c>
      <c r="AE1029" s="56">
        <v>0</v>
      </c>
      <c r="AP1029" s="56">
        <v>0</v>
      </c>
      <c r="AT1029" s="56">
        <v>8471160</v>
      </c>
    </row>
    <row r="1030" spans="1:46" x14ac:dyDescent="0.35">
      <c r="A1030" s="56" t="s">
        <v>963</v>
      </c>
      <c r="B1030" s="56">
        <v>8471160</v>
      </c>
      <c r="C1030" s="56" t="s">
        <v>506</v>
      </c>
      <c r="D1030" s="56">
        <v>426610</v>
      </c>
      <c r="E1030" s="56" t="s">
        <v>43</v>
      </c>
      <c r="F1030" s="56" t="str">
        <f t="shared" si="16"/>
        <v>847.8471160.1.426610.000000.847001.200179</v>
      </c>
      <c r="G1030" s="66" t="s">
        <v>21</v>
      </c>
      <c r="H1030" s="56">
        <v>847001</v>
      </c>
      <c r="I1030" s="56" t="s">
        <v>23</v>
      </c>
      <c r="J1030" s="56">
        <v>200179</v>
      </c>
      <c r="K1030" s="56">
        <v>0</v>
      </c>
      <c r="L1030" s="56">
        <v>100000</v>
      </c>
      <c r="U1030" s="57">
        <v>0</v>
      </c>
      <c r="X1030" s="56">
        <v>0</v>
      </c>
      <c r="Y1030" s="56">
        <v>0</v>
      </c>
      <c r="Z1030" s="56">
        <v>0</v>
      </c>
      <c r="AE1030" s="56">
        <v>0</v>
      </c>
      <c r="AP1030" s="56">
        <v>0</v>
      </c>
      <c r="AT1030" s="56">
        <v>8471160</v>
      </c>
    </row>
    <row r="1031" spans="1:46" x14ac:dyDescent="0.35">
      <c r="A1031" s="56" t="s">
        <v>963</v>
      </c>
      <c r="B1031" s="56">
        <v>8471160</v>
      </c>
      <c r="C1031" s="56" t="s">
        <v>506</v>
      </c>
      <c r="D1031" s="56">
        <v>426610</v>
      </c>
      <c r="E1031" s="56" t="s">
        <v>43</v>
      </c>
      <c r="F1031" s="56" t="str">
        <f t="shared" si="16"/>
        <v>847.8471160.1.426610.000000.847001.200179</v>
      </c>
      <c r="G1031" s="66" t="s">
        <v>21</v>
      </c>
      <c r="H1031" s="56">
        <v>847001</v>
      </c>
      <c r="I1031" s="56" t="s">
        <v>23</v>
      </c>
      <c r="J1031" s="56">
        <v>200179</v>
      </c>
      <c r="O1031" s="56">
        <v>1</v>
      </c>
      <c r="R1031" s="56" t="s">
        <v>4268</v>
      </c>
      <c r="S1031" s="56">
        <v>1</v>
      </c>
      <c r="T1031" s="56">
        <v>21000</v>
      </c>
      <c r="U1031" s="57">
        <v>20000</v>
      </c>
      <c r="V1031" s="56" t="s">
        <v>2002</v>
      </c>
      <c r="W1031" s="56" t="s">
        <v>2003</v>
      </c>
      <c r="X1031" s="56">
        <v>18900</v>
      </c>
      <c r="Y1031" s="56">
        <v>16800</v>
      </c>
      <c r="Z1031" s="56">
        <v>14699.999999999998</v>
      </c>
      <c r="AA1031" s="56" t="s">
        <v>4264</v>
      </c>
      <c r="AB1031" s="56" t="s">
        <v>4264</v>
      </c>
      <c r="AC1031" s="56" t="s">
        <v>4264</v>
      </c>
      <c r="AE1031" s="56">
        <v>20000</v>
      </c>
      <c r="AP1031" s="56">
        <v>20000</v>
      </c>
      <c r="AQ1031" s="56" t="s">
        <v>4265</v>
      </c>
      <c r="AR1031" s="56" t="s">
        <v>4266</v>
      </c>
      <c r="AS1031" s="56" t="s">
        <v>4267</v>
      </c>
      <c r="AT1031" s="56">
        <v>8471160</v>
      </c>
    </row>
    <row r="1032" spans="1:46" x14ac:dyDescent="0.35">
      <c r="A1032" s="56" t="s">
        <v>963</v>
      </c>
      <c r="B1032" s="56">
        <v>8471160</v>
      </c>
      <c r="C1032" s="56" t="s">
        <v>506</v>
      </c>
      <c r="D1032" s="56">
        <v>426610</v>
      </c>
      <c r="E1032" s="56" t="s">
        <v>43</v>
      </c>
      <c r="F1032" s="56" t="str">
        <f t="shared" si="16"/>
        <v>847.8471160.1.426610.000000.847001.200179</v>
      </c>
      <c r="G1032" s="66" t="s">
        <v>21</v>
      </c>
      <c r="H1032" s="56">
        <v>847001</v>
      </c>
      <c r="I1032" s="56" t="s">
        <v>23</v>
      </c>
      <c r="J1032" s="56">
        <v>200179</v>
      </c>
      <c r="R1032" s="56" t="s">
        <v>4269</v>
      </c>
      <c r="S1032" s="56">
        <v>1</v>
      </c>
      <c r="T1032" s="56">
        <v>105000</v>
      </c>
      <c r="U1032" s="57">
        <v>100000</v>
      </c>
      <c r="V1032" s="56" t="s">
        <v>2002</v>
      </c>
      <c r="W1032" s="56" t="s">
        <v>2003</v>
      </c>
      <c r="X1032" s="56">
        <v>94500</v>
      </c>
      <c r="Y1032" s="56">
        <v>84000</v>
      </c>
      <c r="Z1032" s="56">
        <v>73500</v>
      </c>
      <c r="AA1032" s="56" t="s">
        <v>4264</v>
      </c>
      <c r="AB1032" s="56" t="s">
        <v>4264</v>
      </c>
      <c r="AC1032" s="56" t="s">
        <v>4264</v>
      </c>
      <c r="AE1032" s="56">
        <v>100000</v>
      </c>
      <c r="AP1032" s="56">
        <v>100000</v>
      </c>
      <c r="AQ1032" s="56" t="s">
        <v>4265</v>
      </c>
      <c r="AR1032" s="56" t="s">
        <v>4266</v>
      </c>
      <c r="AS1032" s="56" t="s">
        <v>4267</v>
      </c>
      <c r="AT1032" s="56">
        <v>8471160</v>
      </c>
    </row>
    <row r="1033" spans="1:46" x14ac:dyDescent="0.35">
      <c r="A1033" s="56" t="s">
        <v>963</v>
      </c>
      <c r="B1033" s="56">
        <v>8471160</v>
      </c>
      <c r="C1033" s="56" t="s">
        <v>506</v>
      </c>
      <c r="D1033" s="56">
        <v>426610</v>
      </c>
      <c r="E1033" s="56" t="s">
        <v>43</v>
      </c>
      <c r="F1033" s="56" t="str">
        <f t="shared" si="16"/>
        <v>847.8471160.1.426610.000000.847001.200179</v>
      </c>
      <c r="G1033" s="66" t="s">
        <v>21</v>
      </c>
      <c r="H1033" s="56">
        <v>847001</v>
      </c>
      <c r="I1033" s="56" t="s">
        <v>23</v>
      </c>
      <c r="J1033" s="56">
        <v>200179</v>
      </c>
      <c r="R1033" s="56" t="s">
        <v>4270</v>
      </c>
      <c r="S1033" s="56">
        <v>1</v>
      </c>
      <c r="T1033" s="56">
        <v>43444.190999999999</v>
      </c>
      <c r="U1033" s="57">
        <v>41375.42</v>
      </c>
      <c r="V1033" s="56" t="s">
        <v>2002</v>
      </c>
      <c r="W1033" s="56" t="s">
        <v>2003</v>
      </c>
      <c r="X1033" s="56">
        <v>39099.7719</v>
      </c>
      <c r="Y1033" s="56">
        <v>34755.352800000001</v>
      </c>
      <c r="Z1033" s="56">
        <v>30410.933699999998</v>
      </c>
      <c r="AA1033" s="56" t="s">
        <v>4264</v>
      </c>
      <c r="AB1033" s="56" t="s">
        <v>4264</v>
      </c>
      <c r="AC1033" s="56" t="s">
        <v>4264</v>
      </c>
      <c r="AE1033" s="56">
        <v>41375.42</v>
      </c>
      <c r="AP1033" s="56">
        <v>41375.42</v>
      </c>
      <c r="AQ1033" s="56" t="s">
        <v>4265</v>
      </c>
      <c r="AR1033" s="56" t="s">
        <v>4266</v>
      </c>
      <c r="AS1033" s="56" t="s">
        <v>4267</v>
      </c>
      <c r="AT1033" s="56">
        <v>8471160</v>
      </c>
    </row>
    <row r="1034" spans="1:46" x14ac:dyDescent="0.35">
      <c r="A1034" s="56" t="s">
        <v>963</v>
      </c>
      <c r="B1034" s="56">
        <v>8471160</v>
      </c>
      <c r="C1034" s="56" t="s">
        <v>506</v>
      </c>
      <c r="D1034" s="56">
        <v>430330</v>
      </c>
      <c r="E1034" s="56" t="s">
        <v>378</v>
      </c>
      <c r="F1034" s="56" t="str">
        <f t="shared" si="16"/>
        <v>847.8471160.1.430330.000000.847001.200179</v>
      </c>
      <c r="G1034" s="66" t="s">
        <v>21</v>
      </c>
      <c r="H1034" s="56">
        <v>847001</v>
      </c>
      <c r="I1034" s="56" t="s">
        <v>23</v>
      </c>
      <c r="J1034" s="56">
        <v>200179</v>
      </c>
      <c r="K1034" s="56">
        <v>-86771.67</v>
      </c>
      <c r="L1034" s="56">
        <v>0</v>
      </c>
      <c r="U1034" s="57">
        <v>0</v>
      </c>
      <c r="X1034" s="56">
        <v>0</v>
      </c>
      <c r="Y1034" s="56">
        <v>0</v>
      </c>
      <c r="Z1034" s="56">
        <v>0</v>
      </c>
      <c r="AE1034" s="56">
        <v>0</v>
      </c>
      <c r="AP1034" s="56">
        <v>0</v>
      </c>
      <c r="AT1034" s="56">
        <v>8471160</v>
      </c>
    </row>
    <row r="1035" spans="1:46" x14ac:dyDescent="0.35">
      <c r="A1035" s="56" t="s">
        <v>963</v>
      </c>
      <c r="B1035" s="56">
        <v>8471160</v>
      </c>
      <c r="C1035" s="56" t="s">
        <v>506</v>
      </c>
      <c r="D1035" s="56">
        <v>432120</v>
      </c>
      <c r="E1035" s="56" t="s">
        <v>382</v>
      </c>
      <c r="F1035" s="56" t="str">
        <f t="shared" si="16"/>
        <v>847.8471160.1.432120.000000.847001.200179</v>
      </c>
      <c r="G1035" s="66" t="s">
        <v>21</v>
      </c>
      <c r="H1035" s="56">
        <v>847001</v>
      </c>
      <c r="I1035" s="56" t="s">
        <v>23</v>
      </c>
      <c r="J1035" s="56">
        <v>200179</v>
      </c>
      <c r="K1035" s="56">
        <v>0</v>
      </c>
      <c r="L1035" s="56">
        <v>0</v>
      </c>
      <c r="U1035" s="57">
        <v>0</v>
      </c>
      <c r="V1035" s="56" t="s">
        <v>2002</v>
      </c>
      <c r="X1035" s="56">
        <v>0</v>
      </c>
      <c r="Y1035" s="56">
        <v>0</v>
      </c>
      <c r="Z1035" s="56">
        <v>0</v>
      </c>
      <c r="AE1035" s="56">
        <v>0</v>
      </c>
      <c r="AP1035" s="56">
        <v>0</v>
      </c>
      <c r="AT1035" s="56">
        <v>8471160</v>
      </c>
    </row>
    <row r="1036" spans="1:46" x14ac:dyDescent="0.35">
      <c r="A1036" s="56" t="s">
        <v>963</v>
      </c>
      <c r="B1036" s="56">
        <v>8471160</v>
      </c>
      <c r="C1036" s="56" t="s">
        <v>506</v>
      </c>
      <c r="D1036" s="56">
        <v>432209</v>
      </c>
      <c r="E1036" s="56" t="s">
        <v>138</v>
      </c>
      <c r="F1036" s="56" t="str">
        <f t="shared" si="16"/>
        <v>847.8471160.1.432209.000000.847001.200179</v>
      </c>
      <c r="G1036" s="66" t="s">
        <v>21</v>
      </c>
      <c r="H1036" s="56">
        <v>847001</v>
      </c>
      <c r="I1036" s="56" t="s">
        <v>23</v>
      </c>
      <c r="J1036" s="56">
        <v>200179</v>
      </c>
      <c r="K1036" s="56">
        <v>12105813.25</v>
      </c>
      <c r="L1036" s="56">
        <v>14279758</v>
      </c>
      <c r="U1036" s="57">
        <v>0</v>
      </c>
      <c r="X1036" s="56">
        <v>0</v>
      </c>
      <c r="Y1036" s="56">
        <v>0</v>
      </c>
      <c r="Z1036" s="56">
        <v>0</v>
      </c>
      <c r="AE1036" s="56">
        <v>0</v>
      </c>
      <c r="AP1036" s="56">
        <v>0</v>
      </c>
      <c r="AT1036" s="56">
        <v>8471160</v>
      </c>
    </row>
    <row r="1037" spans="1:46" x14ac:dyDescent="0.35">
      <c r="A1037" s="56" t="s">
        <v>963</v>
      </c>
      <c r="B1037" s="56">
        <v>8471160</v>
      </c>
      <c r="C1037" s="56" t="s">
        <v>506</v>
      </c>
      <c r="D1037" s="56">
        <v>432209</v>
      </c>
      <c r="E1037" s="56" t="s">
        <v>138</v>
      </c>
      <c r="F1037" s="56" t="str">
        <f t="shared" si="16"/>
        <v>847.8471160.1.432209.000000.847001.200179</v>
      </c>
      <c r="G1037" s="66" t="s">
        <v>21</v>
      </c>
      <c r="H1037" s="56">
        <v>847001</v>
      </c>
      <c r="I1037" s="56" t="s">
        <v>23</v>
      </c>
      <c r="J1037" s="56">
        <v>200179</v>
      </c>
      <c r="N1037" s="56" t="s">
        <v>2286</v>
      </c>
      <c r="O1037" s="56">
        <v>1</v>
      </c>
      <c r="R1037" s="56" t="s">
        <v>4271</v>
      </c>
      <c r="S1037" s="56">
        <v>1</v>
      </c>
      <c r="T1037" s="56">
        <v>11550</v>
      </c>
      <c r="U1037" s="57">
        <v>11000</v>
      </c>
      <c r="V1037" s="56" t="s">
        <v>2002</v>
      </c>
      <c r="W1037" s="56" t="s">
        <v>2003</v>
      </c>
      <c r="X1037" s="56">
        <v>10395</v>
      </c>
      <c r="Y1037" s="56">
        <v>9240</v>
      </c>
      <c r="Z1037" s="56">
        <v>8084.9999999999991</v>
      </c>
      <c r="AA1037" s="56" t="s">
        <v>4264</v>
      </c>
      <c r="AB1037" s="56" t="s">
        <v>4264</v>
      </c>
      <c r="AC1037" s="56" t="s">
        <v>4264</v>
      </c>
      <c r="AE1037" s="56">
        <v>11000</v>
      </c>
      <c r="AP1037" s="56">
        <v>11000</v>
      </c>
      <c r="AQ1037" s="56" t="s">
        <v>4265</v>
      </c>
      <c r="AR1037" s="56" t="s">
        <v>4266</v>
      </c>
      <c r="AS1037" s="56" t="s">
        <v>4267</v>
      </c>
      <c r="AT1037" s="56">
        <v>8471160</v>
      </c>
    </row>
    <row r="1038" spans="1:46" x14ac:dyDescent="0.35">
      <c r="A1038" s="56" t="s">
        <v>963</v>
      </c>
      <c r="B1038" s="56">
        <v>8471160</v>
      </c>
      <c r="C1038" s="56" t="s">
        <v>506</v>
      </c>
      <c r="D1038" s="56">
        <v>432209</v>
      </c>
      <c r="E1038" s="56" t="s">
        <v>138</v>
      </c>
      <c r="F1038" s="56" t="str">
        <f t="shared" si="16"/>
        <v>847.8471160.1.432209.000000.847001.200179</v>
      </c>
      <c r="G1038" s="66" t="s">
        <v>21</v>
      </c>
      <c r="H1038" s="56">
        <v>847001</v>
      </c>
      <c r="I1038" s="56" t="s">
        <v>23</v>
      </c>
      <c r="J1038" s="56">
        <v>200179</v>
      </c>
      <c r="N1038" s="56" t="s">
        <v>2286</v>
      </c>
      <c r="O1038" s="56">
        <v>1</v>
      </c>
      <c r="R1038" s="56" t="s">
        <v>4272</v>
      </c>
      <c r="S1038" s="56">
        <v>1</v>
      </c>
      <c r="T1038" s="56">
        <v>141750</v>
      </c>
      <c r="U1038" s="57">
        <v>135000</v>
      </c>
      <c r="V1038" s="56" t="s">
        <v>2002</v>
      </c>
      <c r="W1038" s="56" t="s">
        <v>2003</v>
      </c>
      <c r="X1038" s="56">
        <v>127575</v>
      </c>
      <c r="Y1038" s="56">
        <v>113400</v>
      </c>
      <c r="Z1038" s="56">
        <v>99225</v>
      </c>
      <c r="AA1038" s="56" t="s">
        <v>4264</v>
      </c>
      <c r="AB1038" s="56" t="s">
        <v>4264</v>
      </c>
      <c r="AC1038" s="56" t="s">
        <v>4264</v>
      </c>
      <c r="AE1038" s="56">
        <v>135000</v>
      </c>
      <c r="AP1038" s="56">
        <v>135000</v>
      </c>
      <c r="AQ1038" s="56" t="s">
        <v>4265</v>
      </c>
      <c r="AR1038" s="56" t="s">
        <v>4266</v>
      </c>
      <c r="AS1038" s="56" t="s">
        <v>4267</v>
      </c>
      <c r="AT1038" s="56">
        <v>8471160</v>
      </c>
    </row>
    <row r="1039" spans="1:46" x14ac:dyDescent="0.35">
      <c r="A1039" s="56" t="s">
        <v>963</v>
      </c>
      <c r="B1039" s="56">
        <v>8471160</v>
      </c>
      <c r="C1039" s="56" t="s">
        <v>506</v>
      </c>
      <c r="D1039" s="56">
        <v>432209</v>
      </c>
      <c r="E1039" s="56" t="s">
        <v>138</v>
      </c>
      <c r="F1039" s="56" t="str">
        <f t="shared" si="16"/>
        <v>847.8471160.1.432209.000000.847001.200179</v>
      </c>
      <c r="G1039" s="66" t="s">
        <v>21</v>
      </c>
      <c r="H1039" s="56">
        <v>847001</v>
      </c>
      <c r="I1039" s="56" t="s">
        <v>23</v>
      </c>
      <c r="J1039" s="56">
        <v>200179</v>
      </c>
      <c r="N1039" s="56" t="s">
        <v>2286</v>
      </c>
      <c r="O1039" s="56">
        <v>1</v>
      </c>
      <c r="R1039" s="56" t="s">
        <v>4273</v>
      </c>
      <c r="S1039" s="56">
        <v>1</v>
      </c>
      <c r="T1039" s="56">
        <v>89250</v>
      </c>
      <c r="U1039" s="57">
        <v>85000</v>
      </c>
      <c r="V1039" s="56" t="s">
        <v>2002</v>
      </c>
      <c r="W1039" s="56" t="s">
        <v>2003</v>
      </c>
      <c r="X1039" s="56">
        <v>80325</v>
      </c>
      <c r="Y1039" s="56">
        <v>71400</v>
      </c>
      <c r="Z1039" s="56">
        <v>62474.999999999993</v>
      </c>
      <c r="AA1039" s="56" t="s">
        <v>4264</v>
      </c>
      <c r="AB1039" s="56" t="s">
        <v>4264</v>
      </c>
      <c r="AC1039" s="56" t="s">
        <v>4264</v>
      </c>
      <c r="AE1039" s="56">
        <v>85000</v>
      </c>
      <c r="AP1039" s="56">
        <v>85000</v>
      </c>
      <c r="AQ1039" s="56" t="s">
        <v>4265</v>
      </c>
      <c r="AR1039" s="56" t="s">
        <v>4266</v>
      </c>
      <c r="AS1039" s="56" t="s">
        <v>4267</v>
      </c>
      <c r="AT1039" s="56">
        <v>8471160</v>
      </c>
    </row>
    <row r="1040" spans="1:46" x14ac:dyDescent="0.35">
      <c r="A1040" s="56" t="s">
        <v>963</v>
      </c>
      <c r="B1040" s="56">
        <v>8471160</v>
      </c>
      <c r="C1040" s="56" t="s">
        <v>506</v>
      </c>
      <c r="D1040" s="56">
        <v>432209</v>
      </c>
      <c r="E1040" s="56" t="s">
        <v>138</v>
      </c>
      <c r="F1040" s="56" t="str">
        <f t="shared" si="16"/>
        <v>847.8471160.1.432209.000000.847001.200179</v>
      </c>
      <c r="G1040" s="66" t="s">
        <v>21</v>
      </c>
      <c r="H1040" s="56">
        <v>847001</v>
      </c>
      <c r="I1040" s="56" t="s">
        <v>23</v>
      </c>
      <c r="J1040" s="56">
        <v>200179</v>
      </c>
      <c r="N1040" s="56" t="s">
        <v>2286</v>
      </c>
      <c r="O1040" s="56">
        <v>1</v>
      </c>
      <c r="R1040" s="56" t="s">
        <v>4274</v>
      </c>
      <c r="S1040" s="56">
        <v>1</v>
      </c>
      <c r="T1040" s="56">
        <v>194250</v>
      </c>
      <c r="U1040" s="57">
        <v>185000</v>
      </c>
      <c r="V1040" s="56" t="s">
        <v>2002</v>
      </c>
      <c r="W1040" s="56" t="s">
        <v>2003</v>
      </c>
      <c r="X1040" s="56">
        <v>174825</v>
      </c>
      <c r="Y1040" s="56">
        <v>155400</v>
      </c>
      <c r="Z1040" s="56">
        <v>135975</v>
      </c>
      <c r="AA1040" s="56" t="s">
        <v>4264</v>
      </c>
      <c r="AB1040" s="56" t="s">
        <v>4264</v>
      </c>
      <c r="AC1040" s="56" t="s">
        <v>4264</v>
      </c>
      <c r="AE1040" s="56">
        <v>185000</v>
      </c>
      <c r="AP1040" s="56">
        <v>185000</v>
      </c>
      <c r="AQ1040" s="56" t="s">
        <v>4265</v>
      </c>
      <c r="AR1040" s="56" t="s">
        <v>4266</v>
      </c>
      <c r="AS1040" s="56" t="s">
        <v>4267</v>
      </c>
      <c r="AT1040" s="56">
        <v>8471160</v>
      </c>
    </row>
    <row r="1041" spans="1:46" x14ac:dyDescent="0.35">
      <c r="A1041" s="56" t="s">
        <v>963</v>
      </c>
      <c r="B1041" s="56">
        <v>8471160</v>
      </c>
      <c r="C1041" s="56" t="s">
        <v>506</v>
      </c>
      <c r="D1041" s="56">
        <v>432209</v>
      </c>
      <c r="E1041" s="56" t="s">
        <v>138</v>
      </c>
      <c r="F1041" s="56" t="str">
        <f t="shared" si="16"/>
        <v>847.8471160.1.432209.000000.847001.200179</v>
      </c>
      <c r="G1041" s="66" t="s">
        <v>21</v>
      </c>
      <c r="H1041" s="56">
        <v>847001</v>
      </c>
      <c r="I1041" s="56" t="s">
        <v>23</v>
      </c>
      <c r="J1041" s="56">
        <v>200179</v>
      </c>
      <c r="N1041" s="56" t="s">
        <v>2286</v>
      </c>
      <c r="O1041" s="56">
        <v>1</v>
      </c>
      <c r="R1041" s="56" t="s">
        <v>4275</v>
      </c>
      <c r="S1041" s="56">
        <v>1</v>
      </c>
      <c r="T1041" s="56">
        <v>10110.366</v>
      </c>
      <c r="U1041" s="57">
        <v>9628.92</v>
      </c>
      <c r="V1041" s="56" t="s">
        <v>2002</v>
      </c>
      <c r="W1041" s="56" t="s">
        <v>2003</v>
      </c>
      <c r="X1041" s="56">
        <v>9099.3294000000005</v>
      </c>
      <c r="Y1041" s="56">
        <v>8088.2928000000002</v>
      </c>
      <c r="Z1041" s="56">
        <v>7077.2561999999998</v>
      </c>
      <c r="AA1041" s="56" t="s">
        <v>4264</v>
      </c>
      <c r="AB1041" s="56" t="s">
        <v>4264</v>
      </c>
      <c r="AC1041" s="56" t="s">
        <v>4264</v>
      </c>
      <c r="AE1041" s="56">
        <v>9628.92</v>
      </c>
      <c r="AP1041" s="56">
        <v>9628.92</v>
      </c>
      <c r="AQ1041" s="56" t="s">
        <v>4265</v>
      </c>
      <c r="AR1041" s="56" t="s">
        <v>4266</v>
      </c>
      <c r="AS1041" s="56" t="s">
        <v>4267</v>
      </c>
      <c r="AT1041" s="56">
        <v>8471160</v>
      </c>
    </row>
    <row r="1042" spans="1:46" x14ac:dyDescent="0.35">
      <c r="A1042" s="56" t="s">
        <v>963</v>
      </c>
      <c r="B1042" s="56">
        <v>8471160</v>
      </c>
      <c r="C1042" s="56" t="s">
        <v>506</v>
      </c>
      <c r="D1042" s="56">
        <v>432209</v>
      </c>
      <c r="E1042" s="56" t="s">
        <v>138</v>
      </c>
      <c r="F1042" s="56" t="str">
        <f t="shared" si="16"/>
        <v>847.8471160.1.432209.000000.847001.200179</v>
      </c>
      <c r="G1042" s="66" t="s">
        <v>21</v>
      </c>
      <c r="H1042" s="56">
        <v>847001</v>
      </c>
      <c r="I1042" s="56" t="s">
        <v>23</v>
      </c>
      <c r="J1042" s="56">
        <v>200179</v>
      </c>
      <c r="N1042" s="56" t="s">
        <v>2286</v>
      </c>
      <c r="O1042" s="56">
        <v>1</v>
      </c>
      <c r="R1042" s="56" t="s">
        <v>4276</v>
      </c>
      <c r="S1042" s="56">
        <v>1</v>
      </c>
      <c r="T1042" s="56">
        <v>157500</v>
      </c>
      <c r="U1042" s="57">
        <v>150000</v>
      </c>
      <c r="V1042" s="56" t="s">
        <v>2002</v>
      </c>
      <c r="W1042" s="56" t="s">
        <v>2003</v>
      </c>
      <c r="X1042" s="56">
        <v>141750</v>
      </c>
      <c r="Y1042" s="56">
        <v>126000</v>
      </c>
      <c r="Z1042" s="56">
        <v>110250</v>
      </c>
      <c r="AA1042" s="56" t="s">
        <v>4264</v>
      </c>
      <c r="AB1042" s="56" t="s">
        <v>4264</v>
      </c>
      <c r="AC1042" s="56" t="s">
        <v>4264</v>
      </c>
      <c r="AE1042" s="56">
        <v>150000</v>
      </c>
      <c r="AP1042" s="56">
        <v>150000</v>
      </c>
      <c r="AQ1042" s="56" t="s">
        <v>4265</v>
      </c>
      <c r="AR1042" s="56" t="s">
        <v>4266</v>
      </c>
      <c r="AS1042" s="56" t="s">
        <v>4267</v>
      </c>
      <c r="AT1042" s="56">
        <v>8471160</v>
      </c>
    </row>
    <row r="1043" spans="1:46" x14ac:dyDescent="0.35">
      <c r="A1043" s="56" t="s">
        <v>963</v>
      </c>
      <c r="B1043" s="56">
        <v>8471160</v>
      </c>
      <c r="C1043" s="56" t="s">
        <v>506</v>
      </c>
      <c r="D1043" s="56">
        <v>432209</v>
      </c>
      <c r="E1043" s="56" t="s">
        <v>138</v>
      </c>
      <c r="F1043" s="56" t="str">
        <f t="shared" si="16"/>
        <v>847.8471160.1.432209.000000.847001.200179</v>
      </c>
      <c r="G1043" s="66" t="s">
        <v>21</v>
      </c>
      <c r="H1043" s="56">
        <v>847001</v>
      </c>
      <c r="I1043" s="56" t="s">
        <v>23</v>
      </c>
      <c r="J1043" s="56">
        <v>200179</v>
      </c>
      <c r="N1043" s="56" t="s">
        <v>2286</v>
      </c>
      <c r="O1043" s="56">
        <v>1</v>
      </c>
      <c r="R1043" s="56" t="s">
        <v>4277</v>
      </c>
      <c r="S1043" s="56">
        <v>1</v>
      </c>
      <c r="T1043" s="56">
        <v>5040</v>
      </c>
      <c r="U1043" s="57">
        <v>4800</v>
      </c>
      <c r="V1043" s="56" t="s">
        <v>2002</v>
      </c>
      <c r="W1043" s="56" t="s">
        <v>2003</v>
      </c>
      <c r="X1043" s="56">
        <v>4536</v>
      </c>
      <c r="Y1043" s="56">
        <v>4032</v>
      </c>
      <c r="Z1043" s="56">
        <v>3528</v>
      </c>
      <c r="AA1043" s="56" t="s">
        <v>4264</v>
      </c>
      <c r="AB1043" s="56" t="s">
        <v>4264</v>
      </c>
      <c r="AC1043" s="56" t="s">
        <v>4264</v>
      </c>
      <c r="AE1043" s="56">
        <v>4800</v>
      </c>
      <c r="AP1043" s="56">
        <v>4800</v>
      </c>
      <c r="AQ1043" s="56" t="s">
        <v>4265</v>
      </c>
      <c r="AR1043" s="56" t="s">
        <v>4266</v>
      </c>
      <c r="AS1043" s="56" t="s">
        <v>4267</v>
      </c>
      <c r="AT1043" s="56">
        <v>8471160</v>
      </c>
    </row>
    <row r="1044" spans="1:46" x14ac:dyDescent="0.35">
      <c r="A1044" s="56" t="s">
        <v>963</v>
      </c>
      <c r="B1044" s="56">
        <v>8471160</v>
      </c>
      <c r="C1044" s="56" t="s">
        <v>506</v>
      </c>
      <c r="D1044" s="56">
        <v>432209</v>
      </c>
      <c r="E1044" s="56" t="s">
        <v>138</v>
      </c>
      <c r="F1044" s="56" t="str">
        <f t="shared" si="16"/>
        <v>847.8471160.1.432209.000000.847001.200179</v>
      </c>
      <c r="G1044" s="66" t="s">
        <v>21</v>
      </c>
      <c r="H1044" s="56">
        <v>847001</v>
      </c>
      <c r="I1044" s="56" t="s">
        <v>23</v>
      </c>
      <c r="J1044" s="56">
        <v>200179</v>
      </c>
      <c r="N1044" s="56" t="s">
        <v>2286</v>
      </c>
      <c r="O1044" s="56">
        <v>1</v>
      </c>
      <c r="R1044" s="56" t="s">
        <v>4278</v>
      </c>
      <c r="S1044" s="56">
        <v>1</v>
      </c>
      <c r="T1044" s="56">
        <v>5250</v>
      </c>
      <c r="U1044" s="57">
        <v>5000</v>
      </c>
      <c r="V1044" s="56" t="s">
        <v>2002</v>
      </c>
      <c r="W1044" s="56" t="s">
        <v>2003</v>
      </c>
      <c r="X1044" s="56">
        <v>4725</v>
      </c>
      <c r="Y1044" s="56">
        <v>4200</v>
      </c>
      <c r="Z1044" s="56">
        <v>3674.9999999999995</v>
      </c>
      <c r="AA1044" s="56" t="s">
        <v>4264</v>
      </c>
      <c r="AB1044" s="56" t="s">
        <v>4264</v>
      </c>
      <c r="AC1044" s="56" t="s">
        <v>4264</v>
      </c>
      <c r="AE1044" s="56">
        <v>5000</v>
      </c>
      <c r="AP1044" s="56">
        <v>5000</v>
      </c>
      <c r="AQ1044" s="56" t="s">
        <v>4265</v>
      </c>
      <c r="AR1044" s="56" t="s">
        <v>4266</v>
      </c>
      <c r="AS1044" s="56" t="s">
        <v>4267</v>
      </c>
      <c r="AT1044" s="56">
        <v>8471160</v>
      </c>
    </row>
    <row r="1045" spans="1:46" x14ac:dyDescent="0.35">
      <c r="A1045" s="56" t="s">
        <v>963</v>
      </c>
      <c r="B1045" s="56">
        <v>8471160</v>
      </c>
      <c r="C1045" s="56" t="s">
        <v>506</v>
      </c>
      <c r="D1045" s="56">
        <v>432209</v>
      </c>
      <c r="E1045" s="56" t="s">
        <v>138</v>
      </c>
      <c r="F1045" s="56" t="str">
        <f t="shared" si="16"/>
        <v>847.8471160.1.432209.000000.847001.200179</v>
      </c>
      <c r="G1045" s="66" t="s">
        <v>21</v>
      </c>
      <c r="H1045" s="56">
        <v>847001</v>
      </c>
      <c r="I1045" s="56" t="s">
        <v>23</v>
      </c>
      <c r="J1045" s="56">
        <v>200179</v>
      </c>
      <c r="N1045" s="56" t="s">
        <v>2286</v>
      </c>
      <c r="O1045" s="56">
        <v>1</v>
      </c>
      <c r="R1045" s="56" t="s">
        <v>4279</v>
      </c>
      <c r="S1045" s="56">
        <v>1</v>
      </c>
      <c r="T1045" s="56">
        <v>5040</v>
      </c>
      <c r="U1045" s="57">
        <v>4800</v>
      </c>
      <c r="V1045" s="56" t="s">
        <v>2002</v>
      </c>
      <c r="W1045" s="56" t="s">
        <v>2003</v>
      </c>
      <c r="X1045" s="56">
        <v>4536</v>
      </c>
      <c r="Y1045" s="56">
        <v>4032</v>
      </c>
      <c r="Z1045" s="56">
        <v>3528</v>
      </c>
      <c r="AA1045" s="56" t="s">
        <v>4264</v>
      </c>
      <c r="AB1045" s="56" t="s">
        <v>4264</v>
      </c>
      <c r="AC1045" s="56" t="s">
        <v>4264</v>
      </c>
      <c r="AE1045" s="56">
        <v>4800</v>
      </c>
      <c r="AP1045" s="56">
        <v>4800</v>
      </c>
      <c r="AQ1045" s="56" t="s">
        <v>4265</v>
      </c>
      <c r="AR1045" s="56" t="s">
        <v>4266</v>
      </c>
      <c r="AS1045" s="56" t="s">
        <v>4267</v>
      </c>
      <c r="AT1045" s="56">
        <v>8471160</v>
      </c>
    </row>
    <row r="1046" spans="1:46" x14ac:dyDescent="0.35">
      <c r="A1046" s="56" t="s">
        <v>963</v>
      </c>
      <c r="B1046" s="56">
        <v>8471160</v>
      </c>
      <c r="C1046" s="56" t="s">
        <v>506</v>
      </c>
      <c r="D1046" s="56">
        <v>432209</v>
      </c>
      <c r="E1046" s="56" t="s">
        <v>138</v>
      </c>
      <c r="F1046" s="56" t="str">
        <f t="shared" si="16"/>
        <v>847.8471160.1.432209.000000.847001.200179</v>
      </c>
      <c r="G1046" s="66" t="s">
        <v>21</v>
      </c>
      <c r="H1046" s="56">
        <v>847001</v>
      </c>
      <c r="I1046" s="56" t="s">
        <v>23</v>
      </c>
      <c r="J1046" s="56">
        <v>200179</v>
      </c>
      <c r="N1046" s="56" t="s">
        <v>2286</v>
      </c>
      <c r="O1046" s="56">
        <v>1</v>
      </c>
      <c r="R1046" s="56" t="s">
        <v>4280</v>
      </c>
      <c r="S1046" s="56">
        <v>1</v>
      </c>
      <c r="T1046" s="56">
        <v>7812</v>
      </c>
      <c r="U1046" s="57">
        <v>7440</v>
      </c>
      <c r="V1046" s="56" t="s">
        <v>2002</v>
      </c>
      <c r="W1046" s="56" t="s">
        <v>2003</v>
      </c>
      <c r="X1046" s="56">
        <v>7030.8</v>
      </c>
      <c r="Y1046" s="56">
        <v>6249.6</v>
      </c>
      <c r="Z1046" s="56">
        <v>5468.4</v>
      </c>
      <c r="AA1046" s="56" t="s">
        <v>4264</v>
      </c>
      <c r="AB1046" s="56" t="s">
        <v>4264</v>
      </c>
      <c r="AC1046" s="56" t="s">
        <v>4264</v>
      </c>
      <c r="AE1046" s="56">
        <v>7440</v>
      </c>
      <c r="AP1046" s="56">
        <v>7440</v>
      </c>
      <c r="AQ1046" s="56" t="s">
        <v>4265</v>
      </c>
      <c r="AR1046" s="56" t="s">
        <v>4266</v>
      </c>
      <c r="AS1046" s="56" t="s">
        <v>4267</v>
      </c>
      <c r="AT1046" s="56">
        <v>8471160</v>
      </c>
    </row>
    <row r="1047" spans="1:46" x14ac:dyDescent="0.35">
      <c r="A1047" s="56" t="s">
        <v>963</v>
      </c>
      <c r="B1047" s="56">
        <v>8471160</v>
      </c>
      <c r="C1047" s="56" t="s">
        <v>506</v>
      </c>
      <c r="D1047" s="56">
        <v>432209</v>
      </c>
      <c r="E1047" s="56" t="s">
        <v>138</v>
      </c>
      <c r="F1047" s="56" t="str">
        <f t="shared" si="16"/>
        <v>847.8471160.1.432209.000000.847001.200179</v>
      </c>
      <c r="G1047" s="66" t="s">
        <v>21</v>
      </c>
      <c r="H1047" s="56">
        <v>847001</v>
      </c>
      <c r="I1047" s="56" t="s">
        <v>23</v>
      </c>
      <c r="J1047" s="56">
        <v>200179</v>
      </c>
      <c r="N1047" s="56" t="s">
        <v>2286</v>
      </c>
      <c r="O1047" s="56">
        <v>1</v>
      </c>
      <c r="R1047" s="56" t="s">
        <v>4281</v>
      </c>
      <c r="S1047" s="56">
        <v>1</v>
      </c>
      <c r="T1047" s="56">
        <v>5250</v>
      </c>
      <c r="U1047" s="57">
        <v>5000</v>
      </c>
      <c r="V1047" s="56" t="s">
        <v>2002</v>
      </c>
      <c r="W1047" s="56" t="s">
        <v>2003</v>
      </c>
      <c r="X1047" s="56">
        <v>4725</v>
      </c>
      <c r="Y1047" s="56">
        <v>4200</v>
      </c>
      <c r="Z1047" s="56">
        <v>3674.9999999999995</v>
      </c>
      <c r="AA1047" s="56" t="s">
        <v>4264</v>
      </c>
      <c r="AB1047" s="56" t="s">
        <v>4264</v>
      </c>
      <c r="AC1047" s="56" t="s">
        <v>4264</v>
      </c>
      <c r="AE1047" s="56">
        <v>5000</v>
      </c>
      <c r="AP1047" s="56">
        <v>5000</v>
      </c>
      <c r="AQ1047" s="56" t="s">
        <v>4265</v>
      </c>
      <c r="AR1047" s="56" t="s">
        <v>4266</v>
      </c>
      <c r="AS1047" s="56" t="s">
        <v>4267</v>
      </c>
      <c r="AT1047" s="56">
        <v>8471160</v>
      </c>
    </row>
    <row r="1048" spans="1:46" x14ac:dyDescent="0.35">
      <c r="A1048" s="56" t="s">
        <v>963</v>
      </c>
      <c r="B1048" s="56">
        <v>8471160</v>
      </c>
      <c r="C1048" s="56" t="s">
        <v>506</v>
      </c>
      <c r="D1048" s="56">
        <v>432209</v>
      </c>
      <c r="E1048" s="56" t="s">
        <v>138</v>
      </c>
      <c r="F1048" s="56" t="str">
        <f t="shared" si="16"/>
        <v>847.8471160.1.432209.000000.847001.200179</v>
      </c>
      <c r="G1048" s="66" t="s">
        <v>21</v>
      </c>
      <c r="H1048" s="56">
        <v>847001</v>
      </c>
      <c r="I1048" s="56" t="s">
        <v>23</v>
      </c>
      <c r="J1048" s="56">
        <v>200179</v>
      </c>
      <c r="N1048" s="56" t="s">
        <v>2286</v>
      </c>
      <c r="O1048" s="56">
        <v>1</v>
      </c>
      <c r="R1048" s="56" t="s">
        <v>4282</v>
      </c>
      <c r="S1048" s="56">
        <v>1</v>
      </c>
      <c r="T1048" s="56">
        <v>5250</v>
      </c>
      <c r="U1048" s="57">
        <v>5000</v>
      </c>
      <c r="V1048" s="56" t="s">
        <v>2002</v>
      </c>
      <c r="W1048" s="56" t="s">
        <v>2003</v>
      </c>
      <c r="X1048" s="56">
        <v>4725</v>
      </c>
      <c r="Y1048" s="56">
        <v>4200</v>
      </c>
      <c r="Z1048" s="56">
        <v>3674.9999999999995</v>
      </c>
      <c r="AA1048" s="56" t="s">
        <v>4264</v>
      </c>
      <c r="AB1048" s="56" t="s">
        <v>4264</v>
      </c>
      <c r="AC1048" s="56" t="s">
        <v>4264</v>
      </c>
      <c r="AE1048" s="56">
        <v>5000</v>
      </c>
      <c r="AP1048" s="56">
        <v>5000</v>
      </c>
      <c r="AQ1048" s="56" t="s">
        <v>4265</v>
      </c>
      <c r="AR1048" s="56" t="s">
        <v>4266</v>
      </c>
      <c r="AS1048" s="56" t="s">
        <v>4267</v>
      </c>
      <c r="AT1048" s="56">
        <v>8471160</v>
      </c>
    </row>
    <row r="1049" spans="1:46" x14ac:dyDescent="0.35">
      <c r="A1049" s="56" t="s">
        <v>963</v>
      </c>
      <c r="B1049" s="56">
        <v>8471160</v>
      </c>
      <c r="C1049" s="56" t="s">
        <v>506</v>
      </c>
      <c r="D1049" s="56">
        <v>432209</v>
      </c>
      <c r="E1049" s="56" t="s">
        <v>138</v>
      </c>
      <c r="F1049" s="56" t="str">
        <f t="shared" si="16"/>
        <v>847.8471160.1.432209.000000.847001.200179</v>
      </c>
      <c r="G1049" s="66" t="s">
        <v>21</v>
      </c>
      <c r="H1049" s="56">
        <v>847001</v>
      </c>
      <c r="I1049" s="56" t="s">
        <v>23</v>
      </c>
      <c r="J1049" s="56">
        <v>200179</v>
      </c>
      <c r="N1049" s="56" t="s">
        <v>2286</v>
      </c>
      <c r="O1049" s="56">
        <v>1</v>
      </c>
      <c r="R1049" s="56" t="s">
        <v>4283</v>
      </c>
      <c r="S1049" s="56">
        <v>1</v>
      </c>
      <c r="T1049" s="56">
        <v>7350</v>
      </c>
      <c r="U1049" s="57">
        <v>7000</v>
      </c>
      <c r="V1049" s="56" t="s">
        <v>2002</v>
      </c>
      <c r="W1049" s="56" t="s">
        <v>2003</v>
      </c>
      <c r="X1049" s="56">
        <v>6615</v>
      </c>
      <c r="Y1049" s="56">
        <v>5880</v>
      </c>
      <c r="Z1049" s="56">
        <v>5145</v>
      </c>
      <c r="AA1049" s="56" t="s">
        <v>4264</v>
      </c>
      <c r="AB1049" s="56" t="s">
        <v>4264</v>
      </c>
      <c r="AC1049" s="56" t="s">
        <v>4264</v>
      </c>
      <c r="AE1049" s="56">
        <v>7000</v>
      </c>
      <c r="AP1049" s="56">
        <v>7000</v>
      </c>
      <c r="AQ1049" s="56" t="s">
        <v>4265</v>
      </c>
      <c r="AR1049" s="56" t="s">
        <v>4266</v>
      </c>
      <c r="AS1049" s="56" t="s">
        <v>4267</v>
      </c>
      <c r="AT1049" s="56">
        <v>8471160</v>
      </c>
    </row>
    <row r="1050" spans="1:46" x14ac:dyDescent="0.35">
      <c r="A1050" s="56" t="s">
        <v>963</v>
      </c>
      <c r="B1050" s="56">
        <v>8471160</v>
      </c>
      <c r="C1050" s="56" t="s">
        <v>506</v>
      </c>
      <c r="D1050" s="56">
        <v>432209</v>
      </c>
      <c r="E1050" s="56" t="s">
        <v>138</v>
      </c>
      <c r="F1050" s="56" t="str">
        <f t="shared" si="16"/>
        <v>847.8471160.1.432209.000000.847001.200179</v>
      </c>
      <c r="G1050" s="66" t="s">
        <v>21</v>
      </c>
      <c r="H1050" s="56">
        <v>847001</v>
      </c>
      <c r="I1050" s="56" t="s">
        <v>23</v>
      </c>
      <c r="J1050" s="56">
        <v>200179</v>
      </c>
      <c r="N1050" s="56" t="s">
        <v>2286</v>
      </c>
      <c r="O1050" s="56">
        <v>1</v>
      </c>
      <c r="R1050" s="56" t="s">
        <v>4284</v>
      </c>
      <c r="S1050" s="56">
        <v>1</v>
      </c>
      <c r="T1050" s="56">
        <v>21000</v>
      </c>
      <c r="U1050" s="57">
        <v>20000</v>
      </c>
      <c r="V1050" s="56" t="s">
        <v>2002</v>
      </c>
      <c r="W1050" s="56" t="s">
        <v>2003</v>
      </c>
      <c r="X1050" s="56">
        <v>18900</v>
      </c>
      <c r="Y1050" s="56">
        <v>16800</v>
      </c>
      <c r="Z1050" s="56">
        <v>14699.999999999998</v>
      </c>
      <c r="AA1050" s="56" t="s">
        <v>4264</v>
      </c>
      <c r="AB1050" s="56" t="s">
        <v>4264</v>
      </c>
      <c r="AC1050" s="56" t="s">
        <v>4264</v>
      </c>
      <c r="AE1050" s="56">
        <v>20000</v>
      </c>
      <c r="AP1050" s="56">
        <v>20000</v>
      </c>
      <c r="AQ1050" s="56" t="s">
        <v>4265</v>
      </c>
      <c r="AR1050" s="56" t="s">
        <v>4266</v>
      </c>
      <c r="AS1050" s="56" t="s">
        <v>4267</v>
      </c>
      <c r="AT1050" s="56">
        <v>8471160</v>
      </c>
    </row>
    <row r="1051" spans="1:46" x14ac:dyDescent="0.35">
      <c r="A1051" s="56" t="s">
        <v>963</v>
      </c>
      <c r="B1051" s="56">
        <v>8471160</v>
      </c>
      <c r="C1051" s="56" t="s">
        <v>506</v>
      </c>
      <c r="D1051" s="56">
        <v>432209</v>
      </c>
      <c r="E1051" s="56" t="s">
        <v>138</v>
      </c>
      <c r="F1051" s="56" t="str">
        <f t="shared" si="16"/>
        <v>847.8471160.1.432209.000000.847001.200179</v>
      </c>
      <c r="G1051" s="66" t="s">
        <v>21</v>
      </c>
      <c r="H1051" s="56">
        <v>847001</v>
      </c>
      <c r="I1051" s="56" t="s">
        <v>23</v>
      </c>
      <c r="J1051" s="56">
        <v>200179</v>
      </c>
      <c r="N1051" s="56" t="s">
        <v>2286</v>
      </c>
      <c r="O1051" s="56">
        <v>1</v>
      </c>
      <c r="R1051" s="56" t="s">
        <v>4285</v>
      </c>
      <c r="S1051" s="56">
        <v>1</v>
      </c>
      <c r="T1051" s="56">
        <v>5250</v>
      </c>
      <c r="U1051" s="57">
        <v>5000</v>
      </c>
      <c r="V1051" s="56" t="s">
        <v>2002</v>
      </c>
      <c r="W1051" s="56" t="s">
        <v>2003</v>
      </c>
      <c r="X1051" s="56">
        <v>4725</v>
      </c>
      <c r="Y1051" s="56">
        <v>4200</v>
      </c>
      <c r="Z1051" s="56">
        <v>3674.9999999999995</v>
      </c>
      <c r="AA1051" s="56" t="s">
        <v>4264</v>
      </c>
      <c r="AB1051" s="56" t="s">
        <v>4264</v>
      </c>
      <c r="AC1051" s="56" t="s">
        <v>4264</v>
      </c>
      <c r="AE1051" s="56">
        <v>5000</v>
      </c>
      <c r="AP1051" s="56">
        <v>5000</v>
      </c>
      <c r="AQ1051" s="56" t="s">
        <v>4265</v>
      </c>
      <c r="AR1051" s="56" t="s">
        <v>4266</v>
      </c>
      <c r="AS1051" s="56" t="s">
        <v>4267</v>
      </c>
      <c r="AT1051" s="56">
        <v>8471160</v>
      </c>
    </row>
    <row r="1052" spans="1:46" x14ac:dyDescent="0.35">
      <c r="A1052" s="56" t="s">
        <v>963</v>
      </c>
      <c r="B1052" s="56">
        <v>8471160</v>
      </c>
      <c r="C1052" s="56" t="s">
        <v>506</v>
      </c>
      <c r="D1052" s="56">
        <v>432209</v>
      </c>
      <c r="E1052" s="56" t="s">
        <v>138</v>
      </c>
      <c r="F1052" s="56" t="str">
        <f t="shared" si="16"/>
        <v>847.8471160.1.432209.000000.847001.200179</v>
      </c>
      <c r="G1052" s="66" t="s">
        <v>21</v>
      </c>
      <c r="H1052" s="56">
        <v>847001</v>
      </c>
      <c r="I1052" s="56" t="s">
        <v>23</v>
      </c>
      <c r="J1052" s="56">
        <v>200179</v>
      </c>
      <c r="N1052" s="56" t="s">
        <v>2286</v>
      </c>
      <c r="O1052" s="56">
        <v>1</v>
      </c>
      <c r="R1052" s="56" t="s">
        <v>4286</v>
      </c>
      <c r="S1052" s="56">
        <v>1</v>
      </c>
      <c r="T1052" s="56">
        <v>363819.75</v>
      </c>
      <c r="U1052" s="57">
        <v>346495</v>
      </c>
      <c r="V1052" s="56" t="s">
        <v>2002</v>
      </c>
      <c r="W1052" s="56" t="s">
        <v>2003</v>
      </c>
      <c r="X1052" s="56">
        <v>327437.77500000002</v>
      </c>
      <c r="Y1052" s="56">
        <v>291055.8</v>
      </c>
      <c r="Z1052" s="56">
        <v>254673.82499999998</v>
      </c>
      <c r="AA1052" s="56" t="s">
        <v>4264</v>
      </c>
      <c r="AB1052" s="56" t="s">
        <v>4264</v>
      </c>
      <c r="AC1052" s="56" t="s">
        <v>4264</v>
      </c>
      <c r="AE1052" s="56">
        <v>346495</v>
      </c>
      <c r="AP1052" s="56">
        <v>346495</v>
      </c>
      <c r="AQ1052" s="56" t="s">
        <v>4265</v>
      </c>
      <c r="AR1052" s="56" t="s">
        <v>4266</v>
      </c>
      <c r="AS1052" s="56" t="s">
        <v>4267</v>
      </c>
      <c r="AT1052" s="56">
        <v>8471160</v>
      </c>
    </row>
    <row r="1053" spans="1:46" x14ac:dyDescent="0.35">
      <c r="A1053" s="56" t="s">
        <v>963</v>
      </c>
      <c r="B1053" s="56">
        <v>8471160</v>
      </c>
      <c r="C1053" s="56" t="s">
        <v>506</v>
      </c>
      <c r="D1053" s="56">
        <v>432209</v>
      </c>
      <c r="E1053" s="56" t="s">
        <v>138</v>
      </c>
      <c r="F1053" s="56" t="str">
        <f t="shared" si="16"/>
        <v>847.8471160.1.432209.000000.847001.200179</v>
      </c>
      <c r="G1053" s="66" t="s">
        <v>21</v>
      </c>
      <c r="H1053" s="56">
        <v>847001</v>
      </c>
      <c r="I1053" s="56" t="s">
        <v>23</v>
      </c>
      <c r="J1053" s="56">
        <v>200179</v>
      </c>
      <c r="N1053" s="56" t="s">
        <v>2286</v>
      </c>
      <c r="O1053" s="56">
        <v>1</v>
      </c>
      <c r="R1053" s="56" t="s">
        <v>4287</v>
      </c>
      <c r="S1053" s="56">
        <v>1</v>
      </c>
      <c r="T1053" s="56">
        <v>25908.75</v>
      </c>
      <c r="U1053" s="57">
        <v>24675</v>
      </c>
      <c r="V1053" s="56" t="s">
        <v>2002</v>
      </c>
      <c r="W1053" s="56" t="s">
        <v>2003</v>
      </c>
      <c r="X1053" s="56">
        <v>23317.875</v>
      </c>
      <c r="Y1053" s="56">
        <v>20727</v>
      </c>
      <c r="Z1053" s="56">
        <v>18136.125</v>
      </c>
      <c r="AA1053" s="56" t="s">
        <v>4264</v>
      </c>
      <c r="AB1053" s="56" t="s">
        <v>4264</v>
      </c>
      <c r="AC1053" s="56" t="s">
        <v>4264</v>
      </c>
      <c r="AE1053" s="56">
        <v>24675</v>
      </c>
      <c r="AP1053" s="56">
        <v>24675</v>
      </c>
      <c r="AQ1053" s="56" t="s">
        <v>4265</v>
      </c>
      <c r="AR1053" s="56" t="s">
        <v>4266</v>
      </c>
      <c r="AS1053" s="56" t="s">
        <v>4267</v>
      </c>
      <c r="AT1053" s="56">
        <v>8471160</v>
      </c>
    </row>
    <row r="1054" spans="1:46" x14ac:dyDescent="0.35">
      <c r="A1054" s="56" t="s">
        <v>963</v>
      </c>
      <c r="B1054" s="56">
        <v>8471160</v>
      </c>
      <c r="C1054" s="56" t="s">
        <v>506</v>
      </c>
      <c r="D1054" s="56">
        <v>432209</v>
      </c>
      <c r="E1054" s="56" t="s">
        <v>138</v>
      </c>
      <c r="F1054" s="56" t="str">
        <f t="shared" si="16"/>
        <v>847.8471160.1.432209.000000.847001.200179</v>
      </c>
      <c r="G1054" s="66" t="s">
        <v>21</v>
      </c>
      <c r="H1054" s="56">
        <v>847001</v>
      </c>
      <c r="I1054" s="56" t="s">
        <v>23</v>
      </c>
      <c r="J1054" s="56">
        <v>200179</v>
      </c>
      <c r="N1054" s="56" t="s">
        <v>2286</v>
      </c>
      <c r="O1054" s="56">
        <v>1</v>
      </c>
      <c r="R1054" s="56" t="s">
        <v>4288</v>
      </c>
      <c r="S1054" s="56">
        <v>1</v>
      </c>
      <c r="T1054" s="56">
        <v>190076.25</v>
      </c>
      <c r="U1054" s="57">
        <v>181025</v>
      </c>
      <c r="V1054" s="56" t="s">
        <v>2002</v>
      </c>
      <c r="W1054" s="56" t="s">
        <v>2003</v>
      </c>
      <c r="X1054" s="56">
        <v>171068.625</v>
      </c>
      <c r="Y1054" s="56">
        <v>152061</v>
      </c>
      <c r="Z1054" s="56">
        <v>133053.375</v>
      </c>
      <c r="AA1054" s="56" t="s">
        <v>4264</v>
      </c>
      <c r="AB1054" s="56" t="s">
        <v>4264</v>
      </c>
      <c r="AC1054" s="56" t="s">
        <v>4264</v>
      </c>
      <c r="AE1054" s="56">
        <v>181025</v>
      </c>
      <c r="AP1054" s="56">
        <v>181025</v>
      </c>
      <c r="AQ1054" s="56" t="s">
        <v>4265</v>
      </c>
      <c r="AR1054" s="56" t="s">
        <v>4266</v>
      </c>
      <c r="AS1054" s="56" t="s">
        <v>4267</v>
      </c>
      <c r="AT1054" s="56">
        <v>8471160</v>
      </c>
    </row>
    <row r="1055" spans="1:46" x14ac:dyDescent="0.35">
      <c r="A1055" s="56" t="s">
        <v>963</v>
      </c>
      <c r="B1055" s="56">
        <v>8471160</v>
      </c>
      <c r="C1055" s="56" t="s">
        <v>506</v>
      </c>
      <c r="D1055" s="56">
        <v>432209</v>
      </c>
      <c r="E1055" s="56" t="s">
        <v>138</v>
      </c>
      <c r="F1055" s="56" t="str">
        <f t="shared" si="16"/>
        <v>847.8471160.1.432209.000000.847001.200179</v>
      </c>
      <c r="G1055" s="66" t="s">
        <v>21</v>
      </c>
      <c r="H1055" s="56">
        <v>847001</v>
      </c>
      <c r="I1055" s="56" t="s">
        <v>23</v>
      </c>
      <c r="J1055" s="56">
        <v>200179</v>
      </c>
      <c r="N1055" s="56" t="s">
        <v>2286</v>
      </c>
      <c r="O1055" s="56">
        <v>1</v>
      </c>
      <c r="R1055" s="56" t="s">
        <v>4289</v>
      </c>
      <c r="S1055" s="56">
        <v>1</v>
      </c>
      <c r="T1055" s="56">
        <v>7717.5</v>
      </c>
      <c r="U1055" s="57">
        <v>7350</v>
      </c>
      <c r="V1055" s="56" t="s">
        <v>2002</v>
      </c>
      <c r="W1055" s="56" t="s">
        <v>2003</v>
      </c>
      <c r="X1055" s="56">
        <v>6945.75</v>
      </c>
      <c r="Y1055" s="56">
        <v>6174</v>
      </c>
      <c r="Z1055" s="56">
        <v>5402.25</v>
      </c>
      <c r="AA1055" s="56" t="s">
        <v>4264</v>
      </c>
      <c r="AB1055" s="56" t="s">
        <v>4264</v>
      </c>
      <c r="AC1055" s="56" t="s">
        <v>4264</v>
      </c>
      <c r="AE1055" s="56">
        <v>7350</v>
      </c>
      <c r="AP1055" s="56">
        <v>7350</v>
      </c>
      <c r="AQ1055" s="56" t="s">
        <v>4265</v>
      </c>
      <c r="AR1055" s="56" t="s">
        <v>4266</v>
      </c>
      <c r="AS1055" s="56" t="s">
        <v>4267</v>
      </c>
      <c r="AT1055" s="56">
        <v>8471160</v>
      </c>
    </row>
    <row r="1056" spans="1:46" x14ac:dyDescent="0.35">
      <c r="A1056" s="56" t="s">
        <v>963</v>
      </c>
      <c r="B1056" s="56">
        <v>8471160</v>
      </c>
      <c r="C1056" s="56" t="s">
        <v>506</v>
      </c>
      <c r="D1056" s="56">
        <v>432209</v>
      </c>
      <c r="E1056" s="56" t="s">
        <v>138</v>
      </c>
      <c r="F1056" s="56" t="str">
        <f t="shared" si="16"/>
        <v>847.8471160.1.432209.000000.847001.200179</v>
      </c>
      <c r="G1056" s="66" t="s">
        <v>21</v>
      </c>
      <c r="H1056" s="56">
        <v>847001</v>
      </c>
      <c r="I1056" s="56" t="s">
        <v>23</v>
      </c>
      <c r="J1056" s="56">
        <v>200179</v>
      </c>
      <c r="N1056" s="56" t="s">
        <v>2286</v>
      </c>
      <c r="O1056" s="56">
        <v>1</v>
      </c>
      <c r="R1056" s="56" t="s">
        <v>4290</v>
      </c>
      <c r="S1056" s="56">
        <v>1</v>
      </c>
      <c r="T1056" s="56">
        <v>22377.600000000002</v>
      </c>
      <c r="U1056" s="57">
        <v>21312</v>
      </c>
      <c r="V1056" s="56" t="s">
        <v>2002</v>
      </c>
      <c r="W1056" s="56" t="s">
        <v>2003</v>
      </c>
      <c r="X1056" s="56">
        <v>20139.840000000004</v>
      </c>
      <c r="Y1056" s="56">
        <v>17902.080000000002</v>
      </c>
      <c r="Z1056" s="56">
        <v>15664.32</v>
      </c>
      <c r="AA1056" s="56" t="s">
        <v>4264</v>
      </c>
      <c r="AB1056" s="56" t="s">
        <v>4264</v>
      </c>
      <c r="AC1056" s="56" t="s">
        <v>4264</v>
      </c>
      <c r="AE1056" s="56">
        <v>21312</v>
      </c>
      <c r="AP1056" s="56">
        <v>21312</v>
      </c>
      <c r="AQ1056" s="56" t="s">
        <v>4265</v>
      </c>
      <c r="AR1056" s="56" t="s">
        <v>4266</v>
      </c>
      <c r="AS1056" s="56" t="s">
        <v>4267</v>
      </c>
      <c r="AT1056" s="56">
        <v>8471160</v>
      </c>
    </row>
    <row r="1057" spans="1:46" x14ac:dyDescent="0.35">
      <c r="A1057" s="56" t="s">
        <v>963</v>
      </c>
      <c r="B1057" s="56">
        <v>8471160</v>
      </c>
      <c r="C1057" s="56" t="s">
        <v>506</v>
      </c>
      <c r="D1057" s="56">
        <v>432209</v>
      </c>
      <c r="E1057" s="56" t="s">
        <v>138</v>
      </c>
      <c r="F1057" s="56" t="str">
        <f t="shared" si="16"/>
        <v>847.8471160.1.432209.000000.847001.200179</v>
      </c>
      <c r="G1057" s="66" t="s">
        <v>21</v>
      </c>
      <c r="H1057" s="56">
        <v>847001</v>
      </c>
      <c r="I1057" s="56" t="s">
        <v>23</v>
      </c>
      <c r="J1057" s="56">
        <v>200179</v>
      </c>
      <c r="N1057" s="56" t="s">
        <v>2286</v>
      </c>
      <c r="O1057" s="56">
        <v>1</v>
      </c>
      <c r="R1057" s="56" t="s">
        <v>4291</v>
      </c>
      <c r="S1057" s="56">
        <v>1</v>
      </c>
      <c r="T1057" s="56">
        <v>16082.167500000001</v>
      </c>
      <c r="U1057" s="57">
        <v>15316.35</v>
      </c>
      <c r="V1057" s="56" t="s">
        <v>2002</v>
      </c>
      <c r="W1057" s="56" t="s">
        <v>2003</v>
      </c>
      <c r="X1057" s="56">
        <v>14473.950750000002</v>
      </c>
      <c r="Y1057" s="56">
        <v>12865.734000000002</v>
      </c>
      <c r="Z1057" s="56">
        <v>11257.517250000001</v>
      </c>
      <c r="AA1057" s="56" t="s">
        <v>4264</v>
      </c>
      <c r="AB1057" s="56" t="s">
        <v>4264</v>
      </c>
      <c r="AC1057" s="56" t="s">
        <v>4264</v>
      </c>
      <c r="AE1057" s="56">
        <v>15316.35</v>
      </c>
      <c r="AP1057" s="56">
        <v>15316.35</v>
      </c>
      <c r="AQ1057" s="56" t="s">
        <v>4265</v>
      </c>
      <c r="AR1057" s="56" t="s">
        <v>4266</v>
      </c>
      <c r="AS1057" s="56" t="s">
        <v>4267</v>
      </c>
      <c r="AT1057" s="56">
        <v>8471160</v>
      </c>
    </row>
    <row r="1058" spans="1:46" x14ac:dyDescent="0.35">
      <c r="A1058" s="56" t="s">
        <v>963</v>
      </c>
      <c r="B1058" s="56">
        <v>8471160</v>
      </c>
      <c r="C1058" s="56" t="s">
        <v>506</v>
      </c>
      <c r="D1058" s="56">
        <v>432209</v>
      </c>
      <c r="E1058" s="56" t="s">
        <v>138</v>
      </c>
      <c r="F1058" s="56" t="str">
        <f t="shared" si="16"/>
        <v>847.8471160.1.432209.000000.847001.200179</v>
      </c>
      <c r="G1058" s="66" t="s">
        <v>21</v>
      </c>
      <c r="H1058" s="56">
        <v>847001</v>
      </c>
      <c r="I1058" s="56" t="s">
        <v>23</v>
      </c>
      <c r="J1058" s="56">
        <v>200179</v>
      </c>
      <c r="N1058" s="56" t="s">
        <v>2286</v>
      </c>
      <c r="O1058" s="56">
        <v>1</v>
      </c>
      <c r="R1058" s="56" t="s">
        <v>4292</v>
      </c>
      <c r="S1058" s="56">
        <v>1</v>
      </c>
      <c r="T1058" s="56">
        <v>12155.0625</v>
      </c>
      <c r="U1058" s="57">
        <v>11576.25</v>
      </c>
      <c r="V1058" s="56" t="s">
        <v>2002</v>
      </c>
      <c r="W1058" s="56" t="s">
        <v>2003</v>
      </c>
      <c r="X1058" s="56">
        <v>10939.55625</v>
      </c>
      <c r="Y1058" s="56">
        <v>9724.0500000000011</v>
      </c>
      <c r="Z1058" s="56">
        <v>8508.5437499999989</v>
      </c>
      <c r="AA1058" s="56" t="s">
        <v>4264</v>
      </c>
      <c r="AB1058" s="56" t="s">
        <v>4264</v>
      </c>
      <c r="AC1058" s="56" t="s">
        <v>4264</v>
      </c>
      <c r="AE1058" s="56">
        <v>11576.25</v>
      </c>
      <c r="AP1058" s="56">
        <v>11576.25</v>
      </c>
      <c r="AQ1058" s="56" t="s">
        <v>4265</v>
      </c>
      <c r="AR1058" s="56" t="s">
        <v>4266</v>
      </c>
      <c r="AS1058" s="56" t="s">
        <v>4267</v>
      </c>
      <c r="AT1058" s="56">
        <v>8471160</v>
      </c>
    </row>
    <row r="1059" spans="1:46" x14ac:dyDescent="0.35">
      <c r="A1059" s="56" t="s">
        <v>963</v>
      </c>
      <c r="B1059" s="56">
        <v>8471160</v>
      </c>
      <c r="C1059" s="56" t="s">
        <v>506</v>
      </c>
      <c r="D1059" s="56">
        <v>432209</v>
      </c>
      <c r="E1059" s="56" t="s">
        <v>138</v>
      </c>
      <c r="F1059" s="56" t="str">
        <f t="shared" si="16"/>
        <v>847.8471160.1.432209.000000.847001.200179</v>
      </c>
      <c r="G1059" s="66" t="s">
        <v>21</v>
      </c>
      <c r="H1059" s="56">
        <v>847001</v>
      </c>
      <c r="I1059" s="56" t="s">
        <v>23</v>
      </c>
      <c r="J1059" s="56">
        <v>200179</v>
      </c>
      <c r="N1059" s="56" t="s">
        <v>2286</v>
      </c>
      <c r="O1059" s="56">
        <v>1</v>
      </c>
      <c r="R1059" s="56" t="s">
        <v>4293</v>
      </c>
      <c r="S1059" s="56">
        <v>1</v>
      </c>
      <c r="T1059" s="56">
        <v>19740</v>
      </c>
      <c r="U1059" s="57">
        <v>18800</v>
      </c>
      <c r="V1059" s="56" t="s">
        <v>2002</v>
      </c>
      <c r="W1059" s="56" t="s">
        <v>2003</v>
      </c>
      <c r="X1059" s="56">
        <v>17766</v>
      </c>
      <c r="Y1059" s="56">
        <v>15792</v>
      </c>
      <c r="Z1059" s="56">
        <v>13818</v>
      </c>
      <c r="AA1059" s="56" t="s">
        <v>4264</v>
      </c>
      <c r="AB1059" s="56" t="s">
        <v>4264</v>
      </c>
      <c r="AC1059" s="56" t="s">
        <v>4264</v>
      </c>
      <c r="AE1059" s="56">
        <v>18800</v>
      </c>
      <c r="AP1059" s="56">
        <v>18800</v>
      </c>
      <c r="AQ1059" s="56" t="s">
        <v>4265</v>
      </c>
      <c r="AR1059" s="56" t="s">
        <v>4266</v>
      </c>
      <c r="AS1059" s="56" t="s">
        <v>4267</v>
      </c>
      <c r="AT1059" s="56">
        <v>8471160</v>
      </c>
    </row>
    <row r="1060" spans="1:46" x14ac:dyDescent="0.35">
      <c r="A1060" s="56" t="s">
        <v>963</v>
      </c>
      <c r="B1060" s="56">
        <v>8471160</v>
      </c>
      <c r="C1060" s="56" t="s">
        <v>506</v>
      </c>
      <c r="D1060" s="56">
        <v>432209</v>
      </c>
      <c r="E1060" s="56" t="s">
        <v>138</v>
      </c>
      <c r="F1060" s="56" t="str">
        <f t="shared" si="16"/>
        <v>847.8471160.1.432209.000000.847001.200179</v>
      </c>
      <c r="G1060" s="66" t="s">
        <v>21</v>
      </c>
      <c r="H1060" s="56">
        <v>847001</v>
      </c>
      <c r="I1060" s="56" t="s">
        <v>23</v>
      </c>
      <c r="J1060" s="56">
        <v>200179</v>
      </c>
      <c r="N1060" s="56" t="s">
        <v>2286</v>
      </c>
      <c r="O1060" s="56">
        <v>1</v>
      </c>
      <c r="R1060" s="56" t="s">
        <v>4294</v>
      </c>
      <c r="S1060" s="56">
        <v>1</v>
      </c>
      <c r="T1060" s="56">
        <v>64701</v>
      </c>
      <c r="U1060" s="57">
        <v>61620</v>
      </c>
      <c r="V1060" s="56" t="s">
        <v>2002</v>
      </c>
      <c r="W1060" s="56" t="s">
        <v>2003</v>
      </c>
      <c r="X1060" s="56">
        <v>58230.9</v>
      </c>
      <c r="Y1060" s="56">
        <v>51760.800000000003</v>
      </c>
      <c r="Z1060" s="56">
        <v>45290.7</v>
      </c>
      <c r="AA1060" s="56" t="s">
        <v>4264</v>
      </c>
      <c r="AB1060" s="56" t="s">
        <v>4264</v>
      </c>
      <c r="AC1060" s="56" t="s">
        <v>4264</v>
      </c>
      <c r="AE1060" s="56">
        <v>61620</v>
      </c>
      <c r="AP1060" s="56">
        <v>61620</v>
      </c>
      <c r="AQ1060" s="56" t="s">
        <v>4265</v>
      </c>
      <c r="AR1060" s="56" t="s">
        <v>4266</v>
      </c>
      <c r="AS1060" s="56" t="s">
        <v>4267</v>
      </c>
      <c r="AT1060" s="56">
        <v>8471160</v>
      </c>
    </row>
    <row r="1061" spans="1:46" x14ac:dyDescent="0.35">
      <c r="A1061" s="56" t="s">
        <v>963</v>
      </c>
      <c r="B1061" s="56">
        <v>8471160</v>
      </c>
      <c r="C1061" s="56" t="s">
        <v>506</v>
      </c>
      <c r="D1061" s="56">
        <v>432209</v>
      </c>
      <c r="E1061" s="56" t="s">
        <v>138</v>
      </c>
      <c r="F1061" s="56" t="str">
        <f t="shared" si="16"/>
        <v>847.8471160.1.432209.000000.847001.200179</v>
      </c>
      <c r="G1061" s="66" t="s">
        <v>21</v>
      </c>
      <c r="H1061" s="56">
        <v>847001</v>
      </c>
      <c r="I1061" s="56" t="s">
        <v>23</v>
      </c>
      <c r="J1061" s="56">
        <v>200179</v>
      </c>
      <c r="N1061" s="56" t="s">
        <v>2286</v>
      </c>
      <c r="O1061" s="56">
        <v>1</v>
      </c>
      <c r="R1061" s="56" t="s">
        <v>4295</v>
      </c>
      <c r="S1061" s="56">
        <v>1</v>
      </c>
      <c r="T1061" s="56">
        <v>18713.289000000001</v>
      </c>
      <c r="U1061" s="57">
        <v>17822.18</v>
      </c>
      <c r="V1061" s="56" t="s">
        <v>2002</v>
      </c>
      <c r="W1061" s="56" t="s">
        <v>2003</v>
      </c>
      <c r="X1061" s="56">
        <v>16841.9601</v>
      </c>
      <c r="Y1061" s="56">
        <v>14970.631200000002</v>
      </c>
      <c r="Z1061" s="56">
        <v>13099.302299999999</v>
      </c>
      <c r="AA1061" s="56" t="s">
        <v>4264</v>
      </c>
      <c r="AB1061" s="56" t="s">
        <v>4264</v>
      </c>
      <c r="AC1061" s="56" t="s">
        <v>4264</v>
      </c>
      <c r="AE1061" s="56">
        <v>17822.18</v>
      </c>
      <c r="AP1061" s="56">
        <v>17822.18</v>
      </c>
      <c r="AQ1061" s="56" t="s">
        <v>4265</v>
      </c>
      <c r="AR1061" s="56" t="s">
        <v>4266</v>
      </c>
      <c r="AS1061" s="56" t="s">
        <v>4267</v>
      </c>
      <c r="AT1061" s="56">
        <v>8471160</v>
      </c>
    </row>
    <row r="1062" spans="1:46" x14ac:dyDescent="0.35">
      <c r="A1062" s="56" t="s">
        <v>963</v>
      </c>
      <c r="B1062" s="56">
        <v>8471160</v>
      </c>
      <c r="C1062" s="56" t="s">
        <v>506</v>
      </c>
      <c r="D1062" s="56">
        <v>432209</v>
      </c>
      <c r="E1062" s="56" t="s">
        <v>138</v>
      </c>
      <c r="F1062" s="56" t="str">
        <f t="shared" si="16"/>
        <v>847.8471160.1.432209.000000.847001.200179</v>
      </c>
      <c r="G1062" s="66" t="s">
        <v>21</v>
      </c>
      <c r="H1062" s="56">
        <v>847001</v>
      </c>
      <c r="I1062" s="56" t="s">
        <v>23</v>
      </c>
      <c r="J1062" s="56">
        <v>200179</v>
      </c>
      <c r="N1062" s="56" t="s">
        <v>2286</v>
      </c>
      <c r="O1062" s="56">
        <v>1</v>
      </c>
      <c r="R1062" s="56" t="s">
        <v>4296</v>
      </c>
      <c r="S1062" s="56">
        <v>1</v>
      </c>
      <c r="T1062" s="56">
        <v>4994.3249999999998</v>
      </c>
      <c r="U1062" s="57">
        <v>4756.5</v>
      </c>
      <c r="V1062" s="56" t="s">
        <v>2002</v>
      </c>
      <c r="W1062" s="56" t="s">
        <v>2003</v>
      </c>
      <c r="X1062" s="56">
        <v>4494.8924999999999</v>
      </c>
      <c r="Y1062" s="56">
        <v>3995.46</v>
      </c>
      <c r="Z1062" s="56">
        <v>3496.0274999999997</v>
      </c>
      <c r="AA1062" s="56" t="s">
        <v>4264</v>
      </c>
      <c r="AB1062" s="56" t="s">
        <v>4264</v>
      </c>
      <c r="AC1062" s="56" t="s">
        <v>4264</v>
      </c>
      <c r="AE1062" s="56">
        <v>4756.5</v>
      </c>
      <c r="AP1062" s="56">
        <v>4756.5</v>
      </c>
      <c r="AQ1062" s="56" t="s">
        <v>4265</v>
      </c>
      <c r="AR1062" s="56" t="s">
        <v>4266</v>
      </c>
      <c r="AS1062" s="56" t="s">
        <v>4267</v>
      </c>
      <c r="AT1062" s="56">
        <v>8471160</v>
      </c>
    </row>
    <row r="1063" spans="1:46" x14ac:dyDescent="0.35">
      <c r="A1063" s="56" t="s">
        <v>963</v>
      </c>
      <c r="B1063" s="56">
        <v>8471160</v>
      </c>
      <c r="C1063" s="56" t="s">
        <v>506</v>
      </c>
      <c r="D1063" s="56">
        <v>432209</v>
      </c>
      <c r="E1063" s="56" t="s">
        <v>138</v>
      </c>
      <c r="F1063" s="56" t="str">
        <f t="shared" si="16"/>
        <v>847.8471160.1.432209.000000.847001.200179</v>
      </c>
      <c r="G1063" s="66" t="s">
        <v>21</v>
      </c>
      <c r="H1063" s="56">
        <v>847001</v>
      </c>
      <c r="I1063" s="56" t="s">
        <v>23</v>
      </c>
      <c r="J1063" s="56">
        <v>200179</v>
      </c>
      <c r="N1063" s="56" t="s">
        <v>2286</v>
      </c>
      <c r="O1063" s="56">
        <v>1</v>
      </c>
      <c r="R1063" s="56" t="s">
        <v>4297</v>
      </c>
      <c r="S1063" s="56">
        <v>1</v>
      </c>
      <c r="T1063" s="56">
        <v>15750</v>
      </c>
      <c r="U1063" s="57">
        <v>15000</v>
      </c>
      <c r="V1063" s="56" t="s">
        <v>2002</v>
      </c>
      <c r="W1063" s="56" t="s">
        <v>2003</v>
      </c>
      <c r="X1063" s="56">
        <v>14175</v>
      </c>
      <c r="Y1063" s="56">
        <v>12600</v>
      </c>
      <c r="Z1063" s="56">
        <v>11025</v>
      </c>
      <c r="AA1063" s="56" t="s">
        <v>4264</v>
      </c>
      <c r="AB1063" s="56" t="s">
        <v>4264</v>
      </c>
      <c r="AC1063" s="56" t="s">
        <v>4264</v>
      </c>
      <c r="AE1063" s="56">
        <v>15000</v>
      </c>
      <c r="AP1063" s="56">
        <v>15000</v>
      </c>
      <c r="AQ1063" s="56" t="s">
        <v>4265</v>
      </c>
      <c r="AR1063" s="56" t="s">
        <v>4266</v>
      </c>
      <c r="AS1063" s="56" t="s">
        <v>4267</v>
      </c>
      <c r="AT1063" s="56">
        <v>8471160</v>
      </c>
    </row>
    <row r="1064" spans="1:46" x14ac:dyDescent="0.35">
      <c r="A1064" s="56" t="s">
        <v>963</v>
      </c>
      <c r="B1064" s="56">
        <v>8471160</v>
      </c>
      <c r="C1064" s="56" t="s">
        <v>506</v>
      </c>
      <c r="D1064" s="56">
        <v>432209</v>
      </c>
      <c r="E1064" s="56" t="s">
        <v>138</v>
      </c>
      <c r="F1064" s="56" t="str">
        <f t="shared" si="16"/>
        <v>847.8471160.1.432209.000000.847001.200179</v>
      </c>
      <c r="G1064" s="66" t="s">
        <v>21</v>
      </c>
      <c r="H1064" s="56">
        <v>847001</v>
      </c>
      <c r="I1064" s="56" t="s">
        <v>23</v>
      </c>
      <c r="J1064" s="56">
        <v>200179</v>
      </c>
      <c r="N1064" s="56" t="s">
        <v>2286</v>
      </c>
      <c r="O1064" s="56">
        <v>1</v>
      </c>
      <c r="R1064" s="56" t="s">
        <v>4298</v>
      </c>
      <c r="S1064" s="56">
        <v>1</v>
      </c>
      <c r="T1064" s="56">
        <v>10500</v>
      </c>
      <c r="U1064" s="57">
        <v>10000</v>
      </c>
      <c r="V1064" s="56" t="s">
        <v>2002</v>
      </c>
      <c r="W1064" s="56" t="s">
        <v>2003</v>
      </c>
      <c r="X1064" s="56">
        <v>9450</v>
      </c>
      <c r="Y1064" s="56">
        <v>8400</v>
      </c>
      <c r="Z1064" s="56">
        <v>7349.9999999999991</v>
      </c>
      <c r="AA1064" s="56" t="s">
        <v>4264</v>
      </c>
      <c r="AB1064" s="56" t="s">
        <v>4264</v>
      </c>
      <c r="AC1064" s="56" t="s">
        <v>4264</v>
      </c>
      <c r="AE1064" s="56">
        <v>10000</v>
      </c>
      <c r="AP1064" s="56">
        <v>10000</v>
      </c>
      <c r="AQ1064" s="56" t="s">
        <v>4265</v>
      </c>
      <c r="AR1064" s="56" t="s">
        <v>4266</v>
      </c>
      <c r="AS1064" s="56" t="s">
        <v>4267</v>
      </c>
      <c r="AT1064" s="56">
        <v>8471160</v>
      </c>
    </row>
    <row r="1065" spans="1:46" x14ac:dyDescent="0.35">
      <c r="A1065" s="56" t="s">
        <v>963</v>
      </c>
      <c r="B1065" s="56">
        <v>8471160</v>
      </c>
      <c r="C1065" s="56" t="s">
        <v>506</v>
      </c>
      <c r="D1065" s="56">
        <v>432209</v>
      </c>
      <c r="E1065" s="56" t="s">
        <v>138</v>
      </c>
      <c r="F1065" s="56" t="str">
        <f t="shared" si="16"/>
        <v>847.8471160.1.432209.000000.847001.200179</v>
      </c>
      <c r="G1065" s="66" t="s">
        <v>21</v>
      </c>
      <c r="H1065" s="56">
        <v>847001</v>
      </c>
      <c r="I1065" s="56" t="s">
        <v>23</v>
      </c>
      <c r="J1065" s="56">
        <v>200179</v>
      </c>
      <c r="N1065" s="56" t="s">
        <v>2286</v>
      </c>
      <c r="O1065" s="56">
        <v>1</v>
      </c>
      <c r="R1065" s="56" t="s">
        <v>4299</v>
      </c>
      <c r="S1065" s="56">
        <v>1</v>
      </c>
      <c r="T1065" s="56">
        <v>9975</v>
      </c>
      <c r="U1065" s="57">
        <v>9500</v>
      </c>
      <c r="V1065" s="56" t="s">
        <v>2002</v>
      </c>
      <c r="W1065" s="56" t="s">
        <v>2003</v>
      </c>
      <c r="X1065" s="56">
        <v>8977.5</v>
      </c>
      <c r="Y1065" s="56">
        <v>7980</v>
      </c>
      <c r="Z1065" s="56">
        <v>6982.5</v>
      </c>
      <c r="AA1065" s="56" t="s">
        <v>4264</v>
      </c>
      <c r="AB1065" s="56" t="s">
        <v>4264</v>
      </c>
      <c r="AC1065" s="56" t="s">
        <v>4264</v>
      </c>
      <c r="AE1065" s="56">
        <v>9500</v>
      </c>
      <c r="AP1065" s="56">
        <v>9500</v>
      </c>
      <c r="AQ1065" s="56" t="s">
        <v>4265</v>
      </c>
      <c r="AR1065" s="56" t="s">
        <v>4266</v>
      </c>
      <c r="AS1065" s="56" t="s">
        <v>4267</v>
      </c>
      <c r="AT1065" s="56">
        <v>8471160</v>
      </c>
    </row>
    <row r="1066" spans="1:46" x14ac:dyDescent="0.35">
      <c r="A1066" s="56" t="s">
        <v>963</v>
      </c>
      <c r="B1066" s="56">
        <v>8471160</v>
      </c>
      <c r="C1066" s="56" t="s">
        <v>506</v>
      </c>
      <c r="D1066" s="56">
        <v>432209</v>
      </c>
      <c r="E1066" s="56" t="s">
        <v>138</v>
      </c>
      <c r="F1066" s="56" t="str">
        <f t="shared" si="16"/>
        <v>847.8471160.1.432209.000000.847001.200179</v>
      </c>
      <c r="G1066" s="66" t="s">
        <v>21</v>
      </c>
      <c r="H1066" s="56">
        <v>847001</v>
      </c>
      <c r="I1066" s="56" t="s">
        <v>23</v>
      </c>
      <c r="J1066" s="56">
        <v>200179</v>
      </c>
      <c r="N1066" s="56" t="s">
        <v>2286</v>
      </c>
      <c r="O1066" s="56">
        <v>1</v>
      </c>
      <c r="R1066" s="56" t="s">
        <v>4300</v>
      </c>
      <c r="S1066" s="56">
        <v>1</v>
      </c>
      <c r="T1066" s="56">
        <v>10500</v>
      </c>
      <c r="U1066" s="57">
        <v>10000</v>
      </c>
      <c r="V1066" s="56" t="s">
        <v>2002</v>
      </c>
      <c r="W1066" s="56" t="s">
        <v>2003</v>
      </c>
      <c r="X1066" s="56">
        <v>9450</v>
      </c>
      <c r="Y1066" s="56">
        <v>8400</v>
      </c>
      <c r="Z1066" s="56">
        <v>7349.9999999999991</v>
      </c>
      <c r="AA1066" s="56" t="s">
        <v>4264</v>
      </c>
      <c r="AB1066" s="56" t="s">
        <v>4264</v>
      </c>
      <c r="AC1066" s="56" t="s">
        <v>4264</v>
      </c>
      <c r="AE1066" s="56">
        <v>10000</v>
      </c>
      <c r="AP1066" s="56">
        <v>10000</v>
      </c>
      <c r="AQ1066" s="56" t="s">
        <v>4265</v>
      </c>
      <c r="AR1066" s="56" t="s">
        <v>4266</v>
      </c>
      <c r="AS1066" s="56" t="s">
        <v>4267</v>
      </c>
      <c r="AT1066" s="56">
        <v>8471160</v>
      </c>
    </row>
    <row r="1067" spans="1:46" x14ac:dyDescent="0.35">
      <c r="A1067" s="56" t="s">
        <v>963</v>
      </c>
      <c r="B1067" s="56">
        <v>8471160</v>
      </c>
      <c r="C1067" s="56" t="s">
        <v>506</v>
      </c>
      <c r="D1067" s="56">
        <v>432209</v>
      </c>
      <c r="E1067" s="56" t="s">
        <v>138</v>
      </c>
      <c r="F1067" s="56" t="str">
        <f t="shared" si="16"/>
        <v>847.8471160.1.432209.000000.847001.200179</v>
      </c>
      <c r="G1067" s="66" t="s">
        <v>21</v>
      </c>
      <c r="H1067" s="56">
        <v>847001</v>
      </c>
      <c r="I1067" s="56" t="s">
        <v>23</v>
      </c>
      <c r="J1067" s="56">
        <v>200179</v>
      </c>
      <c r="N1067" s="56" t="s">
        <v>2286</v>
      </c>
      <c r="O1067" s="56">
        <v>1</v>
      </c>
      <c r="R1067" s="56" t="s">
        <v>4301</v>
      </c>
      <c r="S1067" s="56">
        <v>1</v>
      </c>
      <c r="T1067" s="56">
        <v>9114</v>
      </c>
      <c r="U1067" s="57">
        <v>8680</v>
      </c>
      <c r="V1067" s="56" t="s">
        <v>2002</v>
      </c>
      <c r="W1067" s="56" t="s">
        <v>2003</v>
      </c>
      <c r="X1067" s="56">
        <v>8202.6</v>
      </c>
      <c r="Y1067" s="56">
        <v>7291.2000000000007</v>
      </c>
      <c r="Z1067" s="56">
        <v>6379.7999999999993</v>
      </c>
      <c r="AA1067" s="56" t="s">
        <v>4264</v>
      </c>
      <c r="AB1067" s="56" t="s">
        <v>4264</v>
      </c>
      <c r="AC1067" s="56" t="s">
        <v>4264</v>
      </c>
      <c r="AE1067" s="56">
        <v>8680</v>
      </c>
      <c r="AP1067" s="56">
        <v>8680</v>
      </c>
      <c r="AQ1067" s="56" t="s">
        <v>4265</v>
      </c>
      <c r="AR1067" s="56" t="s">
        <v>4266</v>
      </c>
      <c r="AS1067" s="56" t="s">
        <v>4267</v>
      </c>
      <c r="AT1067" s="56">
        <v>8471160</v>
      </c>
    </row>
    <row r="1068" spans="1:46" x14ac:dyDescent="0.35">
      <c r="A1068" s="56" t="s">
        <v>963</v>
      </c>
      <c r="B1068" s="56">
        <v>8471160</v>
      </c>
      <c r="C1068" s="56" t="s">
        <v>506</v>
      </c>
      <c r="D1068" s="56">
        <v>432209</v>
      </c>
      <c r="E1068" s="56" t="s">
        <v>138</v>
      </c>
      <c r="F1068" s="56" t="str">
        <f t="shared" si="16"/>
        <v>847.8471160.1.432209.000000.847001.200179</v>
      </c>
      <c r="G1068" s="66" t="s">
        <v>21</v>
      </c>
      <c r="H1068" s="56">
        <v>847001</v>
      </c>
      <c r="I1068" s="56" t="s">
        <v>23</v>
      </c>
      <c r="J1068" s="56">
        <v>200179</v>
      </c>
      <c r="N1068" s="56" t="s">
        <v>2286</v>
      </c>
      <c r="O1068" s="56">
        <v>1</v>
      </c>
      <c r="R1068" s="56" t="s">
        <v>4302</v>
      </c>
      <c r="S1068" s="56">
        <v>1</v>
      </c>
      <c r="T1068" s="56">
        <v>10080</v>
      </c>
      <c r="U1068" s="57">
        <v>9600</v>
      </c>
      <c r="V1068" s="56" t="s">
        <v>2002</v>
      </c>
      <c r="W1068" s="56" t="s">
        <v>2003</v>
      </c>
      <c r="X1068" s="56">
        <v>9072</v>
      </c>
      <c r="Y1068" s="56">
        <v>8064</v>
      </c>
      <c r="Z1068" s="56">
        <v>7056</v>
      </c>
      <c r="AA1068" s="56" t="s">
        <v>4264</v>
      </c>
      <c r="AB1068" s="56" t="s">
        <v>4264</v>
      </c>
      <c r="AC1068" s="56" t="s">
        <v>4264</v>
      </c>
      <c r="AE1068" s="56">
        <v>9600</v>
      </c>
      <c r="AP1068" s="56">
        <v>9600</v>
      </c>
      <c r="AQ1068" s="56" t="s">
        <v>4265</v>
      </c>
      <c r="AR1068" s="56" t="s">
        <v>4266</v>
      </c>
      <c r="AS1068" s="56" t="s">
        <v>4267</v>
      </c>
      <c r="AT1068" s="56">
        <v>8471160</v>
      </c>
    </row>
    <row r="1069" spans="1:46" x14ac:dyDescent="0.35">
      <c r="A1069" s="56" t="s">
        <v>963</v>
      </c>
      <c r="B1069" s="56">
        <v>8471160</v>
      </c>
      <c r="C1069" s="56" t="s">
        <v>506</v>
      </c>
      <c r="D1069" s="56">
        <v>432209</v>
      </c>
      <c r="E1069" s="56" t="s">
        <v>138</v>
      </c>
      <c r="F1069" s="56" t="str">
        <f t="shared" si="16"/>
        <v>847.8471160.1.432209.000000.847001.200179</v>
      </c>
      <c r="G1069" s="66" t="s">
        <v>21</v>
      </c>
      <c r="H1069" s="56">
        <v>847001</v>
      </c>
      <c r="I1069" s="56" t="s">
        <v>23</v>
      </c>
      <c r="J1069" s="56">
        <v>200179</v>
      </c>
      <c r="N1069" s="56" t="s">
        <v>2286</v>
      </c>
      <c r="O1069" s="56">
        <v>1</v>
      </c>
      <c r="R1069" s="56" t="s">
        <v>4303</v>
      </c>
      <c r="S1069" s="56">
        <v>1</v>
      </c>
      <c r="T1069" s="56">
        <v>56700</v>
      </c>
      <c r="U1069" s="57">
        <v>54000</v>
      </c>
      <c r="V1069" s="56" t="s">
        <v>2002</v>
      </c>
      <c r="W1069" s="56" t="s">
        <v>2003</v>
      </c>
      <c r="X1069" s="56">
        <v>51030</v>
      </c>
      <c r="Y1069" s="56">
        <v>45360</v>
      </c>
      <c r="Z1069" s="56">
        <v>39690</v>
      </c>
      <c r="AA1069" s="56" t="s">
        <v>4264</v>
      </c>
      <c r="AB1069" s="56" t="s">
        <v>4264</v>
      </c>
      <c r="AC1069" s="56" t="s">
        <v>4264</v>
      </c>
      <c r="AE1069" s="56">
        <v>54000</v>
      </c>
      <c r="AP1069" s="56">
        <v>54000</v>
      </c>
      <c r="AQ1069" s="56" t="s">
        <v>4265</v>
      </c>
      <c r="AR1069" s="56" t="s">
        <v>4266</v>
      </c>
      <c r="AS1069" s="56" t="s">
        <v>4267</v>
      </c>
      <c r="AT1069" s="56">
        <v>8471160</v>
      </c>
    </row>
    <row r="1070" spans="1:46" x14ac:dyDescent="0.35">
      <c r="A1070" s="56" t="s">
        <v>963</v>
      </c>
      <c r="B1070" s="56">
        <v>8471160</v>
      </c>
      <c r="C1070" s="56" t="s">
        <v>506</v>
      </c>
      <c r="D1070" s="56">
        <v>432209</v>
      </c>
      <c r="E1070" s="56" t="s">
        <v>138</v>
      </c>
      <c r="F1070" s="56" t="str">
        <f t="shared" si="16"/>
        <v>847.8471160.1.432209.000000.847001.200179</v>
      </c>
      <c r="G1070" s="66" t="s">
        <v>21</v>
      </c>
      <c r="H1070" s="56">
        <v>847001</v>
      </c>
      <c r="I1070" s="56" t="s">
        <v>23</v>
      </c>
      <c r="J1070" s="56">
        <v>200179</v>
      </c>
      <c r="N1070" s="56" t="s">
        <v>2286</v>
      </c>
      <c r="O1070" s="56">
        <v>1</v>
      </c>
      <c r="R1070" s="56" t="s">
        <v>4304</v>
      </c>
      <c r="S1070" s="56">
        <v>1</v>
      </c>
      <c r="T1070" s="56">
        <v>21000</v>
      </c>
      <c r="U1070" s="57">
        <v>20000</v>
      </c>
      <c r="V1070" s="56" t="s">
        <v>2002</v>
      </c>
      <c r="W1070" s="56" t="s">
        <v>2003</v>
      </c>
      <c r="X1070" s="56">
        <v>18900</v>
      </c>
      <c r="Y1070" s="56">
        <v>16800</v>
      </c>
      <c r="Z1070" s="56">
        <v>14699.999999999998</v>
      </c>
      <c r="AA1070" s="56" t="s">
        <v>4264</v>
      </c>
      <c r="AB1070" s="56" t="s">
        <v>4264</v>
      </c>
      <c r="AC1070" s="56" t="s">
        <v>4264</v>
      </c>
      <c r="AE1070" s="56">
        <v>20000</v>
      </c>
      <c r="AP1070" s="56">
        <v>20000</v>
      </c>
      <c r="AQ1070" s="56" t="s">
        <v>4265</v>
      </c>
      <c r="AR1070" s="56" t="s">
        <v>4266</v>
      </c>
      <c r="AS1070" s="56" t="s">
        <v>4267</v>
      </c>
      <c r="AT1070" s="56">
        <v>8471160</v>
      </c>
    </row>
    <row r="1071" spans="1:46" x14ac:dyDescent="0.35">
      <c r="A1071" s="56" t="s">
        <v>963</v>
      </c>
      <c r="B1071" s="56">
        <v>8471160</v>
      </c>
      <c r="C1071" s="56" t="s">
        <v>506</v>
      </c>
      <c r="D1071" s="56">
        <v>432209</v>
      </c>
      <c r="E1071" s="56" t="s">
        <v>138</v>
      </c>
      <c r="F1071" s="56" t="str">
        <f t="shared" si="16"/>
        <v>847.8471160.1.432209.000000.847001.200179</v>
      </c>
      <c r="G1071" s="66" t="s">
        <v>21</v>
      </c>
      <c r="H1071" s="56">
        <v>847001</v>
      </c>
      <c r="I1071" s="56" t="s">
        <v>23</v>
      </c>
      <c r="J1071" s="56">
        <v>200179</v>
      </c>
      <c r="N1071" s="56" t="s">
        <v>2286</v>
      </c>
      <c r="O1071" s="56">
        <v>1</v>
      </c>
      <c r="R1071" s="56" t="s">
        <v>4305</v>
      </c>
      <c r="S1071" s="56">
        <v>1</v>
      </c>
      <c r="T1071" s="56">
        <v>26250</v>
      </c>
      <c r="U1071" s="57">
        <v>25000</v>
      </c>
      <c r="V1071" s="56" t="s">
        <v>2002</v>
      </c>
      <c r="W1071" s="56" t="s">
        <v>2003</v>
      </c>
      <c r="X1071" s="56">
        <v>23625</v>
      </c>
      <c r="Y1071" s="56">
        <v>21000</v>
      </c>
      <c r="Z1071" s="56">
        <v>18375</v>
      </c>
      <c r="AA1071" s="56" t="s">
        <v>4264</v>
      </c>
      <c r="AB1071" s="56" t="s">
        <v>4264</v>
      </c>
      <c r="AC1071" s="56" t="s">
        <v>4264</v>
      </c>
      <c r="AE1071" s="56">
        <v>25000</v>
      </c>
      <c r="AP1071" s="56">
        <v>25000</v>
      </c>
      <c r="AQ1071" s="56" t="s">
        <v>4265</v>
      </c>
      <c r="AR1071" s="56" t="s">
        <v>4266</v>
      </c>
      <c r="AS1071" s="56" t="s">
        <v>4267</v>
      </c>
      <c r="AT1071" s="56">
        <v>8471160</v>
      </c>
    </row>
    <row r="1072" spans="1:46" x14ac:dyDescent="0.35">
      <c r="A1072" s="56" t="s">
        <v>963</v>
      </c>
      <c r="B1072" s="56">
        <v>8471160</v>
      </c>
      <c r="C1072" s="56" t="s">
        <v>506</v>
      </c>
      <c r="D1072" s="56">
        <v>432209</v>
      </c>
      <c r="E1072" s="56" t="s">
        <v>138</v>
      </c>
      <c r="F1072" s="56" t="str">
        <f t="shared" si="16"/>
        <v>847.8471160.1.432209.000000.847001.200179</v>
      </c>
      <c r="G1072" s="66" t="s">
        <v>21</v>
      </c>
      <c r="H1072" s="56">
        <v>847001</v>
      </c>
      <c r="I1072" s="56" t="s">
        <v>23</v>
      </c>
      <c r="J1072" s="56">
        <v>200179</v>
      </c>
      <c r="N1072" s="56" t="s">
        <v>2286</v>
      </c>
      <c r="O1072" s="56">
        <v>1</v>
      </c>
      <c r="R1072" s="56" t="s">
        <v>4306</v>
      </c>
      <c r="S1072" s="56">
        <v>1</v>
      </c>
      <c r="T1072" s="56">
        <v>22050</v>
      </c>
      <c r="U1072" s="57">
        <v>21000</v>
      </c>
      <c r="V1072" s="56" t="s">
        <v>2002</v>
      </c>
      <c r="W1072" s="56" t="s">
        <v>2003</v>
      </c>
      <c r="X1072" s="56">
        <v>19845</v>
      </c>
      <c r="Y1072" s="56">
        <v>17640</v>
      </c>
      <c r="Z1072" s="56">
        <v>15434.999999999998</v>
      </c>
      <c r="AA1072" s="56" t="s">
        <v>4264</v>
      </c>
      <c r="AB1072" s="56" t="s">
        <v>4264</v>
      </c>
      <c r="AC1072" s="56" t="s">
        <v>4264</v>
      </c>
      <c r="AE1072" s="56">
        <v>21000</v>
      </c>
      <c r="AP1072" s="56">
        <v>21000</v>
      </c>
      <c r="AQ1072" s="56" t="s">
        <v>4265</v>
      </c>
      <c r="AR1072" s="56" t="s">
        <v>4266</v>
      </c>
      <c r="AS1072" s="56" t="s">
        <v>4267</v>
      </c>
      <c r="AT1072" s="56">
        <v>8471160</v>
      </c>
    </row>
    <row r="1073" spans="1:46" x14ac:dyDescent="0.35">
      <c r="A1073" s="56" t="s">
        <v>963</v>
      </c>
      <c r="B1073" s="56">
        <v>8471160</v>
      </c>
      <c r="C1073" s="56" t="s">
        <v>506</v>
      </c>
      <c r="D1073" s="56">
        <v>432209</v>
      </c>
      <c r="E1073" s="56" t="s">
        <v>138</v>
      </c>
      <c r="F1073" s="56" t="str">
        <f t="shared" si="16"/>
        <v>847.8471160.1.432209.000000.847001.200179</v>
      </c>
      <c r="G1073" s="66" t="s">
        <v>21</v>
      </c>
      <c r="H1073" s="56">
        <v>847001</v>
      </c>
      <c r="I1073" s="56" t="s">
        <v>23</v>
      </c>
      <c r="J1073" s="56">
        <v>200179</v>
      </c>
      <c r="N1073" s="56" t="s">
        <v>2286</v>
      </c>
      <c r="O1073" s="56">
        <v>1</v>
      </c>
      <c r="R1073" s="56" t="s">
        <v>4307</v>
      </c>
      <c r="S1073" s="56">
        <v>1</v>
      </c>
      <c r="T1073" s="56">
        <v>10500</v>
      </c>
      <c r="U1073" s="57">
        <v>10000</v>
      </c>
      <c r="V1073" s="56" t="s">
        <v>2002</v>
      </c>
      <c r="W1073" s="56" t="s">
        <v>2003</v>
      </c>
      <c r="X1073" s="56">
        <v>9450</v>
      </c>
      <c r="Y1073" s="56">
        <v>8400</v>
      </c>
      <c r="Z1073" s="56">
        <v>7349.9999999999991</v>
      </c>
      <c r="AA1073" s="56" t="s">
        <v>4264</v>
      </c>
      <c r="AB1073" s="56" t="s">
        <v>4264</v>
      </c>
      <c r="AC1073" s="56" t="s">
        <v>4264</v>
      </c>
      <c r="AE1073" s="56">
        <v>10000</v>
      </c>
      <c r="AP1073" s="56">
        <v>10000</v>
      </c>
      <c r="AQ1073" s="56" t="s">
        <v>4265</v>
      </c>
      <c r="AR1073" s="56" t="s">
        <v>4266</v>
      </c>
      <c r="AS1073" s="56" t="s">
        <v>4267</v>
      </c>
      <c r="AT1073" s="56">
        <v>8471160</v>
      </c>
    </row>
    <row r="1074" spans="1:46" x14ac:dyDescent="0.35">
      <c r="A1074" s="56" t="s">
        <v>963</v>
      </c>
      <c r="B1074" s="56">
        <v>8471160</v>
      </c>
      <c r="C1074" s="56" t="s">
        <v>506</v>
      </c>
      <c r="D1074" s="56">
        <v>432209</v>
      </c>
      <c r="E1074" s="56" t="s">
        <v>138</v>
      </c>
      <c r="F1074" s="56" t="str">
        <f t="shared" si="16"/>
        <v>847.8471160.1.432209.000000.847001.200179</v>
      </c>
      <c r="G1074" s="66" t="s">
        <v>21</v>
      </c>
      <c r="H1074" s="56">
        <v>847001</v>
      </c>
      <c r="I1074" s="56" t="s">
        <v>23</v>
      </c>
      <c r="J1074" s="56">
        <v>200179</v>
      </c>
      <c r="N1074" s="56" t="s">
        <v>2286</v>
      </c>
      <c r="O1074" s="56">
        <v>1</v>
      </c>
      <c r="R1074" s="56" t="s">
        <v>4308</v>
      </c>
      <c r="S1074" s="56">
        <v>1</v>
      </c>
      <c r="T1074" s="56">
        <v>7350</v>
      </c>
      <c r="U1074" s="57">
        <v>7000</v>
      </c>
      <c r="V1074" s="56" t="s">
        <v>2002</v>
      </c>
      <c r="W1074" s="56" t="s">
        <v>2003</v>
      </c>
      <c r="X1074" s="56">
        <v>6615</v>
      </c>
      <c r="Y1074" s="56">
        <v>5880</v>
      </c>
      <c r="Z1074" s="56">
        <v>5145</v>
      </c>
      <c r="AA1074" s="56" t="s">
        <v>4264</v>
      </c>
      <c r="AB1074" s="56" t="s">
        <v>4264</v>
      </c>
      <c r="AC1074" s="56" t="s">
        <v>4264</v>
      </c>
      <c r="AE1074" s="56">
        <v>7000</v>
      </c>
      <c r="AP1074" s="56">
        <v>7000</v>
      </c>
      <c r="AQ1074" s="56" t="s">
        <v>4265</v>
      </c>
      <c r="AR1074" s="56" t="s">
        <v>4266</v>
      </c>
      <c r="AS1074" s="56" t="s">
        <v>4267</v>
      </c>
      <c r="AT1074" s="56">
        <v>8471160</v>
      </c>
    </row>
    <row r="1075" spans="1:46" x14ac:dyDescent="0.35">
      <c r="A1075" s="56" t="s">
        <v>963</v>
      </c>
      <c r="B1075" s="56">
        <v>8471160</v>
      </c>
      <c r="C1075" s="56" t="s">
        <v>506</v>
      </c>
      <c r="D1075" s="56">
        <v>432209</v>
      </c>
      <c r="E1075" s="56" t="s">
        <v>138</v>
      </c>
      <c r="F1075" s="56" t="str">
        <f t="shared" si="16"/>
        <v>847.8471160.1.432209.000000.847001.200179</v>
      </c>
      <c r="G1075" s="66" t="s">
        <v>21</v>
      </c>
      <c r="H1075" s="56">
        <v>847001</v>
      </c>
      <c r="I1075" s="56" t="s">
        <v>23</v>
      </c>
      <c r="J1075" s="56">
        <v>200179</v>
      </c>
      <c r="N1075" s="56" t="s">
        <v>2286</v>
      </c>
      <c r="O1075" s="56">
        <v>1</v>
      </c>
      <c r="R1075" s="56" t="s">
        <v>4309</v>
      </c>
      <c r="S1075" s="56">
        <v>1</v>
      </c>
      <c r="T1075" s="56">
        <v>5250</v>
      </c>
      <c r="U1075" s="57">
        <v>5000</v>
      </c>
      <c r="V1075" s="56" t="s">
        <v>2002</v>
      </c>
      <c r="W1075" s="56" t="s">
        <v>2003</v>
      </c>
      <c r="X1075" s="56">
        <v>4725</v>
      </c>
      <c r="Y1075" s="56">
        <v>4200</v>
      </c>
      <c r="Z1075" s="56">
        <v>3674.9999999999995</v>
      </c>
      <c r="AA1075" s="56" t="s">
        <v>4264</v>
      </c>
      <c r="AB1075" s="56" t="s">
        <v>4264</v>
      </c>
      <c r="AC1075" s="56" t="s">
        <v>4264</v>
      </c>
      <c r="AE1075" s="56">
        <v>5000</v>
      </c>
      <c r="AP1075" s="56">
        <v>5000</v>
      </c>
      <c r="AQ1075" s="56" t="s">
        <v>4265</v>
      </c>
      <c r="AR1075" s="56" t="s">
        <v>4266</v>
      </c>
      <c r="AS1075" s="56" t="s">
        <v>4267</v>
      </c>
      <c r="AT1075" s="56">
        <v>8471160</v>
      </c>
    </row>
    <row r="1076" spans="1:46" x14ac:dyDescent="0.35">
      <c r="A1076" s="56" t="s">
        <v>963</v>
      </c>
      <c r="B1076" s="56">
        <v>8471160</v>
      </c>
      <c r="C1076" s="56" t="s">
        <v>506</v>
      </c>
      <c r="D1076" s="56">
        <v>432209</v>
      </c>
      <c r="E1076" s="56" t="s">
        <v>138</v>
      </c>
      <c r="F1076" s="56" t="str">
        <f t="shared" si="16"/>
        <v>847.8471160.1.432209.000000.847001.200179</v>
      </c>
      <c r="G1076" s="66" t="s">
        <v>21</v>
      </c>
      <c r="H1076" s="56">
        <v>847001</v>
      </c>
      <c r="I1076" s="56" t="s">
        <v>23</v>
      </c>
      <c r="J1076" s="56">
        <v>200179</v>
      </c>
      <c r="N1076" s="56" t="s">
        <v>2286</v>
      </c>
      <c r="O1076" s="56">
        <v>1</v>
      </c>
      <c r="R1076" s="56" t="s">
        <v>4310</v>
      </c>
      <c r="S1076" s="56">
        <v>1</v>
      </c>
      <c r="T1076" s="56">
        <v>6825</v>
      </c>
      <c r="U1076" s="57">
        <v>6500</v>
      </c>
      <c r="V1076" s="56" t="s">
        <v>2002</v>
      </c>
      <c r="W1076" s="56" t="s">
        <v>2003</v>
      </c>
      <c r="X1076" s="56">
        <v>6142.5</v>
      </c>
      <c r="Y1076" s="56">
        <v>5460</v>
      </c>
      <c r="Z1076" s="56">
        <v>4777.5</v>
      </c>
      <c r="AA1076" s="56" t="s">
        <v>4264</v>
      </c>
      <c r="AB1076" s="56" t="s">
        <v>4264</v>
      </c>
      <c r="AC1076" s="56" t="s">
        <v>4264</v>
      </c>
      <c r="AE1076" s="56">
        <v>6500</v>
      </c>
      <c r="AP1076" s="56">
        <v>6500</v>
      </c>
      <c r="AQ1076" s="56" t="s">
        <v>4265</v>
      </c>
      <c r="AR1076" s="56" t="s">
        <v>4266</v>
      </c>
      <c r="AS1076" s="56" t="s">
        <v>4267</v>
      </c>
      <c r="AT1076" s="56">
        <v>8471160</v>
      </c>
    </row>
    <row r="1077" spans="1:46" x14ac:dyDescent="0.35">
      <c r="A1077" s="56" t="s">
        <v>963</v>
      </c>
      <c r="B1077" s="56">
        <v>8471160</v>
      </c>
      <c r="C1077" s="56" t="s">
        <v>506</v>
      </c>
      <c r="D1077" s="56">
        <v>432209</v>
      </c>
      <c r="E1077" s="56" t="s">
        <v>138</v>
      </c>
      <c r="F1077" s="56" t="str">
        <f t="shared" si="16"/>
        <v>847.8471160.1.432209.000000.847001.200179</v>
      </c>
      <c r="G1077" s="66" t="s">
        <v>21</v>
      </c>
      <c r="H1077" s="56">
        <v>847001</v>
      </c>
      <c r="I1077" s="56" t="s">
        <v>23</v>
      </c>
      <c r="J1077" s="56">
        <v>200179</v>
      </c>
      <c r="N1077" s="56" t="s">
        <v>2286</v>
      </c>
      <c r="O1077" s="56">
        <v>1</v>
      </c>
      <c r="R1077" s="56" t="s">
        <v>4311</v>
      </c>
      <c r="S1077" s="56">
        <v>1</v>
      </c>
      <c r="T1077" s="56">
        <v>4200</v>
      </c>
      <c r="U1077" s="57">
        <v>4000</v>
      </c>
      <c r="V1077" s="56" t="s">
        <v>2002</v>
      </c>
      <c r="W1077" s="56" t="s">
        <v>2003</v>
      </c>
      <c r="X1077" s="56">
        <v>3780</v>
      </c>
      <c r="Y1077" s="56">
        <v>3360</v>
      </c>
      <c r="Z1077" s="56">
        <v>2940</v>
      </c>
      <c r="AA1077" s="56" t="s">
        <v>4264</v>
      </c>
      <c r="AB1077" s="56" t="s">
        <v>4264</v>
      </c>
      <c r="AC1077" s="56" t="s">
        <v>4264</v>
      </c>
      <c r="AE1077" s="56">
        <v>4000</v>
      </c>
      <c r="AP1077" s="56">
        <v>4000</v>
      </c>
      <c r="AQ1077" s="56" t="s">
        <v>4265</v>
      </c>
      <c r="AR1077" s="56" t="s">
        <v>4266</v>
      </c>
      <c r="AS1077" s="56" t="s">
        <v>4267</v>
      </c>
      <c r="AT1077" s="56">
        <v>8471160</v>
      </c>
    </row>
    <row r="1078" spans="1:46" x14ac:dyDescent="0.35">
      <c r="A1078" s="56" t="s">
        <v>963</v>
      </c>
      <c r="B1078" s="56">
        <v>8471160</v>
      </c>
      <c r="C1078" s="56" t="s">
        <v>506</v>
      </c>
      <c r="D1078" s="56">
        <v>432209</v>
      </c>
      <c r="E1078" s="56" t="s">
        <v>138</v>
      </c>
      <c r="F1078" s="56" t="str">
        <f t="shared" si="16"/>
        <v>847.8471160.1.432209.000000.847001.200179</v>
      </c>
      <c r="G1078" s="66" t="s">
        <v>21</v>
      </c>
      <c r="H1078" s="56">
        <v>847001</v>
      </c>
      <c r="I1078" s="56" t="s">
        <v>23</v>
      </c>
      <c r="J1078" s="56">
        <v>200179</v>
      </c>
      <c r="N1078" s="56" t="s">
        <v>2286</v>
      </c>
      <c r="O1078" s="56">
        <v>1</v>
      </c>
      <c r="R1078" s="56" t="s">
        <v>4312</v>
      </c>
      <c r="S1078" s="56">
        <v>1</v>
      </c>
      <c r="T1078" s="56">
        <v>7875</v>
      </c>
      <c r="U1078" s="57">
        <v>7500</v>
      </c>
      <c r="V1078" s="56" t="s">
        <v>2002</v>
      </c>
      <c r="W1078" s="56" t="s">
        <v>2003</v>
      </c>
      <c r="X1078" s="56">
        <v>7087.5</v>
      </c>
      <c r="Y1078" s="56">
        <v>6300</v>
      </c>
      <c r="Z1078" s="56">
        <v>5512.5</v>
      </c>
      <c r="AA1078" s="56" t="s">
        <v>4264</v>
      </c>
      <c r="AB1078" s="56" t="s">
        <v>4264</v>
      </c>
      <c r="AC1078" s="56" t="s">
        <v>4264</v>
      </c>
      <c r="AE1078" s="56">
        <v>7500</v>
      </c>
      <c r="AP1078" s="56">
        <v>7500</v>
      </c>
      <c r="AQ1078" s="56" t="s">
        <v>4265</v>
      </c>
      <c r="AR1078" s="56" t="s">
        <v>4266</v>
      </c>
      <c r="AS1078" s="56" t="s">
        <v>4267</v>
      </c>
      <c r="AT1078" s="56">
        <v>8471160</v>
      </c>
    </row>
    <row r="1079" spans="1:46" x14ac:dyDescent="0.35">
      <c r="A1079" s="56" t="s">
        <v>963</v>
      </c>
      <c r="B1079" s="56">
        <v>8471160</v>
      </c>
      <c r="C1079" s="56" t="s">
        <v>506</v>
      </c>
      <c r="D1079" s="56">
        <v>432209</v>
      </c>
      <c r="E1079" s="56" t="s">
        <v>138</v>
      </c>
      <c r="F1079" s="56" t="str">
        <f t="shared" si="16"/>
        <v>847.8471160.1.432209.000000.847001.200179</v>
      </c>
      <c r="G1079" s="66" t="s">
        <v>21</v>
      </c>
      <c r="H1079" s="56">
        <v>847001</v>
      </c>
      <c r="I1079" s="56" t="s">
        <v>23</v>
      </c>
      <c r="J1079" s="56">
        <v>200179</v>
      </c>
      <c r="N1079" s="56" t="s">
        <v>2286</v>
      </c>
      <c r="O1079" s="56">
        <v>1</v>
      </c>
      <c r="R1079" s="56" t="s">
        <v>4313</v>
      </c>
      <c r="S1079" s="56">
        <v>1</v>
      </c>
      <c r="T1079" s="56">
        <v>42000</v>
      </c>
      <c r="U1079" s="57">
        <v>40000</v>
      </c>
      <c r="V1079" s="56" t="s">
        <v>2002</v>
      </c>
      <c r="W1079" s="56" t="s">
        <v>2003</v>
      </c>
      <c r="X1079" s="56">
        <v>37800</v>
      </c>
      <c r="Y1079" s="56">
        <v>33600</v>
      </c>
      <c r="Z1079" s="56">
        <v>29399.999999999996</v>
      </c>
      <c r="AA1079" s="56" t="s">
        <v>4264</v>
      </c>
      <c r="AB1079" s="56" t="s">
        <v>4264</v>
      </c>
      <c r="AC1079" s="56" t="s">
        <v>4264</v>
      </c>
      <c r="AE1079" s="56">
        <v>40000</v>
      </c>
      <c r="AP1079" s="56">
        <v>40000</v>
      </c>
      <c r="AQ1079" s="56" t="s">
        <v>4265</v>
      </c>
      <c r="AR1079" s="56" t="s">
        <v>4266</v>
      </c>
      <c r="AS1079" s="56" t="s">
        <v>4267</v>
      </c>
      <c r="AT1079" s="56">
        <v>8471160</v>
      </c>
    </row>
    <row r="1080" spans="1:46" x14ac:dyDescent="0.35">
      <c r="A1080" s="56" t="s">
        <v>963</v>
      </c>
      <c r="B1080" s="56">
        <v>8471160</v>
      </c>
      <c r="C1080" s="56" t="s">
        <v>506</v>
      </c>
      <c r="D1080" s="56">
        <v>432209</v>
      </c>
      <c r="E1080" s="56" t="s">
        <v>138</v>
      </c>
      <c r="F1080" s="56" t="str">
        <f t="shared" si="16"/>
        <v>847.8471160.1.432209.000000.847001.200179</v>
      </c>
      <c r="G1080" s="66" t="s">
        <v>21</v>
      </c>
      <c r="H1080" s="56">
        <v>847001</v>
      </c>
      <c r="I1080" s="56" t="s">
        <v>23</v>
      </c>
      <c r="J1080" s="56">
        <v>200179</v>
      </c>
      <c r="N1080" s="56" t="s">
        <v>2286</v>
      </c>
      <c r="O1080" s="56">
        <v>1</v>
      </c>
      <c r="R1080" s="56" t="s">
        <v>4314</v>
      </c>
      <c r="S1080" s="56">
        <v>1</v>
      </c>
      <c r="T1080" s="56">
        <v>52500</v>
      </c>
      <c r="U1080" s="57">
        <v>50000</v>
      </c>
      <c r="V1080" s="56" t="s">
        <v>2002</v>
      </c>
      <c r="W1080" s="56" t="s">
        <v>2003</v>
      </c>
      <c r="X1080" s="56">
        <v>47250</v>
      </c>
      <c r="Y1080" s="56">
        <v>42000</v>
      </c>
      <c r="Z1080" s="56">
        <v>36750</v>
      </c>
      <c r="AA1080" s="56" t="s">
        <v>4264</v>
      </c>
      <c r="AB1080" s="56" t="s">
        <v>4264</v>
      </c>
      <c r="AC1080" s="56" t="s">
        <v>4264</v>
      </c>
      <c r="AE1080" s="56">
        <v>50000</v>
      </c>
      <c r="AP1080" s="56">
        <v>50000</v>
      </c>
      <c r="AQ1080" s="56" t="s">
        <v>4265</v>
      </c>
      <c r="AR1080" s="56" t="s">
        <v>4266</v>
      </c>
      <c r="AS1080" s="56" t="s">
        <v>4267</v>
      </c>
      <c r="AT1080" s="56">
        <v>8471160</v>
      </c>
    </row>
    <row r="1081" spans="1:46" x14ac:dyDescent="0.35">
      <c r="A1081" s="56" t="s">
        <v>963</v>
      </c>
      <c r="B1081" s="56">
        <v>8471160</v>
      </c>
      <c r="C1081" s="56" t="s">
        <v>506</v>
      </c>
      <c r="D1081" s="56">
        <v>432209</v>
      </c>
      <c r="E1081" s="56" t="s">
        <v>138</v>
      </c>
      <c r="F1081" s="56" t="str">
        <f t="shared" si="16"/>
        <v>847.8471160.1.432209.000000.847001.200179</v>
      </c>
      <c r="G1081" s="66" t="s">
        <v>21</v>
      </c>
      <c r="H1081" s="56">
        <v>847001</v>
      </c>
      <c r="I1081" s="56" t="s">
        <v>23</v>
      </c>
      <c r="J1081" s="56">
        <v>200179</v>
      </c>
      <c r="N1081" s="56" t="s">
        <v>2286</v>
      </c>
      <c r="O1081" s="56">
        <v>1</v>
      </c>
      <c r="R1081" s="56" t="s">
        <v>4315</v>
      </c>
      <c r="S1081" s="56">
        <v>1</v>
      </c>
      <c r="T1081" s="56">
        <v>52500</v>
      </c>
      <c r="U1081" s="57">
        <v>50000</v>
      </c>
      <c r="V1081" s="56" t="s">
        <v>2002</v>
      </c>
      <c r="W1081" s="56" t="s">
        <v>2003</v>
      </c>
      <c r="X1081" s="56">
        <v>47250</v>
      </c>
      <c r="Y1081" s="56">
        <v>42000</v>
      </c>
      <c r="Z1081" s="56">
        <v>36750</v>
      </c>
      <c r="AA1081" s="56" t="s">
        <v>4264</v>
      </c>
      <c r="AB1081" s="56" t="s">
        <v>4264</v>
      </c>
      <c r="AC1081" s="56" t="s">
        <v>4264</v>
      </c>
      <c r="AE1081" s="56">
        <v>50000</v>
      </c>
      <c r="AP1081" s="56">
        <v>50000</v>
      </c>
      <c r="AQ1081" s="56" t="s">
        <v>4265</v>
      </c>
      <c r="AR1081" s="56" t="s">
        <v>4266</v>
      </c>
      <c r="AS1081" s="56" t="s">
        <v>4267</v>
      </c>
      <c r="AT1081" s="56">
        <v>8471160</v>
      </c>
    </row>
    <row r="1082" spans="1:46" x14ac:dyDescent="0.35">
      <c r="A1082" s="56" t="s">
        <v>963</v>
      </c>
      <c r="B1082" s="56">
        <v>8471160</v>
      </c>
      <c r="C1082" s="56" t="s">
        <v>506</v>
      </c>
      <c r="D1082" s="56">
        <v>432209</v>
      </c>
      <c r="E1082" s="56" t="s">
        <v>138</v>
      </c>
      <c r="F1082" s="56" t="str">
        <f t="shared" si="16"/>
        <v>847.8471160.1.432209.000000.847001.200179</v>
      </c>
      <c r="G1082" s="66" t="s">
        <v>21</v>
      </c>
      <c r="H1082" s="56">
        <v>847001</v>
      </c>
      <c r="I1082" s="56" t="s">
        <v>23</v>
      </c>
      <c r="J1082" s="56">
        <v>200179</v>
      </c>
      <c r="N1082" s="56" t="s">
        <v>2286</v>
      </c>
      <c r="O1082" s="56">
        <v>1</v>
      </c>
      <c r="R1082" s="56" t="s">
        <v>4316</v>
      </c>
      <c r="S1082" s="56">
        <v>1</v>
      </c>
      <c r="T1082" s="56">
        <v>52500</v>
      </c>
      <c r="U1082" s="57">
        <v>50000</v>
      </c>
      <c r="V1082" s="56" t="s">
        <v>2002</v>
      </c>
      <c r="W1082" s="56" t="s">
        <v>2003</v>
      </c>
      <c r="X1082" s="56">
        <v>47250</v>
      </c>
      <c r="Y1082" s="56">
        <v>42000</v>
      </c>
      <c r="Z1082" s="56">
        <v>36750</v>
      </c>
      <c r="AA1082" s="56" t="s">
        <v>4264</v>
      </c>
      <c r="AB1082" s="56" t="s">
        <v>4264</v>
      </c>
      <c r="AC1082" s="56" t="s">
        <v>4264</v>
      </c>
      <c r="AE1082" s="56">
        <v>50000</v>
      </c>
      <c r="AP1082" s="56">
        <v>50000</v>
      </c>
      <c r="AQ1082" s="56" t="s">
        <v>4265</v>
      </c>
      <c r="AR1082" s="56" t="s">
        <v>4266</v>
      </c>
      <c r="AS1082" s="56" t="s">
        <v>4267</v>
      </c>
      <c r="AT1082" s="56">
        <v>8471160</v>
      </c>
    </row>
    <row r="1083" spans="1:46" x14ac:dyDescent="0.35">
      <c r="A1083" s="56" t="s">
        <v>963</v>
      </c>
      <c r="B1083" s="56">
        <v>8471160</v>
      </c>
      <c r="C1083" s="56" t="s">
        <v>506</v>
      </c>
      <c r="D1083" s="56">
        <v>432209</v>
      </c>
      <c r="E1083" s="56" t="s">
        <v>138</v>
      </c>
      <c r="F1083" s="56" t="str">
        <f t="shared" si="16"/>
        <v>847.8471160.1.432209.000000.847001.200179</v>
      </c>
      <c r="G1083" s="66" t="s">
        <v>21</v>
      </c>
      <c r="H1083" s="56">
        <v>847001</v>
      </c>
      <c r="I1083" s="56" t="s">
        <v>23</v>
      </c>
      <c r="J1083" s="56">
        <v>200179</v>
      </c>
      <c r="N1083" s="56" t="s">
        <v>2286</v>
      </c>
      <c r="O1083" s="56">
        <v>1</v>
      </c>
      <c r="R1083" s="56" t="s">
        <v>4317</v>
      </c>
      <c r="S1083" s="56">
        <v>1</v>
      </c>
      <c r="T1083" s="56">
        <v>31500</v>
      </c>
      <c r="U1083" s="57">
        <v>30000</v>
      </c>
      <c r="V1083" s="56" t="s">
        <v>2002</v>
      </c>
      <c r="W1083" s="56" t="s">
        <v>2003</v>
      </c>
      <c r="X1083" s="56">
        <v>28350</v>
      </c>
      <c r="Y1083" s="56">
        <v>25200</v>
      </c>
      <c r="Z1083" s="56">
        <v>22050</v>
      </c>
      <c r="AA1083" s="56" t="s">
        <v>4264</v>
      </c>
      <c r="AB1083" s="56" t="s">
        <v>4264</v>
      </c>
      <c r="AC1083" s="56" t="s">
        <v>4264</v>
      </c>
      <c r="AE1083" s="56">
        <v>30000</v>
      </c>
      <c r="AP1083" s="56">
        <v>30000</v>
      </c>
      <c r="AQ1083" s="56" t="s">
        <v>4265</v>
      </c>
      <c r="AR1083" s="56" t="s">
        <v>4266</v>
      </c>
      <c r="AS1083" s="56" t="s">
        <v>4267</v>
      </c>
      <c r="AT1083" s="56">
        <v>8471160</v>
      </c>
    </row>
    <row r="1084" spans="1:46" x14ac:dyDescent="0.35">
      <c r="A1084" s="56" t="s">
        <v>963</v>
      </c>
      <c r="B1084" s="56">
        <v>8471160</v>
      </c>
      <c r="C1084" s="56" t="s">
        <v>506</v>
      </c>
      <c r="D1084" s="56">
        <v>432209</v>
      </c>
      <c r="E1084" s="56" t="s">
        <v>138</v>
      </c>
      <c r="F1084" s="56" t="str">
        <f t="shared" si="16"/>
        <v>847.8471160.1.432209.000000.847001.200179</v>
      </c>
      <c r="G1084" s="66" t="s">
        <v>21</v>
      </c>
      <c r="H1084" s="56">
        <v>847001</v>
      </c>
      <c r="I1084" s="56" t="s">
        <v>23</v>
      </c>
      <c r="J1084" s="56">
        <v>200179</v>
      </c>
      <c r="N1084" s="56" t="s">
        <v>2286</v>
      </c>
      <c r="O1084" s="56">
        <v>1</v>
      </c>
      <c r="R1084" s="56" t="s">
        <v>4318</v>
      </c>
      <c r="S1084" s="56">
        <v>1</v>
      </c>
      <c r="T1084" s="56">
        <v>8400</v>
      </c>
      <c r="U1084" s="57">
        <v>8000</v>
      </c>
      <c r="V1084" s="56" t="s">
        <v>2002</v>
      </c>
      <c r="W1084" s="56" t="s">
        <v>2003</v>
      </c>
      <c r="X1084" s="56">
        <v>7560</v>
      </c>
      <c r="Y1084" s="56">
        <v>6720</v>
      </c>
      <c r="Z1084" s="56">
        <v>5880</v>
      </c>
      <c r="AA1084" s="56" t="s">
        <v>4264</v>
      </c>
      <c r="AB1084" s="56" t="s">
        <v>4264</v>
      </c>
      <c r="AC1084" s="56" t="s">
        <v>4264</v>
      </c>
      <c r="AE1084" s="56">
        <v>8000</v>
      </c>
      <c r="AP1084" s="56">
        <v>8000</v>
      </c>
      <c r="AQ1084" s="56" t="s">
        <v>4265</v>
      </c>
      <c r="AR1084" s="56" t="s">
        <v>4266</v>
      </c>
      <c r="AS1084" s="56" t="s">
        <v>4267</v>
      </c>
      <c r="AT1084" s="56">
        <v>8471160</v>
      </c>
    </row>
    <row r="1085" spans="1:46" x14ac:dyDescent="0.35">
      <c r="A1085" s="56" t="s">
        <v>963</v>
      </c>
      <c r="B1085" s="56">
        <v>8471160</v>
      </c>
      <c r="C1085" s="56" t="s">
        <v>506</v>
      </c>
      <c r="D1085" s="56">
        <v>432209</v>
      </c>
      <c r="E1085" s="56" t="s">
        <v>138</v>
      </c>
      <c r="F1085" s="56" t="str">
        <f t="shared" si="16"/>
        <v>847.8471160.1.432209.000000.847001.200179</v>
      </c>
      <c r="G1085" s="66" t="s">
        <v>21</v>
      </c>
      <c r="H1085" s="56">
        <v>847001</v>
      </c>
      <c r="I1085" s="56" t="s">
        <v>23</v>
      </c>
      <c r="J1085" s="56">
        <v>200179</v>
      </c>
      <c r="N1085" s="56" t="s">
        <v>2286</v>
      </c>
      <c r="O1085" s="56">
        <v>1</v>
      </c>
      <c r="R1085" s="56" t="s">
        <v>4319</v>
      </c>
      <c r="S1085" s="56">
        <v>1</v>
      </c>
      <c r="T1085" s="56">
        <v>52500</v>
      </c>
      <c r="U1085" s="57">
        <v>50000</v>
      </c>
      <c r="V1085" s="56" t="s">
        <v>2002</v>
      </c>
      <c r="W1085" s="56" t="s">
        <v>2003</v>
      </c>
      <c r="X1085" s="56">
        <v>47250</v>
      </c>
      <c r="Y1085" s="56">
        <v>42000</v>
      </c>
      <c r="Z1085" s="56">
        <v>36750</v>
      </c>
      <c r="AA1085" s="56" t="s">
        <v>4264</v>
      </c>
      <c r="AB1085" s="56" t="s">
        <v>4264</v>
      </c>
      <c r="AC1085" s="56" t="s">
        <v>4264</v>
      </c>
      <c r="AE1085" s="56">
        <v>50000</v>
      </c>
      <c r="AP1085" s="56">
        <v>50000</v>
      </c>
      <c r="AQ1085" s="56" t="s">
        <v>4265</v>
      </c>
      <c r="AR1085" s="56" t="s">
        <v>4266</v>
      </c>
      <c r="AS1085" s="56" t="s">
        <v>4267</v>
      </c>
      <c r="AT1085" s="56">
        <v>8471160</v>
      </c>
    </row>
    <row r="1086" spans="1:46" x14ac:dyDescent="0.35">
      <c r="A1086" s="56" t="s">
        <v>963</v>
      </c>
      <c r="B1086" s="56">
        <v>8471160</v>
      </c>
      <c r="C1086" s="56" t="s">
        <v>506</v>
      </c>
      <c r="D1086" s="56">
        <v>432209</v>
      </c>
      <c r="E1086" s="56" t="s">
        <v>138</v>
      </c>
      <c r="F1086" s="56" t="str">
        <f t="shared" si="16"/>
        <v>847.8471160.1.432209.000000.847001.200179</v>
      </c>
      <c r="G1086" s="66" t="s">
        <v>21</v>
      </c>
      <c r="H1086" s="56">
        <v>847001</v>
      </c>
      <c r="I1086" s="56" t="s">
        <v>23</v>
      </c>
      <c r="J1086" s="56">
        <v>200179</v>
      </c>
      <c r="N1086" s="56" t="s">
        <v>2286</v>
      </c>
      <c r="O1086" s="56">
        <v>1</v>
      </c>
      <c r="R1086" s="56" t="s">
        <v>4320</v>
      </c>
      <c r="S1086" s="56">
        <v>1</v>
      </c>
      <c r="T1086" s="56">
        <v>58789.5</v>
      </c>
      <c r="U1086" s="57">
        <v>55990</v>
      </c>
      <c r="V1086" s="56" t="s">
        <v>2002</v>
      </c>
      <c r="W1086" s="56" t="s">
        <v>2003</v>
      </c>
      <c r="X1086" s="56">
        <v>52910.55</v>
      </c>
      <c r="Y1086" s="56">
        <v>47031.600000000006</v>
      </c>
      <c r="Z1086" s="56">
        <v>41152.649999999994</v>
      </c>
      <c r="AA1086" s="56" t="s">
        <v>4264</v>
      </c>
      <c r="AB1086" s="56" t="s">
        <v>4264</v>
      </c>
      <c r="AC1086" s="56" t="s">
        <v>4264</v>
      </c>
      <c r="AE1086" s="56">
        <v>55990</v>
      </c>
      <c r="AP1086" s="56">
        <v>55990</v>
      </c>
      <c r="AQ1086" s="56" t="s">
        <v>4265</v>
      </c>
      <c r="AR1086" s="56" t="s">
        <v>4266</v>
      </c>
      <c r="AS1086" s="56" t="s">
        <v>4267</v>
      </c>
      <c r="AT1086" s="56">
        <v>8471160</v>
      </c>
    </row>
    <row r="1087" spans="1:46" x14ac:dyDescent="0.35">
      <c r="A1087" s="56" t="s">
        <v>963</v>
      </c>
      <c r="B1087" s="56">
        <v>8471160</v>
      </c>
      <c r="C1087" s="56" t="s">
        <v>506</v>
      </c>
      <c r="D1087" s="56">
        <v>432209</v>
      </c>
      <c r="E1087" s="56" t="s">
        <v>138</v>
      </c>
      <c r="F1087" s="56" t="str">
        <f t="shared" si="16"/>
        <v>847.8471160.1.432209.000000.847001.200179</v>
      </c>
      <c r="G1087" s="66" t="s">
        <v>21</v>
      </c>
      <c r="H1087" s="56">
        <v>847001</v>
      </c>
      <c r="I1087" s="56" t="s">
        <v>23</v>
      </c>
      <c r="J1087" s="56">
        <v>200179</v>
      </c>
      <c r="N1087" s="56" t="s">
        <v>2286</v>
      </c>
      <c r="O1087" s="56">
        <v>1</v>
      </c>
      <c r="R1087" s="56" t="s">
        <v>4321</v>
      </c>
      <c r="S1087" s="56">
        <v>1</v>
      </c>
      <c r="T1087" s="56">
        <v>96008.85</v>
      </c>
      <c r="U1087" s="57">
        <v>91437</v>
      </c>
      <c r="V1087" s="56" t="s">
        <v>2002</v>
      </c>
      <c r="W1087" s="56" t="s">
        <v>2003</v>
      </c>
      <c r="X1087" s="56">
        <v>86407.965000000011</v>
      </c>
      <c r="Y1087" s="56">
        <v>76807.08</v>
      </c>
      <c r="Z1087" s="56">
        <v>67206.195000000007</v>
      </c>
      <c r="AA1087" s="56" t="s">
        <v>4264</v>
      </c>
      <c r="AB1087" s="56" t="s">
        <v>4264</v>
      </c>
      <c r="AC1087" s="56" t="s">
        <v>4264</v>
      </c>
      <c r="AE1087" s="56">
        <v>91437</v>
      </c>
      <c r="AP1087" s="56">
        <v>91437</v>
      </c>
      <c r="AQ1087" s="56" t="s">
        <v>4265</v>
      </c>
      <c r="AR1087" s="56" t="s">
        <v>4266</v>
      </c>
      <c r="AS1087" s="56" t="s">
        <v>4267</v>
      </c>
      <c r="AT1087" s="56">
        <v>8471160</v>
      </c>
    </row>
    <row r="1088" spans="1:46" x14ac:dyDescent="0.35">
      <c r="A1088" s="56" t="s">
        <v>963</v>
      </c>
      <c r="B1088" s="56">
        <v>8471160</v>
      </c>
      <c r="C1088" s="56" t="s">
        <v>506</v>
      </c>
      <c r="D1088" s="56">
        <v>432209</v>
      </c>
      <c r="E1088" s="56" t="s">
        <v>138</v>
      </c>
      <c r="F1088" s="56" t="str">
        <f t="shared" si="16"/>
        <v>847.8471160.1.432209.000000.847001.200179</v>
      </c>
      <c r="G1088" s="66" t="s">
        <v>21</v>
      </c>
      <c r="H1088" s="56">
        <v>847001</v>
      </c>
      <c r="I1088" s="56" t="s">
        <v>23</v>
      </c>
      <c r="J1088" s="56">
        <v>200179</v>
      </c>
      <c r="N1088" s="56" t="s">
        <v>2286</v>
      </c>
      <c r="O1088" s="56">
        <v>1</v>
      </c>
      <c r="R1088" s="56" t="s">
        <v>4322</v>
      </c>
      <c r="S1088" s="56">
        <v>1</v>
      </c>
      <c r="T1088" s="56">
        <v>22050</v>
      </c>
      <c r="U1088" s="57">
        <v>21000</v>
      </c>
      <c r="V1088" s="56" t="s">
        <v>2002</v>
      </c>
      <c r="W1088" s="56" t="s">
        <v>2003</v>
      </c>
      <c r="X1088" s="56">
        <v>19845</v>
      </c>
      <c r="Y1088" s="56">
        <v>17640</v>
      </c>
      <c r="Z1088" s="56">
        <v>15434.999999999998</v>
      </c>
      <c r="AA1088" s="56" t="s">
        <v>4264</v>
      </c>
      <c r="AB1088" s="56" t="s">
        <v>4264</v>
      </c>
      <c r="AC1088" s="56" t="s">
        <v>4264</v>
      </c>
      <c r="AE1088" s="56">
        <v>21000</v>
      </c>
      <c r="AP1088" s="56">
        <v>21000</v>
      </c>
      <c r="AQ1088" s="56" t="s">
        <v>4265</v>
      </c>
      <c r="AR1088" s="56" t="s">
        <v>4266</v>
      </c>
      <c r="AS1088" s="56" t="s">
        <v>4267</v>
      </c>
      <c r="AT1088" s="56">
        <v>8471160</v>
      </c>
    </row>
    <row r="1089" spans="1:46" x14ac:dyDescent="0.35">
      <c r="A1089" s="56" t="s">
        <v>963</v>
      </c>
      <c r="B1089" s="56">
        <v>8471160</v>
      </c>
      <c r="C1089" s="56" t="s">
        <v>506</v>
      </c>
      <c r="D1089" s="56">
        <v>432209</v>
      </c>
      <c r="E1089" s="56" t="s">
        <v>138</v>
      </c>
      <c r="F1089" s="56" t="str">
        <f t="shared" si="16"/>
        <v>847.8471160.1.432209.000000.847001.200179</v>
      </c>
      <c r="G1089" s="66" t="s">
        <v>21</v>
      </c>
      <c r="H1089" s="56">
        <v>847001</v>
      </c>
      <c r="I1089" s="56" t="s">
        <v>23</v>
      </c>
      <c r="J1089" s="56">
        <v>200179</v>
      </c>
      <c r="N1089" s="56" t="s">
        <v>2286</v>
      </c>
      <c r="O1089" s="56">
        <v>1</v>
      </c>
      <c r="R1089" s="56" t="s">
        <v>4323</v>
      </c>
      <c r="S1089" s="56">
        <v>1</v>
      </c>
      <c r="T1089" s="56">
        <v>24255</v>
      </c>
      <c r="U1089" s="57">
        <v>23100</v>
      </c>
      <c r="V1089" s="56" t="s">
        <v>2002</v>
      </c>
      <c r="W1089" s="56" t="s">
        <v>2003</v>
      </c>
      <c r="X1089" s="56">
        <v>21829.5</v>
      </c>
      <c r="Y1089" s="56">
        <v>19404</v>
      </c>
      <c r="Z1089" s="56">
        <v>16978.5</v>
      </c>
      <c r="AA1089" s="56" t="s">
        <v>4264</v>
      </c>
      <c r="AB1089" s="56" t="s">
        <v>4264</v>
      </c>
      <c r="AC1089" s="56" t="s">
        <v>4264</v>
      </c>
      <c r="AE1089" s="56">
        <v>23100</v>
      </c>
      <c r="AP1089" s="56">
        <v>23100</v>
      </c>
      <c r="AQ1089" s="56" t="s">
        <v>4265</v>
      </c>
      <c r="AR1089" s="56" t="s">
        <v>4266</v>
      </c>
      <c r="AS1089" s="56" t="s">
        <v>4267</v>
      </c>
      <c r="AT1089" s="56">
        <v>8471160</v>
      </c>
    </row>
    <row r="1090" spans="1:46" x14ac:dyDescent="0.35">
      <c r="A1090" s="56" t="s">
        <v>963</v>
      </c>
      <c r="B1090" s="56">
        <v>8471160</v>
      </c>
      <c r="C1090" s="56" t="s">
        <v>506</v>
      </c>
      <c r="D1090" s="56">
        <v>432209</v>
      </c>
      <c r="E1090" s="56" t="s">
        <v>138</v>
      </c>
      <c r="F1090" s="56" t="str">
        <f t="shared" si="16"/>
        <v>847.8471160.1.432209.000000.847001.200179</v>
      </c>
      <c r="G1090" s="66" t="s">
        <v>21</v>
      </c>
      <c r="H1090" s="56">
        <v>847001</v>
      </c>
      <c r="I1090" s="56" t="s">
        <v>23</v>
      </c>
      <c r="J1090" s="56">
        <v>200179</v>
      </c>
      <c r="N1090" s="56" t="s">
        <v>2286</v>
      </c>
      <c r="O1090" s="56">
        <v>1</v>
      </c>
      <c r="R1090" s="56" t="s">
        <v>4324</v>
      </c>
      <c r="S1090" s="56">
        <v>1</v>
      </c>
      <c r="T1090" s="56">
        <v>38477.25</v>
      </c>
      <c r="U1090" s="57">
        <v>36645</v>
      </c>
      <c r="V1090" s="56" t="s">
        <v>2002</v>
      </c>
      <c r="W1090" s="56" t="s">
        <v>2003</v>
      </c>
      <c r="X1090" s="56">
        <v>34629.525000000001</v>
      </c>
      <c r="Y1090" s="56">
        <v>30781.800000000003</v>
      </c>
      <c r="Z1090" s="56">
        <v>26934.074999999997</v>
      </c>
      <c r="AA1090" s="56" t="s">
        <v>4264</v>
      </c>
      <c r="AB1090" s="56" t="s">
        <v>4264</v>
      </c>
      <c r="AC1090" s="56" t="s">
        <v>4264</v>
      </c>
      <c r="AE1090" s="56">
        <v>36645</v>
      </c>
      <c r="AP1090" s="56">
        <v>36645</v>
      </c>
      <c r="AQ1090" s="56" t="s">
        <v>4265</v>
      </c>
      <c r="AR1090" s="56" t="s">
        <v>4266</v>
      </c>
      <c r="AS1090" s="56" t="s">
        <v>4267</v>
      </c>
      <c r="AT1090" s="56">
        <v>8471160</v>
      </c>
    </row>
    <row r="1091" spans="1:46" x14ac:dyDescent="0.35">
      <c r="A1091" s="56" t="s">
        <v>963</v>
      </c>
      <c r="B1091" s="56">
        <v>8471160</v>
      </c>
      <c r="C1091" s="56" t="s">
        <v>506</v>
      </c>
      <c r="D1091" s="56">
        <v>432209</v>
      </c>
      <c r="E1091" s="56" t="s">
        <v>138</v>
      </c>
      <c r="F1091" s="56" t="str">
        <f t="shared" si="16"/>
        <v>847.8471160.1.432209.000000.847001.200179</v>
      </c>
      <c r="G1091" s="66" t="s">
        <v>21</v>
      </c>
      <c r="H1091" s="56">
        <v>847001</v>
      </c>
      <c r="I1091" s="56" t="s">
        <v>23</v>
      </c>
      <c r="J1091" s="56">
        <v>200179</v>
      </c>
      <c r="N1091" s="56" t="s">
        <v>2286</v>
      </c>
      <c r="O1091" s="56">
        <v>1</v>
      </c>
      <c r="R1091" s="56" t="s">
        <v>4325</v>
      </c>
      <c r="S1091" s="56">
        <v>1</v>
      </c>
      <c r="T1091" s="56">
        <v>9591.75</v>
      </c>
      <c r="U1091" s="57">
        <v>9135</v>
      </c>
      <c r="V1091" s="56" t="s">
        <v>2002</v>
      </c>
      <c r="W1091" s="56" t="s">
        <v>2003</v>
      </c>
      <c r="X1091" s="56">
        <v>8632.5750000000007</v>
      </c>
      <c r="Y1091" s="56">
        <v>7673.4000000000005</v>
      </c>
      <c r="Z1091" s="56">
        <v>6714.2249999999995</v>
      </c>
      <c r="AA1091" s="56" t="s">
        <v>4264</v>
      </c>
      <c r="AB1091" s="56" t="s">
        <v>4264</v>
      </c>
      <c r="AC1091" s="56" t="s">
        <v>4264</v>
      </c>
      <c r="AE1091" s="56">
        <v>9135</v>
      </c>
      <c r="AP1091" s="56">
        <v>9135</v>
      </c>
      <c r="AQ1091" s="56" t="s">
        <v>4265</v>
      </c>
      <c r="AR1091" s="56" t="s">
        <v>4266</v>
      </c>
      <c r="AS1091" s="56" t="s">
        <v>4267</v>
      </c>
      <c r="AT1091" s="56">
        <v>8471160</v>
      </c>
    </row>
    <row r="1092" spans="1:46" x14ac:dyDescent="0.35">
      <c r="A1092" s="56" t="s">
        <v>963</v>
      </c>
      <c r="B1092" s="56">
        <v>8471160</v>
      </c>
      <c r="C1092" s="56" t="s">
        <v>506</v>
      </c>
      <c r="D1092" s="56">
        <v>432209</v>
      </c>
      <c r="E1092" s="56" t="s">
        <v>138</v>
      </c>
      <c r="F1092" s="56" t="str">
        <f t="shared" ref="F1092:F1155" si="17">CONCATENATE(847,".",B1092,".",1,".",D1092,".","000000",".",H1092,".",J1092)</f>
        <v>847.8471160.1.432209.000000.847001.200179</v>
      </c>
      <c r="G1092" s="66" t="s">
        <v>21</v>
      </c>
      <c r="H1092" s="56">
        <v>847001</v>
      </c>
      <c r="I1092" s="56" t="s">
        <v>23</v>
      </c>
      <c r="J1092" s="56">
        <v>200179</v>
      </c>
      <c r="N1092" s="56" t="s">
        <v>2286</v>
      </c>
      <c r="O1092" s="56">
        <v>1</v>
      </c>
      <c r="R1092" s="56" t="s">
        <v>4326</v>
      </c>
      <c r="S1092" s="56">
        <v>1</v>
      </c>
      <c r="T1092" s="56">
        <v>123259.5</v>
      </c>
      <c r="U1092" s="57">
        <v>117390</v>
      </c>
      <c r="V1092" s="56" t="s">
        <v>2002</v>
      </c>
      <c r="W1092" s="56" t="s">
        <v>2003</v>
      </c>
      <c r="X1092" s="56">
        <v>110933.55</v>
      </c>
      <c r="Y1092" s="56">
        <v>98607.6</v>
      </c>
      <c r="Z1092" s="56">
        <v>86281.65</v>
      </c>
      <c r="AA1092" s="56" t="s">
        <v>4264</v>
      </c>
      <c r="AB1092" s="56" t="s">
        <v>4264</v>
      </c>
      <c r="AC1092" s="56" t="s">
        <v>4264</v>
      </c>
      <c r="AE1092" s="56">
        <v>117390</v>
      </c>
      <c r="AP1092" s="56">
        <v>117390</v>
      </c>
      <c r="AQ1092" s="56" t="s">
        <v>4265</v>
      </c>
      <c r="AR1092" s="56" t="s">
        <v>4266</v>
      </c>
      <c r="AS1092" s="56" t="s">
        <v>4267</v>
      </c>
      <c r="AT1092" s="56">
        <v>8471160</v>
      </c>
    </row>
    <row r="1093" spans="1:46" x14ac:dyDescent="0.35">
      <c r="A1093" s="56" t="s">
        <v>963</v>
      </c>
      <c r="B1093" s="56">
        <v>8471160</v>
      </c>
      <c r="C1093" s="56" t="s">
        <v>506</v>
      </c>
      <c r="D1093" s="56">
        <v>432209</v>
      </c>
      <c r="E1093" s="56" t="s">
        <v>138</v>
      </c>
      <c r="F1093" s="56" t="str">
        <f t="shared" si="17"/>
        <v>847.8471160.1.432209.000000.847001.200179</v>
      </c>
      <c r="G1093" s="66" t="s">
        <v>21</v>
      </c>
      <c r="H1093" s="56">
        <v>847001</v>
      </c>
      <c r="I1093" s="56" t="s">
        <v>23</v>
      </c>
      <c r="J1093" s="56">
        <v>200179</v>
      </c>
      <c r="N1093" s="56" t="s">
        <v>2286</v>
      </c>
      <c r="O1093" s="56">
        <v>1</v>
      </c>
      <c r="R1093" s="56" t="s">
        <v>4327</v>
      </c>
      <c r="S1093" s="56">
        <v>1</v>
      </c>
      <c r="T1093" s="56">
        <v>96967.5</v>
      </c>
      <c r="U1093" s="57">
        <v>92350</v>
      </c>
      <c r="V1093" s="56" t="s">
        <v>2002</v>
      </c>
      <c r="W1093" s="56" t="s">
        <v>2003</v>
      </c>
      <c r="X1093" s="56">
        <v>87270.75</v>
      </c>
      <c r="Y1093" s="56">
        <v>77574</v>
      </c>
      <c r="Z1093" s="56">
        <v>67877.25</v>
      </c>
      <c r="AA1093" s="56" t="s">
        <v>4264</v>
      </c>
      <c r="AB1093" s="56" t="s">
        <v>4264</v>
      </c>
      <c r="AC1093" s="56" t="s">
        <v>4264</v>
      </c>
      <c r="AE1093" s="56">
        <v>92350</v>
      </c>
      <c r="AP1093" s="56">
        <v>92350</v>
      </c>
      <c r="AQ1093" s="56" t="s">
        <v>4265</v>
      </c>
      <c r="AR1093" s="56" t="s">
        <v>4266</v>
      </c>
      <c r="AS1093" s="56" t="s">
        <v>4267</v>
      </c>
      <c r="AT1093" s="56">
        <v>8471160</v>
      </c>
    </row>
    <row r="1094" spans="1:46" x14ac:dyDescent="0.35">
      <c r="A1094" s="56" t="s">
        <v>963</v>
      </c>
      <c r="B1094" s="56">
        <v>8471160</v>
      </c>
      <c r="C1094" s="56" t="s">
        <v>506</v>
      </c>
      <c r="D1094" s="56">
        <v>432209</v>
      </c>
      <c r="E1094" s="56" t="s">
        <v>138</v>
      </c>
      <c r="F1094" s="56" t="str">
        <f t="shared" si="17"/>
        <v>847.8471160.1.432209.000000.847001.200179</v>
      </c>
      <c r="G1094" s="66" t="s">
        <v>21</v>
      </c>
      <c r="H1094" s="56">
        <v>847001</v>
      </c>
      <c r="I1094" s="56" t="s">
        <v>23</v>
      </c>
      <c r="J1094" s="56">
        <v>200179</v>
      </c>
      <c r="N1094" s="56" t="s">
        <v>2286</v>
      </c>
      <c r="O1094" s="56">
        <v>1</v>
      </c>
      <c r="R1094" s="56" t="s">
        <v>4328</v>
      </c>
      <c r="S1094" s="56">
        <v>1</v>
      </c>
      <c r="T1094" s="56">
        <v>52500</v>
      </c>
      <c r="U1094" s="57">
        <v>50000</v>
      </c>
      <c r="V1094" s="56" t="s">
        <v>2002</v>
      </c>
      <c r="W1094" s="56" t="s">
        <v>2003</v>
      </c>
      <c r="X1094" s="56">
        <v>47250</v>
      </c>
      <c r="Y1094" s="56">
        <v>42000</v>
      </c>
      <c r="Z1094" s="56">
        <v>36750</v>
      </c>
      <c r="AA1094" s="56" t="s">
        <v>4264</v>
      </c>
      <c r="AB1094" s="56" t="s">
        <v>4264</v>
      </c>
      <c r="AC1094" s="56" t="s">
        <v>4264</v>
      </c>
      <c r="AE1094" s="56">
        <v>50000</v>
      </c>
      <c r="AP1094" s="56">
        <v>50000</v>
      </c>
      <c r="AQ1094" s="56" t="s">
        <v>4265</v>
      </c>
      <c r="AR1094" s="56" t="s">
        <v>4266</v>
      </c>
      <c r="AS1094" s="56" t="s">
        <v>4267</v>
      </c>
      <c r="AT1094" s="56">
        <v>8471160</v>
      </c>
    </row>
    <row r="1095" spans="1:46" x14ac:dyDescent="0.35">
      <c r="A1095" s="56" t="s">
        <v>963</v>
      </c>
      <c r="B1095" s="56">
        <v>8471160</v>
      </c>
      <c r="C1095" s="56" t="s">
        <v>506</v>
      </c>
      <c r="D1095" s="56">
        <v>432209</v>
      </c>
      <c r="E1095" s="56" t="s">
        <v>138</v>
      </c>
      <c r="F1095" s="56" t="str">
        <f t="shared" si="17"/>
        <v>847.8471160.1.432209.000000.847001.200179</v>
      </c>
      <c r="G1095" s="66" t="s">
        <v>21</v>
      </c>
      <c r="H1095" s="56">
        <v>847001</v>
      </c>
      <c r="I1095" s="56" t="s">
        <v>23</v>
      </c>
      <c r="J1095" s="56">
        <v>200179</v>
      </c>
      <c r="N1095" s="56" t="s">
        <v>2286</v>
      </c>
      <c r="O1095" s="56">
        <v>1</v>
      </c>
      <c r="R1095" s="56" t="s">
        <v>4329</v>
      </c>
      <c r="S1095" s="56">
        <v>1</v>
      </c>
      <c r="T1095" s="56">
        <v>4421.0250000000005</v>
      </c>
      <c r="U1095" s="57">
        <v>4210.5</v>
      </c>
      <c r="V1095" s="56" t="s">
        <v>2002</v>
      </c>
      <c r="W1095" s="56" t="s">
        <v>2003</v>
      </c>
      <c r="X1095" s="56">
        <v>3978.9225000000006</v>
      </c>
      <c r="Y1095" s="56">
        <v>3536.8200000000006</v>
      </c>
      <c r="Z1095" s="56">
        <v>3094.7175000000002</v>
      </c>
      <c r="AA1095" s="56" t="s">
        <v>4264</v>
      </c>
      <c r="AB1095" s="56" t="s">
        <v>4264</v>
      </c>
      <c r="AC1095" s="56" t="s">
        <v>4264</v>
      </c>
      <c r="AE1095" s="56">
        <v>4210.5</v>
      </c>
      <c r="AP1095" s="56">
        <v>4210.5</v>
      </c>
      <c r="AQ1095" s="56" t="s">
        <v>4265</v>
      </c>
      <c r="AR1095" s="56" t="s">
        <v>4266</v>
      </c>
      <c r="AS1095" s="56" t="s">
        <v>4267</v>
      </c>
      <c r="AT1095" s="56">
        <v>8471160</v>
      </c>
    </row>
    <row r="1096" spans="1:46" x14ac:dyDescent="0.35">
      <c r="A1096" s="56" t="s">
        <v>963</v>
      </c>
      <c r="B1096" s="56">
        <v>8471160</v>
      </c>
      <c r="C1096" s="56" t="s">
        <v>506</v>
      </c>
      <c r="D1096" s="56">
        <v>432209</v>
      </c>
      <c r="E1096" s="56" t="s">
        <v>138</v>
      </c>
      <c r="F1096" s="56" t="str">
        <f t="shared" si="17"/>
        <v>847.8471160.1.432209.000000.847001.200179</v>
      </c>
      <c r="G1096" s="66" t="s">
        <v>21</v>
      </c>
      <c r="H1096" s="56">
        <v>847001</v>
      </c>
      <c r="I1096" s="56" t="s">
        <v>23</v>
      </c>
      <c r="J1096" s="56">
        <v>200179</v>
      </c>
      <c r="N1096" s="56" t="s">
        <v>2286</v>
      </c>
      <c r="O1096" s="56">
        <v>1</v>
      </c>
      <c r="R1096" s="56" t="s">
        <v>4330</v>
      </c>
      <c r="S1096" s="56">
        <v>1</v>
      </c>
      <c r="T1096" s="56">
        <v>12600</v>
      </c>
      <c r="U1096" s="57">
        <v>12000</v>
      </c>
      <c r="V1096" s="56" t="s">
        <v>2002</v>
      </c>
      <c r="W1096" s="56" t="s">
        <v>2003</v>
      </c>
      <c r="X1096" s="56">
        <v>11340</v>
      </c>
      <c r="Y1096" s="56">
        <v>10080</v>
      </c>
      <c r="Z1096" s="56">
        <v>8820</v>
      </c>
      <c r="AA1096" s="56" t="s">
        <v>4264</v>
      </c>
      <c r="AB1096" s="56" t="s">
        <v>4264</v>
      </c>
      <c r="AC1096" s="56" t="s">
        <v>4264</v>
      </c>
      <c r="AE1096" s="56">
        <v>12000</v>
      </c>
      <c r="AP1096" s="56">
        <v>12000</v>
      </c>
      <c r="AQ1096" s="56" t="s">
        <v>4265</v>
      </c>
      <c r="AR1096" s="56" t="s">
        <v>4266</v>
      </c>
      <c r="AS1096" s="56" t="s">
        <v>4267</v>
      </c>
      <c r="AT1096" s="56">
        <v>8471160</v>
      </c>
    </row>
    <row r="1097" spans="1:46" x14ac:dyDescent="0.35">
      <c r="A1097" s="56" t="s">
        <v>963</v>
      </c>
      <c r="B1097" s="56">
        <v>8471160</v>
      </c>
      <c r="C1097" s="56" t="s">
        <v>506</v>
      </c>
      <c r="D1097" s="56">
        <v>432209</v>
      </c>
      <c r="E1097" s="56" t="s">
        <v>138</v>
      </c>
      <c r="F1097" s="56" t="str">
        <f t="shared" si="17"/>
        <v>847.8471160.1.432209.000000.847001.200179</v>
      </c>
      <c r="G1097" s="66" t="s">
        <v>21</v>
      </c>
      <c r="H1097" s="56">
        <v>847001</v>
      </c>
      <c r="I1097" s="56" t="s">
        <v>23</v>
      </c>
      <c r="J1097" s="56">
        <v>200179</v>
      </c>
      <c r="N1097" s="56" t="s">
        <v>2286</v>
      </c>
      <c r="O1097" s="56">
        <v>1</v>
      </c>
      <c r="R1097" s="56" t="s">
        <v>4331</v>
      </c>
      <c r="S1097" s="56">
        <v>1</v>
      </c>
      <c r="T1097" s="56">
        <v>8498.7000000000007</v>
      </c>
      <c r="U1097" s="57">
        <v>8094</v>
      </c>
      <c r="V1097" s="56" t="s">
        <v>2002</v>
      </c>
      <c r="W1097" s="56" t="s">
        <v>2003</v>
      </c>
      <c r="X1097" s="56">
        <v>7648.8300000000008</v>
      </c>
      <c r="Y1097" s="56">
        <v>6798.9600000000009</v>
      </c>
      <c r="Z1097" s="56">
        <v>5949.09</v>
      </c>
      <c r="AA1097" s="56" t="s">
        <v>4264</v>
      </c>
      <c r="AB1097" s="56" t="s">
        <v>4264</v>
      </c>
      <c r="AC1097" s="56" t="s">
        <v>4264</v>
      </c>
      <c r="AE1097" s="56">
        <v>8094</v>
      </c>
      <c r="AP1097" s="56">
        <v>8094</v>
      </c>
      <c r="AQ1097" s="56" t="s">
        <v>4265</v>
      </c>
      <c r="AR1097" s="56" t="s">
        <v>4266</v>
      </c>
      <c r="AS1097" s="56" t="s">
        <v>4267</v>
      </c>
      <c r="AT1097" s="56">
        <v>8471160</v>
      </c>
    </row>
    <row r="1098" spans="1:46" x14ac:dyDescent="0.35">
      <c r="A1098" s="56" t="s">
        <v>963</v>
      </c>
      <c r="B1098" s="56">
        <v>8471160</v>
      </c>
      <c r="C1098" s="56" t="s">
        <v>506</v>
      </c>
      <c r="D1098" s="56">
        <v>432209</v>
      </c>
      <c r="E1098" s="56" t="s">
        <v>138</v>
      </c>
      <c r="F1098" s="56" t="str">
        <f t="shared" si="17"/>
        <v>847.8471160.1.432209.000000.847001.200179</v>
      </c>
      <c r="G1098" s="66" t="s">
        <v>21</v>
      </c>
      <c r="H1098" s="56">
        <v>847001</v>
      </c>
      <c r="I1098" s="56" t="s">
        <v>23</v>
      </c>
      <c r="J1098" s="56">
        <v>200179</v>
      </c>
      <c r="N1098" s="56" t="s">
        <v>2286</v>
      </c>
      <c r="O1098" s="56">
        <v>1</v>
      </c>
      <c r="R1098" s="56" t="s">
        <v>4332</v>
      </c>
      <c r="S1098" s="56">
        <v>1</v>
      </c>
      <c r="T1098" s="56">
        <v>70350</v>
      </c>
      <c r="U1098" s="57">
        <v>67000</v>
      </c>
      <c r="V1098" s="56" t="s">
        <v>2002</v>
      </c>
      <c r="W1098" s="56" t="s">
        <v>2003</v>
      </c>
      <c r="X1098" s="56">
        <v>63315</v>
      </c>
      <c r="Y1098" s="56">
        <v>56280</v>
      </c>
      <c r="Z1098" s="56">
        <v>49245</v>
      </c>
      <c r="AA1098" s="56" t="s">
        <v>4264</v>
      </c>
      <c r="AB1098" s="56" t="s">
        <v>4264</v>
      </c>
      <c r="AC1098" s="56" t="s">
        <v>4264</v>
      </c>
      <c r="AE1098" s="56">
        <v>67000</v>
      </c>
      <c r="AP1098" s="56">
        <v>67000</v>
      </c>
      <c r="AQ1098" s="56" t="s">
        <v>4265</v>
      </c>
      <c r="AR1098" s="56" t="s">
        <v>4266</v>
      </c>
      <c r="AS1098" s="56" t="s">
        <v>4267</v>
      </c>
      <c r="AT1098" s="56">
        <v>8471160</v>
      </c>
    </row>
    <row r="1099" spans="1:46" x14ac:dyDescent="0.35">
      <c r="A1099" s="56" t="s">
        <v>963</v>
      </c>
      <c r="B1099" s="56">
        <v>8471160</v>
      </c>
      <c r="C1099" s="56" t="s">
        <v>506</v>
      </c>
      <c r="D1099" s="56">
        <v>432209</v>
      </c>
      <c r="E1099" s="56" t="s">
        <v>138</v>
      </c>
      <c r="F1099" s="56" t="str">
        <f t="shared" si="17"/>
        <v>847.8471160.1.432209.000000.847001.200179</v>
      </c>
      <c r="G1099" s="66" t="s">
        <v>21</v>
      </c>
      <c r="H1099" s="56">
        <v>847001</v>
      </c>
      <c r="I1099" s="56" t="s">
        <v>23</v>
      </c>
      <c r="J1099" s="56">
        <v>200179</v>
      </c>
      <c r="N1099" s="56" t="s">
        <v>2286</v>
      </c>
      <c r="O1099" s="56">
        <v>1</v>
      </c>
      <c r="R1099" s="56" t="s">
        <v>4333</v>
      </c>
      <c r="S1099" s="56">
        <v>1</v>
      </c>
      <c r="T1099" s="56">
        <v>4767</v>
      </c>
      <c r="U1099" s="57">
        <v>4540</v>
      </c>
      <c r="V1099" s="56" t="s">
        <v>2002</v>
      </c>
      <c r="W1099" s="56" t="s">
        <v>2003</v>
      </c>
      <c r="X1099" s="56">
        <v>4290.3</v>
      </c>
      <c r="Y1099" s="56">
        <v>3813.6000000000004</v>
      </c>
      <c r="Z1099" s="56">
        <v>3336.8999999999996</v>
      </c>
      <c r="AA1099" s="56" t="s">
        <v>4264</v>
      </c>
      <c r="AB1099" s="56" t="s">
        <v>4264</v>
      </c>
      <c r="AC1099" s="56" t="s">
        <v>4264</v>
      </c>
      <c r="AE1099" s="56">
        <v>4540</v>
      </c>
      <c r="AP1099" s="56">
        <v>4540</v>
      </c>
      <c r="AQ1099" s="56" t="s">
        <v>4265</v>
      </c>
      <c r="AR1099" s="56" t="s">
        <v>4266</v>
      </c>
      <c r="AS1099" s="56" t="s">
        <v>4267</v>
      </c>
      <c r="AT1099" s="56">
        <v>8471160</v>
      </c>
    </row>
    <row r="1100" spans="1:46" x14ac:dyDescent="0.35">
      <c r="A1100" s="56" t="s">
        <v>963</v>
      </c>
      <c r="B1100" s="56">
        <v>8471160</v>
      </c>
      <c r="C1100" s="56" t="s">
        <v>506</v>
      </c>
      <c r="D1100" s="56">
        <v>432209</v>
      </c>
      <c r="E1100" s="56" t="s">
        <v>138</v>
      </c>
      <c r="F1100" s="56" t="str">
        <f t="shared" si="17"/>
        <v>847.8471160.1.432209.000000.847001.200179</v>
      </c>
      <c r="G1100" s="66" t="s">
        <v>21</v>
      </c>
      <c r="H1100" s="56">
        <v>847001</v>
      </c>
      <c r="I1100" s="56" t="s">
        <v>23</v>
      </c>
      <c r="J1100" s="56">
        <v>200179</v>
      </c>
      <c r="N1100" s="56" t="s">
        <v>2286</v>
      </c>
      <c r="O1100" s="56">
        <v>1</v>
      </c>
      <c r="R1100" s="56" t="s">
        <v>4334</v>
      </c>
      <c r="S1100" s="56">
        <v>1</v>
      </c>
      <c r="T1100" s="56">
        <v>21000</v>
      </c>
      <c r="U1100" s="57">
        <v>20000</v>
      </c>
      <c r="V1100" s="56" t="s">
        <v>2002</v>
      </c>
      <c r="W1100" s="56" t="s">
        <v>2003</v>
      </c>
      <c r="X1100" s="56">
        <v>18900</v>
      </c>
      <c r="Y1100" s="56">
        <v>16800</v>
      </c>
      <c r="Z1100" s="56">
        <v>14699.999999999998</v>
      </c>
      <c r="AA1100" s="56" t="s">
        <v>4264</v>
      </c>
      <c r="AB1100" s="56" t="s">
        <v>4264</v>
      </c>
      <c r="AC1100" s="56" t="s">
        <v>4264</v>
      </c>
      <c r="AE1100" s="56">
        <v>20000</v>
      </c>
      <c r="AP1100" s="56">
        <v>20000</v>
      </c>
      <c r="AQ1100" s="56" t="s">
        <v>4265</v>
      </c>
      <c r="AR1100" s="56" t="s">
        <v>4266</v>
      </c>
      <c r="AS1100" s="56" t="s">
        <v>4267</v>
      </c>
      <c r="AT1100" s="56">
        <v>8471160</v>
      </c>
    </row>
    <row r="1101" spans="1:46" x14ac:dyDescent="0.35">
      <c r="A1101" s="56" t="s">
        <v>963</v>
      </c>
      <c r="B1101" s="56">
        <v>8471160</v>
      </c>
      <c r="C1101" s="56" t="s">
        <v>506</v>
      </c>
      <c r="D1101" s="56">
        <v>432209</v>
      </c>
      <c r="E1101" s="56" t="s">
        <v>138</v>
      </c>
      <c r="F1101" s="56" t="str">
        <f t="shared" si="17"/>
        <v>847.8471160.1.432209.000000.847001.200179</v>
      </c>
      <c r="G1101" s="66" t="s">
        <v>21</v>
      </c>
      <c r="H1101" s="56">
        <v>847001</v>
      </c>
      <c r="I1101" s="56" t="s">
        <v>23</v>
      </c>
      <c r="J1101" s="56">
        <v>200179</v>
      </c>
      <c r="N1101" s="56" t="s">
        <v>2286</v>
      </c>
      <c r="O1101" s="56">
        <v>1</v>
      </c>
      <c r="R1101" s="56" t="s">
        <v>4335</v>
      </c>
      <c r="S1101" s="56">
        <v>1</v>
      </c>
      <c r="T1101" s="56">
        <v>91350</v>
      </c>
      <c r="U1101" s="57">
        <v>87000</v>
      </c>
      <c r="V1101" s="56" t="s">
        <v>2002</v>
      </c>
      <c r="W1101" s="56" t="s">
        <v>2003</v>
      </c>
      <c r="X1101" s="56">
        <v>82215</v>
      </c>
      <c r="Y1101" s="56">
        <v>73080</v>
      </c>
      <c r="Z1101" s="56">
        <v>63944.999999999993</v>
      </c>
      <c r="AA1101" s="56" t="s">
        <v>4264</v>
      </c>
      <c r="AB1101" s="56" t="s">
        <v>4264</v>
      </c>
      <c r="AC1101" s="56" t="s">
        <v>4264</v>
      </c>
      <c r="AE1101" s="56">
        <v>87000</v>
      </c>
      <c r="AP1101" s="56">
        <v>87000</v>
      </c>
      <c r="AQ1101" s="56" t="s">
        <v>4265</v>
      </c>
      <c r="AR1101" s="56" t="s">
        <v>4266</v>
      </c>
      <c r="AS1101" s="56" t="s">
        <v>4267</v>
      </c>
      <c r="AT1101" s="56">
        <v>8471160</v>
      </c>
    </row>
    <row r="1102" spans="1:46" x14ac:dyDescent="0.35">
      <c r="A1102" s="56" t="s">
        <v>963</v>
      </c>
      <c r="B1102" s="56">
        <v>8471160</v>
      </c>
      <c r="C1102" s="56" t="s">
        <v>506</v>
      </c>
      <c r="D1102" s="56">
        <v>432209</v>
      </c>
      <c r="E1102" s="56" t="s">
        <v>138</v>
      </c>
      <c r="F1102" s="56" t="str">
        <f t="shared" si="17"/>
        <v>847.8471160.1.432209.000000.847001.200179</v>
      </c>
      <c r="G1102" s="66" t="s">
        <v>21</v>
      </c>
      <c r="H1102" s="56">
        <v>847001</v>
      </c>
      <c r="I1102" s="56" t="s">
        <v>23</v>
      </c>
      <c r="J1102" s="56">
        <v>200179</v>
      </c>
      <c r="N1102" s="56" t="s">
        <v>2286</v>
      </c>
      <c r="O1102" s="56">
        <v>1</v>
      </c>
      <c r="R1102" s="56" t="s">
        <v>4336</v>
      </c>
      <c r="S1102" s="56">
        <v>1</v>
      </c>
      <c r="T1102" s="56">
        <v>54600</v>
      </c>
      <c r="U1102" s="57">
        <v>52000</v>
      </c>
      <c r="V1102" s="56" t="s">
        <v>2002</v>
      </c>
      <c r="W1102" s="56" t="s">
        <v>2003</v>
      </c>
      <c r="X1102" s="56">
        <v>49140</v>
      </c>
      <c r="Y1102" s="56">
        <v>43680</v>
      </c>
      <c r="Z1102" s="56">
        <v>38220</v>
      </c>
      <c r="AA1102" s="56" t="s">
        <v>4264</v>
      </c>
      <c r="AB1102" s="56" t="s">
        <v>4264</v>
      </c>
      <c r="AC1102" s="56" t="s">
        <v>4264</v>
      </c>
      <c r="AE1102" s="56">
        <v>52000</v>
      </c>
      <c r="AP1102" s="56">
        <v>52000</v>
      </c>
      <c r="AQ1102" s="56" t="s">
        <v>4265</v>
      </c>
      <c r="AR1102" s="56" t="s">
        <v>4266</v>
      </c>
      <c r="AS1102" s="56" t="s">
        <v>4267</v>
      </c>
      <c r="AT1102" s="56">
        <v>8471160</v>
      </c>
    </row>
    <row r="1103" spans="1:46" x14ac:dyDescent="0.35">
      <c r="A1103" s="56" t="s">
        <v>963</v>
      </c>
      <c r="B1103" s="56">
        <v>8471160</v>
      </c>
      <c r="C1103" s="56" t="s">
        <v>506</v>
      </c>
      <c r="D1103" s="56">
        <v>432209</v>
      </c>
      <c r="E1103" s="56" t="s">
        <v>138</v>
      </c>
      <c r="F1103" s="56" t="str">
        <f t="shared" si="17"/>
        <v>847.8471160.1.432209.000000.847001.200179</v>
      </c>
      <c r="G1103" s="66" t="s">
        <v>21</v>
      </c>
      <c r="H1103" s="56">
        <v>847001</v>
      </c>
      <c r="I1103" s="56" t="s">
        <v>23</v>
      </c>
      <c r="J1103" s="56">
        <v>200179</v>
      </c>
      <c r="N1103" s="56" t="s">
        <v>2286</v>
      </c>
      <c r="O1103" s="56">
        <v>1</v>
      </c>
      <c r="R1103" s="56" t="s">
        <v>4337</v>
      </c>
      <c r="S1103" s="56">
        <v>1</v>
      </c>
      <c r="T1103" s="56">
        <v>3465</v>
      </c>
      <c r="U1103" s="57">
        <v>3300</v>
      </c>
      <c r="V1103" s="56" t="s">
        <v>2002</v>
      </c>
      <c r="W1103" s="56" t="s">
        <v>2003</v>
      </c>
      <c r="X1103" s="56">
        <v>3118.5</v>
      </c>
      <c r="Y1103" s="56">
        <v>2772</v>
      </c>
      <c r="Z1103" s="56">
        <v>2425.5</v>
      </c>
      <c r="AA1103" s="56" t="s">
        <v>4264</v>
      </c>
      <c r="AB1103" s="56" t="s">
        <v>4264</v>
      </c>
      <c r="AC1103" s="56" t="s">
        <v>4264</v>
      </c>
      <c r="AE1103" s="56">
        <v>3300</v>
      </c>
      <c r="AP1103" s="56">
        <v>3300</v>
      </c>
      <c r="AQ1103" s="56" t="s">
        <v>4265</v>
      </c>
      <c r="AR1103" s="56" t="s">
        <v>4266</v>
      </c>
      <c r="AS1103" s="56" t="s">
        <v>4267</v>
      </c>
      <c r="AT1103" s="56">
        <v>8471160</v>
      </c>
    </row>
    <row r="1104" spans="1:46" x14ac:dyDescent="0.35">
      <c r="A1104" s="56" t="s">
        <v>963</v>
      </c>
      <c r="B1104" s="56">
        <v>8471160</v>
      </c>
      <c r="C1104" s="56" t="s">
        <v>506</v>
      </c>
      <c r="D1104" s="56">
        <v>432209</v>
      </c>
      <c r="E1104" s="56" t="s">
        <v>138</v>
      </c>
      <c r="F1104" s="56" t="str">
        <f t="shared" si="17"/>
        <v>847.8471160.1.432209.000000.847001.200179</v>
      </c>
      <c r="G1104" s="66" t="s">
        <v>21</v>
      </c>
      <c r="H1104" s="56">
        <v>847001</v>
      </c>
      <c r="I1104" s="56" t="s">
        <v>23</v>
      </c>
      <c r="J1104" s="56">
        <v>200179</v>
      </c>
      <c r="N1104" s="56" t="s">
        <v>2286</v>
      </c>
      <c r="O1104" s="56">
        <v>1</v>
      </c>
      <c r="R1104" s="56" t="s">
        <v>4338</v>
      </c>
      <c r="S1104" s="56">
        <v>1</v>
      </c>
      <c r="T1104" s="56">
        <v>28121.100000000002</v>
      </c>
      <c r="U1104" s="57">
        <v>26782</v>
      </c>
      <c r="V1104" s="56" t="s">
        <v>2002</v>
      </c>
      <c r="W1104" s="56" t="s">
        <v>2003</v>
      </c>
      <c r="X1104" s="56">
        <v>25308.99</v>
      </c>
      <c r="Y1104" s="56">
        <v>22496.880000000005</v>
      </c>
      <c r="Z1104" s="56">
        <v>19684.77</v>
      </c>
      <c r="AA1104" s="56" t="s">
        <v>4264</v>
      </c>
      <c r="AB1104" s="56" t="s">
        <v>4264</v>
      </c>
      <c r="AC1104" s="56" t="s">
        <v>4264</v>
      </c>
      <c r="AE1104" s="56">
        <v>26782</v>
      </c>
      <c r="AP1104" s="56">
        <v>26782</v>
      </c>
      <c r="AQ1104" s="56" t="s">
        <v>4265</v>
      </c>
      <c r="AR1104" s="56" t="s">
        <v>4266</v>
      </c>
      <c r="AS1104" s="56" t="s">
        <v>4267</v>
      </c>
      <c r="AT1104" s="56">
        <v>8471160</v>
      </c>
    </row>
    <row r="1105" spans="1:46" x14ac:dyDescent="0.35">
      <c r="A1105" s="56" t="s">
        <v>963</v>
      </c>
      <c r="B1105" s="56">
        <v>8471160</v>
      </c>
      <c r="C1105" s="56" t="s">
        <v>506</v>
      </c>
      <c r="D1105" s="56">
        <v>432209</v>
      </c>
      <c r="E1105" s="56" t="s">
        <v>138</v>
      </c>
      <c r="F1105" s="56" t="str">
        <f t="shared" si="17"/>
        <v>847.8471160.1.432209.000000.847001.200179</v>
      </c>
      <c r="G1105" s="66" t="s">
        <v>21</v>
      </c>
      <c r="H1105" s="56">
        <v>847001</v>
      </c>
      <c r="I1105" s="56" t="s">
        <v>23</v>
      </c>
      <c r="J1105" s="56">
        <v>200179</v>
      </c>
      <c r="N1105" s="56" t="s">
        <v>2286</v>
      </c>
      <c r="O1105" s="56">
        <v>1</v>
      </c>
      <c r="R1105" s="56" t="s">
        <v>4339</v>
      </c>
      <c r="S1105" s="56">
        <v>1</v>
      </c>
      <c r="T1105" s="56">
        <v>7074.9000000000005</v>
      </c>
      <c r="U1105" s="57">
        <v>6738</v>
      </c>
      <c r="V1105" s="56" t="s">
        <v>2002</v>
      </c>
      <c r="W1105" s="56" t="s">
        <v>2003</v>
      </c>
      <c r="X1105" s="56">
        <v>6367.4100000000008</v>
      </c>
      <c r="Y1105" s="56">
        <v>5659.920000000001</v>
      </c>
      <c r="Z1105" s="56">
        <v>4952.43</v>
      </c>
      <c r="AA1105" s="56" t="s">
        <v>4264</v>
      </c>
      <c r="AB1105" s="56" t="s">
        <v>4264</v>
      </c>
      <c r="AC1105" s="56" t="s">
        <v>4264</v>
      </c>
      <c r="AE1105" s="56">
        <v>6738</v>
      </c>
      <c r="AP1105" s="56">
        <v>6738</v>
      </c>
      <c r="AQ1105" s="56" t="s">
        <v>4265</v>
      </c>
      <c r="AR1105" s="56" t="s">
        <v>4266</v>
      </c>
      <c r="AS1105" s="56" t="s">
        <v>4267</v>
      </c>
      <c r="AT1105" s="56">
        <v>8471160</v>
      </c>
    </row>
    <row r="1106" spans="1:46" x14ac:dyDescent="0.35">
      <c r="A1106" s="56" t="s">
        <v>963</v>
      </c>
      <c r="B1106" s="56">
        <v>8471160</v>
      </c>
      <c r="C1106" s="56" t="s">
        <v>506</v>
      </c>
      <c r="D1106" s="56">
        <v>432209</v>
      </c>
      <c r="E1106" s="56" t="s">
        <v>138</v>
      </c>
      <c r="F1106" s="56" t="str">
        <f t="shared" si="17"/>
        <v>847.8471160.1.432209.000000.847001.200179</v>
      </c>
      <c r="G1106" s="66" t="s">
        <v>21</v>
      </c>
      <c r="H1106" s="56">
        <v>847001</v>
      </c>
      <c r="I1106" s="56" t="s">
        <v>23</v>
      </c>
      <c r="J1106" s="56">
        <v>200179</v>
      </c>
      <c r="N1106" s="56" t="s">
        <v>2286</v>
      </c>
      <c r="O1106" s="56">
        <v>1</v>
      </c>
      <c r="R1106" s="56" t="s">
        <v>4340</v>
      </c>
      <c r="S1106" s="56">
        <v>1</v>
      </c>
      <c r="T1106" s="56">
        <v>47250</v>
      </c>
      <c r="U1106" s="57">
        <v>45000</v>
      </c>
      <c r="V1106" s="56" t="s">
        <v>2002</v>
      </c>
      <c r="W1106" s="56" t="s">
        <v>2003</v>
      </c>
      <c r="X1106" s="56">
        <v>42525</v>
      </c>
      <c r="Y1106" s="56">
        <v>37800</v>
      </c>
      <c r="Z1106" s="56">
        <v>33075</v>
      </c>
      <c r="AA1106" s="56" t="s">
        <v>4264</v>
      </c>
      <c r="AB1106" s="56" t="s">
        <v>4264</v>
      </c>
      <c r="AC1106" s="56" t="s">
        <v>4264</v>
      </c>
      <c r="AE1106" s="56">
        <v>45000</v>
      </c>
      <c r="AP1106" s="56">
        <v>45000</v>
      </c>
      <c r="AQ1106" s="56" t="s">
        <v>4265</v>
      </c>
      <c r="AR1106" s="56" t="s">
        <v>4266</v>
      </c>
      <c r="AS1106" s="56" t="s">
        <v>4267</v>
      </c>
      <c r="AT1106" s="56">
        <v>8471160</v>
      </c>
    </row>
    <row r="1107" spans="1:46" x14ac:dyDescent="0.35">
      <c r="A1107" s="56" t="s">
        <v>963</v>
      </c>
      <c r="B1107" s="56">
        <v>8471160</v>
      </c>
      <c r="C1107" s="56" t="s">
        <v>506</v>
      </c>
      <c r="D1107" s="56">
        <v>432209</v>
      </c>
      <c r="E1107" s="56" t="s">
        <v>138</v>
      </c>
      <c r="F1107" s="56" t="str">
        <f t="shared" si="17"/>
        <v>847.8471160.1.432209.000000.847001.200179</v>
      </c>
      <c r="G1107" s="66" t="s">
        <v>21</v>
      </c>
      <c r="H1107" s="56">
        <v>847001</v>
      </c>
      <c r="I1107" s="56" t="s">
        <v>23</v>
      </c>
      <c r="J1107" s="56">
        <v>200179</v>
      </c>
      <c r="N1107" s="56" t="s">
        <v>2286</v>
      </c>
      <c r="O1107" s="56">
        <v>1</v>
      </c>
      <c r="R1107" s="56" t="s">
        <v>4341</v>
      </c>
      <c r="S1107" s="56">
        <v>1</v>
      </c>
      <c r="T1107" s="56">
        <v>56700</v>
      </c>
      <c r="U1107" s="57">
        <v>54000</v>
      </c>
      <c r="V1107" s="56" t="s">
        <v>2002</v>
      </c>
      <c r="W1107" s="56" t="s">
        <v>2003</v>
      </c>
      <c r="X1107" s="56">
        <v>51030</v>
      </c>
      <c r="Y1107" s="56">
        <v>45360</v>
      </c>
      <c r="Z1107" s="56">
        <v>39690</v>
      </c>
      <c r="AA1107" s="56" t="s">
        <v>4264</v>
      </c>
      <c r="AB1107" s="56" t="s">
        <v>4264</v>
      </c>
      <c r="AC1107" s="56" t="s">
        <v>4264</v>
      </c>
      <c r="AE1107" s="56">
        <v>54000</v>
      </c>
      <c r="AP1107" s="56">
        <v>54000</v>
      </c>
      <c r="AQ1107" s="56" t="s">
        <v>4265</v>
      </c>
      <c r="AR1107" s="56" t="s">
        <v>4266</v>
      </c>
      <c r="AS1107" s="56" t="s">
        <v>4267</v>
      </c>
      <c r="AT1107" s="56">
        <v>8471160</v>
      </c>
    </row>
    <row r="1108" spans="1:46" x14ac:dyDescent="0.35">
      <c r="A1108" s="56" t="s">
        <v>963</v>
      </c>
      <c r="B1108" s="56">
        <v>8471160</v>
      </c>
      <c r="C1108" s="56" t="s">
        <v>506</v>
      </c>
      <c r="D1108" s="56">
        <v>432209</v>
      </c>
      <c r="E1108" s="56" t="s">
        <v>138</v>
      </c>
      <c r="F1108" s="56" t="str">
        <f t="shared" si="17"/>
        <v>847.8471160.1.432209.000000.847001.200179</v>
      </c>
      <c r="G1108" s="66" t="s">
        <v>21</v>
      </c>
      <c r="H1108" s="56">
        <v>847001</v>
      </c>
      <c r="I1108" s="56" t="s">
        <v>23</v>
      </c>
      <c r="J1108" s="56">
        <v>200179</v>
      </c>
      <c r="N1108" s="56" t="s">
        <v>2286</v>
      </c>
      <c r="O1108" s="56">
        <v>1</v>
      </c>
      <c r="R1108" s="56" t="s">
        <v>4342</v>
      </c>
      <c r="S1108" s="56">
        <v>1</v>
      </c>
      <c r="T1108" s="56">
        <v>4189.5</v>
      </c>
      <c r="U1108" s="57">
        <v>3990</v>
      </c>
      <c r="V1108" s="56" t="s">
        <v>2002</v>
      </c>
      <c r="W1108" s="56" t="s">
        <v>2003</v>
      </c>
      <c r="X1108" s="56">
        <v>3770.55</v>
      </c>
      <c r="Y1108" s="56">
        <v>3351.6000000000004</v>
      </c>
      <c r="Z1108" s="56">
        <v>2932.6499999999996</v>
      </c>
      <c r="AA1108" s="56" t="s">
        <v>4264</v>
      </c>
      <c r="AB1108" s="56" t="s">
        <v>4264</v>
      </c>
      <c r="AC1108" s="56" t="s">
        <v>4264</v>
      </c>
      <c r="AE1108" s="56">
        <v>3990</v>
      </c>
      <c r="AP1108" s="56">
        <v>3990</v>
      </c>
      <c r="AQ1108" s="56" t="s">
        <v>4265</v>
      </c>
      <c r="AR1108" s="56" t="s">
        <v>4266</v>
      </c>
      <c r="AS1108" s="56" t="s">
        <v>4267</v>
      </c>
      <c r="AT1108" s="56">
        <v>8471160</v>
      </c>
    </row>
    <row r="1109" spans="1:46" x14ac:dyDescent="0.35">
      <c r="A1109" s="56" t="s">
        <v>963</v>
      </c>
      <c r="B1109" s="56">
        <v>8471160</v>
      </c>
      <c r="C1109" s="56" t="s">
        <v>506</v>
      </c>
      <c r="D1109" s="56">
        <v>432209</v>
      </c>
      <c r="E1109" s="56" t="s">
        <v>138</v>
      </c>
      <c r="F1109" s="56" t="str">
        <f t="shared" si="17"/>
        <v>847.8471160.1.432209.000000.847001.200179</v>
      </c>
      <c r="G1109" s="66" t="s">
        <v>21</v>
      </c>
      <c r="H1109" s="56">
        <v>847001</v>
      </c>
      <c r="I1109" s="56" t="s">
        <v>23</v>
      </c>
      <c r="J1109" s="56">
        <v>200179</v>
      </c>
      <c r="N1109" s="56" t="s">
        <v>2286</v>
      </c>
      <c r="O1109" s="56">
        <v>1</v>
      </c>
      <c r="R1109" s="56" t="s">
        <v>4343</v>
      </c>
      <c r="S1109" s="56">
        <v>1</v>
      </c>
      <c r="T1109" s="56">
        <v>38850</v>
      </c>
      <c r="U1109" s="57">
        <v>37000</v>
      </c>
      <c r="V1109" s="56" t="s">
        <v>2002</v>
      </c>
      <c r="W1109" s="56" t="s">
        <v>2003</v>
      </c>
      <c r="X1109" s="56">
        <v>34965</v>
      </c>
      <c r="Y1109" s="56">
        <v>31080</v>
      </c>
      <c r="Z1109" s="56">
        <v>27195</v>
      </c>
      <c r="AA1109" s="56" t="s">
        <v>4264</v>
      </c>
      <c r="AB1109" s="56" t="s">
        <v>4264</v>
      </c>
      <c r="AC1109" s="56" t="s">
        <v>4264</v>
      </c>
      <c r="AE1109" s="56">
        <v>37000</v>
      </c>
      <c r="AP1109" s="56">
        <v>37000</v>
      </c>
      <c r="AQ1109" s="56" t="s">
        <v>4265</v>
      </c>
      <c r="AR1109" s="56" t="s">
        <v>4266</v>
      </c>
      <c r="AS1109" s="56" t="s">
        <v>4267</v>
      </c>
      <c r="AT1109" s="56">
        <v>8471160</v>
      </c>
    </row>
    <row r="1110" spans="1:46" x14ac:dyDescent="0.35">
      <c r="A1110" s="56" t="s">
        <v>963</v>
      </c>
      <c r="B1110" s="56">
        <v>8471160</v>
      </c>
      <c r="C1110" s="56" t="s">
        <v>506</v>
      </c>
      <c r="D1110" s="56">
        <v>432209</v>
      </c>
      <c r="E1110" s="56" t="s">
        <v>138</v>
      </c>
      <c r="F1110" s="56" t="str">
        <f t="shared" si="17"/>
        <v>847.8471160.1.432209.000000.847001.200179</v>
      </c>
      <c r="G1110" s="66" t="s">
        <v>21</v>
      </c>
      <c r="H1110" s="56">
        <v>847001</v>
      </c>
      <c r="I1110" s="56" t="s">
        <v>23</v>
      </c>
      <c r="J1110" s="56">
        <v>200179</v>
      </c>
      <c r="N1110" s="56" t="s">
        <v>2286</v>
      </c>
      <c r="O1110" s="56">
        <v>1</v>
      </c>
      <c r="R1110" s="56" t="s">
        <v>4344</v>
      </c>
      <c r="S1110" s="56">
        <v>1</v>
      </c>
      <c r="T1110" s="56">
        <v>10122</v>
      </c>
      <c r="U1110" s="57">
        <v>9640</v>
      </c>
      <c r="V1110" s="56" t="s">
        <v>2002</v>
      </c>
      <c r="W1110" s="56" t="s">
        <v>2003</v>
      </c>
      <c r="X1110" s="56">
        <v>9109.8000000000011</v>
      </c>
      <c r="Y1110" s="56">
        <v>8097.6</v>
      </c>
      <c r="Z1110" s="56">
        <v>7085.4</v>
      </c>
      <c r="AA1110" s="56" t="s">
        <v>4264</v>
      </c>
      <c r="AB1110" s="56" t="s">
        <v>4264</v>
      </c>
      <c r="AC1110" s="56" t="s">
        <v>4264</v>
      </c>
      <c r="AE1110" s="56">
        <v>9640</v>
      </c>
      <c r="AP1110" s="56">
        <v>9640</v>
      </c>
      <c r="AQ1110" s="56" t="s">
        <v>4265</v>
      </c>
      <c r="AR1110" s="56" t="s">
        <v>4266</v>
      </c>
      <c r="AS1110" s="56" t="s">
        <v>4267</v>
      </c>
      <c r="AT1110" s="56">
        <v>8471160</v>
      </c>
    </row>
    <row r="1111" spans="1:46" x14ac:dyDescent="0.35">
      <c r="A1111" s="56" t="s">
        <v>963</v>
      </c>
      <c r="B1111" s="56">
        <v>8471160</v>
      </c>
      <c r="C1111" s="56" t="s">
        <v>506</v>
      </c>
      <c r="D1111" s="56">
        <v>432209</v>
      </c>
      <c r="E1111" s="56" t="s">
        <v>138</v>
      </c>
      <c r="F1111" s="56" t="str">
        <f t="shared" si="17"/>
        <v>847.8471160.1.432209.000000.847001.200179</v>
      </c>
      <c r="G1111" s="66" t="s">
        <v>21</v>
      </c>
      <c r="H1111" s="56">
        <v>847001</v>
      </c>
      <c r="I1111" s="56" t="s">
        <v>23</v>
      </c>
      <c r="J1111" s="56">
        <v>200179</v>
      </c>
      <c r="N1111" s="56" t="s">
        <v>2286</v>
      </c>
      <c r="O1111" s="56">
        <v>1</v>
      </c>
      <c r="R1111" s="56" t="s">
        <v>4345</v>
      </c>
      <c r="S1111" s="56">
        <v>1</v>
      </c>
      <c r="T1111" s="56">
        <v>33075</v>
      </c>
      <c r="U1111" s="57">
        <v>31500</v>
      </c>
      <c r="V1111" s="56" t="s">
        <v>2002</v>
      </c>
      <c r="W1111" s="56" t="s">
        <v>2003</v>
      </c>
      <c r="X1111" s="56">
        <v>29767.5</v>
      </c>
      <c r="Y1111" s="56">
        <v>26460</v>
      </c>
      <c r="Z1111" s="56">
        <v>23152.5</v>
      </c>
      <c r="AA1111" s="56" t="s">
        <v>4264</v>
      </c>
      <c r="AB1111" s="56" t="s">
        <v>4264</v>
      </c>
      <c r="AC1111" s="56" t="s">
        <v>4264</v>
      </c>
      <c r="AE1111" s="56">
        <v>31500</v>
      </c>
      <c r="AP1111" s="56">
        <v>31500</v>
      </c>
      <c r="AQ1111" s="56" t="s">
        <v>4265</v>
      </c>
      <c r="AR1111" s="56" t="s">
        <v>4266</v>
      </c>
      <c r="AS1111" s="56" t="s">
        <v>4267</v>
      </c>
      <c r="AT1111" s="56">
        <v>8471160</v>
      </c>
    </row>
    <row r="1112" spans="1:46" x14ac:dyDescent="0.35">
      <c r="A1112" s="56" t="s">
        <v>963</v>
      </c>
      <c r="B1112" s="56">
        <v>8471160</v>
      </c>
      <c r="C1112" s="56" t="s">
        <v>506</v>
      </c>
      <c r="D1112" s="56">
        <v>432209</v>
      </c>
      <c r="E1112" s="56" t="s">
        <v>138</v>
      </c>
      <c r="F1112" s="56" t="str">
        <f t="shared" si="17"/>
        <v>847.8471160.1.432209.000000.847001.200179</v>
      </c>
      <c r="G1112" s="66" t="s">
        <v>21</v>
      </c>
      <c r="H1112" s="56">
        <v>847001</v>
      </c>
      <c r="I1112" s="56" t="s">
        <v>23</v>
      </c>
      <c r="J1112" s="56">
        <v>200179</v>
      </c>
      <c r="N1112" s="56" t="s">
        <v>2286</v>
      </c>
      <c r="O1112" s="56">
        <v>1</v>
      </c>
      <c r="R1112" s="56" t="s">
        <v>4346</v>
      </c>
      <c r="S1112" s="56">
        <v>1</v>
      </c>
      <c r="T1112" s="56">
        <v>63000</v>
      </c>
      <c r="U1112" s="57">
        <v>60000</v>
      </c>
      <c r="V1112" s="56" t="s">
        <v>2002</v>
      </c>
      <c r="W1112" s="56" t="s">
        <v>2003</v>
      </c>
      <c r="X1112" s="56">
        <v>56700</v>
      </c>
      <c r="Y1112" s="56">
        <v>50400</v>
      </c>
      <c r="Z1112" s="56">
        <v>44100</v>
      </c>
      <c r="AA1112" s="56" t="s">
        <v>4264</v>
      </c>
      <c r="AB1112" s="56" t="s">
        <v>4264</v>
      </c>
      <c r="AC1112" s="56" t="s">
        <v>4264</v>
      </c>
      <c r="AE1112" s="56">
        <v>60000</v>
      </c>
      <c r="AP1112" s="56">
        <v>60000</v>
      </c>
      <c r="AQ1112" s="56" t="s">
        <v>4265</v>
      </c>
      <c r="AR1112" s="56" t="s">
        <v>4266</v>
      </c>
      <c r="AS1112" s="56" t="s">
        <v>4267</v>
      </c>
      <c r="AT1112" s="56">
        <v>8471160</v>
      </c>
    </row>
    <row r="1113" spans="1:46" x14ac:dyDescent="0.35">
      <c r="A1113" s="56" t="s">
        <v>963</v>
      </c>
      <c r="B1113" s="56">
        <v>8471160</v>
      </c>
      <c r="C1113" s="56" t="s">
        <v>506</v>
      </c>
      <c r="D1113" s="56">
        <v>432209</v>
      </c>
      <c r="E1113" s="56" t="s">
        <v>138</v>
      </c>
      <c r="F1113" s="56" t="str">
        <f t="shared" si="17"/>
        <v>847.8471160.1.432209.000000.847001.200179</v>
      </c>
      <c r="G1113" s="66" t="s">
        <v>21</v>
      </c>
      <c r="H1113" s="56">
        <v>847001</v>
      </c>
      <c r="I1113" s="56" t="s">
        <v>23</v>
      </c>
      <c r="J1113" s="56">
        <v>200179</v>
      </c>
      <c r="N1113" s="56" t="s">
        <v>2286</v>
      </c>
      <c r="O1113" s="56">
        <v>1</v>
      </c>
      <c r="R1113" s="56" t="s">
        <v>4347</v>
      </c>
      <c r="S1113" s="56">
        <v>1</v>
      </c>
      <c r="T1113" s="56">
        <v>36750</v>
      </c>
      <c r="U1113" s="57">
        <v>35000</v>
      </c>
      <c r="V1113" s="56" t="s">
        <v>2002</v>
      </c>
      <c r="W1113" s="56" t="s">
        <v>2003</v>
      </c>
      <c r="X1113" s="56">
        <v>33075</v>
      </c>
      <c r="Y1113" s="56">
        <v>29400</v>
      </c>
      <c r="Z1113" s="56">
        <v>25725</v>
      </c>
      <c r="AA1113" s="56" t="s">
        <v>4264</v>
      </c>
      <c r="AB1113" s="56" t="s">
        <v>4264</v>
      </c>
      <c r="AC1113" s="56" t="s">
        <v>4264</v>
      </c>
      <c r="AE1113" s="56">
        <v>35000</v>
      </c>
      <c r="AP1113" s="56">
        <v>35000</v>
      </c>
      <c r="AQ1113" s="56" t="s">
        <v>4265</v>
      </c>
      <c r="AR1113" s="56" t="s">
        <v>4266</v>
      </c>
      <c r="AS1113" s="56" t="s">
        <v>4267</v>
      </c>
      <c r="AT1113" s="56">
        <v>8471160</v>
      </c>
    </row>
    <row r="1114" spans="1:46" x14ac:dyDescent="0.35">
      <c r="A1114" s="56" t="s">
        <v>963</v>
      </c>
      <c r="B1114" s="56">
        <v>8471160</v>
      </c>
      <c r="C1114" s="56" t="s">
        <v>506</v>
      </c>
      <c r="D1114" s="56">
        <v>432209</v>
      </c>
      <c r="E1114" s="56" t="s">
        <v>138</v>
      </c>
      <c r="F1114" s="56" t="str">
        <f t="shared" si="17"/>
        <v>847.8471160.1.432209.000000.847001.200179</v>
      </c>
      <c r="G1114" s="66" t="s">
        <v>21</v>
      </c>
      <c r="H1114" s="56">
        <v>847001</v>
      </c>
      <c r="I1114" s="56" t="s">
        <v>23</v>
      </c>
      <c r="J1114" s="56">
        <v>200179</v>
      </c>
      <c r="N1114" s="56" t="s">
        <v>2286</v>
      </c>
      <c r="O1114" s="56">
        <v>1</v>
      </c>
      <c r="R1114" s="56" t="s">
        <v>4348</v>
      </c>
      <c r="S1114" s="56">
        <v>1</v>
      </c>
      <c r="T1114" s="56">
        <v>23100</v>
      </c>
      <c r="U1114" s="57">
        <v>22000</v>
      </c>
      <c r="V1114" s="56" t="s">
        <v>2002</v>
      </c>
      <c r="W1114" s="56" t="s">
        <v>2003</v>
      </c>
      <c r="X1114" s="56">
        <v>20790</v>
      </c>
      <c r="Y1114" s="56">
        <v>18480</v>
      </c>
      <c r="Z1114" s="56">
        <v>16169.999999999998</v>
      </c>
      <c r="AA1114" s="56" t="s">
        <v>4264</v>
      </c>
      <c r="AB1114" s="56" t="s">
        <v>4264</v>
      </c>
      <c r="AC1114" s="56" t="s">
        <v>4264</v>
      </c>
      <c r="AE1114" s="56">
        <v>22000</v>
      </c>
      <c r="AP1114" s="56">
        <v>22000</v>
      </c>
      <c r="AQ1114" s="56" t="s">
        <v>4265</v>
      </c>
      <c r="AR1114" s="56" t="s">
        <v>4266</v>
      </c>
      <c r="AS1114" s="56" t="s">
        <v>4267</v>
      </c>
      <c r="AT1114" s="56">
        <v>8471160</v>
      </c>
    </row>
    <row r="1115" spans="1:46" x14ac:dyDescent="0.35">
      <c r="A1115" s="56" t="s">
        <v>963</v>
      </c>
      <c r="B1115" s="56">
        <v>8471160</v>
      </c>
      <c r="C1115" s="56" t="s">
        <v>506</v>
      </c>
      <c r="D1115" s="56">
        <v>432209</v>
      </c>
      <c r="E1115" s="56" t="s">
        <v>138</v>
      </c>
      <c r="F1115" s="56" t="str">
        <f t="shared" si="17"/>
        <v>847.8471160.1.432209.000000.847001.200179</v>
      </c>
      <c r="G1115" s="66" t="s">
        <v>21</v>
      </c>
      <c r="H1115" s="56">
        <v>847001</v>
      </c>
      <c r="I1115" s="56" t="s">
        <v>23</v>
      </c>
      <c r="J1115" s="56">
        <v>200179</v>
      </c>
      <c r="N1115" s="56" t="s">
        <v>2286</v>
      </c>
      <c r="O1115" s="56">
        <v>1</v>
      </c>
      <c r="R1115" s="56" t="s">
        <v>4349</v>
      </c>
      <c r="S1115" s="56">
        <v>1</v>
      </c>
      <c r="T1115" s="56">
        <v>14700</v>
      </c>
      <c r="U1115" s="57">
        <v>14000</v>
      </c>
      <c r="V1115" s="56" t="s">
        <v>2002</v>
      </c>
      <c r="W1115" s="56" t="s">
        <v>2003</v>
      </c>
      <c r="X1115" s="56">
        <v>13230</v>
      </c>
      <c r="Y1115" s="56">
        <v>11760</v>
      </c>
      <c r="Z1115" s="56">
        <v>10290</v>
      </c>
      <c r="AA1115" s="56" t="s">
        <v>4264</v>
      </c>
      <c r="AB1115" s="56" t="s">
        <v>4264</v>
      </c>
      <c r="AC1115" s="56" t="s">
        <v>4264</v>
      </c>
      <c r="AE1115" s="56">
        <v>14000</v>
      </c>
      <c r="AP1115" s="56">
        <v>14000</v>
      </c>
      <c r="AQ1115" s="56" t="s">
        <v>4265</v>
      </c>
      <c r="AR1115" s="56" t="s">
        <v>4266</v>
      </c>
      <c r="AS1115" s="56" t="s">
        <v>4267</v>
      </c>
      <c r="AT1115" s="56">
        <v>8471160</v>
      </c>
    </row>
    <row r="1116" spans="1:46" x14ac:dyDescent="0.35">
      <c r="A1116" s="56" t="s">
        <v>963</v>
      </c>
      <c r="B1116" s="56">
        <v>8471160</v>
      </c>
      <c r="C1116" s="56" t="s">
        <v>506</v>
      </c>
      <c r="D1116" s="56">
        <v>432209</v>
      </c>
      <c r="E1116" s="56" t="s">
        <v>138</v>
      </c>
      <c r="F1116" s="56" t="str">
        <f t="shared" si="17"/>
        <v>847.8471160.1.432209.000000.847001.200179</v>
      </c>
      <c r="G1116" s="66" t="s">
        <v>21</v>
      </c>
      <c r="H1116" s="56">
        <v>847001</v>
      </c>
      <c r="I1116" s="56" t="s">
        <v>23</v>
      </c>
      <c r="J1116" s="56">
        <v>200179</v>
      </c>
      <c r="N1116" s="56" t="s">
        <v>2286</v>
      </c>
      <c r="O1116" s="56">
        <v>1</v>
      </c>
      <c r="R1116" s="56" t="s">
        <v>4350</v>
      </c>
      <c r="S1116" s="56">
        <v>1</v>
      </c>
      <c r="T1116" s="56">
        <v>66150</v>
      </c>
      <c r="U1116" s="57">
        <v>63000</v>
      </c>
      <c r="V1116" s="56" t="s">
        <v>2002</v>
      </c>
      <c r="W1116" s="56" t="s">
        <v>2003</v>
      </c>
      <c r="X1116" s="56">
        <v>59535</v>
      </c>
      <c r="Y1116" s="56">
        <v>52920</v>
      </c>
      <c r="Z1116" s="56">
        <v>46305</v>
      </c>
      <c r="AA1116" s="56" t="s">
        <v>4264</v>
      </c>
      <c r="AB1116" s="56" t="s">
        <v>4264</v>
      </c>
      <c r="AC1116" s="56" t="s">
        <v>4264</v>
      </c>
      <c r="AE1116" s="56">
        <v>63000</v>
      </c>
      <c r="AP1116" s="56">
        <v>63000</v>
      </c>
      <c r="AQ1116" s="56" t="s">
        <v>4265</v>
      </c>
      <c r="AR1116" s="56" t="s">
        <v>4266</v>
      </c>
      <c r="AS1116" s="56" t="s">
        <v>4267</v>
      </c>
      <c r="AT1116" s="56">
        <v>8471160</v>
      </c>
    </row>
    <row r="1117" spans="1:46" x14ac:dyDescent="0.35">
      <c r="A1117" s="56" t="s">
        <v>963</v>
      </c>
      <c r="B1117" s="56">
        <v>8471160</v>
      </c>
      <c r="C1117" s="56" t="s">
        <v>506</v>
      </c>
      <c r="D1117" s="56">
        <v>432209</v>
      </c>
      <c r="E1117" s="56" t="s">
        <v>138</v>
      </c>
      <c r="F1117" s="56" t="str">
        <f t="shared" si="17"/>
        <v>847.8471160.1.432209.000000.847001.200179</v>
      </c>
      <c r="G1117" s="66" t="s">
        <v>21</v>
      </c>
      <c r="H1117" s="56">
        <v>847001</v>
      </c>
      <c r="I1117" s="56" t="s">
        <v>23</v>
      </c>
      <c r="J1117" s="56">
        <v>200179</v>
      </c>
      <c r="N1117" s="56" t="s">
        <v>2286</v>
      </c>
      <c r="O1117" s="56">
        <v>1</v>
      </c>
      <c r="R1117" s="56" t="s">
        <v>4351</v>
      </c>
      <c r="S1117" s="56">
        <v>1</v>
      </c>
      <c r="T1117" s="56">
        <v>3619.3500000000004</v>
      </c>
      <c r="U1117" s="57">
        <v>3447</v>
      </c>
      <c r="V1117" s="56" t="s">
        <v>2002</v>
      </c>
      <c r="W1117" s="56" t="s">
        <v>2003</v>
      </c>
      <c r="X1117" s="56">
        <v>3257.4150000000004</v>
      </c>
      <c r="Y1117" s="56">
        <v>2895.4800000000005</v>
      </c>
      <c r="Z1117" s="56">
        <v>2533.5450000000001</v>
      </c>
      <c r="AA1117" s="56" t="s">
        <v>4264</v>
      </c>
      <c r="AB1117" s="56" t="s">
        <v>4264</v>
      </c>
      <c r="AC1117" s="56" t="s">
        <v>4264</v>
      </c>
      <c r="AE1117" s="56">
        <v>3447</v>
      </c>
      <c r="AP1117" s="56">
        <v>3447</v>
      </c>
      <c r="AQ1117" s="56" t="s">
        <v>4265</v>
      </c>
      <c r="AR1117" s="56" t="s">
        <v>4266</v>
      </c>
      <c r="AS1117" s="56" t="s">
        <v>4267</v>
      </c>
      <c r="AT1117" s="56">
        <v>8471160</v>
      </c>
    </row>
    <row r="1118" spans="1:46" x14ac:dyDescent="0.35">
      <c r="A1118" s="56" t="s">
        <v>963</v>
      </c>
      <c r="B1118" s="56">
        <v>8471160</v>
      </c>
      <c r="C1118" s="56" t="s">
        <v>506</v>
      </c>
      <c r="D1118" s="56">
        <v>432209</v>
      </c>
      <c r="E1118" s="56" t="s">
        <v>138</v>
      </c>
      <c r="F1118" s="56" t="str">
        <f t="shared" si="17"/>
        <v>847.8471160.1.432209.000000.847001.200179</v>
      </c>
      <c r="G1118" s="66" t="s">
        <v>21</v>
      </c>
      <c r="H1118" s="56">
        <v>847001</v>
      </c>
      <c r="I1118" s="56" t="s">
        <v>23</v>
      </c>
      <c r="J1118" s="56">
        <v>200179</v>
      </c>
      <c r="N1118" s="56" t="s">
        <v>2286</v>
      </c>
      <c r="O1118" s="56">
        <v>1</v>
      </c>
      <c r="R1118" s="56" t="s">
        <v>4352</v>
      </c>
      <c r="S1118" s="56">
        <v>1</v>
      </c>
      <c r="T1118" s="56">
        <v>41173.65</v>
      </c>
      <c r="U1118" s="57">
        <v>39213</v>
      </c>
      <c r="V1118" s="56" t="s">
        <v>2002</v>
      </c>
      <c r="W1118" s="56" t="s">
        <v>2003</v>
      </c>
      <c r="X1118" s="56">
        <v>37056.285000000003</v>
      </c>
      <c r="Y1118" s="56">
        <v>32938.920000000006</v>
      </c>
      <c r="Z1118" s="56">
        <v>28821.555</v>
      </c>
      <c r="AA1118" s="56" t="s">
        <v>4264</v>
      </c>
      <c r="AB1118" s="56" t="s">
        <v>4264</v>
      </c>
      <c r="AC1118" s="56" t="s">
        <v>4264</v>
      </c>
      <c r="AE1118" s="56">
        <v>39213</v>
      </c>
      <c r="AP1118" s="56">
        <v>39213</v>
      </c>
      <c r="AQ1118" s="56" t="s">
        <v>4265</v>
      </c>
      <c r="AR1118" s="56" t="s">
        <v>4266</v>
      </c>
      <c r="AS1118" s="56" t="s">
        <v>4267</v>
      </c>
      <c r="AT1118" s="56">
        <v>8471160</v>
      </c>
    </row>
    <row r="1119" spans="1:46" x14ac:dyDescent="0.35">
      <c r="A1119" s="56" t="s">
        <v>963</v>
      </c>
      <c r="B1119" s="56">
        <v>8471160</v>
      </c>
      <c r="C1119" s="56" t="s">
        <v>506</v>
      </c>
      <c r="D1119" s="56">
        <v>432209</v>
      </c>
      <c r="E1119" s="56" t="s">
        <v>138</v>
      </c>
      <c r="F1119" s="56" t="str">
        <f t="shared" si="17"/>
        <v>847.8471160.1.432209.000000.847001.200179</v>
      </c>
      <c r="G1119" s="66" t="s">
        <v>21</v>
      </c>
      <c r="H1119" s="56">
        <v>847001</v>
      </c>
      <c r="I1119" s="56" t="s">
        <v>23</v>
      </c>
      <c r="J1119" s="56">
        <v>200179</v>
      </c>
      <c r="N1119" s="56" t="s">
        <v>2286</v>
      </c>
      <c r="O1119" s="56">
        <v>1</v>
      </c>
      <c r="R1119" s="56" t="s">
        <v>4353</v>
      </c>
      <c r="S1119" s="56">
        <v>1</v>
      </c>
      <c r="T1119" s="56">
        <v>31500</v>
      </c>
      <c r="U1119" s="57">
        <v>30000</v>
      </c>
      <c r="V1119" s="56" t="s">
        <v>2002</v>
      </c>
      <c r="W1119" s="56" t="s">
        <v>2003</v>
      </c>
      <c r="X1119" s="56">
        <v>28350</v>
      </c>
      <c r="Y1119" s="56">
        <v>25200</v>
      </c>
      <c r="Z1119" s="56">
        <v>22050</v>
      </c>
      <c r="AA1119" s="56" t="s">
        <v>4264</v>
      </c>
      <c r="AB1119" s="56" t="s">
        <v>4264</v>
      </c>
      <c r="AC1119" s="56" t="s">
        <v>4264</v>
      </c>
      <c r="AE1119" s="56">
        <v>30000</v>
      </c>
      <c r="AP1119" s="56">
        <v>30000</v>
      </c>
      <c r="AQ1119" s="56" t="s">
        <v>4265</v>
      </c>
      <c r="AR1119" s="56" t="s">
        <v>4266</v>
      </c>
      <c r="AS1119" s="56" t="s">
        <v>4267</v>
      </c>
      <c r="AT1119" s="56">
        <v>8471160</v>
      </c>
    </row>
    <row r="1120" spans="1:46" x14ac:dyDescent="0.35">
      <c r="A1120" s="56" t="s">
        <v>963</v>
      </c>
      <c r="B1120" s="56">
        <v>8471160</v>
      </c>
      <c r="C1120" s="56" t="s">
        <v>506</v>
      </c>
      <c r="D1120" s="56">
        <v>432209</v>
      </c>
      <c r="E1120" s="56" t="s">
        <v>138</v>
      </c>
      <c r="F1120" s="56" t="str">
        <f t="shared" si="17"/>
        <v>847.8471160.1.432209.000000.847001.200179</v>
      </c>
      <c r="G1120" s="66" t="s">
        <v>21</v>
      </c>
      <c r="H1120" s="56">
        <v>847001</v>
      </c>
      <c r="I1120" s="56" t="s">
        <v>23</v>
      </c>
      <c r="J1120" s="56">
        <v>200179</v>
      </c>
      <c r="N1120" s="56" t="s">
        <v>2286</v>
      </c>
      <c r="O1120" s="56">
        <v>1</v>
      </c>
      <c r="R1120" s="56" t="s">
        <v>4354</v>
      </c>
      <c r="S1120" s="56">
        <v>1</v>
      </c>
      <c r="T1120" s="56">
        <v>1625.085</v>
      </c>
      <c r="U1120" s="57">
        <v>1547.7</v>
      </c>
      <c r="V1120" s="56" t="s">
        <v>2002</v>
      </c>
      <c r="W1120" s="56" t="s">
        <v>2003</v>
      </c>
      <c r="X1120" s="56">
        <v>1462.5765000000001</v>
      </c>
      <c r="Y1120" s="56">
        <v>1300.0680000000002</v>
      </c>
      <c r="Z1120" s="56">
        <v>1137.5594999999998</v>
      </c>
      <c r="AA1120" s="56" t="s">
        <v>4264</v>
      </c>
      <c r="AB1120" s="56" t="s">
        <v>4264</v>
      </c>
      <c r="AC1120" s="56" t="s">
        <v>4264</v>
      </c>
      <c r="AE1120" s="56">
        <v>1547.7</v>
      </c>
      <c r="AP1120" s="56">
        <v>1547.7</v>
      </c>
      <c r="AQ1120" s="56" t="s">
        <v>4265</v>
      </c>
      <c r="AR1120" s="56" t="s">
        <v>4266</v>
      </c>
      <c r="AS1120" s="56" t="s">
        <v>4267</v>
      </c>
      <c r="AT1120" s="56">
        <v>8471160</v>
      </c>
    </row>
    <row r="1121" spans="1:46" x14ac:dyDescent="0.35">
      <c r="A1121" s="56" t="s">
        <v>963</v>
      </c>
      <c r="B1121" s="56">
        <v>8471160</v>
      </c>
      <c r="C1121" s="56" t="s">
        <v>506</v>
      </c>
      <c r="D1121" s="56">
        <v>432209</v>
      </c>
      <c r="E1121" s="56" t="s">
        <v>138</v>
      </c>
      <c r="F1121" s="56" t="str">
        <f t="shared" si="17"/>
        <v>847.8471160.1.432209.000000.847001.200179</v>
      </c>
      <c r="G1121" s="66" t="s">
        <v>21</v>
      </c>
      <c r="H1121" s="56">
        <v>847001</v>
      </c>
      <c r="I1121" s="56" t="s">
        <v>23</v>
      </c>
      <c r="J1121" s="56">
        <v>200179</v>
      </c>
      <c r="N1121" s="56" t="s">
        <v>2286</v>
      </c>
      <c r="O1121" s="56">
        <v>1</v>
      </c>
      <c r="R1121" s="56" t="s">
        <v>4355</v>
      </c>
      <c r="S1121" s="56">
        <v>1</v>
      </c>
      <c r="T1121" s="56">
        <v>144286.527</v>
      </c>
      <c r="U1121" s="57">
        <v>137415.74</v>
      </c>
      <c r="V1121" s="56" t="s">
        <v>2002</v>
      </c>
      <c r="W1121" s="56" t="s">
        <v>2003</v>
      </c>
      <c r="X1121" s="56">
        <v>129857.87430000001</v>
      </c>
      <c r="Y1121" s="56">
        <v>115429.2216</v>
      </c>
      <c r="Z1121" s="56">
        <v>101000.5689</v>
      </c>
      <c r="AA1121" s="56" t="s">
        <v>4264</v>
      </c>
      <c r="AB1121" s="56" t="s">
        <v>4264</v>
      </c>
      <c r="AC1121" s="56" t="s">
        <v>4264</v>
      </c>
      <c r="AE1121" s="56">
        <v>137415.74</v>
      </c>
      <c r="AP1121" s="56">
        <v>137415.74</v>
      </c>
      <c r="AQ1121" s="56" t="s">
        <v>4265</v>
      </c>
      <c r="AR1121" s="56" t="s">
        <v>4266</v>
      </c>
      <c r="AS1121" s="56" t="s">
        <v>4267</v>
      </c>
      <c r="AT1121" s="56">
        <v>8471160</v>
      </c>
    </row>
    <row r="1122" spans="1:46" x14ac:dyDescent="0.35">
      <c r="A1122" s="56" t="s">
        <v>963</v>
      </c>
      <c r="B1122" s="56">
        <v>8471160</v>
      </c>
      <c r="C1122" s="56" t="s">
        <v>506</v>
      </c>
      <c r="D1122" s="56">
        <v>432209</v>
      </c>
      <c r="E1122" s="56" t="s">
        <v>138</v>
      </c>
      <c r="F1122" s="56" t="str">
        <f t="shared" si="17"/>
        <v>847.8471160.1.432209.000000.847001.200179</v>
      </c>
      <c r="G1122" s="66" t="s">
        <v>21</v>
      </c>
      <c r="H1122" s="56">
        <v>847001</v>
      </c>
      <c r="I1122" s="56" t="s">
        <v>23</v>
      </c>
      <c r="J1122" s="56">
        <v>200179</v>
      </c>
      <c r="N1122" s="56" t="s">
        <v>2286</v>
      </c>
      <c r="O1122" s="56">
        <v>1</v>
      </c>
      <c r="R1122" s="56" t="s">
        <v>4356</v>
      </c>
      <c r="S1122" s="56">
        <v>1</v>
      </c>
      <c r="T1122" s="56">
        <v>210000</v>
      </c>
      <c r="U1122" s="57">
        <v>200000</v>
      </c>
      <c r="V1122" s="56" t="s">
        <v>2002</v>
      </c>
      <c r="W1122" s="56" t="s">
        <v>2003</v>
      </c>
      <c r="X1122" s="56">
        <v>189000</v>
      </c>
      <c r="Y1122" s="56">
        <v>168000</v>
      </c>
      <c r="Z1122" s="56">
        <v>147000</v>
      </c>
      <c r="AA1122" s="56" t="s">
        <v>4264</v>
      </c>
      <c r="AB1122" s="56" t="s">
        <v>4264</v>
      </c>
      <c r="AC1122" s="56" t="s">
        <v>4264</v>
      </c>
      <c r="AE1122" s="56">
        <v>200000</v>
      </c>
      <c r="AP1122" s="56">
        <v>200000</v>
      </c>
      <c r="AQ1122" s="56" t="s">
        <v>4265</v>
      </c>
      <c r="AR1122" s="56" t="s">
        <v>4266</v>
      </c>
      <c r="AS1122" s="56" t="s">
        <v>4267</v>
      </c>
      <c r="AT1122" s="56">
        <v>8471160</v>
      </c>
    </row>
    <row r="1123" spans="1:46" x14ac:dyDescent="0.35">
      <c r="A1123" s="56" t="s">
        <v>963</v>
      </c>
      <c r="B1123" s="56">
        <v>8471160</v>
      </c>
      <c r="C1123" s="56" t="s">
        <v>506</v>
      </c>
      <c r="D1123" s="56">
        <v>432209</v>
      </c>
      <c r="E1123" s="56" t="s">
        <v>138</v>
      </c>
      <c r="F1123" s="56" t="str">
        <f t="shared" si="17"/>
        <v>847.8471160.1.432209.000000.847001.200179</v>
      </c>
      <c r="G1123" s="66" t="s">
        <v>21</v>
      </c>
      <c r="H1123" s="56">
        <v>847001</v>
      </c>
      <c r="I1123" s="56" t="s">
        <v>23</v>
      </c>
      <c r="J1123" s="56">
        <v>200179</v>
      </c>
      <c r="N1123" s="56" t="s">
        <v>2286</v>
      </c>
      <c r="O1123" s="56">
        <v>1</v>
      </c>
      <c r="R1123" s="56" t="s">
        <v>4357</v>
      </c>
      <c r="S1123" s="56">
        <v>1</v>
      </c>
      <c r="T1123" s="56">
        <v>22642.935000000001</v>
      </c>
      <c r="U1123" s="57">
        <v>21564.7</v>
      </c>
      <c r="V1123" s="56" t="s">
        <v>2002</v>
      </c>
      <c r="W1123" s="56" t="s">
        <v>2003</v>
      </c>
      <c r="X1123" s="56">
        <v>20378.641500000002</v>
      </c>
      <c r="Y1123" s="56">
        <v>18114.348000000002</v>
      </c>
      <c r="Z1123" s="56">
        <v>15850.0545</v>
      </c>
      <c r="AA1123" s="56" t="s">
        <v>4264</v>
      </c>
      <c r="AB1123" s="56" t="s">
        <v>4264</v>
      </c>
      <c r="AC1123" s="56" t="s">
        <v>4264</v>
      </c>
      <c r="AE1123" s="56">
        <v>21564.7</v>
      </c>
      <c r="AP1123" s="56">
        <v>21564.7</v>
      </c>
      <c r="AQ1123" s="56" t="s">
        <v>4265</v>
      </c>
      <c r="AR1123" s="56" t="s">
        <v>4266</v>
      </c>
      <c r="AS1123" s="56" t="s">
        <v>4267</v>
      </c>
      <c r="AT1123" s="56">
        <v>8471160</v>
      </c>
    </row>
    <row r="1124" spans="1:46" x14ac:dyDescent="0.35">
      <c r="A1124" s="56" t="s">
        <v>963</v>
      </c>
      <c r="B1124" s="56">
        <v>8471160</v>
      </c>
      <c r="C1124" s="56" t="s">
        <v>506</v>
      </c>
      <c r="D1124" s="56">
        <v>432209</v>
      </c>
      <c r="E1124" s="56" t="s">
        <v>138</v>
      </c>
      <c r="F1124" s="56" t="str">
        <f t="shared" si="17"/>
        <v>847.8471160.1.432209.000000.847001.200179</v>
      </c>
      <c r="G1124" s="66" t="s">
        <v>21</v>
      </c>
      <c r="H1124" s="56">
        <v>847001</v>
      </c>
      <c r="I1124" s="56" t="s">
        <v>23</v>
      </c>
      <c r="J1124" s="56">
        <v>200179</v>
      </c>
      <c r="N1124" s="56" t="s">
        <v>2286</v>
      </c>
      <c r="O1124" s="56">
        <v>1</v>
      </c>
      <c r="R1124" s="56" t="s">
        <v>4358</v>
      </c>
      <c r="S1124" s="56">
        <v>1</v>
      </c>
      <c r="T1124" s="56">
        <v>169683.36000000002</v>
      </c>
      <c r="U1124" s="57">
        <v>161603.20000000001</v>
      </c>
      <c r="V1124" s="56" t="s">
        <v>2002</v>
      </c>
      <c r="W1124" s="56" t="s">
        <v>2003</v>
      </c>
      <c r="X1124" s="56">
        <v>152715.024</v>
      </c>
      <c r="Y1124" s="56">
        <v>135746.68800000002</v>
      </c>
      <c r="Z1124" s="56">
        <v>118778.352</v>
      </c>
      <c r="AA1124" s="56" t="s">
        <v>4264</v>
      </c>
      <c r="AB1124" s="56" t="s">
        <v>4264</v>
      </c>
      <c r="AC1124" s="56" t="s">
        <v>4264</v>
      </c>
      <c r="AE1124" s="56">
        <v>161603.20000000001</v>
      </c>
      <c r="AP1124" s="56">
        <v>161603.20000000001</v>
      </c>
      <c r="AQ1124" s="56" t="s">
        <v>4265</v>
      </c>
      <c r="AR1124" s="56" t="s">
        <v>4266</v>
      </c>
      <c r="AS1124" s="56" t="s">
        <v>4267</v>
      </c>
      <c r="AT1124" s="56">
        <v>8471160</v>
      </c>
    </row>
    <row r="1125" spans="1:46" x14ac:dyDescent="0.35">
      <c r="A1125" s="56" t="s">
        <v>963</v>
      </c>
      <c r="B1125" s="56">
        <v>8471160</v>
      </c>
      <c r="C1125" s="56" t="s">
        <v>506</v>
      </c>
      <c r="D1125" s="56">
        <v>432209</v>
      </c>
      <c r="E1125" s="56" t="s">
        <v>138</v>
      </c>
      <c r="F1125" s="56" t="str">
        <f t="shared" si="17"/>
        <v>847.8471160.1.432209.000000.847001.200179</v>
      </c>
      <c r="G1125" s="66" t="s">
        <v>21</v>
      </c>
      <c r="H1125" s="56">
        <v>847001</v>
      </c>
      <c r="I1125" s="56" t="s">
        <v>23</v>
      </c>
      <c r="J1125" s="56">
        <v>200179</v>
      </c>
      <c r="N1125" s="56" t="s">
        <v>2286</v>
      </c>
      <c r="O1125" s="56">
        <v>1</v>
      </c>
      <c r="R1125" s="56" t="s">
        <v>4359</v>
      </c>
      <c r="S1125" s="56">
        <v>1</v>
      </c>
      <c r="T1125" s="56">
        <v>144286.527</v>
      </c>
      <c r="U1125" s="57">
        <v>137415.74</v>
      </c>
      <c r="V1125" s="56" t="s">
        <v>2002</v>
      </c>
      <c r="W1125" s="56" t="s">
        <v>2003</v>
      </c>
      <c r="X1125" s="56">
        <v>129857.87430000001</v>
      </c>
      <c r="Y1125" s="56">
        <v>115429.2216</v>
      </c>
      <c r="Z1125" s="56">
        <v>101000.5689</v>
      </c>
      <c r="AA1125" s="56" t="s">
        <v>4264</v>
      </c>
      <c r="AB1125" s="56" t="s">
        <v>4264</v>
      </c>
      <c r="AC1125" s="56" t="s">
        <v>4264</v>
      </c>
      <c r="AE1125" s="56">
        <v>137415.74</v>
      </c>
      <c r="AP1125" s="56">
        <v>137415.74</v>
      </c>
      <c r="AQ1125" s="56" t="s">
        <v>4265</v>
      </c>
      <c r="AR1125" s="56" t="s">
        <v>4266</v>
      </c>
      <c r="AS1125" s="56" t="s">
        <v>4267</v>
      </c>
      <c r="AT1125" s="56">
        <v>8471160</v>
      </c>
    </row>
    <row r="1126" spans="1:46" x14ac:dyDescent="0.35">
      <c r="A1126" s="56" t="s">
        <v>963</v>
      </c>
      <c r="B1126" s="56">
        <v>8471160</v>
      </c>
      <c r="C1126" s="56" t="s">
        <v>506</v>
      </c>
      <c r="D1126" s="56">
        <v>432209</v>
      </c>
      <c r="E1126" s="56" t="s">
        <v>138</v>
      </c>
      <c r="F1126" s="56" t="str">
        <f t="shared" si="17"/>
        <v>847.8471160.1.432209.000000.847001.200179</v>
      </c>
      <c r="G1126" s="66" t="s">
        <v>21</v>
      </c>
      <c r="H1126" s="56">
        <v>847001</v>
      </c>
      <c r="I1126" s="56" t="s">
        <v>23</v>
      </c>
      <c r="J1126" s="56">
        <v>200179</v>
      </c>
      <c r="N1126" s="56" t="s">
        <v>2286</v>
      </c>
      <c r="O1126" s="56">
        <v>1</v>
      </c>
      <c r="R1126" s="56" t="s">
        <v>4360</v>
      </c>
      <c r="S1126" s="56">
        <v>1</v>
      </c>
      <c r="T1126" s="56">
        <v>1625.085</v>
      </c>
      <c r="U1126" s="57">
        <v>1547.7</v>
      </c>
      <c r="V1126" s="56" t="s">
        <v>2002</v>
      </c>
      <c r="W1126" s="56" t="s">
        <v>2003</v>
      </c>
      <c r="X1126" s="56">
        <v>1462.5765000000001</v>
      </c>
      <c r="Y1126" s="56">
        <v>1300.0680000000002</v>
      </c>
      <c r="Z1126" s="56">
        <v>1137.5594999999998</v>
      </c>
      <c r="AA1126" s="56" t="s">
        <v>4264</v>
      </c>
      <c r="AB1126" s="56" t="s">
        <v>4264</v>
      </c>
      <c r="AC1126" s="56" t="s">
        <v>4264</v>
      </c>
      <c r="AE1126" s="56">
        <v>1547.7</v>
      </c>
      <c r="AP1126" s="56">
        <v>1547.7</v>
      </c>
      <c r="AQ1126" s="56" t="s">
        <v>4265</v>
      </c>
      <c r="AR1126" s="56" t="s">
        <v>4266</v>
      </c>
      <c r="AS1126" s="56" t="s">
        <v>4267</v>
      </c>
      <c r="AT1126" s="56">
        <v>8471160</v>
      </c>
    </row>
    <row r="1127" spans="1:46" x14ac:dyDescent="0.35">
      <c r="A1127" s="56" t="s">
        <v>963</v>
      </c>
      <c r="B1127" s="56">
        <v>8471160</v>
      </c>
      <c r="C1127" s="56" t="s">
        <v>506</v>
      </c>
      <c r="D1127" s="56">
        <v>432209</v>
      </c>
      <c r="E1127" s="56" t="s">
        <v>138</v>
      </c>
      <c r="F1127" s="56" t="str">
        <f t="shared" si="17"/>
        <v>847.8471160.1.432209.000000.847001.200179</v>
      </c>
      <c r="G1127" s="66" t="s">
        <v>21</v>
      </c>
      <c r="H1127" s="56">
        <v>847001</v>
      </c>
      <c r="I1127" s="56" t="s">
        <v>23</v>
      </c>
      <c r="J1127" s="56">
        <v>200179</v>
      </c>
      <c r="N1127" s="56" t="s">
        <v>2286</v>
      </c>
      <c r="O1127" s="56">
        <v>1</v>
      </c>
      <c r="R1127" s="56" t="s">
        <v>4361</v>
      </c>
      <c r="S1127" s="56">
        <v>1</v>
      </c>
      <c r="T1127" s="56">
        <v>199029.6</v>
      </c>
      <c r="U1127" s="57">
        <v>189552</v>
      </c>
      <c r="V1127" s="56" t="s">
        <v>2002</v>
      </c>
      <c r="W1127" s="56" t="s">
        <v>2003</v>
      </c>
      <c r="X1127" s="56">
        <v>179126.64</v>
      </c>
      <c r="Y1127" s="56">
        <v>159223.68000000002</v>
      </c>
      <c r="Z1127" s="56">
        <v>139320.72</v>
      </c>
      <c r="AA1127" s="56" t="s">
        <v>4264</v>
      </c>
      <c r="AB1127" s="56" t="s">
        <v>4264</v>
      </c>
      <c r="AC1127" s="56" t="s">
        <v>4264</v>
      </c>
      <c r="AE1127" s="56">
        <v>189552</v>
      </c>
      <c r="AP1127" s="56">
        <v>189552</v>
      </c>
      <c r="AQ1127" s="56" t="s">
        <v>4265</v>
      </c>
      <c r="AR1127" s="56" t="s">
        <v>4266</v>
      </c>
      <c r="AS1127" s="56" t="s">
        <v>4267</v>
      </c>
      <c r="AT1127" s="56">
        <v>8471160</v>
      </c>
    </row>
    <row r="1128" spans="1:46" x14ac:dyDescent="0.35">
      <c r="A1128" s="56" t="s">
        <v>963</v>
      </c>
      <c r="B1128" s="56">
        <v>8471160</v>
      </c>
      <c r="C1128" s="56" t="s">
        <v>506</v>
      </c>
      <c r="D1128" s="56">
        <v>432209</v>
      </c>
      <c r="E1128" s="56" t="s">
        <v>138</v>
      </c>
      <c r="F1128" s="56" t="str">
        <f t="shared" si="17"/>
        <v>847.8471160.1.432209.000000.847001.200179</v>
      </c>
      <c r="G1128" s="66" t="s">
        <v>21</v>
      </c>
      <c r="H1128" s="56">
        <v>847001</v>
      </c>
      <c r="I1128" s="56" t="s">
        <v>23</v>
      </c>
      <c r="J1128" s="56">
        <v>200179</v>
      </c>
      <c r="N1128" s="56" t="s">
        <v>2286</v>
      </c>
      <c r="O1128" s="56">
        <v>1</v>
      </c>
      <c r="R1128" s="56" t="s">
        <v>4362</v>
      </c>
      <c r="S1128" s="56">
        <v>1</v>
      </c>
      <c r="T1128" s="56">
        <v>5250</v>
      </c>
      <c r="U1128" s="57">
        <v>5000</v>
      </c>
      <c r="V1128" s="56" t="s">
        <v>2002</v>
      </c>
      <c r="W1128" s="56" t="s">
        <v>2003</v>
      </c>
      <c r="X1128" s="56">
        <v>4725</v>
      </c>
      <c r="Y1128" s="56">
        <v>4200</v>
      </c>
      <c r="Z1128" s="56">
        <v>3674.9999999999995</v>
      </c>
      <c r="AA1128" s="56" t="s">
        <v>4264</v>
      </c>
      <c r="AB1128" s="56" t="s">
        <v>4264</v>
      </c>
      <c r="AC1128" s="56" t="s">
        <v>4264</v>
      </c>
      <c r="AE1128" s="56">
        <v>5000</v>
      </c>
      <c r="AP1128" s="56">
        <v>5000</v>
      </c>
      <c r="AQ1128" s="56" t="s">
        <v>4265</v>
      </c>
      <c r="AR1128" s="56" t="s">
        <v>4266</v>
      </c>
      <c r="AS1128" s="56" t="s">
        <v>4267</v>
      </c>
      <c r="AT1128" s="56">
        <v>8471160</v>
      </c>
    </row>
    <row r="1129" spans="1:46" x14ac:dyDescent="0.35">
      <c r="A1129" s="56" t="s">
        <v>963</v>
      </c>
      <c r="B1129" s="56">
        <v>8471160</v>
      </c>
      <c r="C1129" s="56" t="s">
        <v>506</v>
      </c>
      <c r="D1129" s="56">
        <v>432209</v>
      </c>
      <c r="E1129" s="56" t="s">
        <v>138</v>
      </c>
      <c r="F1129" s="56" t="str">
        <f t="shared" si="17"/>
        <v>847.8471160.1.432209.000000.847001.200179</v>
      </c>
      <c r="G1129" s="66" t="s">
        <v>21</v>
      </c>
      <c r="H1129" s="56">
        <v>847001</v>
      </c>
      <c r="I1129" s="56" t="s">
        <v>23</v>
      </c>
      <c r="J1129" s="56">
        <v>200179</v>
      </c>
      <c r="N1129" s="56" t="s">
        <v>2286</v>
      </c>
      <c r="O1129" s="56">
        <v>1</v>
      </c>
      <c r="R1129" s="56" t="s">
        <v>4363</v>
      </c>
      <c r="S1129" s="56">
        <v>1</v>
      </c>
      <c r="T1129" s="56">
        <v>18480</v>
      </c>
      <c r="U1129" s="57">
        <v>17600</v>
      </c>
      <c r="V1129" s="56" t="s">
        <v>2002</v>
      </c>
      <c r="W1129" s="56" t="s">
        <v>2003</v>
      </c>
      <c r="X1129" s="56">
        <v>16632</v>
      </c>
      <c r="Y1129" s="56">
        <v>14784</v>
      </c>
      <c r="Z1129" s="56">
        <v>12936</v>
      </c>
      <c r="AA1129" s="56" t="s">
        <v>4264</v>
      </c>
      <c r="AB1129" s="56" t="s">
        <v>4264</v>
      </c>
      <c r="AC1129" s="56" t="s">
        <v>4264</v>
      </c>
      <c r="AE1129" s="56">
        <v>17600</v>
      </c>
      <c r="AP1129" s="56">
        <v>17600</v>
      </c>
      <c r="AQ1129" s="56" t="s">
        <v>4265</v>
      </c>
      <c r="AR1129" s="56" t="s">
        <v>4266</v>
      </c>
      <c r="AS1129" s="56" t="s">
        <v>4267</v>
      </c>
      <c r="AT1129" s="56">
        <v>8471160</v>
      </c>
    </row>
    <row r="1130" spans="1:46" x14ac:dyDescent="0.35">
      <c r="A1130" s="56" t="s">
        <v>963</v>
      </c>
      <c r="B1130" s="56">
        <v>8471160</v>
      </c>
      <c r="C1130" s="56" t="s">
        <v>506</v>
      </c>
      <c r="D1130" s="56">
        <v>432209</v>
      </c>
      <c r="E1130" s="56" t="s">
        <v>138</v>
      </c>
      <c r="F1130" s="56" t="str">
        <f t="shared" si="17"/>
        <v>847.8471160.1.432209.000000.847001.200179</v>
      </c>
      <c r="G1130" s="66" t="s">
        <v>21</v>
      </c>
      <c r="H1130" s="56">
        <v>847001</v>
      </c>
      <c r="I1130" s="56" t="s">
        <v>23</v>
      </c>
      <c r="J1130" s="56">
        <v>200179</v>
      </c>
      <c r="N1130" s="56" t="s">
        <v>2286</v>
      </c>
      <c r="O1130" s="56">
        <v>1</v>
      </c>
      <c r="R1130" s="56" t="s">
        <v>4364</v>
      </c>
      <c r="S1130" s="56">
        <v>1</v>
      </c>
      <c r="T1130" s="56">
        <v>38600.1</v>
      </c>
      <c r="U1130" s="57">
        <v>36762</v>
      </c>
      <c r="V1130" s="56" t="s">
        <v>2002</v>
      </c>
      <c r="W1130" s="56" t="s">
        <v>2003</v>
      </c>
      <c r="X1130" s="56">
        <v>34740.089999999997</v>
      </c>
      <c r="Y1130" s="56">
        <v>30880.080000000002</v>
      </c>
      <c r="Z1130" s="56">
        <v>27020.069999999996</v>
      </c>
      <c r="AA1130" s="56" t="s">
        <v>4264</v>
      </c>
      <c r="AB1130" s="56" t="s">
        <v>4264</v>
      </c>
      <c r="AC1130" s="56" t="s">
        <v>4264</v>
      </c>
      <c r="AE1130" s="56">
        <v>36762</v>
      </c>
      <c r="AP1130" s="56">
        <v>36762</v>
      </c>
      <c r="AQ1130" s="56" t="s">
        <v>4265</v>
      </c>
      <c r="AR1130" s="56" t="s">
        <v>4266</v>
      </c>
      <c r="AS1130" s="56" t="s">
        <v>4267</v>
      </c>
      <c r="AT1130" s="56">
        <v>8471160</v>
      </c>
    </row>
    <row r="1131" spans="1:46" x14ac:dyDescent="0.35">
      <c r="A1131" s="56" t="s">
        <v>963</v>
      </c>
      <c r="B1131" s="56">
        <v>8471160</v>
      </c>
      <c r="C1131" s="56" t="s">
        <v>506</v>
      </c>
      <c r="D1131" s="56">
        <v>432209</v>
      </c>
      <c r="E1131" s="56" t="s">
        <v>138</v>
      </c>
      <c r="F1131" s="56" t="str">
        <f t="shared" si="17"/>
        <v>847.8471160.1.432209.000000.847001.200179</v>
      </c>
      <c r="G1131" s="66" t="s">
        <v>21</v>
      </c>
      <c r="H1131" s="56">
        <v>847001</v>
      </c>
      <c r="I1131" s="56" t="s">
        <v>23</v>
      </c>
      <c r="J1131" s="56">
        <v>200179</v>
      </c>
      <c r="N1131" s="56" t="s">
        <v>2286</v>
      </c>
      <c r="O1131" s="56">
        <v>1</v>
      </c>
      <c r="R1131" s="56" t="s">
        <v>4365</v>
      </c>
      <c r="S1131" s="56">
        <v>1</v>
      </c>
      <c r="T1131" s="56">
        <v>21945</v>
      </c>
      <c r="U1131" s="57">
        <v>20900</v>
      </c>
      <c r="V1131" s="56" t="s">
        <v>2002</v>
      </c>
      <c r="W1131" s="56" t="s">
        <v>2003</v>
      </c>
      <c r="X1131" s="56">
        <v>19750.5</v>
      </c>
      <c r="Y1131" s="56">
        <v>17556</v>
      </c>
      <c r="Z1131" s="56">
        <v>15361.499999999998</v>
      </c>
      <c r="AA1131" s="56" t="s">
        <v>4264</v>
      </c>
      <c r="AB1131" s="56" t="s">
        <v>4264</v>
      </c>
      <c r="AC1131" s="56" t="s">
        <v>4264</v>
      </c>
      <c r="AE1131" s="56">
        <v>20900</v>
      </c>
      <c r="AP1131" s="56">
        <v>20900</v>
      </c>
      <c r="AQ1131" s="56" t="s">
        <v>4265</v>
      </c>
      <c r="AR1131" s="56" t="s">
        <v>4266</v>
      </c>
      <c r="AS1131" s="56" t="s">
        <v>4267</v>
      </c>
      <c r="AT1131" s="56">
        <v>8471160</v>
      </c>
    </row>
    <row r="1132" spans="1:46" x14ac:dyDescent="0.35">
      <c r="A1132" s="56" t="s">
        <v>963</v>
      </c>
      <c r="B1132" s="56">
        <v>8471160</v>
      </c>
      <c r="C1132" s="56" t="s">
        <v>506</v>
      </c>
      <c r="D1132" s="56">
        <v>432209</v>
      </c>
      <c r="E1132" s="56" t="s">
        <v>138</v>
      </c>
      <c r="F1132" s="56" t="str">
        <f t="shared" si="17"/>
        <v>847.8471160.1.432209.000000.847001.200179</v>
      </c>
      <c r="G1132" s="66" t="s">
        <v>21</v>
      </c>
      <c r="H1132" s="56">
        <v>847001</v>
      </c>
      <c r="I1132" s="56" t="s">
        <v>23</v>
      </c>
      <c r="J1132" s="56">
        <v>200179</v>
      </c>
      <c r="N1132" s="56" t="s">
        <v>2286</v>
      </c>
      <c r="O1132" s="56">
        <v>1</v>
      </c>
      <c r="R1132" s="56" t="s">
        <v>4366</v>
      </c>
      <c r="S1132" s="56">
        <v>1</v>
      </c>
      <c r="T1132" s="56">
        <v>719.25</v>
      </c>
      <c r="U1132" s="57">
        <v>685</v>
      </c>
      <c r="V1132" s="56" t="s">
        <v>2002</v>
      </c>
      <c r="W1132" s="56" t="s">
        <v>2003</v>
      </c>
      <c r="X1132" s="56">
        <v>647.32500000000005</v>
      </c>
      <c r="Y1132" s="56">
        <v>575.4</v>
      </c>
      <c r="Z1132" s="56">
        <v>503.47499999999997</v>
      </c>
      <c r="AA1132" s="56" t="s">
        <v>4264</v>
      </c>
      <c r="AB1132" s="56" t="s">
        <v>4264</v>
      </c>
      <c r="AC1132" s="56" t="s">
        <v>4264</v>
      </c>
      <c r="AE1132" s="56">
        <v>685</v>
      </c>
      <c r="AP1132" s="56">
        <v>685</v>
      </c>
      <c r="AQ1132" s="56" t="s">
        <v>4265</v>
      </c>
      <c r="AR1132" s="56" t="s">
        <v>4266</v>
      </c>
      <c r="AS1132" s="56" t="s">
        <v>4267</v>
      </c>
      <c r="AT1132" s="56">
        <v>8471160</v>
      </c>
    </row>
    <row r="1133" spans="1:46" x14ac:dyDescent="0.35">
      <c r="A1133" s="56" t="s">
        <v>963</v>
      </c>
      <c r="B1133" s="56">
        <v>8471160</v>
      </c>
      <c r="C1133" s="56" t="s">
        <v>506</v>
      </c>
      <c r="D1133" s="56">
        <v>432209</v>
      </c>
      <c r="E1133" s="56" t="s">
        <v>138</v>
      </c>
      <c r="F1133" s="56" t="str">
        <f t="shared" si="17"/>
        <v>847.8471160.1.432209.000000.847001.200179</v>
      </c>
      <c r="G1133" s="66" t="s">
        <v>21</v>
      </c>
      <c r="H1133" s="56">
        <v>847001</v>
      </c>
      <c r="I1133" s="56" t="s">
        <v>23</v>
      </c>
      <c r="J1133" s="56">
        <v>200179</v>
      </c>
      <c r="N1133" s="56" t="s">
        <v>2286</v>
      </c>
      <c r="O1133" s="56">
        <v>1</v>
      </c>
      <c r="R1133" s="56" t="s">
        <v>4367</v>
      </c>
      <c r="S1133" s="56">
        <v>1</v>
      </c>
      <c r="T1133" s="56">
        <v>64050</v>
      </c>
      <c r="U1133" s="57">
        <v>61000</v>
      </c>
      <c r="V1133" s="56" t="s">
        <v>2002</v>
      </c>
      <c r="W1133" s="56" t="s">
        <v>2003</v>
      </c>
      <c r="X1133" s="56">
        <v>57645</v>
      </c>
      <c r="Y1133" s="56">
        <v>51240</v>
      </c>
      <c r="Z1133" s="56">
        <v>44835</v>
      </c>
      <c r="AA1133" s="56" t="s">
        <v>4264</v>
      </c>
      <c r="AB1133" s="56" t="s">
        <v>4264</v>
      </c>
      <c r="AC1133" s="56" t="s">
        <v>4264</v>
      </c>
      <c r="AE1133" s="56">
        <v>61000</v>
      </c>
      <c r="AP1133" s="56">
        <v>61000</v>
      </c>
      <c r="AQ1133" s="56" t="s">
        <v>4265</v>
      </c>
      <c r="AR1133" s="56" t="s">
        <v>4266</v>
      </c>
      <c r="AS1133" s="56" t="s">
        <v>4267</v>
      </c>
      <c r="AT1133" s="56">
        <v>8471160</v>
      </c>
    </row>
    <row r="1134" spans="1:46" x14ac:dyDescent="0.35">
      <c r="A1134" s="56" t="s">
        <v>963</v>
      </c>
      <c r="B1134" s="56">
        <v>8471160</v>
      </c>
      <c r="C1134" s="56" t="s">
        <v>506</v>
      </c>
      <c r="D1134" s="56">
        <v>432209</v>
      </c>
      <c r="E1134" s="56" t="s">
        <v>138</v>
      </c>
      <c r="F1134" s="56" t="str">
        <f t="shared" si="17"/>
        <v>847.8471160.1.432209.000000.847001.200179</v>
      </c>
      <c r="G1134" s="66" t="s">
        <v>21</v>
      </c>
      <c r="H1134" s="56">
        <v>847001</v>
      </c>
      <c r="I1134" s="56" t="s">
        <v>23</v>
      </c>
      <c r="J1134" s="56">
        <v>200179</v>
      </c>
      <c r="N1134" s="56" t="s">
        <v>2286</v>
      </c>
      <c r="O1134" s="56">
        <v>1</v>
      </c>
      <c r="R1134" s="56" t="s">
        <v>4368</v>
      </c>
      <c r="S1134" s="56">
        <v>1</v>
      </c>
      <c r="T1134" s="56">
        <v>74550</v>
      </c>
      <c r="U1134" s="57">
        <v>71000</v>
      </c>
      <c r="V1134" s="56" t="s">
        <v>2002</v>
      </c>
      <c r="W1134" s="56" t="s">
        <v>2003</v>
      </c>
      <c r="X1134" s="56">
        <v>67095</v>
      </c>
      <c r="Y1134" s="56">
        <v>59640</v>
      </c>
      <c r="Z1134" s="56">
        <v>52185</v>
      </c>
      <c r="AA1134" s="56" t="s">
        <v>4264</v>
      </c>
      <c r="AB1134" s="56" t="s">
        <v>4264</v>
      </c>
      <c r="AC1134" s="56" t="s">
        <v>4264</v>
      </c>
      <c r="AE1134" s="56">
        <v>71000</v>
      </c>
      <c r="AP1134" s="56">
        <v>71000</v>
      </c>
      <c r="AQ1134" s="56" t="s">
        <v>4265</v>
      </c>
      <c r="AR1134" s="56" t="s">
        <v>4266</v>
      </c>
      <c r="AS1134" s="56" t="s">
        <v>4267</v>
      </c>
      <c r="AT1134" s="56">
        <v>8471160</v>
      </c>
    </row>
    <row r="1135" spans="1:46" x14ac:dyDescent="0.35">
      <c r="A1135" s="56" t="s">
        <v>963</v>
      </c>
      <c r="B1135" s="56">
        <v>8471160</v>
      </c>
      <c r="C1135" s="56" t="s">
        <v>506</v>
      </c>
      <c r="D1135" s="56">
        <v>432209</v>
      </c>
      <c r="E1135" s="56" t="s">
        <v>138</v>
      </c>
      <c r="F1135" s="56" t="str">
        <f t="shared" si="17"/>
        <v>847.8471160.1.432209.000000.847001.200179</v>
      </c>
      <c r="G1135" s="66" t="s">
        <v>21</v>
      </c>
      <c r="H1135" s="56">
        <v>847001</v>
      </c>
      <c r="I1135" s="56" t="s">
        <v>23</v>
      </c>
      <c r="J1135" s="56">
        <v>200179</v>
      </c>
      <c r="N1135" s="56" t="s">
        <v>2286</v>
      </c>
      <c r="O1135" s="56">
        <v>1</v>
      </c>
      <c r="R1135" s="56" t="s">
        <v>4369</v>
      </c>
      <c r="S1135" s="56">
        <v>1</v>
      </c>
      <c r="T1135" s="56">
        <v>82709.55</v>
      </c>
      <c r="U1135" s="57">
        <v>78771</v>
      </c>
      <c r="V1135" s="56" t="s">
        <v>2002</v>
      </c>
      <c r="W1135" s="56" t="s">
        <v>2003</v>
      </c>
      <c r="X1135" s="56">
        <v>74438.595000000001</v>
      </c>
      <c r="Y1135" s="56">
        <v>66167.64</v>
      </c>
      <c r="Z1135" s="56">
        <v>57896.684999999998</v>
      </c>
      <c r="AA1135" s="56" t="s">
        <v>4264</v>
      </c>
      <c r="AB1135" s="56" t="s">
        <v>4264</v>
      </c>
      <c r="AC1135" s="56" t="s">
        <v>4264</v>
      </c>
      <c r="AE1135" s="56">
        <v>78771</v>
      </c>
      <c r="AP1135" s="56">
        <v>78771</v>
      </c>
      <c r="AQ1135" s="56" t="s">
        <v>4265</v>
      </c>
      <c r="AR1135" s="56" t="s">
        <v>4266</v>
      </c>
      <c r="AS1135" s="56" t="s">
        <v>4267</v>
      </c>
      <c r="AT1135" s="56">
        <v>8471160</v>
      </c>
    </row>
    <row r="1136" spans="1:46" x14ac:dyDescent="0.35">
      <c r="A1136" s="56" t="s">
        <v>963</v>
      </c>
      <c r="B1136" s="56">
        <v>8471160</v>
      </c>
      <c r="C1136" s="56" t="s">
        <v>506</v>
      </c>
      <c r="D1136" s="56">
        <v>432209</v>
      </c>
      <c r="E1136" s="56" t="s">
        <v>138</v>
      </c>
      <c r="F1136" s="56" t="str">
        <f t="shared" si="17"/>
        <v>847.8471160.1.432209.000000.847001.200179</v>
      </c>
      <c r="G1136" s="66" t="s">
        <v>21</v>
      </c>
      <c r="H1136" s="56">
        <v>847001</v>
      </c>
      <c r="I1136" s="56" t="s">
        <v>23</v>
      </c>
      <c r="J1136" s="56">
        <v>200179</v>
      </c>
      <c r="N1136" s="56" t="s">
        <v>2286</v>
      </c>
      <c r="O1136" s="56">
        <v>1</v>
      </c>
      <c r="R1136" s="56" t="s">
        <v>4370</v>
      </c>
      <c r="S1136" s="56">
        <v>1</v>
      </c>
      <c r="T1136" s="56">
        <v>630045.04500000004</v>
      </c>
      <c r="U1136" s="57">
        <v>600042.9</v>
      </c>
      <c r="V1136" s="56" t="s">
        <v>2002</v>
      </c>
      <c r="W1136" s="56" t="s">
        <v>2003</v>
      </c>
      <c r="X1136" s="56">
        <v>567040.5405</v>
      </c>
      <c r="Y1136" s="56">
        <v>504036.03600000008</v>
      </c>
      <c r="Z1136" s="56">
        <v>441031.53149999998</v>
      </c>
      <c r="AA1136" s="56" t="s">
        <v>4264</v>
      </c>
      <c r="AB1136" s="56" t="s">
        <v>4264</v>
      </c>
      <c r="AC1136" s="56" t="s">
        <v>4264</v>
      </c>
      <c r="AE1136" s="56">
        <v>600042.9</v>
      </c>
      <c r="AP1136" s="56">
        <v>600042.9</v>
      </c>
      <c r="AQ1136" s="56" t="s">
        <v>4265</v>
      </c>
      <c r="AR1136" s="56" t="s">
        <v>4266</v>
      </c>
      <c r="AS1136" s="56" t="s">
        <v>4267</v>
      </c>
      <c r="AT1136" s="56">
        <v>8471160</v>
      </c>
    </row>
    <row r="1137" spans="1:46" x14ac:dyDescent="0.35">
      <c r="A1137" s="56" t="s">
        <v>963</v>
      </c>
      <c r="B1137" s="56">
        <v>8471160</v>
      </c>
      <c r="C1137" s="56" t="s">
        <v>506</v>
      </c>
      <c r="D1137" s="56">
        <v>432209</v>
      </c>
      <c r="E1137" s="56" t="s">
        <v>138</v>
      </c>
      <c r="F1137" s="56" t="str">
        <f t="shared" si="17"/>
        <v>847.8471160.1.432209.000000.847001.200179</v>
      </c>
      <c r="G1137" s="66" t="s">
        <v>21</v>
      </c>
      <c r="H1137" s="56">
        <v>847001</v>
      </c>
      <c r="I1137" s="56" t="s">
        <v>23</v>
      </c>
      <c r="J1137" s="56">
        <v>200179</v>
      </c>
      <c r="N1137" s="56" t="s">
        <v>2286</v>
      </c>
      <c r="O1137" s="56">
        <v>1</v>
      </c>
      <c r="R1137" s="56" t="s">
        <v>4371</v>
      </c>
      <c r="S1137" s="56">
        <v>1</v>
      </c>
      <c r="T1137" s="56">
        <v>332048.54550000001</v>
      </c>
      <c r="U1137" s="57">
        <v>316236.71000000002</v>
      </c>
      <c r="V1137" s="56" t="s">
        <v>2002</v>
      </c>
      <c r="W1137" s="56" t="s">
        <v>2003</v>
      </c>
      <c r="X1137" s="56">
        <v>298843.69095000002</v>
      </c>
      <c r="Y1137" s="56">
        <v>265638.83640000003</v>
      </c>
      <c r="Z1137" s="56">
        <v>232433.98184999998</v>
      </c>
      <c r="AA1137" s="56" t="s">
        <v>4264</v>
      </c>
      <c r="AB1137" s="56" t="s">
        <v>4264</v>
      </c>
      <c r="AC1137" s="56" t="s">
        <v>4264</v>
      </c>
      <c r="AE1137" s="56">
        <v>316236.71000000002</v>
      </c>
      <c r="AP1137" s="56">
        <v>316236.71000000002</v>
      </c>
      <c r="AQ1137" s="56" t="s">
        <v>4265</v>
      </c>
      <c r="AR1137" s="56" t="s">
        <v>4266</v>
      </c>
      <c r="AS1137" s="56" t="s">
        <v>4267</v>
      </c>
      <c r="AT1137" s="56">
        <v>8471160</v>
      </c>
    </row>
    <row r="1138" spans="1:46" x14ac:dyDescent="0.35">
      <c r="A1138" s="56" t="s">
        <v>963</v>
      </c>
      <c r="B1138" s="56">
        <v>8471160</v>
      </c>
      <c r="C1138" s="56" t="s">
        <v>506</v>
      </c>
      <c r="D1138" s="56">
        <v>432209</v>
      </c>
      <c r="E1138" s="56" t="s">
        <v>138</v>
      </c>
      <c r="F1138" s="56" t="str">
        <f t="shared" si="17"/>
        <v>847.8471160.1.432209.000000.847001.200179</v>
      </c>
      <c r="G1138" s="66" t="s">
        <v>21</v>
      </c>
      <c r="H1138" s="56">
        <v>847001</v>
      </c>
      <c r="I1138" s="56" t="s">
        <v>23</v>
      </c>
      <c r="J1138" s="56">
        <v>200179</v>
      </c>
      <c r="N1138" s="56" t="s">
        <v>2286</v>
      </c>
      <c r="O1138" s="56">
        <v>1</v>
      </c>
      <c r="R1138" s="56" t="s">
        <v>4372</v>
      </c>
      <c r="S1138" s="56">
        <v>1</v>
      </c>
      <c r="T1138" s="56">
        <v>2100</v>
      </c>
      <c r="U1138" s="57">
        <v>2000</v>
      </c>
      <c r="V1138" s="56" t="s">
        <v>2002</v>
      </c>
      <c r="W1138" s="56" t="s">
        <v>2003</v>
      </c>
      <c r="X1138" s="56">
        <v>1890</v>
      </c>
      <c r="Y1138" s="56">
        <v>1680</v>
      </c>
      <c r="Z1138" s="56">
        <v>1470</v>
      </c>
      <c r="AA1138" s="56" t="s">
        <v>4264</v>
      </c>
      <c r="AB1138" s="56" t="s">
        <v>4264</v>
      </c>
      <c r="AC1138" s="56" t="s">
        <v>4264</v>
      </c>
      <c r="AE1138" s="56">
        <v>2000</v>
      </c>
      <c r="AP1138" s="56">
        <v>2000</v>
      </c>
      <c r="AQ1138" s="56" t="s">
        <v>4265</v>
      </c>
      <c r="AR1138" s="56" t="s">
        <v>4266</v>
      </c>
      <c r="AS1138" s="56" t="s">
        <v>4267</v>
      </c>
      <c r="AT1138" s="56">
        <v>8471160</v>
      </c>
    </row>
    <row r="1139" spans="1:46" x14ac:dyDescent="0.35">
      <c r="A1139" s="56" t="s">
        <v>963</v>
      </c>
      <c r="B1139" s="56">
        <v>8471160</v>
      </c>
      <c r="C1139" s="56" t="s">
        <v>506</v>
      </c>
      <c r="D1139" s="56">
        <v>432209</v>
      </c>
      <c r="E1139" s="56" t="s">
        <v>138</v>
      </c>
      <c r="F1139" s="56" t="str">
        <f t="shared" si="17"/>
        <v>847.8471160.1.432209.000000.847001.200179</v>
      </c>
      <c r="G1139" s="66" t="s">
        <v>21</v>
      </c>
      <c r="H1139" s="56">
        <v>847001</v>
      </c>
      <c r="I1139" s="56" t="s">
        <v>23</v>
      </c>
      <c r="J1139" s="56">
        <v>200179</v>
      </c>
      <c r="N1139" s="56" t="s">
        <v>2286</v>
      </c>
      <c r="O1139" s="56">
        <v>1</v>
      </c>
      <c r="R1139" s="56" t="s">
        <v>4373</v>
      </c>
      <c r="S1139" s="56">
        <v>1</v>
      </c>
      <c r="T1139" s="56">
        <v>143545.5</v>
      </c>
      <c r="U1139" s="57">
        <v>136710</v>
      </c>
      <c r="V1139" s="56" t="s">
        <v>2002</v>
      </c>
      <c r="W1139" s="56" t="s">
        <v>2003</v>
      </c>
      <c r="X1139" s="56">
        <v>129190.95</v>
      </c>
      <c r="Y1139" s="56">
        <v>114836.40000000001</v>
      </c>
      <c r="Z1139" s="56">
        <v>100481.84999999999</v>
      </c>
      <c r="AA1139" s="56" t="s">
        <v>4264</v>
      </c>
      <c r="AB1139" s="56" t="s">
        <v>4264</v>
      </c>
      <c r="AC1139" s="56" t="s">
        <v>4264</v>
      </c>
      <c r="AE1139" s="56">
        <v>136710</v>
      </c>
      <c r="AP1139" s="56">
        <v>136710</v>
      </c>
      <c r="AQ1139" s="56" t="s">
        <v>4265</v>
      </c>
      <c r="AR1139" s="56" t="s">
        <v>4266</v>
      </c>
      <c r="AS1139" s="56" t="s">
        <v>4267</v>
      </c>
      <c r="AT1139" s="56">
        <v>8471160</v>
      </c>
    </row>
    <row r="1140" spans="1:46" x14ac:dyDescent="0.35">
      <c r="A1140" s="56" t="s">
        <v>963</v>
      </c>
      <c r="B1140" s="56">
        <v>8471160</v>
      </c>
      <c r="C1140" s="56" t="s">
        <v>506</v>
      </c>
      <c r="D1140" s="56">
        <v>432209</v>
      </c>
      <c r="E1140" s="56" t="s">
        <v>138</v>
      </c>
      <c r="F1140" s="56" t="str">
        <f t="shared" si="17"/>
        <v>847.8471160.1.432209.000000.847001.200179</v>
      </c>
      <c r="G1140" s="66" t="s">
        <v>21</v>
      </c>
      <c r="H1140" s="56">
        <v>847001</v>
      </c>
      <c r="I1140" s="56" t="s">
        <v>23</v>
      </c>
      <c r="J1140" s="56">
        <v>200179</v>
      </c>
      <c r="N1140" s="56" t="s">
        <v>2286</v>
      </c>
      <c r="O1140" s="56">
        <v>1</v>
      </c>
      <c r="R1140" s="56" t="s">
        <v>4374</v>
      </c>
      <c r="S1140" s="56">
        <v>1</v>
      </c>
      <c r="T1140" s="56">
        <v>5292</v>
      </c>
      <c r="U1140" s="57">
        <v>5040</v>
      </c>
      <c r="V1140" s="56" t="s">
        <v>2002</v>
      </c>
      <c r="W1140" s="56" t="s">
        <v>2003</v>
      </c>
      <c r="X1140" s="56">
        <v>4762.8</v>
      </c>
      <c r="Y1140" s="56">
        <v>4233.6000000000004</v>
      </c>
      <c r="Z1140" s="56">
        <v>3704.3999999999996</v>
      </c>
      <c r="AA1140" s="56" t="s">
        <v>4264</v>
      </c>
      <c r="AB1140" s="56" t="s">
        <v>4264</v>
      </c>
      <c r="AC1140" s="56" t="s">
        <v>4264</v>
      </c>
      <c r="AE1140" s="56">
        <v>5040</v>
      </c>
      <c r="AP1140" s="56">
        <v>5040</v>
      </c>
      <c r="AQ1140" s="56" t="s">
        <v>4265</v>
      </c>
      <c r="AR1140" s="56" t="s">
        <v>4266</v>
      </c>
      <c r="AS1140" s="56" t="s">
        <v>4267</v>
      </c>
      <c r="AT1140" s="56">
        <v>8471160</v>
      </c>
    </row>
    <row r="1141" spans="1:46" x14ac:dyDescent="0.35">
      <c r="A1141" s="56" t="s">
        <v>963</v>
      </c>
      <c r="B1141" s="56">
        <v>8471160</v>
      </c>
      <c r="C1141" s="56" t="s">
        <v>506</v>
      </c>
      <c r="D1141" s="56">
        <v>432209</v>
      </c>
      <c r="E1141" s="56" t="s">
        <v>138</v>
      </c>
      <c r="F1141" s="56" t="str">
        <f t="shared" si="17"/>
        <v>847.8471160.1.432209.000000.847001.200179</v>
      </c>
      <c r="G1141" s="66" t="s">
        <v>21</v>
      </c>
      <c r="H1141" s="56">
        <v>847001</v>
      </c>
      <c r="I1141" s="56" t="s">
        <v>23</v>
      </c>
      <c r="J1141" s="56">
        <v>200179</v>
      </c>
      <c r="N1141" s="56" t="s">
        <v>2286</v>
      </c>
      <c r="O1141" s="56">
        <v>1</v>
      </c>
      <c r="R1141" s="56" t="s">
        <v>4375</v>
      </c>
      <c r="S1141" s="56">
        <v>1</v>
      </c>
      <c r="T1141" s="56">
        <v>4200</v>
      </c>
      <c r="U1141" s="57">
        <v>4000</v>
      </c>
      <c r="V1141" s="56" t="s">
        <v>2002</v>
      </c>
      <c r="W1141" s="56" t="s">
        <v>2003</v>
      </c>
      <c r="X1141" s="56">
        <v>3780</v>
      </c>
      <c r="Y1141" s="56">
        <v>3360</v>
      </c>
      <c r="Z1141" s="56">
        <v>2940</v>
      </c>
      <c r="AA1141" s="56" t="s">
        <v>4264</v>
      </c>
      <c r="AB1141" s="56" t="s">
        <v>4264</v>
      </c>
      <c r="AC1141" s="56" t="s">
        <v>4264</v>
      </c>
      <c r="AE1141" s="56">
        <v>4000</v>
      </c>
      <c r="AP1141" s="56">
        <v>4000</v>
      </c>
      <c r="AQ1141" s="56" t="s">
        <v>4265</v>
      </c>
      <c r="AR1141" s="56" t="s">
        <v>4266</v>
      </c>
      <c r="AS1141" s="56" t="s">
        <v>4267</v>
      </c>
      <c r="AT1141" s="56">
        <v>8471160</v>
      </c>
    </row>
    <row r="1142" spans="1:46" x14ac:dyDescent="0.35">
      <c r="A1142" s="56" t="s">
        <v>963</v>
      </c>
      <c r="B1142" s="56">
        <v>8471160</v>
      </c>
      <c r="C1142" s="56" t="s">
        <v>506</v>
      </c>
      <c r="D1142" s="56">
        <v>432209</v>
      </c>
      <c r="E1142" s="56" t="s">
        <v>138</v>
      </c>
      <c r="F1142" s="56" t="str">
        <f t="shared" si="17"/>
        <v>847.8471160.1.432209.000000.847001.200179</v>
      </c>
      <c r="G1142" s="66" t="s">
        <v>21</v>
      </c>
      <c r="H1142" s="56">
        <v>847001</v>
      </c>
      <c r="I1142" s="56" t="s">
        <v>23</v>
      </c>
      <c r="J1142" s="56">
        <v>200179</v>
      </c>
      <c r="N1142" s="56" t="s">
        <v>2286</v>
      </c>
      <c r="O1142" s="56">
        <v>1</v>
      </c>
      <c r="R1142" s="56" t="s">
        <v>4376</v>
      </c>
      <c r="S1142" s="56">
        <v>1</v>
      </c>
      <c r="T1142" s="56">
        <v>48091.05</v>
      </c>
      <c r="U1142" s="57">
        <v>45801</v>
      </c>
      <c r="V1142" s="56" t="s">
        <v>2002</v>
      </c>
      <c r="W1142" s="56" t="s">
        <v>2003</v>
      </c>
      <c r="X1142" s="56">
        <v>43281.945000000007</v>
      </c>
      <c r="Y1142" s="56">
        <v>38472.840000000004</v>
      </c>
      <c r="Z1142" s="56">
        <v>33663.735000000001</v>
      </c>
      <c r="AA1142" s="56" t="s">
        <v>4264</v>
      </c>
      <c r="AB1142" s="56" t="s">
        <v>4264</v>
      </c>
      <c r="AC1142" s="56" t="s">
        <v>4264</v>
      </c>
      <c r="AE1142" s="56">
        <v>45801</v>
      </c>
      <c r="AP1142" s="56">
        <v>45801</v>
      </c>
      <c r="AQ1142" s="56" t="s">
        <v>4265</v>
      </c>
      <c r="AR1142" s="56" t="s">
        <v>4266</v>
      </c>
      <c r="AS1142" s="56" t="s">
        <v>4267</v>
      </c>
      <c r="AT1142" s="56">
        <v>8471160</v>
      </c>
    </row>
    <row r="1143" spans="1:46" x14ac:dyDescent="0.35">
      <c r="A1143" s="56" t="s">
        <v>963</v>
      </c>
      <c r="B1143" s="56">
        <v>8471160</v>
      </c>
      <c r="C1143" s="56" t="s">
        <v>506</v>
      </c>
      <c r="D1143" s="56">
        <v>432209</v>
      </c>
      <c r="E1143" s="56" t="s">
        <v>138</v>
      </c>
      <c r="F1143" s="56" t="str">
        <f t="shared" si="17"/>
        <v>847.8471160.1.432209.000000.847001.200179</v>
      </c>
      <c r="G1143" s="66" t="s">
        <v>21</v>
      </c>
      <c r="H1143" s="56">
        <v>847001</v>
      </c>
      <c r="I1143" s="56" t="s">
        <v>23</v>
      </c>
      <c r="J1143" s="56">
        <v>200179</v>
      </c>
      <c r="N1143" s="56" t="s">
        <v>2286</v>
      </c>
      <c r="O1143" s="56">
        <v>1</v>
      </c>
      <c r="R1143" s="56" t="s">
        <v>4377</v>
      </c>
      <c r="S1143" s="56">
        <v>1</v>
      </c>
      <c r="T1143" s="56">
        <v>21225.75</v>
      </c>
      <c r="U1143" s="57">
        <v>20215</v>
      </c>
      <c r="V1143" s="56" t="s">
        <v>2002</v>
      </c>
      <c r="W1143" s="56" t="s">
        <v>2003</v>
      </c>
      <c r="X1143" s="56">
        <v>19103.174999999999</v>
      </c>
      <c r="Y1143" s="56">
        <v>16980.600000000002</v>
      </c>
      <c r="Z1143" s="56">
        <v>14858.025</v>
      </c>
      <c r="AA1143" s="56" t="s">
        <v>4264</v>
      </c>
      <c r="AB1143" s="56" t="s">
        <v>4264</v>
      </c>
      <c r="AC1143" s="56" t="s">
        <v>4264</v>
      </c>
      <c r="AE1143" s="56">
        <v>20215</v>
      </c>
      <c r="AP1143" s="56">
        <v>20215</v>
      </c>
      <c r="AQ1143" s="56" t="s">
        <v>4265</v>
      </c>
      <c r="AR1143" s="56" t="s">
        <v>4266</v>
      </c>
      <c r="AS1143" s="56" t="s">
        <v>4267</v>
      </c>
      <c r="AT1143" s="56">
        <v>8471160</v>
      </c>
    </row>
    <row r="1144" spans="1:46" x14ac:dyDescent="0.35">
      <c r="A1144" s="56" t="s">
        <v>963</v>
      </c>
      <c r="B1144" s="56">
        <v>8471160</v>
      </c>
      <c r="C1144" s="56" t="s">
        <v>506</v>
      </c>
      <c r="D1144" s="56">
        <v>432209</v>
      </c>
      <c r="E1144" s="56" t="s">
        <v>138</v>
      </c>
      <c r="F1144" s="56" t="str">
        <f t="shared" si="17"/>
        <v>847.8471160.1.432209.000000.847001.200179</v>
      </c>
      <c r="G1144" s="66" t="s">
        <v>21</v>
      </c>
      <c r="H1144" s="56">
        <v>847001</v>
      </c>
      <c r="I1144" s="56" t="s">
        <v>23</v>
      </c>
      <c r="J1144" s="56">
        <v>200179</v>
      </c>
      <c r="N1144" s="56" t="s">
        <v>2286</v>
      </c>
      <c r="O1144" s="56">
        <v>1</v>
      </c>
      <c r="R1144" s="56" t="s">
        <v>4378</v>
      </c>
      <c r="S1144" s="56">
        <v>1</v>
      </c>
      <c r="T1144" s="56">
        <v>36750</v>
      </c>
      <c r="U1144" s="57">
        <v>35000</v>
      </c>
      <c r="V1144" s="56" t="s">
        <v>2002</v>
      </c>
      <c r="W1144" s="56" t="s">
        <v>2003</v>
      </c>
      <c r="X1144" s="56">
        <v>33075</v>
      </c>
      <c r="Y1144" s="56">
        <v>29400</v>
      </c>
      <c r="Z1144" s="56">
        <v>25725</v>
      </c>
      <c r="AA1144" s="56" t="s">
        <v>4264</v>
      </c>
      <c r="AB1144" s="56" t="s">
        <v>4264</v>
      </c>
      <c r="AC1144" s="56" t="s">
        <v>4264</v>
      </c>
      <c r="AE1144" s="56">
        <v>35000</v>
      </c>
      <c r="AP1144" s="56">
        <v>35000</v>
      </c>
      <c r="AQ1144" s="56" t="s">
        <v>4265</v>
      </c>
      <c r="AR1144" s="56" t="s">
        <v>4266</v>
      </c>
      <c r="AS1144" s="56" t="s">
        <v>4267</v>
      </c>
      <c r="AT1144" s="56">
        <v>8471160</v>
      </c>
    </row>
    <row r="1145" spans="1:46" x14ac:dyDescent="0.35">
      <c r="A1145" s="56" t="s">
        <v>963</v>
      </c>
      <c r="B1145" s="56">
        <v>8471160</v>
      </c>
      <c r="C1145" s="56" t="s">
        <v>506</v>
      </c>
      <c r="D1145" s="56">
        <v>432209</v>
      </c>
      <c r="E1145" s="56" t="s">
        <v>138</v>
      </c>
      <c r="F1145" s="56" t="str">
        <f t="shared" si="17"/>
        <v>847.8471160.1.432209.000000.847001.200179</v>
      </c>
      <c r="G1145" s="66" t="s">
        <v>21</v>
      </c>
      <c r="H1145" s="56">
        <v>847001</v>
      </c>
      <c r="I1145" s="56" t="s">
        <v>23</v>
      </c>
      <c r="J1145" s="56">
        <v>200179</v>
      </c>
      <c r="N1145" s="56" t="s">
        <v>2286</v>
      </c>
      <c r="O1145" s="56">
        <v>1</v>
      </c>
      <c r="R1145" s="56" t="s">
        <v>4379</v>
      </c>
      <c r="S1145" s="56">
        <v>1</v>
      </c>
      <c r="T1145" s="56">
        <v>13230</v>
      </c>
      <c r="U1145" s="57">
        <v>12600</v>
      </c>
      <c r="V1145" s="56" t="s">
        <v>2002</v>
      </c>
      <c r="W1145" s="56" t="s">
        <v>2003</v>
      </c>
      <c r="X1145" s="56">
        <v>11907</v>
      </c>
      <c r="Y1145" s="56">
        <v>10584</v>
      </c>
      <c r="Z1145" s="56">
        <v>9261</v>
      </c>
      <c r="AA1145" s="56" t="s">
        <v>4264</v>
      </c>
      <c r="AB1145" s="56" t="s">
        <v>4264</v>
      </c>
      <c r="AC1145" s="56" t="s">
        <v>4264</v>
      </c>
      <c r="AE1145" s="56">
        <v>12600</v>
      </c>
      <c r="AP1145" s="56">
        <v>12600</v>
      </c>
      <c r="AQ1145" s="56" t="s">
        <v>4265</v>
      </c>
      <c r="AR1145" s="56" t="s">
        <v>4266</v>
      </c>
      <c r="AS1145" s="56" t="s">
        <v>4267</v>
      </c>
      <c r="AT1145" s="56">
        <v>8471160</v>
      </c>
    </row>
    <row r="1146" spans="1:46" x14ac:dyDescent="0.35">
      <c r="A1146" s="56" t="s">
        <v>963</v>
      </c>
      <c r="B1146" s="56">
        <v>8471160</v>
      </c>
      <c r="C1146" s="56" t="s">
        <v>506</v>
      </c>
      <c r="D1146" s="56">
        <v>432209</v>
      </c>
      <c r="E1146" s="56" t="s">
        <v>138</v>
      </c>
      <c r="F1146" s="56" t="str">
        <f t="shared" si="17"/>
        <v>847.8471160.1.432209.000000.847001.200179</v>
      </c>
      <c r="G1146" s="66" t="s">
        <v>21</v>
      </c>
      <c r="H1146" s="56">
        <v>847001</v>
      </c>
      <c r="I1146" s="56" t="s">
        <v>23</v>
      </c>
      <c r="J1146" s="56">
        <v>200179</v>
      </c>
      <c r="N1146" s="56" t="s">
        <v>2286</v>
      </c>
      <c r="O1146" s="56">
        <v>1</v>
      </c>
      <c r="R1146" s="56" t="s">
        <v>4380</v>
      </c>
      <c r="S1146" s="56">
        <v>1</v>
      </c>
      <c r="T1146" s="56">
        <v>19467</v>
      </c>
      <c r="U1146" s="57">
        <v>18540</v>
      </c>
      <c r="V1146" s="56" t="s">
        <v>2002</v>
      </c>
      <c r="W1146" s="56" t="s">
        <v>2003</v>
      </c>
      <c r="X1146" s="56">
        <v>17520.3</v>
      </c>
      <c r="Y1146" s="56">
        <v>15573.6</v>
      </c>
      <c r="Z1146" s="56">
        <v>13626.9</v>
      </c>
      <c r="AA1146" s="56" t="s">
        <v>4264</v>
      </c>
      <c r="AB1146" s="56" t="s">
        <v>4264</v>
      </c>
      <c r="AC1146" s="56" t="s">
        <v>4264</v>
      </c>
      <c r="AE1146" s="56">
        <v>18540</v>
      </c>
      <c r="AP1146" s="56">
        <v>18540</v>
      </c>
      <c r="AQ1146" s="56" t="s">
        <v>4265</v>
      </c>
      <c r="AR1146" s="56" t="s">
        <v>4266</v>
      </c>
      <c r="AS1146" s="56" t="s">
        <v>4267</v>
      </c>
      <c r="AT1146" s="56">
        <v>8471160</v>
      </c>
    </row>
    <row r="1147" spans="1:46" x14ac:dyDescent="0.35">
      <c r="A1147" s="56" t="s">
        <v>963</v>
      </c>
      <c r="B1147" s="56">
        <v>8471160</v>
      </c>
      <c r="C1147" s="56" t="s">
        <v>506</v>
      </c>
      <c r="D1147" s="56">
        <v>432209</v>
      </c>
      <c r="E1147" s="56" t="s">
        <v>138</v>
      </c>
      <c r="F1147" s="56" t="str">
        <f t="shared" si="17"/>
        <v>847.8471160.1.432209.000000.847001.200179</v>
      </c>
      <c r="G1147" s="66" t="s">
        <v>21</v>
      </c>
      <c r="H1147" s="56">
        <v>847001</v>
      </c>
      <c r="I1147" s="56" t="s">
        <v>23</v>
      </c>
      <c r="J1147" s="56">
        <v>200179</v>
      </c>
      <c r="N1147" s="56" t="s">
        <v>2286</v>
      </c>
      <c r="O1147" s="56">
        <v>1</v>
      </c>
      <c r="R1147" s="56" t="s">
        <v>4381</v>
      </c>
      <c r="S1147" s="56">
        <v>1</v>
      </c>
      <c r="T1147" s="56">
        <v>30870</v>
      </c>
      <c r="U1147" s="57">
        <v>29400</v>
      </c>
      <c r="V1147" s="56" t="s">
        <v>2002</v>
      </c>
      <c r="W1147" s="56" t="s">
        <v>2003</v>
      </c>
      <c r="X1147" s="56">
        <v>27783</v>
      </c>
      <c r="Y1147" s="56">
        <v>24696</v>
      </c>
      <c r="Z1147" s="56">
        <v>21609</v>
      </c>
      <c r="AA1147" s="56" t="s">
        <v>4264</v>
      </c>
      <c r="AB1147" s="56" t="s">
        <v>4264</v>
      </c>
      <c r="AC1147" s="56" t="s">
        <v>4264</v>
      </c>
      <c r="AE1147" s="56">
        <v>29400</v>
      </c>
      <c r="AP1147" s="56">
        <v>29400</v>
      </c>
      <c r="AQ1147" s="56" t="s">
        <v>4265</v>
      </c>
      <c r="AR1147" s="56" t="s">
        <v>4266</v>
      </c>
      <c r="AS1147" s="56" t="s">
        <v>4267</v>
      </c>
      <c r="AT1147" s="56">
        <v>8471160</v>
      </c>
    </row>
    <row r="1148" spans="1:46" x14ac:dyDescent="0.35">
      <c r="A1148" s="56" t="s">
        <v>963</v>
      </c>
      <c r="B1148" s="56">
        <v>8471160</v>
      </c>
      <c r="C1148" s="56" t="s">
        <v>506</v>
      </c>
      <c r="D1148" s="56">
        <v>432209</v>
      </c>
      <c r="E1148" s="56" t="s">
        <v>138</v>
      </c>
      <c r="F1148" s="56" t="str">
        <f t="shared" si="17"/>
        <v>847.8471160.1.432209.000000.847001.200179</v>
      </c>
      <c r="G1148" s="66" t="s">
        <v>21</v>
      </c>
      <c r="H1148" s="56">
        <v>847001</v>
      </c>
      <c r="I1148" s="56" t="s">
        <v>23</v>
      </c>
      <c r="J1148" s="56">
        <v>200179</v>
      </c>
      <c r="N1148" s="56" t="s">
        <v>2286</v>
      </c>
      <c r="O1148" s="56">
        <v>1</v>
      </c>
      <c r="R1148" s="56" t="s">
        <v>4382</v>
      </c>
      <c r="S1148" s="56">
        <v>1</v>
      </c>
      <c r="T1148" s="56">
        <v>66360</v>
      </c>
      <c r="U1148" s="57">
        <v>63200</v>
      </c>
      <c r="V1148" s="56" t="s">
        <v>2002</v>
      </c>
      <c r="W1148" s="56" t="s">
        <v>2003</v>
      </c>
      <c r="X1148" s="56">
        <v>59724</v>
      </c>
      <c r="Y1148" s="56">
        <v>53088</v>
      </c>
      <c r="Z1148" s="56">
        <v>46452</v>
      </c>
      <c r="AA1148" s="56" t="s">
        <v>4264</v>
      </c>
      <c r="AB1148" s="56" t="s">
        <v>4264</v>
      </c>
      <c r="AC1148" s="56" t="s">
        <v>4264</v>
      </c>
      <c r="AE1148" s="56">
        <v>63200</v>
      </c>
      <c r="AP1148" s="56">
        <v>63200</v>
      </c>
      <c r="AQ1148" s="56" t="s">
        <v>4265</v>
      </c>
      <c r="AR1148" s="56" t="s">
        <v>4266</v>
      </c>
      <c r="AS1148" s="56" t="s">
        <v>4267</v>
      </c>
      <c r="AT1148" s="56">
        <v>8471160</v>
      </c>
    </row>
    <row r="1149" spans="1:46" x14ac:dyDescent="0.35">
      <c r="A1149" s="56" t="s">
        <v>963</v>
      </c>
      <c r="B1149" s="56">
        <v>8471160</v>
      </c>
      <c r="C1149" s="56" t="s">
        <v>506</v>
      </c>
      <c r="D1149" s="56">
        <v>432209</v>
      </c>
      <c r="E1149" s="56" t="s">
        <v>138</v>
      </c>
      <c r="F1149" s="56" t="str">
        <f t="shared" si="17"/>
        <v>847.8471160.1.432209.000000.847001.200179</v>
      </c>
      <c r="G1149" s="66" t="s">
        <v>21</v>
      </c>
      <c r="H1149" s="56">
        <v>847001</v>
      </c>
      <c r="I1149" s="56" t="s">
        <v>23</v>
      </c>
      <c r="J1149" s="56">
        <v>200179</v>
      </c>
      <c r="N1149" s="56" t="s">
        <v>2286</v>
      </c>
      <c r="O1149" s="56">
        <v>1</v>
      </c>
      <c r="R1149" s="56" t="s">
        <v>4383</v>
      </c>
      <c r="S1149" s="56">
        <v>1</v>
      </c>
      <c r="T1149" s="56">
        <v>8190</v>
      </c>
      <c r="U1149" s="57">
        <v>7800</v>
      </c>
      <c r="V1149" s="56" t="s">
        <v>2002</v>
      </c>
      <c r="W1149" s="56" t="s">
        <v>2003</v>
      </c>
      <c r="X1149" s="56">
        <v>7371</v>
      </c>
      <c r="Y1149" s="56">
        <v>6552</v>
      </c>
      <c r="Z1149" s="56">
        <v>5733</v>
      </c>
      <c r="AA1149" s="56" t="s">
        <v>4264</v>
      </c>
      <c r="AB1149" s="56" t="s">
        <v>4264</v>
      </c>
      <c r="AC1149" s="56" t="s">
        <v>4264</v>
      </c>
      <c r="AE1149" s="56">
        <v>7800</v>
      </c>
      <c r="AP1149" s="56">
        <v>7800</v>
      </c>
      <c r="AQ1149" s="56" t="s">
        <v>4265</v>
      </c>
      <c r="AR1149" s="56" t="s">
        <v>4266</v>
      </c>
      <c r="AS1149" s="56" t="s">
        <v>4267</v>
      </c>
      <c r="AT1149" s="56">
        <v>8471160</v>
      </c>
    </row>
    <row r="1150" spans="1:46" x14ac:dyDescent="0.35">
      <c r="A1150" s="56" t="s">
        <v>963</v>
      </c>
      <c r="B1150" s="56">
        <v>8471160</v>
      </c>
      <c r="C1150" s="56" t="s">
        <v>506</v>
      </c>
      <c r="D1150" s="56">
        <v>432209</v>
      </c>
      <c r="E1150" s="56" t="s">
        <v>138</v>
      </c>
      <c r="F1150" s="56" t="str">
        <f t="shared" si="17"/>
        <v>847.8471160.1.432209.000000.847001.200179</v>
      </c>
      <c r="G1150" s="66" t="s">
        <v>21</v>
      </c>
      <c r="H1150" s="56">
        <v>847001</v>
      </c>
      <c r="I1150" s="56" t="s">
        <v>23</v>
      </c>
      <c r="J1150" s="56">
        <v>200179</v>
      </c>
      <c r="N1150" s="56" t="s">
        <v>2286</v>
      </c>
      <c r="O1150" s="56">
        <v>1</v>
      </c>
      <c r="R1150" s="56" t="s">
        <v>4384</v>
      </c>
      <c r="S1150" s="56">
        <v>1</v>
      </c>
      <c r="T1150" s="56">
        <v>1575</v>
      </c>
      <c r="U1150" s="57">
        <v>1500</v>
      </c>
      <c r="V1150" s="56" t="s">
        <v>2002</v>
      </c>
      <c r="W1150" s="56" t="s">
        <v>2003</v>
      </c>
      <c r="X1150" s="56">
        <v>1417.5</v>
      </c>
      <c r="Y1150" s="56">
        <v>1260</v>
      </c>
      <c r="Z1150" s="56">
        <v>1102.5</v>
      </c>
      <c r="AA1150" s="56" t="s">
        <v>4264</v>
      </c>
      <c r="AB1150" s="56" t="s">
        <v>4264</v>
      </c>
      <c r="AC1150" s="56" t="s">
        <v>4264</v>
      </c>
      <c r="AE1150" s="56">
        <v>1500</v>
      </c>
      <c r="AP1150" s="56">
        <v>1500</v>
      </c>
      <c r="AQ1150" s="56" t="s">
        <v>4265</v>
      </c>
      <c r="AR1150" s="56" t="s">
        <v>4266</v>
      </c>
      <c r="AS1150" s="56" t="s">
        <v>4267</v>
      </c>
      <c r="AT1150" s="56">
        <v>8471160</v>
      </c>
    </row>
    <row r="1151" spans="1:46" x14ac:dyDescent="0.35">
      <c r="A1151" s="56" t="s">
        <v>963</v>
      </c>
      <c r="B1151" s="56">
        <v>8471160</v>
      </c>
      <c r="C1151" s="56" t="s">
        <v>506</v>
      </c>
      <c r="D1151" s="56">
        <v>432209</v>
      </c>
      <c r="E1151" s="56" t="s">
        <v>138</v>
      </c>
      <c r="F1151" s="56" t="str">
        <f t="shared" si="17"/>
        <v>847.8471160.1.432209.000000.847001.200179</v>
      </c>
      <c r="G1151" s="66" t="s">
        <v>21</v>
      </c>
      <c r="H1151" s="56">
        <v>847001</v>
      </c>
      <c r="I1151" s="56" t="s">
        <v>23</v>
      </c>
      <c r="J1151" s="56">
        <v>200179</v>
      </c>
      <c r="N1151" s="56" t="s">
        <v>2286</v>
      </c>
      <c r="O1151" s="56">
        <v>1</v>
      </c>
      <c r="R1151" s="56" t="s">
        <v>4385</v>
      </c>
      <c r="S1151" s="56">
        <v>1</v>
      </c>
      <c r="T1151" s="56">
        <v>1050</v>
      </c>
      <c r="U1151" s="57">
        <v>1000</v>
      </c>
      <c r="V1151" s="56" t="s">
        <v>2002</v>
      </c>
      <c r="W1151" s="56" t="s">
        <v>2003</v>
      </c>
      <c r="X1151" s="56">
        <v>945</v>
      </c>
      <c r="Y1151" s="56">
        <v>840</v>
      </c>
      <c r="Z1151" s="56">
        <v>735</v>
      </c>
      <c r="AA1151" s="56" t="s">
        <v>4264</v>
      </c>
      <c r="AB1151" s="56" t="s">
        <v>4264</v>
      </c>
      <c r="AC1151" s="56" t="s">
        <v>4264</v>
      </c>
      <c r="AE1151" s="56">
        <v>1000</v>
      </c>
      <c r="AP1151" s="56">
        <v>1000</v>
      </c>
      <c r="AQ1151" s="56" t="s">
        <v>4265</v>
      </c>
      <c r="AR1151" s="56" t="s">
        <v>4266</v>
      </c>
      <c r="AS1151" s="56" t="s">
        <v>4267</v>
      </c>
      <c r="AT1151" s="56">
        <v>8471160</v>
      </c>
    </row>
    <row r="1152" spans="1:46" x14ac:dyDescent="0.35">
      <c r="A1152" s="56" t="s">
        <v>963</v>
      </c>
      <c r="B1152" s="56">
        <v>8471160</v>
      </c>
      <c r="C1152" s="56" t="s">
        <v>506</v>
      </c>
      <c r="D1152" s="56">
        <v>432209</v>
      </c>
      <c r="E1152" s="56" t="s">
        <v>138</v>
      </c>
      <c r="F1152" s="56" t="str">
        <f t="shared" si="17"/>
        <v>847.8471160.1.432209.000000.847001.200179</v>
      </c>
      <c r="G1152" s="66" t="s">
        <v>21</v>
      </c>
      <c r="H1152" s="56">
        <v>847001</v>
      </c>
      <c r="I1152" s="56" t="s">
        <v>23</v>
      </c>
      <c r="J1152" s="56">
        <v>200179</v>
      </c>
      <c r="N1152" s="56" t="s">
        <v>2286</v>
      </c>
      <c r="O1152" s="56">
        <v>1</v>
      </c>
      <c r="R1152" s="56" t="s">
        <v>4386</v>
      </c>
      <c r="S1152" s="56">
        <v>1</v>
      </c>
      <c r="T1152" s="56">
        <v>105000</v>
      </c>
      <c r="U1152" s="57">
        <v>100000</v>
      </c>
      <c r="V1152" s="56" t="s">
        <v>2002</v>
      </c>
      <c r="W1152" s="56" t="s">
        <v>2003</v>
      </c>
      <c r="X1152" s="56">
        <v>94500</v>
      </c>
      <c r="Y1152" s="56">
        <v>84000</v>
      </c>
      <c r="Z1152" s="56">
        <v>73500</v>
      </c>
      <c r="AA1152" s="56" t="s">
        <v>4264</v>
      </c>
      <c r="AB1152" s="56" t="s">
        <v>4264</v>
      </c>
      <c r="AC1152" s="56" t="s">
        <v>4264</v>
      </c>
      <c r="AE1152" s="56">
        <v>100000</v>
      </c>
      <c r="AP1152" s="56">
        <v>100000</v>
      </c>
      <c r="AQ1152" s="56" t="s">
        <v>4265</v>
      </c>
      <c r="AR1152" s="56" t="s">
        <v>4266</v>
      </c>
      <c r="AS1152" s="56" t="s">
        <v>4267</v>
      </c>
      <c r="AT1152" s="56">
        <v>8471160</v>
      </c>
    </row>
    <row r="1153" spans="1:46" x14ac:dyDescent="0.35">
      <c r="A1153" s="56" t="s">
        <v>963</v>
      </c>
      <c r="B1153" s="56">
        <v>8471160</v>
      </c>
      <c r="C1153" s="56" t="s">
        <v>506</v>
      </c>
      <c r="D1153" s="56">
        <v>432209</v>
      </c>
      <c r="E1153" s="56" t="s">
        <v>138</v>
      </c>
      <c r="F1153" s="56" t="str">
        <f t="shared" si="17"/>
        <v>847.8471160.1.432209.000000.847001.200179</v>
      </c>
      <c r="G1153" s="66" t="s">
        <v>21</v>
      </c>
      <c r="H1153" s="56">
        <v>847001</v>
      </c>
      <c r="I1153" s="56" t="s">
        <v>23</v>
      </c>
      <c r="J1153" s="56">
        <v>200179</v>
      </c>
      <c r="N1153" s="56" t="s">
        <v>2286</v>
      </c>
      <c r="O1153" s="56">
        <v>1</v>
      </c>
      <c r="R1153" s="56" t="s">
        <v>4387</v>
      </c>
      <c r="S1153" s="56">
        <v>1</v>
      </c>
      <c r="T1153" s="56">
        <v>315000</v>
      </c>
      <c r="U1153" s="57">
        <v>300000</v>
      </c>
      <c r="V1153" s="56" t="s">
        <v>2002</v>
      </c>
      <c r="W1153" s="56" t="s">
        <v>2003</v>
      </c>
      <c r="X1153" s="56">
        <v>283500</v>
      </c>
      <c r="Y1153" s="56">
        <v>252000</v>
      </c>
      <c r="Z1153" s="56">
        <v>220500</v>
      </c>
      <c r="AA1153" s="56" t="s">
        <v>4264</v>
      </c>
      <c r="AB1153" s="56" t="s">
        <v>4264</v>
      </c>
      <c r="AC1153" s="56" t="s">
        <v>4264</v>
      </c>
      <c r="AE1153" s="56">
        <v>300000</v>
      </c>
      <c r="AP1153" s="56">
        <v>300000</v>
      </c>
      <c r="AQ1153" s="56" t="s">
        <v>4265</v>
      </c>
      <c r="AR1153" s="56" t="s">
        <v>4266</v>
      </c>
      <c r="AS1153" s="56" t="s">
        <v>4267</v>
      </c>
      <c r="AT1153" s="56">
        <v>8471160</v>
      </c>
    </row>
    <row r="1154" spans="1:46" x14ac:dyDescent="0.35">
      <c r="A1154" s="56" t="s">
        <v>963</v>
      </c>
      <c r="B1154" s="56">
        <v>8471160</v>
      </c>
      <c r="C1154" s="56" t="s">
        <v>506</v>
      </c>
      <c r="D1154" s="56">
        <v>432209</v>
      </c>
      <c r="E1154" s="56" t="s">
        <v>138</v>
      </c>
      <c r="F1154" s="56" t="str">
        <f t="shared" si="17"/>
        <v>847.8471160.1.432209.000000.847001.200179</v>
      </c>
      <c r="G1154" s="66" t="s">
        <v>21</v>
      </c>
      <c r="H1154" s="56">
        <v>847001</v>
      </c>
      <c r="I1154" s="56" t="s">
        <v>23</v>
      </c>
      <c r="J1154" s="56">
        <v>200179</v>
      </c>
      <c r="N1154" s="56" t="s">
        <v>2286</v>
      </c>
      <c r="O1154" s="56">
        <v>1</v>
      </c>
      <c r="R1154" s="56" t="s">
        <v>4388</v>
      </c>
      <c r="S1154" s="56">
        <v>1</v>
      </c>
      <c r="T1154" s="56">
        <v>2535.75</v>
      </c>
      <c r="U1154" s="57">
        <v>2415</v>
      </c>
      <c r="V1154" s="56" t="s">
        <v>2002</v>
      </c>
      <c r="W1154" s="56" t="s">
        <v>2003</v>
      </c>
      <c r="X1154" s="56">
        <v>2282.1750000000002</v>
      </c>
      <c r="Y1154" s="56">
        <v>2028.6000000000001</v>
      </c>
      <c r="Z1154" s="56">
        <v>1775.0249999999999</v>
      </c>
      <c r="AA1154" s="56" t="s">
        <v>4264</v>
      </c>
      <c r="AB1154" s="56" t="s">
        <v>4264</v>
      </c>
      <c r="AC1154" s="56" t="s">
        <v>4264</v>
      </c>
      <c r="AE1154" s="56">
        <v>2415</v>
      </c>
      <c r="AP1154" s="56">
        <v>2415</v>
      </c>
      <c r="AQ1154" s="56" t="s">
        <v>4265</v>
      </c>
      <c r="AR1154" s="56" t="s">
        <v>4266</v>
      </c>
      <c r="AS1154" s="56" t="s">
        <v>4267</v>
      </c>
      <c r="AT1154" s="56">
        <v>8471160</v>
      </c>
    </row>
    <row r="1155" spans="1:46" x14ac:dyDescent="0.35">
      <c r="A1155" s="56" t="s">
        <v>963</v>
      </c>
      <c r="B1155" s="56">
        <v>8471160</v>
      </c>
      <c r="C1155" s="56" t="s">
        <v>506</v>
      </c>
      <c r="D1155" s="56">
        <v>432209</v>
      </c>
      <c r="E1155" s="56" t="s">
        <v>138</v>
      </c>
      <c r="F1155" s="56" t="str">
        <f t="shared" si="17"/>
        <v>847.8471160.1.432209.000000.847001.200179</v>
      </c>
      <c r="G1155" s="66" t="s">
        <v>21</v>
      </c>
      <c r="H1155" s="56">
        <v>847001</v>
      </c>
      <c r="I1155" s="56" t="s">
        <v>23</v>
      </c>
      <c r="J1155" s="56">
        <v>200179</v>
      </c>
      <c r="N1155" s="56" t="s">
        <v>2286</v>
      </c>
      <c r="O1155" s="56">
        <v>1</v>
      </c>
      <c r="R1155" s="56" t="s">
        <v>4389</v>
      </c>
      <c r="S1155" s="56">
        <v>1</v>
      </c>
      <c r="T1155" s="56">
        <v>26250</v>
      </c>
      <c r="U1155" s="57">
        <v>25000</v>
      </c>
      <c r="V1155" s="56" t="s">
        <v>2002</v>
      </c>
      <c r="W1155" s="56" t="s">
        <v>2003</v>
      </c>
      <c r="X1155" s="56">
        <v>23625</v>
      </c>
      <c r="Y1155" s="56">
        <v>21000</v>
      </c>
      <c r="Z1155" s="56">
        <v>18375</v>
      </c>
      <c r="AA1155" s="56" t="s">
        <v>4264</v>
      </c>
      <c r="AB1155" s="56" t="s">
        <v>4264</v>
      </c>
      <c r="AC1155" s="56" t="s">
        <v>4264</v>
      </c>
      <c r="AE1155" s="56">
        <v>25000</v>
      </c>
      <c r="AP1155" s="56">
        <v>25000</v>
      </c>
      <c r="AQ1155" s="56" t="s">
        <v>4265</v>
      </c>
      <c r="AR1155" s="56" t="s">
        <v>4266</v>
      </c>
      <c r="AS1155" s="56" t="s">
        <v>4267</v>
      </c>
      <c r="AT1155" s="56">
        <v>8471160</v>
      </c>
    </row>
    <row r="1156" spans="1:46" x14ac:dyDescent="0.35">
      <c r="A1156" s="56" t="s">
        <v>963</v>
      </c>
      <c r="B1156" s="56">
        <v>8471160</v>
      </c>
      <c r="C1156" s="56" t="s">
        <v>506</v>
      </c>
      <c r="D1156" s="56">
        <v>432209</v>
      </c>
      <c r="E1156" s="56" t="s">
        <v>138</v>
      </c>
      <c r="F1156" s="56" t="str">
        <f t="shared" ref="F1156:F1219" si="18">CONCATENATE(847,".",B1156,".",1,".",D1156,".","000000",".",H1156,".",J1156)</f>
        <v>847.8471160.1.432209.000000.847001.200179</v>
      </c>
      <c r="G1156" s="66" t="s">
        <v>21</v>
      </c>
      <c r="H1156" s="56">
        <v>847001</v>
      </c>
      <c r="I1156" s="56" t="s">
        <v>23</v>
      </c>
      <c r="J1156" s="56">
        <v>200179</v>
      </c>
      <c r="N1156" s="56" t="s">
        <v>2286</v>
      </c>
      <c r="O1156" s="56">
        <v>1</v>
      </c>
      <c r="R1156" s="56" t="s">
        <v>4390</v>
      </c>
      <c r="S1156" s="56">
        <v>1</v>
      </c>
      <c r="T1156" s="56">
        <v>9261</v>
      </c>
      <c r="U1156" s="57">
        <v>8820</v>
      </c>
      <c r="V1156" s="56" t="s">
        <v>2002</v>
      </c>
      <c r="W1156" s="56" t="s">
        <v>2003</v>
      </c>
      <c r="X1156" s="56">
        <v>8334.9</v>
      </c>
      <c r="Y1156" s="56">
        <v>7408.8</v>
      </c>
      <c r="Z1156" s="56">
        <v>6482.7</v>
      </c>
      <c r="AA1156" s="56" t="s">
        <v>4264</v>
      </c>
      <c r="AB1156" s="56" t="s">
        <v>4264</v>
      </c>
      <c r="AC1156" s="56" t="s">
        <v>4264</v>
      </c>
      <c r="AE1156" s="56">
        <v>8820</v>
      </c>
      <c r="AP1156" s="56">
        <v>8820</v>
      </c>
      <c r="AQ1156" s="56" t="s">
        <v>4265</v>
      </c>
      <c r="AR1156" s="56" t="s">
        <v>4266</v>
      </c>
      <c r="AS1156" s="56" t="s">
        <v>4267</v>
      </c>
      <c r="AT1156" s="56">
        <v>8471160</v>
      </c>
    </row>
    <row r="1157" spans="1:46" x14ac:dyDescent="0.35">
      <c r="A1157" s="56" t="s">
        <v>963</v>
      </c>
      <c r="B1157" s="56">
        <v>8471160</v>
      </c>
      <c r="C1157" s="56" t="s">
        <v>506</v>
      </c>
      <c r="D1157" s="56">
        <v>432209</v>
      </c>
      <c r="E1157" s="56" t="s">
        <v>138</v>
      </c>
      <c r="F1157" s="56" t="str">
        <f t="shared" si="18"/>
        <v>847.8471160.1.432209.000000.847001.200179</v>
      </c>
      <c r="G1157" s="66" t="s">
        <v>21</v>
      </c>
      <c r="H1157" s="56">
        <v>847001</v>
      </c>
      <c r="I1157" s="56" t="s">
        <v>23</v>
      </c>
      <c r="J1157" s="56">
        <v>200179</v>
      </c>
      <c r="N1157" s="56" t="s">
        <v>2286</v>
      </c>
      <c r="O1157" s="56">
        <v>1</v>
      </c>
      <c r="R1157" s="56" t="s">
        <v>4391</v>
      </c>
      <c r="S1157" s="56">
        <v>1</v>
      </c>
      <c r="T1157" s="56">
        <v>9702</v>
      </c>
      <c r="U1157" s="57">
        <v>9240</v>
      </c>
      <c r="V1157" s="56" t="s">
        <v>2002</v>
      </c>
      <c r="W1157" s="56" t="s">
        <v>2003</v>
      </c>
      <c r="X1157" s="56">
        <v>8731.8000000000011</v>
      </c>
      <c r="Y1157" s="56">
        <v>7761.6</v>
      </c>
      <c r="Z1157" s="56">
        <v>6791.4</v>
      </c>
      <c r="AA1157" s="56" t="s">
        <v>4264</v>
      </c>
      <c r="AB1157" s="56" t="s">
        <v>4264</v>
      </c>
      <c r="AC1157" s="56" t="s">
        <v>4264</v>
      </c>
      <c r="AE1157" s="56">
        <v>9240</v>
      </c>
      <c r="AP1157" s="56">
        <v>9240</v>
      </c>
      <c r="AQ1157" s="56" t="s">
        <v>4265</v>
      </c>
      <c r="AR1157" s="56" t="s">
        <v>4266</v>
      </c>
      <c r="AS1157" s="56" t="s">
        <v>4267</v>
      </c>
      <c r="AT1157" s="56">
        <v>8471160</v>
      </c>
    </row>
    <row r="1158" spans="1:46" x14ac:dyDescent="0.35">
      <c r="A1158" s="56" t="s">
        <v>963</v>
      </c>
      <c r="B1158" s="56">
        <v>8471160</v>
      </c>
      <c r="C1158" s="56" t="s">
        <v>506</v>
      </c>
      <c r="D1158" s="56">
        <v>432209</v>
      </c>
      <c r="E1158" s="56" t="s">
        <v>138</v>
      </c>
      <c r="F1158" s="56" t="str">
        <f t="shared" si="18"/>
        <v>847.8471160.1.432209.000000.847001.200179</v>
      </c>
      <c r="G1158" s="66" t="s">
        <v>21</v>
      </c>
      <c r="H1158" s="56">
        <v>847001</v>
      </c>
      <c r="I1158" s="56" t="s">
        <v>23</v>
      </c>
      <c r="J1158" s="56">
        <v>200179</v>
      </c>
      <c r="N1158" s="56" t="s">
        <v>2286</v>
      </c>
      <c r="O1158" s="56">
        <v>1</v>
      </c>
      <c r="R1158" s="56" t="s">
        <v>4392</v>
      </c>
      <c r="S1158" s="56">
        <v>1</v>
      </c>
      <c r="T1158" s="56">
        <v>9305.1</v>
      </c>
      <c r="U1158" s="57">
        <v>8862</v>
      </c>
      <c r="V1158" s="56" t="s">
        <v>2002</v>
      </c>
      <c r="W1158" s="56" t="s">
        <v>2003</v>
      </c>
      <c r="X1158" s="56">
        <v>8374.59</v>
      </c>
      <c r="Y1158" s="56">
        <v>7444.0800000000008</v>
      </c>
      <c r="Z1158" s="56">
        <v>6513.57</v>
      </c>
      <c r="AA1158" s="56" t="s">
        <v>4264</v>
      </c>
      <c r="AB1158" s="56" t="s">
        <v>4264</v>
      </c>
      <c r="AC1158" s="56" t="s">
        <v>4264</v>
      </c>
      <c r="AE1158" s="56">
        <v>8862</v>
      </c>
      <c r="AP1158" s="56">
        <v>8862</v>
      </c>
      <c r="AQ1158" s="56" t="s">
        <v>4265</v>
      </c>
      <c r="AR1158" s="56" t="s">
        <v>4266</v>
      </c>
      <c r="AS1158" s="56" t="s">
        <v>4267</v>
      </c>
      <c r="AT1158" s="56">
        <v>8471160</v>
      </c>
    </row>
    <row r="1159" spans="1:46" x14ac:dyDescent="0.35">
      <c r="A1159" s="56" t="s">
        <v>963</v>
      </c>
      <c r="B1159" s="56">
        <v>8471160</v>
      </c>
      <c r="C1159" s="56" t="s">
        <v>506</v>
      </c>
      <c r="D1159" s="56">
        <v>432209</v>
      </c>
      <c r="E1159" s="56" t="s">
        <v>138</v>
      </c>
      <c r="F1159" s="56" t="str">
        <f t="shared" si="18"/>
        <v>847.8471160.1.432209.000000.847001.200179</v>
      </c>
      <c r="G1159" s="66" t="s">
        <v>21</v>
      </c>
      <c r="H1159" s="56">
        <v>847001</v>
      </c>
      <c r="I1159" s="56" t="s">
        <v>23</v>
      </c>
      <c r="J1159" s="56">
        <v>200179</v>
      </c>
      <c r="N1159" s="56" t="s">
        <v>2286</v>
      </c>
      <c r="O1159" s="56">
        <v>1</v>
      </c>
      <c r="R1159" s="56" t="s">
        <v>4393</v>
      </c>
      <c r="S1159" s="56">
        <v>1</v>
      </c>
      <c r="T1159" s="56">
        <v>25578</v>
      </c>
      <c r="U1159" s="57">
        <v>24360</v>
      </c>
      <c r="V1159" s="56" t="s">
        <v>2002</v>
      </c>
      <c r="W1159" s="56" t="s">
        <v>2003</v>
      </c>
      <c r="X1159" s="56">
        <v>23020.2</v>
      </c>
      <c r="Y1159" s="56">
        <v>20462.400000000001</v>
      </c>
      <c r="Z1159" s="56">
        <v>17904.599999999999</v>
      </c>
      <c r="AA1159" s="56" t="s">
        <v>4264</v>
      </c>
      <c r="AB1159" s="56" t="s">
        <v>4264</v>
      </c>
      <c r="AC1159" s="56" t="s">
        <v>4264</v>
      </c>
      <c r="AE1159" s="56">
        <v>24360</v>
      </c>
      <c r="AP1159" s="56">
        <v>24360</v>
      </c>
      <c r="AQ1159" s="56" t="s">
        <v>4265</v>
      </c>
      <c r="AR1159" s="56" t="s">
        <v>4266</v>
      </c>
      <c r="AS1159" s="56" t="s">
        <v>4267</v>
      </c>
      <c r="AT1159" s="56">
        <v>8471160</v>
      </c>
    </row>
    <row r="1160" spans="1:46" x14ac:dyDescent="0.35">
      <c r="A1160" s="56" t="s">
        <v>963</v>
      </c>
      <c r="B1160" s="56">
        <v>8471160</v>
      </c>
      <c r="C1160" s="56" t="s">
        <v>506</v>
      </c>
      <c r="D1160" s="56">
        <v>432209</v>
      </c>
      <c r="E1160" s="56" t="s">
        <v>138</v>
      </c>
      <c r="F1160" s="56" t="str">
        <f t="shared" si="18"/>
        <v>847.8471160.1.432209.000000.847001.200179</v>
      </c>
      <c r="G1160" s="66" t="s">
        <v>21</v>
      </c>
      <c r="H1160" s="56">
        <v>847001</v>
      </c>
      <c r="I1160" s="56" t="s">
        <v>23</v>
      </c>
      <c r="J1160" s="56">
        <v>200179</v>
      </c>
      <c r="N1160" s="56" t="s">
        <v>2286</v>
      </c>
      <c r="O1160" s="56">
        <v>1</v>
      </c>
      <c r="R1160" s="56" t="s">
        <v>4394</v>
      </c>
      <c r="S1160" s="56">
        <v>1</v>
      </c>
      <c r="T1160" s="56">
        <v>9216.9</v>
      </c>
      <c r="U1160" s="57">
        <v>8778</v>
      </c>
      <c r="V1160" s="56" t="s">
        <v>2002</v>
      </c>
      <c r="W1160" s="56" t="s">
        <v>2003</v>
      </c>
      <c r="X1160" s="56">
        <v>8295.2099999999991</v>
      </c>
      <c r="Y1160" s="56">
        <v>7373.52</v>
      </c>
      <c r="Z1160" s="56">
        <v>6451.829999999999</v>
      </c>
      <c r="AA1160" s="56" t="s">
        <v>4264</v>
      </c>
      <c r="AB1160" s="56" t="s">
        <v>4264</v>
      </c>
      <c r="AC1160" s="56" t="s">
        <v>4264</v>
      </c>
      <c r="AE1160" s="56">
        <v>8778</v>
      </c>
      <c r="AP1160" s="56">
        <v>8778</v>
      </c>
      <c r="AQ1160" s="56" t="s">
        <v>4265</v>
      </c>
      <c r="AR1160" s="56" t="s">
        <v>4266</v>
      </c>
      <c r="AS1160" s="56" t="s">
        <v>4267</v>
      </c>
      <c r="AT1160" s="56">
        <v>8471160</v>
      </c>
    </row>
    <row r="1161" spans="1:46" x14ac:dyDescent="0.35">
      <c r="A1161" s="56" t="s">
        <v>963</v>
      </c>
      <c r="B1161" s="56">
        <v>8471160</v>
      </c>
      <c r="C1161" s="56" t="s">
        <v>506</v>
      </c>
      <c r="D1161" s="56">
        <v>432209</v>
      </c>
      <c r="E1161" s="56" t="s">
        <v>138</v>
      </c>
      <c r="F1161" s="56" t="str">
        <f t="shared" si="18"/>
        <v>847.8471160.1.432209.000000.847001.200179</v>
      </c>
      <c r="G1161" s="66" t="s">
        <v>21</v>
      </c>
      <c r="H1161" s="56">
        <v>847001</v>
      </c>
      <c r="I1161" s="56" t="s">
        <v>23</v>
      </c>
      <c r="J1161" s="56">
        <v>200179</v>
      </c>
      <c r="N1161" s="56" t="s">
        <v>2286</v>
      </c>
      <c r="O1161" s="56">
        <v>1</v>
      </c>
      <c r="R1161" s="56" t="s">
        <v>4395</v>
      </c>
      <c r="S1161" s="56">
        <v>1</v>
      </c>
      <c r="T1161" s="56">
        <v>8610</v>
      </c>
      <c r="U1161" s="57">
        <v>8200</v>
      </c>
      <c r="V1161" s="56" t="s">
        <v>2002</v>
      </c>
      <c r="W1161" s="56" t="s">
        <v>2003</v>
      </c>
      <c r="X1161" s="56">
        <v>7749</v>
      </c>
      <c r="Y1161" s="56">
        <v>6888</v>
      </c>
      <c r="Z1161" s="56">
        <v>6027</v>
      </c>
      <c r="AA1161" s="56" t="s">
        <v>4264</v>
      </c>
      <c r="AB1161" s="56" t="s">
        <v>4264</v>
      </c>
      <c r="AC1161" s="56" t="s">
        <v>4264</v>
      </c>
      <c r="AE1161" s="56">
        <v>8200</v>
      </c>
      <c r="AP1161" s="56">
        <v>8200</v>
      </c>
      <c r="AQ1161" s="56" t="s">
        <v>4265</v>
      </c>
      <c r="AR1161" s="56" t="s">
        <v>4266</v>
      </c>
      <c r="AS1161" s="56" t="s">
        <v>4267</v>
      </c>
      <c r="AT1161" s="56">
        <v>8471160</v>
      </c>
    </row>
    <row r="1162" spans="1:46" x14ac:dyDescent="0.35">
      <c r="A1162" s="56" t="s">
        <v>963</v>
      </c>
      <c r="B1162" s="56">
        <v>8471160</v>
      </c>
      <c r="C1162" s="56" t="s">
        <v>506</v>
      </c>
      <c r="D1162" s="56">
        <v>432209</v>
      </c>
      <c r="E1162" s="56" t="s">
        <v>138</v>
      </c>
      <c r="F1162" s="56" t="str">
        <f t="shared" si="18"/>
        <v>847.8471160.1.432209.000000.847001.200179</v>
      </c>
      <c r="G1162" s="66" t="s">
        <v>21</v>
      </c>
      <c r="H1162" s="56">
        <v>847001</v>
      </c>
      <c r="I1162" s="56" t="s">
        <v>23</v>
      </c>
      <c r="J1162" s="56">
        <v>200179</v>
      </c>
      <c r="N1162" s="56" t="s">
        <v>2286</v>
      </c>
      <c r="O1162" s="56">
        <v>1</v>
      </c>
      <c r="R1162" s="56" t="s">
        <v>4396</v>
      </c>
      <c r="S1162" s="56">
        <v>1</v>
      </c>
      <c r="T1162" s="56">
        <v>9702</v>
      </c>
      <c r="U1162" s="57">
        <v>9240</v>
      </c>
      <c r="V1162" s="56" t="s">
        <v>2002</v>
      </c>
      <c r="W1162" s="56" t="s">
        <v>2003</v>
      </c>
      <c r="X1162" s="56">
        <v>8731.8000000000011</v>
      </c>
      <c r="Y1162" s="56">
        <v>7761.6</v>
      </c>
      <c r="Z1162" s="56">
        <v>6791.4</v>
      </c>
      <c r="AA1162" s="56" t="s">
        <v>4264</v>
      </c>
      <c r="AB1162" s="56" t="s">
        <v>4264</v>
      </c>
      <c r="AC1162" s="56" t="s">
        <v>4264</v>
      </c>
      <c r="AE1162" s="56">
        <v>9240</v>
      </c>
      <c r="AP1162" s="56">
        <v>9240</v>
      </c>
      <c r="AQ1162" s="56" t="s">
        <v>4265</v>
      </c>
      <c r="AR1162" s="56" t="s">
        <v>4266</v>
      </c>
      <c r="AS1162" s="56" t="s">
        <v>4267</v>
      </c>
      <c r="AT1162" s="56">
        <v>8471160</v>
      </c>
    </row>
    <row r="1163" spans="1:46" x14ac:dyDescent="0.35">
      <c r="A1163" s="56" t="s">
        <v>963</v>
      </c>
      <c r="B1163" s="56">
        <v>8471160</v>
      </c>
      <c r="C1163" s="56" t="s">
        <v>506</v>
      </c>
      <c r="D1163" s="56">
        <v>432209</v>
      </c>
      <c r="E1163" s="56" t="s">
        <v>138</v>
      </c>
      <c r="F1163" s="56" t="str">
        <f t="shared" si="18"/>
        <v>847.8471160.1.432209.000000.847001.200179</v>
      </c>
      <c r="G1163" s="66" t="s">
        <v>21</v>
      </c>
      <c r="H1163" s="56">
        <v>847001</v>
      </c>
      <c r="I1163" s="56" t="s">
        <v>23</v>
      </c>
      <c r="J1163" s="56">
        <v>200179</v>
      </c>
      <c r="N1163" s="56" t="s">
        <v>2286</v>
      </c>
      <c r="O1163" s="56">
        <v>1</v>
      </c>
      <c r="R1163" s="56" t="s">
        <v>4397</v>
      </c>
      <c r="S1163" s="56">
        <v>1</v>
      </c>
      <c r="T1163" s="56">
        <v>6835.5</v>
      </c>
      <c r="U1163" s="57">
        <v>6510</v>
      </c>
      <c r="V1163" s="56" t="s">
        <v>2002</v>
      </c>
      <c r="W1163" s="56" t="s">
        <v>2003</v>
      </c>
      <c r="X1163" s="56">
        <v>6151.95</v>
      </c>
      <c r="Y1163" s="56">
        <v>5468.4000000000005</v>
      </c>
      <c r="Z1163" s="56">
        <v>4784.8499999999995</v>
      </c>
      <c r="AA1163" s="56" t="s">
        <v>4264</v>
      </c>
      <c r="AB1163" s="56" t="s">
        <v>4264</v>
      </c>
      <c r="AC1163" s="56" t="s">
        <v>4264</v>
      </c>
      <c r="AE1163" s="56">
        <v>6510</v>
      </c>
      <c r="AP1163" s="56">
        <v>6510</v>
      </c>
      <c r="AQ1163" s="56" t="s">
        <v>4265</v>
      </c>
      <c r="AR1163" s="56" t="s">
        <v>4266</v>
      </c>
      <c r="AS1163" s="56" t="s">
        <v>4267</v>
      </c>
      <c r="AT1163" s="56">
        <v>8471160</v>
      </c>
    </row>
    <row r="1164" spans="1:46" x14ac:dyDescent="0.35">
      <c r="A1164" s="56" t="s">
        <v>963</v>
      </c>
      <c r="B1164" s="56">
        <v>8471160</v>
      </c>
      <c r="C1164" s="56" t="s">
        <v>506</v>
      </c>
      <c r="D1164" s="56">
        <v>432209</v>
      </c>
      <c r="E1164" s="56" t="s">
        <v>138</v>
      </c>
      <c r="F1164" s="56" t="str">
        <f t="shared" si="18"/>
        <v>847.8471160.1.432209.000000.847001.200179</v>
      </c>
      <c r="G1164" s="66" t="s">
        <v>21</v>
      </c>
      <c r="H1164" s="56">
        <v>847001</v>
      </c>
      <c r="I1164" s="56" t="s">
        <v>23</v>
      </c>
      <c r="J1164" s="56">
        <v>200179</v>
      </c>
      <c r="N1164" s="56" t="s">
        <v>2286</v>
      </c>
      <c r="O1164" s="56">
        <v>1</v>
      </c>
      <c r="R1164" s="56" t="s">
        <v>4398</v>
      </c>
      <c r="S1164" s="56">
        <v>1</v>
      </c>
      <c r="T1164" s="56">
        <v>1561.14</v>
      </c>
      <c r="U1164" s="57">
        <v>1486.8</v>
      </c>
      <c r="V1164" s="56" t="s">
        <v>2002</v>
      </c>
      <c r="W1164" s="56" t="s">
        <v>2003</v>
      </c>
      <c r="X1164" s="56">
        <v>1405.0260000000001</v>
      </c>
      <c r="Y1164" s="56">
        <v>1248.9120000000003</v>
      </c>
      <c r="Z1164" s="56">
        <v>1092.798</v>
      </c>
      <c r="AA1164" s="56" t="s">
        <v>4264</v>
      </c>
      <c r="AB1164" s="56" t="s">
        <v>4264</v>
      </c>
      <c r="AC1164" s="56" t="s">
        <v>4264</v>
      </c>
      <c r="AE1164" s="56">
        <v>1486.8</v>
      </c>
      <c r="AP1164" s="56">
        <v>1486.8</v>
      </c>
      <c r="AQ1164" s="56" t="s">
        <v>4265</v>
      </c>
      <c r="AR1164" s="56" t="s">
        <v>4266</v>
      </c>
      <c r="AS1164" s="56" t="s">
        <v>4267</v>
      </c>
      <c r="AT1164" s="56">
        <v>8471160</v>
      </c>
    </row>
    <row r="1165" spans="1:46" x14ac:dyDescent="0.35">
      <c r="A1165" s="56" t="s">
        <v>963</v>
      </c>
      <c r="B1165" s="56">
        <v>8471160</v>
      </c>
      <c r="C1165" s="56" t="s">
        <v>506</v>
      </c>
      <c r="D1165" s="56">
        <v>432209</v>
      </c>
      <c r="E1165" s="56" t="s">
        <v>138</v>
      </c>
      <c r="F1165" s="56" t="str">
        <f t="shared" si="18"/>
        <v>847.8471160.1.432209.000000.847001.200179</v>
      </c>
      <c r="G1165" s="66" t="s">
        <v>21</v>
      </c>
      <c r="H1165" s="56">
        <v>847001</v>
      </c>
      <c r="I1165" s="56" t="s">
        <v>23</v>
      </c>
      <c r="J1165" s="56">
        <v>200179</v>
      </c>
      <c r="N1165" s="56" t="s">
        <v>2286</v>
      </c>
      <c r="O1165" s="56">
        <v>1</v>
      </c>
      <c r="R1165" s="56" t="s">
        <v>4399</v>
      </c>
      <c r="S1165" s="56">
        <v>1</v>
      </c>
      <c r="T1165" s="56">
        <v>1543.5</v>
      </c>
      <c r="U1165" s="57">
        <v>1470</v>
      </c>
      <c r="V1165" s="56" t="s">
        <v>2002</v>
      </c>
      <c r="W1165" s="56" t="s">
        <v>2003</v>
      </c>
      <c r="X1165" s="56">
        <v>1389.15</v>
      </c>
      <c r="Y1165" s="56">
        <v>1234.8000000000002</v>
      </c>
      <c r="Z1165" s="56">
        <v>1080.4499999999998</v>
      </c>
      <c r="AA1165" s="56" t="s">
        <v>4264</v>
      </c>
      <c r="AB1165" s="56" t="s">
        <v>4264</v>
      </c>
      <c r="AC1165" s="56" t="s">
        <v>4264</v>
      </c>
      <c r="AE1165" s="56">
        <v>1470</v>
      </c>
      <c r="AP1165" s="56">
        <v>1470</v>
      </c>
      <c r="AQ1165" s="56" t="s">
        <v>4265</v>
      </c>
      <c r="AR1165" s="56" t="s">
        <v>4266</v>
      </c>
      <c r="AS1165" s="56" t="s">
        <v>4267</v>
      </c>
      <c r="AT1165" s="56">
        <v>8471160</v>
      </c>
    </row>
    <row r="1166" spans="1:46" x14ac:dyDescent="0.35">
      <c r="A1166" s="56" t="s">
        <v>963</v>
      </c>
      <c r="B1166" s="56">
        <v>8471160</v>
      </c>
      <c r="C1166" s="56" t="s">
        <v>506</v>
      </c>
      <c r="D1166" s="56">
        <v>432209</v>
      </c>
      <c r="E1166" s="56" t="s">
        <v>138</v>
      </c>
      <c r="F1166" s="56" t="str">
        <f t="shared" si="18"/>
        <v>847.8471160.1.432209.000000.847001.200179</v>
      </c>
      <c r="G1166" s="66" t="s">
        <v>21</v>
      </c>
      <c r="H1166" s="56">
        <v>847001</v>
      </c>
      <c r="I1166" s="56" t="s">
        <v>23</v>
      </c>
      <c r="J1166" s="56">
        <v>200179</v>
      </c>
      <c r="N1166" s="56" t="s">
        <v>2286</v>
      </c>
      <c r="O1166" s="56">
        <v>1</v>
      </c>
      <c r="R1166" s="56" t="s">
        <v>4400</v>
      </c>
      <c r="S1166" s="56">
        <v>1</v>
      </c>
      <c r="T1166" s="56">
        <v>385.875</v>
      </c>
      <c r="U1166" s="57">
        <v>367.5</v>
      </c>
      <c r="V1166" s="56" t="s">
        <v>2002</v>
      </c>
      <c r="W1166" s="56" t="s">
        <v>2003</v>
      </c>
      <c r="X1166" s="56">
        <v>347.28750000000002</v>
      </c>
      <c r="Y1166" s="56">
        <v>308.70000000000005</v>
      </c>
      <c r="Z1166" s="56">
        <v>270.11249999999995</v>
      </c>
      <c r="AA1166" s="56" t="s">
        <v>4264</v>
      </c>
      <c r="AB1166" s="56" t="s">
        <v>4264</v>
      </c>
      <c r="AC1166" s="56" t="s">
        <v>4264</v>
      </c>
      <c r="AE1166" s="56">
        <v>367.5</v>
      </c>
      <c r="AP1166" s="56">
        <v>367.5</v>
      </c>
      <c r="AQ1166" s="56" t="s">
        <v>4265</v>
      </c>
      <c r="AR1166" s="56" t="s">
        <v>4266</v>
      </c>
      <c r="AS1166" s="56" t="s">
        <v>4267</v>
      </c>
      <c r="AT1166" s="56">
        <v>8471160</v>
      </c>
    </row>
    <row r="1167" spans="1:46" x14ac:dyDescent="0.35">
      <c r="A1167" s="56" t="s">
        <v>963</v>
      </c>
      <c r="B1167" s="56">
        <v>8471160</v>
      </c>
      <c r="C1167" s="56" t="s">
        <v>506</v>
      </c>
      <c r="D1167" s="56">
        <v>432209</v>
      </c>
      <c r="E1167" s="56" t="s">
        <v>138</v>
      </c>
      <c r="F1167" s="56" t="str">
        <f t="shared" si="18"/>
        <v>847.8471160.1.432209.000000.847001.200179</v>
      </c>
      <c r="G1167" s="66" t="s">
        <v>21</v>
      </c>
      <c r="H1167" s="56">
        <v>847001</v>
      </c>
      <c r="I1167" s="56" t="s">
        <v>23</v>
      </c>
      <c r="J1167" s="56">
        <v>200179</v>
      </c>
      <c r="N1167" s="56" t="s">
        <v>2286</v>
      </c>
      <c r="O1167" s="56">
        <v>1</v>
      </c>
      <c r="R1167" s="56" t="s">
        <v>4401</v>
      </c>
      <c r="S1167" s="56">
        <v>1</v>
      </c>
      <c r="T1167" s="56">
        <v>577.5</v>
      </c>
      <c r="U1167" s="57">
        <v>550</v>
      </c>
      <c r="V1167" s="56" t="s">
        <v>2002</v>
      </c>
      <c r="W1167" s="56" t="s">
        <v>2003</v>
      </c>
      <c r="X1167" s="56">
        <v>519.75</v>
      </c>
      <c r="Y1167" s="56">
        <v>462</v>
      </c>
      <c r="Z1167" s="56">
        <v>404.25</v>
      </c>
      <c r="AA1167" s="56" t="s">
        <v>4264</v>
      </c>
      <c r="AB1167" s="56" t="s">
        <v>4264</v>
      </c>
      <c r="AC1167" s="56" t="s">
        <v>4264</v>
      </c>
      <c r="AE1167" s="56">
        <v>550</v>
      </c>
      <c r="AP1167" s="56">
        <v>550</v>
      </c>
      <c r="AQ1167" s="56" t="s">
        <v>4265</v>
      </c>
      <c r="AR1167" s="56" t="s">
        <v>4266</v>
      </c>
      <c r="AS1167" s="56" t="s">
        <v>4267</v>
      </c>
      <c r="AT1167" s="56">
        <v>8471160</v>
      </c>
    </row>
    <row r="1168" spans="1:46" x14ac:dyDescent="0.35">
      <c r="A1168" s="56" t="s">
        <v>963</v>
      </c>
      <c r="B1168" s="56">
        <v>8471160</v>
      </c>
      <c r="C1168" s="56" t="s">
        <v>506</v>
      </c>
      <c r="D1168" s="56">
        <v>432209</v>
      </c>
      <c r="E1168" s="56" t="s">
        <v>138</v>
      </c>
      <c r="F1168" s="56" t="str">
        <f t="shared" si="18"/>
        <v>847.8471160.1.432209.000000.847001.200179</v>
      </c>
      <c r="G1168" s="66" t="s">
        <v>21</v>
      </c>
      <c r="H1168" s="56">
        <v>847001</v>
      </c>
      <c r="I1168" s="56" t="s">
        <v>23</v>
      </c>
      <c r="J1168" s="56">
        <v>200179</v>
      </c>
      <c r="N1168" s="56" t="s">
        <v>2286</v>
      </c>
      <c r="O1168" s="56">
        <v>1</v>
      </c>
      <c r="R1168" s="56" t="s">
        <v>4402</v>
      </c>
      <c r="S1168" s="56">
        <v>1</v>
      </c>
      <c r="T1168" s="56">
        <v>735</v>
      </c>
      <c r="U1168" s="57">
        <v>700</v>
      </c>
      <c r="V1168" s="56" t="s">
        <v>2002</v>
      </c>
      <c r="W1168" s="56" t="s">
        <v>2003</v>
      </c>
      <c r="X1168" s="56">
        <v>661.5</v>
      </c>
      <c r="Y1168" s="56">
        <v>588</v>
      </c>
      <c r="Z1168" s="56">
        <v>514.5</v>
      </c>
      <c r="AA1168" s="56" t="s">
        <v>4264</v>
      </c>
      <c r="AB1168" s="56" t="s">
        <v>4264</v>
      </c>
      <c r="AC1168" s="56" t="s">
        <v>4264</v>
      </c>
      <c r="AE1168" s="56">
        <v>700</v>
      </c>
      <c r="AP1168" s="56">
        <v>700</v>
      </c>
      <c r="AQ1168" s="56" t="s">
        <v>4265</v>
      </c>
      <c r="AR1168" s="56" t="s">
        <v>4266</v>
      </c>
      <c r="AS1168" s="56" t="s">
        <v>4267</v>
      </c>
      <c r="AT1168" s="56">
        <v>8471160</v>
      </c>
    </row>
    <row r="1169" spans="1:46" x14ac:dyDescent="0.35">
      <c r="A1169" s="56" t="s">
        <v>963</v>
      </c>
      <c r="B1169" s="56">
        <v>8471160</v>
      </c>
      <c r="C1169" s="56" t="s">
        <v>506</v>
      </c>
      <c r="D1169" s="56">
        <v>432209</v>
      </c>
      <c r="E1169" s="56" t="s">
        <v>138</v>
      </c>
      <c r="F1169" s="56" t="str">
        <f t="shared" si="18"/>
        <v>847.8471160.1.432209.000000.847001.200179</v>
      </c>
      <c r="G1169" s="66" t="s">
        <v>21</v>
      </c>
      <c r="H1169" s="56">
        <v>847001</v>
      </c>
      <c r="I1169" s="56" t="s">
        <v>23</v>
      </c>
      <c r="J1169" s="56">
        <v>200179</v>
      </c>
      <c r="N1169" s="56" t="s">
        <v>2286</v>
      </c>
      <c r="O1169" s="56">
        <v>1</v>
      </c>
      <c r="R1169" s="56" t="s">
        <v>4403</v>
      </c>
      <c r="S1169" s="56">
        <v>1</v>
      </c>
      <c r="T1169" s="56">
        <v>367.5</v>
      </c>
      <c r="U1169" s="57">
        <v>350</v>
      </c>
      <c r="V1169" s="56" t="s">
        <v>2002</v>
      </c>
      <c r="W1169" s="56" t="s">
        <v>2003</v>
      </c>
      <c r="X1169" s="56">
        <v>330.75</v>
      </c>
      <c r="Y1169" s="56">
        <v>294</v>
      </c>
      <c r="Z1169" s="56">
        <v>257.25</v>
      </c>
      <c r="AA1169" s="56" t="s">
        <v>4264</v>
      </c>
      <c r="AB1169" s="56" t="s">
        <v>4264</v>
      </c>
      <c r="AC1169" s="56" t="s">
        <v>4264</v>
      </c>
      <c r="AE1169" s="56">
        <v>350</v>
      </c>
      <c r="AP1169" s="56">
        <v>350</v>
      </c>
      <c r="AQ1169" s="56" t="s">
        <v>4265</v>
      </c>
      <c r="AR1169" s="56" t="s">
        <v>4266</v>
      </c>
      <c r="AS1169" s="56" t="s">
        <v>4267</v>
      </c>
      <c r="AT1169" s="56">
        <v>8471160</v>
      </c>
    </row>
    <row r="1170" spans="1:46" x14ac:dyDescent="0.35">
      <c r="A1170" s="56" t="s">
        <v>963</v>
      </c>
      <c r="B1170" s="56">
        <v>8471160</v>
      </c>
      <c r="C1170" s="56" t="s">
        <v>506</v>
      </c>
      <c r="D1170" s="56">
        <v>432209</v>
      </c>
      <c r="E1170" s="56" t="s">
        <v>138</v>
      </c>
      <c r="F1170" s="56" t="str">
        <f t="shared" si="18"/>
        <v>847.8471160.1.432209.000000.847001.200179</v>
      </c>
      <c r="G1170" s="66" t="s">
        <v>21</v>
      </c>
      <c r="H1170" s="56">
        <v>847001</v>
      </c>
      <c r="I1170" s="56" t="s">
        <v>23</v>
      </c>
      <c r="J1170" s="56">
        <v>200179</v>
      </c>
      <c r="N1170" s="56" t="s">
        <v>2286</v>
      </c>
      <c r="O1170" s="56">
        <v>1</v>
      </c>
      <c r="R1170" s="56" t="s">
        <v>4404</v>
      </c>
      <c r="S1170" s="56">
        <v>1</v>
      </c>
      <c r="T1170" s="56">
        <v>735</v>
      </c>
      <c r="U1170" s="57">
        <v>700</v>
      </c>
      <c r="V1170" s="56" t="s">
        <v>2002</v>
      </c>
      <c r="W1170" s="56" t="s">
        <v>2003</v>
      </c>
      <c r="X1170" s="56">
        <v>661.5</v>
      </c>
      <c r="Y1170" s="56">
        <v>588</v>
      </c>
      <c r="Z1170" s="56">
        <v>514.5</v>
      </c>
      <c r="AA1170" s="56" t="s">
        <v>4264</v>
      </c>
      <c r="AB1170" s="56" t="s">
        <v>4264</v>
      </c>
      <c r="AC1170" s="56" t="s">
        <v>4264</v>
      </c>
      <c r="AE1170" s="56">
        <v>700</v>
      </c>
      <c r="AP1170" s="56">
        <v>700</v>
      </c>
      <c r="AQ1170" s="56" t="s">
        <v>4265</v>
      </c>
      <c r="AR1170" s="56" t="s">
        <v>4266</v>
      </c>
      <c r="AS1170" s="56" t="s">
        <v>4267</v>
      </c>
      <c r="AT1170" s="56">
        <v>8471160</v>
      </c>
    </row>
    <row r="1171" spans="1:46" x14ac:dyDescent="0.35">
      <c r="A1171" s="56" t="s">
        <v>963</v>
      </c>
      <c r="B1171" s="56">
        <v>8471160</v>
      </c>
      <c r="C1171" s="56" t="s">
        <v>506</v>
      </c>
      <c r="D1171" s="56">
        <v>432209</v>
      </c>
      <c r="E1171" s="56" t="s">
        <v>138</v>
      </c>
      <c r="F1171" s="56" t="str">
        <f t="shared" si="18"/>
        <v>847.8471160.1.432209.000000.847001.200179</v>
      </c>
      <c r="G1171" s="66" t="s">
        <v>21</v>
      </c>
      <c r="H1171" s="56">
        <v>847001</v>
      </c>
      <c r="I1171" s="56" t="s">
        <v>23</v>
      </c>
      <c r="J1171" s="56">
        <v>200179</v>
      </c>
      <c r="N1171" s="56" t="s">
        <v>2286</v>
      </c>
      <c r="O1171" s="56">
        <v>1</v>
      </c>
      <c r="R1171" s="56" t="s">
        <v>4405</v>
      </c>
      <c r="S1171" s="56">
        <v>1</v>
      </c>
      <c r="T1171" s="56">
        <v>997.5</v>
      </c>
      <c r="U1171" s="57">
        <v>950</v>
      </c>
      <c r="V1171" s="56" t="s">
        <v>2002</v>
      </c>
      <c r="W1171" s="56" t="s">
        <v>2003</v>
      </c>
      <c r="X1171" s="56">
        <v>897.75</v>
      </c>
      <c r="Y1171" s="56">
        <v>798</v>
      </c>
      <c r="Z1171" s="56">
        <v>698.25</v>
      </c>
      <c r="AA1171" s="56" t="s">
        <v>4264</v>
      </c>
      <c r="AB1171" s="56" t="s">
        <v>4264</v>
      </c>
      <c r="AC1171" s="56" t="s">
        <v>4264</v>
      </c>
      <c r="AE1171" s="56">
        <v>950</v>
      </c>
      <c r="AP1171" s="56">
        <v>950</v>
      </c>
      <c r="AQ1171" s="56" t="s">
        <v>4265</v>
      </c>
      <c r="AR1171" s="56" t="s">
        <v>4266</v>
      </c>
      <c r="AS1171" s="56" t="s">
        <v>4267</v>
      </c>
      <c r="AT1171" s="56">
        <v>8471160</v>
      </c>
    </row>
    <row r="1172" spans="1:46" x14ac:dyDescent="0.35">
      <c r="A1172" s="56" t="s">
        <v>963</v>
      </c>
      <c r="B1172" s="56">
        <v>8471160</v>
      </c>
      <c r="C1172" s="56" t="s">
        <v>506</v>
      </c>
      <c r="D1172" s="56">
        <v>432209</v>
      </c>
      <c r="E1172" s="56" t="s">
        <v>138</v>
      </c>
      <c r="F1172" s="56" t="str">
        <f t="shared" si="18"/>
        <v>847.8471160.1.432209.000000.847001.200179</v>
      </c>
      <c r="G1172" s="66" t="s">
        <v>21</v>
      </c>
      <c r="H1172" s="56">
        <v>847001</v>
      </c>
      <c r="I1172" s="56" t="s">
        <v>23</v>
      </c>
      <c r="J1172" s="56">
        <v>200179</v>
      </c>
      <c r="N1172" s="56" t="s">
        <v>2286</v>
      </c>
      <c r="O1172" s="56">
        <v>1</v>
      </c>
      <c r="R1172" s="56" t="s">
        <v>4406</v>
      </c>
      <c r="S1172" s="56">
        <v>1</v>
      </c>
      <c r="T1172" s="56">
        <v>58268.227500000008</v>
      </c>
      <c r="U1172" s="57">
        <v>55493.55</v>
      </c>
      <c r="V1172" s="56" t="s">
        <v>2002</v>
      </c>
      <c r="W1172" s="56" t="s">
        <v>2003</v>
      </c>
      <c r="X1172" s="56">
        <v>52441.404750000009</v>
      </c>
      <c r="Y1172" s="56">
        <v>46614.582000000009</v>
      </c>
      <c r="Z1172" s="56">
        <v>40787.759250000003</v>
      </c>
      <c r="AA1172" s="56" t="s">
        <v>4264</v>
      </c>
      <c r="AB1172" s="56" t="s">
        <v>4264</v>
      </c>
      <c r="AC1172" s="56" t="s">
        <v>4264</v>
      </c>
      <c r="AE1172" s="56">
        <v>55493.55</v>
      </c>
      <c r="AP1172" s="56">
        <v>55493.55</v>
      </c>
      <c r="AQ1172" s="56" t="s">
        <v>4265</v>
      </c>
      <c r="AR1172" s="56" t="s">
        <v>4266</v>
      </c>
      <c r="AS1172" s="56" t="s">
        <v>4267</v>
      </c>
      <c r="AT1172" s="56">
        <v>8471160</v>
      </c>
    </row>
    <row r="1173" spans="1:46" x14ac:dyDescent="0.35">
      <c r="A1173" s="56" t="s">
        <v>963</v>
      </c>
      <c r="B1173" s="56">
        <v>8471160</v>
      </c>
      <c r="C1173" s="56" t="s">
        <v>506</v>
      </c>
      <c r="D1173" s="56">
        <v>432209</v>
      </c>
      <c r="E1173" s="56" t="s">
        <v>138</v>
      </c>
      <c r="F1173" s="56" t="str">
        <f t="shared" si="18"/>
        <v>847.8471160.1.432209.000000.847001.200179</v>
      </c>
      <c r="G1173" s="66" t="s">
        <v>21</v>
      </c>
      <c r="H1173" s="56">
        <v>847001</v>
      </c>
      <c r="I1173" s="56" t="s">
        <v>23</v>
      </c>
      <c r="J1173" s="56">
        <v>200179</v>
      </c>
      <c r="N1173" s="56" t="s">
        <v>2286</v>
      </c>
      <c r="O1173" s="56">
        <v>1</v>
      </c>
      <c r="R1173" s="56" t="s">
        <v>4407</v>
      </c>
      <c r="S1173" s="56">
        <v>1</v>
      </c>
      <c r="T1173" s="56">
        <v>73463.25</v>
      </c>
      <c r="U1173" s="57">
        <v>69965</v>
      </c>
      <c r="V1173" s="56" t="s">
        <v>2002</v>
      </c>
      <c r="W1173" s="56" t="s">
        <v>2003</v>
      </c>
      <c r="X1173" s="56">
        <v>66116.925000000003</v>
      </c>
      <c r="Y1173" s="56">
        <v>58770.600000000006</v>
      </c>
      <c r="Z1173" s="56">
        <v>51424.274999999994</v>
      </c>
      <c r="AA1173" s="56" t="s">
        <v>4264</v>
      </c>
      <c r="AB1173" s="56" t="s">
        <v>4264</v>
      </c>
      <c r="AC1173" s="56" t="s">
        <v>4264</v>
      </c>
      <c r="AE1173" s="56">
        <v>69965</v>
      </c>
      <c r="AP1173" s="56">
        <v>69965</v>
      </c>
      <c r="AQ1173" s="56" t="s">
        <v>4265</v>
      </c>
      <c r="AR1173" s="56" t="s">
        <v>4266</v>
      </c>
      <c r="AS1173" s="56" t="s">
        <v>4267</v>
      </c>
      <c r="AT1173" s="56">
        <v>8471160</v>
      </c>
    </row>
    <row r="1174" spans="1:46" x14ac:dyDescent="0.35">
      <c r="A1174" s="56" t="s">
        <v>963</v>
      </c>
      <c r="B1174" s="56">
        <v>8471160</v>
      </c>
      <c r="C1174" s="56" t="s">
        <v>506</v>
      </c>
      <c r="D1174" s="56">
        <v>432209</v>
      </c>
      <c r="E1174" s="56" t="s">
        <v>138</v>
      </c>
      <c r="F1174" s="56" t="str">
        <f t="shared" si="18"/>
        <v>847.8471160.1.432209.000000.847001.200179</v>
      </c>
      <c r="G1174" s="66" t="s">
        <v>21</v>
      </c>
      <c r="H1174" s="56">
        <v>847001</v>
      </c>
      <c r="I1174" s="56" t="s">
        <v>23</v>
      </c>
      <c r="J1174" s="56">
        <v>200179</v>
      </c>
      <c r="N1174" s="56" t="s">
        <v>2286</v>
      </c>
      <c r="O1174" s="56">
        <v>1</v>
      </c>
      <c r="R1174" s="56" t="s">
        <v>4408</v>
      </c>
      <c r="S1174" s="56">
        <v>1</v>
      </c>
      <c r="T1174" s="56">
        <v>73463.25</v>
      </c>
      <c r="U1174" s="57">
        <v>69965</v>
      </c>
      <c r="V1174" s="56" t="s">
        <v>2002</v>
      </c>
      <c r="W1174" s="56" t="s">
        <v>2003</v>
      </c>
      <c r="X1174" s="56">
        <v>66116.925000000003</v>
      </c>
      <c r="Y1174" s="56">
        <v>58770.600000000006</v>
      </c>
      <c r="Z1174" s="56">
        <v>51424.274999999994</v>
      </c>
      <c r="AA1174" s="56" t="s">
        <v>4264</v>
      </c>
      <c r="AB1174" s="56" t="s">
        <v>4264</v>
      </c>
      <c r="AC1174" s="56" t="s">
        <v>4264</v>
      </c>
      <c r="AE1174" s="56">
        <v>69965</v>
      </c>
      <c r="AP1174" s="56">
        <v>69965</v>
      </c>
      <c r="AQ1174" s="56" t="s">
        <v>4265</v>
      </c>
      <c r="AR1174" s="56" t="s">
        <v>4266</v>
      </c>
      <c r="AS1174" s="56" t="s">
        <v>4267</v>
      </c>
      <c r="AT1174" s="56">
        <v>8471160</v>
      </c>
    </row>
    <row r="1175" spans="1:46" x14ac:dyDescent="0.35">
      <c r="A1175" s="56" t="s">
        <v>963</v>
      </c>
      <c r="B1175" s="56">
        <v>8471160</v>
      </c>
      <c r="C1175" s="56" t="s">
        <v>506</v>
      </c>
      <c r="D1175" s="56">
        <v>432209</v>
      </c>
      <c r="E1175" s="56" t="s">
        <v>138</v>
      </c>
      <c r="F1175" s="56" t="str">
        <f t="shared" si="18"/>
        <v>847.8471160.1.432209.000000.847001.200179</v>
      </c>
      <c r="G1175" s="66" t="s">
        <v>21</v>
      </c>
      <c r="H1175" s="56">
        <v>847001</v>
      </c>
      <c r="I1175" s="56" t="s">
        <v>23</v>
      </c>
      <c r="J1175" s="56">
        <v>200179</v>
      </c>
      <c r="N1175" s="56" t="s">
        <v>2286</v>
      </c>
      <c r="O1175" s="56">
        <v>1</v>
      </c>
      <c r="R1175" s="56" t="s">
        <v>4409</v>
      </c>
      <c r="S1175" s="56">
        <v>1</v>
      </c>
      <c r="T1175" s="56">
        <v>228176.55000000002</v>
      </c>
      <c r="U1175" s="57">
        <v>217311</v>
      </c>
      <c r="V1175" s="56" t="s">
        <v>2002</v>
      </c>
      <c r="W1175" s="56" t="s">
        <v>2003</v>
      </c>
      <c r="X1175" s="56">
        <v>205358.89500000002</v>
      </c>
      <c r="Y1175" s="56">
        <v>182541.24000000002</v>
      </c>
      <c r="Z1175" s="56">
        <v>159723.58499999999</v>
      </c>
      <c r="AA1175" s="56" t="s">
        <v>4264</v>
      </c>
      <c r="AB1175" s="56" t="s">
        <v>4264</v>
      </c>
      <c r="AC1175" s="56" t="s">
        <v>4264</v>
      </c>
      <c r="AE1175" s="56">
        <v>217311</v>
      </c>
      <c r="AP1175" s="56">
        <v>217311</v>
      </c>
      <c r="AQ1175" s="56" t="s">
        <v>4265</v>
      </c>
      <c r="AR1175" s="56" t="s">
        <v>4266</v>
      </c>
      <c r="AS1175" s="56" t="s">
        <v>4267</v>
      </c>
      <c r="AT1175" s="56">
        <v>8471160</v>
      </c>
    </row>
    <row r="1176" spans="1:46" x14ac:dyDescent="0.35">
      <c r="A1176" s="56" t="s">
        <v>963</v>
      </c>
      <c r="B1176" s="56">
        <v>8471160</v>
      </c>
      <c r="C1176" s="56" t="s">
        <v>506</v>
      </c>
      <c r="D1176" s="56">
        <v>432209</v>
      </c>
      <c r="E1176" s="56" t="s">
        <v>138</v>
      </c>
      <c r="F1176" s="56" t="str">
        <f t="shared" si="18"/>
        <v>847.8471160.1.432209.000000.847001.200179</v>
      </c>
      <c r="G1176" s="66" t="s">
        <v>21</v>
      </c>
      <c r="H1176" s="56">
        <v>847001</v>
      </c>
      <c r="I1176" s="56" t="s">
        <v>23</v>
      </c>
      <c r="J1176" s="56">
        <v>200179</v>
      </c>
      <c r="N1176" s="56" t="s">
        <v>2286</v>
      </c>
      <c r="O1176" s="56">
        <v>1</v>
      </c>
      <c r="R1176" s="56" t="s">
        <v>4410</v>
      </c>
      <c r="S1176" s="56">
        <v>1</v>
      </c>
      <c r="T1176" s="56">
        <v>43186.5</v>
      </c>
      <c r="U1176" s="57">
        <v>41130</v>
      </c>
      <c r="V1176" s="56" t="s">
        <v>2002</v>
      </c>
      <c r="W1176" s="56" t="s">
        <v>2003</v>
      </c>
      <c r="X1176" s="56">
        <v>38867.85</v>
      </c>
      <c r="Y1176" s="56">
        <v>34549.200000000004</v>
      </c>
      <c r="Z1176" s="56">
        <v>30230.55</v>
      </c>
      <c r="AA1176" s="56" t="s">
        <v>4264</v>
      </c>
      <c r="AB1176" s="56" t="s">
        <v>4264</v>
      </c>
      <c r="AC1176" s="56" t="s">
        <v>4264</v>
      </c>
      <c r="AE1176" s="56">
        <v>41130</v>
      </c>
      <c r="AP1176" s="56">
        <v>41130</v>
      </c>
      <c r="AQ1176" s="56" t="s">
        <v>4265</v>
      </c>
      <c r="AR1176" s="56" t="s">
        <v>4266</v>
      </c>
      <c r="AS1176" s="56" t="s">
        <v>4267</v>
      </c>
      <c r="AT1176" s="56">
        <v>8471160</v>
      </c>
    </row>
    <row r="1177" spans="1:46" x14ac:dyDescent="0.35">
      <c r="A1177" s="56" t="s">
        <v>963</v>
      </c>
      <c r="B1177" s="56">
        <v>8471160</v>
      </c>
      <c r="C1177" s="56" t="s">
        <v>506</v>
      </c>
      <c r="D1177" s="56">
        <v>432209</v>
      </c>
      <c r="E1177" s="56" t="s">
        <v>138</v>
      </c>
      <c r="F1177" s="56" t="str">
        <f t="shared" si="18"/>
        <v>847.8471160.1.432209.000000.847001.200179</v>
      </c>
      <c r="G1177" s="66" t="s">
        <v>21</v>
      </c>
      <c r="H1177" s="56">
        <v>847001</v>
      </c>
      <c r="I1177" s="56" t="s">
        <v>23</v>
      </c>
      <c r="J1177" s="56">
        <v>200179</v>
      </c>
      <c r="N1177" s="56" t="s">
        <v>2286</v>
      </c>
      <c r="O1177" s="56">
        <v>1</v>
      </c>
      <c r="R1177" s="56" t="s">
        <v>4411</v>
      </c>
      <c r="S1177" s="56">
        <v>1</v>
      </c>
      <c r="T1177" s="56">
        <v>21000</v>
      </c>
      <c r="U1177" s="57">
        <v>20000</v>
      </c>
      <c r="V1177" s="56" t="s">
        <v>2002</v>
      </c>
      <c r="W1177" s="56" t="s">
        <v>2003</v>
      </c>
      <c r="X1177" s="56">
        <v>18900</v>
      </c>
      <c r="Y1177" s="56">
        <v>16800</v>
      </c>
      <c r="Z1177" s="56">
        <v>14699.999999999998</v>
      </c>
      <c r="AA1177" s="56" t="s">
        <v>4264</v>
      </c>
      <c r="AB1177" s="56" t="s">
        <v>4264</v>
      </c>
      <c r="AC1177" s="56" t="s">
        <v>4264</v>
      </c>
      <c r="AE1177" s="56">
        <v>20000</v>
      </c>
      <c r="AP1177" s="56">
        <v>20000</v>
      </c>
      <c r="AQ1177" s="56" t="s">
        <v>4265</v>
      </c>
      <c r="AR1177" s="56" t="s">
        <v>4266</v>
      </c>
      <c r="AS1177" s="56" t="s">
        <v>4267</v>
      </c>
      <c r="AT1177" s="56">
        <v>8471160</v>
      </c>
    </row>
    <row r="1178" spans="1:46" x14ac:dyDescent="0.35">
      <c r="A1178" s="56" t="s">
        <v>963</v>
      </c>
      <c r="B1178" s="56">
        <v>8471160</v>
      </c>
      <c r="C1178" s="56" t="s">
        <v>506</v>
      </c>
      <c r="D1178" s="56">
        <v>432209</v>
      </c>
      <c r="E1178" s="56" t="s">
        <v>138</v>
      </c>
      <c r="F1178" s="56" t="str">
        <f t="shared" si="18"/>
        <v>847.8471160.1.432209.000000.847001.200179</v>
      </c>
      <c r="G1178" s="66" t="s">
        <v>21</v>
      </c>
      <c r="H1178" s="56">
        <v>847001</v>
      </c>
      <c r="I1178" s="56" t="s">
        <v>23</v>
      </c>
      <c r="J1178" s="56">
        <v>200179</v>
      </c>
      <c r="N1178" s="56" t="s">
        <v>2286</v>
      </c>
      <c r="O1178" s="56">
        <v>1</v>
      </c>
      <c r="R1178" s="56" t="s">
        <v>4412</v>
      </c>
      <c r="S1178" s="56">
        <v>1</v>
      </c>
      <c r="T1178" s="56">
        <v>13230</v>
      </c>
      <c r="U1178" s="57">
        <v>12600</v>
      </c>
      <c r="V1178" s="56" t="s">
        <v>2002</v>
      </c>
      <c r="W1178" s="56" t="s">
        <v>2003</v>
      </c>
      <c r="X1178" s="56">
        <v>11907</v>
      </c>
      <c r="Y1178" s="56">
        <v>10584</v>
      </c>
      <c r="Z1178" s="56">
        <v>9261</v>
      </c>
      <c r="AA1178" s="56" t="s">
        <v>4264</v>
      </c>
      <c r="AB1178" s="56" t="s">
        <v>4264</v>
      </c>
      <c r="AC1178" s="56" t="s">
        <v>4264</v>
      </c>
      <c r="AE1178" s="56">
        <v>12600</v>
      </c>
      <c r="AP1178" s="56">
        <v>12600</v>
      </c>
      <c r="AQ1178" s="56" t="s">
        <v>4265</v>
      </c>
      <c r="AR1178" s="56" t="s">
        <v>4266</v>
      </c>
      <c r="AS1178" s="56" t="s">
        <v>4267</v>
      </c>
      <c r="AT1178" s="56">
        <v>8471160</v>
      </c>
    </row>
    <row r="1179" spans="1:46" x14ac:dyDescent="0.35">
      <c r="A1179" s="56" t="s">
        <v>963</v>
      </c>
      <c r="B1179" s="56">
        <v>8471160</v>
      </c>
      <c r="C1179" s="56" t="s">
        <v>506</v>
      </c>
      <c r="D1179" s="56">
        <v>432209</v>
      </c>
      <c r="E1179" s="56" t="s">
        <v>138</v>
      </c>
      <c r="F1179" s="56" t="str">
        <f t="shared" si="18"/>
        <v>847.8471160.1.432209.000000.847001.200179</v>
      </c>
      <c r="G1179" s="66" t="s">
        <v>21</v>
      </c>
      <c r="H1179" s="56">
        <v>847001</v>
      </c>
      <c r="I1179" s="56" t="s">
        <v>23</v>
      </c>
      <c r="J1179" s="56">
        <v>200179</v>
      </c>
      <c r="N1179" s="56" t="s">
        <v>2286</v>
      </c>
      <c r="O1179" s="56">
        <v>1</v>
      </c>
      <c r="R1179" s="56" t="s">
        <v>4413</v>
      </c>
      <c r="S1179" s="56">
        <v>1</v>
      </c>
      <c r="T1179" s="56">
        <v>164529.75</v>
      </c>
      <c r="U1179" s="57">
        <v>156695</v>
      </c>
      <c r="V1179" s="56" t="s">
        <v>2002</v>
      </c>
      <c r="W1179" s="56" t="s">
        <v>2003</v>
      </c>
      <c r="X1179" s="56">
        <v>148076.77499999999</v>
      </c>
      <c r="Y1179" s="56">
        <v>131623.80000000002</v>
      </c>
      <c r="Z1179" s="56">
        <v>115170.825</v>
      </c>
      <c r="AA1179" s="56" t="s">
        <v>4264</v>
      </c>
      <c r="AB1179" s="56" t="s">
        <v>4264</v>
      </c>
      <c r="AC1179" s="56" t="s">
        <v>4264</v>
      </c>
      <c r="AE1179" s="56">
        <v>156695</v>
      </c>
      <c r="AP1179" s="56">
        <v>156695</v>
      </c>
      <c r="AQ1179" s="56" t="s">
        <v>4265</v>
      </c>
      <c r="AR1179" s="56" t="s">
        <v>4266</v>
      </c>
      <c r="AS1179" s="56" t="s">
        <v>4267</v>
      </c>
      <c r="AT1179" s="56">
        <v>8471160</v>
      </c>
    </row>
    <row r="1180" spans="1:46" x14ac:dyDescent="0.35">
      <c r="A1180" s="56" t="s">
        <v>963</v>
      </c>
      <c r="B1180" s="56">
        <v>8471160</v>
      </c>
      <c r="C1180" s="56" t="s">
        <v>506</v>
      </c>
      <c r="D1180" s="56">
        <v>432209</v>
      </c>
      <c r="E1180" s="56" t="s">
        <v>138</v>
      </c>
      <c r="F1180" s="56" t="str">
        <f t="shared" si="18"/>
        <v>847.8471160.1.432209.000000.847001.200179</v>
      </c>
      <c r="G1180" s="66" t="s">
        <v>21</v>
      </c>
      <c r="H1180" s="56">
        <v>847001</v>
      </c>
      <c r="I1180" s="56" t="s">
        <v>23</v>
      </c>
      <c r="J1180" s="56">
        <v>200179</v>
      </c>
      <c r="N1180" s="56" t="s">
        <v>2286</v>
      </c>
      <c r="O1180" s="56">
        <v>1</v>
      </c>
      <c r="R1180" s="56" t="s">
        <v>4414</v>
      </c>
      <c r="S1180" s="56">
        <v>1</v>
      </c>
      <c r="T1180" s="56">
        <v>6615</v>
      </c>
      <c r="U1180" s="57">
        <v>6300</v>
      </c>
      <c r="V1180" s="56" t="s">
        <v>2002</v>
      </c>
      <c r="W1180" s="56" t="s">
        <v>2003</v>
      </c>
      <c r="X1180" s="56">
        <v>5953.5</v>
      </c>
      <c r="Y1180" s="56">
        <v>5292</v>
      </c>
      <c r="Z1180" s="56">
        <v>4630.5</v>
      </c>
      <c r="AA1180" s="56" t="s">
        <v>4264</v>
      </c>
      <c r="AB1180" s="56" t="s">
        <v>4264</v>
      </c>
      <c r="AC1180" s="56" t="s">
        <v>4264</v>
      </c>
      <c r="AE1180" s="56">
        <v>6300</v>
      </c>
      <c r="AP1180" s="56">
        <v>6300</v>
      </c>
      <c r="AQ1180" s="56" t="s">
        <v>4265</v>
      </c>
      <c r="AR1180" s="56" t="s">
        <v>4266</v>
      </c>
      <c r="AS1180" s="56" t="s">
        <v>4267</v>
      </c>
      <c r="AT1180" s="56">
        <v>8471160</v>
      </c>
    </row>
    <row r="1181" spans="1:46" x14ac:dyDescent="0.35">
      <c r="A1181" s="56" t="s">
        <v>963</v>
      </c>
      <c r="B1181" s="56">
        <v>8471160</v>
      </c>
      <c r="C1181" s="56" t="s">
        <v>506</v>
      </c>
      <c r="D1181" s="56">
        <v>432209</v>
      </c>
      <c r="E1181" s="56" t="s">
        <v>138</v>
      </c>
      <c r="F1181" s="56" t="str">
        <f t="shared" si="18"/>
        <v>847.8471160.1.432209.000000.847001.200179</v>
      </c>
      <c r="G1181" s="66" t="s">
        <v>21</v>
      </c>
      <c r="H1181" s="56">
        <v>847001</v>
      </c>
      <c r="I1181" s="56" t="s">
        <v>23</v>
      </c>
      <c r="J1181" s="56">
        <v>200179</v>
      </c>
      <c r="N1181" s="56" t="s">
        <v>2286</v>
      </c>
      <c r="O1181" s="56">
        <v>1</v>
      </c>
      <c r="R1181" s="56" t="s">
        <v>4415</v>
      </c>
      <c r="S1181" s="56">
        <v>1</v>
      </c>
      <c r="T1181" s="56">
        <v>58473.954000000005</v>
      </c>
      <c r="U1181" s="57">
        <v>55689.48</v>
      </c>
      <c r="V1181" s="56" t="s">
        <v>2002</v>
      </c>
      <c r="W1181" s="56" t="s">
        <v>2003</v>
      </c>
      <c r="X1181" s="56">
        <v>52626.558600000004</v>
      </c>
      <c r="Y1181" s="56">
        <v>46779.16320000001</v>
      </c>
      <c r="Z1181" s="56">
        <v>40931.767800000001</v>
      </c>
      <c r="AA1181" s="56" t="s">
        <v>4264</v>
      </c>
      <c r="AB1181" s="56" t="s">
        <v>4264</v>
      </c>
      <c r="AC1181" s="56" t="s">
        <v>4264</v>
      </c>
      <c r="AE1181" s="56">
        <v>55689.48</v>
      </c>
      <c r="AP1181" s="56">
        <v>55689.48</v>
      </c>
      <c r="AQ1181" s="56" t="s">
        <v>4265</v>
      </c>
      <c r="AR1181" s="56" t="s">
        <v>4266</v>
      </c>
      <c r="AS1181" s="56" t="s">
        <v>4267</v>
      </c>
      <c r="AT1181" s="56">
        <v>8471160</v>
      </c>
    </row>
    <row r="1182" spans="1:46" x14ac:dyDescent="0.35">
      <c r="A1182" s="56" t="s">
        <v>963</v>
      </c>
      <c r="B1182" s="56">
        <v>8471160</v>
      </c>
      <c r="C1182" s="56" t="s">
        <v>506</v>
      </c>
      <c r="D1182" s="56">
        <v>432209</v>
      </c>
      <c r="E1182" s="56" t="s">
        <v>138</v>
      </c>
      <c r="F1182" s="56" t="str">
        <f t="shared" si="18"/>
        <v>847.8471160.1.432209.000000.847001.200179</v>
      </c>
      <c r="G1182" s="66" t="s">
        <v>21</v>
      </c>
      <c r="H1182" s="56">
        <v>847001</v>
      </c>
      <c r="I1182" s="56" t="s">
        <v>23</v>
      </c>
      <c r="J1182" s="56">
        <v>200179</v>
      </c>
      <c r="N1182" s="56" t="s">
        <v>2286</v>
      </c>
      <c r="O1182" s="56">
        <v>1</v>
      </c>
      <c r="R1182" s="56" t="s">
        <v>4416</v>
      </c>
      <c r="S1182" s="56">
        <v>1</v>
      </c>
      <c r="T1182" s="56">
        <v>18375</v>
      </c>
      <c r="U1182" s="57">
        <v>17500</v>
      </c>
      <c r="V1182" s="56" t="s">
        <v>2002</v>
      </c>
      <c r="W1182" s="56" t="s">
        <v>2003</v>
      </c>
      <c r="X1182" s="56">
        <v>16537.5</v>
      </c>
      <c r="Y1182" s="56">
        <v>14700</v>
      </c>
      <c r="Z1182" s="56">
        <v>12862.5</v>
      </c>
      <c r="AA1182" s="56" t="s">
        <v>4264</v>
      </c>
      <c r="AB1182" s="56" t="s">
        <v>4264</v>
      </c>
      <c r="AC1182" s="56" t="s">
        <v>4264</v>
      </c>
      <c r="AE1182" s="56">
        <v>17500</v>
      </c>
      <c r="AP1182" s="56">
        <v>17500</v>
      </c>
      <c r="AQ1182" s="56" t="s">
        <v>4265</v>
      </c>
      <c r="AR1182" s="56" t="s">
        <v>4266</v>
      </c>
      <c r="AS1182" s="56" t="s">
        <v>4267</v>
      </c>
      <c r="AT1182" s="56">
        <v>8471160</v>
      </c>
    </row>
    <row r="1183" spans="1:46" x14ac:dyDescent="0.35">
      <c r="A1183" s="56" t="s">
        <v>963</v>
      </c>
      <c r="B1183" s="56">
        <v>8471160</v>
      </c>
      <c r="C1183" s="56" t="s">
        <v>506</v>
      </c>
      <c r="D1183" s="56">
        <v>432209</v>
      </c>
      <c r="E1183" s="56" t="s">
        <v>138</v>
      </c>
      <c r="F1183" s="56" t="str">
        <f t="shared" si="18"/>
        <v>847.8471160.1.432209.000000.847001.200179</v>
      </c>
      <c r="G1183" s="66" t="s">
        <v>21</v>
      </c>
      <c r="H1183" s="56">
        <v>847001</v>
      </c>
      <c r="I1183" s="56" t="s">
        <v>23</v>
      </c>
      <c r="J1183" s="56">
        <v>200179</v>
      </c>
      <c r="N1183" s="56" t="s">
        <v>2286</v>
      </c>
      <c r="O1183" s="56">
        <v>1</v>
      </c>
      <c r="R1183" s="56" t="s">
        <v>4417</v>
      </c>
      <c r="S1183" s="56">
        <v>1</v>
      </c>
      <c r="T1183" s="56">
        <v>57542.394</v>
      </c>
      <c r="U1183" s="57">
        <v>54802.28</v>
      </c>
      <c r="V1183" s="56" t="s">
        <v>2002</v>
      </c>
      <c r="W1183" s="56" t="s">
        <v>2003</v>
      </c>
      <c r="X1183" s="56">
        <v>51788.154600000002</v>
      </c>
      <c r="Y1183" s="56">
        <v>46033.915200000003</v>
      </c>
      <c r="Z1183" s="56">
        <v>40279.675799999997</v>
      </c>
      <c r="AA1183" s="56" t="s">
        <v>4264</v>
      </c>
      <c r="AB1183" s="56" t="s">
        <v>4264</v>
      </c>
      <c r="AC1183" s="56" t="s">
        <v>4264</v>
      </c>
      <c r="AE1183" s="56">
        <v>54802.28</v>
      </c>
      <c r="AP1183" s="56">
        <v>54802.28</v>
      </c>
      <c r="AQ1183" s="56" t="s">
        <v>4265</v>
      </c>
      <c r="AR1183" s="56" t="s">
        <v>4266</v>
      </c>
      <c r="AS1183" s="56" t="s">
        <v>4267</v>
      </c>
      <c r="AT1183" s="56">
        <v>8471160</v>
      </c>
    </row>
    <row r="1184" spans="1:46" x14ac:dyDescent="0.35">
      <c r="A1184" s="56" t="s">
        <v>963</v>
      </c>
      <c r="B1184" s="56">
        <v>8471160</v>
      </c>
      <c r="C1184" s="56" t="s">
        <v>506</v>
      </c>
      <c r="D1184" s="56">
        <v>432209</v>
      </c>
      <c r="E1184" s="56" t="s">
        <v>138</v>
      </c>
      <c r="F1184" s="56" t="str">
        <f t="shared" si="18"/>
        <v>847.8471160.1.432209.000000.847001.200179</v>
      </c>
      <c r="G1184" s="66" t="s">
        <v>21</v>
      </c>
      <c r="H1184" s="56">
        <v>847001</v>
      </c>
      <c r="I1184" s="56" t="s">
        <v>23</v>
      </c>
      <c r="J1184" s="56">
        <v>200179</v>
      </c>
      <c r="N1184" s="56" t="s">
        <v>2286</v>
      </c>
      <c r="O1184" s="56">
        <v>1</v>
      </c>
      <c r="R1184" s="56" t="s">
        <v>4418</v>
      </c>
      <c r="S1184" s="56">
        <v>1</v>
      </c>
      <c r="T1184" s="56">
        <v>77175</v>
      </c>
      <c r="U1184" s="57">
        <v>73500</v>
      </c>
      <c r="V1184" s="56" t="s">
        <v>2002</v>
      </c>
      <c r="W1184" s="56" t="s">
        <v>2003</v>
      </c>
      <c r="X1184" s="56">
        <v>69457.5</v>
      </c>
      <c r="Y1184" s="56">
        <v>61740</v>
      </c>
      <c r="Z1184" s="56">
        <v>54022.5</v>
      </c>
      <c r="AA1184" s="56" t="s">
        <v>4264</v>
      </c>
      <c r="AB1184" s="56" t="s">
        <v>4264</v>
      </c>
      <c r="AC1184" s="56" t="s">
        <v>4264</v>
      </c>
      <c r="AE1184" s="56">
        <v>73500</v>
      </c>
      <c r="AP1184" s="56">
        <v>73500</v>
      </c>
      <c r="AQ1184" s="56" t="s">
        <v>4265</v>
      </c>
      <c r="AR1184" s="56" t="s">
        <v>4266</v>
      </c>
      <c r="AS1184" s="56" t="s">
        <v>4267</v>
      </c>
      <c r="AT1184" s="56">
        <v>8471160</v>
      </c>
    </row>
    <row r="1185" spans="1:46" x14ac:dyDescent="0.35">
      <c r="A1185" s="56" t="s">
        <v>963</v>
      </c>
      <c r="B1185" s="56">
        <v>8471160</v>
      </c>
      <c r="C1185" s="56" t="s">
        <v>506</v>
      </c>
      <c r="D1185" s="56">
        <v>432209</v>
      </c>
      <c r="E1185" s="56" t="s">
        <v>138</v>
      </c>
      <c r="F1185" s="56" t="str">
        <f t="shared" si="18"/>
        <v>847.8471160.1.432209.000000.847001.200179</v>
      </c>
      <c r="G1185" s="66" t="s">
        <v>21</v>
      </c>
      <c r="H1185" s="56">
        <v>847001</v>
      </c>
      <c r="I1185" s="56" t="s">
        <v>23</v>
      </c>
      <c r="J1185" s="56">
        <v>200179</v>
      </c>
      <c r="N1185" s="56" t="s">
        <v>2286</v>
      </c>
      <c r="O1185" s="56">
        <v>1</v>
      </c>
      <c r="R1185" s="56" t="s">
        <v>4419</v>
      </c>
      <c r="S1185" s="56">
        <v>1</v>
      </c>
      <c r="T1185" s="56">
        <v>78750</v>
      </c>
      <c r="U1185" s="57">
        <v>75000</v>
      </c>
      <c r="V1185" s="56" t="s">
        <v>2002</v>
      </c>
      <c r="W1185" s="56" t="s">
        <v>2003</v>
      </c>
      <c r="X1185" s="56">
        <v>70875</v>
      </c>
      <c r="Y1185" s="56">
        <v>63000</v>
      </c>
      <c r="Z1185" s="56">
        <v>55125</v>
      </c>
      <c r="AA1185" s="56" t="s">
        <v>4264</v>
      </c>
      <c r="AB1185" s="56" t="s">
        <v>4264</v>
      </c>
      <c r="AC1185" s="56" t="s">
        <v>4264</v>
      </c>
      <c r="AE1185" s="56">
        <v>75000</v>
      </c>
      <c r="AP1185" s="56">
        <v>75000</v>
      </c>
      <c r="AQ1185" s="56" t="s">
        <v>4265</v>
      </c>
      <c r="AR1185" s="56" t="s">
        <v>4266</v>
      </c>
      <c r="AS1185" s="56" t="s">
        <v>4267</v>
      </c>
      <c r="AT1185" s="56">
        <v>8471160</v>
      </c>
    </row>
    <row r="1186" spans="1:46" x14ac:dyDescent="0.35">
      <c r="A1186" s="56" t="s">
        <v>963</v>
      </c>
      <c r="B1186" s="56">
        <v>8471160</v>
      </c>
      <c r="C1186" s="56" t="s">
        <v>506</v>
      </c>
      <c r="D1186" s="56">
        <v>432209</v>
      </c>
      <c r="E1186" s="56" t="s">
        <v>138</v>
      </c>
      <c r="F1186" s="56" t="str">
        <f t="shared" si="18"/>
        <v>847.8471160.1.432209.000000.847001.200179</v>
      </c>
      <c r="G1186" s="66" t="s">
        <v>21</v>
      </c>
      <c r="H1186" s="56">
        <v>847001</v>
      </c>
      <c r="I1186" s="56" t="s">
        <v>23</v>
      </c>
      <c r="J1186" s="56">
        <v>200179</v>
      </c>
      <c r="N1186" s="56" t="s">
        <v>2286</v>
      </c>
      <c r="O1186" s="56">
        <v>1</v>
      </c>
      <c r="R1186" s="56" t="s">
        <v>4420</v>
      </c>
      <c r="S1186" s="56">
        <v>1</v>
      </c>
      <c r="T1186" s="56">
        <v>12600</v>
      </c>
      <c r="U1186" s="57">
        <v>12000</v>
      </c>
      <c r="V1186" s="56" t="s">
        <v>2002</v>
      </c>
      <c r="W1186" s="56" t="s">
        <v>2003</v>
      </c>
      <c r="X1186" s="56">
        <v>11340</v>
      </c>
      <c r="Y1186" s="56">
        <v>10080</v>
      </c>
      <c r="Z1186" s="56">
        <v>8820</v>
      </c>
      <c r="AA1186" s="56" t="s">
        <v>4264</v>
      </c>
      <c r="AB1186" s="56" t="s">
        <v>4264</v>
      </c>
      <c r="AC1186" s="56" t="s">
        <v>4264</v>
      </c>
      <c r="AE1186" s="56">
        <v>12000</v>
      </c>
      <c r="AP1186" s="56">
        <v>12000</v>
      </c>
      <c r="AQ1186" s="56" t="s">
        <v>4265</v>
      </c>
      <c r="AR1186" s="56" t="s">
        <v>4266</v>
      </c>
      <c r="AS1186" s="56" t="s">
        <v>4267</v>
      </c>
      <c r="AT1186" s="56">
        <v>8471160</v>
      </c>
    </row>
    <row r="1187" spans="1:46" x14ac:dyDescent="0.35">
      <c r="A1187" s="56" t="s">
        <v>963</v>
      </c>
      <c r="B1187" s="56">
        <v>8471160</v>
      </c>
      <c r="C1187" s="56" t="s">
        <v>506</v>
      </c>
      <c r="D1187" s="56">
        <v>432209</v>
      </c>
      <c r="E1187" s="56" t="s">
        <v>138</v>
      </c>
      <c r="F1187" s="56" t="str">
        <f t="shared" si="18"/>
        <v>847.8471160.1.432209.000000.847001.200179</v>
      </c>
      <c r="G1187" s="66" t="s">
        <v>21</v>
      </c>
      <c r="H1187" s="56">
        <v>847001</v>
      </c>
      <c r="I1187" s="56" t="s">
        <v>23</v>
      </c>
      <c r="J1187" s="56">
        <v>200179</v>
      </c>
      <c r="N1187" s="56" t="s">
        <v>2286</v>
      </c>
      <c r="O1187" s="56">
        <v>1</v>
      </c>
      <c r="R1187" s="56" t="s">
        <v>4421</v>
      </c>
      <c r="S1187" s="56">
        <v>1</v>
      </c>
      <c r="T1187" s="56">
        <v>24948</v>
      </c>
      <c r="U1187" s="57">
        <v>23760</v>
      </c>
      <c r="V1187" s="56" t="s">
        <v>2002</v>
      </c>
      <c r="W1187" s="56" t="s">
        <v>2003</v>
      </c>
      <c r="X1187" s="56">
        <v>22453.200000000001</v>
      </c>
      <c r="Y1187" s="56">
        <v>19958.400000000001</v>
      </c>
      <c r="Z1187" s="56">
        <v>17463.599999999999</v>
      </c>
      <c r="AA1187" s="56" t="s">
        <v>4264</v>
      </c>
      <c r="AB1187" s="56" t="s">
        <v>4264</v>
      </c>
      <c r="AC1187" s="56" t="s">
        <v>4264</v>
      </c>
      <c r="AE1187" s="56">
        <v>23760</v>
      </c>
      <c r="AP1187" s="56">
        <v>23760</v>
      </c>
      <c r="AQ1187" s="56" t="s">
        <v>4265</v>
      </c>
      <c r="AR1187" s="56" t="s">
        <v>4266</v>
      </c>
      <c r="AS1187" s="56" t="s">
        <v>4267</v>
      </c>
      <c r="AT1187" s="56">
        <v>8471160</v>
      </c>
    </row>
    <row r="1188" spans="1:46" x14ac:dyDescent="0.35">
      <c r="A1188" s="56" t="s">
        <v>963</v>
      </c>
      <c r="B1188" s="56">
        <v>8471160</v>
      </c>
      <c r="C1188" s="56" t="s">
        <v>506</v>
      </c>
      <c r="D1188" s="56">
        <v>432209</v>
      </c>
      <c r="E1188" s="56" t="s">
        <v>138</v>
      </c>
      <c r="F1188" s="56" t="str">
        <f t="shared" si="18"/>
        <v>847.8471160.1.432209.000000.847001.200179</v>
      </c>
      <c r="G1188" s="66" t="s">
        <v>21</v>
      </c>
      <c r="H1188" s="56">
        <v>847001</v>
      </c>
      <c r="I1188" s="56" t="s">
        <v>23</v>
      </c>
      <c r="J1188" s="56">
        <v>200179</v>
      </c>
      <c r="N1188" s="56" t="s">
        <v>2286</v>
      </c>
      <c r="O1188" s="56">
        <v>1</v>
      </c>
      <c r="R1188" s="56" t="s">
        <v>4422</v>
      </c>
      <c r="S1188" s="56">
        <v>1</v>
      </c>
      <c r="T1188" s="56">
        <v>42000</v>
      </c>
      <c r="U1188" s="57">
        <v>40000</v>
      </c>
      <c r="V1188" s="56" t="s">
        <v>2002</v>
      </c>
      <c r="W1188" s="56" t="s">
        <v>2003</v>
      </c>
      <c r="X1188" s="56">
        <v>37800</v>
      </c>
      <c r="Y1188" s="56">
        <v>33600</v>
      </c>
      <c r="Z1188" s="56">
        <v>29399.999999999996</v>
      </c>
      <c r="AA1188" s="56" t="s">
        <v>4264</v>
      </c>
      <c r="AB1188" s="56" t="s">
        <v>4264</v>
      </c>
      <c r="AC1188" s="56" t="s">
        <v>4264</v>
      </c>
      <c r="AE1188" s="56">
        <v>40000</v>
      </c>
      <c r="AP1188" s="56">
        <v>40000</v>
      </c>
      <c r="AQ1188" s="56" t="s">
        <v>4265</v>
      </c>
      <c r="AR1188" s="56" t="s">
        <v>4266</v>
      </c>
      <c r="AS1188" s="56" t="s">
        <v>4267</v>
      </c>
      <c r="AT1188" s="56">
        <v>8471160</v>
      </c>
    </row>
    <row r="1189" spans="1:46" x14ac:dyDescent="0.35">
      <c r="A1189" s="56" t="s">
        <v>963</v>
      </c>
      <c r="B1189" s="56">
        <v>8471160</v>
      </c>
      <c r="C1189" s="56" t="s">
        <v>506</v>
      </c>
      <c r="D1189" s="56">
        <v>432209</v>
      </c>
      <c r="E1189" s="56" t="s">
        <v>138</v>
      </c>
      <c r="F1189" s="56" t="str">
        <f t="shared" si="18"/>
        <v>847.8471160.1.432209.000000.847001.200179</v>
      </c>
      <c r="G1189" s="66" t="s">
        <v>21</v>
      </c>
      <c r="H1189" s="56">
        <v>847001</v>
      </c>
      <c r="I1189" s="56" t="s">
        <v>23</v>
      </c>
      <c r="J1189" s="56">
        <v>200179</v>
      </c>
      <c r="N1189" s="56" t="s">
        <v>2286</v>
      </c>
      <c r="O1189" s="56">
        <v>1</v>
      </c>
      <c r="R1189" s="56" t="s">
        <v>4423</v>
      </c>
      <c r="S1189" s="56">
        <v>1</v>
      </c>
      <c r="T1189" s="56">
        <v>287728.35000000003</v>
      </c>
      <c r="U1189" s="57">
        <v>274027</v>
      </c>
      <c r="V1189" s="56" t="s">
        <v>2002</v>
      </c>
      <c r="W1189" s="56" t="s">
        <v>2003</v>
      </c>
      <c r="X1189" s="56">
        <v>258955.51500000004</v>
      </c>
      <c r="Y1189" s="56">
        <v>230182.68000000005</v>
      </c>
      <c r="Z1189" s="56">
        <v>201409.845</v>
      </c>
      <c r="AA1189" s="56" t="s">
        <v>4264</v>
      </c>
      <c r="AB1189" s="56" t="s">
        <v>4264</v>
      </c>
      <c r="AC1189" s="56" t="s">
        <v>4264</v>
      </c>
      <c r="AE1189" s="56">
        <v>274027</v>
      </c>
      <c r="AP1189" s="56">
        <v>274027</v>
      </c>
      <c r="AQ1189" s="56" t="s">
        <v>4265</v>
      </c>
      <c r="AR1189" s="56" t="s">
        <v>4266</v>
      </c>
      <c r="AS1189" s="56" t="s">
        <v>4267</v>
      </c>
      <c r="AT1189" s="56">
        <v>8471160</v>
      </c>
    </row>
    <row r="1190" spans="1:46" x14ac:dyDescent="0.35">
      <c r="A1190" s="56" t="s">
        <v>963</v>
      </c>
      <c r="B1190" s="56">
        <v>8471160</v>
      </c>
      <c r="C1190" s="56" t="s">
        <v>506</v>
      </c>
      <c r="D1190" s="56">
        <v>432209</v>
      </c>
      <c r="E1190" s="56" t="s">
        <v>138</v>
      </c>
      <c r="F1190" s="56" t="str">
        <f t="shared" si="18"/>
        <v>847.8471160.1.432209.000000.847001.200179</v>
      </c>
      <c r="G1190" s="66" t="s">
        <v>21</v>
      </c>
      <c r="H1190" s="56">
        <v>847001</v>
      </c>
      <c r="I1190" s="56" t="s">
        <v>23</v>
      </c>
      <c r="J1190" s="56">
        <v>200179</v>
      </c>
      <c r="N1190" s="56" t="s">
        <v>2286</v>
      </c>
      <c r="O1190" s="56">
        <v>1</v>
      </c>
      <c r="R1190" s="56" t="s">
        <v>4424</v>
      </c>
      <c r="S1190" s="56">
        <v>1</v>
      </c>
      <c r="T1190" s="56">
        <v>31500</v>
      </c>
      <c r="U1190" s="57">
        <v>30000</v>
      </c>
      <c r="V1190" s="56" t="s">
        <v>2002</v>
      </c>
      <c r="W1190" s="56" t="s">
        <v>2003</v>
      </c>
      <c r="X1190" s="56">
        <v>28350</v>
      </c>
      <c r="Y1190" s="56">
        <v>25200</v>
      </c>
      <c r="Z1190" s="56">
        <v>22050</v>
      </c>
      <c r="AA1190" s="56" t="s">
        <v>4264</v>
      </c>
      <c r="AB1190" s="56" t="s">
        <v>4264</v>
      </c>
      <c r="AC1190" s="56" t="s">
        <v>4264</v>
      </c>
      <c r="AE1190" s="56">
        <v>30000</v>
      </c>
      <c r="AP1190" s="56">
        <v>30000</v>
      </c>
      <c r="AQ1190" s="56" t="s">
        <v>4265</v>
      </c>
      <c r="AR1190" s="56" t="s">
        <v>4266</v>
      </c>
      <c r="AS1190" s="56" t="s">
        <v>4267</v>
      </c>
      <c r="AT1190" s="56">
        <v>8471160</v>
      </c>
    </row>
    <row r="1191" spans="1:46" x14ac:dyDescent="0.35">
      <c r="A1191" s="56" t="s">
        <v>963</v>
      </c>
      <c r="B1191" s="56">
        <v>8471160</v>
      </c>
      <c r="C1191" s="56" t="s">
        <v>506</v>
      </c>
      <c r="D1191" s="56">
        <v>432209</v>
      </c>
      <c r="E1191" s="56" t="s">
        <v>138</v>
      </c>
      <c r="F1191" s="56" t="str">
        <f t="shared" si="18"/>
        <v>847.8471160.1.432209.000000.847001.200179</v>
      </c>
      <c r="G1191" s="66" t="s">
        <v>21</v>
      </c>
      <c r="H1191" s="56">
        <v>847001</v>
      </c>
      <c r="I1191" s="56" t="s">
        <v>23</v>
      </c>
      <c r="J1191" s="56">
        <v>200179</v>
      </c>
      <c r="N1191" s="56" t="s">
        <v>2286</v>
      </c>
      <c r="O1191" s="56">
        <v>1</v>
      </c>
      <c r="R1191" s="56" t="s">
        <v>4425</v>
      </c>
      <c r="S1191" s="56">
        <v>1</v>
      </c>
      <c r="T1191" s="56">
        <v>50886.15</v>
      </c>
      <c r="U1191" s="57">
        <v>48463</v>
      </c>
      <c r="V1191" s="56" t="s">
        <v>2002</v>
      </c>
      <c r="W1191" s="56" t="s">
        <v>2003</v>
      </c>
      <c r="X1191" s="56">
        <v>45797.535000000003</v>
      </c>
      <c r="Y1191" s="56">
        <v>40708.920000000006</v>
      </c>
      <c r="Z1191" s="56">
        <v>35620.305</v>
      </c>
      <c r="AA1191" s="56" t="s">
        <v>4264</v>
      </c>
      <c r="AB1191" s="56" t="s">
        <v>4264</v>
      </c>
      <c r="AC1191" s="56" t="s">
        <v>4264</v>
      </c>
      <c r="AE1191" s="56">
        <v>48463</v>
      </c>
      <c r="AP1191" s="56">
        <v>48463</v>
      </c>
      <c r="AQ1191" s="56" t="s">
        <v>4265</v>
      </c>
      <c r="AR1191" s="56" t="s">
        <v>4266</v>
      </c>
      <c r="AS1191" s="56" t="s">
        <v>4267</v>
      </c>
      <c r="AT1191" s="56">
        <v>8471160</v>
      </c>
    </row>
    <row r="1192" spans="1:46" x14ac:dyDescent="0.35">
      <c r="A1192" s="56" t="s">
        <v>963</v>
      </c>
      <c r="B1192" s="56">
        <v>8471160</v>
      </c>
      <c r="C1192" s="56" t="s">
        <v>506</v>
      </c>
      <c r="D1192" s="56">
        <v>432209</v>
      </c>
      <c r="E1192" s="56" t="s">
        <v>138</v>
      </c>
      <c r="F1192" s="56" t="str">
        <f t="shared" si="18"/>
        <v>847.8471160.1.432209.000000.847001.200179</v>
      </c>
      <c r="G1192" s="66" t="s">
        <v>21</v>
      </c>
      <c r="H1192" s="56">
        <v>847001</v>
      </c>
      <c r="I1192" s="56" t="s">
        <v>23</v>
      </c>
      <c r="J1192" s="56">
        <v>200179</v>
      </c>
      <c r="N1192" s="56" t="s">
        <v>2286</v>
      </c>
      <c r="O1192" s="56">
        <v>1</v>
      </c>
      <c r="R1192" s="56" t="s">
        <v>4426</v>
      </c>
      <c r="S1192" s="56">
        <v>1</v>
      </c>
      <c r="T1192" s="56">
        <v>33356.400000000001</v>
      </c>
      <c r="U1192" s="57">
        <v>31768</v>
      </c>
      <c r="V1192" s="56" t="s">
        <v>2002</v>
      </c>
      <c r="W1192" s="56" t="s">
        <v>2003</v>
      </c>
      <c r="X1192" s="56">
        <v>30020.760000000002</v>
      </c>
      <c r="Y1192" s="56">
        <v>26685.120000000003</v>
      </c>
      <c r="Z1192" s="56">
        <v>23349.48</v>
      </c>
      <c r="AA1192" s="56" t="s">
        <v>4264</v>
      </c>
      <c r="AB1192" s="56" t="s">
        <v>4264</v>
      </c>
      <c r="AC1192" s="56" t="s">
        <v>4264</v>
      </c>
      <c r="AE1192" s="56">
        <v>31768</v>
      </c>
      <c r="AP1192" s="56">
        <v>31768</v>
      </c>
      <c r="AQ1192" s="56" t="s">
        <v>4265</v>
      </c>
      <c r="AR1192" s="56" t="s">
        <v>4266</v>
      </c>
      <c r="AS1192" s="56" t="s">
        <v>4267</v>
      </c>
      <c r="AT1192" s="56">
        <v>8471160</v>
      </c>
    </row>
    <row r="1193" spans="1:46" x14ac:dyDescent="0.35">
      <c r="A1193" s="56" t="s">
        <v>963</v>
      </c>
      <c r="B1193" s="56">
        <v>8471160</v>
      </c>
      <c r="C1193" s="56" t="s">
        <v>506</v>
      </c>
      <c r="D1193" s="56">
        <v>432209</v>
      </c>
      <c r="E1193" s="56" t="s">
        <v>138</v>
      </c>
      <c r="F1193" s="56" t="str">
        <f t="shared" si="18"/>
        <v>847.8471160.1.432209.000000.847001.200179</v>
      </c>
      <c r="G1193" s="66" t="s">
        <v>21</v>
      </c>
      <c r="H1193" s="56">
        <v>847001</v>
      </c>
      <c r="I1193" s="56" t="s">
        <v>23</v>
      </c>
      <c r="J1193" s="56">
        <v>200179</v>
      </c>
      <c r="N1193" s="56" t="s">
        <v>2286</v>
      </c>
      <c r="O1193" s="56">
        <v>1</v>
      </c>
      <c r="R1193" s="56" t="s">
        <v>4427</v>
      </c>
      <c r="S1193" s="56">
        <v>1</v>
      </c>
      <c r="T1193" s="56">
        <v>79800</v>
      </c>
      <c r="U1193" s="57">
        <v>76000</v>
      </c>
      <c r="V1193" s="56" t="s">
        <v>2002</v>
      </c>
      <c r="W1193" s="56" t="s">
        <v>2003</v>
      </c>
      <c r="X1193" s="56">
        <v>71820</v>
      </c>
      <c r="Y1193" s="56">
        <v>63840</v>
      </c>
      <c r="Z1193" s="56">
        <v>55860</v>
      </c>
      <c r="AA1193" s="56" t="s">
        <v>4264</v>
      </c>
      <c r="AB1193" s="56" t="s">
        <v>4264</v>
      </c>
      <c r="AC1193" s="56" t="s">
        <v>4264</v>
      </c>
      <c r="AE1193" s="56">
        <v>76000</v>
      </c>
      <c r="AP1193" s="56">
        <v>76000</v>
      </c>
      <c r="AQ1193" s="56" t="s">
        <v>4265</v>
      </c>
      <c r="AR1193" s="56" t="s">
        <v>4266</v>
      </c>
      <c r="AS1193" s="56" t="s">
        <v>4267</v>
      </c>
      <c r="AT1193" s="56">
        <v>8471160</v>
      </c>
    </row>
    <row r="1194" spans="1:46" x14ac:dyDescent="0.35">
      <c r="A1194" s="56" t="s">
        <v>963</v>
      </c>
      <c r="B1194" s="56">
        <v>8471160</v>
      </c>
      <c r="C1194" s="56" t="s">
        <v>506</v>
      </c>
      <c r="D1194" s="56">
        <v>432209</v>
      </c>
      <c r="E1194" s="56" t="s">
        <v>138</v>
      </c>
      <c r="F1194" s="56" t="str">
        <f t="shared" si="18"/>
        <v>847.8471160.1.432209.000000.847001.200179</v>
      </c>
      <c r="G1194" s="66" t="s">
        <v>21</v>
      </c>
      <c r="H1194" s="56">
        <v>847001</v>
      </c>
      <c r="I1194" s="56" t="s">
        <v>23</v>
      </c>
      <c r="J1194" s="56">
        <v>200179</v>
      </c>
      <c r="N1194" s="56" t="s">
        <v>2286</v>
      </c>
      <c r="O1194" s="56">
        <v>1</v>
      </c>
      <c r="R1194" s="56" t="s">
        <v>4428</v>
      </c>
      <c r="S1194" s="56">
        <v>1</v>
      </c>
      <c r="T1194" s="56">
        <v>194117.049</v>
      </c>
      <c r="U1194" s="57">
        <v>184873.38</v>
      </c>
      <c r="V1194" s="56" t="s">
        <v>2002</v>
      </c>
      <c r="W1194" s="56" t="s">
        <v>2003</v>
      </c>
      <c r="X1194" s="56">
        <v>174705.34410000002</v>
      </c>
      <c r="Y1194" s="56">
        <v>155293.63920000001</v>
      </c>
      <c r="Z1194" s="56">
        <v>135881.93429999999</v>
      </c>
      <c r="AA1194" s="56" t="s">
        <v>4264</v>
      </c>
      <c r="AB1194" s="56" t="s">
        <v>4264</v>
      </c>
      <c r="AC1194" s="56" t="s">
        <v>4264</v>
      </c>
      <c r="AE1194" s="56">
        <v>184873.38</v>
      </c>
      <c r="AP1194" s="56">
        <v>184873.38</v>
      </c>
      <c r="AQ1194" s="56" t="s">
        <v>4265</v>
      </c>
      <c r="AR1194" s="56" t="s">
        <v>4266</v>
      </c>
      <c r="AS1194" s="56" t="s">
        <v>4267</v>
      </c>
      <c r="AT1194" s="56">
        <v>8471160</v>
      </c>
    </row>
    <row r="1195" spans="1:46" x14ac:dyDescent="0.35">
      <c r="A1195" s="56" t="s">
        <v>963</v>
      </c>
      <c r="B1195" s="56">
        <v>8471160</v>
      </c>
      <c r="C1195" s="56" t="s">
        <v>506</v>
      </c>
      <c r="D1195" s="56">
        <v>432209</v>
      </c>
      <c r="E1195" s="56" t="s">
        <v>138</v>
      </c>
      <c r="F1195" s="56" t="str">
        <f t="shared" si="18"/>
        <v>847.8471160.1.432209.000000.847001.200179</v>
      </c>
      <c r="G1195" s="66" t="s">
        <v>21</v>
      </c>
      <c r="H1195" s="56">
        <v>847001</v>
      </c>
      <c r="I1195" s="56" t="s">
        <v>23</v>
      </c>
      <c r="J1195" s="56">
        <v>200179</v>
      </c>
      <c r="N1195" s="56" t="s">
        <v>2286</v>
      </c>
      <c r="O1195" s="56">
        <v>1</v>
      </c>
      <c r="R1195" s="56" t="s">
        <v>4429</v>
      </c>
      <c r="S1195" s="56">
        <v>1</v>
      </c>
      <c r="T1195" s="56">
        <v>680400</v>
      </c>
      <c r="U1195" s="57">
        <v>648000</v>
      </c>
      <c r="V1195" s="56" t="s">
        <v>2002</v>
      </c>
      <c r="W1195" s="56" t="s">
        <v>2003</v>
      </c>
      <c r="X1195" s="56">
        <v>612360</v>
      </c>
      <c r="Y1195" s="56">
        <v>544320</v>
      </c>
      <c r="Z1195" s="56">
        <v>476279.99999999994</v>
      </c>
      <c r="AA1195" s="56" t="s">
        <v>4264</v>
      </c>
      <c r="AB1195" s="56" t="s">
        <v>4264</v>
      </c>
      <c r="AC1195" s="56" t="s">
        <v>4264</v>
      </c>
      <c r="AE1195" s="56">
        <v>648000</v>
      </c>
      <c r="AP1195" s="56">
        <v>648000</v>
      </c>
      <c r="AQ1195" s="56" t="s">
        <v>4265</v>
      </c>
      <c r="AR1195" s="56" t="s">
        <v>4266</v>
      </c>
      <c r="AS1195" s="56" t="s">
        <v>4267</v>
      </c>
      <c r="AT1195" s="56">
        <v>8471160</v>
      </c>
    </row>
    <row r="1196" spans="1:46" x14ac:dyDescent="0.35">
      <c r="A1196" s="56" t="s">
        <v>963</v>
      </c>
      <c r="B1196" s="56">
        <v>8471160</v>
      </c>
      <c r="C1196" s="56" t="s">
        <v>506</v>
      </c>
      <c r="D1196" s="56">
        <v>432209</v>
      </c>
      <c r="E1196" s="56" t="s">
        <v>138</v>
      </c>
      <c r="F1196" s="56" t="str">
        <f t="shared" si="18"/>
        <v>847.8471160.1.432209.000000.847001.200179</v>
      </c>
      <c r="G1196" s="66" t="s">
        <v>21</v>
      </c>
      <c r="H1196" s="56">
        <v>847001</v>
      </c>
      <c r="I1196" s="56" t="s">
        <v>23</v>
      </c>
      <c r="J1196" s="56">
        <v>200179</v>
      </c>
      <c r="N1196" s="56" t="s">
        <v>2286</v>
      </c>
      <c r="O1196" s="56">
        <v>1</v>
      </c>
      <c r="R1196" s="56" t="s">
        <v>4430</v>
      </c>
      <c r="S1196" s="56">
        <v>1</v>
      </c>
      <c r="T1196" s="56">
        <v>275625</v>
      </c>
      <c r="U1196" s="57">
        <v>262500</v>
      </c>
      <c r="V1196" s="56" t="s">
        <v>2002</v>
      </c>
      <c r="W1196" s="56" t="s">
        <v>2003</v>
      </c>
      <c r="X1196" s="56">
        <v>248062.5</v>
      </c>
      <c r="Y1196" s="56">
        <v>220500</v>
      </c>
      <c r="Z1196" s="56">
        <v>192937.5</v>
      </c>
      <c r="AA1196" s="56" t="s">
        <v>4264</v>
      </c>
      <c r="AB1196" s="56" t="s">
        <v>4264</v>
      </c>
      <c r="AC1196" s="56" t="s">
        <v>4264</v>
      </c>
      <c r="AE1196" s="56">
        <v>262500</v>
      </c>
      <c r="AP1196" s="56">
        <v>262500</v>
      </c>
      <c r="AQ1196" s="56" t="s">
        <v>4265</v>
      </c>
      <c r="AR1196" s="56" t="s">
        <v>4266</v>
      </c>
      <c r="AS1196" s="56" t="s">
        <v>4267</v>
      </c>
      <c r="AT1196" s="56">
        <v>8471160</v>
      </c>
    </row>
    <row r="1197" spans="1:46" x14ac:dyDescent="0.35">
      <c r="A1197" s="56" t="s">
        <v>963</v>
      </c>
      <c r="B1197" s="56">
        <v>8471160</v>
      </c>
      <c r="C1197" s="56" t="s">
        <v>506</v>
      </c>
      <c r="D1197" s="56">
        <v>432209</v>
      </c>
      <c r="E1197" s="56" t="s">
        <v>138</v>
      </c>
      <c r="F1197" s="56" t="str">
        <f t="shared" si="18"/>
        <v>847.8471160.1.432209.000000.847001.200179</v>
      </c>
      <c r="G1197" s="66" t="s">
        <v>21</v>
      </c>
      <c r="H1197" s="56">
        <v>847001</v>
      </c>
      <c r="I1197" s="56" t="s">
        <v>23</v>
      </c>
      <c r="J1197" s="56">
        <v>200179</v>
      </c>
      <c r="N1197" s="56" t="s">
        <v>2286</v>
      </c>
      <c r="O1197" s="56">
        <v>1</v>
      </c>
      <c r="R1197" s="56" t="s">
        <v>4431</v>
      </c>
      <c r="S1197" s="56">
        <v>1</v>
      </c>
      <c r="T1197" s="56">
        <v>15750</v>
      </c>
      <c r="U1197" s="57">
        <v>15000</v>
      </c>
      <c r="V1197" s="56" t="s">
        <v>2002</v>
      </c>
      <c r="W1197" s="56" t="s">
        <v>2003</v>
      </c>
      <c r="X1197" s="56">
        <v>14175</v>
      </c>
      <c r="Y1197" s="56">
        <v>12600</v>
      </c>
      <c r="Z1197" s="56">
        <v>11025</v>
      </c>
      <c r="AA1197" s="56" t="s">
        <v>4264</v>
      </c>
      <c r="AB1197" s="56" t="s">
        <v>4264</v>
      </c>
      <c r="AC1197" s="56" t="s">
        <v>4264</v>
      </c>
      <c r="AE1197" s="56">
        <v>15000</v>
      </c>
      <c r="AP1197" s="56">
        <v>15000</v>
      </c>
      <c r="AQ1197" s="56" t="s">
        <v>4265</v>
      </c>
      <c r="AR1197" s="56" t="s">
        <v>4266</v>
      </c>
      <c r="AS1197" s="56" t="s">
        <v>4267</v>
      </c>
      <c r="AT1197" s="56">
        <v>8471160</v>
      </c>
    </row>
    <row r="1198" spans="1:46" x14ac:dyDescent="0.35">
      <c r="A1198" s="56" t="s">
        <v>963</v>
      </c>
      <c r="B1198" s="56">
        <v>8471160</v>
      </c>
      <c r="C1198" s="56" t="s">
        <v>506</v>
      </c>
      <c r="D1198" s="56">
        <v>432209</v>
      </c>
      <c r="E1198" s="56" t="s">
        <v>138</v>
      </c>
      <c r="F1198" s="56" t="str">
        <f t="shared" si="18"/>
        <v>847.8471160.1.432209.000000.847001.200179</v>
      </c>
      <c r="G1198" s="66" t="s">
        <v>21</v>
      </c>
      <c r="H1198" s="56">
        <v>847001</v>
      </c>
      <c r="I1198" s="56" t="s">
        <v>23</v>
      </c>
      <c r="J1198" s="56">
        <v>200179</v>
      </c>
      <c r="N1198" s="56" t="s">
        <v>2286</v>
      </c>
      <c r="O1198" s="56">
        <v>1</v>
      </c>
      <c r="R1198" s="56" t="s">
        <v>4432</v>
      </c>
      <c r="S1198" s="56">
        <v>1</v>
      </c>
      <c r="T1198" s="56">
        <v>45660.3</v>
      </c>
      <c r="U1198" s="57">
        <v>43486</v>
      </c>
      <c r="V1198" s="56" t="s">
        <v>2002</v>
      </c>
      <c r="W1198" s="56" t="s">
        <v>2003</v>
      </c>
      <c r="X1198" s="56">
        <v>41094.270000000004</v>
      </c>
      <c r="Y1198" s="56">
        <v>36528.240000000005</v>
      </c>
      <c r="Z1198" s="56">
        <v>31962.21</v>
      </c>
      <c r="AA1198" s="56" t="s">
        <v>4264</v>
      </c>
      <c r="AB1198" s="56" t="s">
        <v>4264</v>
      </c>
      <c r="AC1198" s="56" t="s">
        <v>4264</v>
      </c>
      <c r="AE1198" s="56">
        <v>43486</v>
      </c>
      <c r="AP1198" s="56">
        <v>43486</v>
      </c>
      <c r="AQ1198" s="56" t="s">
        <v>4265</v>
      </c>
      <c r="AR1198" s="56" t="s">
        <v>4266</v>
      </c>
      <c r="AS1198" s="56" t="s">
        <v>4267</v>
      </c>
      <c r="AT1198" s="56">
        <v>8471160</v>
      </c>
    </row>
    <row r="1199" spans="1:46" x14ac:dyDescent="0.35">
      <c r="A1199" s="56" t="s">
        <v>963</v>
      </c>
      <c r="B1199" s="56">
        <v>8471160</v>
      </c>
      <c r="C1199" s="56" t="s">
        <v>506</v>
      </c>
      <c r="D1199" s="56">
        <v>432209</v>
      </c>
      <c r="E1199" s="56" t="s">
        <v>138</v>
      </c>
      <c r="F1199" s="56" t="str">
        <f t="shared" si="18"/>
        <v>847.8471160.1.432209.000000.847001.200179</v>
      </c>
      <c r="G1199" s="66" t="s">
        <v>21</v>
      </c>
      <c r="H1199" s="56">
        <v>847001</v>
      </c>
      <c r="I1199" s="56" t="s">
        <v>23</v>
      </c>
      <c r="J1199" s="56">
        <v>200179</v>
      </c>
      <c r="N1199" s="56" t="s">
        <v>2286</v>
      </c>
      <c r="O1199" s="56">
        <v>1</v>
      </c>
      <c r="R1199" s="56" t="s">
        <v>4433</v>
      </c>
      <c r="S1199" s="56">
        <v>1</v>
      </c>
      <c r="T1199" s="56">
        <v>10920</v>
      </c>
      <c r="U1199" s="57">
        <v>10400</v>
      </c>
      <c r="V1199" s="56" t="s">
        <v>2002</v>
      </c>
      <c r="W1199" s="56" t="s">
        <v>2003</v>
      </c>
      <c r="X1199" s="56">
        <v>9828</v>
      </c>
      <c r="Y1199" s="56">
        <v>8736</v>
      </c>
      <c r="Z1199" s="56">
        <v>7643.9999999999991</v>
      </c>
      <c r="AA1199" s="56" t="s">
        <v>4264</v>
      </c>
      <c r="AB1199" s="56" t="s">
        <v>4264</v>
      </c>
      <c r="AC1199" s="56" t="s">
        <v>4264</v>
      </c>
      <c r="AE1199" s="56">
        <v>10400</v>
      </c>
      <c r="AP1199" s="56">
        <v>10400</v>
      </c>
      <c r="AQ1199" s="56" t="s">
        <v>4265</v>
      </c>
      <c r="AR1199" s="56" t="s">
        <v>4266</v>
      </c>
      <c r="AS1199" s="56" t="s">
        <v>4267</v>
      </c>
      <c r="AT1199" s="56">
        <v>8471160</v>
      </c>
    </row>
    <row r="1200" spans="1:46" x14ac:dyDescent="0.35">
      <c r="A1200" s="56" t="s">
        <v>963</v>
      </c>
      <c r="B1200" s="56">
        <v>8471160</v>
      </c>
      <c r="C1200" s="56" t="s">
        <v>506</v>
      </c>
      <c r="D1200" s="56">
        <v>432209</v>
      </c>
      <c r="E1200" s="56" t="s">
        <v>138</v>
      </c>
      <c r="F1200" s="56" t="str">
        <f t="shared" si="18"/>
        <v>847.8471160.1.432209.000000.847001.200179</v>
      </c>
      <c r="G1200" s="66" t="s">
        <v>21</v>
      </c>
      <c r="H1200" s="56">
        <v>847001</v>
      </c>
      <c r="I1200" s="56" t="s">
        <v>23</v>
      </c>
      <c r="J1200" s="56">
        <v>200179</v>
      </c>
      <c r="N1200" s="56" t="s">
        <v>2286</v>
      </c>
      <c r="O1200" s="56">
        <v>1</v>
      </c>
      <c r="R1200" s="56" t="s">
        <v>4434</v>
      </c>
      <c r="S1200" s="56">
        <v>1</v>
      </c>
      <c r="T1200" s="56">
        <v>5512.5</v>
      </c>
      <c r="U1200" s="57">
        <v>5250</v>
      </c>
      <c r="V1200" s="56" t="s">
        <v>2002</v>
      </c>
      <c r="W1200" s="56" t="s">
        <v>2003</v>
      </c>
      <c r="X1200" s="56">
        <v>4961.25</v>
      </c>
      <c r="Y1200" s="56">
        <v>4410</v>
      </c>
      <c r="Z1200" s="56">
        <v>3858.7499999999995</v>
      </c>
      <c r="AA1200" s="56" t="s">
        <v>4264</v>
      </c>
      <c r="AB1200" s="56" t="s">
        <v>4264</v>
      </c>
      <c r="AC1200" s="56" t="s">
        <v>4264</v>
      </c>
      <c r="AE1200" s="56">
        <v>5250</v>
      </c>
      <c r="AP1200" s="56">
        <v>5250</v>
      </c>
      <c r="AQ1200" s="56" t="s">
        <v>4265</v>
      </c>
      <c r="AR1200" s="56" t="s">
        <v>4266</v>
      </c>
      <c r="AS1200" s="56" t="s">
        <v>4267</v>
      </c>
      <c r="AT1200" s="56">
        <v>8471160</v>
      </c>
    </row>
    <row r="1201" spans="1:46" x14ac:dyDescent="0.35">
      <c r="A1201" s="56" t="s">
        <v>963</v>
      </c>
      <c r="B1201" s="56">
        <v>8471160</v>
      </c>
      <c r="C1201" s="56" t="s">
        <v>506</v>
      </c>
      <c r="D1201" s="56">
        <v>432209</v>
      </c>
      <c r="E1201" s="56" t="s">
        <v>138</v>
      </c>
      <c r="F1201" s="56" t="str">
        <f t="shared" si="18"/>
        <v>847.8471160.1.432209.000000.847001.200179</v>
      </c>
      <c r="G1201" s="66" t="s">
        <v>21</v>
      </c>
      <c r="H1201" s="56">
        <v>847001</v>
      </c>
      <c r="I1201" s="56" t="s">
        <v>23</v>
      </c>
      <c r="J1201" s="56">
        <v>200179</v>
      </c>
      <c r="N1201" s="56" t="s">
        <v>2286</v>
      </c>
      <c r="O1201" s="56">
        <v>1</v>
      </c>
      <c r="R1201" s="56" t="s">
        <v>4435</v>
      </c>
      <c r="S1201" s="56">
        <v>1</v>
      </c>
      <c r="T1201" s="56">
        <v>148853.13450000001</v>
      </c>
      <c r="U1201" s="57">
        <v>141764.89000000001</v>
      </c>
      <c r="V1201" s="56" t="s">
        <v>2002</v>
      </c>
      <c r="W1201" s="56" t="s">
        <v>2003</v>
      </c>
      <c r="X1201" s="56">
        <v>133967.82105000003</v>
      </c>
      <c r="Y1201" s="56">
        <v>119082.50760000001</v>
      </c>
      <c r="Z1201" s="56">
        <v>104197.19415000001</v>
      </c>
      <c r="AA1201" s="56" t="s">
        <v>4264</v>
      </c>
      <c r="AB1201" s="56" t="s">
        <v>4264</v>
      </c>
      <c r="AC1201" s="56" t="s">
        <v>4264</v>
      </c>
      <c r="AE1201" s="56">
        <v>141764.89000000001</v>
      </c>
      <c r="AP1201" s="56">
        <v>141764.89000000001</v>
      </c>
      <c r="AQ1201" s="56" t="s">
        <v>4265</v>
      </c>
      <c r="AR1201" s="56" t="s">
        <v>4266</v>
      </c>
      <c r="AS1201" s="56" t="s">
        <v>4267</v>
      </c>
      <c r="AT1201" s="56">
        <v>8471160</v>
      </c>
    </row>
    <row r="1202" spans="1:46" x14ac:dyDescent="0.35">
      <c r="A1202" s="56" t="s">
        <v>963</v>
      </c>
      <c r="B1202" s="56">
        <v>8471160</v>
      </c>
      <c r="C1202" s="56" t="s">
        <v>506</v>
      </c>
      <c r="D1202" s="56">
        <v>432209</v>
      </c>
      <c r="E1202" s="56" t="s">
        <v>138</v>
      </c>
      <c r="F1202" s="56" t="str">
        <f t="shared" si="18"/>
        <v>847.8471160.1.432209.000000.847001.200179</v>
      </c>
      <c r="G1202" s="66" t="s">
        <v>21</v>
      </c>
      <c r="H1202" s="56">
        <v>847001</v>
      </c>
      <c r="I1202" s="56" t="s">
        <v>23</v>
      </c>
      <c r="J1202" s="56">
        <v>200179</v>
      </c>
      <c r="N1202" s="56" t="s">
        <v>2286</v>
      </c>
      <c r="O1202" s="56">
        <v>1</v>
      </c>
      <c r="R1202" s="56" t="s">
        <v>4436</v>
      </c>
      <c r="S1202" s="56">
        <v>1</v>
      </c>
      <c r="T1202" s="56">
        <v>99225</v>
      </c>
      <c r="U1202" s="57">
        <v>94500</v>
      </c>
      <c r="V1202" s="56" t="s">
        <v>2002</v>
      </c>
      <c r="W1202" s="56" t="s">
        <v>2003</v>
      </c>
      <c r="X1202" s="56">
        <v>89302.5</v>
      </c>
      <c r="Y1202" s="56">
        <v>79380</v>
      </c>
      <c r="Z1202" s="56">
        <v>69457.5</v>
      </c>
      <c r="AA1202" s="56" t="s">
        <v>4264</v>
      </c>
      <c r="AB1202" s="56" t="s">
        <v>4264</v>
      </c>
      <c r="AC1202" s="56" t="s">
        <v>4264</v>
      </c>
      <c r="AE1202" s="56">
        <v>94500</v>
      </c>
      <c r="AP1202" s="56">
        <v>94500</v>
      </c>
      <c r="AQ1202" s="56" t="s">
        <v>4265</v>
      </c>
      <c r="AR1202" s="56" t="s">
        <v>4266</v>
      </c>
      <c r="AS1202" s="56" t="s">
        <v>4267</v>
      </c>
      <c r="AT1202" s="56">
        <v>8471160</v>
      </c>
    </row>
    <row r="1203" spans="1:46" x14ac:dyDescent="0.35">
      <c r="A1203" s="56" t="s">
        <v>963</v>
      </c>
      <c r="B1203" s="56">
        <v>8471160</v>
      </c>
      <c r="C1203" s="56" t="s">
        <v>506</v>
      </c>
      <c r="D1203" s="56">
        <v>432209</v>
      </c>
      <c r="E1203" s="56" t="s">
        <v>138</v>
      </c>
      <c r="F1203" s="56" t="str">
        <f t="shared" si="18"/>
        <v>847.8471160.1.432209.000000.847001.200179</v>
      </c>
      <c r="G1203" s="66" t="s">
        <v>21</v>
      </c>
      <c r="H1203" s="56">
        <v>847001</v>
      </c>
      <c r="I1203" s="56" t="s">
        <v>23</v>
      </c>
      <c r="J1203" s="56">
        <v>200179</v>
      </c>
      <c r="N1203" s="56" t="s">
        <v>2286</v>
      </c>
      <c r="O1203" s="56">
        <v>1</v>
      </c>
      <c r="R1203" s="56" t="s">
        <v>4437</v>
      </c>
      <c r="S1203" s="56">
        <v>1</v>
      </c>
      <c r="T1203" s="56">
        <v>13125</v>
      </c>
      <c r="U1203" s="57">
        <v>12500</v>
      </c>
      <c r="V1203" s="56" t="s">
        <v>2002</v>
      </c>
      <c r="W1203" s="56" t="s">
        <v>2003</v>
      </c>
      <c r="X1203" s="56">
        <v>11812.5</v>
      </c>
      <c r="Y1203" s="56">
        <v>10500</v>
      </c>
      <c r="Z1203" s="56">
        <v>9187.5</v>
      </c>
      <c r="AA1203" s="56" t="s">
        <v>4264</v>
      </c>
      <c r="AB1203" s="56" t="s">
        <v>4264</v>
      </c>
      <c r="AC1203" s="56" t="s">
        <v>4264</v>
      </c>
      <c r="AE1203" s="56">
        <v>12500</v>
      </c>
      <c r="AP1203" s="56">
        <v>12500</v>
      </c>
      <c r="AQ1203" s="56" t="s">
        <v>4265</v>
      </c>
      <c r="AR1203" s="56" t="s">
        <v>4266</v>
      </c>
      <c r="AS1203" s="56" t="s">
        <v>4267</v>
      </c>
      <c r="AT1203" s="56">
        <v>8471160</v>
      </c>
    </row>
    <row r="1204" spans="1:46" x14ac:dyDescent="0.35">
      <c r="A1204" s="56" t="s">
        <v>963</v>
      </c>
      <c r="B1204" s="56">
        <v>8471160</v>
      </c>
      <c r="C1204" s="56" t="s">
        <v>506</v>
      </c>
      <c r="D1204" s="56">
        <v>432209</v>
      </c>
      <c r="E1204" s="56" t="s">
        <v>138</v>
      </c>
      <c r="F1204" s="56" t="str">
        <f t="shared" si="18"/>
        <v>847.8471160.1.432209.000000.847001.200179</v>
      </c>
      <c r="G1204" s="66" t="s">
        <v>21</v>
      </c>
      <c r="H1204" s="56">
        <v>847001</v>
      </c>
      <c r="I1204" s="56" t="s">
        <v>23</v>
      </c>
      <c r="J1204" s="56">
        <v>200179</v>
      </c>
      <c r="N1204" s="56" t="s">
        <v>2286</v>
      </c>
      <c r="O1204" s="56">
        <v>1</v>
      </c>
      <c r="R1204" s="56" t="s">
        <v>4438</v>
      </c>
      <c r="S1204" s="56">
        <v>1</v>
      </c>
      <c r="T1204" s="56">
        <v>74821.95</v>
      </c>
      <c r="U1204" s="57">
        <v>71259</v>
      </c>
      <c r="V1204" s="56" t="s">
        <v>2002</v>
      </c>
      <c r="W1204" s="56" t="s">
        <v>2003</v>
      </c>
      <c r="X1204" s="56">
        <v>67339.755000000005</v>
      </c>
      <c r="Y1204" s="56">
        <v>59857.56</v>
      </c>
      <c r="Z1204" s="56">
        <v>52375.364999999998</v>
      </c>
      <c r="AA1204" s="56" t="s">
        <v>4264</v>
      </c>
      <c r="AB1204" s="56" t="s">
        <v>4264</v>
      </c>
      <c r="AC1204" s="56" t="s">
        <v>4264</v>
      </c>
      <c r="AE1204" s="56">
        <v>71259</v>
      </c>
      <c r="AP1204" s="56">
        <v>71259</v>
      </c>
      <c r="AQ1204" s="56" t="s">
        <v>4265</v>
      </c>
      <c r="AR1204" s="56" t="s">
        <v>4266</v>
      </c>
      <c r="AS1204" s="56" t="s">
        <v>4267</v>
      </c>
      <c r="AT1204" s="56">
        <v>8471160</v>
      </c>
    </row>
    <row r="1205" spans="1:46" x14ac:dyDescent="0.35">
      <c r="A1205" s="56" t="s">
        <v>963</v>
      </c>
      <c r="B1205" s="56">
        <v>8471160</v>
      </c>
      <c r="C1205" s="56" t="s">
        <v>506</v>
      </c>
      <c r="D1205" s="56">
        <v>432209</v>
      </c>
      <c r="E1205" s="56" t="s">
        <v>138</v>
      </c>
      <c r="F1205" s="56" t="str">
        <f t="shared" si="18"/>
        <v>847.8471160.1.432209.000000.847001.200179</v>
      </c>
      <c r="G1205" s="66" t="s">
        <v>21</v>
      </c>
      <c r="H1205" s="56">
        <v>847001</v>
      </c>
      <c r="I1205" s="56" t="s">
        <v>23</v>
      </c>
      <c r="J1205" s="56">
        <v>200179</v>
      </c>
      <c r="N1205" s="56" t="s">
        <v>2286</v>
      </c>
      <c r="O1205" s="56">
        <v>1</v>
      </c>
      <c r="R1205" s="56" t="s">
        <v>4439</v>
      </c>
      <c r="S1205" s="56">
        <v>1</v>
      </c>
      <c r="T1205" s="56">
        <v>48686.400000000001</v>
      </c>
      <c r="U1205" s="57">
        <v>46368</v>
      </c>
      <c r="V1205" s="56" t="s">
        <v>2002</v>
      </c>
      <c r="W1205" s="56" t="s">
        <v>2003</v>
      </c>
      <c r="X1205" s="56">
        <v>43817.760000000002</v>
      </c>
      <c r="Y1205" s="56">
        <v>38949.120000000003</v>
      </c>
      <c r="Z1205" s="56">
        <v>34080.479999999996</v>
      </c>
      <c r="AA1205" s="56" t="s">
        <v>4264</v>
      </c>
      <c r="AB1205" s="56" t="s">
        <v>4264</v>
      </c>
      <c r="AC1205" s="56" t="s">
        <v>4264</v>
      </c>
      <c r="AE1205" s="56">
        <v>46368</v>
      </c>
      <c r="AP1205" s="56">
        <v>46368</v>
      </c>
      <c r="AQ1205" s="56" t="s">
        <v>4265</v>
      </c>
      <c r="AR1205" s="56" t="s">
        <v>4266</v>
      </c>
      <c r="AS1205" s="56" t="s">
        <v>4267</v>
      </c>
      <c r="AT1205" s="56">
        <v>8471160</v>
      </c>
    </row>
    <row r="1206" spans="1:46" x14ac:dyDescent="0.35">
      <c r="A1206" s="56" t="s">
        <v>963</v>
      </c>
      <c r="B1206" s="56">
        <v>8471160</v>
      </c>
      <c r="C1206" s="56" t="s">
        <v>506</v>
      </c>
      <c r="D1206" s="56">
        <v>432209</v>
      </c>
      <c r="E1206" s="56" t="s">
        <v>138</v>
      </c>
      <c r="F1206" s="56" t="str">
        <f t="shared" si="18"/>
        <v>847.8471160.1.432209.000000.847001.200179</v>
      </c>
      <c r="G1206" s="66" t="s">
        <v>21</v>
      </c>
      <c r="H1206" s="56">
        <v>847001</v>
      </c>
      <c r="I1206" s="56" t="s">
        <v>23</v>
      </c>
      <c r="J1206" s="56">
        <v>200179</v>
      </c>
      <c r="N1206" s="56" t="s">
        <v>2286</v>
      </c>
      <c r="O1206" s="56">
        <v>1</v>
      </c>
      <c r="R1206" s="56" t="s">
        <v>4440</v>
      </c>
      <c r="S1206" s="56">
        <v>1</v>
      </c>
      <c r="T1206" s="56">
        <v>37485</v>
      </c>
      <c r="U1206" s="57">
        <v>35700</v>
      </c>
      <c r="V1206" s="56" t="s">
        <v>2002</v>
      </c>
      <c r="W1206" s="56" t="s">
        <v>2003</v>
      </c>
      <c r="X1206" s="56">
        <v>33736.5</v>
      </c>
      <c r="Y1206" s="56">
        <v>29988</v>
      </c>
      <c r="Z1206" s="56">
        <v>26239.5</v>
      </c>
      <c r="AA1206" s="56" t="s">
        <v>4264</v>
      </c>
      <c r="AB1206" s="56" t="s">
        <v>4264</v>
      </c>
      <c r="AC1206" s="56" t="s">
        <v>4264</v>
      </c>
      <c r="AE1206" s="56">
        <v>35700</v>
      </c>
      <c r="AP1206" s="56">
        <v>35700</v>
      </c>
      <c r="AQ1206" s="56" t="s">
        <v>4265</v>
      </c>
      <c r="AR1206" s="56" t="s">
        <v>4266</v>
      </c>
      <c r="AS1206" s="56" t="s">
        <v>4267</v>
      </c>
      <c r="AT1206" s="56">
        <v>8471160</v>
      </c>
    </row>
    <row r="1207" spans="1:46" x14ac:dyDescent="0.35">
      <c r="A1207" s="56" t="s">
        <v>963</v>
      </c>
      <c r="B1207" s="56">
        <v>8471160</v>
      </c>
      <c r="C1207" s="56" t="s">
        <v>506</v>
      </c>
      <c r="D1207" s="56">
        <v>432209</v>
      </c>
      <c r="E1207" s="56" t="s">
        <v>138</v>
      </c>
      <c r="F1207" s="56" t="str">
        <f t="shared" si="18"/>
        <v>847.8471160.1.432209.000000.847001.200179</v>
      </c>
      <c r="G1207" s="66" t="s">
        <v>21</v>
      </c>
      <c r="H1207" s="56">
        <v>847001</v>
      </c>
      <c r="I1207" s="56" t="s">
        <v>23</v>
      </c>
      <c r="J1207" s="56">
        <v>200179</v>
      </c>
      <c r="N1207" s="56" t="s">
        <v>2286</v>
      </c>
      <c r="O1207" s="56">
        <v>1</v>
      </c>
      <c r="R1207" s="56" t="s">
        <v>4441</v>
      </c>
      <c r="S1207" s="56">
        <v>1</v>
      </c>
      <c r="T1207" s="56">
        <v>325778.25</v>
      </c>
      <c r="U1207" s="57">
        <v>310265</v>
      </c>
      <c r="V1207" s="56" t="s">
        <v>2002</v>
      </c>
      <c r="W1207" s="56" t="s">
        <v>2003</v>
      </c>
      <c r="X1207" s="56">
        <v>293200.42499999999</v>
      </c>
      <c r="Y1207" s="56">
        <v>260622.6</v>
      </c>
      <c r="Z1207" s="56">
        <v>228044.77499999999</v>
      </c>
      <c r="AA1207" s="56" t="s">
        <v>4264</v>
      </c>
      <c r="AB1207" s="56" t="s">
        <v>4264</v>
      </c>
      <c r="AC1207" s="56" t="s">
        <v>4264</v>
      </c>
      <c r="AE1207" s="56">
        <v>310265</v>
      </c>
      <c r="AP1207" s="56">
        <v>310265</v>
      </c>
      <c r="AQ1207" s="56" t="s">
        <v>4265</v>
      </c>
      <c r="AR1207" s="56" t="s">
        <v>4266</v>
      </c>
      <c r="AS1207" s="56" t="s">
        <v>4267</v>
      </c>
      <c r="AT1207" s="56">
        <v>8471160</v>
      </c>
    </row>
    <row r="1208" spans="1:46" x14ac:dyDescent="0.35">
      <c r="A1208" s="56" t="s">
        <v>963</v>
      </c>
      <c r="B1208" s="56">
        <v>8471160</v>
      </c>
      <c r="C1208" s="56" t="s">
        <v>506</v>
      </c>
      <c r="D1208" s="56">
        <v>432209</v>
      </c>
      <c r="E1208" s="56" t="s">
        <v>138</v>
      </c>
      <c r="F1208" s="56" t="str">
        <f t="shared" si="18"/>
        <v>847.8471160.1.432209.000000.847001.200179</v>
      </c>
      <c r="G1208" s="66" t="s">
        <v>21</v>
      </c>
      <c r="H1208" s="56">
        <v>847001</v>
      </c>
      <c r="I1208" s="56" t="s">
        <v>23</v>
      </c>
      <c r="J1208" s="56">
        <v>200179</v>
      </c>
      <c r="N1208" s="56" t="s">
        <v>2286</v>
      </c>
      <c r="O1208" s="56">
        <v>1</v>
      </c>
      <c r="R1208" s="56" t="s">
        <v>4442</v>
      </c>
      <c r="S1208" s="56">
        <v>1</v>
      </c>
      <c r="T1208" s="56">
        <v>13375.425000000001</v>
      </c>
      <c r="U1208" s="57">
        <v>12738.5</v>
      </c>
      <c r="V1208" s="56" t="s">
        <v>2002</v>
      </c>
      <c r="W1208" s="56" t="s">
        <v>2003</v>
      </c>
      <c r="X1208" s="56">
        <v>12037.882500000002</v>
      </c>
      <c r="Y1208" s="56">
        <v>10700.340000000002</v>
      </c>
      <c r="Z1208" s="56">
        <v>9362.7975000000006</v>
      </c>
      <c r="AA1208" s="56" t="s">
        <v>4264</v>
      </c>
      <c r="AB1208" s="56" t="s">
        <v>4264</v>
      </c>
      <c r="AC1208" s="56" t="s">
        <v>4264</v>
      </c>
      <c r="AE1208" s="56">
        <v>12738.5</v>
      </c>
      <c r="AP1208" s="56">
        <v>12738.5</v>
      </c>
      <c r="AQ1208" s="56" t="s">
        <v>4265</v>
      </c>
      <c r="AR1208" s="56" t="s">
        <v>4266</v>
      </c>
      <c r="AS1208" s="56" t="s">
        <v>4267</v>
      </c>
      <c r="AT1208" s="56">
        <v>8471160</v>
      </c>
    </row>
    <row r="1209" spans="1:46" x14ac:dyDescent="0.35">
      <c r="A1209" s="56" t="s">
        <v>963</v>
      </c>
      <c r="B1209" s="56">
        <v>8471160</v>
      </c>
      <c r="C1209" s="56" t="s">
        <v>506</v>
      </c>
      <c r="D1209" s="56">
        <v>432209</v>
      </c>
      <c r="E1209" s="56" t="s">
        <v>138</v>
      </c>
      <c r="F1209" s="56" t="str">
        <f t="shared" si="18"/>
        <v>847.8471160.1.432209.000000.847001.200179</v>
      </c>
      <c r="G1209" s="66" t="s">
        <v>21</v>
      </c>
      <c r="H1209" s="56">
        <v>847001</v>
      </c>
      <c r="I1209" s="56" t="s">
        <v>23</v>
      </c>
      <c r="J1209" s="56">
        <v>200179</v>
      </c>
      <c r="N1209" s="56" t="s">
        <v>2286</v>
      </c>
      <c r="O1209" s="56">
        <v>1</v>
      </c>
      <c r="R1209" s="56" t="s">
        <v>4443</v>
      </c>
      <c r="S1209" s="56">
        <v>1</v>
      </c>
      <c r="T1209" s="56">
        <v>36389.472000000002</v>
      </c>
      <c r="U1209" s="57">
        <v>34656.639999999999</v>
      </c>
      <c r="V1209" s="56" t="s">
        <v>2002</v>
      </c>
      <c r="W1209" s="56" t="s">
        <v>2003</v>
      </c>
      <c r="X1209" s="56">
        <v>32750.524800000003</v>
      </c>
      <c r="Y1209" s="56">
        <v>29111.577600000004</v>
      </c>
      <c r="Z1209" s="56">
        <v>25472.630399999998</v>
      </c>
      <c r="AA1209" s="56" t="s">
        <v>4264</v>
      </c>
      <c r="AB1209" s="56" t="s">
        <v>4264</v>
      </c>
      <c r="AC1209" s="56" t="s">
        <v>4264</v>
      </c>
      <c r="AE1209" s="56">
        <v>34656.639999999999</v>
      </c>
      <c r="AP1209" s="56">
        <v>34656.639999999999</v>
      </c>
      <c r="AQ1209" s="56" t="s">
        <v>4265</v>
      </c>
      <c r="AR1209" s="56" t="s">
        <v>4266</v>
      </c>
      <c r="AS1209" s="56" t="s">
        <v>4267</v>
      </c>
      <c r="AT1209" s="56">
        <v>8471160</v>
      </c>
    </row>
    <row r="1210" spans="1:46" x14ac:dyDescent="0.35">
      <c r="A1210" s="56" t="s">
        <v>963</v>
      </c>
      <c r="B1210" s="56">
        <v>8471160</v>
      </c>
      <c r="C1210" s="56" t="s">
        <v>506</v>
      </c>
      <c r="D1210" s="56">
        <v>432209</v>
      </c>
      <c r="E1210" s="56" t="s">
        <v>138</v>
      </c>
      <c r="F1210" s="56" t="str">
        <f t="shared" si="18"/>
        <v>847.8471160.1.432209.000000.847001.200179</v>
      </c>
      <c r="G1210" s="66" t="s">
        <v>21</v>
      </c>
      <c r="H1210" s="56">
        <v>847001</v>
      </c>
      <c r="I1210" s="56" t="s">
        <v>23</v>
      </c>
      <c r="J1210" s="56">
        <v>200179</v>
      </c>
      <c r="N1210" s="56" t="s">
        <v>2286</v>
      </c>
      <c r="O1210" s="56">
        <v>1</v>
      </c>
      <c r="R1210" s="56" t="s">
        <v>4444</v>
      </c>
      <c r="S1210" s="56">
        <v>1</v>
      </c>
      <c r="T1210" s="56">
        <v>31090.5</v>
      </c>
      <c r="U1210" s="57">
        <v>29610</v>
      </c>
      <c r="V1210" s="56" t="s">
        <v>2002</v>
      </c>
      <c r="W1210" s="56" t="s">
        <v>2003</v>
      </c>
      <c r="X1210" s="56">
        <v>27981.45</v>
      </c>
      <c r="Y1210" s="56">
        <v>24872.400000000001</v>
      </c>
      <c r="Z1210" s="56">
        <v>21763.35</v>
      </c>
      <c r="AA1210" s="56" t="s">
        <v>4264</v>
      </c>
      <c r="AB1210" s="56" t="s">
        <v>4264</v>
      </c>
      <c r="AC1210" s="56" t="s">
        <v>4264</v>
      </c>
      <c r="AE1210" s="56">
        <v>29610</v>
      </c>
      <c r="AP1210" s="56">
        <v>29610</v>
      </c>
      <c r="AQ1210" s="56" t="s">
        <v>4265</v>
      </c>
      <c r="AR1210" s="56" t="s">
        <v>4266</v>
      </c>
      <c r="AS1210" s="56" t="s">
        <v>4267</v>
      </c>
      <c r="AT1210" s="56">
        <v>8471160</v>
      </c>
    </row>
    <row r="1211" spans="1:46" x14ac:dyDescent="0.35">
      <c r="A1211" s="56" t="s">
        <v>963</v>
      </c>
      <c r="B1211" s="56">
        <v>8471160</v>
      </c>
      <c r="C1211" s="56" t="s">
        <v>506</v>
      </c>
      <c r="D1211" s="56">
        <v>432209</v>
      </c>
      <c r="E1211" s="56" t="s">
        <v>138</v>
      </c>
      <c r="F1211" s="56" t="str">
        <f t="shared" si="18"/>
        <v>847.8471160.1.432209.000000.847001.200179</v>
      </c>
      <c r="G1211" s="66" t="s">
        <v>21</v>
      </c>
      <c r="H1211" s="56">
        <v>847001</v>
      </c>
      <c r="I1211" s="56" t="s">
        <v>23</v>
      </c>
      <c r="J1211" s="56">
        <v>200179</v>
      </c>
      <c r="N1211" s="56" t="s">
        <v>2286</v>
      </c>
      <c r="O1211" s="56">
        <v>1</v>
      </c>
      <c r="R1211" s="56" t="s">
        <v>4445</v>
      </c>
      <c r="S1211" s="56">
        <v>1</v>
      </c>
      <c r="T1211" s="56">
        <v>19950</v>
      </c>
      <c r="U1211" s="57">
        <v>19000</v>
      </c>
      <c r="V1211" s="56" t="s">
        <v>2002</v>
      </c>
      <c r="W1211" s="56" t="s">
        <v>2003</v>
      </c>
      <c r="X1211" s="56">
        <v>17955</v>
      </c>
      <c r="Y1211" s="56">
        <v>15960</v>
      </c>
      <c r="Z1211" s="56">
        <v>13965</v>
      </c>
      <c r="AA1211" s="56" t="s">
        <v>4264</v>
      </c>
      <c r="AB1211" s="56" t="s">
        <v>4264</v>
      </c>
      <c r="AC1211" s="56" t="s">
        <v>4264</v>
      </c>
      <c r="AE1211" s="56">
        <v>19000</v>
      </c>
      <c r="AP1211" s="56">
        <v>19000</v>
      </c>
      <c r="AQ1211" s="56" t="s">
        <v>4265</v>
      </c>
      <c r="AR1211" s="56" t="s">
        <v>4266</v>
      </c>
      <c r="AS1211" s="56" t="s">
        <v>4267</v>
      </c>
      <c r="AT1211" s="56">
        <v>8471160</v>
      </c>
    </row>
    <row r="1212" spans="1:46" x14ac:dyDescent="0.35">
      <c r="A1212" s="56" t="s">
        <v>963</v>
      </c>
      <c r="B1212" s="56">
        <v>8471160</v>
      </c>
      <c r="C1212" s="56" t="s">
        <v>506</v>
      </c>
      <c r="D1212" s="56">
        <v>432209</v>
      </c>
      <c r="E1212" s="56" t="s">
        <v>138</v>
      </c>
      <c r="F1212" s="56" t="str">
        <f t="shared" si="18"/>
        <v>847.8471160.1.432209.000000.847001.200179</v>
      </c>
      <c r="G1212" s="66" t="s">
        <v>21</v>
      </c>
      <c r="H1212" s="56">
        <v>847001</v>
      </c>
      <c r="I1212" s="56" t="s">
        <v>23</v>
      </c>
      <c r="J1212" s="56">
        <v>200179</v>
      </c>
      <c r="N1212" s="56" t="s">
        <v>2286</v>
      </c>
      <c r="O1212" s="56">
        <v>1</v>
      </c>
      <c r="R1212" s="56" t="s">
        <v>4446</v>
      </c>
      <c r="S1212" s="56">
        <v>1</v>
      </c>
      <c r="T1212" s="56">
        <v>10500</v>
      </c>
      <c r="U1212" s="57">
        <v>10000</v>
      </c>
      <c r="V1212" s="56" t="s">
        <v>2002</v>
      </c>
      <c r="W1212" s="56" t="s">
        <v>2003</v>
      </c>
      <c r="X1212" s="56">
        <v>9450</v>
      </c>
      <c r="Y1212" s="56">
        <v>8400</v>
      </c>
      <c r="Z1212" s="56">
        <v>7349.9999999999991</v>
      </c>
      <c r="AA1212" s="56" t="s">
        <v>4264</v>
      </c>
      <c r="AB1212" s="56" t="s">
        <v>4264</v>
      </c>
      <c r="AC1212" s="56" t="s">
        <v>4264</v>
      </c>
      <c r="AE1212" s="56">
        <v>10000</v>
      </c>
      <c r="AP1212" s="56">
        <v>10000</v>
      </c>
      <c r="AQ1212" s="56" t="s">
        <v>4265</v>
      </c>
      <c r="AR1212" s="56" t="s">
        <v>4266</v>
      </c>
      <c r="AS1212" s="56" t="s">
        <v>4267</v>
      </c>
      <c r="AT1212" s="56">
        <v>8471160</v>
      </c>
    </row>
    <row r="1213" spans="1:46" x14ac:dyDescent="0.35">
      <c r="A1213" s="56" t="s">
        <v>963</v>
      </c>
      <c r="B1213" s="56">
        <v>8471160</v>
      </c>
      <c r="C1213" s="56" t="s">
        <v>506</v>
      </c>
      <c r="D1213" s="56">
        <v>432209</v>
      </c>
      <c r="E1213" s="56" t="s">
        <v>138</v>
      </c>
      <c r="F1213" s="56" t="str">
        <f t="shared" si="18"/>
        <v>847.8471160.1.432209.000000.847001.200179</v>
      </c>
      <c r="G1213" s="66" t="s">
        <v>21</v>
      </c>
      <c r="H1213" s="56">
        <v>847001</v>
      </c>
      <c r="I1213" s="56" t="s">
        <v>23</v>
      </c>
      <c r="J1213" s="56">
        <v>200179</v>
      </c>
      <c r="N1213" s="56" t="s">
        <v>2286</v>
      </c>
      <c r="O1213" s="56">
        <v>1</v>
      </c>
      <c r="R1213" s="56" t="s">
        <v>4447</v>
      </c>
      <c r="S1213" s="56">
        <v>1</v>
      </c>
      <c r="T1213" s="56">
        <v>21000</v>
      </c>
      <c r="U1213" s="57">
        <v>20000</v>
      </c>
      <c r="V1213" s="56" t="s">
        <v>2002</v>
      </c>
      <c r="W1213" s="56" t="s">
        <v>2003</v>
      </c>
      <c r="X1213" s="56">
        <v>18900</v>
      </c>
      <c r="Y1213" s="56">
        <v>16800</v>
      </c>
      <c r="Z1213" s="56">
        <v>14699.999999999998</v>
      </c>
      <c r="AA1213" s="56" t="s">
        <v>4264</v>
      </c>
      <c r="AB1213" s="56" t="s">
        <v>4264</v>
      </c>
      <c r="AC1213" s="56" t="s">
        <v>4264</v>
      </c>
      <c r="AE1213" s="56">
        <v>20000</v>
      </c>
      <c r="AP1213" s="56">
        <v>20000</v>
      </c>
      <c r="AQ1213" s="56" t="s">
        <v>4265</v>
      </c>
      <c r="AR1213" s="56" t="s">
        <v>4266</v>
      </c>
      <c r="AS1213" s="56" t="s">
        <v>4267</v>
      </c>
      <c r="AT1213" s="56">
        <v>8471160</v>
      </c>
    </row>
    <row r="1214" spans="1:46" x14ac:dyDescent="0.35">
      <c r="A1214" s="56" t="s">
        <v>963</v>
      </c>
      <c r="B1214" s="56">
        <v>8471160</v>
      </c>
      <c r="C1214" s="56" t="s">
        <v>506</v>
      </c>
      <c r="D1214" s="56">
        <v>432209</v>
      </c>
      <c r="E1214" s="56" t="s">
        <v>138</v>
      </c>
      <c r="F1214" s="56" t="str">
        <f t="shared" si="18"/>
        <v>847.8471160.1.432209.000000.847001.200179</v>
      </c>
      <c r="G1214" s="66" t="s">
        <v>21</v>
      </c>
      <c r="H1214" s="56">
        <v>847001</v>
      </c>
      <c r="I1214" s="56" t="s">
        <v>23</v>
      </c>
      <c r="J1214" s="56">
        <v>200179</v>
      </c>
      <c r="N1214" s="56" t="s">
        <v>2286</v>
      </c>
      <c r="O1214" s="56">
        <v>1</v>
      </c>
      <c r="R1214" s="56" t="s">
        <v>4448</v>
      </c>
      <c r="S1214" s="56">
        <v>1</v>
      </c>
      <c r="T1214" s="56">
        <v>42000</v>
      </c>
      <c r="U1214" s="57">
        <v>40000</v>
      </c>
      <c r="V1214" s="56" t="s">
        <v>2002</v>
      </c>
      <c r="W1214" s="56" t="s">
        <v>2003</v>
      </c>
      <c r="X1214" s="56">
        <v>37800</v>
      </c>
      <c r="Y1214" s="56">
        <v>33600</v>
      </c>
      <c r="Z1214" s="56">
        <v>29399.999999999996</v>
      </c>
      <c r="AA1214" s="56" t="s">
        <v>4264</v>
      </c>
      <c r="AB1214" s="56" t="s">
        <v>4264</v>
      </c>
      <c r="AC1214" s="56" t="s">
        <v>4264</v>
      </c>
      <c r="AE1214" s="56">
        <v>40000</v>
      </c>
      <c r="AP1214" s="56">
        <v>40000</v>
      </c>
      <c r="AQ1214" s="56" t="s">
        <v>4265</v>
      </c>
      <c r="AR1214" s="56" t="s">
        <v>4266</v>
      </c>
      <c r="AS1214" s="56" t="s">
        <v>4267</v>
      </c>
      <c r="AT1214" s="56">
        <v>8471160</v>
      </c>
    </row>
    <row r="1215" spans="1:46" x14ac:dyDescent="0.35">
      <c r="A1215" s="56" t="s">
        <v>963</v>
      </c>
      <c r="B1215" s="56">
        <v>8471160</v>
      </c>
      <c r="C1215" s="56" t="s">
        <v>506</v>
      </c>
      <c r="D1215" s="56">
        <v>432209</v>
      </c>
      <c r="E1215" s="56" t="s">
        <v>138</v>
      </c>
      <c r="F1215" s="56" t="str">
        <f t="shared" si="18"/>
        <v>847.8471160.1.432209.000000.847001.200179</v>
      </c>
      <c r="G1215" s="66" t="s">
        <v>21</v>
      </c>
      <c r="H1215" s="56">
        <v>847001</v>
      </c>
      <c r="I1215" s="56" t="s">
        <v>23</v>
      </c>
      <c r="J1215" s="56">
        <v>200179</v>
      </c>
      <c r="N1215" s="56" t="s">
        <v>2286</v>
      </c>
      <c r="O1215" s="56">
        <v>1</v>
      </c>
      <c r="R1215" s="56" t="s">
        <v>4449</v>
      </c>
      <c r="S1215" s="56">
        <v>1</v>
      </c>
      <c r="T1215" s="56">
        <v>5807.97</v>
      </c>
      <c r="U1215" s="57">
        <v>5531.4</v>
      </c>
      <c r="V1215" s="56" t="s">
        <v>2002</v>
      </c>
      <c r="W1215" s="56" t="s">
        <v>2003</v>
      </c>
      <c r="X1215" s="56">
        <v>5227.1730000000007</v>
      </c>
      <c r="Y1215" s="56">
        <v>4646.3760000000002</v>
      </c>
      <c r="Z1215" s="56">
        <v>4065.5789999999997</v>
      </c>
      <c r="AA1215" s="56" t="s">
        <v>4264</v>
      </c>
      <c r="AB1215" s="56" t="s">
        <v>4264</v>
      </c>
      <c r="AC1215" s="56" t="s">
        <v>4264</v>
      </c>
      <c r="AE1215" s="56">
        <v>5531.4</v>
      </c>
      <c r="AP1215" s="56">
        <v>5531.4</v>
      </c>
      <c r="AQ1215" s="56" t="s">
        <v>4265</v>
      </c>
      <c r="AR1215" s="56" t="s">
        <v>4266</v>
      </c>
      <c r="AS1215" s="56" t="s">
        <v>4267</v>
      </c>
      <c r="AT1215" s="56">
        <v>8471160</v>
      </c>
    </row>
    <row r="1216" spans="1:46" x14ac:dyDescent="0.35">
      <c r="A1216" s="56" t="s">
        <v>963</v>
      </c>
      <c r="B1216" s="56">
        <v>8471160</v>
      </c>
      <c r="C1216" s="56" t="s">
        <v>506</v>
      </c>
      <c r="D1216" s="56">
        <v>432209</v>
      </c>
      <c r="E1216" s="56" t="s">
        <v>138</v>
      </c>
      <c r="F1216" s="56" t="str">
        <f t="shared" si="18"/>
        <v>847.8471160.1.432209.000000.847001.200179</v>
      </c>
      <c r="G1216" s="66" t="s">
        <v>21</v>
      </c>
      <c r="H1216" s="56">
        <v>847001</v>
      </c>
      <c r="I1216" s="56" t="s">
        <v>23</v>
      </c>
      <c r="J1216" s="56">
        <v>200179</v>
      </c>
      <c r="N1216" s="56" t="s">
        <v>2286</v>
      </c>
      <c r="O1216" s="56">
        <v>1</v>
      </c>
      <c r="R1216" s="56" t="s">
        <v>4450</v>
      </c>
      <c r="S1216" s="56">
        <v>1</v>
      </c>
      <c r="T1216" s="56">
        <v>6644.7675000000008</v>
      </c>
      <c r="U1216" s="57">
        <v>6328.35</v>
      </c>
      <c r="V1216" s="56" t="s">
        <v>2002</v>
      </c>
      <c r="W1216" s="56" t="s">
        <v>2003</v>
      </c>
      <c r="X1216" s="56">
        <v>5980.290750000001</v>
      </c>
      <c r="Y1216" s="56">
        <v>5315.8140000000012</v>
      </c>
      <c r="Z1216" s="56">
        <v>4651.3372500000005</v>
      </c>
      <c r="AA1216" s="56" t="s">
        <v>4264</v>
      </c>
      <c r="AB1216" s="56" t="s">
        <v>4264</v>
      </c>
      <c r="AC1216" s="56" t="s">
        <v>4264</v>
      </c>
      <c r="AE1216" s="56">
        <v>6328.35</v>
      </c>
      <c r="AP1216" s="56">
        <v>6328.35</v>
      </c>
      <c r="AQ1216" s="56" t="s">
        <v>4265</v>
      </c>
      <c r="AR1216" s="56" t="s">
        <v>4266</v>
      </c>
      <c r="AS1216" s="56" t="s">
        <v>4267</v>
      </c>
      <c r="AT1216" s="56">
        <v>8471160</v>
      </c>
    </row>
    <row r="1217" spans="1:46" x14ac:dyDescent="0.35">
      <c r="A1217" s="56" t="s">
        <v>963</v>
      </c>
      <c r="B1217" s="56">
        <v>8471160</v>
      </c>
      <c r="C1217" s="56" t="s">
        <v>506</v>
      </c>
      <c r="D1217" s="56">
        <v>432209</v>
      </c>
      <c r="E1217" s="56" t="s">
        <v>138</v>
      </c>
      <c r="F1217" s="56" t="str">
        <f t="shared" si="18"/>
        <v>847.8471160.1.432209.000000.847001.200179</v>
      </c>
      <c r="G1217" s="66" t="s">
        <v>21</v>
      </c>
      <c r="H1217" s="56">
        <v>847001</v>
      </c>
      <c r="I1217" s="56" t="s">
        <v>23</v>
      </c>
      <c r="J1217" s="56">
        <v>200179</v>
      </c>
      <c r="N1217" s="56" t="s">
        <v>2286</v>
      </c>
      <c r="O1217" s="56">
        <v>1</v>
      </c>
      <c r="R1217" s="56" t="s">
        <v>4451</v>
      </c>
      <c r="S1217" s="56">
        <v>1</v>
      </c>
      <c r="T1217" s="56">
        <v>16969.239000000001</v>
      </c>
      <c r="U1217" s="57">
        <v>16161.18</v>
      </c>
      <c r="V1217" s="56" t="s">
        <v>2002</v>
      </c>
      <c r="W1217" s="56" t="s">
        <v>2003</v>
      </c>
      <c r="X1217" s="56">
        <v>15272.315100000002</v>
      </c>
      <c r="Y1217" s="56">
        <v>13575.391200000002</v>
      </c>
      <c r="Z1217" s="56">
        <v>11878.4673</v>
      </c>
      <c r="AA1217" s="56" t="s">
        <v>4264</v>
      </c>
      <c r="AB1217" s="56" t="s">
        <v>4264</v>
      </c>
      <c r="AC1217" s="56" t="s">
        <v>4264</v>
      </c>
      <c r="AE1217" s="56">
        <v>16161.18</v>
      </c>
      <c r="AP1217" s="56">
        <v>16161.18</v>
      </c>
      <c r="AQ1217" s="56" t="s">
        <v>4265</v>
      </c>
      <c r="AR1217" s="56" t="s">
        <v>4266</v>
      </c>
      <c r="AS1217" s="56" t="s">
        <v>4267</v>
      </c>
      <c r="AT1217" s="56">
        <v>8471160</v>
      </c>
    </row>
    <row r="1218" spans="1:46" x14ac:dyDescent="0.35">
      <c r="A1218" s="56" t="s">
        <v>963</v>
      </c>
      <c r="B1218" s="56">
        <v>8471160</v>
      </c>
      <c r="C1218" s="56" t="s">
        <v>506</v>
      </c>
      <c r="D1218" s="56">
        <v>432209</v>
      </c>
      <c r="E1218" s="56" t="s">
        <v>138</v>
      </c>
      <c r="F1218" s="56" t="str">
        <f t="shared" si="18"/>
        <v>847.8471160.1.432209.000000.847001.200179</v>
      </c>
      <c r="G1218" s="66" t="s">
        <v>21</v>
      </c>
      <c r="H1218" s="56">
        <v>847001</v>
      </c>
      <c r="I1218" s="56" t="s">
        <v>23</v>
      </c>
      <c r="J1218" s="56">
        <v>200179</v>
      </c>
      <c r="N1218" s="56" t="s">
        <v>2286</v>
      </c>
      <c r="O1218" s="56">
        <v>1</v>
      </c>
      <c r="R1218" s="56" t="s">
        <v>4452</v>
      </c>
      <c r="S1218" s="56">
        <v>1</v>
      </c>
      <c r="T1218" s="56">
        <v>11190.9</v>
      </c>
      <c r="U1218" s="57">
        <v>10658</v>
      </c>
      <c r="V1218" s="56" t="s">
        <v>2002</v>
      </c>
      <c r="W1218" s="56" t="s">
        <v>2003</v>
      </c>
      <c r="X1218" s="56">
        <v>10071.81</v>
      </c>
      <c r="Y1218" s="56">
        <v>8952.7199999999993</v>
      </c>
      <c r="Z1218" s="56">
        <v>7833.6299999999992</v>
      </c>
      <c r="AA1218" s="56" t="s">
        <v>4264</v>
      </c>
      <c r="AB1218" s="56" t="s">
        <v>4264</v>
      </c>
      <c r="AC1218" s="56" t="s">
        <v>4264</v>
      </c>
      <c r="AE1218" s="56">
        <v>10658</v>
      </c>
      <c r="AP1218" s="56">
        <v>10658</v>
      </c>
      <c r="AQ1218" s="56" t="s">
        <v>4265</v>
      </c>
      <c r="AR1218" s="56" t="s">
        <v>4266</v>
      </c>
      <c r="AS1218" s="56" t="s">
        <v>4267</v>
      </c>
      <c r="AT1218" s="56">
        <v>8471160</v>
      </c>
    </row>
    <row r="1219" spans="1:46" x14ac:dyDescent="0.35">
      <c r="A1219" s="56" t="s">
        <v>963</v>
      </c>
      <c r="B1219" s="56">
        <v>8471160</v>
      </c>
      <c r="C1219" s="56" t="s">
        <v>506</v>
      </c>
      <c r="D1219" s="56">
        <v>432209</v>
      </c>
      <c r="E1219" s="56" t="s">
        <v>138</v>
      </c>
      <c r="F1219" s="56" t="str">
        <f t="shared" si="18"/>
        <v>847.8471160.1.432209.000000.847001.200179</v>
      </c>
      <c r="G1219" s="66" t="s">
        <v>21</v>
      </c>
      <c r="H1219" s="56">
        <v>847001</v>
      </c>
      <c r="I1219" s="56" t="s">
        <v>23</v>
      </c>
      <c r="J1219" s="56">
        <v>200179</v>
      </c>
      <c r="N1219" s="56" t="s">
        <v>2286</v>
      </c>
      <c r="O1219" s="56">
        <v>1</v>
      </c>
      <c r="R1219" s="56" t="s">
        <v>4453</v>
      </c>
      <c r="S1219" s="56">
        <v>1</v>
      </c>
      <c r="T1219" s="56">
        <v>12600</v>
      </c>
      <c r="U1219" s="57">
        <v>12000</v>
      </c>
      <c r="V1219" s="56" t="s">
        <v>2002</v>
      </c>
      <c r="W1219" s="56" t="s">
        <v>2003</v>
      </c>
      <c r="X1219" s="56">
        <v>11340</v>
      </c>
      <c r="Y1219" s="56">
        <v>10080</v>
      </c>
      <c r="Z1219" s="56">
        <v>8820</v>
      </c>
      <c r="AA1219" s="56" t="s">
        <v>4264</v>
      </c>
      <c r="AB1219" s="56" t="s">
        <v>4264</v>
      </c>
      <c r="AC1219" s="56" t="s">
        <v>4264</v>
      </c>
      <c r="AE1219" s="56">
        <v>12000</v>
      </c>
      <c r="AP1219" s="56">
        <v>12000</v>
      </c>
      <c r="AQ1219" s="56" t="s">
        <v>4265</v>
      </c>
      <c r="AR1219" s="56" t="s">
        <v>4266</v>
      </c>
      <c r="AS1219" s="56" t="s">
        <v>4267</v>
      </c>
      <c r="AT1219" s="56">
        <v>8471160</v>
      </c>
    </row>
    <row r="1220" spans="1:46" x14ac:dyDescent="0.35">
      <c r="A1220" s="56" t="s">
        <v>963</v>
      </c>
      <c r="B1220" s="56">
        <v>8471160</v>
      </c>
      <c r="C1220" s="56" t="s">
        <v>506</v>
      </c>
      <c r="D1220" s="56">
        <v>432209</v>
      </c>
      <c r="E1220" s="56" t="s">
        <v>138</v>
      </c>
      <c r="F1220" s="56" t="str">
        <f t="shared" ref="F1220:F1283" si="19">CONCATENATE(847,".",B1220,".",1,".",D1220,".","000000",".",H1220,".",J1220)</f>
        <v>847.8471160.1.432209.000000.847001.200179</v>
      </c>
      <c r="G1220" s="66" t="s">
        <v>21</v>
      </c>
      <c r="H1220" s="56">
        <v>847001</v>
      </c>
      <c r="I1220" s="56" t="s">
        <v>23</v>
      </c>
      <c r="J1220" s="56">
        <v>200179</v>
      </c>
      <c r="N1220" s="56" t="s">
        <v>2286</v>
      </c>
      <c r="O1220" s="56">
        <v>1</v>
      </c>
      <c r="R1220" s="56" t="s">
        <v>4454</v>
      </c>
      <c r="S1220" s="56">
        <v>1</v>
      </c>
      <c r="T1220" s="56">
        <v>1754.0775000000001</v>
      </c>
      <c r="U1220" s="57">
        <v>1670.55</v>
      </c>
      <c r="V1220" s="56" t="s">
        <v>2002</v>
      </c>
      <c r="W1220" s="56" t="s">
        <v>2003</v>
      </c>
      <c r="X1220" s="56">
        <v>1578.66975</v>
      </c>
      <c r="Y1220" s="56">
        <v>1403.2620000000002</v>
      </c>
      <c r="Z1220" s="56">
        <v>1227.8542500000001</v>
      </c>
      <c r="AA1220" s="56" t="s">
        <v>4264</v>
      </c>
      <c r="AB1220" s="56" t="s">
        <v>4264</v>
      </c>
      <c r="AC1220" s="56" t="s">
        <v>4264</v>
      </c>
      <c r="AE1220" s="56">
        <v>1670.55</v>
      </c>
      <c r="AP1220" s="56">
        <v>1670.55</v>
      </c>
      <c r="AQ1220" s="56" t="s">
        <v>4265</v>
      </c>
      <c r="AR1220" s="56" t="s">
        <v>4266</v>
      </c>
      <c r="AS1220" s="56" t="s">
        <v>4267</v>
      </c>
      <c r="AT1220" s="56">
        <v>8471160</v>
      </c>
    </row>
    <row r="1221" spans="1:46" x14ac:dyDescent="0.35">
      <c r="A1221" s="56" t="s">
        <v>963</v>
      </c>
      <c r="B1221" s="56">
        <v>8471160</v>
      </c>
      <c r="C1221" s="56" t="s">
        <v>506</v>
      </c>
      <c r="D1221" s="56">
        <v>432209</v>
      </c>
      <c r="E1221" s="56" t="s">
        <v>138</v>
      </c>
      <c r="F1221" s="56" t="str">
        <f t="shared" si="19"/>
        <v>847.8471160.1.432209.000000.847001.200179</v>
      </c>
      <c r="G1221" s="66" t="s">
        <v>21</v>
      </c>
      <c r="H1221" s="56">
        <v>847001</v>
      </c>
      <c r="I1221" s="56" t="s">
        <v>23</v>
      </c>
      <c r="J1221" s="56">
        <v>200179</v>
      </c>
      <c r="N1221" s="56" t="s">
        <v>2286</v>
      </c>
      <c r="O1221" s="56">
        <v>1</v>
      </c>
      <c r="R1221" s="56" t="s">
        <v>4455</v>
      </c>
      <c r="S1221" s="56">
        <v>1</v>
      </c>
      <c r="T1221" s="56">
        <v>30870</v>
      </c>
      <c r="U1221" s="57">
        <v>29400</v>
      </c>
      <c r="V1221" s="56" t="s">
        <v>2002</v>
      </c>
      <c r="W1221" s="56" t="s">
        <v>2003</v>
      </c>
      <c r="X1221" s="56">
        <v>27783</v>
      </c>
      <c r="Y1221" s="56">
        <v>24696</v>
      </c>
      <c r="Z1221" s="56">
        <v>21609</v>
      </c>
      <c r="AA1221" s="56" t="s">
        <v>4264</v>
      </c>
      <c r="AB1221" s="56" t="s">
        <v>4264</v>
      </c>
      <c r="AC1221" s="56" t="s">
        <v>4264</v>
      </c>
      <c r="AE1221" s="56">
        <v>29400</v>
      </c>
      <c r="AP1221" s="56">
        <v>29400</v>
      </c>
      <c r="AQ1221" s="56" t="s">
        <v>4265</v>
      </c>
      <c r="AR1221" s="56" t="s">
        <v>4266</v>
      </c>
      <c r="AS1221" s="56" t="s">
        <v>4267</v>
      </c>
      <c r="AT1221" s="56">
        <v>8471160</v>
      </c>
    </row>
    <row r="1222" spans="1:46" x14ac:dyDescent="0.35">
      <c r="A1222" s="56" t="s">
        <v>963</v>
      </c>
      <c r="B1222" s="56">
        <v>8471160</v>
      </c>
      <c r="C1222" s="56" t="s">
        <v>506</v>
      </c>
      <c r="D1222" s="56">
        <v>432209</v>
      </c>
      <c r="E1222" s="56" t="s">
        <v>138</v>
      </c>
      <c r="F1222" s="56" t="str">
        <f t="shared" si="19"/>
        <v>847.8471160.1.432209.000000.847001.200179</v>
      </c>
      <c r="G1222" s="66" t="s">
        <v>21</v>
      </c>
      <c r="H1222" s="56">
        <v>847001</v>
      </c>
      <c r="I1222" s="56" t="s">
        <v>23</v>
      </c>
      <c r="J1222" s="56">
        <v>200179</v>
      </c>
      <c r="N1222" s="56" t="s">
        <v>2286</v>
      </c>
      <c r="O1222" s="56">
        <v>1</v>
      </c>
      <c r="R1222" s="56" t="s">
        <v>4456</v>
      </c>
      <c r="S1222" s="56">
        <v>1</v>
      </c>
      <c r="T1222" s="56">
        <v>38587.5</v>
      </c>
      <c r="U1222" s="57">
        <v>36750</v>
      </c>
      <c r="V1222" s="56" t="s">
        <v>2002</v>
      </c>
      <c r="W1222" s="56" t="s">
        <v>2003</v>
      </c>
      <c r="X1222" s="56">
        <v>34728.75</v>
      </c>
      <c r="Y1222" s="56">
        <v>30870</v>
      </c>
      <c r="Z1222" s="56">
        <v>27011.25</v>
      </c>
      <c r="AA1222" s="56" t="s">
        <v>4264</v>
      </c>
      <c r="AB1222" s="56" t="s">
        <v>4264</v>
      </c>
      <c r="AC1222" s="56" t="s">
        <v>4264</v>
      </c>
      <c r="AE1222" s="56">
        <v>36750</v>
      </c>
      <c r="AP1222" s="56">
        <v>36750</v>
      </c>
      <c r="AQ1222" s="56" t="s">
        <v>4265</v>
      </c>
      <c r="AR1222" s="56" t="s">
        <v>4266</v>
      </c>
      <c r="AS1222" s="56" t="s">
        <v>4267</v>
      </c>
      <c r="AT1222" s="56">
        <v>8471160</v>
      </c>
    </row>
    <row r="1223" spans="1:46" x14ac:dyDescent="0.35">
      <c r="A1223" s="56" t="s">
        <v>963</v>
      </c>
      <c r="B1223" s="56">
        <v>8471160</v>
      </c>
      <c r="C1223" s="56" t="s">
        <v>506</v>
      </c>
      <c r="D1223" s="56">
        <v>432209</v>
      </c>
      <c r="E1223" s="56" t="s">
        <v>138</v>
      </c>
      <c r="F1223" s="56" t="str">
        <f t="shared" si="19"/>
        <v>847.8471160.1.432209.000000.847001.200179</v>
      </c>
      <c r="G1223" s="66" t="s">
        <v>21</v>
      </c>
      <c r="H1223" s="56">
        <v>847001</v>
      </c>
      <c r="I1223" s="56" t="s">
        <v>23</v>
      </c>
      <c r="J1223" s="56">
        <v>200179</v>
      </c>
      <c r="N1223" s="56" t="s">
        <v>2286</v>
      </c>
      <c r="O1223" s="56">
        <v>1</v>
      </c>
      <c r="R1223" s="56" t="s">
        <v>4457</v>
      </c>
      <c r="S1223" s="56">
        <v>1</v>
      </c>
      <c r="T1223" s="56">
        <v>4354.875</v>
      </c>
      <c r="U1223" s="57">
        <v>4147.5</v>
      </c>
      <c r="V1223" s="56" t="s">
        <v>2002</v>
      </c>
      <c r="W1223" s="56" t="s">
        <v>2003</v>
      </c>
      <c r="X1223" s="56">
        <v>3919.3875000000003</v>
      </c>
      <c r="Y1223" s="56">
        <v>3483.9</v>
      </c>
      <c r="Z1223" s="56">
        <v>3048.4124999999999</v>
      </c>
      <c r="AA1223" s="56" t="s">
        <v>4264</v>
      </c>
      <c r="AB1223" s="56" t="s">
        <v>4264</v>
      </c>
      <c r="AC1223" s="56" t="s">
        <v>4264</v>
      </c>
      <c r="AE1223" s="56">
        <v>4147.5</v>
      </c>
      <c r="AP1223" s="56">
        <v>4147.5</v>
      </c>
      <c r="AQ1223" s="56" t="s">
        <v>4265</v>
      </c>
      <c r="AR1223" s="56" t="s">
        <v>4266</v>
      </c>
      <c r="AS1223" s="56" t="s">
        <v>4267</v>
      </c>
      <c r="AT1223" s="56">
        <v>8471160</v>
      </c>
    </row>
    <row r="1224" spans="1:46" x14ac:dyDescent="0.35">
      <c r="A1224" s="56" t="s">
        <v>963</v>
      </c>
      <c r="B1224" s="56">
        <v>8471160</v>
      </c>
      <c r="C1224" s="56" t="s">
        <v>506</v>
      </c>
      <c r="D1224" s="56">
        <v>432209</v>
      </c>
      <c r="E1224" s="56" t="s">
        <v>138</v>
      </c>
      <c r="F1224" s="56" t="str">
        <f t="shared" si="19"/>
        <v>847.8471160.1.432209.000000.847001.200179</v>
      </c>
      <c r="G1224" s="66" t="s">
        <v>21</v>
      </c>
      <c r="H1224" s="56">
        <v>847001</v>
      </c>
      <c r="I1224" s="56" t="s">
        <v>23</v>
      </c>
      <c r="J1224" s="56">
        <v>200179</v>
      </c>
      <c r="N1224" s="56" t="s">
        <v>2286</v>
      </c>
      <c r="O1224" s="56">
        <v>1</v>
      </c>
      <c r="R1224" s="56" t="s">
        <v>4458</v>
      </c>
      <c r="S1224" s="56">
        <v>1</v>
      </c>
      <c r="T1224" s="56">
        <v>9181.6200000000008</v>
      </c>
      <c r="U1224" s="57">
        <v>8744.4</v>
      </c>
      <c r="V1224" s="56" t="s">
        <v>2002</v>
      </c>
      <c r="W1224" s="56" t="s">
        <v>2003</v>
      </c>
      <c r="X1224" s="56">
        <v>8263.4580000000005</v>
      </c>
      <c r="Y1224" s="56">
        <v>7345.2960000000012</v>
      </c>
      <c r="Z1224" s="56">
        <v>6427.134</v>
      </c>
      <c r="AA1224" s="56" t="s">
        <v>4264</v>
      </c>
      <c r="AB1224" s="56" t="s">
        <v>4264</v>
      </c>
      <c r="AC1224" s="56" t="s">
        <v>4264</v>
      </c>
      <c r="AE1224" s="56">
        <v>8744.4</v>
      </c>
      <c r="AP1224" s="56">
        <v>8744.4</v>
      </c>
      <c r="AQ1224" s="56" t="s">
        <v>4265</v>
      </c>
      <c r="AR1224" s="56" t="s">
        <v>4266</v>
      </c>
      <c r="AS1224" s="56" t="s">
        <v>4267</v>
      </c>
      <c r="AT1224" s="56">
        <v>8471160</v>
      </c>
    </row>
    <row r="1225" spans="1:46" x14ac:dyDescent="0.35">
      <c r="A1225" s="56" t="s">
        <v>963</v>
      </c>
      <c r="B1225" s="56">
        <v>8471160</v>
      </c>
      <c r="C1225" s="56" t="s">
        <v>506</v>
      </c>
      <c r="D1225" s="56">
        <v>432209</v>
      </c>
      <c r="E1225" s="56" t="s">
        <v>138</v>
      </c>
      <c r="F1225" s="56" t="str">
        <f t="shared" si="19"/>
        <v>847.8471160.1.432209.000000.847001.200179</v>
      </c>
      <c r="G1225" s="66" t="s">
        <v>21</v>
      </c>
      <c r="H1225" s="56">
        <v>847001</v>
      </c>
      <c r="I1225" s="56" t="s">
        <v>23</v>
      </c>
      <c r="J1225" s="56">
        <v>200179</v>
      </c>
      <c r="N1225" s="56" t="s">
        <v>2286</v>
      </c>
      <c r="O1225" s="56">
        <v>1</v>
      </c>
      <c r="R1225" s="56" t="s">
        <v>4459</v>
      </c>
      <c r="S1225" s="56">
        <v>1</v>
      </c>
      <c r="T1225" s="56">
        <v>17915.625</v>
      </c>
      <c r="U1225" s="57">
        <v>17062.5</v>
      </c>
      <c r="V1225" s="56" t="s">
        <v>2002</v>
      </c>
      <c r="W1225" s="56" t="s">
        <v>2003</v>
      </c>
      <c r="X1225" s="56">
        <v>16124.0625</v>
      </c>
      <c r="Y1225" s="56">
        <v>14332.5</v>
      </c>
      <c r="Z1225" s="56">
        <v>12540.9375</v>
      </c>
      <c r="AA1225" s="56" t="s">
        <v>4264</v>
      </c>
      <c r="AB1225" s="56" t="s">
        <v>4264</v>
      </c>
      <c r="AC1225" s="56" t="s">
        <v>4264</v>
      </c>
      <c r="AE1225" s="56">
        <v>17062.5</v>
      </c>
      <c r="AP1225" s="56">
        <v>17062.5</v>
      </c>
      <c r="AQ1225" s="56" t="s">
        <v>4265</v>
      </c>
      <c r="AR1225" s="56" t="s">
        <v>4266</v>
      </c>
      <c r="AS1225" s="56" t="s">
        <v>4267</v>
      </c>
      <c r="AT1225" s="56">
        <v>8471160</v>
      </c>
    </row>
    <row r="1226" spans="1:46" x14ac:dyDescent="0.35">
      <c r="A1226" s="56" t="s">
        <v>963</v>
      </c>
      <c r="B1226" s="56">
        <v>8471160</v>
      </c>
      <c r="C1226" s="56" t="s">
        <v>506</v>
      </c>
      <c r="D1226" s="56">
        <v>432209</v>
      </c>
      <c r="E1226" s="56" t="s">
        <v>138</v>
      </c>
      <c r="F1226" s="56" t="str">
        <f t="shared" si="19"/>
        <v>847.8471160.1.432209.000000.847001.200179</v>
      </c>
      <c r="G1226" s="66" t="s">
        <v>21</v>
      </c>
      <c r="H1226" s="56">
        <v>847001</v>
      </c>
      <c r="I1226" s="56" t="s">
        <v>23</v>
      </c>
      <c r="J1226" s="56">
        <v>200179</v>
      </c>
      <c r="N1226" s="56" t="s">
        <v>2286</v>
      </c>
      <c r="O1226" s="56">
        <v>1</v>
      </c>
      <c r="R1226" s="56" t="s">
        <v>4460</v>
      </c>
      <c r="S1226" s="56">
        <v>1</v>
      </c>
      <c r="T1226" s="56">
        <v>15071.7</v>
      </c>
      <c r="U1226" s="57">
        <v>14354</v>
      </c>
      <c r="V1226" s="56" t="s">
        <v>2002</v>
      </c>
      <c r="W1226" s="56" t="s">
        <v>2003</v>
      </c>
      <c r="X1226" s="56">
        <v>13564.53</v>
      </c>
      <c r="Y1226" s="56">
        <v>12057.36</v>
      </c>
      <c r="Z1226" s="56">
        <v>10550.19</v>
      </c>
      <c r="AA1226" s="56" t="s">
        <v>4264</v>
      </c>
      <c r="AB1226" s="56" t="s">
        <v>4264</v>
      </c>
      <c r="AC1226" s="56" t="s">
        <v>4264</v>
      </c>
      <c r="AE1226" s="56">
        <v>14354</v>
      </c>
      <c r="AP1226" s="56">
        <v>14354</v>
      </c>
      <c r="AQ1226" s="56" t="s">
        <v>4265</v>
      </c>
      <c r="AR1226" s="56" t="s">
        <v>4266</v>
      </c>
      <c r="AS1226" s="56" t="s">
        <v>4267</v>
      </c>
      <c r="AT1226" s="56">
        <v>8471160</v>
      </c>
    </row>
    <row r="1227" spans="1:46" x14ac:dyDescent="0.35">
      <c r="A1227" s="56" t="s">
        <v>963</v>
      </c>
      <c r="B1227" s="56">
        <v>8471160</v>
      </c>
      <c r="C1227" s="56" t="s">
        <v>506</v>
      </c>
      <c r="D1227" s="56">
        <v>432209</v>
      </c>
      <c r="E1227" s="56" t="s">
        <v>138</v>
      </c>
      <c r="F1227" s="56" t="str">
        <f t="shared" si="19"/>
        <v>847.8471160.1.432209.000000.847001.200179</v>
      </c>
      <c r="G1227" s="66" t="s">
        <v>21</v>
      </c>
      <c r="H1227" s="56">
        <v>847001</v>
      </c>
      <c r="I1227" s="56" t="s">
        <v>23</v>
      </c>
      <c r="J1227" s="56">
        <v>200179</v>
      </c>
      <c r="N1227" s="56" t="s">
        <v>2286</v>
      </c>
      <c r="O1227" s="56">
        <v>1</v>
      </c>
      <c r="R1227" s="56" t="s">
        <v>4461</v>
      </c>
      <c r="S1227" s="56">
        <v>1</v>
      </c>
      <c r="T1227" s="56">
        <v>5617.5105000000003</v>
      </c>
      <c r="U1227" s="57">
        <v>5350.01</v>
      </c>
      <c r="V1227" s="56" t="s">
        <v>2002</v>
      </c>
      <c r="W1227" s="56" t="s">
        <v>2003</v>
      </c>
      <c r="X1227" s="56">
        <v>5055.7594500000005</v>
      </c>
      <c r="Y1227" s="56">
        <v>4494.0084000000006</v>
      </c>
      <c r="Z1227" s="56">
        <v>3932.2573499999999</v>
      </c>
      <c r="AA1227" s="56" t="s">
        <v>4264</v>
      </c>
      <c r="AB1227" s="56" t="s">
        <v>4264</v>
      </c>
      <c r="AC1227" s="56" t="s">
        <v>4264</v>
      </c>
      <c r="AE1227" s="56">
        <v>5350.01</v>
      </c>
      <c r="AP1227" s="56">
        <v>5350.01</v>
      </c>
      <c r="AQ1227" s="56" t="s">
        <v>4265</v>
      </c>
      <c r="AR1227" s="56" t="s">
        <v>4266</v>
      </c>
      <c r="AS1227" s="56" t="s">
        <v>4267</v>
      </c>
      <c r="AT1227" s="56">
        <v>8471160</v>
      </c>
    </row>
    <row r="1228" spans="1:46" x14ac:dyDescent="0.35">
      <c r="A1228" s="56" t="s">
        <v>963</v>
      </c>
      <c r="B1228" s="56">
        <v>8471160</v>
      </c>
      <c r="C1228" s="56" t="s">
        <v>506</v>
      </c>
      <c r="D1228" s="56">
        <v>432209</v>
      </c>
      <c r="E1228" s="56" t="s">
        <v>138</v>
      </c>
      <c r="F1228" s="56" t="str">
        <f t="shared" si="19"/>
        <v>847.8471160.1.432209.000000.847001.200179</v>
      </c>
      <c r="G1228" s="66" t="s">
        <v>21</v>
      </c>
      <c r="H1228" s="56">
        <v>847001</v>
      </c>
      <c r="I1228" s="56" t="s">
        <v>23</v>
      </c>
      <c r="J1228" s="56">
        <v>200179</v>
      </c>
      <c r="N1228" s="56" t="s">
        <v>2286</v>
      </c>
      <c r="O1228" s="56">
        <v>1</v>
      </c>
      <c r="R1228" s="56" t="s">
        <v>4462</v>
      </c>
      <c r="S1228" s="56">
        <v>1</v>
      </c>
      <c r="T1228" s="56">
        <v>42000</v>
      </c>
      <c r="U1228" s="57">
        <v>40000</v>
      </c>
      <c r="V1228" s="56" t="s">
        <v>2002</v>
      </c>
      <c r="W1228" s="56" t="s">
        <v>2003</v>
      </c>
      <c r="X1228" s="56">
        <v>37800</v>
      </c>
      <c r="Y1228" s="56">
        <v>33600</v>
      </c>
      <c r="Z1228" s="56">
        <v>29399.999999999996</v>
      </c>
      <c r="AA1228" s="56" t="s">
        <v>4264</v>
      </c>
      <c r="AB1228" s="56" t="s">
        <v>4264</v>
      </c>
      <c r="AC1228" s="56" t="s">
        <v>4264</v>
      </c>
      <c r="AE1228" s="56">
        <v>40000</v>
      </c>
      <c r="AP1228" s="56">
        <v>40000</v>
      </c>
      <c r="AQ1228" s="56" t="s">
        <v>4265</v>
      </c>
      <c r="AR1228" s="56" t="s">
        <v>4266</v>
      </c>
      <c r="AS1228" s="56" t="s">
        <v>4267</v>
      </c>
      <c r="AT1228" s="56">
        <v>8471160</v>
      </c>
    </row>
    <row r="1229" spans="1:46" x14ac:dyDescent="0.35">
      <c r="A1229" s="56" t="s">
        <v>963</v>
      </c>
      <c r="B1229" s="56">
        <v>8471160</v>
      </c>
      <c r="C1229" s="56" t="s">
        <v>506</v>
      </c>
      <c r="D1229" s="56">
        <v>432209</v>
      </c>
      <c r="E1229" s="56" t="s">
        <v>138</v>
      </c>
      <c r="F1229" s="56" t="str">
        <f t="shared" si="19"/>
        <v>847.8471160.1.432209.000000.847001.200179</v>
      </c>
      <c r="G1229" s="66" t="s">
        <v>21</v>
      </c>
      <c r="H1229" s="56">
        <v>847001</v>
      </c>
      <c r="I1229" s="56" t="s">
        <v>23</v>
      </c>
      <c r="J1229" s="56">
        <v>200179</v>
      </c>
      <c r="N1229" s="56" t="s">
        <v>2286</v>
      </c>
      <c r="O1229" s="56">
        <v>1</v>
      </c>
      <c r="R1229" s="56" t="s">
        <v>4463</v>
      </c>
      <c r="S1229" s="56">
        <v>1</v>
      </c>
      <c r="T1229" s="56">
        <v>24948.042000000001</v>
      </c>
      <c r="U1229" s="57">
        <v>23760.04</v>
      </c>
      <c r="V1229" s="56" t="s">
        <v>2002</v>
      </c>
      <c r="W1229" s="56" t="s">
        <v>2003</v>
      </c>
      <c r="X1229" s="56">
        <v>22453.237800000003</v>
      </c>
      <c r="Y1229" s="56">
        <v>19958.433600000004</v>
      </c>
      <c r="Z1229" s="56">
        <v>17463.629399999998</v>
      </c>
      <c r="AA1229" s="56" t="s">
        <v>4264</v>
      </c>
      <c r="AB1229" s="56" t="s">
        <v>4264</v>
      </c>
      <c r="AC1229" s="56" t="s">
        <v>4264</v>
      </c>
      <c r="AE1229" s="56">
        <v>23760.04</v>
      </c>
      <c r="AP1229" s="56">
        <v>23760.04</v>
      </c>
      <c r="AQ1229" s="56" t="s">
        <v>4265</v>
      </c>
      <c r="AR1229" s="56" t="s">
        <v>4266</v>
      </c>
      <c r="AS1229" s="56" t="s">
        <v>4267</v>
      </c>
      <c r="AT1229" s="56">
        <v>8471160</v>
      </c>
    </row>
    <row r="1230" spans="1:46" x14ac:dyDescent="0.35">
      <c r="A1230" s="56" t="s">
        <v>963</v>
      </c>
      <c r="B1230" s="56">
        <v>8471160</v>
      </c>
      <c r="C1230" s="56" t="s">
        <v>506</v>
      </c>
      <c r="D1230" s="56">
        <v>432209</v>
      </c>
      <c r="E1230" s="56" t="s">
        <v>138</v>
      </c>
      <c r="F1230" s="56" t="str">
        <f t="shared" si="19"/>
        <v>847.8471160.1.432209.000000.847001.200179</v>
      </c>
      <c r="G1230" s="66" t="s">
        <v>21</v>
      </c>
      <c r="H1230" s="56">
        <v>847001</v>
      </c>
      <c r="I1230" s="56" t="s">
        <v>23</v>
      </c>
      <c r="J1230" s="56">
        <v>200179</v>
      </c>
      <c r="N1230" s="56" t="s">
        <v>2286</v>
      </c>
      <c r="O1230" s="56">
        <v>1</v>
      </c>
      <c r="R1230" s="56" t="s">
        <v>4464</v>
      </c>
      <c r="S1230" s="56">
        <v>1</v>
      </c>
      <c r="T1230" s="56">
        <v>22050</v>
      </c>
      <c r="U1230" s="57">
        <v>21000</v>
      </c>
      <c r="V1230" s="56" t="s">
        <v>2002</v>
      </c>
      <c r="W1230" s="56" t="s">
        <v>2003</v>
      </c>
      <c r="X1230" s="56">
        <v>19845</v>
      </c>
      <c r="Y1230" s="56">
        <v>17640</v>
      </c>
      <c r="Z1230" s="56">
        <v>15434.999999999998</v>
      </c>
      <c r="AA1230" s="56" t="s">
        <v>4264</v>
      </c>
      <c r="AB1230" s="56" t="s">
        <v>4264</v>
      </c>
      <c r="AC1230" s="56" t="s">
        <v>4264</v>
      </c>
      <c r="AE1230" s="56">
        <v>21000</v>
      </c>
      <c r="AP1230" s="56">
        <v>21000</v>
      </c>
      <c r="AQ1230" s="56" t="s">
        <v>4265</v>
      </c>
      <c r="AR1230" s="56" t="s">
        <v>4266</v>
      </c>
      <c r="AS1230" s="56" t="s">
        <v>4267</v>
      </c>
      <c r="AT1230" s="56">
        <v>8471160</v>
      </c>
    </row>
    <row r="1231" spans="1:46" x14ac:dyDescent="0.35">
      <c r="A1231" s="56" t="s">
        <v>963</v>
      </c>
      <c r="B1231" s="56">
        <v>8471160</v>
      </c>
      <c r="C1231" s="56" t="s">
        <v>506</v>
      </c>
      <c r="D1231" s="56">
        <v>432209</v>
      </c>
      <c r="E1231" s="56" t="s">
        <v>138</v>
      </c>
      <c r="F1231" s="56" t="str">
        <f t="shared" si="19"/>
        <v>847.8471160.1.432209.000000.847001.200179</v>
      </c>
      <c r="G1231" s="66" t="s">
        <v>21</v>
      </c>
      <c r="H1231" s="56">
        <v>847001</v>
      </c>
      <c r="I1231" s="56" t="s">
        <v>23</v>
      </c>
      <c r="J1231" s="56">
        <v>200179</v>
      </c>
      <c r="N1231" s="56" t="s">
        <v>2286</v>
      </c>
      <c r="O1231" s="56">
        <v>1</v>
      </c>
      <c r="R1231" s="56" t="s">
        <v>4465</v>
      </c>
      <c r="S1231" s="56">
        <v>1</v>
      </c>
      <c r="T1231" s="56">
        <v>8637.6675000000014</v>
      </c>
      <c r="U1231" s="57">
        <v>8226.35</v>
      </c>
      <c r="V1231" s="56" t="s">
        <v>2002</v>
      </c>
      <c r="W1231" s="56" t="s">
        <v>2003</v>
      </c>
      <c r="X1231" s="56">
        <v>7773.9007500000016</v>
      </c>
      <c r="Y1231" s="56">
        <v>6910.1340000000018</v>
      </c>
      <c r="Z1231" s="56">
        <v>6046.3672500000002</v>
      </c>
      <c r="AA1231" s="56" t="s">
        <v>4264</v>
      </c>
      <c r="AB1231" s="56" t="s">
        <v>4264</v>
      </c>
      <c r="AC1231" s="56" t="s">
        <v>4264</v>
      </c>
      <c r="AE1231" s="56">
        <v>8226.35</v>
      </c>
      <c r="AP1231" s="56">
        <v>8226.35</v>
      </c>
      <c r="AQ1231" s="56" t="s">
        <v>4265</v>
      </c>
      <c r="AR1231" s="56" t="s">
        <v>4266</v>
      </c>
      <c r="AS1231" s="56" t="s">
        <v>4267</v>
      </c>
      <c r="AT1231" s="56">
        <v>8471160</v>
      </c>
    </row>
    <row r="1232" spans="1:46" x14ac:dyDescent="0.35">
      <c r="A1232" s="56" t="s">
        <v>963</v>
      </c>
      <c r="B1232" s="56">
        <v>8471160</v>
      </c>
      <c r="C1232" s="56" t="s">
        <v>506</v>
      </c>
      <c r="D1232" s="56">
        <v>432209</v>
      </c>
      <c r="E1232" s="56" t="s">
        <v>138</v>
      </c>
      <c r="F1232" s="56" t="str">
        <f t="shared" si="19"/>
        <v>847.8471160.1.432209.000000.847001.200179</v>
      </c>
      <c r="G1232" s="66" t="s">
        <v>21</v>
      </c>
      <c r="H1232" s="56">
        <v>847001</v>
      </c>
      <c r="I1232" s="56" t="s">
        <v>23</v>
      </c>
      <c r="J1232" s="56">
        <v>200179</v>
      </c>
      <c r="N1232" s="56" t="s">
        <v>2286</v>
      </c>
      <c r="O1232" s="56">
        <v>1</v>
      </c>
      <c r="R1232" s="56" t="s">
        <v>4466</v>
      </c>
      <c r="S1232" s="56">
        <v>1</v>
      </c>
      <c r="T1232" s="56">
        <v>5217.2714999999998</v>
      </c>
      <c r="U1232" s="57">
        <v>4968.83</v>
      </c>
      <c r="V1232" s="56" t="s">
        <v>2002</v>
      </c>
      <c r="W1232" s="56" t="s">
        <v>2003</v>
      </c>
      <c r="X1232" s="56">
        <v>4695.5443500000001</v>
      </c>
      <c r="Y1232" s="56">
        <v>4173.8172000000004</v>
      </c>
      <c r="Z1232" s="56">
        <v>3652.0900499999998</v>
      </c>
      <c r="AA1232" s="56" t="s">
        <v>4264</v>
      </c>
      <c r="AB1232" s="56" t="s">
        <v>4264</v>
      </c>
      <c r="AC1232" s="56" t="s">
        <v>4264</v>
      </c>
      <c r="AE1232" s="56">
        <v>4968.83</v>
      </c>
      <c r="AP1232" s="56">
        <v>4968.83</v>
      </c>
      <c r="AQ1232" s="56" t="s">
        <v>4265</v>
      </c>
      <c r="AR1232" s="56" t="s">
        <v>4266</v>
      </c>
      <c r="AS1232" s="56" t="s">
        <v>4267</v>
      </c>
      <c r="AT1232" s="56">
        <v>8471160</v>
      </c>
    </row>
    <row r="1233" spans="1:46" x14ac:dyDescent="0.35">
      <c r="A1233" s="56" t="s">
        <v>963</v>
      </c>
      <c r="B1233" s="56">
        <v>8471160</v>
      </c>
      <c r="C1233" s="56" t="s">
        <v>506</v>
      </c>
      <c r="D1233" s="56">
        <v>432209</v>
      </c>
      <c r="E1233" s="56" t="s">
        <v>138</v>
      </c>
      <c r="F1233" s="56" t="str">
        <f t="shared" si="19"/>
        <v>847.8471160.1.432209.000000.847001.200179</v>
      </c>
      <c r="G1233" s="66" t="s">
        <v>21</v>
      </c>
      <c r="H1233" s="56">
        <v>847001</v>
      </c>
      <c r="I1233" s="56" t="s">
        <v>23</v>
      </c>
      <c r="J1233" s="56">
        <v>200179</v>
      </c>
      <c r="N1233" s="56" t="s">
        <v>2286</v>
      </c>
      <c r="O1233" s="56">
        <v>1</v>
      </c>
      <c r="R1233" s="56" t="s">
        <v>4467</v>
      </c>
      <c r="S1233" s="56">
        <v>1</v>
      </c>
      <c r="T1233" s="56">
        <v>26460</v>
      </c>
      <c r="U1233" s="57">
        <v>25200</v>
      </c>
      <c r="V1233" s="56" t="s">
        <v>2002</v>
      </c>
      <c r="W1233" s="56" t="s">
        <v>2003</v>
      </c>
      <c r="X1233" s="56">
        <v>23814</v>
      </c>
      <c r="Y1233" s="56">
        <v>21168</v>
      </c>
      <c r="Z1233" s="56">
        <v>18522</v>
      </c>
      <c r="AA1233" s="56" t="s">
        <v>4264</v>
      </c>
      <c r="AB1233" s="56" t="s">
        <v>4264</v>
      </c>
      <c r="AC1233" s="56" t="s">
        <v>4264</v>
      </c>
      <c r="AE1233" s="56">
        <v>25200</v>
      </c>
      <c r="AP1233" s="56">
        <v>25200</v>
      </c>
      <c r="AQ1233" s="56" t="s">
        <v>4265</v>
      </c>
      <c r="AR1233" s="56" t="s">
        <v>4266</v>
      </c>
      <c r="AS1233" s="56" t="s">
        <v>4267</v>
      </c>
      <c r="AT1233" s="56">
        <v>8471160</v>
      </c>
    </row>
    <row r="1234" spans="1:46" x14ac:dyDescent="0.35">
      <c r="A1234" s="56" t="s">
        <v>963</v>
      </c>
      <c r="B1234" s="56">
        <v>8471160</v>
      </c>
      <c r="C1234" s="56" t="s">
        <v>506</v>
      </c>
      <c r="D1234" s="56">
        <v>432209</v>
      </c>
      <c r="E1234" s="56" t="s">
        <v>138</v>
      </c>
      <c r="F1234" s="56" t="str">
        <f t="shared" si="19"/>
        <v>847.8471160.1.432209.000000.847001.200179</v>
      </c>
      <c r="G1234" s="66" t="s">
        <v>21</v>
      </c>
      <c r="H1234" s="56">
        <v>847001</v>
      </c>
      <c r="I1234" s="56" t="s">
        <v>23</v>
      </c>
      <c r="J1234" s="56">
        <v>200179</v>
      </c>
      <c r="N1234" s="56" t="s">
        <v>2286</v>
      </c>
      <c r="O1234" s="56">
        <v>1</v>
      </c>
      <c r="R1234" s="56" t="s">
        <v>4468</v>
      </c>
      <c r="S1234" s="56">
        <v>1</v>
      </c>
      <c r="T1234" s="56">
        <v>23220.75</v>
      </c>
      <c r="U1234" s="57">
        <v>22115</v>
      </c>
      <c r="V1234" s="56" t="s">
        <v>2002</v>
      </c>
      <c r="W1234" s="56" t="s">
        <v>2003</v>
      </c>
      <c r="X1234" s="56">
        <v>20898.674999999999</v>
      </c>
      <c r="Y1234" s="56">
        <v>18576.600000000002</v>
      </c>
      <c r="Z1234" s="56">
        <v>16254.525</v>
      </c>
      <c r="AA1234" s="56" t="s">
        <v>4264</v>
      </c>
      <c r="AB1234" s="56" t="s">
        <v>4264</v>
      </c>
      <c r="AC1234" s="56" t="s">
        <v>4264</v>
      </c>
      <c r="AE1234" s="56">
        <v>22115</v>
      </c>
      <c r="AP1234" s="56">
        <v>22115</v>
      </c>
      <c r="AQ1234" s="56" t="s">
        <v>4265</v>
      </c>
      <c r="AR1234" s="56" t="s">
        <v>4266</v>
      </c>
      <c r="AS1234" s="56" t="s">
        <v>4267</v>
      </c>
      <c r="AT1234" s="56">
        <v>8471160</v>
      </c>
    </row>
    <row r="1235" spans="1:46" x14ac:dyDescent="0.35">
      <c r="A1235" s="56" t="s">
        <v>963</v>
      </c>
      <c r="B1235" s="56">
        <v>8471160</v>
      </c>
      <c r="C1235" s="56" t="s">
        <v>506</v>
      </c>
      <c r="D1235" s="56">
        <v>432209</v>
      </c>
      <c r="E1235" s="56" t="s">
        <v>138</v>
      </c>
      <c r="F1235" s="56" t="str">
        <f t="shared" si="19"/>
        <v>847.8471160.1.432209.000000.847001.200179</v>
      </c>
      <c r="G1235" s="66" t="s">
        <v>21</v>
      </c>
      <c r="H1235" s="56">
        <v>847001</v>
      </c>
      <c r="I1235" s="56" t="s">
        <v>23</v>
      </c>
      <c r="J1235" s="56">
        <v>200179</v>
      </c>
      <c r="N1235" s="56" t="s">
        <v>2286</v>
      </c>
      <c r="O1235" s="56">
        <v>1</v>
      </c>
      <c r="R1235" s="56" t="s">
        <v>4469</v>
      </c>
      <c r="S1235" s="56">
        <v>1</v>
      </c>
      <c r="T1235" s="56">
        <v>8925</v>
      </c>
      <c r="U1235" s="57">
        <v>8500</v>
      </c>
      <c r="V1235" s="56" t="s">
        <v>2002</v>
      </c>
      <c r="W1235" s="56" t="s">
        <v>2003</v>
      </c>
      <c r="X1235" s="56">
        <v>8032.5</v>
      </c>
      <c r="Y1235" s="56">
        <v>7140</v>
      </c>
      <c r="Z1235" s="56">
        <v>6247.5</v>
      </c>
      <c r="AA1235" s="56" t="s">
        <v>4264</v>
      </c>
      <c r="AB1235" s="56" t="s">
        <v>4264</v>
      </c>
      <c r="AC1235" s="56" t="s">
        <v>4264</v>
      </c>
      <c r="AE1235" s="56">
        <v>8500</v>
      </c>
      <c r="AP1235" s="56">
        <v>8500</v>
      </c>
      <c r="AQ1235" s="56" t="s">
        <v>4265</v>
      </c>
      <c r="AR1235" s="56" t="s">
        <v>4266</v>
      </c>
      <c r="AS1235" s="56" t="s">
        <v>4267</v>
      </c>
      <c r="AT1235" s="56">
        <v>8471160</v>
      </c>
    </row>
    <row r="1236" spans="1:46" x14ac:dyDescent="0.35">
      <c r="A1236" s="56" t="s">
        <v>963</v>
      </c>
      <c r="B1236" s="56">
        <v>8471160</v>
      </c>
      <c r="C1236" s="56" t="s">
        <v>506</v>
      </c>
      <c r="D1236" s="56">
        <v>432209</v>
      </c>
      <c r="E1236" s="56" t="s">
        <v>138</v>
      </c>
      <c r="F1236" s="56" t="str">
        <f t="shared" si="19"/>
        <v>847.8471160.1.432209.000000.847001.200179</v>
      </c>
      <c r="G1236" s="66" t="s">
        <v>21</v>
      </c>
      <c r="H1236" s="56">
        <v>847001</v>
      </c>
      <c r="I1236" s="56" t="s">
        <v>23</v>
      </c>
      <c r="J1236" s="56">
        <v>200179</v>
      </c>
      <c r="N1236" s="56" t="s">
        <v>2286</v>
      </c>
      <c r="O1236" s="56">
        <v>1</v>
      </c>
      <c r="R1236" s="56" t="s">
        <v>4470</v>
      </c>
      <c r="S1236" s="56">
        <v>1</v>
      </c>
      <c r="T1236" s="56">
        <v>5784.9855000000007</v>
      </c>
      <c r="U1236" s="57">
        <v>5509.51</v>
      </c>
      <c r="V1236" s="56" t="s">
        <v>2002</v>
      </c>
      <c r="W1236" s="56" t="s">
        <v>2003</v>
      </c>
      <c r="X1236" s="56">
        <v>5206.4869500000004</v>
      </c>
      <c r="Y1236" s="56">
        <v>4627.9884000000011</v>
      </c>
      <c r="Z1236" s="56">
        <v>4049.4898500000004</v>
      </c>
      <c r="AA1236" s="56" t="s">
        <v>4264</v>
      </c>
      <c r="AB1236" s="56" t="s">
        <v>4264</v>
      </c>
      <c r="AC1236" s="56" t="s">
        <v>4264</v>
      </c>
      <c r="AE1236" s="56">
        <v>5509.51</v>
      </c>
      <c r="AP1236" s="56">
        <v>5509.51</v>
      </c>
      <c r="AQ1236" s="56" t="s">
        <v>4265</v>
      </c>
      <c r="AR1236" s="56" t="s">
        <v>4266</v>
      </c>
      <c r="AS1236" s="56" t="s">
        <v>4267</v>
      </c>
      <c r="AT1236" s="56">
        <v>8471160</v>
      </c>
    </row>
    <row r="1237" spans="1:46" x14ac:dyDescent="0.35">
      <c r="A1237" s="56" t="s">
        <v>963</v>
      </c>
      <c r="B1237" s="56">
        <v>8471160</v>
      </c>
      <c r="C1237" s="56" t="s">
        <v>506</v>
      </c>
      <c r="D1237" s="56">
        <v>432209</v>
      </c>
      <c r="E1237" s="56" t="s">
        <v>138</v>
      </c>
      <c r="F1237" s="56" t="str">
        <f t="shared" si="19"/>
        <v>847.8471160.1.432209.000000.847001.200179</v>
      </c>
      <c r="G1237" s="66" t="s">
        <v>21</v>
      </c>
      <c r="H1237" s="56">
        <v>847001</v>
      </c>
      <c r="I1237" s="56" t="s">
        <v>23</v>
      </c>
      <c r="J1237" s="56">
        <v>200179</v>
      </c>
      <c r="N1237" s="56" t="s">
        <v>2286</v>
      </c>
      <c r="O1237" s="56">
        <v>1</v>
      </c>
      <c r="R1237" s="56" t="s">
        <v>4471</v>
      </c>
      <c r="S1237" s="56">
        <v>1</v>
      </c>
      <c r="T1237" s="56">
        <v>5784.9855000000007</v>
      </c>
      <c r="U1237" s="57">
        <v>5509.51</v>
      </c>
      <c r="V1237" s="56" t="s">
        <v>2002</v>
      </c>
      <c r="W1237" s="56" t="s">
        <v>2003</v>
      </c>
      <c r="X1237" s="56">
        <v>5206.4869500000004</v>
      </c>
      <c r="Y1237" s="56">
        <v>4627.9884000000011</v>
      </c>
      <c r="Z1237" s="56">
        <v>4049.4898500000004</v>
      </c>
      <c r="AA1237" s="56" t="s">
        <v>4264</v>
      </c>
      <c r="AB1237" s="56" t="s">
        <v>4264</v>
      </c>
      <c r="AC1237" s="56" t="s">
        <v>4264</v>
      </c>
      <c r="AE1237" s="56">
        <v>5509.51</v>
      </c>
      <c r="AP1237" s="56">
        <v>5509.51</v>
      </c>
      <c r="AQ1237" s="56" t="s">
        <v>4265</v>
      </c>
      <c r="AR1237" s="56" t="s">
        <v>4266</v>
      </c>
      <c r="AS1237" s="56" t="s">
        <v>4267</v>
      </c>
      <c r="AT1237" s="56">
        <v>8471160</v>
      </c>
    </row>
    <row r="1238" spans="1:46" x14ac:dyDescent="0.35">
      <c r="A1238" s="56" t="s">
        <v>963</v>
      </c>
      <c r="B1238" s="56">
        <v>8471160</v>
      </c>
      <c r="C1238" s="56" t="s">
        <v>506</v>
      </c>
      <c r="D1238" s="56">
        <v>432209</v>
      </c>
      <c r="E1238" s="56" t="s">
        <v>138</v>
      </c>
      <c r="F1238" s="56" t="str">
        <f t="shared" si="19"/>
        <v>847.8471160.1.432209.000000.847001.200179</v>
      </c>
      <c r="G1238" s="66" t="s">
        <v>21</v>
      </c>
      <c r="H1238" s="56">
        <v>847001</v>
      </c>
      <c r="I1238" s="56" t="s">
        <v>23</v>
      </c>
      <c r="J1238" s="56">
        <v>200179</v>
      </c>
      <c r="N1238" s="56" t="s">
        <v>2286</v>
      </c>
      <c r="O1238" s="56">
        <v>1</v>
      </c>
      <c r="R1238" s="56" t="s">
        <v>4472</v>
      </c>
      <c r="S1238" s="56">
        <v>1</v>
      </c>
      <c r="T1238" s="56">
        <v>3856.6605000000004</v>
      </c>
      <c r="U1238" s="57">
        <v>3673.01</v>
      </c>
      <c r="V1238" s="56" t="s">
        <v>2002</v>
      </c>
      <c r="W1238" s="56" t="s">
        <v>2003</v>
      </c>
      <c r="X1238" s="56">
        <v>3470.9944500000006</v>
      </c>
      <c r="Y1238" s="56">
        <v>3085.3284000000003</v>
      </c>
      <c r="Z1238" s="56">
        <v>2699.6623500000001</v>
      </c>
      <c r="AA1238" s="56" t="s">
        <v>4264</v>
      </c>
      <c r="AB1238" s="56" t="s">
        <v>4264</v>
      </c>
      <c r="AC1238" s="56" t="s">
        <v>4264</v>
      </c>
      <c r="AE1238" s="56">
        <v>3673.01</v>
      </c>
      <c r="AP1238" s="56">
        <v>3673.01</v>
      </c>
      <c r="AQ1238" s="56" t="s">
        <v>4265</v>
      </c>
      <c r="AR1238" s="56" t="s">
        <v>4266</v>
      </c>
      <c r="AS1238" s="56" t="s">
        <v>4267</v>
      </c>
      <c r="AT1238" s="56">
        <v>8471160</v>
      </c>
    </row>
    <row r="1239" spans="1:46" x14ac:dyDescent="0.35">
      <c r="A1239" s="56" t="s">
        <v>963</v>
      </c>
      <c r="B1239" s="56">
        <v>8471160</v>
      </c>
      <c r="C1239" s="56" t="s">
        <v>506</v>
      </c>
      <c r="D1239" s="56">
        <v>432209</v>
      </c>
      <c r="E1239" s="56" t="s">
        <v>138</v>
      </c>
      <c r="F1239" s="56" t="str">
        <f t="shared" si="19"/>
        <v>847.8471160.1.432209.000000.847001.200179</v>
      </c>
      <c r="G1239" s="66" t="s">
        <v>21</v>
      </c>
      <c r="H1239" s="56">
        <v>847001</v>
      </c>
      <c r="I1239" s="56" t="s">
        <v>23</v>
      </c>
      <c r="J1239" s="56">
        <v>200179</v>
      </c>
      <c r="N1239" s="56" t="s">
        <v>2286</v>
      </c>
      <c r="O1239" s="56">
        <v>1</v>
      </c>
      <c r="R1239" s="56" t="s">
        <v>4473</v>
      </c>
      <c r="S1239" s="56">
        <v>1</v>
      </c>
      <c r="T1239" s="56">
        <v>3856.6605000000004</v>
      </c>
      <c r="U1239" s="57">
        <v>3673.01</v>
      </c>
      <c r="V1239" s="56" t="s">
        <v>2002</v>
      </c>
      <c r="W1239" s="56" t="s">
        <v>2003</v>
      </c>
      <c r="X1239" s="56">
        <v>3470.9944500000006</v>
      </c>
      <c r="Y1239" s="56">
        <v>3085.3284000000003</v>
      </c>
      <c r="Z1239" s="56">
        <v>2699.6623500000001</v>
      </c>
      <c r="AA1239" s="56" t="s">
        <v>4264</v>
      </c>
      <c r="AB1239" s="56" t="s">
        <v>4264</v>
      </c>
      <c r="AC1239" s="56" t="s">
        <v>4264</v>
      </c>
      <c r="AE1239" s="56">
        <v>3673.01</v>
      </c>
      <c r="AP1239" s="56">
        <v>3673.01</v>
      </c>
      <c r="AQ1239" s="56" t="s">
        <v>4265</v>
      </c>
      <c r="AR1239" s="56" t="s">
        <v>4266</v>
      </c>
      <c r="AS1239" s="56" t="s">
        <v>4267</v>
      </c>
      <c r="AT1239" s="56">
        <v>8471160</v>
      </c>
    </row>
    <row r="1240" spans="1:46" x14ac:dyDescent="0.35">
      <c r="A1240" s="56" t="s">
        <v>963</v>
      </c>
      <c r="B1240" s="56">
        <v>8471160</v>
      </c>
      <c r="C1240" s="56" t="s">
        <v>506</v>
      </c>
      <c r="D1240" s="56">
        <v>432209</v>
      </c>
      <c r="E1240" s="56" t="s">
        <v>138</v>
      </c>
      <c r="F1240" s="56" t="str">
        <f t="shared" si="19"/>
        <v>847.8471160.1.432209.000000.847001.200179</v>
      </c>
      <c r="G1240" s="66" t="s">
        <v>21</v>
      </c>
      <c r="H1240" s="56">
        <v>847001</v>
      </c>
      <c r="I1240" s="56" t="s">
        <v>23</v>
      </c>
      <c r="J1240" s="56">
        <v>200179</v>
      </c>
      <c r="N1240" s="56" t="s">
        <v>2286</v>
      </c>
      <c r="O1240" s="56">
        <v>1</v>
      </c>
      <c r="R1240" s="56" t="s">
        <v>4474</v>
      </c>
      <c r="S1240" s="56">
        <v>1</v>
      </c>
      <c r="T1240" s="56">
        <v>12760.65</v>
      </c>
      <c r="U1240" s="57">
        <v>12153</v>
      </c>
      <c r="V1240" s="56" t="s">
        <v>2002</v>
      </c>
      <c r="W1240" s="56" t="s">
        <v>2003</v>
      </c>
      <c r="X1240" s="56">
        <v>11484.584999999999</v>
      </c>
      <c r="Y1240" s="56">
        <v>10208.52</v>
      </c>
      <c r="Z1240" s="56">
        <v>8932.4549999999999</v>
      </c>
      <c r="AA1240" s="56" t="s">
        <v>4264</v>
      </c>
      <c r="AB1240" s="56" t="s">
        <v>4264</v>
      </c>
      <c r="AC1240" s="56" t="s">
        <v>4264</v>
      </c>
      <c r="AE1240" s="56">
        <v>12153</v>
      </c>
      <c r="AP1240" s="56">
        <v>12153</v>
      </c>
      <c r="AQ1240" s="56" t="s">
        <v>4265</v>
      </c>
      <c r="AR1240" s="56" t="s">
        <v>4266</v>
      </c>
      <c r="AS1240" s="56" t="s">
        <v>4267</v>
      </c>
      <c r="AT1240" s="56">
        <v>8471160</v>
      </c>
    </row>
    <row r="1241" spans="1:46" x14ac:dyDescent="0.35">
      <c r="A1241" s="56" t="s">
        <v>963</v>
      </c>
      <c r="B1241" s="56">
        <v>8471160</v>
      </c>
      <c r="C1241" s="56" t="s">
        <v>506</v>
      </c>
      <c r="D1241" s="56">
        <v>432209</v>
      </c>
      <c r="E1241" s="56" t="s">
        <v>138</v>
      </c>
      <c r="F1241" s="56" t="str">
        <f t="shared" si="19"/>
        <v>847.8471160.1.432209.000000.847001.200179</v>
      </c>
      <c r="G1241" s="66" t="s">
        <v>21</v>
      </c>
      <c r="H1241" s="56">
        <v>847001</v>
      </c>
      <c r="I1241" s="56" t="s">
        <v>23</v>
      </c>
      <c r="J1241" s="56">
        <v>200179</v>
      </c>
      <c r="N1241" s="56" t="s">
        <v>2286</v>
      </c>
      <c r="O1241" s="56">
        <v>1</v>
      </c>
      <c r="R1241" s="56" t="s">
        <v>4475</v>
      </c>
      <c r="S1241" s="56">
        <v>1</v>
      </c>
      <c r="T1241" s="56">
        <v>4630.5</v>
      </c>
      <c r="U1241" s="57">
        <v>4410</v>
      </c>
      <c r="V1241" s="56" t="s">
        <v>2002</v>
      </c>
      <c r="W1241" s="56" t="s">
        <v>2003</v>
      </c>
      <c r="X1241" s="56">
        <v>4167.45</v>
      </c>
      <c r="Y1241" s="56">
        <v>3704.4</v>
      </c>
      <c r="Z1241" s="56">
        <v>3241.35</v>
      </c>
      <c r="AA1241" s="56" t="s">
        <v>4264</v>
      </c>
      <c r="AB1241" s="56" t="s">
        <v>4264</v>
      </c>
      <c r="AC1241" s="56" t="s">
        <v>4264</v>
      </c>
      <c r="AE1241" s="56">
        <v>4410</v>
      </c>
      <c r="AP1241" s="56">
        <v>4410</v>
      </c>
      <c r="AQ1241" s="56" t="s">
        <v>4265</v>
      </c>
      <c r="AR1241" s="56" t="s">
        <v>4266</v>
      </c>
      <c r="AS1241" s="56" t="s">
        <v>4267</v>
      </c>
      <c r="AT1241" s="56">
        <v>8471160</v>
      </c>
    </row>
    <row r="1242" spans="1:46" x14ac:dyDescent="0.35">
      <c r="A1242" s="56" t="s">
        <v>963</v>
      </c>
      <c r="B1242" s="56">
        <v>8471160</v>
      </c>
      <c r="C1242" s="56" t="s">
        <v>506</v>
      </c>
      <c r="D1242" s="56">
        <v>432209</v>
      </c>
      <c r="E1242" s="56" t="s">
        <v>138</v>
      </c>
      <c r="F1242" s="56" t="str">
        <f t="shared" si="19"/>
        <v>847.8471160.1.432209.000000.847001.200179</v>
      </c>
      <c r="G1242" s="66" t="s">
        <v>21</v>
      </c>
      <c r="H1242" s="56">
        <v>847001</v>
      </c>
      <c r="I1242" s="56" t="s">
        <v>23</v>
      </c>
      <c r="J1242" s="56">
        <v>200179</v>
      </c>
      <c r="N1242" s="56" t="s">
        <v>2286</v>
      </c>
      <c r="O1242" s="56">
        <v>1</v>
      </c>
      <c r="R1242" s="56" t="s">
        <v>4476</v>
      </c>
      <c r="S1242" s="56">
        <v>1</v>
      </c>
      <c r="T1242" s="56">
        <v>1156.9950000000001</v>
      </c>
      <c r="U1242" s="57">
        <v>1101.9000000000001</v>
      </c>
      <c r="V1242" s="56" t="s">
        <v>2002</v>
      </c>
      <c r="W1242" s="56" t="s">
        <v>2003</v>
      </c>
      <c r="X1242" s="56">
        <v>1041.2955000000002</v>
      </c>
      <c r="Y1242" s="56">
        <v>925.59600000000012</v>
      </c>
      <c r="Z1242" s="56">
        <v>809.89650000000006</v>
      </c>
      <c r="AA1242" s="56" t="s">
        <v>4264</v>
      </c>
      <c r="AB1242" s="56" t="s">
        <v>4264</v>
      </c>
      <c r="AC1242" s="56" t="s">
        <v>4264</v>
      </c>
      <c r="AE1242" s="56">
        <v>1101.9000000000001</v>
      </c>
      <c r="AP1242" s="56">
        <v>1101.9000000000001</v>
      </c>
      <c r="AQ1242" s="56" t="s">
        <v>4265</v>
      </c>
      <c r="AR1242" s="56" t="s">
        <v>4266</v>
      </c>
      <c r="AS1242" s="56" t="s">
        <v>4267</v>
      </c>
      <c r="AT1242" s="56">
        <v>8471160</v>
      </c>
    </row>
    <row r="1243" spans="1:46" x14ac:dyDescent="0.35">
      <c r="A1243" s="56" t="s">
        <v>963</v>
      </c>
      <c r="B1243" s="56">
        <v>8471160</v>
      </c>
      <c r="C1243" s="56" t="s">
        <v>506</v>
      </c>
      <c r="D1243" s="56">
        <v>432209</v>
      </c>
      <c r="E1243" s="56" t="s">
        <v>138</v>
      </c>
      <c r="F1243" s="56" t="str">
        <f t="shared" si="19"/>
        <v>847.8471160.1.432209.000000.847001.200179</v>
      </c>
      <c r="G1243" s="66" t="s">
        <v>21</v>
      </c>
      <c r="H1243" s="56">
        <v>847001</v>
      </c>
      <c r="I1243" s="56" t="s">
        <v>23</v>
      </c>
      <c r="J1243" s="56">
        <v>200179</v>
      </c>
      <c r="N1243" s="56" t="s">
        <v>2286</v>
      </c>
      <c r="O1243" s="56">
        <v>1</v>
      </c>
      <c r="R1243" s="56" t="s">
        <v>4477</v>
      </c>
      <c r="S1243" s="56">
        <v>1</v>
      </c>
      <c r="T1243" s="56">
        <v>3026.1</v>
      </c>
      <c r="U1243" s="57">
        <v>2882</v>
      </c>
      <c r="V1243" s="56" t="s">
        <v>2002</v>
      </c>
      <c r="W1243" s="56" t="s">
        <v>2003</v>
      </c>
      <c r="X1243" s="56">
        <v>2723.49</v>
      </c>
      <c r="Y1243" s="56">
        <v>2420.88</v>
      </c>
      <c r="Z1243" s="56">
        <v>2118.27</v>
      </c>
      <c r="AA1243" s="56" t="s">
        <v>4264</v>
      </c>
      <c r="AB1243" s="56" t="s">
        <v>4264</v>
      </c>
      <c r="AC1243" s="56" t="s">
        <v>4264</v>
      </c>
      <c r="AE1243" s="56">
        <v>2882</v>
      </c>
      <c r="AP1243" s="56">
        <v>2882</v>
      </c>
      <c r="AQ1243" s="56" t="s">
        <v>4265</v>
      </c>
      <c r="AR1243" s="56" t="s">
        <v>4266</v>
      </c>
      <c r="AS1243" s="56" t="s">
        <v>4267</v>
      </c>
      <c r="AT1243" s="56">
        <v>8471160</v>
      </c>
    </row>
    <row r="1244" spans="1:46" x14ac:dyDescent="0.35">
      <c r="A1244" s="56" t="s">
        <v>963</v>
      </c>
      <c r="B1244" s="56">
        <v>8471160</v>
      </c>
      <c r="C1244" s="56" t="s">
        <v>506</v>
      </c>
      <c r="D1244" s="56">
        <v>432209</v>
      </c>
      <c r="E1244" s="56" t="s">
        <v>138</v>
      </c>
      <c r="F1244" s="56" t="str">
        <f t="shared" si="19"/>
        <v>847.8471160.1.432209.000000.847001.200179</v>
      </c>
      <c r="G1244" s="66" t="s">
        <v>21</v>
      </c>
      <c r="H1244" s="56">
        <v>847001</v>
      </c>
      <c r="I1244" s="56" t="s">
        <v>23</v>
      </c>
      <c r="J1244" s="56">
        <v>200179</v>
      </c>
      <c r="N1244" s="56" t="s">
        <v>2286</v>
      </c>
      <c r="O1244" s="56">
        <v>1</v>
      </c>
      <c r="R1244" s="56" t="s">
        <v>4478</v>
      </c>
      <c r="S1244" s="56">
        <v>1</v>
      </c>
      <c r="T1244" s="56">
        <v>63000</v>
      </c>
      <c r="U1244" s="57">
        <v>60000</v>
      </c>
      <c r="V1244" s="56" t="s">
        <v>2002</v>
      </c>
      <c r="W1244" s="56" t="s">
        <v>2003</v>
      </c>
      <c r="X1244" s="56">
        <v>56700</v>
      </c>
      <c r="Y1244" s="56">
        <v>50400</v>
      </c>
      <c r="Z1244" s="56">
        <v>44100</v>
      </c>
      <c r="AA1244" s="56" t="s">
        <v>4264</v>
      </c>
      <c r="AB1244" s="56" t="s">
        <v>4264</v>
      </c>
      <c r="AC1244" s="56" t="s">
        <v>4264</v>
      </c>
      <c r="AE1244" s="56">
        <v>60000</v>
      </c>
      <c r="AP1244" s="56">
        <v>60000</v>
      </c>
      <c r="AQ1244" s="56" t="s">
        <v>4265</v>
      </c>
      <c r="AR1244" s="56" t="s">
        <v>4266</v>
      </c>
      <c r="AS1244" s="56" t="s">
        <v>4267</v>
      </c>
      <c r="AT1244" s="56">
        <v>8471160</v>
      </c>
    </row>
    <row r="1245" spans="1:46" x14ac:dyDescent="0.35">
      <c r="A1245" s="56" t="s">
        <v>963</v>
      </c>
      <c r="B1245" s="56">
        <v>8471160</v>
      </c>
      <c r="C1245" s="56" t="s">
        <v>506</v>
      </c>
      <c r="D1245" s="56">
        <v>432209</v>
      </c>
      <c r="E1245" s="56" t="s">
        <v>138</v>
      </c>
      <c r="F1245" s="56" t="str">
        <f t="shared" si="19"/>
        <v>847.8471160.1.432209.000000.847001.200179</v>
      </c>
      <c r="G1245" s="66" t="s">
        <v>21</v>
      </c>
      <c r="H1245" s="56">
        <v>847001</v>
      </c>
      <c r="I1245" s="56" t="s">
        <v>23</v>
      </c>
      <c r="J1245" s="56">
        <v>200179</v>
      </c>
      <c r="N1245" s="56" t="s">
        <v>2286</v>
      </c>
      <c r="O1245" s="56">
        <v>1</v>
      </c>
      <c r="R1245" s="56" t="s">
        <v>4479</v>
      </c>
      <c r="S1245" s="56">
        <v>1</v>
      </c>
      <c r="T1245" s="56">
        <v>10500</v>
      </c>
      <c r="U1245" s="57">
        <v>10000</v>
      </c>
      <c r="V1245" s="56" t="s">
        <v>2002</v>
      </c>
      <c r="W1245" s="56" t="s">
        <v>2003</v>
      </c>
      <c r="X1245" s="56">
        <v>9450</v>
      </c>
      <c r="Y1245" s="56">
        <v>8400</v>
      </c>
      <c r="Z1245" s="56">
        <v>7349.9999999999991</v>
      </c>
      <c r="AA1245" s="56" t="s">
        <v>4264</v>
      </c>
      <c r="AB1245" s="56" t="s">
        <v>4264</v>
      </c>
      <c r="AC1245" s="56" t="s">
        <v>4264</v>
      </c>
      <c r="AE1245" s="56">
        <v>10000</v>
      </c>
      <c r="AP1245" s="56">
        <v>10000</v>
      </c>
      <c r="AQ1245" s="56" t="s">
        <v>4265</v>
      </c>
      <c r="AR1245" s="56" t="s">
        <v>4266</v>
      </c>
      <c r="AS1245" s="56" t="s">
        <v>4267</v>
      </c>
      <c r="AT1245" s="56">
        <v>8471160</v>
      </c>
    </row>
    <row r="1246" spans="1:46" x14ac:dyDescent="0.35">
      <c r="A1246" s="56" t="s">
        <v>963</v>
      </c>
      <c r="B1246" s="56">
        <v>8471160</v>
      </c>
      <c r="C1246" s="56" t="s">
        <v>506</v>
      </c>
      <c r="D1246" s="56">
        <v>432209</v>
      </c>
      <c r="E1246" s="56" t="s">
        <v>138</v>
      </c>
      <c r="F1246" s="56" t="str">
        <f t="shared" si="19"/>
        <v>847.8471160.1.432209.000000.847001.200179</v>
      </c>
      <c r="G1246" s="66" t="s">
        <v>21</v>
      </c>
      <c r="H1246" s="56">
        <v>847001</v>
      </c>
      <c r="I1246" s="56" t="s">
        <v>23</v>
      </c>
      <c r="J1246" s="56">
        <v>200179</v>
      </c>
      <c r="N1246" s="56" t="s">
        <v>2286</v>
      </c>
      <c r="O1246" s="56">
        <v>1</v>
      </c>
      <c r="R1246" s="56" t="s">
        <v>4480</v>
      </c>
      <c r="S1246" s="56">
        <v>1</v>
      </c>
      <c r="T1246" s="56">
        <v>27157.200000000001</v>
      </c>
      <c r="U1246" s="57">
        <v>25864</v>
      </c>
      <c r="V1246" s="56" t="s">
        <v>2002</v>
      </c>
      <c r="W1246" s="56" t="s">
        <v>2003</v>
      </c>
      <c r="X1246" s="56">
        <v>24441.48</v>
      </c>
      <c r="Y1246" s="56">
        <v>21725.760000000002</v>
      </c>
      <c r="Z1246" s="56">
        <v>19010.04</v>
      </c>
      <c r="AA1246" s="56" t="s">
        <v>4264</v>
      </c>
      <c r="AB1246" s="56" t="s">
        <v>4264</v>
      </c>
      <c r="AC1246" s="56" t="s">
        <v>4264</v>
      </c>
      <c r="AE1246" s="56">
        <v>25864</v>
      </c>
      <c r="AP1246" s="56">
        <v>25864</v>
      </c>
      <c r="AQ1246" s="56" t="s">
        <v>4265</v>
      </c>
      <c r="AR1246" s="56" t="s">
        <v>4266</v>
      </c>
      <c r="AS1246" s="56" t="s">
        <v>4267</v>
      </c>
      <c r="AT1246" s="56">
        <v>8471160</v>
      </c>
    </row>
    <row r="1247" spans="1:46" x14ac:dyDescent="0.35">
      <c r="A1247" s="56" t="s">
        <v>963</v>
      </c>
      <c r="B1247" s="56">
        <v>8471160</v>
      </c>
      <c r="C1247" s="56" t="s">
        <v>506</v>
      </c>
      <c r="D1247" s="56">
        <v>432209</v>
      </c>
      <c r="E1247" s="56" t="s">
        <v>138</v>
      </c>
      <c r="F1247" s="56" t="str">
        <f t="shared" si="19"/>
        <v>847.8471160.1.432209.000000.847001.200179</v>
      </c>
      <c r="G1247" s="66" t="s">
        <v>21</v>
      </c>
      <c r="H1247" s="56">
        <v>847001</v>
      </c>
      <c r="I1247" s="56" t="s">
        <v>23</v>
      </c>
      <c r="J1247" s="56">
        <v>200179</v>
      </c>
      <c r="N1247" s="56" t="s">
        <v>2286</v>
      </c>
      <c r="O1247" s="56">
        <v>1</v>
      </c>
      <c r="R1247" s="56" t="s">
        <v>4481</v>
      </c>
      <c r="S1247" s="56">
        <v>1</v>
      </c>
      <c r="T1247" s="56">
        <v>42840</v>
      </c>
      <c r="U1247" s="57">
        <v>40800</v>
      </c>
      <c r="V1247" s="56" t="s">
        <v>2002</v>
      </c>
      <c r="W1247" s="56" t="s">
        <v>2003</v>
      </c>
      <c r="X1247" s="56">
        <v>38556</v>
      </c>
      <c r="Y1247" s="56">
        <v>34272</v>
      </c>
      <c r="Z1247" s="56">
        <v>29987.999999999996</v>
      </c>
      <c r="AA1247" s="56" t="s">
        <v>4264</v>
      </c>
      <c r="AB1247" s="56" t="s">
        <v>4264</v>
      </c>
      <c r="AC1247" s="56" t="s">
        <v>4264</v>
      </c>
      <c r="AE1247" s="56">
        <v>40800</v>
      </c>
      <c r="AP1247" s="56">
        <v>40800</v>
      </c>
      <c r="AQ1247" s="56" t="s">
        <v>4265</v>
      </c>
      <c r="AR1247" s="56" t="s">
        <v>4266</v>
      </c>
      <c r="AS1247" s="56" t="s">
        <v>4267</v>
      </c>
      <c r="AT1247" s="56">
        <v>8471160</v>
      </c>
    </row>
    <row r="1248" spans="1:46" x14ac:dyDescent="0.35">
      <c r="A1248" s="56" t="s">
        <v>963</v>
      </c>
      <c r="B1248" s="56">
        <v>8471160</v>
      </c>
      <c r="C1248" s="56" t="s">
        <v>506</v>
      </c>
      <c r="D1248" s="56">
        <v>432209</v>
      </c>
      <c r="E1248" s="56" t="s">
        <v>138</v>
      </c>
      <c r="F1248" s="56" t="str">
        <f t="shared" si="19"/>
        <v>847.8471160.1.432209.000000.847001.200179</v>
      </c>
      <c r="G1248" s="66" t="s">
        <v>21</v>
      </c>
      <c r="H1248" s="56">
        <v>847001</v>
      </c>
      <c r="I1248" s="56" t="s">
        <v>23</v>
      </c>
      <c r="J1248" s="56">
        <v>200179</v>
      </c>
      <c r="N1248" s="56" t="s">
        <v>2286</v>
      </c>
      <c r="O1248" s="56">
        <v>1</v>
      </c>
      <c r="R1248" s="56" t="s">
        <v>4482</v>
      </c>
      <c r="S1248" s="56">
        <v>1</v>
      </c>
      <c r="T1248" s="56">
        <v>186669</v>
      </c>
      <c r="U1248" s="57">
        <v>177780</v>
      </c>
      <c r="V1248" s="56" t="s">
        <v>2002</v>
      </c>
      <c r="W1248" s="56" t="s">
        <v>2003</v>
      </c>
      <c r="X1248" s="56">
        <v>168002.1</v>
      </c>
      <c r="Y1248" s="56">
        <v>149335.20000000001</v>
      </c>
      <c r="Z1248" s="56">
        <v>130668.29999999999</v>
      </c>
      <c r="AA1248" s="56" t="s">
        <v>4264</v>
      </c>
      <c r="AB1248" s="56" t="s">
        <v>4264</v>
      </c>
      <c r="AC1248" s="56" t="s">
        <v>4264</v>
      </c>
      <c r="AE1248" s="56">
        <v>177780</v>
      </c>
      <c r="AP1248" s="56">
        <v>177780</v>
      </c>
      <c r="AQ1248" s="56" t="s">
        <v>4265</v>
      </c>
      <c r="AR1248" s="56" t="s">
        <v>4266</v>
      </c>
      <c r="AS1248" s="56" t="s">
        <v>4267</v>
      </c>
      <c r="AT1248" s="56">
        <v>8471160</v>
      </c>
    </row>
    <row r="1249" spans="1:46" x14ac:dyDescent="0.35">
      <c r="A1249" s="56" t="s">
        <v>963</v>
      </c>
      <c r="B1249" s="56">
        <v>8471160</v>
      </c>
      <c r="C1249" s="56" t="s">
        <v>506</v>
      </c>
      <c r="D1249" s="56">
        <v>432209</v>
      </c>
      <c r="E1249" s="56" t="s">
        <v>138</v>
      </c>
      <c r="F1249" s="56" t="str">
        <f t="shared" si="19"/>
        <v>847.8471160.1.432209.000000.847001.200179</v>
      </c>
      <c r="G1249" s="66" t="s">
        <v>21</v>
      </c>
      <c r="H1249" s="56">
        <v>847001</v>
      </c>
      <c r="I1249" s="56" t="s">
        <v>23</v>
      </c>
      <c r="J1249" s="56">
        <v>200179</v>
      </c>
      <c r="N1249" s="56" t="s">
        <v>2286</v>
      </c>
      <c r="O1249" s="56">
        <v>1</v>
      </c>
      <c r="R1249" s="56" t="s">
        <v>4483</v>
      </c>
      <c r="S1249" s="56">
        <v>1</v>
      </c>
      <c r="T1249" s="56">
        <v>20475</v>
      </c>
      <c r="U1249" s="57">
        <v>19500</v>
      </c>
      <c r="V1249" s="56" t="s">
        <v>2002</v>
      </c>
      <c r="W1249" s="56" t="s">
        <v>2003</v>
      </c>
      <c r="X1249" s="56">
        <v>18427.5</v>
      </c>
      <c r="Y1249" s="56">
        <v>16380</v>
      </c>
      <c r="Z1249" s="56">
        <v>14332.5</v>
      </c>
      <c r="AA1249" s="56" t="s">
        <v>4264</v>
      </c>
      <c r="AB1249" s="56" t="s">
        <v>4264</v>
      </c>
      <c r="AC1249" s="56" t="s">
        <v>4264</v>
      </c>
      <c r="AE1249" s="56">
        <v>19500</v>
      </c>
      <c r="AP1249" s="56">
        <v>19500</v>
      </c>
      <c r="AQ1249" s="56" t="s">
        <v>4265</v>
      </c>
      <c r="AR1249" s="56" t="s">
        <v>4266</v>
      </c>
      <c r="AS1249" s="56" t="s">
        <v>4267</v>
      </c>
      <c r="AT1249" s="56">
        <v>8471160</v>
      </c>
    </row>
    <row r="1250" spans="1:46" x14ac:dyDescent="0.35">
      <c r="A1250" s="56" t="s">
        <v>963</v>
      </c>
      <c r="B1250" s="56">
        <v>8471160</v>
      </c>
      <c r="C1250" s="56" t="s">
        <v>506</v>
      </c>
      <c r="D1250" s="56">
        <v>432209</v>
      </c>
      <c r="E1250" s="56" t="s">
        <v>138</v>
      </c>
      <c r="F1250" s="56" t="str">
        <f t="shared" si="19"/>
        <v>847.8471160.1.432209.000000.847001.200179</v>
      </c>
      <c r="G1250" s="66" t="s">
        <v>21</v>
      </c>
      <c r="H1250" s="56">
        <v>847001</v>
      </c>
      <c r="I1250" s="56" t="s">
        <v>23</v>
      </c>
      <c r="J1250" s="56">
        <v>200179</v>
      </c>
      <c r="N1250" s="56" t="s">
        <v>2286</v>
      </c>
      <c r="O1250" s="56">
        <v>1</v>
      </c>
      <c r="R1250" s="56" t="s">
        <v>4484</v>
      </c>
      <c r="S1250" s="56">
        <v>1</v>
      </c>
      <c r="T1250" s="56">
        <v>3675</v>
      </c>
      <c r="U1250" s="57">
        <v>3500</v>
      </c>
      <c r="V1250" s="56" t="s">
        <v>2002</v>
      </c>
      <c r="W1250" s="56" t="s">
        <v>2003</v>
      </c>
      <c r="X1250" s="56">
        <v>3307.5</v>
      </c>
      <c r="Y1250" s="56">
        <v>2940</v>
      </c>
      <c r="Z1250" s="56">
        <v>2572.5</v>
      </c>
      <c r="AA1250" s="56" t="s">
        <v>4264</v>
      </c>
      <c r="AB1250" s="56" t="s">
        <v>4264</v>
      </c>
      <c r="AC1250" s="56" t="s">
        <v>4264</v>
      </c>
      <c r="AE1250" s="56">
        <v>3500</v>
      </c>
      <c r="AP1250" s="56">
        <v>3500</v>
      </c>
      <c r="AQ1250" s="56" t="s">
        <v>4265</v>
      </c>
      <c r="AR1250" s="56" t="s">
        <v>4266</v>
      </c>
      <c r="AS1250" s="56" t="s">
        <v>4267</v>
      </c>
      <c r="AT1250" s="56">
        <v>8471160</v>
      </c>
    </row>
    <row r="1251" spans="1:46" x14ac:dyDescent="0.35">
      <c r="A1251" s="56" t="s">
        <v>963</v>
      </c>
      <c r="B1251" s="56">
        <v>8471160</v>
      </c>
      <c r="C1251" s="56" t="s">
        <v>506</v>
      </c>
      <c r="D1251" s="56">
        <v>432209</v>
      </c>
      <c r="E1251" s="56" t="s">
        <v>138</v>
      </c>
      <c r="F1251" s="56" t="str">
        <f t="shared" si="19"/>
        <v>847.8471160.1.432209.000000.847001.200179</v>
      </c>
      <c r="G1251" s="66" t="s">
        <v>21</v>
      </c>
      <c r="H1251" s="56">
        <v>847001</v>
      </c>
      <c r="I1251" s="56" t="s">
        <v>23</v>
      </c>
      <c r="J1251" s="56">
        <v>200179</v>
      </c>
      <c r="N1251" s="56" t="s">
        <v>2286</v>
      </c>
      <c r="O1251" s="56">
        <v>1</v>
      </c>
      <c r="R1251" s="56" t="s">
        <v>4485</v>
      </c>
      <c r="S1251" s="56">
        <v>1</v>
      </c>
      <c r="T1251" s="56">
        <v>52500</v>
      </c>
      <c r="U1251" s="57">
        <v>50000</v>
      </c>
      <c r="V1251" s="56" t="s">
        <v>2002</v>
      </c>
      <c r="W1251" s="56" t="s">
        <v>2003</v>
      </c>
      <c r="X1251" s="56">
        <v>47250</v>
      </c>
      <c r="Y1251" s="56">
        <v>42000</v>
      </c>
      <c r="Z1251" s="56">
        <v>36750</v>
      </c>
      <c r="AA1251" s="56" t="s">
        <v>4264</v>
      </c>
      <c r="AB1251" s="56" t="s">
        <v>4264</v>
      </c>
      <c r="AC1251" s="56" t="s">
        <v>4264</v>
      </c>
      <c r="AE1251" s="56">
        <v>50000</v>
      </c>
      <c r="AP1251" s="56">
        <v>50000</v>
      </c>
      <c r="AQ1251" s="56" t="s">
        <v>4265</v>
      </c>
      <c r="AR1251" s="56" t="s">
        <v>4266</v>
      </c>
      <c r="AS1251" s="56" t="s">
        <v>4267</v>
      </c>
      <c r="AT1251" s="56">
        <v>8471160</v>
      </c>
    </row>
    <row r="1252" spans="1:46" x14ac:dyDescent="0.35">
      <c r="A1252" s="56" t="s">
        <v>963</v>
      </c>
      <c r="B1252" s="56">
        <v>8471160</v>
      </c>
      <c r="C1252" s="56" t="s">
        <v>506</v>
      </c>
      <c r="D1252" s="56">
        <v>432209</v>
      </c>
      <c r="E1252" s="56" t="s">
        <v>138</v>
      </c>
      <c r="F1252" s="56" t="str">
        <f t="shared" si="19"/>
        <v>847.8471160.1.432209.000000.847001.200179</v>
      </c>
      <c r="G1252" s="66" t="s">
        <v>21</v>
      </c>
      <c r="H1252" s="56">
        <v>847001</v>
      </c>
      <c r="I1252" s="56" t="s">
        <v>23</v>
      </c>
      <c r="J1252" s="56">
        <v>200179</v>
      </c>
      <c r="N1252" s="56" t="s">
        <v>2286</v>
      </c>
      <c r="O1252" s="56">
        <v>1</v>
      </c>
      <c r="R1252" s="56" t="s">
        <v>4486</v>
      </c>
      <c r="S1252" s="56">
        <v>1</v>
      </c>
      <c r="T1252" s="56">
        <v>120685.95000000001</v>
      </c>
      <c r="U1252" s="57">
        <v>114939</v>
      </c>
      <c r="V1252" s="56" t="s">
        <v>2002</v>
      </c>
      <c r="W1252" s="56" t="s">
        <v>2003</v>
      </c>
      <c r="X1252" s="56">
        <v>108617.35500000001</v>
      </c>
      <c r="Y1252" s="56">
        <v>96548.760000000009</v>
      </c>
      <c r="Z1252" s="56">
        <v>84480.165000000008</v>
      </c>
      <c r="AA1252" s="56" t="s">
        <v>4264</v>
      </c>
      <c r="AB1252" s="56" t="s">
        <v>4264</v>
      </c>
      <c r="AC1252" s="56" t="s">
        <v>4264</v>
      </c>
      <c r="AE1252" s="56">
        <v>114939</v>
      </c>
      <c r="AP1252" s="56">
        <v>114939</v>
      </c>
      <c r="AQ1252" s="56" t="s">
        <v>4265</v>
      </c>
      <c r="AR1252" s="56" t="s">
        <v>4266</v>
      </c>
      <c r="AS1252" s="56" t="s">
        <v>4267</v>
      </c>
      <c r="AT1252" s="56">
        <v>8471160</v>
      </c>
    </row>
    <row r="1253" spans="1:46" x14ac:dyDescent="0.35">
      <c r="A1253" s="56" t="s">
        <v>963</v>
      </c>
      <c r="B1253" s="56">
        <v>8471160</v>
      </c>
      <c r="C1253" s="56" t="s">
        <v>506</v>
      </c>
      <c r="D1253" s="56">
        <v>432209</v>
      </c>
      <c r="E1253" s="56" t="s">
        <v>138</v>
      </c>
      <c r="F1253" s="56" t="str">
        <f t="shared" si="19"/>
        <v>847.8471160.1.432209.000000.847001.200179</v>
      </c>
      <c r="G1253" s="66" t="s">
        <v>21</v>
      </c>
      <c r="H1253" s="56">
        <v>847001</v>
      </c>
      <c r="I1253" s="56" t="s">
        <v>23</v>
      </c>
      <c r="J1253" s="56">
        <v>200179</v>
      </c>
      <c r="N1253" s="56" t="s">
        <v>2286</v>
      </c>
      <c r="O1253" s="56">
        <v>1</v>
      </c>
      <c r="R1253" s="56" t="s">
        <v>4487</v>
      </c>
      <c r="S1253" s="56">
        <v>1</v>
      </c>
      <c r="T1253" s="56">
        <v>44379.3</v>
      </c>
      <c r="U1253" s="57">
        <v>42266</v>
      </c>
      <c r="V1253" s="56" t="s">
        <v>2002</v>
      </c>
      <c r="W1253" s="56" t="s">
        <v>2003</v>
      </c>
      <c r="X1253" s="56">
        <v>39941.370000000003</v>
      </c>
      <c r="Y1253" s="56">
        <v>35503.440000000002</v>
      </c>
      <c r="Z1253" s="56">
        <v>31065.51</v>
      </c>
      <c r="AA1253" s="56" t="s">
        <v>4264</v>
      </c>
      <c r="AB1253" s="56" t="s">
        <v>4264</v>
      </c>
      <c r="AC1253" s="56" t="s">
        <v>4264</v>
      </c>
      <c r="AE1253" s="56">
        <v>42266</v>
      </c>
      <c r="AP1253" s="56">
        <v>42266</v>
      </c>
      <c r="AQ1253" s="56" t="s">
        <v>4265</v>
      </c>
      <c r="AR1253" s="56" t="s">
        <v>4266</v>
      </c>
      <c r="AS1253" s="56" t="s">
        <v>4267</v>
      </c>
      <c r="AT1253" s="56">
        <v>8471160</v>
      </c>
    </row>
    <row r="1254" spans="1:46" x14ac:dyDescent="0.35">
      <c r="A1254" s="56" t="s">
        <v>963</v>
      </c>
      <c r="B1254" s="56">
        <v>8471160</v>
      </c>
      <c r="C1254" s="56" t="s">
        <v>506</v>
      </c>
      <c r="D1254" s="56">
        <v>432209</v>
      </c>
      <c r="E1254" s="56" t="s">
        <v>138</v>
      </c>
      <c r="F1254" s="56" t="str">
        <f t="shared" si="19"/>
        <v>847.8471160.1.432209.000000.847001.200179</v>
      </c>
      <c r="G1254" s="66" t="s">
        <v>21</v>
      </c>
      <c r="H1254" s="56">
        <v>847001</v>
      </c>
      <c r="I1254" s="56" t="s">
        <v>23</v>
      </c>
      <c r="J1254" s="56">
        <v>200179</v>
      </c>
      <c r="R1254" s="56" t="s">
        <v>4488</v>
      </c>
      <c r="S1254" s="56">
        <v>1</v>
      </c>
      <c r="T1254" s="56">
        <v>5985</v>
      </c>
      <c r="U1254" s="57">
        <v>5700</v>
      </c>
      <c r="X1254" s="56">
        <v>5386.5</v>
      </c>
      <c r="Y1254" s="56">
        <v>4788</v>
      </c>
      <c r="Z1254" s="56">
        <v>4189.5</v>
      </c>
      <c r="AA1254" s="56" t="s">
        <v>4489</v>
      </c>
      <c r="AB1254" s="56" t="s">
        <v>4489</v>
      </c>
      <c r="AC1254" s="56" t="s">
        <v>4489</v>
      </c>
      <c r="AE1254" s="56">
        <v>5700</v>
      </c>
      <c r="AP1254" s="56">
        <v>5700</v>
      </c>
      <c r="AR1254" s="56" t="s">
        <v>4490</v>
      </c>
      <c r="AT1254" s="56">
        <v>8471160</v>
      </c>
    </row>
    <row r="1255" spans="1:46" x14ac:dyDescent="0.35">
      <c r="A1255" s="56" t="s">
        <v>963</v>
      </c>
      <c r="B1255" s="56">
        <v>8471160</v>
      </c>
      <c r="C1255" s="56" t="s">
        <v>506</v>
      </c>
      <c r="D1255" s="56">
        <v>432209</v>
      </c>
      <c r="E1255" s="56" t="s">
        <v>138</v>
      </c>
      <c r="F1255" s="56" t="str">
        <f t="shared" si="19"/>
        <v>847.8471160.1.432209.000000.847001.200179</v>
      </c>
      <c r="G1255" s="66" t="s">
        <v>21</v>
      </c>
      <c r="H1255" s="56">
        <v>847001</v>
      </c>
      <c r="I1255" s="56" t="s">
        <v>23</v>
      </c>
      <c r="J1255" s="56">
        <v>200179</v>
      </c>
      <c r="R1255" s="56" t="s">
        <v>4491</v>
      </c>
      <c r="S1255" s="56">
        <v>1</v>
      </c>
      <c r="T1255" s="56">
        <v>250950</v>
      </c>
      <c r="U1255" s="57">
        <v>239000</v>
      </c>
      <c r="X1255" s="56">
        <v>225855</v>
      </c>
      <c r="Y1255" s="56">
        <v>200760</v>
      </c>
      <c r="Z1255" s="56">
        <v>175665</v>
      </c>
      <c r="AA1255" s="56" t="s">
        <v>4489</v>
      </c>
      <c r="AB1255" s="56" t="s">
        <v>4489</v>
      </c>
      <c r="AC1255" s="56" t="s">
        <v>4489</v>
      </c>
      <c r="AE1255" s="56">
        <v>239000</v>
      </c>
      <c r="AP1255" s="56">
        <v>239000</v>
      </c>
      <c r="AR1255" s="56" t="s">
        <v>4490</v>
      </c>
      <c r="AT1255" s="56">
        <v>8471160</v>
      </c>
    </row>
    <row r="1256" spans="1:46" x14ac:dyDescent="0.35">
      <c r="A1256" s="56" t="s">
        <v>963</v>
      </c>
      <c r="B1256" s="56">
        <v>8471160</v>
      </c>
      <c r="C1256" s="56" t="s">
        <v>506</v>
      </c>
      <c r="D1256" s="56">
        <v>432209</v>
      </c>
      <c r="E1256" s="56" t="s">
        <v>138</v>
      </c>
      <c r="F1256" s="56" t="str">
        <f t="shared" si="19"/>
        <v>847.8471160.1.432209.000000.847001.200179</v>
      </c>
      <c r="G1256" s="66" t="s">
        <v>21</v>
      </c>
      <c r="H1256" s="56">
        <v>847001</v>
      </c>
      <c r="I1256" s="56" t="s">
        <v>23</v>
      </c>
      <c r="J1256" s="56">
        <v>200179</v>
      </c>
      <c r="R1256" s="56" t="s">
        <v>4492</v>
      </c>
      <c r="S1256" s="56">
        <v>1</v>
      </c>
      <c r="T1256" s="56">
        <v>27885.9</v>
      </c>
      <c r="U1256" s="57">
        <v>26558</v>
      </c>
      <c r="X1256" s="56">
        <v>25097.31</v>
      </c>
      <c r="Y1256" s="56">
        <v>22308.720000000001</v>
      </c>
      <c r="Z1256" s="56">
        <v>19520.13</v>
      </c>
      <c r="AA1256" s="56" t="s">
        <v>4489</v>
      </c>
      <c r="AB1256" s="56" t="s">
        <v>4489</v>
      </c>
      <c r="AC1256" s="56" t="s">
        <v>4489</v>
      </c>
      <c r="AE1256" s="56">
        <v>26558</v>
      </c>
      <c r="AP1256" s="56">
        <v>26558</v>
      </c>
      <c r="AR1256" s="56" t="s">
        <v>4490</v>
      </c>
      <c r="AT1256" s="56">
        <v>8471160</v>
      </c>
    </row>
    <row r="1257" spans="1:46" x14ac:dyDescent="0.35">
      <c r="A1257" s="56" t="s">
        <v>963</v>
      </c>
      <c r="B1257" s="56">
        <v>8471160</v>
      </c>
      <c r="C1257" s="56" t="s">
        <v>506</v>
      </c>
      <c r="D1257" s="56">
        <v>432209</v>
      </c>
      <c r="E1257" s="56" t="s">
        <v>138</v>
      </c>
      <c r="F1257" s="56" t="str">
        <f t="shared" si="19"/>
        <v>847.8471160.1.432209.000000.847001.200179</v>
      </c>
      <c r="G1257" s="66" t="s">
        <v>21</v>
      </c>
      <c r="H1257" s="56">
        <v>847001</v>
      </c>
      <c r="I1257" s="56" t="s">
        <v>23</v>
      </c>
      <c r="J1257" s="56">
        <v>200179</v>
      </c>
      <c r="R1257" s="56" t="s">
        <v>4493</v>
      </c>
      <c r="S1257" s="56">
        <v>1</v>
      </c>
      <c r="T1257" s="56">
        <v>68250</v>
      </c>
      <c r="U1257" s="57">
        <v>65000</v>
      </c>
      <c r="X1257" s="56">
        <v>61425</v>
      </c>
      <c r="Y1257" s="56">
        <v>54600</v>
      </c>
      <c r="Z1257" s="56">
        <v>47775</v>
      </c>
      <c r="AA1257" s="56" t="s">
        <v>4489</v>
      </c>
      <c r="AB1257" s="56" t="s">
        <v>4489</v>
      </c>
      <c r="AC1257" s="56" t="s">
        <v>4489</v>
      </c>
      <c r="AE1257" s="56">
        <v>65000</v>
      </c>
      <c r="AP1257" s="56">
        <v>65000</v>
      </c>
      <c r="AR1257" s="56" t="s">
        <v>4490</v>
      </c>
      <c r="AT1257" s="56">
        <v>8471160</v>
      </c>
    </row>
    <row r="1258" spans="1:46" x14ac:dyDescent="0.35">
      <c r="A1258" s="56" t="s">
        <v>963</v>
      </c>
      <c r="B1258" s="56">
        <v>8471160</v>
      </c>
      <c r="C1258" s="56" t="s">
        <v>506</v>
      </c>
      <c r="D1258" s="56">
        <v>432209</v>
      </c>
      <c r="E1258" s="56" t="s">
        <v>138</v>
      </c>
      <c r="F1258" s="56" t="str">
        <f t="shared" si="19"/>
        <v>847.8471160.1.432209.000000.847001.200179</v>
      </c>
      <c r="G1258" s="66" t="s">
        <v>21</v>
      </c>
      <c r="H1258" s="56">
        <v>847001</v>
      </c>
      <c r="I1258" s="56" t="s">
        <v>23</v>
      </c>
      <c r="J1258" s="56">
        <v>200179</v>
      </c>
      <c r="R1258" s="56" t="s">
        <v>4494</v>
      </c>
      <c r="S1258" s="56">
        <v>1</v>
      </c>
      <c r="T1258" s="56">
        <v>1732.5</v>
      </c>
      <c r="U1258" s="57">
        <v>1650</v>
      </c>
      <c r="X1258" s="56">
        <v>1559.25</v>
      </c>
      <c r="Y1258" s="56">
        <v>1386</v>
      </c>
      <c r="Z1258" s="56">
        <v>1212.75</v>
      </c>
      <c r="AA1258" s="56" t="s">
        <v>4489</v>
      </c>
      <c r="AB1258" s="56" t="s">
        <v>4489</v>
      </c>
      <c r="AC1258" s="56" t="s">
        <v>4489</v>
      </c>
      <c r="AE1258" s="56">
        <v>1650</v>
      </c>
      <c r="AP1258" s="56">
        <v>1650</v>
      </c>
      <c r="AR1258" s="56" t="s">
        <v>4490</v>
      </c>
      <c r="AT1258" s="56">
        <v>8471160</v>
      </c>
    </row>
    <row r="1259" spans="1:46" x14ac:dyDescent="0.35">
      <c r="A1259" s="56" t="s">
        <v>963</v>
      </c>
      <c r="B1259" s="56">
        <v>8471160</v>
      </c>
      <c r="C1259" s="56" t="s">
        <v>506</v>
      </c>
      <c r="D1259" s="56">
        <v>432209</v>
      </c>
      <c r="E1259" s="56" t="s">
        <v>138</v>
      </c>
      <c r="F1259" s="56" t="str">
        <f t="shared" si="19"/>
        <v>847.8471160.1.432209.000000.847001.200179</v>
      </c>
      <c r="G1259" s="66" t="s">
        <v>21</v>
      </c>
      <c r="H1259" s="56">
        <v>847001</v>
      </c>
      <c r="I1259" s="56" t="s">
        <v>23</v>
      </c>
      <c r="J1259" s="56">
        <v>200179</v>
      </c>
      <c r="R1259" s="56" t="s">
        <v>4495</v>
      </c>
      <c r="S1259" s="56">
        <v>1</v>
      </c>
      <c r="T1259" s="56">
        <v>4410</v>
      </c>
      <c r="U1259" s="57">
        <v>4200</v>
      </c>
      <c r="X1259" s="56">
        <v>3969</v>
      </c>
      <c r="Y1259" s="56">
        <v>3528</v>
      </c>
      <c r="Z1259" s="56">
        <v>3087</v>
      </c>
      <c r="AA1259" s="56" t="s">
        <v>4489</v>
      </c>
      <c r="AB1259" s="56" t="s">
        <v>4489</v>
      </c>
      <c r="AC1259" s="56" t="s">
        <v>4489</v>
      </c>
      <c r="AE1259" s="56">
        <v>4200</v>
      </c>
      <c r="AP1259" s="56">
        <v>4200</v>
      </c>
      <c r="AR1259" s="56" t="s">
        <v>4490</v>
      </c>
      <c r="AT1259" s="56">
        <v>8471160</v>
      </c>
    </row>
    <row r="1260" spans="1:46" x14ac:dyDescent="0.35">
      <c r="A1260" s="56" t="s">
        <v>963</v>
      </c>
      <c r="B1260" s="56">
        <v>8471160</v>
      </c>
      <c r="C1260" s="56" t="s">
        <v>506</v>
      </c>
      <c r="D1260" s="56">
        <v>432209</v>
      </c>
      <c r="E1260" s="56" t="s">
        <v>138</v>
      </c>
      <c r="F1260" s="56" t="str">
        <f t="shared" si="19"/>
        <v>847.8471160.1.432209.000000.847001.200179</v>
      </c>
      <c r="G1260" s="66" t="s">
        <v>21</v>
      </c>
      <c r="H1260" s="56">
        <v>847001</v>
      </c>
      <c r="I1260" s="56" t="s">
        <v>23</v>
      </c>
      <c r="J1260" s="56">
        <v>200179</v>
      </c>
      <c r="R1260" s="56" t="s">
        <v>4496</v>
      </c>
      <c r="S1260" s="56">
        <v>1</v>
      </c>
      <c r="T1260" s="56">
        <v>16537.5</v>
      </c>
      <c r="U1260" s="57">
        <v>15750</v>
      </c>
      <c r="X1260" s="56">
        <v>14883.75</v>
      </c>
      <c r="Y1260" s="56">
        <v>13230</v>
      </c>
      <c r="Z1260" s="56">
        <v>11576.25</v>
      </c>
      <c r="AA1260" s="56" t="s">
        <v>4489</v>
      </c>
      <c r="AB1260" s="56" t="s">
        <v>4489</v>
      </c>
      <c r="AC1260" s="56" t="s">
        <v>4489</v>
      </c>
      <c r="AE1260" s="56">
        <v>15750</v>
      </c>
      <c r="AP1260" s="56">
        <v>15750</v>
      </c>
      <c r="AR1260" s="56" t="s">
        <v>4490</v>
      </c>
      <c r="AT1260" s="56">
        <v>8471160</v>
      </c>
    </row>
    <row r="1261" spans="1:46" x14ac:dyDescent="0.35">
      <c r="A1261" s="56" t="s">
        <v>963</v>
      </c>
      <c r="B1261" s="56">
        <v>8471160</v>
      </c>
      <c r="C1261" s="56" t="s">
        <v>506</v>
      </c>
      <c r="D1261" s="56">
        <v>432209</v>
      </c>
      <c r="E1261" s="56" t="s">
        <v>138</v>
      </c>
      <c r="F1261" s="56" t="str">
        <f t="shared" si="19"/>
        <v>847.8471160.1.432209.000000.847001.200179</v>
      </c>
      <c r="G1261" s="66" t="s">
        <v>21</v>
      </c>
      <c r="H1261" s="56">
        <v>847001</v>
      </c>
      <c r="I1261" s="56" t="s">
        <v>23</v>
      </c>
      <c r="J1261" s="56">
        <v>200179</v>
      </c>
      <c r="R1261" s="56" t="s">
        <v>4497</v>
      </c>
      <c r="S1261" s="56">
        <v>1</v>
      </c>
      <c r="T1261" s="56">
        <v>24933.037500000002</v>
      </c>
      <c r="U1261" s="57">
        <v>23745.75</v>
      </c>
      <c r="X1261" s="56">
        <v>22439.733750000003</v>
      </c>
      <c r="Y1261" s="56">
        <v>19946.430000000004</v>
      </c>
      <c r="Z1261" s="56">
        <v>17453.126250000001</v>
      </c>
      <c r="AA1261" s="56" t="s">
        <v>4489</v>
      </c>
      <c r="AB1261" s="56" t="s">
        <v>4489</v>
      </c>
      <c r="AC1261" s="56" t="s">
        <v>4489</v>
      </c>
      <c r="AE1261" s="56">
        <v>23745.75</v>
      </c>
      <c r="AP1261" s="56">
        <v>23745.75</v>
      </c>
      <c r="AR1261" s="56" t="s">
        <v>4490</v>
      </c>
      <c r="AT1261" s="56">
        <v>8471160</v>
      </c>
    </row>
    <row r="1262" spans="1:46" x14ac:dyDescent="0.35">
      <c r="A1262" s="56" t="s">
        <v>963</v>
      </c>
      <c r="B1262" s="56">
        <v>8471160</v>
      </c>
      <c r="C1262" s="56" t="s">
        <v>506</v>
      </c>
      <c r="D1262" s="56">
        <v>432209</v>
      </c>
      <c r="E1262" s="56" t="s">
        <v>138</v>
      </c>
      <c r="F1262" s="56" t="str">
        <f t="shared" si="19"/>
        <v>847.8471160.1.432209.000000.847001.200179</v>
      </c>
      <c r="G1262" s="66" t="s">
        <v>21</v>
      </c>
      <c r="H1262" s="56">
        <v>847001</v>
      </c>
      <c r="I1262" s="56" t="s">
        <v>23</v>
      </c>
      <c r="J1262" s="56">
        <v>200179</v>
      </c>
      <c r="R1262" s="56" t="s">
        <v>4498</v>
      </c>
      <c r="S1262" s="56">
        <v>1</v>
      </c>
      <c r="T1262" s="56">
        <v>936.6</v>
      </c>
      <c r="U1262" s="57">
        <v>892</v>
      </c>
      <c r="X1262" s="56">
        <v>842.94</v>
      </c>
      <c r="Y1262" s="56">
        <v>749.28000000000009</v>
      </c>
      <c r="Z1262" s="56">
        <v>655.62</v>
      </c>
      <c r="AA1262" s="56" t="s">
        <v>4489</v>
      </c>
      <c r="AB1262" s="56" t="s">
        <v>4489</v>
      </c>
      <c r="AC1262" s="56" t="s">
        <v>4489</v>
      </c>
      <c r="AE1262" s="56">
        <v>892</v>
      </c>
      <c r="AP1262" s="56">
        <v>892</v>
      </c>
      <c r="AR1262" s="56" t="s">
        <v>4490</v>
      </c>
      <c r="AT1262" s="56">
        <v>8471160</v>
      </c>
    </row>
    <row r="1263" spans="1:46" x14ac:dyDescent="0.35">
      <c r="A1263" s="56" t="s">
        <v>963</v>
      </c>
      <c r="B1263" s="56">
        <v>8471160</v>
      </c>
      <c r="C1263" s="56" t="s">
        <v>506</v>
      </c>
      <c r="D1263" s="56">
        <v>432209</v>
      </c>
      <c r="E1263" s="56" t="s">
        <v>138</v>
      </c>
      <c r="F1263" s="56" t="str">
        <f t="shared" si="19"/>
        <v>847.8471160.1.432209.000000.847001.200179</v>
      </c>
      <c r="G1263" s="66" t="s">
        <v>21</v>
      </c>
      <c r="H1263" s="56">
        <v>847001</v>
      </c>
      <c r="I1263" s="56" t="s">
        <v>23</v>
      </c>
      <c r="J1263" s="56">
        <v>200179</v>
      </c>
      <c r="R1263" s="56" t="s">
        <v>4499</v>
      </c>
      <c r="S1263" s="56">
        <v>1</v>
      </c>
      <c r="T1263" s="56">
        <v>269522.40000000002</v>
      </c>
      <c r="U1263" s="57">
        <v>256688</v>
      </c>
      <c r="X1263" s="56">
        <v>242570.16000000003</v>
      </c>
      <c r="Y1263" s="56">
        <v>215617.92000000004</v>
      </c>
      <c r="Z1263" s="56">
        <v>188665.68</v>
      </c>
      <c r="AA1263" s="56" t="s">
        <v>4489</v>
      </c>
      <c r="AB1263" s="56" t="s">
        <v>4489</v>
      </c>
      <c r="AC1263" s="56" t="s">
        <v>4489</v>
      </c>
      <c r="AE1263" s="56">
        <v>256688</v>
      </c>
      <c r="AP1263" s="56">
        <v>256688</v>
      </c>
      <c r="AR1263" s="56" t="s">
        <v>4490</v>
      </c>
      <c r="AT1263" s="56">
        <v>8471160</v>
      </c>
    </row>
    <row r="1264" spans="1:46" x14ac:dyDescent="0.35">
      <c r="A1264" s="56" t="s">
        <v>963</v>
      </c>
      <c r="B1264" s="56">
        <v>8471160</v>
      </c>
      <c r="C1264" s="56" t="s">
        <v>506</v>
      </c>
      <c r="D1264" s="56">
        <v>432209</v>
      </c>
      <c r="E1264" s="56" t="s">
        <v>138</v>
      </c>
      <c r="F1264" s="56" t="str">
        <f t="shared" si="19"/>
        <v>847.8471160.1.432209.000000.847001.200179</v>
      </c>
      <c r="G1264" s="66" t="s">
        <v>21</v>
      </c>
      <c r="H1264" s="56">
        <v>847001</v>
      </c>
      <c r="I1264" s="56" t="s">
        <v>23</v>
      </c>
      <c r="J1264" s="56">
        <v>200179</v>
      </c>
      <c r="R1264" s="56" t="s">
        <v>4500</v>
      </c>
      <c r="S1264" s="56">
        <v>1</v>
      </c>
      <c r="T1264" s="56">
        <v>27562.5</v>
      </c>
      <c r="U1264" s="57">
        <v>26250</v>
      </c>
      <c r="X1264" s="56">
        <v>24806.25</v>
      </c>
      <c r="Y1264" s="56">
        <v>22050</v>
      </c>
      <c r="Z1264" s="56">
        <v>19293.75</v>
      </c>
      <c r="AA1264" s="56" t="s">
        <v>4489</v>
      </c>
      <c r="AB1264" s="56" t="s">
        <v>4489</v>
      </c>
      <c r="AC1264" s="56" t="s">
        <v>4489</v>
      </c>
      <c r="AE1264" s="56">
        <v>26250</v>
      </c>
      <c r="AP1264" s="56">
        <v>26250</v>
      </c>
      <c r="AR1264" s="56" t="s">
        <v>4490</v>
      </c>
      <c r="AT1264" s="56">
        <v>8471160</v>
      </c>
    </row>
    <row r="1265" spans="1:46" x14ac:dyDescent="0.35">
      <c r="A1265" s="56" t="s">
        <v>963</v>
      </c>
      <c r="B1265" s="56">
        <v>8471160</v>
      </c>
      <c r="C1265" s="56" t="s">
        <v>506</v>
      </c>
      <c r="D1265" s="56">
        <v>432209</v>
      </c>
      <c r="E1265" s="56" t="s">
        <v>138</v>
      </c>
      <c r="F1265" s="56" t="str">
        <f t="shared" si="19"/>
        <v>847.8471160.1.432209.000000.847001.200179</v>
      </c>
      <c r="G1265" s="66" t="s">
        <v>21</v>
      </c>
      <c r="H1265" s="56">
        <v>847001</v>
      </c>
      <c r="I1265" s="56" t="s">
        <v>23</v>
      </c>
      <c r="J1265" s="56">
        <v>200179</v>
      </c>
      <c r="R1265" s="56" t="s">
        <v>4501</v>
      </c>
      <c r="S1265" s="56">
        <v>1</v>
      </c>
      <c r="T1265" s="56">
        <v>5292</v>
      </c>
      <c r="U1265" s="57">
        <v>5040</v>
      </c>
      <c r="X1265" s="56">
        <v>4762.8</v>
      </c>
      <c r="Y1265" s="56">
        <v>4233.6000000000004</v>
      </c>
      <c r="Z1265" s="56">
        <v>3704.3999999999996</v>
      </c>
      <c r="AA1265" s="56" t="s">
        <v>4489</v>
      </c>
      <c r="AB1265" s="56" t="s">
        <v>4489</v>
      </c>
      <c r="AC1265" s="56" t="s">
        <v>4489</v>
      </c>
      <c r="AE1265" s="56">
        <v>5040</v>
      </c>
      <c r="AP1265" s="56">
        <v>5040</v>
      </c>
      <c r="AR1265" s="56" t="s">
        <v>4490</v>
      </c>
      <c r="AT1265" s="56">
        <v>8471160</v>
      </c>
    </row>
    <row r="1266" spans="1:46" x14ac:dyDescent="0.35">
      <c r="A1266" s="56" t="s">
        <v>963</v>
      </c>
      <c r="B1266" s="56">
        <v>8471160</v>
      </c>
      <c r="C1266" s="56" t="s">
        <v>506</v>
      </c>
      <c r="D1266" s="56">
        <v>432209</v>
      </c>
      <c r="E1266" s="56" t="s">
        <v>138</v>
      </c>
      <c r="F1266" s="56" t="str">
        <f t="shared" si="19"/>
        <v>847.8471160.1.432209.000000.847001.200179</v>
      </c>
      <c r="G1266" s="66" t="s">
        <v>21</v>
      </c>
      <c r="H1266" s="56">
        <v>847001</v>
      </c>
      <c r="I1266" s="56" t="s">
        <v>23</v>
      </c>
      <c r="J1266" s="56">
        <v>200179</v>
      </c>
      <c r="R1266" s="56" t="s">
        <v>4502</v>
      </c>
      <c r="S1266" s="56">
        <v>1</v>
      </c>
      <c r="T1266" s="56">
        <v>2100</v>
      </c>
      <c r="U1266" s="57">
        <v>2000</v>
      </c>
      <c r="X1266" s="56">
        <v>1890</v>
      </c>
      <c r="Y1266" s="56">
        <v>1680</v>
      </c>
      <c r="Z1266" s="56">
        <v>1470</v>
      </c>
      <c r="AA1266" s="56" t="s">
        <v>4489</v>
      </c>
      <c r="AB1266" s="56" t="s">
        <v>4489</v>
      </c>
      <c r="AC1266" s="56" t="s">
        <v>4489</v>
      </c>
      <c r="AE1266" s="56">
        <v>2000</v>
      </c>
      <c r="AP1266" s="56">
        <v>2000</v>
      </c>
      <c r="AR1266" s="56" t="s">
        <v>4490</v>
      </c>
      <c r="AT1266" s="56">
        <v>8471160</v>
      </c>
    </row>
    <row r="1267" spans="1:46" x14ac:dyDescent="0.35">
      <c r="A1267" s="56" t="s">
        <v>963</v>
      </c>
      <c r="B1267" s="56">
        <v>8471160</v>
      </c>
      <c r="C1267" s="56" t="s">
        <v>506</v>
      </c>
      <c r="D1267" s="56">
        <v>432209</v>
      </c>
      <c r="E1267" s="56" t="s">
        <v>138</v>
      </c>
      <c r="F1267" s="56" t="str">
        <f t="shared" si="19"/>
        <v>847.8471160.1.432209.000000.847001.200179</v>
      </c>
      <c r="G1267" s="66" t="s">
        <v>21</v>
      </c>
      <c r="H1267" s="56">
        <v>847001</v>
      </c>
      <c r="I1267" s="56" t="s">
        <v>23</v>
      </c>
      <c r="J1267" s="56">
        <v>200179</v>
      </c>
      <c r="R1267" s="56" t="s">
        <v>4503</v>
      </c>
      <c r="S1267" s="56">
        <v>1</v>
      </c>
      <c r="T1267" s="56">
        <v>115500</v>
      </c>
      <c r="U1267" s="57">
        <v>110000</v>
      </c>
      <c r="X1267" s="56">
        <v>103950</v>
      </c>
      <c r="Y1267" s="56">
        <v>92400</v>
      </c>
      <c r="Z1267" s="56">
        <v>80850</v>
      </c>
      <c r="AA1267" s="56" t="s">
        <v>4489</v>
      </c>
      <c r="AB1267" s="56" t="s">
        <v>4489</v>
      </c>
      <c r="AC1267" s="56" t="s">
        <v>4489</v>
      </c>
      <c r="AE1267" s="56">
        <v>110000</v>
      </c>
      <c r="AP1267" s="56">
        <v>110000</v>
      </c>
      <c r="AR1267" s="56" t="s">
        <v>4490</v>
      </c>
      <c r="AT1267" s="56">
        <v>8471160</v>
      </c>
    </row>
    <row r="1268" spans="1:46" x14ac:dyDescent="0.35">
      <c r="A1268" s="56" t="s">
        <v>963</v>
      </c>
      <c r="B1268" s="56">
        <v>8471160</v>
      </c>
      <c r="C1268" s="56" t="s">
        <v>506</v>
      </c>
      <c r="D1268" s="56">
        <v>432209</v>
      </c>
      <c r="E1268" s="56" t="s">
        <v>138</v>
      </c>
      <c r="F1268" s="56" t="str">
        <f t="shared" si="19"/>
        <v>847.8471160.1.432209.000000.847001.200179</v>
      </c>
      <c r="G1268" s="66" t="s">
        <v>21</v>
      </c>
      <c r="H1268" s="56">
        <v>847001</v>
      </c>
      <c r="I1268" s="56" t="s">
        <v>23</v>
      </c>
      <c r="J1268" s="56">
        <v>200179</v>
      </c>
      <c r="R1268" s="56" t="s">
        <v>4504</v>
      </c>
      <c r="S1268" s="56">
        <v>1</v>
      </c>
      <c r="T1268" s="56">
        <v>576576</v>
      </c>
      <c r="U1268" s="57">
        <v>549120</v>
      </c>
      <c r="X1268" s="56">
        <v>518918.40000000002</v>
      </c>
      <c r="Y1268" s="56">
        <v>461260.80000000005</v>
      </c>
      <c r="Z1268" s="56">
        <v>403603.19999999995</v>
      </c>
      <c r="AA1268" s="56" t="s">
        <v>4489</v>
      </c>
      <c r="AB1268" s="56" t="s">
        <v>4489</v>
      </c>
      <c r="AC1268" s="56" t="s">
        <v>4489</v>
      </c>
      <c r="AE1268" s="56">
        <v>549120</v>
      </c>
      <c r="AP1268" s="56">
        <v>549120</v>
      </c>
      <c r="AR1268" s="56" t="s">
        <v>4490</v>
      </c>
      <c r="AT1268" s="56">
        <v>8471160</v>
      </c>
    </row>
    <row r="1269" spans="1:46" x14ac:dyDescent="0.35">
      <c r="A1269" s="56" t="s">
        <v>963</v>
      </c>
      <c r="B1269" s="56">
        <v>8471160</v>
      </c>
      <c r="C1269" s="56" t="s">
        <v>506</v>
      </c>
      <c r="D1269" s="56">
        <v>432209</v>
      </c>
      <c r="E1269" s="56" t="s">
        <v>138</v>
      </c>
      <c r="F1269" s="56" t="str">
        <f t="shared" si="19"/>
        <v>847.8471160.1.432209.000000.847001.200179</v>
      </c>
      <c r="G1269" s="66" t="s">
        <v>21</v>
      </c>
      <c r="H1269" s="56">
        <v>847001</v>
      </c>
      <c r="I1269" s="56" t="s">
        <v>23</v>
      </c>
      <c r="J1269" s="56">
        <v>200179</v>
      </c>
      <c r="R1269" s="56" t="s">
        <v>4505</v>
      </c>
      <c r="S1269" s="56">
        <v>1</v>
      </c>
      <c r="T1269" s="56">
        <v>5250</v>
      </c>
      <c r="U1269" s="57">
        <v>5000</v>
      </c>
      <c r="X1269" s="56">
        <v>4725</v>
      </c>
      <c r="Y1269" s="56">
        <v>4200</v>
      </c>
      <c r="Z1269" s="56">
        <v>3674.9999999999995</v>
      </c>
      <c r="AA1269" s="56" t="s">
        <v>4489</v>
      </c>
      <c r="AB1269" s="56" t="s">
        <v>4489</v>
      </c>
      <c r="AC1269" s="56" t="s">
        <v>4489</v>
      </c>
      <c r="AE1269" s="56">
        <v>5000</v>
      </c>
      <c r="AP1269" s="56">
        <v>5000</v>
      </c>
      <c r="AR1269" s="56" t="s">
        <v>4490</v>
      </c>
      <c r="AT1269" s="56">
        <v>8471160</v>
      </c>
    </row>
    <row r="1270" spans="1:46" x14ac:dyDescent="0.35">
      <c r="A1270" s="56" t="s">
        <v>963</v>
      </c>
      <c r="B1270" s="56">
        <v>8471160</v>
      </c>
      <c r="C1270" s="56" t="s">
        <v>506</v>
      </c>
      <c r="D1270" s="56">
        <v>432209</v>
      </c>
      <c r="E1270" s="56" t="s">
        <v>138</v>
      </c>
      <c r="F1270" s="56" t="str">
        <f t="shared" si="19"/>
        <v>847.8471160.1.432209.000000.847001.200179</v>
      </c>
      <c r="G1270" s="66" t="s">
        <v>21</v>
      </c>
      <c r="H1270" s="56">
        <v>847001</v>
      </c>
      <c r="I1270" s="56" t="s">
        <v>23</v>
      </c>
      <c r="J1270" s="56">
        <v>200179</v>
      </c>
      <c r="R1270" s="56" t="s">
        <v>4506</v>
      </c>
      <c r="S1270" s="56">
        <v>1</v>
      </c>
      <c r="T1270" s="56">
        <v>9450</v>
      </c>
      <c r="U1270" s="57">
        <v>9000</v>
      </c>
      <c r="X1270" s="56">
        <v>8505</v>
      </c>
      <c r="Y1270" s="56">
        <v>7560</v>
      </c>
      <c r="Z1270" s="56">
        <v>6615</v>
      </c>
      <c r="AA1270" s="56" t="s">
        <v>4489</v>
      </c>
      <c r="AB1270" s="56" t="s">
        <v>4489</v>
      </c>
      <c r="AC1270" s="56" t="s">
        <v>4489</v>
      </c>
      <c r="AE1270" s="56">
        <v>9000</v>
      </c>
      <c r="AP1270" s="56">
        <v>9000</v>
      </c>
      <c r="AR1270" s="56" t="s">
        <v>4490</v>
      </c>
      <c r="AT1270" s="56">
        <v>8471160</v>
      </c>
    </row>
    <row r="1271" spans="1:46" x14ac:dyDescent="0.35">
      <c r="A1271" s="56" t="s">
        <v>963</v>
      </c>
      <c r="B1271" s="56">
        <v>8471160</v>
      </c>
      <c r="C1271" s="56" t="s">
        <v>506</v>
      </c>
      <c r="D1271" s="56">
        <v>432209</v>
      </c>
      <c r="E1271" s="56" t="s">
        <v>138</v>
      </c>
      <c r="F1271" s="56" t="str">
        <f t="shared" si="19"/>
        <v>847.8471160.1.432209.000000.847001.200179</v>
      </c>
      <c r="G1271" s="66" t="s">
        <v>21</v>
      </c>
      <c r="H1271" s="56">
        <v>847001</v>
      </c>
      <c r="I1271" s="56" t="s">
        <v>23</v>
      </c>
      <c r="J1271" s="56">
        <v>200179</v>
      </c>
      <c r="R1271" s="56" t="s">
        <v>4507</v>
      </c>
      <c r="S1271" s="56">
        <v>1</v>
      </c>
      <c r="T1271" s="56">
        <v>2535.75</v>
      </c>
      <c r="U1271" s="57">
        <v>2415</v>
      </c>
      <c r="X1271" s="56">
        <v>2282.1750000000002</v>
      </c>
      <c r="Y1271" s="56">
        <v>2028.6000000000001</v>
      </c>
      <c r="Z1271" s="56">
        <v>1775.0249999999999</v>
      </c>
      <c r="AA1271" s="56" t="s">
        <v>4489</v>
      </c>
      <c r="AB1271" s="56" t="s">
        <v>4489</v>
      </c>
      <c r="AC1271" s="56" t="s">
        <v>4489</v>
      </c>
      <c r="AE1271" s="56">
        <v>2415</v>
      </c>
      <c r="AP1271" s="56">
        <v>2415</v>
      </c>
      <c r="AR1271" s="56" t="s">
        <v>4490</v>
      </c>
      <c r="AT1271" s="56">
        <v>8471160</v>
      </c>
    </row>
    <row r="1272" spans="1:46" x14ac:dyDescent="0.35">
      <c r="A1272" s="56" t="s">
        <v>963</v>
      </c>
      <c r="B1272" s="56">
        <v>8471160</v>
      </c>
      <c r="C1272" s="56" t="s">
        <v>506</v>
      </c>
      <c r="D1272" s="56">
        <v>432209</v>
      </c>
      <c r="E1272" s="56" t="s">
        <v>138</v>
      </c>
      <c r="F1272" s="56" t="str">
        <f t="shared" si="19"/>
        <v>847.8471160.1.432209.000000.847001.200179</v>
      </c>
      <c r="G1272" s="66" t="s">
        <v>21</v>
      </c>
      <c r="H1272" s="56">
        <v>847001</v>
      </c>
      <c r="I1272" s="56" t="s">
        <v>23</v>
      </c>
      <c r="J1272" s="56">
        <v>200179</v>
      </c>
      <c r="R1272" s="56" t="s">
        <v>4508</v>
      </c>
      <c r="S1272" s="56">
        <v>1</v>
      </c>
      <c r="T1272" s="56">
        <v>17325</v>
      </c>
      <c r="U1272" s="57">
        <v>16500</v>
      </c>
      <c r="X1272" s="56">
        <v>15592.5</v>
      </c>
      <c r="Y1272" s="56">
        <v>13860</v>
      </c>
      <c r="Z1272" s="56">
        <v>12127.5</v>
      </c>
      <c r="AA1272" s="56" t="s">
        <v>4489</v>
      </c>
      <c r="AB1272" s="56" t="s">
        <v>4489</v>
      </c>
      <c r="AC1272" s="56" t="s">
        <v>4489</v>
      </c>
      <c r="AE1272" s="56">
        <v>16500</v>
      </c>
      <c r="AP1272" s="56">
        <v>16500</v>
      </c>
      <c r="AR1272" s="56" t="s">
        <v>4490</v>
      </c>
      <c r="AT1272" s="56">
        <v>8471160</v>
      </c>
    </row>
    <row r="1273" spans="1:46" x14ac:dyDescent="0.35">
      <c r="A1273" s="56" t="s">
        <v>963</v>
      </c>
      <c r="B1273" s="56">
        <v>8471160</v>
      </c>
      <c r="C1273" s="56" t="s">
        <v>506</v>
      </c>
      <c r="D1273" s="56">
        <v>432209</v>
      </c>
      <c r="E1273" s="56" t="s">
        <v>138</v>
      </c>
      <c r="F1273" s="56" t="str">
        <f t="shared" si="19"/>
        <v>847.8471160.1.432209.000000.847001.200179</v>
      </c>
      <c r="G1273" s="66" t="s">
        <v>21</v>
      </c>
      <c r="H1273" s="56">
        <v>847001</v>
      </c>
      <c r="I1273" s="56" t="s">
        <v>23</v>
      </c>
      <c r="J1273" s="56">
        <v>200179</v>
      </c>
      <c r="R1273" s="56" t="s">
        <v>4509</v>
      </c>
      <c r="S1273" s="56">
        <v>1</v>
      </c>
      <c r="T1273" s="56">
        <v>97998.6</v>
      </c>
      <c r="U1273" s="57">
        <v>93332</v>
      </c>
      <c r="X1273" s="56">
        <v>88198.74</v>
      </c>
      <c r="Y1273" s="56">
        <v>78398.880000000005</v>
      </c>
      <c r="Z1273" s="56">
        <v>68599.02</v>
      </c>
      <c r="AA1273" s="56" t="s">
        <v>4489</v>
      </c>
      <c r="AB1273" s="56" t="s">
        <v>4489</v>
      </c>
      <c r="AC1273" s="56" t="s">
        <v>4489</v>
      </c>
      <c r="AE1273" s="56">
        <v>93332</v>
      </c>
      <c r="AP1273" s="56">
        <v>93332</v>
      </c>
      <c r="AR1273" s="56" t="s">
        <v>4490</v>
      </c>
      <c r="AT1273" s="56">
        <v>8471160</v>
      </c>
    </row>
    <row r="1274" spans="1:46" x14ac:dyDescent="0.35">
      <c r="A1274" s="56" t="s">
        <v>963</v>
      </c>
      <c r="B1274" s="56">
        <v>8471160</v>
      </c>
      <c r="C1274" s="56" t="s">
        <v>506</v>
      </c>
      <c r="D1274" s="56">
        <v>432209</v>
      </c>
      <c r="E1274" s="56" t="s">
        <v>138</v>
      </c>
      <c r="F1274" s="56" t="str">
        <f t="shared" si="19"/>
        <v>847.8471160.1.432209.000000.847001.200179</v>
      </c>
      <c r="G1274" s="66" t="s">
        <v>21</v>
      </c>
      <c r="H1274" s="56">
        <v>847001</v>
      </c>
      <c r="I1274" s="56" t="s">
        <v>23</v>
      </c>
      <c r="J1274" s="56">
        <v>200179</v>
      </c>
      <c r="R1274" s="56" t="s">
        <v>4510</v>
      </c>
      <c r="S1274" s="56">
        <v>1</v>
      </c>
      <c r="T1274" s="56">
        <v>31500</v>
      </c>
      <c r="U1274" s="57">
        <v>30000</v>
      </c>
      <c r="X1274" s="56">
        <v>28350</v>
      </c>
      <c r="Y1274" s="56">
        <v>25200</v>
      </c>
      <c r="Z1274" s="56">
        <v>22050</v>
      </c>
      <c r="AA1274" s="56" t="s">
        <v>4489</v>
      </c>
      <c r="AB1274" s="56" t="s">
        <v>4489</v>
      </c>
      <c r="AC1274" s="56" t="s">
        <v>4489</v>
      </c>
      <c r="AE1274" s="56">
        <v>30000</v>
      </c>
      <c r="AP1274" s="56">
        <v>30000</v>
      </c>
      <c r="AR1274" s="56" t="s">
        <v>4490</v>
      </c>
      <c r="AT1274" s="56">
        <v>8471160</v>
      </c>
    </row>
    <row r="1275" spans="1:46" x14ac:dyDescent="0.35">
      <c r="A1275" s="56" t="s">
        <v>963</v>
      </c>
      <c r="B1275" s="56">
        <v>8471160</v>
      </c>
      <c r="C1275" s="56" t="s">
        <v>506</v>
      </c>
      <c r="D1275" s="56">
        <v>432209</v>
      </c>
      <c r="E1275" s="56" t="s">
        <v>138</v>
      </c>
      <c r="F1275" s="56" t="str">
        <f t="shared" si="19"/>
        <v>847.8471160.1.432209.000000.847001.200179</v>
      </c>
      <c r="G1275" s="66" t="s">
        <v>21</v>
      </c>
      <c r="H1275" s="56">
        <v>847001</v>
      </c>
      <c r="I1275" s="56" t="s">
        <v>23</v>
      </c>
      <c r="J1275" s="56">
        <v>200179</v>
      </c>
      <c r="R1275" s="56" t="s">
        <v>4511</v>
      </c>
      <c r="S1275" s="56">
        <v>1</v>
      </c>
      <c r="T1275" s="56">
        <v>10500</v>
      </c>
      <c r="U1275" s="57">
        <v>10000</v>
      </c>
      <c r="X1275" s="56">
        <v>9450</v>
      </c>
      <c r="Y1275" s="56">
        <v>8400</v>
      </c>
      <c r="Z1275" s="56">
        <v>7349.9999999999991</v>
      </c>
      <c r="AA1275" s="56" t="s">
        <v>4489</v>
      </c>
      <c r="AB1275" s="56" t="s">
        <v>4489</v>
      </c>
      <c r="AC1275" s="56" t="s">
        <v>4489</v>
      </c>
      <c r="AE1275" s="56">
        <v>10000</v>
      </c>
      <c r="AP1275" s="56">
        <v>10000</v>
      </c>
      <c r="AR1275" s="56" t="s">
        <v>4490</v>
      </c>
      <c r="AT1275" s="56">
        <v>8471160</v>
      </c>
    </row>
    <row r="1276" spans="1:46" x14ac:dyDescent="0.35">
      <c r="A1276" s="56" t="s">
        <v>963</v>
      </c>
      <c r="B1276" s="56">
        <v>8471160</v>
      </c>
      <c r="C1276" s="56" t="s">
        <v>506</v>
      </c>
      <c r="D1276" s="56">
        <v>432209</v>
      </c>
      <c r="E1276" s="56" t="s">
        <v>138</v>
      </c>
      <c r="F1276" s="56" t="str">
        <f t="shared" si="19"/>
        <v>847.8471160.1.432209.000000.847001.200179</v>
      </c>
      <c r="G1276" s="66" t="s">
        <v>21</v>
      </c>
      <c r="H1276" s="56">
        <v>847001</v>
      </c>
      <c r="I1276" s="56" t="s">
        <v>23</v>
      </c>
      <c r="J1276" s="56">
        <v>200179</v>
      </c>
      <c r="R1276" s="56" t="s">
        <v>4512</v>
      </c>
      <c r="S1276" s="56">
        <v>1</v>
      </c>
      <c r="T1276" s="56">
        <v>0</v>
      </c>
      <c r="U1276" s="57">
        <v>0</v>
      </c>
      <c r="X1276" s="56">
        <v>0</v>
      </c>
      <c r="Y1276" s="56">
        <v>0</v>
      </c>
      <c r="Z1276" s="56">
        <v>0</v>
      </c>
      <c r="AA1276" s="56" t="s">
        <v>4489</v>
      </c>
      <c r="AB1276" s="56" t="s">
        <v>4489</v>
      </c>
      <c r="AC1276" s="56" t="s">
        <v>4489</v>
      </c>
      <c r="AE1276" s="56">
        <v>0</v>
      </c>
      <c r="AP1276" s="56">
        <v>0</v>
      </c>
      <c r="AR1276" s="56" t="s">
        <v>4490</v>
      </c>
      <c r="AT1276" s="56">
        <v>8471160</v>
      </c>
    </row>
    <row r="1277" spans="1:46" x14ac:dyDescent="0.35">
      <c r="A1277" s="56" t="s">
        <v>963</v>
      </c>
      <c r="B1277" s="56">
        <v>8471160</v>
      </c>
      <c r="C1277" s="56" t="s">
        <v>506</v>
      </c>
      <c r="D1277" s="56">
        <v>432209</v>
      </c>
      <c r="E1277" s="56" t="s">
        <v>138</v>
      </c>
      <c r="F1277" s="56" t="str">
        <f t="shared" si="19"/>
        <v>847.8471160.1.432209.000000.847001.200179</v>
      </c>
      <c r="G1277" s="66" t="s">
        <v>21</v>
      </c>
      <c r="H1277" s="56">
        <v>847001</v>
      </c>
      <c r="I1277" s="56" t="s">
        <v>23</v>
      </c>
      <c r="J1277" s="56">
        <v>200179</v>
      </c>
      <c r="R1277" s="56" t="s">
        <v>4513</v>
      </c>
      <c r="S1277" s="56">
        <v>1</v>
      </c>
      <c r="T1277" s="56">
        <v>41837.25</v>
      </c>
      <c r="U1277" s="57">
        <v>39845</v>
      </c>
      <c r="X1277" s="56">
        <v>37653.525000000001</v>
      </c>
      <c r="Y1277" s="56">
        <v>33469.800000000003</v>
      </c>
      <c r="Z1277" s="56">
        <v>29286.074999999997</v>
      </c>
      <c r="AA1277" s="56" t="s">
        <v>4489</v>
      </c>
      <c r="AB1277" s="56" t="s">
        <v>4489</v>
      </c>
      <c r="AC1277" s="56" t="s">
        <v>4489</v>
      </c>
      <c r="AE1277" s="56">
        <v>39845</v>
      </c>
      <c r="AP1277" s="56">
        <v>39845</v>
      </c>
      <c r="AR1277" s="56" t="s">
        <v>4490</v>
      </c>
      <c r="AT1277" s="56">
        <v>8471160</v>
      </c>
    </row>
    <row r="1278" spans="1:46" x14ac:dyDescent="0.35">
      <c r="A1278" s="56" t="s">
        <v>963</v>
      </c>
      <c r="B1278" s="56">
        <v>8471160</v>
      </c>
      <c r="C1278" s="56" t="s">
        <v>506</v>
      </c>
      <c r="D1278" s="56">
        <v>432209</v>
      </c>
      <c r="E1278" s="56" t="s">
        <v>138</v>
      </c>
      <c r="F1278" s="56" t="str">
        <f t="shared" si="19"/>
        <v>847.8471160.1.432209.000000.847001.200179</v>
      </c>
      <c r="G1278" s="66" t="s">
        <v>21</v>
      </c>
      <c r="H1278" s="56">
        <v>847001</v>
      </c>
      <c r="I1278" s="56" t="s">
        <v>23</v>
      </c>
      <c r="J1278" s="56">
        <v>200179</v>
      </c>
      <c r="R1278" s="56" t="s">
        <v>4514</v>
      </c>
      <c r="S1278" s="56">
        <v>1</v>
      </c>
      <c r="T1278" s="56">
        <v>557099.50800000003</v>
      </c>
      <c r="U1278" s="57">
        <v>530570.96</v>
      </c>
      <c r="X1278" s="56">
        <v>501389.55720000004</v>
      </c>
      <c r="Y1278" s="56">
        <v>445679.60640000005</v>
      </c>
      <c r="Z1278" s="56">
        <v>389969.6556</v>
      </c>
      <c r="AA1278" s="56" t="s">
        <v>4489</v>
      </c>
      <c r="AB1278" s="56" t="s">
        <v>4489</v>
      </c>
      <c r="AC1278" s="56" t="s">
        <v>4489</v>
      </c>
      <c r="AE1278" s="56">
        <v>530570.96</v>
      </c>
      <c r="AP1278" s="56">
        <v>530570.96</v>
      </c>
      <c r="AR1278" s="56" t="s">
        <v>4490</v>
      </c>
      <c r="AT1278" s="56">
        <v>8471160</v>
      </c>
    </row>
    <row r="1279" spans="1:46" x14ac:dyDescent="0.35">
      <c r="A1279" s="56" t="s">
        <v>963</v>
      </c>
      <c r="B1279" s="56">
        <v>8471160</v>
      </c>
      <c r="C1279" s="56" t="s">
        <v>506</v>
      </c>
      <c r="D1279" s="56">
        <v>432209</v>
      </c>
      <c r="E1279" s="56" t="s">
        <v>138</v>
      </c>
      <c r="F1279" s="56" t="str">
        <f t="shared" si="19"/>
        <v>847.8471160.1.432209.000000.847001.200179</v>
      </c>
      <c r="G1279" s="66" t="s">
        <v>21</v>
      </c>
      <c r="H1279" s="56">
        <v>847001</v>
      </c>
      <c r="I1279" s="56" t="s">
        <v>23</v>
      </c>
      <c r="J1279" s="56">
        <v>200179</v>
      </c>
      <c r="R1279" s="56" t="s">
        <v>4515</v>
      </c>
      <c r="S1279" s="56">
        <v>1</v>
      </c>
      <c r="T1279" s="56">
        <v>606.375</v>
      </c>
      <c r="U1279" s="57">
        <v>577.5</v>
      </c>
      <c r="X1279" s="56">
        <v>545.73750000000007</v>
      </c>
      <c r="Y1279" s="56">
        <v>485.1</v>
      </c>
      <c r="Z1279" s="56">
        <v>424.46249999999998</v>
      </c>
      <c r="AA1279" s="56" t="s">
        <v>4489</v>
      </c>
      <c r="AB1279" s="56" t="s">
        <v>4489</v>
      </c>
      <c r="AC1279" s="56" t="s">
        <v>4489</v>
      </c>
      <c r="AE1279" s="56">
        <v>577.5</v>
      </c>
      <c r="AP1279" s="56">
        <v>577.5</v>
      </c>
      <c r="AR1279" s="56" t="s">
        <v>4490</v>
      </c>
      <c r="AT1279" s="56">
        <v>8471160</v>
      </c>
    </row>
    <row r="1280" spans="1:46" x14ac:dyDescent="0.35">
      <c r="A1280" s="56" t="s">
        <v>963</v>
      </c>
      <c r="B1280" s="56">
        <v>8471160</v>
      </c>
      <c r="C1280" s="56" t="s">
        <v>506</v>
      </c>
      <c r="D1280" s="56">
        <v>432209</v>
      </c>
      <c r="E1280" s="56" t="s">
        <v>138</v>
      </c>
      <c r="F1280" s="56" t="str">
        <f t="shared" si="19"/>
        <v>847.8471160.1.432209.000000.847001.200179</v>
      </c>
      <c r="G1280" s="66" t="s">
        <v>21</v>
      </c>
      <c r="H1280" s="56">
        <v>847001</v>
      </c>
      <c r="I1280" s="56" t="s">
        <v>23</v>
      </c>
      <c r="J1280" s="56">
        <v>200179</v>
      </c>
      <c r="R1280" s="56" t="s">
        <v>4516</v>
      </c>
      <c r="S1280" s="56">
        <v>1</v>
      </c>
      <c r="T1280" s="56">
        <v>434208.60000000003</v>
      </c>
      <c r="U1280" s="57">
        <v>413532</v>
      </c>
      <c r="X1280" s="56">
        <v>390787.74000000005</v>
      </c>
      <c r="Y1280" s="56">
        <v>347366.88000000006</v>
      </c>
      <c r="Z1280" s="56">
        <v>303946.02</v>
      </c>
      <c r="AA1280" s="56" t="s">
        <v>4489</v>
      </c>
      <c r="AB1280" s="56" t="s">
        <v>4489</v>
      </c>
      <c r="AC1280" s="56" t="s">
        <v>4489</v>
      </c>
      <c r="AE1280" s="56">
        <v>413532</v>
      </c>
      <c r="AP1280" s="56">
        <v>413532</v>
      </c>
      <c r="AR1280" s="56" t="s">
        <v>4490</v>
      </c>
      <c r="AT1280" s="56">
        <v>8471160</v>
      </c>
    </row>
    <row r="1281" spans="1:46" x14ac:dyDescent="0.35">
      <c r="A1281" s="56" t="s">
        <v>963</v>
      </c>
      <c r="B1281" s="56">
        <v>8471160</v>
      </c>
      <c r="C1281" s="56" t="s">
        <v>506</v>
      </c>
      <c r="D1281" s="56">
        <v>432209</v>
      </c>
      <c r="E1281" s="56" t="s">
        <v>138</v>
      </c>
      <c r="F1281" s="56" t="str">
        <f t="shared" si="19"/>
        <v>847.8471160.1.432209.000000.847001.200179</v>
      </c>
      <c r="G1281" s="66" t="s">
        <v>21</v>
      </c>
      <c r="H1281" s="56">
        <v>847001</v>
      </c>
      <c r="I1281" s="56" t="s">
        <v>23</v>
      </c>
      <c r="J1281" s="56">
        <v>200179</v>
      </c>
      <c r="R1281" s="56" t="s">
        <v>4517</v>
      </c>
      <c r="S1281" s="56">
        <v>1</v>
      </c>
      <c r="T1281" s="56">
        <v>77167.755000000005</v>
      </c>
      <c r="U1281" s="57">
        <v>73493.100000000006</v>
      </c>
      <c r="X1281" s="56">
        <v>69450.979500000001</v>
      </c>
      <c r="Y1281" s="56">
        <v>61734.204000000005</v>
      </c>
      <c r="Z1281" s="56">
        <v>54017.428500000002</v>
      </c>
      <c r="AA1281" s="56" t="s">
        <v>4489</v>
      </c>
      <c r="AB1281" s="56" t="s">
        <v>4489</v>
      </c>
      <c r="AC1281" s="56" t="s">
        <v>4489</v>
      </c>
      <c r="AE1281" s="56">
        <v>73493.100000000006</v>
      </c>
      <c r="AP1281" s="56">
        <v>73493.100000000006</v>
      </c>
      <c r="AR1281" s="56" t="s">
        <v>4490</v>
      </c>
      <c r="AT1281" s="56">
        <v>8471160</v>
      </c>
    </row>
    <row r="1282" spans="1:46" x14ac:dyDescent="0.35">
      <c r="A1282" s="56" t="s">
        <v>963</v>
      </c>
      <c r="B1282" s="56">
        <v>8471160</v>
      </c>
      <c r="C1282" s="56" t="s">
        <v>506</v>
      </c>
      <c r="D1282" s="56">
        <v>432209</v>
      </c>
      <c r="E1282" s="56" t="s">
        <v>138</v>
      </c>
      <c r="F1282" s="56" t="str">
        <f t="shared" si="19"/>
        <v>847.8471160.1.432209.000000.847001.200179</v>
      </c>
      <c r="G1282" s="66" t="s">
        <v>21</v>
      </c>
      <c r="H1282" s="56">
        <v>847001</v>
      </c>
      <c r="I1282" s="56" t="s">
        <v>23</v>
      </c>
      <c r="J1282" s="56">
        <v>200179</v>
      </c>
      <c r="R1282" s="56" t="s">
        <v>4518</v>
      </c>
      <c r="S1282" s="56">
        <v>1</v>
      </c>
      <c r="T1282" s="56">
        <v>7215.8625000000002</v>
      </c>
      <c r="U1282" s="57">
        <v>6872.25</v>
      </c>
      <c r="X1282" s="56">
        <v>6494.2762499999999</v>
      </c>
      <c r="Y1282" s="56">
        <v>5772.6900000000005</v>
      </c>
      <c r="Z1282" s="56">
        <v>5051.1037500000002</v>
      </c>
      <c r="AA1282" s="56" t="s">
        <v>4489</v>
      </c>
      <c r="AB1282" s="56" t="s">
        <v>4489</v>
      </c>
      <c r="AC1282" s="56" t="s">
        <v>4489</v>
      </c>
      <c r="AE1282" s="56">
        <v>6872.25</v>
      </c>
      <c r="AP1282" s="56">
        <v>6872.25</v>
      </c>
      <c r="AR1282" s="56" t="s">
        <v>4490</v>
      </c>
      <c r="AT1282" s="56">
        <v>8471160</v>
      </c>
    </row>
    <row r="1283" spans="1:46" x14ac:dyDescent="0.35">
      <c r="A1283" s="56" t="s">
        <v>963</v>
      </c>
      <c r="B1283" s="56">
        <v>8471160</v>
      </c>
      <c r="C1283" s="56" t="s">
        <v>506</v>
      </c>
      <c r="D1283" s="56">
        <v>432209</v>
      </c>
      <c r="E1283" s="56" t="s">
        <v>138</v>
      </c>
      <c r="F1283" s="56" t="str">
        <f t="shared" si="19"/>
        <v>847.8471160.1.432209.000000.847001.200179</v>
      </c>
      <c r="G1283" s="66" t="s">
        <v>21</v>
      </c>
      <c r="H1283" s="56">
        <v>847001</v>
      </c>
      <c r="I1283" s="56" t="s">
        <v>23</v>
      </c>
      <c r="J1283" s="56">
        <v>200179</v>
      </c>
      <c r="R1283" s="56" t="s">
        <v>4519</v>
      </c>
      <c r="S1283" s="56">
        <v>1</v>
      </c>
      <c r="T1283" s="56">
        <v>5721.9750000000004</v>
      </c>
      <c r="U1283" s="57">
        <v>5449.5</v>
      </c>
      <c r="X1283" s="56">
        <v>5149.7775000000001</v>
      </c>
      <c r="Y1283" s="56">
        <v>4577.5800000000008</v>
      </c>
      <c r="Z1283" s="56">
        <v>4005.3825000000002</v>
      </c>
      <c r="AA1283" s="56" t="s">
        <v>4489</v>
      </c>
      <c r="AB1283" s="56" t="s">
        <v>4489</v>
      </c>
      <c r="AC1283" s="56" t="s">
        <v>4489</v>
      </c>
      <c r="AE1283" s="56">
        <v>5449.5</v>
      </c>
      <c r="AP1283" s="56">
        <v>5449.5</v>
      </c>
      <c r="AR1283" s="56" t="s">
        <v>4490</v>
      </c>
      <c r="AT1283" s="56">
        <v>8471160</v>
      </c>
    </row>
    <row r="1284" spans="1:46" x14ac:dyDescent="0.35">
      <c r="A1284" s="56" t="s">
        <v>963</v>
      </c>
      <c r="B1284" s="56">
        <v>8471160</v>
      </c>
      <c r="C1284" s="56" t="s">
        <v>506</v>
      </c>
      <c r="D1284" s="56">
        <v>432209</v>
      </c>
      <c r="E1284" s="56" t="s">
        <v>138</v>
      </c>
      <c r="F1284" s="56" t="str">
        <f t="shared" ref="F1284:F1347" si="20">CONCATENATE(847,".",B1284,".",1,".",D1284,".","000000",".",H1284,".",J1284)</f>
        <v>847.8471160.1.432209.000000.847001.200179</v>
      </c>
      <c r="G1284" s="66" t="s">
        <v>21</v>
      </c>
      <c r="H1284" s="56">
        <v>847001</v>
      </c>
      <c r="I1284" s="56" t="s">
        <v>23</v>
      </c>
      <c r="J1284" s="56">
        <v>200179</v>
      </c>
      <c r="R1284" s="56" t="s">
        <v>4520</v>
      </c>
      <c r="S1284" s="56">
        <v>1</v>
      </c>
      <c r="T1284" s="56">
        <v>50955.681000000004</v>
      </c>
      <c r="U1284" s="57">
        <v>48529.22</v>
      </c>
      <c r="X1284" s="56">
        <v>45860.112900000007</v>
      </c>
      <c r="Y1284" s="56">
        <v>40764.544800000003</v>
      </c>
      <c r="Z1284" s="56">
        <v>35668.976699999999</v>
      </c>
      <c r="AA1284" s="56" t="s">
        <v>4489</v>
      </c>
      <c r="AB1284" s="56" t="s">
        <v>4489</v>
      </c>
      <c r="AC1284" s="56" t="s">
        <v>4489</v>
      </c>
      <c r="AE1284" s="56">
        <v>48529.22</v>
      </c>
      <c r="AP1284" s="56">
        <v>48529.22</v>
      </c>
      <c r="AR1284" s="56" t="s">
        <v>4490</v>
      </c>
      <c r="AT1284" s="56">
        <v>8471160</v>
      </c>
    </row>
    <row r="1285" spans="1:46" x14ac:dyDescent="0.35">
      <c r="A1285" s="56" t="s">
        <v>963</v>
      </c>
      <c r="B1285" s="56">
        <v>8471160</v>
      </c>
      <c r="C1285" s="56" t="s">
        <v>506</v>
      </c>
      <c r="D1285" s="56">
        <v>432209</v>
      </c>
      <c r="E1285" s="56" t="s">
        <v>138</v>
      </c>
      <c r="F1285" s="56" t="str">
        <f t="shared" si="20"/>
        <v>847.8471160.1.432209.000000.847001.200179</v>
      </c>
      <c r="G1285" s="66" t="s">
        <v>21</v>
      </c>
      <c r="H1285" s="56">
        <v>847001</v>
      </c>
      <c r="I1285" s="56" t="s">
        <v>23</v>
      </c>
      <c r="J1285" s="56">
        <v>200179</v>
      </c>
      <c r="R1285" s="56" t="s">
        <v>4521</v>
      </c>
      <c r="S1285" s="56">
        <v>1</v>
      </c>
      <c r="T1285" s="56">
        <v>58977.460500000001</v>
      </c>
      <c r="U1285" s="57">
        <v>56169.01</v>
      </c>
      <c r="X1285" s="56">
        <v>53079.714449999999</v>
      </c>
      <c r="Y1285" s="56">
        <v>47181.968400000005</v>
      </c>
      <c r="Z1285" s="56">
        <v>41284.222349999996</v>
      </c>
      <c r="AA1285" s="56" t="s">
        <v>4489</v>
      </c>
      <c r="AB1285" s="56" t="s">
        <v>4489</v>
      </c>
      <c r="AC1285" s="56" t="s">
        <v>4489</v>
      </c>
      <c r="AE1285" s="56">
        <v>56169.01</v>
      </c>
      <c r="AP1285" s="56">
        <v>56169.01</v>
      </c>
      <c r="AR1285" s="56" t="s">
        <v>4490</v>
      </c>
      <c r="AT1285" s="56">
        <v>8471160</v>
      </c>
    </row>
    <row r="1286" spans="1:46" x14ac:dyDescent="0.35">
      <c r="A1286" s="56" t="s">
        <v>963</v>
      </c>
      <c r="B1286" s="56">
        <v>8471160</v>
      </c>
      <c r="C1286" s="56" t="s">
        <v>506</v>
      </c>
      <c r="D1286" s="56">
        <v>432209</v>
      </c>
      <c r="E1286" s="56" t="s">
        <v>138</v>
      </c>
      <c r="F1286" s="56" t="str">
        <f t="shared" si="20"/>
        <v>847.8471160.1.432209.000000.847001.200179</v>
      </c>
      <c r="G1286" s="66" t="s">
        <v>21</v>
      </c>
      <c r="H1286" s="56">
        <v>847001</v>
      </c>
      <c r="I1286" s="56" t="s">
        <v>23</v>
      </c>
      <c r="J1286" s="56">
        <v>200179</v>
      </c>
      <c r="R1286" s="56" t="s">
        <v>4522</v>
      </c>
      <c r="S1286" s="56">
        <v>1</v>
      </c>
      <c r="T1286" s="56">
        <v>9371.9954999999991</v>
      </c>
      <c r="U1286" s="57">
        <v>8925.7099999999991</v>
      </c>
      <c r="X1286" s="56">
        <v>8434.7959499999997</v>
      </c>
      <c r="Y1286" s="56">
        <v>7497.5963999999994</v>
      </c>
      <c r="Z1286" s="56">
        <v>6560.3968499999992</v>
      </c>
      <c r="AA1286" s="56" t="s">
        <v>4489</v>
      </c>
      <c r="AB1286" s="56" t="s">
        <v>4489</v>
      </c>
      <c r="AC1286" s="56" t="s">
        <v>4489</v>
      </c>
      <c r="AE1286" s="56">
        <v>8925.7099999999991</v>
      </c>
      <c r="AP1286" s="56">
        <v>8925.7099999999991</v>
      </c>
      <c r="AR1286" s="56" t="s">
        <v>4490</v>
      </c>
      <c r="AT1286" s="56">
        <v>8471160</v>
      </c>
    </row>
    <row r="1287" spans="1:46" x14ac:dyDescent="0.35">
      <c r="A1287" s="56" t="s">
        <v>963</v>
      </c>
      <c r="B1287" s="56">
        <v>8471160</v>
      </c>
      <c r="C1287" s="56" t="s">
        <v>506</v>
      </c>
      <c r="D1287" s="56">
        <v>432209</v>
      </c>
      <c r="E1287" s="56" t="s">
        <v>138</v>
      </c>
      <c r="F1287" s="56" t="str">
        <f t="shared" si="20"/>
        <v>847.8471160.1.432209.000000.847001.200179</v>
      </c>
      <c r="G1287" s="66" t="s">
        <v>21</v>
      </c>
      <c r="H1287" s="56">
        <v>847001</v>
      </c>
      <c r="I1287" s="56" t="s">
        <v>23</v>
      </c>
      <c r="J1287" s="56">
        <v>200179</v>
      </c>
      <c r="R1287" s="56" t="s">
        <v>4523</v>
      </c>
      <c r="S1287" s="56">
        <v>1</v>
      </c>
      <c r="T1287" s="56">
        <v>172786.95</v>
      </c>
      <c r="U1287" s="57">
        <v>164559</v>
      </c>
      <c r="X1287" s="56">
        <v>155508.255</v>
      </c>
      <c r="Y1287" s="56">
        <v>138229.56000000003</v>
      </c>
      <c r="Z1287" s="56">
        <v>120950.86500000001</v>
      </c>
      <c r="AA1287" s="56" t="s">
        <v>4489</v>
      </c>
      <c r="AB1287" s="56" t="s">
        <v>4489</v>
      </c>
      <c r="AC1287" s="56" t="s">
        <v>4489</v>
      </c>
      <c r="AE1287" s="56">
        <v>164559</v>
      </c>
      <c r="AP1287" s="56">
        <v>164559</v>
      </c>
      <c r="AR1287" s="56" t="s">
        <v>4490</v>
      </c>
      <c r="AT1287" s="56">
        <v>8471160</v>
      </c>
    </row>
    <row r="1288" spans="1:46" x14ac:dyDescent="0.35">
      <c r="A1288" s="56" t="s">
        <v>963</v>
      </c>
      <c r="B1288" s="56">
        <v>8471160</v>
      </c>
      <c r="C1288" s="56" t="s">
        <v>506</v>
      </c>
      <c r="D1288" s="56">
        <v>432209</v>
      </c>
      <c r="E1288" s="56" t="s">
        <v>138</v>
      </c>
      <c r="F1288" s="56" t="str">
        <f t="shared" si="20"/>
        <v>847.8471160.1.432209.000000.847001.200179</v>
      </c>
      <c r="G1288" s="66" t="s">
        <v>21</v>
      </c>
      <c r="H1288" s="56">
        <v>847001</v>
      </c>
      <c r="I1288" s="56" t="s">
        <v>23</v>
      </c>
      <c r="J1288" s="56">
        <v>200179</v>
      </c>
      <c r="R1288" s="56" t="s">
        <v>4524</v>
      </c>
      <c r="S1288" s="56">
        <v>1</v>
      </c>
      <c r="T1288" s="56">
        <v>1124550</v>
      </c>
      <c r="U1288" s="57">
        <v>1071000</v>
      </c>
      <c r="X1288" s="56">
        <v>1012095</v>
      </c>
      <c r="Y1288" s="56">
        <v>899640</v>
      </c>
      <c r="Z1288" s="56">
        <v>787185</v>
      </c>
      <c r="AA1288" s="56" t="s">
        <v>4489</v>
      </c>
      <c r="AB1288" s="56" t="s">
        <v>4489</v>
      </c>
      <c r="AC1288" s="56" t="s">
        <v>4489</v>
      </c>
      <c r="AE1288" s="56">
        <v>1071000</v>
      </c>
      <c r="AP1288" s="56">
        <v>1071000</v>
      </c>
      <c r="AR1288" s="56" t="s">
        <v>4490</v>
      </c>
      <c r="AT1288" s="56">
        <v>8471160</v>
      </c>
    </row>
    <row r="1289" spans="1:46" x14ac:dyDescent="0.35">
      <c r="A1289" s="56" t="s">
        <v>963</v>
      </c>
      <c r="B1289" s="56">
        <v>8471160</v>
      </c>
      <c r="C1289" s="56" t="s">
        <v>506</v>
      </c>
      <c r="D1289" s="56">
        <v>432209</v>
      </c>
      <c r="E1289" s="56" t="s">
        <v>138</v>
      </c>
      <c r="F1289" s="56" t="str">
        <f t="shared" si="20"/>
        <v>847.8471160.1.432209.000000.847001.200179</v>
      </c>
      <c r="G1289" s="66" t="s">
        <v>21</v>
      </c>
      <c r="H1289" s="56">
        <v>847001</v>
      </c>
      <c r="I1289" s="56" t="s">
        <v>23</v>
      </c>
      <c r="J1289" s="56">
        <v>200179</v>
      </c>
      <c r="R1289" s="56" t="s">
        <v>4525</v>
      </c>
      <c r="S1289" s="56">
        <v>1</v>
      </c>
      <c r="T1289" s="56">
        <v>12915</v>
      </c>
      <c r="U1289" s="57">
        <v>12300</v>
      </c>
      <c r="X1289" s="56">
        <v>11623.5</v>
      </c>
      <c r="Y1289" s="56">
        <v>10332</v>
      </c>
      <c r="Z1289" s="56">
        <v>9040.5</v>
      </c>
      <c r="AA1289" s="56" t="s">
        <v>4489</v>
      </c>
      <c r="AB1289" s="56" t="s">
        <v>4489</v>
      </c>
      <c r="AC1289" s="56" t="s">
        <v>4489</v>
      </c>
      <c r="AE1289" s="56">
        <v>12300</v>
      </c>
      <c r="AP1289" s="56">
        <v>12300</v>
      </c>
      <c r="AR1289" s="56" t="s">
        <v>4490</v>
      </c>
      <c r="AT1289" s="56">
        <v>8471160</v>
      </c>
    </row>
    <row r="1290" spans="1:46" x14ac:dyDescent="0.35">
      <c r="A1290" s="56" t="s">
        <v>963</v>
      </c>
      <c r="B1290" s="56">
        <v>8471160</v>
      </c>
      <c r="C1290" s="56" t="s">
        <v>506</v>
      </c>
      <c r="D1290" s="56">
        <v>432209</v>
      </c>
      <c r="E1290" s="56" t="s">
        <v>138</v>
      </c>
      <c r="F1290" s="56" t="str">
        <f t="shared" si="20"/>
        <v>847.8471160.1.432209.000000.847001.200179</v>
      </c>
      <c r="G1290" s="66" t="s">
        <v>21</v>
      </c>
      <c r="H1290" s="56">
        <v>847001</v>
      </c>
      <c r="I1290" s="56" t="s">
        <v>23</v>
      </c>
      <c r="J1290" s="56">
        <v>200179</v>
      </c>
      <c r="R1290" s="56" t="s">
        <v>4526</v>
      </c>
      <c r="S1290" s="56">
        <v>1</v>
      </c>
      <c r="T1290" s="56">
        <v>924</v>
      </c>
      <c r="U1290" s="57">
        <v>880</v>
      </c>
      <c r="X1290" s="56">
        <v>831.6</v>
      </c>
      <c r="Y1290" s="56">
        <v>739.2</v>
      </c>
      <c r="Z1290" s="56">
        <v>646.79999999999995</v>
      </c>
      <c r="AA1290" s="56" t="s">
        <v>4489</v>
      </c>
      <c r="AB1290" s="56" t="s">
        <v>4489</v>
      </c>
      <c r="AC1290" s="56" t="s">
        <v>4489</v>
      </c>
      <c r="AE1290" s="56">
        <v>880</v>
      </c>
      <c r="AP1290" s="56">
        <v>880</v>
      </c>
      <c r="AR1290" s="56" t="s">
        <v>4490</v>
      </c>
      <c r="AT1290" s="56">
        <v>8471160</v>
      </c>
    </row>
    <row r="1291" spans="1:46" x14ac:dyDescent="0.35">
      <c r="A1291" s="56" t="s">
        <v>963</v>
      </c>
      <c r="B1291" s="56">
        <v>8471160</v>
      </c>
      <c r="C1291" s="56" t="s">
        <v>506</v>
      </c>
      <c r="D1291" s="56">
        <v>432209</v>
      </c>
      <c r="E1291" s="56" t="s">
        <v>138</v>
      </c>
      <c r="F1291" s="56" t="str">
        <f t="shared" si="20"/>
        <v>847.8471160.1.432209.000000.847001.200179</v>
      </c>
      <c r="G1291" s="66" t="s">
        <v>21</v>
      </c>
      <c r="H1291" s="56">
        <v>847001</v>
      </c>
      <c r="I1291" s="56" t="s">
        <v>23</v>
      </c>
      <c r="J1291" s="56">
        <v>200179</v>
      </c>
      <c r="R1291" s="56" t="s">
        <v>4527</v>
      </c>
      <c r="S1291" s="56">
        <v>1</v>
      </c>
      <c r="T1291" s="56">
        <v>535.5</v>
      </c>
      <c r="U1291" s="57">
        <v>510</v>
      </c>
      <c r="X1291" s="56">
        <v>481.95</v>
      </c>
      <c r="Y1291" s="56">
        <v>428.40000000000003</v>
      </c>
      <c r="Z1291" s="56">
        <v>374.84999999999997</v>
      </c>
      <c r="AA1291" s="56" t="s">
        <v>4489</v>
      </c>
      <c r="AB1291" s="56" t="s">
        <v>4489</v>
      </c>
      <c r="AC1291" s="56" t="s">
        <v>4489</v>
      </c>
      <c r="AE1291" s="56">
        <v>510</v>
      </c>
      <c r="AP1291" s="56">
        <v>510</v>
      </c>
      <c r="AR1291" s="56" t="s">
        <v>4490</v>
      </c>
      <c r="AT1291" s="56">
        <v>8471160</v>
      </c>
    </row>
    <row r="1292" spans="1:46" x14ac:dyDescent="0.35">
      <c r="A1292" s="56" t="s">
        <v>963</v>
      </c>
      <c r="B1292" s="56">
        <v>8471160</v>
      </c>
      <c r="C1292" s="56" t="s">
        <v>506</v>
      </c>
      <c r="D1292" s="56">
        <v>432209</v>
      </c>
      <c r="E1292" s="56" t="s">
        <v>138</v>
      </c>
      <c r="F1292" s="56" t="str">
        <f t="shared" si="20"/>
        <v>847.8471160.1.432209.000000.847001.200179</v>
      </c>
      <c r="G1292" s="66" t="s">
        <v>21</v>
      </c>
      <c r="H1292" s="56">
        <v>847001</v>
      </c>
      <c r="I1292" s="56" t="s">
        <v>23</v>
      </c>
      <c r="J1292" s="56">
        <v>200179</v>
      </c>
      <c r="R1292" s="56" t="s">
        <v>4528</v>
      </c>
      <c r="S1292" s="56">
        <v>1</v>
      </c>
      <c r="T1292" s="56">
        <v>7717.5</v>
      </c>
      <c r="U1292" s="57">
        <v>7350</v>
      </c>
      <c r="X1292" s="56">
        <v>6945.75</v>
      </c>
      <c r="Y1292" s="56">
        <v>6174</v>
      </c>
      <c r="Z1292" s="56">
        <v>5402.25</v>
      </c>
      <c r="AA1292" s="56" t="s">
        <v>4489</v>
      </c>
      <c r="AB1292" s="56" t="s">
        <v>4489</v>
      </c>
      <c r="AC1292" s="56" t="s">
        <v>4489</v>
      </c>
      <c r="AE1292" s="56">
        <v>7350</v>
      </c>
      <c r="AP1292" s="56">
        <v>7350</v>
      </c>
      <c r="AR1292" s="56" t="s">
        <v>4490</v>
      </c>
      <c r="AT1292" s="56">
        <v>8471160</v>
      </c>
    </row>
    <row r="1293" spans="1:46" x14ac:dyDescent="0.35">
      <c r="A1293" s="56" t="s">
        <v>963</v>
      </c>
      <c r="B1293" s="56">
        <v>8471160</v>
      </c>
      <c r="C1293" s="56" t="s">
        <v>506</v>
      </c>
      <c r="D1293" s="56">
        <v>432209</v>
      </c>
      <c r="E1293" s="56" t="s">
        <v>138</v>
      </c>
      <c r="F1293" s="56" t="str">
        <f t="shared" si="20"/>
        <v>847.8471160.1.432209.000000.847001.200179</v>
      </c>
      <c r="G1293" s="66" t="s">
        <v>21</v>
      </c>
      <c r="H1293" s="56">
        <v>847001</v>
      </c>
      <c r="I1293" s="56" t="s">
        <v>23</v>
      </c>
      <c r="J1293" s="56">
        <v>200179</v>
      </c>
      <c r="R1293" s="56" t="s">
        <v>4529</v>
      </c>
      <c r="S1293" s="56">
        <v>1</v>
      </c>
      <c r="T1293" s="56">
        <v>134990.1</v>
      </c>
      <c r="U1293" s="57">
        <v>128562</v>
      </c>
      <c r="X1293" s="56">
        <v>121491.09000000001</v>
      </c>
      <c r="Y1293" s="56">
        <v>107992.08000000002</v>
      </c>
      <c r="Z1293" s="56">
        <v>94493.069999999992</v>
      </c>
      <c r="AA1293" s="56" t="s">
        <v>4489</v>
      </c>
      <c r="AB1293" s="56" t="s">
        <v>4489</v>
      </c>
      <c r="AC1293" s="56" t="s">
        <v>4489</v>
      </c>
      <c r="AE1293" s="56">
        <v>128562</v>
      </c>
      <c r="AP1293" s="56">
        <v>128562</v>
      </c>
      <c r="AR1293" s="56" t="s">
        <v>4490</v>
      </c>
      <c r="AT1293" s="56">
        <v>8471160</v>
      </c>
    </row>
    <row r="1294" spans="1:46" x14ac:dyDescent="0.35">
      <c r="A1294" s="56" t="s">
        <v>963</v>
      </c>
      <c r="B1294" s="56">
        <v>8471160</v>
      </c>
      <c r="C1294" s="56" t="s">
        <v>506</v>
      </c>
      <c r="D1294" s="56">
        <v>432209</v>
      </c>
      <c r="E1294" s="56" t="s">
        <v>138</v>
      </c>
      <c r="F1294" s="56" t="str">
        <f t="shared" si="20"/>
        <v>847.8471160.1.432209.000000.847001.200179</v>
      </c>
      <c r="G1294" s="66" t="s">
        <v>21</v>
      </c>
      <c r="H1294" s="56">
        <v>847001</v>
      </c>
      <c r="I1294" s="56" t="s">
        <v>23</v>
      </c>
      <c r="J1294" s="56">
        <v>200179</v>
      </c>
      <c r="R1294" s="56" t="s">
        <v>4530</v>
      </c>
      <c r="S1294" s="56">
        <v>1</v>
      </c>
      <c r="T1294" s="56">
        <v>37411.542000000001</v>
      </c>
      <c r="U1294" s="57">
        <v>35630.04</v>
      </c>
      <c r="X1294" s="56">
        <v>33670.387800000004</v>
      </c>
      <c r="Y1294" s="56">
        <v>29929.233600000003</v>
      </c>
      <c r="Z1294" s="56">
        <v>26188.079399999999</v>
      </c>
      <c r="AA1294" s="56" t="s">
        <v>4489</v>
      </c>
      <c r="AB1294" s="56" t="s">
        <v>4489</v>
      </c>
      <c r="AC1294" s="56" t="s">
        <v>4489</v>
      </c>
      <c r="AE1294" s="56">
        <v>35630.04</v>
      </c>
      <c r="AP1294" s="56">
        <v>35630.04</v>
      </c>
      <c r="AR1294" s="56" t="s">
        <v>4490</v>
      </c>
      <c r="AT1294" s="56">
        <v>8471160</v>
      </c>
    </row>
    <row r="1295" spans="1:46" x14ac:dyDescent="0.35">
      <c r="A1295" s="56" t="s">
        <v>963</v>
      </c>
      <c r="B1295" s="56">
        <v>8471160</v>
      </c>
      <c r="C1295" s="56" t="s">
        <v>506</v>
      </c>
      <c r="D1295" s="56">
        <v>432209</v>
      </c>
      <c r="E1295" s="56" t="s">
        <v>138</v>
      </c>
      <c r="F1295" s="56" t="str">
        <f t="shared" si="20"/>
        <v>847.8471160.1.432209.000000.847001.200179</v>
      </c>
      <c r="G1295" s="66" t="s">
        <v>21</v>
      </c>
      <c r="H1295" s="56">
        <v>847001</v>
      </c>
      <c r="I1295" s="56" t="s">
        <v>23</v>
      </c>
      <c r="J1295" s="56">
        <v>200179</v>
      </c>
      <c r="R1295" s="56" t="s">
        <v>4531</v>
      </c>
      <c r="S1295" s="56">
        <v>1</v>
      </c>
      <c r="T1295" s="56">
        <v>66727.5</v>
      </c>
      <c r="U1295" s="57">
        <v>63550</v>
      </c>
      <c r="X1295" s="56">
        <v>60054.75</v>
      </c>
      <c r="Y1295" s="56">
        <v>53382</v>
      </c>
      <c r="Z1295" s="56">
        <v>46709.25</v>
      </c>
      <c r="AA1295" s="56" t="s">
        <v>4489</v>
      </c>
      <c r="AB1295" s="56" t="s">
        <v>4489</v>
      </c>
      <c r="AC1295" s="56" t="s">
        <v>4489</v>
      </c>
      <c r="AE1295" s="56">
        <v>63550</v>
      </c>
      <c r="AP1295" s="56">
        <v>63550</v>
      </c>
      <c r="AR1295" s="56" t="s">
        <v>4490</v>
      </c>
      <c r="AT1295" s="56">
        <v>8471160</v>
      </c>
    </row>
    <row r="1296" spans="1:46" x14ac:dyDescent="0.35">
      <c r="A1296" s="56" t="s">
        <v>963</v>
      </c>
      <c r="B1296" s="56">
        <v>8471160</v>
      </c>
      <c r="C1296" s="56" t="s">
        <v>506</v>
      </c>
      <c r="D1296" s="56">
        <v>432209</v>
      </c>
      <c r="E1296" s="56" t="s">
        <v>138</v>
      </c>
      <c r="F1296" s="56" t="str">
        <f t="shared" si="20"/>
        <v>847.8471160.1.432209.000000.847001.200179</v>
      </c>
      <c r="G1296" s="66" t="s">
        <v>21</v>
      </c>
      <c r="H1296" s="56">
        <v>847001</v>
      </c>
      <c r="I1296" s="56" t="s">
        <v>23</v>
      </c>
      <c r="J1296" s="56">
        <v>200179</v>
      </c>
      <c r="R1296" s="56" t="s">
        <v>4532</v>
      </c>
      <c r="S1296" s="56">
        <v>1</v>
      </c>
      <c r="T1296" s="56">
        <v>5292</v>
      </c>
      <c r="U1296" s="57">
        <v>5040</v>
      </c>
      <c r="X1296" s="56">
        <v>4762.8</v>
      </c>
      <c r="Y1296" s="56">
        <v>4233.6000000000004</v>
      </c>
      <c r="Z1296" s="56">
        <v>3704.3999999999996</v>
      </c>
      <c r="AA1296" s="56" t="s">
        <v>4489</v>
      </c>
      <c r="AB1296" s="56" t="s">
        <v>4489</v>
      </c>
      <c r="AC1296" s="56" t="s">
        <v>4489</v>
      </c>
      <c r="AE1296" s="56">
        <v>5040</v>
      </c>
      <c r="AP1296" s="56">
        <v>5040</v>
      </c>
      <c r="AR1296" s="56" t="s">
        <v>4490</v>
      </c>
      <c r="AT1296" s="56">
        <v>8471160</v>
      </c>
    </row>
    <row r="1297" spans="1:46" x14ac:dyDescent="0.35">
      <c r="A1297" s="56" t="s">
        <v>963</v>
      </c>
      <c r="B1297" s="56">
        <v>8471160</v>
      </c>
      <c r="C1297" s="56" t="s">
        <v>506</v>
      </c>
      <c r="D1297" s="56">
        <v>432209</v>
      </c>
      <c r="E1297" s="56" t="s">
        <v>138</v>
      </c>
      <c r="F1297" s="56" t="str">
        <f t="shared" si="20"/>
        <v>847.8471160.1.432209.000000.847001.200179</v>
      </c>
      <c r="G1297" s="66" t="s">
        <v>21</v>
      </c>
      <c r="H1297" s="56">
        <v>847001</v>
      </c>
      <c r="I1297" s="56" t="s">
        <v>23</v>
      </c>
      <c r="J1297" s="56">
        <v>200179</v>
      </c>
      <c r="R1297" s="56" t="s">
        <v>4533</v>
      </c>
      <c r="S1297" s="56">
        <v>1</v>
      </c>
      <c r="T1297" s="56">
        <v>542.18849999999998</v>
      </c>
      <c r="U1297" s="57">
        <v>516.37</v>
      </c>
      <c r="X1297" s="56">
        <v>487.96965</v>
      </c>
      <c r="Y1297" s="56">
        <v>433.75080000000003</v>
      </c>
      <c r="Z1297" s="56">
        <v>379.53194999999994</v>
      </c>
      <c r="AA1297" s="56" t="s">
        <v>4489</v>
      </c>
      <c r="AB1297" s="56" t="s">
        <v>4489</v>
      </c>
      <c r="AC1297" s="56" t="s">
        <v>4489</v>
      </c>
      <c r="AE1297" s="56">
        <v>516.37</v>
      </c>
      <c r="AP1297" s="56">
        <v>516.37</v>
      </c>
      <c r="AR1297" s="56" t="s">
        <v>4490</v>
      </c>
      <c r="AT1297" s="56">
        <v>8471160</v>
      </c>
    </row>
    <row r="1298" spans="1:46" x14ac:dyDescent="0.35">
      <c r="A1298" s="56" t="s">
        <v>963</v>
      </c>
      <c r="B1298" s="56">
        <v>8471160</v>
      </c>
      <c r="C1298" s="56" t="s">
        <v>506</v>
      </c>
      <c r="D1298" s="56">
        <v>432209</v>
      </c>
      <c r="E1298" s="56" t="s">
        <v>138</v>
      </c>
      <c r="F1298" s="56" t="str">
        <f t="shared" si="20"/>
        <v>847.8471160.1.432209.000000.847001.200179</v>
      </c>
      <c r="G1298" s="66" t="s">
        <v>21</v>
      </c>
      <c r="H1298" s="56">
        <v>847001</v>
      </c>
      <c r="I1298" s="56" t="s">
        <v>23</v>
      </c>
      <c r="J1298" s="56">
        <v>200179</v>
      </c>
      <c r="R1298" s="56" t="s">
        <v>4534</v>
      </c>
      <c r="S1298" s="56">
        <v>1</v>
      </c>
      <c r="T1298" s="56">
        <v>18459.829500000003</v>
      </c>
      <c r="U1298" s="57">
        <v>17580.79</v>
      </c>
      <c r="X1298" s="56">
        <v>16613.846550000002</v>
      </c>
      <c r="Y1298" s="56">
        <v>14767.863600000004</v>
      </c>
      <c r="Z1298" s="56">
        <v>12921.880650000001</v>
      </c>
      <c r="AA1298" s="56" t="s">
        <v>4489</v>
      </c>
      <c r="AB1298" s="56" t="s">
        <v>4489</v>
      </c>
      <c r="AC1298" s="56" t="s">
        <v>4489</v>
      </c>
      <c r="AE1298" s="56">
        <v>17580.79</v>
      </c>
      <c r="AP1298" s="56">
        <v>17580.79</v>
      </c>
      <c r="AR1298" s="56" t="s">
        <v>4490</v>
      </c>
      <c r="AT1298" s="56">
        <v>8471160</v>
      </c>
    </row>
    <row r="1299" spans="1:46" x14ac:dyDescent="0.35">
      <c r="A1299" s="56" t="s">
        <v>963</v>
      </c>
      <c r="B1299" s="56">
        <v>8471160</v>
      </c>
      <c r="C1299" s="56" t="s">
        <v>506</v>
      </c>
      <c r="D1299" s="56">
        <v>432209</v>
      </c>
      <c r="E1299" s="56" t="s">
        <v>138</v>
      </c>
      <c r="F1299" s="56" t="str">
        <f t="shared" si="20"/>
        <v>847.8471160.1.432209.000000.847001.200179</v>
      </c>
      <c r="G1299" s="66" t="s">
        <v>21</v>
      </c>
      <c r="H1299" s="56">
        <v>847001</v>
      </c>
      <c r="I1299" s="56" t="s">
        <v>23</v>
      </c>
      <c r="J1299" s="56">
        <v>200179</v>
      </c>
      <c r="R1299" s="56" t="s">
        <v>4535</v>
      </c>
      <c r="S1299" s="56">
        <v>1</v>
      </c>
      <c r="T1299" s="56">
        <v>6093.5385000000006</v>
      </c>
      <c r="U1299" s="57">
        <v>5803.37</v>
      </c>
      <c r="X1299" s="56">
        <v>5484.1846500000011</v>
      </c>
      <c r="Y1299" s="56">
        <v>4874.8308000000006</v>
      </c>
      <c r="Z1299" s="56">
        <v>4265.4769500000002</v>
      </c>
      <c r="AA1299" s="56" t="s">
        <v>4489</v>
      </c>
      <c r="AB1299" s="56" t="s">
        <v>4489</v>
      </c>
      <c r="AC1299" s="56" t="s">
        <v>4489</v>
      </c>
      <c r="AE1299" s="56">
        <v>5803.37</v>
      </c>
      <c r="AP1299" s="56">
        <v>5803.37</v>
      </c>
      <c r="AR1299" s="56" t="s">
        <v>4490</v>
      </c>
      <c r="AT1299" s="56">
        <v>8471160</v>
      </c>
    </row>
    <row r="1300" spans="1:46" x14ac:dyDescent="0.35">
      <c r="A1300" s="56" t="s">
        <v>963</v>
      </c>
      <c r="B1300" s="56">
        <v>8471160</v>
      </c>
      <c r="C1300" s="56" t="s">
        <v>506</v>
      </c>
      <c r="D1300" s="56">
        <v>432209</v>
      </c>
      <c r="E1300" s="56" t="s">
        <v>138</v>
      </c>
      <c r="F1300" s="56" t="str">
        <f t="shared" si="20"/>
        <v>847.8471160.1.432209.000000.847001.200179</v>
      </c>
      <c r="G1300" s="66" t="s">
        <v>21</v>
      </c>
      <c r="H1300" s="56">
        <v>847001</v>
      </c>
      <c r="I1300" s="56" t="s">
        <v>23</v>
      </c>
      <c r="J1300" s="56">
        <v>200179</v>
      </c>
      <c r="R1300" s="56" t="s">
        <v>4536</v>
      </c>
      <c r="S1300" s="56">
        <v>1</v>
      </c>
      <c r="T1300" s="56">
        <v>38181.045000000006</v>
      </c>
      <c r="U1300" s="57">
        <v>36362.9</v>
      </c>
      <c r="X1300" s="56">
        <v>34362.940500000004</v>
      </c>
      <c r="Y1300" s="56">
        <v>30544.836000000007</v>
      </c>
      <c r="Z1300" s="56">
        <v>26726.731500000002</v>
      </c>
      <c r="AA1300" s="56" t="s">
        <v>4489</v>
      </c>
      <c r="AB1300" s="56" t="s">
        <v>4489</v>
      </c>
      <c r="AC1300" s="56" t="s">
        <v>4489</v>
      </c>
      <c r="AE1300" s="56">
        <v>36362.9</v>
      </c>
      <c r="AP1300" s="56">
        <v>36362.9</v>
      </c>
      <c r="AR1300" s="56" t="s">
        <v>4490</v>
      </c>
      <c r="AT1300" s="56">
        <v>8471160</v>
      </c>
    </row>
    <row r="1301" spans="1:46" x14ac:dyDescent="0.35">
      <c r="A1301" s="56" t="s">
        <v>963</v>
      </c>
      <c r="B1301" s="56">
        <v>8471160</v>
      </c>
      <c r="C1301" s="56" t="s">
        <v>506</v>
      </c>
      <c r="D1301" s="56">
        <v>432209</v>
      </c>
      <c r="E1301" s="56" t="s">
        <v>138</v>
      </c>
      <c r="F1301" s="56" t="str">
        <f t="shared" si="20"/>
        <v>847.8471160.1.432209.000000.847001.200179</v>
      </c>
      <c r="G1301" s="66" t="s">
        <v>21</v>
      </c>
      <c r="H1301" s="56">
        <v>847001</v>
      </c>
      <c r="I1301" s="56" t="s">
        <v>23</v>
      </c>
      <c r="J1301" s="56">
        <v>200179</v>
      </c>
      <c r="R1301" s="56" t="s">
        <v>4537</v>
      </c>
      <c r="S1301" s="56">
        <v>1</v>
      </c>
      <c r="T1301" s="56">
        <v>525000</v>
      </c>
      <c r="U1301" s="57">
        <v>500000</v>
      </c>
      <c r="X1301" s="56">
        <v>472500</v>
      </c>
      <c r="Y1301" s="56">
        <v>420000</v>
      </c>
      <c r="Z1301" s="56">
        <v>367500</v>
      </c>
      <c r="AA1301" s="56" t="s">
        <v>4489</v>
      </c>
      <c r="AB1301" s="56" t="s">
        <v>4489</v>
      </c>
      <c r="AC1301" s="56" t="s">
        <v>4489</v>
      </c>
      <c r="AE1301" s="56">
        <v>500000</v>
      </c>
      <c r="AP1301" s="56">
        <v>500000</v>
      </c>
      <c r="AR1301" s="56" t="s">
        <v>4490</v>
      </c>
      <c r="AT1301" s="56">
        <v>8471160</v>
      </c>
    </row>
    <row r="1302" spans="1:46" x14ac:dyDescent="0.35">
      <c r="A1302" s="56" t="s">
        <v>963</v>
      </c>
      <c r="B1302" s="56">
        <v>8471160</v>
      </c>
      <c r="C1302" s="56" t="s">
        <v>506</v>
      </c>
      <c r="D1302" s="56">
        <v>432209</v>
      </c>
      <c r="E1302" s="56" t="s">
        <v>138</v>
      </c>
      <c r="F1302" s="56" t="str">
        <f t="shared" si="20"/>
        <v>847.8471160.1.432209.000000.847001.200179</v>
      </c>
      <c r="G1302" s="66" t="s">
        <v>21</v>
      </c>
      <c r="H1302" s="56">
        <v>847001</v>
      </c>
      <c r="I1302" s="56" t="s">
        <v>23</v>
      </c>
      <c r="J1302" s="56">
        <v>200179</v>
      </c>
      <c r="R1302" s="56" t="s">
        <v>4538</v>
      </c>
      <c r="S1302" s="56">
        <v>1</v>
      </c>
      <c r="T1302" s="56">
        <v>38568.6</v>
      </c>
      <c r="U1302" s="57">
        <v>36732</v>
      </c>
      <c r="X1302" s="56">
        <v>34711.74</v>
      </c>
      <c r="Y1302" s="56">
        <v>30854.880000000001</v>
      </c>
      <c r="Z1302" s="56">
        <v>26998.019999999997</v>
      </c>
      <c r="AA1302" s="56" t="s">
        <v>4489</v>
      </c>
      <c r="AB1302" s="56" t="s">
        <v>4489</v>
      </c>
      <c r="AC1302" s="56" t="s">
        <v>4489</v>
      </c>
      <c r="AE1302" s="56">
        <v>36732</v>
      </c>
      <c r="AP1302" s="56">
        <v>36732</v>
      </c>
      <c r="AR1302" s="56" t="s">
        <v>4490</v>
      </c>
      <c r="AT1302" s="56">
        <v>8471160</v>
      </c>
    </row>
    <row r="1303" spans="1:46" x14ac:dyDescent="0.35">
      <c r="A1303" s="56" t="s">
        <v>963</v>
      </c>
      <c r="B1303" s="56">
        <v>8471160</v>
      </c>
      <c r="C1303" s="56" t="s">
        <v>506</v>
      </c>
      <c r="D1303" s="56">
        <v>432209</v>
      </c>
      <c r="E1303" s="56" t="s">
        <v>138</v>
      </c>
      <c r="F1303" s="56" t="str">
        <f t="shared" si="20"/>
        <v>847.8471160.1.432209.000000.847001.200179</v>
      </c>
      <c r="G1303" s="66" t="s">
        <v>21</v>
      </c>
      <c r="H1303" s="56">
        <v>847001</v>
      </c>
      <c r="I1303" s="56" t="s">
        <v>23</v>
      </c>
      <c r="J1303" s="56">
        <v>200179</v>
      </c>
      <c r="R1303" s="56" t="s">
        <v>4539</v>
      </c>
      <c r="S1303" s="56">
        <v>1</v>
      </c>
      <c r="T1303" s="56">
        <v>53224.668000000005</v>
      </c>
      <c r="U1303" s="57">
        <v>50690.16</v>
      </c>
      <c r="X1303" s="56">
        <v>47902.201200000003</v>
      </c>
      <c r="Y1303" s="56">
        <v>42579.734400000008</v>
      </c>
      <c r="Z1303" s="56">
        <v>37257.267599999999</v>
      </c>
      <c r="AA1303" s="56" t="s">
        <v>4489</v>
      </c>
      <c r="AB1303" s="56" t="s">
        <v>4489</v>
      </c>
      <c r="AC1303" s="56" t="s">
        <v>4489</v>
      </c>
      <c r="AE1303" s="56">
        <v>50690.16</v>
      </c>
      <c r="AP1303" s="56">
        <v>50690.16</v>
      </c>
      <c r="AR1303" s="56" t="s">
        <v>4490</v>
      </c>
      <c r="AT1303" s="56">
        <v>8471160</v>
      </c>
    </row>
    <row r="1304" spans="1:46" x14ac:dyDescent="0.35">
      <c r="A1304" s="56" t="s">
        <v>963</v>
      </c>
      <c r="B1304" s="56">
        <v>8471160</v>
      </c>
      <c r="C1304" s="56" t="s">
        <v>506</v>
      </c>
      <c r="D1304" s="56">
        <v>432209</v>
      </c>
      <c r="E1304" s="56" t="s">
        <v>138</v>
      </c>
      <c r="F1304" s="56" t="str">
        <f t="shared" si="20"/>
        <v>847.8471160.1.432209.000000.847001.200179</v>
      </c>
      <c r="G1304" s="66" t="s">
        <v>21</v>
      </c>
      <c r="H1304" s="56">
        <v>847001</v>
      </c>
      <c r="I1304" s="56" t="s">
        <v>23</v>
      </c>
      <c r="J1304" s="56">
        <v>200179</v>
      </c>
      <c r="R1304" s="56" t="s">
        <v>4540</v>
      </c>
      <c r="S1304" s="56">
        <v>1</v>
      </c>
      <c r="T1304" s="56">
        <v>70938.1155</v>
      </c>
      <c r="U1304" s="57">
        <v>67560.11</v>
      </c>
      <c r="X1304" s="56">
        <v>63844.303950000001</v>
      </c>
      <c r="Y1304" s="56">
        <v>56750.492400000003</v>
      </c>
      <c r="Z1304" s="56">
        <v>49656.680849999997</v>
      </c>
      <c r="AA1304" s="56" t="s">
        <v>4489</v>
      </c>
      <c r="AB1304" s="56" t="s">
        <v>4489</v>
      </c>
      <c r="AC1304" s="56" t="s">
        <v>4489</v>
      </c>
      <c r="AE1304" s="56">
        <v>67560.11</v>
      </c>
      <c r="AP1304" s="56">
        <v>67560.11</v>
      </c>
      <c r="AR1304" s="56" t="s">
        <v>4490</v>
      </c>
      <c r="AT1304" s="56">
        <v>8471160</v>
      </c>
    </row>
    <row r="1305" spans="1:46" x14ac:dyDescent="0.35">
      <c r="A1305" s="56" t="s">
        <v>963</v>
      </c>
      <c r="B1305" s="56">
        <v>8471160</v>
      </c>
      <c r="C1305" s="56" t="s">
        <v>506</v>
      </c>
      <c r="D1305" s="56">
        <v>432209</v>
      </c>
      <c r="E1305" s="56" t="s">
        <v>138</v>
      </c>
      <c r="F1305" s="56" t="str">
        <f t="shared" si="20"/>
        <v>847.8471160.1.432209.000000.847001.200179</v>
      </c>
      <c r="G1305" s="66" t="s">
        <v>21</v>
      </c>
      <c r="H1305" s="56">
        <v>847001</v>
      </c>
      <c r="I1305" s="56" t="s">
        <v>23</v>
      </c>
      <c r="J1305" s="56">
        <v>200179</v>
      </c>
      <c r="R1305" s="56" t="s">
        <v>4541</v>
      </c>
      <c r="S1305" s="56">
        <v>1</v>
      </c>
      <c r="T1305" s="56">
        <v>38182.914000000004</v>
      </c>
      <c r="U1305" s="57">
        <v>36364.68</v>
      </c>
      <c r="X1305" s="56">
        <v>34364.622600000002</v>
      </c>
      <c r="Y1305" s="56">
        <v>30546.331200000004</v>
      </c>
      <c r="Z1305" s="56">
        <v>26728.039800000002</v>
      </c>
      <c r="AA1305" s="56" t="s">
        <v>4489</v>
      </c>
      <c r="AB1305" s="56" t="s">
        <v>4489</v>
      </c>
      <c r="AC1305" s="56" t="s">
        <v>4489</v>
      </c>
      <c r="AE1305" s="56">
        <v>36364.68</v>
      </c>
      <c r="AP1305" s="56">
        <v>36364.68</v>
      </c>
      <c r="AR1305" s="56" t="s">
        <v>4490</v>
      </c>
      <c r="AT1305" s="56">
        <v>8471160</v>
      </c>
    </row>
    <row r="1306" spans="1:46" x14ac:dyDescent="0.35">
      <c r="A1306" s="56" t="s">
        <v>963</v>
      </c>
      <c r="B1306" s="56">
        <v>8471160</v>
      </c>
      <c r="C1306" s="56" t="s">
        <v>506</v>
      </c>
      <c r="D1306" s="56">
        <v>432209</v>
      </c>
      <c r="E1306" s="56" t="s">
        <v>138</v>
      </c>
      <c r="F1306" s="56" t="str">
        <f t="shared" si="20"/>
        <v>847.8471160.1.432209.000000.847001.200179</v>
      </c>
      <c r="G1306" s="66" t="s">
        <v>21</v>
      </c>
      <c r="H1306" s="56">
        <v>847001</v>
      </c>
      <c r="I1306" s="56" t="s">
        <v>23</v>
      </c>
      <c r="J1306" s="56">
        <v>200179</v>
      </c>
      <c r="R1306" s="56" t="s">
        <v>4542</v>
      </c>
      <c r="S1306" s="56">
        <v>1</v>
      </c>
      <c r="T1306" s="56">
        <v>57591.512999999999</v>
      </c>
      <c r="U1306" s="57">
        <v>54849.06</v>
      </c>
      <c r="X1306" s="56">
        <v>51832.361700000001</v>
      </c>
      <c r="Y1306" s="56">
        <v>46073.210400000004</v>
      </c>
      <c r="Z1306" s="56">
        <v>40314.059099999999</v>
      </c>
      <c r="AA1306" s="56" t="s">
        <v>4489</v>
      </c>
      <c r="AB1306" s="56" t="s">
        <v>4489</v>
      </c>
      <c r="AC1306" s="56" t="s">
        <v>4489</v>
      </c>
      <c r="AE1306" s="56">
        <v>54849.06</v>
      </c>
      <c r="AP1306" s="56">
        <v>54849.06</v>
      </c>
      <c r="AR1306" s="56" t="s">
        <v>4490</v>
      </c>
      <c r="AT1306" s="56">
        <v>8471160</v>
      </c>
    </row>
    <row r="1307" spans="1:46" x14ac:dyDescent="0.35">
      <c r="A1307" s="56" t="s">
        <v>963</v>
      </c>
      <c r="B1307" s="56">
        <v>8471160</v>
      </c>
      <c r="C1307" s="56" t="s">
        <v>506</v>
      </c>
      <c r="D1307" s="56">
        <v>432209</v>
      </c>
      <c r="E1307" s="56" t="s">
        <v>138</v>
      </c>
      <c r="F1307" s="56" t="str">
        <f t="shared" si="20"/>
        <v>847.8471160.1.432209.000000.847001.200179</v>
      </c>
      <c r="G1307" s="66" t="s">
        <v>21</v>
      </c>
      <c r="H1307" s="56">
        <v>847001</v>
      </c>
      <c r="I1307" s="56" t="s">
        <v>23</v>
      </c>
      <c r="J1307" s="56">
        <v>200179</v>
      </c>
      <c r="R1307" s="56" t="s">
        <v>4543</v>
      </c>
      <c r="S1307" s="56">
        <v>1</v>
      </c>
      <c r="T1307" s="56">
        <v>294901.95</v>
      </c>
      <c r="U1307" s="57">
        <v>280859</v>
      </c>
      <c r="X1307" s="56">
        <v>265411.755</v>
      </c>
      <c r="Y1307" s="56">
        <v>235921.56000000003</v>
      </c>
      <c r="Z1307" s="56">
        <v>206431.36499999999</v>
      </c>
      <c r="AA1307" s="56" t="s">
        <v>4489</v>
      </c>
      <c r="AB1307" s="56" t="s">
        <v>4489</v>
      </c>
      <c r="AC1307" s="56" t="s">
        <v>4489</v>
      </c>
      <c r="AE1307" s="56">
        <v>280859</v>
      </c>
      <c r="AP1307" s="56">
        <v>280859</v>
      </c>
      <c r="AR1307" s="56" t="s">
        <v>4490</v>
      </c>
      <c r="AT1307" s="56">
        <v>8471160</v>
      </c>
    </row>
    <row r="1308" spans="1:46" x14ac:dyDescent="0.35">
      <c r="A1308" s="56" t="s">
        <v>963</v>
      </c>
      <c r="B1308" s="56">
        <v>8471160</v>
      </c>
      <c r="C1308" s="56" t="s">
        <v>506</v>
      </c>
      <c r="D1308" s="56">
        <v>432209</v>
      </c>
      <c r="E1308" s="56" t="s">
        <v>138</v>
      </c>
      <c r="F1308" s="56" t="str">
        <f t="shared" si="20"/>
        <v>847.8471160.1.432209.000000.847001.200179</v>
      </c>
      <c r="G1308" s="66" t="s">
        <v>21</v>
      </c>
      <c r="H1308" s="56">
        <v>847001</v>
      </c>
      <c r="I1308" s="56" t="s">
        <v>23</v>
      </c>
      <c r="J1308" s="56">
        <v>200179</v>
      </c>
      <c r="R1308" s="56" t="s">
        <v>4544</v>
      </c>
      <c r="S1308" s="56">
        <v>1</v>
      </c>
      <c r="T1308" s="56">
        <v>16027.042500000001</v>
      </c>
      <c r="U1308" s="57">
        <v>15263.85</v>
      </c>
      <c r="X1308" s="56">
        <v>14424.338250000001</v>
      </c>
      <c r="Y1308" s="56">
        <v>12821.634000000002</v>
      </c>
      <c r="Z1308" s="56">
        <v>11218.929750000001</v>
      </c>
      <c r="AA1308" s="56" t="s">
        <v>4489</v>
      </c>
      <c r="AB1308" s="56" t="s">
        <v>4489</v>
      </c>
      <c r="AC1308" s="56" t="s">
        <v>4489</v>
      </c>
      <c r="AE1308" s="56">
        <v>15263.85</v>
      </c>
      <c r="AP1308" s="56">
        <v>15263.85</v>
      </c>
      <c r="AR1308" s="56" t="s">
        <v>4490</v>
      </c>
      <c r="AT1308" s="56">
        <v>8471160</v>
      </c>
    </row>
    <row r="1309" spans="1:46" x14ac:dyDescent="0.35">
      <c r="A1309" s="56" t="s">
        <v>963</v>
      </c>
      <c r="B1309" s="56">
        <v>8471160</v>
      </c>
      <c r="C1309" s="56" t="s">
        <v>506</v>
      </c>
      <c r="D1309" s="56">
        <v>432209</v>
      </c>
      <c r="E1309" s="56" t="s">
        <v>138</v>
      </c>
      <c r="F1309" s="56" t="str">
        <f t="shared" si="20"/>
        <v>847.8471160.1.432209.000000.847001.200179</v>
      </c>
      <c r="G1309" s="66" t="s">
        <v>21</v>
      </c>
      <c r="H1309" s="56">
        <v>847001</v>
      </c>
      <c r="I1309" s="56" t="s">
        <v>23</v>
      </c>
      <c r="J1309" s="56">
        <v>200179</v>
      </c>
      <c r="R1309" s="56" t="s">
        <v>4545</v>
      </c>
      <c r="S1309" s="56">
        <v>1</v>
      </c>
      <c r="T1309" s="56">
        <v>28277.235000000001</v>
      </c>
      <c r="U1309" s="57">
        <v>26930.7</v>
      </c>
      <c r="X1309" s="56">
        <v>25449.511500000001</v>
      </c>
      <c r="Y1309" s="56">
        <v>22621.788</v>
      </c>
      <c r="Z1309" s="56">
        <v>19794.0645</v>
      </c>
      <c r="AA1309" s="56" t="s">
        <v>4489</v>
      </c>
      <c r="AB1309" s="56" t="s">
        <v>4489</v>
      </c>
      <c r="AC1309" s="56" t="s">
        <v>4489</v>
      </c>
      <c r="AE1309" s="56">
        <v>26930.7</v>
      </c>
      <c r="AP1309" s="56">
        <v>26930.7</v>
      </c>
      <c r="AR1309" s="56" t="s">
        <v>4490</v>
      </c>
      <c r="AT1309" s="56">
        <v>8471160</v>
      </c>
    </row>
    <row r="1310" spans="1:46" x14ac:dyDescent="0.35">
      <c r="A1310" s="56" t="s">
        <v>963</v>
      </c>
      <c r="B1310" s="56">
        <v>8471160</v>
      </c>
      <c r="C1310" s="56" t="s">
        <v>506</v>
      </c>
      <c r="D1310" s="56">
        <v>432209</v>
      </c>
      <c r="E1310" s="56" t="s">
        <v>138</v>
      </c>
      <c r="F1310" s="56" t="str">
        <f t="shared" si="20"/>
        <v>847.8471160.1.432209.000000.847001.200179</v>
      </c>
      <c r="G1310" s="66" t="s">
        <v>21</v>
      </c>
      <c r="H1310" s="56">
        <v>847001</v>
      </c>
      <c r="I1310" s="56" t="s">
        <v>23</v>
      </c>
      <c r="J1310" s="56">
        <v>200179</v>
      </c>
      <c r="R1310" s="56" t="s">
        <v>4546</v>
      </c>
      <c r="S1310" s="56">
        <v>1</v>
      </c>
      <c r="T1310" s="56">
        <v>7980</v>
      </c>
      <c r="U1310" s="57">
        <v>7600</v>
      </c>
      <c r="X1310" s="56">
        <v>7182</v>
      </c>
      <c r="Y1310" s="56">
        <v>6384</v>
      </c>
      <c r="Z1310" s="56">
        <v>5586</v>
      </c>
      <c r="AA1310" s="56" t="s">
        <v>4489</v>
      </c>
      <c r="AB1310" s="56" t="s">
        <v>4489</v>
      </c>
      <c r="AC1310" s="56" t="s">
        <v>4489</v>
      </c>
      <c r="AE1310" s="56">
        <v>7600</v>
      </c>
      <c r="AP1310" s="56">
        <v>7600</v>
      </c>
      <c r="AR1310" s="56" t="s">
        <v>4490</v>
      </c>
      <c r="AT1310" s="56">
        <v>8471160</v>
      </c>
    </row>
    <row r="1311" spans="1:46" x14ac:dyDescent="0.35">
      <c r="A1311" s="56" t="s">
        <v>963</v>
      </c>
      <c r="B1311" s="56">
        <v>8471160</v>
      </c>
      <c r="C1311" s="56" t="s">
        <v>506</v>
      </c>
      <c r="D1311" s="56">
        <v>432209</v>
      </c>
      <c r="E1311" s="56" t="s">
        <v>138</v>
      </c>
      <c r="F1311" s="56" t="str">
        <f t="shared" si="20"/>
        <v>847.8471160.1.432209.000000.847001.200179</v>
      </c>
      <c r="G1311" s="66" t="s">
        <v>21</v>
      </c>
      <c r="H1311" s="56">
        <v>847001</v>
      </c>
      <c r="I1311" s="56" t="s">
        <v>23</v>
      </c>
      <c r="J1311" s="56">
        <v>200179</v>
      </c>
      <c r="R1311" s="56" t="s">
        <v>4547</v>
      </c>
      <c r="S1311" s="56">
        <v>1</v>
      </c>
      <c r="T1311" s="56">
        <v>9135</v>
      </c>
      <c r="U1311" s="57">
        <v>8700</v>
      </c>
      <c r="X1311" s="56">
        <v>8221.5</v>
      </c>
      <c r="Y1311" s="56">
        <v>7308</v>
      </c>
      <c r="Z1311" s="56">
        <v>6394.5</v>
      </c>
      <c r="AA1311" s="56" t="s">
        <v>4489</v>
      </c>
      <c r="AB1311" s="56" t="s">
        <v>4489</v>
      </c>
      <c r="AC1311" s="56" t="s">
        <v>4489</v>
      </c>
      <c r="AE1311" s="56">
        <v>8700</v>
      </c>
      <c r="AP1311" s="56">
        <v>8700</v>
      </c>
      <c r="AR1311" s="56" t="s">
        <v>4490</v>
      </c>
      <c r="AT1311" s="56">
        <v>8471160</v>
      </c>
    </row>
    <row r="1312" spans="1:46" x14ac:dyDescent="0.35">
      <c r="A1312" s="56" t="s">
        <v>963</v>
      </c>
      <c r="B1312" s="56">
        <v>8471160</v>
      </c>
      <c r="C1312" s="56" t="s">
        <v>506</v>
      </c>
      <c r="D1312" s="56">
        <v>432209</v>
      </c>
      <c r="E1312" s="56" t="s">
        <v>138</v>
      </c>
      <c r="F1312" s="56" t="str">
        <f t="shared" si="20"/>
        <v>847.8471160.1.432209.000000.847001.200179</v>
      </c>
      <c r="G1312" s="66" t="s">
        <v>21</v>
      </c>
      <c r="H1312" s="56">
        <v>847001</v>
      </c>
      <c r="I1312" s="56" t="s">
        <v>23</v>
      </c>
      <c r="J1312" s="56">
        <v>200179</v>
      </c>
      <c r="R1312" s="56" t="s">
        <v>4548</v>
      </c>
      <c r="S1312" s="56">
        <v>1</v>
      </c>
      <c r="T1312" s="56">
        <v>43890</v>
      </c>
      <c r="U1312" s="57">
        <v>41800</v>
      </c>
      <c r="X1312" s="56">
        <v>39501</v>
      </c>
      <c r="Y1312" s="56">
        <v>35112</v>
      </c>
      <c r="Z1312" s="56">
        <v>30722.999999999996</v>
      </c>
      <c r="AA1312" s="56" t="s">
        <v>4489</v>
      </c>
      <c r="AB1312" s="56" t="s">
        <v>4489</v>
      </c>
      <c r="AC1312" s="56" t="s">
        <v>4489</v>
      </c>
      <c r="AE1312" s="56">
        <v>41800</v>
      </c>
      <c r="AP1312" s="56">
        <v>41800</v>
      </c>
      <c r="AR1312" s="56" t="s">
        <v>4490</v>
      </c>
      <c r="AT1312" s="56">
        <v>8471160</v>
      </c>
    </row>
    <row r="1313" spans="1:46" x14ac:dyDescent="0.35">
      <c r="A1313" s="56" t="s">
        <v>963</v>
      </c>
      <c r="B1313" s="56">
        <v>8471160</v>
      </c>
      <c r="C1313" s="56" t="s">
        <v>506</v>
      </c>
      <c r="D1313" s="56">
        <v>432209</v>
      </c>
      <c r="E1313" s="56" t="s">
        <v>138</v>
      </c>
      <c r="F1313" s="56" t="str">
        <f t="shared" si="20"/>
        <v>847.8471160.1.432209.000000.847001.200179</v>
      </c>
      <c r="G1313" s="66" t="s">
        <v>21</v>
      </c>
      <c r="H1313" s="56">
        <v>847001</v>
      </c>
      <c r="I1313" s="56" t="s">
        <v>23</v>
      </c>
      <c r="J1313" s="56">
        <v>200179</v>
      </c>
      <c r="R1313" s="56" t="s">
        <v>4549</v>
      </c>
      <c r="S1313" s="56">
        <v>1</v>
      </c>
      <c r="T1313" s="56">
        <v>0</v>
      </c>
      <c r="U1313" s="57">
        <v>0</v>
      </c>
      <c r="X1313" s="56">
        <v>0</v>
      </c>
      <c r="Y1313" s="56">
        <v>0</v>
      </c>
      <c r="Z1313" s="56">
        <v>0</v>
      </c>
      <c r="AA1313" s="56" t="s">
        <v>4489</v>
      </c>
      <c r="AB1313" s="56" t="s">
        <v>4489</v>
      </c>
      <c r="AC1313" s="56" t="s">
        <v>4489</v>
      </c>
      <c r="AE1313" s="56">
        <v>0</v>
      </c>
      <c r="AP1313" s="56">
        <v>0</v>
      </c>
      <c r="AR1313" s="56" t="s">
        <v>4490</v>
      </c>
      <c r="AT1313" s="56">
        <v>8471160</v>
      </c>
    </row>
    <row r="1314" spans="1:46" x14ac:dyDescent="0.35">
      <c r="A1314" s="56" t="s">
        <v>963</v>
      </c>
      <c r="B1314" s="56">
        <v>8471160</v>
      </c>
      <c r="C1314" s="56" t="s">
        <v>506</v>
      </c>
      <c r="D1314" s="56">
        <v>432209</v>
      </c>
      <c r="E1314" s="56" t="s">
        <v>138</v>
      </c>
      <c r="F1314" s="56" t="str">
        <f t="shared" si="20"/>
        <v>847.8471160.1.432209.000000.847001.200179</v>
      </c>
      <c r="G1314" s="66" t="s">
        <v>21</v>
      </c>
      <c r="H1314" s="56">
        <v>847001</v>
      </c>
      <c r="I1314" s="56" t="s">
        <v>23</v>
      </c>
      <c r="J1314" s="56">
        <v>200179</v>
      </c>
      <c r="R1314" s="56" t="s">
        <v>4550</v>
      </c>
      <c r="S1314" s="56">
        <v>1</v>
      </c>
      <c r="T1314" s="56">
        <v>525000</v>
      </c>
      <c r="U1314" s="57">
        <v>500000</v>
      </c>
      <c r="X1314" s="56">
        <v>472500</v>
      </c>
      <c r="Y1314" s="56">
        <v>420000</v>
      </c>
      <c r="Z1314" s="56">
        <v>367500</v>
      </c>
      <c r="AA1314" s="56" t="s">
        <v>4489</v>
      </c>
      <c r="AB1314" s="56" t="s">
        <v>4489</v>
      </c>
      <c r="AC1314" s="56" t="s">
        <v>4489</v>
      </c>
      <c r="AE1314" s="56">
        <v>500000</v>
      </c>
      <c r="AP1314" s="56">
        <v>500000</v>
      </c>
      <c r="AR1314" s="56" t="s">
        <v>4490</v>
      </c>
      <c r="AT1314" s="56">
        <v>8471160</v>
      </c>
    </row>
    <row r="1315" spans="1:46" x14ac:dyDescent="0.35">
      <c r="A1315" s="56" t="s">
        <v>963</v>
      </c>
      <c r="B1315" s="56">
        <v>8471160</v>
      </c>
      <c r="C1315" s="56" t="s">
        <v>506</v>
      </c>
      <c r="D1315" s="56">
        <v>435508</v>
      </c>
      <c r="E1315" s="56" t="s">
        <v>147</v>
      </c>
      <c r="F1315" s="56" t="str">
        <f t="shared" si="20"/>
        <v>847.8471160.1.435508.000000.847001.200179</v>
      </c>
      <c r="G1315" s="66" t="s">
        <v>21</v>
      </c>
      <c r="H1315" s="56">
        <v>847001</v>
      </c>
      <c r="I1315" s="56" t="s">
        <v>23</v>
      </c>
      <c r="J1315" s="56">
        <v>200179</v>
      </c>
      <c r="K1315" s="56">
        <v>361649.55000000098</v>
      </c>
      <c r="L1315" s="56">
        <v>1523166</v>
      </c>
      <c r="U1315" s="57">
        <v>0</v>
      </c>
      <c r="X1315" s="56">
        <v>0</v>
      </c>
      <c r="Y1315" s="56">
        <v>0</v>
      </c>
      <c r="Z1315" s="56">
        <v>0</v>
      </c>
      <c r="AE1315" s="56">
        <v>0</v>
      </c>
      <c r="AP1315" s="56">
        <v>0</v>
      </c>
      <c r="AT1315" s="56">
        <v>8471160</v>
      </c>
    </row>
    <row r="1316" spans="1:46" x14ac:dyDescent="0.35">
      <c r="A1316" s="56" t="s">
        <v>963</v>
      </c>
      <c r="B1316" s="56">
        <v>8471160</v>
      </c>
      <c r="C1316" s="56" t="s">
        <v>506</v>
      </c>
      <c r="D1316" s="56">
        <v>435508</v>
      </c>
      <c r="E1316" s="56" t="s">
        <v>147</v>
      </c>
      <c r="F1316" s="56" t="str">
        <f t="shared" si="20"/>
        <v>847.8471160.1.435508.000000.847001.200179</v>
      </c>
      <c r="G1316" s="66" t="s">
        <v>21</v>
      </c>
      <c r="H1316" s="56">
        <v>847001</v>
      </c>
      <c r="I1316" s="56" t="s">
        <v>23</v>
      </c>
      <c r="J1316" s="56">
        <v>200179</v>
      </c>
      <c r="N1316" s="56" t="s">
        <v>2286</v>
      </c>
      <c r="O1316" s="56">
        <v>1</v>
      </c>
      <c r="R1316" s="56" t="s">
        <v>4551</v>
      </c>
      <c r="S1316" s="56">
        <v>1</v>
      </c>
      <c r="T1316" s="56">
        <v>10500</v>
      </c>
      <c r="U1316" s="57">
        <v>10000</v>
      </c>
      <c r="V1316" s="56" t="s">
        <v>2002</v>
      </c>
      <c r="W1316" s="56" t="s">
        <v>2003</v>
      </c>
      <c r="X1316" s="56">
        <v>9450</v>
      </c>
      <c r="Y1316" s="56">
        <v>8400</v>
      </c>
      <c r="Z1316" s="56">
        <v>7349.9999999999991</v>
      </c>
      <c r="AA1316" s="56" t="s">
        <v>4264</v>
      </c>
      <c r="AB1316" s="56" t="s">
        <v>4264</v>
      </c>
      <c r="AC1316" s="56" t="s">
        <v>4264</v>
      </c>
      <c r="AE1316" s="56">
        <v>10000</v>
      </c>
      <c r="AP1316" s="56">
        <v>10000</v>
      </c>
      <c r="AQ1316" s="56" t="s">
        <v>4265</v>
      </c>
      <c r="AR1316" s="56" t="s">
        <v>4266</v>
      </c>
      <c r="AS1316" s="56" t="s">
        <v>4267</v>
      </c>
      <c r="AT1316" s="56">
        <v>8471160</v>
      </c>
    </row>
    <row r="1317" spans="1:46" x14ac:dyDescent="0.35">
      <c r="A1317" s="56" t="s">
        <v>963</v>
      </c>
      <c r="B1317" s="56">
        <v>8471160</v>
      </c>
      <c r="C1317" s="56" t="s">
        <v>506</v>
      </c>
      <c r="D1317" s="56">
        <v>435508</v>
      </c>
      <c r="E1317" s="56" t="s">
        <v>147</v>
      </c>
      <c r="F1317" s="56" t="str">
        <f t="shared" si="20"/>
        <v>847.8471160.1.435508.000000.847001.200179</v>
      </c>
      <c r="G1317" s="66" t="s">
        <v>21</v>
      </c>
      <c r="H1317" s="56">
        <v>847001</v>
      </c>
      <c r="I1317" s="56" t="s">
        <v>23</v>
      </c>
      <c r="J1317" s="56">
        <v>200179</v>
      </c>
      <c r="N1317" s="56" t="s">
        <v>2286</v>
      </c>
      <c r="O1317" s="56">
        <v>1</v>
      </c>
      <c r="R1317" s="56" t="s">
        <v>4552</v>
      </c>
      <c r="S1317" s="56">
        <v>1</v>
      </c>
      <c r="T1317" s="56">
        <v>15750</v>
      </c>
      <c r="U1317" s="57">
        <v>15000</v>
      </c>
      <c r="V1317" s="56" t="s">
        <v>2002</v>
      </c>
      <c r="W1317" s="56" t="s">
        <v>2003</v>
      </c>
      <c r="X1317" s="56">
        <v>14175</v>
      </c>
      <c r="Y1317" s="56">
        <v>12600</v>
      </c>
      <c r="Z1317" s="56">
        <v>11025</v>
      </c>
      <c r="AA1317" s="56" t="s">
        <v>4264</v>
      </c>
      <c r="AB1317" s="56" t="s">
        <v>4264</v>
      </c>
      <c r="AC1317" s="56" t="s">
        <v>4264</v>
      </c>
      <c r="AE1317" s="56">
        <v>15000</v>
      </c>
      <c r="AP1317" s="56">
        <v>15000</v>
      </c>
      <c r="AQ1317" s="56" t="s">
        <v>4265</v>
      </c>
      <c r="AR1317" s="56" t="s">
        <v>4266</v>
      </c>
      <c r="AS1317" s="56" t="s">
        <v>4267</v>
      </c>
      <c r="AT1317" s="56">
        <v>8471160</v>
      </c>
    </row>
    <row r="1318" spans="1:46" x14ac:dyDescent="0.35">
      <c r="A1318" s="56" t="s">
        <v>963</v>
      </c>
      <c r="B1318" s="56">
        <v>8471160</v>
      </c>
      <c r="C1318" s="56" t="s">
        <v>506</v>
      </c>
      <c r="D1318" s="56">
        <v>435508</v>
      </c>
      <c r="E1318" s="56" t="s">
        <v>147</v>
      </c>
      <c r="F1318" s="56" t="str">
        <f t="shared" si="20"/>
        <v>847.8471160.1.435508.000000.847001.200179</v>
      </c>
      <c r="G1318" s="66" t="s">
        <v>21</v>
      </c>
      <c r="H1318" s="56">
        <v>847001</v>
      </c>
      <c r="I1318" s="56" t="s">
        <v>23</v>
      </c>
      <c r="J1318" s="56">
        <v>200179</v>
      </c>
      <c r="N1318" s="56" t="s">
        <v>2286</v>
      </c>
      <c r="O1318" s="56">
        <v>1</v>
      </c>
      <c r="R1318" s="56" t="s">
        <v>4553</v>
      </c>
      <c r="S1318" s="56">
        <v>1</v>
      </c>
      <c r="T1318" s="56">
        <v>7035</v>
      </c>
      <c r="U1318" s="57">
        <v>6700</v>
      </c>
      <c r="V1318" s="56" t="s">
        <v>2002</v>
      </c>
      <c r="W1318" s="56" t="s">
        <v>2003</v>
      </c>
      <c r="X1318" s="56">
        <v>6331.5</v>
      </c>
      <c r="Y1318" s="56">
        <v>5628</v>
      </c>
      <c r="Z1318" s="56">
        <v>4924.5</v>
      </c>
      <c r="AA1318" s="56" t="s">
        <v>4264</v>
      </c>
      <c r="AB1318" s="56" t="s">
        <v>4264</v>
      </c>
      <c r="AC1318" s="56" t="s">
        <v>4264</v>
      </c>
      <c r="AE1318" s="56">
        <v>6700</v>
      </c>
      <c r="AP1318" s="56">
        <v>6700</v>
      </c>
      <c r="AQ1318" s="56" t="s">
        <v>4265</v>
      </c>
      <c r="AR1318" s="56" t="s">
        <v>4266</v>
      </c>
      <c r="AS1318" s="56" t="s">
        <v>4267</v>
      </c>
      <c r="AT1318" s="56">
        <v>8471160</v>
      </c>
    </row>
    <row r="1319" spans="1:46" x14ac:dyDescent="0.35">
      <c r="A1319" s="56" t="s">
        <v>963</v>
      </c>
      <c r="B1319" s="56">
        <v>8471160</v>
      </c>
      <c r="C1319" s="56" t="s">
        <v>506</v>
      </c>
      <c r="D1319" s="56">
        <v>435508</v>
      </c>
      <c r="E1319" s="56" t="s">
        <v>147</v>
      </c>
      <c r="F1319" s="56" t="str">
        <f t="shared" si="20"/>
        <v>847.8471160.1.435508.000000.847001.200179</v>
      </c>
      <c r="G1319" s="66" t="s">
        <v>21</v>
      </c>
      <c r="H1319" s="56">
        <v>847001</v>
      </c>
      <c r="I1319" s="56" t="s">
        <v>23</v>
      </c>
      <c r="J1319" s="56">
        <v>200179</v>
      </c>
      <c r="N1319" s="56" t="s">
        <v>2286</v>
      </c>
      <c r="O1319" s="56">
        <v>1</v>
      </c>
      <c r="R1319" s="56" t="s">
        <v>4554</v>
      </c>
      <c r="S1319" s="56">
        <v>1</v>
      </c>
      <c r="T1319" s="56">
        <v>5914.9125000000004</v>
      </c>
      <c r="U1319" s="57">
        <v>5633.25</v>
      </c>
      <c r="V1319" s="56" t="s">
        <v>2002</v>
      </c>
      <c r="W1319" s="56" t="s">
        <v>2003</v>
      </c>
      <c r="X1319" s="56">
        <v>5323.4212500000003</v>
      </c>
      <c r="Y1319" s="56">
        <v>4731.93</v>
      </c>
      <c r="Z1319" s="56">
        <v>4140.4387500000003</v>
      </c>
      <c r="AA1319" s="56" t="s">
        <v>4264</v>
      </c>
      <c r="AB1319" s="56" t="s">
        <v>4264</v>
      </c>
      <c r="AC1319" s="56" t="s">
        <v>4264</v>
      </c>
      <c r="AE1319" s="56">
        <v>5633.25</v>
      </c>
      <c r="AP1319" s="56">
        <v>5633.25</v>
      </c>
      <c r="AQ1319" s="56" t="s">
        <v>4265</v>
      </c>
      <c r="AR1319" s="56" t="s">
        <v>4266</v>
      </c>
      <c r="AS1319" s="56" t="s">
        <v>4267</v>
      </c>
      <c r="AT1319" s="56">
        <v>8471160</v>
      </c>
    </row>
    <row r="1320" spans="1:46" x14ac:dyDescent="0.35">
      <c r="A1320" s="56" t="s">
        <v>963</v>
      </c>
      <c r="B1320" s="56">
        <v>8471160</v>
      </c>
      <c r="C1320" s="56" t="s">
        <v>506</v>
      </c>
      <c r="D1320" s="56">
        <v>435508</v>
      </c>
      <c r="E1320" s="56" t="s">
        <v>147</v>
      </c>
      <c r="F1320" s="56" t="str">
        <f t="shared" si="20"/>
        <v>847.8471160.1.435508.000000.847001.200179</v>
      </c>
      <c r="G1320" s="66" t="s">
        <v>21</v>
      </c>
      <c r="H1320" s="56">
        <v>847001</v>
      </c>
      <c r="I1320" s="56" t="s">
        <v>23</v>
      </c>
      <c r="J1320" s="56">
        <v>200179</v>
      </c>
      <c r="N1320" s="56" t="s">
        <v>2286</v>
      </c>
      <c r="O1320" s="56">
        <v>1</v>
      </c>
      <c r="R1320" s="56" t="s">
        <v>4555</v>
      </c>
      <c r="S1320" s="56">
        <v>1</v>
      </c>
      <c r="T1320" s="56">
        <v>2625</v>
      </c>
      <c r="U1320" s="57">
        <v>2500</v>
      </c>
      <c r="V1320" s="56" t="s">
        <v>2002</v>
      </c>
      <c r="W1320" s="56" t="s">
        <v>2003</v>
      </c>
      <c r="X1320" s="56">
        <v>2362.5</v>
      </c>
      <c r="Y1320" s="56">
        <v>2100</v>
      </c>
      <c r="Z1320" s="56">
        <v>1837.4999999999998</v>
      </c>
      <c r="AA1320" s="56" t="s">
        <v>4264</v>
      </c>
      <c r="AB1320" s="56" t="s">
        <v>4264</v>
      </c>
      <c r="AC1320" s="56" t="s">
        <v>4264</v>
      </c>
      <c r="AE1320" s="56">
        <v>2500</v>
      </c>
      <c r="AP1320" s="56">
        <v>2500</v>
      </c>
      <c r="AQ1320" s="56" t="s">
        <v>4265</v>
      </c>
      <c r="AR1320" s="56" t="s">
        <v>4266</v>
      </c>
      <c r="AS1320" s="56" t="s">
        <v>4267</v>
      </c>
      <c r="AT1320" s="56">
        <v>8471160</v>
      </c>
    </row>
    <row r="1321" spans="1:46" x14ac:dyDescent="0.35">
      <c r="A1321" s="56" t="s">
        <v>963</v>
      </c>
      <c r="B1321" s="56">
        <v>8471160</v>
      </c>
      <c r="C1321" s="56" t="s">
        <v>506</v>
      </c>
      <c r="D1321" s="56">
        <v>435508</v>
      </c>
      <c r="E1321" s="56" t="s">
        <v>147</v>
      </c>
      <c r="F1321" s="56" t="str">
        <f t="shared" si="20"/>
        <v>847.8471160.1.435508.000000.847001.200179</v>
      </c>
      <c r="G1321" s="66" t="s">
        <v>21</v>
      </c>
      <c r="H1321" s="56">
        <v>847001</v>
      </c>
      <c r="I1321" s="56" t="s">
        <v>23</v>
      </c>
      <c r="J1321" s="56">
        <v>200179</v>
      </c>
      <c r="N1321" s="56" t="s">
        <v>2286</v>
      </c>
      <c r="O1321" s="56">
        <v>1</v>
      </c>
      <c r="R1321" s="56" t="s">
        <v>4556</v>
      </c>
      <c r="S1321" s="56">
        <v>1</v>
      </c>
      <c r="T1321" s="56">
        <v>4725</v>
      </c>
      <c r="U1321" s="57">
        <v>4500</v>
      </c>
      <c r="V1321" s="56" t="s">
        <v>2002</v>
      </c>
      <c r="W1321" s="56" t="s">
        <v>2003</v>
      </c>
      <c r="X1321" s="56">
        <v>4252.5</v>
      </c>
      <c r="Y1321" s="56">
        <v>3780</v>
      </c>
      <c r="Z1321" s="56">
        <v>3307.5</v>
      </c>
      <c r="AA1321" s="56" t="s">
        <v>4264</v>
      </c>
      <c r="AB1321" s="56" t="s">
        <v>4264</v>
      </c>
      <c r="AC1321" s="56" t="s">
        <v>4264</v>
      </c>
      <c r="AE1321" s="56">
        <v>4500</v>
      </c>
      <c r="AP1321" s="56">
        <v>4500</v>
      </c>
      <c r="AQ1321" s="56" t="s">
        <v>4265</v>
      </c>
      <c r="AR1321" s="56" t="s">
        <v>4266</v>
      </c>
      <c r="AS1321" s="56" t="s">
        <v>4267</v>
      </c>
      <c r="AT1321" s="56">
        <v>8471160</v>
      </c>
    </row>
    <row r="1322" spans="1:46" x14ac:dyDescent="0.35">
      <c r="A1322" s="56" t="s">
        <v>963</v>
      </c>
      <c r="B1322" s="56">
        <v>8471160</v>
      </c>
      <c r="C1322" s="56" t="s">
        <v>506</v>
      </c>
      <c r="D1322" s="56">
        <v>435508</v>
      </c>
      <c r="E1322" s="56" t="s">
        <v>147</v>
      </c>
      <c r="F1322" s="56" t="str">
        <f t="shared" si="20"/>
        <v>847.8471160.1.435508.000000.847001.200179</v>
      </c>
      <c r="G1322" s="66" t="s">
        <v>21</v>
      </c>
      <c r="H1322" s="56">
        <v>847001</v>
      </c>
      <c r="I1322" s="56" t="s">
        <v>23</v>
      </c>
      <c r="J1322" s="56">
        <v>200179</v>
      </c>
      <c r="N1322" s="56" t="s">
        <v>2286</v>
      </c>
      <c r="O1322" s="56">
        <v>1</v>
      </c>
      <c r="R1322" s="56" t="s">
        <v>4557</v>
      </c>
      <c r="S1322" s="56">
        <v>1</v>
      </c>
      <c r="T1322" s="56">
        <v>4725</v>
      </c>
      <c r="U1322" s="57">
        <v>4500</v>
      </c>
      <c r="V1322" s="56" t="s">
        <v>2002</v>
      </c>
      <c r="W1322" s="56" t="s">
        <v>2003</v>
      </c>
      <c r="X1322" s="56">
        <v>4252.5</v>
      </c>
      <c r="Y1322" s="56">
        <v>3780</v>
      </c>
      <c r="Z1322" s="56">
        <v>3307.5</v>
      </c>
      <c r="AA1322" s="56" t="s">
        <v>4264</v>
      </c>
      <c r="AB1322" s="56" t="s">
        <v>4264</v>
      </c>
      <c r="AC1322" s="56" t="s">
        <v>4264</v>
      </c>
      <c r="AE1322" s="56">
        <v>4500</v>
      </c>
      <c r="AP1322" s="56">
        <v>4500</v>
      </c>
      <c r="AQ1322" s="56" t="s">
        <v>4265</v>
      </c>
      <c r="AR1322" s="56" t="s">
        <v>4266</v>
      </c>
      <c r="AS1322" s="56" t="s">
        <v>4267</v>
      </c>
      <c r="AT1322" s="56">
        <v>8471160</v>
      </c>
    </row>
    <row r="1323" spans="1:46" x14ac:dyDescent="0.35">
      <c r="A1323" s="56" t="s">
        <v>963</v>
      </c>
      <c r="B1323" s="56">
        <v>8471160</v>
      </c>
      <c r="C1323" s="56" t="s">
        <v>506</v>
      </c>
      <c r="D1323" s="56">
        <v>435508</v>
      </c>
      <c r="E1323" s="56" t="s">
        <v>147</v>
      </c>
      <c r="F1323" s="56" t="str">
        <f t="shared" si="20"/>
        <v>847.8471160.1.435508.000000.847001.200179</v>
      </c>
      <c r="G1323" s="66" t="s">
        <v>21</v>
      </c>
      <c r="H1323" s="56">
        <v>847001</v>
      </c>
      <c r="I1323" s="56" t="s">
        <v>23</v>
      </c>
      <c r="J1323" s="56">
        <v>200179</v>
      </c>
      <c r="N1323" s="56" t="s">
        <v>2286</v>
      </c>
      <c r="O1323" s="56">
        <v>1</v>
      </c>
      <c r="R1323" s="56" t="s">
        <v>4558</v>
      </c>
      <c r="S1323" s="56">
        <v>1</v>
      </c>
      <c r="T1323" s="56">
        <v>24150</v>
      </c>
      <c r="U1323" s="57">
        <v>23000</v>
      </c>
      <c r="V1323" s="56" t="s">
        <v>2002</v>
      </c>
      <c r="W1323" s="56" t="s">
        <v>2003</v>
      </c>
      <c r="X1323" s="56">
        <v>21735</v>
      </c>
      <c r="Y1323" s="56">
        <v>19320</v>
      </c>
      <c r="Z1323" s="56">
        <v>16905</v>
      </c>
      <c r="AA1323" s="56" t="s">
        <v>4264</v>
      </c>
      <c r="AB1323" s="56" t="s">
        <v>4264</v>
      </c>
      <c r="AC1323" s="56" t="s">
        <v>4264</v>
      </c>
      <c r="AE1323" s="56">
        <v>23000</v>
      </c>
      <c r="AP1323" s="56">
        <v>23000</v>
      </c>
      <c r="AQ1323" s="56" t="s">
        <v>4265</v>
      </c>
      <c r="AR1323" s="56" t="s">
        <v>4266</v>
      </c>
      <c r="AS1323" s="56" t="s">
        <v>4267</v>
      </c>
      <c r="AT1323" s="56">
        <v>8471160</v>
      </c>
    </row>
    <row r="1324" spans="1:46" x14ac:dyDescent="0.35">
      <c r="A1324" s="56" t="s">
        <v>963</v>
      </c>
      <c r="B1324" s="56">
        <v>8471160</v>
      </c>
      <c r="C1324" s="56" t="s">
        <v>506</v>
      </c>
      <c r="D1324" s="56">
        <v>435508</v>
      </c>
      <c r="E1324" s="56" t="s">
        <v>147</v>
      </c>
      <c r="F1324" s="56" t="str">
        <f t="shared" si="20"/>
        <v>847.8471160.1.435508.000000.847001.200179</v>
      </c>
      <c r="G1324" s="66" t="s">
        <v>21</v>
      </c>
      <c r="H1324" s="56">
        <v>847001</v>
      </c>
      <c r="I1324" s="56" t="s">
        <v>23</v>
      </c>
      <c r="J1324" s="56">
        <v>200179</v>
      </c>
      <c r="N1324" s="56" t="s">
        <v>2286</v>
      </c>
      <c r="O1324" s="56">
        <v>1</v>
      </c>
      <c r="R1324" s="56" t="s">
        <v>4559</v>
      </c>
      <c r="S1324" s="56">
        <v>1</v>
      </c>
      <c r="T1324" s="56">
        <v>3150</v>
      </c>
      <c r="U1324" s="57">
        <v>3000</v>
      </c>
      <c r="V1324" s="56" t="s">
        <v>2002</v>
      </c>
      <c r="W1324" s="56" t="s">
        <v>2003</v>
      </c>
      <c r="X1324" s="56">
        <v>2835</v>
      </c>
      <c r="Y1324" s="56">
        <v>2520</v>
      </c>
      <c r="Z1324" s="56">
        <v>2205</v>
      </c>
      <c r="AA1324" s="56" t="s">
        <v>4264</v>
      </c>
      <c r="AB1324" s="56" t="s">
        <v>4264</v>
      </c>
      <c r="AC1324" s="56" t="s">
        <v>4264</v>
      </c>
      <c r="AE1324" s="56">
        <v>3000</v>
      </c>
      <c r="AP1324" s="56">
        <v>3000</v>
      </c>
      <c r="AQ1324" s="56" t="s">
        <v>4265</v>
      </c>
      <c r="AR1324" s="56" t="s">
        <v>4266</v>
      </c>
      <c r="AS1324" s="56" t="s">
        <v>4267</v>
      </c>
      <c r="AT1324" s="56">
        <v>8471160</v>
      </c>
    </row>
    <row r="1325" spans="1:46" x14ac:dyDescent="0.35">
      <c r="A1325" s="56" t="s">
        <v>963</v>
      </c>
      <c r="B1325" s="56">
        <v>8471160</v>
      </c>
      <c r="C1325" s="56" t="s">
        <v>506</v>
      </c>
      <c r="D1325" s="56">
        <v>435508</v>
      </c>
      <c r="E1325" s="56" t="s">
        <v>147</v>
      </c>
      <c r="F1325" s="56" t="str">
        <f t="shared" si="20"/>
        <v>847.8471160.1.435508.000000.847001.200179</v>
      </c>
      <c r="G1325" s="66" t="s">
        <v>21</v>
      </c>
      <c r="H1325" s="56">
        <v>847001</v>
      </c>
      <c r="I1325" s="56" t="s">
        <v>23</v>
      </c>
      <c r="J1325" s="56">
        <v>200179</v>
      </c>
      <c r="N1325" s="56" t="s">
        <v>2286</v>
      </c>
      <c r="O1325" s="56">
        <v>1</v>
      </c>
      <c r="R1325" s="56" t="s">
        <v>4560</v>
      </c>
      <c r="S1325" s="56">
        <v>1</v>
      </c>
      <c r="T1325" s="56">
        <v>15750</v>
      </c>
      <c r="U1325" s="57">
        <v>15000</v>
      </c>
      <c r="V1325" s="56" t="s">
        <v>2002</v>
      </c>
      <c r="W1325" s="56" t="s">
        <v>2003</v>
      </c>
      <c r="X1325" s="56">
        <v>14175</v>
      </c>
      <c r="Y1325" s="56">
        <v>12600</v>
      </c>
      <c r="Z1325" s="56">
        <v>11025</v>
      </c>
      <c r="AA1325" s="56" t="s">
        <v>4264</v>
      </c>
      <c r="AB1325" s="56" t="s">
        <v>4264</v>
      </c>
      <c r="AC1325" s="56" t="s">
        <v>4264</v>
      </c>
      <c r="AE1325" s="56">
        <v>15000</v>
      </c>
      <c r="AP1325" s="56">
        <v>15000</v>
      </c>
      <c r="AQ1325" s="56" t="s">
        <v>4265</v>
      </c>
      <c r="AR1325" s="56" t="s">
        <v>4266</v>
      </c>
      <c r="AS1325" s="56" t="s">
        <v>4267</v>
      </c>
      <c r="AT1325" s="56">
        <v>8471160</v>
      </c>
    </row>
    <row r="1326" spans="1:46" x14ac:dyDescent="0.35">
      <c r="A1326" s="56" t="s">
        <v>963</v>
      </c>
      <c r="B1326" s="56">
        <v>8471160</v>
      </c>
      <c r="C1326" s="56" t="s">
        <v>506</v>
      </c>
      <c r="D1326" s="56">
        <v>435508</v>
      </c>
      <c r="E1326" s="56" t="s">
        <v>147</v>
      </c>
      <c r="F1326" s="56" t="str">
        <f t="shared" si="20"/>
        <v>847.8471160.1.435508.000000.847001.200179</v>
      </c>
      <c r="G1326" s="66" t="s">
        <v>21</v>
      </c>
      <c r="H1326" s="56">
        <v>847001</v>
      </c>
      <c r="I1326" s="56" t="s">
        <v>23</v>
      </c>
      <c r="J1326" s="56">
        <v>200179</v>
      </c>
      <c r="N1326" s="56" t="s">
        <v>2286</v>
      </c>
      <c r="O1326" s="56">
        <v>1</v>
      </c>
      <c r="R1326" s="56" t="s">
        <v>4561</v>
      </c>
      <c r="S1326" s="56">
        <v>1</v>
      </c>
      <c r="T1326" s="56">
        <v>12600</v>
      </c>
      <c r="U1326" s="57">
        <v>12000</v>
      </c>
      <c r="V1326" s="56" t="s">
        <v>2002</v>
      </c>
      <c r="W1326" s="56" t="s">
        <v>2003</v>
      </c>
      <c r="X1326" s="56">
        <v>11340</v>
      </c>
      <c r="Y1326" s="56">
        <v>10080</v>
      </c>
      <c r="Z1326" s="56">
        <v>8820</v>
      </c>
      <c r="AA1326" s="56" t="s">
        <v>4264</v>
      </c>
      <c r="AB1326" s="56" t="s">
        <v>4264</v>
      </c>
      <c r="AC1326" s="56" t="s">
        <v>4264</v>
      </c>
      <c r="AE1326" s="56">
        <v>12000</v>
      </c>
      <c r="AP1326" s="56">
        <v>12000</v>
      </c>
      <c r="AQ1326" s="56" t="s">
        <v>4265</v>
      </c>
      <c r="AR1326" s="56" t="s">
        <v>4266</v>
      </c>
      <c r="AS1326" s="56" t="s">
        <v>4267</v>
      </c>
      <c r="AT1326" s="56">
        <v>8471160</v>
      </c>
    </row>
    <row r="1327" spans="1:46" x14ac:dyDescent="0.35">
      <c r="A1327" s="56" t="s">
        <v>963</v>
      </c>
      <c r="B1327" s="56">
        <v>8471160</v>
      </c>
      <c r="C1327" s="56" t="s">
        <v>506</v>
      </c>
      <c r="D1327" s="56">
        <v>435508</v>
      </c>
      <c r="E1327" s="56" t="s">
        <v>147</v>
      </c>
      <c r="F1327" s="56" t="str">
        <f t="shared" si="20"/>
        <v>847.8471160.1.435508.000000.847001.200179</v>
      </c>
      <c r="G1327" s="66" t="s">
        <v>21</v>
      </c>
      <c r="H1327" s="56">
        <v>847001</v>
      </c>
      <c r="I1327" s="56" t="s">
        <v>23</v>
      </c>
      <c r="J1327" s="56">
        <v>200179</v>
      </c>
      <c r="N1327" s="56" t="s">
        <v>2286</v>
      </c>
      <c r="O1327" s="56">
        <v>1</v>
      </c>
      <c r="R1327" s="56" t="s">
        <v>4562</v>
      </c>
      <c r="S1327" s="56">
        <v>1</v>
      </c>
      <c r="T1327" s="56">
        <v>14280</v>
      </c>
      <c r="U1327" s="57">
        <v>13600</v>
      </c>
      <c r="V1327" s="56" t="s">
        <v>2002</v>
      </c>
      <c r="W1327" s="56" t="s">
        <v>2003</v>
      </c>
      <c r="X1327" s="56">
        <v>12852</v>
      </c>
      <c r="Y1327" s="56">
        <v>11424</v>
      </c>
      <c r="Z1327" s="56">
        <v>9996</v>
      </c>
      <c r="AA1327" s="56" t="s">
        <v>4264</v>
      </c>
      <c r="AB1327" s="56" t="s">
        <v>4264</v>
      </c>
      <c r="AC1327" s="56" t="s">
        <v>4264</v>
      </c>
      <c r="AE1327" s="56">
        <v>13600</v>
      </c>
      <c r="AP1327" s="56">
        <v>13600</v>
      </c>
      <c r="AQ1327" s="56" t="s">
        <v>4265</v>
      </c>
      <c r="AR1327" s="56" t="s">
        <v>4266</v>
      </c>
      <c r="AS1327" s="56" t="s">
        <v>4267</v>
      </c>
      <c r="AT1327" s="56">
        <v>8471160</v>
      </c>
    </row>
    <row r="1328" spans="1:46" x14ac:dyDescent="0.35">
      <c r="A1328" s="56" t="s">
        <v>963</v>
      </c>
      <c r="B1328" s="56">
        <v>8471160</v>
      </c>
      <c r="C1328" s="56" t="s">
        <v>506</v>
      </c>
      <c r="D1328" s="56">
        <v>435508</v>
      </c>
      <c r="E1328" s="56" t="s">
        <v>147</v>
      </c>
      <c r="F1328" s="56" t="str">
        <f t="shared" si="20"/>
        <v>847.8471160.1.435508.000000.847001.200179</v>
      </c>
      <c r="G1328" s="66" t="s">
        <v>21</v>
      </c>
      <c r="H1328" s="56">
        <v>847001</v>
      </c>
      <c r="I1328" s="56" t="s">
        <v>23</v>
      </c>
      <c r="J1328" s="56">
        <v>200179</v>
      </c>
      <c r="N1328" s="56" t="s">
        <v>2286</v>
      </c>
      <c r="O1328" s="56">
        <v>1</v>
      </c>
      <c r="R1328" s="56" t="s">
        <v>4563</v>
      </c>
      <c r="S1328" s="56">
        <v>1</v>
      </c>
      <c r="T1328" s="56">
        <v>8190</v>
      </c>
      <c r="U1328" s="57">
        <v>7800</v>
      </c>
      <c r="V1328" s="56" t="s">
        <v>2002</v>
      </c>
      <c r="W1328" s="56" t="s">
        <v>2003</v>
      </c>
      <c r="X1328" s="56">
        <v>7371</v>
      </c>
      <c r="Y1328" s="56">
        <v>6552</v>
      </c>
      <c r="Z1328" s="56">
        <v>5733</v>
      </c>
      <c r="AA1328" s="56" t="s">
        <v>4264</v>
      </c>
      <c r="AB1328" s="56" t="s">
        <v>4264</v>
      </c>
      <c r="AC1328" s="56" t="s">
        <v>4264</v>
      </c>
      <c r="AE1328" s="56">
        <v>7800</v>
      </c>
      <c r="AP1328" s="56">
        <v>7800</v>
      </c>
      <c r="AQ1328" s="56" t="s">
        <v>4265</v>
      </c>
      <c r="AR1328" s="56" t="s">
        <v>4266</v>
      </c>
      <c r="AS1328" s="56" t="s">
        <v>4267</v>
      </c>
      <c r="AT1328" s="56">
        <v>8471160</v>
      </c>
    </row>
    <row r="1329" spans="1:46" x14ac:dyDescent="0.35">
      <c r="A1329" s="56" t="s">
        <v>963</v>
      </c>
      <c r="B1329" s="56">
        <v>8471160</v>
      </c>
      <c r="C1329" s="56" t="s">
        <v>506</v>
      </c>
      <c r="D1329" s="56">
        <v>435508</v>
      </c>
      <c r="E1329" s="56" t="s">
        <v>147</v>
      </c>
      <c r="F1329" s="56" t="str">
        <f t="shared" si="20"/>
        <v>847.8471160.1.435508.000000.847001.200179</v>
      </c>
      <c r="G1329" s="66" t="s">
        <v>21</v>
      </c>
      <c r="H1329" s="56">
        <v>847001</v>
      </c>
      <c r="I1329" s="56" t="s">
        <v>23</v>
      </c>
      <c r="J1329" s="56">
        <v>200179</v>
      </c>
      <c r="N1329" s="56" t="s">
        <v>2286</v>
      </c>
      <c r="O1329" s="56">
        <v>1</v>
      </c>
      <c r="R1329" s="56" t="s">
        <v>4564</v>
      </c>
      <c r="S1329" s="56">
        <v>1</v>
      </c>
      <c r="T1329" s="56">
        <v>6300</v>
      </c>
      <c r="U1329" s="57">
        <v>6000</v>
      </c>
      <c r="V1329" s="56" t="s">
        <v>2002</v>
      </c>
      <c r="W1329" s="56" t="s">
        <v>2003</v>
      </c>
      <c r="X1329" s="56">
        <v>5670</v>
      </c>
      <c r="Y1329" s="56">
        <v>5040</v>
      </c>
      <c r="Z1329" s="56">
        <v>4410</v>
      </c>
      <c r="AA1329" s="56" t="s">
        <v>4264</v>
      </c>
      <c r="AB1329" s="56" t="s">
        <v>4264</v>
      </c>
      <c r="AC1329" s="56" t="s">
        <v>4264</v>
      </c>
      <c r="AE1329" s="56">
        <v>6000</v>
      </c>
      <c r="AP1329" s="56">
        <v>6000</v>
      </c>
      <c r="AQ1329" s="56" t="s">
        <v>4265</v>
      </c>
      <c r="AR1329" s="56" t="s">
        <v>4266</v>
      </c>
      <c r="AS1329" s="56" t="s">
        <v>4267</v>
      </c>
      <c r="AT1329" s="56">
        <v>8471160</v>
      </c>
    </row>
    <row r="1330" spans="1:46" x14ac:dyDescent="0.35">
      <c r="A1330" s="56" t="s">
        <v>963</v>
      </c>
      <c r="B1330" s="56">
        <v>8471160</v>
      </c>
      <c r="C1330" s="56" t="s">
        <v>506</v>
      </c>
      <c r="D1330" s="56">
        <v>435508</v>
      </c>
      <c r="E1330" s="56" t="s">
        <v>147</v>
      </c>
      <c r="F1330" s="56" t="str">
        <f t="shared" si="20"/>
        <v>847.8471160.1.435508.000000.847001.200179</v>
      </c>
      <c r="G1330" s="66" t="s">
        <v>21</v>
      </c>
      <c r="H1330" s="56">
        <v>847001</v>
      </c>
      <c r="I1330" s="56" t="s">
        <v>23</v>
      </c>
      <c r="J1330" s="56">
        <v>200179</v>
      </c>
      <c r="N1330" s="56" t="s">
        <v>2286</v>
      </c>
      <c r="O1330" s="56">
        <v>1</v>
      </c>
      <c r="R1330" s="56" t="s">
        <v>4565</v>
      </c>
      <c r="S1330" s="56">
        <v>1</v>
      </c>
      <c r="T1330" s="56">
        <v>1260</v>
      </c>
      <c r="U1330" s="57">
        <v>1200</v>
      </c>
      <c r="V1330" s="56" t="s">
        <v>2002</v>
      </c>
      <c r="W1330" s="56" t="s">
        <v>2003</v>
      </c>
      <c r="X1330" s="56">
        <v>1134</v>
      </c>
      <c r="Y1330" s="56">
        <v>1008</v>
      </c>
      <c r="Z1330" s="56">
        <v>882</v>
      </c>
      <c r="AA1330" s="56" t="s">
        <v>4264</v>
      </c>
      <c r="AB1330" s="56" t="s">
        <v>4264</v>
      </c>
      <c r="AC1330" s="56" t="s">
        <v>4264</v>
      </c>
      <c r="AE1330" s="56">
        <v>1200</v>
      </c>
      <c r="AP1330" s="56">
        <v>1200</v>
      </c>
      <c r="AQ1330" s="56" t="s">
        <v>4265</v>
      </c>
      <c r="AR1330" s="56" t="s">
        <v>4266</v>
      </c>
      <c r="AS1330" s="56" t="s">
        <v>4267</v>
      </c>
      <c r="AT1330" s="56">
        <v>8471160</v>
      </c>
    </row>
    <row r="1331" spans="1:46" x14ac:dyDescent="0.35">
      <c r="A1331" s="56" t="s">
        <v>963</v>
      </c>
      <c r="B1331" s="56">
        <v>8471160</v>
      </c>
      <c r="C1331" s="56" t="s">
        <v>506</v>
      </c>
      <c r="D1331" s="56">
        <v>435508</v>
      </c>
      <c r="E1331" s="56" t="s">
        <v>147</v>
      </c>
      <c r="F1331" s="56" t="str">
        <f t="shared" si="20"/>
        <v>847.8471160.1.435508.000000.847001.200179</v>
      </c>
      <c r="G1331" s="66" t="s">
        <v>21</v>
      </c>
      <c r="H1331" s="56">
        <v>847001</v>
      </c>
      <c r="I1331" s="56" t="s">
        <v>23</v>
      </c>
      <c r="J1331" s="56">
        <v>200179</v>
      </c>
      <c r="N1331" s="56" t="s">
        <v>2286</v>
      </c>
      <c r="O1331" s="56">
        <v>1</v>
      </c>
      <c r="R1331" s="56" t="s">
        <v>4566</v>
      </c>
      <c r="S1331" s="56">
        <v>1</v>
      </c>
      <c r="T1331" s="56">
        <v>1365</v>
      </c>
      <c r="U1331" s="57">
        <v>1300</v>
      </c>
      <c r="V1331" s="56" t="s">
        <v>2002</v>
      </c>
      <c r="W1331" s="56" t="s">
        <v>2003</v>
      </c>
      <c r="X1331" s="56">
        <v>1228.5</v>
      </c>
      <c r="Y1331" s="56">
        <v>1092</v>
      </c>
      <c r="Z1331" s="56">
        <v>955.49999999999989</v>
      </c>
      <c r="AA1331" s="56" t="s">
        <v>4264</v>
      </c>
      <c r="AB1331" s="56" t="s">
        <v>4264</v>
      </c>
      <c r="AC1331" s="56" t="s">
        <v>4264</v>
      </c>
      <c r="AE1331" s="56">
        <v>1300</v>
      </c>
      <c r="AP1331" s="56">
        <v>1300</v>
      </c>
      <c r="AQ1331" s="56" t="s">
        <v>4265</v>
      </c>
      <c r="AR1331" s="56" t="s">
        <v>4266</v>
      </c>
      <c r="AS1331" s="56" t="s">
        <v>4267</v>
      </c>
      <c r="AT1331" s="56">
        <v>8471160</v>
      </c>
    </row>
    <row r="1332" spans="1:46" x14ac:dyDescent="0.35">
      <c r="A1332" s="56" t="s">
        <v>963</v>
      </c>
      <c r="B1332" s="56">
        <v>8471160</v>
      </c>
      <c r="C1332" s="56" t="s">
        <v>506</v>
      </c>
      <c r="D1332" s="56">
        <v>435508</v>
      </c>
      <c r="E1332" s="56" t="s">
        <v>147</v>
      </c>
      <c r="F1332" s="56" t="str">
        <f t="shared" si="20"/>
        <v>847.8471160.1.435508.000000.847001.200179</v>
      </c>
      <c r="G1332" s="66" t="s">
        <v>21</v>
      </c>
      <c r="H1332" s="56">
        <v>847001</v>
      </c>
      <c r="I1332" s="56" t="s">
        <v>23</v>
      </c>
      <c r="J1332" s="56">
        <v>200179</v>
      </c>
      <c r="N1332" s="56" t="s">
        <v>2286</v>
      </c>
      <c r="O1332" s="56">
        <v>1</v>
      </c>
      <c r="R1332" s="56" t="s">
        <v>4567</v>
      </c>
      <c r="S1332" s="56">
        <v>1</v>
      </c>
      <c r="T1332" s="56">
        <v>26250</v>
      </c>
      <c r="U1332" s="57">
        <v>25000</v>
      </c>
      <c r="V1332" s="56" t="s">
        <v>2002</v>
      </c>
      <c r="W1332" s="56" t="s">
        <v>2003</v>
      </c>
      <c r="X1332" s="56">
        <v>23625</v>
      </c>
      <c r="Y1332" s="56">
        <v>21000</v>
      </c>
      <c r="Z1332" s="56">
        <v>18375</v>
      </c>
      <c r="AA1332" s="56" t="s">
        <v>4264</v>
      </c>
      <c r="AB1332" s="56" t="s">
        <v>4264</v>
      </c>
      <c r="AC1332" s="56" t="s">
        <v>4264</v>
      </c>
      <c r="AE1332" s="56">
        <v>25000</v>
      </c>
      <c r="AP1332" s="56">
        <v>25000</v>
      </c>
      <c r="AQ1332" s="56" t="s">
        <v>4265</v>
      </c>
      <c r="AR1332" s="56" t="s">
        <v>4266</v>
      </c>
      <c r="AS1332" s="56" t="s">
        <v>4267</v>
      </c>
      <c r="AT1332" s="56">
        <v>8471160</v>
      </c>
    </row>
    <row r="1333" spans="1:46" x14ac:dyDescent="0.35">
      <c r="A1333" s="56" t="s">
        <v>963</v>
      </c>
      <c r="B1333" s="56">
        <v>8471160</v>
      </c>
      <c r="C1333" s="56" t="s">
        <v>506</v>
      </c>
      <c r="D1333" s="56">
        <v>435508</v>
      </c>
      <c r="E1333" s="56" t="s">
        <v>147</v>
      </c>
      <c r="F1333" s="56" t="str">
        <f t="shared" si="20"/>
        <v>847.8471160.1.435508.000000.847001.200179</v>
      </c>
      <c r="G1333" s="66" t="s">
        <v>21</v>
      </c>
      <c r="H1333" s="56">
        <v>847001</v>
      </c>
      <c r="I1333" s="56" t="s">
        <v>23</v>
      </c>
      <c r="J1333" s="56">
        <v>200179</v>
      </c>
      <c r="N1333" s="56" t="s">
        <v>2286</v>
      </c>
      <c r="O1333" s="56">
        <v>1</v>
      </c>
      <c r="R1333" s="56" t="s">
        <v>4568</v>
      </c>
      <c r="S1333" s="56">
        <v>1</v>
      </c>
      <c r="T1333" s="56">
        <v>10500</v>
      </c>
      <c r="U1333" s="57">
        <v>10000</v>
      </c>
      <c r="V1333" s="56" t="s">
        <v>2002</v>
      </c>
      <c r="W1333" s="56" t="s">
        <v>2003</v>
      </c>
      <c r="X1333" s="56">
        <v>9450</v>
      </c>
      <c r="Y1333" s="56">
        <v>8400</v>
      </c>
      <c r="Z1333" s="56">
        <v>7349.9999999999991</v>
      </c>
      <c r="AA1333" s="56" t="s">
        <v>4264</v>
      </c>
      <c r="AB1333" s="56" t="s">
        <v>4264</v>
      </c>
      <c r="AC1333" s="56" t="s">
        <v>4264</v>
      </c>
      <c r="AE1333" s="56">
        <v>10000</v>
      </c>
      <c r="AP1333" s="56">
        <v>10000</v>
      </c>
      <c r="AQ1333" s="56" t="s">
        <v>4265</v>
      </c>
      <c r="AR1333" s="56" t="s">
        <v>4266</v>
      </c>
      <c r="AS1333" s="56" t="s">
        <v>4267</v>
      </c>
      <c r="AT1333" s="56">
        <v>8471160</v>
      </c>
    </row>
    <row r="1334" spans="1:46" x14ac:dyDescent="0.35">
      <c r="A1334" s="56" t="s">
        <v>963</v>
      </c>
      <c r="B1334" s="56">
        <v>8471160</v>
      </c>
      <c r="C1334" s="56" t="s">
        <v>506</v>
      </c>
      <c r="D1334" s="56">
        <v>435508</v>
      </c>
      <c r="E1334" s="56" t="s">
        <v>147</v>
      </c>
      <c r="F1334" s="56" t="str">
        <f t="shared" si="20"/>
        <v>847.8471160.1.435508.000000.847001.200179</v>
      </c>
      <c r="G1334" s="66" t="s">
        <v>21</v>
      </c>
      <c r="H1334" s="56">
        <v>847001</v>
      </c>
      <c r="I1334" s="56" t="s">
        <v>23</v>
      </c>
      <c r="J1334" s="56">
        <v>200179</v>
      </c>
      <c r="N1334" s="56" t="s">
        <v>2286</v>
      </c>
      <c r="O1334" s="56">
        <v>1</v>
      </c>
      <c r="R1334" s="56" t="s">
        <v>4569</v>
      </c>
      <c r="S1334" s="56">
        <v>1</v>
      </c>
      <c r="T1334" s="56">
        <v>1575</v>
      </c>
      <c r="U1334" s="57">
        <v>1500</v>
      </c>
      <c r="V1334" s="56" t="s">
        <v>2002</v>
      </c>
      <c r="W1334" s="56" t="s">
        <v>2003</v>
      </c>
      <c r="X1334" s="56">
        <v>1417.5</v>
      </c>
      <c r="Y1334" s="56">
        <v>1260</v>
      </c>
      <c r="Z1334" s="56">
        <v>1102.5</v>
      </c>
      <c r="AA1334" s="56" t="s">
        <v>4264</v>
      </c>
      <c r="AB1334" s="56" t="s">
        <v>4264</v>
      </c>
      <c r="AC1334" s="56" t="s">
        <v>4264</v>
      </c>
      <c r="AE1334" s="56">
        <v>1500</v>
      </c>
      <c r="AP1334" s="56">
        <v>1500</v>
      </c>
      <c r="AQ1334" s="56" t="s">
        <v>4265</v>
      </c>
      <c r="AR1334" s="56" t="s">
        <v>4266</v>
      </c>
      <c r="AS1334" s="56" t="s">
        <v>4267</v>
      </c>
      <c r="AT1334" s="56">
        <v>8471160</v>
      </c>
    </row>
    <row r="1335" spans="1:46" x14ac:dyDescent="0.35">
      <c r="A1335" s="56" t="s">
        <v>963</v>
      </c>
      <c r="B1335" s="56">
        <v>8471160</v>
      </c>
      <c r="C1335" s="56" t="s">
        <v>506</v>
      </c>
      <c r="D1335" s="56">
        <v>435508</v>
      </c>
      <c r="E1335" s="56" t="s">
        <v>147</v>
      </c>
      <c r="F1335" s="56" t="str">
        <f t="shared" si="20"/>
        <v>847.8471160.1.435508.000000.847001.200179</v>
      </c>
      <c r="G1335" s="66" t="s">
        <v>21</v>
      </c>
      <c r="H1335" s="56">
        <v>847001</v>
      </c>
      <c r="I1335" s="56" t="s">
        <v>23</v>
      </c>
      <c r="J1335" s="56">
        <v>200179</v>
      </c>
      <c r="N1335" s="56" t="s">
        <v>2286</v>
      </c>
      <c r="O1335" s="56">
        <v>1</v>
      </c>
      <c r="R1335" s="56" t="s">
        <v>4570</v>
      </c>
      <c r="S1335" s="56">
        <v>1</v>
      </c>
      <c r="T1335" s="56">
        <v>15750</v>
      </c>
      <c r="U1335" s="57">
        <v>15000</v>
      </c>
      <c r="V1335" s="56" t="s">
        <v>2002</v>
      </c>
      <c r="W1335" s="56" t="s">
        <v>2003</v>
      </c>
      <c r="X1335" s="56">
        <v>14175</v>
      </c>
      <c r="Y1335" s="56">
        <v>12600</v>
      </c>
      <c r="Z1335" s="56">
        <v>11025</v>
      </c>
      <c r="AA1335" s="56" t="s">
        <v>4264</v>
      </c>
      <c r="AB1335" s="56" t="s">
        <v>4264</v>
      </c>
      <c r="AC1335" s="56" t="s">
        <v>4264</v>
      </c>
      <c r="AE1335" s="56">
        <v>15000</v>
      </c>
      <c r="AP1335" s="56">
        <v>15000</v>
      </c>
      <c r="AQ1335" s="56" t="s">
        <v>4265</v>
      </c>
      <c r="AR1335" s="56" t="s">
        <v>4266</v>
      </c>
      <c r="AS1335" s="56" t="s">
        <v>4267</v>
      </c>
      <c r="AT1335" s="56">
        <v>8471160</v>
      </c>
    </row>
    <row r="1336" spans="1:46" x14ac:dyDescent="0.35">
      <c r="A1336" s="56" t="s">
        <v>963</v>
      </c>
      <c r="B1336" s="56">
        <v>8471160</v>
      </c>
      <c r="C1336" s="56" t="s">
        <v>506</v>
      </c>
      <c r="D1336" s="56">
        <v>435508</v>
      </c>
      <c r="E1336" s="56" t="s">
        <v>147</v>
      </c>
      <c r="F1336" s="56" t="str">
        <f t="shared" si="20"/>
        <v>847.8471160.1.435508.000000.847001.200179</v>
      </c>
      <c r="G1336" s="66" t="s">
        <v>21</v>
      </c>
      <c r="H1336" s="56">
        <v>847001</v>
      </c>
      <c r="I1336" s="56" t="s">
        <v>23</v>
      </c>
      <c r="J1336" s="56">
        <v>200179</v>
      </c>
      <c r="N1336" s="56" t="s">
        <v>2286</v>
      </c>
      <c r="O1336" s="56">
        <v>1</v>
      </c>
      <c r="R1336" s="56" t="s">
        <v>4571</v>
      </c>
      <c r="S1336" s="56">
        <v>1</v>
      </c>
      <c r="T1336" s="56">
        <v>10500</v>
      </c>
      <c r="U1336" s="57">
        <v>10000</v>
      </c>
      <c r="V1336" s="56" t="s">
        <v>2002</v>
      </c>
      <c r="W1336" s="56" t="s">
        <v>2003</v>
      </c>
      <c r="X1336" s="56">
        <v>9450</v>
      </c>
      <c r="Y1336" s="56">
        <v>8400</v>
      </c>
      <c r="Z1336" s="56">
        <v>7349.9999999999991</v>
      </c>
      <c r="AA1336" s="56" t="s">
        <v>4264</v>
      </c>
      <c r="AB1336" s="56" t="s">
        <v>4264</v>
      </c>
      <c r="AC1336" s="56" t="s">
        <v>4264</v>
      </c>
      <c r="AE1336" s="56">
        <v>10000</v>
      </c>
      <c r="AP1336" s="56">
        <v>10000</v>
      </c>
      <c r="AQ1336" s="56" t="s">
        <v>4265</v>
      </c>
      <c r="AR1336" s="56" t="s">
        <v>4266</v>
      </c>
      <c r="AS1336" s="56" t="s">
        <v>4267</v>
      </c>
      <c r="AT1336" s="56">
        <v>8471160</v>
      </c>
    </row>
    <row r="1337" spans="1:46" x14ac:dyDescent="0.35">
      <c r="A1337" s="56" t="s">
        <v>963</v>
      </c>
      <c r="B1337" s="56">
        <v>8471160</v>
      </c>
      <c r="C1337" s="56" t="s">
        <v>506</v>
      </c>
      <c r="D1337" s="56">
        <v>435508</v>
      </c>
      <c r="E1337" s="56" t="s">
        <v>147</v>
      </c>
      <c r="F1337" s="56" t="str">
        <f t="shared" si="20"/>
        <v>847.8471160.1.435508.000000.847001.200179</v>
      </c>
      <c r="G1337" s="66" t="s">
        <v>21</v>
      </c>
      <c r="H1337" s="56">
        <v>847001</v>
      </c>
      <c r="I1337" s="56" t="s">
        <v>23</v>
      </c>
      <c r="J1337" s="56">
        <v>200179</v>
      </c>
      <c r="N1337" s="56" t="s">
        <v>2286</v>
      </c>
      <c r="O1337" s="56">
        <v>1</v>
      </c>
      <c r="R1337" s="56" t="s">
        <v>4572</v>
      </c>
      <c r="S1337" s="56">
        <v>1</v>
      </c>
      <c r="T1337" s="56">
        <v>27993</v>
      </c>
      <c r="U1337" s="57">
        <v>26660</v>
      </c>
      <c r="V1337" s="56" t="s">
        <v>2002</v>
      </c>
      <c r="W1337" s="56" t="s">
        <v>2003</v>
      </c>
      <c r="X1337" s="56">
        <v>25193.7</v>
      </c>
      <c r="Y1337" s="56">
        <v>22394.400000000001</v>
      </c>
      <c r="Z1337" s="56">
        <v>19595.099999999999</v>
      </c>
      <c r="AA1337" s="56" t="s">
        <v>4264</v>
      </c>
      <c r="AB1337" s="56" t="s">
        <v>4264</v>
      </c>
      <c r="AC1337" s="56" t="s">
        <v>4264</v>
      </c>
      <c r="AE1337" s="56">
        <v>26660</v>
      </c>
      <c r="AP1337" s="56">
        <v>26660</v>
      </c>
      <c r="AQ1337" s="56" t="s">
        <v>4265</v>
      </c>
      <c r="AR1337" s="56" t="s">
        <v>4266</v>
      </c>
      <c r="AS1337" s="56" t="s">
        <v>4267</v>
      </c>
      <c r="AT1337" s="56">
        <v>8471160</v>
      </c>
    </row>
    <row r="1338" spans="1:46" x14ac:dyDescent="0.35">
      <c r="A1338" s="56" t="s">
        <v>963</v>
      </c>
      <c r="B1338" s="56">
        <v>8471160</v>
      </c>
      <c r="C1338" s="56" t="s">
        <v>506</v>
      </c>
      <c r="D1338" s="56">
        <v>435508</v>
      </c>
      <c r="E1338" s="56" t="s">
        <v>147</v>
      </c>
      <c r="F1338" s="56" t="str">
        <f t="shared" si="20"/>
        <v>847.8471160.1.435508.000000.847001.200179</v>
      </c>
      <c r="G1338" s="66" t="s">
        <v>21</v>
      </c>
      <c r="H1338" s="56">
        <v>847001</v>
      </c>
      <c r="I1338" s="56" t="s">
        <v>23</v>
      </c>
      <c r="J1338" s="56">
        <v>200179</v>
      </c>
      <c r="N1338" s="56" t="s">
        <v>2286</v>
      </c>
      <c r="O1338" s="56">
        <v>1</v>
      </c>
      <c r="R1338" s="56" t="s">
        <v>4573</v>
      </c>
      <c r="S1338" s="56">
        <v>1</v>
      </c>
      <c r="T1338" s="56">
        <v>37800</v>
      </c>
      <c r="U1338" s="57">
        <v>36000</v>
      </c>
      <c r="V1338" s="56" t="s">
        <v>2002</v>
      </c>
      <c r="W1338" s="56" t="s">
        <v>2003</v>
      </c>
      <c r="X1338" s="56">
        <v>34020</v>
      </c>
      <c r="Y1338" s="56">
        <v>30240</v>
      </c>
      <c r="Z1338" s="56">
        <v>26460</v>
      </c>
      <c r="AA1338" s="56" t="s">
        <v>4264</v>
      </c>
      <c r="AB1338" s="56" t="s">
        <v>4264</v>
      </c>
      <c r="AC1338" s="56" t="s">
        <v>4264</v>
      </c>
      <c r="AE1338" s="56">
        <v>36000</v>
      </c>
      <c r="AP1338" s="56">
        <v>36000</v>
      </c>
      <c r="AQ1338" s="56" t="s">
        <v>4265</v>
      </c>
      <c r="AR1338" s="56" t="s">
        <v>4266</v>
      </c>
      <c r="AS1338" s="56" t="s">
        <v>4267</v>
      </c>
      <c r="AT1338" s="56">
        <v>8471160</v>
      </c>
    </row>
    <row r="1339" spans="1:46" x14ac:dyDescent="0.35">
      <c r="A1339" s="56" t="s">
        <v>963</v>
      </c>
      <c r="B1339" s="56">
        <v>8471160</v>
      </c>
      <c r="C1339" s="56" t="s">
        <v>506</v>
      </c>
      <c r="D1339" s="56">
        <v>435508</v>
      </c>
      <c r="E1339" s="56" t="s">
        <v>147</v>
      </c>
      <c r="F1339" s="56" t="str">
        <f t="shared" si="20"/>
        <v>847.8471160.1.435508.000000.847001.200179</v>
      </c>
      <c r="G1339" s="66" t="s">
        <v>21</v>
      </c>
      <c r="H1339" s="56">
        <v>847001</v>
      </c>
      <c r="I1339" s="56" t="s">
        <v>23</v>
      </c>
      <c r="J1339" s="56">
        <v>200179</v>
      </c>
      <c r="N1339" s="56" t="s">
        <v>2286</v>
      </c>
      <c r="O1339" s="56">
        <v>1</v>
      </c>
      <c r="R1339" s="56" t="s">
        <v>4574</v>
      </c>
      <c r="S1339" s="56">
        <v>1</v>
      </c>
      <c r="T1339" s="56">
        <v>7686</v>
      </c>
      <c r="U1339" s="57">
        <v>7320</v>
      </c>
      <c r="V1339" s="56" t="s">
        <v>2002</v>
      </c>
      <c r="W1339" s="56" t="s">
        <v>2003</v>
      </c>
      <c r="X1339" s="56">
        <v>6917.4000000000005</v>
      </c>
      <c r="Y1339" s="56">
        <v>6148.8</v>
      </c>
      <c r="Z1339" s="56">
        <v>5380.2</v>
      </c>
      <c r="AA1339" s="56" t="s">
        <v>4264</v>
      </c>
      <c r="AB1339" s="56" t="s">
        <v>4264</v>
      </c>
      <c r="AC1339" s="56" t="s">
        <v>4264</v>
      </c>
      <c r="AE1339" s="56">
        <v>7320</v>
      </c>
      <c r="AP1339" s="56">
        <v>7320</v>
      </c>
      <c r="AQ1339" s="56" t="s">
        <v>4265</v>
      </c>
      <c r="AR1339" s="56" t="s">
        <v>4266</v>
      </c>
      <c r="AS1339" s="56" t="s">
        <v>4267</v>
      </c>
      <c r="AT1339" s="56">
        <v>8471160</v>
      </c>
    </row>
    <row r="1340" spans="1:46" x14ac:dyDescent="0.35">
      <c r="A1340" s="56" t="s">
        <v>963</v>
      </c>
      <c r="B1340" s="56">
        <v>8471160</v>
      </c>
      <c r="C1340" s="56" t="s">
        <v>506</v>
      </c>
      <c r="D1340" s="56">
        <v>435508</v>
      </c>
      <c r="E1340" s="56" t="s">
        <v>147</v>
      </c>
      <c r="F1340" s="56" t="str">
        <f t="shared" si="20"/>
        <v>847.8471160.1.435508.000000.847001.200179</v>
      </c>
      <c r="G1340" s="66" t="s">
        <v>21</v>
      </c>
      <c r="H1340" s="56">
        <v>847001</v>
      </c>
      <c r="I1340" s="56" t="s">
        <v>23</v>
      </c>
      <c r="J1340" s="56">
        <v>200179</v>
      </c>
      <c r="N1340" s="56" t="s">
        <v>2286</v>
      </c>
      <c r="O1340" s="56">
        <v>1</v>
      </c>
      <c r="R1340" s="56" t="s">
        <v>4575</v>
      </c>
      <c r="S1340" s="56">
        <v>1</v>
      </c>
      <c r="T1340" s="56">
        <v>1648.5</v>
      </c>
      <c r="U1340" s="57">
        <v>1570</v>
      </c>
      <c r="V1340" s="56" t="s">
        <v>2002</v>
      </c>
      <c r="W1340" s="56" t="s">
        <v>2003</v>
      </c>
      <c r="X1340" s="56">
        <v>1483.65</v>
      </c>
      <c r="Y1340" s="56">
        <v>1318.8000000000002</v>
      </c>
      <c r="Z1340" s="56">
        <v>1153.9499999999998</v>
      </c>
      <c r="AA1340" s="56" t="s">
        <v>4264</v>
      </c>
      <c r="AB1340" s="56" t="s">
        <v>4264</v>
      </c>
      <c r="AC1340" s="56" t="s">
        <v>4264</v>
      </c>
      <c r="AE1340" s="56">
        <v>1570</v>
      </c>
      <c r="AP1340" s="56">
        <v>1570</v>
      </c>
      <c r="AQ1340" s="56" t="s">
        <v>4265</v>
      </c>
      <c r="AR1340" s="56" t="s">
        <v>4266</v>
      </c>
      <c r="AS1340" s="56" t="s">
        <v>4267</v>
      </c>
      <c r="AT1340" s="56">
        <v>8471160</v>
      </c>
    </row>
    <row r="1341" spans="1:46" x14ac:dyDescent="0.35">
      <c r="A1341" s="56" t="s">
        <v>963</v>
      </c>
      <c r="B1341" s="56">
        <v>8471160</v>
      </c>
      <c r="C1341" s="56" t="s">
        <v>506</v>
      </c>
      <c r="D1341" s="56">
        <v>435508</v>
      </c>
      <c r="E1341" s="56" t="s">
        <v>147</v>
      </c>
      <c r="F1341" s="56" t="str">
        <f t="shared" si="20"/>
        <v>847.8471160.1.435508.000000.847001.200179</v>
      </c>
      <c r="G1341" s="66" t="s">
        <v>21</v>
      </c>
      <c r="H1341" s="56">
        <v>847001</v>
      </c>
      <c r="I1341" s="56" t="s">
        <v>23</v>
      </c>
      <c r="J1341" s="56">
        <v>200179</v>
      </c>
      <c r="N1341" s="56" t="s">
        <v>2286</v>
      </c>
      <c r="O1341" s="56">
        <v>1</v>
      </c>
      <c r="R1341" s="56" t="s">
        <v>4576</v>
      </c>
      <c r="S1341" s="56">
        <v>1</v>
      </c>
      <c r="T1341" s="56">
        <v>8253</v>
      </c>
      <c r="U1341" s="57">
        <v>7860</v>
      </c>
      <c r="V1341" s="56" t="s">
        <v>2002</v>
      </c>
      <c r="W1341" s="56" t="s">
        <v>2003</v>
      </c>
      <c r="X1341" s="56">
        <v>7427.7</v>
      </c>
      <c r="Y1341" s="56">
        <v>6602.4000000000005</v>
      </c>
      <c r="Z1341" s="56">
        <v>5777.0999999999995</v>
      </c>
      <c r="AA1341" s="56" t="s">
        <v>4264</v>
      </c>
      <c r="AB1341" s="56" t="s">
        <v>4264</v>
      </c>
      <c r="AC1341" s="56" t="s">
        <v>4264</v>
      </c>
      <c r="AE1341" s="56">
        <v>7860</v>
      </c>
      <c r="AP1341" s="56">
        <v>7860</v>
      </c>
      <c r="AQ1341" s="56" t="s">
        <v>4265</v>
      </c>
      <c r="AR1341" s="56" t="s">
        <v>4266</v>
      </c>
      <c r="AS1341" s="56" t="s">
        <v>4267</v>
      </c>
      <c r="AT1341" s="56">
        <v>8471160</v>
      </c>
    </row>
    <row r="1342" spans="1:46" x14ac:dyDescent="0.35">
      <c r="A1342" s="56" t="s">
        <v>963</v>
      </c>
      <c r="B1342" s="56">
        <v>8471160</v>
      </c>
      <c r="C1342" s="56" t="s">
        <v>506</v>
      </c>
      <c r="D1342" s="56">
        <v>435508</v>
      </c>
      <c r="E1342" s="56" t="s">
        <v>147</v>
      </c>
      <c r="F1342" s="56" t="str">
        <f t="shared" si="20"/>
        <v>847.8471160.1.435508.000000.847001.200179</v>
      </c>
      <c r="G1342" s="66" t="s">
        <v>21</v>
      </c>
      <c r="H1342" s="56">
        <v>847001</v>
      </c>
      <c r="I1342" s="56" t="s">
        <v>23</v>
      </c>
      <c r="J1342" s="56">
        <v>200179</v>
      </c>
      <c r="N1342" s="56" t="s">
        <v>2286</v>
      </c>
      <c r="O1342" s="56">
        <v>1</v>
      </c>
      <c r="R1342" s="56" t="s">
        <v>4577</v>
      </c>
      <c r="S1342" s="56">
        <v>1</v>
      </c>
      <c r="T1342" s="56">
        <v>735</v>
      </c>
      <c r="U1342" s="57">
        <v>700</v>
      </c>
      <c r="V1342" s="56" t="s">
        <v>2002</v>
      </c>
      <c r="W1342" s="56" t="s">
        <v>2003</v>
      </c>
      <c r="X1342" s="56">
        <v>661.5</v>
      </c>
      <c r="Y1342" s="56">
        <v>588</v>
      </c>
      <c r="Z1342" s="56">
        <v>514.5</v>
      </c>
      <c r="AA1342" s="56" t="s">
        <v>4264</v>
      </c>
      <c r="AB1342" s="56" t="s">
        <v>4264</v>
      </c>
      <c r="AC1342" s="56" t="s">
        <v>4264</v>
      </c>
      <c r="AE1342" s="56">
        <v>700</v>
      </c>
      <c r="AP1342" s="56">
        <v>700</v>
      </c>
      <c r="AQ1342" s="56" t="s">
        <v>4265</v>
      </c>
      <c r="AR1342" s="56" t="s">
        <v>4266</v>
      </c>
      <c r="AS1342" s="56" t="s">
        <v>4267</v>
      </c>
      <c r="AT1342" s="56">
        <v>8471160</v>
      </c>
    </row>
    <row r="1343" spans="1:46" x14ac:dyDescent="0.35">
      <c r="A1343" s="56" t="s">
        <v>963</v>
      </c>
      <c r="B1343" s="56">
        <v>8471160</v>
      </c>
      <c r="C1343" s="56" t="s">
        <v>506</v>
      </c>
      <c r="D1343" s="56">
        <v>435508</v>
      </c>
      <c r="E1343" s="56" t="s">
        <v>147</v>
      </c>
      <c r="F1343" s="56" t="str">
        <f t="shared" si="20"/>
        <v>847.8471160.1.435508.000000.847001.200179</v>
      </c>
      <c r="G1343" s="66" t="s">
        <v>21</v>
      </c>
      <c r="H1343" s="56">
        <v>847001</v>
      </c>
      <c r="I1343" s="56" t="s">
        <v>23</v>
      </c>
      <c r="J1343" s="56">
        <v>200179</v>
      </c>
      <c r="N1343" s="56" t="s">
        <v>2286</v>
      </c>
      <c r="O1343" s="56">
        <v>1</v>
      </c>
      <c r="R1343" s="56" t="s">
        <v>4578</v>
      </c>
      <c r="S1343" s="56">
        <v>1</v>
      </c>
      <c r="T1343" s="56">
        <v>15750</v>
      </c>
      <c r="U1343" s="57">
        <v>15000</v>
      </c>
      <c r="V1343" s="56" t="s">
        <v>2002</v>
      </c>
      <c r="W1343" s="56" t="s">
        <v>2003</v>
      </c>
      <c r="X1343" s="56">
        <v>14175</v>
      </c>
      <c r="Y1343" s="56">
        <v>12600</v>
      </c>
      <c r="Z1343" s="56">
        <v>11025</v>
      </c>
      <c r="AA1343" s="56" t="s">
        <v>4264</v>
      </c>
      <c r="AB1343" s="56" t="s">
        <v>4264</v>
      </c>
      <c r="AC1343" s="56" t="s">
        <v>4264</v>
      </c>
      <c r="AE1343" s="56">
        <v>15000</v>
      </c>
      <c r="AP1343" s="56">
        <v>15000</v>
      </c>
      <c r="AQ1343" s="56" t="s">
        <v>4265</v>
      </c>
      <c r="AR1343" s="56" t="s">
        <v>4266</v>
      </c>
      <c r="AS1343" s="56" t="s">
        <v>4267</v>
      </c>
      <c r="AT1343" s="56">
        <v>8471160</v>
      </c>
    </row>
    <row r="1344" spans="1:46" x14ac:dyDescent="0.35">
      <c r="A1344" s="56" t="s">
        <v>963</v>
      </c>
      <c r="B1344" s="56">
        <v>8471160</v>
      </c>
      <c r="C1344" s="56" t="s">
        <v>506</v>
      </c>
      <c r="D1344" s="56">
        <v>435508</v>
      </c>
      <c r="E1344" s="56" t="s">
        <v>147</v>
      </c>
      <c r="F1344" s="56" t="str">
        <f t="shared" si="20"/>
        <v>847.8471160.1.435508.000000.847001.200179</v>
      </c>
      <c r="G1344" s="66" t="s">
        <v>21</v>
      </c>
      <c r="H1344" s="56">
        <v>847001</v>
      </c>
      <c r="I1344" s="56" t="s">
        <v>23</v>
      </c>
      <c r="J1344" s="56">
        <v>200179</v>
      </c>
      <c r="N1344" s="56" t="s">
        <v>2286</v>
      </c>
      <c r="O1344" s="56">
        <v>1</v>
      </c>
      <c r="R1344" s="56" t="s">
        <v>4579</v>
      </c>
      <c r="S1344" s="56">
        <v>1</v>
      </c>
      <c r="T1344" s="56">
        <v>9371.25</v>
      </c>
      <c r="U1344" s="57">
        <v>8925</v>
      </c>
      <c r="V1344" s="56" t="s">
        <v>2002</v>
      </c>
      <c r="W1344" s="56" t="s">
        <v>2003</v>
      </c>
      <c r="X1344" s="56">
        <v>8434.125</v>
      </c>
      <c r="Y1344" s="56">
        <v>7497</v>
      </c>
      <c r="Z1344" s="56">
        <v>6559.875</v>
      </c>
      <c r="AA1344" s="56" t="s">
        <v>4264</v>
      </c>
      <c r="AB1344" s="56" t="s">
        <v>4264</v>
      </c>
      <c r="AC1344" s="56" t="s">
        <v>4264</v>
      </c>
      <c r="AE1344" s="56">
        <v>8925</v>
      </c>
      <c r="AP1344" s="56">
        <v>8925</v>
      </c>
      <c r="AQ1344" s="56" t="s">
        <v>4265</v>
      </c>
      <c r="AR1344" s="56" t="s">
        <v>4266</v>
      </c>
      <c r="AS1344" s="56" t="s">
        <v>4267</v>
      </c>
      <c r="AT1344" s="56">
        <v>8471160</v>
      </c>
    </row>
    <row r="1345" spans="1:46" x14ac:dyDescent="0.35">
      <c r="A1345" s="56" t="s">
        <v>963</v>
      </c>
      <c r="B1345" s="56">
        <v>8471160</v>
      </c>
      <c r="C1345" s="56" t="s">
        <v>506</v>
      </c>
      <c r="D1345" s="56">
        <v>435508</v>
      </c>
      <c r="E1345" s="56" t="s">
        <v>147</v>
      </c>
      <c r="F1345" s="56" t="str">
        <f t="shared" si="20"/>
        <v>847.8471160.1.435508.000000.847001.200179</v>
      </c>
      <c r="G1345" s="66" t="s">
        <v>21</v>
      </c>
      <c r="H1345" s="56">
        <v>847001</v>
      </c>
      <c r="I1345" s="56" t="s">
        <v>23</v>
      </c>
      <c r="J1345" s="56">
        <v>200179</v>
      </c>
      <c r="N1345" s="56" t="s">
        <v>2286</v>
      </c>
      <c r="O1345" s="56">
        <v>1</v>
      </c>
      <c r="R1345" s="56" t="s">
        <v>4580</v>
      </c>
      <c r="S1345" s="56">
        <v>1</v>
      </c>
      <c r="T1345" s="56">
        <v>2100</v>
      </c>
      <c r="U1345" s="57">
        <v>2000</v>
      </c>
      <c r="V1345" s="56" t="s">
        <v>2002</v>
      </c>
      <c r="W1345" s="56" t="s">
        <v>2003</v>
      </c>
      <c r="X1345" s="56">
        <v>1890</v>
      </c>
      <c r="Y1345" s="56">
        <v>1680</v>
      </c>
      <c r="Z1345" s="56">
        <v>1470</v>
      </c>
      <c r="AA1345" s="56" t="s">
        <v>4264</v>
      </c>
      <c r="AB1345" s="56" t="s">
        <v>4264</v>
      </c>
      <c r="AC1345" s="56" t="s">
        <v>4264</v>
      </c>
      <c r="AE1345" s="56">
        <v>2000</v>
      </c>
      <c r="AP1345" s="56">
        <v>2000</v>
      </c>
      <c r="AQ1345" s="56" t="s">
        <v>4265</v>
      </c>
      <c r="AR1345" s="56" t="s">
        <v>4266</v>
      </c>
      <c r="AS1345" s="56" t="s">
        <v>4267</v>
      </c>
      <c r="AT1345" s="56">
        <v>8471160</v>
      </c>
    </row>
    <row r="1346" spans="1:46" x14ac:dyDescent="0.35">
      <c r="A1346" s="56" t="s">
        <v>963</v>
      </c>
      <c r="B1346" s="56">
        <v>8471160</v>
      </c>
      <c r="C1346" s="56" t="s">
        <v>506</v>
      </c>
      <c r="D1346" s="56">
        <v>435508</v>
      </c>
      <c r="E1346" s="56" t="s">
        <v>147</v>
      </c>
      <c r="F1346" s="56" t="str">
        <f t="shared" si="20"/>
        <v>847.8471160.1.435508.000000.847001.200179</v>
      </c>
      <c r="G1346" s="66" t="s">
        <v>21</v>
      </c>
      <c r="H1346" s="56">
        <v>847001</v>
      </c>
      <c r="I1346" s="56" t="s">
        <v>23</v>
      </c>
      <c r="J1346" s="56">
        <v>200179</v>
      </c>
      <c r="N1346" s="56" t="s">
        <v>2286</v>
      </c>
      <c r="O1346" s="56">
        <v>1</v>
      </c>
      <c r="R1346" s="56" t="s">
        <v>4581</v>
      </c>
      <c r="S1346" s="56">
        <v>1</v>
      </c>
      <c r="T1346" s="56">
        <v>2100</v>
      </c>
      <c r="U1346" s="57">
        <v>2000</v>
      </c>
      <c r="V1346" s="56" t="s">
        <v>2002</v>
      </c>
      <c r="W1346" s="56" t="s">
        <v>2003</v>
      </c>
      <c r="X1346" s="56">
        <v>1890</v>
      </c>
      <c r="Y1346" s="56">
        <v>1680</v>
      </c>
      <c r="Z1346" s="56">
        <v>1470</v>
      </c>
      <c r="AA1346" s="56" t="s">
        <v>4264</v>
      </c>
      <c r="AB1346" s="56" t="s">
        <v>4264</v>
      </c>
      <c r="AC1346" s="56" t="s">
        <v>4264</v>
      </c>
      <c r="AE1346" s="56">
        <v>2000</v>
      </c>
      <c r="AP1346" s="56">
        <v>2000</v>
      </c>
      <c r="AQ1346" s="56" t="s">
        <v>4265</v>
      </c>
      <c r="AR1346" s="56" t="s">
        <v>4266</v>
      </c>
      <c r="AS1346" s="56" t="s">
        <v>4267</v>
      </c>
      <c r="AT1346" s="56">
        <v>8471160</v>
      </c>
    </row>
    <row r="1347" spans="1:46" x14ac:dyDescent="0.35">
      <c r="A1347" s="56" t="s">
        <v>963</v>
      </c>
      <c r="B1347" s="56">
        <v>8471160</v>
      </c>
      <c r="C1347" s="56" t="s">
        <v>506</v>
      </c>
      <c r="D1347" s="56">
        <v>435508</v>
      </c>
      <c r="E1347" s="56" t="s">
        <v>147</v>
      </c>
      <c r="F1347" s="56" t="str">
        <f t="shared" si="20"/>
        <v>847.8471160.1.435508.000000.847001.200179</v>
      </c>
      <c r="G1347" s="66" t="s">
        <v>21</v>
      </c>
      <c r="H1347" s="56">
        <v>847001</v>
      </c>
      <c r="I1347" s="56" t="s">
        <v>23</v>
      </c>
      <c r="J1347" s="56">
        <v>200179</v>
      </c>
      <c r="N1347" s="56" t="s">
        <v>2286</v>
      </c>
      <c r="O1347" s="56">
        <v>1</v>
      </c>
      <c r="R1347" s="56" t="s">
        <v>4582</v>
      </c>
      <c r="S1347" s="56">
        <v>1</v>
      </c>
      <c r="T1347" s="56">
        <v>6300</v>
      </c>
      <c r="U1347" s="57">
        <v>6000</v>
      </c>
      <c r="V1347" s="56" t="s">
        <v>2002</v>
      </c>
      <c r="W1347" s="56" t="s">
        <v>2003</v>
      </c>
      <c r="X1347" s="56">
        <v>5670</v>
      </c>
      <c r="Y1347" s="56">
        <v>5040</v>
      </c>
      <c r="Z1347" s="56">
        <v>4410</v>
      </c>
      <c r="AA1347" s="56" t="s">
        <v>4264</v>
      </c>
      <c r="AB1347" s="56" t="s">
        <v>4264</v>
      </c>
      <c r="AC1347" s="56" t="s">
        <v>4264</v>
      </c>
      <c r="AE1347" s="56">
        <v>6000</v>
      </c>
      <c r="AP1347" s="56">
        <v>6000</v>
      </c>
      <c r="AQ1347" s="56" t="s">
        <v>4265</v>
      </c>
      <c r="AR1347" s="56" t="s">
        <v>4266</v>
      </c>
      <c r="AS1347" s="56" t="s">
        <v>4267</v>
      </c>
      <c r="AT1347" s="56">
        <v>8471160</v>
      </c>
    </row>
    <row r="1348" spans="1:46" x14ac:dyDescent="0.35">
      <c r="A1348" s="56" t="s">
        <v>963</v>
      </c>
      <c r="B1348" s="56">
        <v>8471160</v>
      </c>
      <c r="C1348" s="56" t="s">
        <v>506</v>
      </c>
      <c r="D1348" s="56">
        <v>435508</v>
      </c>
      <c r="E1348" s="56" t="s">
        <v>147</v>
      </c>
      <c r="F1348" s="56" t="str">
        <f t="shared" ref="F1348:F1411" si="21">CONCATENATE(847,".",B1348,".",1,".",D1348,".","000000",".",H1348,".",J1348)</f>
        <v>847.8471160.1.435508.000000.847001.200179</v>
      </c>
      <c r="G1348" s="66" t="s">
        <v>21</v>
      </c>
      <c r="H1348" s="56">
        <v>847001</v>
      </c>
      <c r="I1348" s="56" t="s">
        <v>23</v>
      </c>
      <c r="J1348" s="56">
        <v>200179</v>
      </c>
      <c r="N1348" s="56" t="s">
        <v>2286</v>
      </c>
      <c r="O1348" s="56">
        <v>1</v>
      </c>
      <c r="R1348" s="56" t="s">
        <v>4583</v>
      </c>
      <c r="S1348" s="56">
        <v>1</v>
      </c>
      <c r="T1348" s="56">
        <v>2100</v>
      </c>
      <c r="U1348" s="57">
        <v>2000</v>
      </c>
      <c r="V1348" s="56" t="s">
        <v>2002</v>
      </c>
      <c r="W1348" s="56" t="s">
        <v>2003</v>
      </c>
      <c r="X1348" s="56">
        <v>1890</v>
      </c>
      <c r="Y1348" s="56">
        <v>1680</v>
      </c>
      <c r="Z1348" s="56">
        <v>1470</v>
      </c>
      <c r="AA1348" s="56" t="s">
        <v>4264</v>
      </c>
      <c r="AB1348" s="56" t="s">
        <v>4264</v>
      </c>
      <c r="AC1348" s="56" t="s">
        <v>4264</v>
      </c>
      <c r="AE1348" s="56">
        <v>2000</v>
      </c>
      <c r="AP1348" s="56">
        <v>2000</v>
      </c>
      <c r="AQ1348" s="56" t="s">
        <v>4265</v>
      </c>
      <c r="AR1348" s="56" t="s">
        <v>4266</v>
      </c>
      <c r="AS1348" s="56" t="s">
        <v>4267</v>
      </c>
      <c r="AT1348" s="56">
        <v>8471160</v>
      </c>
    </row>
    <row r="1349" spans="1:46" x14ac:dyDescent="0.35">
      <c r="A1349" s="56" t="s">
        <v>963</v>
      </c>
      <c r="B1349" s="56">
        <v>8471160</v>
      </c>
      <c r="C1349" s="56" t="s">
        <v>506</v>
      </c>
      <c r="D1349" s="56">
        <v>435508</v>
      </c>
      <c r="E1349" s="56" t="s">
        <v>147</v>
      </c>
      <c r="F1349" s="56" t="str">
        <f t="shared" si="21"/>
        <v>847.8471160.1.435508.000000.847001.200179</v>
      </c>
      <c r="G1349" s="66" t="s">
        <v>21</v>
      </c>
      <c r="H1349" s="56">
        <v>847001</v>
      </c>
      <c r="I1349" s="56" t="s">
        <v>23</v>
      </c>
      <c r="J1349" s="56">
        <v>200179</v>
      </c>
      <c r="N1349" s="56" t="s">
        <v>2286</v>
      </c>
      <c r="O1349" s="56">
        <v>1</v>
      </c>
      <c r="R1349" s="56" t="s">
        <v>4584</v>
      </c>
      <c r="S1349" s="56">
        <v>1</v>
      </c>
      <c r="T1349" s="56">
        <v>8400</v>
      </c>
      <c r="U1349" s="57">
        <v>8000</v>
      </c>
      <c r="V1349" s="56" t="s">
        <v>2002</v>
      </c>
      <c r="W1349" s="56" t="s">
        <v>2003</v>
      </c>
      <c r="X1349" s="56">
        <v>7560</v>
      </c>
      <c r="Y1349" s="56">
        <v>6720</v>
      </c>
      <c r="Z1349" s="56">
        <v>5880</v>
      </c>
      <c r="AA1349" s="56" t="s">
        <v>4264</v>
      </c>
      <c r="AB1349" s="56" t="s">
        <v>4264</v>
      </c>
      <c r="AC1349" s="56" t="s">
        <v>4264</v>
      </c>
      <c r="AE1349" s="56">
        <v>8000</v>
      </c>
      <c r="AP1349" s="56">
        <v>8000</v>
      </c>
      <c r="AQ1349" s="56" t="s">
        <v>4265</v>
      </c>
      <c r="AR1349" s="56" t="s">
        <v>4266</v>
      </c>
      <c r="AS1349" s="56" t="s">
        <v>4267</v>
      </c>
      <c r="AT1349" s="56">
        <v>8471160</v>
      </c>
    </row>
    <row r="1350" spans="1:46" x14ac:dyDescent="0.35">
      <c r="A1350" s="56" t="s">
        <v>963</v>
      </c>
      <c r="B1350" s="56">
        <v>8471160</v>
      </c>
      <c r="C1350" s="56" t="s">
        <v>506</v>
      </c>
      <c r="D1350" s="56">
        <v>435508</v>
      </c>
      <c r="E1350" s="56" t="s">
        <v>147</v>
      </c>
      <c r="F1350" s="56" t="str">
        <f t="shared" si="21"/>
        <v>847.8471160.1.435508.000000.847001.200179</v>
      </c>
      <c r="G1350" s="66" t="s">
        <v>21</v>
      </c>
      <c r="H1350" s="56">
        <v>847001</v>
      </c>
      <c r="I1350" s="56" t="s">
        <v>23</v>
      </c>
      <c r="J1350" s="56">
        <v>200179</v>
      </c>
      <c r="N1350" s="56" t="s">
        <v>2286</v>
      </c>
      <c r="O1350" s="56">
        <v>1</v>
      </c>
      <c r="R1350" s="56" t="s">
        <v>4585</v>
      </c>
      <c r="S1350" s="56">
        <v>1</v>
      </c>
      <c r="T1350" s="56">
        <v>2100</v>
      </c>
      <c r="U1350" s="57">
        <v>2000</v>
      </c>
      <c r="V1350" s="56" t="s">
        <v>2002</v>
      </c>
      <c r="W1350" s="56" t="s">
        <v>2003</v>
      </c>
      <c r="X1350" s="56">
        <v>1890</v>
      </c>
      <c r="Y1350" s="56">
        <v>1680</v>
      </c>
      <c r="Z1350" s="56">
        <v>1470</v>
      </c>
      <c r="AA1350" s="56" t="s">
        <v>4264</v>
      </c>
      <c r="AB1350" s="56" t="s">
        <v>4264</v>
      </c>
      <c r="AC1350" s="56" t="s">
        <v>4264</v>
      </c>
      <c r="AE1350" s="56">
        <v>2000</v>
      </c>
      <c r="AP1350" s="56">
        <v>2000</v>
      </c>
      <c r="AQ1350" s="56" t="s">
        <v>4265</v>
      </c>
      <c r="AR1350" s="56" t="s">
        <v>4266</v>
      </c>
      <c r="AS1350" s="56" t="s">
        <v>4267</v>
      </c>
      <c r="AT1350" s="56">
        <v>8471160</v>
      </c>
    </row>
    <row r="1351" spans="1:46" x14ac:dyDescent="0.35">
      <c r="A1351" s="56" t="s">
        <v>963</v>
      </c>
      <c r="B1351" s="56">
        <v>8471160</v>
      </c>
      <c r="C1351" s="56" t="s">
        <v>506</v>
      </c>
      <c r="D1351" s="56">
        <v>435508</v>
      </c>
      <c r="E1351" s="56" t="s">
        <v>147</v>
      </c>
      <c r="F1351" s="56" t="str">
        <f t="shared" si="21"/>
        <v>847.8471160.1.435508.000000.847001.200179</v>
      </c>
      <c r="G1351" s="66" t="s">
        <v>21</v>
      </c>
      <c r="H1351" s="56">
        <v>847001</v>
      </c>
      <c r="I1351" s="56" t="s">
        <v>23</v>
      </c>
      <c r="J1351" s="56">
        <v>200179</v>
      </c>
      <c r="N1351" s="56" t="s">
        <v>2286</v>
      </c>
      <c r="O1351" s="56">
        <v>1</v>
      </c>
      <c r="R1351" s="56" t="s">
        <v>4586</v>
      </c>
      <c r="S1351" s="56">
        <v>1</v>
      </c>
      <c r="T1351" s="56">
        <v>73500</v>
      </c>
      <c r="U1351" s="57">
        <v>70000</v>
      </c>
      <c r="V1351" s="56" t="s">
        <v>2002</v>
      </c>
      <c r="W1351" s="56" t="s">
        <v>2003</v>
      </c>
      <c r="X1351" s="56">
        <v>66150</v>
      </c>
      <c r="Y1351" s="56">
        <v>58800</v>
      </c>
      <c r="Z1351" s="56">
        <v>51450</v>
      </c>
      <c r="AA1351" s="56" t="s">
        <v>4264</v>
      </c>
      <c r="AB1351" s="56" t="s">
        <v>4264</v>
      </c>
      <c r="AC1351" s="56" t="s">
        <v>4264</v>
      </c>
      <c r="AE1351" s="56">
        <v>70000</v>
      </c>
      <c r="AP1351" s="56">
        <v>70000</v>
      </c>
      <c r="AQ1351" s="56" t="s">
        <v>4265</v>
      </c>
      <c r="AR1351" s="56" t="s">
        <v>4266</v>
      </c>
      <c r="AS1351" s="56" t="s">
        <v>4267</v>
      </c>
      <c r="AT1351" s="56">
        <v>8471160</v>
      </c>
    </row>
    <row r="1352" spans="1:46" x14ac:dyDescent="0.35">
      <c r="A1352" s="56" t="s">
        <v>963</v>
      </c>
      <c r="B1352" s="56">
        <v>8471160</v>
      </c>
      <c r="C1352" s="56" t="s">
        <v>506</v>
      </c>
      <c r="D1352" s="56">
        <v>435508</v>
      </c>
      <c r="E1352" s="56" t="s">
        <v>147</v>
      </c>
      <c r="F1352" s="56" t="str">
        <f t="shared" si="21"/>
        <v>847.8471160.1.435508.000000.847001.200179</v>
      </c>
      <c r="G1352" s="66" t="s">
        <v>21</v>
      </c>
      <c r="H1352" s="56">
        <v>847001</v>
      </c>
      <c r="I1352" s="56" t="s">
        <v>23</v>
      </c>
      <c r="J1352" s="56">
        <v>200179</v>
      </c>
      <c r="N1352" s="56" t="s">
        <v>2286</v>
      </c>
      <c r="O1352" s="56">
        <v>1</v>
      </c>
      <c r="R1352" s="56" t="s">
        <v>4587</v>
      </c>
      <c r="S1352" s="56">
        <v>1</v>
      </c>
      <c r="T1352" s="56">
        <v>30450</v>
      </c>
      <c r="U1352" s="57">
        <v>29000</v>
      </c>
      <c r="V1352" s="56" t="s">
        <v>2002</v>
      </c>
      <c r="W1352" s="56" t="s">
        <v>2003</v>
      </c>
      <c r="X1352" s="56">
        <v>27405</v>
      </c>
      <c r="Y1352" s="56">
        <v>24360</v>
      </c>
      <c r="Z1352" s="56">
        <v>21315</v>
      </c>
      <c r="AA1352" s="56" t="s">
        <v>4264</v>
      </c>
      <c r="AB1352" s="56" t="s">
        <v>4264</v>
      </c>
      <c r="AC1352" s="56" t="s">
        <v>4264</v>
      </c>
      <c r="AE1352" s="56">
        <v>29000</v>
      </c>
      <c r="AP1352" s="56">
        <v>29000</v>
      </c>
      <c r="AQ1352" s="56" t="s">
        <v>4265</v>
      </c>
      <c r="AR1352" s="56" t="s">
        <v>4266</v>
      </c>
      <c r="AS1352" s="56" t="s">
        <v>4267</v>
      </c>
      <c r="AT1352" s="56">
        <v>8471160</v>
      </c>
    </row>
    <row r="1353" spans="1:46" x14ac:dyDescent="0.35">
      <c r="A1353" s="56" t="s">
        <v>963</v>
      </c>
      <c r="B1353" s="56">
        <v>8471160</v>
      </c>
      <c r="C1353" s="56" t="s">
        <v>506</v>
      </c>
      <c r="D1353" s="56">
        <v>435508</v>
      </c>
      <c r="E1353" s="56" t="s">
        <v>147</v>
      </c>
      <c r="F1353" s="56" t="str">
        <f t="shared" si="21"/>
        <v>847.8471160.1.435508.000000.847001.200179</v>
      </c>
      <c r="G1353" s="66" t="s">
        <v>21</v>
      </c>
      <c r="H1353" s="56">
        <v>847001</v>
      </c>
      <c r="I1353" s="56" t="s">
        <v>23</v>
      </c>
      <c r="J1353" s="56">
        <v>200179</v>
      </c>
      <c r="N1353" s="56" t="s">
        <v>2286</v>
      </c>
      <c r="O1353" s="56">
        <v>1</v>
      </c>
      <c r="R1353" s="56" t="s">
        <v>4588</v>
      </c>
      <c r="S1353" s="56">
        <v>1</v>
      </c>
      <c r="T1353" s="56">
        <v>6300</v>
      </c>
      <c r="U1353" s="57">
        <v>6000</v>
      </c>
      <c r="V1353" s="56" t="s">
        <v>2002</v>
      </c>
      <c r="W1353" s="56" t="s">
        <v>2003</v>
      </c>
      <c r="X1353" s="56">
        <v>5670</v>
      </c>
      <c r="Y1353" s="56">
        <v>5040</v>
      </c>
      <c r="Z1353" s="56">
        <v>4410</v>
      </c>
      <c r="AA1353" s="56" t="s">
        <v>4264</v>
      </c>
      <c r="AB1353" s="56" t="s">
        <v>4264</v>
      </c>
      <c r="AC1353" s="56" t="s">
        <v>4264</v>
      </c>
      <c r="AE1353" s="56">
        <v>6000</v>
      </c>
      <c r="AP1353" s="56">
        <v>6000</v>
      </c>
      <c r="AQ1353" s="56" t="s">
        <v>4265</v>
      </c>
      <c r="AR1353" s="56" t="s">
        <v>4266</v>
      </c>
      <c r="AS1353" s="56" t="s">
        <v>4267</v>
      </c>
      <c r="AT1353" s="56">
        <v>8471160</v>
      </c>
    </row>
    <row r="1354" spans="1:46" x14ac:dyDescent="0.35">
      <c r="A1354" s="56" t="s">
        <v>963</v>
      </c>
      <c r="B1354" s="56">
        <v>8471160</v>
      </c>
      <c r="C1354" s="56" t="s">
        <v>506</v>
      </c>
      <c r="D1354" s="56">
        <v>435508</v>
      </c>
      <c r="E1354" s="56" t="s">
        <v>147</v>
      </c>
      <c r="F1354" s="56" t="str">
        <f t="shared" si="21"/>
        <v>847.8471160.1.435508.000000.847001.200179</v>
      </c>
      <c r="G1354" s="66" t="s">
        <v>21</v>
      </c>
      <c r="H1354" s="56">
        <v>847001</v>
      </c>
      <c r="I1354" s="56" t="s">
        <v>23</v>
      </c>
      <c r="J1354" s="56">
        <v>200179</v>
      </c>
      <c r="N1354" s="56" t="s">
        <v>2286</v>
      </c>
      <c r="O1354" s="56">
        <v>1</v>
      </c>
      <c r="R1354" s="56" t="s">
        <v>4589</v>
      </c>
      <c r="S1354" s="56">
        <v>1</v>
      </c>
      <c r="T1354" s="56">
        <v>24150</v>
      </c>
      <c r="U1354" s="57">
        <v>23000</v>
      </c>
      <c r="V1354" s="56" t="s">
        <v>2002</v>
      </c>
      <c r="W1354" s="56" t="s">
        <v>2003</v>
      </c>
      <c r="X1354" s="56">
        <v>21735</v>
      </c>
      <c r="Y1354" s="56">
        <v>19320</v>
      </c>
      <c r="Z1354" s="56">
        <v>16905</v>
      </c>
      <c r="AA1354" s="56" t="s">
        <v>4264</v>
      </c>
      <c r="AB1354" s="56" t="s">
        <v>4264</v>
      </c>
      <c r="AC1354" s="56" t="s">
        <v>4264</v>
      </c>
      <c r="AE1354" s="56">
        <v>23000</v>
      </c>
      <c r="AP1354" s="56">
        <v>23000</v>
      </c>
      <c r="AQ1354" s="56" t="s">
        <v>4265</v>
      </c>
      <c r="AR1354" s="56" t="s">
        <v>4266</v>
      </c>
      <c r="AS1354" s="56" t="s">
        <v>4267</v>
      </c>
      <c r="AT1354" s="56">
        <v>8471160</v>
      </c>
    </row>
    <row r="1355" spans="1:46" x14ac:dyDescent="0.35">
      <c r="A1355" s="56" t="s">
        <v>963</v>
      </c>
      <c r="B1355" s="56">
        <v>8471160</v>
      </c>
      <c r="C1355" s="56" t="s">
        <v>506</v>
      </c>
      <c r="D1355" s="56">
        <v>435508</v>
      </c>
      <c r="E1355" s="56" t="s">
        <v>147</v>
      </c>
      <c r="F1355" s="56" t="str">
        <f t="shared" si="21"/>
        <v>847.8471160.1.435508.000000.847001.200179</v>
      </c>
      <c r="G1355" s="66" t="s">
        <v>21</v>
      </c>
      <c r="H1355" s="56">
        <v>847001</v>
      </c>
      <c r="I1355" s="56" t="s">
        <v>23</v>
      </c>
      <c r="J1355" s="56">
        <v>200179</v>
      </c>
      <c r="N1355" s="56" t="s">
        <v>2286</v>
      </c>
      <c r="O1355" s="56">
        <v>1</v>
      </c>
      <c r="R1355" s="56" t="s">
        <v>4590</v>
      </c>
      <c r="S1355" s="56">
        <v>1</v>
      </c>
      <c r="T1355" s="56">
        <v>24150</v>
      </c>
      <c r="U1355" s="57">
        <v>23000</v>
      </c>
      <c r="V1355" s="56" t="s">
        <v>2002</v>
      </c>
      <c r="W1355" s="56" t="s">
        <v>2003</v>
      </c>
      <c r="X1355" s="56">
        <v>21735</v>
      </c>
      <c r="Y1355" s="56">
        <v>19320</v>
      </c>
      <c r="Z1355" s="56">
        <v>16905</v>
      </c>
      <c r="AA1355" s="56" t="s">
        <v>4264</v>
      </c>
      <c r="AB1355" s="56" t="s">
        <v>4264</v>
      </c>
      <c r="AC1355" s="56" t="s">
        <v>4264</v>
      </c>
      <c r="AE1355" s="56">
        <v>23000</v>
      </c>
      <c r="AP1355" s="56">
        <v>23000</v>
      </c>
      <c r="AQ1355" s="56" t="s">
        <v>4265</v>
      </c>
      <c r="AR1355" s="56" t="s">
        <v>4266</v>
      </c>
      <c r="AS1355" s="56" t="s">
        <v>4267</v>
      </c>
      <c r="AT1355" s="56">
        <v>8471160</v>
      </c>
    </row>
    <row r="1356" spans="1:46" x14ac:dyDescent="0.35">
      <c r="A1356" s="56" t="s">
        <v>963</v>
      </c>
      <c r="B1356" s="56">
        <v>8471160</v>
      </c>
      <c r="C1356" s="56" t="s">
        <v>506</v>
      </c>
      <c r="D1356" s="56">
        <v>435508</v>
      </c>
      <c r="E1356" s="56" t="s">
        <v>147</v>
      </c>
      <c r="F1356" s="56" t="str">
        <f t="shared" si="21"/>
        <v>847.8471160.1.435508.000000.847001.200179</v>
      </c>
      <c r="G1356" s="66" t="s">
        <v>21</v>
      </c>
      <c r="H1356" s="56">
        <v>847001</v>
      </c>
      <c r="I1356" s="56" t="s">
        <v>23</v>
      </c>
      <c r="J1356" s="56">
        <v>200179</v>
      </c>
      <c r="N1356" s="56" t="s">
        <v>2286</v>
      </c>
      <c r="O1356" s="56">
        <v>1</v>
      </c>
      <c r="R1356" s="56" t="s">
        <v>4591</v>
      </c>
      <c r="S1356" s="56">
        <v>1</v>
      </c>
      <c r="T1356" s="56">
        <v>15750</v>
      </c>
      <c r="U1356" s="57">
        <v>15000</v>
      </c>
      <c r="V1356" s="56" t="s">
        <v>2002</v>
      </c>
      <c r="W1356" s="56" t="s">
        <v>2003</v>
      </c>
      <c r="X1356" s="56">
        <v>14175</v>
      </c>
      <c r="Y1356" s="56">
        <v>12600</v>
      </c>
      <c r="Z1356" s="56">
        <v>11025</v>
      </c>
      <c r="AA1356" s="56" t="s">
        <v>4264</v>
      </c>
      <c r="AB1356" s="56" t="s">
        <v>4264</v>
      </c>
      <c r="AC1356" s="56" t="s">
        <v>4264</v>
      </c>
      <c r="AE1356" s="56">
        <v>15000</v>
      </c>
      <c r="AP1356" s="56">
        <v>15000</v>
      </c>
      <c r="AQ1356" s="56" t="s">
        <v>4265</v>
      </c>
      <c r="AR1356" s="56" t="s">
        <v>4266</v>
      </c>
      <c r="AS1356" s="56" t="s">
        <v>4267</v>
      </c>
      <c r="AT1356" s="56">
        <v>8471160</v>
      </c>
    </row>
    <row r="1357" spans="1:46" x14ac:dyDescent="0.35">
      <c r="A1357" s="56" t="s">
        <v>963</v>
      </c>
      <c r="B1357" s="56">
        <v>8471160</v>
      </c>
      <c r="C1357" s="56" t="s">
        <v>506</v>
      </c>
      <c r="D1357" s="56">
        <v>435508</v>
      </c>
      <c r="E1357" s="56" t="s">
        <v>147</v>
      </c>
      <c r="F1357" s="56" t="str">
        <f t="shared" si="21"/>
        <v>847.8471160.1.435508.000000.847001.200179</v>
      </c>
      <c r="G1357" s="66" t="s">
        <v>21</v>
      </c>
      <c r="H1357" s="56">
        <v>847001</v>
      </c>
      <c r="I1357" s="56" t="s">
        <v>23</v>
      </c>
      <c r="J1357" s="56">
        <v>200179</v>
      </c>
      <c r="N1357" s="56" t="s">
        <v>2286</v>
      </c>
      <c r="O1357" s="56">
        <v>1</v>
      </c>
      <c r="R1357" s="56" t="s">
        <v>4592</v>
      </c>
      <c r="S1357" s="56">
        <v>1</v>
      </c>
      <c r="T1357" s="56">
        <v>4200</v>
      </c>
      <c r="U1357" s="57">
        <v>4000</v>
      </c>
      <c r="V1357" s="56" t="s">
        <v>2002</v>
      </c>
      <c r="W1357" s="56" t="s">
        <v>2003</v>
      </c>
      <c r="X1357" s="56">
        <v>3780</v>
      </c>
      <c r="Y1357" s="56">
        <v>3360</v>
      </c>
      <c r="Z1357" s="56">
        <v>2940</v>
      </c>
      <c r="AA1357" s="56" t="s">
        <v>4264</v>
      </c>
      <c r="AB1357" s="56" t="s">
        <v>4264</v>
      </c>
      <c r="AC1357" s="56" t="s">
        <v>4264</v>
      </c>
      <c r="AE1357" s="56">
        <v>4000</v>
      </c>
      <c r="AP1357" s="56">
        <v>4000</v>
      </c>
      <c r="AQ1357" s="56" t="s">
        <v>4265</v>
      </c>
      <c r="AR1357" s="56" t="s">
        <v>4266</v>
      </c>
      <c r="AS1357" s="56" t="s">
        <v>4267</v>
      </c>
      <c r="AT1357" s="56">
        <v>8471160</v>
      </c>
    </row>
    <row r="1358" spans="1:46" x14ac:dyDescent="0.35">
      <c r="A1358" s="56" t="s">
        <v>963</v>
      </c>
      <c r="B1358" s="56">
        <v>8471160</v>
      </c>
      <c r="C1358" s="56" t="s">
        <v>506</v>
      </c>
      <c r="D1358" s="56">
        <v>435508</v>
      </c>
      <c r="E1358" s="56" t="s">
        <v>147</v>
      </c>
      <c r="F1358" s="56" t="str">
        <f t="shared" si="21"/>
        <v>847.8471160.1.435508.000000.847001.200179</v>
      </c>
      <c r="G1358" s="66" t="s">
        <v>21</v>
      </c>
      <c r="H1358" s="56">
        <v>847001</v>
      </c>
      <c r="I1358" s="56" t="s">
        <v>23</v>
      </c>
      <c r="J1358" s="56">
        <v>200179</v>
      </c>
      <c r="N1358" s="56" t="s">
        <v>2286</v>
      </c>
      <c r="O1358" s="56">
        <v>1</v>
      </c>
      <c r="R1358" s="56" t="s">
        <v>4593</v>
      </c>
      <c r="S1358" s="56">
        <v>1</v>
      </c>
      <c r="T1358" s="56">
        <v>15750</v>
      </c>
      <c r="U1358" s="57">
        <v>15000</v>
      </c>
      <c r="V1358" s="56" t="s">
        <v>2002</v>
      </c>
      <c r="W1358" s="56" t="s">
        <v>2003</v>
      </c>
      <c r="X1358" s="56">
        <v>14175</v>
      </c>
      <c r="Y1358" s="56">
        <v>12600</v>
      </c>
      <c r="Z1358" s="56">
        <v>11025</v>
      </c>
      <c r="AA1358" s="56" t="s">
        <v>4264</v>
      </c>
      <c r="AB1358" s="56" t="s">
        <v>4264</v>
      </c>
      <c r="AC1358" s="56" t="s">
        <v>4264</v>
      </c>
      <c r="AE1358" s="56">
        <v>15000</v>
      </c>
      <c r="AP1358" s="56">
        <v>15000</v>
      </c>
      <c r="AQ1358" s="56" t="s">
        <v>4265</v>
      </c>
      <c r="AR1358" s="56" t="s">
        <v>4266</v>
      </c>
      <c r="AS1358" s="56" t="s">
        <v>4267</v>
      </c>
      <c r="AT1358" s="56">
        <v>8471160</v>
      </c>
    </row>
    <row r="1359" spans="1:46" x14ac:dyDescent="0.35">
      <c r="A1359" s="56" t="s">
        <v>963</v>
      </c>
      <c r="B1359" s="56">
        <v>8471160</v>
      </c>
      <c r="C1359" s="56" t="s">
        <v>506</v>
      </c>
      <c r="D1359" s="56">
        <v>435508</v>
      </c>
      <c r="E1359" s="56" t="s">
        <v>147</v>
      </c>
      <c r="F1359" s="56" t="str">
        <f t="shared" si="21"/>
        <v>847.8471160.1.435508.000000.847001.200179</v>
      </c>
      <c r="G1359" s="66" t="s">
        <v>21</v>
      </c>
      <c r="H1359" s="56">
        <v>847001</v>
      </c>
      <c r="I1359" s="56" t="s">
        <v>23</v>
      </c>
      <c r="J1359" s="56">
        <v>200179</v>
      </c>
      <c r="N1359" s="56" t="s">
        <v>2286</v>
      </c>
      <c r="O1359" s="56">
        <v>1</v>
      </c>
      <c r="R1359" s="56" t="s">
        <v>4594</v>
      </c>
      <c r="S1359" s="56">
        <v>1</v>
      </c>
      <c r="T1359" s="56">
        <v>5250</v>
      </c>
      <c r="U1359" s="57">
        <v>5000</v>
      </c>
      <c r="V1359" s="56" t="s">
        <v>2002</v>
      </c>
      <c r="W1359" s="56" t="s">
        <v>2003</v>
      </c>
      <c r="X1359" s="56">
        <v>4725</v>
      </c>
      <c r="Y1359" s="56">
        <v>4200</v>
      </c>
      <c r="Z1359" s="56">
        <v>3674.9999999999995</v>
      </c>
      <c r="AA1359" s="56" t="s">
        <v>4264</v>
      </c>
      <c r="AB1359" s="56" t="s">
        <v>4264</v>
      </c>
      <c r="AC1359" s="56" t="s">
        <v>4264</v>
      </c>
      <c r="AE1359" s="56">
        <v>5000</v>
      </c>
      <c r="AP1359" s="56">
        <v>5000</v>
      </c>
      <c r="AQ1359" s="56" t="s">
        <v>4265</v>
      </c>
      <c r="AR1359" s="56" t="s">
        <v>4266</v>
      </c>
      <c r="AS1359" s="56" t="s">
        <v>4267</v>
      </c>
      <c r="AT1359" s="56">
        <v>8471160</v>
      </c>
    </row>
    <row r="1360" spans="1:46" x14ac:dyDescent="0.35">
      <c r="A1360" s="56" t="s">
        <v>963</v>
      </c>
      <c r="B1360" s="56">
        <v>8471160</v>
      </c>
      <c r="C1360" s="56" t="s">
        <v>506</v>
      </c>
      <c r="D1360" s="56">
        <v>435508</v>
      </c>
      <c r="E1360" s="56" t="s">
        <v>147</v>
      </c>
      <c r="F1360" s="56" t="str">
        <f t="shared" si="21"/>
        <v>847.8471160.1.435508.000000.847001.200179</v>
      </c>
      <c r="G1360" s="66" t="s">
        <v>21</v>
      </c>
      <c r="H1360" s="56">
        <v>847001</v>
      </c>
      <c r="I1360" s="56" t="s">
        <v>23</v>
      </c>
      <c r="J1360" s="56">
        <v>200179</v>
      </c>
      <c r="N1360" s="56" t="s">
        <v>2286</v>
      </c>
      <c r="O1360" s="56">
        <v>1</v>
      </c>
      <c r="R1360" s="56" t="s">
        <v>4595</v>
      </c>
      <c r="S1360" s="56">
        <v>1</v>
      </c>
      <c r="T1360" s="56">
        <v>10500</v>
      </c>
      <c r="U1360" s="57">
        <v>10000</v>
      </c>
      <c r="V1360" s="56" t="s">
        <v>2002</v>
      </c>
      <c r="W1360" s="56" t="s">
        <v>2003</v>
      </c>
      <c r="X1360" s="56">
        <v>9450</v>
      </c>
      <c r="Y1360" s="56">
        <v>8400</v>
      </c>
      <c r="Z1360" s="56">
        <v>7349.9999999999991</v>
      </c>
      <c r="AA1360" s="56" t="s">
        <v>4264</v>
      </c>
      <c r="AB1360" s="56" t="s">
        <v>4264</v>
      </c>
      <c r="AC1360" s="56" t="s">
        <v>4264</v>
      </c>
      <c r="AE1360" s="56">
        <v>10000</v>
      </c>
      <c r="AP1360" s="56">
        <v>10000</v>
      </c>
      <c r="AQ1360" s="56" t="s">
        <v>4265</v>
      </c>
      <c r="AR1360" s="56" t="s">
        <v>4266</v>
      </c>
      <c r="AS1360" s="56" t="s">
        <v>4267</v>
      </c>
      <c r="AT1360" s="56">
        <v>8471160</v>
      </c>
    </row>
    <row r="1361" spans="1:46" x14ac:dyDescent="0.35">
      <c r="A1361" s="56" t="s">
        <v>963</v>
      </c>
      <c r="B1361" s="56">
        <v>8471160</v>
      </c>
      <c r="C1361" s="56" t="s">
        <v>506</v>
      </c>
      <c r="D1361" s="56">
        <v>435508</v>
      </c>
      <c r="E1361" s="56" t="s">
        <v>147</v>
      </c>
      <c r="F1361" s="56" t="str">
        <f t="shared" si="21"/>
        <v>847.8471160.1.435508.000000.847001.200179</v>
      </c>
      <c r="G1361" s="66" t="s">
        <v>21</v>
      </c>
      <c r="H1361" s="56">
        <v>847001</v>
      </c>
      <c r="I1361" s="56" t="s">
        <v>23</v>
      </c>
      <c r="J1361" s="56">
        <v>200179</v>
      </c>
      <c r="N1361" s="56" t="s">
        <v>2286</v>
      </c>
      <c r="O1361" s="56">
        <v>1</v>
      </c>
      <c r="R1361" s="56" t="s">
        <v>4596</v>
      </c>
      <c r="S1361" s="56">
        <v>1</v>
      </c>
      <c r="T1361" s="56">
        <v>26250</v>
      </c>
      <c r="U1361" s="57">
        <v>25000</v>
      </c>
      <c r="V1361" s="56" t="s">
        <v>2002</v>
      </c>
      <c r="W1361" s="56" t="s">
        <v>2003</v>
      </c>
      <c r="X1361" s="56">
        <v>23625</v>
      </c>
      <c r="Y1361" s="56">
        <v>21000</v>
      </c>
      <c r="Z1361" s="56">
        <v>18375</v>
      </c>
      <c r="AA1361" s="56" t="s">
        <v>4264</v>
      </c>
      <c r="AB1361" s="56" t="s">
        <v>4264</v>
      </c>
      <c r="AC1361" s="56" t="s">
        <v>4264</v>
      </c>
      <c r="AE1361" s="56">
        <v>25000</v>
      </c>
      <c r="AP1361" s="56">
        <v>25000</v>
      </c>
      <c r="AQ1361" s="56" t="s">
        <v>4265</v>
      </c>
      <c r="AR1361" s="56" t="s">
        <v>4266</v>
      </c>
      <c r="AS1361" s="56" t="s">
        <v>4267</v>
      </c>
      <c r="AT1361" s="56">
        <v>8471160</v>
      </c>
    </row>
    <row r="1362" spans="1:46" x14ac:dyDescent="0.35">
      <c r="A1362" s="56" t="s">
        <v>963</v>
      </c>
      <c r="B1362" s="56">
        <v>8471160</v>
      </c>
      <c r="C1362" s="56" t="s">
        <v>506</v>
      </c>
      <c r="D1362" s="56">
        <v>435508</v>
      </c>
      <c r="E1362" s="56" t="s">
        <v>147</v>
      </c>
      <c r="F1362" s="56" t="str">
        <f t="shared" si="21"/>
        <v>847.8471160.1.435508.000000.847001.200179</v>
      </c>
      <c r="G1362" s="66" t="s">
        <v>21</v>
      </c>
      <c r="H1362" s="56">
        <v>847001</v>
      </c>
      <c r="I1362" s="56" t="s">
        <v>23</v>
      </c>
      <c r="J1362" s="56">
        <v>200179</v>
      </c>
      <c r="N1362" s="56" t="s">
        <v>2286</v>
      </c>
      <c r="O1362" s="56">
        <v>1</v>
      </c>
      <c r="R1362" s="56" t="s">
        <v>4597</v>
      </c>
      <c r="S1362" s="56">
        <v>1</v>
      </c>
      <c r="T1362" s="56">
        <v>7875</v>
      </c>
      <c r="U1362" s="57">
        <v>7500</v>
      </c>
      <c r="V1362" s="56" t="s">
        <v>2002</v>
      </c>
      <c r="W1362" s="56" t="s">
        <v>2003</v>
      </c>
      <c r="X1362" s="56">
        <v>7087.5</v>
      </c>
      <c r="Y1362" s="56">
        <v>6300</v>
      </c>
      <c r="Z1362" s="56">
        <v>5512.5</v>
      </c>
      <c r="AA1362" s="56" t="s">
        <v>4264</v>
      </c>
      <c r="AB1362" s="56" t="s">
        <v>4264</v>
      </c>
      <c r="AC1362" s="56" t="s">
        <v>4264</v>
      </c>
      <c r="AE1362" s="56">
        <v>7500</v>
      </c>
      <c r="AP1362" s="56">
        <v>7500</v>
      </c>
      <c r="AQ1362" s="56" t="s">
        <v>4265</v>
      </c>
      <c r="AR1362" s="56" t="s">
        <v>4266</v>
      </c>
      <c r="AS1362" s="56" t="s">
        <v>4267</v>
      </c>
      <c r="AT1362" s="56">
        <v>8471160</v>
      </c>
    </row>
    <row r="1363" spans="1:46" x14ac:dyDescent="0.35">
      <c r="A1363" s="56" t="s">
        <v>963</v>
      </c>
      <c r="B1363" s="56">
        <v>8471160</v>
      </c>
      <c r="C1363" s="56" t="s">
        <v>506</v>
      </c>
      <c r="D1363" s="56">
        <v>435508</v>
      </c>
      <c r="E1363" s="56" t="s">
        <v>147</v>
      </c>
      <c r="F1363" s="56" t="str">
        <f t="shared" si="21"/>
        <v>847.8471160.1.435508.000000.847001.200179</v>
      </c>
      <c r="G1363" s="66" t="s">
        <v>21</v>
      </c>
      <c r="H1363" s="56">
        <v>847001</v>
      </c>
      <c r="I1363" s="56" t="s">
        <v>23</v>
      </c>
      <c r="J1363" s="56">
        <v>200179</v>
      </c>
      <c r="N1363" s="56" t="s">
        <v>2286</v>
      </c>
      <c r="O1363" s="56">
        <v>1</v>
      </c>
      <c r="R1363" s="56" t="s">
        <v>4598</v>
      </c>
      <c r="S1363" s="56">
        <v>1</v>
      </c>
      <c r="T1363" s="56">
        <v>9450</v>
      </c>
      <c r="U1363" s="57">
        <v>9000</v>
      </c>
      <c r="V1363" s="56" t="s">
        <v>2002</v>
      </c>
      <c r="W1363" s="56" t="s">
        <v>2003</v>
      </c>
      <c r="X1363" s="56">
        <v>8505</v>
      </c>
      <c r="Y1363" s="56">
        <v>7560</v>
      </c>
      <c r="Z1363" s="56">
        <v>6615</v>
      </c>
      <c r="AA1363" s="56" t="s">
        <v>4264</v>
      </c>
      <c r="AB1363" s="56" t="s">
        <v>4264</v>
      </c>
      <c r="AC1363" s="56" t="s">
        <v>4264</v>
      </c>
      <c r="AE1363" s="56">
        <v>9000</v>
      </c>
      <c r="AP1363" s="56">
        <v>9000</v>
      </c>
      <c r="AQ1363" s="56" t="s">
        <v>4265</v>
      </c>
      <c r="AR1363" s="56" t="s">
        <v>4266</v>
      </c>
      <c r="AS1363" s="56" t="s">
        <v>4267</v>
      </c>
      <c r="AT1363" s="56">
        <v>8471160</v>
      </c>
    </row>
    <row r="1364" spans="1:46" x14ac:dyDescent="0.35">
      <c r="A1364" s="56" t="s">
        <v>963</v>
      </c>
      <c r="B1364" s="56">
        <v>8471160</v>
      </c>
      <c r="C1364" s="56" t="s">
        <v>506</v>
      </c>
      <c r="D1364" s="56">
        <v>435508</v>
      </c>
      <c r="E1364" s="56" t="s">
        <v>147</v>
      </c>
      <c r="F1364" s="56" t="str">
        <f t="shared" si="21"/>
        <v>847.8471160.1.435508.000000.847001.200179</v>
      </c>
      <c r="G1364" s="66" t="s">
        <v>21</v>
      </c>
      <c r="H1364" s="56">
        <v>847001</v>
      </c>
      <c r="I1364" s="56" t="s">
        <v>23</v>
      </c>
      <c r="J1364" s="56">
        <v>200179</v>
      </c>
      <c r="N1364" s="56" t="s">
        <v>2286</v>
      </c>
      <c r="O1364" s="56">
        <v>1</v>
      </c>
      <c r="R1364" s="56" t="s">
        <v>4599</v>
      </c>
      <c r="S1364" s="56">
        <v>1</v>
      </c>
      <c r="T1364" s="56">
        <v>15750</v>
      </c>
      <c r="U1364" s="57">
        <v>15000</v>
      </c>
      <c r="V1364" s="56" t="s">
        <v>2002</v>
      </c>
      <c r="W1364" s="56" t="s">
        <v>2003</v>
      </c>
      <c r="X1364" s="56">
        <v>14175</v>
      </c>
      <c r="Y1364" s="56">
        <v>12600</v>
      </c>
      <c r="Z1364" s="56">
        <v>11025</v>
      </c>
      <c r="AA1364" s="56" t="s">
        <v>4264</v>
      </c>
      <c r="AB1364" s="56" t="s">
        <v>4264</v>
      </c>
      <c r="AC1364" s="56" t="s">
        <v>4264</v>
      </c>
      <c r="AE1364" s="56">
        <v>15000</v>
      </c>
      <c r="AP1364" s="56">
        <v>15000</v>
      </c>
      <c r="AQ1364" s="56" t="s">
        <v>4265</v>
      </c>
      <c r="AR1364" s="56" t="s">
        <v>4266</v>
      </c>
      <c r="AS1364" s="56" t="s">
        <v>4267</v>
      </c>
      <c r="AT1364" s="56">
        <v>8471160</v>
      </c>
    </row>
    <row r="1365" spans="1:46" x14ac:dyDescent="0.35">
      <c r="A1365" s="56" t="s">
        <v>963</v>
      </c>
      <c r="B1365" s="56">
        <v>8471160</v>
      </c>
      <c r="C1365" s="56" t="s">
        <v>506</v>
      </c>
      <c r="D1365" s="56">
        <v>435508</v>
      </c>
      <c r="E1365" s="56" t="s">
        <v>147</v>
      </c>
      <c r="F1365" s="56" t="str">
        <f t="shared" si="21"/>
        <v>847.8471160.1.435508.000000.847001.200179</v>
      </c>
      <c r="G1365" s="66" t="s">
        <v>21</v>
      </c>
      <c r="H1365" s="56">
        <v>847001</v>
      </c>
      <c r="I1365" s="56" t="s">
        <v>23</v>
      </c>
      <c r="J1365" s="56">
        <v>200179</v>
      </c>
      <c r="N1365" s="56" t="s">
        <v>2286</v>
      </c>
      <c r="O1365" s="56">
        <v>1</v>
      </c>
      <c r="R1365" s="56" t="s">
        <v>4600</v>
      </c>
      <c r="S1365" s="56">
        <v>1</v>
      </c>
      <c r="T1365" s="56">
        <v>26250</v>
      </c>
      <c r="U1365" s="57">
        <v>25000</v>
      </c>
      <c r="V1365" s="56" t="s">
        <v>2002</v>
      </c>
      <c r="W1365" s="56" t="s">
        <v>2003</v>
      </c>
      <c r="X1365" s="56">
        <v>23625</v>
      </c>
      <c r="Y1365" s="56">
        <v>21000</v>
      </c>
      <c r="Z1365" s="56">
        <v>18375</v>
      </c>
      <c r="AA1365" s="56" t="s">
        <v>4264</v>
      </c>
      <c r="AB1365" s="56" t="s">
        <v>4264</v>
      </c>
      <c r="AC1365" s="56" t="s">
        <v>4264</v>
      </c>
      <c r="AE1365" s="56">
        <v>25000</v>
      </c>
      <c r="AP1365" s="56">
        <v>25000</v>
      </c>
      <c r="AQ1365" s="56" t="s">
        <v>4265</v>
      </c>
      <c r="AR1365" s="56" t="s">
        <v>4266</v>
      </c>
      <c r="AS1365" s="56" t="s">
        <v>4267</v>
      </c>
      <c r="AT1365" s="56">
        <v>8471160</v>
      </c>
    </row>
    <row r="1366" spans="1:46" x14ac:dyDescent="0.35">
      <c r="A1366" s="56" t="s">
        <v>963</v>
      </c>
      <c r="B1366" s="56">
        <v>8471160</v>
      </c>
      <c r="C1366" s="56" t="s">
        <v>506</v>
      </c>
      <c r="D1366" s="56">
        <v>435508</v>
      </c>
      <c r="E1366" s="56" t="s">
        <v>147</v>
      </c>
      <c r="F1366" s="56" t="str">
        <f t="shared" si="21"/>
        <v>847.8471160.1.435508.000000.847001.200179</v>
      </c>
      <c r="G1366" s="66" t="s">
        <v>21</v>
      </c>
      <c r="H1366" s="56">
        <v>847001</v>
      </c>
      <c r="I1366" s="56" t="s">
        <v>23</v>
      </c>
      <c r="J1366" s="56">
        <v>200179</v>
      </c>
      <c r="N1366" s="56" t="s">
        <v>2286</v>
      </c>
      <c r="O1366" s="56">
        <v>1</v>
      </c>
      <c r="R1366" s="56" t="s">
        <v>4601</v>
      </c>
      <c r="S1366" s="56">
        <v>1</v>
      </c>
      <c r="T1366" s="56">
        <v>21000</v>
      </c>
      <c r="U1366" s="57">
        <v>20000</v>
      </c>
      <c r="V1366" s="56" t="s">
        <v>2002</v>
      </c>
      <c r="W1366" s="56" t="s">
        <v>2003</v>
      </c>
      <c r="X1366" s="56">
        <v>18900</v>
      </c>
      <c r="Y1366" s="56">
        <v>16800</v>
      </c>
      <c r="Z1366" s="56">
        <v>14699.999999999998</v>
      </c>
      <c r="AA1366" s="56" t="s">
        <v>4264</v>
      </c>
      <c r="AB1366" s="56" t="s">
        <v>4264</v>
      </c>
      <c r="AC1366" s="56" t="s">
        <v>4264</v>
      </c>
      <c r="AE1366" s="56">
        <v>20000</v>
      </c>
      <c r="AP1366" s="56">
        <v>20000</v>
      </c>
      <c r="AQ1366" s="56" t="s">
        <v>4265</v>
      </c>
      <c r="AR1366" s="56" t="s">
        <v>4266</v>
      </c>
      <c r="AS1366" s="56" t="s">
        <v>4267</v>
      </c>
      <c r="AT1366" s="56">
        <v>8471160</v>
      </c>
    </row>
    <row r="1367" spans="1:46" x14ac:dyDescent="0.35">
      <c r="A1367" s="56" t="s">
        <v>963</v>
      </c>
      <c r="B1367" s="56">
        <v>8471160</v>
      </c>
      <c r="C1367" s="56" t="s">
        <v>506</v>
      </c>
      <c r="D1367" s="56">
        <v>435508</v>
      </c>
      <c r="E1367" s="56" t="s">
        <v>147</v>
      </c>
      <c r="F1367" s="56" t="str">
        <f t="shared" si="21"/>
        <v>847.8471160.1.435508.000000.847001.200179</v>
      </c>
      <c r="G1367" s="66" t="s">
        <v>21</v>
      </c>
      <c r="H1367" s="56">
        <v>847001</v>
      </c>
      <c r="I1367" s="56" t="s">
        <v>23</v>
      </c>
      <c r="J1367" s="56">
        <v>200179</v>
      </c>
      <c r="N1367" s="56" t="s">
        <v>2286</v>
      </c>
      <c r="O1367" s="56">
        <v>1</v>
      </c>
      <c r="R1367" s="56" t="s">
        <v>4602</v>
      </c>
      <c r="S1367" s="56">
        <v>1</v>
      </c>
      <c r="T1367" s="56">
        <v>262500</v>
      </c>
      <c r="U1367" s="57">
        <v>250000</v>
      </c>
      <c r="V1367" s="56" t="s">
        <v>2002</v>
      </c>
      <c r="W1367" s="56" t="s">
        <v>2003</v>
      </c>
      <c r="X1367" s="56">
        <v>236250</v>
      </c>
      <c r="Y1367" s="56">
        <v>210000</v>
      </c>
      <c r="Z1367" s="56">
        <v>183750</v>
      </c>
      <c r="AA1367" s="56" t="s">
        <v>4264</v>
      </c>
      <c r="AB1367" s="56" t="s">
        <v>4264</v>
      </c>
      <c r="AC1367" s="56" t="s">
        <v>4264</v>
      </c>
      <c r="AE1367" s="56">
        <v>250000</v>
      </c>
      <c r="AP1367" s="56">
        <v>250000</v>
      </c>
      <c r="AQ1367" s="56" t="s">
        <v>4265</v>
      </c>
      <c r="AR1367" s="56" t="s">
        <v>4266</v>
      </c>
      <c r="AS1367" s="56" t="s">
        <v>4267</v>
      </c>
      <c r="AT1367" s="56">
        <v>8471160</v>
      </c>
    </row>
    <row r="1368" spans="1:46" x14ac:dyDescent="0.35">
      <c r="A1368" s="56" t="s">
        <v>963</v>
      </c>
      <c r="B1368" s="56">
        <v>8471160</v>
      </c>
      <c r="C1368" s="56" t="s">
        <v>506</v>
      </c>
      <c r="D1368" s="56">
        <v>435508</v>
      </c>
      <c r="E1368" s="56" t="s">
        <v>147</v>
      </c>
      <c r="F1368" s="56" t="str">
        <f t="shared" si="21"/>
        <v>847.8471160.1.435508.000000.847001.200179</v>
      </c>
      <c r="G1368" s="66" t="s">
        <v>21</v>
      </c>
      <c r="H1368" s="56">
        <v>847001</v>
      </c>
      <c r="I1368" s="56" t="s">
        <v>23</v>
      </c>
      <c r="J1368" s="56">
        <v>200179</v>
      </c>
      <c r="N1368" s="56" t="s">
        <v>2286</v>
      </c>
      <c r="O1368" s="56">
        <v>1</v>
      </c>
      <c r="R1368" s="56" t="s">
        <v>4603</v>
      </c>
      <c r="S1368" s="56">
        <v>1</v>
      </c>
      <c r="T1368" s="56">
        <v>105000</v>
      </c>
      <c r="U1368" s="57">
        <v>100000</v>
      </c>
      <c r="V1368" s="56" t="s">
        <v>2002</v>
      </c>
      <c r="W1368" s="56" t="s">
        <v>2003</v>
      </c>
      <c r="X1368" s="56">
        <v>94500</v>
      </c>
      <c r="Y1368" s="56">
        <v>84000</v>
      </c>
      <c r="Z1368" s="56">
        <v>73500</v>
      </c>
      <c r="AA1368" s="56" t="s">
        <v>4264</v>
      </c>
      <c r="AB1368" s="56" t="s">
        <v>4264</v>
      </c>
      <c r="AC1368" s="56" t="s">
        <v>4264</v>
      </c>
      <c r="AE1368" s="56">
        <v>100000</v>
      </c>
      <c r="AP1368" s="56">
        <v>100000</v>
      </c>
      <c r="AQ1368" s="56" t="s">
        <v>4265</v>
      </c>
      <c r="AR1368" s="56" t="s">
        <v>4266</v>
      </c>
      <c r="AS1368" s="56" t="s">
        <v>4267</v>
      </c>
      <c r="AT1368" s="56">
        <v>8471160</v>
      </c>
    </row>
    <row r="1369" spans="1:46" x14ac:dyDescent="0.35">
      <c r="A1369" s="56" t="s">
        <v>963</v>
      </c>
      <c r="B1369" s="56">
        <v>8471160</v>
      </c>
      <c r="C1369" s="56" t="s">
        <v>506</v>
      </c>
      <c r="D1369" s="56">
        <v>435508</v>
      </c>
      <c r="E1369" s="56" t="s">
        <v>147</v>
      </c>
      <c r="F1369" s="56" t="str">
        <f t="shared" si="21"/>
        <v>847.8471160.1.435508.000000.847001.200179</v>
      </c>
      <c r="G1369" s="66" t="s">
        <v>21</v>
      </c>
      <c r="H1369" s="56">
        <v>847001</v>
      </c>
      <c r="I1369" s="56" t="s">
        <v>23</v>
      </c>
      <c r="J1369" s="56">
        <v>200179</v>
      </c>
      <c r="N1369" s="56" t="s">
        <v>2286</v>
      </c>
      <c r="O1369" s="56">
        <v>1</v>
      </c>
      <c r="R1369" s="56" t="s">
        <v>4604</v>
      </c>
      <c r="S1369" s="56">
        <v>1</v>
      </c>
      <c r="T1369" s="56">
        <v>105000</v>
      </c>
      <c r="U1369" s="57">
        <v>100000</v>
      </c>
      <c r="V1369" s="56" t="s">
        <v>2002</v>
      </c>
      <c r="W1369" s="56" t="s">
        <v>2003</v>
      </c>
      <c r="X1369" s="56">
        <v>94500</v>
      </c>
      <c r="Y1369" s="56">
        <v>84000</v>
      </c>
      <c r="Z1369" s="56">
        <v>73500</v>
      </c>
      <c r="AA1369" s="56" t="s">
        <v>4264</v>
      </c>
      <c r="AB1369" s="56" t="s">
        <v>4264</v>
      </c>
      <c r="AC1369" s="56" t="s">
        <v>4264</v>
      </c>
      <c r="AE1369" s="56">
        <v>100000</v>
      </c>
      <c r="AP1369" s="56">
        <v>100000</v>
      </c>
      <c r="AQ1369" s="56" t="s">
        <v>4265</v>
      </c>
      <c r="AR1369" s="56" t="s">
        <v>4266</v>
      </c>
      <c r="AS1369" s="56" t="s">
        <v>4267</v>
      </c>
      <c r="AT1369" s="56">
        <v>8471160</v>
      </c>
    </row>
    <row r="1370" spans="1:46" x14ac:dyDescent="0.35">
      <c r="A1370" s="56" t="s">
        <v>963</v>
      </c>
      <c r="B1370" s="56">
        <v>8471160</v>
      </c>
      <c r="C1370" s="56" t="s">
        <v>506</v>
      </c>
      <c r="D1370" s="56">
        <v>435508</v>
      </c>
      <c r="E1370" s="56" t="s">
        <v>147</v>
      </c>
      <c r="F1370" s="56" t="str">
        <f t="shared" si="21"/>
        <v>847.8471160.1.435508.000000.847001.200179</v>
      </c>
      <c r="G1370" s="66" t="s">
        <v>21</v>
      </c>
      <c r="H1370" s="56">
        <v>847001</v>
      </c>
      <c r="I1370" s="56" t="s">
        <v>23</v>
      </c>
      <c r="J1370" s="56">
        <v>200179</v>
      </c>
      <c r="N1370" s="56" t="s">
        <v>2286</v>
      </c>
      <c r="O1370" s="56">
        <v>1</v>
      </c>
      <c r="R1370" s="56" t="s">
        <v>4605</v>
      </c>
      <c r="S1370" s="56">
        <v>1</v>
      </c>
      <c r="T1370" s="56">
        <v>105000</v>
      </c>
      <c r="U1370" s="57">
        <v>100000</v>
      </c>
      <c r="V1370" s="56" t="s">
        <v>2002</v>
      </c>
      <c r="W1370" s="56" t="s">
        <v>2003</v>
      </c>
      <c r="X1370" s="56">
        <v>94500</v>
      </c>
      <c r="Y1370" s="56">
        <v>84000</v>
      </c>
      <c r="Z1370" s="56">
        <v>73500</v>
      </c>
      <c r="AA1370" s="56" t="s">
        <v>4264</v>
      </c>
      <c r="AB1370" s="56" t="s">
        <v>4264</v>
      </c>
      <c r="AC1370" s="56" t="s">
        <v>4264</v>
      </c>
      <c r="AE1370" s="56">
        <v>100000</v>
      </c>
      <c r="AP1370" s="56">
        <v>100000</v>
      </c>
      <c r="AQ1370" s="56" t="s">
        <v>4265</v>
      </c>
      <c r="AR1370" s="56" t="s">
        <v>4266</v>
      </c>
      <c r="AS1370" s="56" t="s">
        <v>4267</v>
      </c>
      <c r="AT1370" s="56">
        <v>8471160</v>
      </c>
    </row>
    <row r="1371" spans="1:46" x14ac:dyDescent="0.35">
      <c r="A1371" s="56" t="s">
        <v>963</v>
      </c>
      <c r="B1371" s="56">
        <v>8471160</v>
      </c>
      <c r="C1371" s="56" t="s">
        <v>506</v>
      </c>
      <c r="D1371" s="56">
        <v>435508</v>
      </c>
      <c r="E1371" s="56" t="s">
        <v>147</v>
      </c>
      <c r="F1371" s="56" t="str">
        <f t="shared" si="21"/>
        <v>847.8471160.1.435508.000000.847001.200179</v>
      </c>
      <c r="G1371" s="66" t="s">
        <v>21</v>
      </c>
      <c r="H1371" s="56">
        <v>847001</v>
      </c>
      <c r="I1371" s="56" t="s">
        <v>23</v>
      </c>
      <c r="J1371" s="56">
        <v>200179</v>
      </c>
      <c r="N1371" s="56" t="s">
        <v>2286</v>
      </c>
      <c r="O1371" s="56">
        <v>1</v>
      </c>
      <c r="R1371" s="56" t="s">
        <v>4606</v>
      </c>
      <c r="S1371" s="56">
        <v>1</v>
      </c>
      <c r="T1371" s="56">
        <v>52500</v>
      </c>
      <c r="U1371" s="57">
        <v>50000</v>
      </c>
      <c r="V1371" s="56" t="s">
        <v>2002</v>
      </c>
      <c r="W1371" s="56" t="s">
        <v>2003</v>
      </c>
      <c r="X1371" s="56">
        <v>47250</v>
      </c>
      <c r="Y1371" s="56">
        <v>42000</v>
      </c>
      <c r="Z1371" s="56">
        <v>36750</v>
      </c>
      <c r="AA1371" s="56" t="s">
        <v>4264</v>
      </c>
      <c r="AB1371" s="56" t="s">
        <v>4264</v>
      </c>
      <c r="AC1371" s="56" t="s">
        <v>4264</v>
      </c>
      <c r="AE1371" s="56">
        <v>50000</v>
      </c>
      <c r="AP1371" s="56">
        <v>50000</v>
      </c>
      <c r="AQ1371" s="56" t="s">
        <v>4265</v>
      </c>
      <c r="AR1371" s="56" t="s">
        <v>4266</v>
      </c>
      <c r="AS1371" s="56" t="s">
        <v>4267</v>
      </c>
      <c r="AT1371" s="56">
        <v>8471160</v>
      </c>
    </row>
    <row r="1372" spans="1:46" x14ac:dyDescent="0.35">
      <c r="A1372" s="56" t="s">
        <v>963</v>
      </c>
      <c r="B1372" s="56">
        <v>8471160</v>
      </c>
      <c r="C1372" s="56" t="s">
        <v>506</v>
      </c>
      <c r="D1372" s="56">
        <v>435508</v>
      </c>
      <c r="E1372" s="56" t="s">
        <v>147</v>
      </c>
      <c r="F1372" s="56" t="str">
        <f t="shared" si="21"/>
        <v>847.8471160.1.435508.000000.847001.200179</v>
      </c>
      <c r="G1372" s="66" t="s">
        <v>21</v>
      </c>
      <c r="H1372" s="56">
        <v>847001</v>
      </c>
      <c r="I1372" s="56" t="s">
        <v>23</v>
      </c>
      <c r="J1372" s="56">
        <v>200179</v>
      </c>
      <c r="N1372" s="56" t="s">
        <v>2286</v>
      </c>
      <c r="O1372" s="56">
        <v>1</v>
      </c>
      <c r="R1372" s="56" t="s">
        <v>4607</v>
      </c>
      <c r="S1372" s="56">
        <v>1</v>
      </c>
      <c r="T1372" s="56">
        <v>10500</v>
      </c>
      <c r="U1372" s="57">
        <v>10000</v>
      </c>
      <c r="V1372" s="56" t="s">
        <v>2002</v>
      </c>
      <c r="W1372" s="56" t="s">
        <v>2003</v>
      </c>
      <c r="X1372" s="56">
        <v>9450</v>
      </c>
      <c r="Y1372" s="56">
        <v>8400</v>
      </c>
      <c r="Z1372" s="56">
        <v>7349.9999999999991</v>
      </c>
      <c r="AA1372" s="56" t="s">
        <v>4264</v>
      </c>
      <c r="AB1372" s="56" t="s">
        <v>4264</v>
      </c>
      <c r="AC1372" s="56" t="s">
        <v>4264</v>
      </c>
      <c r="AE1372" s="56">
        <v>10000</v>
      </c>
      <c r="AP1372" s="56">
        <v>10000</v>
      </c>
      <c r="AQ1372" s="56" t="s">
        <v>4265</v>
      </c>
      <c r="AR1372" s="56" t="s">
        <v>4266</v>
      </c>
      <c r="AS1372" s="56" t="s">
        <v>4267</v>
      </c>
      <c r="AT1372" s="56">
        <v>8471160</v>
      </c>
    </row>
    <row r="1373" spans="1:46" x14ac:dyDescent="0.35">
      <c r="A1373" s="56" t="s">
        <v>963</v>
      </c>
      <c r="B1373" s="56">
        <v>8471160</v>
      </c>
      <c r="C1373" s="56" t="s">
        <v>506</v>
      </c>
      <c r="D1373" s="56">
        <v>435508</v>
      </c>
      <c r="E1373" s="56" t="s">
        <v>147</v>
      </c>
      <c r="F1373" s="56" t="str">
        <f t="shared" si="21"/>
        <v>847.8471160.1.435508.000000.847001.200179</v>
      </c>
      <c r="G1373" s="66" t="s">
        <v>21</v>
      </c>
      <c r="H1373" s="56">
        <v>847001</v>
      </c>
      <c r="I1373" s="56" t="s">
        <v>23</v>
      </c>
      <c r="J1373" s="56">
        <v>200179</v>
      </c>
      <c r="N1373" s="56" t="s">
        <v>2286</v>
      </c>
      <c r="O1373" s="56">
        <v>1</v>
      </c>
      <c r="R1373" s="56" t="s">
        <v>4608</v>
      </c>
      <c r="S1373" s="56">
        <v>1</v>
      </c>
      <c r="T1373" s="56">
        <v>105000</v>
      </c>
      <c r="U1373" s="57">
        <v>100000</v>
      </c>
      <c r="V1373" s="56" t="s">
        <v>2002</v>
      </c>
      <c r="W1373" s="56" t="s">
        <v>2003</v>
      </c>
      <c r="X1373" s="56">
        <v>94500</v>
      </c>
      <c r="Y1373" s="56">
        <v>84000</v>
      </c>
      <c r="Z1373" s="56">
        <v>73500</v>
      </c>
      <c r="AA1373" s="56" t="s">
        <v>4264</v>
      </c>
      <c r="AB1373" s="56" t="s">
        <v>4264</v>
      </c>
      <c r="AC1373" s="56" t="s">
        <v>4264</v>
      </c>
      <c r="AE1373" s="56">
        <v>100000</v>
      </c>
      <c r="AP1373" s="56">
        <v>100000</v>
      </c>
      <c r="AQ1373" s="56" t="s">
        <v>4265</v>
      </c>
      <c r="AR1373" s="56" t="s">
        <v>4266</v>
      </c>
      <c r="AS1373" s="56" t="s">
        <v>4267</v>
      </c>
      <c r="AT1373" s="56">
        <v>8471160</v>
      </c>
    </row>
    <row r="1374" spans="1:46" x14ac:dyDescent="0.35">
      <c r="A1374" s="56" t="s">
        <v>963</v>
      </c>
      <c r="B1374" s="56">
        <v>8471160</v>
      </c>
      <c r="C1374" s="56" t="s">
        <v>506</v>
      </c>
      <c r="D1374" s="56">
        <v>435508</v>
      </c>
      <c r="E1374" s="56" t="s">
        <v>147</v>
      </c>
      <c r="F1374" s="56" t="str">
        <f t="shared" si="21"/>
        <v>847.8471160.1.435508.000000.847001.200179</v>
      </c>
      <c r="G1374" s="66" t="s">
        <v>21</v>
      </c>
      <c r="H1374" s="56">
        <v>847001</v>
      </c>
      <c r="I1374" s="56" t="s">
        <v>23</v>
      </c>
      <c r="J1374" s="56">
        <v>200179</v>
      </c>
      <c r="N1374" s="56" t="s">
        <v>2286</v>
      </c>
      <c r="O1374" s="56">
        <v>1</v>
      </c>
      <c r="R1374" s="56" t="s">
        <v>4609</v>
      </c>
      <c r="S1374" s="56">
        <v>1</v>
      </c>
      <c r="T1374" s="56">
        <v>705.6</v>
      </c>
      <c r="U1374" s="57">
        <v>672</v>
      </c>
      <c r="V1374" s="56" t="s">
        <v>2002</v>
      </c>
      <c r="W1374" s="56" t="s">
        <v>2003</v>
      </c>
      <c r="X1374" s="56">
        <v>635.04000000000008</v>
      </c>
      <c r="Y1374" s="56">
        <v>564.48</v>
      </c>
      <c r="Z1374" s="56">
        <v>493.91999999999996</v>
      </c>
      <c r="AA1374" s="56" t="s">
        <v>4264</v>
      </c>
      <c r="AB1374" s="56" t="s">
        <v>4264</v>
      </c>
      <c r="AC1374" s="56" t="s">
        <v>4264</v>
      </c>
      <c r="AE1374" s="56">
        <v>672</v>
      </c>
      <c r="AP1374" s="56">
        <v>672</v>
      </c>
      <c r="AQ1374" s="56" t="s">
        <v>4265</v>
      </c>
      <c r="AR1374" s="56" t="s">
        <v>4266</v>
      </c>
      <c r="AS1374" s="56" t="s">
        <v>4267</v>
      </c>
      <c r="AT1374" s="56">
        <v>8471160</v>
      </c>
    </row>
    <row r="1375" spans="1:46" x14ac:dyDescent="0.35">
      <c r="A1375" s="56" t="s">
        <v>963</v>
      </c>
      <c r="B1375" s="56">
        <v>8471160</v>
      </c>
      <c r="C1375" s="56" t="s">
        <v>506</v>
      </c>
      <c r="D1375" s="56">
        <v>435508</v>
      </c>
      <c r="E1375" s="56" t="s">
        <v>147</v>
      </c>
      <c r="F1375" s="56" t="str">
        <f t="shared" si="21"/>
        <v>847.8471160.1.435508.000000.847001.200179</v>
      </c>
      <c r="G1375" s="66" t="s">
        <v>21</v>
      </c>
      <c r="H1375" s="56">
        <v>847001</v>
      </c>
      <c r="I1375" s="56" t="s">
        <v>23</v>
      </c>
      <c r="J1375" s="56">
        <v>200179</v>
      </c>
      <c r="N1375" s="56" t="s">
        <v>2286</v>
      </c>
      <c r="O1375" s="56">
        <v>1</v>
      </c>
      <c r="R1375" s="56" t="s">
        <v>4610</v>
      </c>
      <c r="S1375" s="56">
        <v>1</v>
      </c>
      <c r="T1375" s="56">
        <v>286.65000000000003</v>
      </c>
      <c r="U1375" s="57">
        <v>273</v>
      </c>
      <c r="V1375" s="56" t="s">
        <v>2002</v>
      </c>
      <c r="W1375" s="56" t="s">
        <v>2003</v>
      </c>
      <c r="X1375" s="56">
        <v>257.98500000000001</v>
      </c>
      <c r="Y1375" s="56">
        <v>229.32000000000005</v>
      </c>
      <c r="Z1375" s="56">
        <v>200.655</v>
      </c>
      <c r="AA1375" s="56" t="s">
        <v>4264</v>
      </c>
      <c r="AB1375" s="56" t="s">
        <v>4264</v>
      </c>
      <c r="AC1375" s="56" t="s">
        <v>4264</v>
      </c>
      <c r="AE1375" s="56">
        <v>273</v>
      </c>
      <c r="AP1375" s="56">
        <v>273</v>
      </c>
      <c r="AQ1375" s="56" t="s">
        <v>4265</v>
      </c>
      <c r="AR1375" s="56" t="s">
        <v>4266</v>
      </c>
      <c r="AS1375" s="56" t="s">
        <v>4267</v>
      </c>
      <c r="AT1375" s="56">
        <v>8471160</v>
      </c>
    </row>
    <row r="1376" spans="1:46" x14ac:dyDescent="0.35">
      <c r="A1376" s="56" t="s">
        <v>963</v>
      </c>
      <c r="B1376" s="56">
        <v>8471160</v>
      </c>
      <c r="C1376" s="56" t="s">
        <v>506</v>
      </c>
      <c r="D1376" s="56">
        <v>435508</v>
      </c>
      <c r="E1376" s="56" t="s">
        <v>147</v>
      </c>
      <c r="F1376" s="56" t="str">
        <f t="shared" si="21"/>
        <v>847.8471160.1.435508.000000.847001.200179</v>
      </c>
      <c r="G1376" s="66" t="s">
        <v>21</v>
      </c>
      <c r="H1376" s="56">
        <v>847001</v>
      </c>
      <c r="I1376" s="56" t="s">
        <v>23</v>
      </c>
      <c r="J1376" s="56">
        <v>200179</v>
      </c>
      <c r="N1376" s="56" t="s">
        <v>2286</v>
      </c>
      <c r="O1376" s="56">
        <v>1</v>
      </c>
      <c r="R1376" s="56" t="s">
        <v>4611</v>
      </c>
      <c r="S1376" s="56">
        <v>1</v>
      </c>
      <c r="T1376" s="56">
        <v>77630.316749999998</v>
      </c>
      <c r="U1376" s="57">
        <v>73933.634999999995</v>
      </c>
      <c r="V1376" s="56" t="s">
        <v>2002</v>
      </c>
      <c r="W1376" s="56" t="s">
        <v>2003</v>
      </c>
      <c r="X1376" s="56">
        <v>69867.285075000007</v>
      </c>
      <c r="Y1376" s="56">
        <v>62104.253400000001</v>
      </c>
      <c r="Z1376" s="56">
        <v>54341.221724999996</v>
      </c>
      <c r="AA1376" s="56" t="s">
        <v>4264</v>
      </c>
      <c r="AB1376" s="56" t="s">
        <v>4264</v>
      </c>
      <c r="AC1376" s="56" t="s">
        <v>4264</v>
      </c>
      <c r="AE1376" s="56">
        <v>73933.634999999995</v>
      </c>
      <c r="AP1376" s="56">
        <v>73933.634999999995</v>
      </c>
      <c r="AQ1376" s="56" t="s">
        <v>4265</v>
      </c>
      <c r="AR1376" s="56" t="s">
        <v>4266</v>
      </c>
      <c r="AS1376" s="56" t="s">
        <v>4267</v>
      </c>
      <c r="AT1376" s="56">
        <v>8471160</v>
      </c>
    </row>
    <row r="1377" spans="1:46" x14ac:dyDescent="0.35">
      <c r="A1377" s="56" t="s">
        <v>963</v>
      </c>
      <c r="B1377" s="56">
        <v>8471160</v>
      </c>
      <c r="C1377" s="56" t="s">
        <v>506</v>
      </c>
      <c r="D1377" s="56">
        <v>435508</v>
      </c>
      <c r="E1377" s="56" t="s">
        <v>147</v>
      </c>
      <c r="F1377" s="56" t="str">
        <f t="shared" si="21"/>
        <v>847.8471160.1.435508.000000.847001.200179</v>
      </c>
      <c r="G1377" s="66" t="s">
        <v>21</v>
      </c>
      <c r="H1377" s="56">
        <v>847001</v>
      </c>
      <c r="I1377" s="56" t="s">
        <v>23</v>
      </c>
      <c r="J1377" s="56">
        <v>200179</v>
      </c>
      <c r="N1377" s="56" t="s">
        <v>2286</v>
      </c>
      <c r="O1377" s="56">
        <v>1</v>
      </c>
      <c r="R1377" s="56" t="s">
        <v>4612</v>
      </c>
      <c r="S1377" s="56">
        <v>1</v>
      </c>
      <c r="T1377" s="56">
        <v>19584.363225000001</v>
      </c>
      <c r="U1377" s="57">
        <v>18651.7745</v>
      </c>
      <c r="V1377" s="56" t="s">
        <v>2002</v>
      </c>
      <c r="W1377" s="56" t="s">
        <v>2003</v>
      </c>
      <c r="X1377" s="56">
        <v>17625.926902500003</v>
      </c>
      <c r="Y1377" s="56">
        <v>15667.490580000002</v>
      </c>
      <c r="Z1377" s="56">
        <v>13709.0542575</v>
      </c>
      <c r="AA1377" s="56" t="s">
        <v>4264</v>
      </c>
      <c r="AB1377" s="56" t="s">
        <v>4264</v>
      </c>
      <c r="AC1377" s="56" t="s">
        <v>4264</v>
      </c>
      <c r="AE1377" s="56">
        <v>18651.7745</v>
      </c>
      <c r="AP1377" s="56">
        <v>18651.7745</v>
      </c>
      <c r="AQ1377" s="56" t="s">
        <v>4265</v>
      </c>
      <c r="AR1377" s="56" t="s">
        <v>4266</v>
      </c>
      <c r="AS1377" s="56" t="s">
        <v>4267</v>
      </c>
      <c r="AT1377" s="56">
        <v>8471160</v>
      </c>
    </row>
    <row r="1378" spans="1:46" x14ac:dyDescent="0.35">
      <c r="A1378" s="56" t="s">
        <v>963</v>
      </c>
      <c r="B1378" s="56">
        <v>8471160</v>
      </c>
      <c r="C1378" s="56" t="s">
        <v>506</v>
      </c>
      <c r="D1378" s="56">
        <v>435508</v>
      </c>
      <c r="E1378" s="56" t="s">
        <v>147</v>
      </c>
      <c r="F1378" s="56" t="str">
        <f t="shared" si="21"/>
        <v>847.8471160.1.435508.000000.847001.200179</v>
      </c>
      <c r="G1378" s="66" t="s">
        <v>21</v>
      </c>
      <c r="H1378" s="56">
        <v>847001</v>
      </c>
      <c r="I1378" s="56" t="s">
        <v>23</v>
      </c>
      <c r="J1378" s="56">
        <v>200179</v>
      </c>
      <c r="N1378" s="56" t="s">
        <v>2286</v>
      </c>
      <c r="O1378" s="56">
        <v>1</v>
      </c>
      <c r="R1378" s="56" t="s">
        <v>4613</v>
      </c>
      <c r="S1378" s="56">
        <v>1</v>
      </c>
      <c r="T1378" s="56">
        <v>152323.5</v>
      </c>
      <c r="U1378" s="57">
        <v>145070</v>
      </c>
      <c r="V1378" s="56" t="s">
        <v>2002</v>
      </c>
      <c r="W1378" s="56" t="s">
        <v>2003</v>
      </c>
      <c r="X1378" s="56">
        <v>137091.15</v>
      </c>
      <c r="Y1378" s="56">
        <v>121858.8</v>
      </c>
      <c r="Z1378" s="56">
        <v>106626.45</v>
      </c>
      <c r="AA1378" s="56" t="s">
        <v>4264</v>
      </c>
      <c r="AB1378" s="56" t="s">
        <v>4264</v>
      </c>
      <c r="AC1378" s="56" t="s">
        <v>4264</v>
      </c>
      <c r="AE1378" s="56">
        <v>145070</v>
      </c>
      <c r="AP1378" s="56">
        <v>145070</v>
      </c>
      <c r="AQ1378" s="56" t="s">
        <v>4265</v>
      </c>
      <c r="AR1378" s="56" t="s">
        <v>4266</v>
      </c>
      <c r="AS1378" s="56" t="s">
        <v>4267</v>
      </c>
      <c r="AT1378" s="56">
        <v>8471160</v>
      </c>
    </row>
    <row r="1379" spans="1:46" x14ac:dyDescent="0.35">
      <c r="A1379" s="56" t="s">
        <v>963</v>
      </c>
      <c r="B1379" s="56">
        <v>8471160</v>
      </c>
      <c r="C1379" s="56" t="s">
        <v>506</v>
      </c>
      <c r="D1379" s="56">
        <v>435508</v>
      </c>
      <c r="E1379" s="56" t="s">
        <v>147</v>
      </c>
      <c r="F1379" s="56" t="str">
        <f t="shared" si="21"/>
        <v>847.8471160.1.435508.000000.847001.200179</v>
      </c>
      <c r="G1379" s="66" t="s">
        <v>21</v>
      </c>
      <c r="H1379" s="56">
        <v>847001</v>
      </c>
      <c r="I1379" s="56" t="s">
        <v>23</v>
      </c>
      <c r="J1379" s="56">
        <v>200179</v>
      </c>
      <c r="N1379" s="56" t="s">
        <v>2286</v>
      </c>
      <c r="O1379" s="56">
        <v>1</v>
      </c>
      <c r="R1379" s="56" t="s">
        <v>4614</v>
      </c>
      <c r="S1379" s="56">
        <v>1</v>
      </c>
      <c r="T1379" s="56">
        <v>2336.25</v>
      </c>
      <c r="U1379" s="57">
        <v>2225</v>
      </c>
      <c r="V1379" s="56" t="s">
        <v>2002</v>
      </c>
      <c r="W1379" s="56" t="s">
        <v>2003</v>
      </c>
      <c r="X1379" s="56">
        <v>2102.625</v>
      </c>
      <c r="Y1379" s="56">
        <v>1869</v>
      </c>
      <c r="Z1379" s="56">
        <v>1635.375</v>
      </c>
      <c r="AA1379" s="56" t="s">
        <v>4264</v>
      </c>
      <c r="AB1379" s="56" t="s">
        <v>4264</v>
      </c>
      <c r="AC1379" s="56" t="s">
        <v>4264</v>
      </c>
      <c r="AE1379" s="56">
        <v>2225</v>
      </c>
      <c r="AP1379" s="56">
        <v>2225</v>
      </c>
      <c r="AQ1379" s="56" t="s">
        <v>4265</v>
      </c>
      <c r="AR1379" s="56" t="s">
        <v>4266</v>
      </c>
      <c r="AS1379" s="56" t="s">
        <v>4267</v>
      </c>
      <c r="AT1379" s="56">
        <v>8471160</v>
      </c>
    </row>
    <row r="1380" spans="1:46" x14ac:dyDescent="0.35">
      <c r="A1380" s="56" t="s">
        <v>963</v>
      </c>
      <c r="B1380" s="56">
        <v>8471160</v>
      </c>
      <c r="C1380" s="56" t="s">
        <v>506</v>
      </c>
      <c r="D1380" s="56">
        <v>435508</v>
      </c>
      <c r="E1380" s="56" t="s">
        <v>147</v>
      </c>
      <c r="F1380" s="56" t="str">
        <f t="shared" si="21"/>
        <v>847.8471160.1.435508.000000.847001.200179</v>
      </c>
      <c r="G1380" s="66" t="s">
        <v>21</v>
      </c>
      <c r="H1380" s="56">
        <v>847001</v>
      </c>
      <c r="I1380" s="56" t="s">
        <v>23</v>
      </c>
      <c r="J1380" s="56">
        <v>200179</v>
      </c>
      <c r="N1380" s="56" t="s">
        <v>2286</v>
      </c>
      <c r="O1380" s="56">
        <v>1</v>
      </c>
      <c r="R1380" s="56" t="s">
        <v>4615</v>
      </c>
      <c r="S1380" s="56">
        <v>1</v>
      </c>
      <c r="T1380" s="56">
        <v>22642.935000000001</v>
      </c>
      <c r="U1380" s="57">
        <v>21564.7</v>
      </c>
      <c r="V1380" s="56" t="s">
        <v>2002</v>
      </c>
      <c r="W1380" s="56" t="s">
        <v>2003</v>
      </c>
      <c r="X1380" s="56">
        <v>20378.641500000002</v>
      </c>
      <c r="Y1380" s="56">
        <v>18114.348000000002</v>
      </c>
      <c r="Z1380" s="56">
        <v>15850.0545</v>
      </c>
      <c r="AA1380" s="56" t="s">
        <v>4264</v>
      </c>
      <c r="AB1380" s="56" t="s">
        <v>4264</v>
      </c>
      <c r="AC1380" s="56" t="s">
        <v>4264</v>
      </c>
      <c r="AE1380" s="56">
        <v>21564.7</v>
      </c>
      <c r="AP1380" s="56">
        <v>21564.7</v>
      </c>
      <c r="AQ1380" s="56" t="s">
        <v>4265</v>
      </c>
      <c r="AR1380" s="56" t="s">
        <v>4266</v>
      </c>
      <c r="AS1380" s="56" t="s">
        <v>4267</v>
      </c>
      <c r="AT1380" s="56">
        <v>8471160</v>
      </c>
    </row>
    <row r="1381" spans="1:46" x14ac:dyDescent="0.35">
      <c r="A1381" s="56" t="s">
        <v>963</v>
      </c>
      <c r="B1381" s="56">
        <v>8471160</v>
      </c>
      <c r="C1381" s="56" t="s">
        <v>506</v>
      </c>
      <c r="D1381" s="56">
        <v>435508</v>
      </c>
      <c r="E1381" s="56" t="s">
        <v>147</v>
      </c>
      <c r="F1381" s="56" t="str">
        <f t="shared" si="21"/>
        <v>847.8471160.1.435508.000000.847001.200179</v>
      </c>
      <c r="G1381" s="66" t="s">
        <v>21</v>
      </c>
      <c r="H1381" s="56">
        <v>847001</v>
      </c>
      <c r="I1381" s="56" t="s">
        <v>23</v>
      </c>
      <c r="J1381" s="56">
        <v>200179</v>
      </c>
      <c r="N1381" s="56" t="s">
        <v>2286</v>
      </c>
      <c r="O1381" s="56">
        <v>1</v>
      </c>
      <c r="R1381" s="56" t="s">
        <v>4616</v>
      </c>
      <c r="S1381" s="56">
        <v>1</v>
      </c>
      <c r="T1381" s="56">
        <v>5250</v>
      </c>
      <c r="U1381" s="57">
        <v>5000</v>
      </c>
      <c r="V1381" s="56" t="s">
        <v>2002</v>
      </c>
      <c r="W1381" s="56" t="s">
        <v>2003</v>
      </c>
      <c r="X1381" s="56">
        <v>4725</v>
      </c>
      <c r="Y1381" s="56">
        <v>4200</v>
      </c>
      <c r="Z1381" s="56">
        <v>3674.9999999999995</v>
      </c>
      <c r="AA1381" s="56" t="s">
        <v>4264</v>
      </c>
      <c r="AB1381" s="56" t="s">
        <v>4264</v>
      </c>
      <c r="AC1381" s="56" t="s">
        <v>4264</v>
      </c>
      <c r="AE1381" s="56">
        <v>5000</v>
      </c>
      <c r="AP1381" s="56">
        <v>5000</v>
      </c>
      <c r="AQ1381" s="56" t="s">
        <v>4265</v>
      </c>
      <c r="AR1381" s="56" t="s">
        <v>4266</v>
      </c>
      <c r="AS1381" s="56" t="s">
        <v>4267</v>
      </c>
      <c r="AT1381" s="56">
        <v>8471160</v>
      </c>
    </row>
    <row r="1382" spans="1:46" x14ac:dyDescent="0.35">
      <c r="A1382" s="56" t="s">
        <v>963</v>
      </c>
      <c r="B1382" s="56">
        <v>8471160</v>
      </c>
      <c r="C1382" s="56" t="s">
        <v>506</v>
      </c>
      <c r="D1382" s="56">
        <v>435508</v>
      </c>
      <c r="E1382" s="56" t="s">
        <v>147</v>
      </c>
      <c r="F1382" s="56" t="str">
        <f t="shared" si="21"/>
        <v>847.8471160.1.435508.000000.847001.200179</v>
      </c>
      <c r="G1382" s="66" t="s">
        <v>21</v>
      </c>
      <c r="H1382" s="56">
        <v>847001</v>
      </c>
      <c r="I1382" s="56" t="s">
        <v>23</v>
      </c>
      <c r="J1382" s="56">
        <v>200179</v>
      </c>
      <c r="N1382" s="56" t="s">
        <v>2286</v>
      </c>
      <c r="O1382" s="56">
        <v>1</v>
      </c>
      <c r="R1382" s="56" t="s">
        <v>4617</v>
      </c>
      <c r="S1382" s="56">
        <v>1</v>
      </c>
      <c r="T1382" s="56">
        <v>4672.5</v>
      </c>
      <c r="U1382" s="57">
        <v>4450</v>
      </c>
      <c r="V1382" s="56" t="s">
        <v>2002</v>
      </c>
      <c r="W1382" s="56" t="s">
        <v>2003</v>
      </c>
      <c r="X1382" s="56">
        <v>4205.25</v>
      </c>
      <c r="Y1382" s="56">
        <v>3738</v>
      </c>
      <c r="Z1382" s="56">
        <v>3270.75</v>
      </c>
      <c r="AA1382" s="56" t="s">
        <v>4264</v>
      </c>
      <c r="AB1382" s="56" t="s">
        <v>4264</v>
      </c>
      <c r="AC1382" s="56" t="s">
        <v>4264</v>
      </c>
      <c r="AE1382" s="56">
        <v>4450</v>
      </c>
      <c r="AP1382" s="56">
        <v>4450</v>
      </c>
      <c r="AQ1382" s="56" t="s">
        <v>4265</v>
      </c>
      <c r="AR1382" s="56" t="s">
        <v>4266</v>
      </c>
      <c r="AS1382" s="56" t="s">
        <v>4267</v>
      </c>
      <c r="AT1382" s="56">
        <v>8471160</v>
      </c>
    </row>
    <row r="1383" spans="1:46" x14ac:dyDescent="0.35">
      <c r="A1383" s="56" t="s">
        <v>963</v>
      </c>
      <c r="B1383" s="56">
        <v>8471160</v>
      </c>
      <c r="C1383" s="56" t="s">
        <v>506</v>
      </c>
      <c r="D1383" s="56">
        <v>435508</v>
      </c>
      <c r="E1383" s="56" t="s">
        <v>147</v>
      </c>
      <c r="F1383" s="56" t="str">
        <f t="shared" si="21"/>
        <v>847.8471160.1.435508.000000.847001.200179</v>
      </c>
      <c r="G1383" s="66" t="s">
        <v>21</v>
      </c>
      <c r="H1383" s="56">
        <v>847001</v>
      </c>
      <c r="I1383" s="56" t="s">
        <v>23</v>
      </c>
      <c r="J1383" s="56">
        <v>200179</v>
      </c>
      <c r="N1383" s="56" t="s">
        <v>2286</v>
      </c>
      <c r="O1383" s="56">
        <v>1</v>
      </c>
      <c r="R1383" s="56" t="s">
        <v>4618</v>
      </c>
      <c r="S1383" s="56">
        <v>1</v>
      </c>
      <c r="T1383" s="56">
        <v>2336.25</v>
      </c>
      <c r="U1383" s="57">
        <v>2225</v>
      </c>
      <c r="V1383" s="56" t="s">
        <v>2002</v>
      </c>
      <c r="W1383" s="56" t="s">
        <v>2003</v>
      </c>
      <c r="X1383" s="56">
        <v>2102.625</v>
      </c>
      <c r="Y1383" s="56">
        <v>1869</v>
      </c>
      <c r="Z1383" s="56">
        <v>1635.375</v>
      </c>
      <c r="AA1383" s="56" t="s">
        <v>4264</v>
      </c>
      <c r="AB1383" s="56" t="s">
        <v>4264</v>
      </c>
      <c r="AC1383" s="56" t="s">
        <v>4264</v>
      </c>
      <c r="AE1383" s="56">
        <v>2225</v>
      </c>
      <c r="AP1383" s="56">
        <v>2225</v>
      </c>
      <c r="AQ1383" s="56" t="s">
        <v>4265</v>
      </c>
      <c r="AR1383" s="56" t="s">
        <v>4266</v>
      </c>
      <c r="AS1383" s="56" t="s">
        <v>4267</v>
      </c>
      <c r="AT1383" s="56">
        <v>8471160</v>
      </c>
    </row>
    <row r="1384" spans="1:46" x14ac:dyDescent="0.35">
      <c r="A1384" s="56" t="s">
        <v>963</v>
      </c>
      <c r="B1384" s="56">
        <v>8471160</v>
      </c>
      <c r="C1384" s="56" t="s">
        <v>506</v>
      </c>
      <c r="D1384" s="56">
        <v>435508</v>
      </c>
      <c r="E1384" s="56" t="s">
        <v>147</v>
      </c>
      <c r="F1384" s="56" t="str">
        <f t="shared" si="21"/>
        <v>847.8471160.1.435508.000000.847001.200179</v>
      </c>
      <c r="G1384" s="66" t="s">
        <v>21</v>
      </c>
      <c r="H1384" s="56">
        <v>847001</v>
      </c>
      <c r="I1384" s="56" t="s">
        <v>23</v>
      </c>
      <c r="J1384" s="56">
        <v>200179</v>
      </c>
      <c r="N1384" s="56" t="s">
        <v>2286</v>
      </c>
      <c r="O1384" s="56">
        <v>1</v>
      </c>
      <c r="R1384" s="56" t="s">
        <v>4619</v>
      </c>
      <c r="S1384" s="56">
        <v>1</v>
      </c>
      <c r="T1384" s="56">
        <v>22642.935000000001</v>
      </c>
      <c r="U1384" s="57">
        <v>21564.7</v>
      </c>
      <c r="V1384" s="56" t="s">
        <v>2002</v>
      </c>
      <c r="W1384" s="56" t="s">
        <v>2003</v>
      </c>
      <c r="X1384" s="56">
        <v>20378.641500000002</v>
      </c>
      <c r="Y1384" s="56">
        <v>18114.348000000002</v>
      </c>
      <c r="Z1384" s="56">
        <v>15850.0545</v>
      </c>
      <c r="AA1384" s="56" t="s">
        <v>4264</v>
      </c>
      <c r="AB1384" s="56" t="s">
        <v>4264</v>
      </c>
      <c r="AC1384" s="56" t="s">
        <v>4264</v>
      </c>
      <c r="AE1384" s="56">
        <v>21564.7</v>
      </c>
      <c r="AP1384" s="56">
        <v>21564.7</v>
      </c>
      <c r="AQ1384" s="56" t="s">
        <v>4265</v>
      </c>
      <c r="AR1384" s="56" t="s">
        <v>4266</v>
      </c>
      <c r="AS1384" s="56" t="s">
        <v>4267</v>
      </c>
      <c r="AT1384" s="56">
        <v>8471160</v>
      </c>
    </row>
    <row r="1385" spans="1:46" x14ac:dyDescent="0.35">
      <c r="A1385" s="56" t="s">
        <v>963</v>
      </c>
      <c r="B1385" s="56">
        <v>8471160</v>
      </c>
      <c r="C1385" s="56" t="s">
        <v>506</v>
      </c>
      <c r="D1385" s="56">
        <v>435508</v>
      </c>
      <c r="E1385" s="56" t="s">
        <v>147</v>
      </c>
      <c r="F1385" s="56" t="str">
        <f t="shared" si="21"/>
        <v>847.8471160.1.435508.000000.847001.200179</v>
      </c>
      <c r="G1385" s="66" t="s">
        <v>21</v>
      </c>
      <c r="H1385" s="56">
        <v>847001</v>
      </c>
      <c r="I1385" s="56" t="s">
        <v>23</v>
      </c>
      <c r="J1385" s="56">
        <v>200179</v>
      </c>
      <c r="N1385" s="56" t="s">
        <v>2286</v>
      </c>
      <c r="O1385" s="56">
        <v>1</v>
      </c>
      <c r="R1385" s="56" t="s">
        <v>4620</v>
      </c>
      <c r="S1385" s="56">
        <v>1</v>
      </c>
      <c r="T1385" s="56">
        <v>53879.175000000003</v>
      </c>
      <c r="U1385" s="57">
        <v>51313.5</v>
      </c>
      <c r="V1385" s="56" t="s">
        <v>2002</v>
      </c>
      <c r="W1385" s="56" t="s">
        <v>2003</v>
      </c>
      <c r="X1385" s="56">
        <v>48491.257500000007</v>
      </c>
      <c r="Y1385" s="56">
        <v>43103.340000000004</v>
      </c>
      <c r="Z1385" s="56">
        <v>37715.422500000001</v>
      </c>
      <c r="AA1385" s="56" t="s">
        <v>4264</v>
      </c>
      <c r="AB1385" s="56" t="s">
        <v>4264</v>
      </c>
      <c r="AC1385" s="56" t="s">
        <v>4264</v>
      </c>
      <c r="AE1385" s="56">
        <v>51313.5</v>
      </c>
      <c r="AP1385" s="56">
        <v>51313.5</v>
      </c>
      <c r="AQ1385" s="56" t="s">
        <v>4265</v>
      </c>
      <c r="AR1385" s="56" t="s">
        <v>4266</v>
      </c>
      <c r="AS1385" s="56" t="s">
        <v>4267</v>
      </c>
      <c r="AT1385" s="56">
        <v>8471160</v>
      </c>
    </row>
    <row r="1386" spans="1:46" x14ac:dyDescent="0.35">
      <c r="A1386" s="56" t="s">
        <v>963</v>
      </c>
      <c r="B1386" s="56">
        <v>8471160</v>
      </c>
      <c r="C1386" s="56" t="s">
        <v>506</v>
      </c>
      <c r="D1386" s="56">
        <v>435508</v>
      </c>
      <c r="E1386" s="56" t="s">
        <v>147</v>
      </c>
      <c r="F1386" s="56" t="str">
        <f t="shared" si="21"/>
        <v>847.8471160.1.435508.000000.847001.200179</v>
      </c>
      <c r="G1386" s="66" t="s">
        <v>21</v>
      </c>
      <c r="H1386" s="56">
        <v>847001</v>
      </c>
      <c r="I1386" s="56" t="s">
        <v>23</v>
      </c>
      <c r="J1386" s="56">
        <v>200179</v>
      </c>
      <c r="N1386" s="56" t="s">
        <v>2286</v>
      </c>
      <c r="O1386" s="56">
        <v>1</v>
      </c>
      <c r="R1386" s="56" t="s">
        <v>4621</v>
      </c>
      <c r="S1386" s="56">
        <v>1</v>
      </c>
      <c r="T1386" s="56">
        <v>381117.19800000003</v>
      </c>
      <c r="U1386" s="57">
        <v>362968.76</v>
      </c>
      <c r="V1386" s="56" t="s">
        <v>2002</v>
      </c>
      <c r="W1386" s="56" t="s">
        <v>2003</v>
      </c>
      <c r="X1386" s="56">
        <v>343005.47820000001</v>
      </c>
      <c r="Y1386" s="56">
        <v>304893.75840000005</v>
      </c>
      <c r="Z1386" s="56">
        <v>266782.03860000003</v>
      </c>
      <c r="AA1386" s="56" t="s">
        <v>4264</v>
      </c>
      <c r="AB1386" s="56" t="s">
        <v>4264</v>
      </c>
      <c r="AC1386" s="56" t="s">
        <v>4264</v>
      </c>
      <c r="AE1386" s="56">
        <v>362968.76</v>
      </c>
      <c r="AP1386" s="56">
        <v>362968.76</v>
      </c>
      <c r="AQ1386" s="56" t="s">
        <v>4265</v>
      </c>
      <c r="AR1386" s="56" t="s">
        <v>4266</v>
      </c>
      <c r="AS1386" s="56" t="s">
        <v>4267</v>
      </c>
      <c r="AT1386" s="56">
        <v>8471160</v>
      </c>
    </row>
    <row r="1387" spans="1:46" x14ac:dyDescent="0.35">
      <c r="A1387" s="56" t="s">
        <v>963</v>
      </c>
      <c r="B1387" s="56">
        <v>8471160</v>
      </c>
      <c r="C1387" s="56" t="s">
        <v>506</v>
      </c>
      <c r="D1387" s="56">
        <v>435508</v>
      </c>
      <c r="E1387" s="56" t="s">
        <v>147</v>
      </c>
      <c r="F1387" s="56" t="str">
        <f t="shared" si="21"/>
        <v>847.8471160.1.435508.000000.847001.200179</v>
      </c>
      <c r="G1387" s="66" t="s">
        <v>21</v>
      </c>
      <c r="H1387" s="56">
        <v>847001</v>
      </c>
      <c r="I1387" s="56" t="s">
        <v>23</v>
      </c>
      <c r="J1387" s="56">
        <v>200179</v>
      </c>
      <c r="N1387" s="56" t="s">
        <v>2286</v>
      </c>
      <c r="O1387" s="56">
        <v>1</v>
      </c>
      <c r="R1387" s="56" t="s">
        <v>4622</v>
      </c>
      <c r="S1387" s="56">
        <v>1</v>
      </c>
      <c r="T1387" s="56">
        <v>1155</v>
      </c>
      <c r="U1387" s="57">
        <v>1100</v>
      </c>
      <c r="V1387" s="56" t="s">
        <v>2002</v>
      </c>
      <c r="W1387" s="56" t="s">
        <v>2003</v>
      </c>
      <c r="X1387" s="56">
        <v>1039.5</v>
      </c>
      <c r="Y1387" s="56">
        <v>924</v>
      </c>
      <c r="Z1387" s="56">
        <v>808.5</v>
      </c>
      <c r="AA1387" s="56" t="s">
        <v>4264</v>
      </c>
      <c r="AB1387" s="56" t="s">
        <v>4264</v>
      </c>
      <c r="AC1387" s="56" t="s">
        <v>4264</v>
      </c>
      <c r="AE1387" s="56">
        <v>1100</v>
      </c>
      <c r="AP1387" s="56">
        <v>1100</v>
      </c>
      <c r="AQ1387" s="56" t="s">
        <v>4265</v>
      </c>
      <c r="AR1387" s="56" t="s">
        <v>4266</v>
      </c>
      <c r="AS1387" s="56" t="s">
        <v>4267</v>
      </c>
      <c r="AT1387" s="56">
        <v>8471160</v>
      </c>
    </row>
    <row r="1388" spans="1:46" x14ac:dyDescent="0.35">
      <c r="A1388" s="56" t="s">
        <v>963</v>
      </c>
      <c r="B1388" s="56">
        <v>8471160</v>
      </c>
      <c r="C1388" s="56" t="s">
        <v>506</v>
      </c>
      <c r="D1388" s="56">
        <v>435508</v>
      </c>
      <c r="E1388" s="56" t="s">
        <v>147</v>
      </c>
      <c r="F1388" s="56" t="str">
        <f t="shared" si="21"/>
        <v>847.8471160.1.435508.000000.847001.200179</v>
      </c>
      <c r="G1388" s="66" t="s">
        <v>21</v>
      </c>
      <c r="H1388" s="56">
        <v>847001</v>
      </c>
      <c r="I1388" s="56" t="s">
        <v>23</v>
      </c>
      <c r="J1388" s="56">
        <v>200179</v>
      </c>
      <c r="N1388" s="56" t="s">
        <v>2286</v>
      </c>
      <c r="O1388" s="56">
        <v>1</v>
      </c>
      <c r="R1388" s="56" t="s">
        <v>4623</v>
      </c>
      <c r="S1388" s="56">
        <v>1</v>
      </c>
      <c r="T1388" s="56">
        <v>2310</v>
      </c>
      <c r="U1388" s="57">
        <v>2200</v>
      </c>
      <c r="V1388" s="56" t="s">
        <v>2002</v>
      </c>
      <c r="W1388" s="56" t="s">
        <v>2003</v>
      </c>
      <c r="X1388" s="56">
        <v>2079</v>
      </c>
      <c r="Y1388" s="56">
        <v>1848</v>
      </c>
      <c r="Z1388" s="56">
        <v>1617</v>
      </c>
      <c r="AA1388" s="56" t="s">
        <v>4264</v>
      </c>
      <c r="AB1388" s="56" t="s">
        <v>4264</v>
      </c>
      <c r="AC1388" s="56" t="s">
        <v>4264</v>
      </c>
      <c r="AE1388" s="56">
        <v>2200</v>
      </c>
      <c r="AP1388" s="56">
        <v>2200</v>
      </c>
      <c r="AQ1388" s="56" t="s">
        <v>4265</v>
      </c>
      <c r="AR1388" s="56" t="s">
        <v>4266</v>
      </c>
      <c r="AS1388" s="56" t="s">
        <v>4267</v>
      </c>
      <c r="AT1388" s="56">
        <v>8471160</v>
      </c>
    </row>
    <row r="1389" spans="1:46" x14ac:dyDescent="0.35">
      <c r="A1389" s="56" t="s">
        <v>963</v>
      </c>
      <c r="B1389" s="56">
        <v>8471160</v>
      </c>
      <c r="C1389" s="56" t="s">
        <v>506</v>
      </c>
      <c r="D1389" s="56">
        <v>435508</v>
      </c>
      <c r="E1389" s="56" t="s">
        <v>147</v>
      </c>
      <c r="F1389" s="56" t="str">
        <f t="shared" si="21"/>
        <v>847.8471160.1.435508.000000.847001.200179</v>
      </c>
      <c r="G1389" s="66" t="s">
        <v>21</v>
      </c>
      <c r="H1389" s="56">
        <v>847001</v>
      </c>
      <c r="I1389" s="56" t="s">
        <v>23</v>
      </c>
      <c r="J1389" s="56">
        <v>200179</v>
      </c>
      <c r="N1389" s="56" t="s">
        <v>2286</v>
      </c>
      <c r="O1389" s="56">
        <v>1</v>
      </c>
      <c r="R1389" s="56" t="s">
        <v>4624</v>
      </c>
      <c r="S1389" s="56">
        <v>1</v>
      </c>
      <c r="T1389" s="56">
        <v>8778</v>
      </c>
      <c r="U1389" s="57">
        <v>8360</v>
      </c>
      <c r="V1389" s="56" t="s">
        <v>2002</v>
      </c>
      <c r="W1389" s="56" t="s">
        <v>2003</v>
      </c>
      <c r="X1389" s="56">
        <v>7900.2</v>
      </c>
      <c r="Y1389" s="56">
        <v>7022.4000000000005</v>
      </c>
      <c r="Z1389" s="56">
        <v>6144.5999999999995</v>
      </c>
      <c r="AA1389" s="56" t="s">
        <v>4264</v>
      </c>
      <c r="AB1389" s="56" t="s">
        <v>4264</v>
      </c>
      <c r="AC1389" s="56" t="s">
        <v>4264</v>
      </c>
      <c r="AE1389" s="56">
        <v>8360</v>
      </c>
      <c r="AP1389" s="56">
        <v>8360</v>
      </c>
      <c r="AQ1389" s="56" t="s">
        <v>4265</v>
      </c>
      <c r="AR1389" s="56" t="s">
        <v>4266</v>
      </c>
      <c r="AS1389" s="56" t="s">
        <v>4267</v>
      </c>
      <c r="AT1389" s="56">
        <v>8471160</v>
      </c>
    </row>
    <row r="1390" spans="1:46" x14ac:dyDescent="0.35">
      <c r="A1390" s="56" t="s">
        <v>963</v>
      </c>
      <c r="B1390" s="56">
        <v>8471160</v>
      </c>
      <c r="C1390" s="56" t="s">
        <v>506</v>
      </c>
      <c r="D1390" s="56">
        <v>435508</v>
      </c>
      <c r="E1390" s="56" t="s">
        <v>147</v>
      </c>
      <c r="F1390" s="56" t="str">
        <f t="shared" si="21"/>
        <v>847.8471160.1.435508.000000.847001.200179</v>
      </c>
      <c r="G1390" s="66" t="s">
        <v>21</v>
      </c>
      <c r="H1390" s="56">
        <v>847001</v>
      </c>
      <c r="I1390" s="56" t="s">
        <v>23</v>
      </c>
      <c r="J1390" s="56">
        <v>200179</v>
      </c>
      <c r="N1390" s="56" t="s">
        <v>2286</v>
      </c>
      <c r="O1390" s="56">
        <v>1</v>
      </c>
      <c r="R1390" s="56" t="s">
        <v>4625</v>
      </c>
      <c r="S1390" s="56">
        <v>1</v>
      </c>
      <c r="T1390" s="56">
        <v>3802.2599999999998</v>
      </c>
      <c r="U1390" s="57">
        <v>3621.2</v>
      </c>
      <c r="V1390" s="56" t="s">
        <v>2002</v>
      </c>
      <c r="W1390" s="56" t="s">
        <v>2003</v>
      </c>
      <c r="X1390" s="56">
        <v>3422.0339999999997</v>
      </c>
      <c r="Y1390" s="56">
        <v>3041.808</v>
      </c>
      <c r="Z1390" s="56">
        <v>2661.5819999999999</v>
      </c>
      <c r="AA1390" s="56" t="s">
        <v>4264</v>
      </c>
      <c r="AB1390" s="56" t="s">
        <v>4264</v>
      </c>
      <c r="AC1390" s="56" t="s">
        <v>4264</v>
      </c>
      <c r="AE1390" s="56">
        <v>3621.2</v>
      </c>
      <c r="AP1390" s="56">
        <v>3621.2</v>
      </c>
      <c r="AQ1390" s="56" t="s">
        <v>4265</v>
      </c>
      <c r="AR1390" s="56" t="s">
        <v>4266</v>
      </c>
      <c r="AS1390" s="56" t="s">
        <v>4267</v>
      </c>
      <c r="AT1390" s="56">
        <v>8471160</v>
      </c>
    </row>
    <row r="1391" spans="1:46" x14ac:dyDescent="0.35">
      <c r="A1391" s="56" t="s">
        <v>963</v>
      </c>
      <c r="B1391" s="56">
        <v>8471160</v>
      </c>
      <c r="C1391" s="56" t="s">
        <v>506</v>
      </c>
      <c r="D1391" s="56">
        <v>435508</v>
      </c>
      <c r="E1391" s="56" t="s">
        <v>147</v>
      </c>
      <c r="F1391" s="56" t="str">
        <f t="shared" si="21"/>
        <v>847.8471160.1.435508.000000.847001.200179</v>
      </c>
      <c r="G1391" s="66" t="s">
        <v>21</v>
      </c>
      <c r="H1391" s="56">
        <v>847001</v>
      </c>
      <c r="I1391" s="56" t="s">
        <v>23</v>
      </c>
      <c r="J1391" s="56">
        <v>200179</v>
      </c>
      <c r="N1391" s="56" t="s">
        <v>2286</v>
      </c>
      <c r="O1391" s="56">
        <v>1</v>
      </c>
      <c r="R1391" s="56" t="s">
        <v>4626</v>
      </c>
      <c r="S1391" s="56">
        <v>1</v>
      </c>
      <c r="T1391" s="56">
        <v>1247.4000000000001</v>
      </c>
      <c r="U1391" s="57">
        <v>1188</v>
      </c>
      <c r="V1391" s="56" t="s">
        <v>2002</v>
      </c>
      <c r="W1391" s="56" t="s">
        <v>2003</v>
      </c>
      <c r="X1391" s="56">
        <v>1122.6600000000001</v>
      </c>
      <c r="Y1391" s="56">
        <v>997.92000000000007</v>
      </c>
      <c r="Z1391" s="56">
        <v>873.18000000000006</v>
      </c>
      <c r="AA1391" s="56" t="s">
        <v>4264</v>
      </c>
      <c r="AB1391" s="56" t="s">
        <v>4264</v>
      </c>
      <c r="AC1391" s="56" t="s">
        <v>4264</v>
      </c>
      <c r="AE1391" s="56">
        <v>1188</v>
      </c>
      <c r="AP1391" s="56">
        <v>1188</v>
      </c>
      <c r="AQ1391" s="56" t="s">
        <v>4265</v>
      </c>
      <c r="AR1391" s="56" t="s">
        <v>4266</v>
      </c>
      <c r="AS1391" s="56" t="s">
        <v>4267</v>
      </c>
      <c r="AT1391" s="56">
        <v>8471160</v>
      </c>
    </row>
    <row r="1392" spans="1:46" x14ac:dyDescent="0.35">
      <c r="A1392" s="56" t="s">
        <v>963</v>
      </c>
      <c r="B1392" s="56">
        <v>8471160</v>
      </c>
      <c r="C1392" s="56" t="s">
        <v>506</v>
      </c>
      <c r="D1392" s="56">
        <v>435508</v>
      </c>
      <c r="E1392" s="56" t="s">
        <v>147</v>
      </c>
      <c r="F1392" s="56" t="str">
        <f t="shared" si="21"/>
        <v>847.8471160.1.435508.000000.847001.200179</v>
      </c>
      <c r="G1392" s="66" t="s">
        <v>21</v>
      </c>
      <c r="H1392" s="56">
        <v>847001</v>
      </c>
      <c r="I1392" s="56" t="s">
        <v>23</v>
      </c>
      <c r="J1392" s="56">
        <v>200179</v>
      </c>
      <c r="N1392" s="56" t="s">
        <v>2286</v>
      </c>
      <c r="O1392" s="56">
        <v>1</v>
      </c>
      <c r="R1392" s="56" t="s">
        <v>4627</v>
      </c>
      <c r="S1392" s="56">
        <v>1</v>
      </c>
      <c r="T1392" s="56">
        <v>20640.459000000003</v>
      </c>
      <c r="U1392" s="57">
        <v>19657.580000000002</v>
      </c>
      <c r="V1392" s="56" t="s">
        <v>2002</v>
      </c>
      <c r="W1392" s="56" t="s">
        <v>2003</v>
      </c>
      <c r="X1392" s="56">
        <v>18576.413100000002</v>
      </c>
      <c r="Y1392" s="56">
        <v>16512.367200000004</v>
      </c>
      <c r="Z1392" s="56">
        <v>14448.321300000001</v>
      </c>
      <c r="AA1392" s="56" t="s">
        <v>4264</v>
      </c>
      <c r="AB1392" s="56" t="s">
        <v>4264</v>
      </c>
      <c r="AC1392" s="56" t="s">
        <v>4264</v>
      </c>
      <c r="AE1392" s="56">
        <v>19657.580000000002</v>
      </c>
      <c r="AP1392" s="56">
        <v>19657.580000000002</v>
      </c>
      <c r="AQ1392" s="56" t="s">
        <v>4265</v>
      </c>
      <c r="AR1392" s="56" t="s">
        <v>4266</v>
      </c>
      <c r="AS1392" s="56" t="s">
        <v>4267</v>
      </c>
      <c r="AT1392" s="56">
        <v>8471160</v>
      </c>
    </row>
    <row r="1393" spans="1:46" x14ac:dyDescent="0.35">
      <c r="A1393" s="56" t="s">
        <v>963</v>
      </c>
      <c r="B1393" s="56">
        <v>8471160</v>
      </c>
      <c r="C1393" s="56" t="s">
        <v>506</v>
      </c>
      <c r="D1393" s="56">
        <v>435508</v>
      </c>
      <c r="E1393" s="56" t="s">
        <v>147</v>
      </c>
      <c r="F1393" s="56" t="str">
        <f t="shared" si="21"/>
        <v>847.8471160.1.435508.000000.847001.200179</v>
      </c>
      <c r="G1393" s="66" t="s">
        <v>21</v>
      </c>
      <c r="H1393" s="56">
        <v>847001</v>
      </c>
      <c r="I1393" s="56" t="s">
        <v>23</v>
      </c>
      <c r="J1393" s="56">
        <v>200179</v>
      </c>
      <c r="N1393" s="56" t="s">
        <v>2286</v>
      </c>
      <c r="O1393" s="56">
        <v>1</v>
      </c>
      <c r="R1393" s="56" t="s">
        <v>4628</v>
      </c>
      <c r="S1393" s="56">
        <v>1</v>
      </c>
      <c r="T1393" s="56">
        <v>93408.21</v>
      </c>
      <c r="U1393" s="57">
        <v>88960.2</v>
      </c>
      <c r="V1393" s="56" t="s">
        <v>2002</v>
      </c>
      <c r="W1393" s="56" t="s">
        <v>2003</v>
      </c>
      <c r="X1393" s="56">
        <v>84067.38900000001</v>
      </c>
      <c r="Y1393" s="56">
        <v>74726.568000000014</v>
      </c>
      <c r="Z1393" s="56">
        <v>65385.747000000003</v>
      </c>
      <c r="AA1393" s="56" t="s">
        <v>4264</v>
      </c>
      <c r="AB1393" s="56" t="s">
        <v>4264</v>
      </c>
      <c r="AC1393" s="56" t="s">
        <v>4264</v>
      </c>
      <c r="AE1393" s="56">
        <v>88960.2</v>
      </c>
      <c r="AP1393" s="56">
        <v>88960.2</v>
      </c>
      <c r="AQ1393" s="56" t="s">
        <v>4265</v>
      </c>
      <c r="AR1393" s="56" t="s">
        <v>4266</v>
      </c>
      <c r="AS1393" s="56" t="s">
        <v>4267</v>
      </c>
      <c r="AT1393" s="56">
        <v>8471160</v>
      </c>
    </row>
    <row r="1394" spans="1:46" x14ac:dyDescent="0.35">
      <c r="A1394" s="56" t="s">
        <v>963</v>
      </c>
      <c r="B1394" s="56">
        <v>8471160</v>
      </c>
      <c r="C1394" s="56" t="s">
        <v>506</v>
      </c>
      <c r="D1394" s="56">
        <v>435508</v>
      </c>
      <c r="E1394" s="56" t="s">
        <v>147</v>
      </c>
      <c r="F1394" s="56" t="str">
        <f t="shared" si="21"/>
        <v>847.8471160.1.435508.000000.847001.200179</v>
      </c>
      <c r="G1394" s="66" t="s">
        <v>21</v>
      </c>
      <c r="H1394" s="56">
        <v>847001</v>
      </c>
      <c r="I1394" s="56" t="s">
        <v>23</v>
      </c>
      <c r="J1394" s="56">
        <v>200179</v>
      </c>
      <c r="N1394" s="56" t="s">
        <v>2286</v>
      </c>
      <c r="O1394" s="56">
        <v>1</v>
      </c>
      <c r="R1394" s="56" t="s">
        <v>4629</v>
      </c>
      <c r="S1394" s="56">
        <v>1</v>
      </c>
      <c r="T1394" s="56">
        <v>1604.1375</v>
      </c>
      <c r="U1394" s="57">
        <v>1527.75</v>
      </c>
      <c r="V1394" s="56" t="s">
        <v>2002</v>
      </c>
      <c r="W1394" s="56" t="s">
        <v>2003</v>
      </c>
      <c r="X1394" s="56">
        <v>1443.7237500000001</v>
      </c>
      <c r="Y1394" s="56">
        <v>1283.3100000000002</v>
      </c>
      <c r="Z1394" s="56">
        <v>1122.89625</v>
      </c>
      <c r="AA1394" s="56" t="s">
        <v>4264</v>
      </c>
      <c r="AB1394" s="56" t="s">
        <v>4264</v>
      </c>
      <c r="AC1394" s="56" t="s">
        <v>4264</v>
      </c>
      <c r="AE1394" s="56">
        <v>1527.75</v>
      </c>
      <c r="AP1394" s="56">
        <v>1527.75</v>
      </c>
      <c r="AQ1394" s="56" t="s">
        <v>4265</v>
      </c>
      <c r="AR1394" s="56" t="s">
        <v>4266</v>
      </c>
      <c r="AS1394" s="56" t="s">
        <v>4267</v>
      </c>
      <c r="AT1394" s="56">
        <v>8471160</v>
      </c>
    </row>
    <row r="1395" spans="1:46" x14ac:dyDescent="0.35">
      <c r="A1395" s="56" t="s">
        <v>963</v>
      </c>
      <c r="B1395" s="56">
        <v>8471160</v>
      </c>
      <c r="C1395" s="56" t="s">
        <v>506</v>
      </c>
      <c r="D1395" s="56">
        <v>435508</v>
      </c>
      <c r="E1395" s="56" t="s">
        <v>147</v>
      </c>
      <c r="F1395" s="56" t="str">
        <f t="shared" si="21"/>
        <v>847.8471160.1.435508.000000.847001.200179</v>
      </c>
      <c r="G1395" s="66" t="s">
        <v>21</v>
      </c>
      <c r="H1395" s="56">
        <v>847001</v>
      </c>
      <c r="I1395" s="56" t="s">
        <v>23</v>
      </c>
      <c r="J1395" s="56">
        <v>200179</v>
      </c>
      <c r="N1395" s="56" t="s">
        <v>2286</v>
      </c>
      <c r="O1395" s="56">
        <v>1</v>
      </c>
      <c r="R1395" s="56" t="s">
        <v>4630</v>
      </c>
      <c r="S1395" s="56">
        <v>1</v>
      </c>
      <c r="T1395" s="56">
        <v>1604.1375</v>
      </c>
      <c r="U1395" s="57">
        <v>1527.75</v>
      </c>
      <c r="V1395" s="56" t="s">
        <v>2002</v>
      </c>
      <c r="W1395" s="56" t="s">
        <v>2003</v>
      </c>
      <c r="X1395" s="56">
        <v>1443.7237500000001</v>
      </c>
      <c r="Y1395" s="56">
        <v>1283.3100000000002</v>
      </c>
      <c r="Z1395" s="56">
        <v>1122.89625</v>
      </c>
      <c r="AA1395" s="56" t="s">
        <v>4264</v>
      </c>
      <c r="AB1395" s="56" t="s">
        <v>4264</v>
      </c>
      <c r="AC1395" s="56" t="s">
        <v>4264</v>
      </c>
      <c r="AE1395" s="56">
        <v>1527.75</v>
      </c>
      <c r="AP1395" s="56">
        <v>1527.75</v>
      </c>
      <c r="AQ1395" s="56" t="s">
        <v>4265</v>
      </c>
      <c r="AR1395" s="56" t="s">
        <v>4266</v>
      </c>
      <c r="AS1395" s="56" t="s">
        <v>4267</v>
      </c>
      <c r="AT1395" s="56">
        <v>8471160</v>
      </c>
    </row>
    <row r="1396" spans="1:46" x14ac:dyDescent="0.35">
      <c r="A1396" s="56" t="s">
        <v>963</v>
      </c>
      <c r="B1396" s="56">
        <v>8471160</v>
      </c>
      <c r="C1396" s="56" t="s">
        <v>506</v>
      </c>
      <c r="D1396" s="56">
        <v>435508</v>
      </c>
      <c r="E1396" s="56" t="s">
        <v>147</v>
      </c>
      <c r="F1396" s="56" t="str">
        <f t="shared" si="21"/>
        <v>847.8471160.1.435508.000000.847001.200179</v>
      </c>
      <c r="G1396" s="66" t="s">
        <v>21</v>
      </c>
      <c r="H1396" s="56">
        <v>847001</v>
      </c>
      <c r="I1396" s="56" t="s">
        <v>23</v>
      </c>
      <c r="J1396" s="56">
        <v>200179</v>
      </c>
      <c r="N1396" s="56" t="s">
        <v>2286</v>
      </c>
      <c r="O1396" s="56">
        <v>1</v>
      </c>
      <c r="R1396" s="56" t="s">
        <v>4631</v>
      </c>
      <c r="S1396" s="56">
        <v>1</v>
      </c>
      <c r="T1396" s="56">
        <v>9702</v>
      </c>
      <c r="U1396" s="57">
        <v>9240</v>
      </c>
      <c r="V1396" s="56" t="s">
        <v>2002</v>
      </c>
      <c r="W1396" s="56" t="s">
        <v>2003</v>
      </c>
      <c r="X1396" s="56">
        <v>8731.8000000000011</v>
      </c>
      <c r="Y1396" s="56">
        <v>7761.6</v>
      </c>
      <c r="Z1396" s="56">
        <v>6791.4</v>
      </c>
      <c r="AA1396" s="56" t="s">
        <v>4264</v>
      </c>
      <c r="AB1396" s="56" t="s">
        <v>4264</v>
      </c>
      <c r="AC1396" s="56" t="s">
        <v>4264</v>
      </c>
      <c r="AE1396" s="56">
        <v>9240</v>
      </c>
      <c r="AP1396" s="56">
        <v>9240</v>
      </c>
      <c r="AQ1396" s="56" t="s">
        <v>4265</v>
      </c>
      <c r="AR1396" s="56" t="s">
        <v>4266</v>
      </c>
      <c r="AS1396" s="56" t="s">
        <v>4267</v>
      </c>
      <c r="AT1396" s="56">
        <v>8471160</v>
      </c>
    </row>
    <row r="1397" spans="1:46" x14ac:dyDescent="0.35">
      <c r="A1397" s="56" t="s">
        <v>963</v>
      </c>
      <c r="B1397" s="56">
        <v>8471160</v>
      </c>
      <c r="C1397" s="56" t="s">
        <v>506</v>
      </c>
      <c r="D1397" s="56">
        <v>435508</v>
      </c>
      <c r="E1397" s="56" t="s">
        <v>147</v>
      </c>
      <c r="F1397" s="56" t="str">
        <f t="shared" si="21"/>
        <v>847.8471160.1.435508.000000.847001.200179</v>
      </c>
      <c r="G1397" s="66" t="s">
        <v>21</v>
      </c>
      <c r="H1397" s="56">
        <v>847001</v>
      </c>
      <c r="I1397" s="56" t="s">
        <v>23</v>
      </c>
      <c r="J1397" s="56">
        <v>200179</v>
      </c>
      <c r="N1397" s="56" t="s">
        <v>2286</v>
      </c>
      <c r="O1397" s="56">
        <v>1</v>
      </c>
      <c r="R1397" s="56" t="s">
        <v>4632</v>
      </c>
      <c r="S1397" s="56">
        <v>1</v>
      </c>
      <c r="T1397" s="56">
        <v>7283.9760000000006</v>
      </c>
      <c r="U1397" s="57">
        <v>6937.12</v>
      </c>
      <c r="V1397" s="56" t="s">
        <v>2002</v>
      </c>
      <c r="W1397" s="56" t="s">
        <v>2003</v>
      </c>
      <c r="X1397" s="56">
        <v>6555.5784000000003</v>
      </c>
      <c r="Y1397" s="56">
        <v>5827.180800000001</v>
      </c>
      <c r="Z1397" s="56">
        <v>5098.7831999999999</v>
      </c>
      <c r="AA1397" s="56" t="s">
        <v>4264</v>
      </c>
      <c r="AB1397" s="56" t="s">
        <v>4264</v>
      </c>
      <c r="AC1397" s="56" t="s">
        <v>4264</v>
      </c>
      <c r="AE1397" s="56">
        <v>6937.12</v>
      </c>
      <c r="AP1397" s="56">
        <v>6937.12</v>
      </c>
      <c r="AQ1397" s="56" t="s">
        <v>4265</v>
      </c>
      <c r="AR1397" s="56" t="s">
        <v>4266</v>
      </c>
      <c r="AS1397" s="56" t="s">
        <v>4267</v>
      </c>
      <c r="AT1397" s="56">
        <v>8471160</v>
      </c>
    </row>
    <row r="1398" spans="1:46" x14ac:dyDescent="0.35">
      <c r="A1398" s="56" t="s">
        <v>963</v>
      </c>
      <c r="B1398" s="56">
        <v>8471160</v>
      </c>
      <c r="C1398" s="56" t="s">
        <v>506</v>
      </c>
      <c r="D1398" s="56">
        <v>435508</v>
      </c>
      <c r="E1398" s="56" t="s">
        <v>147</v>
      </c>
      <c r="F1398" s="56" t="str">
        <f t="shared" si="21"/>
        <v>847.8471160.1.435508.000000.847001.200179</v>
      </c>
      <c r="G1398" s="66" t="s">
        <v>21</v>
      </c>
      <c r="H1398" s="56">
        <v>847001</v>
      </c>
      <c r="I1398" s="56" t="s">
        <v>23</v>
      </c>
      <c r="J1398" s="56">
        <v>200179</v>
      </c>
      <c r="N1398" s="56" t="s">
        <v>2286</v>
      </c>
      <c r="O1398" s="56">
        <v>1</v>
      </c>
      <c r="R1398" s="56" t="s">
        <v>4633</v>
      </c>
      <c r="S1398" s="56">
        <v>1</v>
      </c>
      <c r="T1398" s="56">
        <v>21000</v>
      </c>
      <c r="U1398" s="57">
        <v>20000</v>
      </c>
      <c r="V1398" s="56" t="s">
        <v>2002</v>
      </c>
      <c r="W1398" s="56" t="s">
        <v>2003</v>
      </c>
      <c r="X1398" s="56">
        <v>18900</v>
      </c>
      <c r="Y1398" s="56">
        <v>16800</v>
      </c>
      <c r="Z1398" s="56">
        <v>14699.999999999998</v>
      </c>
      <c r="AA1398" s="56" t="s">
        <v>4264</v>
      </c>
      <c r="AB1398" s="56" t="s">
        <v>4264</v>
      </c>
      <c r="AC1398" s="56" t="s">
        <v>4264</v>
      </c>
      <c r="AE1398" s="56">
        <v>20000</v>
      </c>
      <c r="AP1398" s="56">
        <v>20000</v>
      </c>
      <c r="AQ1398" s="56" t="s">
        <v>4265</v>
      </c>
      <c r="AR1398" s="56" t="s">
        <v>4266</v>
      </c>
      <c r="AS1398" s="56" t="s">
        <v>4267</v>
      </c>
      <c r="AT1398" s="56">
        <v>8471160</v>
      </c>
    </row>
    <row r="1399" spans="1:46" x14ac:dyDescent="0.35">
      <c r="A1399" s="56" t="s">
        <v>963</v>
      </c>
      <c r="B1399" s="56">
        <v>8471160</v>
      </c>
      <c r="C1399" s="56" t="s">
        <v>506</v>
      </c>
      <c r="D1399" s="56">
        <v>435508</v>
      </c>
      <c r="E1399" s="56" t="s">
        <v>147</v>
      </c>
      <c r="F1399" s="56" t="str">
        <f t="shared" si="21"/>
        <v>847.8471160.1.435508.000000.847001.200179</v>
      </c>
      <c r="G1399" s="66" t="s">
        <v>21</v>
      </c>
      <c r="H1399" s="56">
        <v>847001</v>
      </c>
      <c r="I1399" s="56" t="s">
        <v>23</v>
      </c>
      <c r="J1399" s="56">
        <v>200179</v>
      </c>
      <c r="N1399" s="56" t="s">
        <v>2286</v>
      </c>
      <c r="O1399" s="56">
        <v>1</v>
      </c>
      <c r="R1399" s="56" t="s">
        <v>4634</v>
      </c>
      <c r="S1399" s="56">
        <v>1</v>
      </c>
      <c r="T1399" s="56">
        <v>94500</v>
      </c>
      <c r="U1399" s="57">
        <v>90000</v>
      </c>
      <c r="V1399" s="56" t="s">
        <v>2002</v>
      </c>
      <c r="W1399" s="56" t="s">
        <v>2003</v>
      </c>
      <c r="X1399" s="56">
        <v>85050</v>
      </c>
      <c r="Y1399" s="56">
        <v>75600</v>
      </c>
      <c r="Z1399" s="56">
        <v>66150</v>
      </c>
      <c r="AA1399" s="56" t="s">
        <v>4264</v>
      </c>
      <c r="AB1399" s="56" t="s">
        <v>4264</v>
      </c>
      <c r="AC1399" s="56" t="s">
        <v>4264</v>
      </c>
      <c r="AE1399" s="56">
        <v>90000</v>
      </c>
      <c r="AP1399" s="56">
        <v>90000</v>
      </c>
      <c r="AQ1399" s="56" t="s">
        <v>4265</v>
      </c>
      <c r="AR1399" s="56" t="s">
        <v>4266</v>
      </c>
      <c r="AS1399" s="56" t="s">
        <v>4267</v>
      </c>
      <c r="AT1399" s="56">
        <v>8471160</v>
      </c>
    </row>
    <row r="1400" spans="1:46" x14ac:dyDescent="0.35">
      <c r="A1400" s="56" t="s">
        <v>963</v>
      </c>
      <c r="B1400" s="56">
        <v>8471160</v>
      </c>
      <c r="C1400" s="56" t="s">
        <v>506</v>
      </c>
      <c r="D1400" s="56">
        <v>435508</v>
      </c>
      <c r="E1400" s="56" t="s">
        <v>147</v>
      </c>
      <c r="F1400" s="56" t="str">
        <f t="shared" si="21"/>
        <v>847.8471160.1.435508.000000.847001.200179</v>
      </c>
      <c r="G1400" s="66" t="s">
        <v>21</v>
      </c>
      <c r="H1400" s="56">
        <v>847001</v>
      </c>
      <c r="I1400" s="56" t="s">
        <v>23</v>
      </c>
      <c r="J1400" s="56">
        <v>200179</v>
      </c>
      <c r="N1400" s="56" t="s">
        <v>2286</v>
      </c>
      <c r="O1400" s="56">
        <v>1</v>
      </c>
      <c r="R1400" s="56" t="s">
        <v>4635</v>
      </c>
      <c r="S1400" s="56">
        <v>1</v>
      </c>
      <c r="T1400" s="56">
        <v>3307.5</v>
      </c>
      <c r="U1400" s="57">
        <v>3150</v>
      </c>
      <c r="V1400" s="56" t="s">
        <v>2002</v>
      </c>
      <c r="W1400" s="56" t="s">
        <v>2003</v>
      </c>
      <c r="X1400" s="56">
        <v>2976.75</v>
      </c>
      <c r="Y1400" s="56">
        <v>2646</v>
      </c>
      <c r="Z1400" s="56">
        <v>2315.25</v>
      </c>
      <c r="AA1400" s="56" t="s">
        <v>4264</v>
      </c>
      <c r="AB1400" s="56" t="s">
        <v>4264</v>
      </c>
      <c r="AC1400" s="56" t="s">
        <v>4264</v>
      </c>
      <c r="AE1400" s="56">
        <v>3150</v>
      </c>
      <c r="AP1400" s="56">
        <v>3150</v>
      </c>
      <c r="AQ1400" s="56" t="s">
        <v>4265</v>
      </c>
      <c r="AR1400" s="56" t="s">
        <v>4266</v>
      </c>
      <c r="AS1400" s="56" t="s">
        <v>4267</v>
      </c>
      <c r="AT1400" s="56">
        <v>8471160</v>
      </c>
    </row>
    <row r="1401" spans="1:46" x14ac:dyDescent="0.35">
      <c r="A1401" s="56" t="s">
        <v>963</v>
      </c>
      <c r="B1401" s="56">
        <v>8471160</v>
      </c>
      <c r="C1401" s="56" t="s">
        <v>506</v>
      </c>
      <c r="D1401" s="56">
        <v>435508</v>
      </c>
      <c r="E1401" s="56" t="s">
        <v>147</v>
      </c>
      <c r="F1401" s="56" t="str">
        <f t="shared" si="21"/>
        <v>847.8471160.1.435508.000000.847001.200179</v>
      </c>
      <c r="G1401" s="66" t="s">
        <v>21</v>
      </c>
      <c r="H1401" s="56">
        <v>847001</v>
      </c>
      <c r="I1401" s="56" t="s">
        <v>23</v>
      </c>
      <c r="J1401" s="56">
        <v>200179</v>
      </c>
      <c r="N1401" s="56" t="s">
        <v>2286</v>
      </c>
      <c r="O1401" s="56">
        <v>1</v>
      </c>
      <c r="R1401" s="56" t="s">
        <v>4636</v>
      </c>
      <c r="S1401" s="56">
        <v>1</v>
      </c>
      <c r="T1401" s="56">
        <v>4441.5</v>
      </c>
      <c r="U1401" s="57">
        <v>4230</v>
      </c>
      <c r="V1401" s="56" t="s">
        <v>2002</v>
      </c>
      <c r="W1401" s="56" t="s">
        <v>2003</v>
      </c>
      <c r="X1401" s="56">
        <v>3997.35</v>
      </c>
      <c r="Y1401" s="56">
        <v>3553.2000000000003</v>
      </c>
      <c r="Z1401" s="56">
        <v>3109.0499999999997</v>
      </c>
      <c r="AA1401" s="56" t="s">
        <v>4264</v>
      </c>
      <c r="AB1401" s="56" t="s">
        <v>4264</v>
      </c>
      <c r="AC1401" s="56" t="s">
        <v>4264</v>
      </c>
      <c r="AE1401" s="56">
        <v>4230</v>
      </c>
      <c r="AP1401" s="56">
        <v>4230</v>
      </c>
      <c r="AQ1401" s="56" t="s">
        <v>4265</v>
      </c>
      <c r="AR1401" s="56" t="s">
        <v>4266</v>
      </c>
      <c r="AS1401" s="56" t="s">
        <v>4267</v>
      </c>
      <c r="AT1401" s="56">
        <v>8471160</v>
      </c>
    </row>
    <row r="1402" spans="1:46" x14ac:dyDescent="0.35">
      <c r="A1402" s="56" t="s">
        <v>963</v>
      </c>
      <c r="B1402" s="56">
        <v>8471160</v>
      </c>
      <c r="C1402" s="56" t="s">
        <v>506</v>
      </c>
      <c r="D1402" s="56">
        <v>435508</v>
      </c>
      <c r="E1402" s="56" t="s">
        <v>147</v>
      </c>
      <c r="F1402" s="56" t="str">
        <f t="shared" si="21"/>
        <v>847.8471160.1.435508.000000.847001.200179</v>
      </c>
      <c r="G1402" s="66" t="s">
        <v>21</v>
      </c>
      <c r="H1402" s="56">
        <v>847001</v>
      </c>
      <c r="I1402" s="56" t="s">
        <v>23</v>
      </c>
      <c r="J1402" s="56">
        <v>200179</v>
      </c>
      <c r="N1402" s="56" t="s">
        <v>2286</v>
      </c>
      <c r="O1402" s="56">
        <v>1</v>
      </c>
      <c r="R1402" s="56" t="s">
        <v>4637</v>
      </c>
      <c r="S1402" s="56">
        <v>1</v>
      </c>
      <c r="T1402" s="56">
        <v>2314.0005000000001</v>
      </c>
      <c r="U1402" s="57">
        <v>2203.81</v>
      </c>
      <c r="V1402" s="56" t="s">
        <v>2002</v>
      </c>
      <c r="W1402" s="56" t="s">
        <v>2003</v>
      </c>
      <c r="X1402" s="56">
        <v>2082.6004500000004</v>
      </c>
      <c r="Y1402" s="56">
        <v>1851.2004000000002</v>
      </c>
      <c r="Z1402" s="56">
        <v>1619.80035</v>
      </c>
      <c r="AA1402" s="56" t="s">
        <v>4264</v>
      </c>
      <c r="AB1402" s="56" t="s">
        <v>4264</v>
      </c>
      <c r="AC1402" s="56" t="s">
        <v>4264</v>
      </c>
      <c r="AE1402" s="56">
        <v>2203.81</v>
      </c>
      <c r="AP1402" s="56">
        <v>2203.81</v>
      </c>
      <c r="AQ1402" s="56" t="s">
        <v>4265</v>
      </c>
      <c r="AR1402" s="56" t="s">
        <v>4266</v>
      </c>
      <c r="AS1402" s="56" t="s">
        <v>4267</v>
      </c>
      <c r="AT1402" s="56">
        <v>8471160</v>
      </c>
    </row>
    <row r="1403" spans="1:46" x14ac:dyDescent="0.35">
      <c r="A1403" s="56" t="s">
        <v>963</v>
      </c>
      <c r="B1403" s="56">
        <v>8471160</v>
      </c>
      <c r="C1403" s="56" t="s">
        <v>506</v>
      </c>
      <c r="D1403" s="56">
        <v>435508</v>
      </c>
      <c r="E1403" s="56" t="s">
        <v>147</v>
      </c>
      <c r="F1403" s="56" t="str">
        <f t="shared" si="21"/>
        <v>847.8471160.1.435508.000000.847001.200179</v>
      </c>
      <c r="G1403" s="66" t="s">
        <v>21</v>
      </c>
      <c r="H1403" s="56">
        <v>847001</v>
      </c>
      <c r="I1403" s="56" t="s">
        <v>23</v>
      </c>
      <c r="J1403" s="56">
        <v>200179</v>
      </c>
      <c r="N1403" s="56" t="s">
        <v>2286</v>
      </c>
      <c r="O1403" s="56">
        <v>1</v>
      </c>
      <c r="R1403" s="56" t="s">
        <v>4638</v>
      </c>
      <c r="S1403" s="56">
        <v>1</v>
      </c>
      <c r="T1403" s="56">
        <v>5784.9855000000007</v>
      </c>
      <c r="U1403" s="57">
        <v>5509.51</v>
      </c>
      <c r="V1403" s="56" t="s">
        <v>2002</v>
      </c>
      <c r="W1403" s="56" t="s">
        <v>2003</v>
      </c>
      <c r="X1403" s="56">
        <v>5206.4869500000004</v>
      </c>
      <c r="Y1403" s="56">
        <v>4627.9884000000011</v>
      </c>
      <c r="Z1403" s="56">
        <v>4049.4898500000004</v>
      </c>
      <c r="AA1403" s="56" t="s">
        <v>4264</v>
      </c>
      <c r="AB1403" s="56" t="s">
        <v>4264</v>
      </c>
      <c r="AC1403" s="56" t="s">
        <v>4264</v>
      </c>
      <c r="AE1403" s="56">
        <v>5509.51</v>
      </c>
      <c r="AP1403" s="56">
        <v>5509.51</v>
      </c>
      <c r="AQ1403" s="56" t="s">
        <v>4265</v>
      </c>
      <c r="AR1403" s="56" t="s">
        <v>4266</v>
      </c>
      <c r="AS1403" s="56" t="s">
        <v>4267</v>
      </c>
      <c r="AT1403" s="56">
        <v>8471160</v>
      </c>
    </row>
    <row r="1404" spans="1:46" x14ac:dyDescent="0.35">
      <c r="A1404" s="56" t="s">
        <v>963</v>
      </c>
      <c r="B1404" s="56">
        <v>8471160</v>
      </c>
      <c r="C1404" s="56" t="s">
        <v>506</v>
      </c>
      <c r="D1404" s="56">
        <v>435508</v>
      </c>
      <c r="E1404" s="56" t="s">
        <v>147</v>
      </c>
      <c r="F1404" s="56" t="str">
        <f t="shared" si="21"/>
        <v>847.8471160.1.435508.000000.847001.200179</v>
      </c>
      <c r="G1404" s="66" t="s">
        <v>21</v>
      </c>
      <c r="H1404" s="56">
        <v>847001</v>
      </c>
      <c r="I1404" s="56" t="s">
        <v>23</v>
      </c>
      <c r="J1404" s="56">
        <v>200179</v>
      </c>
      <c r="N1404" s="56" t="s">
        <v>2286</v>
      </c>
      <c r="O1404" s="56">
        <v>1</v>
      </c>
      <c r="R1404" s="56" t="s">
        <v>4639</v>
      </c>
      <c r="S1404" s="56">
        <v>1</v>
      </c>
      <c r="T1404" s="56">
        <v>3856.6605000000004</v>
      </c>
      <c r="U1404" s="57">
        <v>3673.01</v>
      </c>
      <c r="V1404" s="56" t="s">
        <v>2002</v>
      </c>
      <c r="W1404" s="56" t="s">
        <v>2003</v>
      </c>
      <c r="X1404" s="56">
        <v>3470.9944500000006</v>
      </c>
      <c r="Y1404" s="56">
        <v>3085.3284000000003</v>
      </c>
      <c r="Z1404" s="56">
        <v>2699.6623500000001</v>
      </c>
      <c r="AA1404" s="56" t="s">
        <v>4264</v>
      </c>
      <c r="AB1404" s="56" t="s">
        <v>4264</v>
      </c>
      <c r="AC1404" s="56" t="s">
        <v>4264</v>
      </c>
      <c r="AE1404" s="56">
        <v>3673.01</v>
      </c>
      <c r="AP1404" s="56">
        <v>3673.01</v>
      </c>
      <c r="AQ1404" s="56" t="s">
        <v>4265</v>
      </c>
      <c r="AR1404" s="56" t="s">
        <v>4266</v>
      </c>
      <c r="AS1404" s="56" t="s">
        <v>4267</v>
      </c>
      <c r="AT1404" s="56">
        <v>8471160</v>
      </c>
    </row>
    <row r="1405" spans="1:46" x14ac:dyDescent="0.35">
      <c r="A1405" s="56" t="s">
        <v>963</v>
      </c>
      <c r="B1405" s="56">
        <v>8471160</v>
      </c>
      <c r="C1405" s="56" t="s">
        <v>506</v>
      </c>
      <c r="D1405" s="56">
        <v>435508</v>
      </c>
      <c r="E1405" s="56" t="s">
        <v>147</v>
      </c>
      <c r="F1405" s="56" t="str">
        <f t="shared" si="21"/>
        <v>847.8471160.1.435508.000000.847001.200179</v>
      </c>
      <c r="G1405" s="66" t="s">
        <v>21</v>
      </c>
      <c r="H1405" s="56">
        <v>847001</v>
      </c>
      <c r="I1405" s="56" t="s">
        <v>23</v>
      </c>
      <c r="J1405" s="56">
        <v>200179</v>
      </c>
      <c r="N1405" s="56" t="s">
        <v>2286</v>
      </c>
      <c r="O1405" s="56">
        <v>1</v>
      </c>
      <c r="R1405" s="56" t="s">
        <v>4640</v>
      </c>
      <c r="S1405" s="56">
        <v>1</v>
      </c>
      <c r="T1405" s="56">
        <v>315000</v>
      </c>
      <c r="U1405" s="57">
        <v>300000</v>
      </c>
      <c r="V1405" s="56" t="s">
        <v>2002</v>
      </c>
      <c r="W1405" s="56" t="s">
        <v>2003</v>
      </c>
      <c r="X1405" s="56">
        <v>283500</v>
      </c>
      <c r="Y1405" s="56">
        <v>252000</v>
      </c>
      <c r="Z1405" s="56">
        <v>220500</v>
      </c>
      <c r="AA1405" s="56" t="s">
        <v>4264</v>
      </c>
      <c r="AB1405" s="56" t="s">
        <v>4264</v>
      </c>
      <c r="AC1405" s="56" t="s">
        <v>4264</v>
      </c>
      <c r="AE1405" s="56">
        <v>300000</v>
      </c>
      <c r="AP1405" s="56">
        <v>300000</v>
      </c>
      <c r="AQ1405" s="56" t="s">
        <v>4265</v>
      </c>
      <c r="AR1405" s="56" t="s">
        <v>4266</v>
      </c>
      <c r="AS1405" s="56" t="s">
        <v>4267</v>
      </c>
      <c r="AT1405" s="56">
        <v>8471160</v>
      </c>
    </row>
    <row r="1406" spans="1:46" x14ac:dyDescent="0.35">
      <c r="A1406" s="56" t="s">
        <v>963</v>
      </c>
      <c r="B1406" s="56">
        <v>8471160</v>
      </c>
      <c r="C1406" s="56" t="s">
        <v>506</v>
      </c>
      <c r="D1406" s="56">
        <v>435508</v>
      </c>
      <c r="E1406" s="56" t="s">
        <v>147</v>
      </c>
      <c r="F1406" s="56" t="str">
        <f t="shared" si="21"/>
        <v>847.8471160.1.435508.000000.847001.200179</v>
      </c>
      <c r="G1406" s="66" t="s">
        <v>21</v>
      </c>
      <c r="H1406" s="56">
        <v>847001</v>
      </c>
      <c r="I1406" s="56" t="s">
        <v>23</v>
      </c>
      <c r="J1406" s="56">
        <v>200179</v>
      </c>
      <c r="N1406" s="56" t="s">
        <v>2286</v>
      </c>
      <c r="O1406" s="56">
        <v>1</v>
      </c>
      <c r="R1406" s="56" t="s">
        <v>4641</v>
      </c>
      <c r="S1406" s="56">
        <v>1</v>
      </c>
      <c r="T1406" s="56">
        <v>105000</v>
      </c>
      <c r="U1406" s="57">
        <v>100000</v>
      </c>
      <c r="V1406" s="56" t="s">
        <v>2002</v>
      </c>
      <c r="W1406" s="56" t="s">
        <v>2003</v>
      </c>
      <c r="X1406" s="56">
        <v>94500</v>
      </c>
      <c r="Y1406" s="56">
        <v>84000</v>
      </c>
      <c r="Z1406" s="56">
        <v>73500</v>
      </c>
      <c r="AA1406" s="56" t="s">
        <v>4264</v>
      </c>
      <c r="AB1406" s="56" t="s">
        <v>4264</v>
      </c>
      <c r="AC1406" s="56" t="s">
        <v>4264</v>
      </c>
      <c r="AE1406" s="56">
        <v>100000</v>
      </c>
      <c r="AP1406" s="56">
        <v>100000</v>
      </c>
      <c r="AQ1406" s="56" t="s">
        <v>4265</v>
      </c>
      <c r="AR1406" s="56" t="s">
        <v>4266</v>
      </c>
      <c r="AS1406" s="56" t="s">
        <v>4267</v>
      </c>
      <c r="AT1406" s="56">
        <v>8471160</v>
      </c>
    </row>
    <row r="1407" spans="1:46" x14ac:dyDescent="0.35">
      <c r="A1407" s="56" t="s">
        <v>963</v>
      </c>
      <c r="B1407" s="56">
        <v>8471160</v>
      </c>
      <c r="C1407" s="56" t="s">
        <v>506</v>
      </c>
      <c r="D1407" s="56">
        <v>435508</v>
      </c>
      <c r="E1407" s="56" t="s">
        <v>147</v>
      </c>
      <c r="F1407" s="56" t="str">
        <f t="shared" si="21"/>
        <v>847.8471160.1.435508.000000.847001.200179</v>
      </c>
      <c r="G1407" s="66" t="s">
        <v>21</v>
      </c>
      <c r="H1407" s="56">
        <v>847001</v>
      </c>
      <c r="I1407" s="56" t="s">
        <v>23</v>
      </c>
      <c r="J1407" s="56">
        <v>200179</v>
      </c>
      <c r="N1407" s="56" t="s">
        <v>2286</v>
      </c>
      <c r="O1407" s="56">
        <v>1</v>
      </c>
      <c r="R1407" s="56" t="s">
        <v>4642</v>
      </c>
      <c r="S1407" s="56">
        <v>1</v>
      </c>
      <c r="T1407" s="56">
        <v>461876.10000000003</v>
      </c>
      <c r="U1407" s="57">
        <v>439882</v>
      </c>
      <c r="V1407" s="56" t="s">
        <v>2002</v>
      </c>
      <c r="W1407" s="56" t="s">
        <v>2003</v>
      </c>
      <c r="X1407" s="56">
        <v>415688.49000000005</v>
      </c>
      <c r="Y1407" s="56">
        <v>369500.88000000006</v>
      </c>
      <c r="Z1407" s="56">
        <v>323313.27</v>
      </c>
      <c r="AA1407" s="56" t="s">
        <v>4264</v>
      </c>
      <c r="AB1407" s="56" t="s">
        <v>4264</v>
      </c>
      <c r="AC1407" s="56" t="s">
        <v>4264</v>
      </c>
      <c r="AE1407" s="56">
        <v>439882</v>
      </c>
      <c r="AP1407" s="56">
        <v>439882</v>
      </c>
      <c r="AQ1407" s="56" t="s">
        <v>4265</v>
      </c>
      <c r="AR1407" s="56" t="s">
        <v>4266</v>
      </c>
      <c r="AS1407" s="56" t="s">
        <v>4267</v>
      </c>
      <c r="AT1407" s="56">
        <v>8471160</v>
      </c>
    </row>
    <row r="1408" spans="1:46" x14ac:dyDescent="0.35">
      <c r="A1408" s="56" t="s">
        <v>963</v>
      </c>
      <c r="B1408" s="56">
        <v>8471160</v>
      </c>
      <c r="C1408" s="56" t="s">
        <v>506</v>
      </c>
      <c r="D1408" s="56">
        <v>435508</v>
      </c>
      <c r="E1408" s="56" t="s">
        <v>147</v>
      </c>
      <c r="F1408" s="56" t="str">
        <f t="shared" si="21"/>
        <v>847.8471160.1.435508.000000.847001.200179</v>
      </c>
      <c r="G1408" s="66" t="s">
        <v>21</v>
      </c>
      <c r="H1408" s="56">
        <v>847001</v>
      </c>
      <c r="I1408" s="56" t="s">
        <v>23</v>
      </c>
      <c r="J1408" s="56">
        <v>200179</v>
      </c>
      <c r="N1408" s="56" t="s">
        <v>2286</v>
      </c>
      <c r="O1408" s="56">
        <v>1</v>
      </c>
      <c r="R1408" s="56" t="s">
        <v>4643</v>
      </c>
      <c r="S1408" s="56">
        <v>1</v>
      </c>
      <c r="T1408" s="56">
        <v>63000</v>
      </c>
      <c r="U1408" s="57">
        <v>60000</v>
      </c>
      <c r="V1408" s="56" t="s">
        <v>2002</v>
      </c>
      <c r="W1408" s="56" t="s">
        <v>2003</v>
      </c>
      <c r="X1408" s="56">
        <v>56700</v>
      </c>
      <c r="Y1408" s="56">
        <v>50400</v>
      </c>
      <c r="Z1408" s="56">
        <v>44100</v>
      </c>
      <c r="AA1408" s="56" t="s">
        <v>4264</v>
      </c>
      <c r="AB1408" s="56" t="s">
        <v>4264</v>
      </c>
      <c r="AC1408" s="56" t="s">
        <v>4264</v>
      </c>
      <c r="AE1408" s="56">
        <v>60000</v>
      </c>
      <c r="AP1408" s="56">
        <v>60000</v>
      </c>
      <c r="AQ1408" s="56" t="s">
        <v>4265</v>
      </c>
      <c r="AR1408" s="56" t="s">
        <v>4266</v>
      </c>
      <c r="AS1408" s="56" t="s">
        <v>4267</v>
      </c>
      <c r="AT1408" s="56">
        <v>8471160</v>
      </c>
    </row>
    <row r="1409" spans="1:46" x14ac:dyDescent="0.35">
      <c r="A1409" s="56" t="s">
        <v>963</v>
      </c>
      <c r="B1409" s="56">
        <v>8471160</v>
      </c>
      <c r="C1409" s="56" t="s">
        <v>506</v>
      </c>
      <c r="D1409" s="56">
        <v>435508</v>
      </c>
      <c r="E1409" s="56" t="s">
        <v>147</v>
      </c>
      <c r="F1409" s="56" t="str">
        <f t="shared" si="21"/>
        <v>847.8471160.1.435508.000000.847001.200179</v>
      </c>
      <c r="G1409" s="66" t="s">
        <v>21</v>
      </c>
      <c r="H1409" s="56">
        <v>847001</v>
      </c>
      <c r="I1409" s="56" t="s">
        <v>23</v>
      </c>
      <c r="J1409" s="56">
        <v>200179</v>
      </c>
      <c r="N1409" s="56" t="s">
        <v>2286</v>
      </c>
      <c r="O1409" s="56">
        <v>1</v>
      </c>
      <c r="R1409" s="56" t="s">
        <v>4644</v>
      </c>
      <c r="S1409" s="56">
        <v>1</v>
      </c>
      <c r="T1409" s="56">
        <v>47250</v>
      </c>
      <c r="U1409" s="57">
        <v>45000</v>
      </c>
      <c r="V1409" s="56" t="s">
        <v>2002</v>
      </c>
      <c r="W1409" s="56" t="s">
        <v>2003</v>
      </c>
      <c r="X1409" s="56">
        <v>42525</v>
      </c>
      <c r="Y1409" s="56">
        <v>37800</v>
      </c>
      <c r="Z1409" s="56">
        <v>33075</v>
      </c>
      <c r="AA1409" s="56" t="s">
        <v>4264</v>
      </c>
      <c r="AB1409" s="56" t="s">
        <v>4264</v>
      </c>
      <c r="AC1409" s="56" t="s">
        <v>4264</v>
      </c>
      <c r="AE1409" s="56">
        <v>45000</v>
      </c>
      <c r="AP1409" s="56">
        <v>45000</v>
      </c>
      <c r="AQ1409" s="56" t="s">
        <v>4265</v>
      </c>
      <c r="AR1409" s="56" t="s">
        <v>4266</v>
      </c>
      <c r="AS1409" s="56" t="s">
        <v>4267</v>
      </c>
      <c r="AT1409" s="56">
        <v>8471160</v>
      </c>
    </row>
    <row r="1410" spans="1:46" x14ac:dyDescent="0.35">
      <c r="A1410" s="56" t="s">
        <v>963</v>
      </c>
      <c r="B1410" s="56">
        <v>8471160</v>
      </c>
      <c r="C1410" s="56" t="s">
        <v>506</v>
      </c>
      <c r="D1410" s="56">
        <v>435508</v>
      </c>
      <c r="E1410" s="56" t="s">
        <v>147</v>
      </c>
      <c r="F1410" s="56" t="str">
        <f t="shared" si="21"/>
        <v>847.8471160.1.435508.000000.847001.200179</v>
      </c>
      <c r="G1410" s="66" t="s">
        <v>21</v>
      </c>
      <c r="H1410" s="56">
        <v>847001</v>
      </c>
      <c r="I1410" s="56" t="s">
        <v>23</v>
      </c>
      <c r="J1410" s="56">
        <v>200179</v>
      </c>
      <c r="N1410" s="56" t="s">
        <v>2286</v>
      </c>
      <c r="O1410" s="56">
        <v>1</v>
      </c>
      <c r="R1410" s="56" t="s">
        <v>4645</v>
      </c>
      <c r="S1410" s="56">
        <v>1</v>
      </c>
      <c r="T1410" s="56">
        <v>21000</v>
      </c>
      <c r="U1410" s="57">
        <v>20000</v>
      </c>
      <c r="V1410" s="56" t="s">
        <v>2002</v>
      </c>
      <c r="W1410" s="56" t="s">
        <v>2003</v>
      </c>
      <c r="X1410" s="56">
        <v>18900</v>
      </c>
      <c r="Y1410" s="56">
        <v>16800</v>
      </c>
      <c r="Z1410" s="56">
        <v>14699.999999999998</v>
      </c>
      <c r="AA1410" s="56" t="s">
        <v>4264</v>
      </c>
      <c r="AB1410" s="56" t="s">
        <v>4264</v>
      </c>
      <c r="AC1410" s="56" t="s">
        <v>4264</v>
      </c>
      <c r="AE1410" s="56">
        <v>20000</v>
      </c>
      <c r="AP1410" s="56">
        <v>20000</v>
      </c>
      <c r="AQ1410" s="56" t="s">
        <v>4265</v>
      </c>
      <c r="AR1410" s="56" t="s">
        <v>4266</v>
      </c>
      <c r="AS1410" s="56" t="s">
        <v>4267</v>
      </c>
      <c r="AT1410" s="56">
        <v>8471160</v>
      </c>
    </row>
    <row r="1411" spans="1:46" x14ac:dyDescent="0.35">
      <c r="A1411" s="56" t="s">
        <v>963</v>
      </c>
      <c r="B1411" s="56">
        <v>8471160</v>
      </c>
      <c r="C1411" s="56" t="s">
        <v>506</v>
      </c>
      <c r="D1411" s="56">
        <v>435508</v>
      </c>
      <c r="E1411" s="56" t="s">
        <v>147</v>
      </c>
      <c r="F1411" s="56" t="str">
        <f t="shared" si="21"/>
        <v>847.8471160.1.435508.000000.847001.200179</v>
      </c>
      <c r="G1411" s="66" t="s">
        <v>21</v>
      </c>
      <c r="H1411" s="56">
        <v>847001</v>
      </c>
      <c r="I1411" s="56" t="s">
        <v>23</v>
      </c>
      <c r="J1411" s="56">
        <v>200179</v>
      </c>
      <c r="N1411" s="56" t="s">
        <v>2286</v>
      </c>
      <c r="O1411" s="56">
        <v>1</v>
      </c>
      <c r="R1411" s="56" t="s">
        <v>4646</v>
      </c>
      <c r="S1411" s="56">
        <v>1</v>
      </c>
      <c r="T1411" s="56">
        <v>36750</v>
      </c>
      <c r="U1411" s="57">
        <v>35000</v>
      </c>
      <c r="V1411" s="56" t="s">
        <v>2002</v>
      </c>
      <c r="W1411" s="56" t="s">
        <v>2003</v>
      </c>
      <c r="X1411" s="56">
        <v>33075</v>
      </c>
      <c r="Y1411" s="56">
        <v>29400</v>
      </c>
      <c r="Z1411" s="56">
        <v>25725</v>
      </c>
      <c r="AA1411" s="56" t="s">
        <v>4264</v>
      </c>
      <c r="AB1411" s="56" t="s">
        <v>4264</v>
      </c>
      <c r="AC1411" s="56" t="s">
        <v>4264</v>
      </c>
      <c r="AE1411" s="56">
        <v>35000</v>
      </c>
      <c r="AP1411" s="56">
        <v>35000</v>
      </c>
      <c r="AQ1411" s="56" t="s">
        <v>4265</v>
      </c>
      <c r="AR1411" s="56" t="s">
        <v>4266</v>
      </c>
      <c r="AS1411" s="56" t="s">
        <v>4267</v>
      </c>
      <c r="AT1411" s="56">
        <v>8471160</v>
      </c>
    </row>
    <row r="1412" spans="1:46" x14ac:dyDescent="0.35">
      <c r="A1412" s="56" t="s">
        <v>963</v>
      </c>
      <c r="B1412" s="56">
        <v>8471160</v>
      </c>
      <c r="C1412" s="56" t="s">
        <v>506</v>
      </c>
      <c r="D1412" s="56">
        <v>435508</v>
      </c>
      <c r="E1412" s="56" t="s">
        <v>147</v>
      </c>
      <c r="F1412" s="56" t="str">
        <f t="shared" ref="F1412:F1475" si="22">CONCATENATE(847,".",B1412,".",1,".",D1412,".","000000",".",H1412,".",J1412)</f>
        <v>847.8471160.1.435508.000000.847001.200179</v>
      </c>
      <c r="G1412" s="66" t="s">
        <v>21</v>
      </c>
      <c r="H1412" s="56">
        <v>847001</v>
      </c>
      <c r="I1412" s="56" t="s">
        <v>23</v>
      </c>
      <c r="J1412" s="56">
        <v>200179</v>
      </c>
      <c r="N1412" s="56" t="s">
        <v>2286</v>
      </c>
      <c r="O1412" s="56">
        <v>1</v>
      </c>
      <c r="R1412" s="56" t="s">
        <v>4647</v>
      </c>
      <c r="S1412" s="56">
        <v>1</v>
      </c>
      <c r="T1412" s="56">
        <v>31500</v>
      </c>
      <c r="U1412" s="57">
        <v>30000</v>
      </c>
      <c r="V1412" s="56" t="s">
        <v>2002</v>
      </c>
      <c r="W1412" s="56" t="s">
        <v>2003</v>
      </c>
      <c r="X1412" s="56">
        <v>28350</v>
      </c>
      <c r="Y1412" s="56">
        <v>25200</v>
      </c>
      <c r="Z1412" s="56">
        <v>22050</v>
      </c>
      <c r="AA1412" s="56" t="s">
        <v>4264</v>
      </c>
      <c r="AB1412" s="56" t="s">
        <v>4264</v>
      </c>
      <c r="AC1412" s="56" t="s">
        <v>4264</v>
      </c>
      <c r="AE1412" s="56">
        <v>30000</v>
      </c>
      <c r="AP1412" s="56">
        <v>30000</v>
      </c>
      <c r="AQ1412" s="56" t="s">
        <v>4265</v>
      </c>
      <c r="AR1412" s="56" t="s">
        <v>4266</v>
      </c>
      <c r="AS1412" s="56" t="s">
        <v>4267</v>
      </c>
      <c r="AT1412" s="56">
        <v>8471160</v>
      </c>
    </row>
    <row r="1413" spans="1:46" x14ac:dyDescent="0.35">
      <c r="A1413" s="56" t="s">
        <v>963</v>
      </c>
      <c r="B1413" s="56">
        <v>8471160</v>
      </c>
      <c r="C1413" s="56" t="s">
        <v>506</v>
      </c>
      <c r="D1413" s="56">
        <v>435508</v>
      </c>
      <c r="E1413" s="56" t="s">
        <v>147</v>
      </c>
      <c r="F1413" s="56" t="str">
        <f t="shared" si="22"/>
        <v>847.8471160.1.435508.000000.847001.200179</v>
      </c>
      <c r="G1413" s="66" t="s">
        <v>21</v>
      </c>
      <c r="H1413" s="56">
        <v>847001</v>
      </c>
      <c r="I1413" s="56" t="s">
        <v>23</v>
      </c>
      <c r="J1413" s="56">
        <v>200179</v>
      </c>
      <c r="N1413" s="56" t="s">
        <v>2286</v>
      </c>
      <c r="O1413" s="56">
        <v>1</v>
      </c>
      <c r="R1413" s="56" t="s">
        <v>4648</v>
      </c>
      <c r="S1413" s="56">
        <v>1</v>
      </c>
      <c r="T1413" s="56">
        <v>10500</v>
      </c>
      <c r="U1413" s="57">
        <v>10000</v>
      </c>
      <c r="V1413" s="56" t="s">
        <v>2002</v>
      </c>
      <c r="W1413" s="56" t="s">
        <v>2003</v>
      </c>
      <c r="X1413" s="56">
        <v>9450</v>
      </c>
      <c r="Y1413" s="56">
        <v>8400</v>
      </c>
      <c r="Z1413" s="56">
        <v>7349.9999999999991</v>
      </c>
      <c r="AA1413" s="56" t="s">
        <v>4264</v>
      </c>
      <c r="AB1413" s="56" t="s">
        <v>4264</v>
      </c>
      <c r="AC1413" s="56" t="s">
        <v>4264</v>
      </c>
      <c r="AE1413" s="56">
        <v>10000</v>
      </c>
      <c r="AP1413" s="56">
        <v>10000</v>
      </c>
      <c r="AQ1413" s="56" t="s">
        <v>4265</v>
      </c>
      <c r="AR1413" s="56" t="s">
        <v>4266</v>
      </c>
      <c r="AS1413" s="56" t="s">
        <v>4267</v>
      </c>
      <c r="AT1413" s="56">
        <v>8471160</v>
      </c>
    </row>
    <row r="1414" spans="1:46" x14ac:dyDescent="0.35">
      <c r="A1414" s="56" t="s">
        <v>963</v>
      </c>
      <c r="B1414" s="56">
        <v>8471160</v>
      </c>
      <c r="C1414" s="56" t="s">
        <v>506</v>
      </c>
      <c r="D1414" s="56">
        <v>435508</v>
      </c>
      <c r="E1414" s="56" t="s">
        <v>147</v>
      </c>
      <c r="F1414" s="56" t="str">
        <f t="shared" si="22"/>
        <v>847.8471160.1.435508.000000.847001.200179</v>
      </c>
      <c r="G1414" s="66" t="s">
        <v>21</v>
      </c>
      <c r="H1414" s="56">
        <v>847001</v>
      </c>
      <c r="I1414" s="56" t="s">
        <v>23</v>
      </c>
      <c r="J1414" s="56">
        <v>200179</v>
      </c>
      <c r="N1414" s="56" t="s">
        <v>2286</v>
      </c>
      <c r="O1414" s="56">
        <v>1</v>
      </c>
      <c r="R1414" s="56" t="s">
        <v>4649</v>
      </c>
      <c r="S1414" s="56">
        <v>1</v>
      </c>
      <c r="T1414" s="56">
        <v>36750</v>
      </c>
      <c r="U1414" s="57">
        <v>35000</v>
      </c>
      <c r="V1414" s="56" t="s">
        <v>2002</v>
      </c>
      <c r="W1414" s="56" t="s">
        <v>2003</v>
      </c>
      <c r="X1414" s="56">
        <v>33075</v>
      </c>
      <c r="Y1414" s="56">
        <v>29400</v>
      </c>
      <c r="Z1414" s="56">
        <v>25725</v>
      </c>
      <c r="AA1414" s="56" t="s">
        <v>4264</v>
      </c>
      <c r="AB1414" s="56" t="s">
        <v>4264</v>
      </c>
      <c r="AC1414" s="56" t="s">
        <v>4264</v>
      </c>
      <c r="AE1414" s="56">
        <v>35000</v>
      </c>
      <c r="AP1414" s="56">
        <v>35000</v>
      </c>
      <c r="AQ1414" s="56" t="s">
        <v>4265</v>
      </c>
      <c r="AR1414" s="56" t="s">
        <v>4266</v>
      </c>
      <c r="AS1414" s="56" t="s">
        <v>4267</v>
      </c>
      <c r="AT1414" s="56">
        <v>8471160</v>
      </c>
    </row>
    <row r="1415" spans="1:46" x14ac:dyDescent="0.35">
      <c r="A1415" s="56" t="s">
        <v>963</v>
      </c>
      <c r="B1415" s="56">
        <v>8471160</v>
      </c>
      <c r="C1415" s="56" t="s">
        <v>506</v>
      </c>
      <c r="D1415" s="56">
        <v>435508</v>
      </c>
      <c r="E1415" s="56" t="s">
        <v>147</v>
      </c>
      <c r="F1415" s="56" t="str">
        <f t="shared" si="22"/>
        <v>847.8471160.1.435508.000000.847001.200179</v>
      </c>
      <c r="G1415" s="66" t="s">
        <v>21</v>
      </c>
      <c r="H1415" s="56">
        <v>847001</v>
      </c>
      <c r="I1415" s="56" t="s">
        <v>23</v>
      </c>
      <c r="J1415" s="56">
        <v>200179</v>
      </c>
      <c r="N1415" s="56" t="s">
        <v>2286</v>
      </c>
      <c r="O1415" s="56">
        <v>1</v>
      </c>
      <c r="R1415" s="56" t="s">
        <v>4650</v>
      </c>
      <c r="S1415" s="56">
        <v>1</v>
      </c>
      <c r="T1415" s="56">
        <v>10625.895</v>
      </c>
      <c r="U1415" s="57">
        <v>10119.9</v>
      </c>
      <c r="V1415" s="56" t="s">
        <v>2002</v>
      </c>
      <c r="W1415" s="56" t="s">
        <v>2003</v>
      </c>
      <c r="X1415" s="56">
        <v>9563.3055000000004</v>
      </c>
      <c r="Y1415" s="56">
        <v>8500.7160000000003</v>
      </c>
      <c r="Z1415" s="56">
        <v>7438.1264999999994</v>
      </c>
      <c r="AA1415" s="56" t="s">
        <v>4264</v>
      </c>
      <c r="AB1415" s="56" t="s">
        <v>4264</v>
      </c>
      <c r="AC1415" s="56" t="s">
        <v>4264</v>
      </c>
      <c r="AE1415" s="56">
        <v>10119.9</v>
      </c>
      <c r="AP1415" s="56">
        <v>10119.9</v>
      </c>
      <c r="AQ1415" s="56" t="s">
        <v>4265</v>
      </c>
      <c r="AR1415" s="56" t="s">
        <v>4266</v>
      </c>
      <c r="AS1415" s="56" t="s">
        <v>4267</v>
      </c>
      <c r="AT1415" s="56">
        <v>8471160</v>
      </c>
    </row>
    <row r="1416" spans="1:46" x14ac:dyDescent="0.35">
      <c r="A1416" s="56" t="s">
        <v>963</v>
      </c>
      <c r="B1416" s="56">
        <v>8471160</v>
      </c>
      <c r="C1416" s="56" t="s">
        <v>506</v>
      </c>
      <c r="D1416" s="56">
        <v>435508</v>
      </c>
      <c r="E1416" s="56" t="s">
        <v>147</v>
      </c>
      <c r="F1416" s="56" t="str">
        <f t="shared" si="22"/>
        <v>847.8471160.1.435508.000000.847001.200179</v>
      </c>
      <c r="G1416" s="66" t="s">
        <v>21</v>
      </c>
      <c r="H1416" s="56">
        <v>847001</v>
      </c>
      <c r="I1416" s="56" t="s">
        <v>23</v>
      </c>
      <c r="J1416" s="56">
        <v>200179</v>
      </c>
      <c r="N1416" s="56" t="s">
        <v>2286</v>
      </c>
      <c r="O1416" s="56">
        <v>1</v>
      </c>
      <c r="R1416" s="56" t="s">
        <v>4651</v>
      </c>
      <c r="S1416" s="56">
        <v>1</v>
      </c>
      <c r="T1416" s="56">
        <v>2636.0775000000003</v>
      </c>
      <c r="U1416" s="57">
        <v>2510.5500000000002</v>
      </c>
      <c r="V1416" s="56" t="s">
        <v>2002</v>
      </c>
      <c r="W1416" s="56" t="s">
        <v>2003</v>
      </c>
      <c r="X1416" s="56">
        <v>2372.4697500000002</v>
      </c>
      <c r="Y1416" s="56">
        <v>2108.8620000000005</v>
      </c>
      <c r="Z1416" s="56">
        <v>1845.2542500000002</v>
      </c>
      <c r="AA1416" s="56" t="s">
        <v>4264</v>
      </c>
      <c r="AB1416" s="56" t="s">
        <v>4264</v>
      </c>
      <c r="AC1416" s="56" t="s">
        <v>4264</v>
      </c>
      <c r="AE1416" s="56">
        <v>2510.5500000000002</v>
      </c>
      <c r="AP1416" s="56">
        <v>2510.5500000000002</v>
      </c>
      <c r="AQ1416" s="56" t="s">
        <v>4265</v>
      </c>
      <c r="AR1416" s="56" t="s">
        <v>4266</v>
      </c>
      <c r="AS1416" s="56" t="s">
        <v>4267</v>
      </c>
      <c r="AT1416" s="56">
        <v>8471160</v>
      </c>
    </row>
    <row r="1417" spans="1:46" x14ac:dyDescent="0.35">
      <c r="A1417" s="56" t="s">
        <v>963</v>
      </c>
      <c r="B1417" s="56">
        <v>8471160</v>
      </c>
      <c r="C1417" s="56" t="s">
        <v>506</v>
      </c>
      <c r="D1417" s="56">
        <v>435508</v>
      </c>
      <c r="E1417" s="56" t="s">
        <v>147</v>
      </c>
      <c r="F1417" s="56" t="str">
        <f t="shared" si="22"/>
        <v>847.8471160.1.435508.000000.847001.200179</v>
      </c>
      <c r="G1417" s="66" t="s">
        <v>21</v>
      </c>
      <c r="H1417" s="56">
        <v>847001</v>
      </c>
      <c r="I1417" s="56" t="s">
        <v>23</v>
      </c>
      <c r="J1417" s="56">
        <v>200179</v>
      </c>
      <c r="N1417" s="56" t="s">
        <v>2286</v>
      </c>
      <c r="O1417" s="56">
        <v>1</v>
      </c>
      <c r="R1417" s="56" t="s">
        <v>4652</v>
      </c>
      <c r="S1417" s="56">
        <v>1</v>
      </c>
      <c r="T1417" s="56">
        <v>63000</v>
      </c>
      <c r="U1417" s="57">
        <v>60000</v>
      </c>
      <c r="V1417" s="56" t="s">
        <v>2002</v>
      </c>
      <c r="W1417" s="56" t="s">
        <v>2003</v>
      </c>
      <c r="X1417" s="56">
        <v>56700</v>
      </c>
      <c r="Y1417" s="56">
        <v>50400</v>
      </c>
      <c r="Z1417" s="56">
        <v>44100</v>
      </c>
      <c r="AA1417" s="56" t="s">
        <v>4264</v>
      </c>
      <c r="AB1417" s="56" t="s">
        <v>4264</v>
      </c>
      <c r="AC1417" s="56" t="s">
        <v>4264</v>
      </c>
      <c r="AE1417" s="56">
        <v>60000</v>
      </c>
      <c r="AP1417" s="56">
        <v>60000</v>
      </c>
      <c r="AQ1417" s="56" t="s">
        <v>4265</v>
      </c>
      <c r="AR1417" s="56" t="s">
        <v>4266</v>
      </c>
      <c r="AS1417" s="56" t="s">
        <v>4267</v>
      </c>
      <c r="AT1417" s="56">
        <v>8471160</v>
      </c>
    </row>
    <row r="1418" spans="1:46" x14ac:dyDescent="0.35">
      <c r="A1418" s="56" t="s">
        <v>963</v>
      </c>
      <c r="B1418" s="56">
        <v>8471160</v>
      </c>
      <c r="C1418" s="56" t="s">
        <v>506</v>
      </c>
      <c r="D1418" s="56">
        <v>435508</v>
      </c>
      <c r="E1418" s="56" t="s">
        <v>147</v>
      </c>
      <c r="F1418" s="56" t="str">
        <f t="shared" si="22"/>
        <v>847.8471160.1.435508.000000.847001.200179</v>
      </c>
      <c r="G1418" s="66" t="s">
        <v>21</v>
      </c>
      <c r="H1418" s="56">
        <v>847001</v>
      </c>
      <c r="I1418" s="56" t="s">
        <v>23</v>
      </c>
      <c r="J1418" s="56">
        <v>200179</v>
      </c>
      <c r="N1418" s="56" t="s">
        <v>2286</v>
      </c>
      <c r="O1418" s="56">
        <v>1</v>
      </c>
      <c r="R1418" s="56" t="s">
        <v>4653</v>
      </c>
      <c r="S1418" s="56">
        <v>1</v>
      </c>
      <c r="T1418" s="56">
        <v>52500</v>
      </c>
      <c r="U1418" s="57">
        <v>50000</v>
      </c>
      <c r="V1418" s="56" t="s">
        <v>2002</v>
      </c>
      <c r="W1418" s="56" t="s">
        <v>2003</v>
      </c>
      <c r="X1418" s="56">
        <v>47250</v>
      </c>
      <c r="Y1418" s="56">
        <v>42000</v>
      </c>
      <c r="Z1418" s="56">
        <v>36750</v>
      </c>
      <c r="AA1418" s="56" t="s">
        <v>4264</v>
      </c>
      <c r="AB1418" s="56" t="s">
        <v>4264</v>
      </c>
      <c r="AC1418" s="56" t="s">
        <v>4264</v>
      </c>
      <c r="AE1418" s="56">
        <v>50000</v>
      </c>
      <c r="AP1418" s="56">
        <v>50000</v>
      </c>
      <c r="AQ1418" s="56" t="s">
        <v>4265</v>
      </c>
      <c r="AR1418" s="56" t="s">
        <v>4266</v>
      </c>
      <c r="AS1418" s="56" t="s">
        <v>4267</v>
      </c>
      <c r="AT1418" s="56">
        <v>8471160</v>
      </c>
    </row>
    <row r="1419" spans="1:46" x14ac:dyDescent="0.35">
      <c r="A1419" s="56" t="s">
        <v>963</v>
      </c>
      <c r="B1419" s="56">
        <v>8471160</v>
      </c>
      <c r="C1419" s="56" t="s">
        <v>506</v>
      </c>
      <c r="D1419" s="56">
        <v>435508</v>
      </c>
      <c r="E1419" s="56" t="s">
        <v>147</v>
      </c>
      <c r="F1419" s="56" t="str">
        <f t="shared" si="22"/>
        <v>847.8471160.1.435508.000000.847001.200179</v>
      </c>
      <c r="G1419" s="66" t="s">
        <v>21</v>
      </c>
      <c r="H1419" s="56">
        <v>847001</v>
      </c>
      <c r="I1419" s="56" t="s">
        <v>23</v>
      </c>
      <c r="J1419" s="56">
        <v>200179</v>
      </c>
      <c r="N1419" s="56" t="s">
        <v>2286</v>
      </c>
      <c r="O1419" s="56">
        <v>1</v>
      </c>
      <c r="R1419" s="56" t="s">
        <v>4654</v>
      </c>
      <c r="S1419" s="56">
        <v>1</v>
      </c>
      <c r="T1419" s="56">
        <v>36750</v>
      </c>
      <c r="U1419" s="57">
        <v>35000</v>
      </c>
      <c r="V1419" s="56" t="s">
        <v>2002</v>
      </c>
      <c r="W1419" s="56" t="s">
        <v>2003</v>
      </c>
      <c r="X1419" s="56">
        <v>33075</v>
      </c>
      <c r="Y1419" s="56">
        <v>29400</v>
      </c>
      <c r="Z1419" s="56">
        <v>25725</v>
      </c>
      <c r="AA1419" s="56" t="s">
        <v>4264</v>
      </c>
      <c r="AB1419" s="56" t="s">
        <v>4264</v>
      </c>
      <c r="AC1419" s="56" t="s">
        <v>4264</v>
      </c>
      <c r="AE1419" s="56">
        <v>35000</v>
      </c>
      <c r="AP1419" s="56">
        <v>35000</v>
      </c>
      <c r="AQ1419" s="56" t="s">
        <v>4265</v>
      </c>
      <c r="AR1419" s="56" t="s">
        <v>4266</v>
      </c>
      <c r="AS1419" s="56" t="s">
        <v>4267</v>
      </c>
      <c r="AT1419" s="56">
        <v>8471160</v>
      </c>
    </row>
    <row r="1420" spans="1:46" x14ac:dyDescent="0.35">
      <c r="A1420" s="56" t="s">
        <v>963</v>
      </c>
      <c r="B1420" s="56">
        <v>8471160</v>
      </c>
      <c r="C1420" s="56" t="s">
        <v>506</v>
      </c>
      <c r="D1420" s="56">
        <v>435508</v>
      </c>
      <c r="E1420" s="56" t="s">
        <v>147</v>
      </c>
      <c r="F1420" s="56" t="str">
        <f t="shared" si="22"/>
        <v>847.8471160.1.435508.000000.847001.200179</v>
      </c>
      <c r="G1420" s="66" t="s">
        <v>21</v>
      </c>
      <c r="H1420" s="56">
        <v>847001</v>
      </c>
      <c r="I1420" s="56" t="s">
        <v>23</v>
      </c>
      <c r="J1420" s="56">
        <v>200179</v>
      </c>
      <c r="N1420" s="56" t="s">
        <v>2286</v>
      </c>
      <c r="O1420" s="56">
        <v>1</v>
      </c>
      <c r="R1420" s="56" t="s">
        <v>4655</v>
      </c>
      <c r="S1420" s="56">
        <v>1</v>
      </c>
      <c r="T1420" s="56">
        <v>8400</v>
      </c>
      <c r="U1420" s="57">
        <v>8000</v>
      </c>
      <c r="V1420" s="56" t="s">
        <v>2002</v>
      </c>
      <c r="W1420" s="56" t="s">
        <v>2003</v>
      </c>
      <c r="X1420" s="56">
        <v>7560</v>
      </c>
      <c r="Y1420" s="56">
        <v>6720</v>
      </c>
      <c r="Z1420" s="56">
        <v>5880</v>
      </c>
      <c r="AA1420" s="56" t="s">
        <v>4264</v>
      </c>
      <c r="AB1420" s="56" t="s">
        <v>4264</v>
      </c>
      <c r="AC1420" s="56" t="s">
        <v>4264</v>
      </c>
      <c r="AE1420" s="56">
        <v>8000</v>
      </c>
      <c r="AP1420" s="56">
        <v>8000</v>
      </c>
      <c r="AQ1420" s="56" t="s">
        <v>4265</v>
      </c>
      <c r="AR1420" s="56" t="s">
        <v>4266</v>
      </c>
      <c r="AS1420" s="56" t="s">
        <v>4267</v>
      </c>
      <c r="AT1420" s="56">
        <v>8471160</v>
      </c>
    </row>
    <row r="1421" spans="1:46" x14ac:dyDescent="0.35">
      <c r="A1421" s="56" t="s">
        <v>963</v>
      </c>
      <c r="B1421" s="56">
        <v>8471160</v>
      </c>
      <c r="C1421" s="56" t="s">
        <v>506</v>
      </c>
      <c r="D1421" s="56">
        <v>435508</v>
      </c>
      <c r="E1421" s="56" t="s">
        <v>147</v>
      </c>
      <c r="F1421" s="56" t="str">
        <f t="shared" si="22"/>
        <v>847.8471160.1.435508.000000.847001.200179</v>
      </c>
      <c r="G1421" s="66" t="s">
        <v>21</v>
      </c>
      <c r="H1421" s="56">
        <v>847001</v>
      </c>
      <c r="I1421" s="56" t="s">
        <v>23</v>
      </c>
      <c r="J1421" s="56">
        <v>200179</v>
      </c>
      <c r="N1421" s="56" t="s">
        <v>2286</v>
      </c>
      <c r="O1421" s="56">
        <v>1</v>
      </c>
      <c r="R1421" s="56" t="s">
        <v>4656</v>
      </c>
      <c r="S1421" s="56">
        <v>1</v>
      </c>
      <c r="T1421" s="56">
        <v>10500</v>
      </c>
      <c r="U1421" s="57">
        <v>10000</v>
      </c>
      <c r="V1421" s="56" t="s">
        <v>2002</v>
      </c>
      <c r="W1421" s="56" t="s">
        <v>2003</v>
      </c>
      <c r="X1421" s="56">
        <v>9450</v>
      </c>
      <c r="Y1421" s="56">
        <v>8400</v>
      </c>
      <c r="Z1421" s="56">
        <v>7349.9999999999991</v>
      </c>
      <c r="AA1421" s="56" t="s">
        <v>4264</v>
      </c>
      <c r="AB1421" s="56" t="s">
        <v>4264</v>
      </c>
      <c r="AC1421" s="56" t="s">
        <v>4264</v>
      </c>
      <c r="AE1421" s="56">
        <v>10000</v>
      </c>
      <c r="AP1421" s="56">
        <v>10000</v>
      </c>
      <c r="AQ1421" s="56" t="s">
        <v>4265</v>
      </c>
      <c r="AR1421" s="56" t="s">
        <v>4266</v>
      </c>
      <c r="AS1421" s="56" t="s">
        <v>4267</v>
      </c>
      <c r="AT1421" s="56">
        <v>8471160</v>
      </c>
    </row>
    <row r="1422" spans="1:46" x14ac:dyDescent="0.35">
      <c r="A1422" s="56" t="s">
        <v>963</v>
      </c>
      <c r="B1422" s="56">
        <v>8471160</v>
      </c>
      <c r="C1422" s="56" t="s">
        <v>506</v>
      </c>
      <c r="D1422" s="56">
        <v>435508</v>
      </c>
      <c r="E1422" s="56" t="s">
        <v>147</v>
      </c>
      <c r="F1422" s="56" t="str">
        <f t="shared" si="22"/>
        <v>847.8471160.1.435508.000000.847001.200179</v>
      </c>
      <c r="G1422" s="66" t="s">
        <v>21</v>
      </c>
      <c r="H1422" s="56">
        <v>847001</v>
      </c>
      <c r="I1422" s="56" t="s">
        <v>23</v>
      </c>
      <c r="J1422" s="56">
        <v>200179</v>
      </c>
      <c r="N1422" s="56" t="s">
        <v>2286</v>
      </c>
      <c r="O1422" s="56">
        <v>1</v>
      </c>
      <c r="R1422" s="56" t="s">
        <v>4657</v>
      </c>
      <c r="S1422" s="56">
        <v>1</v>
      </c>
      <c r="T1422" s="56">
        <v>4200</v>
      </c>
      <c r="U1422" s="57">
        <v>4000</v>
      </c>
      <c r="V1422" s="56" t="s">
        <v>2002</v>
      </c>
      <c r="W1422" s="56" t="s">
        <v>2003</v>
      </c>
      <c r="X1422" s="56">
        <v>3780</v>
      </c>
      <c r="Y1422" s="56">
        <v>3360</v>
      </c>
      <c r="Z1422" s="56">
        <v>2940</v>
      </c>
      <c r="AA1422" s="56" t="s">
        <v>4264</v>
      </c>
      <c r="AB1422" s="56" t="s">
        <v>4264</v>
      </c>
      <c r="AC1422" s="56" t="s">
        <v>4264</v>
      </c>
      <c r="AE1422" s="56">
        <v>4000</v>
      </c>
      <c r="AP1422" s="56">
        <v>4000</v>
      </c>
      <c r="AQ1422" s="56" t="s">
        <v>4265</v>
      </c>
      <c r="AR1422" s="56" t="s">
        <v>4266</v>
      </c>
      <c r="AS1422" s="56" t="s">
        <v>4267</v>
      </c>
      <c r="AT1422" s="56">
        <v>8471160</v>
      </c>
    </row>
    <row r="1423" spans="1:46" x14ac:dyDescent="0.35">
      <c r="A1423" s="56" t="s">
        <v>963</v>
      </c>
      <c r="B1423" s="56">
        <v>8471160</v>
      </c>
      <c r="C1423" s="56" t="s">
        <v>506</v>
      </c>
      <c r="D1423" s="56">
        <v>435508</v>
      </c>
      <c r="E1423" s="56" t="s">
        <v>147</v>
      </c>
      <c r="F1423" s="56" t="str">
        <f t="shared" si="22"/>
        <v>847.8471160.1.435508.000000.847001.200179</v>
      </c>
      <c r="G1423" s="66" t="s">
        <v>21</v>
      </c>
      <c r="H1423" s="56">
        <v>847001</v>
      </c>
      <c r="I1423" s="56" t="s">
        <v>23</v>
      </c>
      <c r="J1423" s="56">
        <v>200179</v>
      </c>
      <c r="N1423" s="56" t="s">
        <v>2286</v>
      </c>
      <c r="O1423" s="56">
        <v>1</v>
      </c>
      <c r="R1423" s="56" t="s">
        <v>4658</v>
      </c>
      <c r="S1423" s="56">
        <v>1</v>
      </c>
      <c r="T1423" s="56">
        <v>8400</v>
      </c>
      <c r="U1423" s="57">
        <v>8000</v>
      </c>
      <c r="V1423" s="56" t="s">
        <v>2002</v>
      </c>
      <c r="W1423" s="56" t="s">
        <v>2003</v>
      </c>
      <c r="X1423" s="56">
        <v>7560</v>
      </c>
      <c r="Y1423" s="56">
        <v>6720</v>
      </c>
      <c r="Z1423" s="56">
        <v>5880</v>
      </c>
      <c r="AA1423" s="56" t="s">
        <v>4264</v>
      </c>
      <c r="AB1423" s="56" t="s">
        <v>4264</v>
      </c>
      <c r="AC1423" s="56" t="s">
        <v>4264</v>
      </c>
      <c r="AE1423" s="56">
        <v>8000</v>
      </c>
      <c r="AP1423" s="56">
        <v>8000</v>
      </c>
      <c r="AQ1423" s="56" t="s">
        <v>4265</v>
      </c>
      <c r="AR1423" s="56" t="s">
        <v>4266</v>
      </c>
      <c r="AS1423" s="56" t="s">
        <v>4267</v>
      </c>
      <c r="AT1423" s="56">
        <v>8471160</v>
      </c>
    </row>
    <row r="1424" spans="1:46" x14ac:dyDescent="0.35">
      <c r="A1424" s="56" t="s">
        <v>963</v>
      </c>
      <c r="B1424" s="56">
        <v>8471160</v>
      </c>
      <c r="C1424" s="56" t="s">
        <v>506</v>
      </c>
      <c r="D1424" s="56">
        <v>435508</v>
      </c>
      <c r="E1424" s="56" t="s">
        <v>147</v>
      </c>
      <c r="F1424" s="56" t="str">
        <f t="shared" si="22"/>
        <v>847.8471160.1.435508.000000.847001.200179</v>
      </c>
      <c r="G1424" s="66" t="s">
        <v>21</v>
      </c>
      <c r="H1424" s="56">
        <v>847001</v>
      </c>
      <c r="I1424" s="56" t="s">
        <v>23</v>
      </c>
      <c r="J1424" s="56">
        <v>200179</v>
      </c>
      <c r="N1424" s="56" t="s">
        <v>2286</v>
      </c>
      <c r="O1424" s="56">
        <v>1</v>
      </c>
      <c r="R1424" s="56" t="s">
        <v>4659</v>
      </c>
      <c r="S1424" s="56">
        <v>1</v>
      </c>
      <c r="T1424" s="56">
        <v>15418.462500000001</v>
      </c>
      <c r="U1424" s="57">
        <v>14684.25</v>
      </c>
      <c r="V1424" s="56" t="s">
        <v>2002</v>
      </c>
      <c r="W1424" s="56" t="s">
        <v>2003</v>
      </c>
      <c r="X1424" s="56">
        <v>13876.616250000001</v>
      </c>
      <c r="Y1424" s="56">
        <v>12334.770000000002</v>
      </c>
      <c r="Z1424" s="56">
        <v>10792.92375</v>
      </c>
      <c r="AA1424" s="56" t="s">
        <v>4264</v>
      </c>
      <c r="AB1424" s="56" t="s">
        <v>4264</v>
      </c>
      <c r="AC1424" s="56" t="s">
        <v>4264</v>
      </c>
      <c r="AE1424" s="56">
        <v>14684.25</v>
      </c>
      <c r="AP1424" s="56">
        <v>14684.25</v>
      </c>
      <c r="AQ1424" s="56" t="s">
        <v>4265</v>
      </c>
      <c r="AR1424" s="56" t="s">
        <v>4266</v>
      </c>
      <c r="AS1424" s="56" t="s">
        <v>4267</v>
      </c>
      <c r="AT1424" s="56">
        <v>8471160</v>
      </c>
    </row>
    <row r="1425" spans="1:46" x14ac:dyDescent="0.35">
      <c r="A1425" s="56" t="s">
        <v>963</v>
      </c>
      <c r="B1425" s="56">
        <v>8471160</v>
      </c>
      <c r="C1425" s="56" t="s">
        <v>506</v>
      </c>
      <c r="D1425" s="56">
        <v>435508</v>
      </c>
      <c r="E1425" s="56" t="s">
        <v>147</v>
      </c>
      <c r="F1425" s="56" t="str">
        <f t="shared" si="22"/>
        <v>847.8471160.1.435508.000000.847001.200179</v>
      </c>
      <c r="G1425" s="66" t="s">
        <v>21</v>
      </c>
      <c r="H1425" s="56">
        <v>847001</v>
      </c>
      <c r="I1425" s="56" t="s">
        <v>23</v>
      </c>
      <c r="J1425" s="56">
        <v>200179</v>
      </c>
      <c r="N1425" s="56" t="s">
        <v>2286</v>
      </c>
      <c r="O1425" s="56">
        <v>1</v>
      </c>
      <c r="R1425" s="56" t="s">
        <v>4660</v>
      </c>
      <c r="S1425" s="56">
        <v>1</v>
      </c>
      <c r="T1425" s="56">
        <v>9349.2000000000007</v>
      </c>
      <c r="U1425" s="57">
        <v>8904</v>
      </c>
      <c r="V1425" s="56" t="s">
        <v>2002</v>
      </c>
      <c r="W1425" s="56" t="s">
        <v>2003</v>
      </c>
      <c r="X1425" s="56">
        <v>8414.2800000000007</v>
      </c>
      <c r="Y1425" s="56">
        <v>7479.3600000000006</v>
      </c>
      <c r="Z1425" s="56">
        <v>6544.4400000000005</v>
      </c>
      <c r="AA1425" s="56" t="s">
        <v>4264</v>
      </c>
      <c r="AB1425" s="56" t="s">
        <v>4264</v>
      </c>
      <c r="AC1425" s="56" t="s">
        <v>4264</v>
      </c>
      <c r="AE1425" s="56">
        <v>8904</v>
      </c>
      <c r="AP1425" s="56">
        <v>8904</v>
      </c>
      <c r="AQ1425" s="56" t="s">
        <v>4265</v>
      </c>
      <c r="AR1425" s="56" t="s">
        <v>4266</v>
      </c>
      <c r="AS1425" s="56" t="s">
        <v>4267</v>
      </c>
      <c r="AT1425" s="56">
        <v>8471160</v>
      </c>
    </row>
    <row r="1426" spans="1:46" x14ac:dyDescent="0.35">
      <c r="A1426" s="56" t="s">
        <v>963</v>
      </c>
      <c r="B1426" s="56">
        <v>8471160</v>
      </c>
      <c r="C1426" s="56" t="s">
        <v>506</v>
      </c>
      <c r="D1426" s="56">
        <v>435508</v>
      </c>
      <c r="E1426" s="56" t="s">
        <v>147</v>
      </c>
      <c r="F1426" s="56" t="str">
        <f t="shared" si="22"/>
        <v>847.8471160.1.435508.000000.847001.200179</v>
      </c>
      <c r="G1426" s="66" t="s">
        <v>21</v>
      </c>
      <c r="H1426" s="56">
        <v>847001</v>
      </c>
      <c r="I1426" s="56" t="s">
        <v>23</v>
      </c>
      <c r="J1426" s="56">
        <v>200179</v>
      </c>
      <c r="N1426" s="56" t="s">
        <v>2286</v>
      </c>
      <c r="O1426" s="56">
        <v>1</v>
      </c>
      <c r="R1426" s="56" t="s">
        <v>4661</v>
      </c>
      <c r="S1426" s="56">
        <v>1</v>
      </c>
      <c r="T1426" s="56">
        <v>3742.9875000000002</v>
      </c>
      <c r="U1426" s="57">
        <v>3564.75</v>
      </c>
      <c r="V1426" s="56" t="s">
        <v>2002</v>
      </c>
      <c r="W1426" s="56" t="s">
        <v>2003</v>
      </c>
      <c r="X1426" s="56">
        <v>3368.6887500000003</v>
      </c>
      <c r="Y1426" s="56">
        <v>2994.3900000000003</v>
      </c>
      <c r="Z1426" s="56">
        <v>2620.0912499999999</v>
      </c>
      <c r="AA1426" s="56" t="s">
        <v>4264</v>
      </c>
      <c r="AB1426" s="56" t="s">
        <v>4264</v>
      </c>
      <c r="AC1426" s="56" t="s">
        <v>4264</v>
      </c>
      <c r="AE1426" s="56">
        <v>3564.75</v>
      </c>
      <c r="AP1426" s="56">
        <v>3564.75</v>
      </c>
      <c r="AQ1426" s="56" t="s">
        <v>4265</v>
      </c>
      <c r="AR1426" s="56" t="s">
        <v>4266</v>
      </c>
      <c r="AS1426" s="56" t="s">
        <v>4267</v>
      </c>
      <c r="AT1426" s="56">
        <v>8471160</v>
      </c>
    </row>
    <row r="1427" spans="1:46" x14ac:dyDescent="0.35">
      <c r="A1427" s="56" t="s">
        <v>963</v>
      </c>
      <c r="B1427" s="56">
        <v>8471160</v>
      </c>
      <c r="C1427" s="56" t="s">
        <v>506</v>
      </c>
      <c r="D1427" s="56">
        <v>435508</v>
      </c>
      <c r="E1427" s="56" t="s">
        <v>147</v>
      </c>
      <c r="F1427" s="56" t="str">
        <f t="shared" si="22"/>
        <v>847.8471160.1.435508.000000.847001.200179</v>
      </c>
      <c r="G1427" s="66" t="s">
        <v>21</v>
      </c>
      <c r="H1427" s="56">
        <v>847001</v>
      </c>
      <c r="I1427" s="56" t="s">
        <v>23</v>
      </c>
      <c r="J1427" s="56">
        <v>200179</v>
      </c>
      <c r="N1427" s="56" t="s">
        <v>2286</v>
      </c>
      <c r="O1427" s="56">
        <v>1</v>
      </c>
      <c r="R1427" s="56" t="s">
        <v>4662</v>
      </c>
      <c r="S1427" s="56">
        <v>1</v>
      </c>
      <c r="T1427" s="56">
        <v>7767.1125000000002</v>
      </c>
      <c r="U1427" s="57">
        <v>7397.25</v>
      </c>
      <c r="V1427" s="56" t="s">
        <v>2002</v>
      </c>
      <c r="W1427" s="56" t="s">
        <v>2003</v>
      </c>
      <c r="X1427" s="56">
        <v>6990.4012499999999</v>
      </c>
      <c r="Y1427" s="56">
        <v>6213.6900000000005</v>
      </c>
      <c r="Z1427" s="56">
        <v>5436.9787500000002</v>
      </c>
      <c r="AA1427" s="56" t="s">
        <v>4264</v>
      </c>
      <c r="AB1427" s="56" t="s">
        <v>4264</v>
      </c>
      <c r="AC1427" s="56" t="s">
        <v>4264</v>
      </c>
      <c r="AE1427" s="56">
        <v>7397.25</v>
      </c>
      <c r="AP1427" s="56">
        <v>7397.25</v>
      </c>
      <c r="AQ1427" s="56" t="s">
        <v>4265</v>
      </c>
      <c r="AR1427" s="56" t="s">
        <v>4266</v>
      </c>
      <c r="AS1427" s="56" t="s">
        <v>4267</v>
      </c>
      <c r="AT1427" s="56">
        <v>8471160</v>
      </c>
    </row>
    <row r="1428" spans="1:46" x14ac:dyDescent="0.35">
      <c r="A1428" s="56" t="s">
        <v>963</v>
      </c>
      <c r="B1428" s="56">
        <v>8471160</v>
      </c>
      <c r="C1428" s="56" t="s">
        <v>506</v>
      </c>
      <c r="D1428" s="56">
        <v>435508</v>
      </c>
      <c r="E1428" s="56" t="s">
        <v>147</v>
      </c>
      <c r="F1428" s="56" t="str">
        <f t="shared" si="22"/>
        <v>847.8471160.1.435508.000000.847001.200179</v>
      </c>
      <c r="G1428" s="66" t="s">
        <v>21</v>
      </c>
      <c r="H1428" s="56">
        <v>847001</v>
      </c>
      <c r="I1428" s="56" t="s">
        <v>23</v>
      </c>
      <c r="J1428" s="56">
        <v>200179</v>
      </c>
      <c r="N1428" s="56" t="s">
        <v>2286</v>
      </c>
      <c r="O1428" s="56">
        <v>1</v>
      </c>
      <c r="R1428" s="56" t="s">
        <v>4663</v>
      </c>
      <c r="S1428" s="56">
        <v>1</v>
      </c>
      <c r="T1428" s="56">
        <v>11416.093499999999</v>
      </c>
      <c r="U1428" s="57">
        <v>10872.47</v>
      </c>
      <c r="V1428" s="56" t="s">
        <v>2002</v>
      </c>
      <c r="W1428" s="56" t="s">
        <v>2003</v>
      </c>
      <c r="X1428" s="56">
        <v>10274.48415</v>
      </c>
      <c r="Y1428" s="56">
        <v>9132.8747999999996</v>
      </c>
      <c r="Z1428" s="56">
        <v>7991.265449999999</v>
      </c>
      <c r="AA1428" s="56" t="s">
        <v>4264</v>
      </c>
      <c r="AB1428" s="56" t="s">
        <v>4264</v>
      </c>
      <c r="AC1428" s="56" t="s">
        <v>4264</v>
      </c>
      <c r="AE1428" s="56">
        <v>10872.47</v>
      </c>
      <c r="AP1428" s="56">
        <v>10872.47</v>
      </c>
      <c r="AQ1428" s="56" t="s">
        <v>4265</v>
      </c>
      <c r="AR1428" s="56" t="s">
        <v>4266</v>
      </c>
      <c r="AS1428" s="56" t="s">
        <v>4267</v>
      </c>
      <c r="AT1428" s="56">
        <v>8471160</v>
      </c>
    </row>
    <row r="1429" spans="1:46" x14ac:dyDescent="0.35">
      <c r="A1429" s="56" t="s">
        <v>963</v>
      </c>
      <c r="B1429" s="56">
        <v>8471160</v>
      </c>
      <c r="C1429" s="56" t="s">
        <v>506</v>
      </c>
      <c r="D1429" s="56">
        <v>435508</v>
      </c>
      <c r="E1429" s="56" t="s">
        <v>147</v>
      </c>
      <c r="F1429" s="56" t="str">
        <f t="shared" si="22"/>
        <v>847.8471160.1.435508.000000.847001.200179</v>
      </c>
      <c r="G1429" s="66" t="s">
        <v>21</v>
      </c>
      <c r="H1429" s="56">
        <v>847001</v>
      </c>
      <c r="I1429" s="56" t="s">
        <v>23</v>
      </c>
      <c r="J1429" s="56">
        <v>200179</v>
      </c>
      <c r="N1429" s="56" t="s">
        <v>2286</v>
      </c>
      <c r="O1429" s="56">
        <v>1</v>
      </c>
      <c r="R1429" s="56" t="s">
        <v>4664</v>
      </c>
      <c r="S1429" s="56">
        <v>1</v>
      </c>
      <c r="T1429" s="56">
        <v>3638.25</v>
      </c>
      <c r="U1429" s="57">
        <v>3465</v>
      </c>
      <c r="V1429" s="56" t="s">
        <v>2002</v>
      </c>
      <c r="W1429" s="56" t="s">
        <v>2003</v>
      </c>
      <c r="X1429" s="56">
        <v>3274.4250000000002</v>
      </c>
      <c r="Y1429" s="56">
        <v>2910.6000000000004</v>
      </c>
      <c r="Z1429" s="56">
        <v>2546.7749999999996</v>
      </c>
      <c r="AA1429" s="56" t="s">
        <v>4264</v>
      </c>
      <c r="AB1429" s="56" t="s">
        <v>4264</v>
      </c>
      <c r="AC1429" s="56" t="s">
        <v>4264</v>
      </c>
      <c r="AE1429" s="56">
        <v>3465</v>
      </c>
      <c r="AP1429" s="56">
        <v>3465</v>
      </c>
      <c r="AQ1429" s="56" t="s">
        <v>4265</v>
      </c>
      <c r="AR1429" s="56" t="s">
        <v>4266</v>
      </c>
      <c r="AS1429" s="56" t="s">
        <v>4267</v>
      </c>
      <c r="AT1429" s="56">
        <v>8471160</v>
      </c>
    </row>
    <row r="1430" spans="1:46" x14ac:dyDescent="0.35">
      <c r="A1430" s="56" t="s">
        <v>963</v>
      </c>
      <c r="B1430" s="56">
        <v>8471160</v>
      </c>
      <c r="C1430" s="56" t="s">
        <v>506</v>
      </c>
      <c r="D1430" s="56">
        <v>435508</v>
      </c>
      <c r="E1430" s="56" t="s">
        <v>147</v>
      </c>
      <c r="F1430" s="56" t="str">
        <f t="shared" si="22"/>
        <v>847.8471160.1.435508.000000.847001.200179</v>
      </c>
      <c r="G1430" s="66" t="s">
        <v>21</v>
      </c>
      <c r="H1430" s="56">
        <v>847001</v>
      </c>
      <c r="I1430" s="56" t="s">
        <v>23</v>
      </c>
      <c r="J1430" s="56">
        <v>200179</v>
      </c>
      <c r="N1430" s="56" t="s">
        <v>2286</v>
      </c>
      <c r="O1430" s="56">
        <v>1</v>
      </c>
      <c r="R1430" s="56" t="s">
        <v>4665</v>
      </c>
      <c r="S1430" s="56">
        <v>1</v>
      </c>
      <c r="T1430" s="56">
        <v>3142.125</v>
      </c>
      <c r="U1430" s="57">
        <v>2992.5</v>
      </c>
      <c r="V1430" s="56" t="s">
        <v>2002</v>
      </c>
      <c r="W1430" s="56" t="s">
        <v>2003</v>
      </c>
      <c r="X1430" s="56">
        <v>2827.9124999999999</v>
      </c>
      <c r="Y1430" s="56">
        <v>2513.7000000000003</v>
      </c>
      <c r="Z1430" s="56">
        <v>2199.4874999999997</v>
      </c>
      <c r="AA1430" s="56" t="s">
        <v>4264</v>
      </c>
      <c r="AB1430" s="56" t="s">
        <v>4264</v>
      </c>
      <c r="AC1430" s="56" t="s">
        <v>4264</v>
      </c>
      <c r="AE1430" s="56">
        <v>2992.5</v>
      </c>
      <c r="AP1430" s="56">
        <v>2992.5</v>
      </c>
      <c r="AQ1430" s="56" t="s">
        <v>4265</v>
      </c>
      <c r="AR1430" s="56" t="s">
        <v>4266</v>
      </c>
      <c r="AS1430" s="56" t="s">
        <v>4267</v>
      </c>
      <c r="AT1430" s="56">
        <v>8471160</v>
      </c>
    </row>
    <row r="1431" spans="1:46" x14ac:dyDescent="0.35">
      <c r="A1431" s="56" t="s">
        <v>963</v>
      </c>
      <c r="B1431" s="56">
        <v>8471160</v>
      </c>
      <c r="C1431" s="56" t="s">
        <v>506</v>
      </c>
      <c r="D1431" s="56">
        <v>435508</v>
      </c>
      <c r="E1431" s="56" t="s">
        <v>147</v>
      </c>
      <c r="F1431" s="56" t="str">
        <f t="shared" si="22"/>
        <v>847.8471160.1.435508.000000.847001.200179</v>
      </c>
      <c r="G1431" s="66" t="s">
        <v>21</v>
      </c>
      <c r="H1431" s="56">
        <v>847001</v>
      </c>
      <c r="I1431" s="56" t="s">
        <v>23</v>
      </c>
      <c r="J1431" s="56">
        <v>200179</v>
      </c>
      <c r="N1431" s="56" t="s">
        <v>2286</v>
      </c>
      <c r="O1431" s="56">
        <v>1</v>
      </c>
      <c r="R1431" s="56" t="s">
        <v>4666</v>
      </c>
      <c r="S1431" s="56">
        <v>1</v>
      </c>
      <c r="T1431" s="56">
        <v>16002.7875</v>
      </c>
      <c r="U1431" s="57">
        <v>15240.75</v>
      </c>
      <c r="V1431" s="56" t="s">
        <v>2002</v>
      </c>
      <c r="W1431" s="56" t="s">
        <v>2003</v>
      </c>
      <c r="X1431" s="56">
        <v>14402.508750000001</v>
      </c>
      <c r="Y1431" s="56">
        <v>12802.230000000001</v>
      </c>
      <c r="Z1431" s="56">
        <v>11201.95125</v>
      </c>
      <c r="AA1431" s="56" t="s">
        <v>4264</v>
      </c>
      <c r="AB1431" s="56" t="s">
        <v>4264</v>
      </c>
      <c r="AC1431" s="56" t="s">
        <v>4264</v>
      </c>
      <c r="AE1431" s="56">
        <v>15240.75</v>
      </c>
      <c r="AP1431" s="56">
        <v>15240.75</v>
      </c>
      <c r="AQ1431" s="56" t="s">
        <v>4265</v>
      </c>
      <c r="AR1431" s="56" t="s">
        <v>4266</v>
      </c>
      <c r="AS1431" s="56" t="s">
        <v>4267</v>
      </c>
      <c r="AT1431" s="56">
        <v>8471160</v>
      </c>
    </row>
    <row r="1432" spans="1:46" x14ac:dyDescent="0.35">
      <c r="A1432" s="56" t="s">
        <v>963</v>
      </c>
      <c r="B1432" s="56">
        <v>8471160</v>
      </c>
      <c r="C1432" s="56" t="s">
        <v>506</v>
      </c>
      <c r="D1432" s="56">
        <v>435508</v>
      </c>
      <c r="E1432" s="56" t="s">
        <v>147</v>
      </c>
      <c r="F1432" s="56" t="str">
        <f t="shared" si="22"/>
        <v>847.8471160.1.435508.000000.847001.200179</v>
      </c>
      <c r="G1432" s="66" t="s">
        <v>21</v>
      </c>
      <c r="H1432" s="56">
        <v>847001</v>
      </c>
      <c r="I1432" s="56" t="s">
        <v>23</v>
      </c>
      <c r="J1432" s="56">
        <v>200179</v>
      </c>
      <c r="N1432" s="56" t="s">
        <v>2286</v>
      </c>
      <c r="O1432" s="56">
        <v>1</v>
      </c>
      <c r="R1432" s="56" t="s">
        <v>4667</v>
      </c>
      <c r="S1432" s="56">
        <v>1</v>
      </c>
      <c r="T1432" s="56">
        <v>14957.6175</v>
      </c>
      <c r="U1432" s="57">
        <v>14245.35</v>
      </c>
      <c r="V1432" s="56" t="s">
        <v>2113</v>
      </c>
      <c r="W1432" s="56" t="s">
        <v>2003</v>
      </c>
      <c r="X1432" s="56">
        <v>13461.855750000001</v>
      </c>
      <c r="Y1432" s="56">
        <v>11966.094000000001</v>
      </c>
      <c r="Z1432" s="56">
        <v>10470.332249999999</v>
      </c>
      <c r="AA1432" s="56" t="s">
        <v>4264</v>
      </c>
      <c r="AB1432" s="56" t="s">
        <v>4264</v>
      </c>
      <c r="AC1432" s="56" t="s">
        <v>4264</v>
      </c>
      <c r="AE1432" s="56">
        <v>14245.35</v>
      </c>
      <c r="AP1432" s="56">
        <v>14245.35</v>
      </c>
      <c r="AQ1432" s="56" t="s">
        <v>4265</v>
      </c>
      <c r="AR1432" s="56" t="s">
        <v>4266</v>
      </c>
      <c r="AS1432" s="56" t="s">
        <v>4267</v>
      </c>
      <c r="AT1432" s="56">
        <v>8471160</v>
      </c>
    </row>
    <row r="1433" spans="1:46" x14ac:dyDescent="0.35">
      <c r="A1433" s="56" t="s">
        <v>963</v>
      </c>
      <c r="B1433" s="56">
        <v>8471160</v>
      </c>
      <c r="C1433" s="56" t="s">
        <v>506</v>
      </c>
      <c r="D1433" s="56">
        <v>435508</v>
      </c>
      <c r="E1433" s="56" t="s">
        <v>147</v>
      </c>
      <c r="F1433" s="56" t="str">
        <f t="shared" si="22"/>
        <v>847.8471160.1.435508.000000.847001.200179</v>
      </c>
      <c r="G1433" s="66" t="s">
        <v>21</v>
      </c>
      <c r="H1433" s="56">
        <v>847001</v>
      </c>
      <c r="I1433" s="56" t="s">
        <v>23</v>
      </c>
      <c r="J1433" s="56">
        <v>200179</v>
      </c>
      <c r="N1433" s="56" t="s">
        <v>2286</v>
      </c>
      <c r="O1433" s="56">
        <v>1</v>
      </c>
      <c r="R1433" s="56" t="s">
        <v>4668</v>
      </c>
      <c r="S1433" s="56">
        <v>1</v>
      </c>
      <c r="T1433" s="56">
        <v>1754.0775000000001</v>
      </c>
      <c r="U1433" s="57">
        <v>1670.55</v>
      </c>
      <c r="V1433" s="56" t="s">
        <v>2002</v>
      </c>
      <c r="W1433" s="56" t="s">
        <v>2003</v>
      </c>
      <c r="X1433" s="56">
        <v>1578.66975</v>
      </c>
      <c r="Y1433" s="56">
        <v>1403.2620000000002</v>
      </c>
      <c r="Z1433" s="56">
        <v>1227.8542500000001</v>
      </c>
      <c r="AA1433" s="56" t="s">
        <v>4264</v>
      </c>
      <c r="AB1433" s="56" t="s">
        <v>4264</v>
      </c>
      <c r="AC1433" s="56" t="s">
        <v>4264</v>
      </c>
      <c r="AE1433" s="56">
        <v>1670.55</v>
      </c>
      <c r="AP1433" s="56">
        <v>1670.55</v>
      </c>
      <c r="AQ1433" s="56" t="s">
        <v>4265</v>
      </c>
      <c r="AR1433" s="56" t="s">
        <v>4266</v>
      </c>
      <c r="AS1433" s="56" t="s">
        <v>4267</v>
      </c>
      <c r="AT1433" s="56">
        <v>8471160</v>
      </c>
    </row>
    <row r="1434" spans="1:46" x14ac:dyDescent="0.35">
      <c r="A1434" s="56" t="s">
        <v>963</v>
      </c>
      <c r="B1434" s="56">
        <v>8471160</v>
      </c>
      <c r="C1434" s="56" t="s">
        <v>506</v>
      </c>
      <c r="D1434" s="56">
        <v>435508</v>
      </c>
      <c r="E1434" s="56" t="s">
        <v>147</v>
      </c>
      <c r="F1434" s="56" t="str">
        <f t="shared" si="22"/>
        <v>847.8471160.1.435508.000000.847001.200179</v>
      </c>
      <c r="G1434" s="66" t="s">
        <v>21</v>
      </c>
      <c r="H1434" s="56">
        <v>847001</v>
      </c>
      <c r="I1434" s="56" t="s">
        <v>23</v>
      </c>
      <c r="J1434" s="56">
        <v>200179</v>
      </c>
      <c r="N1434" s="56" t="s">
        <v>2286</v>
      </c>
      <c r="O1434" s="56">
        <v>1</v>
      </c>
      <c r="R1434" s="56" t="s">
        <v>4669</v>
      </c>
      <c r="S1434" s="56">
        <v>1</v>
      </c>
      <c r="T1434" s="56">
        <v>30870</v>
      </c>
      <c r="U1434" s="57">
        <v>29400</v>
      </c>
      <c r="V1434" s="56" t="s">
        <v>2002</v>
      </c>
      <c r="W1434" s="56" t="s">
        <v>2003</v>
      </c>
      <c r="X1434" s="56">
        <v>27783</v>
      </c>
      <c r="Y1434" s="56">
        <v>24696</v>
      </c>
      <c r="Z1434" s="56">
        <v>21609</v>
      </c>
      <c r="AA1434" s="56" t="s">
        <v>4264</v>
      </c>
      <c r="AB1434" s="56" t="s">
        <v>4264</v>
      </c>
      <c r="AC1434" s="56" t="s">
        <v>4264</v>
      </c>
      <c r="AE1434" s="56">
        <v>29400</v>
      </c>
      <c r="AP1434" s="56">
        <v>29400</v>
      </c>
      <c r="AQ1434" s="56" t="s">
        <v>4265</v>
      </c>
      <c r="AR1434" s="56" t="s">
        <v>4266</v>
      </c>
      <c r="AS1434" s="56" t="s">
        <v>4267</v>
      </c>
      <c r="AT1434" s="56">
        <v>8471160</v>
      </c>
    </row>
    <row r="1435" spans="1:46" x14ac:dyDescent="0.35">
      <c r="A1435" s="56" t="s">
        <v>963</v>
      </c>
      <c r="B1435" s="56">
        <v>8471160</v>
      </c>
      <c r="C1435" s="56" t="s">
        <v>506</v>
      </c>
      <c r="D1435" s="56">
        <v>435508</v>
      </c>
      <c r="E1435" s="56" t="s">
        <v>147</v>
      </c>
      <c r="F1435" s="56" t="str">
        <f t="shared" si="22"/>
        <v>847.8471160.1.435508.000000.847001.200179</v>
      </c>
      <c r="G1435" s="66" t="s">
        <v>21</v>
      </c>
      <c r="H1435" s="56">
        <v>847001</v>
      </c>
      <c r="I1435" s="56" t="s">
        <v>23</v>
      </c>
      <c r="J1435" s="56">
        <v>200179</v>
      </c>
      <c r="N1435" s="56" t="s">
        <v>2286</v>
      </c>
      <c r="O1435" s="56">
        <v>1</v>
      </c>
      <c r="R1435" s="56" t="s">
        <v>4670</v>
      </c>
      <c r="S1435" s="56">
        <v>1</v>
      </c>
      <c r="T1435" s="56">
        <v>38587.5</v>
      </c>
      <c r="U1435" s="57">
        <v>36750</v>
      </c>
      <c r="V1435" s="56" t="s">
        <v>2002</v>
      </c>
      <c r="W1435" s="56" t="s">
        <v>2003</v>
      </c>
      <c r="X1435" s="56">
        <v>34728.75</v>
      </c>
      <c r="Y1435" s="56">
        <v>30870</v>
      </c>
      <c r="Z1435" s="56">
        <v>27011.25</v>
      </c>
      <c r="AA1435" s="56" t="s">
        <v>4264</v>
      </c>
      <c r="AB1435" s="56" t="s">
        <v>4264</v>
      </c>
      <c r="AC1435" s="56" t="s">
        <v>4264</v>
      </c>
      <c r="AE1435" s="56">
        <v>36750</v>
      </c>
      <c r="AP1435" s="56">
        <v>36750</v>
      </c>
      <c r="AQ1435" s="56" t="s">
        <v>4265</v>
      </c>
      <c r="AR1435" s="56" t="s">
        <v>4266</v>
      </c>
      <c r="AS1435" s="56" t="s">
        <v>4267</v>
      </c>
      <c r="AT1435" s="56">
        <v>8471160</v>
      </c>
    </row>
    <row r="1436" spans="1:46" x14ac:dyDescent="0.35">
      <c r="A1436" s="56" t="s">
        <v>963</v>
      </c>
      <c r="B1436" s="56">
        <v>8471160</v>
      </c>
      <c r="C1436" s="56" t="s">
        <v>506</v>
      </c>
      <c r="D1436" s="56">
        <v>435508</v>
      </c>
      <c r="E1436" s="56" t="s">
        <v>147</v>
      </c>
      <c r="F1436" s="56" t="str">
        <f t="shared" si="22"/>
        <v>847.8471160.1.435508.000000.847001.200179</v>
      </c>
      <c r="G1436" s="66" t="s">
        <v>21</v>
      </c>
      <c r="H1436" s="56">
        <v>847001</v>
      </c>
      <c r="I1436" s="56" t="s">
        <v>23</v>
      </c>
      <c r="J1436" s="56">
        <v>200179</v>
      </c>
      <c r="N1436" s="56" t="s">
        <v>2286</v>
      </c>
      <c r="O1436" s="56">
        <v>1</v>
      </c>
      <c r="R1436" s="56" t="s">
        <v>4671</v>
      </c>
      <c r="S1436" s="56">
        <v>1</v>
      </c>
      <c r="T1436" s="56">
        <v>9181.6200000000008</v>
      </c>
      <c r="U1436" s="57">
        <v>8744.4</v>
      </c>
      <c r="V1436" s="56" t="s">
        <v>2002</v>
      </c>
      <c r="W1436" s="56" t="s">
        <v>2003</v>
      </c>
      <c r="X1436" s="56">
        <v>8263.4580000000005</v>
      </c>
      <c r="Y1436" s="56">
        <v>7345.2960000000012</v>
      </c>
      <c r="Z1436" s="56">
        <v>6427.134</v>
      </c>
      <c r="AA1436" s="56" t="s">
        <v>4264</v>
      </c>
      <c r="AB1436" s="56" t="s">
        <v>4264</v>
      </c>
      <c r="AC1436" s="56" t="s">
        <v>4264</v>
      </c>
      <c r="AE1436" s="56">
        <v>8744.4</v>
      </c>
      <c r="AP1436" s="56">
        <v>8744.4</v>
      </c>
      <c r="AQ1436" s="56" t="s">
        <v>4265</v>
      </c>
      <c r="AR1436" s="56" t="s">
        <v>4266</v>
      </c>
      <c r="AS1436" s="56" t="s">
        <v>4267</v>
      </c>
      <c r="AT1436" s="56">
        <v>8471160</v>
      </c>
    </row>
    <row r="1437" spans="1:46" x14ac:dyDescent="0.35">
      <c r="A1437" s="56" t="s">
        <v>963</v>
      </c>
      <c r="B1437" s="56">
        <v>8471160</v>
      </c>
      <c r="C1437" s="56" t="s">
        <v>506</v>
      </c>
      <c r="D1437" s="56">
        <v>435508</v>
      </c>
      <c r="E1437" s="56" t="s">
        <v>147</v>
      </c>
      <c r="F1437" s="56" t="str">
        <f t="shared" si="22"/>
        <v>847.8471160.1.435508.000000.847001.200179</v>
      </c>
      <c r="G1437" s="66" t="s">
        <v>21</v>
      </c>
      <c r="H1437" s="56">
        <v>847001</v>
      </c>
      <c r="I1437" s="56" t="s">
        <v>23</v>
      </c>
      <c r="J1437" s="56">
        <v>200179</v>
      </c>
      <c r="N1437" s="56" t="s">
        <v>2286</v>
      </c>
      <c r="O1437" s="56">
        <v>1</v>
      </c>
      <c r="R1437" s="56" t="s">
        <v>4672</v>
      </c>
      <c r="S1437" s="56">
        <v>1</v>
      </c>
      <c r="T1437" s="56">
        <v>7767.1125000000002</v>
      </c>
      <c r="U1437" s="57">
        <v>7397.25</v>
      </c>
      <c r="V1437" s="56" t="s">
        <v>2002</v>
      </c>
      <c r="W1437" s="56" t="s">
        <v>2003</v>
      </c>
      <c r="X1437" s="56">
        <v>6990.4012499999999</v>
      </c>
      <c r="Y1437" s="56">
        <v>6213.6900000000005</v>
      </c>
      <c r="Z1437" s="56">
        <v>5436.9787500000002</v>
      </c>
      <c r="AA1437" s="56" t="s">
        <v>4264</v>
      </c>
      <c r="AB1437" s="56" t="s">
        <v>4264</v>
      </c>
      <c r="AC1437" s="56" t="s">
        <v>4264</v>
      </c>
      <c r="AE1437" s="56">
        <v>7397.25</v>
      </c>
      <c r="AP1437" s="56">
        <v>7397.25</v>
      </c>
      <c r="AQ1437" s="56" t="s">
        <v>4265</v>
      </c>
      <c r="AR1437" s="56" t="s">
        <v>4266</v>
      </c>
      <c r="AS1437" s="56" t="s">
        <v>4267</v>
      </c>
      <c r="AT1437" s="56">
        <v>8471160</v>
      </c>
    </row>
    <row r="1438" spans="1:46" x14ac:dyDescent="0.35">
      <c r="A1438" s="56" t="s">
        <v>963</v>
      </c>
      <c r="B1438" s="56">
        <v>8471160</v>
      </c>
      <c r="C1438" s="56" t="s">
        <v>506</v>
      </c>
      <c r="D1438" s="56">
        <v>435508</v>
      </c>
      <c r="E1438" s="56" t="s">
        <v>147</v>
      </c>
      <c r="F1438" s="56" t="str">
        <f t="shared" si="22"/>
        <v>847.8471160.1.435508.000000.847001.200179</v>
      </c>
      <c r="G1438" s="66" t="s">
        <v>21</v>
      </c>
      <c r="H1438" s="56">
        <v>847001</v>
      </c>
      <c r="I1438" s="56" t="s">
        <v>23</v>
      </c>
      <c r="J1438" s="56">
        <v>200179</v>
      </c>
      <c r="N1438" s="56" t="s">
        <v>2286</v>
      </c>
      <c r="O1438" s="56">
        <v>1</v>
      </c>
      <c r="R1438" s="56" t="s">
        <v>4673</v>
      </c>
      <c r="S1438" s="56">
        <v>1</v>
      </c>
      <c r="T1438" s="56">
        <v>15418.462500000001</v>
      </c>
      <c r="U1438" s="57">
        <v>14684.25</v>
      </c>
      <c r="V1438" s="56" t="s">
        <v>2002</v>
      </c>
      <c r="W1438" s="56" t="s">
        <v>2003</v>
      </c>
      <c r="X1438" s="56">
        <v>13876.616250000001</v>
      </c>
      <c r="Y1438" s="56">
        <v>12334.770000000002</v>
      </c>
      <c r="Z1438" s="56">
        <v>10792.92375</v>
      </c>
      <c r="AA1438" s="56" t="s">
        <v>4264</v>
      </c>
      <c r="AB1438" s="56" t="s">
        <v>4264</v>
      </c>
      <c r="AC1438" s="56" t="s">
        <v>4264</v>
      </c>
      <c r="AE1438" s="56">
        <v>14684.25</v>
      </c>
      <c r="AP1438" s="56">
        <v>14684.25</v>
      </c>
      <c r="AQ1438" s="56" t="s">
        <v>4265</v>
      </c>
      <c r="AR1438" s="56" t="s">
        <v>4266</v>
      </c>
      <c r="AS1438" s="56" t="s">
        <v>4267</v>
      </c>
      <c r="AT1438" s="56">
        <v>8471160</v>
      </c>
    </row>
    <row r="1439" spans="1:46" x14ac:dyDescent="0.35">
      <c r="A1439" s="56" t="s">
        <v>963</v>
      </c>
      <c r="B1439" s="56">
        <v>8471160</v>
      </c>
      <c r="C1439" s="56" t="s">
        <v>506</v>
      </c>
      <c r="D1439" s="56">
        <v>435508</v>
      </c>
      <c r="E1439" s="56" t="s">
        <v>147</v>
      </c>
      <c r="F1439" s="56" t="str">
        <f t="shared" si="22"/>
        <v>847.8471160.1.435508.000000.847001.200179</v>
      </c>
      <c r="G1439" s="66" t="s">
        <v>21</v>
      </c>
      <c r="H1439" s="56">
        <v>847001</v>
      </c>
      <c r="I1439" s="56" t="s">
        <v>23</v>
      </c>
      <c r="J1439" s="56">
        <v>200179</v>
      </c>
      <c r="N1439" s="56" t="s">
        <v>2286</v>
      </c>
      <c r="O1439" s="56">
        <v>1</v>
      </c>
      <c r="R1439" s="56" t="s">
        <v>4674</v>
      </c>
      <c r="S1439" s="56">
        <v>1</v>
      </c>
      <c r="T1439" s="56">
        <v>6686.6625000000004</v>
      </c>
      <c r="U1439" s="57">
        <v>6368.25</v>
      </c>
      <c r="V1439" s="56" t="s">
        <v>2002</v>
      </c>
      <c r="W1439" s="56" t="s">
        <v>2003</v>
      </c>
      <c r="X1439" s="56">
        <v>6017.9962500000001</v>
      </c>
      <c r="Y1439" s="56">
        <v>5349.3300000000008</v>
      </c>
      <c r="Z1439" s="56">
        <v>4680.6637499999997</v>
      </c>
      <c r="AA1439" s="56" t="s">
        <v>4264</v>
      </c>
      <c r="AB1439" s="56" t="s">
        <v>4264</v>
      </c>
      <c r="AC1439" s="56" t="s">
        <v>4264</v>
      </c>
      <c r="AE1439" s="56">
        <v>6368.25</v>
      </c>
      <c r="AP1439" s="56">
        <v>6368.25</v>
      </c>
      <c r="AQ1439" s="56" t="s">
        <v>4265</v>
      </c>
      <c r="AR1439" s="56" t="s">
        <v>4266</v>
      </c>
      <c r="AS1439" s="56" t="s">
        <v>4267</v>
      </c>
      <c r="AT1439" s="56">
        <v>8471160</v>
      </c>
    </row>
    <row r="1440" spans="1:46" x14ac:dyDescent="0.35">
      <c r="A1440" s="56" t="s">
        <v>963</v>
      </c>
      <c r="B1440" s="56">
        <v>8471160</v>
      </c>
      <c r="C1440" s="56" t="s">
        <v>506</v>
      </c>
      <c r="D1440" s="56">
        <v>435508</v>
      </c>
      <c r="E1440" s="56" t="s">
        <v>147</v>
      </c>
      <c r="F1440" s="56" t="str">
        <f t="shared" si="22"/>
        <v>847.8471160.1.435508.000000.847001.200179</v>
      </c>
      <c r="G1440" s="66" t="s">
        <v>21</v>
      </c>
      <c r="H1440" s="56">
        <v>847001</v>
      </c>
      <c r="I1440" s="56" t="s">
        <v>23</v>
      </c>
      <c r="J1440" s="56">
        <v>200179</v>
      </c>
      <c r="N1440" s="56" t="s">
        <v>2286</v>
      </c>
      <c r="O1440" s="56">
        <v>1</v>
      </c>
      <c r="R1440" s="56" t="s">
        <v>4675</v>
      </c>
      <c r="S1440" s="56">
        <v>1</v>
      </c>
      <c r="T1440" s="56">
        <v>5784.9855000000007</v>
      </c>
      <c r="U1440" s="57">
        <v>5509.51</v>
      </c>
      <c r="V1440" s="56" t="s">
        <v>2002</v>
      </c>
      <c r="W1440" s="56" t="s">
        <v>2003</v>
      </c>
      <c r="X1440" s="56">
        <v>5206.4869500000004</v>
      </c>
      <c r="Y1440" s="56">
        <v>4627.9884000000011</v>
      </c>
      <c r="Z1440" s="56">
        <v>4049.4898500000004</v>
      </c>
      <c r="AA1440" s="56" t="s">
        <v>4264</v>
      </c>
      <c r="AB1440" s="56" t="s">
        <v>4264</v>
      </c>
      <c r="AC1440" s="56" t="s">
        <v>4264</v>
      </c>
      <c r="AE1440" s="56">
        <v>5509.51</v>
      </c>
      <c r="AP1440" s="56">
        <v>5509.51</v>
      </c>
      <c r="AQ1440" s="56" t="s">
        <v>4265</v>
      </c>
      <c r="AR1440" s="56" t="s">
        <v>4266</v>
      </c>
      <c r="AS1440" s="56" t="s">
        <v>4267</v>
      </c>
      <c r="AT1440" s="56">
        <v>8471160</v>
      </c>
    </row>
    <row r="1441" spans="1:46" x14ac:dyDescent="0.35">
      <c r="A1441" s="56" t="s">
        <v>963</v>
      </c>
      <c r="B1441" s="56">
        <v>8471160</v>
      </c>
      <c r="C1441" s="56" t="s">
        <v>506</v>
      </c>
      <c r="D1441" s="56">
        <v>435508</v>
      </c>
      <c r="E1441" s="56" t="s">
        <v>147</v>
      </c>
      <c r="F1441" s="56" t="str">
        <f t="shared" si="22"/>
        <v>847.8471160.1.435508.000000.847001.200179</v>
      </c>
      <c r="G1441" s="66" t="s">
        <v>21</v>
      </c>
      <c r="H1441" s="56">
        <v>847001</v>
      </c>
      <c r="I1441" s="56" t="s">
        <v>23</v>
      </c>
      <c r="J1441" s="56">
        <v>200179</v>
      </c>
      <c r="N1441" s="56" t="s">
        <v>2286</v>
      </c>
      <c r="O1441" s="56">
        <v>1</v>
      </c>
      <c r="R1441" s="56" t="s">
        <v>4676</v>
      </c>
      <c r="S1441" s="56">
        <v>1</v>
      </c>
      <c r="T1441" s="56">
        <v>10500</v>
      </c>
      <c r="U1441" s="57">
        <v>10000</v>
      </c>
      <c r="V1441" s="56" t="s">
        <v>2002</v>
      </c>
      <c r="W1441" s="56" t="s">
        <v>2003</v>
      </c>
      <c r="X1441" s="56">
        <v>9450</v>
      </c>
      <c r="Y1441" s="56">
        <v>8400</v>
      </c>
      <c r="Z1441" s="56">
        <v>7349.9999999999991</v>
      </c>
      <c r="AA1441" s="56" t="s">
        <v>4264</v>
      </c>
      <c r="AB1441" s="56" t="s">
        <v>4264</v>
      </c>
      <c r="AC1441" s="56" t="s">
        <v>4264</v>
      </c>
      <c r="AE1441" s="56">
        <v>10000</v>
      </c>
      <c r="AP1441" s="56">
        <v>10000</v>
      </c>
      <c r="AQ1441" s="56" t="s">
        <v>4265</v>
      </c>
      <c r="AR1441" s="56" t="s">
        <v>4266</v>
      </c>
      <c r="AS1441" s="56" t="s">
        <v>4267</v>
      </c>
      <c r="AT1441" s="56">
        <v>8471160</v>
      </c>
    </row>
    <row r="1442" spans="1:46" x14ac:dyDescent="0.35">
      <c r="A1442" s="56" t="s">
        <v>963</v>
      </c>
      <c r="B1442" s="56">
        <v>8471160</v>
      </c>
      <c r="C1442" s="56" t="s">
        <v>506</v>
      </c>
      <c r="D1442" s="56">
        <v>492200</v>
      </c>
      <c r="E1442" s="56" t="s">
        <v>874</v>
      </c>
      <c r="F1442" s="56" t="str">
        <f t="shared" si="22"/>
        <v>847.8471160.1.492200.000000.847001.300180</v>
      </c>
      <c r="G1442" s="66" t="s">
        <v>21</v>
      </c>
      <c r="H1442" s="56">
        <v>847001</v>
      </c>
      <c r="I1442" s="56" t="s">
        <v>863</v>
      </c>
      <c r="J1442" s="56">
        <v>300180</v>
      </c>
      <c r="K1442" s="56">
        <v>0</v>
      </c>
      <c r="L1442" s="56">
        <v>5600000</v>
      </c>
      <c r="U1442" s="57">
        <v>0</v>
      </c>
      <c r="X1442" s="56">
        <v>0</v>
      </c>
      <c r="Y1442" s="56">
        <v>0</v>
      </c>
      <c r="Z1442" s="56">
        <v>0</v>
      </c>
      <c r="AE1442" s="56">
        <v>0</v>
      </c>
      <c r="AP1442" s="56">
        <v>0</v>
      </c>
      <c r="AT1442" s="56">
        <v>8471160</v>
      </c>
    </row>
    <row r="1443" spans="1:46" x14ac:dyDescent="0.35">
      <c r="A1443" s="56" t="s">
        <v>963</v>
      </c>
      <c r="B1443" s="56">
        <v>8471160</v>
      </c>
      <c r="C1443" s="56" t="s">
        <v>506</v>
      </c>
      <c r="D1443" s="56">
        <v>492316</v>
      </c>
      <c r="E1443" s="56" t="s">
        <v>138</v>
      </c>
      <c r="F1443" s="56" t="str">
        <f t="shared" si="22"/>
        <v>847.8471160.1.492316.000000.847001.300180</v>
      </c>
      <c r="G1443" s="66" t="s">
        <v>21</v>
      </c>
      <c r="H1443" s="56">
        <v>847001</v>
      </c>
      <c r="I1443" s="56" t="s">
        <v>863</v>
      </c>
      <c r="J1443" s="56">
        <v>300180</v>
      </c>
      <c r="K1443" s="56">
        <v>9475691.3800000008</v>
      </c>
      <c r="L1443" s="56">
        <v>10282373</v>
      </c>
      <c r="U1443" s="57">
        <v>0</v>
      </c>
      <c r="X1443" s="56">
        <v>0</v>
      </c>
      <c r="Y1443" s="56">
        <v>0</v>
      </c>
      <c r="Z1443" s="56">
        <v>0</v>
      </c>
      <c r="AE1443" s="56">
        <v>0</v>
      </c>
      <c r="AP1443" s="56">
        <v>0</v>
      </c>
      <c r="AT1443" s="56">
        <v>8471160</v>
      </c>
    </row>
    <row r="1444" spans="1:46" x14ac:dyDescent="0.35">
      <c r="A1444" s="56" t="s">
        <v>963</v>
      </c>
      <c r="B1444" s="56">
        <v>8471160</v>
      </c>
      <c r="C1444" s="56" t="s">
        <v>506</v>
      </c>
      <c r="D1444" s="56">
        <v>492316</v>
      </c>
      <c r="E1444" s="56" t="s">
        <v>138</v>
      </c>
      <c r="F1444" s="56" t="str">
        <f t="shared" si="22"/>
        <v>847.8471160.1.492316.000000.847001.300180</v>
      </c>
      <c r="G1444" s="66" t="s">
        <v>21</v>
      </c>
      <c r="H1444" s="56">
        <v>847001</v>
      </c>
      <c r="I1444" s="56" t="s">
        <v>863</v>
      </c>
      <c r="J1444" s="56">
        <v>300180</v>
      </c>
      <c r="R1444" s="56" t="s">
        <v>4677</v>
      </c>
      <c r="S1444" s="56">
        <v>1</v>
      </c>
      <c r="T1444" s="56">
        <v>682500</v>
      </c>
      <c r="U1444" s="57">
        <v>650000</v>
      </c>
      <c r="V1444" s="56" t="s">
        <v>2113</v>
      </c>
      <c r="W1444" s="56" t="s">
        <v>2122</v>
      </c>
      <c r="X1444" s="56">
        <v>614250</v>
      </c>
      <c r="Y1444" s="56">
        <v>546000</v>
      </c>
      <c r="Z1444" s="56">
        <v>477749.99999999994</v>
      </c>
      <c r="AA1444" s="56" t="s">
        <v>4489</v>
      </c>
      <c r="AB1444" s="56" t="s">
        <v>4489</v>
      </c>
      <c r="AC1444" s="56" t="s">
        <v>4489</v>
      </c>
      <c r="AE1444" s="56">
        <v>650000</v>
      </c>
      <c r="AP1444" s="56">
        <v>650000</v>
      </c>
      <c r="AR1444" s="56" t="s">
        <v>4490</v>
      </c>
      <c r="AT1444" s="56">
        <v>8471160</v>
      </c>
    </row>
    <row r="1445" spans="1:46" x14ac:dyDescent="0.35">
      <c r="A1445" s="56" t="s">
        <v>963</v>
      </c>
      <c r="B1445" s="56">
        <v>8471160</v>
      </c>
      <c r="C1445" s="56" t="s">
        <v>506</v>
      </c>
      <c r="D1445" s="56">
        <v>492316</v>
      </c>
      <c r="E1445" s="56" t="s">
        <v>138</v>
      </c>
      <c r="F1445" s="56" t="str">
        <f t="shared" si="22"/>
        <v>847.8471160.1.492316.000000.847001.300180</v>
      </c>
      <c r="G1445" s="66" t="s">
        <v>21</v>
      </c>
      <c r="H1445" s="56">
        <v>847001</v>
      </c>
      <c r="I1445" s="56" t="s">
        <v>863</v>
      </c>
      <c r="J1445" s="56">
        <v>300180</v>
      </c>
      <c r="R1445" s="56" t="s">
        <v>4678</v>
      </c>
      <c r="S1445" s="56">
        <v>1</v>
      </c>
      <c r="T1445" s="56">
        <v>1260000</v>
      </c>
      <c r="U1445" s="57">
        <v>1200000</v>
      </c>
      <c r="V1445" s="56" t="s">
        <v>2113</v>
      </c>
      <c r="W1445" s="56" t="s">
        <v>2122</v>
      </c>
      <c r="X1445" s="56">
        <v>1134000</v>
      </c>
      <c r="Y1445" s="56">
        <v>1008000</v>
      </c>
      <c r="Z1445" s="56">
        <v>882000</v>
      </c>
      <c r="AA1445" s="56" t="s">
        <v>4489</v>
      </c>
      <c r="AB1445" s="56" t="s">
        <v>4489</v>
      </c>
      <c r="AC1445" s="56" t="s">
        <v>4489</v>
      </c>
      <c r="AE1445" s="56">
        <v>1200000</v>
      </c>
      <c r="AP1445" s="56">
        <v>1200000</v>
      </c>
      <c r="AR1445" s="56" t="s">
        <v>4490</v>
      </c>
      <c r="AT1445" s="56">
        <v>8471160</v>
      </c>
    </row>
    <row r="1446" spans="1:46" x14ac:dyDescent="0.35">
      <c r="A1446" s="56" t="s">
        <v>963</v>
      </c>
      <c r="B1446" s="56">
        <v>8471160</v>
      </c>
      <c r="C1446" s="56" t="s">
        <v>506</v>
      </c>
      <c r="D1446" s="56">
        <v>492316</v>
      </c>
      <c r="E1446" s="56" t="s">
        <v>138</v>
      </c>
      <c r="F1446" s="56" t="str">
        <f t="shared" si="22"/>
        <v>847.8471160.1.492316.000000.847001.300180</v>
      </c>
      <c r="G1446" s="66" t="s">
        <v>21</v>
      </c>
      <c r="H1446" s="56">
        <v>847001</v>
      </c>
      <c r="I1446" s="56" t="s">
        <v>863</v>
      </c>
      <c r="J1446" s="56">
        <v>300180</v>
      </c>
      <c r="R1446" s="56" t="s">
        <v>4679</v>
      </c>
      <c r="S1446" s="56">
        <v>1</v>
      </c>
      <c r="T1446" s="56">
        <v>989749.6875</v>
      </c>
      <c r="U1446" s="57">
        <v>942618.75</v>
      </c>
      <c r="V1446" s="56" t="s">
        <v>2113</v>
      </c>
      <c r="W1446" s="56" t="s">
        <v>2122</v>
      </c>
      <c r="X1446" s="56">
        <v>890774.71875</v>
      </c>
      <c r="Y1446" s="56">
        <v>791799.75</v>
      </c>
      <c r="Z1446" s="56">
        <v>692824.78125</v>
      </c>
      <c r="AA1446" s="56" t="s">
        <v>4489</v>
      </c>
      <c r="AB1446" s="56" t="s">
        <v>4489</v>
      </c>
      <c r="AC1446" s="56" t="s">
        <v>4489</v>
      </c>
      <c r="AE1446" s="56">
        <v>942618.75</v>
      </c>
      <c r="AP1446" s="56">
        <v>942618.75</v>
      </c>
      <c r="AR1446" s="56" t="s">
        <v>4490</v>
      </c>
      <c r="AT1446" s="56">
        <v>8471160</v>
      </c>
    </row>
    <row r="1447" spans="1:46" x14ac:dyDescent="0.35">
      <c r="A1447" s="56" t="s">
        <v>963</v>
      </c>
      <c r="B1447" s="56">
        <v>8471160</v>
      </c>
      <c r="C1447" s="56" t="s">
        <v>506</v>
      </c>
      <c r="D1447" s="56">
        <v>492316</v>
      </c>
      <c r="E1447" s="56" t="s">
        <v>138</v>
      </c>
      <c r="F1447" s="56" t="str">
        <f t="shared" si="22"/>
        <v>847.8471160.1.492316.000000.847001.300180</v>
      </c>
      <c r="G1447" s="66" t="s">
        <v>21</v>
      </c>
      <c r="H1447" s="56">
        <v>847001</v>
      </c>
      <c r="I1447" s="56" t="s">
        <v>863</v>
      </c>
      <c r="J1447" s="56">
        <v>300180</v>
      </c>
      <c r="R1447" s="56" t="s">
        <v>4680</v>
      </c>
      <c r="S1447" s="56">
        <v>1</v>
      </c>
      <c r="T1447" s="56">
        <v>323850.02999999997</v>
      </c>
      <c r="U1447" s="57">
        <v>308428.59999999998</v>
      </c>
      <c r="V1447" s="56" t="s">
        <v>2113</v>
      </c>
      <c r="W1447" s="56" t="s">
        <v>2122</v>
      </c>
      <c r="X1447" s="56">
        <v>291465.027</v>
      </c>
      <c r="Y1447" s="56">
        <v>259080.02399999998</v>
      </c>
      <c r="Z1447" s="56">
        <v>226695.02099999998</v>
      </c>
      <c r="AA1447" s="56" t="s">
        <v>4489</v>
      </c>
      <c r="AB1447" s="56" t="s">
        <v>4489</v>
      </c>
      <c r="AC1447" s="56" t="s">
        <v>4489</v>
      </c>
      <c r="AE1447" s="56">
        <v>308428.59999999998</v>
      </c>
      <c r="AP1447" s="56">
        <v>308428.59999999998</v>
      </c>
      <c r="AR1447" s="56" t="s">
        <v>4490</v>
      </c>
      <c r="AT1447" s="56">
        <v>8471160</v>
      </c>
    </row>
    <row r="1448" spans="1:46" x14ac:dyDescent="0.35">
      <c r="A1448" s="56" t="s">
        <v>963</v>
      </c>
      <c r="B1448" s="56">
        <v>8471160</v>
      </c>
      <c r="C1448" s="56" t="s">
        <v>506</v>
      </c>
      <c r="D1448" s="56">
        <v>492316</v>
      </c>
      <c r="E1448" s="56" t="s">
        <v>138</v>
      </c>
      <c r="F1448" s="56" t="str">
        <f t="shared" si="22"/>
        <v>847.8471160.1.492316.000000.847001.300180</v>
      </c>
      <c r="G1448" s="66" t="s">
        <v>21</v>
      </c>
      <c r="H1448" s="56">
        <v>847001</v>
      </c>
      <c r="I1448" s="56" t="s">
        <v>863</v>
      </c>
      <c r="J1448" s="56">
        <v>300180</v>
      </c>
      <c r="R1448" s="56" t="s">
        <v>4681</v>
      </c>
      <c r="S1448" s="56">
        <v>1</v>
      </c>
      <c r="T1448" s="56">
        <v>3198.3</v>
      </c>
      <c r="U1448" s="57">
        <v>3046</v>
      </c>
      <c r="V1448" s="56" t="s">
        <v>2113</v>
      </c>
      <c r="W1448" s="56" t="s">
        <v>2122</v>
      </c>
      <c r="X1448" s="56">
        <v>2878.4700000000003</v>
      </c>
      <c r="Y1448" s="56">
        <v>2558.6400000000003</v>
      </c>
      <c r="Z1448" s="56">
        <v>2238.81</v>
      </c>
      <c r="AA1448" s="56" t="s">
        <v>4489</v>
      </c>
      <c r="AB1448" s="56" t="s">
        <v>4489</v>
      </c>
      <c r="AC1448" s="56" t="s">
        <v>4489</v>
      </c>
      <c r="AE1448" s="56">
        <v>3046</v>
      </c>
      <c r="AP1448" s="56">
        <v>3046</v>
      </c>
      <c r="AR1448" s="56" t="s">
        <v>4490</v>
      </c>
      <c r="AT1448" s="56">
        <v>8471160</v>
      </c>
    </row>
    <row r="1449" spans="1:46" x14ac:dyDescent="0.35">
      <c r="A1449" s="56" t="s">
        <v>963</v>
      </c>
      <c r="B1449" s="56">
        <v>8471160</v>
      </c>
      <c r="C1449" s="56" t="s">
        <v>506</v>
      </c>
      <c r="D1449" s="56">
        <v>492316</v>
      </c>
      <c r="E1449" s="56" t="s">
        <v>138</v>
      </c>
      <c r="F1449" s="56" t="str">
        <f t="shared" si="22"/>
        <v>847.8471160.1.492316.000000.847001.300180</v>
      </c>
      <c r="G1449" s="66" t="s">
        <v>21</v>
      </c>
      <c r="H1449" s="56">
        <v>847001</v>
      </c>
      <c r="I1449" s="56" t="s">
        <v>863</v>
      </c>
      <c r="J1449" s="56">
        <v>300180</v>
      </c>
      <c r="R1449" s="56" t="s">
        <v>4682</v>
      </c>
      <c r="S1449" s="56">
        <v>1</v>
      </c>
      <c r="T1449" s="56">
        <v>31500</v>
      </c>
      <c r="U1449" s="57">
        <v>30000</v>
      </c>
      <c r="V1449" s="56" t="s">
        <v>2113</v>
      </c>
      <c r="W1449" s="56" t="s">
        <v>2122</v>
      </c>
      <c r="X1449" s="56">
        <v>28350</v>
      </c>
      <c r="Y1449" s="56">
        <v>25200</v>
      </c>
      <c r="Z1449" s="56">
        <v>22050</v>
      </c>
      <c r="AA1449" s="56" t="s">
        <v>4489</v>
      </c>
      <c r="AB1449" s="56" t="s">
        <v>4489</v>
      </c>
      <c r="AC1449" s="56" t="s">
        <v>4489</v>
      </c>
      <c r="AE1449" s="56">
        <v>30000</v>
      </c>
      <c r="AP1449" s="56">
        <v>30000</v>
      </c>
      <c r="AR1449" s="56" t="s">
        <v>4490</v>
      </c>
      <c r="AT1449" s="56">
        <v>8471160</v>
      </c>
    </row>
    <row r="1450" spans="1:46" x14ac:dyDescent="0.35">
      <c r="A1450" s="56" t="s">
        <v>963</v>
      </c>
      <c r="B1450" s="56">
        <v>8471160</v>
      </c>
      <c r="C1450" s="56" t="s">
        <v>506</v>
      </c>
      <c r="D1450" s="56">
        <v>492316</v>
      </c>
      <c r="E1450" s="56" t="s">
        <v>138</v>
      </c>
      <c r="F1450" s="56" t="str">
        <f t="shared" si="22"/>
        <v>847.8471160.1.492316.000000.847001.300180</v>
      </c>
      <c r="G1450" s="66" t="s">
        <v>21</v>
      </c>
      <c r="H1450" s="56">
        <v>847001</v>
      </c>
      <c r="I1450" s="56" t="s">
        <v>863</v>
      </c>
      <c r="J1450" s="56">
        <v>300180</v>
      </c>
      <c r="R1450" s="56" t="s">
        <v>4683</v>
      </c>
      <c r="S1450" s="56">
        <v>1</v>
      </c>
      <c r="T1450" s="56">
        <v>241500</v>
      </c>
      <c r="U1450" s="57">
        <v>230000</v>
      </c>
      <c r="V1450" s="56" t="s">
        <v>2113</v>
      </c>
      <c r="W1450" s="56" t="s">
        <v>2122</v>
      </c>
      <c r="X1450" s="56">
        <v>217350</v>
      </c>
      <c r="Y1450" s="56">
        <v>193200</v>
      </c>
      <c r="Z1450" s="56">
        <v>169050</v>
      </c>
      <c r="AA1450" s="56" t="s">
        <v>4489</v>
      </c>
      <c r="AB1450" s="56" t="s">
        <v>4489</v>
      </c>
      <c r="AC1450" s="56" t="s">
        <v>4489</v>
      </c>
      <c r="AE1450" s="56">
        <v>230000</v>
      </c>
      <c r="AP1450" s="56">
        <v>230000</v>
      </c>
      <c r="AR1450" s="56" t="s">
        <v>4490</v>
      </c>
      <c r="AT1450" s="56">
        <v>8471160</v>
      </c>
    </row>
    <row r="1451" spans="1:46" x14ac:dyDescent="0.35">
      <c r="A1451" s="56" t="s">
        <v>963</v>
      </c>
      <c r="B1451" s="56">
        <v>8471160</v>
      </c>
      <c r="C1451" s="56" t="s">
        <v>506</v>
      </c>
      <c r="D1451" s="56">
        <v>492316</v>
      </c>
      <c r="E1451" s="56" t="s">
        <v>138</v>
      </c>
      <c r="F1451" s="56" t="str">
        <f t="shared" si="22"/>
        <v>847.8471160.1.492316.000000.847001.300180</v>
      </c>
      <c r="G1451" s="66" t="s">
        <v>21</v>
      </c>
      <c r="H1451" s="56">
        <v>847001</v>
      </c>
      <c r="I1451" s="56" t="s">
        <v>863</v>
      </c>
      <c r="J1451" s="56">
        <v>300180</v>
      </c>
      <c r="R1451" s="56" t="s">
        <v>4684</v>
      </c>
      <c r="S1451" s="56">
        <v>1</v>
      </c>
      <c r="T1451" s="56">
        <v>241500</v>
      </c>
      <c r="U1451" s="57">
        <v>230000</v>
      </c>
      <c r="V1451" s="56" t="s">
        <v>2113</v>
      </c>
      <c r="W1451" s="56" t="s">
        <v>2122</v>
      </c>
      <c r="X1451" s="56">
        <v>217350</v>
      </c>
      <c r="Y1451" s="56">
        <v>193200</v>
      </c>
      <c r="Z1451" s="56">
        <v>169050</v>
      </c>
      <c r="AA1451" s="56" t="s">
        <v>4489</v>
      </c>
      <c r="AB1451" s="56" t="s">
        <v>4489</v>
      </c>
      <c r="AC1451" s="56" t="s">
        <v>4489</v>
      </c>
      <c r="AE1451" s="56">
        <v>230000</v>
      </c>
      <c r="AP1451" s="56">
        <v>230000</v>
      </c>
      <c r="AR1451" s="56" t="s">
        <v>4490</v>
      </c>
      <c r="AT1451" s="56">
        <v>8471160</v>
      </c>
    </row>
    <row r="1452" spans="1:46" x14ac:dyDescent="0.35">
      <c r="A1452" s="56" t="s">
        <v>963</v>
      </c>
      <c r="B1452" s="56">
        <v>8471160</v>
      </c>
      <c r="C1452" s="56" t="s">
        <v>506</v>
      </c>
      <c r="D1452" s="56">
        <v>492316</v>
      </c>
      <c r="E1452" s="56" t="s">
        <v>138</v>
      </c>
      <c r="F1452" s="56" t="str">
        <f t="shared" si="22"/>
        <v>847.8471160.1.492316.000000.847001.300180</v>
      </c>
      <c r="G1452" s="66" t="s">
        <v>21</v>
      </c>
      <c r="H1452" s="56">
        <v>847001</v>
      </c>
      <c r="I1452" s="56" t="s">
        <v>863</v>
      </c>
      <c r="J1452" s="56">
        <v>300180</v>
      </c>
      <c r="R1452" s="56" t="s">
        <v>4685</v>
      </c>
      <c r="S1452" s="56">
        <v>1</v>
      </c>
      <c r="T1452" s="56">
        <v>257250</v>
      </c>
      <c r="U1452" s="57">
        <v>245000</v>
      </c>
      <c r="V1452" s="56" t="s">
        <v>2113</v>
      </c>
      <c r="W1452" s="56" t="s">
        <v>2122</v>
      </c>
      <c r="X1452" s="56">
        <v>231525</v>
      </c>
      <c r="Y1452" s="56">
        <v>205800</v>
      </c>
      <c r="Z1452" s="56">
        <v>180075</v>
      </c>
      <c r="AA1452" s="56" t="s">
        <v>4489</v>
      </c>
      <c r="AB1452" s="56" t="s">
        <v>4489</v>
      </c>
      <c r="AC1452" s="56" t="s">
        <v>4489</v>
      </c>
      <c r="AE1452" s="56">
        <v>245000</v>
      </c>
      <c r="AP1452" s="56">
        <v>245000</v>
      </c>
      <c r="AR1452" s="56" t="s">
        <v>4490</v>
      </c>
      <c r="AT1452" s="56">
        <v>8471160</v>
      </c>
    </row>
    <row r="1453" spans="1:46" x14ac:dyDescent="0.35">
      <c r="A1453" s="56" t="s">
        <v>963</v>
      </c>
      <c r="B1453" s="56">
        <v>8471160</v>
      </c>
      <c r="C1453" s="56" t="s">
        <v>506</v>
      </c>
      <c r="D1453" s="56">
        <v>492316</v>
      </c>
      <c r="E1453" s="56" t="s">
        <v>138</v>
      </c>
      <c r="F1453" s="56" t="str">
        <f t="shared" si="22"/>
        <v>847.8471160.1.492316.000000.847001.300180</v>
      </c>
      <c r="G1453" s="66" t="s">
        <v>21</v>
      </c>
      <c r="H1453" s="56">
        <v>847001</v>
      </c>
      <c r="I1453" s="56" t="s">
        <v>863</v>
      </c>
      <c r="J1453" s="56">
        <v>300180</v>
      </c>
      <c r="R1453" s="56" t="s">
        <v>4686</v>
      </c>
      <c r="S1453" s="56">
        <v>1</v>
      </c>
      <c r="T1453" s="56">
        <v>157500</v>
      </c>
      <c r="U1453" s="57">
        <v>150000</v>
      </c>
      <c r="V1453" s="56" t="s">
        <v>2113</v>
      </c>
      <c r="W1453" s="56" t="s">
        <v>2122</v>
      </c>
      <c r="X1453" s="56">
        <v>141750</v>
      </c>
      <c r="Y1453" s="56">
        <v>126000</v>
      </c>
      <c r="Z1453" s="56">
        <v>110250</v>
      </c>
      <c r="AA1453" s="56" t="s">
        <v>4489</v>
      </c>
      <c r="AB1453" s="56" t="s">
        <v>4489</v>
      </c>
      <c r="AC1453" s="56" t="s">
        <v>4489</v>
      </c>
      <c r="AE1453" s="56">
        <v>150000</v>
      </c>
      <c r="AP1453" s="56">
        <v>150000</v>
      </c>
      <c r="AR1453" s="56" t="s">
        <v>4490</v>
      </c>
      <c r="AT1453" s="56">
        <v>8471160</v>
      </c>
    </row>
    <row r="1454" spans="1:46" x14ac:dyDescent="0.35">
      <c r="A1454" s="56" t="s">
        <v>963</v>
      </c>
      <c r="B1454" s="56">
        <v>8471160</v>
      </c>
      <c r="C1454" s="56" t="s">
        <v>506</v>
      </c>
      <c r="D1454" s="56">
        <v>492316</v>
      </c>
      <c r="E1454" s="56" t="s">
        <v>138</v>
      </c>
      <c r="F1454" s="56" t="str">
        <f t="shared" si="22"/>
        <v>847.8471160.1.492316.000000.847001.300180</v>
      </c>
      <c r="G1454" s="66" t="s">
        <v>21</v>
      </c>
      <c r="H1454" s="56">
        <v>847001</v>
      </c>
      <c r="I1454" s="56" t="s">
        <v>863</v>
      </c>
      <c r="J1454" s="56">
        <v>300180</v>
      </c>
      <c r="R1454" s="56" t="s">
        <v>4687</v>
      </c>
      <c r="S1454" s="56">
        <v>1</v>
      </c>
      <c r="T1454" s="56">
        <v>199500</v>
      </c>
      <c r="U1454" s="57">
        <v>190000</v>
      </c>
      <c r="V1454" s="56" t="s">
        <v>2113</v>
      </c>
      <c r="W1454" s="56" t="s">
        <v>2122</v>
      </c>
      <c r="X1454" s="56">
        <v>179550</v>
      </c>
      <c r="Y1454" s="56">
        <v>159600</v>
      </c>
      <c r="Z1454" s="56">
        <v>139650</v>
      </c>
      <c r="AA1454" s="56" t="s">
        <v>4489</v>
      </c>
      <c r="AB1454" s="56" t="s">
        <v>4489</v>
      </c>
      <c r="AC1454" s="56" t="s">
        <v>4489</v>
      </c>
      <c r="AE1454" s="56">
        <v>190000</v>
      </c>
      <c r="AP1454" s="56">
        <v>190000</v>
      </c>
      <c r="AR1454" s="56" t="s">
        <v>4490</v>
      </c>
      <c r="AT1454" s="56">
        <v>8471160</v>
      </c>
    </row>
    <row r="1455" spans="1:46" x14ac:dyDescent="0.35">
      <c r="A1455" s="56" t="s">
        <v>963</v>
      </c>
      <c r="B1455" s="56">
        <v>8471160</v>
      </c>
      <c r="C1455" s="56" t="s">
        <v>506</v>
      </c>
      <c r="D1455" s="56">
        <v>492316</v>
      </c>
      <c r="E1455" s="56" t="s">
        <v>138</v>
      </c>
      <c r="F1455" s="56" t="str">
        <f t="shared" si="22"/>
        <v>847.8471160.1.492316.000000.847001.300180</v>
      </c>
      <c r="G1455" s="66" t="s">
        <v>21</v>
      </c>
      <c r="H1455" s="56">
        <v>847001</v>
      </c>
      <c r="I1455" s="56" t="s">
        <v>863</v>
      </c>
      <c r="J1455" s="56">
        <v>300180</v>
      </c>
      <c r="R1455" s="56" t="s">
        <v>4688</v>
      </c>
      <c r="S1455" s="56">
        <v>1</v>
      </c>
      <c r="T1455" s="56">
        <v>262500</v>
      </c>
      <c r="U1455" s="57">
        <v>250000</v>
      </c>
      <c r="V1455" s="56" t="s">
        <v>2113</v>
      </c>
      <c r="W1455" s="56" t="s">
        <v>2122</v>
      </c>
      <c r="X1455" s="56">
        <v>236250</v>
      </c>
      <c r="Y1455" s="56">
        <v>210000</v>
      </c>
      <c r="Z1455" s="56">
        <v>183750</v>
      </c>
      <c r="AA1455" s="56" t="s">
        <v>4489</v>
      </c>
      <c r="AB1455" s="56" t="s">
        <v>4489</v>
      </c>
      <c r="AC1455" s="56" t="s">
        <v>4489</v>
      </c>
      <c r="AE1455" s="56">
        <v>250000</v>
      </c>
      <c r="AP1455" s="56">
        <v>250000</v>
      </c>
      <c r="AR1455" s="56" t="s">
        <v>4490</v>
      </c>
      <c r="AT1455" s="56">
        <v>8471160</v>
      </c>
    </row>
    <row r="1456" spans="1:46" x14ac:dyDescent="0.35">
      <c r="A1456" s="56" t="s">
        <v>963</v>
      </c>
      <c r="B1456" s="56">
        <v>8471160</v>
      </c>
      <c r="C1456" s="56" t="s">
        <v>506</v>
      </c>
      <c r="D1456" s="56">
        <v>492316</v>
      </c>
      <c r="E1456" s="56" t="s">
        <v>138</v>
      </c>
      <c r="F1456" s="56" t="str">
        <f t="shared" si="22"/>
        <v>847.8471160.1.492316.000000.847001.300180</v>
      </c>
      <c r="G1456" s="66" t="s">
        <v>21</v>
      </c>
      <c r="H1456" s="56">
        <v>847001</v>
      </c>
      <c r="I1456" s="56" t="s">
        <v>863</v>
      </c>
      <c r="J1456" s="56">
        <v>300180</v>
      </c>
      <c r="R1456" s="56" t="s">
        <v>4689</v>
      </c>
      <c r="S1456" s="56">
        <v>1</v>
      </c>
      <c r="T1456" s="56">
        <v>294000</v>
      </c>
      <c r="U1456" s="57">
        <v>280000</v>
      </c>
      <c r="V1456" s="56" t="s">
        <v>2113</v>
      </c>
      <c r="W1456" s="56" t="s">
        <v>2122</v>
      </c>
      <c r="X1456" s="56">
        <v>264600</v>
      </c>
      <c r="Y1456" s="56">
        <v>235200</v>
      </c>
      <c r="Z1456" s="56">
        <v>205800</v>
      </c>
      <c r="AA1456" s="56" t="s">
        <v>4489</v>
      </c>
      <c r="AB1456" s="56" t="s">
        <v>4489</v>
      </c>
      <c r="AC1456" s="56" t="s">
        <v>4489</v>
      </c>
      <c r="AE1456" s="56">
        <v>280000</v>
      </c>
      <c r="AP1456" s="56">
        <v>280000</v>
      </c>
      <c r="AR1456" s="56" t="s">
        <v>4490</v>
      </c>
      <c r="AT1456" s="56">
        <v>8471160</v>
      </c>
    </row>
    <row r="1457" spans="1:46" x14ac:dyDescent="0.35">
      <c r="A1457" s="56" t="s">
        <v>963</v>
      </c>
      <c r="B1457" s="56">
        <v>8471160</v>
      </c>
      <c r="C1457" s="56" t="s">
        <v>506</v>
      </c>
      <c r="D1457" s="56">
        <v>492316</v>
      </c>
      <c r="E1457" s="56" t="s">
        <v>138</v>
      </c>
      <c r="F1457" s="56" t="str">
        <f t="shared" si="22"/>
        <v>847.8471160.1.492316.000000.847001.300180</v>
      </c>
      <c r="G1457" s="66" t="s">
        <v>21</v>
      </c>
      <c r="H1457" s="56">
        <v>847001</v>
      </c>
      <c r="I1457" s="56" t="s">
        <v>863</v>
      </c>
      <c r="J1457" s="56">
        <v>300180</v>
      </c>
      <c r="R1457" s="56" t="s">
        <v>4690</v>
      </c>
      <c r="S1457" s="56">
        <v>1</v>
      </c>
      <c r="T1457" s="56">
        <v>294000</v>
      </c>
      <c r="U1457" s="57">
        <v>280000</v>
      </c>
      <c r="V1457" s="56" t="s">
        <v>2113</v>
      </c>
      <c r="W1457" s="56" t="s">
        <v>2122</v>
      </c>
      <c r="X1457" s="56">
        <v>264600</v>
      </c>
      <c r="Y1457" s="56">
        <v>235200</v>
      </c>
      <c r="Z1457" s="56">
        <v>205800</v>
      </c>
      <c r="AA1457" s="56" t="s">
        <v>4489</v>
      </c>
      <c r="AB1457" s="56" t="s">
        <v>4489</v>
      </c>
      <c r="AC1457" s="56" t="s">
        <v>4489</v>
      </c>
      <c r="AE1457" s="56">
        <v>280000</v>
      </c>
      <c r="AP1457" s="56">
        <v>280000</v>
      </c>
      <c r="AR1457" s="56" t="s">
        <v>4490</v>
      </c>
      <c r="AT1457" s="56">
        <v>8471160</v>
      </c>
    </row>
    <row r="1458" spans="1:46" x14ac:dyDescent="0.35">
      <c r="A1458" s="56" t="s">
        <v>963</v>
      </c>
      <c r="B1458" s="56">
        <v>8471160</v>
      </c>
      <c r="C1458" s="56" t="s">
        <v>506</v>
      </c>
      <c r="D1458" s="56">
        <v>492316</v>
      </c>
      <c r="E1458" s="56" t="s">
        <v>138</v>
      </c>
      <c r="F1458" s="56" t="str">
        <f t="shared" si="22"/>
        <v>847.8471160.1.492316.000000.847001.300180</v>
      </c>
      <c r="G1458" s="66" t="s">
        <v>21</v>
      </c>
      <c r="H1458" s="56">
        <v>847001</v>
      </c>
      <c r="I1458" s="56" t="s">
        <v>863</v>
      </c>
      <c r="J1458" s="56">
        <v>300180</v>
      </c>
      <c r="R1458" s="56" t="s">
        <v>4691</v>
      </c>
      <c r="S1458" s="56">
        <v>1</v>
      </c>
      <c r="T1458" s="56">
        <v>315000</v>
      </c>
      <c r="U1458" s="57">
        <v>300000</v>
      </c>
      <c r="V1458" s="56" t="s">
        <v>2113</v>
      </c>
      <c r="W1458" s="56" t="s">
        <v>2122</v>
      </c>
      <c r="X1458" s="56">
        <v>283500</v>
      </c>
      <c r="Y1458" s="56">
        <v>252000</v>
      </c>
      <c r="Z1458" s="56">
        <v>220500</v>
      </c>
      <c r="AA1458" s="56" t="s">
        <v>4489</v>
      </c>
      <c r="AB1458" s="56" t="s">
        <v>4489</v>
      </c>
      <c r="AC1458" s="56" t="s">
        <v>4489</v>
      </c>
      <c r="AE1458" s="56">
        <v>300000</v>
      </c>
      <c r="AP1458" s="56">
        <v>300000</v>
      </c>
      <c r="AR1458" s="56" t="s">
        <v>4490</v>
      </c>
      <c r="AT1458" s="56">
        <v>8471160</v>
      </c>
    </row>
    <row r="1459" spans="1:46" x14ac:dyDescent="0.35">
      <c r="A1459" s="56" t="s">
        <v>963</v>
      </c>
      <c r="B1459" s="56">
        <v>8471160</v>
      </c>
      <c r="C1459" s="56" t="s">
        <v>506</v>
      </c>
      <c r="D1459" s="56">
        <v>492316</v>
      </c>
      <c r="E1459" s="56" t="s">
        <v>138</v>
      </c>
      <c r="F1459" s="56" t="str">
        <f t="shared" si="22"/>
        <v>847.8471160.1.492316.000000.847001.300180</v>
      </c>
      <c r="G1459" s="66" t="s">
        <v>21</v>
      </c>
      <c r="H1459" s="56">
        <v>847001</v>
      </c>
      <c r="I1459" s="56" t="s">
        <v>863</v>
      </c>
      <c r="J1459" s="56">
        <v>300180</v>
      </c>
      <c r="R1459" s="56" t="s">
        <v>4692</v>
      </c>
      <c r="S1459" s="56">
        <v>1</v>
      </c>
      <c r="T1459" s="56">
        <v>315000</v>
      </c>
      <c r="U1459" s="57">
        <v>300000</v>
      </c>
      <c r="V1459" s="56" t="s">
        <v>2113</v>
      </c>
      <c r="W1459" s="56" t="s">
        <v>2122</v>
      </c>
      <c r="X1459" s="56">
        <v>283500</v>
      </c>
      <c r="Y1459" s="56">
        <v>252000</v>
      </c>
      <c r="Z1459" s="56">
        <v>220500</v>
      </c>
      <c r="AA1459" s="56" t="s">
        <v>4489</v>
      </c>
      <c r="AB1459" s="56" t="s">
        <v>4489</v>
      </c>
      <c r="AC1459" s="56" t="s">
        <v>4489</v>
      </c>
      <c r="AE1459" s="56">
        <v>300000</v>
      </c>
      <c r="AP1459" s="56">
        <v>300000</v>
      </c>
      <c r="AR1459" s="56" t="s">
        <v>4490</v>
      </c>
      <c r="AT1459" s="56">
        <v>8471160</v>
      </c>
    </row>
    <row r="1460" spans="1:46" x14ac:dyDescent="0.35">
      <c r="A1460" s="56" t="s">
        <v>963</v>
      </c>
      <c r="B1460" s="56">
        <v>8471160</v>
      </c>
      <c r="C1460" s="56" t="s">
        <v>506</v>
      </c>
      <c r="D1460" s="56">
        <v>492316</v>
      </c>
      <c r="E1460" s="56" t="s">
        <v>138</v>
      </c>
      <c r="F1460" s="56" t="str">
        <f t="shared" si="22"/>
        <v>847.8471160.1.492316.000000.847001.300180</v>
      </c>
      <c r="G1460" s="66" t="s">
        <v>21</v>
      </c>
      <c r="H1460" s="56">
        <v>847001</v>
      </c>
      <c r="I1460" s="56" t="s">
        <v>863</v>
      </c>
      <c r="J1460" s="56">
        <v>300180</v>
      </c>
      <c r="R1460" s="56" t="s">
        <v>4693</v>
      </c>
      <c r="S1460" s="56">
        <v>1</v>
      </c>
      <c r="T1460" s="56">
        <v>341250</v>
      </c>
      <c r="U1460" s="57">
        <v>325000</v>
      </c>
      <c r="V1460" s="56" t="s">
        <v>2113</v>
      </c>
      <c r="W1460" s="56" t="s">
        <v>2122</v>
      </c>
      <c r="X1460" s="56">
        <v>307125</v>
      </c>
      <c r="Y1460" s="56">
        <v>273000</v>
      </c>
      <c r="Z1460" s="56">
        <v>238874.99999999997</v>
      </c>
      <c r="AA1460" s="56" t="s">
        <v>4489</v>
      </c>
      <c r="AB1460" s="56" t="s">
        <v>4489</v>
      </c>
      <c r="AC1460" s="56" t="s">
        <v>4489</v>
      </c>
      <c r="AE1460" s="56">
        <v>325000</v>
      </c>
      <c r="AP1460" s="56">
        <v>325000</v>
      </c>
      <c r="AR1460" s="56" t="s">
        <v>4490</v>
      </c>
      <c r="AT1460" s="56">
        <v>8471160</v>
      </c>
    </row>
    <row r="1461" spans="1:46" x14ac:dyDescent="0.35">
      <c r="A1461" s="56" t="s">
        <v>963</v>
      </c>
      <c r="B1461" s="56">
        <v>8471160</v>
      </c>
      <c r="C1461" s="56" t="s">
        <v>506</v>
      </c>
      <c r="D1461" s="56">
        <v>492316</v>
      </c>
      <c r="E1461" s="56" t="s">
        <v>138</v>
      </c>
      <c r="F1461" s="56" t="str">
        <f t="shared" si="22"/>
        <v>847.8471160.1.492316.000000.847001.300180</v>
      </c>
      <c r="G1461" s="66" t="s">
        <v>21</v>
      </c>
      <c r="H1461" s="56">
        <v>847001</v>
      </c>
      <c r="I1461" s="56" t="s">
        <v>863</v>
      </c>
      <c r="J1461" s="56">
        <v>300180</v>
      </c>
      <c r="R1461" s="56" t="s">
        <v>4694</v>
      </c>
      <c r="S1461" s="56">
        <v>1</v>
      </c>
      <c r="T1461" s="56">
        <v>367500</v>
      </c>
      <c r="U1461" s="57">
        <v>350000</v>
      </c>
      <c r="V1461" s="56" t="s">
        <v>2113</v>
      </c>
      <c r="W1461" s="56" t="s">
        <v>2122</v>
      </c>
      <c r="X1461" s="56">
        <v>330750</v>
      </c>
      <c r="Y1461" s="56">
        <v>294000</v>
      </c>
      <c r="Z1461" s="56">
        <v>257249.99999999997</v>
      </c>
      <c r="AA1461" s="56" t="s">
        <v>4489</v>
      </c>
      <c r="AB1461" s="56" t="s">
        <v>4489</v>
      </c>
      <c r="AC1461" s="56" t="s">
        <v>4489</v>
      </c>
      <c r="AE1461" s="56">
        <v>350000</v>
      </c>
      <c r="AP1461" s="56">
        <v>350000</v>
      </c>
      <c r="AR1461" s="56" t="s">
        <v>4490</v>
      </c>
      <c r="AT1461" s="56">
        <v>8471160</v>
      </c>
    </row>
    <row r="1462" spans="1:46" x14ac:dyDescent="0.35">
      <c r="A1462" s="56" t="s">
        <v>963</v>
      </c>
      <c r="B1462" s="56">
        <v>8471160</v>
      </c>
      <c r="C1462" s="56" t="s">
        <v>506</v>
      </c>
      <c r="D1462" s="56">
        <v>492316</v>
      </c>
      <c r="E1462" s="56" t="s">
        <v>138</v>
      </c>
      <c r="F1462" s="56" t="str">
        <f t="shared" si="22"/>
        <v>847.8471160.1.492316.000000.847001.300180</v>
      </c>
      <c r="G1462" s="66" t="s">
        <v>21</v>
      </c>
      <c r="H1462" s="56">
        <v>847001</v>
      </c>
      <c r="I1462" s="56" t="s">
        <v>863</v>
      </c>
      <c r="J1462" s="56">
        <v>300180</v>
      </c>
      <c r="R1462" s="56" t="s">
        <v>4695</v>
      </c>
      <c r="S1462" s="56">
        <v>1</v>
      </c>
      <c r="T1462" s="56">
        <v>409500</v>
      </c>
      <c r="U1462" s="57">
        <v>390000</v>
      </c>
      <c r="V1462" s="56" t="s">
        <v>2113</v>
      </c>
      <c r="W1462" s="56" t="s">
        <v>2122</v>
      </c>
      <c r="X1462" s="56">
        <v>368550</v>
      </c>
      <c r="Y1462" s="56">
        <v>327600</v>
      </c>
      <c r="Z1462" s="56">
        <v>286650</v>
      </c>
      <c r="AA1462" s="56" t="s">
        <v>4489</v>
      </c>
      <c r="AB1462" s="56" t="s">
        <v>4489</v>
      </c>
      <c r="AC1462" s="56" t="s">
        <v>4489</v>
      </c>
      <c r="AE1462" s="56">
        <v>390000</v>
      </c>
      <c r="AP1462" s="56">
        <v>390000</v>
      </c>
      <c r="AR1462" s="56" t="s">
        <v>4490</v>
      </c>
      <c r="AT1462" s="56">
        <v>8471160</v>
      </c>
    </row>
    <row r="1463" spans="1:46" x14ac:dyDescent="0.35">
      <c r="A1463" s="56" t="s">
        <v>963</v>
      </c>
      <c r="B1463" s="56">
        <v>8471160</v>
      </c>
      <c r="C1463" s="56" t="s">
        <v>506</v>
      </c>
      <c r="D1463" s="56">
        <v>492316</v>
      </c>
      <c r="E1463" s="56" t="s">
        <v>138</v>
      </c>
      <c r="F1463" s="56" t="str">
        <f t="shared" si="22"/>
        <v>847.8471160.1.492316.000000.847001.300180</v>
      </c>
      <c r="G1463" s="66" t="s">
        <v>21</v>
      </c>
      <c r="H1463" s="56">
        <v>847001</v>
      </c>
      <c r="I1463" s="56" t="s">
        <v>863</v>
      </c>
      <c r="J1463" s="56">
        <v>300180</v>
      </c>
      <c r="R1463" s="56" t="s">
        <v>4696</v>
      </c>
      <c r="S1463" s="56">
        <v>1</v>
      </c>
      <c r="T1463" s="56">
        <v>451500</v>
      </c>
      <c r="U1463" s="57">
        <v>430000</v>
      </c>
      <c r="V1463" s="56" t="s">
        <v>2113</v>
      </c>
      <c r="W1463" s="56" t="s">
        <v>2122</v>
      </c>
      <c r="X1463" s="56">
        <v>406350</v>
      </c>
      <c r="Y1463" s="56">
        <v>361200</v>
      </c>
      <c r="Z1463" s="56">
        <v>316050</v>
      </c>
      <c r="AA1463" s="56" t="s">
        <v>4489</v>
      </c>
      <c r="AB1463" s="56" t="s">
        <v>4489</v>
      </c>
      <c r="AC1463" s="56" t="s">
        <v>4489</v>
      </c>
      <c r="AE1463" s="56">
        <v>430000</v>
      </c>
      <c r="AP1463" s="56">
        <v>430000</v>
      </c>
      <c r="AR1463" s="56" t="s">
        <v>4490</v>
      </c>
      <c r="AT1463" s="56">
        <v>8471160</v>
      </c>
    </row>
    <row r="1464" spans="1:46" x14ac:dyDescent="0.35">
      <c r="A1464" s="56" t="s">
        <v>963</v>
      </c>
      <c r="B1464" s="56">
        <v>8471160</v>
      </c>
      <c r="C1464" s="56" t="s">
        <v>506</v>
      </c>
      <c r="D1464" s="56">
        <v>492316</v>
      </c>
      <c r="E1464" s="56" t="s">
        <v>138</v>
      </c>
      <c r="F1464" s="56" t="str">
        <f t="shared" si="22"/>
        <v>847.8471160.1.492316.000000.847001.300180</v>
      </c>
      <c r="G1464" s="66" t="s">
        <v>21</v>
      </c>
      <c r="H1464" s="56">
        <v>847001</v>
      </c>
      <c r="I1464" s="56" t="s">
        <v>863</v>
      </c>
      <c r="J1464" s="56">
        <v>300180</v>
      </c>
      <c r="R1464" s="56" t="s">
        <v>4697</v>
      </c>
      <c r="S1464" s="56">
        <v>1</v>
      </c>
      <c r="T1464" s="56">
        <v>609000</v>
      </c>
      <c r="U1464" s="57">
        <v>580000</v>
      </c>
      <c r="V1464" s="56" t="s">
        <v>2113</v>
      </c>
      <c r="W1464" s="56" t="s">
        <v>2122</v>
      </c>
      <c r="X1464" s="56">
        <v>548100</v>
      </c>
      <c r="Y1464" s="56">
        <v>487200</v>
      </c>
      <c r="Z1464" s="56">
        <v>426300</v>
      </c>
      <c r="AA1464" s="56" t="s">
        <v>4489</v>
      </c>
      <c r="AB1464" s="56" t="s">
        <v>4489</v>
      </c>
      <c r="AC1464" s="56" t="s">
        <v>4489</v>
      </c>
      <c r="AE1464" s="56">
        <v>580000</v>
      </c>
      <c r="AP1464" s="56">
        <v>580000</v>
      </c>
      <c r="AR1464" s="56" t="s">
        <v>4490</v>
      </c>
      <c r="AT1464" s="56">
        <v>8471160</v>
      </c>
    </row>
    <row r="1465" spans="1:46" x14ac:dyDescent="0.35">
      <c r="A1465" s="56" t="s">
        <v>963</v>
      </c>
      <c r="B1465" s="56">
        <v>8471160</v>
      </c>
      <c r="C1465" s="56" t="s">
        <v>506</v>
      </c>
      <c r="D1465" s="56">
        <v>492316</v>
      </c>
      <c r="E1465" s="56" t="s">
        <v>138</v>
      </c>
      <c r="F1465" s="56" t="str">
        <f t="shared" si="22"/>
        <v>847.8471160.1.492316.000000.847001.300180</v>
      </c>
      <c r="G1465" s="66" t="s">
        <v>21</v>
      </c>
      <c r="H1465" s="56">
        <v>847001</v>
      </c>
      <c r="I1465" s="56" t="s">
        <v>863</v>
      </c>
      <c r="J1465" s="56">
        <v>300180</v>
      </c>
      <c r="R1465" s="56" t="s">
        <v>4698</v>
      </c>
      <c r="S1465" s="56">
        <v>1</v>
      </c>
      <c r="T1465" s="56">
        <v>677250</v>
      </c>
      <c r="U1465" s="57">
        <v>645000</v>
      </c>
      <c r="V1465" s="56" t="s">
        <v>2113</v>
      </c>
      <c r="W1465" s="56" t="s">
        <v>2122</v>
      </c>
      <c r="X1465" s="56">
        <v>609525</v>
      </c>
      <c r="Y1465" s="56">
        <v>541800</v>
      </c>
      <c r="Z1465" s="56">
        <v>474074.99999999994</v>
      </c>
      <c r="AA1465" s="56" t="s">
        <v>4489</v>
      </c>
      <c r="AB1465" s="56" t="s">
        <v>4489</v>
      </c>
      <c r="AC1465" s="56" t="s">
        <v>4489</v>
      </c>
      <c r="AE1465" s="56">
        <v>645000</v>
      </c>
      <c r="AP1465" s="56">
        <v>645000</v>
      </c>
      <c r="AR1465" s="56" t="s">
        <v>4490</v>
      </c>
      <c r="AT1465" s="56">
        <v>8471160</v>
      </c>
    </row>
    <row r="1466" spans="1:46" x14ac:dyDescent="0.35">
      <c r="A1466" s="56" t="s">
        <v>963</v>
      </c>
      <c r="B1466" s="56">
        <v>8471160</v>
      </c>
      <c r="C1466" s="56" t="s">
        <v>506</v>
      </c>
      <c r="D1466" s="56">
        <v>492316</v>
      </c>
      <c r="E1466" s="56" t="s">
        <v>138</v>
      </c>
      <c r="F1466" s="56" t="str">
        <f t="shared" si="22"/>
        <v>847.8471160.1.492316.000000.847001.300180</v>
      </c>
      <c r="G1466" s="66" t="s">
        <v>21</v>
      </c>
      <c r="H1466" s="56">
        <v>847001</v>
      </c>
      <c r="I1466" s="56" t="s">
        <v>863</v>
      </c>
      <c r="J1466" s="56">
        <v>300180</v>
      </c>
      <c r="R1466" s="56" t="s">
        <v>4699</v>
      </c>
      <c r="S1466" s="56">
        <v>1</v>
      </c>
      <c r="T1466" s="56">
        <v>824250</v>
      </c>
      <c r="U1466" s="57">
        <v>785000</v>
      </c>
      <c r="V1466" s="56" t="s">
        <v>2113</v>
      </c>
      <c r="W1466" s="56" t="s">
        <v>2122</v>
      </c>
      <c r="X1466" s="56">
        <v>741825</v>
      </c>
      <c r="Y1466" s="56">
        <v>659400</v>
      </c>
      <c r="Z1466" s="56">
        <v>576975</v>
      </c>
      <c r="AA1466" s="56" t="s">
        <v>4489</v>
      </c>
      <c r="AB1466" s="56" t="s">
        <v>4489</v>
      </c>
      <c r="AC1466" s="56" t="s">
        <v>4489</v>
      </c>
      <c r="AE1466" s="56">
        <v>785000</v>
      </c>
      <c r="AP1466" s="56">
        <v>785000</v>
      </c>
      <c r="AR1466" s="56" t="s">
        <v>4490</v>
      </c>
      <c r="AT1466" s="56">
        <v>8471160</v>
      </c>
    </row>
    <row r="1467" spans="1:46" x14ac:dyDescent="0.35">
      <c r="A1467" s="56" t="s">
        <v>963</v>
      </c>
      <c r="B1467" s="56">
        <v>8471160</v>
      </c>
      <c r="C1467" s="56" t="s">
        <v>506</v>
      </c>
      <c r="D1467" s="56">
        <v>492316</v>
      </c>
      <c r="E1467" s="56" t="s">
        <v>138</v>
      </c>
      <c r="F1467" s="56" t="str">
        <f t="shared" si="22"/>
        <v>847.8471160.1.492316.000000.847001.300180</v>
      </c>
      <c r="G1467" s="66" t="s">
        <v>21</v>
      </c>
      <c r="H1467" s="56">
        <v>847001</v>
      </c>
      <c r="I1467" s="56" t="s">
        <v>863</v>
      </c>
      <c r="J1467" s="56">
        <v>300180</v>
      </c>
      <c r="R1467" s="56" t="s">
        <v>4700</v>
      </c>
      <c r="S1467" s="56">
        <v>1</v>
      </c>
      <c r="T1467" s="56">
        <v>118081.89750000001</v>
      </c>
      <c r="U1467" s="57">
        <v>112458.95</v>
      </c>
      <c r="V1467" s="56" t="s">
        <v>2113</v>
      </c>
      <c r="W1467" s="56" t="s">
        <v>2122</v>
      </c>
      <c r="X1467" s="56">
        <v>106273.70775</v>
      </c>
      <c r="Y1467" s="56">
        <v>94465.518000000011</v>
      </c>
      <c r="Z1467" s="56">
        <v>82657.328250000006</v>
      </c>
      <c r="AA1467" s="56" t="s">
        <v>4489</v>
      </c>
      <c r="AB1467" s="56" t="s">
        <v>4489</v>
      </c>
      <c r="AC1467" s="56" t="s">
        <v>4489</v>
      </c>
      <c r="AE1467" s="56">
        <v>112458.95</v>
      </c>
      <c r="AP1467" s="56">
        <v>112458.95</v>
      </c>
      <c r="AR1467" s="56" t="s">
        <v>4490</v>
      </c>
      <c r="AT1467" s="56">
        <v>8471160</v>
      </c>
    </row>
    <row r="1468" spans="1:46" x14ac:dyDescent="0.35">
      <c r="A1468" s="56" t="s">
        <v>963</v>
      </c>
      <c r="B1468" s="56">
        <v>8471160</v>
      </c>
      <c r="C1468" s="56" t="s">
        <v>506</v>
      </c>
      <c r="D1468" s="56">
        <v>492316</v>
      </c>
      <c r="E1468" s="56" t="s">
        <v>138</v>
      </c>
      <c r="F1468" s="56" t="str">
        <f t="shared" si="22"/>
        <v>847.8471160.1.492316.000000.847001.300180</v>
      </c>
      <c r="G1468" s="66" t="s">
        <v>21</v>
      </c>
      <c r="H1468" s="56">
        <v>847001</v>
      </c>
      <c r="I1468" s="56" t="s">
        <v>863</v>
      </c>
      <c r="J1468" s="56">
        <v>300180</v>
      </c>
      <c r="R1468" s="56" t="s">
        <v>4701</v>
      </c>
      <c r="S1468" s="56">
        <v>1</v>
      </c>
      <c r="T1468" s="56">
        <v>118081.89750000001</v>
      </c>
      <c r="U1468" s="57">
        <v>112458.95</v>
      </c>
      <c r="V1468" s="56" t="s">
        <v>2113</v>
      </c>
      <c r="W1468" s="56" t="s">
        <v>2122</v>
      </c>
      <c r="X1468" s="56">
        <v>106273.70775</v>
      </c>
      <c r="Y1468" s="56">
        <v>94465.518000000011</v>
      </c>
      <c r="Z1468" s="56">
        <v>82657.328250000006</v>
      </c>
      <c r="AA1468" s="56" t="s">
        <v>4489</v>
      </c>
      <c r="AB1468" s="56" t="s">
        <v>4489</v>
      </c>
      <c r="AC1468" s="56" t="s">
        <v>4489</v>
      </c>
      <c r="AE1468" s="56">
        <v>112458.95</v>
      </c>
      <c r="AP1468" s="56">
        <v>112458.95</v>
      </c>
      <c r="AR1468" s="56" t="s">
        <v>4490</v>
      </c>
      <c r="AT1468" s="56">
        <v>8471160</v>
      </c>
    </row>
    <row r="1469" spans="1:46" x14ac:dyDescent="0.35">
      <c r="A1469" s="56" t="s">
        <v>963</v>
      </c>
      <c r="B1469" s="56">
        <v>8471160</v>
      </c>
      <c r="C1469" s="56" t="s">
        <v>506</v>
      </c>
      <c r="D1469" s="56">
        <v>492316</v>
      </c>
      <c r="E1469" s="56" t="s">
        <v>138</v>
      </c>
      <c r="F1469" s="56" t="str">
        <f t="shared" si="22"/>
        <v>847.8471160.1.492316.000000.847001.300180</v>
      </c>
      <c r="G1469" s="66" t="s">
        <v>21</v>
      </c>
      <c r="H1469" s="56">
        <v>847001</v>
      </c>
      <c r="I1469" s="56" t="s">
        <v>863</v>
      </c>
      <c r="J1469" s="56">
        <v>300180</v>
      </c>
      <c r="R1469" s="56" t="s">
        <v>4702</v>
      </c>
      <c r="S1469" s="56">
        <v>1</v>
      </c>
      <c r="T1469" s="56">
        <v>81900</v>
      </c>
      <c r="U1469" s="57">
        <v>78000</v>
      </c>
      <c r="V1469" s="56" t="s">
        <v>2113</v>
      </c>
      <c r="W1469" s="56" t="s">
        <v>2122</v>
      </c>
      <c r="X1469" s="56">
        <v>73710</v>
      </c>
      <c r="Y1469" s="56">
        <v>65520</v>
      </c>
      <c r="Z1469" s="56">
        <v>57330</v>
      </c>
      <c r="AA1469" s="56" t="s">
        <v>4489</v>
      </c>
      <c r="AB1469" s="56" t="s">
        <v>4489</v>
      </c>
      <c r="AC1469" s="56" t="s">
        <v>4489</v>
      </c>
      <c r="AE1469" s="56">
        <v>78000</v>
      </c>
      <c r="AP1469" s="56">
        <v>78000</v>
      </c>
      <c r="AR1469" s="56" t="s">
        <v>4490</v>
      </c>
      <c r="AT1469" s="56">
        <v>8471160</v>
      </c>
    </row>
    <row r="1470" spans="1:46" x14ac:dyDescent="0.35">
      <c r="A1470" s="56" t="s">
        <v>963</v>
      </c>
      <c r="B1470" s="56">
        <v>8471160</v>
      </c>
      <c r="C1470" s="56" t="s">
        <v>506</v>
      </c>
      <c r="D1470" s="56">
        <v>492316</v>
      </c>
      <c r="E1470" s="56" t="s">
        <v>138</v>
      </c>
      <c r="F1470" s="56" t="str">
        <f t="shared" si="22"/>
        <v>847.8471160.1.492316.000000.847001.300180</v>
      </c>
      <c r="G1470" s="66" t="s">
        <v>21</v>
      </c>
      <c r="H1470" s="56">
        <v>847001</v>
      </c>
      <c r="I1470" s="56" t="s">
        <v>863</v>
      </c>
      <c r="J1470" s="56">
        <v>300180</v>
      </c>
      <c r="R1470" s="56" t="s">
        <v>4703</v>
      </c>
      <c r="S1470" s="56">
        <v>1</v>
      </c>
      <c r="T1470" s="56">
        <v>199500</v>
      </c>
      <c r="U1470" s="57">
        <v>190000</v>
      </c>
      <c r="V1470" s="56" t="s">
        <v>2113</v>
      </c>
      <c r="W1470" s="56" t="s">
        <v>2122</v>
      </c>
      <c r="X1470" s="56">
        <v>179550</v>
      </c>
      <c r="Y1470" s="56">
        <v>159600</v>
      </c>
      <c r="Z1470" s="56">
        <v>139650</v>
      </c>
      <c r="AA1470" s="56" t="s">
        <v>4489</v>
      </c>
      <c r="AB1470" s="56" t="s">
        <v>4489</v>
      </c>
      <c r="AC1470" s="56" t="s">
        <v>4489</v>
      </c>
      <c r="AE1470" s="56">
        <v>190000</v>
      </c>
      <c r="AP1470" s="56">
        <v>190000</v>
      </c>
      <c r="AR1470" s="56" t="s">
        <v>4490</v>
      </c>
      <c r="AT1470" s="56">
        <v>8471160</v>
      </c>
    </row>
    <row r="1471" spans="1:46" x14ac:dyDescent="0.35">
      <c r="A1471" s="56" t="s">
        <v>963</v>
      </c>
      <c r="B1471" s="56">
        <v>8471160</v>
      </c>
      <c r="C1471" s="56" t="s">
        <v>506</v>
      </c>
      <c r="D1471" s="56">
        <v>492316</v>
      </c>
      <c r="E1471" s="56" t="s">
        <v>138</v>
      </c>
      <c r="F1471" s="56" t="str">
        <f t="shared" si="22"/>
        <v>847.8471160.1.492316.000000.847001.300180</v>
      </c>
      <c r="G1471" s="66" t="s">
        <v>21</v>
      </c>
      <c r="H1471" s="56">
        <v>847001</v>
      </c>
      <c r="I1471" s="56" t="s">
        <v>863</v>
      </c>
      <c r="J1471" s="56">
        <v>300180</v>
      </c>
      <c r="R1471" s="56" t="s">
        <v>4704</v>
      </c>
      <c r="S1471" s="56">
        <v>1</v>
      </c>
      <c r="T1471" s="56">
        <v>68250</v>
      </c>
      <c r="U1471" s="57">
        <v>65000</v>
      </c>
      <c r="V1471" s="56" t="s">
        <v>2113</v>
      </c>
      <c r="W1471" s="56" t="s">
        <v>2122</v>
      </c>
      <c r="X1471" s="56">
        <v>61425</v>
      </c>
      <c r="Y1471" s="56">
        <v>54600</v>
      </c>
      <c r="Z1471" s="56">
        <v>47775</v>
      </c>
      <c r="AA1471" s="56" t="s">
        <v>4489</v>
      </c>
      <c r="AB1471" s="56" t="s">
        <v>4489</v>
      </c>
      <c r="AC1471" s="56" t="s">
        <v>4489</v>
      </c>
      <c r="AE1471" s="56">
        <v>65000</v>
      </c>
      <c r="AP1471" s="56">
        <v>65000</v>
      </c>
      <c r="AR1471" s="56" t="s">
        <v>4490</v>
      </c>
      <c r="AT1471" s="56">
        <v>8471160</v>
      </c>
    </row>
    <row r="1472" spans="1:46" x14ac:dyDescent="0.35">
      <c r="A1472" s="56" t="s">
        <v>963</v>
      </c>
      <c r="B1472" s="56">
        <v>8471160</v>
      </c>
      <c r="C1472" s="56" t="s">
        <v>506</v>
      </c>
      <c r="D1472" s="56">
        <v>492316</v>
      </c>
      <c r="E1472" s="56" t="s">
        <v>138</v>
      </c>
      <c r="F1472" s="56" t="str">
        <f t="shared" si="22"/>
        <v>847.8471160.1.492316.000000.847001.300180</v>
      </c>
      <c r="G1472" s="66" t="s">
        <v>21</v>
      </c>
      <c r="H1472" s="56">
        <v>847001</v>
      </c>
      <c r="I1472" s="56" t="s">
        <v>863</v>
      </c>
      <c r="J1472" s="56">
        <v>300180</v>
      </c>
      <c r="R1472" s="56" t="s">
        <v>4705</v>
      </c>
      <c r="S1472" s="56">
        <v>1</v>
      </c>
      <c r="T1472" s="56">
        <v>4179876.75</v>
      </c>
      <c r="U1472" s="57">
        <v>3980835</v>
      </c>
      <c r="V1472" s="56" t="s">
        <v>2113</v>
      </c>
      <c r="W1472" s="56" t="s">
        <v>2122</v>
      </c>
      <c r="X1472" s="56">
        <v>3761889.0750000002</v>
      </c>
      <c r="Y1472" s="56">
        <v>3343901.4000000004</v>
      </c>
      <c r="Z1472" s="56">
        <v>2925913.7249999996</v>
      </c>
      <c r="AA1472" s="56" t="s">
        <v>4489</v>
      </c>
      <c r="AB1472" s="56" t="s">
        <v>4489</v>
      </c>
      <c r="AC1472" s="56" t="s">
        <v>4489</v>
      </c>
      <c r="AE1472" s="56">
        <v>3980835</v>
      </c>
      <c r="AP1472" s="56">
        <v>3980835</v>
      </c>
      <c r="AR1472" s="56" t="s">
        <v>4490</v>
      </c>
      <c r="AT1472" s="56">
        <v>8471160</v>
      </c>
    </row>
    <row r="1473" spans="1:46" x14ac:dyDescent="0.35">
      <c r="A1473" s="56" t="s">
        <v>963</v>
      </c>
      <c r="B1473" s="56">
        <v>8471160</v>
      </c>
      <c r="C1473" s="56" t="s">
        <v>506</v>
      </c>
      <c r="D1473" s="56">
        <v>492316</v>
      </c>
      <c r="E1473" s="56" t="s">
        <v>138</v>
      </c>
      <c r="F1473" s="56" t="str">
        <f t="shared" si="22"/>
        <v>847.8471160.1.492316.000000.847001.300180</v>
      </c>
      <c r="G1473" s="66" t="s">
        <v>21</v>
      </c>
      <c r="H1473" s="56">
        <v>847001</v>
      </c>
      <c r="I1473" s="56" t="s">
        <v>863</v>
      </c>
      <c r="J1473" s="56">
        <v>300180</v>
      </c>
      <c r="R1473" s="56" t="s">
        <v>4706</v>
      </c>
      <c r="S1473" s="56">
        <v>1</v>
      </c>
      <c r="T1473" s="56">
        <v>70784.952000000005</v>
      </c>
      <c r="U1473" s="57">
        <v>67414.240000000005</v>
      </c>
      <c r="V1473" s="56" t="s">
        <v>2113</v>
      </c>
      <c r="W1473" s="56" t="s">
        <v>2122</v>
      </c>
      <c r="X1473" s="56">
        <v>63706.456800000007</v>
      </c>
      <c r="Y1473" s="56">
        <v>56627.96160000001</v>
      </c>
      <c r="Z1473" s="56">
        <v>49549.466399999998</v>
      </c>
      <c r="AA1473" s="56" t="s">
        <v>4489</v>
      </c>
      <c r="AB1473" s="56" t="s">
        <v>4489</v>
      </c>
      <c r="AC1473" s="56" t="s">
        <v>4489</v>
      </c>
      <c r="AE1473" s="56">
        <v>67414.240000000005</v>
      </c>
      <c r="AP1473" s="56">
        <v>67414.240000000005</v>
      </c>
      <c r="AR1473" s="56" t="s">
        <v>4490</v>
      </c>
      <c r="AT1473" s="56">
        <v>8471160</v>
      </c>
    </row>
    <row r="1474" spans="1:46" x14ac:dyDescent="0.35">
      <c r="A1474" s="56" t="s">
        <v>963</v>
      </c>
      <c r="B1474" s="56">
        <v>8471160</v>
      </c>
      <c r="C1474" s="56" t="s">
        <v>506</v>
      </c>
      <c r="D1474" s="56">
        <v>492316</v>
      </c>
      <c r="E1474" s="56" t="s">
        <v>138</v>
      </c>
      <c r="F1474" s="56" t="str">
        <f t="shared" si="22"/>
        <v>847.8471160.1.492316.000000.847001.300180</v>
      </c>
      <c r="G1474" s="66" t="s">
        <v>21</v>
      </c>
      <c r="H1474" s="56">
        <v>847001</v>
      </c>
      <c r="I1474" s="56" t="s">
        <v>863</v>
      </c>
      <c r="J1474" s="56">
        <v>300180</v>
      </c>
      <c r="R1474" s="56" t="s">
        <v>4707</v>
      </c>
      <c r="S1474" s="56">
        <v>1</v>
      </c>
      <c r="T1474" s="56">
        <v>5592.1425000000008</v>
      </c>
      <c r="U1474" s="57">
        <v>5325.85</v>
      </c>
      <c r="V1474" s="56" t="s">
        <v>2113</v>
      </c>
      <c r="W1474" s="56" t="s">
        <v>2122</v>
      </c>
      <c r="X1474" s="56">
        <v>5032.9282500000008</v>
      </c>
      <c r="Y1474" s="56">
        <v>4473.7140000000009</v>
      </c>
      <c r="Z1474" s="56">
        <v>3914.4997500000004</v>
      </c>
      <c r="AA1474" s="56" t="s">
        <v>4489</v>
      </c>
      <c r="AB1474" s="56" t="s">
        <v>4489</v>
      </c>
      <c r="AC1474" s="56" t="s">
        <v>4489</v>
      </c>
      <c r="AE1474" s="56">
        <v>5325.85</v>
      </c>
      <c r="AP1474" s="56">
        <v>5325.85</v>
      </c>
      <c r="AR1474" s="56" t="s">
        <v>4490</v>
      </c>
      <c r="AT1474" s="56">
        <v>8471160</v>
      </c>
    </row>
    <row r="1475" spans="1:46" x14ac:dyDescent="0.35">
      <c r="A1475" s="56" t="s">
        <v>963</v>
      </c>
      <c r="B1475" s="56">
        <v>8471160</v>
      </c>
      <c r="C1475" s="56" t="s">
        <v>506</v>
      </c>
      <c r="D1475" s="56">
        <v>492316</v>
      </c>
      <c r="E1475" s="56" t="s">
        <v>138</v>
      </c>
      <c r="F1475" s="56" t="str">
        <f t="shared" si="22"/>
        <v>847.8471160.1.492316.000000.847001.300180</v>
      </c>
      <c r="G1475" s="66" t="s">
        <v>21</v>
      </c>
      <c r="H1475" s="56">
        <v>847001</v>
      </c>
      <c r="I1475" s="56" t="s">
        <v>863</v>
      </c>
      <c r="J1475" s="56">
        <v>300180</v>
      </c>
      <c r="R1475" s="56" t="s">
        <v>4708</v>
      </c>
      <c r="S1475" s="56">
        <v>1</v>
      </c>
      <c r="T1475" s="56">
        <v>60495.277500000004</v>
      </c>
      <c r="U1475" s="57">
        <v>57614.55</v>
      </c>
      <c r="V1475" s="56" t="s">
        <v>2113</v>
      </c>
      <c r="W1475" s="56" t="s">
        <v>2122</v>
      </c>
      <c r="X1475" s="56">
        <v>54445.749750000003</v>
      </c>
      <c r="Y1475" s="56">
        <v>48396.222000000009</v>
      </c>
      <c r="Z1475" s="56">
        <v>42346.69425</v>
      </c>
      <c r="AA1475" s="56" t="s">
        <v>4489</v>
      </c>
      <c r="AB1475" s="56" t="s">
        <v>4489</v>
      </c>
      <c r="AC1475" s="56" t="s">
        <v>4489</v>
      </c>
      <c r="AE1475" s="56">
        <v>57614.55</v>
      </c>
      <c r="AP1475" s="56">
        <v>57614.55</v>
      </c>
      <c r="AR1475" s="56" t="s">
        <v>4490</v>
      </c>
      <c r="AT1475" s="56">
        <v>8471160</v>
      </c>
    </row>
    <row r="1476" spans="1:46" x14ac:dyDescent="0.35">
      <c r="A1476" s="56" t="s">
        <v>963</v>
      </c>
      <c r="B1476" s="56">
        <v>8471160</v>
      </c>
      <c r="C1476" s="56" t="s">
        <v>506</v>
      </c>
      <c r="D1476" s="56">
        <v>492316</v>
      </c>
      <c r="E1476" s="56" t="s">
        <v>138</v>
      </c>
      <c r="F1476" s="56" t="str">
        <f t="shared" ref="F1476:F1539" si="23">CONCATENATE(847,".",B1476,".",1,".",D1476,".","000000",".",H1476,".",J1476)</f>
        <v>847.8471160.1.492316.000000.847001.300180</v>
      </c>
      <c r="G1476" s="66" t="s">
        <v>21</v>
      </c>
      <c r="H1476" s="56">
        <v>847001</v>
      </c>
      <c r="I1476" s="56" t="s">
        <v>863</v>
      </c>
      <c r="J1476" s="56">
        <v>300180</v>
      </c>
      <c r="R1476" s="56" t="s">
        <v>4709</v>
      </c>
      <c r="S1476" s="56">
        <v>1</v>
      </c>
      <c r="T1476" s="56">
        <v>5592.1425000000008</v>
      </c>
      <c r="U1476" s="57">
        <v>5325.85</v>
      </c>
      <c r="V1476" s="56" t="s">
        <v>2113</v>
      </c>
      <c r="W1476" s="56" t="s">
        <v>2122</v>
      </c>
      <c r="X1476" s="56">
        <v>5032.9282500000008</v>
      </c>
      <c r="Y1476" s="56">
        <v>4473.7140000000009</v>
      </c>
      <c r="Z1476" s="56">
        <v>3914.4997500000004</v>
      </c>
      <c r="AA1476" s="56" t="s">
        <v>4489</v>
      </c>
      <c r="AB1476" s="56" t="s">
        <v>4489</v>
      </c>
      <c r="AC1476" s="56" t="s">
        <v>4489</v>
      </c>
      <c r="AE1476" s="56">
        <v>5325.85</v>
      </c>
      <c r="AP1476" s="56">
        <v>5325.85</v>
      </c>
      <c r="AR1476" s="56" t="s">
        <v>4490</v>
      </c>
      <c r="AT1476" s="56">
        <v>8471160</v>
      </c>
    </row>
    <row r="1477" spans="1:46" x14ac:dyDescent="0.35">
      <c r="A1477" s="56" t="s">
        <v>963</v>
      </c>
      <c r="B1477" s="56">
        <v>8471160</v>
      </c>
      <c r="C1477" s="56" t="s">
        <v>506</v>
      </c>
      <c r="D1477" s="56">
        <v>492316</v>
      </c>
      <c r="E1477" s="56" t="s">
        <v>138</v>
      </c>
      <c r="F1477" s="56" t="str">
        <f t="shared" si="23"/>
        <v>847.8471160.1.492316.000000.847001.300180</v>
      </c>
      <c r="G1477" s="66" t="s">
        <v>21</v>
      </c>
      <c r="H1477" s="56">
        <v>847001</v>
      </c>
      <c r="I1477" s="56" t="s">
        <v>863</v>
      </c>
      <c r="J1477" s="56">
        <v>300180</v>
      </c>
      <c r="R1477" s="56" t="s">
        <v>4710</v>
      </c>
      <c r="S1477" s="56">
        <v>1</v>
      </c>
      <c r="T1477" s="56">
        <v>17806.267499999998</v>
      </c>
      <c r="U1477" s="57">
        <v>16958.349999999999</v>
      </c>
      <c r="V1477" s="56" t="s">
        <v>2113</v>
      </c>
      <c r="W1477" s="56" t="s">
        <v>2122</v>
      </c>
      <c r="X1477" s="56">
        <v>16025.640749999999</v>
      </c>
      <c r="Y1477" s="56">
        <v>14245.013999999999</v>
      </c>
      <c r="Z1477" s="56">
        <v>12464.387249999998</v>
      </c>
      <c r="AA1477" s="56" t="s">
        <v>4489</v>
      </c>
      <c r="AB1477" s="56" t="s">
        <v>4489</v>
      </c>
      <c r="AC1477" s="56" t="s">
        <v>4489</v>
      </c>
      <c r="AE1477" s="56">
        <v>16958.349999999999</v>
      </c>
      <c r="AP1477" s="56">
        <v>16958.349999999999</v>
      </c>
      <c r="AR1477" s="56" t="s">
        <v>4490</v>
      </c>
      <c r="AT1477" s="56">
        <v>8471160</v>
      </c>
    </row>
    <row r="1478" spans="1:46" x14ac:dyDescent="0.35">
      <c r="A1478" s="56" t="s">
        <v>963</v>
      </c>
      <c r="B1478" s="56">
        <v>8471160</v>
      </c>
      <c r="C1478" s="56" t="s">
        <v>506</v>
      </c>
      <c r="D1478" s="56">
        <v>492316</v>
      </c>
      <c r="E1478" s="56" t="s">
        <v>138</v>
      </c>
      <c r="F1478" s="56" t="str">
        <f t="shared" si="23"/>
        <v>847.8471160.1.492316.000000.847001.300180</v>
      </c>
      <c r="G1478" s="66" t="s">
        <v>21</v>
      </c>
      <c r="H1478" s="56">
        <v>847001</v>
      </c>
      <c r="I1478" s="56" t="s">
        <v>863</v>
      </c>
      <c r="J1478" s="56">
        <v>300180</v>
      </c>
      <c r="R1478" s="56" t="s">
        <v>4711</v>
      </c>
      <c r="S1478" s="56">
        <v>1</v>
      </c>
      <c r="T1478" s="56">
        <v>27342</v>
      </c>
      <c r="U1478" s="57">
        <v>26040</v>
      </c>
      <c r="V1478" s="56" t="s">
        <v>2113</v>
      </c>
      <c r="W1478" s="56" t="s">
        <v>2122</v>
      </c>
      <c r="X1478" s="56">
        <v>24607.8</v>
      </c>
      <c r="Y1478" s="56">
        <v>21873.600000000002</v>
      </c>
      <c r="Z1478" s="56">
        <v>19139.399999999998</v>
      </c>
      <c r="AA1478" s="56" t="s">
        <v>4489</v>
      </c>
      <c r="AB1478" s="56" t="s">
        <v>4489</v>
      </c>
      <c r="AC1478" s="56" t="s">
        <v>4489</v>
      </c>
      <c r="AE1478" s="56">
        <v>26040</v>
      </c>
      <c r="AP1478" s="56">
        <v>26040</v>
      </c>
      <c r="AR1478" s="56" t="s">
        <v>4490</v>
      </c>
      <c r="AT1478" s="56">
        <v>8471160</v>
      </c>
    </row>
    <row r="1479" spans="1:46" x14ac:dyDescent="0.35">
      <c r="A1479" s="56" t="s">
        <v>963</v>
      </c>
      <c r="B1479" s="56">
        <v>8471160</v>
      </c>
      <c r="C1479" s="56" t="s">
        <v>506</v>
      </c>
      <c r="D1479" s="56">
        <v>492316</v>
      </c>
      <c r="E1479" s="56" t="s">
        <v>138</v>
      </c>
      <c r="F1479" s="56" t="str">
        <f t="shared" si="23"/>
        <v>847.8471160.1.492316.000000.847001.300180</v>
      </c>
      <c r="G1479" s="66" t="s">
        <v>21</v>
      </c>
      <c r="H1479" s="56">
        <v>847001</v>
      </c>
      <c r="I1479" s="56" t="s">
        <v>863</v>
      </c>
      <c r="J1479" s="56">
        <v>300180</v>
      </c>
      <c r="R1479" s="56" t="s">
        <v>4712</v>
      </c>
      <c r="S1479" s="56">
        <v>1</v>
      </c>
      <c r="T1479" s="56">
        <v>630000</v>
      </c>
      <c r="U1479" s="57">
        <v>600000</v>
      </c>
      <c r="V1479" s="56" t="s">
        <v>2113</v>
      </c>
      <c r="W1479" s="56" t="s">
        <v>2122</v>
      </c>
      <c r="X1479" s="56">
        <v>567000</v>
      </c>
      <c r="Y1479" s="56">
        <v>504000</v>
      </c>
      <c r="Z1479" s="56">
        <v>441000</v>
      </c>
      <c r="AA1479" s="56" t="s">
        <v>4489</v>
      </c>
      <c r="AB1479" s="56" t="s">
        <v>4489</v>
      </c>
      <c r="AC1479" s="56" t="s">
        <v>4489</v>
      </c>
      <c r="AE1479" s="56">
        <v>600000</v>
      </c>
      <c r="AP1479" s="56">
        <v>600000</v>
      </c>
      <c r="AR1479" s="56" t="s">
        <v>4490</v>
      </c>
      <c r="AT1479" s="56">
        <v>8471160</v>
      </c>
    </row>
    <row r="1480" spans="1:46" x14ac:dyDescent="0.35">
      <c r="A1480" s="56" t="s">
        <v>963</v>
      </c>
      <c r="B1480" s="56">
        <v>8471160</v>
      </c>
      <c r="C1480" s="56" t="s">
        <v>506</v>
      </c>
      <c r="D1480" s="56">
        <v>492316</v>
      </c>
      <c r="E1480" s="56" t="s">
        <v>138</v>
      </c>
      <c r="F1480" s="56" t="str">
        <f t="shared" si="23"/>
        <v>847.8471160.1.492316.000000.847001.300180</v>
      </c>
      <c r="G1480" s="66" t="s">
        <v>21</v>
      </c>
      <c r="H1480" s="56">
        <v>847001</v>
      </c>
      <c r="I1480" s="56" t="s">
        <v>863</v>
      </c>
      <c r="J1480" s="56">
        <v>300180</v>
      </c>
      <c r="R1480" s="56" t="s">
        <v>4713</v>
      </c>
      <c r="S1480" s="56">
        <v>1</v>
      </c>
      <c r="T1480" s="56">
        <v>33626.25</v>
      </c>
      <c r="U1480" s="57">
        <v>32025</v>
      </c>
      <c r="V1480" s="56" t="s">
        <v>2113</v>
      </c>
      <c r="W1480" s="56" t="s">
        <v>2122</v>
      </c>
      <c r="X1480" s="56">
        <v>30263.625</v>
      </c>
      <c r="Y1480" s="56">
        <v>26901</v>
      </c>
      <c r="Z1480" s="56">
        <v>23538.375</v>
      </c>
      <c r="AA1480" s="56" t="s">
        <v>4489</v>
      </c>
      <c r="AB1480" s="56" t="s">
        <v>4489</v>
      </c>
      <c r="AC1480" s="56" t="s">
        <v>4489</v>
      </c>
      <c r="AE1480" s="56">
        <v>32025</v>
      </c>
      <c r="AP1480" s="56">
        <v>32025</v>
      </c>
      <c r="AR1480" s="56" t="s">
        <v>4490</v>
      </c>
      <c r="AT1480" s="56">
        <v>8471160</v>
      </c>
    </row>
    <row r="1481" spans="1:46" x14ac:dyDescent="0.35">
      <c r="A1481" s="56" t="s">
        <v>963</v>
      </c>
      <c r="B1481" s="56">
        <v>8471160</v>
      </c>
      <c r="C1481" s="56" t="s">
        <v>506</v>
      </c>
      <c r="D1481" s="56">
        <v>492316</v>
      </c>
      <c r="E1481" s="56" t="s">
        <v>138</v>
      </c>
      <c r="F1481" s="56" t="str">
        <f t="shared" si="23"/>
        <v>847.8471160.1.492316.000000.847001.300180</v>
      </c>
      <c r="G1481" s="66" t="s">
        <v>21</v>
      </c>
      <c r="H1481" s="56">
        <v>847001</v>
      </c>
      <c r="I1481" s="56" t="s">
        <v>863</v>
      </c>
      <c r="J1481" s="56">
        <v>300180</v>
      </c>
      <c r="R1481" s="56" t="s">
        <v>4714</v>
      </c>
      <c r="S1481" s="56">
        <v>1</v>
      </c>
      <c r="T1481" s="56">
        <v>157500</v>
      </c>
      <c r="U1481" s="57">
        <v>150000</v>
      </c>
      <c r="V1481" s="56" t="s">
        <v>2113</v>
      </c>
      <c r="W1481" s="56" t="s">
        <v>2122</v>
      </c>
      <c r="X1481" s="56">
        <v>141750</v>
      </c>
      <c r="Y1481" s="56">
        <v>126000</v>
      </c>
      <c r="Z1481" s="56">
        <v>110250</v>
      </c>
      <c r="AA1481" s="56" t="s">
        <v>4489</v>
      </c>
      <c r="AB1481" s="56" t="s">
        <v>4489</v>
      </c>
      <c r="AC1481" s="56" t="s">
        <v>4489</v>
      </c>
      <c r="AE1481" s="56">
        <v>150000</v>
      </c>
      <c r="AP1481" s="56">
        <v>150000</v>
      </c>
      <c r="AR1481" s="56" t="s">
        <v>4490</v>
      </c>
      <c r="AT1481" s="56">
        <v>8471160</v>
      </c>
    </row>
    <row r="1482" spans="1:46" x14ac:dyDescent="0.35">
      <c r="A1482" s="56" t="s">
        <v>963</v>
      </c>
      <c r="B1482" s="56">
        <v>8471160</v>
      </c>
      <c r="C1482" s="56" t="s">
        <v>506</v>
      </c>
      <c r="D1482" s="56">
        <v>492316</v>
      </c>
      <c r="E1482" s="56" t="s">
        <v>138</v>
      </c>
      <c r="F1482" s="56" t="str">
        <f t="shared" si="23"/>
        <v>847.8471160.1.492316.000000.847001.300180</v>
      </c>
      <c r="G1482" s="66" t="s">
        <v>21</v>
      </c>
      <c r="H1482" s="56">
        <v>847001</v>
      </c>
      <c r="I1482" s="56" t="s">
        <v>863</v>
      </c>
      <c r="J1482" s="56">
        <v>300180</v>
      </c>
      <c r="R1482" s="56" t="s">
        <v>4715</v>
      </c>
      <c r="S1482" s="56">
        <v>1</v>
      </c>
      <c r="T1482" s="56">
        <v>157500</v>
      </c>
      <c r="U1482" s="57">
        <v>150000</v>
      </c>
      <c r="V1482" s="56" t="s">
        <v>2113</v>
      </c>
      <c r="W1482" s="56" t="s">
        <v>2122</v>
      </c>
      <c r="X1482" s="56">
        <v>141750</v>
      </c>
      <c r="Y1482" s="56">
        <v>126000</v>
      </c>
      <c r="Z1482" s="56">
        <v>110250</v>
      </c>
      <c r="AA1482" s="56" t="s">
        <v>4489</v>
      </c>
      <c r="AB1482" s="56" t="s">
        <v>4489</v>
      </c>
      <c r="AC1482" s="56" t="s">
        <v>4489</v>
      </c>
      <c r="AE1482" s="56">
        <v>150000</v>
      </c>
      <c r="AP1482" s="56">
        <v>150000</v>
      </c>
      <c r="AR1482" s="56" t="s">
        <v>4490</v>
      </c>
      <c r="AT1482" s="56">
        <v>8471160</v>
      </c>
    </row>
    <row r="1483" spans="1:46" x14ac:dyDescent="0.35">
      <c r="A1483" s="56" t="s">
        <v>963</v>
      </c>
      <c r="B1483" s="56">
        <v>8471160</v>
      </c>
      <c r="C1483" s="56" t="s">
        <v>506</v>
      </c>
      <c r="D1483" s="56">
        <v>492316</v>
      </c>
      <c r="E1483" s="56" t="s">
        <v>138</v>
      </c>
      <c r="F1483" s="56" t="str">
        <f t="shared" si="23"/>
        <v>847.8471160.1.492316.000000.847001.300180</v>
      </c>
      <c r="G1483" s="66" t="s">
        <v>21</v>
      </c>
      <c r="H1483" s="56">
        <v>847001</v>
      </c>
      <c r="I1483" s="56" t="s">
        <v>863</v>
      </c>
      <c r="J1483" s="56">
        <v>300180</v>
      </c>
      <c r="R1483" s="56" t="s">
        <v>4716</v>
      </c>
      <c r="S1483" s="56">
        <v>1</v>
      </c>
      <c r="T1483" s="56">
        <v>84000</v>
      </c>
      <c r="U1483" s="57">
        <v>80000</v>
      </c>
      <c r="V1483" s="56" t="s">
        <v>2113</v>
      </c>
      <c r="W1483" s="56" t="s">
        <v>2122</v>
      </c>
      <c r="X1483" s="56">
        <v>75600</v>
      </c>
      <c r="Y1483" s="56">
        <v>67200</v>
      </c>
      <c r="Z1483" s="56">
        <v>58799.999999999993</v>
      </c>
      <c r="AA1483" s="56" t="s">
        <v>4489</v>
      </c>
      <c r="AB1483" s="56" t="s">
        <v>4489</v>
      </c>
      <c r="AC1483" s="56" t="s">
        <v>4489</v>
      </c>
      <c r="AE1483" s="56">
        <v>80000</v>
      </c>
      <c r="AP1483" s="56">
        <v>80000</v>
      </c>
      <c r="AR1483" s="56" t="s">
        <v>4490</v>
      </c>
      <c r="AT1483" s="56">
        <v>8471160</v>
      </c>
    </row>
    <row r="1484" spans="1:46" x14ac:dyDescent="0.35">
      <c r="A1484" s="56" t="s">
        <v>963</v>
      </c>
      <c r="B1484" s="56">
        <v>8471160</v>
      </c>
      <c r="C1484" s="56" t="s">
        <v>506</v>
      </c>
      <c r="D1484" s="56">
        <v>492316</v>
      </c>
      <c r="E1484" s="56" t="s">
        <v>138</v>
      </c>
      <c r="F1484" s="56" t="str">
        <f t="shared" si="23"/>
        <v>847.8471160.1.492316.000000.847001.300180</v>
      </c>
      <c r="G1484" s="66" t="s">
        <v>21</v>
      </c>
      <c r="H1484" s="56">
        <v>847001</v>
      </c>
      <c r="I1484" s="56" t="s">
        <v>863</v>
      </c>
      <c r="J1484" s="56">
        <v>300180</v>
      </c>
      <c r="R1484" s="56" t="s">
        <v>4717</v>
      </c>
      <c r="S1484" s="56">
        <v>1</v>
      </c>
      <c r="T1484" s="56">
        <v>157500</v>
      </c>
      <c r="U1484" s="57">
        <v>150000</v>
      </c>
      <c r="V1484" s="56" t="s">
        <v>2113</v>
      </c>
      <c r="W1484" s="56" t="s">
        <v>2122</v>
      </c>
      <c r="X1484" s="56">
        <v>141750</v>
      </c>
      <c r="Y1484" s="56">
        <v>126000</v>
      </c>
      <c r="Z1484" s="56">
        <v>110250</v>
      </c>
      <c r="AA1484" s="56" t="s">
        <v>4489</v>
      </c>
      <c r="AB1484" s="56" t="s">
        <v>4489</v>
      </c>
      <c r="AC1484" s="56" t="s">
        <v>4489</v>
      </c>
      <c r="AE1484" s="56">
        <v>150000</v>
      </c>
      <c r="AP1484" s="56">
        <v>150000</v>
      </c>
      <c r="AR1484" s="56" t="s">
        <v>4490</v>
      </c>
      <c r="AT1484" s="56">
        <v>8471160</v>
      </c>
    </row>
    <row r="1485" spans="1:46" x14ac:dyDescent="0.35">
      <c r="A1485" s="56" t="s">
        <v>963</v>
      </c>
      <c r="B1485" s="56">
        <v>8471160</v>
      </c>
      <c r="C1485" s="56" t="s">
        <v>506</v>
      </c>
      <c r="D1485" s="56">
        <v>492316</v>
      </c>
      <c r="E1485" s="56" t="s">
        <v>138</v>
      </c>
      <c r="F1485" s="56" t="str">
        <f t="shared" si="23"/>
        <v>847.8471160.1.492316.000000.847001.300180</v>
      </c>
      <c r="G1485" s="66" t="s">
        <v>21</v>
      </c>
      <c r="H1485" s="56">
        <v>847001</v>
      </c>
      <c r="I1485" s="56" t="s">
        <v>863</v>
      </c>
      <c r="J1485" s="56">
        <v>300180</v>
      </c>
      <c r="R1485" s="56" t="s">
        <v>4718</v>
      </c>
      <c r="S1485" s="56">
        <v>1</v>
      </c>
      <c r="T1485" s="56">
        <v>210000</v>
      </c>
      <c r="U1485" s="57">
        <v>200000</v>
      </c>
      <c r="V1485" s="56" t="s">
        <v>2113</v>
      </c>
      <c r="W1485" s="56" t="s">
        <v>2122</v>
      </c>
      <c r="X1485" s="56">
        <v>189000</v>
      </c>
      <c r="Y1485" s="56">
        <v>168000</v>
      </c>
      <c r="Z1485" s="56">
        <v>147000</v>
      </c>
      <c r="AA1485" s="56" t="s">
        <v>4489</v>
      </c>
      <c r="AB1485" s="56" t="s">
        <v>4489</v>
      </c>
      <c r="AC1485" s="56" t="s">
        <v>4489</v>
      </c>
      <c r="AE1485" s="56">
        <v>200000</v>
      </c>
      <c r="AP1485" s="56">
        <v>200000</v>
      </c>
      <c r="AR1485" s="56" t="s">
        <v>4490</v>
      </c>
      <c r="AT1485" s="56">
        <v>8471160</v>
      </c>
    </row>
    <row r="1486" spans="1:46" x14ac:dyDescent="0.35">
      <c r="A1486" s="56" t="s">
        <v>963</v>
      </c>
      <c r="B1486" s="56">
        <v>8471160</v>
      </c>
      <c r="C1486" s="56" t="s">
        <v>506</v>
      </c>
      <c r="D1486" s="56">
        <v>492316</v>
      </c>
      <c r="E1486" s="56" t="s">
        <v>138</v>
      </c>
      <c r="F1486" s="56" t="str">
        <f t="shared" si="23"/>
        <v>847.8471160.1.492316.000000.847001.300180</v>
      </c>
      <c r="G1486" s="66" t="s">
        <v>21</v>
      </c>
      <c r="H1486" s="56">
        <v>847001</v>
      </c>
      <c r="I1486" s="56" t="s">
        <v>863</v>
      </c>
      <c r="J1486" s="56">
        <v>300180</v>
      </c>
      <c r="R1486" s="56" t="s">
        <v>4719</v>
      </c>
      <c r="S1486" s="56">
        <v>1</v>
      </c>
      <c r="T1486" s="56">
        <v>262500</v>
      </c>
      <c r="U1486" s="57">
        <v>250000</v>
      </c>
      <c r="V1486" s="56" t="s">
        <v>2113</v>
      </c>
      <c r="W1486" s="56" t="s">
        <v>2122</v>
      </c>
      <c r="X1486" s="56">
        <v>236250</v>
      </c>
      <c r="Y1486" s="56">
        <v>210000</v>
      </c>
      <c r="Z1486" s="56">
        <v>183750</v>
      </c>
      <c r="AA1486" s="56" t="s">
        <v>4489</v>
      </c>
      <c r="AB1486" s="56" t="s">
        <v>4489</v>
      </c>
      <c r="AC1486" s="56" t="s">
        <v>4489</v>
      </c>
      <c r="AE1486" s="56">
        <v>250000</v>
      </c>
      <c r="AP1486" s="56">
        <v>250000</v>
      </c>
      <c r="AR1486" s="56" t="s">
        <v>4490</v>
      </c>
      <c r="AT1486" s="56">
        <v>8471160</v>
      </c>
    </row>
    <row r="1487" spans="1:46" x14ac:dyDescent="0.35">
      <c r="A1487" s="56" t="s">
        <v>963</v>
      </c>
      <c r="B1487" s="56">
        <v>8471160</v>
      </c>
      <c r="C1487" s="56" t="s">
        <v>506</v>
      </c>
      <c r="D1487" s="56">
        <v>492316</v>
      </c>
      <c r="E1487" s="56" t="s">
        <v>138</v>
      </c>
      <c r="F1487" s="56" t="str">
        <f t="shared" si="23"/>
        <v>847.8471160.1.492316.000000.847001.300180</v>
      </c>
      <c r="G1487" s="66" t="s">
        <v>21</v>
      </c>
      <c r="H1487" s="56">
        <v>847001</v>
      </c>
      <c r="I1487" s="56" t="s">
        <v>863</v>
      </c>
      <c r="J1487" s="56">
        <v>300180</v>
      </c>
      <c r="R1487" s="56" t="s">
        <v>4720</v>
      </c>
      <c r="S1487" s="56">
        <v>1</v>
      </c>
      <c r="T1487" s="56">
        <v>173250</v>
      </c>
      <c r="U1487" s="57">
        <v>165000</v>
      </c>
      <c r="V1487" s="56" t="s">
        <v>2113</v>
      </c>
      <c r="W1487" s="56" t="s">
        <v>2122</v>
      </c>
      <c r="X1487" s="56">
        <v>155925</v>
      </c>
      <c r="Y1487" s="56">
        <v>138600</v>
      </c>
      <c r="Z1487" s="56">
        <v>121274.99999999999</v>
      </c>
      <c r="AA1487" s="56" t="s">
        <v>4489</v>
      </c>
      <c r="AB1487" s="56" t="s">
        <v>4489</v>
      </c>
      <c r="AC1487" s="56" t="s">
        <v>4489</v>
      </c>
      <c r="AE1487" s="56">
        <v>165000</v>
      </c>
      <c r="AP1487" s="56">
        <v>165000</v>
      </c>
      <c r="AR1487" s="56" t="s">
        <v>4490</v>
      </c>
      <c r="AT1487" s="56">
        <v>8471160</v>
      </c>
    </row>
    <row r="1488" spans="1:46" x14ac:dyDescent="0.35">
      <c r="A1488" s="56" t="s">
        <v>963</v>
      </c>
      <c r="B1488" s="56">
        <v>8471160</v>
      </c>
      <c r="C1488" s="56" t="s">
        <v>506</v>
      </c>
      <c r="D1488" s="56">
        <v>492316</v>
      </c>
      <c r="E1488" s="56" t="s">
        <v>138</v>
      </c>
      <c r="F1488" s="56" t="str">
        <f t="shared" si="23"/>
        <v>847.8471160.1.492316.000000.847001.300180</v>
      </c>
      <c r="G1488" s="66" t="s">
        <v>21</v>
      </c>
      <c r="H1488" s="56">
        <v>847001</v>
      </c>
      <c r="I1488" s="56" t="s">
        <v>863</v>
      </c>
      <c r="J1488" s="56">
        <v>300180</v>
      </c>
      <c r="R1488" s="56" t="s">
        <v>4721</v>
      </c>
      <c r="S1488" s="56">
        <v>1</v>
      </c>
      <c r="T1488" s="56">
        <v>210000</v>
      </c>
      <c r="U1488" s="57">
        <v>200000</v>
      </c>
      <c r="V1488" s="56" t="s">
        <v>2113</v>
      </c>
      <c r="W1488" s="56" t="s">
        <v>2122</v>
      </c>
      <c r="X1488" s="56">
        <v>189000</v>
      </c>
      <c r="Y1488" s="56">
        <v>168000</v>
      </c>
      <c r="Z1488" s="56">
        <v>147000</v>
      </c>
      <c r="AA1488" s="56" t="s">
        <v>4489</v>
      </c>
      <c r="AB1488" s="56" t="s">
        <v>4489</v>
      </c>
      <c r="AC1488" s="56" t="s">
        <v>4489</v>
      </c>
      <c r="AE1488" s="56">
        <v>200000</v>
      </c>
      <c r="AP1488" s="56">
        <v>200000</v>
      </c>
      <c r="AR1488" s="56" t="s">
        <v>4490</v>
      </c>
      <c r="AT1488" s="56">
        <v>8471160</v>
      </c>
    </row>
    <row r="1489" spans="1:46" x14ac:dyDescent="0.35">
      <c r="A1489" s="56" t="s">
        <v>963</v>
      </c>
      <c r="B1489" s="56">
        <v>8471160</v>
      </c>
      <c r="C1489" s="56" t="s">
        <v>506</v>
      </c>
      <c r="D1489" s="56">
        <v>492316</v>
      </c>
      <c r="E1489" s="56" t="s">
        <v>138</v>
      </c>
      <c r="F1489" s="56" t="str">
        <f t="shared" si="23"/>
        <v>847.8471160.1.492316.000000.847001.300180</v>
      </c>
      <c r="G1489" s="66" t="s">
        <v>21</v>
      </c>
      <c r="H1489" s="56">
        <v>847001</v>
      </c>
      <c r="I1489" s="56" t="s">
        <v>863</v>
      </c>
      <c r="J1489" s="56">
        <v>300180</v>
      </c>
      <c r="R1489" s="56" t="s">
        <v>4722</v>
      </c>
      <c r="S1489" s="56">
        <v>1</v>
      </c>
      <c r="T1489" s="56">
        <v>407400</v>
      </c>
      <c r="U1489" s="57">
        <v>388000</v>
      </c>
      <c r="V1489" s="56" t="s">
        <v>2113</v>
      </c>
      <c r="W1489" s="56" t="s">
        <v>2122</v>
      </c>
      <c r="X1489" s="56">
        <v>366660</v>
      </c>
      <c r="Y1489" s="56">
        <v>325920</v>
      </c>
      <c r="Z1489" s="56">
        <v>285180</v>
      </c>
      <c r="AA1489" s="56" t="s">
        <v>4489</v>
      </c>
      <c r="AB1489" s="56" t="s">
        <v>4489</v>
      </c>
      <c r="AC1489" s="56" t="s">
        <v>4489</v>
      </c>
      <c r="AE1489" s="56">
        <v>388000</v>
      </c>
      <c r="AP1489" s="56">
        <v>388000</v>
      </c>
      <c r="AR1489" s="56" t="s">
        <v>4490</v>
      </c>
      <c r="AT1489" s="56">
        <v>8471160</v>
      </c>
    </row>
    <row r="1490" spans="1:46" x14ac:dyDescent="0.35">
      <c r="A1490" s="56" t="s">
        <v>963</v>
      </c>
      <c r="B1490" s="56">
        <v>8471160</v>
      </c>
      <c r="C1490" s="56" t="s">
        <v>506</v>
      </c>
      <c r="D1490" s="56">
        <v>492316</v>
      </c>
      <c r="E1490" s="56" t="s">
        <v>138</v>
      </c>
      <c r="F1490" s="56" t="str">
        <f t="shared" si="23"/>
        <v>847.8471160.1.492316.000000.847001.300180</v>
      </c>
      <c r="G1490" s="66" t="s">
        <v>21</v>
      </c>
      <c r="H1490" s="56">
        <v>847001</v>
      </c>
      <c r="I1490" s="56" t="s">
        <v>863</v>
      </c>
      <c r="J1490" s="56">
        <v>300180</v>
      </c>
      <c r="R1490" s="56" t="s">
        <v>4723</v>
      </c>
      <c r="S1490" s="56">
        <v>1</v>
      </c>
      <c r="T1490" s="56">
        <v>315000</v>
      </c>
      <c r="U1490" s="57">
        <v>300000</v>
      </c>
      <c r="V1490" s="56" t="s">
        <v>2113</v>
      </c>
      <c r="W1490" s="56" t="s">
        <v>2122</v>
      </c>
      <c r="X1490" s="56">
        <v>283500</v>
      </c>
      <c r="Y1490" s="56">
        <v>252000</v>
      </c>
      <c r="Z1490" s="56">
        <v>220500</v>
      </c>
      <c r="AA1490" s="56" t="s">
        <v>4489</v>
      </c>
      <c r="AB1490" s="56" t="s">
        <v>4489</v>
      </c>
      <c r="AC1490" s="56" t="s">
        <v>4489</v>
      </c>
      <c r="AE1490" s="56">
        <v>300000</v>
      </c>
      <c r="AP1490" s="56">
        <v>300000</v>
      </c>
      <c r="AR1490" s="56" t="s">
        <v>4490</v>
      </c>
      <c r="AT1490" s="56">
        <v>8471160</v>
      </c>
    </row>
    <row r="1491" spans="1:46" x14ac:dyDescent="0.35">
      <c r="A1491" s="56" t="s">
        <v>963</v>
      </c>
      <c r="B1491" s="56">
        <v>8471160</v>
      </c>
      <c r="C1491" s="56" t="s">
        <v>506</v>
      </c>
      <c r="D1491" s="56">
        <v>492316</v>
      </c>
      <c r="E1491" s="56" t="s">
        <v>138</v>
      </c>
      <c r="F1491" s="56" t="str">
        <f t="shared" si="23"/>
        <v>847.8471160.1.492316.000000.847001.300180</v>
      </c>
      <c r="G1491" s="66" t="s">
        <v>21</v>
      </c>
      <c r="H1491" s="56">
        <v>847001</v>
      </c>
      <c r="I1491" s="56" t="s">
        <v>863</v>
      </c>
      <c r="J1491" s="56">
        <v>300180</v>
      </c>
      <c r="R1491" s="56" t="s">
        <v>4724</v>
      </c>
      <c r="S1491" s="56">
        <v>1</v>
      </c>
      <c r="T1491" s="56">
        <v>351750</v>
      </c>
      <c r="U1491" s="57">
        <v>335000</v>
      </c>
      <c r="V1491" s="56" t="s">
        <v>2113</v>
      </c>
      <c r="W1491" s="56" t="s">
        <v>2122</v>
      </c>
      <c r="X1491" s="56">
        <v>316575</v>
      </c>
      <c r="Y1491" s="56">
        <v>281400</v>
      </c>
      <c r="Z1491" s="56">
        <v>246224.99999999997</v>
      </c>
      <c r="AA1491" s="56" t="s">
        <v>4489</v>
      </c>
      <c r="AB1491" s="56" t="s">
        <v>4489</v>
      </c>
      <c r="AC1491" s="56" t="s">
        <v>4489</v>
      </c>
      <c r="AE1491" s="56">
        <v>335000</v>
      </c>
      <c r="AP1491" s="56">
        <v>335000</v>
      </c>
      <c r="AR1491" s="56" t="s">
        <v>4490</v>
      </c>
      <c r="AT1491" s="56">
        <v>8471160</v>
      </c>
    </row>
    <row r="1492" spans="1:46" x14ac:dyDescent="0.35">
      <c r="A1492" s="56" t="s">
        <v>963</v>
      </c>
      <c r="B1492" s="56">
        <v>8471160</v>
      </c>
      <c r="C1492" s="56" t="s">
        <v>506</v>
      </c>
      <c r="D1492" s="56">
        <v>492316</v>
      </c>
      <c r="E1492" s="56" t="s">
        <v>138</v>
      </c>
      <c r="F1492" s="56" t="str">
        <f t="shared" si="23"/>
        <v>847.8471160.1.492316.000000.847001.300180</v>
      </c>
      <c r="G1492" s="66" t="s">
        <v>21</v>
      </c>
      <c r="H1492" s="56">
        <v>847001</v>
      </c>
      <c r="I1492" s="56" t="s">
        <v>863</v>
      </c>
      <c r="J1492" s="56">
        <v>300180</v>
      </c>
      <c r="R1492" s="56" t="s">
        <v>4725</v>
      </c>
      <c r="S1492" s="56">
        <v>1</v>
      </c>
      <c r="T1492" s="56">
        <v>1575000</v>
      </c>
      <c r="U1492" s="57">
        <v>1500000</v>
      </c>
      <c r="V1492" s="56" t="s">
        <v>2113</v>
      </c>
      <c r="W1492" s="56" t="s">
        <v>2122</v>
      </c>
      <c r="X1492" s="56">
        <v>1417500</v>
      </c>
      <c r="Y1492" s="56">
        <v>1260000</v>
      </c>
      <c r="Z1492" s="56">
        <v>1102500</v>
      </c>
      <c r="AA1492" s="56" t="s">
        <v>4489</v>
      </c>
      <c r="AB1492" s="56" t="s">
        <v>4489</v>
      </c>
      <c r="AC1492" s="56" t="s">
        <v>4489</v>
      </c>
      <c r="AE1492" s="56">
        <v>1500000</v>
      </c>
      <c r="AP1492" s="56">
        <v>1500000</v>
      </c>
      <c r="AR1492" s="56" t="s">
        <v>4490</v>
      </c>
      <c r="AT1492" s="56">
        <v>8471160</v>
      </c>
    </row>
    <row r="1493" spans="1:46" x14ac:dyDescent="0.35">
      <c r="A1493" s="56" t="s">
        <v>963</v>
      </c>
      <c r="B1493" s="56">
        <v>8471160</v>
      </c>
      <c r="C1493" s="56" t="s">
        <v>506</v>
      </c>
      <c r="D1493" s="56">
        <v>492316</v>
      </c>
      <c r="E1493" s="56" t="s">
        <v>138</v>
      </c>
      <c r="F1493" s="56" t="str">
        <f t="shared" si="23"/>
        <v>847.8471160.1.492316.000000.847001.300180</v>
      </c>
      <c r="G1493" s="66" t="s">
        <v>21</v>
      </c>
      <c r="H1493" s="56">
        <v>847001</v>
      </c>
      <c r="I1493" s="56" t="s">
        <v>863</v>
      </c>
      <c r="J1493" s="56">
        <v>300180</v>
      </c>
      <c r="R1493" s="56" t="s">
        <v>4726</v>
      </c>
      <c r="S1493" s="56">
        <v>1</v>
      </c>
      <c r="T1493" s="56">
        <v>63000</v>
      </c>
      <c r="U1493" s="57">
        <v>60000</v>
      </c>
      <c r="V1493" s="56" t="s">
        <v>2113</v>
      </c>
      <c r="W1493" s="56" t="s">
        <v>2122</v>
      </c>
      <c r="X1493" s="56">
        <v>56700</v>
      </c>
      <c r="Y1493" s="56">
        <v>50400</v>
      </c>
      <c r="Z1493" s="56">
        <v>44100</v>
      </c>
      <c r="AA1493" s="56" t="s">
        <v>4489</v>
      </c>
      <c r="AB1493" s="56" t="s">
        <v>4489</v>
      </c>
      <c r="AC1493" s="56" t="s">
        <v>4489</v>
      </c>
      <c r="AE1493" s="56">
        <v>60000</v>
      </c>
      <c r="AP1493" s="56">
        <v>60000</v>
      </c>
      <c r="AR1493" s="56" t="s">
        <v>4490</v>
      </c>
      <c r="AT1493" s="56">
        <v>8471160</v>
      </c>
    </row>
    <row r="1494" spans="1:46" x14ac:dyDescent="0.35">
      <c r="A1494" s="56" t="s">
        <v>963</v>
      </c>
      <c r="B1494" s="56">
        <v>8471160</v>
      </c>
      <c r="C1494" s="56" t="s">
        <v>506</v>
      </c>
      <c r="D1494" s="56">
        <v>492316</v>
      </c>
      <c r="E1494" s="56" t="s">
        <v>138</v>
      </c>
      <c r="F1494" s="56" t="str">
        <f t="shared" si="23"/>
        <v>847.8471160.1.492316.000000.847001.300180</v>
      </c>
      <c r="G1494" s="66" t="s">
        <v>21</v>
      </c>
      <c r="H1494" s="56">
        <v>847001</v>
      </c>
      <c r="I1494" s="56" t="s">
        <v>863</v>
      </c>
      <c r="J1494" s="56">
        <v>300180</v>
      </c>
      <c r="R1494" s="56" t="s">
        <v>4727</v>
      </c>
      <c r="S1494" s="56">
        <v>1</v>
      </c>
      <c r="T1494" s="56">
        <v>42000</v>
      </c>
      <c r="U1494" s="57">
        <v>40000</v>
      </c>
      <c r="V1494" s="56" t="s">
        <v>2113</v>
      </c>
      <c r="W1494" s="56" t="s">
        <v>2122</v>
      </c>
      <c r="X1494" s="56">
        <v>37800</v>
      </c>
      <c r="Y1494" s="56">
        <v>33600</v>
      </c>
      <c r="Z1494" s="56">
        <v>29399.999999999996</v>
      </c>
      <c r="AA1494" s="56" t="s">
        <v>4489</v>
      </c>
      <c r="AB1494" s="56" t="s">
        <v>4489</v>
      </c>
      <c r="AC1494" s="56" t="s">
        <v>4489</v>
      </c>
      <c r="AE1494" s="56">
        <v>40000</v>
      </c>
      <c r="AP1494" s="56">
        <v>40000</v>
      </c>
      <c r="AR1494" s="56" t="s">
        <v>4490</v>
      </c>
      <c r="AT1494" s="56">
        <v>8471160</v>
      </c>
    </row>
    <row r="1495" spans="1:46" x14ac:dyDescent="0.35">
      <c r="A1495" s="56" t="s">
        <v>963</v>
      </c>
      <c r="B1495" s="56">
        <v>8471160</v>
      </c>
      <c r="C1495" s="56" t="s">
        <v>506</v>
      </c>
      <c r="D1495" s="56">
        <v>492316</v>
      </c>
      <c r="E1495" s="56" t="s">
        <v>138</v>
      </c>
      <c r="F1495" s="56" t="str">
        <f t="shared" si="23"/>
        <v>847.8471160.1.492316.000000.847001.300180</v>
      </c>
      <c r="G1495" s="66" t="s">
        <v>21</v>
      </c>
      <c r="H1495" s="56">
        <v>847001</v>
      </c>
      <c r="I1495" s="56" t="s">
        <v>863</v>
      </c>
      <c r="J1495" s="56">
        <v>300180</v>
      </c>
      <c r="R1495" s="56" t="s">
        <v>4728</v>
      </c>
      <c r="S1495" s="56">
        <v>1</v>
      </c>
      <c r="T1495" s="56">
        <v>0</v>
      </c>
      <c r="U1495" s="57">
        <v>0</v>
      </c>
      <c r="V1495" s="56" t="s">
        <v>2113</v>
      </c>
      <c r="W1495" s="56" t="s">
        <v>2122</v>
      </c>
      <c r="X1495" s="56">
        <v>0</v>
      </c>
      <c r="Y1495" s="56">
        <v>0</v>
      </c>
      <c r="Z1495" s="56">
        <v>0</v>
      </c>
      <c r="AA1495" s="56" t="s">
        <v>4489</v>
      </c>
      <c r="AB1495" s="56" t="s">
        <v>4489</v>
      </c>
      <c r="AC1495" s="56" t="s">
        <v>4489</v>
      </c>
      <c r="AE1495" s="56">
        <v>0</v>
      </c>
      <c r="AP1495" s="56">
        <v>0</v>
      </c>
      <c r="AR1495" s="56" t="s">
        <v>4490</v>
      </c>
      <c r="AT1495" s="56">
        <v>8471160</v>
      </c>
    </row>
    <row r="1496" spans="1:46" x14ac:dyDescent="0.35">
      <c r="A1496" s="56" t="s">
        <v>963</v>
      </c>
      <c r="B1496" s="56">
        <v>8471160</v>
      </c>
      <c r="C1496" s="56" t="s">
        <v>506</v>
      </c>
      <c r="D1496" s="56">
        <v>492316</v>
      </c>
      <c r="E1496" s="56" t="s">
        <v>138</v>
      </c>
      <c r="F1496" s="56" t="str">
        <f t="shared" si="23"/>
        <v>847.8471160.1.492316.000000.847001.300180</v>
      </c>
      <c r="G1496" s="66" t="s">
        <v>21</v>
      </c>
      <c r="H1496" s="56">
        <v>847001</v>
      </c>
      <c r="I1496" s="56" t="s">
        <v>863</v>
      </c>
      <c r="J1496" s="56">
        <v>300180</v>
      </c>
      <c r="R1496" s="56" t="s">
        <v>4729</v>
      </c>
      <c r="S1496" s="56">
        <v>1</v>
      </c>
      <c r="T1496" s="56">
        <v>0</v>
      </c>
      <c r="U1496" s="57">
        <v>0</v>
      </c>
      <c r="V1496" s="56" t="s">
        <v>2113</v>
      </c>
      <c r="W1496" s="56" t="s">
        <v>2122</v>
      </c>
      <c r="X1496" s="56">
        <v>0</v>
      </c>
      <c r="Y1496" s="56">
        <v>0</v>
      </c>
      <c r="Z1496" s="56">
        <v>0</v>
      </c>
      <c r="AA1496" s="56" t="s">
        <v>4489</v>
      </c>
      <c r="AB1496" s="56" t="s">
        <v>4489</v>
      </c>
      <c r="AC1496" s="56" t="s">
        <v>4489</v>
      </c>
      <c r="AE1496" s="56">
        <v>0</v>
      </c>
      <c r="AP1496" s="56">
        <v>0</v>
      </c>
      <c r="AR1496" s="56" t="s">
        <v>4490</v>
      </c>
      <c r="AT1496" s="56">
        <v>8471160</v>
      </c>
    </row>
    <row r="1497" spans="1:46" x14ac:dyDescent="0.35">
      <c r="A1497" s="56" t="s">
        <v>963</v>
      </c>
      <c r="B1497" s="56">
        <v>8471160</v>
      </c>
      <c r="C1497" s="56" t="s">
        <v>506</v>
      </c>
      <c r="D1497" s="56">
        <v>492316</v>
      </c>
      <c r="E1497" s="56" t="s">
        <v>138</v>
      </c>
      <c r="F1497" s="56" t="str">
        <f t="shared" si="23"/>
        <v>847.8471160.1.492316.000000.847001.300180</v>
      </c>
      <c r="G1497" s="66" t="s">
        <v>21</v>
      </c>
      <c r="H1497" s="56">
        <v>847001</v>
      </c>
      <c r="I1497" s="56" t="s">
        <v>863</v>
      </c>
      <c r="J1497" s="56">
        <v>300180</v>
      </c>
      <c r="R1497" s="56" t="s">
        <v>4730</v>
      </c>
      <c r="S1497" s="56">
        <v>1</v>
      </c>
      <c r="T1497" s="56">
        <v>73500</v>
      </c>
      <c r="U1497" s="57">
        <v>70000</v>
      </c>
      <c r="V1497" s="56" t="s">
        <v>2113</v>
      </c>
      <c r="W1497" s="56" t="s">
        <v>2122</v>
      </c>
      <c r="X1497" s="56">
        <v>66150</v>
      </c>
      <c r="Y1497" s="56">
        <v>58800</v>
      </c>
      <c r="Z1497" s="56">
        <v>51450</v>
      </c>
      <c r="AA1497" s="56" t="s">
        <v>4489</v>
      </c>
      <c r="AB1497" s="56" t="s">
        <v>4489</v>
      </c>
      <c r="AC1497" s="56" t="s">
        <v>4489</v>
      </c>
      <c r="AE1497" s="56">
        <v>70000</v>
      </c>
      <c r="AP1497" s="56">
        <v>70000</v>
      </c>
      <c r="AR1497" s="56" t="s">
        <v>4490</v>
      </c>
      <c r="AT1497" s="56">
        <v>8471160</v>
      </c>
    </row>
    <row r="1498" spans="1:46" x14ac:dyDescent="0.35">
      <c r="A1498" s="56" t="s">
        <v>963</v>
      </c>
      <c r="B1498" s="56">
        <v>8471160</v>
      </c>
      <c r="C1498" s="56" t="s">
        <v>506</v>
      </c>
      <c r="D1498" s="56">
        <v>492316</v>
      </c>
      <c r="E1498" s="56" t="s">
        <v>138</v>
      </c>
      <c r="F1498" s="56" t="str">
        <f t="shared" si="23"/>
        <v>847.8471160.1.492316.000000.847001.300180</v>
      </c>
      <c r="G1498" s="66" t="s">
        <v>21</v>
      </c>
      <c r="H1498" s="56">
        <v>847001</v>
      </c>
      <c r="I1498" s="56" t="s">
        <v>863</v>
      </c>
      <c r="J1498" s="56">
        <v>300180</v>
      </c>
      <c r="R1498" s="56" t="s">
        <v>4731</v>
      </c>
      <c r="S1498" s="56">
        <v>1</v>
      </c>
      <c r="T1498" s="56">
        <v>341250</v>
      </c>
      <c r="U1498" s="57">
        <v>325000</v>
      </c>
      <c r="V1498" s="56" t="s">
        <v>2113</v>
      </c>
      <c r="W1498" s="56" t="s">
        <v>2122</v>
      </c>
      <c r="X1498" s="56">
        <v>307125</v>
      </c>
      <c r="Y1498" s="56">
        <v>273000</v>
      </c>
      <c r="Z1498" s="56">
        <v>238874.99999999997</v>
      </c>
      <c r="AA1498" s="56" t="s">
        <v>4489</v>
      </c>
      <c r="AB1498" s="56" t="s">
        <v>4489</v>
      </c>
      <c r="AC1498" s="56" t="s">
        <v>4489</v>
      </c>
      <c r="AE1498" s="56">
        <v>325000</v>
      </c>
      <c r="AP1498" s="56">
        <v>325000</v>
      </c>
      <c r="AR1498" s="56" t="s">
        <v>4490</v>
      </c>
      <c r="AT1498" s="56">
        <v>8471160</v>
      </c>
    </row>
    <row r="1499" spans="1:46" x14ac:dyDescent="0.35">
      <c r="A1499" s="56" t="s">
        <v>963</v>
      </c>
      <c r="B1499" s="56">
        <v>8471160</v>
      </c>
      <c r="C1499" s="56" t="s">
        <v>506</v>
      </c>
      <c r="D1499" s="56">
        <v>492316</v>
      </c>
      <c r="E1499" s="56" t="s">
        <v>138</v>
      </c>
      <c r="F1499" s="56" t="str">
        <f t="shared" si="23"/>
        <v>847.8471160.1.492316.000000.847001.300180</v>
      </c>
      <c r="G1499" s="66" t="s">
        <v>21</v>
      </c>
      <c r="H1499" s="56">
        <v>847001</v>
      </c>
      <c r="I1499" s="56" t="s">
        <v>863</v>
      </c>
      <c r="J1499" s="56">
        <v>300180</v>
      </c>
      <c r="R1499" s="56" t="s">
        <v>4732</v>
      </c>
      <c r="S1499" s="56">
        <v>1</v>
      </c>
      <c r="T1499" s="56">
        <v>294000</v>
      </c>
      <c r="U1499" s="57">
        <v>280000</v>
      </c>
      <c r="V1499" s="56" t="s">
        <v>2113</v>
      </c>
      <c r="W1499" s="56" t="s">
        <v>2122</v>
      </c>
      <c r="X1499" s="56">
        <v>264600</v>
      </c>
      <c r="Y1499" s="56">
        <v>235200</v>
      </c>
      <c r="Z1499" s="56">
        <v>205800</v>
      </c>
      <c r="AA1499" s="56" t="s">
        <v>4489</v>
      </c>
      <c r="AB1499" s="56" t="s">
        <v>4489</v>
      </c>
      <c r="AC1499" s="56" t="s">
        <v>4489</v>
      </c>
      <c r="AE1499" s="56">
        <v>280000</v>
      </c>
      <c r="AP1499" s="56">
        <v>280000</v>
      </c>
      <c r="AR1499" s="56" t="s">
        <v>4490</v>
      </c>
      <c r="AT1499" s="56">
        <v>8471160</v>
      </c>
    </row>
    <row r="1500" spans="1:46" x14ac:dyDescent="0.35">
      <c r="A1500" s="56" t="s">
        <v>963</v>
      </c>
      <c r="B1500" s="56">
        <v>8471160</v>
      </c>
      <c r="C1500" s="56" t="s">
        <v>506</v>
      </c>
      <c r="D1500" s="56">
        <v>492316</v>
      </c>
      <c r="E1500" s="56" t="s">
        <v>138</v>
      </c>
      <c r="F1500" s="56" t="str">
        <f t="shared" si="23"/>
        <v>847.8471160.1.492316.000000.847001.300180</v>
      </c>
      <c r="G1500" s="66" t="s">
        <v>21</v>
      </c>
      <c r="H1500" s="56">
        <v>847001</v>
      </c>
      <c r="I1500" s="56" t="s">
        <v>863</v>
      </c>
      <c r="J1500" s="56">
        <v>300180</v>
      </c>
      <c r="R1500" s="56" t="s">
        <v>4733</v>
      </c>
      <c r="S1500" s="56">
        <v>1</v>
      </c>
      <c r="T1500" s="56">
        <v>194250</v>
      </c>
      <c r="U1500" s="57">
        <v>185000</v>
      </c>
      <c r="V1500" s="56" t="s">
        <v>2113</v>
      </c>
      <c r="W1500" s="56" t="s">
        <v>2122</v>
      </c>
      <c r="X1500" s="56">
        <v>174825</v>
      </c>
      <c r="Y1500" s="56">
        <v>155400</v>
      </c>
      <c r="Z1500" s="56">
        <v>135975</v>
      </c>
      <c r="AA1500" s="56" t="s">
        <v>4489</v>
      </c>
      <c r="AB1500" s="56" t="s">
        <v>4489</v>
      </c>
      <c r="AC1500" s="56" t="s">
        <v>4489</v>
      </c>
      <c r="AE1500" s="56">
        <v>185000</v>
      </c>
      <c r="AP1500" s="56">
        <v>185000</v>
      </c>
      <c r="AR1500" s="56" t="s">
        <v>4490</v>
      </c>
      <c r="AT1500" s="56">
        <v>8471160</v>
      </c>
    </row>
    <row r="1501" spans="1:46" x14ac:dyDescent="0.35">
      <c r="A1501" s="56" t="s">
        <v>963</v>
      </c>
      <c r="B1501" s="56">
        <v>8471160</v>
      </c>
      <c r="C1501" s="56" t="s">
        <v>506</v>
      </c>
      <c r="D1501" s="56">
        <v>492316</v>
      </c>
      <c r="E1501" s="56" t="s">
        <v>138</v>
      </c>
      <c r="F1501" s="56" t="str">
        <f t="shared" si="23"/>
        <v>847.8471160.1.492316.000000.847001.300180</v>
      </c>
      <c r="G1501" s="66" t="s">
        <v>21</v>
      </c>
      <c r="H1501" s="56">
        <v>847001</v>
      </c>
      <c r="I1501" s="56" t="s">
        <v>863</v>
      </c>
      <c r="J1501" s="56">
        <v>300180</v>
      </c>
      <c r="R1501" s="56" t="s">
        <v>4734</v>
      </c>
      <c r="S1501" s="56">
        <v>1</v>
      </c>
      <c r="T1501" s="56">
        <v>184275</v>
      </c>
      <c r="U1501" s="57">
        <v>175500</v>
      </c>
      <c r="V1501" s="56" t="s">
        <v>2113</v>
      </c>
      <c r="W1501" s="56" t="s">
        <v>2122</v>
      </c>
      <c r="X1501" s="56">
        <v>165847.5</v>
      </c>
      <c r="Y1501" s="56">
        <v>147420</v>
      </c>
      <c r="Z1501" s="56">
        <v>128992.49999999999</v>
      </c>
      <c r="AA1501" s="56" t="s">
        <v>4489</v>
      </c>
      <c r="AB1501" s="56" t="s">
        <v>4489</v>
      </c>
      <c r="AC1501" s="56" t="s">
        <v>4489</v>
      </c>
      <c r="AE1501" s="56">
        <v>175500</v>
      </c>
      <c r="AP1501" s="56">
        <v>175500</v>
      </c>
      <c r="AR1501" s="56" t="s">
        <v>4490</v>
      </c>
      <c r="AT1501" s="56">
        <v>8471160</v>
      </c>
    </row>
    <row r="1502" spans="1:46" x14ac:dyDescent="0.35">
      <c r="A1502" s="56" t="s">
        <v>963</v>
      </c>
      <c r="B1502" s="56">
        <v>8471160</v>
      </c>
      <c r="C1502" s="56" t="s">
        <v>506</v>
      </c>
      <c r="D1502" s="56">
        <v>492316</v>
      </c>
      <c r="E1502" s="56" t="s">
        <v>138</v>
      </c>
      <c r="F1502" s="56" t="str">
        <f t="shared" si="23"/>
        <v>847.8471160.1.492316.000000.847001.300180</v>
      </c>
      <c r="G1502" s="66" t="s">
        <v>21</v>
      </c>
      <c r="H1502" s="56">
        <v>847001</v>
      </c>
      <c r="I1502" s="56" t="s">
        <v>863</v>
      </c>
      <c r="J1502" s="56">
        <v>300180</v>
      </c>
      <c r="R1502" s="56" t="s">
        <v>4735</v>
      </c>
      <c r="S1502" s="56">
        <v>1</v>
      </c>
      <c r="T1502" s="56">
        <v>439897.5</v>
      </c>
      <c r="U1502" s="57">
        <v>418950</v>
      </c>
      <c r="V1502" s="56" t="s">
        <v>2113</v>
      </c>
      <c r="W1502" s="56" t="s">
        <v>2122</v>
      </c>
      <c r="X1502" s="56">
        <v>395907.75</v>
      </c>
      <c r="Y1502" s="56">
        <v>351918</v>
      </c>
      <c r="Z1502" s="56">
        <v>307928.25</v>
      </c>
      <c r="AA1502" s="56" t="s">
        <v>4489</v>
      </c>
      <c r="AB1502" s="56" t="s">
        <v>4489</v>
      </c>
      <c r="AC1502" s="56" t="s">
        <v>4489</v>
      </c>
      <c r="AE1502" s="56">
        <v>418950</v>
      </c>
      <c r="AP1502" s="56">
        <v>418950</v>
      </c>
      <c r="AR1502" s="56" t="s">
        <v>4490</v>
      </c>
      <c r="AT1502" s="56">
        <v>8471160</v>
      </c>
    </row>
    <row r="1503" spans="1:46" x14ac:dyDescent="0.35">
      <c r="A1503" s="56" t="s">
        <v>963</v>
      </c>
      <c r="B1503" s="56">
        <v>8471160</v>
      </c>
      <c r="C1503" s="56" t="s">
        <v>506</v>
      </c>
      <c r="D1503" s="56">
        <v>492316</v>
      </c>
      <c r="E1503" s="56" t="s">
        <v>138</v>
      </c>
      <c r="F1503" s="56" t="str">
        <f t="shared" si="23"/>
        <v>847.8471160.1.492316.000000.847001.300180</v>
      </c>
      <c r="G1503" s="66" t="s">
        <v>21</v>
      </c>
      <c r="H1503" s="56">
        <v>847001</v>
      </c>
      <c r="I1503" s="56" t="s">
        <v>863</v>
      </c>
      <c r="J1503" s="56">
        <v>300180</v>
      </c>
      <c r="R1503" s="56" t="s">
        <v>4736</v>
      </c>
      <c r="S1503" s="56">
        <v>1</v>
      </c>
      <c r="T1503" s="56">
        <v>957600</v>
      </c>
      <c r="U1503" s="57">
        <v>912000</v>
      </c>
      <c r="V1503" s="56" t="s">
        <v>2113</v>
      </c>
      <c r="W1503" s="56" t="s">
        <v>2122</v>
      </c>
      <c r="X1503" s="56">
        <v>861840</v>
      </c>
      <c r="Y1503" s="56">
        <v>766080</v>
      </c>
      <c r="Z1503" s="56">
        <v>670320</v>
      </c>
      <c r="AA1503" s="56" t="s">
        <v>4489</v>
      </c>
      <c r="AB1503" s="56" t="s">
        <v>4489</v>
      </c>
      <c r="AC1503" s="56" t="s">
        <v>4489</v>
      </c>
      <c r="AE1503" s="56">
        <v>912000</v>
      </c>
      <c r="AP1503" s="56">
        <v>912000</v>
      </c>
      <c r="AR1503" s="56" t="s">
        <v>4490</v>
      </c>
      <c r="AT1503" s="56">
        <v>8471160</v>
      </c>
    </row>
    <row r="1504" spans="1:46" x14ac:dyDescent="0.35">
      <c r="A1504" s="56" t="s">
        <v>963</v>
      </c>
      <c r="B1504" s="56">
        <v>8471160</v>
      </c>
      <c r="C1504" s="56" t="s">
        <v>506</v>
      </c>
      <c r="D1504" s="56">
        <v>492316</v>
      </c>
      <c r="E1504" s="56" t="s">
        <v>138</v>
      </c>
      <c r="F1504" s="56" t="str">
        <f t="shared" si="23"/>
        <v>847.8471160.1.492316.000000.847001.300180</v>
      </c>
      <c r="G1504" s="66" t="s">
        <v>21</v>
      </c>
      <c r="H1504" s="56">
        <v>847001</v>
      </c>
      <c r="I1504" s="56" t="s">
        <v>863</v>
      </c>
      <c r="J1504" s="56">
        <v>300180</v>
      </c>
      <c r="R1504" s="56" t="s">
        <v>4737</v>
      </c>
      <c r="S1504" s="56">
        <v>1</v>
      </c>
      <c r="T1504" s="56">
        <v>420000</v>
      </c>
      <c r="U1504" s="57">
        <v>400000</v>
      </c>
      <c r="V1504" s="56" t="s">
        <v>2113</v>
      </c>
      <c r="W1504" s="56" t="s">
        <v>2122</v>
      </c>
      <c r="X1504" s="56">
        <v>378000</v>
      </c>
      <c r="Y1504" s="56">
        <v>336000</v>
      </c>
      <c r="Z1504" s="56">
        <v>294000</v>
      </c>
      <c r="AA1504" s="56" t="s">
        <v>4489</v>
      </c>
      <c r="AB1504" s="56" t="s">
        <v>4489</v>
      </c>
      <c r="AC1504" s="56" t="s">
        <v>4489</v>
      </c>
      <c r="AE1504" s="56">
        <v>400000</v>
      </c>
      <c r="AP1504" s="56">
        <v>400000</v>
      </c>
      <c r="AR1504" s="56" t="s">
        <v>4490</v>
      </c>
      <c r="AT1504" s="56">
        <v>8471160</v>
      </c>
    </row>
    <row r="1505" spans="1:46" x14ac:dyDescent="0.35">
      <c r="A1505" s="56" t="s">
        <v>963</v>
      </c>
      <c r="B1505" s="56">
        <v>8471160</v>
      </c>
      <c r="C1505" s="56" t="s">
        <v>506</v>
      </c>
      <c r="D1505" s="56">
        <v>492316</v>
      </c>
      <c r="E1505" s="56" t="s">
        <v>138</v>
      </c>
      <c r="F1505" s="56" t="str">
        <f t="shared" si="23"/>
        <v>847.8471160.1.492316.000000.847001.300180</v>
      </c>
      <c r="G1505" s="66" t="s">
        <v>21</v>
      </c>
      <c r="H1505" s="56">
        <v>847001</v>
      </c>
      <c r="I1505" s="56" t="s">
        <v>863</v>
      </c>
      <c r="J1505" s="56">
        <v>300180</v>
      </c>
      <c r="R1505" s="56" t="s">
        <v>4738</v>
      </c>
      <c r="S1505" s="56">
        <v>1</v>
      </c>
      <c r="T1505" s="56">
        <v>399000</v>
      </c>
      <c r="U1505" s="57">
        <v>380000</v>
      </c>
      <c r="V1505" s="56" t="s">
        <v>2113</v>
      </c>
      <c r="W1505" s="56" t="s">
        <v>2122</v>
      </c>
      <c r="X1505" s="56">
        <v>359100</v>
      </c>
      <c r="Y1505" s="56">
        <v>319200</v>
      </c>
      <c r="Z1505" s="56">
        <v>279300</v>
      </c>
      <c r="AA1505" s="56" t="s">
        <v>4489</v>
      </c>
      <c r="AB1505" s="56" t="s">
        <v>4489</v>
      </c>
      <c r="AC1505" s="56" t="s">
        <v>4489</v>
      </c>
      <c r="AE1505" s="56">
        <v>380000</v>
      </c>
      <c r="AP1505" s="56">
        <v>380000</v>
      </c>
      <c r="AR1505" s="56" t="s">
        <v>4490</v>
      </c>
      <c r="AT1505" s="56">
        <v>8471160</v>
      </c>
    </row>
    <row r="1506" spans="1:46" x14ac:dyDescent="0.35">
      <c r="A1506" s="56" t="s">
        <v>963</v>
      </c>
      <c r="B1506" s="56">
        <v>8471160</v>
      </c>
      <c r="C1506" s="56" t="s">
        <v>506</v>
      </c>
      <c r="D1506" s="56">
        <v>492316</v>
      </c>
      <c r="E1506" s="56" t="s">
        <v>138</v>
      </c>
      <c r="F1506" s="56" t="str">
        <f t="shared" si="23"/>
        <v>847.8471160.1.492316.000000.847001.300180</v>
      </c>
      <c r="G1506" s="66" t="s">
        <v>21</v>
      </c>
      <c r="H1506" s="56">
        <v>847001</v>
      </c>
      <c r="I1506" s="56" t="s">
        <v>863</v>
      </c>
      <c r="J1506" s="56">
        <v>300180</v>
      </c>
      <c r="R1506" s="56" t="s">
        <v>4739</v>
      </c>
      <c r="S1506" s="56">
        <v>1</v>
      </c>
      <c r="T1506" s="56">
        <v>57750</v>
      </c>
      <c r="U1506" s="57">
        <v>55000</v>
      </c>
      <c r="V1506" s="56" t="s">
        <v>2113</v>
      </c>
      <c r="W1506" s="56" t="s">
        <v>2122</v>
      </c>
      <c r="X1506" s="56">
        <v>51975</v>
      </c>
      <c r="Y1506" s="56">
        <v>46200</v>
      </c>
      <c r="Z1506" s="56">
        <v>40425</v>
      </c>
      <c r="AA1506" s="56" t="s">
        <v>4489</v>
      </c>
      <c r="AB1506" s="56" t="s">
        <v>4489</v>
      </c>
      <c r="AC1506" s="56" t="s">
        <v>4489</v>
      </c>
      <c r="AE1506" s="56">
        <v>55000</v>
      </c>
      <c r="AP1506" s="56">
        <v>55000</v>
      </c>
      <c r="AR1506" s="56" t="s">
        <v>4490</v>
      </c>
      <c r="AT1506" s="56">
        <v>8471160</v>
      </c>
    </row>
    <row r="1507" spans="1:46" x14ac:dyDescent="0.35">
      <c r="A1507" s="56" t="s">
        <v>963</v>
      </c>
      <c r="B1507" s="56">
        <v>8471160</v>
      </c>
      <c r="C1507" s="56" t="s">
        <v>506</v>
      </c>
      <c r="D1507" s="56">
        <v>492316</v>
      </c>
      <c r="E1507" s="56" t="s">
        <v>138</v>
      </c>
      <c r="F1507" s="56" t="str">
        <f t="shared" si="23"/>
        <v>847.8471160.1.492316.000000.847001.300180</v>
      </c>
      <c r="G1507" s="66" t="s">
        <v>21</v>
      </c>
      <c r="H1507" s="56">
        <v>847001</v>
      </c>
      <c r="I1507" s="56" t="s">
        <v>863</v>
      </c>
      <c r="J1507" s="56">
        <v>300180</v>
      </c>
      <c r="R1507" s="56" t="s">
        <v>4740</v>
      </c>
      <c r="S1507" s="56">
        <v>1</v>
      </c>
      <c r="T1507" s="56">
        <v>51450</v>
      </c>
      <c r="U1507" s="57">
        <v>49000</v>
      </c>
      <c r="V1507" s="56" t="s">
        <v>2113</v>
      </c>
      <c r="W1507" s="56" t="s">
        <v>2122</v>
      </c>
      <c r="X1507" s="56">
        <v>46305</v>
      </c>
      <c r="Y1507" s="56">
        <v>41160</v>
      </c>
      <c r="Z1507" s="56">
        <v>36015</v>
      </c>
      <c r="AA1507" s="56" t="s">
        <v>4489</v>
      </c>
      <c r="AB1507" s="56" t="s">
        <v>4489</v>
      </c>
      <c r="AC1507" s="56" t="s">
        <v>4489</v>
      </c>
      <c r="AE1507" s="56">
        <v>49000</v>
      </c>
      <c r="AP1507" s="56">
        <v>49000</v>
      </c>
      <c r="AR1507" s="56" t="s">
        <v>4490</v>
      </c>
      <c r="AT1507" s="56">
        <v>8471160</v>
      </c>
    </row>
    <row r="1508" spans="1:46" x14ac:dyDescent="0.35">
      <c r="A1508" s="56" t="s">
        <v>963</v>
      </c>
      <c r="B1508" s="56">
        <v>8471160</v>
      </c>
      <c r="C1508" s="56" t="s">
        <v>506</v>
      </c>
      <c r="D1508" s="56">
        <v>492316</v>
      </c>
      <c r="E1508" s="56" t="s">
        <v>138</v>
      </c>
      <c r="F1508" s="56" t="str">
        <f t="shared" si="23"/>
        <v>847.8471160.1.492316.000000.847001.300180</v>
      </c>
      <c r="G1508" s="66" t="s">
        <v>21</v>
      </c>
      <c r="H1508" s="56">
        <v>847001</v>
      </c>
      <c r="I1508" s="56" t="s">
        <v>863</v>
      </c>
      <c r="J1508" s="56">
        <v>300180</v>
      </c>
      <c r="R1508" s="56" t="s">
        <v>4741</v>
      </c>
      <c r="S1508" s="56">
        <v>1</v>
      </c>
      <c r="T1508" s="56">
        <v>69825</v>
      </c>
      <c r="U1508" s="57">
        <v>66500</v>
      </c>
      <c r="V1508" s="56" t="s">
        <v>2113</v>
      </c>
      <c r="W1508" s="56" t="s">
        <v>2122</v>
      </c>
      <c r="X1508" s="56">
        <v>62842.5</v>
      </c>
      <c r="Y1508" s="56">
        <v>55860</v>
      </c>
      <c r="Z1508" s="56">
        <v>48877.5</v>
      </c>
      <c r="AA1508" s="56" t="s">
        <v>4489</v>
      </c>
      <c r="AB1508" s="56" t="s">
        <v>4489</v>
      </c>
      <c r="AC1508" s="56" t="s">
        <v>4489</v>
      </c>
      <c r="AE1508" s="56">
        <v>66500</v>
      </c>
      <c r="AP1508" s="56">
        <v>66500</v>
      </c>
      <c r="AR1508" s="56" t="s">
        <v>4490</v>
      </c>
      <c r="AT1508" s="56">
        <v>8471160</v>
      </c>
    </row>
    <row r="1509" spans="1:46" x14ac:dyDescent="0.35">
      <c r="A1509" s="56" t="s">
        <v>963</v>
      </c>
      <c r="B1509" s="56">
        <v>8471160</v>
      </c>
      <c r="C1509" s="56" t="s">
        <v>506</v>
      </c>
      <c r="D1509" s="56">
        <v>492316</v>
      </c>
      <c r="E1509" s="56" t="s">
        <v>138</v>
      </c>
      <c r="F1509" s="56" t="str">
        <f t="shared" si="23"/>
        <v>847.8471160.1.492316.000000.847001.300180</v>
      </c>
      <c r="G1509" s="66" t="s">
        <v>21</v>
      </c>
      <c r="H1509" s="56">
        <v>847001</v>
      </c>
      <c r="I1509" s="56" t="s">
        <v>863</v>
      </c>
      <c r="J1509" s="56">
        <v>300180</v>
      </c>
      <c r="R1509" s="56" t="s">
        <v>4742</v>
      </c>
      <c r="S1509" s="56">
        <v>1</v>
      </c>
      <c r="T1509" s="56">
        <v>119700</v>
      </c>
      <c r="U1509" s="57">
        <v>114000</v>
      </c>
      <c r="V1509" s="56" t="s">
        <v>2113</v>
      </c>
      <c r="W1509" s="56" t="s">
        <v>2122</v>
      </c>
      <c r="X1509" s="56">
        <v>107730</v>
      </c>
      <c r="Y1509" s="56">
        <v>95760</v>
      </c>
      <c r="Z1509" s="56">
        <v>83790</v>
      </c>
      <c r="AA1509" s="56" t="s">
        <v>4489</v>
      </c>
      <c r="AB1509" s="56" t="s">
        <v>4489</v>
      </c>
      <c r="AC1509" s="56" t="s">
        <v>4489</v>
      </c>
      <c r="AE1509" s="56">
        <v>114000</v>
      </c>
      <c r="AP1509" s="56">
        <v>114000</v>
      </c>
      <c r="AR1509" s="56" t="s">
        <v>4490</v>
      </c>
      <c r="AT1509" s="56">
        <v>8471160</v>
      </c>
    </row>
    <row r="1510" spans="1:46" x14ac:dyDescent="0.35">
      <c r="A1510" s="56" t="s">
        <v>963</v>
      </c>
      <c r="B1510" s="56">
        <v>8471160</v>
      </c>
      <c r="C1510" s="56" t="s">
        <v>506</v>
      </c>
      <c r="D1510" s="56">
        <v>492316</v>
      </c>
      <c r="E1510" s="56" t="s">
        <v>138</v>
      </c>
      <c r="F1510" s="56" t="str">
        <f t="shared" si="23"/>
        <v>847.8471160.1.492316.000000.847001.300180</v>
      </c>
      <c r="G1510" s="66" t="s">
        <v>21</v>
      </c>
      <c r="H1510" s="56">
        <v>847001</v>
      </c>
      <c r="I1510" s="56" t="s">
        <v>863</v>
      </c>
      <c r="J1510" s="56">
        <v>300180</v>
      </c>
      <c r="R1510" s="56" t="s">
        <v>4743</v>
      </c>
      <c r="S1510" s="56">
        <v>1</v>
      </c>
      <c r="T1510" s="56">
        <v>75799.5</v>
      </c>
      <c r="U1510" s="57">
        <v>72190</v>
      </c>
      <c r="V1510" s="56" t="s">
        <v>2113</v>
      </c>
      <c r="W1510" s="56" t="s">
        <v>2122</v>
      </c>
      <c r="X1510" s="56">
        <v>68219.55</v>
      </c>
      <c r="Y1510" s="56">
        <v>60639.600000000006</v>
      </c>
      <c r="Z1510" s="56">
        <v>53059.649999999994</v>
      </c>
      <c r="AA1510" s="56" t="s">
        <v>4489</v>
      </c>
      <c r="AB1510" s="56" t="s">
        <v>4489</v>
      </c>
      <c r="AC1510" s="56" t="s">
        <v>4489</v>
      </c>
      <c r="AE1510" s="56">
        <v>72190</v>
      </c>
      <c r="AP1510" s="56">
        <v>72190</v>
      </c>
      <c r="AR1510" s="56" t="s">
        <v>4490</v>
      </c>
      <c r="AT1510" s="56">
        <v>8471160</v>
      </c>
    </row>
    <row r="1511" spans="1:46" x14ac:dyDescent="0.35">
      <c r="A1511" s="56" t="s">
        <v>963</v>
      </c>
      <c r="B1511" s="56">
        <v>8471160</v>
      </c>
      <c r="C1511" s="56" t="s">
        <v>506</v>
      </c>
      <c r="D1511" s="56">
        <v>492316</v>
      </c>
      <c r="E1511" s="56" t="s">
        <v>138</v>
      </c>
      <c r="F1511" s="56" t="str">
        <f t="shared" si="23"/>
        <v>847.8471160.1.492316.000000.847001.300180</v>
      </c>
      <c r="G1511" s="66" t="s">
        <v>21</v>
      </c>
      <c r="H1511" s="56">
        <v>847001</v>
      </c>
      <c r="I1511" s="56" t="s">
        <v>863</v>
      </c>
      <c r="J1511" s="56">
        <v>300180</v>
      </c>
      <c r="R1511" s="56" t="s">
        <v>4744</v>
      </c>
      <c r="S1511" s="56">
        <v>1</v>
      </c>
      <c r="T1511" s="56">
        <v>363300</v>
      </c>
      <c r="U1511" s="57">
        <v>346000</v>
      </c>
      <c r="V1511" s="56" t="s">
        <v>2113</v>
      </c>
      <c r="W1511" s="56" t="s">
        <v>2122</v>
      </c>
      <c r="X1511" s="56">
        <v>326970</v>
      </c>
      <c r="Y1511" s="56">
        <v>290640</v>
      </c>
      <c r="Z1511" s="56">
        <v>254309.99999999997</v>
      </c>
      <c r="AA1511" s="56" t="s">
        <v>4489</v>
      </c>
      <c r="AB1511" s="56" t="s">
        <v>4489</v>
      </c>
      <c r="AC1511" s="56" t="s">
        <v>4489</v>
      </c>
      <c r="AE1511" s="56">
        <v>346000</v>
      </c>
      <c r="AP1511" s="56">
        <v>346000</v>
      </c>
      <c r="AR1511" s="56" t="s">
        <v>4490</v>
      </c>
      <c r="AT1511" s="56">
        <v>8471160</v>
      </c>
    </row>
    <row r="1512" spans="1:46" x14ac:dyDescent="0.35">
      <c r="A1512" s="56" t="s">
        <v>963</v>
      </c>
      <c r="B1512" s="56">
        <v>8471160</v>
      </c>
      <c r="C1512" s="56" t="s">
        <v>506</v>
      </c>
      <c r="D1512" s="56">
        <v>492316</v>
      </c>
      <c r="E1512" s="56" t="s">
        <v>138</v>
      </c>
      <c r="F1512" s="56" t="str">
        <f t="shared" si="23"/>
        <v>847.8471160.1.492316.000000.847001.300180</v>
      </c>
      <c r="G1512" s="66" t="s">
        <v>21</v>
      </c>
      <c r="H1512" s="56">
        <v>847001</v>
      </c>
      <c r="I1512" s="56" t="s">
        <v>863</v>
      </c>
      <c r="J1512" s="56">
        <v>300180</v>
      </c>
      <c r="R1512" s="56" t="s">
        <v>4745</v>
      </c>
      <c r="S1512" s="56">
        <v>1</v>
      </c>
      <c r="T1512" s="56">
        <v>1728300</v>
      </c>
      <c r="U1512" s="57">
        <v>1646000</v>
      </c>
      <c r="V1512" s="56" t="s">
        <v>2113</v>
      </c>
      <c r="W1512" s="56" t="s">
        <v>2122</v>
      </c>
      <c r="X1512" s="56">
        <v>1555470</v>
      </c>
      <c r="Y1512" s="56">
        <v>1382640</v>
      </c>
      <c r="Z1512" s="56">
        <v>1209810</v>
      </c>
      <c r="AA1512" s="56" t="s">
        <v>4489</v>
      </c>
      <c r="AB1512" s="56" t="s">
        <v>4489</v>
      </c>
      <c r="AC1512" s="56" t="s">
        <v>4489</v>
      </c>
      <c r="AE1512" s="56">
        <v>1646000</v>
      </c>
      <c r="AP1512" s="56">
        <v>1646000</v>
      </c>
      <c r="AR1512" s="56" t="s">
        <v>4490</v>
      </c>
      <c r="AT1512" s="56">
        <v>8471160</v>
      </c>
    </row>
    <row r="1513" spans="1:46" x14ac:dyDescent="0.35">
      <c r="A1513" s="56" t="s">
        <v>963</v>
      </c>
      <c r="B1513" s="56">
        <v>8471160</v>
      </c>
      <c r="C1513" s="56" t="s">
        <v>506</v>
      </c>
      <c r="D1513" s="56">
        <v>492316</v>
      </c>
      <c r="E1513" s="56" t="s">
        <v>138</v>
      </c>
      <c r="F1513" s="56" t="str">
        <f t="shared" si="23"/>
        <v>847.8471160.1.492316.000000.847001.300180</v>
      </c>
      <c r="G1513" s="66" t="s">
        <v>21</v>
      </c>
      <c r="H1513" s="56">
        <v>847001</v>
      </c>
      <c r="I1513" s="56" t="s">
        <v>863</v>
      </c>
      <c r="J1513" s="56">
        <v>300180</v>
      </c>
      <c r="R1513" s="56" t="s">
        <v>4746</v>
      </c>
      <c r="S1513" s="56">
        <v>1</v>
      </c>
      <c r="T1513" s="56">
        <v>728700</v>
      </c>
      <c r="U1513" s="57">
        <v>694000</v>
      </c>
      <c r="V1513" s="56" t="s">
        <v>2113</v>
      </c>
      <c r="W1513" s="56" t="s">
        <v>2122</v>
      </c>
      <c r="X1513" s="56">
        <v>655830</v>
      </c>
      <c r="Y1513" s="56">
        <v>582960</v>
      </c>
      <c r="Z1513" s="56">
        <v>510089.99999999994</v>
      </c>
      <c r="AA1513" s="56" t="s">
        <v>4489</v>
      </c>
      <c r="AB1513" s="56" t="s">
        <v>4489</v>
      </c>
      <c r="AC1513" s="56" t="s">
        <v>4489</v>
      </c>
      <c r="AE1513" s="56">
        <v>694000</v>
      </c>
      <c r="AP1513" s="56">
        <v>694000</v>
      </c>
      <c r="AR1513" s="56" t="s">
        <v>4490</v>
      </c>
      <c r="AT1513" s="56">
        <v>8471160</v>
      </c>
    </row>
    <row r="1514" spans="1:46" x14ac:dyDescent="0.35">
      <c r="A1514" s="56" t="s">
        <v>963</v>
      </c>
      <c r="B1514" s="56">
        <v>8471160</v>
      </c>
      <c r="C1514" s="56" t="s">
        <v>506</v>
      </c>
      <c r="D1514" s="56">
        <v>492316</v>
      </c>
      <c r="E1514" s="56" t="s">
        <v>138</v>
      </c>
      <c r="F1514" s="56" t="str">
        <f t="shared" si="23"/>
        <v>847.8471160.1.492316.000000.847001.300180</v>
      </c>
      <c r="G1514" s="66" t="s">
        <v>21</v>
      </c>
      <c r="H1514" s="56">
        <v>847001</v>
      </c>
      <c r="I1514" s="56" t="s">
        <v>863</v>
      </c>
      <c r="J1514" s="56">
        <v>300180</v>
      </c>
      <c r="R1514" s="56" t="s">
        <v>4747</v>
      </c>
      <c r="S1514" s="56">
        <v>1</v>
      </c>
      <c r="T1514" s="56">
        <v>1713600</v>
      </c>
      <c r="U1514" s="57">
        <v>1632000</v>
      </c>
      <c r="V1514" s="56" t="s">
        <v>2113</v>
      </c>
      <c r="W1514" s="56" t="s">
        <v>2122</v>
      </c>
      <c r="X1514" s="56">
        <v>1542240</v>
      </c>
      <c r="Y1514" s="56">
        <v>1370880</v>
      </c>
      <c r="Z1514" s="56">
        <v>1199520</v>
      </c>
      <c r="AA1514" s="56" t="s">
        <v>4489</v>
      </c>
      <c r="AB1514" s="56" t="s">
        <v>4489</v>
      </c>
      <c r="AC1514" s="56" t="s">
        <v>4489</v>
      </c>
      <c r="AE1514" s="56">
        <v>1632000</v>
      </c>
      <c r="AP1514" s="56">
        <v>1632000</v>
      </c>
      <c r="AR1514" s="56" t="s">
        <v>4490</v>
      </c>
      <c r="AT1514" s="56">
        <v>8471160</v>
      </c>
    </row>
    <row r="1515" spans="1:46" x14ac:dyDescent="0.35">
      <c r="A1515" s="56" t="s">
        <v>963</v>
      </c>
      <c r="B1515" s="56">
        <v>8471160</v>
      </c>
      <c r="C1515" s="56" t="s">
        <v>506</v>
      </c>
      <c r="D1515" s="56">
        <v>492316</v>
      </c>
      <c r="E1515" s="56" t="s">
        <v>138</v>
      </c>
      <c r="F1515" s="56" t="str">
        <f t="shared" si="23"/>
        <v>847.8471160.1.492316.000000.847001.300180</v>
      </c>
      <c r="G1515" s="66" t="s">
        <v>21</v>
      </c>
      <c r="H1515" s="56">
        <v>847001</v>
      </c>
      <c r="I1515" s="56" t="s">
        <v>863</v>
      </c>
      <c r="J1515" s="56">
        <v>300180</v>
      </c>
      <c r="R1515" s="56" t="s">
        <v>4748</v>
      </c>
      <c r="S1515" s="56">
        <v>1</v>
      </c>
      <c r="T1515" s="56">
        <v>459900</v>
      </c>
      <c r="U1515" s="57">
        <v>438000</v>
      </c>
      <c r="V1515" s="56" t="s">
        <v>2113</v>
      </c>
      <c r="W1515" s="56" t="s">
        <v>2122</v>
      </c>
      <c r="X1515" s="56">
        <v>413910</v>
      </c>
      <c r="Y1515" s="56">
        <v>367920</v>
      </c>
      <c r="Z1515" s="56">
        <v>321930</v>
      </c>
      <c r="AA1515" s="56" t="s">
        <v>4489</v>
      </c>
      <c r="AB1515" s="56" t="s">
        <v>4489</v>
      </c>
      <c r="AC1515" s="56" t="s">
        <v>4489</v>
      </c>
      <c r="AE1515" s="56">
        <v>438000</v>
      </c>
      <c r="AP1515" s="56">
        <v>438000</v>
      </c>
      <c r="AR1515" s="56" t="s">
        <v>4490</v>
      </c>
      <c r="AT1515" s="56">
        <v>8471160</v>
      </c>
    </row>
    <row r="1516" spans="1:46" x14ac:dyDescent="0.35">
      <c r="A1516" s="56" t="s">
        <v>963</v>
      </c>
      <c r="B1516" s="56">
        <v>8471160</v>
      </c>
      <c r="C1516" s="56" t="s">
        <v>506</v>
      </c>
      <c r="D1516" s="56">
        <v>492316</v>
      </c>
      <c r="E1516" s="56" t="s">
        <v>138</v>
      </c>
      <c r="F1516" s="56" t="str">
        <f t="shared" si="23"/>
        <v>847.8471160.1.492316.000000.847001.300180</v>
      </c>
      <c r="G1516" s="66" t="s">
        <v>21</v>
      </c>
      <c r="H1516" s="56">
        <v>847001</v>
      </c>
      <c r="I1516" s="56" t="s">
        <v>863</v>
      </c>
      <c r="J1516" s="56">
        <v>300180</v>
      </c>
      <c r="R1516" s="56" t="s">
        <v>4749</v>
      </c>
      <c r="S1516" s="56">
        <v>1</v>
      </c>
      <c r="T1516" s="56">
        <v>52500</v>
      </c>
      <c r="U1516" s="57">
        <v>50000</v>
      </c>
      <c r="V1516" s="56" t="s">
        <v>2113</v>
      </c>
      <c r="W1516" s="56" t="s">
        <v>2122</v>
      </c>
      <c r="X1516" s="56">
        <v>47250</v>
      </c>
      <c r="Y1516" s="56">
        <v>42000</v>
      </c>
      <c r="Z1516" s="56">
        <v>36750</v>
      </c>
      <c r="AA1516" s="56" t="s">
        <v>4489</v>
      </c>
      <c r="AB1516" s="56" t="s">
        <v>4489</v>
      </c>
      <c r="AC1516" s="56" t="s">
        <v>4489</v>
      </c>
      <c r="AE1516" s="56">
        <v>50000</v>
      </c>
      <c r="AP1516" s="56">
        <v>50000</v>
      </c>
      <c r="AR1516" s="56" t="s">
        <v>4490</v>
      </c>
      <c r="AT1516" s="56">
        <v>8471160</v>
      </c>
    </row>
    <row r="1517" spans="1:46" x14ac:dyDescent="0.35">
      <c r="A1517" s="56" t="s">
        <v>963</v>
      </c>
      <c r="B1517" s="56">
        <v>8471160</v>
      </c>
      <c r="C1517" s="56" t="s">
        <v>506</v>
      </c>
      <c r="D1517" s="56">
        <v>492316</v>
      </c>
      <c r="E1517" s="56" t="s">
        <v>138</v>
      </c>
      <c r="F1517" s="56" t="str">
        <f t="shared" si="23"/>
        <v>847.8471160.1.492316.000000.847001.300180</v>
      </c>
      <c r="G1517" s="66" t="s">
        <v>21</v>
      </c>
      <c r="H1517" s="56">
        <v>847001</v>
      </c>
      <c r="I1517" s="56" t="s">
        <v>863</v>
      </c>
      <c r="J1517" s="56">
        <v>300180</v>
      </c>
      <c r="R1517" s="56" t="s">
        <v>4750</v>
      </c>
      <c r="S1517" s="56">
        <v>1</v>
      </c>
      <c r="T1517" s="56">
        <v>45150</v>
      </c>
      <c r="U1517" s="57">
        <v>43000</v>
      </c>
      <c r="V1517" s="56" t="s">
        <v>2113</v>
      </c>
      <c r="W1517" s="56" t="s">
        <v>2122</v>
      </c>
      <c r="X1517" s="56">
        <v>40635</v>
      </c>
      <c r="Y1517" s="56">
        <v>36120</v>
      </c>
      <c r="Z1517" s="56">
        <v>31604.999999999996</v>
      </c>
      <c r="AA1517" s="56" t="s">
        <v>4489</v>
      </c>
      <c r="AB1517" s="56" t="s">
        <v>4489</v>
      </c>
      <c r="AC1517" s="56" t="s">
        <v>4489</v>
      </c>
      <c r="AE1517" s="56">
        <v>43000</v>
      </c>
      <c r="AP1517" s="56">
        <v>43000</v>
      </c>
      <c r="AR1517" s="56" t="s">
        <v>4490</v>
      </c>
      <c r="AT1517" s="56">
        <v>8471160</v>
      </c>
    </row>
    <row r="1518" spans="1:46" x14ac:dyDescent="0.35">
      <c r="A1518" s="56" t="s">
        <v>963</v>
      </c>
      <c r="B1518" s="56">
        <v>8471160</v>
      </c>
      <c r="C1518" s="56" t="s">
        <v>506</v>
      </c>
      <c r="D1518" s="56">
        <v>492316</v>
      </c>
      <c r="E1518" s="56" t="s">
        <v>138</v>
      </c>
      <c r="F1518" s="56" t="str">
        <f t="shared" si="23"/>
        <v>847.8471160.1.492316.000000.847001.300180</v>
      </c>
      <c r="G1518" s="66" t="s">
        <v>21</v>
      </c>
      <c r="H1518" s="56">
        <v>847001</v>
      </c>
      <c r="I1518" s="56" t="s">
        <v>863</v>
      </c>
      <c r="J1518" s="56">
        <v>300180</v>
      </c>
      <c r="R1518" s="56" t="s">
        <v>4751</v>
      </c>
      <c r="S1518" s="56">
        <v>1</v>
      </c>
      <c r="T1518" s="56">
        <v>198775.5</v>
      </c>
      <c r="U1518" s="57">
        <v>189310</v>
      </c>
      <c r="V1518" s="56" t="s">
        <v>2113</v>
      </c>
      <c r="W1518" s="56" t="s">
        <v>2122</v>
      </c>
      <c r="X1518" s="56">
        <v>178897.95</v>
      </c>
      <c r="Y1518" s="56">
        <v>159020.40000000002</v>
      </c>
      <c r="Z1518" s="56">
        <v>139142.84999999998</v>
      </c>
      <c r="AA1518" s="56" t="s">
        <v>4489</v>
      </c>
      <c r="AB1518" s="56" t="s">
        <v>4489</v>
      </c>
      <c r="AC1518" s="56" t="s">
        <v>4489</v>
      </c>
      <c r="AE1518" s="56">
        <v>189310</v>
      </c>
      <c r="AP1518" s="56">
        <v>189310</v>
      </c>
      <c r="AR1518" s="56" t="s">
        <v>4490</v>
      </c>
      <c r="AT1518" s="56">
        <v>8471160</v>
      </c>
    </row>
    <row r="1519" spans="1:46" x14ac:dyDescent="0.35">
      <c r="A1519" s="56" t="s">
        <v>963</v>
      </c>
      <c r="B1519" s="56">
        <v>8471160</v>
      </c>
      <c r="C1519" s="56" t="s">
        <v>506</v>
      </c>
      <c r="D1519" s="56">
        <v>492316</v>
      </c>
      <c r="E1519" s="56" t="s">
        <v>138</v>
      </c>
      <c r="F1519" s="56" t="str">
        <f t="shared" si="23"/>
        <v>847.8471160.1.492316.000000.847001.300180</v>
      </c>
      <c r="G1519" s="66" t="s">
        <v>21</v>
      </c>
      <c r="H1519" s="56">
        <v>847001</v>
      </c>
      <c r="I1519" s="56" t="s">
        <v>863</v>
      </c>
      <c r="J1519" s="56">
        <v>300180</v>
      </c>
      <c r="R1519" s="56" t="s">
        <v>4752</v>
      </c>
      <c r="S1519" s="56">
        <v>1</v>
      </c>
      <c r="T1519" s="56">
        <v>0</v>
      </c>
      <c r="U1519" s="57">
        <v>0</v>
      </c>
      <c r="V1519" s="56" t="s">
        <v>2113</v>
      </c>
      <c r="W1519" s="56" t="s">
        <v>2122</v>
      </c>
      <c r="X1519" s="56">
        <v>0</v>
      </c>
      <c r="Y1519" s="56">
        <v>0</v>
      </c>
      <c r="Z1519" s="56">
        <v>0</v>
      </c>
      <c r="AA1519" s="56" t="s">
        <v>4489</v>
      </c>
      <c r="AB1519" s="56" t="s">
        <v>4489</v>
      </c>
      <c r="AC1519" s="56" t="s">
        <v>4489</v>
      </c>
      <c r="AE1519" s="56">
        <v>0</v>
      </c>
      <c r="AP1519" s="56">
        <v>0</v>
      </c>
      <c r="AR1519" s="56" t="s">
        <v>4490</v>
      </c>
      <c r="AT1519" s="56">
        <v>8471160</v>
      </c>
    </row>
    <row r="1520" spans="1:46" x14ac:dyDescent="0.35">
      <c r="A1520" s="56" t="s">
        <v>963</v>
      </c>
      <c r="B1520" s="56">
        <v>8471160</v>
      </c>
      <c r="C1520" s="56" t="s">
        <v>506</v>
      </c>
      <c r="D1520" s="56">
        <v>492316</v>
      </c>
      <c r="E1520" s="56" t="s">
        <v>138</v>
      </c>
      <c r="F1520" s="56" t="str">
        <f t="shared" si="23"/>
        <v>847.8471160.1.492316.000000.847001.300180</v>
      </c>
      <c r="G1520" s="66" t="s">
        <v>21</v>
      </c>
      <c r="H1520" s="56">
        <v>847001</v>
      </c>
      <c r="I1520" s="56" t="s">
        <v>863</v>
      </c>
      <c r="J1520" s="56">
        <v>300180</v>
      </c>
      <c r="R1520" s="56" t="s">
        <v>4753</v>
      </c>
      <c r="S1520" s="56">
        <v>1</v>
      </c>
      <c r="T1520" s="56">
        <v>198775.5</v>
      </c>
      <c r="U1520" s="57">
        <v>189310</v>
      </c>
      <c r="V1520" s="56" t="s">
        <v>2113</v>
      </c>
      <c r="W1520" s="56" t="s">
        <v>2122</v>
      </c>
      <c r="X1520" s="56">
        <v>178897.95</v>
      </c>
      <c r="Y1520" s="56">
        <v>159020.40000000002</v>
      </c>
      <c r="Z1520" s="56">
        <v>139142.84999999998</v>
      </c>
      <c r="AA1520" s="56" t="s">
        <v>4489</v>
      </c>
      <c r="AB1520" s="56" t="s">
        <v>4489</v>
      </c>
      <c r="AC1520" s="56" t="s">
        <v>4489</v>
      </c>
      <c r="AE1520" s="56">
        <v>189310</v>
      </c>
      <c r="AP1520" s="56">
        <v>189310</v>
      </c>
      <c r="AR1520" s="56" t="s">
        <v>4490</v>
      </c>
      <c r="AT1520" s="56">
        <v>8471160</v>
      </c>
    </row>
    <row r="1521" spans="1:46" x14ac:dyDescent="0.35">
      <c r="A1521" s="56" t="s">
        <v>963</v>
      </c>
      <c r="B1521" s="56">
        <v>8471160</v>
      </c>
      <c r="C1521" s="56" t="s">
        <v>506</v>
      </c>
      <c r="D1521" s="56">
        <v>492316</v>
      </c>
      <c r="E1521" s="56" t="s">
        <v>138</v>
      </c>
      <c r="F1521" s="56" t="str">
        <f t="shared" si="23"/>
        <v>847.8471160.1.492316.000000.847001.300180</v>
      </c>
      <c r="G1521" s="66" t="s">
        <v>21</v>
      </c>
      <c r="H1521" s="56">
        <v>847001</v>
      </c>
      <c r="I1521" s="56" t="s">
        <v>863</v>
      </c>
      <c r="J1521" s="56">
        <v>300180</v>
      </c>
      <c r="R1521" s="56" t="s">
        <v>4754</v>
      </c>
      <c r="S1521" s="56">
        <v>1</v>
      </c>
      <c r="T1521" s="56">
        <v>194470.5</v>
      </c>
      <c r="U1521" s="57">
        <v>185210</v>
      </c>
      <c r="V1521" s="56" t="s">
        <v>2113</v>
      </c>
      <c r="W1521" s="56" t="s">
        <v>2122</v>
      </c>
      <c r="X1521" s="56">
        <v>175023.45</v>
      </c>
      <c r="Y1521" s="56">
        <v>155576.4</v>
      </c>
      <c r="Z1521" s="56">
        <v>136129.35</v>
      </c>
      <c r="AA1521" s="56" t="s">
        <v>4489</v>
      </c>
      <c r="AB1521" s="56" t="s">
        <v>4489</v>
      </c>
      <c r="AC1521" s="56" t="s">
        <v>4489</v>
      </c>
      <c r="AE1521" s="56">
        <v>185210</v>
      </c>
      <c r="AP1521" s="56">
        <v>185210</v>
      </c>
      <c r="AR1521" s="56" t="s">
        <v>4490</v>
      </c>
      <c r="AT1521" s="56">
        <v>8471160</v>
      </c>
    </row>
    <row r="1522" spans="1:46" x14ac:dyDescent="0.35">
      <c r="A1522" s="56" t="s">
        <v>963</v>
      </c>
      <c r="B1522" s="56">
        <v>8471160</v>
      </c>
      <c r="C1522" s="56" t="s">
        <v>506</v>
      </c>
      <c r="D1522" s="56">
        <v>492316</v>
      </c>
      <c r="E1522" s="56" t="s">
        <v>138</v>
      </c>
      <c r="F1522" s="56" t="str">
        <f t="shared" si="23"/>
        <v>847.8471160.1.492316.000000.847001.300180</v>
      </c>
      <c r="G1522" s="66" t="s">
        <v>21</v>
      </c>
      <c r="H1522" s="56">
        <v>847001</v>
      </c>
      <c r="I1522" s="56" t="s">
        <v>863</v>
      </c>
      <c r="J1522" s="56">
        <v>300180</v>
      </c>
      <c r="R1522" s="56" t="s">
        <v>4755</v>
      </c>
      <c r="S1522" s="56">
        <v>1</v>
      </c>
      <c r="T1522" s="56">
        <v>327600</v>
      </c>
      <c r="U1522" s="57">
        <v>312000</v>
      </c>
      <c r="V1522" s="56" t="s">
        <v>2113</v>
      </c>
      <c r="W1522" s="56" t="s">
        <v>2122</v>
      </c>
      <c r="X1522" s="56">
        <v>294840</v>
      </c>
      <c r="Y1522" s="56">
        <v>262080</v>
      </c>
      <c r="Z1522" s="56">
        <v>229320</v>
      </c>
      <c r="AA1522" s="56" t="s">
        <v>4489</v>
      </c>
      <c r="AB1522" s="56" t="s">
        <v>4489</v>
      </c>
      <c r="AC1522" s="56" t="s">
        <v>4489</v>
      </c>
      <c r="AE1522" s="56">
        <v>312000</v>
      </c>
      <c r="AP1522" s="56">
        <v>312000</v>
      </c>
      <c r="AR1522" s="56" t="s">
        <v>4490</v>
      </c>
      <c r="AT1522" s="56">
        <v>8471160</v>
      </c>
    </row>
    <row r="1523" spans="1:46" x14ac:dyDescent="0.35">
      <c r="A1523" s="56" t="s">
        <v>963</v>
      </c>
      <c r="B1523" s="56">
        <v>8471160</v>
      </c>
      <c r="C1523" s="56" t="s">
        <v>506</v>
      </c>
      <c r="D1523" s="56">
        <v>492316</v>
      </c>
      <c r="E1523" s="56" t="s">
        <v>138</v>
      </c>
      <c r="F1523" s="56" t="str">
        <f t="shared" si="23"/>
        <v>847.8471160.1.492316.000000.847001.300180</v>
      </c>
      <c r="G1523" s="66" t="s">
        <v>21</v>
      </c>
      <c r="H1523" s="56">
        <v>847001</v>
      </c>
      <c r="I1523" s="56" t="s">
        <v>863</v>
      </c>
      <c r="J1523" s="56">
        <v>300180</v>
      </c>
      <c r="R1523" s="56" t="s">
        <v>4756</v>
      </c>
      <c r="S1523" s="56">
        <v>1</v>
      </c>
      <c r="T1523" s="56">
        <v>6300</v>
      </c>
      <c r="U1523" s="57">
        <v>6000</v>
      </c>
      <c r="V1523" s="56" t="s">
        <v>2113</v>
      </c>
      <c r="W1523" s="56" t="s">
        <v>2122</v>
      </c>
      <c r="X1523" s="56">
        <v>5670</v>
      </c>
      <c r="Y1523" s="56">
        <v>5040</v>
      </c>
      <c r="Z1523" s="56">
        <v>4410</v>
      </c>
      <c r="AA1523" s="56" t="s">
        <v>4489</v>
      </c>
      <c r="AB1523" s="56" t="s">
        <v>4489</v>
      </c>
      <c r="AC1523" s="56" t="s">
        <v>4489</v>
      </c>
      <c r="AE1523" s="56">
        <v>6000</v>
      </c>
      <c r="AP1523" s="56">
        <v>6000</v>
      </c>
      <c r="AR1523" s="56" t="s">
        <v>4490</v>
      </c>
      <c r="AT1523" s="56">
        <v>8471160</v>
      </c>
    </row>
    <row r="1524" spans="1:46" x14ac:dyDescent="0.35">
      <c r="A1524" s="56" t="s">
        <v>963</v>
      </c>
      <c r="B1524" s="56">
        <v>8471160</v>
      </c>
      <c r="C1524" s="56" t="s">
        <v>506</v>
      </c>
      <c r="D1524" s="56">
        <v>492316</v>
      </c>
      <c r="E1524" s="56" t="s">
        <v>138</v>
      </c>
      <c r="F1524" s="56" t="str">
        <f t="shared" si="23"/>
        <v>847.8471160.1.492316.000000.847001.300180</v>
      </c>
      <c r="G1524" s="66" t="s">
        <v>21</v>
      </c>
      <c r="H1524" s="56">
        <v>847001</v>
      </c>
      <c r="I1524" s="56" t="s">
        <v>863</v>
      </c>
      <c r="J1524" s="56">
        <v>300180</v>
      </c>
      <c r="R1524" s="56" t="s">
        <v>4757</v>
      </c>
      <c r="S1524" s="56">
        <v>1</v>
      </c>
      <c r="T1524" s="56">
        <v>8925</v>
      </c>
      <c r="U1524" s="57">
        <v>8500</v>
      </c>
      <c r="V1524" s="56" t="s">
        <v>2113</v>
      </c>
      <c r="W1524" s="56" t="s">
        <v>2122</v>
      </c>
      <c r="X1524" s="56">
        <v>8032.5</v>
      </c>
      <c r="Y1524" s="56">
        <v>7140</v>
      </c>
      <c r="Z1524" s="56">
        <v>6247.5</v>
      </c>
      <c r="AA1524" s="56" t="s">
        <v>4489</v>
      </c>
      <c r="AB1524" s="56" t="s">
        <v>4489</v>
      </c>
      <c r="AC1524" s="56" t="s">
        <v>4489</v>
      </c>
      <c r="AE1524" s="56">
        <v>8500</v>
      </c>
      <c r="AP1524" s="56">
        <v>8500</v>
      </c>
      <c r="AR1524" s="56" t="s">
        <v>4490</v>
      </c>
      <c r="AT1524" s="56">
        <v>8471160</v>
      </c>
    </row>
    <row r="1525" spans="1:46" x14ac:dyDescent="0.35">
      <c r="A1525" s="56" t="s">
        <v>963</v>
      </c>
      <c r="B1525" s="56">
        <v>8471160</v>
      </c>
      <c r="C1525" s="56" t="s">
        <v>506</v>
      </c>
      <c r="D1525" s="56">
        <v>492316</v>
      </c>
      <c r="E1525" s="56" t="s">
        <v>138</v>
      </c>
      <c r="F1525" s="56" t="str">
        <f t="shared" si="23"/>
        <v>847.8471160.1.492316.000000.847001.300180</v>
      </c>
      <c r="G1525" s="66" t="s">
        <v>21</v>
      </c>
      <c r="H1525" s="56">
        <v>847001</v>
      </c>
      <c r="I1525" s="56" t="s">
        <v>863</v>
      </c>
      <c r="J1525" s="56">
        <v>300180</v>
      </c>
      <c r="R1525" s="56" t="s">
        <v>4758</v>
      </c>
      <c r="S1525" s="56">
        <v>1</v>
      </c>
      <c r="T1525" s="56">
        <v>151861.5</v>
      </c>
      <c r="U1525" s="57">
        <v>144630</v>
      </c>
      <c r="V1525" s="56" t="s">
        <v>2113</v>
      </c>
      <c r="W1525" s="56" t="s">
        <v>2122</v>
      </c>
      <c r="X1525" s="56">
        <v>136675.35</v>
      </c>
      <c r="Y1525" s="56">
        <v>121489.20000000001</v>
      </c>
      <c r="Z1525" s="56">
        <v>106303.04999999999</v>
      </c>
      <c r="AA1525" s="56" t="s">
        <v>4489</v>
      </c>
      <c r="AB1525" s="56" t="s">
        <v>4489</v>
      </c>
      <c r="AC1525" s="56" t="s">
        <v>4489</v>
      </c>
      <c r="AE1525" s="56">
        <v>144630</v>
      </c>
      <c r="AP1525" s="56">
        <v>144630</v>
      </c>
      <c r="AR1525" s="56" t="s">
        <v>4490</v>
      </c>
      <c r="AT1525" s="56">
        <v>8471160</v>
      </c>
    </row>
    <row r="1526" spans="1:46" x14ac:dyDescent="0.35">
      <c r="A1526" s="56" t="s">
        <v>963</v>
      </c>
      <c r="B1526" s="56">
        <v>8471160</v>
      </c>
      <c r="C1526" s="56" t="s">
        <v>506</v>
      </c>
      <c r="D1526" s="56">
        <v>492316</v>
      </c>
      <c r="E1526" s="56" t="s">
        <v>138</v>
      </c>
      <c r="F1526" s="56" t="str">
        <f t="shared" si="23"/>
        <v>847.8471160.1.492316.000000.847001.300180</v>
      </c>
      <c r="G1526" s="66" t="s">
        <v>21</v>
      </c>
      <c r="H1526" s="56">
        <v>847001</v>
      </c>
      <c r="I1526" s="56" t="s">
        <v>863</v>
      </c>
      <c r="J1526" s="56">
        <v>300180</v>
      </c>
      <c r="R1526" s="56" t="s">
        <v>4759</v>
      </c>
      <c r="S1526" s="56">
        <v>1</v>
      </c>
      <c r="T1526" s="56">
        <v>134400</v>
      </c>
      <c r="U1526" s="57">
        <v>128000</v>
      </c>
      <c r="V1526" s="56" t="s">
        <v>2113</v>
      </c>
      <c r="W1526" s="56" t="s">
        <v>2122</v>
      </c>
      <c r="X1526" s="56">
        <v>120960</v>
      </c>
      <c r="Y1526" s="56">
        <v>107520</v>
      </c>
      <c r="Z1526" s="56">
        <v>94080</v>
      </c>
      <c r="AA1526" s="56" t="s">
        <v>4489</v>
      </c>
      <c r="AB1526" s="56" t="s">
        <v>4489</v>
      </c>
      <c r="AC1526" s="56" t="s">
        <v>4489</v>
      </c>
      <c r="AE1526" s="56">
        <v>128000</v>
      </c>
      <c r="AP1526" s="56">
        <v>128000</v>
      </c>
      <c r="AR1526" s="56" t="s">
        <v>4490</v>
      </c>
      <c r="AT1526" s="56">
        <v>8471160</v>
      </c>
    </row>
    <row r="1527" spans="1:46" x14ac:dyDescent="0.35">
      <c r="A1527" s="56" t="s">
        <v>963</v>
      </c>
      <c r="B1527" s="56">
        <v>8471160</v>
      </c>
      <c r="C1527" s="56" t="s">
        <v>506</v>
      </c>
      <c r="D1527" s="56">
        <v>492316</v>
      </c>
      <c r="E1527" s="56" t="s">
        <v>138</v>
      </c>
      <c r="F1527" s="56" t="str">
        <f t="shared" si="23"/>
        <v>847.8471160.1.492316.000000.847001.300180</v>
      </c>
      <c r="G1527" s="66" t="s">
        <v>21</v>
      </c>
      <c r="H1527" s="56">
        <v>847001</v>
      </c>
      <c r="I1527" s="56" t="s">
        <v>863</v>
      </c>
      <c r="J1527" s="56">
        <v>300180</v>
      </c>
      <c r="R1527" s="56" t="s">
        <v>4760</v>
      </c>
      <c r="S1527" s="56">
        <v>1</v>
      </c>
      <c r="T1527" s="56">
        <v>1386000</v>
      </c>
      <c r="U1527" s="57">
        <v>1320000</v>
      </c>
      <c r="V1527" s="56" t="s">
        <v>2113</v>
      </c>
      <c r="W1527" s="56" t="s">
        <v>2122</v>
      </c>
      <c r="X1527" s="56">
        <v>1247400</v>
      </c>
      <c r="Y1527" s="56">
        <v>1108800</v>
      </c>
      <c r="Z1527" s="56">
        <v>970199.99999999988</v>
      </c>
      <c r="AA1527" s="56" t="s">
        <v>4489</v>
      </c>
      <c r="AB1527" s="56" t="s">
        <v>4489</v>
      </c>
      <c r="AC1527" s="56" t="s">
        <v>4489</v>
      </c>
      <c r="AE1527" s="56">
        <v>1320000</v>
      </c>
      <c r="AP1527" s="56">
        <v>1320000</v>
      </c>
      <c r="AR1527" s="56" t="s">
        <v>4490</v>
      </c>
      <c r="AT1527" s="56">
        <v>8471160</v>
      </c>
    </row>
    <row r="1528" spans="1:46" x14ac:dyDescent="0.35">
      <c r="A1528" s="56" t="s">
        <v>963</v>
      </c>
      <c r="B1528" s="56">
        <v>8471160</v>
      </c>
      <c r="C1528" s="56" t="s">
        <v>506</v>
      </c>
      <c r="D1528" s="56">
        <v>492316</v>
      </c>
      <c r="E1528" s="56" t="s">
        <v>138</v>
      </c>
      <c r="F1528" s="56" t="str">
        <f t="shared" si="23"/>
        <v>847.8471160.1.492316.000000.847001.300180</v>
      </c>
      <c r="G1528" s="66" t="s">
        <v>21</v>
      </c>
      <c r="H1528" s="56">
        <v>847001</v>
      </c>
      <c r="I1528" s="56" t="s">
        <v>863</v>
      </c>
      <c r="J1528" s="56">
        <v>300180</v>
      </c>
      <c r="R1528" s="56" t="s">
        <v>4761</v>
      </c>
      <c r="S1528" s="56">
        <v>1</v>
      </c>
      <c r="T1528" s="56">
        <v>50400</v>
      </c>
      <c r="U1528" s="57">
        <v>48000</v>
      </c>
      <c r="V1528" s="56" t="s">
        <v>2113</v>
      </c>
      <c r="W1528" s="56" t="s">
        <v>2122</v>
      </c>
      <c r="X1528" s="56">
        <v>45360</v>
      </c>
      <c r="Y1528" s="56">
        <v>40320</v>
      </c>
      <c r="Z1528" s="56">
        <v>35280</v>
      </c>
      <c r="AA1528" s="56" t="s">
        <v>4489</v>
      </c>
      <c r="AB1528" s="56" t="s">
        <v>4489</v>
      </c>
      <c r="AC1528" s="56" t="s">
        <v>4489</v>
      </c>
      <c r="AE1528" s="56">
        <v>48000</v>
      </c>
      <c r="AP1528" s="56">
        <v>48000</v>
      </c>
      <c r="AR1528" s="56" t="s">
        <v>4490</v>
      </c>
      <c r="AT1528" s="56">
        <v>8471160</v>
      </c>
    </row>
    <row r="1529" spans="1:46" x14ac:dyDescent="0.35">
      <c r="A1529" s="56" t="s">
        <v>963</v>
      </c>
      <c r="B1529" s="56">
        <v>8471160</v>
      </c>
      <c r="C1529" s="56" t="s">
        <v>506</v>
      </c>
      <c r="D1529" s="56">
        <v>492316</v>
      </c>
      <c r="E1529" s="56" t="s">
        <v>138</v>
      </c>
      <c r="F1529" s="56" t="str">
        <f t="shared" si="23"/>
        <v>847.8471160.1.492316.000000.847001.300180</v>
      </c>
      <c r="G1529" s="66" t="s">
        <v>21</v>
      </c>
      <c r="H1529" s="56">
        <v>847001</v>
      </c>
      <c r="I1529" s="56" t="s">
        <v>863</v>
      </c>
      <c r="J1529" s="56">
        <v>300180</v>
      </c>
      <c r="R1529" s="56" t="s">
        <v>4762</v>
      </c>
      <c r="S1529" s="56">
        <v>1</v>
      </c>
      <c r="T1529" s="56">
        <v>92400</v>
      </c>
      <c r="U1529" s="57">
        <v>88000</v>
      </c>
      <c r="V1529" s="56" t="s">
        <v>2113</v>
      </c>
      <c r="W1529" s="56" t="s">
        <v>2122</v>
      </c>
      <c r="X1529" s="56">
        <v>83160</v>
      </c>
      <c r="Y1529" s="56">
        <v>73920</v>
      </c>
      <c r="Z1529" s="56">
        <v>64679.999999999993</v>
      </c>
      <c r="AA1529" s="56" t="s">
        <v>4489</v>
      </c>
      <c r="AB1529" s="56" t="s">
        <v>4489</v>
      </c>
      <c r="AC1529" s="56" t="s">
        <v>4489</v>
      </c>
      <c r="AE1529" s="56">
        <v>88000</v>
      </c>
      <c r="AP1529" s="56">
        <v>88000</v>
      </c>
      <c r="AR1529" s="56" t="s">
        <v>4490</v>
      </c>
      <c r="AT1529" s="56">
        <v>8471160</v>
      </c>
    </row>
    <row r="1530" spans="1:46" x14ac:dyDescent="0.35">
      <c r="A1530" s="56" t="s">
        <v>963</v>
      </c>
      <c r="B1530" s="56">
        <v>8471160</v>
      </c>
      <c r="C1530" s="56" t="s">
        <v>506</v>
      </c>
      <c r="D1530" s="56">
        <v>492316</v>
      </c>
      <c r="E1530" s="56" t="s">
        <v>138</v>
      </c>
      <c r="F1530" s="56" t="str">
        <f t="shared" si="23"/>
        <v>847.8471160.1.492316.000000.847001.300180</v>
      </c>
      <c r="G1530" s="66" t="s">
        <v>21</v>
      </c>
      <c r="H1530" s="56">
        <v>847001</v>
      </c>
      <c r="I1530" s="56" t="s">
        <v>863</v>
      </c>
      <c r="J1530" s="56">
        <v>300180</v>
      </c>
      <c r="R1530" s="56" t="s">
        <v>4763</v>
      </c>
      <c r="S1530" s="56">
        <v>1</v>
      </c>
      <c r="T1530" s="56">
        <v>9975000</v>
      </c>
      <c r="U1530" s="57">
        <v>9500000</v>
      </c>
      <c r="V1530" s="56" t="s">
        <v>2113</v>
      </c>
      <c r="W1530" s="56" t="s">
        <v>2122</v>
      </c>
      <c r="X1530" s="56">
        <v>8977500</v>
      </c>
      <c r="Y1530" s="56">
        <v>7980000</v>
      </c>
      <c r="Z1530" s="56">
        <v>6982500</v>
      </c>
      <c r="AA1530" s="56" t="s">
        <v>4489</v>
      </c>
      <c r="AB1530" s="56" t="s">
        <v>4489</v>
      </c>
      <c r="AC1530" s="56" t="s">
        <v>4489</v>
      </c>
      <c r="AE1530" s="56">
        <v>9500000</v>
      </c>
      <c r="AP1530" s="56">
        <v>9500000</v>
      </c>
      <c r="AR1530" s="56" t="s">
        <v>4490</v>
      </c>
      <c r="AT1530" s="56">
        <v>8471160</v>
      </c>
    </row>
    <row r="1531" spans="1:46" x14ac:dyDescent="0.35">
      <c r="A1531" s="56" t="s">
        <v>963</v>
      </c>
      <c r="B1531" s="56">
        <v>8471160</v>
      </c>
      <c r="C1531" s="56" t="s">
        <v>506</v>
      </c>
      <c r="D1531" s="56">
        <v>492316</v>
      </c>
      <c r="E1531" s="56" t="s">
        <v>138</v>
      </c>
      <c r="F1531" s="56" t="str">
        <f t="shared" si="23"/>
        <v>847.8471160.1.492316.000000.847001.300180</v>
      </c>
      <c r="G1531" s="66" t="s">
        <v>21</v>
      </c>
      <c r="H1531" s="56">
        <v>847001</v>
      </c>
      <c r="I1531" s="56" t="s">
        <v>863</v>
      </c>
      <c r="J1531" s="56">
        <v>300180</v>
      </c>
      <c r="R1531" s="56" t="s">
        <v>4764</v>
      </c>
      <c r="S1531" s="56">
        <v>1</v>
      </c>
      <c r="T1531" s="56">
        <v>18900</v>
      </c>
      <c r="U1531" s="57">
        <v>18000</v>
      </c>
      <c r="V1531" s="56" t="s">
        <v>2113</v>
      </c>
      <c r="W1531" s="56" t="s">
        <v>2122</v>
      </c>
      <c r="X1531" s="56">
        <v>17010</v>
      </c>
      <c r="Y1531" s="56">
        <v>15120</v>
      </c>
      <c r="Z1531" s="56">
        <v>13230</v>
      </c>
      <c r="AA1531" s="56" t="s">
        <v>4489</v>
      </c>
      <c r="AB1531" s="56" t="s">
        <v>4489</v>
      </c>
      <c r="AC1531" s="56" t="s">
        <v>4489</v>
      </c>
      <c r="AE1531" s="56">
        <v>18000</v>
      </c>
      <c r="AP1531" s="56">
        <v>18000</v>
      </c>
      <c r="AR1531" s="56" t="s">
        <v>4490</v>
      </c>
      <c r="AT1531" s="56">
        <v>8471160</v>
      </c>
    </row>
    <row r="1532" spans="1:46" x14ac:dyDescent="0.35">
      <c r="A1532" s="56" t="s">
        <v>963</v>
      </c>
      <c r="B1532" s="56">
        <v>8471160</v>
      </c>
      <c r="C1532" s="56" t="s">
        <v>506</v>
      </c>
      <c r="D1532" s="56">
        <v>492316</v>
      </c>
      <c r="E1532" s="56" t="s">
        <v>138</v>
      </c>
      <c r="F1532" s="56" t="str">
        <f t="shared" si="23"/>
        <v>847.8471160.1.492316.000000.847001.300180</v>
      </c>
      <c r="G1532" s="66" t="s">
        <v>21</v>
      </c>
      <c r="H1532" s="56">
        <v>847001</v>
      </c>
      <c r="I1532" s="56" t="s">
        <v>863</v>
      </c>
      <c r="J1532" s="56">
        <v>300180</v>
      </c>
      <c r="R1532" s="56" t="s">
        <v>4765</v>
      </c>
      <c r="S1532" s="56">
        <v>1</v>
      </c>
      <c r="T1532" s="56">
        <v>26775</v>
      </c>
      <c r="U1532" s="57">
        <v>25500</v>
      </c>
      <c r="V1532" s="56" t="s">
        <v>2113</v>
      </c>
      <c r="W1532" s="56" t="s">
        <v>2122</v>
      </c>
      <c r="X1532" s="56">
        <v>24097.5</v>
      </c>
      <c r="Y1532" s="56">
        <v>21420</v>
      </c>
      <c r="Z1532" s="56">
        <v>18742.5</v>
      </c>
      <c r="AA1532" s="56" t="s">
        <v>4489</v>
      </c>
      <c r="AB1532" s="56" t="s">
        <v>4489</v>
      </c>
      <c r="AC1532" s="56" t="s">
        <v>4489</v>
      </c>
      <c r="AE1532" s="56">
        <v>25500</v>
      </c>
      <c r="AP1532" s="56">
        <v>25500</v>
      </c>
      <c r="AR1532" s="56" t="s">
        <v>4490</v>
      </c>
      <c r="AT1532" s="56">
        <v>8471160</v>
      </c>
    </row>
    <row r="1533" spans="1:46" x14ac:dyDescent="0.35">
      <c r="A1533" s="56" t="s">
        <v>963</v>
      </c>
      <c r="B1533" s="56">
        <v>8471160</v>
      </c>
      <c r="C1533" s="56" t="s">
        <v>506</v>
      </c>
      <c r="D1533" s="56">
        <v>492316</v>
      </c>
      <c r="E1533" s="56" t="s">
        <v>138</v>
      </c>
      <c r="F1533" s="56" t="str">
        <f t="shared" si="23"/>
        <v>847.8471160.1.492316.000000.847001.300180</v>
      </c>
      <c r="G1533" s="66" t="s">
        <v>21</v>
      </c>
      <c r="H1533" s="56">
        <v>847001</v>
      </c>
      <c r="I1533" s="56" t="s">
        <v>863</v>
      </c>
      <c r="J1533" s="56">
        <v>300180</v>
      </c>
      <c r="R1533" s="56" t="s">
        <v>4766</v>
      </c>
      <c r="S1533" s="56">
        <v>1</v>
      </c>
      <c r="T1533" s="56">
        <v>325500</v>
      </c>
      <c r="U1533" s="57">
        <v>310000</v>
      </c>
      <c r="V1533" s="56" t="s">
        <v>2113</v>
      </c>
      <c r="W1533" s="56" t="s">
        <v>2122</v>
      </c>
      <c r="X1533" s="56">
        <v>292950</v>
      </c>
      <c r="Y1533" s="56">
        <v>260400</v>
      </c>
      <c r="Z1533" s="56">
        <v>227850</v>
      </c>
      <c r="AA1533" s="56" t="s">
        <v>4489</v>
      </c>
      <c r="AB1533" s="56" t="s">
        <v>4489</v>
      </c>
      <c r="AC1533" s="56" t="s">
        <v>4489</v>
      </c>
      <c r="AE1533" s="56">
        <v>310000</v>
      </c>
      <c r="AP1533" s="56">
        <v>310000</v>
      </c>
      <c r="AR1533" s="56" t="s">
        <v>4490</v>
      </c>
      <c r="AT1533" s="56">
        <v>8471160</v>
      </c>
    </row>
    <row r="1534" spans="1:46" x14ac:dyDescent="0.35">
      <c r="A1534" s="56" t="s">
        <v>963</v>
      </c>
      <c r="B1534" s="56">
        <v>8471160</v>
      </c>
      <c r="C1534" s="56" t="s">
        <v>506</v>
      </c>
      <c r="D1534" s="56">
        <v>492316</v>
      </c>
      <c r="E1534" s="56" t="s">
        <v>138</v>
      </c>
      <c r="F1534" s="56" t="str">
        <f t="shared" si="23"/>
        <v>847.8471160.1.492316.000000.847001.300180</v>
      </c>
      <c r="G1534" s="66" t="s">
        <v>21</v>
      </c>
      <c r="H1534" s="56">
        <v>847001</v>
      </c>
      <c r="I1534" s="56" t="s">
        <v>863</v>
      </c>
      <c r="J1534" s="56">
        <v>300180</v>
      </c>
      <c r="R1534" s="56" t="s">
        <v>4767</v>
      </c>
      <c r="S1534" s="56">
        <v>1</v>
      </c>
      <c r="T1534" s="56">
        <v>63000</v>
      </c>
      <c r="U1534" s="57">
        <v>60000</v>
      </c>
      <c r="V1534" s="56" t="s">
        <v>2113</v>
      </c>
      <c r="W1534" s="56" t="s">
        <v>2122</v>
      </c>
      <c r="X1534" s="56">
        <v>56700</v>
      </c>
      <c r="Y1534" s="56">
        <v>50400</v>
      </c>
      <c r="Z1534" s="56">
        <v>44100</v>
      </c>
      <c r="AA1534" s="56" t="s">
        <v>4489</v>
      </c>
      <c r="AB1534" s="56" t="s">
        <v>4489</v>
      </c>
      <c r="AC1534" s="56" t="s">
        <v>4489</v>
      </c>
      <c r="AE1534" s="56">
        <v>60000</v>
      </c>
      <c r="AP1534" s="56">
        <v>60000</v>
      </c>
      <c r="AR1534" s="56" t="s">
        <v>4490</v>
      </c>
      <c r="AT1534" s="56">
        <v>8471160</v>
      </c>
    </row>
    <row r="1535" spans="1:46" x14ac:dyDescent="0.35">
      <c r="A1535" s="56" t="s">
        <v>963</v>
      </c>
      <c r="B1535" s="56">
        <v>8471160</v>
      </c>
      <c r="C1535" s="56" t="s">
        <v>506</v>
      </c>
      <c r="D1535" s="56">
        <v>492316</v>
      </c>
      <c r="E1535" s="56" t="s">
        <v>138</v>
      </c>
      <c r="F1535" s="56" t="str">
        <f t="shared" si="23"/>
        <v>847.8471160.1.492316.000000.847001.300180</v>
      </c>
      <c r="G1535" s="66" t="s">
        <v>21</v>
      </c>
      <c r="H1535" s="56">
        <v>847001</v>
      </c>
      <c r="I1535" s="56" t="s">
        <v>863</v>
      </c>
      <c r="J1535" s="56">
        <v>300180</v>
      </c>
      <c r="R1535" s="56" t="s">
        <v>4768</v>
      </c>
      <c r="S1535" s="56">
        <v>1</v>
      </c>
      <c r="T1535" s="56">
        <v>196591.5</v>
      </c>
      <c r="U1535" s="57">
        <v>187230</v>
      </c>
      <c r="V1535" s="56" t="s">
        <v>2113</v>
      </c>
      <c r="W1535" s="56" t="s">
        <v>2122</v>
      </c>
      <c r="X1535" s="56">
        <v>176932.35</v>
      </c>
      <c r="Y1535" s="56">
        <v>157273.20000000001</v>
      </c>
      <c r="Z1535" s="56">
        <v>137614.04999999999</v>
      </c>
      <c r="AA1535" s="56" t="s">
        <v>4489</v>
      </c>
      <c r="AB1535" s="56" t="s">
        <v>4489</v>
      </c>
      <c r="AC1535" s="56" t="s">
        <v>4489</v>
      </c>
      <c r="AE1535" s="56">
        <v>187230</v>
      </c>
      <c r="AP1535" s="56">
        <v>187230</v>
      </c>
      <c r="AR1535" s="56" t="s">
        <v>4490</v>
      </c>
      <c r="AT1535" s="56">
        <v>8471160</v>
      </c>
    </row>
    <row r="1536" spans="1:46" x14ac:dyDescent="0.35">
      <c r="A1536" s="56" t="s">
        <v>963</v>
      </c>
      <c r="B1536" s="56">
        <v>8471160</v>
      </c>
      <c r="C1536" s="56" t="s">
        <v>506</v>
      </c>
      <c r="D1536" s="56">
        <v>492316</v>
      </c>
      <c r="E1536" s="56" t="s">
        <v>138</v>
      </c>
      <c r="F1536" s="56" t="str">
        <f t="shared" si="23"/>
        <v>847.8471160.1.492316.000000.847001.300180</v>
      </c>
      <c r="G1536" s="66" t="s">
        <v>21</v>
      </c>
      <c r="H1536" s="56">
        <v>847001</v>
      </c>
      <c r="I1536" s="56" t="s">
        <v>863</v>
      </c>
      <c r="J1536" s="56">
        <v>300180</v>
      </c>
      <c r="R1536" s="56" t="s">
        <v>4769</v>
      </c>
      <c r="S1536" s="56">
        <v>1</v>
      </c>
      <c r="T1536" s="56">
        <v>50400</v>
      </c>
      <c r="U1536" s="57">
        <v>48000</v>
      </c>
      <c r="V1536" s="56" t="s">
        <v>2113</v>
      </c>
      <c r="W1536" s="56" t="s">
        <v>2122</v>
      </c>
      <c r="X1536" s="56">
        <v>45360</v>
      </c>
      <c r="Y1536" s="56">
        <v>40320</v>
      </c>
      <c r="Z1536" s="56">
        <v>35280</v>
      </c>
      <c r="AA1536" s="56" t="s">
        <v>4489</v>
      </c>
      <c r="AB1536" s="56" t="s">
        <v>4489</v>
      </c>
      <c r="AC1536" s="56" t="s">
        <v>4489</v>
      </c>
      <c r="AE1536" s="56">
        <v>48000</v>
      </c>
      <c r="AP1536" s="56">
        <v>48000</v>
      </c>
      <c r="AR1536" s="56" t="s">
        <v>4490</v>
      </c>
      <c r="AT1536" s="56">
        <v>8471160</v>
      </c>
    </row>
    <row r="1537" spans="1:46" x14ac:dyDescent="0.35">
      <c r="A1537" s="56" t="s">
        <v>963</v>
      </c>
      <c r="B1537" s="56">
        <v>8471160</v>
      </c>
      <c r="C1537" s="56" t="s">
        <v>506</v>
      </c>
      <c r="D1537" s="56">
        <v>492316</v>
      </c>
      <c r="E1537" s="56" t="s">
        <v>138</v>
      </c>
      <c r="F1537" s="56" t="str">
        <f t="shared" si="23"/>
        <v>847.8471160.1.492316.000000.847001.300180</v>
      </c>
      <c r="G1537" s="66" t="s">
        <v>21</v>
      </c>
      <c r="H1537" s="56">
        <v>847001</v>
      </c>
      <c r="I1537" s="56" t="s">
        <v>863</v>
      </c>
      <c r="J1537" s="56">
        <v>300180</v>
      </c>
      <c r="R1537" s="56" t="s">
        <v>4770</v>
      </c>
      <c r="S1537" s="56">
        <v>1</v>
      </c>
      <c r="T1537" s="56">
        <v>3360</v>
      </c>
      <c r="U1537" s="57">
        <v>3200</v>
      </c>
      <c r="V1537" s="56" t="s">
        <v>2113</v>
      </c>
      <c r="W1537" s="56" t="s">
        <v>2122</v>
      </c>
      <c r="X1537" s="56">
        <v>3024</v>
      </c>
      <c r="Y1537" s="56">
        <v>2688</v>
      </c>
      <c r="Z1537" s="56">
        <v>2352</v>
      </c>
      <c r="AA1537" s="56" t="s">
        <v>4489</v>
      </c>
      <c r="AB1537" s="56" t="s">
        <v>4489</v>
      </c>
      <c r="AC1537" s="56" t="s">
        <v>4489</v>
      </c>
      <c r="AE1537" s="56">
        <v>3200</v>
      </c>
      <c r="AP1537" s="56">
        <v>3200</v>
      </c>
      <c r="AR1537" s="56" t="s">
        <v>4490</v>
      </c>
      <c r="AT1537" s="56">
        <v>8471160</v>
      </c>
    </row>
    <row r="1538" spans="1:46" x14ac:dyDescent="0.35">
      <c r="A1538" s="56" t="s">
        <v>963</v>
      </c>
      <c r="B1538" s="56">
        <v>8471160</v>
      </c>
      <c r="C1538" s="56" t="s">
        <v>506</v>
      </c>
      <c r="D1538" s="56">
        <v>492316</v>
      </c>
      <c r="E1538" s="56" t="s">
        <v>138</v>
      </c>
      <c r="F1538" s="56" t="str">
        <f t="shared" si="23"/>
        <v>847.8471160.1.492316.000000.847001.300180</v>
      </c>
      <c r="G1538" s="66" t="s">
        <v>21</v>
      </c>
      <c r="H1538" s="56">
        <v>847001</v>
      </c>
      <c r="I1538" s="56" t="s">
        <v>863</v>
      </c>
      <c r="J1538" s="56">
        <v>300180</v>
      </c>
      <c r="R1538" s="56" t="s">
        <v>4771</v>
      </c>
      <c r="S1538" s="56">
        <v>1</v>
      </c>
      <c r="T1538" s="56">
        <v>92400</v>
      </c>
      <c r="U1538" s="57">
        <v>88000</v>
      </c>
      <c r="V1538" s="56" t="s">
        <v>2113</v>
      </c>
      <c r="W1538" s="56" t="s">
        <v>2122</v>
      </c>
      <c r="X1538" s="56">
        <v>83160</v>
      </c>
      <c r="Y1538" s="56">
        <v>73920</v>
      </c>
      <c r="Z1538" s="56">
        <v>64679.999999999993</v>
      </c>
      <c r="AA1538" s="56" t="s">
        <v>4489</v>
      </c>
      <c r="AB1538" s="56" t="s">
        <v>4489</v>
      </c>
      <c r="AC1538" s="56" t="s">
        <v>4489</v>
      </c>
      <c r="AE1538" s="56">
        <v>88000</v>
      </c>
      <c r="AP1538" s="56">
        <v>88000</v>
      </c>
      <c r="AR1538" s="56" t="s">
        <v>4490</v>
      </c>
      <c r="AT1538" s="56">
        <v>8471160</v>
      </c>
    </row>
    <row r="1539" spans="1:46" x14ac:dyDescent="0.35">
      <c r="A1539" s="56" t="s">
        <v>963</v>
      </c>
      <c r="B1539" s="56">
        <v>8471160</v>
      </c>
      <c r="C1539" s="56" t="s">
        <v>506</v>
      </c>
      <c r="D1539" s="56">
        <v>492316</v>
      </c>
      <c r="E1539" s="56" t="s">
        <v>138</v>
      </c>
      <c r="F1539" s="56" t="str">
        <f t="shared" si="23"/>
        <v>847.8471160.1.492316.000000.847001.300180</v>
      </c>
      <c r="G1539" s="66" t="s">
        <v>21</v>
      </c>
      <c r="H1539" s="56">
        <v>847001</v>
      </c>
      <c r="I1539" s="56" t="s">
        <v>863</v>
      </c>
      <c r="J1539" s="56">
        <v>300180</v>
      </c>
      <c r="R1539" s="56" t="s">
        <v>4772</v>
      </c>
      <c r="S1539" s="56">
        <v>1</v>
      </c>
      <c r="T1539" s="56">
        <v>119007</v>
      </c>
      <c r="U1539" s="57">
        <v>113340</v>
      </c>
      <c r="V1539" s="56" t="s">
        <v>2113</v>
      </c>
      <c r="W1539" s="56" t="s">
        <v>2122</v>
      </c>
      <c r="X1539" s="56">
        <v>107106.3</v>
      </c>
      <c r="Y1539" s="56">
        <v>95205.6</v>
      </c>
      <c r="Z1539" s="56">
        <v>83304.899999999994</v>
      </c>
      <c r="AA1539" s="56" t="s">
        <v>4489</v>
      </c>
      <c r="AB1539" s="56" t="s">
        <v>4489</v>
      </c>
      <c r="AC1539" s="56" t="s">
        <v>4489</v>
      </c>
      <c r="AE1539" s="56">
        <v>113340</v>
      </c>
      <c r="AP1539" s="56">
        <v>113340</v>
      </c>
      <c r="AR1539" s="56" t="s">
        <v>4490</v>
      </c>
      <c r="AT1539" s="56">
        <v>8471160</v>
      </c>
    </row>
    <row r="1540" spans="1:46" x14ac:dyDescent="0.35">
      <c r="A1540" s="56" t="s">
        <v>963</v>
      </c>
      <c r="B1540" s="56">
        <v>8471160</v>
      </c>
      <c r="C1540" s="56" t="s">
        <v>506</v>
      </c>
      <c r="D1540" s="56">
        <v>492316</v>
      </c>
      <c r="E1540" s="56" t="s">
        <v>138</v>
      </c>
      <c r="F1540" s="56" t="str">
        <f t="shared" ref="F1540:F1603" si="24">CONCATENATE(847,".",B1540,".",1,".",D1540,".","000000",".",H1540,".",J1540)</f>
        <v>847.8471160.1.492316.000000.847001.300180</v>
      </c>
      <c r="G1540" s="66" t="s">
        <v>21</v>
      </c>
      <c r="H1540" s="56">
        <v>847001</v>
      </c>
      <c r="I1540" s="56" t="s">
        <v>863</v>
      </c>
      <c r="J1540" s="56">
        <v>300180</v>
      </c>
      <c r="R1540" s="56" t="s">
        <v>4773</v>
      </c>
      <c r="S1540" s="56">
        <v>1</v>
      </c>
      <c r="T1540" s="56">
        <v>214609.5</v>
      </c>
      <c r="U1540" s="57">
        <v>204390</v>
      </c>
      <c r="V1540" s="56" t="s">
        <v>2113</v>
      </c>
      <c r="W1540" s="56" t="s">
        <v>2122</v>
      </c>
      <c r="X1540" s="56">
        <v>193148.55000000002</v>
      </c>
      <c r="Y1540" s="56">
        <v>171687.6</v>
      </c>
      <c r="Z1540" s="56">
        <v>150226.65</v>
      </c>
      <c r="AA1540" s="56" t="s">
        <v>4489</v>
      </c>
      <c r="AB1540" s="56" t="s">
        <v>4489</v>
      </c>
      <c r="AC1540" s="56" t="s">
        <v>4489</v>
      </c>
      <c r="AE1540" s="56">
        <v>204390</v>
      </c>
      <c r="AP1540" s="56">
        <v>204390</v>
      </c>
      <c r="AR1540" s="56" t="s">
        <v>4490</v>
      </c>
      <c r="AT1540" s="56">
        <v>8471160</v>
      </c>
    </row>
    <row r="1541" spans="1:46" x14ac:dyDescent="0.35">
      <c r="A1541" s="56" t="s">
        <v>963</v>
      </c>
      <c r="B1541" s="56">
        <v>8471160</v>
      </c>
      <c r="C1541" s="56" t="s">
        <v>506</v>
      </c>
      <c r="D1541" s="56">
        <v>492316</v>
      </c>
      <c r="E1541" s="56" t="s">
        <v>138</v>
      </c>
      <c r="F1541" s="56" t="str">
        <f t="shared" si="24"/>
        <v>847.8471160.1.492316.000000.847001.300180</v>
      </c>
      <c r="G1541" s="66" t="s">
        <v>21</v>
      </c>
      <c r="H1541" s="56">
        <v>847001</v>
      </c>
      <c r="I1541" s="56" t="s">
        <v>863</v>
      </c>
      <c r="J1541" s="56">
        <v>300180</v>
      </c>
      <c r="R1541" s="56" t="s">
        <v>4774</v>
      </c>
      <c r="S1541" s="56">
        <v>1</v>
      </c>
      <c r="T1541" s="56">
        <v>184800</v>
      </c>
      <c r="U1541" s="57">
        <v>176000</v>
      </c>
      <c r="V1541" s="56" t="s">
        <v>2113</v>
      </c>
      <c r="W1541" s="56" t="s">
        <v>2122</v>
      </c>
      <c r="X1541" s="56">
        <v>166320</v>
      </c>
      <c r="Y1541" s="56">
        <v>147840</v>
      </c>
      <c r="Z1541" s="56">
        <v>129359.99999999999</v>
      </c>
      <c r="AA1541" s="56" t="s">
        <v>4489</v>
      </c>
      <c r="AB1541" s="56" t="s">
        <v>4489</v>
      </c>
      <c r="AC1541" s="56" t="s">
        <v>4489</v>
      </c>
      <c r="AE1541" s="56">
        <v>176000</v>
      </c>
      <c r="AP1541" s="56">
        <v>176000</v>
      </c>
      <c r="AR1541" s="56" t="s">
        <v>4490</v>
      </c>
      <c r="AT1541" s="56">
        <v>8471160</v>
      </c>
    </row>
    <row r="1542" spans="1:46" x14ac:dyDescent="0.35">
      <c r="A1542" s="56" t="s">
        <v>963</v>
      </c>
      <c r="B1542" s="56">
        <v>8471160</v>
      </c>
      <c r="C1542" s="56" t="s">
        <v>506</v>
      </c>
      <c r="D1542" s="56">
        <v>492316</v>
      </c>
      <c r="E1542" s="56" t="s">
        <v>138</v>
      </c>
      <c r="F1542" s="56" t="str">
        <f t="shared" si="24"/>
        <v>847.8471160.1.492316.000000.847001.300180</v>
      </c>
      <c r="G1542" s="66" t="s">
        <v>21</v>
      </c>
      <c r="H1542" s="56">
        <v>847001</v>
      </c>
      <c r="I1542" s="56" t="s">
        <v>863</v>
      </c>
      <c r="J1542" s="56">
        <v>300180</v>
      </c>
      <c r="R1542" s="56" t="s">
        <v>4775</v>
      </c>
      <c r="S1542" s="56">
        <v>1</v>
      </c>
      <c r="T1542" s="56">
        <v>184800</v>
      </c>
      <c r="U1542" s="57">
        <v>176000</v>
      </c>
      <c r="V1542" s="56" t="s">
        <v>2113</v>
      </c>
      <c r="W1542" s="56" t="s">
        <v>2122</v>
      </c>
      <c r="X1542" s="56">
        <v>166320</v>
      </c>
      <c r="Y1542" s="56">
        <v>147840</v>
      </c>
      <c r="Z1542" s="56">
        <v>129359.99999999999</v>
      </c>
      <c r="AA1542" s="56" t="s">
        <v>4489</v>
      </c>
      <c r="AB1542" s="56" t="s">
        <v>4489</v>
      </c>
      <c r="AC1542" s="56" t="s">
        <v>4489</v>
      </c>
      <c r="AE1542" s="56">
        <v>176000</v>
      </c>
      <c r="AP1542" s="56">
        <v>176000</v>
      </c>
      <c r="AR1542" s="56" t="s">
        <v>4490</v>
      </c>
      <c r="AT1542" s="56">
        <v>8471160</v>
      </c>
    </row>
    <row r="1543" spans="1:46" x14ac:dyDescent="0.35">
      <c r="A1543" s="56" t="s">
        <v>963</v>
      </c>
      <c r="B1543" s="56">
        <v>8471160</v>
      </c>
      <c r="C1543" s="56" t="s">
        <v>506</v>
      </c>
      <c r="D1543" s="56">
        <v>492316</v>
      </c>
      <c r="E1543" s="56" t="s">
        <v>138</v>
      </c>
      <c r="F1543" s="56" t="str">
        <f t="shared" si="24"/>
        <v>847.8471160.1.492316.000000.847001.300180</v>
      </c>
      <c r="G1543" s="66" t="s">
        <v>21</v>
      </c>
      <c r="H1543" s="56">
        <v>847001</v>
      </c>
      <c r="I1543" s="56" t="s">
        <v>863</v>
      </c>
      <c r="J1543" s="56">
        <v>300180</v>
      </c>
      <c r="R1543" s="56" t="s">
        <v>4776</v>
      </c>
      <c r="S1543" s="56">
        <v>1</v>
      </c>
      <c r="T1543" s="56">
        <v>101860.5</v>
      </c>
      <c r="U1543" s="57">
        <v>97010</v>
      </c>
      <c r="V1543" s="56" t="s">
        <v>2113</v>
      </c>
      <c r="W1543" s="56" t="s">
        <v>2122</v>
      </c>
      <c r="X1543" s="56">
        <v>91674.45</v>
      </c>
      <c r="Y1543" s="56">
        <v>81488.400000000009</v>
      </c>
      <c r="Z1543" s="56">
        <v>71302.349999999991</v>
      </c>
      <c r="AA1543" s="56" t="s">
        <v>4489</v>
      </c>
      <c r="AB1543" s="56" t="s">
        <v>4489</v>
      </c>
      <c r="AC1543" s="56" t="s">
        <v>4489</v>
      </c>
      <c r="AE1543" s="56">
        <v>97010</v>
      </c>
      <c r="AP1543" s="56">
        <v>97010</v>
      </c>
      <c r="AR1543" s="56" t="s">
        <v>4490</v>
      </c>
      <c r="AT1543" s="56">
        <v>8471160</v>
      </c>
    </row>
    <row r="1544" spans="1:46" x14ac:dyDescent="0.35">
      <c r="A1544" s="56" t="s">
        <v>963</v>
      </c>
      <c r="B1544" s="56">
        <v>8471160</v>
      </c>
      <c r="C1544" s="56" t="s">
        <v>506</v>
      </c>
      <c r="D1544" s="56">
        <v>492316</v>
      </c>
      <c r="E1544" s="56" t="s">
        <v>138</v>
      </c>
      <c r="F1544" s="56" t="str">
        <f t="shared" si="24"/>
        <v>847.8471160.1.492316.000000.847001.300180</v>
      </c>
      <c r="G1544" s="66" t="s">
        <v>21</v>
      </c>
      <c r="H1544" s="56">
        <v>847001</v>
      </c>
      <c r="I1544" s="56" t="s">
        <v>863</v>
      </c>
      <c r="J1544" s="56">
        <v>300180</v>
      </c>
      <c r="R1544" s="56" t="s">
        <v>4777</v>
      </c>
      <c r="S1544" s="56">
        <v>1</v>
      </c>
      <c r="T1544" s="56">
        <v>44730</v>
      </c>
      <c r="U1544" s="57">
        <v>42600</v>
      </c>
      <c r="V1544" s="56" t="s">
        <v>2113</v>
      </c>
      <c r="W1544" s="56" t="s">
        <v>2122</v>
      </c>
      <c r="X1544" s="56">
        <v>40257</v>
      </c>
      <c r="Y1544" s="56">
        <v>35784</v>
      </c>
      <c r="Z1544" s="56">
        <v>31310.999999999996</v>
      </c>
      <c r="AA1544" s="56" t="s">
        <v>4489</v>
      </c>
      <c r="AB1544" s="56" t="s">
        <v>4489</v>
      </c>
      <c r="AC1544" s="56" t="s">
        <v>4489</v>
      </c>
      <c r="AE1544" s="56">
        <v>42600</v>
      </c>
      <c r="AP1544" s="56">
        <v>42600</v>
      </c>
      <c r="AR1544" s="56" t="s">
        <v>4490</v>
      </c>
      <c r="AT1544" s="56">
        <v>8471160</v>
      </c>
    </row>
    <row r="1545" spans="1:46" x14ac:dyDescent="0.35">
      <c r="A1545" s="56" t="s">
        <v>963</v>
      </c>
      <c r="B1545" s="56">
        <v>8471160</v>
      </c>
      <c r="C1545" s="56" t="s">
        <v>506</v>
      </c>
      <c r="D1545" s="56">
        <v>492316</v>
      </c>
      <c r="E1545" s="56" t="s">
        <v>138</v>
      </c>
      <c r="F1545" s="56" t="str">
        <f t="shared" si="24"/>
        <v>847.8471160.1.492316.000000.847001.300180</v>
      </c>
      <c r="G1545" s="66" t="s">
        <v>21</v>
      </c>
      <c r="H1545" s="56">
        <v>847001</v>
      </c>
      <c r="I1545" s="56" t="s">
        <v>863</v>
      </c>
      <c r="J1545" s="56">
        <v>300180</v>
      </c>
      <c r="R1545" s="56" t="s">
        <v>4778</v>
      </c>
      <c r="S1545" s="56">
        <v>1</v>
      </c>
      <c r="T1545" s="56">
        <v>63000</v>
      </c>
      <c r="U1545" s="57">
        <v>60000</v>
      </c>
      <c r="V1545" s="56" t="s">
        <v>2113</v>
      </c>
      <c r="W1545" s="56" t="s">
        <v>2122</v>
      </c>
      <c r="X1545" s="56">
        <v>56700</v>
      </c>
      <c r="Y1545" s="56">
        <v>50400</v>
      </c>
      <c r="Z1545" s="56">
        <v>44100</v>
      </c>
      <c r="AA1545" s="56" t="s">
        <v>4489</v>
      </c>
      <c r="AB1545" s="56" t="s">
        <v>4489</v>
      </c>
      <c r="AC1545" s="56" t="s">
        <v>4489</v>
      </c>
      <c r="AE1545" s="56">
        <v>60000</v>
      </c>
      <c r="AP1545" s="56">
        <v>60000</v>
      </c>
      <c r="AR1545" s="56" t="s">
        <v>4490</v>
      </c>
      <c r="AT1545" s="56">
        <v>8471160</v>
      </c>
    </row>
    <row r="1546" spans="1:46" x14ac:dyDescent="0.35">
      <c r="A1546" s="56" t="s">
        <v>963</v>
      </c>
      <c r="B1546" s="56">
        <v>8471160</v>
      </c>
      <c r="C1546" s="56" t="s">
        <v>506</v>
      </c>
      <c r="D1546" s="56">
        <v>492316</v>
      </c>
      <c r="E1546" s="56" t="s">
        <v>138</v>
      </c>
      <c r="F1546" s="56" t="str">
        <f t="shared" si="24"/>
        <v>847.8471160.1.492316.000000.847001.300180</v>
      </c>
      <c r="G1546" s="66" t="s">
        <v>21</v>
      </c>
      <c r="H1546" s="56">
        <v>847001</v>
      </c>
      <c r="I1546" s="56" t="s">
        <v>863</v>
      </c>
      <c r="J1546" s="56">
        <v>300180</v>
      </c>
      <c r="R1546" s="56" t="s">
        <v>4779</v>
      </c>
      <c r="S1546" s="56">
        <v>1</v>
      </c>
      <c r="T1546" s="56">
        <v>196591.5</v>
      </c>
      <c r="U1546" s="57">
        <v>187230</v>
      </c>
      <c r="V1546" s="56" t="s">
        <v>2113</v>
      </c>
      <c r="W1546" s="56" t="s">
        <v>2122</v>
      </c>
      <c r="X1546" s="56">
        <v>176932.35</v>
      </c>
      <c r="Y1546" s="56">
        <v>157273.20000000001</v>
      </c>
      <c r="Z1546" s="56">
        <v>137614.04999999999</v>
      </c>
      <c r="AA1546" s="56" t="s">
        <v>4489</v>
      </c>
      <c r="AB1546" s="56" t="s">
        <v>4489</v>
      </c>
      <c r="AC1546" s="56" t="s">
        <v>4489</v>
      </c>
      <c r="AE1546" s="56">
        <v>187230</v>
      </c>
      <c r="AP1546" s="56">
        <v>187230</v>
      </c>
      <c r="AR1546" s="56" t="s">
        <v>4490</v>
      </c>
      <c r="AT1546" s="56">
        <v>8471160</v>
      </c>
    </row>
    <row r="1547" spans="1:46" x14ac:dyDescent="0.35">
      <c r="A1547" s="56" t="s">
        <v>963</v>
      </c>
      <c r="B1547" s="56">
        <v>8471160</v>
      </c>
      <c r="C1547" s="56" t="s">
        <v>506</v>
      </c>
      <c r="D1547" s="56">
        <v>492316</v>
      </c>
      <c r="E1547" s="56" t="s">
        <v>138</v>
      </c>
      <c r="F1547" s="56" t="str">
        <f t="shared" si="24"/>
        <v>847.8471160.1.492316.000000.847001.300180</v>
      </c>
      <c r="G1547" s="66" t="s">
        <v>21</v>
      </c>
      <c r="H1547" s="56">
        <v>847001</v>
      </c>
      <c r="I1547" s="56" t="s">
        <v>863</v>
      </c>
      <c r="J1547" s="56">
        <v>300180</v>
      </c>
      <c r="R1547" s="56" t="s">
        <v>4780</v>
      </c>
      <c r="S1547" s="56">
        <v>1</v>
      </c>
      <c r="T1547" s="56">
        <v>50400</v>
      </c>
      <c r="U1547" s="57">
        <v>48000</v>
      </c>
      <c r="V1547" s="56" t="s">
        <v>2113</v>
      </c>
      <c r="W1547" s="56" t="s">
        <v>2122</v>
      </c>
      <c r="X1547" s="56">
        <v>45360</v>
      </c>
      <c r="Y1547" s="56">
        <v>40320</v>
      </c>
      <c r="Z1547" s="56">
        <v>35280</v>
      </c>
      <c r="AA1547" s="56" t="s">
        <v>4489</v>
      </c>
      <c r="AB1547" s="56" t="s">
        <v>4489</v>
      </c>
      <c r="AC1547" s="56" t="s">
        <v>4489</v>
      </c>
      <c r="AE1547" s="56">
        <v>48000</v>
      </c>
      <c r="AP1547" s="56">
        <v>48000</v>
      </c>
      <c r="AR1547" s="56" t="s">
        <v>4490</v>
      </c>
      <c r="AT1547" s="56">
        <v>8471160</v>
      </c>
    </row>
    <row r="1548" spans="1:46" x14ac:dyDescent="0.35">
      <c r="A1548" s="56" t="s">
        <v>963</v>
      </c>
      <c r="B1548" s="56">
        <v>8471160</v>
      </c>
      <c r="C1548" s="56" t="s">
        <v>506</v>
      </c>
      <c r="D1548" s="56">
        <v>492316</v>
      </c>
      <c r="E1548" s="56" t="s">
        <v>138</v>
      </c>
      <c r="F1548" s="56" t="str">
        <f t="shared" si="24"/>
        <v>847.8471160.1.492316.000000.847001.300180</v>
      </c>
      <c r="G1548" s="66" t="s">
        <v>21</v>
      </c>
      <c r="H1548" s="56">
        <v>847001</v>
      </c>
      <c r="I1548" s="56" t="s">
        <v>863</v>
      </c>
      <c r="J1548" s="56">
        <v>300180</v>
      </c>
      <c r="R1548" s="56" t="s">
        <v>4781</v>
      </c>
      <c r="S1548" s="56">
        <v>1</v>
      </c>
      <c r="T1548" s="56">
        <v>3360</v>
      </c>
      <c r="U1548" s="57">
        <v>3200</v>
      </c>
      <c r="V1548" s="56" t="s">
        <v>2113</v>
      </c>
      <c r="W1548" s="56" t="s">
        <v>2122</v>
      </c>
      <c r="X1548" s="56">
        <v>3024</v>
      </c>
      <c r="Y1548" s="56">
        <v>2688</v>
      </c>
      <c r="Z1548" s="56">
        <v>2352</v>
      </c>
      <c r="AA1548" s="56" t="s">
        <v>4489</v>
      </c>
      <c r="AB1548" s="56" t="s">
        <v>4489</v>
      </c>
      <c r="AC1548" s="56" t="s">
        <v>4489</v>
      </c>
      <c r="AE1548" s="56">
        <v>3200</v>
      </c>
      <c r="AP1548" s="56">
        <v>3200</v>
      </c>
      <c r="AR1548" s="56" t="s">
        <v>4490</v>
      </c>
      <c r="AT1548" s="56">
        <v>8471160</v>
      </c>
    </row>
    <row r="1549" spans="1:46" x14ac:dyDescent="0.35">
      <c r="A1549" s="56" t="s">
        <v>963</v>
      </c>
      <c r="B1549" s="56">
        <v>8471160</v>
      </c>
      <c r="C1549" s="56" t="s">
        <v>506</v>
      </c>
      <c r="D1549" s="56">
        <v>492316</v>
      </c>
      <c r="E1549" s="56" t="s">
        <v>138</v>
      </c>
      <c r="F1549" s="56" t="str">
        <f t="shared" si="24"/>
        <v>847.8471160.1.492316.000000.847001.300180</v>
      </c>
      <c r="G1549" s="66" t="s">
        <v>21</v>
      </c>
      <c r="H1549" s="56">
        <v>847001</v>
      </c>
      <c r="I1549" s="56" t="s">
        <v>863</v>
      </c>
      <c r="J1549" s="56">
        <v>300180</v>
      </c>
      <c r="R1549" s="56" t="s">
        <v>4782</v>
      </c>
      <c r="S1549" s="56">
        <v>1</v>
      </c>
      <c r="T1549" s="56">
        <v>92400</v>
      </c>
      <c r="U1549" s="57">
        <v>88000</v>
      </c>
      <c r="V1549" s="56" t="s">
        <v>2113</v>
      </c>
      <c r="W1549" s="56" t="s">
        <v>2122</v>
      </c>
      <c r="X1549" s="56">
        <v>83160</v>
      </c>
      <c r="Y1549" s="56">
        <v>73920</v>
      </c>
      <c r="Z1549" s="56">
        <v>64679.999999999993</v>
      </c>
      <c r="AA1549" s="56" t="s">
        <v>4489</v>
      </c>
      <c r="AB1549" s="56" t="s">
        <v>4489</v>
      </c>
      <c r="AC1549" s="56" t="s">
        <v>4489</v>
      </c>
      <c r="AE1549" s="56">
        <v>88000</v>
      </c>
      <c r="AP1549" s="56">
        <v>88000</v>
      </c>
      <c r="AR1549" s="56" t="s">
        <v>4490</v>
      </c>
      <c r="AT1549" s="56">
        <v>8471160</v>
      </c>
    </row>
    <row r="1550" spans="1:46" x14ac:dyDescent="0.35">
      <c r="A1550" s="56" t="s">
        <v>963</v>
      </c>
      <c r="B1550" s="56">
        <v>8471160</v>
      </c>
      <c r="C1550" s="56" t="s">
        <v>506</v>
      </c>
      <c r="D1550" s="56">
        <v>492316</v>
      </c>
      <c r="E1550" s="56" t="s">
        <v>138</v>
      </c>
      <c r="F1550" s="56" t="str">
        <f t="shared" si="24"/>
        <v>847.8471160.1.492316.000000.847001.300180</v>
      </c>
      <c r="G1550" s="66" t="s">
        <v>21</v>
      </c>
      <c r="H1550" s="56">
        <v>847001</v>
      </c>
      <c r="I1550" s="56" t="s">
        <v>863</v>
      </c>
      <c r="J1550" s="56">
        <v>300180</v>
      </c>
      <c r="R1550" s="56" t="s">
        <v>4783</v>
      </c>
      <c r="S1550" s="56">
        <v>1</v>
      </c>
      <c r="T1550" s="56">
        <v>119007</v>
      </c>
      <c r="U1550" s="57">
        <v>113340</v>
      </c>
      <c r="V1550" s="56" t="s">
        <v>2113</v>
      </c>
      <c r="W1550" s="56" t="s">
        <v>2122</v>
      </c>
      <c r="X1550" s="56">
        <v>107106.3</v>
      </c>
      <c r="Y1550" s="56">
        <v>95205.6</v>
      </c>
      <c r="Z1550" s="56">
        <v>83304.899999999994</v>
      </c>
      <c r="AA1550" s="56" t="s">
        <v>4489</v>
      </c>
      <c r="AB1550" s="56" t="s">
        <v>4489</v>
      </c>
      <c r="AC1550" s="56" t="s">
        <v>4489</v>
      </c>
      <c r="AE1550" s="56">
        <v>113340</v>
      </c>
      <c r="AP1550" s="56">
        <v>113340</v>
      </c>
      <c r="AR1550" s="56" t="s">
        <v>4490</v>
      </c>
      <c r="AT1550" s="56">
        <v>8471160</v>
      </c>
    </row>
    <row r="1551" spans="1:46" x14ac:dyDescent="0.35">
      <c r="A1551" s="56" t="s">
        <v>963</v>
      </c>
      <c r="B1551" s="56">
        <v>8471160</v>
      </c>
      <c r="C1551" s="56" t="s">
        <v>506</v>
      </c>
      <c r="D1551" s="56">
        <v>492316</v>
      </c>
      <c r="E1551" s="56" t="s">
        <v>138</v>
      </c>
      <c r="F1551" s="56" t="str">
        <f t="shared" si="24"/>
        <v>847.8471160.1.492316.000000.847001.300180</v>
      </c>
      <c r="G1551" s="66" t="s">
        <v>21</v>
      </c>
      <c r="H1551" s="56">
        <v>847001</v>
      </c>
      <c r="I1551" s="56" t="s">
        <v>863</v>
      </c>
      <c r="J1551" s="56">
        <v>300180</v>
      </c>
      <c r="R1551" s="56" t="s">
        <v>4784</v>
      </c>
      <c r="S1551" s="56">
        <v>1</v>
      </c>
      <c r="T1551" s="56">
        <v>214609.5</v>
      </c>
      <c r="U1551" s="57">
        <v>204390</v>
      </c>
      <c r="V1551" s="56" t="s">
        <v>2113</v>
      </c>
      <c r="W1551" s="56" t="s">
        <v>2122</v>
      </c>
      <c r="X1551" s="56">
        <v>193148.55000000002</v>
      </c>
      <c r="Y1551" s="56">
        <v>171687.6</v>
      </c>
      <c r="Z1551" s="56">
        <v>150226.65</v>
      </c>
      <c r="AA1551" s="56" t="s">
        <v>4489</v>
      </c>
      <c r="AB1551" s="56" t="s">
        <v>4489</v>
      </c>
      <c r="AC1551" s="56" t="s">
        <v>4489</v>
      </c>
      <c r="AE1551" s="56">
        <v>204390</v>
      </c>
      <c r="AP1551" s="56">
        <v>204390</v>
      </c>
      <c r="AR1551" s="56" t="s">
        <v>4490</v>
      </c>
      <c r="AT1551" s="56">
        <v>8471160</v>
      </c>
    </row>
    <row r="1552" spans="1:46" x14ac:dyDescent="0.35">
      <c r="A1552" s="56" t="s">
        <v>963</v>
      </c>
      <c r="B1552" s="56">
        <v>8471160</v>
      </c>
      <c r="C1552" s="56" t="s">
        <v>506</v>
      </c>
      <c r="D1552" s="56">
        <v>492316</v>
      </c>
      <c r="E1552" s="56" t="s">
        <v>138</v>
      </c>
      <c r="F1552" s="56" t="str">
        <f t="shared" si="24"/>
        <v>847.8471160.1.492316.000000.847001.300180</v>
      </c>
      <c r="G1552" s="66" t="s">
        <v>21</v>
      </c>
      <c r="H1552" s="56">
        <v>847001</v>
      </c>
      <c r="I1552" s="56" t="s">
        <v>863</v>
      </c>
      <c r="J1552" s="56">
        <v>300180</v>
      </c>
      <c r="R1552" s="56" t="s">
        <v>4785</v>
      </c>
      <c r="S1552" s="56">
        <v>1</v>
      </c>
      <c r="T1552" s="56">
        <v>184800</v>
      </c>
      <c r="U1552" s="57">
        <v>176000</v>
      </c>
      <c r="V1552" s="56" t="s">
        <v>2113</v>
      </c>
      <c r="W1552" s="56" t="s">
        <v>2122</v>
      </c>
      <c r="X1552" s="56">
        <v>166320</v>
      </c>
      <c r="Y1552" s="56">
        <v>147840</v>
      </c>
      <c r="Z1552" s="56">
        <v>129359.99999999999</v>
      </c>
      <c r="AA1552" s="56" t="s">
        <v>4489</v>
      </c>
      <c r="AB1552" s="56" t="s">
        <v>4489</v>
      </c>
      <c r="AC1552" s="56" t="s">
        <v>4489</v>
      </c>
      <c r="AE1552" s="56">
        <v>176000</v>
      </c>
      <c r="AP1552" s="56">
        <v>176000</v>
      </c>
      <c r="AR1552" s="56" t="s">
        <v>4490</v>
      </c>
      <c r="AT1552" s="56">
        <v>8471160</v>
      </c>
    </row>
    <row r="1553" spans="1:46" x14ac:dyDescent="0.35">
      <c r="A1553" s="56" t="s">
        <v>963</v>
      </c>
      <c r="B1553" s="56">
        <v>8471160</v>
      </c>
      <c r="C1553" s="56" t="s">
        <v>506</v>
      </c>
      <c r="D1553" s="56">
        <v>492316</v>
      </c>
      <c r="E1553" s="56" t="s">
        <v>138</v>
      </c>
      <c r="F1553" s="56" t="str">
        <f t="shared" si="24"/>
        <v>847.8471160.1.492316.000000.847001.300180</v>
      </c>
      <c r="G1553" s="66" t="s">
        <v>21</v>
      </c>
      <c r="H1553" s="56">
        <v>847001</v>
      </c>
      <c r="I1553" s="56" t="s">
        <v>863</v>
      </c>
      <c r="J1553" s="56">
        <v>300180</v>
      </c>
      <c r="R1553" s="56" t="s">
        <v>4786</v>
      </c>
      <c r="S1553" s="56">
        <v>1</v>
      </c>
      <c r="T1553" s="56">
        <v>47250</v>
      </c>
      <c r="U1553" s="57">
        <v>45000</v>
      </c>
      <c r="V1553" s="56" t="s">
        <v>2113</v>
      </c>
      <c r="W1553" s="56" t="s">
        <v>2122</v>
      </c>
      <c r="X1553" s="56">
        <v>42525</v>
      </c>
      <c r="Y1553" s="56">
        <v>37800</v>
      </c>
      <c r="Z1553" s="56">
        <v>33075</v>
      </c>
      <c r="AA1553" s="56" t="s">
        <v>4489</v>
      </c>
      <c r="AB1553" s="56" t="s">
        <v>4489</v>
      </c>
      <c r="AC1553" s="56" t="s">
        <v>4489</v>
      </c>
      <c r="AE1553" s="56">
        <v>45000</v>
      </c>
      <c r="AP1553" s="56">
        <v>45000</v>
      </c>
      <c r="AR1553" s="56" t="s">
        <v>4490</v>
      </c>
      <c r="AT1553" s="56">
        <v>8471160</v>
      </c>
    </row>
    <row r="1554" spans="1:46" x14ac:dyDescent="0.35">
      <c r="A1554" s="56" t="s">
        <v>963</v>
      </c>
      <c r="B1554" s="56">
        <v>8471160</v>
      </c>
      <c r="C1554" s="56" t="s">
        <v>506</v>
      </c>
      <c r="D1554" s="56">
        <v>492316</v>
      </c>
      <c r="E1554" s="56" t="s">
        <v>138</v>
      </c>
      <c r="F1554" s="56" t="str">
        <f t="shared" si="24"/>
        <v>847.8471160.1.492316.000000.847001.300180</v>
      </c>
      <c r="G1554" s="66" t="s">
        <v>21</v>
      </c>
      <c r="H1554" s="56">
        <v>847001</v>
      </c>
      <c r="I1554" s="56" t="s">
        <v>863</v>
      </c>
      <c r="J1554" s="56">
        <v>300180</v>
      </c>
      <c r="R1554" s="56" t="s">
        <v>4787</v>
      </c>
      <c r="S1554" s="56">
        <v>1</v>
      </c>
      <c r="T1554" s="56">
        <v>101860.5</v>
      </c>
      <c r="U1554" s="57">
        <v>97010</v>
      </c>
      <c r="V1554" s="56" t="s">
        <v>2113</v>
      </c>
      <c r="W1554" s="56" t="s">
        <v>2122</v>
      </c>
      <c r="X1554" s="56">
        <v>91674.45</v>
      </c>
      <c r="Y1554" s="56">
        <v>81488.400000000009</v>
      </c>
      <c r="Z1554" s="56">
        <v>71302.349999999991</v>
      </c>
      <c r="AA1554" s="56" t="s">
        <v>4489</v>
      </c>
      <c r="AB1554" s="56" t="s">
        <v>4489</v>
      </c>
      <c r="AC1554" s="56" t="s">
        <v>4489</v>
      </c>
      <c r="AE1554" s="56">
        <v>97010</v>
      </c>
      <c r="AP1554" s="56">
        <v>97010</v>
      </c>
      <c r="AR1554" s="56" t="s">
        <v>4490</v>
      </c>
      <c r="AT1554" s="56">
        <v>8471160</v>
      </c>
    </row>
    <row r="1555" spans="1:46" x14ac:dyDescent="0.35">
      <c r="A1555" s="56" t="s">
        <v>963</v>
      </c>
      <c r="B1555" s="56">
        <v>8471160</v>
      </c>
      <c r="C1555" s="56" t="s">
        <v>506</v>
      </c>
      <c r="D1555" s="56">
        <v>492316</v>
      </c>
      <c r="E1555" s="56" t="s">
        <v>138</v>
      </c>
      <c r="F1555" s="56" t="str">
        <f t="shared" si="24"/>
        <v>847.8471160.1.492316.000000.847001.300180</v>
      </c>
      <c r="G1555" s="66" t="s">
        <v>21</v>
      </c>
      <c r="H1555" s="56">
        <v>847001</v>
      </c>
      <c r="I1555" s="56" t="s">
        <v>863</v>
      </c>
      <c r="J1555" s="56">
        <v>300180</v>
      </c>
      <c r="R1555" s="56" t="s">
        <v>4788</v>
      </c>
      <c r="S1555" s="56">
        <v>1</v>
      </c>
      <c r="T1555" s="56">
        <v>61950</v>
      </c>
      <c r="U1555" s="57">
        <v>59000</v>
      </c>
      <c r="V1555" s="56" t="s">
        <v>2113</v>
      </c>
      <c r="W1555" s="56" t="s">
        <v>2122</v>
      </c>
      <c r="X1555" s="56">
        <v>55755</v>
      </c>
      <c r="Y1555" s="56">
        <v>49560</v>
      </c>
      <c r="Z1555" s="56">
        <v>43365</v>
      </c>
      <c r="AA1555" s="56" t="s">
        <v>4489</v>
      </c>
      <c r="AB1555" s="56" t="s">
        <v>4489</v>
      </c>
      <c r="AC1555" s="56" t="s">
        <v>4489</v>
      </c>
      <c r="AE1555" s="56">
        <v>59000</v>
      </c>
      <c r="AP1555" s="56">
        <v>59000</v>
      </c>
      <c r="AR1555" s="56" t="s">
        <v>4490</v>
      </c>
      <c r="AT1555" s="56">
        <v>8471160</v>
      </c>
    </row>
    <row r="1556" spans="1:46" x14ac:dyDescent="0.35">
      <c r="A1556" s="56" t="s">
        <v>963</v>
      </c>
      <c r="B1556" s="56">
        <v>8471160</v>
      </c>
      <c r="C1556" s="56" t="s">
        <v>506</v>
      </c>
      <c r="D1556" s="56">
        <v>492316</v>
      </c>
      <c r="E1556" s="56" t="s">
        <v>138</v>
      </c>
      <c r="F1556" s="56" t="str">
        <f t="shared" si="24"/>
        <v>847.8471160.1.492316.000000.847001.300180</v>
      </c>
      <c r="G1556" s="66" t="s">
        <v>21</v>
      </c>
      <c r="H1556" s="56">
        <v>847001</v>
      </c>
      <c r="I1556" s="56" t="s">
        <v>863</v>
      </c>
      <c r="J1556" s="56">
        <v>300180</v>
      </c>
      <c r="R1556" s="56" t="s">
        <v>4789</v>
      </c>
      <c r="S1556" s="56">
        <v>1</v>
      </c>
      <c r="T1556" s="56">
        <v>3990</v>
      </c>
      <c r="U1556" s="57">
        <v>3800</v>
      </c>
      <c r="V1556" s="56" t="s">
        <v>2113</v>
      </c>
      <c r="W1556" s="56" t="s">
        <v>2122</v>
      </c>
      <c r="X1556" s="56">
        <v>3591</v>
      </c>
      <c r="Y1556" s="56">
        <v>3192</v>
      </c>
      <c r="Z1556" s="56">
        <v>2793</v>
      </c>
      <c r="AA1556" s="56" t="s">
        <v>4489</v>
      </c>
      <c r="AB1556" s="56" t="s">
        <v>4489</v>
      </c>
      <c r="AC1556" s="56" t="s">
        <v>4489</v>
      </c>
      <c r="AE1556" s="56">
        <v>3800</v>
      </c>
      <c r="AP1556" s="56">
        <v>3800</v>
      </c>
      <c r="AR1556" s="56" t="s">
        <v>4490</v>
      </c>
      <c r="AT1556" s="56">
        <v>8471160</v>
      </c>
    </row>
    <row r="1557" spans="1:46" x14ac:dyDescent="0.35">
      <c r="A1557" s="56" t="s">
        <v>963</v>
      </c>
      <c r="B1557" s="56">
        <v>8471160</v>
      </c>
      <c r="C1557" s="56" t="s">
        <v>506</v>
      </c>
      <c r="D1557" s="56">
        <v>492316</v>
      </c>
      <c r="E1557" s="56" t="s">
        <v>138</v>
      </c>
      <c r="F1557" s="56" t="str">
        <f t="shared" si="24"/>
        <v>847.8471160.1.492316.000000.847001.300180</v>
      </c>
      <c r="G1557" s="66" t="s">
        <v>21</v>
      </c>
      <c r="H1557" s="56">
        <v>847001</v>
      </c>
      <c r="I1557" s="56" t="s">
        <v>863</v>
      </c>
      <c r="J1557" s="56">
        <v>300180</v>
      </c>
      <c r="R1557" s="56" t="s">
        <v>4790</v>
      </c>
      <c r="S1557" s="56">
        <v>1</v>
      </c>
      <c r="T1557" s="56">
        <v>2940</v>
      </c>
      <c r="U1557" s="57">
        <v>2800</v>
      </c>
      <c r="V1557" s="56" t="s">
        <v>2113</v>
      </c>
      <c r="W1557" s="56" t="s">
        <v>2122</v>
      </c>
      <c r="X1557" s="56">
        <v>2646</v>
      </c>
      <c r="Y1557" s="56">
        <v>2352</v>
      </c>
      <c r="Z1557" s="56">
        <v>2058</v>
      </c>
      <c r="AA1557" s="56" t="s">
        <v>4489</v>
      </c>
      <c r="AB1557" s="56" t="s">
        <v>4489</v>
      </c>
      <c r="AC1557" s="56" t="s">
        <v>4489</v>
      </c>
      <c r="AE1557" s="56">
        <v>2800</v>
      </c>
      <c r="AP1557" s="56">
        <v>2800</v>
      </c>
      <c r="AR1557" s="56" t="s">
        <v>4490</v>
      </c>
      <c r="AT1557" s="56">
        <v>8471160</v>
      </c>
    </row>
    <row r="1558" spans="1:46" x14ac:dyDescent="0.35">
      <c r="A1558" s="56" t="s">
        <v>963</v>
      </c>
      <c r="B1558" s="56">
        <v>8471160</v>
      </c>
      <c r="C1558" s="56" t="s">
        <v>506</v>
      </c>
      <c r="D1558" s="56">
        <v>492316</v>
      </c>
      <c r="E1558" s="56" t="s">
        <v>138</v>
      </c>
      <c r="F1558" s="56" t="str">
        <f t="shared" si="24"/>
        <v>847.8471160.1.492316.000000.847001.300180</v>
      </c>
      <c r="G1558" s="66" t="s">
        <v>21</v>
      </c>
      <c r="H1558" s="56">
        <v>847001</v>
      </c>
      <c r="I1558" s="56" t="s">
        <v>863</v>
      </c>
      <c r="J1558" s="56">
        <v>300180</v>
      </c>
      <c r="R1558" s="56" t="s">
        <v>4791</v>
      </c>
      <c r="S1558" s="56">
        <v>1</v>
      </c>
      <c r="T1558" s="56">
        <v>2940</v>
      </c>
      <c r="U1558" s="57">
        <v>2800</v>
      </c>
      <c r="V1558" s="56" t="s">
        <v>2113</v>
      </c>
      <c r="W1558" s="56" t="s">
        <v>2122</v>
      </c>
      <c r="X1558" s="56">
        <v>2646</v>
      </c>
      <c r="Y1558" s="56">
        <v>2352</v>
      </c>
      <c r="Z1558" s="56">
        <v>2058</v>
      </c>
      <c r="AA1558" s="56" t="s">
        <v>4489</v>
      </c>
      <c r="AB1558" s="56" t="s">
        <v>4489</v>
      </c>
      <c r="AC1558" s="56" t="s">
        <v>4489</v>
      </c>
      <c r="AE1558" s="56">
        <v>2800</v>
      </c>
      <c r="AP1558" s="56">
        <v>2800</v>
      </c>
      <c r="AR1558" s="56" t="s">
        <v>4490</v>
      </c>
      <c r="AT1558" s="56">
        <v>8471160</v>
      </c>
    </row>
    <row r="1559" spans="1:46" x14ac:dyDescent="0.35">
      <c r="A1559" s="56" t="s">
        <v>963</v>
      </c>
      <c r="B1559" s="56">
        <v>8471160</v>
      </c>
      <c r="C1559" s="56" t="s">
        <v>506</v>
      </c>
      <c r="D1559" s="56">
        <v>492316</v>
      </c>
      <c r="E1559" s="56" t="s">
        <v>138</v>
      </c>
      <c r="F1559" s="56" t="str">
        <f t="shared" si="24"/>
        <v>847.8471160.1.492316.000000.847001.300180</v>
      </c>
      <c r="G1559" s="66" t="s">
        <v>21</v>
      </c>
      <c r="H1559" s="56">
        <v>847001</v>
      </c>
      <c r="I1559" s="56" t="s">
        <v>863</v>
      </c>
      <c r="J1559" s="56">
        <v>300180</v>
      </c>
      <c r="R1559" s="56" t="s">
        <v>4792</v>
      </c>
      <c r="S1559" s="56">
        <v>1</v>
      </c>
      <c r="T1559" s="56">
        <v>577.5</v>
      </c>
      <c r="U1559" s="57">
        <v>550</v>
      </c>
      <c r="V1559" s="56" t="s">
        <v>2113</v>
      </c>
      <c r="W1559" s="56" t="s">
        <v>2122</v>
      </c>
      <c r="X1559" s="56">
        <v>519.75</v>
      </c>
      <c r="Y1559" s="56">
        <v>462</v>
      </c>
      <c r="Z1559" s="56">
        <v>404.25</v>
      </c>
      <c r="AA1559" s="56" t="s">
        <v>4489</v>
      </c>
      <c r="AB1559" s="56" t="s">
        <v>4489</v>
      </c>
      <c r="AC1559" s="56" t="s">
        <v>4489</v>
      </c>
      <c r="AE1559" s="56">
        <v>550</v>
      </c>
      <c r="AP1559" s="56">
        <v>550</v>
      </c>
      <c r="AR1559" s="56" t="s">
        <v>4490</v>
      </c>
      <c r="AT1559" s="56">
        <v>8471160</v>
      </c>
    </row>
    <row r="1560" spans="1:46" x14ac:dyDescent="0.35">
      <c r="A1560" s="56" t="s">
        <v>963</v>
      </c>
      <c r="B1560" s="56">
        <v>8471160</v>
      </c>
      <c r="C1560" s="56" t="s">
        <v>506</v>
      </c>
      <c r="D1560" s="56">
        <v>492316</v>
      </c>
      <c r="E1560" s="56" t="s">
        <v>138</v>
      </c>
      <c r="F1560" s="56" t="str">
        <f t="shared" si="24"/>
        <v>847.8471160.1.492316.000000.847001.300180</v>
      </c>
      <c r="G1560" s="66" t="s">
        <v>21</v>
      </c>
      <c r="H1560" s="56">
        <v>847001</v>
      </c>
      <c r="I1560" s="56" t="s">
        <v>863</v>
      </c>
      <c r="J1560" s="56">
        <v>300180</v>
      </c>
      <c r="R1560" s="56" t="s">
        <v>4793</v>
      </c>
      <c r="S1560" s="56">
        <v>1</v>
      </c>
      <c r="T1560" s="56">
        <v>8190</v>
      </c>
      <c r="U1560" s="57">
        <v>7800</v>
      </c>
      <c r="V1560" s="56" t="s">
        <v>2113</v>
      </c>
      <c r="W1560" s="56" t="s">
        <v>2122</v>
      </c>
      <c r="X1560" s="56">
        <v>7371</v>
      </c>
      <c r="Y1560" s="56">
        <v>6552</v>
      </c>
      <c r="Z1560" s="56">
        <v>5733</v>
      </c>
      <c r="AA1560" s="56" t="s">
        <v>4489</v>
      </c>
      <c r="AB1560" s="56" t="s">
        <v>4489</v>
      </c>
      <c r="AC1560" s="56" t="s">
        <v>4489</v>
      </c>
      <c r="AE1560" s="56">
        <v>7800</v>
      </c>
      <c r="AP1560" s="56">
        <v>7800</v>
      </c>
      <c r="AR1560" s="56" t="s">
        <v>4490</v>
      </c>
      <c r="AT1560" s="56">
        <v>8471160</v>
      </c>
    </row>
    <row r="1561" spans="1:46" x14ac:dyDescent="0.35">
      <c r="A1561" s="56" t="s">
        <v>963</v>
      </c>
      <c r="B1561" s="56">
        <v>8471160</v>
      </c>
      <c r="C1561" s="56" t="s">
        <v>506</v>
      </c>
      <c r="D1561" s="56">
        <v>492316</v>
      </c>
      <c r="E1561" s="56" t="s">
        <v>138</v>
      </c>
      <c r="F1561" s="56" t="str">
        <f t="shared" si="24"/>
        <v>847.8471160.1.492316.000000.847001.300180</v>
      </c>
      <c r="G1561" s="66" t="s">
        <v>21</v>
      </c>
      <c r="H1561" s="56">
        <v>847001</v>
      </c>
      <c r="I1561" s="56" t="s">
        <v>863</v>
      </c>
      <c r="J1561" s="56">
        <v>300180</v>
      </c>
      <c r="R1561" s="56" t="s">
        <v>4794</v>
      </c>
      <c r="S1561" s="56">
        <v>1</v>
      </c>
      <c r="T1561" s="56">
        <v>2520</v>
      </c>
      <c r="U1561" s="57">
        <v>2400</v>
      </c>
      <c r="V1561" s="56" t="s">
        <v>2113</v>
      </c>
      <c r="W1561" s="56" t="s">
        <v>2122</v>
      </c>
      <c r="X1561" s="56">
        <v>2268</v>
      </c>
      <c r="Y1561" s="56">
        <v>2016</v>
      </c>
      <c r="Z1561" s="56">
        <v>1764</v>
      </c>
      <c r="AA1561" s="56" t="s">
        <v>4489</v>
      </c>
      <c r="AB1561" s="56" t="s">
        <v>4489</v>
      </c>
      <c r="AC1561" s="56" t="s">
        <v>4489</v>
      </c>
      <c r="AE1561" s="56">
        <v>2400</v>
      </c>
      <c r="AP1561" s="56">
        <v>2400</v>
      </c>
      <c r="AR1561" s="56" t="s">
        <v>4490</v>
      </c>
      <c r="AT1561" s="56">
        <v>8471160</v>
      </c>
    </row>
    <row r="1562" spans="1:46" x14ac:dyDescent="0.35">
      <c r="A1562" s="56" t="s">
        <v>963</v>
      </c>
      <c r="B1562" s="56">
        <v>8471160</v>
      </c>
      <c r="C1562" s="56" t="s">
        <v>506</v>
      </c>
      <c r="D1562" s="56">
        <v>492316</v>
      </c>
      <c r="E1562" s="56" t="s">
        <v>138</v>
      </c>
      <c r="F1562" s="56" t="str">
        <f t="shared" si="24"/>
        <v>847.8471160.1.492316.000000.847001.300180</v>
      </c>
      <c r="G1562" s="66" t="s">
        <v>21</v>
      </c>
      <c r="H1562" s="56">
        <v>847001</v>
      </c>
      <c r="I1562" s="56" t="s">
        <v>863</v>
      </c>
      <c r="J1562" s="56">
        <v>300180</v>
      </c>
      <c r="R1562" s="56" t="s">
        <v>4795</v>
      </c>
      <c r="S1562" s="56">
        <v>1</v>
      </c>
      <c r="T1562" s="56">
        <v>11760</v>
      </c>
      <c r="U1562" s="57">
        <v>11200</v>
      </c>
      <c r="V1562" s="56" t="s">
        <v>2113</v>
      </c>
      <c r="W1562" s="56" t="s">
        <v>2122</v>
      </c>
      <c r="X1562" s="56">
        <v>10584</v>
      </c>
      <c r="Y1562" s="56">
        <v>9408</v>
      </c>
      <c r="Z1562" s="56">
        <v>8232</v>
      </c>
      <c r="AA1562" s="56" t="s">
        <v>4489</v>
      </c>
      <c r="AB1562" s="56" t="s">
        <v>4489</v>
      </c>
      <c r="AC1562" s="56" t="s">
        <v>4489</v>
      </c>
      <c r="AE1562" s="56">
        <v>11200</v>
      </c>
      <c r="AP1562" s="56">
        <v>11200</v>
      </c>
      <c r="AR1562" s="56" t="s">
        <v>4490</v>
      </c>
      <c r="AT1562" s="56">
        <v>8471160</v>
      </c>
    </row>
    <row r="1563" spans="1:46" x14ac:dyDescent="0.35">
      <c r="A1563" s="56" t="s">
        <v>963</v>
      </c>
      <c r="B1563" s="56">
        <v>8471160</v>
      </c>
      <c r="C1563" s="56" t="s">
        <v>506</v>
      </c>
      <c r="D1563" s="56">
        <v>492316</v>
      </c>
      <c r="E1563" s="56" t="s">
        <v>138</v>
      </c>
      <c r="F1563" s="56" t="str">
        <f t="shared" si="24"/>
        <v>847.8471160.1.492316.000000.847001.300180</v>
      </c>
      <c r="G1563" s="66" t="s">
        <v>21</v>
      </c>
      <c r="H1563" s="56">
        <v>847001</v>
      </c>
      <c r="I1563" s="56" t="s">
        <v>863</v>
      </c>
      <c r="J1563" s="56">
        <v>300180</v>
      </c>
      <c r="R1563" s="56" t="s">
        <v>4796</v>
      </c>
      <c r="S1563" s="56">
        <v>1</v>
      </c>
      <c r="T1563" s="56">
        <v>44730</v>
      </c>
      <c r="U1563" s="57">
        <v>42600</v>
      </c>
      <c r="V1563" s="56" t="s">
        <v>2113</v>
      </c>
      <c r="W1563" s="56" t="s">
        <v>2122</v>
      </c>
      <c r="X1563" s="56">
        <v>40257</v>
      </c>
      <c r="Y1563" s="56">
        <v>35784</v>
      </c>
      <c r="Z1563" s="56">
        <v>31310.999999999996</v>
      </c>
      <c r="AA1563" s="56" t="s">
        <v>4489</v>
      </c>
      <c r="AB1563" s="56" t="s">
        <v>4489</v>
      </c>
      <c r="AC1563" s="56" t="s">
        <v>4489</v>
      </c>
      <c r="AE1563" s="56">
        <v>42600</v>
      </c>
      <c r="AP1563" s="56">
        <v>42600</v>
      </c>
      <c r="AR1563" s="56" t="s">
        <v>4490</v>
      </c>
      <c r="AT1563" s="56">
        <v>8471160</v>
      </c>
    </row>
    <row r="1564" spans="1:46" x14ac:dyDescent="0.35">
      <c r="A1564" s="56" t="s">
        <v>963</v>
      </c>
      <c r="B1564" s="56">
        <v>8471160</v>
      </c>
      <c r="C1564" s="56" t="s">
        <v>506</v>
      </c>
      <c r="D1564" s="56">
        <v>492316</v>
      </c>
      <c r="E1564" s="56" t="s">
        <v>138</v>
      </c>
      <c r="F1564" s="56" t="str">
        <f t="shared" si="24"/>
        <v>847.8471160.1.492316.000000.847001.300180</v>
      </c>
      <c r="G1564" s="66" t="s">
        <v>21</v>
      </c>
      <c r="H1564" s="56">
        <v>847001</v>
      </c>
      <c r="I1564" s="56" t="s">
        <v>863</v>
      </c>
      <c r="J1564" s="56">
        <v>300180</v>
      </c>
      <c r="R1564" s="56" t="s">
        <v>4797</v>
      </c>
      <c r="S1564" s="56">
        <v>1</v>
      </c>
      <c r="T1564" s="56">
        <v>63000</v>
      </c>
      <c r="U1564" s="57">
        <v>60000</v>
      </c>
      <c r="V1564" s="56" t="s">
        <v>2113</v>
      </c>
      <c r="W1564" s="56" t="s">
        <v>2122</v>
      </c>
      <c r="X1564" s="56">
        <v>56700</v>
      </c>
      <c r="Y1564" s="56">
        <v>50400</v>
      </c>
      <c r="Z1564" s="56">
        <v>44100</v>
      </c>
      <c r="AA1564" s="56" t="s">
        <v>4489</v>
      </c>
      <c r="AB1564" s="56" t="s">
        <v>4489</v>
      </c>
      <c r="AC1564" s="56" t="s">
        <v>4489</v>
      </c>
      <c r="AE1564" s="56">
        <v>60000</v>
      </c>
      <c r="AP1564" s="56">
        <v>60000</v>
      </c>
      <c r="AR1564" s="56" t="s">
        <v>4490</v>
      </c>
      <c r="AT1564" s="56">
        <v>8471160</v>
      </c>
    </row>
    <row r="1565" spans="1:46" x14ac:dyDescent="0.35">
      <c r="A1565" s="56" t="s">
        <v>963</v>
      </c>
      <c r="B1565" s="56">
        <v>8471160</v>
      </c>
      <c r="C1565" s="56" t="s">
        <v>506</v>
      </c>
      <c r="D1565" s="56">
        <v>492316</v>
      </c>
      <c r="E1565" s="56" t="s">
        <v>138</v>
      </c>
      <c r="F1565" s="56" t="str">
        <f t="shared" si="24"/>
        <v>847.8471160.1.492316.000000.847001.300180</v>
      </c>
      <c r="G1565" s="66" t="s">
        <v>21</v>
      </c>
      <c r="H1565" s="56">
        <v>847001</v>
      </c>
      <c r="I1565" s="56" t="s">
        <v>863</v>
      </c>
      <c r="J1565" s="56">
        <v>300180</v>
      </c>
      <c r="R1565" s="56" t="s">
        <v>4798</v>
      </c>
      <c r="S1565" s="56">
        <v>1</v>
      </c>
      <c r="T1565" s="56">
        <v>196591.5</v>
      </c>
      <c r="U1565" s="57">
        <v>187230</v>
      </c>
      <c r="V1565" s="56" t="s">
        <v>2113</v>
      </c>
      <c r="W1565" s="56" t="s">
        <v>2122</v>
      </c>
      <c r="X1565" s="56">
        <v>176932.35</v>
      </c>
      <c r="Y1565" s="56">
        <v>157273.20000000001</v>
      </c>
      <c r="Z1565" s="56">
        <v>137614.04999999999</v>
      </c>
      <c r="AA1565" s="56" t="s">
        <v>4489</v>
      </c>
      <c r="AB1565" s="56" t="s">
        <v>4489</v>
      </c>
      <c r="AC1565" s="56" t="s">
        <v>4489</v>
      </c>
      <c r="AE1565" s="56">
        <v>187230</v>
      </c>
      <c r="AP1565" s="56">
        <v>187230</v>
      </c>
      <c r="AR1565" s="56" t="s">
        <v>4490</v>
      </c>
      <c r="AT1565" s="56">
        <v>8471160</v>
      </c>
    </row>
    <row r="1566" spans="1:46" x14ac:dyDescent="0.35">
      <c r="A1566" s="56" t="s">
        <v>963</v>
      </c>
      <c r="B1566" s="56">
        <v>8471160</v>
      </c>
      <c r="C1566" s="56" t="s">
        <v>506</v>
      </c>
      <c r="D1566" s="56">
        <v>492316</v>
      </c>
      <c r="E1566" s="56" t="s">
        <v>138</v>
      </c>
      <c r="F1566" s="56" t="str">
        <f t="shared" si="24"/>
        <v>847.8471160.1.492316.000000.847001.300180</v>
      </c>
      <c r="G1566" s="66" t="s">
        <v>21</v>
      </c>
      <c r="H1566" s="56">
        <v>847001</v>
      </c>
      <c r="I1566" s="56" t="s">
        <v>863</v>
      </c>
      <c r="J1566" s="56">
        <v>300180</v>
      </c>
      <c r="R1566" s="56" t="s">
        <v>4799</v>
      </c>
      <c r="S1566" s="56">
        <v>1</v>
      </c>
      <c r="T1566" s="56">
        <v>50400</v>
      </c>
      <c r="U1566" s="57">
        <v>48000</v>
      </c>
      <c r="V1566" s="56" t="s">
        <v>2113</v>
      </c>
      <c r="W1566" s="56" t="s">
        <v>2122</v>
      </c>
      <c r="X1566" s="56">
        <v>45360</v>
      </c>
      <c r="Y1566" s="56">
        <v>40320</v>
      </c>
      <c r="Z1566" s="56">
        <v>35280</v>
      </c>
      <c r="AA1566" s="56" t="s">
        <v>4489</v>
      </c>
      <c r="AB1566" s="56" t="s">
        <v>4489</v>
      </c>
      <c r="AC1566" s="56" t="s">
        <v>4489</v>
      </c>
      <c r="AE1566" s="56">
        <v>48000</v>
      </c>
      <c r="AP1566" s="56">
        <v>48000</v>
      </c>
      <c r="AR1566" s="56" t="s">
        <v>4490</v>
      </c>
      <c r="AT1566" s="56">
        <v>8471160</v>
      </c>
    </row>
    <row r="1567" spans="1:46" x14ac:dyDescent="0.35">
      <c r="A1567" s="56" t="s">
        <v>963</v>
      </c>
      <c r="B1567" s="56">
        <v>8471160</v>
      </c>
      <c r="C1567" s="56" t="s">
        <v>506</v>
      </c>
      <c r="D1567" s="56">
        <v>492316</v>
      </c>
      <c r="E1567" s="56" t="s">
        <v>138</v>
      </c>
      <c r="F1567" s="56" t="str">
        <f t="shared" si="24"/>
        <v>847.8471160.1.492316.000000.847001.300180</v>
      </c>
      <c r="G1567" s="66" t="s">
        <v>21</v>
      </c>
      <c r="H1567" s="56">
        <v>847001</v>
      </c>
      <c r="I1567" s="56" t="s">
        <v>863</v>
      </c>
      <c r="J1567" s="56">
        <v>300180</v>
      </c>
      <c r="R1567" s="56" t="s">
        <v>4800</v>
      </c>
      <c r="S1567" s="56">
        <v>1</v>
      </c>
      <c r="T1567" s="56">
        <v>3360</v>
      </c>
      <c r="U1567" s="57">
        <v>3200</v>
      </c>
      <c r="V1567" s="56" t="s">
        <v>2113</v>
      </c>
      <c r="W1567" s="56" t="s">
        <v>2122</v>
      </c>
      <c r="X1567" s="56">
        <v>3024</v>
      </c>
      <c r="Y1567" s="56">
        <v>2688</v>
      </c>
      <c r="Z1567" s="56">
        <v>2352</v>
      </c>
      <c r="AA1567" s="56" t="s">
        <v>4489</v>
      </c>
      <c r="AB1567" s="56" t="s">
        <v>4489</v>
      </c>
      <c r="AC1567" s="56" t="s">
        <v>4489</v>
      </c>
      <c r="AE1567" s="56">
        <v>3200</v>
      </c>
      <c r="AP1567" s="56">
        <v>3200</v>
      </c>
      <c r="AR1567" s="56" t="s">
        <v>4490</v>
      </c>
      <c r="AT1567" s="56">
        <v>8471160</v>
      </c>
    </row>
    <row r="1568" spans="1:46" x14ac:dyDescent="0.35">
      <c r="A1568" s="56" t="s">
        <v>963</v>
      </c>
      <c r="B1568" s="56">
        <v>8471160</v>
      </c>
      <c r="C1568" s="56" t="s">
        <v>506</v>
      </c>
      <c r="D1568" s="56">
        <v>492316</v>
      </c>
      <c r="E1568" s="56" t="s">
        <v>138</v>
      </c>
      <c r="F1568" s="56" t="str">
        <f t="shared" si="24"/>
        <v>847.8471160.1.492316.000000.847001.300180</v>
      </c>
      <c r="G1568" s="66" t="s">
        <v>21</v>
      </c>
      <c r="H1568" s="56">
        <v>847001</v>
      </c>
      <c r="I1568" s="56" t="s">
        <v>863</v>
      </c>
      <c r="J1568" s="56">
        <v>300180</v>
      </c>
      <c r="R1568" s="56" t="s">
        <v>4801</v>
      </c>
      <c r="S1568" s="56">
        <v>1</v>
      </c>
      <c r="T1568" s="56">
        <v>92400</v>
      </c>
      <c r="U1568" s="57">
        <v>88000</v>
      </c>
      <c r="V1568" s="56" t="s">
        <v>2113</v>
      </c>
      <c r="W1568" s="56" t="s">
        <v>2122</v>
      </c>
      <c r="X1568" s="56">
        <v>83160</v>
      </c>
      <c r="Y1568" s="56">
        <v>73920</v>
      </c>
      <c r="Z1568" s="56">
        <v>64679.999999999993</v>
      </c>
      <c r="AA1568" s="56" t="s">
        <v>4489</v>
      </c>
      <c r="AB1568" s="56" t="s">
        <v>4489</v>
      </c>
      <c r="AC1568" s="56" t="s">
        <v>4489</v>
      </c>
      <c r="AE1568" s="56">
        <v>88000</v>
      </c>
      <c r="AP1568" s="56">
        <v>88000</v>
      </c>
      <c r="AR1568" s="56" t="s">
        <v>4490</v>
      </c>
      <c r="AT1568" s="56">
        <v>8471160</v>
      </c>
    </row>
    <row r="1569" spans="1:46" x14ac:dyDescent="0.35">
      <c r="A1569" s="56" t="s">
        <v>963</v>
      </c>
      <c r="B1569" s="56">
        <v>8471160</v>
      </c>
      <c r="C1569" s="56" t="s">
        <v>506</v>
      </c>
      <c r="D1569" s="56">
        <v>492316</v>
      </c>
      <c r="E1569" s="56" t="s">
        <v>138</v>
      </c>
      <c r="F1569" s="56" t="str">
        <f t="shared" si="24"/>
        <v>847.8471160.1.492316.000000.847001.300180</v>
      </c>
      <c r="G1569" s="66" t="s">
        <v>21</v>
      </c>
      <c r="H1569" s="56">
        <v>847001</v>
      </c>
      <c r="I1569" s="56" t="s">
        <v>863</v>
      </c>
      <c r="J1569" s="56">
        <v>300180</v>
      </c>
      <c r="R1569" s="56" t="s">
        <v>4802</v>
      </c>
      <c r="S1569" s="56">
        <v>1</v>
      </c>
      <c r="T1569" s="56">
        <v>119007</v>
      </c>
      <c r="U1569" s="57">
        <v>113340</v>
      </c>
      <c r="V1569" s="56" t="s">
        <v>2113</v>
      </c>
      <c r="W1569" s="56" t="s">
        <v>2122</v>
      </c>
      <c r="X1569" s="56">
        <v>107106.3</v>
      </c>
      <c r="Y1569" s="56">
        <v>95205.6</v>
      </c>
      <c r="Z1569" s="56">
        <v>83304.899999999994</v>
      </c>
      <c r="AA1569" s="56" t="s">
        <v>4489</v>
      </c>
      <c r="AB1569" s="56" t="s">
        <v>4489</v>
      </c>
      <c r="AC1569" s="56" t="s">
        <v>4489</v>
      </c>
      <c r="AE1569" s="56">
        <v>113340</v>
      </c>
      <c r="AP1569" s="56">
        <v>113340</v>
      </c>
      <c r="AR1569" s="56" t="s">
        <v>4490</v>
      </c>
      <c r="AT1569" s="56">
        <v>8471160</v>
      </c>
    </row>
    <row r="1570" spans="1:46" x14ac:dyDescent="0.35">
      <c r="A1570" s="56" t="s">
        <v>963</v>
      </c>
      <c r="B1570" s="56">
        <v>8471160</v>
      </c>
      <c r="C1570" s="56" t="s">
        <v>506</v>
      </c>
      <c r="D1570" s="56">
        <v>492316</v>
      </c>
      <c r="E1570" s="56" t="s">
        <v>138</v>
      </c>
      <c r="F1570" s="56" t="str">
        <f t="shared" si="24"/>
        <v>847.8471160.1.492316.000000.847001.300180</v>
      </c>
      <c r="G1570" s="66" t="s">
        <v>21</v>
      </c>
      <c r="H1570" s="56">
        <v>847001</v>
      </c>
      <c r="I1570" s="56" t="s">
        <v>863</v>
      </c>
      <c r="J1570" s="56">
        <v>300180</v>
      </c>
      <c r="R1570" s="56" t="s">
        <v>4803</v>
      </c>
      <c r="S1570" s="56">
        <v>1</v>
      </c>
      <c r="T1570" s="56">
        <v>214609.5</v>
      </c>
      <c r="U1570" s="57">
        <v>204390</v>
      </c>
      <c r="V1570" s="56" t="s">
        <v>2113</v>
      </c>
      <c r="W1570" s="56" t="s">
        <v>2122</v>
      </c>
      <c r="X1570" s="56">
        <v>193148.55000000002</v>
      </c>
      <c r="Y1570" s="56">
        <v>171687.6</v>
      </c>
      <c r="Z1570" s="56">
        <v>150226.65</v>
      </c>
      <c r="AA1570" s="56" t="s">
        <v>4489</v>
      </c>
      <c r="AB1570" s="56" t="s">
        <v>4489</v>
      </c>
      <c r="AC1570" s="56" t="s">
        <v>4489</v>
      </c>
      <c r="AE1570" s="56">
        <v>204390</v>
      </c>
      <c r="AP1570" s="56">
        <v>204390</v>
      </c>
      <c r="AR1570" s="56" t="s">
        <v>4490</v>
      </c>
      <c r="AT1570" s="56">
        <v>8471160</v>
      </c>
    </row>
    <row r="1571" spans="1:46" x14ac:dyDescent="0.35">
      <c r="A1571" s="56" t="s">
        <v>963</v>
      </c>
      <c r="B1571" s="56">
        <v>8471160</v>
      </c>
      <c r="C1571" s="56" t="s">
        <v>506</v>
      </c>
      <c r="D1571" s="56">
        <v>492316</v>
      </c>
      <c r="E1571" s="56" t="s">
        <v>138</v>
      </c>
      <c r="F1571" s="56" t="str">
        <f t="shared" si="24"/>
        <v>847.8471160.1.492316.000000.847001.300180</v>
      </c>
      <c r="G1571" s="66" t="s">
        <v>21</v>
      </c>
      <c r="H1571" s="56">
        <v>847001</v>
      </c>
      <c r="I1571" s="56" t="s">
        <v>863</v>
      </c>
      <c r="J1571" s="56">
        <v>300180</v>
      </c>
      <c r="R1571" s="56" t="s">
        <v>4804</v>
      </c>
      <c r="S1571" s="56">
        <v>1</v>
      </c>
      <c r="T1571" s="56">
        <v>184800</v>
      </c>
      <c r="U1571" s="57">
        <v>176000</v>
      </c>
      <c r="V1571" s="56" t="s">
        <v>2113</v>
      </c>
      <c r="W1571" s="56" t="s">
        <v>2122</v>
      </c>
      <c r="X1571" s="56">
        <v>166320</v>
      </c>
      <c r="Y1571" s="56">
        <v>147840</v>
      </c>
      <c r="Z1571" s="56">
        <v>129359.99999999999</v>
      </c>
      <c r="AA1571" s="56" t="s">
        <v>4489</v>
      </c>
      <c r="AB1571" s="56" t="s">
        <v>4489</v>
      </c>
      <c r="AC1571" s="56" t="s">
        <v>4489</v>
      </c>
      <c r="AE1571" s="56">
        <v>176000</v>
      </c>
      <c r="AP1571" s="56">
        <v>176000</v>
      </c>
      <c r="AR1571" s="56" t="s">
        <v>4490</v>
      </c>
      <c r="AT1571" s="56">
        <v>8471160</v>
      </c>
    </row>
    <row r="1572" spans="1:46" x14ac:dyDescent="0.35">
      <c r="A1572" s="56" t="s">
        <v>963</v>
      </c>
      <c r="B1572" s="56">
        <v>8471160</v>
      </c>
      <c r="C1572" s="56" t="s">
        <v>506</v>
      </c>
      <c r="D1572" s="56">
        <v>492316</v>
      </c>
      <c r="E1572" s="56" t="s">
        <v>138</v>
      </c>
      <c r="F1572" s="56" t="str">
        <f t="shared" si="24"/>
        <v>847.8471160.1.492316.000000.847001.300180</v>
      </c>
      <c r="G1572" s="66" t="s">
        <v>21</v>
      </c>
      <c r="H1572" s="56">
        <v>847001</v>
      </c>
      <c r="I1572" s="56" t="s">
        <v>863</v>
      </c>
      <c r="J1572" s="56">
        <v>300180</v>
      </c>
      <c r="R1572" s="56" t="s">
        <v>4805</v>
      </c>
      <c r="S1572" s="56">
        <v>1</v>
      </c>
      <c r="T1572" s="56">
        <v>3360</v>
      </c>
      <c r="U1572" s="57">
        <v>3200</v>
      </c>
      <c r="V1572" s="56" t="s">
        <v>2113</v>
      </c>
      <c r="W1572" s="56" t="s">
        <v>2122</v>
      </c>
      <c r="X1572" s="56">
        <v>3024</v>
      </c>
      <c r="Y1572" s="56">
        <v>2688</v>
      </c>
      <c r="Z1572" s="56">
        <v>2352</v>
      </c>
      <c r="AA1572" s="56" t="s">
        <v>4489</v>
      </c>
      <c r="AB1572" s="56" t="s">
        <v>4489</v>
      </c>
      <c r="AC1572" s="56" t="s">
        <v>4489</v>
      </c>
      <c r="AE1572" s="56">
        <v>3200</v>
      </c>
      <c r="AP1572" s="56">
        <v>3200</v>
      </c>
      <c r="AR1572" s="56" t="s">
        <v>4490</v>
      </c>
      <c r="AT1572" s="56">
        <v>8471160</v>
      </c>
    </row>
    <row r="1573" spans="1:46" x14ac:dyDescent="0.35">
      <c r="A1573" s="56" t="s">
        <v>963</v>
      </c>
      <c r="B1573" s="56">
        <v>8471160</v>
      </c>
      <c r="C1573" s="56" t="s">
        <v>506</v>
      </c>
      <c r="D1573" s="56">
        <v>492316</v>
      </c>
      <c r="E1573" s="56" t="s">
        <v>138</v>
      </c>
      <c r="F1573" s="56" t="str">
        <f t="shared" si="24"/>
        <v>847.8471160.1.492316.000000.847001.300180</v>
      </c>
      <c r="G1573" s="66" t="s">
        <v>21</v>
      </c>
      <c r="H1573" s="56">
        <v>847001</v>
      </c>
      <c r="I1573" s="56" t="s">
        <v>863</v>
      </c>
      <c r="J1573" s="56">
        <v>300180</v>
      </c>
      <c r="R1573" s="56" t="s">
        <v>4806</v>
      </c>
      <c r="S1573" s="56">
        <v>1</v>
      </c>
      <c r="T1573" s="56">
        <v>37800</v>
      </c>
      <c r="U1573" s="57">
        <v>36000</v>
      </c>
      <c r="V1573" s="56" t="s">
        <v>2113</v>
      </c>
      <c r="W1573" s="56" t="s">
        <v>2122</v>
      </c>
      <c r="X1573" s="56">
        <v>34020</v>
      </c>
      <c r="Y1573" s="56">
        <v>30240</v>
      </c>
      <c r="Z1573" s="56">
        <v>26460</v>
      </c>
      <c r="AA1573" s="56" t="s">
        <v>4489</v>
      </c>
      <c r="AB1573" s="56" t="s">
        <v>4489</v>
      </c>
      <c r="AC1573" s="56" t="s">
        <v>4489</v>
      </c>
      <c r="AE1573" s="56">
        <v>36000</v>
      </c>
      <c r="AP1573" s="56">
        <v>36000</v>
      </c>
      <c r="AR1573" s="56" t="s">
        <v>4490</v>
      </c>
      <c r="AT1573" s="56">
        <v>8471160</v>
      </c>
    </row>
    <row r="1574" spans="1:46" x14ac:dyDescent="0.35">
      <c r="A1574" s="56" t="s">
        <v>963</v>
      </c>
      <c r="B1574" s="56">
        <v>8471160</v>
      </c>
      <c r="C1574" s="56" t="s">
        <v>506</v>
      </c>
      <c r="D1574" s="56">
        <v>492316</v>
      </c>
      <c r="E1574" s="56" t="s">
        <v>138</v>
      </c>
      <c r="F1574" s="56" t="str">
        <f t="shared" si="24"/>
        <v>847.8471160.1.492316.000000.847001.300180</v>
      </c>
      <c r="G1574" s="66" t="s">
        <v>21</v>
      </c>
      <c r="H1574" s="56">
        <v>847001</v>
      </c>
      <c r="I1574" s="56" t="s">
        <v>863</v>
      </c>
      <c r="J1574" s="56">
        <v>300180</v>
      </c>
      <c r="R1574" s="56" t="s">
        <v>4807</v>
      </c>
      <c r="S1574" s="56">
        <v>1</v>
      </c>
      <c r="T1574" s="56">
        <v>50400</v>
      </c>
      <c r="U1574" s="57">
        <v>48000</v>
      </c>
      <c r="V1574" s="56" t="s">
        <v>2113</v>
      </c>
      <c r="W1574" s="56" t="s">
        <v>2122</v>
      </c>
      <c r="X1574" s="56">
        <v>45360</v>
      </c>
      <c r="Y1574" s="56">
        <v>40320</v>
      </c>
      <c r="Z1574" s="56">
        <v>35280</v>
      </c>
      <c r="AA1574" s="56" t="s">
        <v>4489</v>
      </c>
      <c r="AB1574" s="56" t="s">
        <v>4489</v>
      </c>
      <c r="AC1574" s="56" t="s">
        <v>4489</v>
      </c>
      <c r="AE1574" s="56">
        <v>48000</v>
      </c>
      <c r="AP1574" s="56">
        <v>48000</v>
      </c>
      <c r="AR1574" s="56" t="s">
        <v>4490</v>
      </c>
      <c r="AT1574" s="56">
        <v>8471160</v>
      </c>
    </row>
    <row r="1575" spans="1:46" x14ac:dyDescent="0.35">
      <c r="A1575" s="56" t="s">
        <v>963</v>
      </c>
      <c r="B1575" s="56">
        <v>8471160</v>
      </c>
      <c r="C1575" s="56" t="s">
        <v>506</v>
      </c>
      <c r="D1575" s="56">
        <v>492316</v>
      </c>
      <c r="E1575" s="56" t="s">
        <v>138</v>
      </c>
      <c r="F1575" s="56" t="str">
        <f t="shared" si="24"/>
        <v>847.8471160.1.492316.000000.847001.300180</v>
      </c>
      <c r="G1575" s="66" t="s">
        <v>21</v>
      </c>
      <c r="H1575" s="56">
        <v>847001</v>
      </c>
      <c r="I1575" s="56" t="s">
        <v>863</v>
      </c>
      <c r="J1575" s="56">
        <v>300180</v>
      </c>
      <c r="R1575" s="56" t="s">
        <v>4808</v>
      </c>
      <c r="S1575" s="56">
        <v>1</v>
      </c>
      <c r="T1575" s="56">
        <v>0</v>
      </c>
      <c r="U1575" s="57">
        <v>0</v>
      </c>
      <c r="V1575" s="56" t="s">
        <v>2113</v>
      </c>
      <c r="W1575" s="56" t="s">
        <v>2122</v>
      </c>
      <c r="X1575" s="56">
        <v>0</v>
      </c>
      <c r="Y1575" s="56">
        <v>0</v>
      </c>
      <c r="Z1575" s="56">
        <v>0</v>
      </c>
      <c r="AA1575" s="56" t="s">
        <v>4489</v>
      </c>
      <c r="AB1575" s="56" t="s">
        <v>4489</v>
      </c>
      <c r="AC1575" s="56" t="s">
        <v>4489</v>
      </c>
      <c r="AE1575" s="56">
        <v>0</v>
      </c>
      <c r="AP1575" s="56">
        <v>0</v>
      </c>
      <c r="AR1575" s="56" t="s">
        <v>4490</v>
      </c>
      <c r="AT1575" s="56">
        <v>8471160</v>
      </c>
    </row>
    <row r="1576" spans="1:46" x14ac:dyDescent="0.35">
      <c r="A1576" s="56" t="s">
        <v>963</v>
      </c>
      <c r="B1576" s="56">
        <v>8471160</v>
      </c>
      <c r="C1576" s="56" t="s">
        <v>506</v>
      </c>
      <c r="D1576" s="56">
        <v>492316</v>
      </c>
      <c r="E1576" s="56" t="s">
        <v>138</v>
      </c>
      <c r="F1576" s="56" t="str">
        <f t="shared" si="24"/>
        <v>847.8471160.1.492316.000000.847001.300180</v>
      </c>
      <c r="G1576" s="66" t="s">
        <v>21</v>
      </c>
      <c r="H1576" s="56">
        <v>847001</v>
      </c>
      <c r="I1576" s="56" t="s">
        <v>863</v>
      </c>
      <c r="J1576" s="56">
        <v>300180</v>
      </c>
      <c r="R1576" s="56" t="s">
        <v>4809</v>
      </c>
      <c r="S1576" s="56">
        <v>1</v>
      </c>
      <c r="T1576" s="56">
        <v>0</v>
      </c>
      <c r="U1576" s="57">
        <v>0</v>
      </c>
      <c r="V1576" s="56" t="s">
        <v>2113</v>
      </c>
      <c r="W1576" s="56" t="s">
        <v>2122</v>
      </c>
      <c r="X1576" s="56">
        <v>0</v>
      </c>
      <c r="Y1576" s="56">
        <v>0</v>
      </c>
      <c r="Z1576" s="56">
        <v>0</v>
      </c>
      <c r="AA1576" s="56" t="s">
        <v>4489</v>
      </c>
      <c r="AB1576" s="56" t="s">
        <v>4489</v>
      </c>
      <c r="AC1576" s="56" t="s">
        <v>4489</v>
      </c>
      <c r="AE1576" s="56">
        <v>0</v>
      </c>
      <c r="AP1576" s="56">
        <v>0</v>
      </c>
      <c r="AR1576" s="56" t="s">
        <v>4490</v>
      </c>
      <c r="AT1576" s="56">
        <v>8471160</v>
      </c>
    </row>
    <row r="1577" spans="1:46" x14ac:dyDescent="0.35">
      <c r="A1577" s="56" t="s">
        <v>963</v>
      </c>
      <c r="B1577" s="56">
        <v>8471160</v>
      </c>
      <c r="C1577" s="56" t="s">
        <v>506</v>
      </c>
      <c r="D1577" s="56">
        <v>492316</v>
      </c>
      <c r="E1577" s="56" t="s">
        <v>138</v>
      </c>
      <c r="F1577" s="56" t="str">
        <f t="shared" si="24"/>
        <v>847.8471160.1.492316.000000.847001.300180</v>
      </c>
      <c r="G1577" s="66" t="s">
        <v>21</v>
      </c>
      <c r="H1577" s="56">
        <v>847001</v>
      </c>
      <c r="I1577" s="56" t="s">
        <v>863</v>
      </c>
      <c r="J1577" s="56">
        <v>300180</v>
      </c>
      <c r="R1577" s="56" t="s">
        <v>4810</v>
      </c>
      <c r="S1577" s="56">
        <v>1</v>
      </c>
      <c r="T1577" s="56">
        <v>0</v>
      </c>
      <c r="U1577" s="57">
        <v>0</v>
      </c>
      <c r="V1577" s="56" t="s">
        <v>2113</v>
      </c>
      <c r="W1577" s="56" t="s">
        <v>2122</v>
      </c>
      <c r="X1577" s="56">
        <v>0</v>
      </c>
      <c r="Y1577" s="56">
        <v>0</v>
      </c>
      <c r="Z1577" s="56">
        <v>0</v>
      </c>
      <c r="AA1577" s="56" t="s">
        <v>4489</v>
      </c>
      <c r="AB1577" s="56" t="s">
        <v>4489</v>
      </c>
      <c r="AC1577" s="56" t="s">
        <v>4489</v>
      </c>
      <c r="AE1577" s="56">
        <v>0</v>
      </c>
      <c r="AP1577" s="56">
        <v>0</v>
      </c>
      <c r="AR1577" s="56" t="s">
        <v>4490</v>
      </c>
      <c r="AT1577" s="56">
        <v>8471160</v>
      </c>
    </row>
    <row r="1578" spans="1:46" x14ac:dyDescent="0.35">
      <c r="A1578" s="56" t="s">
        <v>963</v>
      </c>
      <c r="B1578" s="56">
        <v>8471160</v>
      </c>
      <c r="C1578" s="56" t="s">
        <v>506</v>
      </c>
      <c r="D1578" s="56">
        <v>492316</v>
      </c>
      <c r="E1578" s="56" t="s">
        <v>138</v>
      </c>
      <c r="F1578" s="56" t="str">
        <f t="shared" si="24"/>
        <v>847.8471160.1.492316.000000.847001.300180</v>
      </c>
      <c r="G1578" s="66" t="s">
        <v>21</v>
      </c>
      <c r="H1578" s="56">
        <v>847001</v>
      </c>
      <c r="I1578" s="56" t="s">
        <v>863</v>
      </c>
      <c r="J1578" s="56">
        <v>300180</v>
      </c>
      <c r="R1578" s="56" t="s">
        <v>4811</v>
      </c>
      <c r="S1578" s="56">
        <v>1</v>
      </c>
      <c r="T1578" s="56">
        <v>410182.5</v>
      </c>
      <c r="U1578" s="57">
        <v>390650</v>
      </c>
      <c r="V1578" s="56" t="s">
        <v>2113</v>
      </c>
      <c r="W1578" s="56" t="s">
        <v>2122</v>
      </c>
      <c r="X1578" s="56">
        <v>369164.25</v>
      </c>
      <c r="Y1578" s="56">
        <v>328146</v>
      </c>
      <c r="Z1578" s="56">
        <v>287127.75</v>
      </c>
      <c r="AA1578" s="56" t="s">
        <v>4489</v>
      </c>
      <c r="AB1578" s="56" t="s">
        <v>4489</v>
      </c>
      <c r="AC1578" s="56" t="s">
        <v>4489</v>
      </c>
      <c r="AE1578" s="56">
        <v>390650</v>
      </c>
      <c r="AP1578" s="56">
        <v>390650</v>
      </c>
      <c r="AR1578" s="56" t="s">
        <v>4490</v>
      </c>
      <c r="AT1578" s="56">
        <v>8471160</v>
      </c>
    </row>
    <row r="1579" spans="1:46" x14ac:dyDescent="0.35">
      <c r="A1579" s="56" t="s">
        <v>963</v>
      </c>
      <c r="B1579" s="56">
        <v>8471160</v>
      </c>
      <c r="C1579" s="56" t="s">
        <v>506</v>
      </c>
      <c r="D1579" s="56">
        <v>492316</v>
      </c>
      <c r="E1579" s="56" t="s">
        <v>138</v>
      </c>
      <c r="F1579" s="56" t="str">
        <f t="shared" si="24"/>
        <v>847.8471160.1.492316.000000.847001.300180</v>
      </c>
      <c r="G1579" s="66" t="s">
        <v>21</v>
      </c>
      <c r="H1579" s="56">
        <v>847001</v>
      </c>
      <c r="I1579" s="56" t="s">
        <v>863</v>
      </c>
      <c r="J1579" s="56">
        <v>300180</v>
      </c>
      <c r="R1579" s="56" t="s">
        <v>4812</v>
      </c>
      <c r="S1579" s="56">
        <v>1</v>
      </c>
      <c r="T1579" s="56">
        <v>6300</v>
      </c>
      <c r="U1579" s="57">
        <v>6000</v>
      </c>
      <c r="V1579" s="56" t="s">
        <v>2113</v>
      </c>
      <c r="W1579" s="56" t="s">
        <v>2122</v>
      </c>
      <c r="X1579" s="56">
        <v>5670</v>
      </c>
      <c r="Y1579" s="56">
        <v>5040</v>
      </c>
      <c r="Z1579" s="56">
        <v>4410</v>
      </c>
      <c r="AA1579" s="56" t="s">
        <v>4489</v>
      </c>
      <c r="AB1579" s="56" t="s">
        <v>4489</v>
      </c>
      <c r="AC1579" s="56" t="s">
        <v>4489</v>
      </c>
      <c r="AE1579" s="56">
        <v>6000</v>
      </c>
      <c r="AP1579" s="56">
        <v>6000</v>
      </c>
      <c r="AR1579" s="56" t="s">
        <v>4490</v>
      </c>
      <c r="AT1579" s="56">
        <v>8471160</v>
      </c>
    </row>
    <row r="1580" spans="1:46" x14ac:dyDescent="0.35">
      <c r="A1580" s="56" t="s">
        <v>963</v>
      </c>
      <c r="B1580" s="56">
        <v>8471160</v>
      </c>
      <c r="C1580" s="56" t="s">
        <v>506</v>
      </c>
      <c r="D1580" s="56">
        <v>492316</v>
      </c>
      <c r="E1580" s="56" t="s">
        <v>138</v>
      </c>
      <c r="F1580" s="56" t="str">
        <f t="shared" si="24"/>
        <v>847.8471160.1.492316.000000.847001.300180</v>
      </c>
      <c r="G1580" s="66" t="s">
        <v>21</v>
      </c>
      <c r="H1580" s="56">
        <v>847001</v>
      </c>
      <c r="I1580" s="56" t="s">
        <v>863</v>
      </c>
      <c r="J1580" s="56">
        <v>300180</v>
      </c>
      <c r="R1580" s="56" t="s">
        <v>4813</v>
      </c>
      <c r="S1580" s="56">
        <v>1</v>
      </c>
      <c r="T1580" s="56">
        <v>8925</v>
      </c>
      <c r="U1580" s="57">
        <v>8500</v>
      </c>
      <c r="V1580" s="56" t="s">
        <v>2113</v>
      </c>
      <c r="W1580" s="56" t="s">
        <v>2122</v>
      </c>
      <c r="X1580" s="56">
        <v>8032.5</v>
      </c>
      <c r="Y1580" s="56">
        <v>7140</v>
      </c>
      <c r="Z1580" s="56">
        <v>6247.5</v>
      </c>
      <c r="AA1580" s="56" t="s">
        <v>4489</v>
      </c>
      <c r="AB1580" s="56" t="s">
        <v>4489</v>
      </c>
      <c r="AC1580" s="56" t="s">
        <v>4489</v>
      </c>
      <c r="AE1580" s="56">
        <v>8500</v>
      </c>
      <c r="AP1580" s="56">
        <v>8500</v>
      </c>
      <c r="AR1580" s="56" t="s">
        <v>4490</v>
      </c>
      <c r="AT1580" s="56">
        <v>8471160</v>
      </c>
    </row>
    <row r="1581" spans="1:46" x14ac:dyDescent="0.35">
      <c r="A1581" s="56" t="s">
        <v>963</v>
      </c>
      <c r="B1581" s="56">
        <v>8471160</v>
      </c>
      <c r="C1581" s="56" t="s">
        <v>506</v>
      </c>
      <c r="D1581" s="56">
        <v>492316</v>
      </c>
      <c r="E1581" s="56" t="s">
        <v>138</v>
      </c>
      <c r="F1581" s="56" t="str">
        <f t="shared" si="24"/>
        <v>847.8471160.1.492316.000000.847001.300180</v>
      </c>
      <c r="G1581" s="66" t="s">
        <v>21</v>
      </c>
      <c r="H1581" s="56">
        <v>847001</v>
      </c>
      <c r="I1581" s="56" t="s">
        <v>863</v>
      </c>
      <c r="J1581" s="56">
        <v>300180</v>
      </c>
      <c r="R1581" s="56" t="s">
        <v>4814</v>
      </c>
      <c r="S1581" s="56">
        <v>1</v>
      </c>
      <c r="T1581" s="56">
        <v>6300</v>
      </c>
      <c r="U1581" s="57">
        <v>6000</v>
      </c>
      <c r="V1581" s="56" t="s">
        <v>2113</v>
      </c>
      <c r="W1581" s="56" t="s">
        <v>2122</v>
      </c>
      <c r="X1581" s="56">
        <v>5670</v>
      </c>
      <c r="Y1581" s="56">
        <v>5040</v>
      </c>
      <c r="Z1581" s="56">
        <v>4410</v>
      </c>
      <c r="AA1581" s="56" t="s">
        <v>4489</v>
      </c>
      <c r="AB1581" s="56" t="s">
        <v>4489</v>
      </c>
      <c r="AC1581" s="56" t="s">
        <v>4489</v>
      </c>
      <c r="AE1581" s="56">
        <v>6000</v>
      </c>
      <c r="AP1581" s="56">
        <v>6000</v>
      </c>
      <c r="AR1581" s="56" t="s">
        <v>4490</v>
      </c>
      <c r="AT1581" s="56">
        <v>8471160</v>
      </c>
    </row>
    <row r="1582" spans="1:46" x14ac:dyDescent="0.35">
      <c r="A1582" s="56" t="s">
        <v>963</v>
      </c>
      <c r="B1582" s="56">
        <v>8471160</v>
      </c>
      <c r="C1582" s="56" t="s">
        <v>506</v>
      </c>
      <c r="D1582" s="56">
        <v>492316</v>
      </c>
      <c r="E1582" s="56" t="s">
        <v>138</v>
      </c>
      <c r="F1582" s="56" t="str">
        <f t="shared" si="24"/>
        <v>847.8471160.1.492316.000000.847001.300180</v>
      </c>
      <c r="G1582" s="66" t="s">
        <v>21</v>
      </c>
      <c r="H1582" s="56">
        <v>847001</v>
      </c>
      <c r="I1582" s="56" t="s">
        <v>863</v>
      </c>
      <c r="J1582" s="56">
        <v>300180</v>
      </c>
      <c r="R1582" s="56" t="s">
        <v>4815</v>
      </c>
      <c r="S1582" s="56">
        <v>1</v>
      </c>
      <c r="T1582" s="56">
        <v>8925</v>
      </c>
      <c r="U1582" s="57">
        <v>8500</v>
      </c>
      <c r="V1582" s="56" t="s">
        <v>2113</v>
      </c>
      <c r="W1582" s="56" t="s">
        <v>2122</v>
      </c>
      <c r="X1582" s="56">
        <v>8032.5</v>
      </c>
      <c r="Y1582" s="56">
        <v>7140</v>
      </c>
      <c r="Z1582" s="56">
        <v>6247.5</v>
      </c>
      <c r="AA1582" s="56" t="s">
        <v>4489</v>
      </c>
      <c r="AB1582" s="56" t="s">
        <v>4489</v>
      </c>
      <c r="AC1582" s="56" t="s">
        <v>4489</v>
      </c>
      <c r="AE1582" s="56">
        <v>8500</v>
      </c>
      <c r="AP1582" s="56">
        <v>8500</v>
      </c>
      <c r="AR1582" s="56" t="s">
        <v>4490</v>
      </c>
      <c r="AT1582" s="56">
        <v>8471160</v>
      </c>
    </row>
    <row r="1583" spans="1:46" x14ac:dyDescent="0.35">
      <c r="A1583" s="56" t="s">
        <v>963</v>
      </c>
      <c r="B1583" s="56">
        <v>8471160</v>
      </c>
      <c r="C1583" s="56" t="s">
        <v>506</v>
      </c>
      <c r="D1583" s="56">
        <v>492316</v>
      </c>
      <c r="E1583" s="56" t="s">
        <v>138</v>
      </c>
      <c r="F1583" s="56" t="str">
        <f t="shared" si="24"/>
        <v>847.8471160.1.492316.000000.847001.300180</v>
      </c>
      <c r="G1583" s="66" t="s">
        <v>21</v>
      </c>
      <c r="H1583" s="56">
        <v>847001</v>
      </c>
      <c r="I1583" s="56" t="s">
        <v>863</v>
      </c>
      <c r="J1583" s="56">
        <v>300180</v>
      </c>
      <c r="R1583" s="56" t="s">
        <v>4816</v>
      </c>
      <c r="S1583" s="56">
        <v>1</v>
      </c>
      <c r="T1583" s="56">
        <v>3360</v>
      </c>
      <c r="U1583" s="57">
        <v>3200</v>
      </c>
      <c r="V1583" s="56" t="s">
        <v>2113</v>
      </c>
      <c r="W1583" s="56" t="s">
        <v>2122</v>
      </c>
      <c r="X1583" s="56">
        <v>3024</v>
      </c>
      <c r="Y1583" s="56">
        <v>2688</v>
      </c>
      <c r="Z1583" s="56">
        <v>2352</v>
      </c>
      <c r="AA1583" s="56" t="s">
        <v>4489</v>
      </c>
      <c r="AB1583" s="56" t="s">
        <v>4489</v>
      </c>
      <c r="AC1583" s="56" t="s">
        <v>4489</v>
      </c>
      <c r="AE1583" s="56">
        <v>3200</v>
      </c>
      <c r="AP1583" s="56">
        <v>3200</v>
      </c>
      <c r="AR1583" s="56" t="s">
        <v>4490</v>
      </c>
      <c r="AT1583" s="56">
        <v>8471160</v>
      </c>
    </row>
    <row r="1584" spans="1:46" x14ac:dyDescent="0.35">
      <c r="A1584" s="56" t="s">
        <v>963</v>
      </c>
      <c r="B1584" s="56">
        <v>8471160</v>
      </c>
      <c r="C1584" s="56" t="s">
        <v>506</v>
      </c>
      <c r="D1584" s="56">
        <v>492316</v>
      </c>
      <c r="E1584" s="56" t="s">
        <v>138</v>
      </c>
      <c r="F1584" s="56" t="str">
        <f t="shared" si="24"/>
        <v>847.8471160.1.492316.000000.847001.300180</v>
      </c>
      <c r="G1584" s="66" t="s">
        <v>21</v>
      </c>
      <c r="H1584" s="56">
        <v>847001</v>
      </c>
      <c r="I1584" s="56" t="s">
        <v>863</v>
      </c>
      <c r="J1584" s="56">
        <v>300180</v>
      </c>
      <c r="R1584" s="56" t="s">
        <v>4817</v>
      </c>
      <c r="S1584" s="56">
        <v>1</v>
      </c>
      <c r="T1584" s="56">
        <v>50400</v>
      </c>
      <c r="U1584" s="57">
        <v>48000</v>
      </c>
      <c r="V1584" s="56" t="s">
        <v>2113</v>
      </c>
      <c r="W1584" s="56" t="s">
        <v>2122</v>
      </c>
      <c r="X1584" s="56">
        <v>45360</v>
      </c>
      <c r="Y1584" s="56">
        <v>40320</v>
      </c>
      <c r="Z1584" s="56">
        <v>35280</v>
      </c>
      <c r="AA1584" s="56" t="s">
        <v>4489</v>
      </c>
      <c r="AB1584" s="56" t="s">
        <v>4489</v>
      </c>
      <c r="AC1584" s="56" t="s">
        <v>4489</v>
      </c>
      <c r="AE1584" s="56">
        <v>48000</v>
      </c>
      <c r="AP1584" s="56">
        <v>48000</v>
      </c>
      <c r="AR1584" s="56" t="s">
        <v>4490</v>
      </c>
      <c r="AT1584" s="56">
        <v>8471160</v>
      </c>
    </row>
    <row r="1585" spans="1:46" x14ac:dyDescent="0.35">
      <c r="A1585" s="56" t="s">
        <v>963</v>
      </c>
      <c r="B1585" s="56">
        <v>8471160</v>
      </c>
      <c r="C1585" s="56" t="s">
        <v>506</v>
      </c>
      <c r="D1585" s="56">
        <v>492316</v>
      </c>
      <c r="E1585" s="56" t="s">
        <v>138</v>
      </c>
      <c r="F1585" s="56" t="str">
        <f t="shared" si="24"/>
        <v>847.8471160.1.492316.000000.847001.300180</v>
      </c>
      <c r="G1585" s="66" t="s">
        <v>21</v>
      </c>
      <c r="H1585" s="56">
        <v>847001</v>
      </c>
      <c r="I1585" s="56" t="s">
        <v>863</v>
      </c>
      <c r="J1585" s="56">
        <v>300180</v>
      </c>
      <c r="R1585" s="56" t="s">
        <v>4818</v>
      </c>
      <c r="S1585" s="56">
        <v>1</v>
      </c>
      <c r="T1585" s="56">
        <v>40950</v>
      </c>
      <c r="U1585" s="57">
        <v>39000</v>
      </c>
      <c r="V1585" s="56" t="s">
        <v>2113</v>
      </c>
      <c r="W1585" s="56" t="s">
        <v>2122</v>
      </c>
      <c r="X1585" s="56">
        <v>36855</v>
      </c>
      <c r="Y1585" s="56">
        <v>32760</v>
      </c>
      <c r="Z1585" s="56">
        <v>28665</v>
      </c>
      <c r="AA1585" s="56" t="s">
        <v>4489</v>
      </c>
      <c r="AB1585" s="56" t="s">
        <v>4489</v>
      </c>
      <c r="AC1585" s="56" t="s">
        <v>4489</v>
      </c>
      <c r="AE1585" s="56">
        <v>39000</v>
      </c>
      <c r="AP1585" s="56">
        <v>39000</v>
      </c>
      <c r="AR1585" s="56" t="s">
        <v>4490</v>
      </c>
      <c r="AT1585" s="56">
        <v>8471160</v>
      </c>
    </row>
    <row r="1586" spans="1:46" x14ac:dyDescent="0.35">
      <c r="A1586" s="56" t="s">
        <v>963</v>
      </c>
      <c r="B1586" s="56">
        <v>8471160</v>
      </c>
      <c r="C1586" s="56" t="s">
        <v>506</v>
      </c>
      <c r="D1586" s="56">
        <v>492316</v>
      </c>
      <c r="E1586" s="56" t="s">
        <v>138</v>
      </c>
      <c r="F1586" s="56" t="str">
        <f t="shared" si="24"/>
        <v>847.8471160.1.492316.000000.847001.300180</v>
      </c>
      <c r="G1586" s="66" t="s">
        <v>21</v>
      </c>
      <c r="H1586" s="56">
        <v>847001</v>
      </c>
      <c r="I1586" s="56" t="s">
        <v>863</v>
      </c>
      <c r="J1586" s="56">
        <v>300180</v>
      </c>
      <c r="R1586" s="56" t="s">
        <v>4819</v>
      </c>
      <c r="S1586" s="56">
        <v>1</v>
      </c>
      <c r="T1586" s="56">
        <v>9975</v>
      </c>
      <c r="U1586" s="57">
        <v>9500</v>
      </c>
      <c r="V1586" s="56" t="s">
        <v>2113</v>
      </c>
      <c r="W1586" s="56" t="s">
        <v>2122</v>
      </c>
      <c r="X1586" s="56">
        <v>8977.5</v>
      </c>
      <c r="Y1586" s="56">
        <v>7980</v>
      </c>
      <c r="Z1586" s="56">
        <v>6982.5</v>
      </c>
      <c r="AA1586" s="56" t="s">
        <v>4489</v>
      </c>
      <c r="AB1586" s="56" t="s">
        <v>4489</v>
      </c>
      <c r="AC1586" s="56" t="s">
        <v>4489</v>
      </c>
      <c r="AE1586" s="56">
        <v>9500</v>
      </c>
      <c r="AP1586" s="56">
        <v>9500</v>
      </c>
      <c r="AR1586" s="56" t="s">
        <v>4490</v>
      </c>
      <c r="AT1586" s="56">
        <v>8471160</v>
      </c>
    </row>
    <row r="1587" spans="1:46" x14ac:dyDescent="0.35">
      <c r="A1587" s="56" t="s">
        <v>963</v>
      </c>
      <c r="B1587" s="56">
        <v>8471160</v>
      </c>
      <c r="C1587" s="56" t="s">
        <v>506</v>
      </c>
      <c r="D1587" s="56">
        <v>492316</v>
      </c>
      <c r="E1587" s="56" t="s">
        <v>138</v>
      </c>
      <c r="F1587" s="56" t="str">
        <f t="shared" si="24"/>
        <v>847.8471160.1.492316.000000.847001.300180</v>
      </c>
      <c r="G1587" s="66" t="s">
        <v>21</v>
      </c>
      <c r="H1587" s="56">
        <v>847001</v>
      </c>
      <c r="I1587" s="56" t="s">
        <v>863</v>
      </c>
      <c r="J1587" s="56">
        <v>300180</v>
      </c>
      <c r="R1587" s="56" t="s">
        <v>4820</v>
      </c>
      <c r="S1587" s="56">
        <v>1</v>
      </c>
      <c r="T1587" s="56">
        <v>14700</v>
      </c>
      <c r="U1587" s="57">
        <v>14000</v>
      </c>
      <c r="V1587" s="56" t="s">
        <v>2113</v>
      </c>
      <c r="W1587" s="56" t="s">
        <v>2122</v>
      </c>
      <c r="X1587" s="56">
        <v>13230</v>
      </c>
      <c r="Y1587" s="56">
        <v>11760</v>
      </c>
      <c r="Z1587" s="56">
        <v>10290</v>
      </c>
      <c r="AA1587" s="56" t="s">
        <v>4489</v>
      </c>
      <c r="AB1587" s="56" t="s">
        <v>4489</v>
      </c>
      <c r="AC1587" s="56" t="s">
        <v>4489</v>
      </c>
      <c r="AE1587" s="56">
        <v>14000</v>
      </c>
      <c r="AP1587" s="56">
        <v>14000</v>
      </c>
      <c r="AR1587" s="56" t="s">
        <v>4490</v>
      </c>
      <c r="AT1587" s="56">
        <v>8471160</v>
      </c>
    </row>
    <row r="1588" spans="1:46" x14ac:dyDescent="0.35">
      <c r="A1588" s="56" t="s">
        <v>963</v>
      </c>
      <c r="B1588" s="56">
        <v>8471160</v>
      </c>
      <c r="C1588" s="56" t="s">
        <v>506</v>
      </c>
      <c r="D1588" s="56">
        <v>492316</v>
      </c>
      <c r="E1588" s="56" t="s">
        <v>138</v>
      </c>
      <c r="F1588" s="56" t="str">
        <f t="shared" si="24"/>
        <v>847.8471160.1.492316.000000.847001.300180</v>
      </c>
      <c r="G1588" s="66" t="s">
        <v>21</v>
      </c>
      <c r="H1588" s="56">
        <v>847001</v>
      </c>
      <c r="I1588" s="56" t="s">
        <v>863</v>
      </c>
      <c r="J1588" s="56">
        <v>300180</v>
      </c>
      <c r="R1588" s="56" t="s">
        <v>4821</v>
      </c>
      <c r="S1588" s="56">
        <v>1</v>
      </c>
      <c r="T1588" s="56">
        <v>945</v>
      </c>
      <c r="U1588" s="57">
        <v>900</v>
      </c>
      <c r="V1588" s="56" t="s">
        <v>2113</v>
      </c>
      <c r="W1588" s="56" t="s">
        <v>2122</v>
      </c>
      <c r="X1588" s="56">
        <v>850.5</v>
      </c>
      <c r="Y1588" s="56">
        <v>756</v>
      </c>
      <c r="Z1588" s="56">
        <v>661.5</v>
      </c>
      <c r="AA1588" s="56" t="s">
        <v>4489</v>
      </c>
      <c r="AB1588" s="56" t="s">
        <v>4489</v>
      </c>
      <c r="AC1588" s="56" t="s">
        <v>4489</v>
      </c>
      <c r="AE1588" s="56">
        <v>900</v>
      </c>
      <c r="AP1588" s="56">
        <v>900</v>
      </c>
      <c r="AR1588" s="56" t="s">
        <v>4490</v>
      </c>
      <c r="AT1588" s="56">
        <v>8471160</v>
      </c>
    </row>
    <row r="1589" spans="1:46" x14ac:dyDescent="0.35">
      <c r="A1589" s="56" t="s">
        <v>963</v>
      </c>
      <c r="B1589" s="56">
        <v>8471160</v>
      </c>
      <c r="C1589" s="56" t="s">
        <v>506</v>
      </c>
      <c r="D1589" s="56">
        <v>492316</v>
      </c>
      <c r="E1589" s="56" t="s">
        <v>138</v>
      </c>
      <c r="F1589" s="56" t="str">
        <f t="shared" si="24"/>
        <v>847.8471160.1.492316.000000.847001.300180</v>
      </c>
      <c r="G1589" s="66" t="s">
        <v>21</v>
      </c>
      <c r="H1589" s="56">
        <v>847001</v>
      </c>
      <c r="I1589" s="56" t="s">
        <v>863</v>
      </c>
      <c r="J1589" s="56">
        <v>300180</v>
      </c>
      <c r="R1589" s="56" t="s">
        <v>4822</v>
      </c>
      <c r="S1589" s="56">
        <v>1</v>
      </c>
      <c r="T1589" s="56">
        <v>0</v>
      </c>
      <c r="U1589" s="57">
        <v>0</v>
      </c>
      <c r="V1589" s="56" t="s">
        <v>2113</v>
      </c>
      <c r="W1589" s="56" t="s">
        <v>2122</v>
      </c>
      <c r="X1589" s="56">
        <v>0</v>
      </c>
      <c r="Y1589" s="56">
        <v>0</v>
      </c>
      <c r="Z1589" s="56">
        <v>0</v>
      </c>
      <c r="AA1589" s="56" t="s">
        <v>4489</v>
      </c>
      <c r="AB1589" s="56" t="s">
        <v>4489</v>
      </c>
      <c r="AC1589" s="56" t="s">
        <v>4489</v>
      </c>
      <c r="AE1589" s="56">
        <v>0</v>
      </c>
      <c r="AP1589" s="56">
        <v>0</v>
      </c>
      <c r="AR1589" s="56" t="s">
        <v>4490</v>
      </c>
      <c r="AT1589" s="56">
        <v>8471160</v>
      </c>
    </row>
    <row r="1590" spans="1:46" x14ac:dyDescent="0.35">
      <c r="A1590" s="56" t="s">
        <v>963</v>
      </c>
      <c r="B1590" s="56">
        <v>8471160</v>
      </c>
      <c r="C1590" s="56" t="s">
        <v>506</v>
      </c>
      <c r="D1590" s="56">
        <v>492316</v>
      </c>
      <c r="E1590" s="56" t="s">
        <v>138</v>
      </c>
      <c r="F1590" s="56" t="str">
        <f t="shared" si="24"/>
        <v>847.8471160.1.492316.000000.847001.300180</v>
      </c>
      <c r="G1590" s="66" t="s">
        <v>21</v>
      </c>
      <c r="H1590" s="56">
        <v>847001</v>
      </c>
      <c r="I1590" s="56" t="s">
        <v>863</v>
      </c>
      <c r="J1590" s="56">
        <v>300180</v>
      </c>
      <c r="R1590" s="56" t="s">
        <v>4823</v>
      </c>
      <c r="S1590" s="56">
        <v>1</v>
      </c>
      <c r="T1590" s="56">
        <v>0</v>
      </c>
      <c r="U1590" s="57">
        <v>0</v>
      </c>
      <c r="V1590" s="56" t="s">
        <v>2113</v>
      </c>
      <c r="W1590" s="56" t="s">
        <v>2122</v>
      </c>
      <c r="X1590" s="56">
        <v>0</v>
      </c>
      <c r="Y1590" s="56">
        <v>0</v>
      </c>
      <c r="Z1590" s="56">
        <v>0</v>
      </c>
      <c r="AA1590" s="56" t="s">
        <v>4489</v>
      </c>
      <c r="AB1590" s="56" t="s">
        <v>4489</v>
      </c>
      <c r="AC1590" s="56" t="s">
        <v>4489</v>
      </c>
      <c r="AE1590" s="56">
        <v>0</v>
      </c>
      <c r="AP1590" s="56">
        <v>0</v>
      </c>
      <c r="AR1590" s="56" t="s">
        <v>4490</v>
      </c>
      <c r="AT1590" s="56">
        <v>8471160</v>
      </c>
    </row>
    <row r="1591" spans="1:46" x14ac:dyDescent="0.35">
      <c r="A1591" s="56" t="s">
        <v>963</v>
      </c>
      <c r="B1591" s="56">
        <v>8471160</v>
      </c>
      <c r="C1591" s="56" t="s">
        <v>506</v>
      </c>
      <c r="D1591" s="56">
        <v>492316</v>
      </c>
      <c r="E1591" s="56" t="s">
        <v>138</v>
      </c>
      <c r="F1591" s="56" t="str">
        <f t="shared" si="24"/>
        <v>847.8471160.1.492316.000000.847001.300180</v>
      </c>
      <c r="G1591" s="66" t="s">
        <v>21</v>
      </c>
      <c r="H1591" s="56">
        <v>847001</v>
      </c>
      <c r="I1591" s="56" t="s">
        <v>863</v>
      </c>
      <c r="J1591" s="56">
        <v>300180</v>
      </c>
      <c r="R1591" s="56" t="s">
        <v>4824</v>
      </c>
      <c r="S1591" s="56">
        <v>1</v>
      </c>
      <c r="T1591" s="56">
        <v>19740</v>
      </c>
      <c r="U1591" s="57">
        <v>18800</v>
      </c>
      <c r="V1591" s="56" t="s">
        <v>2113</v>
      </c>
      <c r="W1591" s="56" t="s">
        <v>2122</v>
      </c>
      <c r="X1591" s="56">
        <v>17766</v>
      </c>
      <c r="Y1591" s="56">
        <v>15792</v>
      </c>
      <c r="Z1591" s="56">
        <v>13818</v>
      </c>
      <c r="AA1591" s="56" t="s">
        <v>4489</v>
      </c>
      <c r="AB1591" s="56" t="s">
        <v>4489</v>
      </c>
      <c r="AC1591" s="56" t="s">
        <v>4489</v>
      </c>
      <c r="AE1591" s="56">
        <v>18800</v>
      </c>
      <c r="AP1591" s="56">
        <v>18800</v>
      </c>
      <c r="AR1591" s="56" t="s">
        <v>4490</v>
      </c>
      <c r="AT1591" s="56">
        <v>8471160</v>
      </c>
    </row>
    <row r="1592" spans="1:46" x14ac:dyDescent="0.35">
      <c r="A1592" s="56" t="s">
        <v>963</v>
      </c>
      <c r="B1592" s="56">
        <v>8471160</v>
      </c>
      <c r="C1592" s="56" t="s">
        <v>506</v>
      </c>
      <c r="D1592" s="56">
        <v>492316</v>
      </c>
      <c r="E1592" s="56" t="s">
        <v>138</v>
      </c>
      <c r="F1592" s="56" t="str">
        <f t="shared" si="24"/>
        <v>847.8471160.1.492316.000000.847001.300180</v>
      </c>
      <c r="G1592" s="66" t="s">
        <v>21</v>
      </c>
      <c r="H1592" s="56">
        <v>847001</v>
      </c>
      <c r="I1592" s="56" t="s">
        <v>863</v>
      </c>
      <c r="J1592" s="56">
        <v>300180</v>
      </c>
      <c r="R1592" s="56" t="s">
        <v>4825</v>
      </c>
      <c r="S1592" s="56">
        <v>1</v>
      </c>
      <c r="T1592" s="56">
        <v>9975</v>
      </c>
      <c r="U1592" s="57">
        <v>9500</v>
      </c>
      <c r="V1592" s="56" t="s">
        <v>2113</v>
      </c>
      <c r="W1592" s="56" t="s">
        <v>2122</v>
      </c>
      <c r="X1592" s="56">
        <v>8977.5</v>
      </c>
      <c r="Y1592" s="56">
        <v>7980</v>
      </c>
      <c r="Z1592" s="56">
        <v>6982.5</v>
      </c>
      <c r="AA1592" s="56" t="s">
        <v>4489</v>
      </c>
      <c r="AB1592" s="56" t="s">
        <v>4489</v>
      </c>
      <c r="AC1592" s="56" t="s">
        <v>4489</v>
      </c>
      <c r="AE1592" s="56">
        <v>9500</v>
      </c>
      <c r="AP1592" s="56">
        <v>9500</v>
      </c>
      <c r="AR1592" s="56" t="s">
        <v>4490</v>
      </c>
      <c r="AT1592" s="56">
        <v>8471160</v>
      </c>
    </row>
    <row r="1593" spans="1:46" x14ac:dyDescent="0.35">
      <c r="A1593" s="56" t="s">
        <v>963</v>
      </c>
      <c r="B1593" s="56">
        <v>8471160</v>
      </c>
      <c r="C1593" s="56" t="s">
        <v>506</v>
      </c>
      <c r="D1593" s="56">
        <v>492316</v>
      </c>
      <c r="E1593" s="56" t="s">
        <v>138</v>
      </c>
      <c r="F1593" s="56" t="str">
        <f t="shared" si="24"/>
        <v>847.8471160.1.492316.000000.847001.300180</v>
      </c>
      <c r="G1593" s="66" t="s">
        <v>21</v>
      </c>
      <c r="H1593" s="56">
        <v>847001</v>
      </c>
      <c r="I1593" s="56" t="s">
        <v>863</v>
      </c>
      <c r="J1593" s="56">
        <v>300180</v>
      </c>
      <c r="R1593" s="56" t="s">
        <v>4826</v>
      </c>
      <c r="S1593" s="56">
        <v>1</v>
      </c>
      <c r="T1593" s="56">
        <v>8925</v>
      </c>
      <c r="U1593" s="57">
        <v>8500</v>
      </c>
      <c r="V1593" s="56" t="s">
        <v>2113</v>
      </c>
      <c r="W1593" s="56" t="s">
        <v>2122</v>
      </c>
      <c r="X1593" s="56">
        <v>8032.5</v>
      </c>
      <c r="Y1593" s="56">
        <v>7140</v>
      </c>
      <c r="Z1593" s="56">
        <v>6247.5</v>
      </c>
      <c r="AA1593" s="56" t="s">
        <v>4489</v>
      </c>
      <c r="AB1593" s="56" t="s">
        <v>4489</v>
      </c>
      <c r="AC1593" s="56" t="s">
        <v>4489</v>
      </c>
      <c r="AE1593" s="56">
        <v>8500</v>
      </c>
      <c r="AP1593" s="56">
        <v>8500</v>
      </c>
      <c r="AR1593" s="56" t="s">
        <v>4490</v>
      </c>
      <c r="AT1593" s="56">
        <v>8471160</v>
      </c>
    </row>
    <row r="1594" spans="1:46" x14ac:dyDescent="0.35">
      <c r="A1594" s="56" t="s">
        <v>963</v>
      </c>
      <c r="B1594" s="56">
        <v>8471160</v>
      </c>
      <c r="C1594" s="56" t="s">
        <v>506</v>
      </c>
      <c r="D1594" s="56">
        <v>492316</v>
      </c>
      <c r="E1594" s="56" t="s">
        <v>138</v>
      </c>
      <c r="F1594" s="56" t="str">
        <f t="shared" si="24"/>
        <v>847.8471160.1.492316.000000.847001.300180</v>
      </c>
      <c r="G1594" s="66" t="s">
        <v>21</v>
      </c>
      <c r="H1594" s="56">
        <v>847001</v>
      </c>
      <c r="I1594" s="56" t="s">
        <v>863</v>
      </c>
      <c r="J1594" s="56">
        <v>300180</v>
      </c>
      <c r="R1594" s="56" t="s">
        <v>4827</v>
      </c>
      <c r="S1594" s="56">
        <v>1</v>
      </c>
      <c r="T1594" s="56">
        <v>50400</v>
      </c>
      <c r="U1594" s="57">
        <v>48000</v>
      </c>
      <c r="V1594" s="56" t="s">
        <v>2113</v>
      </c>
      <c r="W1594" s="56" t="s">
        <v>2122</v>
      </c>
      <c r="X1594" s="56">
        <v>45360</v>
      </c>
      <c r="Y1594" s="56">
        <v>40320</v>
      </c>
      <c r="Z1594" s="56">
        <v>35280</v>
      </c>
      <c r="AA1594" s="56" t="s">
        <v>4489</v>
      </c>
      <c r="AB1594" s="56" t="s">
        <v>4489</v>
      </c>
      <c r="AC1594" s="56" t="s">
        <v>4489</v>
      </c>
      <c r="AE1594" s="56">
        <v>48000</v>
      </c>
      <c r="AP1594" s="56">
        <v>48000</v>
      </c>
      <c r="AR1594" s="56" t="s">
        <v>4490</v>
      </c>
      <c r="AT1594" s="56">
        <v>8471160</v>
      </c>
    </row>
    <row r="1595" spans="1:46" x14ac:dyDescent="0.35">
      <c r="A1595" s="56" t="s">
        <v>963</v>
      </c>
      <c r="B1595" s="56">
        <v>8471160</v>
      </c>
      <c r="C1595" s="56" t="s">
        <v>506</v>
      </c>
      <c r="D1595" s="56">
        <v>492316</v>
      </c>
      <c r="E1595" s="56" t="s">
        <v>138</v>
      </c>
      <c r="F1595" s="56" t="str">
        <f t="shared" si="24"/>
        <v>847.8471160.1.492316.000000.847001.300180</v>
      </c>
      <c r="G1595" s="66" t="s">
        <v>21</v>
      </c>
      <c r="H1595" s="56">
        <v>847001</v>
      </c>
      <c r="I1595" s="56" t="s">
        <v>863</v>
      </c>
      <c r="J1595" s="56">
        <v>300180</v>
      </c>
      <c r="R1595" s="56" t="s">
        <v>4828</v>
      </c>
      <c r="S1595" s="56">
        <v>1</v>
      </c>
      <c r="T1595" s="56">
        <v>23100</v>
      </c>
      <c r="U1595" s="57">
        <v>22000</v>
      </c>
      <c r="V1595" s="56" t="s">
        <v>2113</v>
      </c>
      <c r="W1595" s="56" t="s">
        <v>2122</v>
      </c>
      <c r="X1595" s="56">
        <v>20790</v>
      </c>
      <c r="Y1595" s="56">
        <v>18480</v>
      </c>
      <c r="Z1595" s="56">
        <v>16169.999999999998</v>
      </c>
      <c r="AA1595" s="56" t="s">
        <v>4489</v>
      </c>
      <c r="AB1595" s="56" t="s">
        <v>4489</v>
      </c>
      <c r="AC1595" s="56" t="s">
        <v>4489</v>
      </c>
      <c r="AE1595" s="56">
        <v>22000</v>
      </c>
      <c r="AP1595" s="56">
        <v>22000</v>
      </c>
      <c r="AR1595" s="56" t="s">
        <v>4490</v>
      </c>
      <c r="AT1595" s="56">
        <v>8471160</v>
      </c>
    </row>
    <row r="1596" spans="1:46" x14ac:dyDescent="0.35">
      <c r="A1596" s="56" t="s">
        <v>963</v>
      </c>
      <c r="B1596" s="56">
        <v>8471160</v>
      </c>
      <c r="C1596" s="56" t="s">
        <v>506</v>
      </c>
      <c r="D1596" s="56">
        <v>492316</v>
      </c>
      <c r="E1596" s="56" t="s">
        <v>138</v>
      </c>
      <c r="F1596" s="56" t="str">
        <f t="shared" si="24"/>
        <v>847.8471160.1.492316.000000.847001.300180</v>
      </c>
      <c r="G1596" s="66" t="s">
        <v>21</v>
      </c>
      <c r="H1596" s="56">
        <v>847001</v>
      </c>
      <c r="I1596" s="56" t="s">
        <v>863</v>
      </c>
      <c r="J1596" s="56">
        <v>300180</v>
      </c>
      <c r="R1596" s="56" t="s">
        <v>4829</v>
      </c>
      <c r="S1596" s="56">
        <v>1</v>
      </c>
      <c r="T1596" s="56">
        <v>44730</v>
      </c>
      <c r="U1596" s="57">
        <v>42600</v>
      </c>
      <c r="V1596" s="56" t="s">
        <v>2113</v>
      </c>
      <c r="W1596" s="56" t="s">
        <v>2122</v>
      </c>
      <c r="X1596" s="56">
        <v>40257</v>
      </c>
      <c r="Y1596" s="56">
        <v>35784</v>
      </c>
      <c r="Z1596" s="56">
        <v>31310.999999999996</v>
      </c>
      <c r="AA1596" s="56" t="s">
        <v>4489</v>
      </c>
      <c r="AB1596" s="56" t="s">
        <v>4489</v>
      </c>
      <c r="AC1596" s="56" t="s">
        <v>4489</v>
      </c>
      <c r="AE1596" s="56">
        <v>42600</v>
      </c>
      <c r="AP1596" s="56">
        <v>42600</v>
      </c>
      <c r="AR1596" s="56" t="s">
        <v>4490</v>
      </c>
      <c r="AT1596" s="56">
        <v>8471160</v>
      </c>
    </row>
    <row r="1597" spans="1:46" x14ac:dyDescent="0.35">
      <c r="A1597" s="56" t="s">
        <v>963</v>
      </c>
      <c r="B1597" s="56">
        <v>8471160</v>
      </c>
      <c r="C1597" s="56" t="s">
        <v>506</v>
      </c>
      <c r="D1597" s="56">
        <v>492316</v>
      </c>
      <c r="E1597" s="56" t="s">
        <v>138</v>
      </c>
      <c r="F1597" s="56" t="str">
        <f t="shared" si="24"/>
        <v>847.8471160.1.492316.000000.847001.300180</v>
      </c>
      <c r="G1597" s="66" t="s">
        <v>21</v>
      </c>
      <c r="H1597" s="56">
        <v>847001</v>
      </c>
      <c r="I1597" s="56" t="s">
        <v>863</v>
      </c>
      <c r="J1597" s="56">
        <v>300180</v>
      </c>
      <c r="R1597" s="56" t="s">
        <v>4830</v>
      </c>
      <c r="S1597" s="56">
        <v>1</v>
      </c>
      <c r="T1597" s="56">
        <v>3360</v>
      </c>
      <c r="U1597" s="57">
        <v>3200</v>
      </c>
      <c r="V1597" s="56" t="s">
        <v>2113</v>
      </c>
      <c r="W1597" s="56" t="s">
        <v>2122</v>
      </c>
      <c r="X1597" s="56">
        <v>3024</v>
      </c>
      <c r="Y1597" s="56">
        <v>2688</v>
      </c>
      <c r="Z1597" s="56">
        <v>2352</v>
      </c>
      <c r="AA1597" s="56" t="s">
        <v>4489</v>
      </c>
      <c r="AB1597" s="56" t="s">
        <v>4489</v>
      </c>
      <c r="AC1597" s="56" t="s">
        <v>4489</v>
      </c>
      <c r="AE1597" s="56">
        <v>3200</v>
      </c>
      <c r="AP1597" s="56">
        <v>3200</v>
      </c>
      <c r="AR1597" s="56" t="s">
        <v>4490</v>
      </c>
      <c r="AT1597" s="56">
        <v>8471160</v>
      </c>
    </row>
    <row r="1598" spans="1:46" x14ac:dyDescent="0.35">
      <c r="A1598" s="56" t="s">
        <v>963</v>
      </c>
      <c r="B1598" s="56">
        <v>8471160</v>
      </c>
      <c r="C1598" s="56" t="s">
        <v>506</v>
      </c>
      <c r="D1598" s="56">
        <v>492316</v>
      </c>
      <c r="E1598" s="56" t="s">
        <v>138</v>
      </c>
      <c r="F1598" s="56" t="str">
        <f t="shared" si="24"/>
        <v>847.8471160.1.492316.000000.847001.300180</v>
      </c>
      <c r="G1598" s="66" t="s">
        <v>21</v>
      </c>
      <c r="H1598" s="56">
        <v>847001</v>
      </c>
      <c r="I1598" s="56" t="s">
        <v>863</v>
      </c>
      <c r="J1598" s="56">
        <v>300180</v>
      </c>
      <c r="R1598" s="56" t="s">
        <v>4831</v>
      </c>
      <c r="S1598" s="56">
        <v>1</v>
      </c>
      <c r="T1598" s="56">
        <v>50400</v>
      </c>
      <c r="U1598" s="57">
        <v>48000</v>
      </c>
      <c r="V1598" s="56" t="s">
        <v>2113</v>
      </c>
      <c r="W1598" s="56" t="s">
        <v>2122</v>
      </c>
      <c r="X1598" s="56">
        <v>45360</v>
      </c>
      <c r="Y1598" s="56">
        <v>40320</v>
      </c>
      <c r="Z1598" s="56">
        <v>35280</v>
      </c>
      <c r="AA1598" s="56" t="s">
        <v>4489</v>
      </c>
      <c r="AB1598" s="56" t="s">
        <v>4489</v>
      </c>
      <c r="AC1598" s="56" t="s">
        <v>4489</v>
      </c>
      <c r="AE1598" s="56">
        <v>48000</v>
      </c>
      <c r="AP1598" s="56">
        <v>48000</v>
      </c>
      <c r="AR1598" s="56" t="s">
        <v>4490</v>
      </c>
      <c r="AT1598" s="56">
        <v>8471160</v>
      </c>
    </row>
    <row r="1599" spans="1:46" x14ac:dyDescent="0.35">
      <c r="A1599" s="56" t="s">
        <v>963</v>
      </c>
      <c r="B1599" s="56">
        <v>8471160</v>
      </c>
      <c r="C1599" s="56" t="s">
        <v>506</v>
      </c>
      <c r="D1599" s="56">
        <v>492316</v>
      </c>
      <c r="E1599" s="56" t="s">
        <v>138</v>
      </c>
      <c r="F1599" s="56" t="str">
        <f t="shared" si="24"/>
        <v>847.8471160.1.492316.000000.847001.300180</v>
      </c>
      <c r="G1599" s="66" t="s">
        <v>21</v>
      </c>
      <c r="H1599" s="56">
        <v>847001</v>
      </c>
      <c r="I1599" s="56" t="s">
        <v>863</v>
      </c>
      <c r="J1599" s="56">
        <v>300180</v>
      </c>
      <c r="R1599" s="56" t="s">
        <v>4832</v>
      </c>
      <c r="S1599" s="56">
        <v>1</v>
      </c>
      <c r="T1599" s="56">
        <v>2415</v>
      </c>
      <c r="U1599" s="57">
        <v>2300</v>
      </c>
      <c r="V1599" s="56" t="s">
        <v>2113</v>
      </c>
      <c r="W1599" s="56" t="s">
        <v>2122</v>
      </c>
      <c r="X1599" s="56">
        <v>2173.5</v>
      </c>
      <c r="Y1599" s="56">
        <v>1932</v>
      </c>
      <c r="Z1599" s="56">
        <v>1690.5</v>
      </c>
      <c r="AA1599" s="56" t="s">
        <v>4489</v>
      </c>
      <c r="AB1599" s="56" t="s">
        <v>4489</v>
      </c>
      <c r="AC1599" s="56" t="s">
        <v>4489</v>
      </c>
      <c r="AE1599" s="56">
        <v>2300</v>
      </c>
      <c r="AP1599" s="56">
        <v>2300</v>
      </c>
      <c r="AR1599" s="56" t="s">
        <v>4490</v>
      </c>
      <c r="AT1599" s="56">
        <v>8471160</v>
      </c>
    </row>
    <row r="1600" spans="1:46" x14ac:dyDescent="0.35">
      <c r="A1600" s="56" t="s">
        <v>963</v>
      </c>
      <c r="B1600" s="56">
        <v>8471160</v>
      </c>
      <c r="C1600" s="56" t="s">
        <v>506</v>
      </c>
      <c r="D1600" s="56">
        <v>492316</v>
      </c>
      <c r="E1600" s="56" t="s">
        <v>138</v>
      </c>
      <c r="F1600" s="56" t="str">
        <f t="shared" si="24"/>
        <v>847.8471160.1.492316.000000.847001.300180</v>
      </c>
      <c r="G1600" s="66" t="s">
        <v>21</v>
      </c>
      <c r="H1600" s="56">
        <v>847001</v>
      </c>
      <c r="I1600" s="56" t="s">
        <v>863</v>
      </c>
      <c r="J1600" s="56">
        <v>300180</v>
      </c>
      <c r="R1600" s="56" t="s">
        <v>4833</v>
      </c>
      <c r="S1600" s="56">
        <v>1</v>
      </c>
      <c r="T1600" s="56">
        <v>5670</v>
      </c>
      <c r="U1600" s="57">
        <v>5400</v>
      </c>
      <c r="V1600" s="56" t="s">
        <v>2113</v>
      </c>
      <c r="W1600" s="56" t="s">
        <v>2122</v>
      </c>
      <c r="X1600" s="56">
        <v>5103</v>
      </c>
      <c r="Y1600" s="56">
        <v>4536</v>
      </c>
      <c r="Z1600" s="56">
        <v>3968.9999999999995</v>
      </c>
      <c r="AA1600" s="56" t="s">
        <v>4489</v>
      </c>
      <c r="AB1600" s="56" t="s">
        <v>4489</v>
      </c>
      <c r="AC1600" s="56" t="s">
        <v>4489</v>
      </c>
      <c r="AE1600" s="56">
        <v>5400</v>
      </c>
      <c r="AP1600" s="56">
        <v>5400</v>
      </c>
      <c r="AR1600" s="56" t="s">
        <v>4490</v>
      </c>
      <c r="AT1600" s="56">
        <v>8471160</v>
      </c>
    </row>
    <row r="1601" spans="1:46" x14ac:dyDescent="0.35">
      <c r="A1601" s="56" t="s">
        <v>963</v>
      </c>
      <c r="B1601" s="56">
        <v>8471160</v>
      </c>
      <c r="C1601" s="56" t="s">
        <v>506</v>
      </c>
      <c r="D1601" s="56">
        <v>492316</v>
      </c>
      <c r="E1601" s="56" t="s">
        <v>138</v>
      </c>
      <c r="F1601" s="56" t="str">
        <f t="shared" si="24"/>
        <v>847.8471160.1.492316.000000.847001.300180</v>
      </c>
      <c r="G1601" s="66" t="s">
        <v>21</v>
      </c>
      <c r="H1601" s="56">
        <v>847001</v>
      </c>
      <c r="I1601" s="56" t="s">
        <v>863</v>
      </c>
      <c r="J1601" s="56">
        <v>300180</v>
      </c>
      <c r="R1601" s="56" t="s">
        <v>4834</v>
      </c>
      <c r="S1601" s="56">
        <v>1</v>
      </c>
      <c r="T1601" s="56">
        <v>18900</v>
      </c>
      <c r="U1601" s="57">
        <v>18000</v>
      </c>
      <c r="V1601" s="56" t="s">
        <v>2113</v>
      </c>
      <c r="W1601" s="56" t="s">
        <v>2122</v>
      </c>
      <c r="X1601" s="56">
        <v>17010</v>
      </c>
      <c r="Y1601" s="56">
        <v>15120</v>
      </c>
      <c r="Z1601" s="56">
        <v>13230</v>
      </c>
      <c r="AA1601" s="56" t="s">
        <v>4489</v>
      </c>
      <c r="AB1601" s="56" t="s">
        <v>4489</v>
      </c>
      <c r="AC1601" s="56" t="s">
        <v>4489</v>
      </c>
      <c r="AE1601" s="56">
        <v>18000</v>
      </c>
      <c r="AP1601" s="56">
        <v>18000</v>
      </c>
      <c r="AR1601" s="56" t="s">
        <v>4490</v>
      </c>
      <c r="AT1601" s="56">
        <v>8471160</v>
      </c>
    </row>
    <row r="1602" spans="1:46" x14ac:dyDescent="0.35">
      <c r="A1602" s="56" t="s">
        <v>963</v>
      </c>
      <c r="B1602" s="56">
        <v>8471160</v>
      </c>
      <c r="C1602" s="56" t="s">
        <v>506</v>
      </c>
      <c r="D1602" s="56">
        <v>492316</v>
      </c>
      <c r="E1602" s="56" t="s">
        <v>138</v>
      </c>
      <c r="F1602" s="56" t="str">
        <f t="shared" si="24"/>
        <v>847.8471160.1.492316.000000.847001.300180</v>
      </c>
      <c r="G1602" s="66" t="s">
        <v>21</v>
      </c>
      <c r="H1602" s="56">
        <v>847001</v>
      </c>
      <c r="I1602" s="56" t="s">
        <v>863</v>
      </c>
      <c r="J1602" s="56">
        <v>300180</v>
      </c>
      <c r="R1602" s="56" t="s">
        <v>4835</v>
      </c>
      <c r="S1602" s="56">
        <v>1</v>
      </c>
      <c r="T1602" s="56">
        <v>2415</v>
      </c>
      <c r="U1602" s="57">
        <v>2300</v>
      </c>
      <c r="V1602" s="56" t="s">
        <v>2113</v>
      </c>
      <c r="W1602" s="56" t="s">
        <v>2122</v>
      </c>
      <c r="X1602" s="56">
        <v>2173.5</v>
      </c>
      <c r="Y1602" s="56">
        <v>1932</v>
      </c>
      <c r="Z1602" s="56">
        <v>1690.5</v>
      </c>
      <c r="AA1602" s="56" t="s">
        <v>4489</v>
      </c>
      <c r="AB1602" s="56" t="s">
        <v>4489</v>
      </c>
      <c r="AC1602" s="56" t="s">
        <v>4489</v>
      </c>
      <c r="AE1602" s="56">
        <v>2300</v>
      </c>
      <c r="AP1602" s="56">
        <v>2300</v>
      </c>
      <c r="AR1602" s="56" t="s">
        <v>4490</v>
      </c>
      <c r="AT1602" s="56">
        <v>8471160</v>
      </c>
    </row>
    <row r="1603" spans="1:46" x14ac:dyDescent="0.35">
      <c r="A1603" s="56" t="s">
        <v>963</v>
      </c>
      <c r="B1603" s="56">
        <v>8471160</v>
      </c>
      <c r="C1603" s="56" t="s">
        <v>506</v>
      </c>
      <c r="D1603" s="56">
        <v>492316</v>
      </c>
      <c r="E1603" s="56" t="s">
        <v>138</v>
      </c>
      <c r="F1603" s="56" t="str">
        <f t="shared" si="24"/>
        <v>847.8471160.1.492316.000000.847001.300180</v>
      </c>
      <c r="G1603" s="66" t="s">
        <v>21</v>
      </c>
      <c r="H1603" s="56">
        <v>847001</v>
      </c>
      <c r="I1603" s="56" t="s">
        <v>863</v>
      </c>
      <c r="J1603" s="56">
        <v>300180</v>
      </c>
      <c r="R1603" s="56" t="s">
        <v>4836</v>
      </c>
      <c r="S1603" s="56">
        <v>1</v>
      </c>
      <c r="T1603" s="56">
        <v>8820</v>
      </c>
      <c r="U1603" s="57">
        <v>8400</v>
      </c>
      <c r="V1603" s="56" t="s">
        <v>2113</v>
      </c>
      <c r="W1603" s="56" t="s">
        <v>2122</v>
      </c>
      <c r="X1603" s="56">
        <v>7938</v>
      </c>
      <c r="Y1603" s="56">
        <v>7056</v>
      </c>
      <c r="Z1603" s="56">
        <v>6174</v>
      </c>
      <c r="AA1603" s="56" t="s">
        <v>4489</v>
      </c>
      <c r="AB1603" s="56" t="s">
        <v>4489</v>
      </c>
      <c r="AC1603" s="56" t="s">
        <v>4489</v>
      </c>
      <c r="AE1603" s="56">
        <v>8400</v>
      </c>
      <c r="AP1603" s="56">
        <v>8400</v>
      </c>
      <c r="AR1603" s="56" t="s">
        <v>4490</v>
      </c>
      <c r="AT1603" s="56">
        <v>8471160</v>
      </c>
    </row>
    <row r="1604" spans="1:46" x14ac:dyDescent="0.35">
      <c r="A1604" s="56" t="s">
        <v>963</v>
      </c>
      <c r="B1604" s="56">
        <v>8471160</v>
      </c>
      <c r="C1604" s="56" t="s">
        <v>506</v>
      </c>
      <c r="D1604" s="56">
        <v>492316</v>
      </c>
      <c r="E1604" s="56" t="s">
        <v>138</v>
      </c>
      <c r="F1604" s="56" t="str">
        <f t="shared" ref="F1604:F1667" si="25">CONCATENATE(847,".",B1604,".",1,".",D1604,".","000000",".",H1604,".",J1604)</f>
        <v>847.8471160.1.492316.000000.847001.300180</v>
      </c>
      <c r="G1604" s="66" t="s">
        <v>21</v>
      </c>
      <c r="H1604" s="56">
        <v>847001</v>
      </c>
      <c r="I1604" s="56" t="s">
        <v>863</v>
      </c>
      <c r="J1604" s="56">
        <v>300180</v>
      </c>
      <c r="R1604" s="56" t="s">
        <v>4837</v>
      </c>
      <c r="S1604" s="56">
        <v>1</v>
      </c>
      <c r="T1604" s="56">
        <v>23100</v>
      </c>
      <c r="U1604" s="57">
        <v>22000</v>
      </c>
      <c r="V1604" s="56" t="s">
        <v>2113</v>
      </c>
      <c r="W1604" s="56" t="s">
        <v>2122</v>
      </c>
      <c r="X1604" s="56">
        <v>20790</v>
      </c>
      <c r="Y1604" s="56">
        <v>18480</v>
      </c>
      <c r="Z1604" s="56">
        <v>16169.999999999998</v>
      </c>
      <c r="AA1604" s="56" t="s">
        <v>4489</v>
      </c>
      <c r="AB1604" s="56" t="s">
        <v>4489</v>
      </c>
      <c r="AC1604" s="56" t="s">
        <v>4489</v>
      </c>
      <c r="AE1604" s="56">
        <v>22000</v>
      </c>
      <c r="AP1604" s="56">
        <v>22000</v>
      </c>
      <c r="AR1604" s="56" t="s">
        <v>4490</v>
      </c>
      <c r="AT1604" s="56">
        <v>8471160</v>
      </c>
    </row>
    <row r="1605" spans="1:46" x14ac:dyDescent="0.35">
      <c r="A1605" s="56" t="s">
        <v>963</v>
      </c>
      <c r="B1605" s="56">
        <v>8471160</v>
      </c>
      <c r="C1605" s="56" t="s">
        <v>506</v>
      </c>
      <c r="D1605" s="56">
        <v>492316</v>
      </c>
      <c r="E1605" s="56" t="s">
        <v>138</v>
      </c>
      <c r="F1605" s="56" t="str">
        <f t="shared" si="25"/>
        <v>847.8471160.1.492316.000000.847001.300180</v>
      </c>
      <c r="G1605" s="66" t="s">
        <v>21</v>
      </c>
      <c r="H1605" s="56">
        <v>847001</v>
      </c>
      <c r="I1605" s="56" t="s">
        <v>863</v>
      </c>
      <c r="J1605" s="56">
        <v>300180</v>
      </c>
      <c r="R1605" s="56" t="s">
        <v>4838</v>
      </c>
      <c r="S1605" s="56">
        <v>1</v>
      </c>
      <c r="T1605" s="56">
        <v>50400</v>
      </c>
      <c r="U1605" s="57">
        <v>48000</v>
      </c>
      <c r="V1605" s="56" t="s">
        <v>2113</v>
      </c>
      <c r="W1605" s="56" t="s">
        <v>2122</v>
      </c>
      <c r="X1605" s="56">
        <v>45360</v>
      </c>
      <c r="Y1605" s="56">
        <v>40320</v>
      </c>
      <c r="Z1605" s="56">
        <v>35280</v>
      </c>
      <c r="AA1605" s="56" t="s">
        <v>4489</v>
      </c>
      <c r="AB1605" s="56" t="s">
        <v>4489</v>
      </c>
      <c r="AC1605" s="56" t="s">
        <v>4489</v>
      </c>
      <c r="AE1605" s="56">
        <v>48000</v>
      </c>
      <c r="AP1605" s="56">
        <v>48000</v>
      </c>
      <c r="AR1605" s="56" t="s">
        <v>4490</v>
      </c>
      <c r="AT1605" s="56">
        <v>8471160</v>
      </c>
    </row>
    <row r="1606" spans="1:46" x14ac:dyDescent="0.35">
      <c r="A1606" s="56" t="s">
        <v>963</v>
      </c>
      <c r="B1606" s="56">
        <v>8471160</v>
      </c>
      <c r="C1606" s="56" t="s">
        <v>506</v>
      </c>
      <c r="D1606" s="56">
        <v>492316</v>
      </c>
      <c r="E1606" s="56" t="s">
        <v>138</v>
      </c>
      <c r="F1606" s="56" t="str">
        <f t="shared" si="25"/>
        <v>847.8471160.1.492316.000000.847001.300180</v>
      </c>
      <c r="G1606" s="66" t="s">
        <v>21</v>
      </c>
      <c r="H1606" s="56">
        <v>847001</v>
      </c>
      <c r="I1606" s="56" t="s">
        <v>863</v>
      </c>
      <c r="J1606" s="56">
        <v>300180</v>
      </c>
      <c r="R1606" s="56" t="s">
        <v>4839</v>
      </c>
      <c r="S1606" s="56">
        <v>1</v>
      </c>
      <c r="T1606" s="56">
        <v>147000</v>
      </c>
      <c r="U1606" s="57">
        <v>140000</v>
      </c>
      <c r="V1606" s="56" t="s">
        <v>2113</v>
      </c>
      <c r="W1606" s="56" t="s">
        <v>2122</v>
      </c>
      <c r="X1606" s="56">
        <v>132300</v>
      </c>
      <c r="Y1606" s="56">
        <v>117600</v>
      </c>
      <c r="Z1606" s="56">
        <v>102900</v>
      </c>
      <c r="AA1606" s="56" t="s">
        <v>4489</v>
      </c>
      <c r="AB1606" s="56" t="s">
        <v>4489</v>
      </c>
      <c r="AC1606" s="56" t="s">
        <v>4489</v>
      </c>
      <c r="AE1606" s="56">
        <v>140000</v>
      </c>
      <c r="AP1606" s="56">
        <v>140000</v>
      </c>
      <c r="AR1606" s="56" t="s">
        <v>4490</v>
      </c>
      <c r="AT1606" s="56">
        <v>8471160</v>
      </c>
    </row>
    <row r="1607" spans="1:46" x14ac:dyDescent="0.35">
      <c r="A1607" s="56" t="s">
        <v>963</v>
      </c>
      <c r="B1607" s="56">
        <v>8471160</v>
      </c>
      <c r="C1607" s="56" t="s">
        <v>506</v>
      </c>
      <c r="D1607" s="56">
        <v>492316</v>
      </c>
      <c r="E1607" s="56" t="s">
        <v>138</v>
      </c>
      <c r="F1607" s="56" t="str">
        <f t="shared" si="25"/>
        <v>847.8471160.1.492316.000000.847001.300180</v>
      </c>
      <c r="G1607" s="66" t="s">
        <v>21</v>
      </c>
      <c r="H1607" s="56">
        <v>847001</v>
      </c>
      <c r="I1607" s="56" t="s">
        <v>863</v>
      </c>
      <c r="J1607" s="56">
        <v>300180</v>
      </c>
      <c r="R1607" s="56" t="s">
        <v>4840</v>
      </c>
      <c r="S1607" s="56">
        <v>1</v>
      </c>
      <c r="T1607" s="56">
        <v>221975.31299999999</v>
      </c>
      <c r="U1607" s="57">
        <v>211405.06</v>
      </c>
      <c r="V1607" s="56" t="s">
        <v>2113</v>
      </c>
      <c r="W1607" s="56" t="s">
        <v>2122</v>
      </c>
      <c r="X1607" s="56">
        <v>199777.78169999999</v>
      </c>
      <c r="Y1607" s="56">
        <v>177580.25040000002</v>
      </c>
      <c r="Z1607" s="56">
        <v>155382.71909999999</v>
      </c>
      <c r="AA1607" s="56" t="s">
        <v>4489</v>
      </c>
      <c r="AB1607" s="56" t="s">
        <v>4489</v>
      </c>
      <c r="AC1607" s="56" t="s">
        <v>4489</v>
      </c>
      <c r="AE1607" s="56">
        <v>211405.06</v>
      </c>
      <c r="AP1607" s="56">
        <v>211405.06</v>
      </c>
      <c r="AR1607" s="56" t="s">
        <v>4490</v>
      </c>
      <c r="AT1607" s="56">
        <v>8471160</v>
      </c>
    </row>
    <row r="1608" spans="1:46" x14ac:dyDescent="0.35">
      <c r="A1608" s="56" t="s">
        <v>963</v>
      </c>
      <c r="B1608" s="56">
        <v>8471160</v>
      </c>
      <c r="C1608" s="56" t="s">
        <v>506</v>
      </c>
      <c r="D1608" s="56">
        <v>492316</v>
      </c>
      <c r="E1608" s="56" t="s">
        <v>138</v>
      </c>
      <c r="F1608" s="56" t="str">
        <f t="shared" si="25"/>
        <v>847.8471160.1.492316.000000.847001.300180</v>
      </c>
      <c r="G1608" s="66" t="s">
        <v>21</v>
      </c>
      <c r="H1608" s="56">
        <v>847001</v>
      </c>
      <c r="I1608" s="56" t="s">
        <v>863</v>
      </c>
      <c r="J1608" s="56">
        <v>300180</v>
      </c>
      <c r="R1608" s="56" t="s">
        <v>4841</v>
      </c>
      <c r="S1608" s="56">
        <v>1</v>
      </c>
      <c r="T1608" s="56">
        <v>215588.59350000002</v>
      </c>
      <c r="U1608" s="57">
        <v>205322.47</v>
      </c>
      <c r="V1608" s="56" t="s">
        <v>2113</v>
      </c>
      <c r="W1608" s="56" t="s">
        <v>2122</v>
      </c>
      <c r="X1608" s="56">
        <v>194029.73415000003</v>
      </c>
      <c r="Y1608" s="56">
        <v>172470.87480000002</v>
      </c>
      <c r="Z1608" s="56">
        <v>150912.01545000001</v>
      </c>
      <c r="AA1608" s="56" t="s">
        <v>4489</v>
      </c>
      <c r="AB1608" s="56" t="s">
        <v>4489</v>
      </c>
      <c r="AC1608" s="56" t="s">
        <v>4489</v>
      </c>
      <c r="AE1608" s="56">
        <v>205322.47</v>
      </c>
      <c r="AP1608" s="56">
        <v>205322.47</v>
      </c>
      <c r="AR1608" s="56" t="s">
        <v>4490</v>
      </c>
      <c r="AT1608" s="56">
        <v>8471160</v>
      </c>
    </row>
    <row r="1609" spans="1:46" x14ac:dyDescent="0.35">
      <c r="A1609" s="56" t="s">
        <v>963</v>
      </c>
      <c r="B1609" s="56">
        <v>8471160</v>
      </c>
      <c r="C1609" s="56" t="s">
        <v>506</v>
      </c>
      <c r="D1609" s="56">
        <v>492316</v>
      </c>
      <c r="E1609" s="56" t="s">
        <v>138</v>
      </c>
      <c r="F1609" s="56" t="str">
        <f t="shared" si="25"/>
        <v>847.8471160.1.492316.000000.847001.300180</v>
      </c>
      <c r="G1609" s="66" t="s">
        <v>21</v>
      </c>
      <c r="H1609" s="56">
        <v>847001</v>
      </c>
      <c r="I1609" s="56" t="s">
        <v>863</v>
      </c>
      <c r="J1609" s="56">
        <v>300180</v>
      </c>
      <c r="R1609" s="56" t="s">
        <v>4842</v>
      </c>
      <c r="S1609" s="56">
        <v>1</v>
      </c>
      <c r="T1609" s="56">
        <v>414038.57250000001</v>
      </c>
      <c r="U1609" s="57">
        <v>394322.45</v>
      </c>
      <c r="V1609" s="56" t="s">
        <v>2113</v>
      </c>
      <c r="W1609" s="56" t="s">
        <v>2122</v>
      </c>
      <c r="X1609" s="56">
        <v>372634.71525000001</v>
      </c>
      <c r="Y1609" s="56">
        <v>331230.85800000001</v>
      </c>
      <c r="Z1609" s="56">
        <v>289827.00075000001</v>
      </c>
      <c r="AA1609" s="56" t="s">
        <v>4489</v>
      </c>
      <c r="AB1609" s="56" t="s">
        <v>4489</v>
      </c>
      <c r="AC1609" s="56" t="s">
        <v>4489</v>
      </c>
      <c r="AE1609" s="56">
        <v>394322.45</v>
      </c>
      <c r="AP1609" s="56">
        <v>394322.45</v>
      </c>
      <c r="AR1609" s="56" t="s">
        <v>4490</v>
      </c>
      <c r="AT1609" s="56">
        <v>8471160</v>
      </c>
    </row>
    <row r="1610" spans="1:46" x14ac:dyDescent="0.35">
      <c r="A1610" s="56" t="s">
        <v>963</v>
      </c>
      <c r="B1610" s="56">
        <v>8471160</v>
      </c>
      <c r="C1610" s="56" t="s">
        <v>506</v>
      </c>
      <c r="D1610" s="56">
        <v>492316</v>
      </c>
      <c r="E1610" s="56" t="s">
        <v>138</v>
      </c>
      <c r="F1610" s="56" t="str">
        <f t="shared" si="25"/>
        <v>847.8471160.1.492316.000000.847001.300180</v>
      </c>
      <c r="G1610" s="66" t="s">
        <v>21</v>
      </c>
      <c r="H1610" s="56">
        <v>847001</v>
      </c>
      <c r="I1610" s="56" t="s">
        <v>863</v>
      </c>
      <c r="J1610" s="56">
        <v>300180</v>
      </c>
      <c r="R1610" s="56" t="s">
        <v>4843</v>
      </c>
      <c r="S1610" s="56">
        <v>1</v>
      </c>
      <c r="T1610" s="56">
        <v>271950</v>
      </c>
      <c r="U1610" s="57">
        <v>259000</v>
      </c>
      <c r="V1610" s="56" t="s">
        <v>2113</v>
      </c>
      <c r="W1610" s="56" t="s">
        <v>2122</v>
      </c>
      <c r="X1610" s="56">
        <v>244755</v>
      </c>
      <c r="Y1610" s="56">
        <v>217560</v>
      </c>
      <c r="Z1610" s="56">
        <v>190365</v>
      </c>
      <c r="AA1610" s="56" t="s">
        <v>4489</v>
      </c>
      <c r="AB1610" s="56" t="s">
        <v>4489</v>
      </c>
      <c r="AC1610" s="56" t="s">
        <v>4489</v>
      </c>
      <c r="AE1610" s="56">
        <v>259000</v>
      </c>
      <c r="AP1610" s="56">
        <v>259000</v>
      </c>
      <c r="AR1610" s="56" t="s">
        <v>4490</v>
      </c>
      <c r="AT1610" s="56">
        <v>8471160</v>
      </c>
    </row>
    <row r="1611" spans="1:46" x14ac:dyDescent="0.35">
      <c r="A1611" s="56" t="s">
        <v>963</v>
      </c>
      <c r="B1611" s="56">
        <v>8471160</v>
      </c>
      <c r="C1611" s="56" t="s">
        <v>506</v>
      </c>
      <c r="D1611" s="56">
        <v>492316</v>
      </c>
      <c r="E1611" s="56" t="s">
        <v>138</v>
      </c>
      <c r="F1611" s="56" t="str">
        <f t="shared" si="25"/>
        <v>847.8471160.1.492316.000000.847001.300180</v>
      </c>
      <c r="G1611" s="66" t="s">
        <v>21</v>
      </c>
      <c r="H1611" s="56">
        <v>847001</v>
      </c>
      <c r="I1611" s="56" t="s">
        <v>863</v>
      </c>
      <c r="J1611" s="56">
        <v>300180</v>
      </c>
      <c r="R1611" s="56" t="s">
        <v>4844</v>
      </c>
      <c r="S1611" s="56">
        <v>1</v>
      </c>
      <c r="T1611" s="56">
        <v>269940.04800000001</v>
      </c>
      <c r="U1611" s="57">
        <v>257085.76</v>
      </c>
      <c r="V1611" s="56" t="s">
        <v>2113</v>
      </c>
      <c r="W1611" s="56" t="s">
        <v>2122</v>
      </c>
      <c r="X1611" s="56">
        <v>242946.04320000001</v>
      </c>
      <c r="Y1611" s="56">
        <v>215952.03840000002</v>
      </c>
      <c r="Z1611" s="56">
        <v>188958.0336</v>
      </c>
      <c r="AA1611" s="56" t="s">
        <v>4489</v>
      </c>
      <c r="AB1611" s="56" t="s">
        <v>4489</v>
      </c>
      <c r="AC1611" s="56" t="s">
        <v>4489</v>
      </c>
      <c r="AE1611" s="56">
        <v>257085.76</v>
      </c>
      <c r="AP1611" s="56">
        <v>257085.76</v>
      </c>
      <c r="AR1611" s="56" t="s">
        <v>4490</v>
      </c>
      <c r="AT1611" s="56">
        <v>8471160</v>
      </c>
    </row>
    <row r="1612" spans="1:46" x14ac:dyDescent="0.35">
      <c r="A1612" s="56" t="s">
        <v>963</v>
      </c>
      <c r="B1612" s="56">
        <v>8471160</v>
      </c>
      <c r="C1612" s="56" t="s">
        <v>506</v>
      </c>
      <c r="D1612" s="56">
        <v>492316</v>
      </c>
      <c r="E1612" s="56" t="s">
        <v>138</v>
      </c>
      <c r="F1612" s="56" t="str">
        <f t="shared" si="25"/>
        <v>847.8471160.1.492316.000000.847001.300180</v>
      </c>
      <c r="G1612" s="66" t="s">
        <v>21</v>
      </c>
      <c r="H1612" s="56">
        <v>847001</v>
      </c>
      <c r="I1612" s="56" t="s">
        <v>863</v>
      </c>
      <c r="J1612" s="56">
        <v>300180</v>
      </c>
      <c r="R1612" s="56" t="s">
        <v>4845</v>
      </c>
      <c r="S1612" s="56">
        <v>1</v>
      </c>
      <c r="T1612" s="56">
        <v>74244.45</v>
      </c>
      <c r="U1612" s="57">
        <v>70709</v>
      </c>
      <c r="V1612" s="56" t="s">
        <v>2113</v>
      </c>
      <c r="W1612" s="56" t="s">
        <v>2122</v>
      </c>
      <c r="X1612" s="56">
        <v>66820.005000000005</v>
      </c>
      <c r="Y1612" s="56">
        <v>59395.56</v>
      </c>
      <c r="Z1612" s="56">
        <v>51971.114999999998</v>
      </c>
      <c r="AA1612" s="56" t="s">
        <v>4489</v>
      </c>
      <c r="AB1612" s="56" t="s">
        <v>4489</v>
      </c>
      <c r="AC1612" s="56" t="s">
        <v>4489</v>
      </c>
      <c r="AE1612" s="56">
        <v>70709</v>
      </c>
      <c r="AP1612" s="56">
        <v>70709</v>
      </c>
      <c r="AR1612" s="56" t="s">
        <v>4490</v>
      </c>
      <c r="AT1612" s="56">
        <v>8471160</v>
      </c>
    </row>
    <row r="1613" spans="1:46" x14ac:dyDescent="0.35">
      <c r="A1613" s="56" t="s">
        <v>963</v>
      </c>
      <c r="B1613" s="56">
        <v>8471160</v>
      </c>
      <c r="C1613" s="56" t="s">
        <v>506</v>
      </c>
      <c r="D1613" s="56">
        <v>492316</v>
      </c>
      <c r="E1613" s="56" t="s">
        <v>138</v>
      </c>
      <c r="F1613" s="56" t="str">
        <f t="shared" si="25"/>
        <v>847.8471160.1.492316.000000.847001.300180</v>
      </c>
      <c r="G1613" s="66" t="s">
        <v>21</v>
      </c>
      <c r="H1613" s="56">
        <v>847001</v>
      </c>
      <c r="I1613" s="56" t="s">
        <v>863</v>
      </c>
      <c r="J1613" s="56">
        <v>300180</v>
      </c>
      <c r="R1613" s="56" t="s">
        <v>4846</v>
      </c>
      <c r="S1613" s="56">
        <v>1</v>
      </c>
      <c r="T1613" s="56">
        <v>24538.5</v>
      </c>
      <c r="U1613" s="57">
        <v>23370</v>
      </c>
      <c r="V1613" s="56" t="s">
        <v>2113</v>
      </c>
      <c r="W1613" s="56" t="s">
        <v>2122</v>
      </c>
      <c r="X1613" s="56">
        <v>22084.65</v>
      </c>
      <c r="Y1613" s="56">
        <v>19630.8</v>
      </c>
      <c r="Z1613" s="56">
        <v>17176.95</v>
      </c>
      <c r="AA1613" s="56" t="s">
        <v>4489</v>
      </c>
      <c r="AB1613" s="56" t="s">
        <v>4489</v>
      </c>
      <c r="AC1613" s="56" t="s">
        <v>4489</v>
      </c>
      <c r="AE1613" s="56">
        <v>23370</v>
      </c>
      <c r="AP1613" s="56">
        <v>23370</v>
      </c>
      <c r="AR1613" s="56" t="s">
        <v>4490</v>
      </c>
      <c r="AT1613" s="56">
        <v>8471160</v>
      </c>
    </row>
    <row r="1614" spans="1:46" x14ac:dyDescent="0.35">
      <c r="A1614" s="56" t="s">
        <v>963</v>
      </c>
      <c r="B1614" s="56">
        <v>8471160</v>
      </c>
      <c r="C1614" s="56" t="s">
        <v>506</v>
      </c>
      <c r="D1614" s="56">
        <v>492316</v>
      </c>
      <c r="E1614" s="56" t="s">
        <v>138</v>
      </c>
      <c r="F1614" s="56" t="str">
        <f t="shared" si="25"/>
        <v>847.8471160.1.492316.000000.847001.300180</v>
      </c>
      <c r="G1614" s="66" t="s">
        <v>21</v>
      </c>
      <c r="H1614" s="56">
        <v>847001</v>
      </c>
      <c r="I1614" s="56" t="s">
        <v>863</v>
      </c>
      <c r="J1614" s="56">
        <v>300180</v>
      </c>
      <c r="R1614" s="56" t="s">
        <v>4847</v>
      </c>
      <c r="S1614" s="56">
        <v>1</v>
      </c>
      <c r="T1614" s="56">
        <v>31500</v>
      </c>
      <c r="U1614" s="57">
        <v>30000</v>
      </c>
      <c r="V1614" s="56" t="s">
        <v>2113</v>
      </c>
      <c r="W1614" s="56" t="s">
        <v>2122</v>
      </c>
      <c r="X1614" s="56">
        <v>28350</v>
      </c>
      <c r="Y1614" s="56">
        <v>25200</v>
      </c>
      <c r="Z1614" s="56">
        <v>22050</v>
      </c>
      <c r="AA1614" s="56" t="s">
        <v>4489</v>
      </c>
      <c r="AB1614" s="56" t="s">
        <v>4489</v>
      </c>
      <c r="AC1614" s="56" t="s">
        <v>4489</v>
      </c>
      <c r="AE1614" s="56">
        <v>30000</v>
      </c>
      <c r="AP1614" s="56">
        <v>30000</v>
      </c>
      <c r="AR1614" s="56" t="s">
        <v>4490</v>
      </c>
      <c r="AT1614" s="56">
        <v>8471160</v>
      </c>
    </row>
    <row r="1615" spans="1:46" x14ac:dyDescent="0.35">
      <c r="A1615" s="56" t="s">
        <v>963</v>
      </c>
      <c r="B1615" s="56">
        <v>8471160</v>
      </c>
      <c r="C1615" s="56" t="s">
        <v>506</v>
      </c>
      <c r="D1615" s="56">
        <v>492316</v>
      </c>
      <c r="E1615" s="56" t="s">
        <v>138</v>
      </c>
      <c r="F1615" s="56" t="str">
        <f t="shared" si="25"/>
        <v>847.8471160.1.492316.000000.847001.300180</v>
      </c>
      <c r="G1615" s="66" t="s">
        <v>21</v>
      </c>
      <c r="H1615" s="56">
        <v>847001</v>
      </c>
      <c r="I1615" s="56" t="s">
        <v>863</v>
      </c>
      <c r="J1615" s="56">
        <v>300180</v>
      </c>
      <c r="R1615" s="56" t="s">
        <v>4848</v>
      </c>
      <c r="S1615" s="56">
        <v>1</v>
      </c>
      <c r="T1615" s="56">
        <v>157500</v>
      </c>
      <c r="U1615" s="57">
        <v>150000</v>
      </c>
      <c r="V1615" s="56" t="s">
        <v>2113</v>
      </c>
      <c r="W1615" s="56" t="s">
        <v>2122</v>
      </c>
      <c r="X1615" s="56">
        <v>141750</v>
      </c>
      <c r="Y1615" s="56">
        <v>126000</v>
      </c>
      <c r="Z1615" s="56">
        <v>110250</v>
      </c>
      <c r="AA1615" s="56" t="s">
        <v>4489</v>
      </c>
      <c r="AB1615" s="56" t="s">
        <v>4489</v>
      </c>
      <c r="AC1615" s="56" t="s">
        <v>4489</v>
      </c>
      <c r="AE1615" s="56">
        <v>150000</v>
      </c>
      <c r="AP1615" s="56">
        <v>150000</v>
      </c>
      <c r="AR1615" s="56" t="s">
        <v>4490</v>
      </c>
      <c r="AT1615" s="56">
        <v>8471160</v>
      </c>
    </row>
    <row r="1616" spans="1:46" x14ac:dyDescent="0.35">
      <c r="A1616" s="56" t="s">
        <v>963</v>
      </c>
      <c r="B1616" s="56">
        <v>8471160</v>
      </c>
      <c r="C1616" s="56" t="s">
        <v>506</v>
      </c>
      <c r="D1616" s="56">
        <v>492316</v>
      </c>
      <c r="E1616" s="56" t="s">
        <v>138</v>
      </c>
      <c r="F1616" s="56" t="str">
        <f t="shared" si="25"/>
        <v>847.8471160.1.492316.000000.847001.300180</v>
      </c>
      <c r="G1616" s="66" t="s">
        <v>21</v>
      </c>
      <c r="H1616" s="56">
        <v>847001</v>
      </c>
      <c r="I1616" s="56" t="s">
        <v>863</v>
      </c>
      <c r="J1616" s="56">
        <v>300180</v>
      </c>
      <c r="R1616" s="56" t="s">
        <v>4849</v>
      </c>
      <c r="S1616" s="56">
        <v>1</v>
      </c>
      <c r="T1616" s="56">
        <v>157500</v>
      </c>
      <c r="U1616" s="57">
        <v>150000</v>
      </c>
      <c r="V1616" s="56" t="s">
        <v>2113</v>
      </c>
      <c r="W1616" s="56" t="s">
        <v>2122</v>
      </c>
      <c r="X1616" s="56">
        <v>141750</v>
      </c>
      <c r="Y1616" s="56">
        <v>126000</v>
      </c>
      <c r="Z1616" s="56">
        <v>110250</v>
      </c>
      <c r="AA1616" s="56" t="s">
        <v>4489</v>
      </c>
      <c r="AB1616" s="56" t="s">
        <v>4489</v>
      </c>
      <c r="AC1616" s="56" t="s">
        <v>4489</v>
      </c>
      <c r="AE1616" s="56">
        <v>150000</v>
      </c>
      <c r="AP1616" s="56">
        <v>150000</v>
      </c>
      <c r="AR1616" s="56" t="s">
        <v>4490</v>
      </c>
      <c r="AT1616" s="56">
        <v>8471160</v>
      </c>
    </row>
    <row r="1617" spans="1:46" x14ac:dyDescent="0.35">
      <c r="A1617" s="56" t="s">
        <v>963</v>
      </c>
      <c r="B1617" s="56">
        <v>8471160</v>
      </c>
      <c r="C1617" s="56" t="s">
        <v>506</v>
      </c>
      <c r="D1617" s="56">
        <v>492316</v>
      </c>
      <c r="E1617" s="56" t="s">
        <v>138</v>
      </c>
      <c r="F1617" s="56" t="str">
        <f t="shared" si="25"/>
        <v>847.8471160.1.492316.000000.847001.300180</v>
      </c>
      <c r="G1617" s="66" t="s">
        <v>21</v>
      </c>
      <c r="H1617" s="56">
        <v>847001</v>
      </c>
      <c r="I1617" s="56" t="s">
        <v>863</v>
      </c>
      <c r="J1617" s="56">
        <v>300180</v>
      </c>
      <c r="R1617" s="56" t="s">
        <v>4850</v>
      </c>
      <c r="S1617" s="56">
        <v>1</v>
      </c>
      <c r="T1617" s="56">
        <v>210000</v>
      </c>
      <c r="U1617" s="57">
        <v>200000</v>
      </c>
      <c r="V1617" s="56" t="s">
        <v>2113</v>
      </c>
      <c r="W1617" s="56" t="s">
        <v>2122</v>
      </c>
      <c r="X1617" s="56">
        <v>189000</v>
      </c>
      <c r="Y1617" s="56">
        <v>168000</v>
      </c>
      <c r="Z1617" s="56">
        <v>147000</v>
      </c>
      <c r="AA1617" s="56" t="s">
        <v>4489</v>
      </c>
      <c r="AB1617" s="56" t="s">
        <v>4489</v>
      </c>
      <c r="AC1617" s="56" t="s">
        <v>4489</v>
      </c>
      <c r="AE1617" s="56">
        <v>200000</v>
      </c>
      <c r="AP1617" s="56">
        <v>200000</v>
      </c>
      <c r="AR1617" s="56" t="s">
        <v>4490</v>
      </c>
      <c r="AT1617" s="56">
        <v>8471160</v>
      </c>
    </row>
    <row r="1618" spans="1:46" x14ac:dyDescent="0.35">
      <c r="A1618" s="56" t="s">
        <v>963</v>
      </c>
      <c r="B1618" s="56">
        <v>8471160</v>
      </c>
      <c r="C1618" s="56" t="s">
        <v>506</v>
      </c>
      <c r="D1618" s="56">
        <v>492316</v>
      </c>
      <c r="E1618" s="56" t="s">
        <v>138</v>
      </c>
      <c r="F1618" s="56" t="str">
        <f t="shared" si="25"/>
        <v>847.8471160.1.492316.000000.847001.300180</v>
      </c>
      <c r="G1618" s="66" t="s">
        <v>21</v>
      </c>
      <c r="H1618" s="56">
        <v>847001</v>
      </c>
      <c r="I1618" s="56" t="s">
        <v>863</v>
      </c>
      <c r="J1618" s="56">
        <v>300180</v>
      </c>
      <c r="R1618" s="56" t="s">
        <v>4851</v>
      </c>
      <c r="S1618" s="56">
        <v>1</v>
      </c>
      <c r="T1618" s="56">
        <v>262500</v>
      </c>
      <c r="U1618" s="57">
        <v>250000</v>
      </c>
      <c r="V1618" s="56" t="s">
        <v>2113</v>
      </c>
      <c r="W1618" s="56" t="s">
        <v>2122</v>
      </c>
      <c r="X1618" s="56">
        <v>236250</v>
      </c>
      <c r="Y1618" s="56">
        <v>210000</v>
      </c>
      <c r="Z1618" s="56">
        <v>183750</v>
      </c>
      <c r="AA1618" s="56" t="s">
        <v>4489</v>
      </c>
      <c r="AB1618" s="56" t="s">
        <v>4489</v>
      </c>
      <c r="AC1618" s="56" t="s">
        <v>4489</v>
      </c>
      <c r="AE1618" s="56">
        <v>250000</v>
      </c>
      <c r="AP1618" s="56">
        <v>250000</v>
      </c>
      <c r="AR1618" s="56" t="s">
        <v>4490</v>
      </c>
      <c r="AT1618" s="56">
        <v>8471160</v>
      </c>
    </row>
    <row r="1619" spans="1:46" x14ac:dyDescent="0.35">
      <c r="A1619" s="56" t="s">
        <v>963</v>
      </c>
      <c r="B1619" s="56">
        <v>8471160</v>
      </c>
      <c r="C1619" s="56" t="s">
        <v>506</v>
      </c>
      <c r="D1619" s="56">
        <v>492316</v>
      </c>
      <c r="E1619" s="56" t="s">
        <v>138</v>
      </c>
      <c r="F1619" s="56" t="str">
        <f t="shared" si="25"/>
        <v>847.8471160.1.492316.000000.847001.300180</v>
      </c>
      <c r="G1619" s="66" t="s">
        <v>21</v>
      </c>
      <c r="H1619" s="56">
        <v>847001</v>
      </c>
      <c r="I1619" s="56" t="s">
        <v>863</v>
      </c>
      <c r="J1619" s="56">
        <v>300180</v>
      </c>
      <c r="R1619" s="56" t="s">
        <v>4852</v>
      </c>
      <c r="S1619" s="56">
        <v>1</v>
      </c>
      <c r="T1619" s="56">
        <v>262500</v>
      </c>
      <c r="U1619" s="57">
        <v>250000</v>
      </c>
      <c r="V1619" s="56" t="s">
        <v>2113</v>
      </c>
      <c r="W1619" s="56" t="s">
        <v>2122</v>
      </c>
      <c r="X1619" s="56">
        <v>236250</v>
      </c>
      <c r="Y1619" s="56">
        <v>210000</v>
      </c>
      <c r="Z1619" s="56">
        <v>183750</v>
      </c>
      <c r="AA1619" s="56" t="s">
        <v>4489</v>
      </c>
      <c r="AB1619" s="56" t="s">
        <v>4489</v>
      </c>
      <c r="AC1619" s="56" t="s">
        <v>4489</v>
      </c>
      <c r="AE1619" s="56">
        <v>250000</v>
      </c>
      <c r="AP1619" s="56">
        <v>250000</v>
      </c>
      <c r="AR1619" s="56" t="s">
        <v>4490</v>
      </c>
      <c r="AT1619" s="56">
        <v>8471160</v>
      </c>
    </row>
    <row r="1620" spans="1:46" x14ac:dyDescent="0.35">
      <c r="A1620" s="56" t="s">
        <v>963</v>
      </c>
      <c r="B1620" s="56">
        <v>8471160</v>
      </c>
      <c r="C1620" s="56" t="s">
        <v>506</v>
      </c>
      <c r="D1620" s="56">
        <v>492316</v>
      </c>
      <c r="E1620" s="56" t="s">
        <v>138</v>
      </c>
      <c r="F1620" s="56" t="str">
        <f t="shared" si="25"/>
        <v>847.8471160.1.492316.000000.847001.300180</v>
      </c>
      <c r="G1620" s="66" t="s">
        <v>21</v>
      </c>
      <c r="H1620" s="56">
        <v>847001</v>
      </c>
      <c r="I1620" s="56" t="s">
        <v>863</v>
      </c>
      <c r="J1620" s="56">
        <v>300180</v>
      </c>
      <c r="R1620" s="56" t="s">
        <v>4853</v>
      </c>
      <c r="S1620" s="56">
        <v>1</v>
      </c>
      <c r="T1620" s="56">
        <v>315000</v>
      </c>
      <c r="U1620" s="57">
        <v>300000</v>
      </c>
      <c r="V1620" s="56" t="s">
        <v>2113</v>
      </c>
      <c r="W1620" s="56" t="s">
        <v>2122</v>
      </c>
      <c r="X1620" s="56">
        <v>283500</v>
      </c>
      <c r="Y1620" s="56">
        <v>252000</v>
      </c>
      <c r="Z1620" s="56">
        <v>220500</v>
      </c>
      <c r="AA1620" s="56" t="s">
        <v>4489</v>
      </c>
      <c r="AB1620" s="56" t="s">
        <v>4489</v>
      </c>
      <c r="AC1620" s="56" t="s">
        <v>4489</v>
      </c>
      <c r="AE1620" s="56">
        <v>300000</v>
      </c>
      <c r="AP1620" s="56">
        <v>300000</v>
      </c>
      <c r="AR1620" s="56" t="s">
        <v>4490</v>
      </c>
      <c r="AT1620" s="56">
        <v>8471160</v>
      </c>
    </row>
    <row r="1621" spans="1:46" x14ac:dyDescent="0.35">
      <c r="A1621" s="56" t="s">
        <v>963</v>
      </c>
      <c r="B1621" s="56">
        <v>8471160</v>
      </c>
      <c r="C1621" s="56" t="s">
        <v>506</v>
      </c>
      <c r="D1621" s="56">
        <v>492316</v>
      </c>
      <c r="E1621" s="56" t="s">
        <v>138</v>
      </c>
      <c r="F1621" s="56" t="str">
        <f t="shared" si="25"/>
        <v>847.8471160.1.492316.000000.847001.300180</v>
      </c>
      <c r="G1621" s="66" t="s">
        <v>21</v>
      </c>
      <c r="H1621" s="56">
        <v>847001</v>
      </c>
      <c r="I1621" s="56" t="s">
        <v>863</v>
      </c>
      <c r="J1621" s="56">
        <v>300180</v>
      </c>
      <c r="R1621" s="56" t="s">
        <v>4854</v>
      </c>
      <c r="S1621" s="56">
        <v>1</v>
      </c>
      <c r="T1621" s="56">
        <v>315000</v>
      </c>
      <c r="U1621" s="57">
        <v>300000</v>
      </c>
      <c r="V1621" s="56" t="s">
        <v>2113</v>
      </c>
      <c r="W1621" s="56" t="s">
        <v>2122</v>
      </c>
      <c r="X1621" s="56">
        <v>283500</v>
      </c>
      <c r="Y1621" s="56">
        <v>252000</v>
      </c>
      <c r="Z1621" s="56">
        <v>220500</v>
      </c>
      <c r="AA1621" s="56" t="s">
        <v>4489</v>
      </c>
      <c r="AB1621" s="56" t="s">
        <v>4489</v>
      </c>
      <c r="AC1621" s="56" t="s">
        <v>4489</v>
      </c>
      <c r="AE1621" s="56">
        <v>300000</v>
      </c>
      <c r="AP1621" s="56">
        <v>300000</v>
      </c>
      <c r="AR1621" s="56" t="s">
        <v>4490</v>
      </c>
      <c r="AT1621" s="56">
        <v>8471160</v>
      </c>
    </row>
    <row r="1622" spans="1:46" x14ac:dyDescent="0.35">
      <c r="A1622" s="56" t="s">
        <v>963</v>
      </c>
      <c r="B1622" s="56">
        <v>8471160</v>
      </c>
      <c r="C1622" s="56" t="s">
        <v>506</v>
      </c>
      <c r="D1622" s="56">
        <v>492316</v>
      </c>
      <c r="E1622" s="56" t="s">
        <v>138</v>
      </c>
      <c r="F1622" s="56" t="str">
        <f t="shared" si="25"/>
        <v>847.8471160.1.492316.000000.847001.300180</v>
      </c>
      <c r="G1622" s="66" t="s">
        <v>21</v>
      </c>
      <c r="H1622" s="56">
        <v>847001</v>
      </c>
      <c r="I1622" s="56" t="s">
        <v>863</v>
      </c>
      <c r="J1622" s="56">
        <v>300180</v>
      </c>
      <c r="R1622" s="56" t="s">
        <v>4855</v>
      </c>
      <c r="S1622" s="56">
        <v>1</v>
      </c>
      <c r="T1622" s="56">
        <v>315000</v>
      </c>
      <c r="U1622" s="57">
        <v>300000</v>
      </c>
      <c r="V1622" s="56" t="s">
        <v>2113</v>
      </c>
      <c r="W1622" s="56" t="s">
        <v>2122</v>
      </c>
      <c r="X1622" s="56">
        <v>283500</v>
      </c>
      <c r="Y1622" s="56">
        <v>252000</v>
      </c>
      <c r="Z1622" s="56">
        <v>220500</v>
      </c>
      <c r="AA1622" s="56" t="s">
        <v>4489</v>
      </c>
      <c r="AB1622" s="56" t="s">
        <v>4489</v>
      </c>
      <c r="AC1622" s="56" t="s">
        <v>4489</v>
      </c>
      <c r="AE1622" s="56">
        <v>300000</v>
      </c>
      <c r="AP1622" s="56">
        <v>300000</v>
      </c>
      <c r="AR1622" s="56" t="s">
        <v>4490</v>
      </c>
      <c r="AT1622" s="56">
        <v>8471160</v>
      </c>
    </row>
    <row r="1623" spans="1:46" x14ac:dyDescent="0.35">
      <c r="A1623" s="56" t="s">
        <v>963</v>
      </c>
      <c r="B1623" s="56">
        <v>8471160</v>
      </c>
      <c r="C1623" s="56" t="s">
        <v>506</v>
      </c>
      <c r="D1623" s="56">
        <v>492316</v>
      </c>
      <c r="E1623" s="56" t="s">
        <v>138</v>
      </c>
      <c r="F1623" s="56" t="str">
        <f t="shared" si="25"/>
        <v>847.8471160.1.492316.000000.847001.300180</v>
      </c>
      <c r="G1623" s="66" t="s">
        <v>21</v>
      </c>
      <c r="H1623" s="56">
        <v>847001</v>
      </c>
      <c r="I1623" s="56" t="s">
        <v>863</v>
      </c>
      <c r="J1623" s="56">
        <v>300180</v>
      </c>
      <c r="R1623" s="56" t="s">
        <v>4856</v>
      </c>
      <c r="S1623" s="56">
        <v>1</v>
      </c>
      <c r="T1623" s="56">
        <v>315000</v>
      </c>
      <c r="U1623" s="57">
        <v>300000</v>
      </c>
      <c r="V1623" s="56" t="s">
        <v>2113</v>
      </c>
      <c r="W1623" s="56" t="s">
        <v>2122</v>
      </c>
      <c r="X1623" s="56">
        <v>283500</v>
      </c>
      <c r="Y1623" s="56">
        <v>252000</v>
      </c>
      <c r="Z1623" s="56">
        <v>220500</v>
      </c>
      <c r="AA1623" s="56" t="s">
        <v>4489</v>
      </c>
      <c r="AB1623" s="56" t="s">
        <v>4489</v>
      </c>
      <c r="AC1623" s="56" t="s">
        <v>4489</v>
      </c>
      <c r="AE1623" s="56">
        <v>300000</v>
      </c>
      <c r="AP1623" s="56">
        <v>300000</v>
      </c>
      <c r="AR1623" s="56" t="s">
        <v>4490</v>
      </c>
      <c r="AT1623" s="56">
        <v>8471160</v>
      </c>
    </row>
    <row r="1624" spans="1:46" x14ac:dyDescent="0.35">
      <c r="A1624" s="56" t="s">
        <v>963</v>
      </c>
      <c r="B1624" s="56">
        <v>8471160</v>
      </c>
      <c r="C1624" s="56" t="s">
        <v>506</v>
      </c>
      <c r="D1624" s="56">
        <v>492316</v>
      </c>
      <c r="E1624" s="56" t="s">
        <v>138</v>
      </c>
      <c r="F1624" s="56" t="str">
        <f t="shared" si="25"/>
        <v>847.8471160.1.492316.000000.847001.300180</v>
      </c>
      <c r="G1624" s="66" t="s">
        <v>21</v>
      </c>
      <c r="H1624" s="56">
        <v>847001</v>
      </c>
      <c r="I1624" s="56" t="s">
        <v>863</v>
      </c>
      <c r="J1624" s="56">
        <v>300180</v>
      </c>
      <c r="R1624" s="56" t="s">
        <v>4857</v>
      </c>
      <c r="S1624" s="56">
        <v>1</v>
      </c>
      <c r="T1624" s="56">
        <v>210000</v>
      </c>
      <c r="U1624" s="57">
        <v>200000</v>
      </c>
      <c r="V1624" s="56" t="s">
        <v>2113</v>
      </c>
      <c r="W1624" s="56" t="s">
        <v>2122</v>
      </c>
      <c r="X1624" s="56">
        <v>189000</v>
      </c>
      <c r="Y1624" s="56">
        <v>168000</v>
      </c>
      <c r="Z1624" s="56">
        <v>147000</v>
      </c>
      <c r="AA1624" s="56" t="s">
        <v>4489</v>
      </c>
      <c r="AB1624" s="56" t="s">
        <v>4489</v>
      </c>
      <c r="AC1624" s="56" t="s">
        <v>4489</v>
      </c>
      <c r="AE1624" s="56">
        <v>200000</v>
      </c>
      <c r="AP1624" s="56">
        <v>200000</v>
      </c>
      <c r="AR1624" s="56" t="s">
        <v>4490</v>
      </c>
      <c r="AT1624" s="56">
        <v>8471160</v>
      </c>
    </row>
    <row r="1625" spans="1:46" x14ac:dyDescent="0.35">
      <c r="A1625" s="56" t="s">
        <v>963</v>
      </c>
      <c r="B1625" s="56">
        <v>8471160</v>
      </c>
      <c r="C1625" s="56" t="s">
        <v>506</v>
      </c>
      <c r="D1625" s="56">
        <v>492316</v>
      </c>
      <c r="E1625" s="56" t="s">
        <v>138</v>
      </c>
      <c r="F1625" s="56" t="str">
        <f t="shared" si="25"/>
        <v>847.8471160.1.492316.000000.847001.300180</v>
      </c>
      <c r="G1625" s="66" t="s">
        <v>21</v>
      </c>
      <c r="H1625" s="56">
        <v>847001</v>
      </c>
      <c r="I1625" s="56" t="s">
        <v>863</v>
      </c>
      <c r="J1625" s="56">
        <v>300180</v>
      </c>
      <c r="R1625" s="56" t="s">
        <v>4858</v>
      </c>
      <c r="S1625" s="56">
        <v>1</v>
      </c>
      <c r="T1625" s="56">
        <v>525000</v>
      </c>
      <c r="U1625" s="57">
        <v>500000</v>
      </c>
      <c r="V1625" s="56" t="s">
        <v>2113</v>
      </c>
      <c r="W1625" s="56" t="s">
        <v>2122</v>
      </c>
      <c r="X1625" s="56">
        <v>472500</v>
      </c>
      <c r="Y1625" s="56">
        <v>420000</v>
      </c>
      <c r="Z1625" s="56">
        <v>367500</v>
      </c>
      <c r="AA1625" s="56" t="s">
        <v>4489</v>
      </c>
      <c r="AB1625" s="56" t="s">
        <v>4489</v>
      </c>
      <c r="AC1625" s="56" t="s">
        <v>4489</v>
      </c>
      <c r="AE1625" s="56">
        <v>500000</v>
      </c>
      <c r="AP1625" s="56">
        <v>500000</v>
      </c>
      <c r="AR1625" s="56" t="s">
        <v>4490</v>
      </c>
      <c r="AT1625" s="56">
        <v>8471160</v>
      </c>
    </row>
    <row r="1626" spans="1:46" x14ac:dyDescent="0.35">
      <c r="A1626" s="56" t="s">
        <v>963</v>
      </c>
      <c r="B1626" s="56">
        <v>8471160</v>
      </c>
      <c r="C1626" s="56" t="s">
        <v>506</v>
      </c>
      <c r="D1626" s="56">
        <v>492316</v>
      </c>
      <c r="E1626" s="56" t="s">
        <v>138</v>
      </c>
      <c r="F1626" s="56" t="str">
        <f t="shared" si="25"/>
        <v>847.8471160.1.492316.000000.847001.300180</v>
      </c>
      <c r="G1626" s="66" t="s">
        <v>21</v>
      </c>
      <c r="H1626" s="56">
        <v>847001</v>
      </c>
      <c r="I1626" s="56" t="s">
        <v>863</v>
      </c>
      <c r="J1626" s="56">
        <v>300180</v>
      </c>
      <c r="R1626" s="56" t="s">
        <v>4859</v>
      </c>
      <c r="S1626" s="56">
        <v>1</v>
      </c>
      <c r="T1626" s="56">
        <v>341250</v>
      </c>
      <c r="U1626" s="57">
        <v>325000</v>
      </c>
      <c r="V1626" s="56" t="s">
        <v>2113</v>
      </c>
      <c r="W1626" s="56" t="s">
        <v>2122</v>
      </c>
      <c r="X1626" s="56">
        <v>307125</v>
      </c>
      <c r="Y1626" s="56">
        <v>273000</v>
      </c>
      <c r="Z1626" s="56">
        <v>238874.99999999997</v>
      </c>
      <c r="AA1626" s="56" t="s">
        <v>4489</v>
      </c>
      <c r="AB1626" s="56" t="s">
        <v>4489</v>
      </c>
      <c r="AC1626" s="56" t="s">
        <v>4489</v>
      </c>
      <c r="AE1626" s="56">
        <v>325000</v>
      </c>
      <c r="AP1626" s="56">
        <v>325000</v>
      </c>
      <c r="AR1626" s="56" t="s">
        <v>4490</v>
      </c>
      <c r="AT1626" s="56">
        <v>8471160</v>
      </c>
    </row>
    <row r="1627" spans="1:46" x14ac:dyDescent="0.35">
      <c r="A1627" s="56" t="s">
        <v>963</v>
      </c>
      <c r="B1627" s="56">
        <v>8471160</v>
      </c>
      <c r="C1627" s="56" t="s">
        <v>506</v>
      </c>
      <c r="D1627" s="56">
        <v>492316</v>
      </c>
      <c r="E1627" s="56" t="s">
        <v>138</v>
      </c>
      <c r="F1627" s="56" t="str">
        <f t="shared" si="25"/>
        <v>847.8471160.1.492316.000000.847001.300180</v>
      </c>
      <c r="G1627" s="66" t="s">
        <v>21</v>
      </c>
      <c r="H1627" s="56">
        <v>847001</v>
      </c>
      <c r="I1627" s="56" t="s">
        <v>863</v>
      </c>
      <c r="J1627" s="56">
        <v>300180</v>
      </c>
      <c r="R1627" s="56" t="s">
        <v>4860</v>
      </c>
      <c r="S1627" s="56">
        <v>1</v>
      </c>
      <c r="T1627" s="56">
        <v>2100000</v>
      </c>
      <c r="U1627" s="57">
        <v>2000000</v>
      </c>
      <c r="V1627" s="56" t="s">
        <v>2113</v>
      </c>
      <c r="W1627" s="56" t="s">
        <v>2122</v>
      </c>
      <c r="X1627" s="56">
        <v>1890000</v>
      </c>
      <c r="Y1627" s="56">
        <v>1680000</v>
      </c>
      <c r="Z1627" s="56">
        <v>1470000</v>
      </c>
      <c r="AA1627" s="56" t="s">
        <v>4489</v>
      </c>
      <c r="AB1627" s="56" t="s">
        <v>4489</v>
      </c>
      <c r="AC1627" s="56" t="s">
        <v>4489</v>
      </c>
      <c r="AE1627" s="56">
        <v>2000000</v>
      </c>
      <c r="AP1627" s="56">
        <v>2000000</v>
      </c>
      <c r="AR1627" s="56" t="s">
        <v>4490</v>
      </c>
      <c r="AT1627" s="56">
        <v>8471160</v>
      </c>
    </row>
    <row r="1628" spans="1:46" x14ac:dyDescent="0.35">
      <c r="A1628" s="56" t="s">
        <v>963</v>
      </c>
      <c r="B1628" s="56">
        <v>8471160</v>
      </c>
      <c r="C1628" s="56" t="s">
        <v>506</v>
      </c>
      <c r="D1628" s="56">
        <v>492316</v>
      </c>
      <c r="E1628" s="56" t="s">
        <v>138</v>
      </c>
      <c r="F1628" s="56" t="str">
        <f t="shared" si="25"/>
        <v>847.8471160.1.492316.000000.847001.300180</v>
      </c>
      <c r="G1628" s="66" t="s">
        <v>21</v>
      </c>
      <c r="H1628" s="56">
        <v>847001</v>
      </c>
      <c r="I1628" s="56" t="s">
        <v>863</v>
      </c>
      <c r="J1628" s="56">
        <v>300180</v>
      </c>
      <c r="R1628" s="56" t="s">
        <v>4861</v>
      </c>
      <c r="S1628" s="56">
        <v>1</v>
      </c>
      <c r="T1628" s="56">
        <v>2310000</v>
      </c>
      <c r="U1628" s="57">
        <v>2200000</v>
      </c>
      <c r="V1628" s="56" t="s">
        <v>2113</v>
      </c>
      <c r="W1628" s="56" t="s">
        <v>2122</v>
      </c>
      <c r="X1628" s="56">
        <v>2079000</v>
      </c>
      <c r="Y1628" s="56">
        <v>1848000</v>
      </c>
      <c r="Z1628" s="56">
        <v>1617000</v>
      </c>
      <c r="AA1628" s="56" t="s">
        <v>4489</v>
      </c>
      <c r="AB1628" s="56" t="s">
        <v>4489</v>
      </c>
      <c r="AC1628" s="56" t="s">
        <v>4489</v>
      </c>
      <c r="AE1628" s="56">
        <v>2200000</v>
      </c>
      <c r="AP1628" s="56">
        <v>2200000</v>
      </c>
      <c r="AR1628" s="56" t="s">
        <v>4490</v>
      </c>
      <c r="AT1628" s="56">
        <v>8471160</v>
      </c>
    </row>
    <row r="1629" spans="1:46" x14ac:dyDescent="0.35">
      <c r="A1629" s="56" t="s">
        <v>963</v>
      </c>
      <c r="B1629" s="56">
        <v>8471160</v>
      </c>
      <c r="C1629" s="56" t="s">
        <v>506</v>
      </c>
      <c r="D1629" s="56">
        <v>492316</v>
      </c>
      <c r="E1629" s="56" t="s">
        <v>138</v>
      </c>
      <c r="F1629" s="56" t="str">
        <f t="shared" si="25"/>
        <v>847.8471160.1.492316.000000.847001.300180</v>
      </c>
      <c r="G1629" s="66" t="s">
        <v>21</v>
      </c>
      <c r="H1629" s="56">
        <v>847001</v>
      </c>
      <c r="I1629" s="56" t="s">
        <v>863</v>
      </c>
      <c r="J1629" s="56">
        <v>300180</v>
      </c>
      <c r="R1629" s="56" t="s">
        <v>4862</v>
      </c>
      <c r="S1629" s="56">
        <v>1</v>
      </c>
      <c r="T1629" s="56">
        <v>33579</v>
      </c>
      <c r="U1629" s="57">
        <v>31980</v>
      </c>
      <c r="V1629" s="56" t="s">
        <v>2113</v>
      </c>
      <c r="W1629" s="56" t="s">
        <v>2122</v>
      </c>
      <c r="X1629" s="56">
        <v>30221.100000000002</v>
      </c>
      <c r="Y1629" s="56">
        <v>26863.200000000001</v>
      </c>
      <c r="Z1629" s="56">
        <v>23505.3</v>
      </c>
      <c r="AA1629" s="56" t="s">
        <v>4489</v>
      </c>
      <c r="AB1629" s="56" t="s">
        <v>4489</v>
      </c>
      <c r="AC1629" s="56" t="s">
        <v>4489</v>
      </c>
      <c r="AE1629" s="56">
        <v>31980</v>
      </c>
      <c r="AP1629" s="56">
        <v>31980</v>
      </c>
      <c r="AR1629" s="56" t="s">
        <v>4490</v>
      </c>
      <c r="AT1629" s="56">
        <v>8471160</v>
      </c>
    </row>
    <row r="1630" spans="1:46" x14ac:dyDescent="0.35">
      <c r="A1630" s="56" t="s">
        <v>963</v>
      </c>
      <c r="B1630" s="56">
        <v>8471160</v>
      </c>
      <c r="C1630" s="56" t="s">
        <v>506</v>
      </c>
      <c r="D1630" s="56">
        <v>492316</v>
      </c>
      <c r="E1630" s="56" t="s">
        <v>138</v>
      </c>
      <c r="F1630" s="56" t="str">
        <f t="shared" si="25"/>
        <v>847.8471160.1.492316.000000.847001.300180</v>
      </c>
      <c r="G1630" s="66" t="s">
        <v>21</v>
      </c>
      <c r="H1630" s="56">
        <v>847001</v>
      </c>
      <c r="I1630" s="56" t="s">
        <v>863</v>
      </c>
      <c r="J1630" s="56">
        <v>300180</v>
      </c>
      <c r="R1630" s="56" t="s">
        <v>4863</v>
      </c>
      <c r="S1630" s="56">
        <v>1</v>
      </c>
      <c r="T1630" s="56">
        <v>17353980</v>
      </c>
      <c r="U1630" s="57">
        <v>16527600</v>
      </c>
      <c r="V1630" s="56" t="s">
        <v>2113</v>
      </c>
      <c r="W1630" s="56" t="s">
        <v>2122</v>
      </c>
      <c r="X1630" s="56">
        <v>15618582</v>
      </c>
      <c r="Y1630" s="56">
        <v>13883184</v>
      </c>
      <c r="Z1630" s="56">
        <v>12147786</v>
      </c>
      <c r="AA1630" s="56" t="s">
        <v>4489</v>
      </c>
      <c r="AB1630" s="56" t="s">
        <v>4489</v>
      </c>
      <c r="AC1630" s="56" t="s">
        <v>4489</v>
      </c>
      <c r="AE1630" s="56">
        <v>16527600</v>
      </c>
      <c r="AP1630" s="56">
        <v>16527600</v>
      </c>
      <c r="AR1630" s="56" t="s">
        <v>4490</v>
      </c>
      <c r="AT1630" s="56">
        <v>8471160</v>
      </c>
    </row>
    <row r="1631" spans="1:46" x14ac:dyDescent="0.35">
      <c r="A1631" s="56" t="s">
        <v>963</v>
      </c>
      <c r="B1631" s="56">
        <v>8471160</v>
      </c>
      <c r="C1631" s="56" t="s">
        <v>506</v>
      </c>
      <c r="D1631" s="56">
        <v>492316</v>
      </c>
      <c r="E1631" s="56" t="s">
        <v>138</v>
      </c>
      <c r="F1631" s="56" t="str">
        <f t="shared" si="25"/>
        <v>847.8471160.1.492316.000000.847001.300180</v>
      </c>
      <c r="G1631" s="66" t="s">
        <v>21</v>
      </c>
      <c r="H1631" s="56">
        <v>847001</v>
      </c>
      <c r="I1631" s="56" t="s">
        <v>863</v>
      </c>
      <c r="J1631" s="56">
        <v>300180</v>
      </c>
      <c r="R1631" s="56" t="s">
        <v>4864</v>
      </c>
      <c r="S1631" s="56">
        <v>1</v>
      </c>
      <c r="T1631" s="56">
        <v>21210420</v>
      </c>
      <c r="U1631" s="57">
        <v>20200400</v>
      </c>
      <c r="V1631" s="56" t="s">
        <v>2113</v>
      </c>
      <c r="W1631" s="56" t="s">
        <v>2122</v>
      </c>
      <c r="X1631" s="56">
        <v>19089378</v>
      </c>
      <c r="Y1631" s="56">
        <v>16968336</v>
      </c>
      <c r="Z1631" s="56">
        <v>14847293.999999998</v>
      </c>
      <c r="AA1631" s="56" t="s">
        <v>4489</v>
      </c>
      <c r="AB1631" s="56" t="s">
        <v>4489</v>
      </c>
      <c r="AC1631" s="56" t="s">
        <v>4489</v>
      </c>
      <c r="AE1631" s="56">
        <v>20200400</v>
      </c>
      <c r="AP1631" s="56">
        <v>20200400</v>
      </c>
      <c r="AR1631" s="56" t="s">
        <v>4490</v>
      </c>
      <c r="AT1631" s="56">
        <v>8471160</v>
      </c>
    </row>
    <row r="1632" spans="1:46" x14ac:dyDescent="0.35">
      <c r="A1632" s="56" t="s">
        <v>963</v>
      </c>
      <c r="B1632" s="56">
        <v>8471160</v>
      </c>
      <c r="C1632" s="56" t="s">
        <v>506</v>
      </c>
      <c r="D1632" s="56">
        <v>492316</v>
      </c>
      <c r="E1632" s="56" t="s">
        <v>138</v>
      </c>
      <c r="F1632" s="56" t="str">
        <f t="shared" si="25"/>
        <v>847.8471160.1.492316.000000.847001.300180</v>
      </c>
      <c r="G1632" s="66" t="s">
        <v>21</v>
      </c>
      <c r="H1632" s="56">
        <v>847001</v>
      </c>
      <c r="I1632" s="56" t="s">
        <v>863</v>
      </c>
      <c r="J1632" s="56">
        <v>300180</v>
      </c>
      <c r="R1632" s="56" t="s">
        <v>4865</v>
      </c>
      <c r="S1632" s="56">
        <v>1</v>
      </c>
      <c r="T1632" s="56">
        <v>10412388</v>
      </c>
      <c r="U1632" s="57">
        <v>9916560</v>
      </c>
      <c r="V1632" s="56" t="s">
        <v>2113</v>
      </c>
      <c r="W1632" s="56" t="s">
        <v>2122</v>
      </c>
      <c r="X1632" s="56">
        <v>9371149.2000000011</v>
      </c>
      <c r="Y1632" s="56">
        <v>8329910.4000000004</v>
      </c>
      <c r="Z1632" s="56">
        <v>7288671.5999999996</v>
      </c>
      <c r="AA1632" s="56" t="s">
        <v>4489</v>
      </c>
      <c r="AB1632" s="56" t="s">
        <v>4489</v>
      </c>
      <c r="AC1632" s="56" t="s">
        <v>4489</v>
      </c>
      <c r="AE1632" s="56">
        <v>9916560</v>
      </c>
      <c r="AP1632" s="56">
        <v>9916560</v>
      </c>
      <c r="AR1632" s="56" t="s">
        <v>4490</v>
      </c>
      <c r="AT1632" s="56">
        <v>8471160</v>
      </c>
    </row>
    <row r="1633" spans="1:46" x14ac:dyDescent="0.35">
      <c r="A1633" s="56" t="s">
        <v>963</v>
      </c>
      <c r="B1633" s="56">
        <v>8471160</v>
      </c>
      <c r="C1633" s="56" t="s">
        <v>506</v>
      </c>
      <c r="D1633" s="56">
        <v>492316</v>
      </c>
      <c r="E1633" s="56" t="s">
        <v>138</v>
      </c>
      <c r="F1633" s="56" t="str">
        <f t="shared" si="25"/>
        <v>847.8471160.1.492316.000000.847001.300180</v>
      </c>
      <c r="G1633" s="66" t="s">
        <v>21</v>
      </c>
      <c r="H1633" s="56">
        <v>847001</v>
      </c>
      <c r="I1633" s="56" t="s">
        <v>863</v>
      </c>
      <c r="J1633" s="56">
        <v>300180</v>
      </c>
      <c r="R1633" s="56" t="s">
        <v>4866</v>
      </c>
      <c r="S1633" s="56">
        <v>1</v>
      </c>
      <c r="T1633" s="56">
        <v>4241737.5</v>
      </c>
      <c r="U1633" s="57">
        <v>4039750</v>
      </c>
      <c r="V1633" s="56" t="s">
        <v>2113</v>
      </c>
      <c r="W1633" s="56" t="s">
        <v>2122</v>
      </c>
      <c r="X1633" s="56">
        <v>3817563.75</v>
      </c>
      <c r="Y1633" s="56">
        <v>3393390</v>
      </c>
      <c r="Z1633" s="56">
        <v>2969216.25</v>
      </c>
      <c r="AA1633" s="56" t="s">
        <v>4489</v>
      </c>
      <c r="AB1633" s="56" t="s">
        <v>4489</v>
      </c>
      <c r="AC1633" s="56" t="s">
        <v>4489</v>
      </c>
      <c r="AE1633" s="56">
        <v>4039750</v>
      </c>
      <c r="AP1633" s="56">
        <v>4039750</v>
      </c>
      <c r="AR1633" s="56" t="s">
        <v>4490</v>
      </c>
      <c r="AT1633" s="56">
        <v>8471160</v>
      </c>
    </row>
    <row r="1634" spans="1:46" x14ac:dyDescent="0.35">
      <c r="A1634" s="56" t="s">
        <v>963</v>
      </c>
      <c r="B1634" s="56">
        <v>8471160</v>
      </c>
      <c r="C1634" s="56" t="s">
        <v>506</v>
      </c>
      <c r="D1634" s="56">
        <v>492316</v>
      </c>
      <c r="E1634" s="56" t="s">
        <v>138</v>
      </c>
      <c r="F1634" s="56" t="str">
        <f t="shared" si="25"/>
        <v>847.8471160.1.492316.000000.847001.300180</v>
      </c>
      <c r="G1634" s="66" t="s">
        <v>21</v>
      </c>
      <c r="H1634" s="56">
        <v>847001</v>
      </c>
      <c r="I1634" s="56" t="s">
        <v>863</v>
      </c>
      <c r="J1634" s="56">
        <v>300180</v>
      </c>
      <c r="R1634" s="56" t="s">
        <v>4867</v>
      </c>
      <c r="S1634" s="56">
        <v>1</v>
      </c>
      <c r="T1634" s="56">
        <v>41263.908000000003</v>
      </c>
      <c r="U1634" s="57">
        <v>39298.959999999999</v>
      </c>
      <c r="V1634" s="56" t="s">
        <v>2113</v>
      </c>
      <c r="W1634" s="56" t="s">
        <v>2122</v>
      </c>
      <c r="X1634" s="56">
        <v>37137.517200000002</v>
      </c>
      <c r="Y1634" s="56">
        <v>33011.126400000001</v>
      </c>
      <c r="Z1634" s="56">
        <v>28884.7356</v>
      </c>
      <c r="AA1634" s="56" t="s">
        <v>4489</v>
      </c>
      <c r="AB1634" s="56" t="s">
        <v>4489</v>
      </c>
      <c r="AC1634" s="56" t="s">
        <v>4489</v>
      </c>
      <c r="AE1634" s="56">
        <v>39298.959999999999</v>
      </c>
      <c r="AP1634" s="56">
        <v>39298.959999999999</v>
      </c>
      <c r="AR1634" s="56" t="s">
        <v>4490</v>
      </c>
      <c r="AT1634" s="56">
        <v>8471160</v>
      </c>
    </row>
    <row r="1635" spans="1:46" x14ac:dyDescent="0.35">
      <c r="A1635" s="56" t="s">
        <v>963</v>
      </c>
      <c r="B1635" s="56">
        <v>8471160</v>
      </c>
      <c r="C1635" s="56" t="s">
        <v>506</v>
      </c>
      <c r="D1635" s="56">
        <v>492316</v>
      </c>
      <c r="E1635" s="56" t="s">
        <v>138</v>
      </c>
      <c r="F1635" s="56" t="str">
        <f t="shared" si="25"/>
        <v>847.8471160.1.492316.000000.847001.300180</v>
      </c>
      <c r="G1635" s="66" t="s">
        <v>21</v>
      </c>
      <c r="H1635" s="56">
        <v>847001</v>
      </c>
      <c r="I1635" s="56" t="s">
        <v>863</v>
      </c>
      <c r="J1635" s="56">
        <v>300180</v>
      </c>
      <c r="R1635" s="56" t="s">
        <v>4868</v>
      </c>
      <c r="S1635" s="56">
        <v>1</v>
      </c>
      <c r="T1635" s="56">
        <v>210000</v>
      </c>
      <c r="U1635" s="57">
        <v>200000</v>
      </c>
      <c r="V1635" s="56" t="s">
        <v>2113</v>
      </c>
      <c r="W1635" s="56" t="s">
        <v>2122</v>
      </c>
      <c r="X1635" s="56">
        <v>189000</v>
      </c>
      <c r="Y1635" s="56">
        <v>168000</v>
      </c>
      <c r="Z1635" s="56">
        <v>147000</v>
      </c>
      <c r="AA1635" s="56" t="s">
        <v>4489</v>
      </c>
      <c r="AB1635" s="56" t="s">
        <v>4489</v>
      </c>
      <c r="AC1635" s="56" t="s">
        <v>4489</v>
      </c>
      <c r="AE1635" s="56">
        <v>200000</v>
      </c>
      <c r="AP1635" s="56">
        <v>200000</v>
      </c>
      <c r="AR1635" s="56" t="s">
        <v>4490</v>
      </c>
      <c r="AT1635" s="56">
        <v>8471160</v>
      </c>
    </row>
    <row r="1636" spans="1:46" x14ac:dyDescent="0.35">
      <c r="A1636" s="56" t="s">
        <v>963</v>
      </c>
      <c r="B1636" s="56">
        <v>8471160</v>
      </c>
      <c r="C1636" s="56" t="s">
        <v>506</v>
      </c>
      <c r="D1636" s="56">
        <v>492316</v>
      </c>
      <c r="E1636" s="56" t="s">
        <v>138</v>
      </c>
      <c r="F1636" s="56" t="str">
        <f t="shared" si="25"/>
        <v>847.8471160.1.492316.000000.847001.300180</v>
      </c>
      <c r="G1636" s="66" t="s">
        <v>21</v>
      </c>
      <c r="H1636" s="56">
        <v>847001</v>
      </c>
      <c r="I1636" s="56" t="s">
        <v>863</v>
      </c>
      <c r="J1636" s="56">
        <v>300180</v>
      </c>
      <c r="R1636" s="56" t="s">
        <v>4869</v>
      </c>
      <c r="S1636" s="56">
        <v>1</v>
      </c>
      <c r="T1636" s="56">
        <v>576576</v>
      </c>
      <c r="U1636" s="57">
        <v>549120</v>
      </c>
      <c r="V1636" s="56" t="s">
        <v>2113</v>
      </c>
      <c r="W1636" s="56" t="s">
        <v>2122</v>
      </c>
      <c r="X1636" s="56">
        <v>518918.40000000002</v>
      </c>
      <c r="Y1636" s="56">
        <v>461260.80000000005</v>
      </c>
      <c r="Z1636" s="56">
        <v>403603.19999999995</v>
      </c>
      <c r="AA1636" s="56" t="s">
        <v>4489</v>
      </c>
      <c r="AB1636" s="56" t="s">
        <v>4489</v>
      </c>
      <c r="AC1636" s="56" t="s">
        <v>4489</v>
      </c>
      <c r="AE1636" s="56">
        <v>549120</v>
      </c>
      <c r="AP1636" s="56">
        <v>549120</v>
      </c>
      <c r="AR1636" s="56" t="s">
        <v>4490</v>
      </c>
      <c r="AT1636" s="56">
        <v>8471160</v>
      </c>
    </row>
    <row r="1637" spans="1:46" x14ac:dyDescent="0.35">
      <c r="A1637" s="56" t="s">
        <v>963</v>
      </c>
      <c r="B1637" s="56">
        <v>8471160</v>
      </c>
      <c r="C1637" s="56" t="s">
        <v>506</v>
      </c>
      <c r="D1637" s="56">
        <v>492316</v>
      </c>
      <c r="E1637" s="56" t="s">
        <v>138</v>
      </c>
      <c r="F1637" s="56" t="str">
        <f t="shared" si="25"/>
        <v>847.8471160.1.492316.000000.847001.300180</v>
      </c>
      <c r="G1637" s="66" t="s">
        <v>21</v>
      </c>
      <c r="H1637" s="56">
        <v>847001</v>
      </c>
      <c r="I1637" s="56" t="s">
        <v>863</v>
      </c>
      <c r="J1637" s="56">
        <v>300180</v>
      </c>
      <c r="R1637" s="56" t="s">
        <v>4870</v>
      </c>
      <c r="S1637" s="56">
        <v>1</v>
      </c>
      <c r="T1637" s="56">
        <v>945000</v>
      </c>
      <c r="U1637" s="57">
        <v>900000</v>
      </c>
      <c r="V1637" s="56" t="s">
        <v>2113</v>
      </c>
      <c r="W1637" s="56" t="s">
        <v>2122</v>
      </c>
      <c r="X1637" s="56">
        <v>850500</v>
      </c>
      <c r="Y1637" s="56">
        <v>756000</v>
      </c>
      <c r="Z1637" s="56">
        <v>661500</v>
      </c>
      <c r="AA1637" s="56" t="s">
        <v>4489</v>
      </c>
      <c r="AB1637" s="56" t="s">
        <v>4489</v>
      </c>
      <c r="AC1637" s="56" t="s">
        <v>4489</v>
      </c>
      <c r="AE1637" s="56">
        <v>900000</v>
      </c>
      <c r="AP1637" s="56">
        <v>900000</v>
      </c>
      <c r="AR1637" s="56" t="s">
        <v>4490</v>
      </c>
      <c r="AT1637" s="56">
        <v>8471160</v>
      </c>
    </row>
    <row r="1638" spans="1:46" x14ac:dyDescent="0.35">
      <c r="A1638" s="56" t="s">
        <v>963</v>
      </c>
      <c r="B1638" s="56">
        <v>8471160</v>
      </c>
      <c r="C1638" s="56" t="s">
        <v>506</v>
      </c>
      <c r="D1638" s="56">
        <v>492316</v>
      </c>
      <c r="E1638" s="56" t="s">
        <v>138</v>
      </c>
      <c r="F1638" s="56" t="str">
        <f t="shared" si="25"/>
        <v>847.8471160.1.492316.000000.847001.300180</v>
      </c>
      <c r="G1638" s="66" t="s">
        <v>21</v>
      </c>
      <c r="H1638" s="56">
        <v>847001</v>
      </c>
      <c r="I1638" s="56" t="s">
        <v>863</v>
      </c>
      <c r="J1638" s="56">
        <v>300180</v>
      </c>
      <c r="R1638" s="56" t="s">
        <v>4871</v>
      </c>
      <c r="S1638" s="56">
        <v>1</v>
      </c>
      <c r="T1638" s="56">
        <v>78750</v>
      </c>
      <c r="U1638" s="57">
        <v>75000</v>
      </c>
      <c r="V1638" s="56" t="s">
        <v>2113</v>
      </c>
      <c r="W1638" s="56" t="s">
        <v>2122</v>
      </c>
      <c r="X1638" s="56">
        <v>70875</v>
      </c>
      <c r="Y1638" s="56">
        <v>63000</v>
      </c>
      <c r="Z1638" s="56">
        <v>55125</v>
      </c>
      <c r="AA1638" s="56" t="s">
        <v>4489</v>
      </c>
      <c r="AB1638" s="56" t="s">
        <v>4489</v>
      </c>
      <c r="AC1638" s="56" t="s">
        <v>4489</v>
      </c>
      <c r="AE1638" s="56">
        <v>75000</v>
      </c>
      <c r="AP1638" s="56">
        <v>75000</v>
      </c>
      <c r="AR1638" s="56" t="s">
        <v>4490</v>
      </c>
      <c r="AT1638" s="56">
        <v>8471160</v>
      </c>
    </row>
    <row r="1639" spans="1:46" x14ac:dyDescent="0.35">
      <c r="A1639" s="56" t="s">
        <v>963</v>
      </c>
      <c r="B1639" s="56">
        <v>8471160</v>
      </c>
      <c r="C1639" s="56" t="s">
        <v>506</v>
      </c>
      <c r="D1639" s="56">
        <v>492316</v>
      </c>
      <c r="E1639" s="56" t="s">
        <v>138</v>
      </c>
      <c r="F1639" s="56" t="str">
        <f t="shared" si="25"/>
        <v>847.8471160.1.492316.000000.847001.300180</v>
      </c>
      <c r="G1639" s="66" t="s">
        <v>21</v>
      </c>
      <c r="H1639" s="56">
        <v>847001</v>
      </c>
      <c r="I1639" s="56" t="s">
        <v>863</v>
      </c>
      <c r="J1639" s="56">
        <v>300180</v>
      </c>
      <c r="R1639" s="56" t="s">
        <v>4872</v>
      </c>
      <c r="S1639" s="56">
        <v>1</v>
      </c>
      <c r="T1639" s="56">
        <v>105000</v>
      </c>
      <c r="U1639" s="57">
        <v>100000</v>
      </c>
      <c r="V1639" s="56" t="s">
        <v>2113</v>
      </c>
      <c r="W1639" s="56" t="s">
        <v>2122</v>
      </c>
      <c r="X1639" s="56">
        <v>94500</v>
      </c>
      <c r="Y1639" s="56">
        <v>84000</v>
      </c>
      <c r="Z1639" s="56">
        <v>73500</v>
      </c>
      <c r="AA1639" s="56" t="s">
        <v>4489</v>
      </c>
      <c r="AB1639" s="56" t="s">
        <v>4489</v>
      </c>
      <c r="AC1639" s="56" t="s">
        <v>4489</v>
      </c>
      <c r="AE1639" s="56">
        <v>100000</v>
      </c>
      <c r="AP1639" s="56">
        <v>100000</v>
      </c>
      <c r="AR1639" s="56" t="s">
        <v>4490</v>
      </c>
      <c r="AT1639" s="56">
        <v>8471160</v>
      </c>
    </row>
    <row r="1640" spans="1:46" x14ac:dyDescent="0.35">
      <c r="A1640" s="56" t="s">
        <v>963</v>
      </c>
      <c r="B1640" s="56">
        <v>8471160</v>
      </c>
      <c r="C1640" s="56" t="s">
        <v>506</v>
      </c>
      <c r="D1640" s="56">
        <v>492316</v>
      </c>
      <c r="E1640" s="56" t="s">
        <v>138</v>
      </c>
      <c r="F1640" s="56" t="str">
        <f t="shared" si="25"/>
        <v>847.8471160.1.492316.000000.847001.300180</v>
      </c>
      <c r="G1640" s="66" t="s">
        <v>21</v>
      </c>
      <c r="H1640" s="56">
        <v>847001</v>
      </c>
      <c r="I1640" s="56" t="s">
        <v>863</v>
      </c>
      <c r="J1640" s="56">
        <v>300180</v>
      </c>
      <c r="R1640" s="56" t="s">
        <v>4873</v>
      </c>
      <c r="S1640" s="56">
        <v>1</v>
      </c>
      <c r="T1640" s="56">
        <v>78750</v>
      </c>
      <c r="U1640" s="57">
        <v>75000</v>
      </c>
      <c r="V1640" s="56" t="s">
        <v>2113</v>
      </c>
      <c r="W1640" s="56" t="s">
        <v>2122</v>
      </c>
      <c r="X1640" s="56">
        <v>70875</v>
      </c>
      <c r="Y1640" s="56">
        <v>63000</v>
      </c>
      <c r="Z1640" s="56">
        <v>55125</v>
      </c>
      <c r="AA1640" s="56" t="s">
        <v>4489</v>
      </c>
      <c r="AB1640" s="56" t="s">
        <v>4489</v>
      </c>
      <c r="AC1640" s="56" t="s">
        <v>4489</v>
      </c>
      <c r="AE1640" s="56">
        <v>75000</v>
      </c>
      <c r="AP1640" s="56">
        <v>75000</v>
      </c>
      <c r="AR1640" s="56" t="s">
        <v>4490</v>
      </c>
      <c r="AT1640" s="56">
        <v>8471160</v>
      </c>
    </row>
    <row r="1641" spans="1:46" x14ac:dyDescent="0.35">
      <c r="A1641" s="56" t="s">
        <v>963</v>
      </c>
      <c r="B1641" s="56">
        <v>8471160</v>
      </c>
      <c r="C1641" s="56" t="s">
        <v>506</v>
      </c>
      <c r="D1641" s="56">
        <v>492316</v>
      </c>
      <c r="E1641" s="56" t="s">
        <v>138</v>
      </c>
      <c r="F1641" s="56" t="str">
        <f t="shared" si="25"/>
        <v>847.8471160.1.492316.000000.847001.300180</v>
      </c>
      <c r="G1641" s="66" t="s">
        <v>21</v>
      </c>
      <c r="H1641" s="56">
        <v>847001</v>
      </c>
      <c r="I1641" s="56" t="s">
        <v>863</v>
      </c>
      <c r="J1641" s="56">
        <v>300180</v>
      </c>
      <c r="R1641" s="56" t="s">
        <v>4874</v>
      </c>
      <c r="S1641" s="56">
        <v>1</v>
      </c>
      <c r="T1641" s="56">
        <v>34650</v>
      </c>
      <c r="U1641" s="57">
        <v>33000</v>
      </c>
      <c r="V1641" s="56" t="s">
        <v>2113</v>
      </c>
      <c r="W1641" s="56" t="s">
        <v>2122</v>
      </c>
      <c r="X1641" s="56">
        <v>31185</v>
      </c>
      <c r="Y1641" s="56">
        <v>27720</v>
      </c>
      <c r="Z1641" s="56">
        <v>24255</v>
      </c>
      <c r="AA1641" s="56" t="s">
        <v>4489</v>
      </c>
      <c r="AB1641" s="56" t="s">
        <v>4489</v>
      </c>
      <c r="AC1641" s="56" t="s">
        <v>4489</v>
      </c>
      <c r="AE1641" s="56">
        <v>33000</v>
      </c>
      <c r="AP1641" s="56">
        <v>33000</v>
      </c>
      <c r="AR1641" s="56" t="s">
        <v>4490</v>
      </c>
      <c r="AT1641" s="56">
        <v>8471160</v>
      </c>
    </row>
    <row r="1642" spans="1:46" x14ac:dyDescent="0.35">
      <c r="A1642" s="56" t="s">
        <v>963</v>
      </c>
      <c r="B1642" s="56">
        <v>8471160</v>
      </c>
      <c r="C1642" s="56" t="s">
        <v>506</v>
      </c>
      <c r="D1642" s="56">
        <v>492316</v>
      </c>
      <c r="E1642" s="56" t="s">
        <v>138</v>
      </c>
      <c r="F1642" s="56" t="str">
        <f t="shared" si="25"/>
        <v>847.8471160.1.492316.000000.847001.300180</v>
      </c>
      <c r="G1642" s="66" t="s">
        <v>21</v>
      </c>
      <c r="H1642" s="56">
        <v>847001</v>
      </c>
      <c r="I1642" s="56" t="s">
        <v>863</v>
      </c>
      <c r="J1642" s="56">
        <v>300180</v>
      </c>
      <c r="R1642" s="56" t="s">
        <v>4875</v>
      </c>
      <c r="S1642" s="56">
        <v>1</v>
      </c>
      <c r="T1642" s="56">
        <v>54600</v>
      </c>
      <c r="U1642" s="57">
        <v>52000</v>
      </c>
      <c r="V1642" s="56" t="s">
        <v>2113</v>
      </c>
      <c r="W1642" s="56" t="s">
        <v>2122</v>
      </c>
      <c r="X1642" s="56">
        <v>49140</v>
      </c>
      <c r="Y1642" s="56">
        <v>43680</v>
      </c>
      <c r="Z1642" s="56">
        <v>38220</v>
      </c>
      <c r="AA1642" s="56" t="s">
        <v>4489</v>
      </c>
      <c r="AB1642" s="56" t="s">
        <v>4489</v>
      </c>
      <c r="AC1642" s="56" t="s">
        <v>4489</v>
      </c>
      <c r="AE1642" s="56">
        <v>52000</v>
      </c>
      <c r="AP1642" s="56">
        <v>52000</v>
      </c>
      <c r="AR1642" s="56" t="s">
        <v>4490</v>
      </c>
      <c r="AT1642" s="56">
        <v>8471160</v>
      </c>
    </row>
    <row r="1643" spans="1:46" x14ac:dyDescent="0.35">
      <c r="A1643" s="56" t="s">
        <v>963</v>
      </c>
      <c r="B1643" s="56">
        <v>8471160</v>
      </c>
      <c r="C1643" s="56" t="s">
        <v>506</v>
      </c>
      <c r="D1643" s="56">
        <v>492316</v>
      </c>
      <c r="E1643" s="56" t="s">
        <v>138</v>
      </c>
      <c r="F1643" s="56" t="str">
        <f t="shared" si="25"/>
        <v>847.8471160.1.492316.000000.847001.300180</v>
      </c>
      <c r="G1643" s="66" t="s">
        <v>21</v>
      </c>
      <c r="H1643" s="56">
        <v>847001</v>
      </c>
      <c r="I1643" s="56" t="s">
        <v>863</v>
      </c>
      <c r="J1643" s="56">
        <v>300180</v>
      </c>
      <c r="R1643" s="56" t="s">
        <v>4876</v>
      </c>
      <c r="S1643" s="56">
        <v>1</v>
      </c>
      <c r="T1643" s="56">
        <v>262500</v>
      </c>
      <c r="U1643" s="57">
        <v>250000</v>
      </c>
      <c r="V1643" s="56" t="s">
        <v>2113</v>
      </c>
      <c r="W1643" s="56" t="s">
        <v>2122</v>
      </c>
      <c r="X1643" s="56">
        <v>236250</v>
      </c>
      <c r="Y1643" s="56">
        <v>210000</v>
      </c>
      <c r="Z1643" s="56">
        <v>183750</v>
      </c>
      <c r="AA1643" s="56" t="s">
        <v>4489</v>
      </c>
      <c r="AB1643" s="56" t="s">
        <v>4489</v>
      </c>
      <c r="AC1643" s="56" t="s">
        <v>4489</v>
      </c>
      <c r="AE1643" s="56">
        <v>250000</v>
      </c>
      <c r="AP1643" s="56">
        <v>250000</v>
      </c>
      <c r="AR1643" s="56" t="s">
        <v>4490</v>
      </c>
      <c r="AT1643" s="56">
        <v>8471160</v>
      </c>
    </row>
    <row r="1644" spans="1:46" x14ac:dyDescent="0.35">
      <c r="A1644" s="56" t="s">
        <v>963</v>
      </c>
      <c r="B1644" s="56">
        <v>8471160</v>
      </c>
      <c r="C1644" s="56" t="s">
        <v>506</v>
      </c>
      <c r="D1644" s="56">
        <v>492316</v>
      </c>
      <c r="E1644" s="56" t="s">
        <v>138</v>
      </c>
      <c r="F1644" s="56" t="str">
        <f t="shared" si="25"/>
        <v>847.8471160.1.492316.000000.847001.300180</v>
      </c>
      <c r="G1644" s="66" t="s">
        <v>21</v>
      </c>
      <c r="H1644" s="56">
        <v>847001</v>
      </c>
      <c r="I1644" s="56" t="s">
        <v>863</v>
      </c>
      <c r="J1644" s="56">
        <v>300180</v>
      </c>
      <c r="R1644" s="56" t="s">
        <v>4877</v>
      </c>
      <c r="S1644" s="56">
        <v>1</v>
      </c>
      <c r="T1644" s="56">
        <v>13650</v>
      </c>
      <c r="U1644" s="57">
        <v>13000</v>
      </c>
      <c r="V1644" s="56" t="s">
        <v>2113</v>
      </c>
      <c r="W1644" s="56" t="s">
        <v>2122</v>
      </c>
      <c r="X1644" s="56">
        <v>12285</v>
      </c>
      <c r="Y1644" s="56">
        <v>10920</v>
      </c>
      <c r="Z1644" s="56">
        <v>9555</v>
      </c>
      <c r="AA1644" s="56" t="s">
        <v>4489</v>
      </c>
      <c r="AB1644" s="56" t="s">
        <v>4489</v>
      </c>
      <c r="AC1644" s="56" t="s">
        <v>4489</v>
      </c>
      <c r="AE1644" s="56">
        <v>13000</v>
      </c>
      <c r="AP1644" s="56">
        <v>13000</v>
      </c>
      <c r="AR1644" s="56" t="s">
        <v>4490</v>
      </c>
      <c r="AT1644" s="56">
        <v>8471160</v>
      </c>
    </row>
    <row r="1645" spans="1:46" x14ac:dyDescent="0.35">
      <c r="A1645" s="56" t="s">
        <v>963</v>
      </c>
      <c r="B1645" s="56">
        <v>8471160</v>
      </c>
      <c r="C1645" s="56" t="s">
        <v>506</v>
      </c>
      <c r="D1645" s="56">
        <v>492316</v>
      </c>
      <c r="E1645" s="56" t="s">
        <v>138</v>
      </c>
      <c r="F1645" s="56" t="str">
        <f t="shared" si="25"/>
        <v>847.8471160.1.492316.000000.847001.300180</v>
      </c>
      <c r="G1645" s="66" t="s">
        <v>21</v>
      </c>
      <c r="H1645" s="56">
        <v>847001</v>
      </c>
      <c r="I1645" s="56" t="s">
        <v>863</v>
      </c>
      <c r="J1645" s="56">
        <v>300180</v>
      </c>
      <c r="R1645" s="56" t="s">
        <v>4878</v>
      </c>
      <c r="S1645" s="56">
        <v>1</v>
      </c>
      <c r="T1645" s="56">
        <v>253575</v>
      </c>
      <c r="U1645" s="57">
        <v>241500</v>
      </c>
      <c r="V1645" s="56" t="s">
        <v>2113</v>
      </c>
      <c r="W1645" s="56" t="s">
        <v>2122</v>
      </c>
      <c r="X1645" s="56">
        <v>228217.5</v>
      </c>
      <c r="Y1645" s="56">
        <v>202860</v>
      </c>
      <c r="Z1645" s="56">
        <v>177502.5</v>
      </c>
      <c r="AA1645" s="56" t="s">
        <v>4489</v>
      </c>
      <c r="AB1645" s="56" t="s">
        <v>4489</v>
      </c>
      <c r="AC1645" s="56" t="s">
        <v>4489</v>
      </c>
      <c r="AE1645" s="56">
        <v>241500</v>
      </c>
      <c r="AP1645" s="56">
        <v>241500</v>
      </c>
      <c r="AR1645" s="56" t="s">
        <v>4490</v>
      </c>
      <c r="AT1645" s="56">
        <v>8471160</v>
      </c>
    </row>
    <row r="1646" spans="1:46" x14ac:dyDescent="0.35">
      <c r="A1646" s="56" t="s">
        <v>963</v>
      </c>
      <c r="B1646" s="56">
        <v>8471160</v>
      </c>
      <c r="C1646" s="56" t="s">
        <v>506</v>
      </c>
      <c r="D1646" s="56">
        <v>492316</v>
      </c>
      <c r="E1646" s="56" t="s">
        <v>138</v>
      </c>
      <c r="F1646" s="56" t="str">
        <f t="shared" si="25"/>
        <v>847.8471160.1.492316.000000.847001.300180</v>
      </c>
      <c r="G1646" s="66" t="s">
        <v>21</v>
      </c>
      <c r="H1646" s="56">
        <v>847001</v>
      </c>
      <c r="I1646" s="56" t="s">
        <v>863</v>
      </c>
      <c r="J1646" s="56">
        <v>300180</v>
      </c>
      <c r="R1646" s="56" t="s">
        <v>4879</v>
      </c>
      <c r="S1646" s="56">
        <v>1</v>
      </c>
      <c r="T1646" s="56">
        <v>75600</v>
      </c>
      <c r="U1646" s="57">
        <v>72000</v>
      </c>
      <c r="V1646" s="56" t="s">
        <v>2113</v>
      </c>
      <c r="W1646" s="56" t="s">
        <v>2122</v>
      </c>
      <c r="X1646" s="56">
        <v>68040</v>
      </c>
      <c r="Y1646" s="56">
        <v>60480</v>
      </c>
      <c r="Z1646" s="56">
        <v>52920</v>
      </c>
      <c r="AA1646" s="56" t="s">
        <v>4489</v>
      </c>
      <c r="AB1646" s="56" t="s">
        <v>4489</v>
      </c>
      <c r="AC1646" s="56" t="s">
        <v>4489</v>
      </c>
      <c r="AE1646" s="56">
        <v>72000</v>
      </c>
      <c r="AP1646" s="56">
        <v>72000</v>
      </c>
      <c r="AR1646" s="56" t="s">
        <v>4490</v>
      </c>
      <c r="AT1646" s="56">
        <v>8471160</v>
      </c>
    </row>
    <row r="1647" spans="1:46" x14ac:dyDescent="0.35">
      <c r="A1647" s="56" t="s">
        <v>963</v>
      </c>
      <c r="B1647" s="56">
        <v>8471160</v>
      </c>
      <c r="C1647" s="56" t="s">
        <v>506</v>
      </c>
      <c r="D1647" s="56">
        <v>492316</v>
      </c>
      <c r="E1647" s="56" t="s">
        <v>138</v>
      </c>
      <c r="F1647" s="56" t="str">
        <f t="shared" si="25"/>
        <v>847.8471160.1.492316.000000.847001.300180</v>
      </c>
      <c r="G1647" s="66" t="s">
        <v>21</v>
      </c>
      <c r="H1647" s="56">
        <v>847001</v>
      </c>
      <c r="I1647" s="56" t="s">
        <v>863</v>
      </c>
      <c r="J1647" s="56">
        <v>300180</v>
      </c>
      <c r="R1647" s="56" t="s">
        <v>4880</v>
      </c>
      <c r="S1647" s="56">
        <v>1</v>
      </c>
      <c r="T1647" s="56">
        <v>73500</v>
      </c>
      <c r="U1647" s="57">
        <v>70000</v>
      </c>
      <c r="V1647" s="56" t="s">
        <v>2113</v>
      </c>
      <c r="W1647" s="56" t="s">
        <v>2122</v>
      </c>
      <c r="X1647" s="56">
        <v>66150</v>
      </c>
      <c r="Y1647" s="56">
        <v>58800</v>
      </c>
      <c r="Z1647" s="56">
        <v>51450</v>
      </c>
      <c r="AA1647" s="56" t="s">
        <v>4489</v>
      </c>
      <c r="AB1647" s="56" t="s">
        <v>4489</v>
      </c>
      <c r="AC1647" s="56" t="s">
        <v>4489</v>
      </c>
      <c r="AE1647" s="56">
        <v>70000</v>
      </c>
      <c r="AP1647" s="56">
        <v>70000</v>
      </c>
      <c r="AR1647" s="56" t="s">
        <v>4490</v>
      </c>
      <c r="AT1647" s="56">
        <v>8471160</v>
      </c>
    </row>
    <row r="1648" spans="1:46" x14ac:dyDescent="0.35">
      <c r="A1648" s="56" t="s">
        <v>963</v>
      </c>
      <c r="B1648" s="56">
        <v>8471160</v>
      </c>
      <c r="C1648" s="56" t="s">
        <v>506</v>
      </c>
      <c r="D1648" s="56">
        <v>492316</v>
      </c>
      <c r="E1648" s="56" t="s">
        <v>138</v>
      </c>
      <c r="F1648" s="56" t="str">
        <f t="shared" si="25"/>
        <v>847.8471160.1.492316.000000.847001.300180</v>
      </c>
      <c r="G1648" s="66" t="s">
        <v>21</v>
      </c>
      <c r="H1648" s="56">
        <v>847001</v>
      </c>
      <c r="I1648" s="56" t="s">
        <v>863</v>
      </c>
      <c r="J1648" s="56">
        <v>300180</v>
      </c>
      <c r="R1648" s="56" t="s">
        <v>4881</v>
      </c>
      <c r="S1648" s="56">
        <v>1</v>
      </c>
      <c r="T1648" s="56">
        <v>126000</v>
      </c>
      <c r="U1648" s="57">
        <v>120000</v>
      </c>
      <c r="V1648" s="56" t="s">
        <v>2113</v>
      </c>
      <c r="W1648" s="56" t="s">
        <v>2122</v>
      </c>
      <c r="X1648" s="56">
        <v>113400</v>
      </c>
      <c r="Y1648" s="56">
        <v>100800</v>
      </c>
      <c r="Z1648" s="56">
        <v>88200</v>
      </c>
      <c r="AA1648" s="56" t="s">
        <v>4489</v>
      </c>
      <c r="AB1648" s="56" t="s">
        <v>4489</v>
      </c>
      <c r="AC1648" s="56" t="s">
        <v>4489</v>
      </c>
      <c r="AE1648" s="56">
        <v>120000</v>
      </c>
      <c r="AP1648" s="56">
        <v>120000</v>
      </c>
      <c r="AR1648" s="56" t="s">
        <v>4490</v>
      </c>
      <c r="AT1648" s="56">
        <v>8471160</v>
      </c>
    </row>
    <row r="1649" spans="1:46" x14ac:dyDescent="0.35">
      <c r="A1649" s="56" t="s">
        <v>963</v>
      </c>
      <c r="B1649" s="56">
        <v>8471160</v>
      </c>
      <c r="C1649" s="56" t="s">
        <v>506</v>
      </c>
      <c r="D1649" s="56">
        <v>492316</v>
      </c>
      <c r="E1649" s="56" t="s">
        <v>138</v>
      </c>
      <c r="F1649" s="56" t="str">
        <f t="shared" si="25"/>
        <v>847.8471160.1.492316.000000.847001.300180</v>
      </c>
      <c r="G1649" s="66" t="s">
        <v>21</v>
      </c>
      <c r="H1649" s="56">
        <v>847001</v>
      </c>
      <c r="I1649" s="56" t="s">
        <v>863</v>
      </c>
      <c r="J1649" s="56">
        <v>300180</v>
      </c>
      <c r="R1649" s="56" t="s">
        <v>4882</v>
      </c>
      <c r="S1649" s="56">
        <v>1</v>
      </c>
      <c r="T1649" s="56">
        <v>168000</v>
      </c>
      <c r="U1649" s="57">
        <v>160000</v>
      </c>
      <c r="V1649" s="56" t="s">
        <v>2113</v>
      </c>
      <c r="W1649" s="56" t="s">
        <v>2122</v>
      </c>
      <c r="X1649" s="56">
        <v>151200</v>
      </c>
      <c r="Y1649" s="56">
        <v>134400</v>
      </c>
      <c r="Z1649" s="56">
        <v>117599.99999999999</v>
      </c>
      <c r="AA1649" s="56" t="s">
        <v>4489</v>
      </c>
      <c r="AB1649" s="56" t="s">
        <v>4489</v>
      </c>
      <c r="AC1649" s="56" t="s">
        <v>4489</v>
      </c>
      <c r="AE1649" s="56">
        <v>160000</v>
      </c>
      <c r="AP1649" s="56">
        <v>160000</v>
      </c>
      <c r="AR1649" s="56" t="s">
        <v>4490</v>
      </c>
      <c r="AT1649" s="56">
        <v>8471160</v>
      </c>
    </row>
    <row r="1650" spans="1:46" x14ac:dyDescent="0.35">
      <c r="A1650" s="56" t="s">
        <v>963</v>
      </c>
      <c r="B1650" s="56">
        <v>8471160</v>
      </c>
      <c r="C1650" s="56" t="s">
        <v>506</v>
      </c>
      <c r="D1650" s="56">
        <v>492316</v>
      </c>
      <c r="E1650" s="56" t="s">
        <v>138</v>
      </c>
      <c r="F1650" s="56" t="str">
        <f t="shared" si="25"/>
        <v>847.8471160.1.492316.000000.847001.300180</v>
      </c>
      <c r="G1650" s="66" t="s">
        <v>21</v>
      </c>
      <c r="H1650" s="56">
        <v>847001</v>
      </c>
      <c r="I1650" s="56" t="s">
        <v>863</v>
      </c>
      <c r="J1650" s="56">
        <v>300180</v>
      </c>
      <c r="R1650" s="56" t="s">
        <v>4883</v>
      </c>
      <c r="S1650" s="56">
        <v>1</v>
      </c>
      <c r="T1650" s="56">
        <v>63000</v>
      </c>
      <c r="U1650" s="57">
        <v>60000</v>
      </c>
      <c r="V1650" s="56" t="s">
        <v>2113</v>
      </c>
      <c r="W1650" s="56" t="s">
        <v>2122</v>
      </c>
      <c r="X1650" s="56">
        <v>56700</v>
      </c>
      <c r="Y1650" s="56">
        <v>50400</v>
      </c>
      <c r="Z1650" s="56">
        <v>44100</v>
      </c>
      <c r="AA1650" s="56" t="s">
        <v>4489</v>
      </c>
      <c r="AB1650" s="56" t="s">
        <v>4489</v>
      </c>
      <c r="AC1650" s="56" t="s">
        <v>4489</v>
      </c>
      <c r="AE1650" s="56">
        <v>60000</v>
      </c>
      <c r="AP1650" s="56">
        <v>60000</v>
      </c>
      <c r="AR1650" s="56" t="s">
        <v>4490</v>
      </c>
      <c r="AT1650" s="56">
        <v>8471160</v>
      </c>
    </row>
    <row r="1651" spans="1:46" x14ac:dyDescent="0.35">
      <c r="A1651" s="56" t="s">
        <v>963</v>
      </c>
      <c r="B1651" s="56">
        <v>8471160</v>
      </c>
      <c r="C1651" s="56" t="s">
        <v>506</v>
      </c>
      <c r="D1651" s="56">
        <v>492316</v>
      </c>
      <c r="E1651" s="56" t="s">
        <v>138</v>
      </c>
      <c r="F1651" s="56" t="str">
        <f t="shared" si="25"/>
        <v>847.8471160.1.492316.000000.847001.300180</v>
      </c>
      <c r="G1651" s="66" t="s">
        <v>21</v>
      </c>
      <c r="H1651" s="56">
        <v>847001</v>
      </c>
      <c r="I1651" s="56" t="s">
        <v>863</v>
      </c>
      <c r="J1651" s="56">
        <v>300180</v>
      </c>
      <c r="R1651" s="56" t="s">
        <v>4884</v>
      </c>
      <c r="S1651" s="56">
        <v>1</v>
      </c>
      <c r="T1651" s="56">
        <v>205065</v>
      </c>
      <c r="U1651" s="57">
        <v>195300</v>
      </c>
      <c r="V1651" s="56" t="s">
        <v>2113</v>
      </c>
      <c r="W1651" s="56" t="s">
        <v>2122</v>
      </c>
      <c r="X1651" s="56">
        <v>184558.5</v>
      </c>
      <c r="Y1651" s="56">
        <v>164052</v>
      </c>
      <c r="Z1651" s="56">
        <v>143545.5</v>
      </c>
      <c r="AA1651" s="56" t="s">
        <v>4489</v>
      </c>
      <c r="AB1651" s="56" t="s">
        <v>4489</v>
      </c>
      <c r="AC1651" s="56" t="s">
        <v>4489</v>
      </c>
      <c r="AE1651" s="56">
        <v>195300</v>
      </c>
      <c r="AP1651" s="56">
        <v>195300</v>
      </c>
      <c r="AR1651" s="56" t="s">
        <v>4490</v>
      </c>
      <c r="AT1651" s="56">
        <v>8471160</v>
      </c>
    </row>
    <row r="1652" spans="1:46" x14ac:dyDescent="0.35">
      <c r="A1652" s="56" t="s">
        <v>963</v>
      </c>
      <c r="B1652" s="56">
        <v>8471160</v>
      </c>
      <c r="C1652" s="56" t="s">
        <v>506</v>
      </c>
      <c r="D1652" s="56">
        <v>492316</v>
      </c>
      <c r="E1652" s="56" t="s">
        <v>138</v>
      </c>
      <c r="F1652" s="56" t="str">
        <f t="shared" si="25"/>
        <v>847.8471160.1.492316.000000.847001.300180</v>
      </c>
      <c r="G1652" s="66" t="s">
        <v>21</v>
      </c>
      <c r="H1652" s="56">
        <v>847001</v>
      </c>
      <c r="I1652" s="56" t="s">
        <v>863</v>
      </c>
      <c r="J1652" s="56">
        <v>300180</v>
      </c>
      <c r="R1652" s="56" t="s">
        <v>4885</v>
      </c>
      <c r="S1652" s="56">
        <v>1</v>
      </c>
      <c r="T1652" s="56">
        <v>84000</v>
      </c>
      <c r="U1652" s="57">
        <v>80000</v>
      </c>
      <c r="V1652" s="56" t="s">
        <v>2113</v>
      </c>
      <c r="W1652" s="56" t="s">
        <v>2122</v>
      </c>
      <c r="X1652" s="56">
        <v>75600</v>
      </c>
      <c r="Y1652" s="56">
        <v>67200</v>
      </c>
      <c r="Z1652" s="56">
        <v>58799.999999999993</v>
      </c>
      <c r="AA1652" s="56" t="s">
        <v>4489</v>
      </c>
      <c r="AB1652" s="56" t="s">
        <v>4489</v>
      </c>
      <c r="AC1652" s="56" t="s">
        <v>4489</v>
      </c>
      <c r="AE1652" s="56">
        <v>80000</v>
      </c>
      <c r="AP1652" s="56">
        <v>80000</v>
      </c>
      <c r="AR1652" s="56" t="s">
        <v>4490</v>
      </c>
      <c r="AT1652" s="56">
        <v>8471160</v>
      </c>
    </row>
    <row r="1653" spans="1:46" x14ac:dyDescent="0.35">
      <c r="A1653" s="56" t="s">
        <v>963</v>
      </c>
      <c r="B1653" s="56">
        <v>8471160</v>
      </c>
      <c r="C1653" s="56" t="s">
        <v>506</v>
      </c>
      <c r="D1653" s="56">
        <v>492316</v>
      </c>
      <c r="E1653" s="56" t="s">
        <v>138</v>
      </c>
      <c r="F1653" s="56" t="str">
        <f t="shared" si="25"/>
        <v>847.8471160.1.492316.000000.847001.300180</v>
      </c>
      <c r="G1653" s="66" t="s">
        <v>21</v>
      </c>
      <c r="H1653" s="56">
        <v>847001</v>
      </c>
      <c r="I1653" s="56" t="s">
        <v>863</v>
      </c>
      <c r="J1653" s="56">
        <v>300180</v>
      </c>
      <c r="R1653" s="56" t="s">
        <v>4886</v>
      </c>
      <c r="S1653" s="56">
        <v>1</v>
      </c>
      <c r="T1653" s="56">
        <v>73500</v>
      </c>
      <c r="U1653" s="57">
        <v>70000</v>
      </c>
      <c r="V1653" s="56" t="s">
        <v>2113</v>
      </c>
      <c r="W1653" s="56" t="s">
        <v>2122</v>
      </c>
      <c r="X1653" s="56">
        <v>66150</v>
      </c>
      <c r="Y1653" s="56">
        <v>58800</v>
      </c>
      <c r="Z1653" s="56">
        <v>51450</v>
      </c>
      <c r="AA1653" s="56" t="s">
        <v>4489</v>
      </c>
      <c r="AB1653" s="56" t="s">
        <v>4489</v>
      </c>
      <c r="AC1653" s="56" t="s">
        <v>4489</v>
      </c>
      <c r="AE1653" s="56">
        <v>70000</v>
      </c>
      <c r="AP1653" s="56">
        <v>70000</v>
      </c>
      <c r="AR1653" s="56" t="s">
        <v>4490</v>
      </c>
      <c r="AT1653" s="56">
        <v>8471160</v>
      </c>
    </row>
    <row r="1654" spans="1:46" x14ac:dyDescent="0.35">
      <c r="A1654" s="56" t="s">
        <v>963</v>
      </c>
      <c r="B1654" s="56">
        <v>8471160</v>
      </c>
      <c r="C1654" s="56" t="s">
        <v>506</v>
      </c>
      <c r="D1654" s="56">
        <v>492316</v>
      </c>
      <c r="E1654" s="56" t="s">
        <v>138</v>
      </c>
      <c r="F1654" s="56" t="str">
        <f t="shared" si="25"/>
        <v>847.8471160.1.492316.000000.847001.300180</v>
      </c>
      <c r="G1654" s="66" t="s">
        <v>21</v>
      </c>
      <c r="H1654" s="56">
        <v>847001</v>
      </c>
      <c r="I1654" s="56" t="s">
        <v>863</v>
      </c>
      <c r="J1654" s="56">
        <v>300180</v>
      </c>
      <c r="R1654" s="56" t="s">
        <v>4887</v>
      </c>
      <c r="S1654" s="56">
        <v>1</v>
      </c>
      <c r="T1654" s="56">
        <v>168000</v>
      </c>
      <c r="U1654" s="57">
        <v>160000</v>
      </c>
      <c r="V1654" s="56" t="s">
        <v>2113</v>
      </c>
      <c r="W1654" s="56" t="s">
        <v>2122</v>
      </c>
      <c r="X1654" s="56">
        <v>151200</v>
      </c>
      <c r="Y1654" s="56">
        <v>134400</v>
      </c>
      <c r="Z1654" s="56">
        <v>117599.99999999999</v>
      </c>
      <c r="AA1654" s="56" t="s">
        <v>4489</v>
      </c>
      <c r="AB1654" s="56" t="s">
        <v>4489</v>
      </c>
      <c r="AC1654" s="56" t="s">
        <v>4489</v>
      </c>
      <c r="AE1654" s="56">
        <v>160000</v>
      </c>
      <c r="AP1654" s="56">
        <v>160000</v>
      </c>
      <c r="AR1654" s="56" t="s">
        <v>4490</v>
      </c>
      <c r="AT1654" s="56">
        <v>8471160</v>
      </c>
    </row>
    <row r="1655" spans="1:46" x14ac:dyDescent="0.35">
      <c r="A1655" s="56" t="s">
        <v>963</v>
      </c>
      <c r="B1655" s="56">
        <v>8471160</v>
      </c>
      <c r="C1655" s="56" t="s">
        <v>506</v>
      </c>
      <c r="D1655" s="56">
        <v>492316</v>
      </c>
      <c r="E1655" s="56" t="s">
        <v>138</v>
      </c>
      <c r="F1655" s="56" t="str">
        <f t="shared" si="25"/>
        <v>847.8471160.1.492316.000000.847001.300180</v>
      </c>
      <c r="G1655" s="66" t="s">
        <v>21</v>
      </c>
      <c r="H1655" s="56">
        <v>847001</v>
      </c>
      <c r="I1655" s="56" t="s">
        <v>863</v>
      </c>
      <c r="J1655" s="56">
        <v>300180</v>
      </c>
      <c r="R1655" s="56" t="s">
        <v>4888</v>
      </c>
      <c r="S1655" s="56">
        <v>1</v>
      </c>
      <c r="T1655" s="56">
        <v>274890</v>
      </c>
      <c r="U1655" s="57">
        <v>261800</v>
      </c>
      <c r="V1655" s="56" t="s">
        <v>2113</v>
      </c>
      <c r="W1655" s="56" t="s">
        <v>2122</v>
      </c>
      <c r="X1655" s="56">
        <v>247401</v>
      </c>
      <c r="Y1655" s="56">
        <v>219912</v>
      </c>
      <c r="Z1655" s="56">
        <v>192423</v>
      </c>
      <c r="AA1655" s="56" t="s">
        <v>4489</v>
      </c>
      <c r="AB1655" s="56" t="s">
        <v>4489</v>
      </c>
      <c r="AC1655" s="56" t="s">
        <v>4489</v>
      </c>
      <c r="AE1655" s="56">
        <v>261800</v>
      </c>
      <c r="AP1655" s="56">
        <v>261800</v>
      </c>
      <c r="AR1655" s="56" t="s">
        <v>4490</v>
      </c>
      <c r="AT1655" s="56">
        <v>8471160</v>
      </c>
    </row>
    <row r="1656" spans="1:46" x14ac:dyDescent="0.35">
      <c r="A1656" s="56" t="s">
        <v>963</v>
      </c>
      <c r="B1656" s="56">
        <v>8471160</v>
      </c>
      <c r="C1656" s="56" t="s">
        <v>506</v>
      </c>
      <c r="D1656" s="56">
        <v>492316</v>
      </c>
      <c r="E1656" s="56" t="s">
        <v>138</v>
      </c>
      <c r="F1656" s="56" t="str">
        <f t="shared" si="25"/>
        <v>847.8471160.1.492316.000000.847001.300180</v>
      </c>
      <c r="G1656" s="66" t="s">
        <v>21</v>
      </c>
      <c r="H1656" s="56">
        <v>847001</v>
      </c>
      <c r="I1656" s="56" t="s">
        <v>863</v>
      </c>
      <c r="J1656" s="56">
        <v>300180</v>
      </c>
      <c r="R1656" s="56" t="s">
        <v>4889</v>
      </c>
      <c r="S1656" s="56">
        <v>1</v>
      </c>
      <c r="T1656" s="56">
        <v>12820.5</v>
      </c>
      <c r="U1656" s="57">
        <v>12210</v>
      </c>
      <c r="V1656" s="56" t="s">
        <v>2113</v>
      </c>
      <c r="W1656" s="56" t="s">
        <v>2122</v>
      </c>
      <c r="X1656" s="56">
        <v>11538.45</v>
      </c>
      <c r="Y1656" s="56">
        <v>10256.400000000001</v>
      </c>
      <c r="Z1656" s="56">
        <v>8974.3499999999985</v>
      </c>
      <c r="AA1656" s="56" t="s">
        <v>4489</v>
      </c>
      <c r="AB1656" s="56" t="s">
        <v>4489</v>
      </c>
      <c r="AC1656" s="56" t="s">
        <v>4489</v>
      </c>
      <c r="AE1656" s="56">
        <v>12210</v>
      </c>
      <c r="AP1656" s="56">
        <v>12210</v>
      </c>
      <c r="AR1656" s="56" t="s">
        <v>4490</v>
      </c>
      <c r="AT1656" s="56">
        <v>8471160</v>
      </c>
    </row>
    <row r="1657" spans="1:46" x14ac:dyDescent="0.35">
      <c r="A1657" s="56" t="s">
        <v>963</v>
      </c>
      <c r="B1657" s="56">
        <v>8471160</v>
      </c>
      <c r="C1657" s="56" t="s">
        <v>506</v>
      </c>
      <c r="D1657" s="56">
        <v>492316</v>
      </c>
      <c r="E1657" s="56" t="s">
        <v>138</v>
      </c>
      <c r="F1657" s="56" t="str">
        <f t="shared" si="25"/>
        <v>847.8471160.1.492316.000000.847001.300180</v>
      </c>
      <c r="G1657" s="66" t="s">
        <v>21</v>
      </c>
      <c r="H1657" s="56">
        <v>847001</v>
      </c>
      <c r="I1657" s="56" t="s">
        <v>863</v>
      </c>
      <c r="J1657" s="56">
        <v>300180</v>
      </c>
      <c r="R1657" s="56" t="s">
        <v>4890</v>
      </c>
      <c r="S1657" s="56">
        <v>1</v>
      </c>
      <c r="T1657" s="56">
        <v>195573.84</v>
      </c>
      <c r="U1657" s="57">
        <v>186260.8</v>
      </c>
      <c r="V1657" s="56" t="s">
        <v>2113</v>
      </c>
      <c r="W1657" s="56" t="s">
        <v>2122</v>
      </c>
      <c r="X1657" s="56">
        <v>176016.45600000001</v>
      </c>
      <c r="Y1657" s="56">
        <v>156459.07200000001</v>
      </c>
      <c r="Z1657" s="56">
        <v>136901.68799999999</v>
      </c>
      <c r="AA1657" s="56" t="s">
        <v>4489</v>
      </c>
      <c r="AB1657" s="56" t="s">
        <v>4489</v>
      </c>
      <c r="AC1657" s="56" t="s">
        <v>4489</v>
      </c>
      <c r="AE1657" s="56">
        <v>186260.8</v>
      </c>
      <c r="AP1657" s="56">
        <v>186260.8</v>
      </c>
      <c r="AR1657" s="56" t="s">
        <v>4490</v>
      </c>
      <c r="AT1657" s="56">
        <v>8471160</v>
      </c>
    </row>
    <row r="1658" spans="1:46" x14ac:dyDescent="0.35">
      <c r="A1658" s="56" t="s">
        <v>963</v>
      </c>
      <c r="B1658" s="56">
        <v>8471160</v>
      </c>
      <c r="C1658" s="56" t="s">
        <v>506</v>
      </c>
      <c r="D1658" s="56">
        <v>492316</v>
      </c>
      <c r="E1658" s="56" t="s">
        <v>138</v>
      </c>
      <c r="F1658" s="56" t="str">
        <f t="shared" si="25"/>
        <v>847.8471160.1.492316.000000.847001.300180</v>
      </c>
      <c r="G1658" s="66" t="s">
        <v>21</v>
      </c>
      <c r="H1658" s="56">
        <v>847001</v>
      </c>
      <c r="I1658" s="56" t="s">
        <v>863</v>
      </c>
      <c r="J1658" s="56">
        <v>300180</v>
      </c>
      <c r="R1658" s="56" t="s">
        <v>4891</v>
      </c>
      <c r="S1658" s="56">
        <v>1</v>
      </c>
      <c r="T1658" s="56">
        <v>0</v>
      </c>
      <c r="U1658" s="57">
        <v>0</v>
      </c>
      <c r="V1658" s="56" t="s">
        <v>2113</v>
      </c>
      <c r="W1658" s="56" t="s">
        <v>2122</v>
      </c>
      <c r="X1658" s="56">
        <v>0</v>
      </c>
      <c r="Y1658" s="56">
        <v>0</v>
      </c>
      <c r="Z1658" s="56">
        <v>0</v>
      </c>
      <c r="AA1658" s="56" t="s">
        <v>4489</v>
      </c>
      <c r="AB1658" s="56" t="s">
        <v>4489</v>
      </c>
      <c r="AC1658" s="56" t="s">
        <v>4489</v>
      </c>
      <c r="AE1658" s="56">
        <v>0</v>
      </c>
      <c r="AP1658" s="56">
        <v>0</v>
      </c>
      <c r="AR1658" s="56" t="s">
        <v>4490</v>
      </c>
      <c r="AT1658" s="56">
        <v>8471160</v>
      </c>
    </row>
    <row r="1659" spans="1:46" x14ac:dyDescent="0.35">
      <c r="A1659" s="56" t="s">
        <v>963</v>
      </c>
      <c r="B1659" s="56">
        <v>8471160</v>
      </c>
      <c r="C1659" s="56" t="s">
        <v>506</v>
      </c>
      <c r="D1659" s="56">
        <v>492316</v>
      </c>
      <c r="E1659" s="56" t="s">
        <v>138</v>
      </c>
      <c r="F1659" s="56" t="str">
        <f t="shared" si="25"/>
        <v>847.8471160.1.492316.000000.847001.300180</v>
      </c>
      <c r="G1659" s="66" t="s">
        <v>21</v>
      </c>
      <c r="H1659" s="56">
        <v>847001</v>
      </c>
      <c r="I1659" s="56" t="s">
        <v>863</v>
      </c>
      <c r="J1659" s="56">
        <v>300180</v>
      </c>
      <c r="R1659" s="56" t="s">
        <v>4892</v>
      </c>
      <c r="S1659" s="56">
        <v>1</v>
      </c>
      <c r="T1659" s="56">
        <v>23100</v>
      </c>
      <c r="U1659" s="57">
        <v>22000</v>
      </c>
      <c r="V1659" s="56" t="s">
        <v>2113</v>
      </c>
      <c r="W1659" s="56" t="s">
        <v>2122</v>
      </c>
      <c r="X1659" s="56">
        <v>20790</v>
      </c>
      <c r="Y1659" s="56">
        <v>18480</v>
      </c>
      <c r="Z1659" s="56">
        <v>16169.999999999998</v>
      </c>
      <c r="AA1659" s="56" t="s">
        <v>4489</v>
      </c>
      <c r="AB1659" s="56" t="s">
        <v>4489</v>
      </c>
      <c r="AC1659" s="56" t="s">
        <v>4489</v>
      </c>
      <c r="AE1659" s="56">
        <v>22000</v>
      </c>
      <c r="AP1659" s="56">
        <v>22000</v>
      </c>
      <c r="AR1659" s="56" t="s">
        <v>4490</v>
      </c>
      <c r="AT1659" s="56">
        <v>8471160</v>
      </c>
    </row>
    <row r="1660" spans="1:46" x14ac:dyDescent="0.35">
      <c r="A1660" s="56" t="s">
        <v>963</v>
      </c>
      <c r="B1660" s="56">
        <v>8471160</v>
      </c>
      <c r="C1660" s="56" t="s">
        <v>506</v>
      </c>
      <c r="D1660" s="56">
        <v>492316</v>
      </c>
      <c r="E1660" s="56" t="s">
        <v>138</v>
      </c>
      <c r="F1660" s="56" t="str">
        <f t="shared" si="25"/>
        <v>847.8471160.1.492316.000000.847001.300180</v>
      </c>
      <c r="G1660" s="66" t="s">
        <v>21</v>
      </c>
      <c r="H1660" s="56">
        <v>847001</v>
      </c>
      <c r="I1660" s="56" t="s">
        <v>863</v>
      </c>
      <c r="J1660" s="56">
        <v>300180</v>
      </c>
      <c r="R1660" s="56" t="s">
        <v>4893</v>
      </c>
      <c r="S1660" s="56">
        <v>1</v>
      </c>
      <c r="T1660" s="56">
        <v>9240</v>
      </c>
      <c r="U1660" s="57">
        <v>8800</v>
      </c>
      <c r="V1660" s="56" t="s">
        <v>2113</v>
      </c>
      <c r="W1660" s="56" t="s">
        <v>2122</v>
      </c>
      <c r="X1660" s="56">
        <v>8316</v>
      </c>
      <c r="Y1660" s="56">
        <v>7392</v>
      </c>
      <c r="Z1660" s="56">
        <v>6468</v>
      </c>
      <c r="AA1660" s="56" t="s">
        <v>4489</v>
      </c>
      <c r="AB1660" s="56" t="s">
        <v>4489</v>
      </c>
      <c r="AC1660" s="56" t="s">
        <v>4489</v>
      </c>
      <c r="AE1660" s="56">
        <v>8800</v>
      </c>
      <c r="AP1660" s="56">
        <v>8800</v>
      </c>
      <c r="AR1660" s="56" t="s">
        <v>4490</v>
      </c>
      <c r="AT1660" s="56">
        <v>8471160</v>
      </c>
    </row>
    <row r="1661" spans="1:46" x14ac:dyDescent="0.35">
      <c r="A1661" s="56" t="s">
        <v>963</v>
      </c>
      <c r="B1661" s="56">
        <v>8471160</v>
      </c>
      <c r="C1661" s="56" t="s">
        <v>506</v>
      </c>
      <c r="D1661" s="56">
        <v>492316</v>
      </c>
      <c r="E1661" s="56" t="s">
        <v>138</v>
      </c>
      <c r="F1661" s="56" t="str">
        <f t="shared" si="25"/>
        <v>847.8471160.1.492316.000000.847001.300180</v>
      </c>
      <c r="G1661" s="66" t="s">
        <v>21</v>
      </c>
      <c r="H1661" s="56">
        <v>847001</v>
      </c>
      <c r="I1661" s="56" t="s">
        <v>863</v>
      </c>
      <c r="J1661" s="56">
        <v>300180</v>
      </c>
      <c r="R1661" s="56" t="s">
        <v>4894</v>
      </c>
      <c r="S1661" s="56">
        <v>1</v>
      </c>
      <c r="T1661" s="56">
        <v>9240</v>
      </c>
      <c r="U1661" s="57">
        <v>8800</v>
      </c>
      <c r="V1661" s="56" t="s">
        <v>2113</v>
      </c>
      <c r="W1661" s="56" t="s">
        <v>2122</v>
      </c>
      <c r="X1661" s="56">
        <v>8316</v>
      </c>
      <c r="Y1661" s="56">
        <v>7392</v>
      </c>
      <c r="Z1661" s="56">
        <v>6468</v>
      </c>
      <c r="AA1661" s="56" t="s">
        <v>4489</v>
      </c>
      <c r="AB1661" s="56" t="s">
        <v>4489</v>
      </c>
      <c r="AC1661" s="56" t="s">
        <v>4489</v>
      </c>
      <c r="AE1661" s="56">
        <v>8800</v>
      </c>
      <c r="AP1661" s="56">
        <v>8800</v>
      </c>
      <c r="AR1661" s="56" t="s">
        <v>4490</v>
      </c>
      <c r="AT1661" s="56">
        <v>8471160</v>
      </c>
    </row>
    <row r="1662" spans="1:46" x14ac:dyDescent="0.35">
      <c r="A1662" s="56" t="s">
        <v>963</v>
      </c>
      <c r="B1662" s="56">
        <v>8471160</v>
      </c>
      <c r="C1662" s="56" t="s">
        <v>506</v>
      </c>
      <c r="D1662" s="56">
        <v>492316</v>
      </c>
      <c r="E1662" s="56" t="s">
        <v>138</v>
      </c>
      <c r="F1662" s="56" t="str">
        <f t="shared" si="25"/>
        <v>847.8471160.1.492316.000000.847001.300180</v>
      </c>
      <c r="G1662" s="66" t="s">
        <v>21</v>
      </c>
      <c r="H1662" s="56">
        <v>847001</v>
      </c>
      <c r="I1662" s="56" t="s">
        <v>863</v>
      </c>
      <c r="J1662" s="56">
        <v>300180</v>
      </c>
      <c r="R1662" s="56" t="s">
        <v>4895</v>
      </c>
      <c r="S1662" s="56">
        <v>1</v>
      </c>
      <c r="T1662" s="56">
        <v>9240</v>
      </c>
      <c r="U1662" s="57">
        <v>8800</v>
      </c>
      <c r="V1662" s="56" t="s">
        <v>2113</v>
      </c>
      <c r="W1662" s="56" t="s">
        <v>2122</v>
      </c>
      <c r="X1662" s="56">
        <v>8316</v>
      </c>
      <c r="Y1662" s="56">
        <v>7392</v>
      </c>
      <c r="Z1662" s="56">
        <v>6468</v>
      </c>
      <c r="AA1662" s="56" t="s">
        <v>4489</v>
      </c>
      <c r="AB1662" s="56" t="s">
        <v>4489</v>
      </c>
      <c r="AC1662" s="56" t="s">
        <v>4489</v>
      </c>
      <c r="AE1662" s="56">
        <v>8800</v>
      </c>
      <c r="AP1662" s="56">
        <v>8800</v>
      </c>
      <c r="AR1662" s="56" t="s">
        <v>4490</v>
      </c>
      <c r="AT1662" s="56">
        <v>8471160</v>
      </c>
    </row>
    <row r="1663" spans="1:46" x14ac:dyDescent="0.35">
      <c r="A1663" s="56" t="s">
        <v>963</v>
      </c>
      <c r="B1663" s="56">
        <v>8471160</v>
      </c>
      <c r="C1663" s="56" t="s">
        <v>506</v>
      </c>
      <c r="D1663" s="56">
        <v>492316</v>
      </c>
      <c r="E1663" s="56" t="s">
        <v>138</v>
      </c>
      <c r="F1663" s="56" t="str">
        <f t="shared" si="25"/>
        <v>847.8471160.1.492316.000000.847001.300180</v>
      </c>
      <c r="G1663" s="66" t="s">
        <v>21</v>
      </c>
      <c r="H1663" s="56">
        <v>847001</v>
      </c>
      <c r="I1663" s="56" t="s">
        <v>863</v>
      </c>
      <c r="J1663" s="56">
        <v>300180</v>
      </c>
      <c r="R1663" s="56" t="s">
        <v>4896</v>
      </c>
      <c r="S1663" s="56">
        <v>1</v>
      </c>
      <c r="T1663" s="56">
        <v>126000</v>
      </c>
      <c r="U1663" s="57">
        <v>120000</v>
      </c>
      <c r="V1663" s="56" t="s">
        <v>2113</v>
      </c>
      <c r="W1663" s="56" t="s">
        <v>2122</v>
      </c>
      <c r="X1663" s="56">
        <v>113400</v>
      </c>
      <c r="Y1663" s="56">
        <v>100800</v>
      </c>
      <c r="Z1663" s="56">
        <v>88200</v>
      </c>
      <c r="AA1663" s="56" t="s">
        <v>4489</v>
      </c>
      <c r="AB1663" s="56" t="s">
        <v>4489</v>
      </c>
      <c r="AC1663" s="56" t="s">
        <v>4489</v>
      </c>
      <c r="AE1663" s="56">
        <v>120000</v>
      </c>
      <c r="AP1663" s="56">
        <v>120000</v>
      </c>
      <c r="AR1663" s="56" t="s">
        <v>4490</v>
      </c>
      <c r="AT1663" s="56">
        <v>8471160</v>
      </c>
    </row>
    <row r="1664" spans="1:46" x14ac:dyDescent="0.35">
      <c r="A1664" s="56" t="s">
        <v>963</v>
      </c>
      <c r="B1664" s="56">
        <v>8471160</v>
      </c>
      <c r="C1664" s="56" t="s">
        <v>506</v>
      </c>
      <c r="D1664" s="56">
        <v>492316</v>
      </c>
      <c r="E1664" s="56" t="s">
        <v>138</v>
      </c>
      <c r="F1664" s="56" t="str">
        <f t="shared" si="25"/>
        <v>847.8471160.1.492316.000000.847001.300180</v>
      </c>
      <c r="G1664" s="66" t="s">
        <v>21</v>
      </c>
      <c r="H1664" s="56">
        <v>847001</v>
      </c>
      <c r="I1664" s="56" t="s">
        <v>863</v>
      </c>
      <c r="J1664" s="56">
        <v>300180</v>
      </c>
      <c r="R1664" s="56" t="s">
        <v>4897</v>
      </c>
      <c r="S1664" s="56">
        <v>1</v>
      </c>
      <c r="T1664" s="56">
        <v>126000</v>
      </c>
      <c r="U1664" s="57">
        <v>120000</v>
      </c>
      <c r="V1664" s="56" t="s">
        <v>2113</v>
      </c>
      <c r="W1664" s="56" t="s">
        <v>2122</v>
      </c>
      <c r="X1664" s="56">
        <v>113400</v>
      </c>
      <c r="Y1664" s="56">
        <v>100800</v>
      </c>
      <c r="Z1664" s="56">
        <v>88200</v>
      </c>
      <c r="AA1664" s="56" t="s">
        <v>4489</v>
      </c>
      <c r="AB1664" s="56" t="s">
        <v>4489</v>
      </c>
      <c r="AC1664" s="56" t="s">
        <v>4489</v>
      </c>
      <c r="AE1664" s="56">
        <v>120000</v>
      </c>
      <c r="AP1664" s="56">
        <v>120000</v>
      </c>
      <c r="AR1664" s="56" t="s">
        <v>4490</v>
      </c>
      <c r="AT1664" s="56">
        <v>8471160</v>
      </c>
    </row>
    <row r="1665" spans="1:46" x14ac:dyDescent="0.35">
      <c r="A1665" s="56" t="s">
        <v>963</v>
      </c>
      <c r="B1665" s="56">
        <v>8471160</v>
      </c>
      <c r="C1665" s="56" t="s">
        <v>506</v>
      </c>
      <c r="D1665" s="56">
        <v>492316</v>
      </c>
      <c r="E1665" s="56" t="s">
        <v>138</v>
      </c>
      <c r="F1665" s="56" t="str">
        <f t="shared" si="25"/>
        <v>847.8471160.1.492316.000000.847001.300180</v>
      </c>
      <c r="G1665" s="66" t="s">
        <v>21</v>
      </c>
      <c r="H1665" s="56">
        <v>847001</v>
      </c>
      <c r="I1665" s="56" t="s">
        <v>863</v>
      </c>
      <c r="J1665" s="56">
        <v>300180</v>
      </c>
      <c r="R1665" s="56" t="s">
        <v>4898</v>
      </c>
      <c r="S1665" s="56">
        <v>1</v>
      </c>
      <c r="T1665" s="56">
        <v>367500</v>
      </c>
      <c r="U1665" s="57">
        <v>350000</v>
      </c>
      <c r="V1665" s="56" t="s">
        <v>2113</v>
      </c>
      <c r="W1665" s="56" t="s">
        <v>2122</v>
      </c>
      <c r="X1665" s="56">
        <v>330750</v>
      </c>
      <c r="Y1665" s="56">
        <v>294000</v>
      </c>
      <c r="Z1665" s="56">
        <v>257249.99999999997</v>
      </c>
      <c r="AA1665" s="56" t="s">
        <v>4489</v>
      </c>
      <c r="AB1665" s="56" t="s">
        <v>4489</v>
      </c>
      <c r="AC1665" s="56" t="s">
        <v>4489</v>
      </c>
      <c r="AE1665" s="56">
        <v>350000</v>
      </c>
      <c r="AP1665" s="56">
        <v>350000</v>
      </c>
      <c r="AR1665" s="56" t="s">
        <v>4490</v>
      </c>
      <c r="AT1665" s="56">
        <v>8471160</v>
      </c>
    </row>
    <row r="1666" spans="1:46" x14ac:dyDescent="0.35">
      <c r="A1666" s="56" t="s">
        <v>963</v>
      </c>
      <c r="B1666" s="56">
        <v>8471160</v>
      </c>
      <c r="C1666" s="56" t="s">
        <v>506</v>
      </c>
      <c r="D1666" s="56">
        <v>492316</v>
      </c>
      <c r="E1666" s="56" t="s">
        <v>138</v>
      </c>
      <c r="F1666" s="56" t="str">
        <f t="shared" si="25"/>
        <v>847.8471160.1.492316.000000.847001.300180</v>
      </c>
      <c r="G1666" s="66" t="s">
        <v>21</v>
      </c>
      <c r="H1666" s="56">
        <v>847001</v>
      </c>
      <c r="I1666" s="56" t="s">
        <v>863</v>
      </c>
      <c r="J1666" s="56">
        <v>300180</v>
      </c>
      <c r="R1666" s="56" t="s">
        <v>4899</v>
      </c>
      <c r="S1666" s="56">
        <v>1</v>
      </c>
      <c r="T1666" s="56">
        <v>829500</v>
      </c>
      <c r="U1666" s="57">
        <v>790000</v>
      </c>
      <c r="V1666" s="56" t="s">
        <v>2113</v>
      </c>
      <c r="W1666" s="56" t="s">
        <v>2122</v>
      </c>
      <c r="X1666" s="56">
        <v>746550</v>
      </c>
      <c r="Y1666" s="56">
        <v>663600</v>
      </c>
      <c r="Z1666" s="56">
        <v>580650</v>
      </c>
      <c r="AA1666" s="56" t="s">
        <v>4489</v>
      </c>
      <c r="AB1666" s="56" t="s">
        <v>4489</v>
      </c>
      <c r="AC1666" s="56" t="s">
        <v>4489</v>
      </c>
      <c r="AE1666" s="56">
        <v>790000</v>
      </c>
      <c r="AP1666" s="56">
        <v>790000</v>
      </c>
      <c r="AR1666" s="56" t="s">
        <v>4490</v>
      </c>
      <c r="AT1666" s="56">
        <v>8471160</v>
      </c>
    </row>
    <row r="1667" spans="1:46" x14ac:dyDescent="0.35">
      <c r="A1667" s="56" t="s">
        <v>963</v>
      </c>
      <c r="B1667" s="56">
        <v>8471160</v>
      </c>
      <c r="C1667" s="56" t="s">
        <v>506</v>
      </c>
      <c r="D1667" s="56">
        <v>492316</v>
      </c>
      <c r="E1667" s="56" t="s">
        <v>138</v>
      </c>
      <c r="F1667" s="56" t="str">
        <f t="shared" si="25"/>
        <v>847.8471160.1.492316.000000.847001.300180</v>
      </c>
      <c r="G1667" s="66" t="s">
        <v>21</v>
      </c>
      <c r="H1667" s="56">
        <v>847001</v>
      </c>
      <c r="I1667" s="56" t="s">
        <v>863</v>
      </c>
      <c r="J1667" s="56">
        <v>300180</v>
      </c>
      <c r="R1667" s="56" t="s">
        <v>4900</v>
      </c>
      <c r="S1667" s="56">
        <v>1</v>
      </c>
      <c r="T1667" s="56">
        <v>577500</v>
      </c>
      <c r="U1667" s="57">
        <v>550000</v>
      </c>
      <c r="V1667" s="56" t="s">
        <v>2113</v>
      </c>
      <c r="W1667" s="56" t="s">
        <v>2122</v>
      </c>
      <c r="X1667" s="56">
        <v>519750</v>
      </c>
      <c r="Y1667" s="56">
        <v>462000</v>
      </c>
      <c r="Z1667" s="56">
        <v>404250</v>
      </c>
      <c r="AA1667" s="56" t="s">
        <v>4489</v>
      </c>
      <c r="AB1667" s="56" t="s">
        <v>4489</v>
      </c>
      <c r="AC1667" s="56" t="s">
        <v>4489</v>
      </c>
      <c r="AE1667" s="56">
        <v>550000</v>
      </c>
      <c r="AP1667" s="56">
        <v>550000</v>
      </c>
      <c r="AR1667" s="56" t="s">
        <v>4490</v>
      </c>
      <c r="AT1667" s="56">
        <v>8471160</v>
      </c>
    </row>
    <row r="1668" spans="1:46" x14ac:dyDescent="0.35">
      <c r="A1668" s="56" t="s">
        <v>963</v>
      </c>
      <c r="B1668" s="56">
        <v>8471160</v>
      </c>
      <c r="C1668" s="56" t="s">
        <v>506</v>
      </c>
      <c r="D1668" s="56">
        <v>492316</v>
      </c>
      <c r="E1668" s="56" t="s">
        <v>138</v>
      </c>
      <c r="F1668" s="56" t="str">
        <f t="shared" ref="F1668:F1731" si="26">CONCATENATE(847,".",B1668,".",1,".",D1668,".","000000",".",H1668,".",J1668)</f>
        <v>847.8471160.1.492316.000000.847001.300180</v>
      </c>
      <c r="G1668" s="66" t="s">
        <v>21</v>
      </c>
      <c r="H1668" s="56">
        <v>847001</v>
      </c>
      <c r="I1668" s="56" t="s">
        <v>863</v>
      </c>
      <c r="J1668" s="56">
        <v>300180</v>
      </c>
      <c r="R1668" s="56" t="s">
        <v>4901</v>
      </c>
      <c r="S1668" s="56">
        <v>1</v>
      </c>
      <c r="T1668" s="56">
        <v>367500</v>
      </c>
      <c r="U1668" s="57">
        <v>350000</v>
      </c>
      <c r="V1668" s="56" t="s">
        <v>2113</v>
      </c>
      <c r="W1668" s="56" t="s">
        <v>2122</v>
      </c>
      <c r="X1668" s="56">
        <v>330750</v>
      </c>
      <c r="Y1668" s="56">
        <v>294000</v>
      </c>
      <c r="Z1668" s="56">
        <v>257249.99999999997</v>
      </c>
      <c r="AA1668" s="56" t="s">
        <v>4489</v>
      </c>
      <c r="AB1668" s="56" t="s">
        <v>4489</v>
      </c>
      <c r="AC1668" s="56" t="s">
        <v>4489</v>
      </c>
      <c r="AE1668" s="56">
        <v>350000</v>
      </c>
      <c r="AP1668" s="56">
        <v>350000</v>
      </c>
      <c r="AR1668" s="56" t="s">
        <v>4490</v>
      </c>
      <c r="AT1668" s="56">
        <v>8471160</v>
      </c>
    </row>
    <row r="1669" spans="1:46" x14ac:dyDescent="0.35">
      <c r="A1669" s="56" t="s">
        <v>963</v>
      </c>
      <c r="B1669" s="56">
        <v>8471160</v>
      </c>
      <c r="C1669" s="56" t="s">
        <v>506</v>
      </c>
      <c r="D1669" s="56">
        <v>492316</v>
      </c>
      <c r="E1669" s="56" t="s">
        <v>138</v>
      </c>
      <c r="F1669" s="56" t="str">
        <f t="shared" si="26"/>
        <v>847.8471160.1.492316.000000.847001.300180</v>
      </c>
      <c r="G1669" s="66" t="s">
        <v>21</v>
      </c>
      <c r="H1669" s="56">
        <v>847001</v>
      </c>
      <c r="I1669" s="56" t="s">
        <v>863</v>
      </c>
      <c r="J1669" s="56">
        <v>300180</v>
      </c>
      <c r="R1669" s="56" t="s">
        <v>4902</v>
      </c>
      <c r="S1669" s="56">
        <v>1</v>
      </c>
      <c r="T1669" s="56">
        <v>278250</v>
      </c>
      <c r="U1669" s="57">
        <v>265000</v>
      </c>
      <c r="V1669" s="56" t="s">
        <v>2113</v>
      </c>
      <c r="W1669" s="56" t="s">
        <v>2122</v>
      </c>
      <c r="X1669" s="56">
        <v>250425</v>
      </c>
      <c r="Y1669" s="56">
        <v>222600</v>
      </c>
      <c r="Z1669" s="56">
        <v>194775</v>
      </c>
      <c r="AA1669" s="56" t="s">
        <v>4489</v>
      </c>
      <c r="AB1669" s="56" t="s">
        <v>4489</v>
      </c>
      <c r="AC1669" s="56" t="s">
        <v>4489</v>
      </c>
      <c r="AE1669" s="56">
        <v>265000</v>
      </c>
      <c r="AP1669" s="56">
        <v>265000</v>
      </c>
      <c r="AR1669" s="56" t="s">
        <v>4490</v>
      </c>
      <c r="AT1669" s="56">
        <v>8471160</v>
      </c>
    </row>
    <row r="1670" spans="1:46" x14ac:dyDescent="0.35">
      <c r="A1670" s="56" t="s">
        <v>963</v>
      </c>
      <c r="B1670" s="56">
        <v>8471160</v>
      </c>
      <c r="C1670" s="56" t="s">
        <v>506</v>
      </c>
      <c r="D1670" s="56">
        <v>492316</v>
      </c>
      <c r="E1670" s="56" t="s">
        <v>138</v>
      </c>
      <c r="F1670" s="56" t="str">
        <f t="shared" si="26"/>
        <v>847.8471160.1.492316.000000.847001.300180</v>
      </c>
      <c r="G1670" s="66" t="s">
        <v>21</v>
      </c>
      <c r="H1670" s="56">
        <v>847001</v>
      </c>
      <c r="I1670" s="56" t="s">
        <v>863</v>
      </c>
      <c r="J1670" s="56">
        <v>300180</v>
      </c>
      <c r="R1670" s="56" t="s">
        <v>4903</v>
      </c>
      <c r="S1670" s="56">
        <v>1</v>
      </c>
      <c r="T1670" s="56">
        <v>168000</v>
      </c>
      <c r="U1670" s="57">
        <v>160000</v>
      </c>
      <c r="V1670" s="56" t="s">
        <v>2113</v>
      </c>
      <c r="W1670" s="56" t="s">
        <v>2122</v>
      </c>
      <c r="X1670" s="56">
        <v>151200</v>
      </c>
      <c r="Y1670" s="56">
        <v>134400</v>
      </c>
      <c r="Z1670" s="56">
        <v>117599.99999999999</v>
      </c>
      <c r="AA1670" s="56" t="s">
        <v>4489</v>
      </c>
      <c r="AB1670" s="56" t="s">
        <v>4489</v>
      </c>
      <c r="AC1670" s="56" t="s">
        <v>4489</v>
      </c>
      <c r="AE1670" s="56">
        <v>160000</v>
      </c>
      <c r="AP1670" s="56">
        <v>160000</v>
      </c>
      <c r="AR1670" s="56" t="s">
        <v>4490</v>
      </c>
      <c r="AT1670" s="56">
        <v>8471160</v>
      </c>
    </row>
    <row r="1671" spans="1:46" x14ac:dyDescent="0.35">
      <c r="A1671" s="56" t="s">
        <v>963</v>
      </c>
      <c r="B1671" s="56">
        <v>8471160</v>
      </c>
      <c r="C1671" s="56" t="s">
        <v>506</v>
      </c>
      <c r="D1671" s="56">
        <v>492316</v>
      </c>
      <c r="E1671" s="56" t="s">
        <v>138</v>
      </c>
      <c r="F1671" s="56" t="str">
        <f t="shared" si="26"/>
        <v>847.8471160.1.492316.000000.847001.300180</v>
      </c>
      <c r="G1671" s="66" t="s">
        <v>21</v>
      </c>
      <c r="H1671" s="56">
        <v>847001</v>
      </c>
      <c r="I1671" s="56" t="s">
        <v>863</v>
      </c>
      <c r="J1671" s="56">
        <v>300180</v>
      </c>
      <c r="R1671" s="56" t="s">
        <v>4904</v>
      </c>
      <c r="S1671" s="56">
        <v>1</v>
      </c>
      <c r="T1671" s="56">
        <v>25200</v>
      </c>
      <c r="U1671" s="57">
        <v>24000</v>
      </c>
      <c r="V1671" s="56" t="s">
        <v>2113</v>
      </c>
      <c r="W1671" s="56" t="s">
        <v>2122</v>
      </c>
      <c r="X1671" s="56">
        <v>22680</v>
      </c>
      <c r="Y1671" s="56">
        <v>20160</v>
      </c>
      <c r="Z1671" s="56">
        <v>17640</v>
      </c>
      <c r="AA1671" s="56" t="s">
        <v>4489</v>
      </c>
      <c r="AB1671" s="56" t="s">
        <v>4489</v>
      </c>
      <c r="AC1671" s="56" t="s">
        <v>4489</v>
      </c>
      <c r="AE1671" s="56">
        <v>24000</v>
      </c>
      <c r="AP1671" s="56">
        <v>24000</v>
      </c>
      <c r="AR1671" s="56" t="s">
        <v>4490</v>
      </c>
      <c r="AT1671" s="56">
        <v>8471160</v>
      </c>
    </row>
    <row r="1672" spans="1:46" x14ac:dyDescent="0.35">
      <c r="A1672" s="56" t="s">
        <v>963</v>
      </c>
      <c r="B1672" s="56">
        <v>8471160</v>
      </c>
      <c r="C1672" s="56" t="s">
        <v>506</v>
      </c>
      <c r="D1672" s="56">
        <v>492316</v>
      </c>
      <c r="E1672" s="56" t="s">
        <v>138</v>
      </c>
      <c r="F1672" s="56" t="str">
        <f t="shared" si="26"/>
        <v>847.8471160.1.492316.000000.847001.300180</v>
      </c>
      <c r="G1672" s="66" t="s">
        <v>21</v>
      </c>
      <c r="H1672" s="56">
        <v>847001</v>
      </c>
      <c r="I1672" s="56" t="s">
        <v>863</v>
      </c>
      <c r="J1672" s="56">
        <v>300180</v>
      </c>
      <c r="R1672" s="56" t="s">
        <v>4905</v>
      </c>
      <c r="S1672" s="56">
        <v>1</v>
      </c>
      <c r="T1672" s="56">
        <v>336000</v>
      </c>
      <c r="U1672" s="57">
        <v>320000</v>
      </c>
      <c r="V1672" s="56" t="s">
        <v>2113</v>
      </c>
      <c r="W1672" s="56" t="s">
        <v>2122</v>
      </c>
      <c r="X1672" s="56">
        <v>302400</v>
      </c>
      <c r="Y1672" s="56">
        <v>268800</v>
      </c>
      <c r="Z1672" s="56">
        <v>235199.99999999997</v>
      </c>
      <c r="AA1672" s="56" t="s">
        <v>4489</v>
      </c>
      <c r="AB1672" s="56" t="s">
        <v>4489</v>
      </c>
      <c r="AC1672" s="56" t="s">
        <v>4489</v>
      </c>
      <c r="AE1672" s="56">
        <v>320000</v>
      </c>
      <c r="AP1672" s="56">
        <v>320000</v>
      </c>
      <c r="AR1672" s="56" t="s">
        <v>4490</v>
      </c>
      <c r="AT1672" s="56">
        <v>8471160</v>
      </c>
    </row>
    <row r="1673" spans="1:46" x14ac:dyDescent="0.35">
      <c r="A1673" s="56" t="s">
        <v>963</v>
      </c>
      <c r="B1673" s="56">
        <v>8471160</v>
      </c>
      <c r="C1673" s="56" t="s">
        <v>506</v>
      </c>
      <c r="D1673" s="56">
        <v>492316</v>
      </c>
      <c r="E1673" s="56" t="s">
        <v>138</v>
      </c>
      <c r="F1673" s="56" t="str">
        <f t="shared" si="26"/>
        <v>847.8471160.1.492316.000000.847001.300180</v>
      </c>
      <c r="G1673" s="66" t="s">
        <v>21</v>
      </c>
      <c r="H1673" s="56">
        <v>847001</v>
      </c>
      <c r="I1673" s="56" t="s">
        <v>863</v>
      </c>
      <c r="J1673" s="56">
        <v>300180</v>
      </c>
      <c r="R1673" s="56" t="s">
        <v>4906</v>
      </c>
      <c r="S1673" s="56">
        <v>1</v>
      </c>
      <c r="T1673" s="56">
        <v>2310000</v>
      </c>
      <c r="U1673" s="57">
        <v>2200000</v>
      </c>
      <c r="V1673" s="56" t="s">
        <v>2113</v>
      </c>
      <c r="W1673" s="56" t="s">
        <v>2122</v>
      </c>
      <c r="X1673" s="56">
        <v>2079000</v>
      </c>
      <c r="Y1673" s="56">
        <v>1848000</v>
      </c>
      <c r="Z1673" s="56">
        <v>1617000</v>
      </c>
      <c r="AA1673" s="56" t="s">
        <v>4489</v>
      </c>
      <c r="AB1673" s="56" t="s">
        <v>4489</v>
      </c>
      <c r="AC1673" s="56" t="s">
        <v>4489</v>
      </c>
      <c r="AE1673" s="56">
        <v>2200000</v>
      </c>
      <c r="AP1673" s="56">
        <v>2200000</v>
      </c>
      <c r="AR1673" s="56" t="s">
        <v>4490</v>
      </c>
      <c r="AT1673" s="56">
        <v>8471160</v>
      </c>
    </row>
    <row r="1674" spans="1:46" x14ac:dyDescent="0.35">
      <c r="A1674" s="56" t="s">
        <v>963</v>
      </c>
      <c r="B1674" s="56">
        <v>8471160</v>
      </c>
      <c r="C1674" s="56" t="s">
        <v>506</v>
      </c>
      <c r="D1674" s="56">
        <v>492316</v>
      </c>
      <c r="E1674" s="56" t="s">
        <v>138</v>
      </c>
      <c r="F1674" s="56" t="str">
        <f t="shared" si="26"/>
        <v>847.8471160.1.492316.000000.847001.300180</v>
      </c>
      <c r="G1674" s="66" t="s">
        <v>21</v>
      </c>
      <c r="H1674" s="56">
        <v>847001</v>
      </c>
      <c r="I1674" s="56" t="s">
        <v>863</v>
      </c>
      <c r="J1674" s="56">
        <v>300180</v>
      </c>
      <c r="R1674" s="56" t="s">
        <v>4907</v>
      </c>
      <c r="S1674" s="56">
        <v>1</v>
      </c>
      <c r="T1674" s="56">
        <v>546000</v>
      </c>
      <c r="U1674" s="57">
        <v>520000</v>
      </c>
      <c r="V1674" s="56" t="s">
        <v>2113</v>
      </c>
      <c r="W1674" s="56" t="s">
        <v>2122</v>
      </c>
      <c r="X1674" s="56">
        <v>491400</v>
      </c>
      <c r="Y1674" s="56">
        <v>436800</v>
      </c>
      <c r="Z1674" s="56">
        <v>382200</v>
      </c>
      <c r="AA1674" s="56" t="s">
        <v>4489</v>
      </c>
      <c r="AB1674" s="56" t="s">
        <v>4489</v>
      </c>
      <c r="AC1674" s="56" t="s">
        <v>4489</v>
      </c>
      <c r="AE1674" s="56">
        <v>520000</v>
      </c>
      <c r="AP1674" s="56">
        <v>520000</v>
      </c>
      <c r="AR1674" s="56" t="s">
        <v>4490</v>
      </c>
      <c r="AT1674" s="56">
        <v>8471160</v>
      </c>
    </row>
    <row r="1675" spans="1:46" x14ac:dyDescent="0.35">
      <c r="A1675" s="56" t="s">
        <v>963</v>
      </c>
      <c r="B1675" s="56">
        <v>8471160</v>
      </c>
      <c r="C1675" s="56" t="s">
        <v>506</v>
      </c>
      <c r="D1675" s="56">
        <v>492316</v>
      </c>
      <c r="E1675" s="56" t="s">
        <v>138</v>
      </c>
      <c r="F1675" s="56" t="str">
        <f t="shared" si="26"/>
        <v>847.8471160.1.492316.000000.847001.300180</v>
      </c>
      <c r="G1675" s="66" t="s">
        <v>21</v>
      </c>
      <c r="H1675" s="56">
        <v>847001</v>
      </c>
      <c r="I1675" s="56" t="s">
        <v>863</v>
      </c>
      <c r="J1675" s="56">
        <v>300180</v>
      </c>
      <c r="R1675" s="56" t="s">
        <v>4908</v>
      </c>
      <c r="S1675" s="56">
        <v>1</v>
      </c>
      <c r="T1675" s="56">
        <v>172074</v>
      </c>
      <c r="U1675" s="57">
        <v>163880</v>
      </c>
      <c r="V1675" s="56" t="s">
        <v>2113</v>
      </c>
      <c r="W1675" s="56" t="s">
        <v>2122</v>
      </c>
      <c r="X1675" s="56">
        <v>154866.6</v>
      </c>
      <c r="Y1675" s="56">
        <v>137659.20000000001</v>
      </c>
      <c r="Z1675" s="56">
        <v>120451.79999999999</v>
      </c>
      <c r="AA1675" s="56" t="s">
        <v>4489</v>
      </c>
      <c r="AB1675" s="56" t="s">
        <v>4489</v>
      </c>
      <c r="AC1675" s="56" t="s">
        <v>4489</v>
      </c>
      <c r="AE1675" s="56">
        <v>163880</v>
      </c>
      <c r="AP1675" s="56">
        <v>163880</v>
      </c>
      <c r="AR1675" s="56" t="s">
        <v>4490</v>
      </c>
      <c r="AT1675" s="56">
        <v>8471160</v>
      </c>
    </row>
    <row r="1676" spans="1:46" x14ac:dyDescent="0.35">
      <c r="A1676" s="56" t="s">
        <v>963</v>
      </c>
      <c r="B1676" s="56">
        <v>8471160</v>
      </c>
      <c r="C1676" s="56" t="s">
        <v>506</v>
      </c>
      <c r="D1676" s="56">
        <v>492316</v>
      </c>
      <c r="E1676" s="56" t="s">
        <v>138</v>
      </c>
      <c r="F1676" s="56" t="str">
        <f t="shared" si="26"/>
        <v>847.8471160.1.492316.000000.847001.300180</v>
      </c>
      <c r="G1676" s="66" t="s">
        <v>21</v>
      </c>
      <c r="H1676" s="56">
        <v>847001</v>
      </c>
      <c r="I1676" s="56" t="s">
        <v>863</v>
      </c>
      <c r="J1676" s="56">
        <v>300180</v>
      </c>
      <c r="R1676" s="56" t="s">
        <v>4909</v>
      </c>
      <c r="S1676" s="56">
        <v>1</v>
      </c>
      <c r="T1676" s="56">
        <v>252798.42</v>
      </c>
      <c r="U1676" s="57">
        <v>240760.4</v>
      </c>
      <c r="V1676" s="56" t="s">
        <v>2113</v>
      </c>
      <c r="W1676" s="56" t="s">
        <v>2122</v>
      </c>
      <c r="X1676" s="56">
        <v>227518.57800000001</v>
      </c>
      <c r="Y1676" s="56">
        <v>202238.73600000003</v>
      </c>
      <c r="Z1676" s="56">
        <v>176958.894</v>
      </c>
      <c r="AA1676" s="56" t="s">
        <v>4489</v>
      </c>
      <c r="AB1676" s="56" t="s">
        <v>4489</v>
      </c>
      <c r="AC1676" s="56" t="s">
        <v>4489</v>
      </c>
      <c r="AE1676" s="56">
        <v>240760.4</v>
      </c>
      <c r="AP1676" s="56">
        <v>240760.4</v>
      </c>
      <c r="AR1676" s="56" t="s">
        <v>4490</v>
      </c>
      <c r="AT1676" s="56">
        <v>8471160</v>
      </c>
    </row>
    <row r="1677" spans="1:46" x14ac:dyDescent="0.35">
      <c r="A1677" s="56" t="s">
        <v>963</v>
      </c>
      <c r="B1677" s="56">
        <v>8471160</v>
      </c>
      <c r="C1677" s="56" t="s">
        <v>506</v>
      </c>
      <c r="D1677" s="56">
        <v>492316</v>
      </c>
      <c r="E1677" s="56" t="s">
        <v>138</v>
      </c>
      <c r="F1677" s="56" t="str">
        <f t="shared" si="26"/>
        <v>847.8471160.1.492316.000000.847001.300180</v>
      </c>
      <c r="G1677" s="66" t="s">
        <v>21</v>
      </c>
      <c r="H1677" s="56">
        <v>847001</v>
      </c>
      <c r="I1677" s="56" t="s">
        <v>863</v>
      </c>
      <c r="J1677" s="56">
        <v>300180</v>
      </c>
      <c r="R1677" s="56" t="s">
        <v>4910</v>
      </c>
      <c r="S1677" s="56">
        <v>1</v>
      </c>
      <c r="T1677" s="56">
        <v>293265</v>
      </c>
      <c r="U1677" s="57">
        <v>279300</v>
      </c>
      <c r="V1677" s="56" t="s">
        <v>2113</v>
      </c>
      <c r="W1677" s="56" t="s">
        <v>2122</v>
      </c>
      <c r="X1677" s="56">
        <v>263938.5</v>
      </c>
      <c r="Y1677" s="56">
        <v>234612</v>
      </c>
      <c r="Z1677" s="56">
        <v>205285.5</v>
      </c>
      <c r="AA1677" s="56" t="s">
        <v>4489</v>
      </c>
      <c r="AB1677" s="56" t="s">
        <v>4489</v>
      </c>
      <c r="AC1677" s="56" t="s">
        <v>4489</v>
      </c>
      <c r="AE1677" s="56">
        <v>279300</v>
      </c>
      <c r="AP1677" s="56">
        <v>279300</v>
      </c>
      <c r="AR1677" s="56" t="s">
        <v>4490</v>
      </c>
      <c r="AT1677" s="56">
        <v>8471160</v>
      </c>
    </row>
    <row r="1678" spans="1:46" x14ac:dyDescent="0.35">
      <c r="A1678" s="56" t="s">
        <v>963</v>
      </c>
      <c r="B1678" s="56">
        <v>8471160</v>
      </c>
      <c r="C1678" s="56" t="s">
        <v>506</v>
      </c>
      <c r="D1678" s="56">
        <v>492316</v>
      </c>
      <c r="E1678" s="56" t="s">
        <v>138</v>
      </c>
      <c r="F1678" s="56" t="str">
        <f t="shared" si="26"/>
        <v>847.8471160.1.492316.000000.847001.300180</v>
      </c>
      <c r="G1678" s="66" t="s">
        <v>21</v>
      </c>
      <c r="H1678" s="56">
        <v>847001</v>
      </c>
      <c r="I1678" s="56" t="s">
        <v>863</v>
      </c>
      <c r="J1678" s="56">
        <v>300180</v>
      </c>
      <c r="R1678" s="56" t="s">
        <v>4911</v>
      </c>
      <c r="S1678" s="56">
        <v>1</v>
      </c>
      <c r="T1678" s="56">
        <v>274197</v>
      </c>
      <c r="U1678" s="57">
        <v>261140</v>
      </c>
      <c r="V1678" s="56" t="s">
        <v>2113</v>
      </c>
      <c r="W1678" s="56" t="s">
        <v>2122</v>
      </c>
      <c r="X1678" s="56">
        <v>246777.30000000002</v>
      </c>
      <c r="Y1678" s="56">
        <v>219357.6</v>
      </c>
      <c r="Z1678" s="56">
        <v>191937.9</v>
      </c>
      <c r="AA1678" s="56" t="s">
        <v>4489</v>
      </c>
      <c r="AB1678" s="56" t="s">
        <v>4489</v>
      </c>
      <c r="AC1678" s="56" t="s">
        <v>4489</v>
      </c>
      <c r="AE1678" s="56">
        <v>261140</v>
      </c>
      <c r="AP1678" s="56">
        <v>261140</v>
      </c>
      <c r="AR1678" s="56" t="s">
        <v>4490</v>
      </c>
      <c r="AT1678" s="56">
        <v>8471160</v>
      </c>
    </row>
    <row r="1679" spans="1:46" x14ac:dyDescent="0.35">
      <c r="A1679" s="56" t="s">
        <v>963</v>
      </c>
      <c r="B1679" s="56">
        <v>8471160</v>
      </c>
      <c r="C1679" s="56" t="s">
        <v>506</v>
      </c>
      <c r="D1679" s="56">
        <v>492316</v>
      </c>
      <c r="E1679" s="56" t="s">
        <v>138</v>
      </c>
      <c r="F1679" s="56" t="str">
        <f t="shared" si="26"/>
        <v>847.8471160.1.492316.000000.847001.300180</v>
      </c>
      <c r="G1679" s="66" t="s">
        <v>21</v>
      </c>
      <c r="H1679" s="56">
        <v>847001</v>
      </c>
      <c r="I1679" s="56" t="s">
        <v>863</v>
      </c>
      <c r="J1679" s="56">
        <v>300180</v>
      </c>
      <c r="R1679" s="56" t="s">
        <v>4912</v>
      </c>
      <c r="S1679" s="56">
        <v>1</v>
      </c>
      <c r="T1679" s="56">
        <v>199994.55000000002</v>
      </c>
      <c r="U1679" s="57">
        <v>190471</v>
      </c>
      <c r="V1679" s="56" t="s">
        <v>2113</v>
      </c>
      <c r="W1679" s="56" t="s">
        <v>2122</v>
      </c>
      <c r="X1679" s="56">
        <v>179995.09500000003</v>
      </c>
      <c r="Y1679" s="56">
        <v>159995.64000000001</v>
      </c>
      <c r="Z1679" s="56">
        <v>139996.185</v>
      </c>
      <c r="AA1679" s="56" t="s">
        <v>4489</v>
      </c>
      <c r="AB1679" s="56" t="s">
        <v>4489</v>
      </c>
      <c r="AC1679" s="56" t="s">
        <v>4489</v>
      </c>
      <c r="AE1679" s="56">
        <v>190471</v>
      </c>
      <c r="AP1679" s="56">
        <v>190471</v>
      </c>
      <c r="AR1679" s="56" t="s">
        <v>4490</v>
      </c>
      <c r="AT1679" s="56">
        <v>8471160</v>
      </c>
    </row>
    <row r="1680" spans="1:46" x14ac:dyDescent="0.35">
      <c r="A1680" s="56" t="s">
        <v>963</v>
      </c>
      <c r="B1680" s="56">
        <v>8471160</v>
      </c>
      <c r="C1680" s="56" t="s">
        <v>506</v>
      </c>
      <c r="D1680" s="56">
        <v>492316</v>
      </c>
      <c r="E1680" s="56" t="s">
        <v>138</v>
      </c>
      <c r="F1680" s="56" t="str">
        <f t="shared" si="26"/>
        <v>847.8471160.1.492316.000000.847001.300180</v>
      </c>
      <c r="G1680" s="66" t="s">
        <v>21</v>
      </c>
      <c r="H1680" s="56">
        <v>847001</v>
      </c>
      <c r="I1680" s="56" t="s">
        <v>863</v>
      </c>
      <c r="J1680" s="56">
        <v>300180</v>
      </c>
      <c r="R1680" s="56" t="s">
        <v>4913</v>
      </c>
      <c r="S1680" s="56">
        <v>1</v>
      </c>
      <c r="T1680" s="56">
        <v>328077.90750000003</v>
      </c>
      <c r="U1680" s="57">
        <v>312455.15000000002</v>
      </c>
      <c r="V1680" s="56" t="s">
        <v>2113</v>
      </c>
      <c r="W1680" s="56" t="s">
        <v>2122</v>
      </c>
      <c r="X1680" s="56">
        <v>295270.11675000004</v>
      </c>
      <c r="Y1680" s="56">
        <v>262462.32600000006</v>
      </c>
      <c r="Z1680" s="56">
        <v>229654.53525000002</v>
      </c>
      <c r="AA1680" s="56" t="s">
        <v>4489</v>
      </c>
      <c r="AB1680" s="56" t="s">
        <v>4489</v>
      </c>
      <c r="AC1680" s="56" t="s">
        <v>4489</v>
      </c>
      <c r="AE1680" s="56">
        <v>312455.15000000002</v>
      </c>
      <c r="AP1680" s="56">
        <v>312455.15000000002</v>
      </c>
      <c r="AR1680" s="56" t="s">
        <v>4490</v>
      </c>
      <c r="AT1680" s="56">
        <v>8471160</v>
      </c>
    </row>
    <row r="1681" spans="1:46" x14ac:dyDescent="0.35">
      <c r="A1681" s="56" t="s">
        <v>963</v>
      </c>
      <c r="B1681" s="56">
        <v>8471160</v>
      </c>
      <c r="C1681" s="56" t="s">
        <v>506</v>
      </c>
      <c r="D1681" s="56">
        <v>492316</v>
      </c>
      <c r="E1681" s="56" t="s">
        <v>138</v>
      </c>
      <c r="F1681" s="56" t="str">
        <f t="shared" si="26"/>
        <v>847.8471160.1.492316.000000.847001.300180</v>
      </c>
      <c r="G1681" s="66" t="s">
        <v>21</v>
      </c>
      <c r="H1681" s="56">
        <v>847001</v>
      </c>
      <c r="I1681" s="56" t="s">
        <v>863</v>
      </c>
      <c r="J1681" s="56">
        <v>300180</v>
      </c>
      <c r="R1681" s="56" t="s">
        <v>4914</v>
      </c>
      <c r="S1681" s="56">
        <v>1</v>
      </c>
      <c r="T1681" s="56">
        <v>285388.21500000003</v>
      </c>
      <c r="U1681" s="57">
        <v>271798.3</v>
      </c>
      <c r="V1681" s="56" t="s">
        <v>2113</v>
      </c>
      <c r="W1681" s="56" t="s">
        <v>2122</v>
      </c>
      <c r="X1681" s="56">
        <v>256849.39350000003</v>
      </c>
      <c r="Y1681" s="56">
        <v>228310.57200000004</v>
      </c>
      <c r="Z1681" s="56">
        <v>199771.75049999999</v>
      </c>
      <c r="AA1681" s="56" t="s">
        <v>4489</v>
      </c>
      <c r="AB1681" s="56" t="s">
        <v>4489</v>
      </c>
      <c r="AC1681" s="56" t="s">
        <v>4489</v>
      </c>
      <c r="AE1681" s="56">
        <v>271798.3</v>
      </c>
      <c r="AP1681" s="56">
        <v>271798.3</v>
      </c>
      <c r="AR1681" s="56" t="s">
        <v>4490</v>
      </c>
      <c r="AT1681" s="56">
        <v>8471160</v>
      </c>
    </row>
    <row r="1682" spans="1:46" x14ac:dyDescent="0.35">
      <c r="A1682" s="56" t="s">
        <v>963</v>
      </c>
      <c r="B1682" s="56">
        <v>8471160</v>
      </c>
      <c r="C1682" s="56" t="s">
        <v>506</v>
      </c>
      <c r="D1682" s="56">
        <v>492316</v>
      </c>
      <c r="E1682" s="56" t="s">
        <v>138</v>
      </c>
      <c r="F1682" s="56" t="str">
        <f t="shared" si="26"/>
        <v>847.8471160.1.492316.000000.847001.300180</v>
      </c>
      <c r="G1682" s="66" t="s">
        <v>21</v>
      </c>
      <c r="H1682" s="56">
        <v>847001</v>
      </c>
      <c r="I1682" s="56" t="s">
        <v>863</v>
      </c>
      <c r="J1682" s="56">
        <v>300180</v>
      </c>
      <c r="R1682" s="56" t="s">
        <v>4915</v>
      </c>
      <c r="S1682" s="56">
        <v>1</v>
      </c>
      <c r="T1682" s="56">
        <v>70751.352000000014</v>
      </c>
      <c r="U1682" s="57">
        <v>67382.240000000005</v>
      </c>
      <c r="V1682" s="56" t="s">
        <v>2113</v>
      </c>
      <c r="W1682" s="56" t="s">
        <v>2122</v>
      </c>
      <c r="X1682" s="56">
        <v>63676.216800000017</v>
      </c>
      <c r="Y1682" s="56">
        <v>56601.081600000012</v>
      </c>
      <c r="Z1682" s="56">
        <v>49525.946400000008</v>
      </c>
      <c r="AA1682" s="56" t="s">
        <v>4489</v>
      </c>
      <c r="AB1682" s="56" t="s">
        <v>4489</v>
      </c>
      <c r="AC1682" s="56" t="s">
        <v>4489</v>
      </c>
      <c r="AE1682" s="56">
        <v>67382.240000000005</v>
      </c>
      <c r="AP1682" s="56">
        <v>67382.240000000005</v>
      </c>
      <c r="AR1682" s="56" t="s">
        <v>4490</v>
      </c>
      <c r="AT1682" s="56">
        <v>8471160</v>
      </c>
    </row>
    <row r="1683" spans="1:46" x14ac:dyDescent="0.35">
      <c r="A1683" s="56" t="s">
        <v>963</v>
      </c>
      <c r="B1683" s="56">
        <v>8471160</v>
      </c>
      <c r="C1683" s="56" t="s">
        <v>506</v>
      </c>
      <c r="D1683" s="56">
        <v>492316</v>
      </c>
      <c r="E1683" s="56" t="s">
        <v>138</v>
      </c>
      <c r="F1683" s="56" t="str">
        <f t="shared" si="26"/>
        <v>847.8471160.1.492316.000000.847001.300180</v>
      </c>
      <c r="G1683" s="66" t="s">
        <v>21</v>
      </c>
      <c r="H1683" s="56">
        <v>847001</v>
      </c>
      <c r="I1683" s="56" t="s">
        <v>863</v>
      </c>
      <c r="J1683" s="56">
        <v>300180</v>
      </c>
      <c r="R1683" s="56" t="s">
        <v>4916</v>
      </c>
      <c r="S1683" s="56">
        <v>1</v>
      </c>
      <c r="T1683" s="56">
        <v>1641956.2845000001</v>
      </c>
      <c r="U1683" s="57">
        <v>1563767.89</v>
      </c>
      <c r="V1683" s="56" t="s">
        <v>2113</v>
      </c>
      <c r="W1683" s="56" t="s">
        <v>2122</v>
      </c>
      <c r="X1683" s="56">
        <v>1477760.6560500001</v>
      </c>
      <c r="Y1683" s="56">
        <v>1313565.0276000001</v>
      </c>
      <c r="Z1683" s="56">
        <v>1149369.39915</v>
      </c>
      <c r="AA1683" s="56" t="s">
        <v>4489</v>
      </c>
      <c r="AB1683" s="56" t="s">
        <v>4489</v>
      </c>
      <c r="AC1683" s="56" t="s">
        <v>4489</v>
      </c>
      <c r="AE1683" s="56">
        <v>1563767.89</v>
      </c>
      <c r="AP1683" s="56">
        <v>1563767.89</v>
      </c>
      <c r="AR1683" s="56" t="s">
        <v>4490</v>
      </c>
      <c r="AT1683" s="56">
        <v>8471160</v>
      </c>
    </row>
    <row r="1684" spans="1:46" x14ac:dyDescent="0.35">
      <c r="A1684" s="56" t="s">
        <v>963</v>
      </c>
      <c r="B1684" s="56">
        <v>8471160</v>
      </c>
      <c r="C1684" s="56" t="s">
        <v>506</v>
      </c>
      <c r="D1684" s="56">
        <v>492316</v>
      </c>
      <c r="E1684" s="56" t="s">
        <v>138</v>
      </c>
      <c r="F1684" s="56" t="str">
        <f t="shared" si="26"/>
        <v>847.8471160.1.492316.000000.847001.300180</v>
      </c>
      <c r="G1684" s="66" t="s">
        <v>21</v>
      </c>
      <c r="H1684" s="56">
        <v>847001</v>
      </c>
      <c r="I1684" s="56" t="s">
        <v>863</v>
      </c>
      <c r="J1684" s="56">
        <v>300180</v>
      </c>
      <c r="R1684" s="56" t="s">
        <v>4917</v>
      </c>
      <c r="S1684" s="56">
        <v>1</v>
      </c>
      <c r="T1684" s="56">
        <v>524883.63899999997</v>
      </c>
      <c r="U1684" s="57">
        <v>499889.18</v>
      </c>
      <c r="V1684" s="56" t="s">
        <v>2113</v>
      </c>
      <c r="W1684" s="56" t="s">
        <v>2122</v>
      </c>
      <c r="X1684" s="56">
        <v>472395.27509999997</v>
      </c>
      <c r="Y1684" s="56">
        <v>419906.91119999997</v>
      </c>
      <c r="Z1684" s="56">
        <v>367418.54729999998</v>
      </c>
      <c r="AA1684" s="56" t="s">
        <v>4489</v>
      </c>
      <c r="AB1684" s="56" t="s">
        <v>4489</v>
      </c>
      <c r="AC1684" s="56" t="s">
        <v>4489</v>
      </c>
      <c r="AE1684" s="56">
        <v>499889.18</v>
      </c>
      <c r="AP1684" s="56">
        <v>499889.18</v>
      </c>
      <c r="AR1684" s="56" t="s">
        <v>4490</v>
      </c>
      <c r="AT1684" s="56">
        <v>8471160</v>
      </c>
    </row>
    <row r="1685" spans="1:46" x14ac:dyDescent="0.35">
      <c r="A1685" s="56" t="s">
        <v>963</v>
      </c>
      <c r="B1685" s="56">
        <v>8471160</v>
      </c>
      <c r="C1685" s="56" t="s">
        <v>506</v>
      </c>
      <c r="D1685" s="56">
        <v>492316</v>
      </c>
      <c r="E1685" s="56" t="s">
        <v>138</v>
      </c>
      <c r="F1685" s="56" t="str">
        <f t="shared" si="26"/>
        <v>847.8471160.1.492316.000000.847001.300180</v>
      </c>
      <c r="G1685" s="66" t="s">
        <v>21</v>
      </c>
      <c r="H1685" s="56">
        <v>847001</v>
      </c>
      <c r="I1685" s="56" t="s">
        <v>863</v>
      </c>
      <c r="J1685" s="56">
        <v>300180</v>
      </c>
      <c r="R1685" s="56" t="s">
        <v>4918</v>
      </c>
      <c r="S1685" s="56">
        <v>1</v>
      </c>
      <c r="T1685" s="56">
        <v>231396.16500000001</v>
      </c>
      <c r="U1685" s="57">
        <v>220377.3</v>
      </c>
      <c r="V1685" s="56" t="s">
        <v>2113</v>
      </c>
      <c r="W1685" s="56" t="s">
        <v>2122</v>
      </c>
      <c r="X1685" s="56">
        <v>208256.5485</v>
      </c>
      <c r="Y1685" s="56">
        <v>185116.93200000003</v>
      </c>
      <c r="Z1685" s="56">
        <v>161977.3155</v>
      </c>
      <c r="AA1685" s="56" t="s">
        <v>4489</v>
      </c>
      <c r="AB1685" s="56" t="s">
        <v>4489</v>
      </c>
      <c r="AC1685" s="56" t="s">
        <v>4489</v>
      </c>
      <c r="AE1685" s="56">
        <v>220377.3</v>
      </c>
      <c r="AP1685" s="56">
        <v>220377.3</v>
      </c>
      <c r="AR1685" s="56" t="s">
        <v>4490</v>
      </c>
      <c r="AT1685" s="56">
        <v>8471160</v>
      </c>
    </row>
    <row r="1686" spans="1:46" x14ac:dyDescent="0.35">
      <c r="A1686" s="56" t="s">
        <v>963</v>
      </c>
      <c r="B1686" s="56">
        <v>8471160</v>
      </c>
      <c r="C1686" s="56" t="s">
        <v>506</v>
      </c>
      <c r="D1686" s="56">
        <v>492316</v>
      </c>
      <c r="E1686" s="56" t="s">
        <v>138</v>
      </c>
      <c r="F1686" s="56" t="str">
        <f t="shared" si="26"/>
        <v>847.8471160.1.492316.000000.847001.300180</v>
      </c>
      <c r="G1686" s="66" t="s">
        <v>21</v>
      </c>
      <c r="H1686" s="56">
        <v>847001</v>
      </c>
      <c r="I1686" s="56" t="s">
        <v>863</v>
      </c>
      <c r="J1686" s="56">
        <v>300180</v>
      </c>
      <c r="R1686" s="56" t="s">
        <v>4919</v>
      </c>
      <c r="S1686" s="56">
        <v>1</v>
      </c>
      <c r="T1686" s="56">
        <v>38587.5</v>
      </c>
      <c r="U1686" s="57">
        <v>36750</v>
      </c>
      <c r="V1686" s="56" t="s">
        <v>2113</v>
      </c>
      <c r="W1686" s="56" t="s">
        <v>2122</v>
      </c>
      <c r="X1686" s="56">
        <v>34728.75</v>
      </c>
      <c r="Y1686" s="56">
        <v>30870</v>
      </c>
      <c r="Z1686" s="56">
        <v>27011.25</v>
      </c>
      <c r="AA1686" s="56" t="s">
        <v>4489</v>
      </c>
      <c r="AB1686" s="56" t="s">
        <v>4489</v>
      </c>
      <c r="AC1686" s="56" t="s">
        <v>4489</v>
      </c>
      <c r="AE1686" s="56">
        <v>36750</v>
      </c>
      <c r="AP1686" s="56">
        <v>36750</v>
      </c>
      <c r="AR1686" s="56" t="s">
        <v>4490</v>
      </c>
      <c r="AT1686" s="56">
        <v>8471160</v>
      </c>
    </row>
    <row r="1687" spans="1:46" x14ac:dyDescent="0.35">
      <c r="A1687" s="56" t="s">
        <v>963</v>
      </c>
      <c r="B1687" s="56">
        <v>8471160</v>
      </c>
      <c r="C1687" s="56" t="s">
        <v>506</v>
      </c>
      <c r="D1687" s="56">
        <v>492316</v>
      </c>
      <c r="E1687" s="56" t="s">
        <v>138</v>
      </c>
      <c r="F1687" s="56" t="str">
        <f t="shared" si="26"/>
        <v>847.8471160.1.492316.000000.847001.300180</v>
      </c>
      <c r="G1687" s="66" t="s">
        <v>21</v>
      </c>
      <c r="H1687" s="56">
        <v>847001</v>
      </c>
      <c r="I1687" s="56" t="s">
        <v>863</v>
      </c>
      <c r="J1687" s="56">
        <v>300180</v>
      </c>
      <c r="R1687" s="56" t="s">
        <v>4920</v>
      </c>
      <c r="S1687" s="56">
        <v>1</v>
      </c>
      <c r="T1687" s="56">
        <v>568767.9375</v>
      </c>
      <c r="U1687" s="57">
        <v>541683.75</v>
      </c>
      <c r="V1687" s="56" t="s">
        <v>2113</v>
      </c>
      <c r="W1687" s="56" t="s">
        <v>2122</v>
      </c>
      <c r="X1687" s="56">
        <v>511891.14374999999</v>
      </c>
      <c r="Y1687" s="56">
        <v>455014.35000000003</v>
      </c>
      <c r="Z1687" s="56">
        <v>398137.55624999997</v>
      </c>
      <c r="AA1687" s="56" t="s">
        <v>4489</v>
      </c>
      <c r="AB1687" s="56" t="s">
        <v>4489</v>
      </c>
      <c r="AC1687" s="56" t="s">
        <v>4489</v>
      </c>
      <c r="AE1687" s="56">
        <v>541683.75</v>
      </c>
      <c r="AP1687" s="56">
        <v>541683.75</v>
      </c>
      <c r="AR1687" s="56" t="s">
        <v>4490</v>
      </c>
      <c r="AT1687" s="56">
        <v>8471160</v>
      </c>
    </row>
    <row r="1688" spans="1:46" x14ac:dyDescent="0.35">
      <c r="A1688" s="56" t="s">
        <v>963</v>
      </c>
      <c r="B1688" s="56">
        <v>8471160</v>
      </c>
      <c r="C1688" s="56" t="s">
        <v>506</v>
      </c>
      <c r="D1688" s="56">
        <v>492316</v>
      </c>
      <c r="E1688" s="56" t="s">
        <v>138</v>
      </c>
      <c r="F1688" s="56" t="str">
        <f t="shared" si="26"/>
        <v>847.8471160.1.492316.000000.847001.300180</v>
      </c>
      <c r="G1688" s="66" t="s">
        <v>21</v>
      </c>
      <c r="H1688" s="56">
        <v>847001</v>
      </c>
      <c r="I1688" s="56" t="s">
        <v>863</v>
      </c>
      <c r="J1688" s="56">
        <v>300180</v>
      </c>
      <c r="R1688" s="56" t="s">
        <v>4921</v>
      </c>
      <c r="S1688" s="56">
        <v>1</v>
      </c>
      <c r="T1688" s="56">
        <v>76708.254000000001</v>
      </c>
      <c r="U1688" s="57">
        <v>73055.48</v>
      </c>
      <c r="V1688" s="56" t="s">
        <v>2113</v>
      </c>
      <c r="W1688" s="56" t="s">
        <v>2122</v>
      </c>
      <c r="X1688" s="56">
        <v>69037.428599999999</v>
      </c>
      <c r="Y1688" s="56">
        <v>61366.603200000005</v>
      </c>
      <c r="Z1688" s="56">
        <v>53695.777799999996</v>
      </c>
      <c r="AA1688" s="56" t="s">
        <v>4489</v>
      </c>
      <c r="AB1688" s="56" t="s">
        <v>4489</v>
      </c>
      <c r="AC1688" s="56" t="s">
        <v>4489</v>
      </c>
      <c r="AE1688" s="56">
        <v>73055.48</v>
      </c>
      <c r="AP1688" s="56">
        <v>73055.48</v>
      </c>
      <c r="AR1688" s="56" t="s">
        <v>4490</v>
      </c>
      <c r="AT1688" s="56">
        <v>8471160</v>
      </c>
    </row>
    <row r="1689" spans="1:46" x14ac:dyDescent="0.35">
      <c r="A1689" s="56" t="s">
        <v>963</v>
      </c>
      <c r="B1689" s="56">
        <v>8471160</v>
      </c>
      <c r="C1689" s="56" t="s">
        <v>506</v>
      </c>
      <c r="D1689" s="56">
        <v>492316</v>
      </c>
      <c r="E1689" s="56" t="s">
        <v>138</v>
      </c>
      <c r="F1689" s="56" t="str">
        <f t="shared" si="26"/>
        <v>847.8471160.1.492316.000000.847001.300180</v>
      </c>
      <c r="G1689" s="66" t="s">
        <v>21</v>
      </c>
      <c r="H1689" s="56">
        <v>847001</v>
      </c>
      <c r="I1689" s="56" t="s">
        <v>863</v>
      </c>
      <c r="J1689" s="56">
        <v>300180</v>
      </c>
      <c r="R1689" s="56" t="s">
        <v>4922</v>
      </c>
      <c r="S1689" s="56">
        <v>1</v>
      </c>
      <c r="T1689" s="56">
        <v>1581207.1275000002</v>
      </c>
      <c r="U1689" s="57">
        <v>1505911.55</v>
      </c>
      <c r="V1689" s="56" t="s">
        <v>2113</v>
      </c>
      <c r="W1689" s="56" t="s">
        <v>2122</v>
      </c>
      <c r="X1689" s="56">
        <v>1423086.4147500002</v>
      </c>
      <c r="Y1689" s="56">
        <v>1264965.7020000003</v>
      </c>
      <c r="Z1689" s="56">
        <v>1106844.9892500001</v>
      </c>
      <c r="AA1689" s="56" t="s">
        <v>4489</v>
      </c>
      <c r="AB1689" s="56" t="s">
        <v>4489</v>
      </c>
      <c r="AC1689" s="56" t="s">
        <v>4489</v>
      </c>
      <c r="AE1689" s="56">
        <v>1505911.55</v>
      </c>
      <c r="AP1689" s="56">
        <v>1505911.55</v>
      </c>
      <c r="AR1689" s="56" t="s">
        <v>4490</v>
      </c>
      <c r="AT1689" s="56">
        <v>8471160</v>
      </c>
    </row>
    <row r="1690" spans="1:46" x14ac:dyDescent="0.35">
      <c r="A1690" s="56" t="s">
        <v>963</v>
      </c>
      <c r="B1690" s="56">
        <v>8471160</v>
      </c>
      <c r="C1690" s="56" t="s">
        <v>506</v>
      </c>
      <c r="D1690" s="56">
        <v>492316</v>
      </c>
      <c r="E1690" s="56" t="s">
        <v>138</v>
      </c>
      <c r="F1690" s="56" t="str">
        <f t="shared" si="26"/>
        <v>847.8471160.1.492316.000000.847001.300180</v>
      </c>
      <c r="G1690" s="66" t="s">
        <v>21</v>
      </c>
      <c r="H1690" s="56">
        <v>847001</v>
      </c>
      <c r="I1690" s="56" t="s">
        <v>863</v>
      </c>
      <c r="J1690" s="56">
        <v>300180</v>
      </c>
      <c r="R1690" s="56" t="s">
        <v>4923</v>
      </c>
      <c r="S1690" s="56">
        <v>1</v>
      </c>
      <c r="T1690" s="56">
        <v>105000</v>
      </c>
      <c r="U1690" s="57">
        <v>100000</v>
      </c>
      <c r="V1690" s="56" t="s">
        <v>2113</v>
      </c>
      <c r="W1690" s="56" t="s">
        <v>2122</v>
      </c>
      <c r="X1690" s="56">
        <v>94500</v>
      </c>
      <c r="Y1690" s="56">
        <v>84000</v>
      </c>
      <c r="Z1690" s="56">
        <v>73500</v>
      </c>
      <c r="AA1690" s="56" t="s">
        <v>4489</v>
      </c>
      <c r="AB1690" s="56" t="s">
        <v>4489</v>
      </c>
      <c r="AC1690" s="56" t="s">
        <v>4489</v>
      </c>
      <c r="AE1690" s="56">
        <v>100000</v>
      </c>
      <c r="AP1690" s="56">
        <v>100000</v>
      </c>
      <c r="AR1690" s="56" t="s">
        <v>4490</v>
      </c>
      <c r="AT1690" s="56">
        <v>8471160</v>
      </c>
    </row>
    <row r="1691" spans="1:46" x14ac:dyDescent="0.35">
      <c r="A1691" s="56" t="s">
        <v>963</v>
      </c>
      <c r="B1691" s="56">
        <v>8471160</v>
      </c>
      <c r="C1691" s="56" t="s">
        <v>506</v>
      </c>
      <c r="D1691" s="56">
        <v>492316</v>
      </c>
      <c r="E1691" s="56" t="s">
        <v>138</v>
      </c>
      <c r="F1691" s="56" t="str">
        <f t="shared" si="26"/>
        <v>847.8471160.1.492316.000000.847001.300180</v>
      </c>
      <c r="G1691" s="66" t="s">
        <v>21</v>
      </c>
      <c r="H1691" s="56">
        <v>847001</v>
      </c>
      <c r="I1691" s="56" t="s">
        <v>863</v>
      </c>
      <c r="J1691" s="56">
        <v>300180</v>
      </c>
      <c r="R1691" s="56" t="s">
        <v>4924</v>
      </c>
      <c r="S1691" s="56">
        <v>1</v>
      </c>
      <c r="T1691" s="56">
        <v>8596355.8275000006</v>
      </c>
      <c r="U1691" s="57">
        <v>8187005.5499999998</v>
      </c>
      <c r="V1691" s="56" t="s">
        <v>2113</v>
      </c>
      <c r="W1691" s="56" t="s">
        <v>2122</v>
      </c>
      <c r="X1691" s="56">
        <v>7736720.2447500005</v>
      </c>
      <c r="Y1691" s="56">
        <v>6877084.6620000005</v>
      </c>
      <c r="Z1691" s="56">
        <v>6017449.0792500004</v>
      </c>
      <c r="AA1691" s="56" t="s">
        <v>4489</v>
      </c>
      <c r="AB1691" s="56" t="s">
        <v>4489</v>
      </c>
      <c r="AC1691" s="56" t="s">
        <v>4489</v>
      </c>
      <c r="AE1691" s="56">
        <v>8187005.5499999998</v>
      </c>
      <c r="AP1691" s="56">
        <v>8187005.5499999998</v>
      </c>
      <c r="AR1691" s="56" t="s">
        <v>4490</v>
      </c>
      <c r="AT1691" s="56">
        <v>8471160</v>
      </c>
    </row>
    <row r="1692" spans="1:46" x14ac:dyDescent="0.35">
      <c r="A1692" s="56" t="s">
        <v>963</v>
      </c>
      <c r="B1692" s="56">
        <v>8471160</v>
      </c>
      <c r="C1692" s="56" t="s">
        <v>506</v>
      </c>
      <c r="D1692" s="56">
        <v>492316</v>
      </c>
      <c r="E1692" s="56" t="s">
        <v>138</v>
      </c>
      <c r="F1692" s="56" t="str">
        <f t="shared" si="26"/>
        <v>847.8471160.1.492316.000000.847001.300180</v>
      </c>
      <c r="G1692" s="66" t="s">
        <v>21</v>
      </c>
      <c r="H1692" s="56">
        <v>847001</v>
      </c>
      <c r="I1692" s="56" t="s">
        <v>863</v>
      </c>
      <c r="J1692" s="56">
        <v>300180</v>
      </c>
      <c r="R1692" s="56" t="s">
        <v>4925</v>
      </c>
      <c r="S1692" s="56">
        <v>1</v>
      </c>
      <c r="T1692" s="56">
        <v>3225730.2</v>
      </c>
      <c r="U1692" s="57">
        <v>3072124</v>
      </c>
      <c r="V1692" s="56" t="s">
        <v>2113</v>
      </c>
      <c r="W1692" s="56" t="s">
        <v>2122</v>
      </c>
      <c r="X1692" s="56">
        <v>2903157.18</v>
      </c>
      <c r="Y1692" s="56">
        <v>2580584.16</v>
      </c>
      <c r="Z1692" s="56">
        <v>2258011.14</v>
      </c>
      <c r="AA1692" s="56" t="s">
        <v>4489</v>
      </c>
      <c r="AB1692" s="56" t="s">
        <v>4489</v>
      </c>
      <c r="AC1692" s="56" t="s">
        <v>4489</v>
      </c>
      <c r="AE1692" s="56">
        <v>3072124</v>
      </c>
      <c r="AP1692" s="56">
        <v>3072124</v>
      </c>
      <c r="AR1692" s="56" t="s">
        <v>4490</v>
      </c>
      <c r="AT1692" s="56">
        <v>8471160</v>
      </c>
    </row>
    <row r="1693" spans="1:46" x14ac:dyDescent="0.35">
      <c r="A1693" s="56" t="s">
        <v>963</v>
      </c>
      <c r="B1693" s="56">
        <v>8471160</v>
      </c>
      <c r="C1693" s="56" t="s">
        <v>506</v>
      </c>
      <c r="D1693" s="56">
        <v>492316</v>
      </c>
      <c r="E1693" s="56" t="s">
        <v>138</v>
      </c>
      <c r="F1693" s="56" t="str">
        <f t="shared" si="26"/>
        <v>847.8471160.1.492316.000000.847001.300180</v>
      </c>
      <c r="G1693" s="66" t="s">
        <v>21</v>
      </c>
      <c r="H1693" s="56">
        <v>847001</v>
      </c>
      <c r="I1693" s="56" t="s">
        <v>863</v>
      </c>
      <c r="J1693" s="56">
        <v>300180</v>
      </c>
      <c r="R1693" s="56" t="s">
        <v>4926</v>
      </c>
      <c r="S1693" s="56">
        <v>1</v>
      </c>
      <c r="T1693" s="56">
        <v>381057.60000000003</v>
      </c>
      <c r="U1693" s="57">
        <v>362912</v>
      </c>
      <c r="V1693" s="56" t="s">
        <v>2113</v>
      </c>
      <c r="W1693" s="56" t="s">
        <v>2122</v>
      </c>
      <c r="X1693" s="56">
        <v>342951.84</v>
      </c>
      <c r="Y1693" s="56">
        <v>304846.08000000002</v>
      </c>
      <c r="Z1693" s="56">
        <v>266740.32</v>
      </c>
      <c r="AA1693" s="56" t="s">
        <v>4489</v>
      </c>
      <c r="AB1693" s="56" t="s">
        <v>4489</v>
      </c>
      <c r="AC1693" s="56" t="s">
        <v>4489</v>
      </c>
      <c r="AE1693" s="56">
        <v>362912</v>
      </c>
      <c r="AP1693" s="56">
        <v>362912</v>
      </c>
      <c r="AR1693" s="56" t="s">
        <v>4490</v>
      </c>
      <c r="AT1693" s="56">
        <v>8471160</v>
      </c>
    </row>
    <row r="1694" spans="1:46" x14ac:dyDescent="0.35">
      <c r="A1694" s="56" t="s">
        <v>963</v>
      </c>
      <c r="B1694" s="56">
        <v>8471160</v>
      </c>
      <c r="C1694" s="56" t="s">
        <v>506</v>
      </c>
      <c r="D1694" s="56">
        <v>492316</v>
      </c>
      <c r="E1694" s="56" t="s">
        <v>138</v>
      </c>
      <c r="F1694" s="56" t="str">
        <f t="shared" si="26"/>
        <v>847.8471160.1.492316.000000.847001.300180</v>
      </c>
      <c r="G1694" s="66" t="s">
        <v>21</v>
      </c>
      <c r="H1694" s="56">
        <v>847001</v>
      </c>
      <c r="I1694" s="56" t="s">
        <v>863</v>
      </c>
      <c r="J1694" s="56">
        <v>300180</v>
      </c>
      <c r="R1694" s="56" t="s">
        <v>4927</v>
      </c>
      <c r="S1694" s="56">
        <v>1</v>
      </c>
      <c r="T1694" s="56">
        <v>264194.7</v>
      </c>
      <c r="U1694" s="57">
        <v>251614</v>
      </c>
      <c r="V1694" s="56" t="s">
        <v>2113</v>
      </c>
      <c r="W1694" s="56" t="s">
        <v>2122</v>
      </c>
      <c r="X1694" s="56">
        <v>237775.23</v>
      </c>
      <c r="Y1694" s="56">
        <v>211355.76</v>
      </c>
      <c r="Z1694" s="56">
        <v>184936.29</v>
      </c>
      <c r="AA1694" s="56" t="s">
        <v>4489</v>
      </c>
      <c r="AB1694" s="56" t="s">
        <v>4489</v>
      </c>
      <c r="AC1694" s="56" t="s">
        <v>4489</v>
      </c>
      <c r="AE1694" s="56">
        <v>251614</v>
      </c>
      <c r="AP1694" s="56">
        <v>251614</v>
      </c>
      <c r="AR1694" s="56" t="s">
        <v>4490</v>
      </c>
      <c r="AT1694" s="56">
        <v>8471160</v>
      </c>
    </row>
    <row r="1695" spans="1:46" x14ac:dyDescent="0.35">
      <c r="A1695" s="56" t="s">
        <v>963</v>
      </c>
      <c r="B1695" s="56">
        <v>8471160</v>
      </c>
      <c r="C1695" s="56" t="s">
        <v>506</v>
      </c>
      <c r="D1695" s="56">
        <v>492316</v>
      </c>
      <c r="E1695" s="56" t="s">
        <v>138</v>
      </c>
      <c r="F1695" s="56" t="str">
        <f t="shared" si="26"/>
        <v>847.8471160.1.492316.000000.847001.300180</v>
      </c>
      <c r="G1695" s="66" t="s">
        <v>21</v>
      </c>
      <c r="H1695" s="56">
        <v>847001</v>
      </c>
      <c r="I1695" s="56" t="s">
        <v>863</v>
      </c>
      <c r="J1695" s="56">
        <v>300180</v>
      </c>
      <c r="R1695" s="56" t="s">
        <v>4928</v>
      </c>
      <c r="S1695" s="56">
        <v>1</v>
      </c>
      <c r="T1695" s="56">
        <v>64260</v>
      </c>
      <c r="U1695" s="57">
        <v>61200</v>
      </c>
      <c r="V1695" s="56" t="s">
        <v>2113</v>
      </c>
      <c r="W1695" s="56" t="s">
        <v>2122</v>
      </c>
      <c r="X1695" s="56">
        <v>57834</v>
      </c>
      <c r="Y1695" s="56">
        <v>51408</v>
      </c>
      <c r="Z1695" s="56">
        <v>44982</v>
      </c>
      <c r="AA1695" s="56" t="s">
        <v>4489</v>
      </c>
      <c r="AB1695" s="56" t="s">
        <v>4489</v>
      </c>
      <c r="AC1695" s="56" t="s">
        <v>4489</v>
      </c>
      <c r="AE1695" s="56">
        <v>61200</v>
      </c>
      <c r="AP1695" s="56">
        <v>61200</v>
      </c>
      <c r="AR1695" s="56" t="s">
        <v>4490</v>
      </c>
      <c r="AT1695" s="56">
        <v>8471160</v>
      </c>
    </row>
    <row r="1696" spans="1:46" x14ac:dyDescent="0.35">
      <c r="A1696" s="56" t="s">
        <v>963</v>
      </c>
      <c r="B1696" s="56">
        <v>8471160</v>
      </c>
      <c r="C1696" s="56" t="s">
        <v>506</v>
      </c>
      <c r="D1696" s="56">
        <v>492316</v>
      </c>
      <c r="E1696" s="56" t="s">
        <v>138</v>
      </c>
      <c r="F1696" s="56" t="str">
        <f t="shared" si="26"/>
        <v>847.8471160.1.492316.000000.847001.300180</v>
      </c>
      <c r="G1696" s="66" t="s">
        <v>21</v>
      </c>
      <c r="H1696" s="56">
        <v>847001</v>
      </c>
      <c r="I1696" s="56" t="s">
        <v>863</v>
      </c>
      <c r="J1696" s="56">
        <v>300180</v>
      </c>
      <c r="R1696" s="56" t="s">
        <v>4929</v>
      </c>
      <c r="S1696" s="56">
        <v>1</v>
      </c>
      <c r="T1696" s="56">
        <v>11100678.75</v>
      </c>
      <c r="U1696" s="57">
        <v>10572075</v>
      </c>
      <c r="V1696" s="56" t="s">
        <v>2113</v>
      </c>
      <c r="W1696" s="56" t="s">
        <v>2122</v>
      </c>
      <c r="X1696" s="56">
        <v>9990610.875</v>
      </c>
      <c r="Y1696" s="56">
        <v>8880543</v>
      </c>
      <c r="Z1696" s="56">
        <v>7770475.1249999991</v>
      </c>
      <c r="AA1696" s="56" t="s">
        <v>4489</v>
      </c>
      <c r="AB1696" s="56" t="s">
        <v>4489</v>
      </c>
      <c r="AC1696" s="56" t="s">
        <v>4489</v>
      </c>
      <c r="AE1696" s="56">
        <v>10572075</v>
      </c>
      <c r="AP1696" s="56">
        <v>10572075</v>
      </c>
      <c r="AR1696" s="56" t="s">
        <v>4490</v>
      </c>
      <c r="AT1696" s="56">
        <v>8471160</v>
      </c>
    </row>
    <row r="1697" spans="1:46" x14ac:dyDescent="0.35">
      <c r="A1697" s="56" t="s">
        <v>963</v>
      </c>
      <c r="B1697" s="56">
        <v>8471160</v>
      </c>
      <c r="C1697" s="56" t="s">
        <v>506</v>
      </c>
      <c r="D1697" s="56">
        <v>492316</v>
      </c>
      <c r="E1697" s="56" t="s">
        <v>138</v>
      </c>
      <c r="F1697" s="56" t="str">
        <f t="shared" si="26"/>
        <v>847.8471160.1.492316.000000.847001.300180</v>
      </c>
      <c r="G1697" s="66" t="s">
        <v>21</v>
      </c>
      <c r="H1697" s="56">
        <v>847001</v>
      </c>
      <c r="I1697" s="56" t="s">
        <v>863</v>
      </c>
      <c r="J1697" s="56">
        <v>300180</v>
      </c>
      <c r="R1697" s="56" t="s">
        <v>4930</v>
      </c>
      <c r="S1697" s="56">
        <v>1</v>
      </c>
      <c r="T1697" s="56">
        <v>1416948.939</v>
      </c>
      <c r="U1697" s="57">
        <v>1349475.18</v>
      </c>
      <c r="V1697" s="56" t="s">
        <v>2113</v>
      </c>
      <c r="W1697" s="56" t="s">
        <v>2122</v>
      </c>
      <c r="X1697" s="56">
        <v>1275254.0451</v>
      </c>
      <c r="Y1697" s="56">
        <v>1133559.1512</v>
      </c>
      <c r="Z1697" s="56">
        <v>991864.25729999994</v>
      </c>
      <c r="AA1697" s="56" t="s">
        <v>4489</v>
      </c>
      <c r="AB1697" s="56" t="s">
        <v>4489</v>
      </c>
      <c r="AC1697" s="56" t="s">
        <v>4489</v>
      </c>
      <c r="AE1697" s="56">
        <v>1349475.18</v>
      </c>
      <c r="AP1697" s="56">
        <v>1349475.18</v>
      </c>
      <c r="AR1697" s="56" t="s">
        <v>4490</v>
      </c>
      <c r="AT1697" s="56">
        <v>8471160</v>
      </c>
    </row>
    <row r="1698" spans="1:46" x14ac:dyDescent="0.35">
      <c r="A1698" s="56" t="s">
        <v>963</v>
      </c>
      <c r="B1698" s="56">
        <v>8471160</v>
      </c>
      <c r="C1698" s="56" t="s">
        <v>506</v>
      </c>
      <c r="D1698" s="56">
        <v>492316</v>
      </c>
      <c r="E1698" s="56" t="s">
        <v>138</v>
      </c>
      <c r="F1698" s="56" t="str">
        <f t="shared" si="26"/>
        <v>847.8471160.1.492316.000000.847001.300180</v>
      </c>
      <c r="G1698" s="66" t="s">
        <v>21</v>
      </c>
      <c r="H1698" s="56">
        <v>847001</v>
      </c>
      <c r="I1698" s="56" t="s">
        <v>863</v>
      </c>
      <c r="J1698" s="56">
        <v>300180</v>
      </c>
      <c r="R1698" s="56" t="s">
        <v>4931</v>
      </c>
      <c r="S1698" s="56">
        <v>1</v>
      </c>
      <c r="T1698" s="56">
        <v>1612759.05</v>
      </c>
      <c r="U1698" s="57">
        <v>1535961</v>
      </c>
      <c r="V1698" s="56" t="s">
        <v>2113</v>
      </c>
      <c r="W1698" s="56" t="s">
        <v>2122</v>
      </c>
      <c r="X1698" s="56">
        <v>1451483.145</v>
      </c>
      <c r="Y1698" s="56">
        <v>1290207.2400000002</v>
      </c>
      <c r="Z1698" s="56">
        <v>1128931.335</v>
      </c>
      <c r="AA1698" s="56" t="s">
        <v>4489</v>
      </c>
      <c r="AB1698" s="56" t="s">
        <v>4489</v>
      </c>
      <c r="AC1698" s="56" t="s">
        <v>4489</v>
      </c>
      <c r="AE1698" s="56">
        <v>1535961</v>
      </c>
      <c r="AP1698" s="56">
        <v>1535961</v>
      </c>
      <c r="AR1698" s="56" t="s">
        <v>4490</v>
      </c>
      <c r="AT1698" s="56">
        <v>8471160</v>
      </c>
    </row>
    <row r="1699" spans="1:46" x14ac:dyDescent="0.35">
      <c r="A1699" s="56" t="s">
        <v>963</v>
      </c>
      <c r="B1699" s="56">
        <v>8471160</v>
      </c>
      <c r="C1699" s="56" t="s">
        <v>506</v>
      </c>
      <c r="D1699" s="56">
        <v>492316</v>
      </c>
      <c r="E1699" s="56" t="s">
        <v>138</v>
      </c>
      <c r="F1699" s="56" t="str">
        <f t="shared" si="26"/>
        <v>847.8471160.1.492316.000000.847001.300180</v>
      </c>
      <c r="G1699" s="66" t="s">
        <v>21</v>
      </c>
      <c r="H1699" s="56">
        <v>847001</v>
      </c>
      <c r="I1699" s="56" t="s">
        <v>863</v>
      </c>
      <c r="J1699" s="56">
        <v>300180</v>
      </c>
      <c r="R1699" s="56" t="s">
        <v>4932</v>
      </c>
      <c r="S1699" s="56">
        <v>1</v>
      </c>
      <c r="T1699" s="56">
        <v>3172195.95</v>
      </c>
      <c r="U1699" s="57">
        <v>3021139</v>
      </c>
      <c r="V1699" s="56" t="s">
        <v>2113</v>
      </c>
      <c r="W1699" s="56" t="s">
        <v>2122</v>
      </c>
      <c r="X1699" s="56">
        <v>2854976.3550000004</v>
      </c>
      <c r="Y1699" s="56">
        <v>2537756.7600000002</v>
      </c>
      <c r="Z1699" s="56">
        <v>2220537.165</v>
      </c>
      <c r="AA1699" s="56" t="s">
        <v>4489</v>
      </c>
      <c r="AB1699" s="56" t="s">
        <v>4489</v>
      </c>
      <c r="AC1699" s="56" t="s">
        <v>4489</v>
      </c>
      <c r="AE1699" s="56">
        <v>3021139</v>
      </c>
      <c r="AP1699" s="56">
        <v>3021139</v>
      </c>
      <c r="AR1699" s="56" t="s">
        <v>4490</v>
      </c>
      <c r="AT1699" s="56">
        <v>8471160</v>
      </c>
    </row>
    <row r="1700" spans="1:46" x14ac:dyDescent="0.35">
      <c r="A1700" s="56" t="s">
        <v>963</v>
      </c>
      <c r="B1700" s="56">
        <v>8471160</v>
      </c>
      <c r="C1700" s="56" t="s">
        <v>506</v>
      </c>
      <c r="D1700" s="56">
        <v>492316</v>
      </c>
      <c r="E1700" s="56" t="s">
        <v>138</v>
      </c>
      <c r="F1700" s="56" t="str">
        <f t="shared" si="26"/>
        <v>847.8471160.1.492316.000000.847001.300180</v>
      </c>
      <c r="G1700" s="66" t="s">
        <v>21</v>
      </c>
      <c r="H1700" s="56">
        <v>847001</v>
      </c>
      <c r="I1700" s="56" t="s">
        <v>863</v>
      </c>
      <c r="J1700" s="56">
        <v>300180</v>
      </c>
      <c r="R1700" s="56" t="s">
        <v>4933</v>
      </c>
      <c r="S1700" s="56">
        <v>1</v>
      </c>
      <c r="T1700" s="56">
        <v>3007579.0500000003</v>
      </c>
      <c r="U1700" s="57">
        <v>2864361</v>
      </c>
      <c r="V1700" s="56" t="s">
        <v>2113</v>
      </c>
      <c r="W1700" s="56" t="s">
        <v>2122</v>
      </c>
      <c r="X1700" s="56">
        <v>2706821.1450000005</v>
      </c>
      <c r="Y1700" s="56">
        <v>2406063.2400000002</v>
      </c>
      <c r="Z1700" s="56">
        <v>2105305.335</v>
      </c>
      <c r="AA1700" s="56" t="s">
        <v>4489</v>
      </c>
      <c r="AB1700" s="56" t="s">
        <v>4489</v>
      </c>
      <c r="AC1700" s="56" t="s">
        <v>4489</v>
      </c>
      <c r="AE1700" s="56">
        <v>2864361</v>
      </c>
      <c r="AP1700" s="56">
        <v>2864361</v>
      </c>
      <c r="AR1700" s="56" t="s">
        <v>4490</v>
      </c>
      <c r="AT1700" s="56">
        <v>8471160</v>
      </c>
    </row>
    <row r="1701" spans="1:46" x14ac:dyDescent="0.35">
      <c r="A1701" s="56" t="s">
        <v>963</v>
      </c>
      <c r="B1701" s="56">
        <v>8471160</v>
      </c>
      <c r="C1701" s="56" t="s">
        <v>506</v>
      </c>
      <c r="D1701" s="56">
        <v>492316</v>
      </c>
      <c r="E1701" s="56" t="s">
        <v>138</v>
      </c>
      <c r="F1701" s="56" t="str">
        <f t="shared" si="26"/>
        <v>847.8471160.1.492316.000000.847001.300180</v>
      </c>
      <c r="G1701" s="66" t="s">
        <v>21</v>
      </c>
      <c r="H1701" s="56">
        <v>847001</v>
      </c>
      <c r="I1701" s="56" t="s">
        <v>863</v>
      </c>
      <c r="J1701" s="56">
        <v>300180</v>
      </c>
      <c r="R1701" s="56" t="s">
        <v>4934</v>
      </c>
      <c r="S1701" s="56">
        <v>1</v>
      </c>
      <c r="T1701" s="56">
        <v>306695.55</v>
      </c>
      <c r="U1701" s="57">
        <v>292091</v>
      </c>
      <c r="V1701" s="56" t="s">
        <v>2113</v>
      </c>
      <c r="W1701" s="56" t="s">
        <v>2122</v>
      </c>
      <c r="X1701" s="56">
        <v>276025.995</v>
      </c>
      <c r="Y1701" s="56">
        <v>245356.44</v>
      </c>
      <c r="Z1701" s="56">
        <v>214686.88499999998</v>
      </c>
      <c r="AA1701" s="56" t="s">
        <v>4489</v>
      </c>
      <c r="AB1701" s="56" t="s">
        <v>4489</v>
      </c>
      <c r="AC1701" s="56" t="s">
        <v>4489</v>
      </c>
      <c r="AE1701" s="56">
        <v>292091</v>
      </c>
      <c r="AP1701" s="56">
        <v>292091</v>
      </c>
      <c r="AR1701" s="56" t="s">
        <v>4490</v>
      </c>
      <c r="AT1701" s="56">
        <v>8471160</v>
      </c>
    </row>
    <row r="1702" spans="1:46" x14ac:dyDescent="0.35">
      <c r="A1702" s="56" t="s">
        <v>963</v>
      </c>
      <c r="B1702" s="56">
        <v>8471160</v>
      </c>
      <c r="C1702" s="56" t="s">
        <v>506</v>
      </c>
      <c r="D1702" s="56">
        <v>492316</v>
      </c>
      <c r="E1702" s="56" t="s">
        <v>138</v>
      </c>
      <c r="F1702" s="56" t="str">
        <f t="shared" si="26"/>
        <v>847.8471160.1.492316.000000.847001.300180</v>
      </c>
      <c r="G1702" s="66" t="s">
        <v>21</v>
      </c>
      <c r="H1702" s="56">
        <v>847001</v>
      </c>
      <c r="I1702" s="56" t="s">
        <v>863</v>
      </c>
      <c r="J1702" s="56">
        <v>300180</v>
      </c>
      <c r="R1702" s="56" t="s">
        <v>4935</v>
      </c>
      <c r="S1702" s="56">
        <v>1</v>
      </c>
      <c r="T1702" s="56">
        <v>122850</v>
      </c>
      <c r="U1702" s="57">
        <v>117000</v>
      </c>
      <c r="V1702" s="56" t="s">
        <v>2113</v>
      </c>
      <c r="W1702" s="56" t="s">
        <v>2122</v>
      </c>
      <c r="X1702" s="56">
        <v>110565</v>
      </c>
      <c r="Y1702" s="56">
        <v>98280</v>
      </c>
      <c r="Z1702" s="56">
        <v>85995</v>
      </c>
      <c r="AA1702" s="56" t="s">
        <v>4489</v>
      </c>
      <c r="AB1702" s="56" t="s">
        <v>4489</v>
      </c>
      <c r="AC1702" s="56" t="s">
        <v>4489</v>
      </c>
      <c r="AE1702" s="56">
        <v>117000</v>
      </c>
      <c r="AP1702" s="56">
        <v>117000</v>
      </c>
      <c r="AR1702" s="56" t="s">
        <v>4490</v>
      </c>
      <c r="AT1702" s="56">
        <v>8471160</v>
      </c>
    </row>
    <row r="1703" spans="1:46" x14ac:dyDescent="0.35">
      <c r="A1703" s="56" t="s">
        <v>963</v>
      </c>
      <c r="B1703" s="56">
        <v>8471160</v>
      </c>
      <c r="C1703" s="56" t="s">
        <v>506</v>
      </c>
      <c r="D1703" s="56">
        <v>492316</v>
      </c>
      <c r="E1703" s="56" t="s">
        <v>138</v>
      </c>
      <c r="F1703" s="56" t="str">
        <f t="shared" si="26"/>
        <v>847.8471160.1.492316.000000.847001.300180</v>
      </c>
      <c r="G1703" s="66" t="s">
        <v>21</v>
      </c>
      <c r="H1703" s="56">
        <v>847001</v>
      </c>
      <c r="I1703" s="56" t="s">
        <v>863</v>
      </c>
      <c r="J1703" s="56">
        <v>300180</v>
      </c>
      <c r="R1703" s="56" t="s">
        <v>4936</v>
      </c>
      <c r="S1703" s="56">
        <v>1</v>
      </c>
      <c r="T1703" s="56">
        <v>95649.75</v>
      </c>
      <c r="U1703" s="57">
        <v>91095</v>
      </c>
      <c r="V1703" s="56" t="s">
        <v>2113</v>
      </c>
      <c r="W1703" s="56" t="s">
        <v>2122</v>
      </c>
      <c r="X1703" s="56">
        <v>86084.775000000009</v>
      </c>
      <c r="Y1703" s="56">
        <v>76519.8</v>
      </c>
      <c r="Z1703" s="56">
        <v>66954.824999999997</v>
      </c>
      <c r="AA1703" s="56" t="s">
        <v>4489</v>
      </c>
      <c r="AB1703" s="56" t="s">
        <v>4489</v>
      </c>
      <c r="AC1703" s="56" t="s">
        <v>4489</v>
      </c>
      <c r="AE1703" s="56">
        <v>91095</v>
      </c>
      <c r="AP1703" s="56">
        <v>91095</v>
      </c>
      <c r="AR1703" s="56" t="s">
        <v>4490</v>
      </c>
      <c r="AT1703" s="56">
        <v>8471160</v>
      </c>
    </row>
    <row r="1704" spans="1:46" x14ac:dyDescent="0.35">
      <c r="A1704" s="56" t="s">
        <v>963</v>
      </c>
      <c r="B1704" s="56">
        <v>8471160</v>
      </c>
      <c r="C1704" s="56" t="s">
        <v>506</v>
      </c>
      <c r="D1704" s="56">
        <v>492316</v>
      </c>
      <c r="E1704" s="56" t="s">
        <v>138</v>
      </c>
      <c r="F1704" s="56" t="str">
        <f t="shared" si="26"/>
        <v>847.8471160.1.492316.000000.847001.300180</v>
      </c>
      <c r="G1704" s="66" t="s">
        <v>21</v>
      </c>
      <c r="H1704" s="56">
        <v>847001</v>
      </c>
      <c r="I1704" s="56" t="s">
        <v>863</v>
      </c>
      <c r="J1704" s="56">
        <v>300180</v>
      </c>
      <c r="R1704" s="56" t="s">
        <v>4937</v>
      </c>
      <c r="S1704" s="56">
        <v>1</v>
      </c>
      <c r="T1704" s="56">
        <v>384117.3</v>
      </c>
      <c r="U1704" s="57">
        <v>365826</v>
      </c>
      <c r="V1704" s="56" t="s">
        <v>2113</v>
      </c>
      <c r="W1704" s="56" t="s">
        <v>2122</v>
      </c>
      <c r="X1704" s="56">
        <v>345705.57</v>
      </c>
      <c r="Y1704" s="56">
        <v>307293.84000000003</v>
      </c>
      <c r="Z1704" s="56">
        <v>268882.11</v>
      </c>
      <c r="AA1704" s="56" t="s">
        <v>4489</v>
      </c>
      <c r="AB1704" s="56" t="s">
        <v>4489</v>
      </c>
      <c r="AC1704" s="56" t="s">
        <v>4489</v>
      </c>
      <c r="AE1704" s="56">
        <v>365826</v>
      </c>
      <c r="AP1704" s="56">
        <v>365826</v>
      </c>
      <c r="AR1704" s="56" t="s">
        <v>4490</v>
      </c>
      <c r="AT1704" s="56">
        <v>8471160</v>
      </c>
    </row>
    <row r="1705" spans="1:46" x14ac:dyDescent="0.35">
      <c r="A1705" s="56" t="s">
        <v>963</v>
      </c>
      <c r="B1705" s="56">
        <v>8471160</v>
      </c>
      <c r="C1705" s="56" t="s">
        <v>506</v>
      </c>
      <c r="D1705" s="56">
        <v>492316</v>
      </c>
      <c r="E1705" s="56" t="s">
        <v>138</v>
      </c>
      <c r="F1705" s="56" t="str">
        <f t="shared" si="26"/>
        <v>847.8471160.1.492316.000000.847001.300180</v>
      </c>
      <c r="G1705" s="66" t="s">
        <v>21</v>
      </c>
      <c r="H1705" s="56">
        <v>847001</v>
      </c>
      <c r="I1705" s="56" t="s">
        <v>863</v>
      </c>
      <c r="J1705" s="56">
        <v>300180</v>
      </c>
      <c r="R1705" s="56" t="s">
        <v>4938</v>
      </c>
      <c r="S1705" s="56">
        <v>1</v>
      </c>
      <c r="T1705" s="56">
        <v>177966.6</v>
      </c>
      <c r="U1705" s="57">
        <v>169492</v>
      </c>
      <c r="V1705" s="56" t="s">
        <v>2113</v>
      </c>
      <c r="W1705" s="56" t="s">
        <v>2122</v>
      </c>
      <c r="X1705" s="56">
        <v>160169.94</v>
      </c>
      <c r="Y1705" s="56">
        <v>142373.28</v>
      </c>
      <c r="Z1705" s="56">
        <v>124576.62</v>
      </c>
      <c r="AA1705" s="56" t="s">
        <v>4489</v>
      </c>
      <c r="AB1705" s="56" t="s">
        <v>4489</v>
      </c>
      <c r="AC1705" s="56" t="s">
        <v>4489</v>
      </c>
      <c r="AE1705" s="56">
        <v>169492</v>
      </c>
      <c r="AP1705" s="56">
        <v>169492</v>
      </c>
      <c r="AR1705" s="56" t="s">
        <v>4490</v>
      </c>
      <c r="AT1705" s="56">
        <v>8471160</v>
      </c>
    </row>
    <row r="1706" spans="1:46" x14ac:dyDescent="0.35">
      <c r="A1706" s="56" t="s">
        <v>963</v>
      </c>
      <c r="B1706" s="56">
        <v>8471160</v>
      </c>
      <c r="C1706" s="56" t="s">
        <v>506</v>
      </c>
      <c r="D1706" s="56">
        <v>492316</v>
      </c>
      <c r="E1706" s="56" t="s">
        <v>138</v>
      </c>
      <c r="F1706" s="56" t="str">
        <f t="shared" si="26"/>
        <v>847.8471160.1.492316.000000.847001.300180</v>
      </c>
      <c r="G1706" s="66" t="s">
        <v>21</v>
      </c>
      <c r="H1706" s="56">
        <v>847001</v>
      </c>
      <c r="I1706" s="56" t="s">
        <v>863</v>
      </c>
      <c r="J1706" s="56">
        <v>300180</v>
      </c>
      <c r="R1706" s="56" t="s">
        <v>4939</v>
      </c>
      <c r="S1706" s="56">
        <v>1</v>
      </c>
      <c r="T1706" s="56">
        <v>19484.850000000002</v>
      </c>
      <c r="U1706" s="57">
        <v>18557</v>
      </c>
      <c r="V1706" s="56" t="s">
        <v>2113</v>
      </c>
      <c r="W1706" s="56" t="s">
        <v>2122</v>
      </c>
      <c r="X1706" s="56">
        <v>17536.365000000002</v>
      </c>
      <c r="Y1706" s="56">
        <v>15587.880000000003</v>
      </c>
      <c r="Z1706" s="56">
        <v>13639.395</v>
      </c>
      <c r="AA1706" s="56" t="s">
        <v>4489</v>
      </c>
      <c r="AB1706" s="56" t="s">
        <v>4489</v>
      </c>
      <c r="AC1706" s="56" t="s">
        <v>4489</v>
      </c>
      <c r="AE1706" s="56">
        <v>18557</v>
      </c>
      <c r="AP1706" s="56">
        <v>18557</v>
      </c>
      <c r="AR1706" s="56" t="s">
        <v>4490</v>
      </c>
      <c r="AT1706" s="56">
        <v>8471160</v>
      </c>
    </row>
    <row r="1707" spans="1:46" x14ac:dyDescent="0.35">
      <c r="A1707" s="56" t="s">
        <v>963</v>
      </c>
      <c r="B1707" s="56">
        <v>8471160</v>
      </c>
      <c r="C1707" s="56" t="s">
        <v>506</v>
      </c>
      <c r="D1707" s="56">
        <v>492316</v>
      </c>
      <c r="E1707" s="56" t="s">
        <v>138</v>
      </c>
      <c r="F1707" s="56" t="str">
        <f t="shared" si="26"/>
        <v>847.8471160.1.492316.000000.847001.300180</v>
      </c>
      <c r="G1707" s="66" t="s">
        <v>21</v>
      </c>
      <c r="H1707" s="56">
        <v>847001</v>
      </c>
      <c r="I1707" s="56" t="s">
        <v>863</v>
      </c>
      <c r="J1707" s="56">
        <v>300180</v>
      </c>
      <c r="R1707" s="56" t="s">
        <v>4940</v>
      </c>
      <c r="S1707" s="56">
        <v>1</v>
      </c>
      <c r="T1707" s="56">
        <v>535621.80000000005</v>
      </c>
      <c r="U1707" s="57">
        <v>510116</v>
      </c>
      <c r="V1707" s="56" t="s">
        <v>2113</v>
      </c>
      <c r="W1707" s="56" t="s">
        <v>2122</v>
      </c>
      <c r="X1707" s="56">
        <v>482059.62000000005</v>
      </c>
      <c r="Y1707" s="56">
        <v>428497.44000000006</v>
      </c>
      <c r="Z1707" s="56">
        <v>374935.26</v>
      </c>
      <c r="AA1707" s="56" t="s">
        <v>4489</v>
      </c>
      <c r="AB1707" s="56" t="s">
        <v>4489</v>
      </c>
      <c r="AC1707" s="56" t="s">
        <v>4489</v>
      </c>
      <c r="AE1707" s="56">
        <v>510116</v>
      </c>
      <c r="AP1707" s="56">
        <v>510116</v>
      </c>
      <c r="AR1707" s="56" t="s">
        <v>4490</v>
      </c>
      <c r="AT1707" s="56">
        <v>8471160</v>
      </c>
    </row>
    <row r="1708" spans="1:46" x14ac:dyDescent="0.35">
      <c r="A1708" s="56" t="s">
        <v>963</v>
      </c>
      <c r="B1708" s="56">
        <v>8471160</v>
      </c>
      <c r="C1708" s="56" t="s">
        <v>506</v>
      </c>
      <c r="D1708" s="56">
        <v>492316</v>
      </c>
      <c r="E1708" s="56" t="s">
        <v>138</v>
      </c>
      <c r="F1708" s="56" t="str">
        <f t="shared" si="26"/>
        <v>847.8471160.1.492316.000000.847001.300180</v>
      </c>
      <c r="G1708" s="66" t="s">
        <v>21</v>
      </c>
      <c r="H1708" s="56">
        <v>847001</v>
      </c>
      <c r="I1708" s="56" t="s">
        <v>863</v>
      </c>
      <c r="J1708" s="56">
        <v>300180</v>
      </c>
      <c r="R1708" s="56" t="s">
        <v>4941</v>
      </c>
      <c r="S1708" s="56">
        <v>1</v>
      </c>
      <c r="T1708" s="56">
        <v>10500</v>
      </c>
      <c r="U1708" s="57">
        <v>10000</v>
      </c>
      <c r="V1708" s="56" t="s">
        <v>2113</v>
      </c>
      <c r="W1708" s="56" t="s">
        <v>2122</v>
      </c>
      <c r="X1708" s="56">
        <v>9450</v>
      </c>
      <c r="Y1708" s="56">
        <v>8400</v>
      </c>
      <c r="Z1708" s="56">
        <v>7349.9999999999991</v>
      </c>
      <c r="AA1708" s="56" t="s">
        <v>4489</v>
      </c>
      <c r="AB1708" s="56" t="s">
        <v>4489</v>
      </c>
      <c r="AC1708" s="56" t="s">
        <v>4489</v>
      </c>
      <c r="AE1708" s="56">
        <v>10000</v>
      </c>
      <c r="AP1708" s="56">
        <v>10000</v>
      </c>
      <c r="AR1708" s="56" t="s">
        <v>4490</v>
      </c>
      <c r="AT1708" s="56">
        <v>8471160</v>
      </c>
    </row>
    <row r="1709" spans="1:46" x14ac:dyDescent="0.35">
      <c r="A1709" s="56" t="s">
        <v>963</v>
      </c>
      <c r="B1709" s="56">
        <v>8471160</v>
      </c>
      <c r="C1709" s="56" t="s">
        <v>506</v>
      </c>
      <c r="D1709" s="56">
        <v>492316</v>
      </c>
      <c r="E1709" s="56" t="s">
        <v>138</v>
      </c>
      <c r="F1709" s="56" t="str">
        <f t="shared" si="26"/>
        <v>847.8471160.1.492316.000000.847001.300180</v>
      </c>
      <c r="G1709" s="66" t="s">
        <v>21</v>
      </c>
      <c r="H1709" s="56">
        <v>847001</v>
      </c>
      <c r="I1709" s="56" t="s">
        <v>863</v>
      </c>
      <c r="J1709" s="56">
        <v>300180</v>
      </c>
      <c r="R1709" s="56" t="s">
        <v>4942</v>
      </c>
      <c r="S1709" s="56">
        <v>1</v>
      </c>
      <c r="T1709" s="56">
        <v>694271.55</v>
      </c>
      <c r="U1709" s="57">
        <v>661211</v>
      </c>
      <c r="V1709" s="56" t="s">
        <v>2113</v>
      </c>
      <c r="W1709" s="56" t="s">
        <v>2122</v>
      </c>
      <c r="X1709" s="56">
        <v>624844.39500000002</v>
      </c>
      <c r="Y1709" s="56">
        <v>555417.24000000011</v>
      </c>
      <c r="Z1709" s="56">
        <v>485990.08500000002</v>
      </c>
      <c r="AA1709" s="56" t="s">
        <v>4489</v>
      </c>
      <c r="AB1709" s="56" t="s">
        <v>4489</v>
      </c>
      <c r="AC1709" s="56" t="s">
        <v>4489</v>
      </c>
      <c r="AE1709" s="56">
        <v>661211</v>
      </c>
      <c r="AP1709" s="56">
        <v>661211</v>
      </c>
      <c r="AR1709" s="56" t="s">
        <v>4490</v>
      </c>
      <c r="AT1709" s="56">
        <v>8471160</v>
      </c>
    </row>
    <row r="1710" spans="1:46" x14ac:dyDescent="0.35">
      <c r="A1710" s="56" t="s">
        <v>963</v>
      </c>
      <c r="B1710" s="56">
        <v>8471160</v>
      </c>
      <c r="C1710" s="56" t="s">
        <v>506</v>
      </c>
      <c r="D1710" s="56">
        <v>492316</v>
      </c>
      <c r="E1710" s="56" t="s">
        <v>138</v>
      </c>
      <c r="F1710" s="56" t="str">
        <f t="shared" si="26"/>
        <v>847.8471160.1.492316.000000.847001.300180</v>
      </c>
      <c r="G1710" s="66" t="s">
        <v>21</v>
      </c>
      <c r="H1710" s="56">
        <v>847001</v>
      </c>
      <c r="I1710" s="56" t="s">
        <v>863</v>
      </c>
      <c r="J1710" s="56">
        <v>300180</v>
      </c>
      <c r="R1710" s="56" t="s">
        <v>4943</v>
      </c>
      <c r="S1710" s="56">
        <v>1</v>
      </c>
      <c r="T1710" s="56">
        <v>117877.20000000001</v>
      </c>
      <c r="U1710" s="57">
        <v>112264</v>
      </c>
      <c r="V1710" s="56" t="s">
        <v>2113</v>
      </c>
      <c r="W1710" s="56" t="s">
        <v>2122</v>
      </c>
      <c r="X1710" s="56">
        <v>106089.48000000001</v>
      </c>
      <c r="Y1710" s="56">
        <v>94301.760000000009</v>
      </c>
      <c r="Z1710" s="56">
        <v>82514.040000000008</v>
      </c>
      <c r="AA1710" s="56" t="s">
        <v>4489</v>
      </c>
      <c r="AB1710" s="56" t="s">
        <v>4489</v>
      </c>
      <c r="AC1710" s="56" t="s">
        <v>4489</v>
      </c>
      <c r="AE1710" s="56">
        <v>112264</v>
      </c>
      <c r="AP1710" s="56">
        <v>112264</v>
      </c>
      <c r="AR1710" s="56" t="s">
        <v>4490</v>
      </c>
      <c r="AT1710" s="56">
        <v>8471160</v>
      </c>
    </row>
    <row r="1711" spans="1:46" x14ac:dyDescent="0.35">
      <c r="A1711" s="56" t="s">
        <v>963</v>
      </c>
      <c r="B1711" s="56">
        <v>8471160</v>
      </c>
      <c r="C1711" s="56" t="s">
        <v>506</v>
      </c>
      <c r="D1711" s="56">
        <v>492316</v>
      </c>
      <c r="E1711" s="56" t="s">
        <v>138</v>
      </c>
      <c r="F1711" s="56" t="str">
        <f t="shared" si="26"/>
        <v>847.8471160.1.492316.000000.847001.300180</v>
      </c>
      <c r="G1711" s="66" t="s">
        <v>21</v>
      </c>
      <c r="H1711" s="56">
        <v>847001</v>
      </c>
      <c r="I1711" s="56" t="s">
        <v>863</v>
      </c>
      <c r="J1711" s="56">
        <v>300180</v>
      </c>
      <c r="R1711" s="56" t="s">
        <v>4944</v>
      </c>
      <c r="S1711" s="56">
        <v>1</v>
      </c>
      <c r="T1711" s="56">
        <v>57802.5</v>
      </c>
      <c r="U1711" s="57">
        <v>55050</v>
      </c>
      <c r="V1711" s="56" t="s">
        <v>2113</v>
      </c>
      <c r="W1711" s="56" t="s">
        <v>2122</v>
      </c>
      <c r="X1711" s="56">
        <v>52022.25</v>
      </c>
      <c r="Y1711" s="56">
        <v>46242</v>
      </c>
      <c r="Z1711" s="56">
        <v>40461.75</v>
      </c>
      <c r="AA1711" s="56" t="s">
        <v>4489</v>
      </c>
      <c r="AB1711" s="56" t="s">
        <v>4489</v>
      </c>
      <c r="AC1711" s="56" t="s">
        <v>4489</v>
      </c>
      <c r="AE1711" s="56">
        <v>55050</v>
      </c>
      <c r="AP1711" s="56">
        <v>55050</v>
      </c>
      <c r="AR1711" s="56" t="s">
        <v>4490</v>
      </c>
      <c r="AT1711" s="56">
        <v>8471160</v>
      </c>
    </row>
    <row r="1712" spans="1:46" x14ac:dyDescent="0.35">
      <c r="A1712" s="56" t="s">
        <v>963</v>
      </c>
      <c r="B1712" s="56">
        <v>8471160</v>
      </c>
      <c r="C1712" s="56" t="s">
        <v>506</v>
      </c>
      <c r="D1712" s="56">
        <v>492316</v>
      </c>
      <c r="E1712" s="56" t="s">
        <v>138</v>
      </c>
      <c r="F1712" s="56" t="str">
        <f t="shared" si="26"/>
        <v>847.8471160.1.492316.000000.847001.300180</v>
      </c>
      <c r="G1712" s="66" t="s">
        <v>21</v>
      </c>
      <c r="H1712" s="56">
        <v>847001</v>
      </c>
      <c r="I1712" s="56" t="s">
        <v>863</v>
      </c>
      <c r="J1712" s="56">
        <v>300180</v>
      </c>
      <c r="R1712" s="56" t="s">
        <v>4945</v>
      </c>
      <c r="S1712" s="56">
        <v>1</v>
      </c>
      <c r="T1712" s="56">
        <v>41251.35</v>
      </c>
      <c r="U1712" s="57">
        <v>39287</v>
      </c>
      <c r="V1712" s="56" t="s">
        <v>2113</v>
      </c>
      <c r="W1712" s="56" t="s">
        <v>2122</v>
      </c>
      <c r="X1712" s="56">
        <v>37126.214999999997</v>
      </c>
      <c r="Y1712" s="56">
        <v>33001.08</v>
      </c>
      <c r="Z1712" s="56">
        <v>28875.944999999996</v>
      </c>
      <c r="AA1712" s="56" t="s">
        <v>4489</v>
      </c>
      <c r="AB1712" s="56" t="s">
        <v>4489</v>
      </c>
      <c r="AC1712" s="56" t="s">
        <v>4489</v>
      </c>
      <c r="AE1712" s="56">
        <v>39287</v>
      </c>
      <c r="AP1712" s="56">
        <v>39287</v>
      </c>
      <c r="AR1712" s="56" t="s">
        <v>4490</v>
      </c>
      <c r="AT1712" s="56">
        <v>8471160</v>
      </c>
    </row>
    <row r="1713" spans="1:46" x14ac:dyDescent="0.35">
      <c r="A1713" s="56" t="s">
        <v>963</v>
      </c>
      <c r="B1713" s="56">
        <v>8471160</v>
      </c>
      <c r="C1713" s="56" t="s">
        <v>506</v>
      </c>
      <c r="D1713" s="56">
        <v>492316</v>
      </c>
      <c r="E1713" s="56" t="s">
        <v>138</v>
      </c>
      <c r="F1713" s="56" t="str">
        <f t="shared" si="26"/>
        <v>847.8471160.1.492316.000000.847001.300180</v>
      </c>
      <c r="G1713" s="66" t="s">
        <v>21</v>
      </c>
      <c r="H1713" s="56">
        <v>847001</v>
      </c>
      <c r="I1713" s="56" t="s">
        <v>863</v>
      </c>
      <c r="J1713" s="56">
        <v>300180</v>
      </c>
      <c r="R1713" s="56" t="s">
        <v>4946</v>
      </c>
      <c r="S1713" s="56">
        <v>1</v>
      </c>
      <c r="T1713" s="56">
        <v>242445</v>
      </c>
      <c r="U1713" s="57">
        <v>230900</v>
      </c>
      <c r="V1713" s="56" t="s">
        <v>2113</v>
      </c>
      <c r="W1713" s="56" t="s">
        <v>2122</v>
      </c>
      <c r="X1713" s="56">
        <v>218200.5</v>
      </c>
      <c r="Y1713" s="56">
        <v>193956</v>
      </c>
      <c r="Z1713" s="56">
        <v>169711.5</v>
      </c>
      <c r="AA1713" s="56" t="s">
        <v>4489</v>
      </c>
      <c r="AB1713" s="56" t="s">
        <v>4489</v>
      </c>
      <c r="AC1713" s="56" t="s">
        <v>4489</v>
      </c>
      <c r="AE1713" s="56">
        <v>230900</v>
      </c>
      <c r="AP1713" s="56">
        <v>230900</v>
      </c>
      <c r="AR1713" s="56" t="s">
        <v>4490</v>
      </c>
      <c r="AT1713" s="56">
        <v>8471160</v>
      </c>
    </row>
    <row r="1714" spans="1:46" x14ac:dyDescent="0.35">
      <c r="A1714" s="56" t="s">
        <v>963</v>
      </c>
      <c r="B1714" s="56">
        <v>8471160</v>
      </c>
      <c r="C1714" s="56" t="s">
        <v>506</v>
      </c>
      <c r="D1714" s="56">
        <v>492316</v>
      </c>
      <c r="E1714" s="56" t="s">
        <v>138</v>
      </c>
      <c r="F1714" s="56" t="str">
        <f t="shared" si="26"/>
        <v>847.8471160.1.492316.000000.847001.300180</v>
      </c>
      <c r="G1714" s="66" t="s">
        <v>21</v>
      </c>
      <c r="H1714" s="56">
        <v>847001</v>
      </c>
      <c r="I1714" s="56" t="s">
        <v>863</v>
      </c>
      <c r="J1714" s="56">
        <v>300180</v>
      </c>
      <c r="R1714" s="56" t="s">
        <v>4947</v>
      </c>
      <c r="S1714" s="56">
        <v>1</v>
      </c>
      <c r="T1714" s="56">
        <v>327075</v>
      </c>
      <c r="U1714" s="57">
        <v>311500</v>
      </c>
      <c r="V1714" s="56" t="s">
        <v>2113</v>
      </c>
      <c r="W1714" s="56" t="s">
        <v>2122</v>
      </c>
      <c r="X1714" s="56">
        <v>294367.5</v>
      </c>
      <c r="Y1714" s="56">
        <v>261660</v>
      </c>
      <c r="Z1714" s="56">
        <v>228952.5</v>
      </c>
      <c r="AA1714" s="56" t="s">
        <v>4489</v>
      </c>
      <c r="AB1714" s="56" t="s">
        <v>4489</v>
      </c>
      <c r="AC1714" s="56" t="s">
        <v>4489</v>
      </c>
      <c r="AE1714" s="56">
        <v>311500</v>
      </c>
      <c r="AP1714" s="56">
        <v>311500</v>
      </c>
      <c r="AR1714" s="56" t="s">
        <v>4490</v>
      </c>
      <c r="AT1714" s="56">
        <v>8471160</v>
      </c>
    </row>
    <row r="1715" spans="1:46" x14ac:dyDescent="0.35">
      <c r="A1715" s="56" t="s">
        <v>963</v>
      </c>
      <c r="B1715" s="56">
        <v>8471160</v>
      </c>
      <c r="C1715" s="56" t="s">
        <v>506</v>
      </c>
      <c r="D1715" s="56">
        <v>492316</v>
      </c>
      <c r="E1715" s="56" t="s">
        <v>138</v>
      </c>
      <c r="F1715" s="56" t="str">
        <f t="shared" si="26"/>
        <v>847.8471160.1.492316.000000.847001.300180</v>
      </c>
      <c r="G1715" s="66" t="s">
        <v>21</v>
      </c>
      <c r="H1715" s="56">
        <v>847001</v>
      </c>
      <c r="I1715" s="56" t="s">
        <v>863</v>
      </c>
      <c r="J1715" s="56">
        <v>300180</v>
      </c>
      <c r="R1715" s="56" t="s">
        <v>4948</v>
      </c>
      <c r="S1715" s="56">
        <v>1</v>
      </c>
      <c r="T1715" s="56">
        <v>136785.60000000001</v>
      </c>
      <c r="U1715" s="57">
        <v>130272</v>
      </c>
      <c r="V1715" s="56" t="s">
        <v>2113</v>
      </c>
      <c r="W1715" s="56" t="s">
        <v>2122</v>
      </c>
      <c r="X1715" s="56">
        <v>123107.04000000001</v>
      </c>
      <c r="Y1715" s="56">
        <v>109428.48000000001</v>
      </c>
      <c r="Z1715" s="56">
        <v>95749.92</v>
      </c>
      <c r="AA1715" s="56" t="s">
        <v>4489</v>
      </c>
      <c r="AB1715" s="56" t="s">
        <v>4489</v>
      </c>
      <c r="AC1715" s="56" t="s">
        <v>4489</v>
      </c>
      <c r="AE1715" s="56">
        <v>130272</v>
      </c>
      <c r="AP1715" s="56">
        <v>130272</v>
      </c>
      <c r="AR1715" s="56" t="s">
        <v>4490</v>
      </c>
      <c r="AT1715" s="56">
        <v>8471160</v>
      </c>
    </row>
    <row r="1716" spans="1:46" x14ac:dyDescent="0.35">
      <c r="A1716" s="56" t="s">
        <v>963</v>
      </c>
      <c r="B1716" s="56">
        <v>8471160</v>
      </c>
      <c r="C1716" s="56" t="s">
        <v>506</v>
      </c>
      <c r="D1716" s="56">
        <v>492316</v>
      </c>
      <c r="E1716" s="56" t="s">
        <v>138</v>
      </c>
      <c r="F1716" s="56" t="str">
        <f t="shared" si="26"/>
        <v>847.8471160.1.492316.000000.847001.300180</v>
      </c>
      <c r="G1716" s="66" t="s">
        <v>21</v>
      </c>
      <c r="H1716" s="56">
        <v>847001</v>
      </c>
      <c r="I1716" s="56" t="s">
        <v>863</v>
      </c>
      <c r="J1716" s="56">
        <v>300180</v>
      </c>
      <c r="R1716" s="56" t="s">
        <v>4949</v>
      </c>
      <c r="S1716" s="56">
        <v>1</v>
      </c>
      <c r="T1716" s="56">
        <v>77427</v>
      </c>
      <c r="U1716" s="57">
        <v>73740</v>
      </c>
      <c r="V1716" s="56" t="s">
        <v>2113</v>
      </c>
      <c r="W1716" s="56" t="s">
        <v>2122</v>
      </c>
      <c r="X1716" s="56">
        <v>69684.3</v>
      </c>
      <c r="Y1716" s="56">
        <v>61941.600000000006</v>
      </c>
      <c r="Z1716" s="56">
        <v>54198.899999999994</v>
      </c>
      <c r="AA1716" s="56" t="s">
        <v>4489</v>
      </c>
      <c r="AB1716" s="56" t="s">
        <v>4489</v>
      </c>
      <c r="AC1716" s="56" t="s">
        <v>4489</v>
      </c>
      <c r="AE1716" s="56">
        <v>73740</v>
      </c>
      <c r="AP1716" s="56">
        <v>73740</v>
      </c>
      <c r="AR1716" s="56" t="s">
        <v>4490</v>
      </c>
      <c r="AT1716" s="56">
        <v>8471160</v>
      </c>
    </row>
    <row r="1717" spans="1:46" x14ac:dyDescent="0.35">
      <c r="A1717" s="56" t="s">
        <v>963</v>
      </c>
      <c r="B1717" s="56">
        <v>8471160</v>
      </c>
      <c r="C1717" s="56" t="s">
        <v>506</v>
      </c>
      <c r="D1717" s="56">
        <v>492316</v>
      </c>
      <c r="E1717" s="56" t="s">
        <v>138</v>
      </c>
      <c r="F1717" s="56" t="str">
        <f t="shared" si="26"/>
        <v>847.8471160.1.492316.000000.847001.300180</v>
      </c>
      <c r="G1717" s="66" t="s">
        <v>21</v>
      </c>
      <c r="H1717" s="56">
        <v>847001</v>
      </c>
      <c r="I1717" s="56" t="s">
        <v>863</v>
      </c>
      <c r="J1717" s="56">
        <v>300180</v>
      </c>
      <c r="R1717" s="56" t="s">
        <v>4950</v>
      </c>
      <c r="S1717" s="56">
        <v>1</v>
      </c>
      <c r="T1717" s="56">
        <v>1407285.6</v>
      </c>
      <c r="U1717" s="57">
        <v>1340272</v>
      </c>
      <c r="V1717" s="56" t="s">
        <v>2113</v>
      </c>
      <c r="W1717" s="56" t="s">
        <v>2122</v>
      </c>
      <c r="X1717" s="56">
        <v>1266557.04</v>
      </c>
      <c r="Y1717" s="56">
        <v>1125828.4800000002</v>
      </c>
      <c r="Z1717" s="56">
        <v>985099.92</v>
      </c>
      <c r="AA1717" s="56" t="s">
        <v>4489</v>
      </c>
      <c r="AB1717" s="56" t="s">
        <v>4489</v>
      </c>
      <c r="AC1717" s="56" t="s">
        <v>4489</v>
      </c>
      <c r="AE1717" s="56">
        <v>1340272</v>
      </c>
      <c r="AP1717" s="56">
        <v>1340272</v>
      </c>
      <c r="AR1717" s="56" t="s">
        <v>4490</v>
      </c>
      <c r="AT1717" s="56">
        <v>8471160</v>
      </c>
    </row>
    <row r="1718" spans="1:46" x14ac:dyDescent="0.35">
      <c r="A1718" s="56" t="s">
        <v>963</v>
      </c>
      <c r="B1718" s="56">
        <v>8471160</v>
      </c>
      <c r="C1718" s="56" t="s">
        <v>506</v>
      </c>
      <c r="D1718" s="56">
        <v>492316</v>
      </c>
      <c r="E1718" s="56" t="s">
        <v>138</v>
      </c>
      <c r="F1718" s="56" t="str">
        <f t="shared" si="26"/>
        <v>847.8471160.1.492316.000000.847001.300180</v>
      </c>
      <c r="G1718" s="66" t="s">
        <v>21</v>
      </c>
      <c r="H1718" s="56">
        <v>847001</v>
      </c>
      <c r="I1718" s="56" t="s">
        <v>863</v>
      </c>
      <c r="J1718" s="56">
        <v>300180</v>
      </c>
      <c r="R1718" s="56" t="s">
        <v>4951</v>
      </c>
      <c r="S1718" s="56">
        <v>1</v>
      </c>
      <c r="T1718" s="56">
        <v>642777.45000000007</v>
      </c>
      <c r="U1718" s="57">
        <v>612169</v>
      </c>
      <c r="V1718" s="56" t="s">
        <v>2113</v>
      </c>
      <c r="W1718" s="56" t="s">
        <v>2122</v>
      </c>
      <c r="X1718" s="56">
        <v>578499.70500000007</v>
      </c>
      <c r="Y1718" s="56">
        <v>514221.96000000008</v>
      </c>
      <c r="Z1718" s="56">
        <v>449944.21500000003</v>
      </c>
      <c r="AA1718" s="56" t="s">
        <v>4489</v>
      </c>
      <c r="AB1718" s="56" t="s">
        <v>4489</v>
      </c>
      <c r="AC1718" s="56" t="s">
        <v>4489</v>
      </c>
      <c r="AE1718" s="56">
        <v>612169</v>
      </c>
      <c r="AP1718" s="56">
        <v>612169</v>
      </c>
      <c r="AR1718" s="56" t="s">
        <v>4490</v>
      </c>
      <c r="AT1718" s="56">
        <v>8471160</v>
      </c>
    </row>
    <row r="1719" spans="1:46" x14ac:dyDescent="0.35">
      <c r="A1719" s="56" t="s">
        <v>963</v>
      </c>
      <c r="B1719" s="56">
        <v>8471160</v>
      </c>
      <c r="C1719" s="56" t="s">
        <v>506</v>
      </c>
      <c r="D1719" s="56">
        <v>492316</v>
      </c>
      <c r="E1719" s="56" t="s">
        <v>138</v>
      </c>
      <c r="F1719" s="56" t="str">
        <f t="shared" si="26"/>
        <v>847.8471160.1.492316.000000.847001.300180</v>
      </c>
      <c r="G1719" s="66" t="s">
        <v>21</v>
      </c>
      <c r="H1719" s="56">
        <v>847001</v>
      </c>
      <c r="I1719" s="56" t="s">
        <v>863</v>
      </c>
      <c r="J1719" s="56">
        <v>300180</v>
      </c>
      <c r="R1719" s="56" t="s">
        <v>4952</v>
      </c>
      <c r="S1719" s="56">
        <v>1</v>
      </c>
      <c r="T1719" s="56">
        <v>483000</v>
      </c>
      <c r="U1719" s="57">
        <v>460000</v>
      </c>
      <c r="V1719" s="56" t="s">
        <v>2113</v>
      </c>
      <c r="W1719" s="56" t="s">
        <v>2122</v>
      </c>
      <c r="X1719" s="56">
        <v>434700</v>
      </c>
      <c r="Y1719" s="56">
        <v>386400</v>
      </c>
      <c r="Z1719" s="56">
        <v>338100</v>
      </c>
      <c r="AA1719" s="56" t="s">
        <v>4489</v>
      </c>
      <c r="AB1719" s="56" t="s">
        <v>4489</v>
      </c>
      <c r="AC1719" s="56" t="s">
        <v>4489</v>
      </c>
      <c r="AE1719" s="56">
        <v>460000</v>
      </c>
      <c r="AP1719" s="56">
        <v>460000</v>
      </c>
      <c r="AR1719" s="56" t="s">
        <v>4490</v>
      </c>
      <c r="AT1719" s="56">
        <v>8471160</v>
      </c>
    </row>
    <row r="1720" spans="1:46" x14ac:dyDescent="0.35">
      <c r="A1720" s="56" t="s">
        <v>963</v>
      </c>
      <c r="B1720" s="56">
        <v>8471160</v>
      </c>
      <c r="C1720" s="56" t="s">
        <v>506</v>
      </c>
      <c r="D1720" s="56">
        <v>492316</v>
      </c>
      <c r="E1720" s="56" t="s">
        <v>138</v>
      </c>
      <c r="F1720" s="56" t="str">
        <f t="shared" si="26"/>
        <v>847.8471160.1.492316.000000.847001.300180</v>
      </c>
      <c r="G1720" s="66" t="s">
        <v>21</v>
      </c>
      <c r="H1720" s="56">
        <v>847001</v>
      </c>
      <c r="I1720" s="56" t="s">
        <v>863</v>
      </c>
      <c r="J1720" s="56">
        <v>300180</v>
      </c>
      <c r="R1720" s="56" t="s">
        <v>4953</v>
      </c>
      <c r="S1720" s="56">
        <v>1</v>
      </c>
      <c r="T1720" s="56">
        <v>109908.75</v>
      </c>
      <c r="U1720" s="57">
        <v>104675</v>
      </c>
      <c r="V1720" s="56" t="s">
        <v>2113</v>
      </c>
      <c r="W1720" s="56" t="s">
        <v>2122</v>
      </c>
      <c r="X1720" s="56">
        <v>98917.875</v>
      </c>
      <c r="Y1720" s="56">
        <v>87927</v>
      </c>
      <c r="Z1720" s="56">
        <v>76936.125</v>
      </c>
      <c r="AA1720" s="56" t="s">
        <v>4489</v>
      </c>
      <c r="AB1720" s="56" t="s">
        <v>4489</v>
      </c>
      <c r="AC1720" s="56" t="s">
        <v>4489</v>
      </c>
      <c r="AE1720" s="56">
        <v>104675</v>
      </c>
      <c r="AP1720" s="56">
        <v>104675</v>
      </c>
      <c r="AR1720" s="56" t="s">
        <v>4490</v>
      </c>
      <c r="AT1720" s="56">
        <v>8471160</v>
      </c>
    </row>
    <row r="1721" spans="1:46" x14ac:dyDescent="0.35">
      <c r="A1721" s="56" t="s">
        <v>963</v>
      </c>
      <c r="B1721" s="56">
        <v>8471160</v>
      </c>
      <c r="C1721" s="56" t="s">
        <v>506</v>
      </c>
      <c r="D1721" s="56">
        <v>492316</v>
      </c>
      <c r="E1721" s="56" t="s">
        <v>138</v>
      </c>
      <c r="F1721" s="56" t="str">
        <f t="shared" si="26"/>
        <v>847.8471160.1.492316.000000.847001.300180</v>
      </c>
      <c r="G1721" s="66" t="s">
        <v>21</v>
      </c>
      <c r="H1721" s="56">
        <v>847001</v>
      </c>
      <c r="I1721" s="56" t="s">
        <v>863</v>
      </c>
      <c r="J1721" s="56">
        <v>300180</v>
      </c>
      <c r="R1721" s="56" t="s">
        <v>4954</v>
      </c>
      <c r="S1721" s="56">
        <v>1</v>
      </c>
      <c r="T1721" s="56">
        <v>69363</v>
      </c>
      <c r="U1721" s="57">
        <v>66060</v>
      </c>
      <c r="V1721" s="56" t="s">
        <v>2113</v>
      </c>
      <c r="W1721" s="56" t="s">
        <v>2122</v>
      </c>
      <c r="X1721" s="56">
        <v>62426.700000000004</v>
      </c>
      <c r="Y1721" s="56">
        <v>55490.400000000001</v>
      </c>
      <c r="Z1721" s="56">
        <v>48554.1</v>
      </c>
      <c r="AA1721" s="56" t="s">
        <v>4489</v>
      </c>
      <c r="AB1721" s="56" t="s">
        <v>4489</v>
      </c>
      <c r="AC1721" s="56" t="s">
        <v>4489</v>
      </c>
      <c r="AE1721" s="56">
        <v>66060</v>
      </c>
      <c r="AP1721" s="56">
        <v>66060</v>
      </c>
      <c r="AR1721" s="56" t="s">
        <v>4490</v>
      </c>
      <c r="AT1721" s="56">
        <v>8471160</v>
      </c>
    </row>
    <row r="1722" spans="1:46" x14ac:dyDescent="0.35">
      <c r="A1722" s="56" t="s">
        <v>963</v>
      </c>
      <c r="B1722" s="56">
        <v>8471160</v>
      </c>
      <c r="C1722" s="56" t="s">
        <v>506</v>
      </c>
      <c r="D1722" s="56">
        <v>492316</v>
      </c>
      <c r="E1722" s="56" t="s">
        <v>138</v>
      </c>
      <c r="F1722" s="56" t="str">
        <f t="shared" si="26"/>
        <v>847.8471160.1.492316.000000.847001.300180</v>
      </c>
      <c r="G1722" s="66" t="s">
        <v>21</v>
      </c>
      <c r="H1722" s="56">
        <v>847001</v>
      </c>
      <c r="I1722" s="56" t="s">
        <v>863</v>
      </c>
      <c r="J1722" s="56">
        <v>300180</v>
      </c>
      <c r="R1722" s="56" t="s">
        <v>4955</v>
      </c>
      <c r="S1722" s="56">
        <v>1</v>
      </c>
      <c r="T1722" s="56">
        <v>483000</v>
      </c>
      <c r="U1722" s="57">
        <v>460000</v>
      </c>
      <c r="V1722" s="56" t="s">
        <v>2113</v>
      </c>
      <c r="W1722" s="56" t="s">
        <v>2122</v>
      </c>
      <c r="X1722" s="56">
        <v>434700</v>
      </c>
      <c r="Y1722" s="56">
        <v>386400</v>
      </c>
      <c r="Z1722" s="56">
        <v>338100</v>
      </c>
      <c r="AA1722" s="56" t="s">
        <v>4489</v>
      </c>
      <c r="AB1722" s="56" t="s">
        <v>4489</v>
      </c>
      <c r="AC1722" s="56" t="s">
        <v>4489</v>
      </c>
      <c r="AE1722" s="56">
        <v>460000</v>
      </c>
      <c r="AP1722" s="56">
        <v>460000</v>
      </c>
      <c r="AR1722" s="56" t="s">
        <v>4490</v>
      </c>
      <c r="AT1722" s="56">
        <v>8471160</v>
      </c>
    </row>
    <row r="1723" spans="1:46" x14ac:dyDescent="0.35">
      <c r="A1723" s="56" t="s">
        <v>963</v>
      </c>
      <c r="B1723" s="56">
        <v>8471160</v>
      </c>
      <c r="C1723" s="56" t="s">
        <v>506</v>
      </c>
      <c r="D1723" s="56">
        <v>492316</v>
      </c>
      <c r="E1723" s="56" t="s">
        <v>138</v>
      </c>
      <c r="F1723" s="56" t="str">
        <f t="shared" si="26"/>
        <v>847.8471160.1.492316.000000.847001.300180</v>
      </c>
      <c r="G1723" s="66" t="s">
        <v>21</v>
      </c>
      <c r="H1723" s="56">
        <v>847001</v>
      </c>
      <c r="I1723" s="56" t="s">
        <v>863</v>
      </c>
      <c r="J1723" s="56">
        <v>300180</v>
      </c>
      <c r="R1723" s="56" t="s">
        <v>4956</v>
      </c>
      <c r="S1723" s="56">
        <v>1</v>
      </c>
      <c r="T1723" s="56">
        <v>3084900</v>
      </c>
      <c r="U1723" s="57">
        <v>2938000</v>
      </c>
      <c r="V1723" s="56" t="s">
        <v>2113</v>
      </c>
      <c r="W1723" s="56" t="s">
        <v>2122</v>
      </c>
      <c r="X1723" s="56">
        <v>2776410</v>
      </c>
      <c r="Y1723" s="56">
        <v>2467920</v>
      </c>
      <c r="Z1723" s="56">
        <v>2159430</v>
      </c>
      <c r="AA1723" s="56" t="s">
        <v>4489</v>
      </c>
      <c r="AB1723" s="56" t="s">
        <v>4489</v>
      </c>
      <c r="AC1723" s="56" t="s">
        <v>4489</v>
      </c>
      <c r="AE1723" s="56">
        <v>2938000</v>
      </c>
      <c r="AP1723" s="56">
        <v>2938000</v>
      </c>
      <c r="AR1723" s="56" t="s">
        <v>4490</v>
      </c>
      <c r="AT1723" s="56">
        <v>8471160</v>
      </c>
    </row>
    <row r="1724" spans="1:46" x14ac:dyDescent="0.35">
      <c r="A1724" s="56" t="s">
        <v>963</v>
      </c>
      <c r="B1724" s="56">
        <v>8471160</v>
      </c>
      <c r="C1724" s="56" t="s">
        <v>506</v>
      </c>
      <c r="D1724" s="56">
        <v>492316</v>
      </c>
      <c r="E1724" s="56" t="s">
        <v>138</v>
      </c>
      <c r="F1724" s="56" t="str">
        <f t="shared" si="26"/>
        <v>847.8471160.1.492316.000000.847001.300180</v>
      </c>
      <c r="G1724" s="66" t="s">
        <v>21</v>
      </c>
      <c r="H1724" s="56">
        <v>847001</v>
      </c>
      <c r="I1724" s="56" t="s">
        <v>863</v>
      </c>
      <c r="J1724" s="56">
        <v>300180</v>
      </c>
      <c r="R1724" s="56" t="s">
        <v>4957</v>
      </c>
      <c r="S1724" s="56">
        <v>1</v>
      </c>
      <c r="T1724" s="56">
        <v>175715.4</v>
      </c>
      <c r="U1724" s="57">
        <v>167348</v>
      </c>
      <c r="V1724" s="56" t="s">
        <v>2113</v>
      </c>
      <c r="W1724" s="56" t="s">
        <v>2122</v>
      </c>
      <c r="X1724" s="56">
        <v>158143.85999999999</v>
      </c>
      <c r="Y1724" s="56">
        <v>140572.32</v>
      </c>
      <c r="Z1724" s="56">
        <v>123000.77999999998</v>
      </c>
      <c r="AA1724" s="56" t="s">
        <v>4489</v>
      </c>
      <c r="AB1724" s="56" t="s">
        <v>4489</v>
      </c>
      <c r="AC1724" s="56" t="s">
        <v>4489</v>
      </c>
      <c r="AE1724" s="56">
        <v>167348</v>
      </c>
      <c r="AP1724" s="56">
        <v>167348</v>
      </c>
      <c r="AR1724" s="56" t="s">
        <v>4490</v>
      </c>
      <c r="AT1724" s="56">
        <v>8471160</v>
      </c>
    </row>
    <row r="1725" spans="1:46" x14ac:dyDescent="0.35">
      <c r="A1725" s="56" t="s">
        <v>963</v>
      </c>
      <c r="B1725" s="56">
        <v>8471160</v>
      </c>
      <c r="C1725" s="56" t="s">
        <v>506</v>
      </c>
      <c r="D1725" s="56">
        <v>492316</v>
      </c>
      <c r="E1725" s="56" t="s">
        <v>138</v>
      </c>
      <c r="F1725" s="56" t="str">
        <f t="shared" si="26"/>
        <v>847.8471160.1.492316.000000.847001.300180</v>
      </c>
      <c r="G1725" s="66" t="s">
        <v>21</v>
      </c>
      <c r="H1725" s="56">
        <v>847001</v>
      </c>
      <c r="I1725" s="56" t="s">
        <v>863</v>
      </c>
      <c r="J1725" s="56">
        <v>300180</v>
      </c>
      <c r="R1725" s="56" t="s">
        <v>4958</v>
      </c>
      <c r="S1725" s="56">
        <v>1</v>
      </c>
      <c r="T1725" s="56">
        <v>84000</v>
      </c>
      <c r="U1725" s="57">
        <v>80000</v>
      </c>
      <c r="V1725" s="56" t="s">
        <v>2113</v>
      </c>
      <c r="W1725" s="56" t="s">
        <v>2122</v>
      </c>
      <c r="X1725" s="56">
        <v>75600</v>
      </c>
      <c r="Y1725" s="56">
        <v>67200</v>
      </c>
      <c r="Z1725" s="56">
        <v>58799.999999999993</v>
      </c>
      <c r="AA1725" s="56" t="s">
        <v>4489</v>
      </c>
      <c r="AB1725" s="56" t="s">
        <v>4489</v>
      </c>
      <c r="AC1725" s="56" t="s">
        <v>4489</v>
      </c>
      <c r="AE1725" s="56">
        <v>80000</v>
      </c>
      <c r="AP1725" s="56">
        <v>80000</v>
      </c>
      <c r="AR1725" s="56" t="s">
        <v>4490</v>
      </c>
      <c r="AT1725" s="56">
        <v>8471160</v>
      </c>
    </row>
    <row r="1726" spans="1:46" x14ac:dyDescent="0.35">
      <c r="A1726" s="56" t="s">
        <v>963</v>
      </c>
      <c r="B1726" s="56">
        <v>8471160</v>
      </c>
      <c r="C1726" s="56" t="s">
        <v>506</v>
      </c>
      <c r="D1726" s="56">
        <v>492316</v>
      </c>
      <c r="E1726" s="56" t="s">
        <v>138</v>
      </c>
      <c r="F1726" s="56" t="str">
        <f t="shared" si="26"/>
        <v>847.8471160.1.492316.000000.847001.300180</v>
      </c>
      <c r="G1726" s="66" t="s">
        <v>21</v>
      </c>
      <c r="H1726" s="56">
        <v>847001</v>
      </c>
      <c r="I1726" s="56" t="s">
        <v>863</v>
      </c>
      <c r="J1726" s="56">
        <v>300180</v>
      </c>
      <c r="R1726" s="56" t="s">
        <v>4959</v>
      </c>
      <c r="S1726" s="56">
        <v>1</v>
      </c>
      <c r="T1726" s="56">
        <v>93450</v>
      </c>
      <c r="U1726" s="57">
        <v>89000</v>
      </c>
      <c r="V1726" s="56" t="s">
        <v>2113</v>
      </c>
      <c r="W1726" s="56" t="s">
        <v>2122</v>
      </c>
      <c r="X1726" s="56">
        <v>84105</v>
      </c>
      <c r="Y1726" s="56">
        <v>74760</v>
      </c>
      <c r="Z1726" s="56">
        <v>65414.999999999993</v>
      </c>
      <c r="AA1726" s="56" t="s">
        <v>4489</v>
      </c>
      <c r="AB1726" s="56" t="s">
        <v>4489</v>
      </c>
      <c r="AC1726" s="56" t="s">
        <v>4489</v>
      </c>
      <c r="AE1726" s="56">
        <v>89000</v>
      </c>
      <c r="AP1726" s="56">
        <v>89000</v>
      </c>
      <c r="AR1726" s="56" t="s">
        <v>4490</v>
      </c>
      <c r="AT1726" s="56">
        <v>8471160</v>
      </c>
    </row>
    <row r="1727" spans="1:46" x14ac:dyDescent="0.35">
      <c r="A1727" s="56" t="s">
        <v>963</v>
      </c>
      <c r="B1727" s="56">
        <v>8471160</v>
      </c>
      <c r="C1727" s="56" t="s">
        <v>506</v>
      </c>
      <c r="D1727" s="56">
        <v>492316</v>
      </c>
      <c r="E1727" s="56" t="s">
        <v>138</v>
      </c>
      <c r="F1727" s="56" t="str">
        <f t="shared" si="26"/>
        <v>847.8471160.1.492316.000000.847001.300180</v>
      </c>
      <c r="G1727" s="66" t="s">
        <v>21</v>
      </c>
      <c r="H1727" s="56">
        <v>847001</v>
      </c>
      <c r="I1727" s="56" t="s">
        <v>863</v>
      </c>
      <c r="J1727" s="56">
        <v>300180</v>
      </c>
      <c r="R1727" s="56" t="s">
        <v>4960</v>
      </c>
      <c r="S1727" s="56">
        <v>1</v>
      </c>
      <c r="T1727" s="56">
        <v>123900</v>
      </c>
      <c r="U1727" s="57">
        <v>118000</v>
      </c>
      <c r="V1727" s="56" t="s">
        <v>2113</v>
      </c>
      <c r="W1727" s="56" t="s">
        <v>2122</v>
      </c>
      <c r="X1727" s="56">
        <v>111510</v>
      </c>
      <c r="Y1727" s="56">
        <v>99120</v>
      </c>
      <c r="Z1727" s="56">
        <v>86730</v>
      </c>
      <c r="AA1727" s="56" t="s">
        <v>4489</v>
      </c>
      <c r="AB1727" s="56" t="s">
        <v>4489</v>
      </c>
      <c r="AC1727" s="56" t="s">
        <v>4489</v>
      </c>
      <c r="AE1727" s="56">
        <v>118000</v>
      </c>
      <c r="AP1727" s="56">
        <v>118000</v>
      </c>
      <c r="AR1727" s="56" t="s">
        <v>4490</v>
      </c>
      <c r="AT1727" s="56">
        <v>8471160</v>
      </c>
    </row>
    <row r="1728" spans="1:46" x14ac:dyDescent="0.35">
      <c r="A1728" s="56" t="s">
        <v>963</v>
      </c>
      <c r="B1728" s="56">
        <v>8471160</v>
      </c>
      <c r="C1728" s="56" t="s">
        <v>506</v>
      </c>
      <c r="D1728" s="56">
        <v>492316</v>
      </c>
      <c r="E1728" s="56" t="s">
        <v>138</v>
      </c>
      <c r="F1728" s="56" t="str">
        <f t="shared" si="26"/>
        <v>847.8471160.1.492316.000000.847001.300180</v>
      </c>
      <c r="G1728" s="66" t="s">
        <v>21</v>
      </c>
      <c r="H1728" s="56">
        <v>847001</v>
      </c>
      <c r="I1728" s="56" t="s">
        <v>863</v>
      </c>
      <c r="J1728" s="56">
        <v>300180</v>
      </c>
      <c r="R1728" s="56" t="s">
        <v>4961</v>
      </c>
      <c r="S1728" s="56">
        <v>1</v>
      </c>
      <c r="T1728" s="56">
        <v>178500</v>
      </c>
      <c r="U1728" s="57">
        <v>170000</v>
      </c>
      <c r="V1728" s="56" t="s">
        <v>2113</v>
      </c>
      <c r="W1728" s="56" t="s">
        <v>2122</v>
      </c>
      <c r="X1728" s="56">
        <v>160650</v>
      </c>
      <c r="Y1728" s="56">
        <v>142800</v>
      </c>
      <c r="Z1728" s="56">
        <v>124949.99999999999</v>
      </c>
      <c r="AA1728" s="56" t="s">
        <v>4489</v>
      </c>
      <c r="AB1728" s="56" t="s">
        <v>4489</v>
      </c>
      <c r="AC1728" s="56" t="s">
        <v>4489</v>
      </c>
      <c r="AE1728" s="56">
        <v>170000</v>
      </c>
      <c r="AP1728" s="56">
        <v>170000</v>
      </c>
      <c r="AR1728" s="56" t="s">
        <v>4490</v>
      </c>
      <c r="AT1728" s="56">
        <v>8471160</v>
      </c>
    </row>
    <row r="1729" spans="1:46" x14ac:dyDescent="0.35">
      <c r="A1729" s="56" t="s">
        <v>963</v>
      </c>
      <c r="B1729" s="56">
        <v>8471160</v>
      </c>
      <c r="C1729" s="56" t="s">
        <v>506</v>
      </c>
      <c r="D1729" s="56">
        <v>492316</v>
      </c>
      <c r="E1729" s="56" t="s">
        <v>138</v>
      </c>
      <c r="F1729" s="56" t="str">
        <f t="shared" si="26"/>
        <v>847.8471160.1.492316.000000.847001.300180</v>
      </c>
      <c r="G1729" s="66" t="s">
        <v>21</v>
      </c>
      <c r="H1729" s="56">
        <v>847001</v>
      </c>
      <c r="I1729" s="56" t="s">
        <v>863</v>
      </c>
      <c r="J1729" s="56">
        <v>300180</v>
      </c>
      <c r="R1729" s="56" t="s">
        <v>4962</v>
      </c>
      <c r="S1729" s="56">
        <v>1</v>
      </c>
      <c r="T1729" s="56">
        <v>210000</v>
      </c>
      <c r="U1729" s="57">
        <v>200000</v>
      </c>
      <c r="V1729" s="56" t="s">
        <v>2113</v>
      </c>
      <c r="W1729" s="56" t="s">
        <v>2122</v>
      </c>
      <c r="X1729" s="56">
        <v>189000</v>
      </c>
      <c r="Y1729" s="56">
        <v>168000</v>
      </c>
      <c r="Z1729" s="56">
        <v>147000</v>
      </c>
      <c r="AA1729" s="56" t="s">
        <v>4489</v>
      </c>
      <c r="AB1729" s="56" t="s">
        <v>4489</v>
      </c>
      <c r="AC1729" s="56" t="s">
        <v>4489</v>
      </c>
      <c r="AE1729" s="56">
        <v>200000</v>
      </c>
      <c r="AP1729" s="56">
        <v>200000</v>
      </c>
      <c r="AR1729" s="56" t="s">
        <v>4490</v>
      </c>
      <c r="AT1729" s="56">
        <v>8471160</v>
      </c>
    </row>
    <row r="1730" spans="1:46" x14ac:dyDescent="0.35">
      <c r="A1730" s="56" t="s">
        <v>963</v>
      </c>
      <c r="B1730" s="56">
        <v>8471160</v>
      </c>
      <c r="C1730" s="56" t="s">
        <v>506</v>
      </c>
      <c r="D1730" s="56">
        <v>492316</v>
      </c>
      <c r="E1730" s="56" t="s">
        <v>138</v>
      </c>
      <c r="F1730" s="56" t="str">
        <f t="shared" si="26"/>
        <v>847.8471160.1.492316.000000.847001.300180</v>
      </c>
      <c r="G1730" s="66" t="s">
        <v>21</v>
      </c>
      <c r="H1730" s="56">
        <v>847001</v>
      </c>
      <c r="I1730" s="56" t="s">
        <v>863</v>
      </c>
      <c r="J1730" s="56">
        <v>300180</v>
      </c>
      <c r="R1730" s="56" t="s">
        <v>4963</v>
      </c>
      <c r="S1730" s="56">
        <v>1</v>
      </c>
      <c r="T1730" s="56">
        <v>756000</v>
      </c>
      <c r="U1730" s="57">
        <v>720000</v>
      </c>
      <c r="V1730" s="56" t="s">
        <v>2113</v>
      </c>
      <c r="W1730" s="56" t="s">
        <v>2122</v>
      </c>
      <c r="X1730" s="56">
        <v>680400</v>
      </c>
      <c r="Y1730" s="56">
        <v>604800</v>
      </c>
      <c r="Z1730" s="56">
        <v>529200</v>
      </c>
      <c r="AA1730" s="56" t="s">
        <v>4489</v>
      </c>
      <c r="AB1730" s="56" t="s">
        <v>4489</v>
      </c>
      <c r="AC1730" s="56" t="s">
        <v>4489</v>
      </c>
      <c r="AE1730" s="56">
        <v>720000</v>
      </c>
      <c r="AP1730" s="56">
        <v>720000</v>
      </c>
      <c r="AR1730" s="56" t="s">
        <v>4490</v>
      </c>
      <c r="AT1730" s="56">
        <v>8471160</v>
      </c>
    </row>
    <row r="1731" spans="1:46" x14ac:dyDescent="0.35">
      <c r="A1731" s="56" t="s">
        <v>963</v>
      </c>
      <c r="B1731" s="56">
        <v>8471160</v>
      </c>
      <c r="C1731" s="56" t="s">
        <v>506</v>
      </c>
      <c r="D1731" s="56">
        <v>492316</v>
      </c>
      <c r="E1731" s="56" t="s">
        <v>138</v>
      </c>
      <c r="F1731" s="56" t="str">
        <f t="shared" si="26"/>
        <v>847.8471160.1.492316.000000.847001.300180</v>
      </c>
      <c r="G1731" s="66" t="s">
        <v>21</v>
      </c>
      <c r="H1731" s="56">
        <v>847001</v>
      </c>
      <c r="I1731" s="56" t="s">
        <v>863</v>
      </c>
      <c r="J1731" s="56">
        <v>300180</v>
      </c>
      <c r="R1731" s="56" t="s">
        <v>4964</v>
      </c>
      <c r="S1731" s="56">
        <v>1</v>
      </c>
      <c r="T1731" s="56">
        <v>231000</v>
      </c>
      <c r="U1731" s="57">
        <v>220000</v>
      </c>
      <c r="V1731" s="56" t="s">
        <v>2113</v>
      </c>
      <c r="W1731" s="56" t="s">
        <v>2122</v>
      </c>
      <c r="X1731" s="56">
        <v>207900</v>
      </c>
      <c r="Y1731" s="56">
        <v>184800</v>
      </c>
      <c r="Z1731" s="56">
        <v>161700</v>
      </c>
      <c r="AA1731" s="56" t="s">
        <v>4489</v>
      </c>
      <c r="AB1731" s="56" t="s">
        <v>4489</v>
      </c>
      <c r="AC1731" s="56" t="s">
        <v>4489</v>
      </c>
      <c r="AE1731" s="56">
        <v>220000</v>
      </c>
      <c r="AP1731" s="56">
        <v>220000</v>
      </c>
      <c r="AR1731" s="56" t="s">
        <v>4490</v>
      </c>
      <c r="AT1731" s="56">
        <v>8471160</v>
      </c>
    </row>
    <row r="1732" spans="1:46" x14ac:dyDescent="0.35">
      <c r="A1732" s="56" t="s">
        <v>963</v>
      </c>
      <c r="B1732" s="56">
        <v>8471160</v>
      </c>
      <c r="C1732" s="56" t="s">
        <v>506</v>
      </c>
      <c r="D1732" s="56">
        <v>492316</v>
      </c>
      <c r="E1732" s="56" t="s">
        <v>138</v>
      </c>
      <c r="F1732" s="56" t="str">
        <f t="shared" ref="F1732:F1795" si="27">CONCATENATE(847,".",B1732,".",1,".",D1732,".","000000",".",H1732,".",J1732)</f>
        <v>847.8471160.1.492316.000000.847001.300180</v>
      </c>
      <c r="G1732" s="66" t="s">
        <v>21</v>
      </c>
      <c r="H1732" s="56">
        <v>847001</v>
      </c>
      <c r="I1732" s="56" t="s">
        <v>863</v>
      </c>
      <c r="J1732" s="56">
        <v>300180</v>
      </c>
      <c r="R1732" s="56" t="s">
        <v>4965</v>
      </c>
      <c r="S1732" s="56">
        <v>1</v>
      </c>
      <c r="T1732" s="56">
        <v>231000</v>
      </c>
      <c r="U1732" s="57">
        <v>220000</v>
      </c>
      <c r="V1732" s="56" t="s">
        <v>2113</v>
      </c>
      <c r="W1732" s="56" t="s">
        <v>2122</v>
      </c>
      <c r="X1732" s="56">
        <v>207900</v>
      </c>
      <c r="Y1732" s="56">
        <v>184800</v>
      </c>
      <c r="Z1732" s="56">
        <v>161700</v>
      </c>
      <c r="AA1732" s="56" t="s">
        <v>4489</v>
      </c>
      <c r="AB1732" s="56" t="s">
        <v>4489</v>
      </c>
      <c r="AC1732" s="56" t="s">
        <v>4489</v>
      </c>
      <c r="AE1732" s="56">
        <v>220000</v>
      </c>
      <c r="AP1732" s="56">
        <v>220000</v>
      </c>
      <c r="AR1732" s="56" t="s">
        <v>4490</v>
      </c>
      <c r="AT1732" s="56">
        <v>8471160</v>
      </c>
    </row>
    <row r="1733" spans="1:46" x14ac:dyDescent="0.35">
      <c r="A1733" s="56" t="s">
        <v>963</v>
      </c>
      <c r="B1733" s="56">
        <v>8471160</v>
      </c>
      <c r="C1733" s="56" t="s">
        <v>506</v>
      </c>
      <c r="D1733" s="56">
        <v>492316</v>
      </c>
      <c r="E1733" s="56" t="s">
        <v>138</v>
      </c>
      <c r="F1733" s="56" t="str">
        <f t="shared" si="27"/>
        <v>847.8471160.1.492316.000000.847001.300180</v>
      </c>
      <c r="G1733" s="66" t="s">
        <v>21</v>
      </c>
      <c r="H1733" s="56">
        <v>847001</v>
      </c>
      <c r="I1733" s="56" t="s">
        <v>863</v>
      </c>
      <c r="J1733" s="56">
        <v>300180</v>
      </c>
      <c r="R1733" s="56" t="s">
        <v>4966</v>
      </c>
      <c r="S1733" s="56">
        <v>1</v>
      </c>
      <c r="T1733" s="56">
        <v>262500</v>
      </c>
      <c r="U1733" s="57">
        <v>250000</v>
      </c>
      <c r="V1733" s="56" t="s">
        <v>2113</v>
      </c>
      <c r="W1733" s="56" t="s">
        <v>2122</v>
      </c>
      <c r="X1733" s="56">
        <v>236250</v>
      </c>
      <c r="Y1733" s="56">
        <v>210000</v>
      </c>
      <c r="Z1733" s="56">
        <v>183750</v>
      </c>
      <c r="AA1733" s="56" t="s">
        <v>4489</v>
      </c>
      <c r="AB1733" s="56" t="s">
        <v>4489</v>
      </c>
      <c r="AC1733" s="56" t="s">
        <v>4489</v>
      </c>
      <c r="AE1733" s="56">
        <v>250000</v>
      </c>
      <c r="AP1733" s="56">
        <v>250000</v>
      </c>
      <c r="AR1733" s="56" t="s">
        <v>4490</v>
      </c>
      <c r="AT1733" s="56">
        <v>8471160</v>
      </c>
    </row>
    <row r="1734" spans="1:46" x14ac:dyDescent="0.35">
      <c r="A1734" s="56" t="s">
        <v>963</v>
      </c>
      <c r="B1734" s="56">
        <v>8471160</v>
      </c>
      <c r="C1734" s="56" t="s">
        <v>506</v>
      </c>
      <c r="D1734" s="56">
        <v>492316</v>
      </c>
      <c r="E1734" s="56" t="s">
        <v>138</v>
      </c>
      <c r="F1734" s="56" t="str">
        <f t="shared" si="27"/>
        <v>847.8471160.1.492316.000000.847001.300180</v>
      </c>
      <c r="G1734" s="66" t="s">
        <v>21</v>
      </c>
      <c r="H1734" s="56">
        <v>847001</v>
      </c>
      <c r="I1734" s="56" t="s">
        <v>863</v>
      </c>
      <c r="J1734" s="56">
        <v>300180</v>
      </c>
      <c r="R1734" s="56" t="s">
        <v>4967</v>
      </c>
      <c r="S1734" s="56">
        <v>1</v>
      </c>
      <c r="T1734" s="56">
        <v>840000</v>
      </c>
      <c r="U1734" s="57">
        <v>800000</v>
      </c>
      <c r="V1734" s="56" t="s">
        <v>2113</v>
      </c>
      <c r="W1734" s="56" t="s">
        <v>2122</v>
      </c>
      <c r="X1734" s="56">
        <v>756000</v>
      </c>
      <c r="Y1734" s="56">
        <v>672000</v>
      </c>
      <c r="Z1734" s="56">
        <v>588000</v>
      </c>
      <c r="AA1734" s="56" t="s">
        <v>4489</v>
      </c>
      <c r="AB1734" s="56" t="s">
        <v>4489</v>
      </c>
      <c r="AC1734" s="56" t="s">
        <v>4489</v>
      </c>
      <c r="AE1734" s="56">
        <v>800000</v>
      </c>
      <c r="AP1734" s="56">
        <v>800000</v>
      </c>
      <c r="AR1734" s="56" t="s">
        <v>4490</v>
      </c>
      <c r="AT1734" s="56">
        <v>8471160</v>
      </c>
    </row>
    <row r="1735" spans="1:46" x14ac:dyDescent="0.35">
      <c r="A1735" s="56" t="s">
        <v>963</v>
      </c>
      <c r="B1735" s="56">
        <v>8471160</v>
      </c>
      <c r="C1735" s="56" t="s">
        <v>506</v>
      </c>
      <c r="D1735" s="56">
        <v>492316</v>
      </c>
      <c r="E1735" s="56" t="s">
        <v>138</v>
      </c>
      <c r="F1735" s="56" t="str">
        <f t="shared" si="27"/>
        <v>847.8471160.1.492316.000000.847001.300180</v>
      </c>
      <c r="G1735" s="66" t="s">
        <v>21</v>
      </c>
      <c r="H1735" s="56">
        <v>847001</v>
      </c>
      <c r="I1735" s="56" t="s">
        <v>863</v>
      </c>
      <c r="J1735" s="56">
        <v>300180</v>
      </c>
      <c r="R1735" s="56" t="s">
        <v>4968</v>
      </c>
      <c r="S1735" s="56">
        <v>1</v>
      </c>
      <c r="T1735" s="56">
        <v>315000</v>
      </c>
      <c r="U1735" s="57">
        <v>300000</v>
      </c>
      <c r="V1735" s="56" t="s">
        <v>2113</v>
      </c>
      <c r="W1735" s="56" t="s">
        <v>2122</v>
      </c>
      <c r="X1735" s="56">
        <v>283500</v>
      </c>
      <c r="Y1735" s="56">
        <v>252000</v>
      </c>
      <c r="Z1735" s="56">
        <v>220500</v>
      </c>
      <c r="AA1735" s="56" t="s">
        <v>4489</v>
      </c>
      <c r="AB1735" s="56" t="s">
        <v>4489</v>
      </c>
      <c r="AC1735" s="56" t="s">
        <v>4489</v>
      </c>
      <c r="AE1735" s="56">
        <v>300000</v>
      </c>
      <c r="AP1735" s="56">
        <v>300000</v>
      </c>
      <c r="AR1735" s="56" t="s">
        <v>4490</v>
      </c>
      <c r="AT1735" s="56">
        <v>8471160</v>
      </c>
    </row>
    <row r="1736" spans="1:46" x14ac:dyDescent="0.35">
      <c r="A1736" s="56" t="s">
        <v>963</v>
      </c>
      <c r="B1736" s="56">
        <v>8471160</v>
      </c>
      <c r="C1736" s="56" t="s">
        <v>506</v>
      </c>
      <c r="D1736" s="56">
        <v>492316</v>
      </c>
      <c r="E1736" s="56" t="s">
        <v>138</v>
      </c>
      <c r="F1736" s="56" t="str">
        <f t="shared" si="27"/>
        <v>847.8471160.1.492316.000000.847001.300180</v>
      </c>
      <c r="G1736" s="66" t="s">
        <v>21</v>
      </c>
      <c r="H1736" s="56">
        <v>847001</v>
      </c>
      <c r="I1736" s="56" t="s">
        <v>863</v>
      </c>
      <c r="J1736" s="56">
        <v>300180</v>
      </c>
      <c r="R1736" s="56" t="s">
        <v>4969</v>
      </c>
      <c r="S1736" s="56">
        <v>1</v>
      </c>
      <c r="T1736" s="56">
        <v>182437.5</v>
      </c>
      <c r="U1736" s="57">
        <v>173750</v>
      </c>
      <c r="V1736" s="56" t="s">
        <v>2113</v>
      </c>
      <c r="W1736" s="56" t="s">
        <v>2122</v>
      </c>
      <c r="X1736" s="56">
        <v>164193.75</v>
      </c>
      <c r="Y1736" s="56">
        <v>145950</v>
      </c>
      <c r="Z1736" s="56">
        <v>127706.24999999999</v>
      </c>
      <c r="AA1736" s="56" t="s">
        <v>4489</v>
      </c>
      <c r="AB1736" s="56" t="s">
        <v>4489</v>
      </c>
      <c r="AC1736" s="56" t="s">
        <v>4489</v>
      </c>
      <c r="AE1736" s="56">
        <v>173750</v>
      </c>
      <c r="AP1736" s="56">
        <v>173750</v>
      </c>
      <c r="AR1736" s="56" t="s">
        <v>4490</v>
      </c>
      <c r="AT1736" s="56">
        <v>8471160</v>
      </c>
    </row>
    <row r="1737" spans="1:46" x14ac:dyDescent="0.35">
      <c r="A1737" s="56" t="s">
        <v>963</v>
      </c>
      <c r="B1737" s="56">
        <v>8471160</v>
      </c>
      <c r="C1737" s="56" t="s">
        <v>506</v>
      </c>
      <c r="D1737" s="56">
        <v>492316</v>
      </c>
      <c r="E1737" s="56" t="s">
        <v>138</v>
      </c>
      <c r="F1737" s="56" t="str">
        <f t="shared" si="27"/>
        <v>847.8471160.1.492316.000000.847001.300180</v>
      </c>
      <c r="G1737" s="66" t="s">
        <v>21</v>
      </c>
      <c r="H1737" s="56">
        <v>847001</v>
      </c>
      <c r="I1737" s="56" t="s">
        <v>863</v>
      </c>
      <c r="J1737" s="56">
        <v>300180</v>
      </c>
      <c r="R1737" s="56" t="s">
        <v>4970</v>
      </c>
      <c r="S1737" s="56">
        <v>1</v>
      </c>
      <c r="T1737" s="56">
        <v>1659000</v>
      </c>
      <c r="U1737" s="57">
        <v>1580000</v>
      </c>
      <c r="V1737" s="56" t="s">
        <v>2113</v>
      </c>
      <c r="W1737" s="56" t="s">
        <v>2122</v>
      </c>
      <c r="X1737" s="56">
        <v>1493100</v>
      </c>
      <c r="Y1737" s="56">
        <v>1327200</v>
      </c>
      <c r="Z1737" s="56">
        <v>1161300</v>
      </c>
      <c r="AA1737" s="56" t="s">
        <v>4489</v>
      </c>
      <c r="AB1737" s="56" t="s">
        <v>4489</v>
      </c>
      <c r="AC1737" s="56" t="s">
        <v>4489</v>
      </c>
      <c r="AE1737" s="56">
        <v>1580000</v>
      </c>
      <c r="AP1737" s="56">
        <v>1580000</v>
      </c>
      <c r="AR1737" s="56" t="s">
        <v>4490</v>
      </c>
      <c r="AT1737" s="56">
        <v>8471160</v>
      </c>
    </row>
    <row r="1738" spans="1:46" x14ac:dyDescent="0.35">
      <c r="A1738" s="56" t="s">
        <v>963</v>
      </c>
      <c r="B1738" s="56">
        <v>8471160</v>
      </c>
      <c r="C1738" s="56" t="s">
        <v>506</v>
      </c>
      <c r="D1738" s="56">
        <v>492316</v>
      </c>
      <c r="E1738" s="56" t="s">
        <v>138</v>
      </c>
      <c r="F1738" s="56" t="str">
        <f t="shared" si="27"/>
        <v>847.8471160.1.492316.000000.847001.300180</v>
      </c>
      <c r="G1738" s="66" t="s">
        <v>21</v>
      </c>
      <c r="H1738" s="56">
        <v>847001</v>
      </c>
      <c r="I1738" s="56" t="s">
        <v>863</v>
      </c>
      <c r="J1738" s="56">
        <v>300180</v>
      </c>
      <c r="R1738" s="56" t="s">
        <v>4971</v>
      </c>
      <c r="S1738" s="56">
        <v>1</v>
      </c>
      <c r="T1738" s="56">
        <v>321667.5</v>
      </c>
      <c r="U1738" s="57">
        <v>306350</v>
      </c>
      <c r="V1738" s="56" t="s">
        <v>2113</v>
      </c>
      <c r="W1738" s="56" t="s">
        <v>2122</v>
      </c>
      <c r="X1738" s="56">
        <v>289500.75</v>
      </c>
      <c r="Y1738" s="56">
        <v>257334</v>
      </c>
      <c r="Z1738" s="56">
        <v>225167.25</v>
      </c>
      <c r="AA1738" s="56" t="s">
        <v>4489</v>
      </c>
      <c r="AB1738" s="56" t="s">
        <v>4489</v>
      </c>
      <c r="AC1738" s="56" t="s">
        <v>4489</v>
      </c>
      <c r="AE1738" s="56">
        <v>306350</v>
      </c>
      <c r="AP1738" s="56">
        <v>306350</v>
      </c>
      <c r="AR1738" s="56" t="s">
        <v>4490</v>
      </c>
      <c r="AT1738" s="56">
        <v>8471160</v>
      </c>
    </row>
    <row r="1739" spans="1:46" x14ac:dyDescent="0.35">
      <c r="A1739" s="56" t="s">
        <v>963</v>
      </c>
      <c r="B1739" s="56">
        <v>8471160</v>
      </c>
      <c r="C1739" s="56" t="s">
        <v>506</v>
      </c>
      <c r="D1739" s="56">
        <v>492316</v>
      </c>
      <c r="E1739" s="56" t="s">
        <v>138</v>
      </c>
      <c r="F1739" s="56" t="str">
        <f t="shared" si="27"/>
        <v>847.8471160.1.492316.000000.847001.300180</v>
      </c>
      <c r="G1739" s="66" t="s">
        <v>21</v>
      </c>
      <c r="H1739" s="56">
        <v>847001</v>
      </c>
      <c r="I1739" s="56" t="s">
        <v>863</v>
      </c>
      <c r="J1739" s="56">
        <v>300180</v>
      </c>
      <c r="R1739" s="56" t="s">
        <v>4972</v>
      </c>
      <c r="S1739" s="56">
        <v>1</v>
      </c>
      <c r="T1739" s="56">
        <v>332850</v>
      </c>
      <c r="U1739" s="57">
        <v>317000</v>
      </c>
      <c r="V1739" s="56" t="s">
        <v>2113</v>
      </c>
      <c r="W1739" s="56" t="s">
        <v>2122</v>
      </c>
      <c r="X1739" s="56">
        <v>299565</v>
      </c>
      <c r="Y1739" s="56">
        <v>266280</v>
      </c>
      <c r="Z1739" s="56">
        <v>232994.99999999997</v>
      </c>
      <c r="AA1739" s="56" t="s">
        <v>4489</v>
      </c>
      <c r="AB1739" s="56" t="s">
        <v>4489</v>
      </c>
      <c r="AC1739" s="56" t="s">
        <v>4489</v>
      </c>
      <c r="AE1739" s="56">
        <v>317000</v>
      </c>
      <c r="AP1739" s="56">
        <v>317000</v>
      </c>
      <c r="AR1739" s="56" t="s">
        <v>4490</v>
      </c>
      <c r="AT1739" s="56">
        <v>8471160</v>
      </c>
    </row>
    <row r="1740" spans="1:46" x14ac:dyDescent="0.35">
      <c r="A1740" s="56" t="s">
        <v>963</v>
      </c>
      <c r="B1740" s="56">
        <v>8471160</v>
      </c>
      <c r="C1740" s="56" t="s">
        <v>506</v>
      </c>
      <c r="D1740" s="56">
        <v>492316</v>
      </c>
      <c r="E1740" s="56" t="s">
        <v>138</v>
      </c>
      <c r="F1740" s="56" t="str">
        <f t="shared" si="27"/>
        <v>847.8471160.1.492316.000000.847001.300180</v>
      </c>
      <c r="G1740" s="66" t="s">
        <v>21</v>
      </c>
      <c r="H1740" s="56">
        <v>847001</v>
      </c>
      <c r="I1740" s="56" t="s">
        <v>863</v>
      </c>
      <c r="J1740" s="56">
        <v>300180</v>
      </c>
      <c r="R1740" s="56" t="s">
        <v>4973</v>
      </c>
      <c r="S1740" s="56">
        <v>1</v>
      </c>
      <c r="T1740" s="56">
        <v>55293</v>
      </c>
      <c r="U1740" s="57">
        <v>52660</v>
      </c>
      <c r="V1740" s="56" t="s">
        <v>2113</v>
      </c>
      <c r="W1740" s="56" t="s">
        <v>2122</v>
      </c>
      <c r="X1740" s="56">
        <v>49763.700000000004</v>
      </c>
      <c r="Y1740" s="56">
        <v>44234.400000000001</v>
      </c>
      <c r="Z1740" s="56">
        <v>38705.1</v>
      </c>
      <c r="AA1740" s="56" t="s">
        <v>4489</v>
      </c>
      <c r="AB1740" s="56" t="s">
        <v>4489</v>
      </c>
      <c r="AC1740" s="56" t="s">
        <v>4489</v>
      </c>
      <c r="AE1740" s="56">
        <v>52660</v>
      </c>
      <c r="AP1740" s="56">
        <v>52660</v>
      </c>
      <c r="AR1740" s="56" t="s">
        <v>4490</v>
      </c>
      <c r="AT1740" s="56">
        <v>8471160</v>
      </c>
    </row>
    <row r="1741" spans="1:46" x14ac:dyDescent="0.35">
      <c r="A1741" s="56" t="s">
        <v>963</v>
      </c>
      <c r="B1741" s="56">
        <v>8471160</v>
      </c>
      <c r="C1741" s="56" t="s">
        <v>506</v>
      </c>
      <c r="D1741" s="56">
        <v>492316</v>
      </c>
      <c r="E1741" s="56" t="s">
        <v>138</v>
      </c>
      <c r="F1741" s="56" t="str">
        <f t="shared" si="27"/>
        <v>847.8471160.1.492316.000000.847001.300180</v>
      </c>
      <c r="G1741" s="66" t="s">
        <v>21</v>
      </c>
      <c r="H1741" s="56">
        <v>847001</v>
      </c>
      <c r="I1741" s="56" t="s">
        <v>863</v>
      </c>
      <c r="J1741" s="56">
        <v>300180</v>
      </c>
      <c r="R1741" s="56" t="s">
        <v>4974</v>
      </c>
      <c r="S1741" s="56">
        <v>1</v>
      </c>
      <c r="T1741" s="56">
        <v>1233314.25</v>
      </c>
      <c r="U1741" s="57">
        <v>1174585</v>
      </c>
      <c r="V1741" s="56" t="s">
        <v>2113</v>
      </c>
      <c r="W1741" s="56" t="s">
        <v>2122</v>
      </c>
      <c r="X1741" s="56">
        <v>1109982.825</v>
      </c>
      <c r="Y1741" s="56">
        <v>986651.4</v>
      </c>
      <c r="Z1741" s="56">
        <v>863319.97499999998</v>
      </c>
      <c r="AA1741" s="56" t="s">
        <v>4489</v>
      </c>
      <c r="AB1741" s="56" t="s">
        <v>4489</v>
      </c>
      <c r="AC1741" s="56" t="s">
        <v>4489</v>
      </c>
      <c r="AE1741" s="56">
        <v>1174585</v>
      </c>
      <c r="AP1741" s="56">
        <v>1174585</v>
      </c>
      <c r="AR1741" s="56" t="s">
        <v>4490</v>
      </c>
      <c r="AT1741" s="56">
        <v>8471160</v>
      </c>
    </row>
    <row r="1742" spans="1:46" x14ac:dyDescent="0.35">
      <c r="A1742" s="56" t="s">
        <v>963</v>
      </c>
      <c r="B1742" s="56">
        <v>8471160</v>
      </c>
      <c r="C1742" s="56" t="s">
        <v>506</v>
      </c>
      <c r="D1742" s="56">
        <v>492316</v>
      </c>
      <c r="E1742" s="56" t="s">
        <v>138</v>
      </c>
      <c r="F1742" s="56" t="str">
        <f t="shared" si="27"/>
        <v>847.8471160.1.492316.000000.847001.300180</v>
      </c>
      <c r="G1742" s="66" t="s">
        <v>21</v>
      </c>
      <c r="H1742" s="56">
        <v>847001</v>
      </c>
      <c r="I1742" s="56" t="s">
        <v>863</v>
      </c>
      <c r="J1742" s="56">
        <v>300180</v>
      </c>
      <c r="R1742" s="56" t="s">
        <v>4975</v>
      </c>
      <c r="S1742" s="56">
        <v>1</v>
      </c>
      <c r="T1742" s="56">
        <v>93177</v>
      </c>
      <c r="U1742" s="57">
        <v>88740</v>
      </c>
      <c r="V1742" s="56" t="s">
        <v>2113</v>
      </c>
      <c r="W1742" s="56" t="s">
        <v>2122</v>
      </c>
      <c r="X1742" s="56">
        <v>83859.3</v>
      </c>
      <c r="Y1742" s="56">
        <v>74541.600000000006</v>
      </c>
      <c r="Z1742" s="56">
        <v>65223.899999999994</v>
      </c>
      <c r="AA1742" s="56" t="s">
        <v>4489</v>
      </c>
      <c r="AB1742" s="56" t="s">
        <v>4489</v>
      </c>
      <c r="AC1742" s="56" t="s">
        <v>4489</v>
      </c>
      <c r="AE1742" s="56">
        <v>88740</v>
      </c>
      <c r="AP1742" s="56">
        <v>88740</v>
      </c>
      <c r="AR1742" s="56" t="s">
        <v>4490</v>
      </c>
      <c r="AT1742" s="56">
        <v>8471160</v>
      </c>
    </row>
    <row r="1743" spans="1:46" x14ac:dyDescent="0.35">
      <c r="A1743" s="56" t="s">
        <v>963</v>
      </c>
      <c r="B1743" s="56">
        <v>8471160</v>
      </c>
      <c r="C1743" s="56" t="s">
        <v>506</v>
      </c>
      <c r="D1743" s="56">
        <v>492316</v>
      </c>
      <c r="E1743" s="56" t="s">
        <v>138</v>
      </c>
      <c r="F1743" s="56" t="str">
        <f t="shared" si="27"/>
        <v>847.8471160.1.492316.000000.847001.300180</v>
      </c>
      <c r="G1743" s="66" t="s">
        <v>21</v>
      </c>
      <c r="H1743" s="56">
        <v>847001</v>
      </c>
      <c r="I1743" s="56" t="s">
        <v>863</v>
      </c>
      <c r="J1743" s="56">
        <v>300180</v>
      </c>
      <c r="R1743" s="56" t="s">
        <v>4976</v>
      </c>
      <c r="S1743" s="56">
        <v>1</v>
      </c>
      <c r="T1743" s="56">
        <v>479850</v>
      </c>
      <c r="U1743" s="57">
        <v>457000</v>
      </c>
      <c r="V1743" s="56" t="s">
        <v>2113</v>
      </c>
      <c r="W1743" s="56" t="s">
        <v>2122</v>
      </c>
      <c r="X1743" s="56">
        <v>431865</v>
      </c>
      <c r="Y1743" s="56">
        <v>383880</v>
      </c>
      <c r="Z1743" s="56">
        <v>335895</v>
      </c>
      <c r="AA1743" s="56" t="s">
        <v>4489</v>
      </c>
      <c r="AB1743" s="56" t="s">
        <v>4489</v>
      </c>
      <c r="AC1743" s="56" t="s">
        <v>4489</v>
      </c>
      <c r="AE1743" s="56">
        <v>457000</v>
      </c>
      <c r="AP1743" s="56">
        <v>457000</v>
      </c>
      <c r="AR1743" s="56" t="s">
        <v>4490</v>
      </c>
      <c r="AT1743" s="56">
        <v>8471160</v>
      </c>
    </row>
    <row r="1744" spans="1:46" x14ac:dyDescent="0.35">
      <c r="A1744" s="56" t="s">
        <v>963</v>
      </c>
      <c r="B1744" s="56">
        <v>8471160</v>
      </c>
      <c r="C1744" s="56" t="s">
        <v>506</v>
      </c>
      <c r="D1744" s="56">
        <v>492316</v>
      </c>
      <c r="E1744" s="56" t="s">
        <v>138</v>
      </c>
      <c r="F1744" s="56" t="str">
        <f t="shared" si="27"/>
        <v>847.8471160.1.492316.000000.847001.300180</v>
      </c>
      <c r="G1744" s="66" t="s">
        <v>21</v>
      </c>
      <c r="H1744" s="56">
        <v>847001</v>
      </c>
      <c r="I1744" s="56" t="s">
        <v>863</v>
      </c>
      <c r="J1744" s="56">
        <v>300180</v>
      </c>
      <c r="R1744" s="56" t="s">
        <v>4977</v>
      </c>
      <c r="S1744" s="56">
        <v>1</v>
      </c>
      <c r="T1744" s="56">
        <v>169816.5</v>
      </c>
      <c r="U1744" s="57">
        <v>161730</v>
      </c>
      <c r="V1744" s="56" t="s">
        <v>2113</v>
      </c>
      <c r="W1744" s="56" t="s">
        <v>2122</v>
      </c>
      <c r="X1744" s="56">
        <v>152834.85</v>
      </c>
      <c r="Y1744" s="56">
        <v>135853.20000000001</v>
      </c>
      <c r="Z1744" s="56">
        <v>118871.54999999999</v>
      </c>
      <c r="AA1744" s="56" t="s">
        <v>4489</v>
      </c>
      <c r="AB1744" s="56" t="s">
        <v>4489</v>
      </c>
      <c r="AC1744" s="56" t="s">
        <v>4489</v>
      </c>
      <c r="AE1744" s="56">
        <v>161730</v>
      </c>
      <c r="AP1744" s="56">
        <v>161730</v>
      </c>
      <c r="AR1744" s="56" t="s">
        <v>4490</v>
      </c>
      <c r="AT1744" s="56">
        <v>8471160</v>
      </c>
    </row>
    <row r="1745" spans="1:46" x14ac:dyDescent="0.35">
      <c r="A1745" s="56" t="s">
        <v>963</v>
      </c>
      <c r="B1745" s="56">
        <v>8471160</v>
      </c>
      <c r="C1745" s="56" t="s">
        <v>506</v>
      </c>
      <c r="D1745" s="56">
        <v>492316</v>
      </c>
      <c r="E1745" s="56" t="s">
        <v>138</v>
      </c>
      <c r="F1745" s="56" t="str">
        <f t="shared" si="27"/>
        <v>847.8471160.1.492316.000000.847001.300180</v>
      </c>
      <c r="G1745" s="66" t="s">
        <v>21</v>
      </c>
      <c r="H1745" s="56">
        <v>847001</v>
      </c>
      <c r="I1745" s="56" t="s">
        <v>863</v>
      </c>
      <c r="J1745" s="56">
        <v>300180</v>
      </c>
      <c r="R1745" s="56" t="s">
        <v>4978</v>
      </c>
      <c r="S1745" s="56">
        <v>1</v>
      </c>
      <c r="T1745" s="56">
        <v>308017.5</v>
      </c>
      <c r="U1745" s="57">
        <v>293350</v>
      </c>
      <c r="V1745" s="56" t="s">
        <v>2113</v>
      </c>
      <c r="W1745" s="56" t="s">
        <v>2122</v>
      </c>
      <c r="X1745" s="56">
        <v>277215.75</v>
      </c>
      <c r="Y1745" s="56">
        <v>246414</v>
      </c>
      <c r="Z1745" s="56">
        <v>215612.25</v>
      </c>
      <c r="AA1745" s="56" t="s">
        <v>4489</v>
      </c>
      <c r="AB1745" s="56" t="s">
        <v>4489</v>
      </c>
      <c r="AC1745" s="56" t="s">
        <v>4489</v>
      </c>
      <c r="AE1745" s="56">
        <v>293350</v>
      </c>
      <c r="AP1745" s="56">
        <v>293350</v>
      </c>
      <c r="AR1745" s="56" t="s">
        <v>4490</v>
      </c>
      <c r="AT1745" s="56">
        <v>8471160</v>
      </c>
    </row>
    <row r="1746" spans="1:46" x14ac:dyDescent="0.35">
      <c r="A1746" s="56" t="s">
        <v>963</v>
      </c>
      <c r="B1746" s="56">
        <v>8471160</v>
      </c>
      <c r="C1746" s="56" t="s">
        <v>506</v>
      </c>
      <c r="D1746" s="56">
        <v>492316</v>
      </c>
      <c r="E1746" s="56" t="s">
        <v>138</v>
      </c>
      <c r="F1746" s="56" t="str">
        <f t="shared" si="27"/>
        <v>847.8471160.1.492316.000000.847001.300180</v>
      </c>
      <c r="G1746" s="66" t="s">
        <v>21</v>
      </c>
      <c r="H1746" s="56">
        <v>847001</v>
      </c>
      <c r="I1746" s="56" t="s">
        <v>863</v>
      </c>
      <c r="J1746" s="56">
        <v>300180</v>
      </c>
      <c r="R1746" s="56" t="s">
        <v>4979</v>
      </c>
      <c r="S1746" s="56">
        <v>1</v>
      </c>
      <c r="T1746" s="56">
        <v>473707.5</v>
      </c>
      <c r="U1746" s="57">
        <v>451150</v>
      </c>
      <c r="V1746" s="56" t="s">
        <v>2113</v>
      </c>
      <c r="W1746" s="56" t="s">
        <v>2122</v>
      </c>
      <c r="X1746" s="56">
        <v>426336.75</v>
      </c>
      <c r="Y1746" s="56">
        <v>378966</v>
      </c>
      <c r="Z1746" s="56">
        <v>331595.25</v>
      </c>
      <c r="AA1746" s="56" t="s">
        <v>4489</v>
      </c>
      <c r="AB1746" s="56" t="s">
        <v>4489</v>
      </c>
      <c r="AC1746" s="56" t="s">
        <v>4489</v>
      </c>
      <c r="AE1746" s="56">
        <v>451150</v>
      </c>
      <c r="AP1746" s="56">
        <v>451150</v>
      </c>
      <c r="AR1746" s="56" t="s">
        <v>4490</v>
      </c>
      <c r="AT1746" s="56">
        <v>8471160</v>
      </c>
    </row>
    <row r="1747" spans="1:46" x14ac:dyDescent="0.35">
      <c r="A1747" s="56" t="s">
        <v>963</v>
      </c>
      <c r="B1747" s="56">
        <v>8471160</v>
      </c>
      <c r="C1747" s="56" t="s">
        <v>506</v>
      </c>
      <c r="D1747" s="56">
        <v>492316</v>
      </c>
      <c r="E1747" s="56" t="s">
        <v>138</v>
      </c>
      <c r="F1747" s="56" t="str">
        <f t="shared" si="27"/>
        <v>847.8471160.1.492316.000000.847001.300180</v>
      </c>
      <c r="G1747" s="66" t="s">
        <v>21</v>
      </c>
      <c r="H1747" s="56">
        <v>847001</v>
      </c>
      <c r="I1747" s="56" t="s">
        <v>863</v>
      </c>
      <c r="J1747" s="56">
        <v>300180</v>
      </c>
      <c r="R1747" s="56" t="s">
        <v>4980</v>
      </c>
      <c r="S1747" s="56">
        <v>1</v>
      </c>
      <c r="T1747" s="56">
        <v>16797.900000000001</v>
      </c>
      <c r="U1747" s="57">
        <v>15998</v>
      </c>
      <c r="V1747" s="56" t="s">
        <v>2113</v>
      </c>
      <c r="W1747" s="56" t="s">
        <v>2122</v>
      </c>
      <c r="X1747" s="56">
        <v>15118.110000000002</v>
      </c>
      <c r="Y1747" s="56">
        <v>13438.320000000002</v>
      </c>
      <c r="Z1747" s="56">
        <v>11758.53</v>
      </c>
      <c r="AA1747" s="56" t="s">
        <v>4489</v>
      </c>
      <c r="AB1747" s="56" t="s">
        <v>4489</v>
      </c>
      <c r="AC1747" s="56" t="s">
        <v>4489</v>
      </c>
      <c r="AE1747" s="56">
        <v>15998</v>
      </c>
      <c r="AP1747" s="56">
        <v>15998</v>
      </c>
      <c r="AR1747" s="56" t="s">
        <v>4490</v>
      </c>
      <c r="AT1747" s="56">
        <v>8471160</v>
      </c>
    </row>
    <row r="1748" spans="1:46" x14ac:dyDescent="0.35">
      <c r="A1748" s="56" t="s">
        <v>963</v>
      </c>
      <c r="B1748" s="56">
        <v>8471160</v>
      </c>
      <c r="C1748" s="56" t="s">
        <v>506</v>
      </c>
      <c r="D1748" s="56">
        <v>492316</v>
      </c>
      <c r="E1748" s="56" t="s">
        <v>138</v>
      </c>
      <c r="F1748" s="56" t="str">
        <f t="shared" si="27"/>
        <v>847.8471160.1.492316.000000.847001.300180</v>
      </c>
      <c r="G1748" s="66" t="s">
        <v>21</v>
      </c>
      <c r="H1748" s="56">
        <v>847001</v>
      </c>
      <c r="I1748" s="56" t="s">
        <v>863</v>
      </c>
      <c r="J1748" s="56">
        <v>300180</v>
      </c>
      <c r="R1748" s="56" t="s">
        <v>4981</v>
      </c>
      <c r="S1748" s="56">
        <v>1</v>
      </c>
      <c r="T1748" s="56">
        <v>15330</v>
      </c>
      <c r="U1748" s="57">
        <v>14600</v>
      </c>
      <c r="V1748" s="56" t="s">
        <v>2113</v>
      </c>
      <c r="W1748" s="56" t="s">
        <v>2122</v>
      </c>
      <c r="X1748" s="56">
        <v>13797</v>
      </c>
      <c r="Y1748" s="56">
        <v>12264</v>
      </c>
      <c r="Z1748" s="56">
        <v>10731</v>
      </c>
      <c r="AA1748" s="56" t="s">
        <v>4489</v>
      </c>
      <c r="AB1748" s="56" t="s">
        <v>4489</v>
      </c>
      <c r="AC1748" s="56" t="s">
        <v>4489</v>
      </c>
      <c r="AE1748" s="56">
        <v>14600</v>
      </c>
      <c r="AP1748" s="56">
        <v>14600</v>
      </c>
      <c r="AR1748" s="56" t="s">
        <v>4490</v>
      </c>
      <c r="AT1748" s="56">
        <v>8471160</v>
      </c>
    </row>
    <row r="1749" spans="1:46" x14ac:dyDescent="0.35">
      <c r="A1749" s="56" t="s">
        <v>963</v>
      </c>
      <c r="B1749" s="56">
        <v>8471160</v>
      </c>
      <c r="C1749" s="56" t="s">
        <v>506</v>
      </c>
      <c r="D1749" s="56">
        <v>492316</v>
      </c>
      <c r="E1749" s="56" t="s">
        <v>138</v>
      </c>
      <c r="F1749" s="56" t="str">
        <f t="shared" si="27"/>
        <v>847.8471160.1.492316.000000.847001.300180</v>
      </c>
      <c r="G1749" s="66" t="s">
        <v>21</v>
      </c>
      <c r="H1749" s="56">
        <v>847001</v>
      </c>
      <c r="I1749" s="56" t="s">
        <v>863</v>
      </c>
      <c r="J1749" s="56">
        <v>300180</v>
      </c>
      <c r="R1749" s="56" t="s">
        <v>4982</v>
      </c>
      <c r="S1749" s="56">
        <v>1</v>
      </c>
      <c r="T1749" s="56">
        <v>22050</v>
      </c>
      <c r="U1749" s="57">
        <v>21000</v>
      </c>
      <c r="V1749" s="56" t="s">
        <v>2113</v>
      </c>
      <c r="W1749" s="56" t="s">
        <v>2122</v>
      </c>
      <c r="X1749" s="56">
        <v>19845</v>
      </c>
      <c r="Y1749" s="56">
        <v>17640</v>
      </c>
      <c r="Z1749" s="56">
        <v>15434.999999999998</v>
      </c>
      <c r="AA1749" s="56" t="s">
        <v>4489</v>
      </c>
      <c r="AB1749" s="56" t="s">
        <v>4489</v>
      </c>
      <c r="AC1749" s="56" t="s">
        <v>4489</v>
      </c>
      <c r="AE1749" s="56">
        <v>21000</v>
      </c>
      <c r="AP1749" s="56">
        <v>21000</v>
      </c>
      <c r="AR1749" s="56" t="s">
        <v>4490</v>
      </c>
      <c r="AT1749" s="56">
        <v>8471160</v>
      </c>
    </row>
    <row r="1750" spans="1:46" x14ac:dyDescent="0.35">
      <c r="A1750" s="56" t="s">
        <v>963</v>
      </c>
      <c r="B1750" s="56">
        <v>8471160</v>
      </c>
      <c r="C1750" s="56" t="s">
        <v>506</v>
      </c>
      <c r="D1750" s="56">
        <v>492316</v>
      </c>
      <c r="E1750" s="56" t="s">
        <v>138</v>
      </c>
      <c r="F1750" s="56" t="str">
        <f t="shared" si="27"/>
        <v>847.8471160.1.492316.000000.847001.300180</v>
      </c>
      <c r="G1750" s="66" t="s">
        <v>21</v>
      </c>
      <c r="H1750" s="56">
        <v>847001</v>
      </c>
      <c r="I1750" s="56" t="s">
        <v>863</v>
      </c>
      <c r="J1750" s="56">
        <v>300180</v>
      </c>
      <c r="R1750" s="56" t="s">
        <v>4983</v>
      </c>
      <c r="S1750" s="56">
        <v>1</v>
      </c>
      <c r="T1750" s="56">
        <v>38850</v>
      </c>
      <c r="U1750" s="57">
        <v>37000</v>
      </c>
      <c r="V1750" s="56" t="s">
        <v>2113</v>
      </c>
      <c r="W1750" s="56" t="s">
        <v>2122</v>
      </c>
      <c r="X1750" s="56">
        <v>34965</v>
      </c>
      <c r="Y1750" s="56">
        <v>31080</v>
      </c>
      <c r="Z1750" s="56">
        <v>27195</v>
      </c>
      <c r="AA1750" s="56" t="s">
        <v>4489</v>
      </c>
      <c r="AB1750" s="56" t="s">
        <v>4489</v>
      </c>
      <c r="AC1750" s="56" t="s">
        <v>4489</v>
      </c>
      <c r="AE1750" s="56">
        <v>37000</v>
      </c>
      <c r="AP1750" s="56">
        <v>37000</v>
      </c>
      <c r="AR1750" s="56" t="s">
        <v>4490</v>
      </c>
      <c r="AT1750" s="56">
        <v>8471160</v>
      </c>
    </row>
    <row r="1751" spans="1:46" x14ac:dyDescent="0.35">
      <c r="A1751" s="56" t="s">
        <v>963</v>
      </c>
      <c r="B1751" s="56">
        <v>8471160</v>
      </c>
      <c r="C1751" s="56" t="s">
        <v>506</v>
      </c>
      <c r="D1751" s="56">
        <v>492316</v>
      </c>
      <c r="E1751" s="56" t="s">
        <v>138</v>
      </c>
      <c r="F1751" s="56" t="str">
        <f t="shared" si="27"/>
        <v>847.8471160.1.492316.000000.847001.300180</v>
      </c>
      <c r="G1751" s="66" t="s">
        <v>21</v>
      </c>
      <c r="H1751" s="56">
        <v>847001</v>
      </c>
      <c r="I1751" s="56" t="s">
        <v>863</v>
      </c>
      <c r="J1751" s="56">
        <v>300180</v>
      </c>
      <c r="R1751" s="56" t="s">
        <v>4984</v>
      </c>
      <c r="S1751" s="56">
        <v>1</v>
      </c>
      <c r="T1751" s="56">
        <v>36225</v>
      </c>
      <c r="U1751" s="57">
        <v>34500</v>
      </c>
      <c r="V1751" s="56" t="s">
        <v>2113</v>
      </c>
      <c r="W1751" s="56" t="s">
        <v>2122</v>
      </c>
      <c r="X1751" s="56">
        <v>32602.5</v>
      </c>
      <c r="Y1751" s="56">
        <v>28980</v>
      </c>
      <c r="Z1751" s="56">
        <v>25357.5</v>
      </c>
      <c r="AA1751" s="56" t="s">
        <v>4489</v>
      </c>
      <c r="AB1751" s="56" t="s">
        <v>4489</v>
      </c>
      <c r="AC1751" s="56" t="s">
        <v>4489</v>
      </c>
      <c r="AE1751" s="56">
        <v>34500</v>
      </c>
      <c r="AP1751" s="56">
        <v>34500</v>
      </c>
      <c r="AR1751" s="56" t="s">
        <v>4490</v>
      </c>
      <c r="AT1751" s="56">
        <v>8471160</v>
      </c>
    </row>
    <row r="1752" spans="1:46" x14ac:dyDescent="0.35">
      <c r="A1752" s="56" t="s">
        <v>963</v>
      </c>
      <c r="B1752" s="56">
        <v>8471160</v>
      </c>
      <c r="C1752" s="56" t="s">
        <v>506</v>
      </c>
      <c r="D1752" s="56">
        <v>492316</v>
      </c>
      <c r="E1752" s="56" t="s">
        <v>138</v>
      </c>
      <c r="F1752" s="56" t="str">
        <f t="shared" si="27"/>
        <v>847.8471160.1.492316.000000.847001.300180</v>
      </c>
      <c r="G1752" s="66" t="s">
        <v>21</v>
      </c>
      <c r="H1752" s="56">
        <v>847001</v>
      </c>
      <c r="I1752" s="56" t="s">
        <v>863</v>
      </c>
      <c r="J1752" s="56">
        <v>300180</v>
      </c>
      <c r="R1752" s="56" t="s">
        <v>4985</v>
      </c>
      <c r="S1752" s="56">
        <v>1</v>
      </c>
      <c r="T1752" s="56">
        <v>18112.5</v>
      </c>
      <c r="U1752" s="57">
        <v>17250</v>
      </c>
      <c r="V1752" s="56" t="s">
        <v>2113</v>
      </c>
      <c r="W1752" s="56" t="s">
        <v>2122</v>
      </c>
      <c r="X1752" s="56">
        <v>16301.25</v>
      </c>
      <c r="Y1752" s="56">
        <v>14490</v>
      </c>
      <c r="Z1752" s="56">
        <v>12678.75</v>
      </c>
      <c r="AA1752" s="56" t="s">
        <v>4489</v>
      </c>
      <c r="AB1752" s="56" t="s">
        <v>4489</v>
      </c>
      <c r="AC1752" s="56" t="s">
        <v>4489</v>
      </c>
      <c r="AE1752" s="56">
        <v>17250</v>
      </c>
      <c r="AP1752" s="56">
        <v>17250</v>
      </c>
      <c r="AR1752" s="56" t="s">
        <v>4490</v>
      </c>
      <c r="AT1752" s="56">
        <v>8471160</v>
      </c>
    </row>
    <row r="1753" spans="1:46" x14ac:dyDescent="0.35">
      <c r="A1753" s="56" t="s">
        <v>963</v>
      </c>
      <c r="B1753" s="56">
        <v>8471160</v>
      </c>
      <c r="C1753" s="56" t="s">
        <v>506</v>
      </c>
      <c r="D1753" s="56">
        <v>492316</v>
      </c>
      <c r="E1753" s="56" t="s">
        <v>138</v>
      </c>
      <c r="F1753" s="56" t="str">
        <f t="shared" si="27"/>
        <v>847.8471160.1.492316.000000.847001.300180</v>
      </c>
      <c r="G1753" s="66" t="s">
        <v>21</v>
      </c>
      <c r="H1753" s="56">
        <v>847001</v>
      </c>
      <c r="I1753" s="56" t="s">
        <v>863</v>
      </c>
      <c r="J1753" s="56">
        <v>300180</v>
      </c>
      <c r="R1753" s="56" t="s">
        <v>4986</v>
      </c>
      <c r="S1753" s="56">
        <v>1</v>
      </c>
      <c r="T1753" s="56">
        <v>13282.5</v>
      </c>
      <c r="U1753" s="57">
        <v>12650</v>
      </c>
      <c r="V1753" s="56" t="s">
        <v>2113</v>
      </c>
      <c r="W1753" s="56" t="s">
        <v>2122</v>
      </c>
      <c r="X1753" s="56">
        <v>11954.25</v>
      </c>
      <c r="Y1753" s="56">
        <v>10626</v>
      </c>
      <c r="Z1753" s="56">
        <v>9297.75</v>
      </c>
      <c r="AA1753" s="56" t="s">
        <v>4489</v>
      </c>
      <c r="AB1753" s="56" t="s">
        <v>4489</v>
      </c>
      <c r="AC1753" s="56" t="s">
        <v>4489</v>
      </c>
      <c r="AE1753" s="56">
        <v>12650</v>
      </c>
      <c r="AP1753" s="56">
        <v>12650</v>
      </c>
      <c r="AR1753" s="56" t="s">
        <v>4490</v>
      </c>
      <c r="AT1753" s="56">
        <v>8471160</v>
      </c>
    </row>
    <row r="1754" spans="1:46" x14ac:dyDescent="0.35">
      <c r="A1754" s="56" t="s">
        <v>963</v>
      </c>
      <c r="B1754" s="56">
        <v>8471160</v>
      </c>
      <c r="C1754" s="56" t="s">
        <v>506</v>
      </c>
      <c r="D1754" s="56">
        <v>492316</v>
      </c>
      <c r="E1754" s="56" t="s">
        <v>138</v>
      </c>
      <c r="F1754" s="56" t="str">
        <f t="shared" si="27"/>
        <v>847.8471160.1.492316.000000.847001.300180</v>
      </c>
      <c r="G1754" s="66" t="s">
        <v>21</v>
      </c>
      <c r="H1754" s="56">
        <v>847001</v>
      </c>
      <c r="I1754" s="56" t="s">
        <v>863</v>
      </c>
      <c r="J1754" s="56">
        <v>300180</v>
      </c>
      <c r="R1754" s="56" t="s">
        <v>4987</v>
      </c>
      <c r="S1754" s="56">
        <v>1</v>
      </c>
      <c r="T1754" s="56">
        <v>29583.75</v>
      </c>
      <c r="U1754" s="57">
        <v>28175</v>
      </c>
      <c r="V1754" s="56" t="s">
        <v>2113</v>
      </c>
      <c r="W1754" s="56" t="s">
        <v>2122</v>
      </c>
      <c r="X1754" s="56">
        <v>26625.375</v>
      </c>
      <c r="Y1754" s="56">
        <v>23667</v>
      </c>
      <c r="Z1754" s="56">
        <v>20708.625</v>
      </c>
      <c r="AA1754" s="56" t="s">
        <v>4489</v>
      </c>
      <c r="AB1754" s="56" t="s">
        <v>4489</v>
      </c>
      <c r="AC1754" s="56" t="s">
        <v>4489</v>
      </c>
      <c r="AE1754" s="56">
        <v>28175</v>
      </c>
      <c r="AP1754" s="56">
        <v>28175</v>
      </c>
      <c r="AR1754" s="56" t="s">
        <v>4490</v>
      </c>
      <c r="AT1754" s="56">
        <v>8471160</v>
      </c>
    </row>
    <row r="1755" spans="1:46" x14ac:dyDescent="0.35">
      <c r="A1755" s="56" t="s">
        <v>963</v>
      </c>
      <c r="B1755" s="56">
        <v>8471160</v>
      </c>
      <c r="C1755" s="56" t="s">
        <v>506</v>
      </c>
      <c r="D1755" s="56">
        <v>492316</v>
      </c>
      <c r="E1755" s="56" t="s">
        <v>138</v>
      </c>
      <c r="F1755" s="56" t="str">
        <f t="shared" si="27"/>
        <v>847.8471160.1.492316.000000.847001.300180</v>
      </c>
      <c r="G1755" s="66" t="s">
        <v>21</v>
      </c>
      <c r="H1755" s="56">
        <v>847001</v>
      </c>
      <c r="I1755" s="56" t="s">
        <v>863</v>
      </c>
      <c r="J1755" s="56">
        <v>300180</v>
      </c>
      <c r="R1755" s="56" t="s">
        <v>4988</v>
      </c>
      <c r="S1755" s="56">
        <v>1</v>
      </c>
      <c r="T1755" s="56">
        <v>8925</v>
      </c>
      <c r="U1755" s="57">
        <v>8500</v>
      </c>
      <c r="V1755" s="56" t="s">
        <v>2113</v>
      </c>
      <c r="W1755" s="56" t="s">
        <v>2122</v>
      </c>
      <c r="X1755" s="56">
        <v>8032.5</v>
      </c>
      <c r="Y1755" s="56">
        <v>7140</v>
      </c>
      <c r="Z1755" s="56">
        <v>6247.5</v>
      </c>
      <c r="AA1755" s="56" t="s">
        <v>4489</v>
      </c>
      <c r="AB1755" s="56" t="s">
        <v>4489</v>
      </c>
      <c r="AC1755" s="56" t="s">
        <v>4489</v>
      </c>
      <c r="AE1755" s="56">
        <v>8500</v>
      </c>
      <c r="AP1755" s="56">
        <v>8500</v>
      </c>
      <c r="AR1755" s="56" t="s">
        <v>4490</v>
      </c>
      <c r="AT1755" s="56">
        <v>8471160</v>
      </c>
    </row>
    <row r="1756" spans="1:46" x14ac:dyDescent="0.35">
      <c r="A1756" s="56" t="s">
        <v>963</v>
      </c>
      <c r="B1756" s="56">
        <v>8471160</v>
      </c>
      <c r="C1756" s="56" t="s">
        <v>506</v>
      </c>
      <c r="D1756" s="56">
        <v>492316</v>
      </c>
      <c r="E1756" s="56" t="s">
        <v>138</v>
      </c>
      <c r="F1756" s="56" t="str">
        <f t="shared" si="27"/>
        <v>847.8471160.1.492316.000000.847001.300180</v>
      </c>
      <c r="G1756" s="66" t="s">
        <v>21</v>
      </c>
      <c r="H1756" s="56">
        <v>847001</v>
      </c>
      <c r="I1756" s="56" t="s">
        <v>863</v>
      </c>
      <c r="J1756" s="56">
        <v>300180</v>
      </c>
      <c r="R1756" s="56" t="s">
        <v>4989</v>
      </c>
      <c r="S1756" s="56">
        <v>1</v>
      </c>
      <c r="T1756" s="56">
        <v>36330</v>
      </c>
      <c r="U1756" s="57">
        <v>34600</v>
      </c>
      <c r="V1756" s="56" t="s">
        <v>2113</v>
      </c>
      <c r="W1756" s="56" t="s">
        <v>2122</v>
      </c>
      <c r="X1756" s="56">
        <v>32697</v>
      </c>
      <c r="Y1756" s="56">
        <v>29064</v>
      </c>
      <c r="Z1756" s="56">
        <v>25431</v>
      </c>
      <c r="AA1756" s="56" t="s">
        <v>4489</v>
      </c>
      <c r="AB1756" s="56" t="s">
        <v>4489</v>
      </c>
      <c r="AC1756" s="56" t="s">
        <v>4489</v>
      </c>
      <c r="AE1756" s="56">
        <v>34600</v>
      </c>
      <c r="AP1756" s="56">
        <v>34600</v>
      </c>
      <c r="AR1756" s="56" t="s">
        <v>4490</v>
      </c>
      <c r="AT1756" s="56">
        <v>8471160</v>
      </c>
    </row>
    <row r="1757" spans="1:46" x14ac:dyDescent="0.35">
      <c r="A1757" s="56" t="s">
        <v>963</v>
      </c>
      <c r="B1757" s="56">
        <v>8471160</v>
      </c>
      <c r="C1757" s="56" t="s">
        <v>506</v>
      </c>
      <c r="D1757" s="56">
        <v>492316</v>
      </c>
      <c r="E1757" s="56" t="s">
        <v>138</v>
      </c>
      <c r="F1757" s="56" t="str">
        <f t="shared" si="27"/>
        <v>847.8471160.1.492316.000000.847001.300180</v>
      </c>
      <c r="G1757" s="66" t="s">
        <v>21</v>
      </c>
      <c r="H1757" s="56">
        <v>847001</v>
      </c>
      <c r="I1757" s="56" t="s">
        <v>863</v>
      </c>
      <c r="J1757" s="56">
        <v>300180</v>
      </c>
      <c r="R1757" s="56" t="s">
        <v>4990</v>
      </c>
      <c r="S1757" s="56">
        <v>1</v>
      </c>
      <c r="T1757" s="56">
        <v>31500</v>
      </c>
      <c r="U1757" s="57">
        <v>30000</v>
      </c>
      <c r="V1757" s="56" t="s">
        <v>2113</v>
      </c>
      <c r="W1757" s="56" t="s">
        <v>2122</v>
      </c>
      <c r="X1757" s="56">
        <v>28350</v>
      </c>
      <c r="Y1757" s="56">
        <v>25200</v>
      </c>
      <c r="Z1757" s="56">
        <v>22050</v>
      </c>
      <c r="AA1757" s="56" t="s">
        <v>4489</v>
      </c>
      <c r="AB1757" s="56" t="s">
        <v>4489</v>
      </c>
      <c r="AC1757" s="56" t="s">
        <v>4489</v>
      </c>
      <c r="AE1757" s="56">
        <v>30000</v>
      </c>
      <c r="AP1757" s="56">
        <v>30000</v>
      </c>
      <c r="AR1757" s="56" t="s">
        <v>4490</v>
      </c>
      <c r="AT1757" s="56">
        <v>8471160</v>
      </c>
    </row>
    <row r="1758" spans="1:46" x14ac:dyDescent="0.35">
      <c r="A1758" s="56" t="s">
        <v>963</v>
      </c>
      <c r="B1758" s="56">
        <v>8471160</v>
      </c>
      <c r="C1758" s="56" t="s">
        <v>506</v>
      </c>
      <c r="D1758" s="56">
        <v>492316</v>
      </c>
      <c r="E1758" s="56" t="s">
        <v>138</v>
      </c>
      <c r="F1758" s="56" t="str">
        <f t="shared" si="27"/>
        <v>847.8471160.1.492316.000000.847001.300180</v>
      </c>
      <c r="G1758" s="66" t="s">
        <v>21</v>
      </c>
      <c r="H1758" s="56">
        <v>847001</v>
      </c>
      <c r="I1758" s="56" t="s">
        <v>863</v>
      </c>
      <c r="J1758" s="56">
        <v>300180</v>
      </c>
      <c r="R1758" s="56" t="s">
        <v>4991</v>
      </c>
      <c r="S1758" s="56">
        <v>1</v>
      </c>
      <c r="T1758" s="56">
        <v>31500</v>
      </c>
      <c r="U1758" s="57">
        <v>30000</v>
      </c>
      <c r="V1758" s="56" t="s">
        <v>2113</v>
      </c>
      <c r="W1758" s="56" t="s">
        <v>2122</v>
      </c>
      <c r="X1758" s="56">
        <v>28350</v>
      </c>
      <c r="Y1758" s="56">
        <v>25200</v>
      </c>
      <c r="Z1758" s="56">
        <v>22050</v>
      </c>
      <c r="AA1758" s="56" t="s">
        <v>4489</v>
      </c>
      <c r="AB1758" s="56" t="s">
        <v>4489</v>
      </c>
      <c r="AC1758" s="56" t="s">
        <v>4489</v>
      </c>
      <c r="AE1758" s="56">
        <v>30000</v>
      </c>
      <c r="AP1758" s="56">
        <v>30000</v>
      </c>
      <c r="AR1758" s="56" t="s">
        <v>4490</v>
      </c>
      <c r="AT1758" s="56">
        <v>8471160</v>
      </c>
    </row>
    <row r="1759" spans="1:46" x14ac:dyDescent="0.35">
      <c r="A1759" s="56" t="s">
        <v>963</v>
      </c>
      <c r="B1759" s="56">
        <v>8471160</v>
      </c>
      <c r="C1759" s="56" t="s">
        <v>506</v>
      </c>
      <c r="D1759" s="56">
        <v>492316</v>
      </c>
      <c r="E1759" s="56" t="s">
        <v>138</v>
      </c>
      <c r="F1759" s="56" t="str">
        <f t="shared" si="27"/>
        <v>847.8471160.1.492316.000000.847001.300180</v>
      </c>
      <c r="G1759" s="66" t="s">
        <v>21</v>
      </c>
      <c r="H1759" s="56">
        <v>847001</v>
      </c>
      <c r="I1759" s="56" t="s">
        <v>863</v>
      </c>
      <c r="J1759" s="56">
        <v>300180</v>
      </c>
      <c r="R1759" s="56" t="s">
        <v>4992</v>
      </c>
      <c r="S1759" s="56">
        <v>1</v>
      </c>
      <c r="T1759" s="56">
        <v>412566</v>
      </c>
      <c r="U1759" s="57">
        <v>392920</v>
      </c>
      <c r="V1759" s="56" t="s">
        <v>2113</v>
      </c>
      <c r="W1759" s="56" t="s">
        <v>2122</v>
      </c>
      <c r="X1759" s="56">
        <v>371309.4</v>
      </c>
      <c r="Y1759" s="56">
        <v>330052.80000000005</v>
      </c>
      <c r="Z1759" s="56">
        <v>288796.19999999995</v>
      </c>
      <c r="AA1759" s="56" t="s">
        <v>4489</v>
      </c>
      <c r="AB1759" s="56" t="s">
        <v>4489</v>
      </c>
      <c r="AC1759" s="56" t="s">
        <v>4489</v>
      </c>
      <c r="AE1759" s="56">
        <v>392920</v>
      </c>
      <c r="AP1759" s="56">
        <v>392920</v>
      </c>
      <c r="AR1759" s="56" t="s">
        <v>4490</v>
      </c>
      <c r="AT1759" s="56">
        <v>8471160</v>
      </c>
    </row>
    <row r="1760" spans="1:46" x14ac:dyDescent="0.35">
      <c r="A1760" s="56" t="s">
        <v>963</v>
      </c>
      <c r="B1760" s="56">
        <v>8471160</v>
      </c>
      <c r="C1760" s="56" t="s">
        <v>506</v>
      </c>
      <c r="D1760" s="56">
        <v>492316</v>
      </c>
      <c r="E1760" s="56" t="s">
        <v>138</v>
      </c>
      <c r="F1760" s="56" t="str">
        <f t="shared" si="27"/>
        <v>847.8471160.1.492316.000000.847001.300180</v>
      </c>
      <c r="G1760" s="66" t="s">
        <v>21</v>
      </c>
      <c r="H1760" s="56">
        <v>847001</v>
      </c>
      <c r="I1760" s="56" t="s">
        <v>863</v>
      </c>
      <c r="J1760" s="56">
        <v>300180</v>
      </c>
      <c r="R1760" s="56" t="s">
        <v>4993</v>
      </c>
      <c r="S1760" s="56">
        <v>1</v>
      </c>
      <c r="T1760" s="56">
        <v>614019</v>
      </c>
      <c r="U1760" s="57">
        <v>584780</v>
      </c>
      <c r="V1760" s="56" t="s">
        <v>2113</v>
      </c>
      <c r="W1760" s="56" t="s">
        <v>2122</v>
      </c>
      <c r="X1760" s="56">
        <v>552617.1</v>
      </c>
      <c r="Y1760" s="56">
        <v>491215.2</v>
      </c>
      <c r="Z1760" s="56">
        <v>429813.3</v>
      </c>
      <c r="AA1760" s="56" t="s">
        <v>4489</v>
      </c>
      <c r="AB1760" s="56" t="s">
        <v>4489</v>
      </c>
      <c r="AC1760" s="56" t="s">
        <v>4489</v>
      </c>
      <c r="AE1760" s="56">
        <v>584780</v>
      </c>
      <c r="AP1760" s="56">
        <v>584780</v>
      </c>
      <c r="AR1760" s="56" t="s">
        <v>4490</v>
      </c>
      <c r="AT1760" s="56">
        <v>8471160</v>
      </c>
    </row>
    <row r="1761" spans="1:46" x14ac:dyDescent="0.35">
      <c r="A1761" s="56" t="s">
        <v>963</v>
      </c>
      <c r="B1761" s="56">
        <v>8471160</v>
      </c>
      <c r="C1761" s="56" t="s">
        <v>506</v>
      </c>
      <c r="D1761" s="56">
        <v>492316</v>
      </c>
      <c r="E1761" s="56" t="s">
        <v>138</v>
      </c>
      <c r="F1761" s="56" t="str">
        <f t="shared" si="27"/>
        <v>847.8471160.1.492316.000000.847001.300180</v>
      </c>
      <c r="G1761" s="66" t="s">
        <v>21</v>
      </c>
      <c r="H1761" s="56">
        <v>847001</v>
      </c>
      <c r="I1761" s="56" t="s">
        <v>863</v>
      </c>
      <c r="J1761" s="56">
        <v>300180</v>
      </c>
      <c r="R1761" s="56" t="s">
        <v>4994</v>
      </c>
      <c r="S1761" s="56">
        <v>1</v>
      </c>
      <c r="T1761" s="56">
        <v>147000</v>
      </c>
      <c r="U1761" s="57">
        <v>140000</v>
      </c>
      <c r="V1761" s="56" t="s">
        <v>2113</v>
      </c>
      <c r="W1761" s="56" t="s">
        <v>2122</v>
      </c>
      <c r="X1761" s="56">
        <v>132300</v>
      </c>
      <c r="Y1761" s="56">
        <v>117600</v>
      </c>
      <c r="Z1761" s="56">
        <v>102900</v>
      </c>
      <c r="AA1761" s="56" t="s">
        <v>4489</v>
      </c>
      <c r="AB1761" s="56" t="s">
        <v>4489</v>
      </c>
      <c r="AC1761" s="56" t="s">
        <v>4489</v>
      </c>
      <c r="AE1761" s="56">
        <v>140000</v>
      </c>
      <c r="AP1761" s="56">
        <v>140000</v>
      </c>
      <c r="AR1761" s="56" t="s">
        <v>4490</v>
      </c>
      <c r="AT1761" s="56">
        <v>8471160</v>
      </c>
    </row>
    <row r="1762" spans="1:46" x14ac:dyDescent="0.35">
      <c r="A1762" s="56" t="s">
        <v>963</v>
      </c>
      <c r="B1762" s="56">
        <v>8471160</v>
      </c>
      <c r="C1762" s="56" t="s">
        <v>506</v>
      </c>
      <c r="D1762" s="56">
        <v>492316</v>
      </c>
      <c r="E1762" s="56" t="s">
        <v>138</v>
      </c>
      <c r="F1762" s="56" t="str">
        <f t="shared" si="27"/>
        <v>847.8471160.1.492316.000000.847001.300180</v>
      </c>
      <c r="G1762" s="66" t="s">
        <v>21</v>
      </c>
      <c r="H1762" s="56">
        <v>847001</v>
      </c>
      <c r="I1762" s="56" t="s">
        <v>863</v>
      </c>
      <c r="J1762" s="56">
        <v>300180</v>
      </c>
      <c r="R1762" s="56" t="s">
        <v>4995</v>
      </c>
      <c r="S1762" s="56">
        <v>1</v>
      </c>
      <c r="T1762" s="56">
        <v>162177.75</v>
      </c>
      <c r="U1762" s="57">
        <v>154455</v>
      </c>
      <c r="V1762" s="56" t="s">
        <v>2113</v>
      </c>
      <c r="W1762" s="56" t="s">
        <v>2122</v>
      </c>
      <c r="X1762" s="56">
        <v>145959.97500000001</v>
      </c>
      <c r="Y1762" s="56">
        <v>129742.20000000001</v>
      </c>
      <c r="Z1762" s="56">
        <v>113524.42499999999</v>
      </c>
      <c r="AA1762" s="56" t="s">
        <v>4489</v>
      </c>
      <c r="AB1762" s="56" t="s">
        <v>4489</v>
      </c>
      <c r="AC1762" s="56" t="s">
        <v>4489</v>
      </c>
      <c r="AE1762" s="56">
        <v>154455</v>
      </c>
      <c r="AP1762" s="56">
        <v>154455</v>
      </c>
      <c r="AR1762" s="56" t="s">
        <v>4490</v>
      </c>
      <c r="AT1762" s="56">
        <v>8471160</v>
      </c>
    </row>
    <row r="1763" spans="1:46" x14ac:dyDescent="0.35">
      <c r="A1763" s="56" t="s">
        <v>963</v>
      </c>
      <c r="B1763" s="56">
        <v>8471160</v>
      </c>
      <c r="C1763" s="56" t="s">
        <v>506</v>
      </c>
      <c r="D1763" s="56">
        <v>492316</v>
      </c>
      <c r="E1763" s="56" t="s">
        <v>138</v>
      </c>
      <c r="F1763" s="56" t="str">
        <f t="shared" si="27"/>
        <v>847.8471160.1.492316.000000.847001.300180</v>
      </c>
      <c r="G1763" s="66" t="s">
        <v>21</v>
      </c>
      <c r="H1763" s="56">
        <v>847001</v>
      </c>
      <c r="I1763" s="56" t="s">
        <v>863</v>
      </c>
      <c r="J1763" s="56">
        <v>300180</v>
      </c>
      <c r="R1763" s="56" t="s">
        <v>4996</v>
      </c>
      <c r="S1763" s="56">
        <v>1</v>
      </c>
      <c r="T1763" s="56">
        <v>189000</v>
      </c>
      <c r="U1763" s="57">
        <v>180000</v>
      </c>
      <c r="V1763" s="56" t="s">
        <v>2113</v>
      </c>
      <c r="W1763" s="56" t="s">
        <v>2122</v>
      </c>
      <c r="X1763" s="56">
        <v>170100</v>
      </c>
      <c r="Y1763" s="56">
        <v>151200</v>
      </c>
      <c r="Z1763" s="56">
        <v>132300</v>
      </c>
      <c r="AA1763" s="56" t="s">
        <v>4489</v>
      </c>
      <c r="AB1763" s="56" t="s">
        <v>4489</v>
      </c>
      <c r="AC1763" s="56" t="s">
        <v>4489</v>
      </c>
      <c r="AE1763" s="56">
        <v>180000</v>
      </c>
      <c r="AP1763" s="56">
        <v>180000</v>
      </c>
      <c r="AR1763" s="56" t="s">
        <v>4490</v>
      </c>
      <c r="AT1763" s="56">
        <v>8471160</v>
      </c>
    </row>
    <row r="1764" spans="1:46" x14ac:dyDescent="0.35">
      <c r="A1764" s="56" t="s">
        <v>963</v>
      </c>
      <c r="B1764" s="56">
        <v>8471160</v>
      </c>
      <c r="C1764" s="56" t="s">
        <v>506</v>
      </c>
      <c r="D1764" s="56">
        <v>492316</v>
      </c>
      <c r="E1764" s="56" t="s">
        <v>138</v>
      </c>
      <c r="F1764" s="56" t="str">
        <f t="shared" si="27"/>
        <v>847.8471160.1.492316.000000.847001.300180</v>
      </c>
      <c r="G1764" s="66" t="s">
        <v>21</v>
      </c>
      <c r="H1764" s="56">
        <v>847001</v>
      </c>
      <c r="I1764" s="56" t="s">
        <v>863</v>
      </c>
      <c r="J1764" s="56">
        <v>300180</v>
      </c>
      <c r="R1764" s="56" t="s">
        <v>4997</v>
      </c>
      <c r="S1764" s="56">
        <v>1</v>
      </c>
      <c r="T1764" s="56">
        <v>440984.25</v>
      </c>
      <c r="U1764" s="57">
        <v>419985</v>
      </c>
      <c r="V1764" s="56" t="s">
        <v>2113</v>
      </c>
      <c r="W1764" s="56" t="s">
        <v>2122</v>
      </c>
      <c r="X1764" s="56">
        <v>396885.82500000001</v>
      </c>
      <c r="Y1764" s="56">
        <v>352787.4</v>
      </c>
      <c r="Z1764" s="56">
        <v>308688.97499999998</v>
      </c>
      <c r="AA1764" s="56" t="s">
        <v>4489</v>
      </c>
      <c r="AB1764" s="56" t="s">
        <v>4489</v>
      </c>
      <c r="AC1764" s="56" t="s">
        <v>4489</v>
      </c>
      <c r="AE1764" s="56">
        <v>419985</v>
      </c>
      <c r="AP1764" s="56">
        <v>419985</v>
      </c>
      <c r="AR1764" s="56" t="s">
        <v>4490</v>
      </c>
      <c r="AT1764" s="56">
        <v>8471160</v>
      </c>
    </row>
    <row r="1765" spans="1:46" x14ac:dyDescent="0.35">
      <c r="A1765" s="56" t="s">
        <v>963</v>
      </c>
      <c r="B1765" s="56">
        <v>8471160</v>
      </c>
      <c r="C1765" s="56" t="s">
        <v>506</v>
      </c>
      <c r="D1765" s="56">
        <v>492316</v>
      </c>
      <c r="E1765" s="56" t="s">
        <v>138</v>
      </c>
      <c r="F1765" s="56" t="str">
        <f t="shared" si="27"/>
        <v>847.8471160.1.492316.000000.847001.300180</v>
      </c>
      <c r="G1765" s="66" t="s">
        <v>21</v>
      </c>
      <c r="H1765" s="56">
        <v>847001</v>
      </c>
      <c r="I1765" s="56" t="s">
        <v>863</v>
      </c>
      <c r="J1765" s="56">
        <v>300180</v>
      </c>
      <c r="R1765" s="56" t="s">
        <v>4998</v>
      </c>
      <c r="S1765" s="56">
        <v>1</v>
      </c>
      <c r="T1765" s="56">
        <v>263550</v>
      </c>
      <c r="U1765" s="57">
        <v>251000</v>
      </c>
      <c r="V1765" s="56" t="s">
        <v>2113</v>
      </c>
      <c r="W1765" s="56" t="s">
        <v>2122</v>
      </c>
      <c r="X1765" s="56">
        <v>237195</v>
      </c>
      <c r="Y1765" s="56">
        <v>210840</v>
      </c>
      <c r="Z1765" s="56">
        <v>184485</v>
      </c>
      <c r="AA1765" s="56" t="s">
        <v>4489</v>
      </c>
      <c r="AB1765" s="56" t="s">
        <v>4489</v>
      </c>
      <c r="AC1765" s="56" t="s">
        <v>4489</v>
      </c>
      <c r="AE1765" s="56">
        <v>251000</v>
      </c>
      <c r="AP1765" s="56">
        <v>251000</v>
      </c>
      <c r="AR1765" s="56" t="s">
        <v>4490</v>
      </c>
      <c r="AT1765" s="56">
        <v>8471160</v>
      </c>
    </row>
    <row r="1766" spans="1:46" x14ac:dyDescent="0.35">
      <c r="A1766" s="56" t="s">
        <v>963</v>
      </c>
      <c r="B1766" s="56">
        <v>8471160</v>
      </c>
      <c r="C1766" s="56" t="s">
        <v>506</v>
      </c>
      <c r="D1766" s="56">
        <v>492316</v>
      </c>
      <c r="E1766" s="56" t="s">
        <v>138</v>
      </c>
      <c r="F1766" s="56" t="str">
        <f t="shared" si="27"/>
        <v>847.8471160.1.492316.000000.847001.300180</v>
      </c>
      <c r="G1766" s="66" t="s">
        <v>21</v>
      </c>
      <c r="H1766" s="56">
        <v>847001</v>
      </c>
      <c r="I1766" s="56" t="s">
        <v>863</v>
      </c>
      <c r="J1766" s="56">
        <v>300180</v>
      </c>
      <c r="R1766" s="56" t="s">
        <v>4999</v>
      </c>
      <c r="S1766" s="56">
        <v>1</v>
      </c>
      <c r="T1766" s="56">
        <v>17974.057500000003</v>
      </c>
      <c r="U1766" s="57">
        <v>17118.150000000001</v>
      </c>
      <c r="V1766" s="56" t="s">
        <v>2113</v>
      </c>
      <c r="W1766" s="56" t="s">
        <v>2122</v>
      </c>
      <c r="X1766" s="56">
        <v>16176.651750000003</v>
      </c>
      <c r="Y1766" s="56">
        <v>14379.246000000003</v>
      </c>
      <c r="Z1766" s="56">
        <v>12581.840250000001</v>
      </c>
      <c r="AA1766" s="56" t="s">
        <v>4489</v>
      </c>
      <c r="AB1766" s="56" t="s">
        <v>4489</v>
      </c>
      <c r="AC1766" s="56" t="s">
        <v>4489</v>
      </c>
      <c r="AE1766" s="56">
        <v>17118.150000000001</v>
      </c>
      <c r="AP1766" s="56">
        <v>17118.150000000001</v>
      </c>
      <c r="AR1766" s="56" t="s">
        <v>4490</v>
      </c>
      <c r="AT1766" s="56">
        <v>8471160</v>
      </c>
    </row>
    <row r="1767" spans="1:46" x14ac:dyDescent="0.35">
      <c r="A1767" s="56" t="s">
        <v>963</v>
      </c>
      <c r="B1767" s="56">
        <v>8471160</v>
      </c>
      <c r="C1767" s="56" t="s">
        <v>506</v>
      </c>
      <c r="D1767" s="56">
        <v>492316</v>
      </c>
      <c r="E1767" s="56" t="s">
        <v>138</v>
      </c>
      <c r="F1767" s="56" t="str">
        <f t="shared" si="27"/>
        <v>847.8471160.1.492316.000000.847001.300180</v>
      </c>
      <c r="G1767" s="66" t="s">
        <v>21</v>
      </c>
      <c r="H1767" s="56">
        <v>847001</v>
      </c>
      <c r="I1767" s="56" t="s">
        <v>863</v>
      </c>
      <c r="J1767" s="56">
        <v>300180</v>
      </c>
      <c r="R1767" s="56" t="s">
        <v>5000</v>
      </c>
      <c r="S1767" s="56">
        <v>1</v>
      </c>
      <c r="T1767" s="56">
        <v>186900</v>
      </c>
      <c r="U1767" s="57">
        <v>178000</v>
      </c>
      <c r="V1767" s="56" t="s">
        <v>2113</v>
      </c>
      <c r="W1767" s="56" t="s">
        <v>2122</v>
      </c>
      <c r="X1767" s="56">
        <v>168210</v>
      </c>
      <c r="Y1767" s="56">
        <v>149520</v>
      </c>
      <c r="Z1767" s="56">
        <v>130829.99999999999</v>
      </c>
      <c r="AA1767" s="56" t="s">
        <v>4489</v>
      </c>
      <c r="AB1767" s="56" t="s">
        <v>4489</v>
      </c>
      <c r="AC1767" s="56" t="s">
        <v>4489</v>
      </c>
      <c r="AE1767" s="56">
        <v>178000</v>
      </c>
      <c r="AP1767" s="56">
        <v>178000</v>
      </c>
      <c r="AR1767" s="56" t="s">
        <v>4490</v>
      </c>
      <c r="AT1767" s="56">
        <v>8471160</v>
      </c>
    </row>
    <row r="1768" spans="1:46" x14ac:dyDescent="0.35">
      <c r="A1768" s="56" t="s">
        <v>963</v>
      </c>
      <c r="B1768" s="56">
        <v>8471160</v>
      </c>
      <c r="C1768" s="56" t="s">
        <v>506</v>
      </c>
      <c r="D1768" s="56">
        <v>492316</v>
      </c>
      <c r="E1768" s="56" t="s">
        <v>138</v>
      </c>
      <c r="F1768" s="56" t="str">
        <f t="shared" si="27"/>
        <v>847.8471160.1.492316.000000.847001.300180</v>
      </c>
      <c r="G1768" s="66" t="s">
        <v>21</v>
      </c>
      <c r="H1768" s="56">
        <v>847001</v>
      </c>
      <c r="I1768" s="56" t="s">
        <v>863</v>
      </c>
      <c r="J1768" s="56">
        <v>300180</v>
      </c>
      <c r="R1768" s="56" t="s">
        <v>5001</v>
      </c>
      <c r="S1768" s="56">
        <v>1</v>
      </c>
      <c r="T1768" s="56">
        <v>23520</v>
      </c>
      <c r="U1768" s="57">
        <v>22400</v>
      </c>
      <c r="V1768" s="56" t="s">
        <v>2113</v>
      </c>
      <c r="W1768" s="56" t="s">
        <v>2122</v>
      </c>
      <c r="X1768" s="56">
        <v>21168</v>
      </c>
      <c r="Y1768" s="56">
        <v>18816</v>
      </c>
      <c r="Z1768" s="56">
        <v>16464</v>
      </c>
      <c r="AA1768" s="56" t="s">
        <v>4489</v>
      </c>
      <c r="AB1768" s="56" t="s">
        <v>4489</v>
      </c>
      <c r="AC1768" s="56" t="s">
        <v>4489</v>
      </c>
      <c r="AE1768" s="56">
        <v>22400</v>
      </c>
      <c r="AP1768" s="56">
        <v>22400</v>
      </c>
      <c r="AR1768" s="56" t="s">
        <v>4490</v>
      </c>
      <c r="AT1768" s="56">
        <v>8471160</v>
      </c>
    </row>
    <row r="1769" spans="1:46" x14ac:dyDescent="0.35">
      <c r="A1769" s="56" t="s">
        <v>963</v>
      </c>
      <c r="B1769" s="56">
        <v>8471160</v>
      </c>
      <c r="C1769" s="56" t="s">
        <v>506</v>
      </c>
      <c r="D1769" s="56">
        <v>492316</v>
      </c>
      <c r="E1769" s="56" t="s">
        <v>138</v>
      </c>
      <c r="F1769" s="56" t="str">
        <f t="shared" si="27"/>
        <v>847.8471160.1.492316.000000.847001.300180</v>
      </c>
      <c r="G1769" s="66" t="s">
        <v>21</v>
      </c>
      <c r="H1769" s="56">
        <v>847001</v>
      </c>
      <c r="I1769" s="56" t="s">
        <v>863</v>
      </c>
      <c r="J1769" s="56">
        <v>300180</v>
      </c>
      <c r="R1769" s="56" t="s">
        <v>5002</v>
      </c>
      <c r="S1769" s="56">
        <v>1</v>
      </c>
      <c r="T1769" s="56">
        <v>57500.887500000004</v>
      </c>
      <c r="U1769" s="57">
        <v>54762.75</v>
      </c>
      <c r="V1769" s="56" t="s">
        <v>2113</v>
      </c>
      <c r="W1769" s="56" t="s">
        <v>2122</v>
      </c>
      <c r="X1769" s="56">
        <v>51750.798750000002</v>
      </c>
      <c r="Y1769" s="56">
        <v>46000.710000000006</v>
      </c>
      <c r="Z1769" s="56">
        <v>40250.621250000004</v>
      </c>
      <c r="AA1769" s="56" t="s">
        <v>4489</v>
      </c>
      <c r="AB1769" s="56" t="s">
        <v>4489</v>
      </c>
      <c r="AC1769" s="56" t="s">
        <v>4489</v>
      </c>
      <c r="AE1769" s="56">
        <v>54762.75</v>
      </c>
      <c r="AP1769" s="56">
        <v>54762.75</v>
      </c>
      <c r="AR1769" s="56" t="s">
        <v>4490</v>
      </c>
      <c r="AT1769" s="56">
        <v>8471160</v>
      </c>
    </row>
    <row r="1770" spans="1:46" x14ac:dyDescent="0.35">
      <c r="A1770" s="56" t="s">
        <v>963</v>
      </c>
      <c r="B1770" s="56">
        <v>8471160</v>
      </c>
      <c r="C1770" s="56" t="s">
        <v>506</v>
      </c>
      <c r="D1770" s="56">
        <v>492316</v>
      </c>
      <c r="E1770" s="56" t="s">
        <v>138</v>
      </c>
      <c r="F1770" s="56" t="str">
        <f t="shared" si="27"/>
        <v>847.8471160.1.492316.000000.847001.300180</v>
      </c>
      <c r="G1770" s="66" t="s">
        <v>21</v>
      </c>
      <c r="H1770" s="56">
        <v>847001</v>
      </c>
      <c r="I1770" s="56" t="s">
        <v>863</v>
      </c>
      <c r="J1770" s="56">
        <v>300180</v>
      </c>
      <c r="R1770" s="56" t="s">
        <v>5003</v>
      </c>
      <c r="S1770" s="56">
        <v>1</v>
      </c>
      <c r="T1770" s="56">
        <v>166477.5</v>
      </c>
      <c r="U1770" s="57">
        <v>158550</v>
      </c>
      <c r="V1770" s="56" t="s">
        <v>2113</v>
      </c>
      <c r="W1770" s="56" t="s">
        <v>2122</v>
      </c>
      <c r="X1770" s="56">
        <v>149829.75</v>
      </c>
      <c r="Y1770" s="56">
        <v>133182</v>
      </c>
      <c r="Z1770" s="56">
        <v>116534.24999999999</v>
      </c>
      <c r="AA1770" s="56" t="s">
        <v>4489</v>
      </c>
      <c r="AB1770" s="56" t="s">
        <v>4489</v>
      </c>
      <c r="AC1770" s="56" t="s">
        <v>4489</v>
      </c>
      <c r="AE1770" s="56">
        <v>158550</v>
      </c>
      <c r="AP1770" s="56">
        <v>158550</v>
      </c>
      <c r="AR1770" s="56" t="s">
        <v>4490</v>
      </c>
      <c r="AT1770" s="56">
        <v>8471160</v>
      </c>
    </row>
    <row r="1771" spans="1:46" x14ac:dyDescent="0.35">
      <c r="A1771" s="56" t="s">
        <v>963</v>
      </c>
      <c r="B1771" s="56">
        <v>8471160</v>
      </c>
      <c r="C1771" s="56" t="s">
        <v>506</v>
      </c>
      <c r="D1771" s="56">
        <v>492316</v>
      </c>
      <c r="E1771" s="56" t="s">
        <v>138</v>
      </c>
      <c r="F1771" s="56" t="str">
        <f t="shared" si="27"/>
        <v>847.8471160.1.492316.000000.847001.300180</v>
      </c>
      <c r="G1771" s="66" t="s">
        <v>21</v>
      </c>
      <c r="H1771" s="56">
        <v>847001</v>
      </c>
      <c r="I1771" s="56" t="s">
        <v>863</v>
      </c>
      <c r="J1771" s="56">
        <v>300180</v>
      </c>
      <c r="R1771" s="56" t="s">
        <v>5004</v>
      </c>
      <c r="S1771" s="56">
        <v>1</v>
      </c>
      <c r="T1771" s="56">
        <v>198989.7</v>
      </c>
      <c r="U1771" s="57">
        <v>189514</v>
      </c>
      <c r="V1771" s="56" t="s">
        <v>2113</v>
      </c>
      <c r="W1771" s="56" t="s">
        <v>2122</v>
      </c>
      <c r="X1771" s="56">
        <v>179090.73</v>
      </c>
      <c r="Y1771" s="56">
        <v>159191.76</v>
      </c>
      <c r="Z1771" s="56">
        <v>139292.79</v>
      </c>
      <c r="AA1771" s="56" t="s">
        <v>4489</v>
      </c>
      <c r="AB1771" s="56" t="s">
        <v>4489</v>
      </c>
      <c r="AC1771" s="56" t="s">
        <v>4489</v>
      </c>
      <c r="AE1771" s="56">
        <v>189514</v>
      </c>
      <c r="AP1771" s="56">
        <v>189514</v>
      </c>
      <c r="AR1771" s="56" t="s">
        <v>4490</v>
      </c>
      <c r="AT1771" s="56">
        <v>8471160</v>
      </c>
    </row>
    <row r="1772" spans="1:46" x14ac:dyDescent="0.35">
      <c r="A1772" s="56" t="s">
        <v>963</v>
      </c>
      <c r="B1772" s="56">
        <v>8471160</v>
      </c>
      <c r="C1772" s="56" t="s">
        <v>506</v>
      </c>
      <c r="D1772" s="56">
        <v>492316</v>
      </c>
      <c r="E1772" s="56" t="s">
        <v>138</v>
      </c>
      <c r="F1772" s="56" t="str">
        <f t="shared" si="27"/>
        <v>847.8471160.1.492316.000000.847001.300180</v>
      </c>
      <c r="G1772" s="66" t="s">
        <v>21</v>
      </c>
      <c r="H1772" s="56">
        <v>847001</v>
      </c>
      <c r="I1772" s="56" t="s">
        <v>863</v>
      </c>
      <c r="J1772" s="56">
        <v>300180</v>
      </c>
      <c r="R1772" s="56" t="s">
        <v>5005</v>
      </c>
      <c r="S1772" s="56">
        <v>1</v>
      </c>
      <c r="T1772" s="56">
        <v>51845.0625</v>
      </c>
      <c r="U1772" s="57">
        <v>49376.25</v>
      </c>
      <c r="V1772" s="56" t="s">
        <v>2113</v>
      </c>
      <c r="W1772" s="56" t="s">
        <v>2122</v>
      </c>
      <c r="X1772" s="56">
        <v>46660.556250000001</v>
      </c>
      <c r="Y1772" s="56">
        <v>41476.050000000003</v>
      </c>
      <c r="Z1772" s="56">
        <v>36291.543749999997</v>
      </c>
      <c r="AA1772" s="56" t="s">
        <v>4489</v>
      </c>
      <c r="AB1772" s="56" t="s">
        <v>4489</v>
      </c>
      <c r="AC1772" s="56" t="s">
        <v>4489</v>
      </c>
      <c r="AE1772" s="56">
        <v>49376.25</v>
      </c>
      <c r="AP1772" s="56">
        <v>49376.25</v>
      </c>
      <c r="AR1772" s="56" t="s">
        <v>4490</v>
      </c>
      <c r="AT1772" s="56">
        <v>8471160</v>
      </c>
    </row>
    <row r="1773" spans="1:46" x14ac:dyDescent="0.35">
      <c r="A1773" s="56" t="s">
        <v>963</v>
      </c>
      <c r="B1773" s="56">
        <v>8471160</v>
      </c>
      <c r="C1773" s="56" t="s">
        <v>506</v>
      </c>
      <c r="D1773" s="56">
        <v>492316</v>
      </c>
      <c r="E1773" s="56" t="s">
        <v>138</v>
      </c>
      <c r="F1773" s="56" t="str">
        <f t="shared" si="27"/>
        <v>847.8471160.1.492316.000000.847001.300180</v>
      </c>
      <c r="G1773" s="66" t="s">
        <v>21</v>
      </c>
      <c r="H1773" s="56">
        <v>847001</v>
      </c>
      <c r="I1773" s="56" t="s">
        <v>863</v>
      </c>
      <c r="J1773" s="56">
        <v>300180</v>
      </c>
      <c r="R1773" s="56" t="s">
        <v>5006</v>
      </c>
      <c r="S1773" s="56">
        <v>1</v>
      </c>
      <c r="T1773" s="56">
        <v>336587.73749999999</v>
      </c>
      <c r="U1773" s="57">
        <v>320559.75</v>
      </c>
      <c r="V1773" s="56" t="s">
        <v>2113</v>
      </c>
      <c r="W1773" s="56" t="s">
        <v>2122</v>
      </c>
      <c r="X1773" s="56">
        <v>302928.96375</v>
      </c>
      <c r="Y1773" s="56">
        <v>269270.19</v>
      </c>
      <c r="Z1773" s="56">
        <v>235611.41624999998</v>
      </c>
      <c r="AA1773" s="56" t="s">
        <v>4489</v>
      </c>
      <c r="AB1773" s="56" t="s">
        <v>4489</v>
      </c>
      <c r="AC1773" s="56" t="s">
        <v>4489</v>
      </c>
      <c r="AE1773" s="56">
        <v>320559.75</v>
      </c>
      <c r="AP1773" s="56">
        <v>320559.75</v>
      </c>
      <c r="AR1773" s="56" t="s">
        <v>4490</v>
      </c>
      <c r="AT1773" s="56">
        <v>8471160</v>
      </c>
    </row>
    <row r="1774" spans="1:46" x14ac:dyDescent="0.35">
      <c r="A1774" s="56" t="s">
        <v>963</v>
      </c>
      <c r="B1774" s="56">
        <v>8471160</v>
      </c>
      <c r="C1774" s="56" t="s">
        <v>506</v>
      </c>
      <c r="D1774" s="56">
        <v>492316</v>
      </c>
      <c r="E1774" s="56" t="s">
        <v>138</v>
      </c>
      <c r="F1774" s="56" t="str">
        <f t="shared" si="27"/>
        <v>847.8471160.1.492316.000000.847001.300180</v>
      </c>
      <c r="G1774" s="66" t="s">
        <v>21</v>
      </c>
      <c r="H1774" s="56">
        <v>847001</v>
      </c>
      <c r="I1774" s="56" t="s">
        <v>863</v>
      </c>
      <c r="J1774" s="56">
        <v>300180</v>
      </c>
      <c r="R1774" s="56" t="s">
        <v>5007</v>
      </c>
      <c r="S1774" s="56">
        <v>1</v>
      </c>
      <c r="T1774" s="56">
        <v>463033.46250000002</v>
      </c>
      <c r="U1774" s="57">
        <v>440984.25</v>
      </c>
      <c r="V1774" s="56" t="s">
        <v>2113</v>
      </c>
      <c r="W1774" s="56" t="s">
        <v>2122</v>
      </c>
      <c r="X1774" s="56">
        <v>416730.11625000002</v>
      </c>
      <c r="Y1774" s="56">
        <v>370426.77</v>
      </c>
      <c r="Z1774" s="56">
        <v>324123.42375000002</v>
      </c>
      <c r="AA1774" s="56" t="s">
        <v>4489</v>
      </c>
      <c r="AB1774" s="56" t="s">
        <v>4489</v>
      </c>
      <c r="AC1774" s="56" t="s">
        <v>4489</v>
      </c>
      <c r="AE1774" s="56">
        <v>440984.25</v>
      </c>
      <c r="AP1774" s="56">
        <v>440984.25</v>
      </c>
      <c r="AR1774" s="56" t="s">
        <v>4490</v>
      </c>
      <c r="AT1774" s="56">
        <v>8471160</v>
      </c>
    </row>
    <row r="1775" spans="1:46" x14ac:dyDescent="0.35">
      <c r="A1775" s="56" t="s">
        <v>963</v>
      </c>
      <c r="B1775" s="56">
        <v>8471160</v>
      </c>
      <c r="C1775" s="56" t="s">
        <v>506</v>
      </c>
      <c r="D1775" s="56">
        <v>492316</v>
      </c>
      <c r="E1775" s="56" t="s">
        <v>138</v>
      </c>
      <c r="F1775" s="56" t="str">
        <f t="shared" si="27"/>
        <v>847.8471160.1.492316.000000.847001.300180</v>
      </c>
      <c r="G1775" s="66" t="s">
        <v>21</v>
      </c>
      <c r="H1775" s="56">
        <v>847001</v>
      </c>
      <c r="I1775" s="56" t="s">
        <v>863</v>
      </c>
      <c r="J1775" s="56">
        <v>300180</v>
      </c>
      <c r="R1775" s="56" t="s">
        <v>5008</v>
      </c>
      <c r="S1775" s="56">
        <v>1</v>
      </c>
      <c r="T1775" s="56">
        <v>501637.5</v>
      </c>
      <c r="U1775" s="57">
        <v>477750</v>
      </c>
      <c r="V1775" s="56" t="s">
        <v>2113</v>
      </c>
      <c r="W1775" s="56" t="s">
        <v>2122</v>
      </c>
      <c r="X1775" s="56">
        <v>451473.75</v>
      </c>
      <c r="Y1775" s="56">
        <v>401310</v>
      </c>
      <c r="Z1775" s="56">
        <v>351146.25</v>
      </c>
      <c r="AA1775" s="56" t="s">
        <v>4489</v>
      </c>
      <c r="AB1775" s="56" t="s">
        <v>4489</v>
      </c>
      <c r="AC1775" s="56" t="s">
        <v>4489</v>
      </c>
      <c r="AE1775" s="56">
        <v>477750</v>
      </c>
      <c r="AP1775" s="56">
        <v>477750</v>
      </c>
      <c r="AR1775" s="56" t="s">
        <v>4490</v>
      </c>
      <c r="AT1775" s="56">
        <v>8471160</v>
      </c>
    </row>
    <row r="1776" spans="1:46" x14ac:dyDescent="0.35">
      <c r="A1776" s="56" t="s">
        <v>963</v>
      </c>
      <c r="B1776" s="56">
        <v>8471160</v>
      </c>
      <c r="C1776" s="56" t="s">
        <v>506</v>
      </c>
      <c r="D1776" s="56">
        <v>492316</v>
      </c>
      <c r="E1776" s="56" t="s">
        <v>138</v>
      </c>
      <c r="F1776" s="56" t="str">
        <f t="shared" si="27"/>
        <v>847.8471160.1.492316.000000.847001.300180</v>
      </c>
      <c r="G1776" s="66" t="s">
        <v>21</v>
      </c>
      <c r="H1776" s="56">
        <v>847001</v>
      </c>
      <c r="I1776" s="56" t="s">
        <v>863</v>
      </c>
      <c r="J1776" s="56">
        <v>300180</v>
      </c>
      <c r="R1776" s="56" t="s">
        <v>5009</v>
      </c>
      <c r="S1776" s="56">
        <v>1</v>
      </c>
      <c r="T1776" s="56">
        <v>262609.2</v>
      </c>
      <c r="U1776" s="57">
        <v>250104</v>
      </c>
      <c r="V1776" s="56" t="s">
        <v>2113</v>
      </c>
      <c r="W1776" s="56" t="s">
        <v>2122</v>
      </c>
      <c r="X1776" s="56">
        <v>236348.28000000003</v>
      </c>
      <c r="Y1776" s="56">
        <v>210087.36000000002</v>
      </c>
      <c r="Z1776" s="56">
        <v>183826.44</v>
      </c>
      <c r="AA1776" s="56" t="s">
        <v>4489</v>
      </c>
      <c r="AB1776" s="56" t="s">
        <v>4489</v>
      </c>
      <c r="AC1776" s="56" t="s">
        <v>4489</v>
      </c>
      <c r="AE1776" s="56">
        <v>250104</v>
      </c>
      <c r="AP1776" s="56">
        <v>250104</v>
      </c>
      <c r="AR1776" s="56" t="s">
        <v>4490</v>
      </c>
      <c r="AT1776" s="56">
        <v>8471160</v>
      </c>
    </row>
    <row r="1777" spans="1:46" x14ac:dyDescent="0.35">
      <c r="A1777" s="56" t="s">
        <v>963</v>
      </c>
      <c r="B1777" s="56">
        <v>8471160</v>
      </c>
      <c r="C1777" s="56" t="s">
        <v>506</v>
      </c>
      <c r="D1777" s="56">
        <v>492316</v>
      </c>
      <c r="E1777" s="56" t="s">
        <v>138</v>
      </c>
      <c r="F1777" s="56" t="str">
        <f t="shared" si="27"/>
        <v>847.8471160.1.492316.000000.847001.300180</v>
      </c>
      <c r="G1777" s="66" t="s">
        <v>21</v>
      </c>
      <c r="H1777" s="56">
        <v>847001</v>
      </c>
      <c r="I1777" s="56" t="s">
        <v>863</v>
      </c>
      <c r="J1777" s="56">
        <v>300180</v>
      </c>
      <c r="R1777" s="56" t="s">
        <v>5010</v>
      </c>
      <c r="S1777" s="56">
        <v>1</v>
      </c>
      <c r="T1777" s="56">
        <v>572250</v>
      </c>
      <c r="U1777" s="57">
        <v>545000</v>
      </c>
      <c r="V1777" s="56" t="s">
        <v>2113</v>
      </c>
      <c r="W1777" s="56" t="s">
        <v>2122</v>
      </c>
      <c r="X1777" s="56">
        <v>515025</v>
      </c>
      <c r="Y1777" s="56">
        <v>457800</v>
      </c>
      <c r="Z1777" s="56">
        <v>400575</v>
      </c>
      <c r="AA1777" s="56" t="s">
        <v>4489</v>
      </c>
      <c r="AB1777" s="56" t="s">
        <v>4489</v>
      </c>
      <c r="AC1777" s="56" t="s">
        <v>4489</v>
      </c>
      <c r="AE1777" s="56">
        <v>545000</v>
      </c>
      <c r="AP1777" s="56">
        <v>545000</v>
      </c>
      <c r="AR1777" s="56" t="s">
        <v>4490</v>
      </c>
      <c r="AT1777" s="56">
        <v>8471160</v>
      </c>
    </row>
    <row r="1778" spans="1:46" x14ac:dyDescent="0.35">
      <c r="A1778" s="56" t="s">
        <v>963</v>
      </c>
      <c r="B1778" s="56">
        <v>8471160</v>
      </c>
      <c r="C1778" s="56" t="s">
        <v>506</v>
      </c>
      <c r="D1778" s="56">
        <v>492316</v>
      </c>
      <c r="E1778" s="56" t="s">
        <v>138</v>
      </c>
      <c r="F1778" s="56" t="str">
        <f t="shared" si="27"/>
        <v>847.8471160.1.492316.000000.847001.300180</v>
      </c>
      <c r="G1778" s="66" t="s">
        <v>21</v>
      </c>
      <c r="H1778" s="56">
        <v>847001</v>
      </c>
      <c r="I1778" s="56" t="s">
        <v>863</v>
      </c>
      <c r="J1778" s="56">
        <v>300180</v>
      </c>
      <c r="R1778" s="56" t="s">
        <v>5011</v>
      </c>
      <c r="S1778" s="56">
        <v>1</v>
      </c>
      <c r="T1778" s="56">
        <v>315000</v>
      </c>
      <c r="U1778" s="57">
        <v>300000</v>
      </c>
      <c r="V1778" s="56" t="s">
        <v>2113</v>
      </c>
      <c r="W1778" s="56" t="s">
        <v>2122</v>
      </c>
      <c r="X1778" s="56">
        <v>283500</v>
      </c>
      <c r="Y1778" s="56">
        <v>252000</v>
      </c>
      <c r="Z1778" s="56">
        <v>220500</v>
      </c>
      <c r="AA1778" s="56" t="s">
        <v>4489</v>
      </c>
      <c r="AB1778" s="56" t="s">
        <v>4489</v>
      </c>
      <c r="AC1778" s="56" t="s">
        <v>4489</v>
      </c>
      <c r="AE1778" s="56">
        <v>300000</v>
      </c>
      <c r="AP1778" s="56">
        <v>300000</v>
      </c>
      <c r="AR1778" s="56" t="s">
        <v>4490</v>
      </c>
      <c r="AT1778" s="56">
        <v>8471160</v>
      </c>
    </row>
    <row r="1779" spans="1:46" x14ac:dyDescent="0.35">
      <c r="A1779" s="56" t="s">
        <v>963</v>
      </c>
      <c r="B1779" s="56">
        <v>8471160</v>
      </c>
      <c r="C1779" s="56" t="s">
        <v>506</v>
      </c>
      <c r="D1779" s="56">
        <v>492316</v>
      </c>
      <c r="E1779" s="56" t="s">
        <v>138</v>
      </c>
      <c r="F1779" s="56" t="str">
        <f t="shared" si="27"/>
        <v>847.8471160.1.492316.000000.847001.300180</v>
      </c>
      <c r="G1779" s="66" t="s">
        <v>21</v>
      </c>
      <c r="H1779" s="56">
        <v>847001</v>
      </c>
      <c r="I1779" s="56" t="s">
        <v>863</v>
      </c>
      <c r="J1779" s="56">
        <v>300180</v>
      </c>
      <c r="R1779" s="56" t="s">
        <v>5012</v>
      </c>
      <c r="S1779" s="56">
        <v>1</v>
      </c>
      <c r="T1779" s="56">
        <v>157751.21249999999</v>
      </c>
      <c r="U1779" s="57">
        <v>150239.25</v>
      </c>
      <c r="V1779" s="56" t="s">
        <v>2113</v>
      </c>
      <c r="W1779" s="56" t="s">
        <v>2122</v>
      </c>
      <c r="X1779" s="56">
        <v>141976.09125</v>
      </c>
      <c r="Y1779" s="56">
        <v>126200.97</v>
      </c>
      <c r="Z1779" s="56">
        <v>110425.84874999999</v>
      </c>
      <c r="AA1779" s="56" t="s">
        <v>4489</v>
      </c>
      <c r="AB1779" s="56" t="s">
        <v>4489</v>
      </c>
      <c r="AC1779" s="56" t="s">
        <v>4489</v>
      </c>
      <c r="AE1779" s="56">
        <v>150239.25</v>
      </c>
      <c r="AP1779" s="56">
        <v>150239.25</v>
      </c>
      <c r="AR1779" s="56" t="s">
        <v>4490</v>
      </c>
      <c r="AT1779" s="56">
        <v>8471160</v>
      </c>
    </row>
    <row r="1780" spans="1:46" x14ac:dyDescent="0.35">
      <c r="A1780" s="56" t="s">
        <v>963</v>
      </c>
      <c r="B1780" s="56">
        <v>8471160</v>
      </c>
      <c r="C1780" s="56" t="s">
        <v>506</v>
      </c>
      <c r="D1780" s="56">
        <v>492316</v>
      </c>
      <c r="E1780" s="56" t="s">
        <v>138</v>
      </c>
      <c r="F1780" s="56" t="str">
        <f t="shared" si="27"/>
        <v>847.8471160.1.492316.000000.847001.300180</v>
      </c>
      <c r="G1780" s="66" t="s">
        <v>21</v>
      </c>
      <c r="H1780" s="56">
        <v>847001</v>
      </c>
      <c r="I1780" s="56" t="s">
        <v>863</v>
      </c>
      <c r="J1780" s="56">
        <v>300180</v>
      </c>
      <c r="R1780" s="56" t="s">
        <v>5013</v>
      </c>
      <c r="S1780" s="56">
        <v>1</v>
      </c>
      <c r="T1780" s="56">
        <v>419853</v>
      </c>
      <c r="U1780" s="57">
        <v>399860</v>
      </c>
      <c r="V1780" s="56" t="s">
        <v>2113</v>
      </c>
      <c r="W1780" s="56" t="s">
        <v>2122</v>
      </c>
      <c r="X1780" s="56">
        <v>377867.7</v>
      </c>
      <c r="Y1780" s="56">
        <v>335882.4</v>
      </c>
      <c r="Z1780" s="56">
        <v>293897.09999999998</v>
      </c>
      <c r="AA1780" s="56" t="s">
        <v>4489</v>
      </c>
      <c r="AB1780" s="56" t="s">
        <v>4489</v>
      </c>
      <c r="AC1780" s="56" t="s">
        <v>4489</v>
      </c>
      <c r="AE1780" s="56">
        <v>399860</v>
      </c>
      <c r="AP1780" s="56">
        <v>399860</v>
      </c>
      <c r="AR1780" s="56" t="s">
        <v>4490</v>
      </c>
      <c r="AT1780" s="56">
        <v>8471160</v>
      </c>
    </row>
    <row r="1781" spans="1:46" x14ac:dyDescent="0.35">
      <c r="A1781" s="56" t="s">
        <v>963</v>
      </c>
      <c r="B1781" s="56">
        <v>8471160</v>
      </c>
      <c r="C1781" s="56" t="s">
        <v>506</v>
      </c>
      <c r="D1781" s="56">
        <v>492316</v>
      </c>
      <c r="E1781" s="56" t="s">
        <v>138</v>
      </c>
      <c r="F1781" s="56" t="str">
        <f t="shared" si="27"/>
        <v>847.8471160.1.492316.000000.847001.300180</v>
      </c>
      <c r="G1781" s="66" t="s">
        <v>21</v>
      </c>
      <c r="H1781" s="56">
        <v>847001</v>
      </c>
      <c r="I1781" s="56" t="s">
        <v>863</v>
      </c>
      <c r="J1781" s="56">
        <v>300180</v>
      </c>
      <c r="R1781" s="56" t="s">
        <v>5014</v>
      </c>
      <c r="S1781" s="56">
        <v>1</v>
      </c>
      <c r="T1781" s="56">
        <v>608629.35</v>
      </c>
      <c r="U1781" s="57">
        <v>579647</v>
      </c>
      <c r="V1781" s="56" t="s">
        <v>2113</v>
      </c>
      <c r="W1781" s="56" t="s">
        <v>2122</v>
      </c>
      <c r="X1781" s="56">
        <v>547766.41500000004</v>
      </c>
      <c r="Y1781" s="56">
        <v>486903.48</v>
      </c>
      <c r="Z1781" s="56">
        <v>426040.54499999998</v>
      </c>
      <c r="AA1781" s="56" t="s">
        <v>4489</v>
      </c>
      <c r="AB1781" s="56" t="s">
        <v>4489</v>
      </c>
      <c r="AC1781" s="56" t="s">
        <v>4489</v>
      </c>
      <c r="AE1781" s="56">
        <v>579647</v>
      </c>
      <c r="AP1781" s="56">
        <v>579647</v>
      </c>
      <c r="AR1781" s="56" t="s">
        <v>4490</v>
      </c>
      <c r="AT1781" s="56">
        <v>8471160</v>
      </c>
    </row>
    <row r="1782" spans="1:46" x14ac:dyDescent="0.35">
      <c r="A1782" s="56" t="s">
        <v>963</v>
      </c>
      <c r="B1782" s="56">
        <v>8471160</v>
      </c>
      <c r="C1782" s="56" t="s">
        <v>506</v>
      </c>
      <c r="D1782" s="56">
        <v>492316</v>
      </c>
      <c r="E1782" s="56" t="s">
        <v>138</v>
      </c>
      <c r="F1782" s="56" t="str">
        <f t="shared" si="27"/>
        <v>847.8471160.1.492316.000000.847001.300180</v>
      </c>
      <c r="G1782" s="66" t="s">
        <v>21</v>
      </c>
      <c r="H1782" s="56">
        <v>847001</v>
      </c>
      <c r="I1782" s="56" t="s">
        <v>863</v>
      </c>
      <c r="J1782" s="56">
        <v>300180</v>
      </c>
      <c r="R1782" s="56" t="s">
        <v>5015</v>
      </c>
      <c r="S1782" s="56">
        <v>1</v>
      </c>
      <c r="T1782" s="56">
        <v>2275219.8000000003</v>
      </c>
      <c r="U1782" s="57">
        <v>2166876</v>
      </c>
      <c r="V1782" s="56" t="s">
        <v>2113</v>
      </c>
      <c r="W1782" s="56" t="s">
        <v>2122</v>
      </c>
      <c r="X1782" s="56">
        <v>2047697.8200000003</v>
      </c>
      <c r="Y1782" s="56">
        <v>1820175.8400000003</v>
      </c>
      <c r="Z1782" s="56">
        <v>1592653.86</v>
      </c>
      <c r="AA1782" s="56" t="s">
        <v>4489</v>
      </c>
      <c r="AB1782" s="56" t="s">
        <v>4489</v>
      </c>
      <c r="AC1782" s="56" t="s">
        <v>4489</v>
      </c>
      <c r="AE1782" s="56">
        <v>2166876</v>
      </c>
      <c r="AP1782" s="56">
        <v>2166876</v>
      </c>
      <c r="AR1782" s="56" t="s">
        <v>4490</v>
      </c>
      <c r="AT1782" s="56">
        <v>8471160</v>
      </c>
    </row>
    <row r="1783" spans="1:46" x14ac:dyDescent="0.35">
      <c r="A1783" s="56" t="s">
        <v>963</v>
      </c>
      <c r="B1783" s="56">
        <v>8471160</v>
      </c>
      <c r="C1783" s="56" t="s">
        <v>506</v>
      </c>
      <c r="D1783" s="56">
        <v>492316</v>
      </c>
      <c r="E1783" s="56" t="s">
        <v>138</v>
      </c>
      <c r="F1783" s="56" t="str">
        <f t="shared" si="27"/>
        <v>847.8471160.1.492316.000000.847001.300180</v>
      </c>
      <c r="G1783" s="66" t="s">
        <v>21</v>
      </c>
      <c r="H1783" s="56">
        <v>847001</v>
      </c>
      <c r="I1783" s="56" t="s">
        <v>863</v>
      </c>
      <c r="J1783" s="56">
        <v>300180</v>
      </c>
      <c r="R1783" s="56" t="s">
        <v>5016</v>
      </c>
      <c r="S1783" s="56">
        <v>1</v>
      </c>
      <c r="T1783" s="56">
        <v>608629.35</v>
      </c>
      <c r="U1783" s="57">
        <v>579647</v>
      </c>
      <c r="V1783" s="56" t="s">
        <v>2113</v>
      </c>
      <c r="W1783" s="56" t="s">
        <v>2122</v>
      </c>
      <c r="X1783" s="56">
        <v>547766.41500000004</v>
      </c>
      <c r="Y1783" s="56">
        <v>486903.48</v>
      </c>
      <c r="Z1783" s="56">
        <v>426040.54499999998</v>
      </c>
      <c r="AA1783" s="56" t="s">
        <v>4489</v>
      </c>
      <c r="AB1783" s="56" t="s">
        <v>4489</v>
      </c>
      <c r="AC1783" s="56" t="s">
        <v>4489</v>
      </c>
      <c r="AE1783" s="56">
        <v>579647</v>
      </c>
      <c r="AP1783" s="56">
        <v>579647</v>
      </c>
      <c r="AR1783" s="56" t="s">
        <v>4490</v>
      </c>
      <c r="AT1783" s="56">
        <v>8471160</v>
      </c>
    </row>
    <row r="1784" spans="1:46" x14ac:dyDescent="0.35">
      <c r="A1784" s="56" t="s">
        <v>963</v>
      </c>
      <c r="B1784" s="56">
        <v>8471160</v>
      </c>
      <c r="C1784" s="56" t="s">
        <v>506</v>
      </c>
      <c r="D1784" s="56">
        <v>492316</v>
      </c>
      <c r="E1784" s="56" t="s">
        <v>138</v>
      </c>
      <c r="F1784" s="56" t="str">
        <f t="shared" si="27"/>
        <v>847.8471160.1.492316.000000.847001.300180</v>
      </c>
      <c r="G1784" s="66" t="s">
        <v>21</v>
      </c>
      <c r="H1784" s="56">
        <v>847001</v>
      </c>
      <c r="I1784" s="56" t="s">
        <v>863</v>
      </c>
      <c r="J1784" s="56">
        <v>300180</v>
      </c>
      <c r="R1784" s="56" t="s">
        <v>5017</v>
      </c>
      <c r="S1784" s="56">
        <v>1</v>
      </c>
      <c r="T1784" s="56">
        <v>17281.6875</v>
      </c>
      <c r="U1784" s="57">
        <v>16458.75</v>
      </c>
      <c r="V1784" s="56" t="s">
        <v>2113</v>
      </c>
      <c r="W1784" s="56" t="s">
        <v>2122</v>
      </c>
      <c r="X1784" s="56">
        <v>15553.518750000001</v>
      </c>
      <c r="Y1784" s="56">
        <v>13825.35</v>
      </c>
      <c r="Z1784" s="56">
        <v>12097.18125</v>
      </c>
      <c r="AA1784" s="56" t="s">
        <v>4489</v>
      </c>
      <c r="AB1784" s="56" t="s">
        <v>4489</v>
      </c>
      <c r="AC1784" s="56" t="s">
        <v>4489</v>
      </c>
      <c r="AE1784" s="56">
        <v>16458.75</v>
      </c>
      <c r="AP1784" s="56">
        <v>16458.75</v>
      </c>
      <c r="AR1784" s="56" t="s">
        <v>4490</v>
      </c>
      <c r="AT1784" s="56">
        <v>8471160</v>
      </c>
    </row>
    <row r="1785" spans="1:46" x14ac:dyDescent="0.35">
      <c r="A1785" s="56" t="s">
        <v>963</v>
      </c>
      <c r="B1785" s="56">
        <v>8471160</v>
      </c>
      <c r="C1785" s="56" t="s">
        <v>506</v>
      </c>
      <c r="D1785" s="56">
        <v>492316</v>
      </c>
      <c r="E1785" s="56" t="s">
        <v>138</v>
      </c>
      <c r="F1785" s="56" t="str">
        <f t="shared" si="27"/>
        <v>847.8471160.1.492316.000000.847001.300180</v>
      </c>
      <c r="G1785" s="66" t="s">
        <v>21</v>
      </c>
      <c r="H1785" s="56">
        <v>847001</v>
      </c>
      <c r="I1785" s="56" t="s">
        <v>863</v>
      </c>
      <c r="J1785" s="56">
        <v>300180</v>
      </c>
      <c r="R1785" s="56" t="s">
        <v>5018</v>
      </c>
      <c r="S1785" s="56">
        <v>1</v>
      </c>
      <c r="T1785" s="56">
        <v>17281.6875</v>
      </c>
      <c r="U1785" s="57">
        <v>16458.75</v>
      </c>
      <c r="V1785" s="56" t="s">
        <v>2113</v>
      </c>
      <c r="W1785" s="56" t="s">
        <v>2122</v>
      </c>
      <c r="X1785" s="56">
        <v>15553.518750000001</v>
      </c>
      <c r="Y1785" s="56">
        <v>13825.35</v>
      </c>
      <c r="Z1785" s="56">
        <v>12097.18125</v>
      </c>
      <c r="AA1785" s="56" t="s">
        <v>4489</v>
      </c>
      <c r="AB1785" s="56" t="s">
        <v>4489</v>
      </c>
      <c r="AC1785" s="56" t="s">
        <v>4489</v>
      </c>
      <c r="AE1785" s="56">
        <v>16458.75</v>
      </c>
      <c r="AP1785" s="56">
        <v>16458.75</v>
      </c>
      <c r="AR1785" s="56" t="s">
        <v>4490</v>
      </c>
      <c r="AT1785" s="56">
        <v>8471160</v>
      </c>
    </row>
    <row r="1786" spans="1:46" x14ac:dyDescent="0.35">
      <c r="A1786" s="56" t="s">
        <v>963</v>
      </c>
      <c r="B1786" s="56">
        <v>8471160</v>
      </c>
      <c r="C1786" s="56" t="s">
        <v>506</v>
      </c>
      <c r="D1786" s="56">
        <v>492316</v>
      </c>
      <c r="E1786" s="56" t="s">
        <v>138</v>
      </c>
      <c r="F1786" s="56" t="str">
        <f t="shared" si="27"/>
        <v>847.8471160.1.492316.000000.847001.300180</v>
      </c>
      <c r="G1786" s="66" t="s">
        <v>21</v>
      </c>
      <c r="H1786" s="56">
        <v>847001</v>
      </c>
      <c r="I1786" s="56" t="s">
        <v>863</v>
      </c>
      <c r="J1786" s="56">
        <v>300180</v>
      </c>
      <c r="R1786" s="56" t="s">
        <v>5019</v>
      </c>
      <c r="S1786" s="56">
        <v>1</v>
      </c>
      <c r="T1786" s="56">
        <v>17281.6875</v>
      </c>
      <c r="U1786" s="57">
        <v>16458.75</v>
      </c>
      <c r="V1786" s="56" t="s">
        <v>2113</v>
      </c>
      <c r="W1786" s="56" t="s">
        <v>2122</v>
      </c>
      <c r="X1786" s="56">
        <v>15553.518750000001</v>
      </c>
      <c r="Y1786" s="56">
        <v>13825.35</v>
      </c>
      <c r="Z1786" s="56">
        <v>12097.18125</v>
      </c>
      <c r="AA1786" s="56" t="s">
        <v>4489</v>
      </c>
      <c r="AB1786" s="56" t="s">
        <v>4489</v>
      </c>
      <c r="AC1786" s="56" t="s">
        <v>4489</v>
      </c>
      <c r="AE1786" s="56">
        <v>16458.75</v>
      </c>
      <c r="AP1786" s="56">
        <v>16458.75</v>
      </c>
      <c r="AR1786" s="56" t="s">
        <v>4490</v>
      </c>
      <c r="AT1786" s="56">
        <v>8471160</v>
      </c>
    </row>
    <row r="1787" spans="1:46" x14ac:dyDescent="0.35">
      <c r="A1787" s="56" t="s">
        <v>963</v>
      </c>
      <c r="B1787" s="56">
        <v>8471160</v>
      </c>
      <c r="C1787" s="56" t="s">
        <v>506</v>
      </c>
      <c r="D1787" s="56">
        <v>492316</v>
      </c>
      <c r="E1787" s="56" t="s">
        <v>138</v>
      </c>
      <c r="F1787" s="56" t="str">
        <f t="shared" si="27"/>
        <v>847.8471160.1.492316.000000.847001.300180</v>
      </c>
      <c r="G1787" s="66" t="s">
        <v>21</v>
      </c>
      <c r="H1787" s="56">
        <v>847001</v>
      </c>
      <c r="I1787" s="56" t="s">
        <v>863</v>
      </c>
      <c r="J1787" s="56">
        <v>300180</v>
      </c>
      <c r="R1787" s="56" t="s">
        <v>5020</v>
      </c>
      <c r="S1787" s="56">
        <v>1</v>
      </c>
      <c r="T1787" s="56">
        <v>1207297.3500000001</v>
      </c>
      <c r="U1787" s="57">
        <v>1149807</v>
      </c>
      <c r="V1787" s="56" t="s">
        <v>2113</v>
      </c>
      <c r="W1787" s="56" t="s">
        <v>2122</v>
      </c>
      <c r="X1787" s="56">
        <v>1086567.6150000002</v>
      </c>
      <c r="Y1787" s="56">
        <v>965837.88000000012</v>
      </c>
      <c r="Z1787" s="56">
        <v>845108.14500000002</v>
      </c>
      <c r="AA1787" s="56" t="s">
        <v>4489</v>
      </c>
      <c r="AB1787" s="56" t="s">
        <v>4489</v>
      </c>
      <c r="AC1787" s="56" t="s">
        <v>4489</v>
      </c>
      <c r="AE1787" s="56">
        <v>1149807</v>
      </c>
      <c r="AP1787" s="56">
        <v>1149807</v>
      </c>
      <c r="AR1787" s="56" t="s">
        <v>4490</v>
      </c>
      <c r="AT1787" s="56">
        <v>8471160</v>
      </c>
    </row>
    <row r="1788" spans="1:46" x14ac:dyDescent="0.35">
      <c r="A1788" s="56" t="s">
        <v>963</v>
      </c>
      <c r="B1788" s="56">
        <v>8471160</v>
      </c>
      <c r="C1788" s="56" t="s">
        <v>506</v>
      </c>
      <c r="D1788" s="56">
        <v>492316</v>
      </c>
      <c r="E1788" s="56" t="s">
        <v>138</v>
      </c>
      <c r="F1788" s="56" t="str">
        <f t="shared" si="27"/>
        <v>847.8471160.1.492316.000000.847001.300180</v>
      </c>
      <c r="G1788" s="66" t="s">
        <v>21</v>
      </c>
      <c r="H1788" s="56">
        <v>847001</v>
      </c>
      <c r="I1788" s="56" t="s">
        <v>863</v>
      </c>
      <c r="J1788" s="56">
        <v>300180</v>
      </c>
      <c r="R1788" s="56" t="s">
        <v>5021</v>
      </c>
      <c r="S1788" s="56">
        <v>1</v>
      </c>
      <c r="T1788" s="56">
        <v>47250</v>
      </c>
      <c r="U1788" s="57">
        <v>45000</v>
      </c>
      <c r="V1788" s="56" t="s">
        <v>2113</v>
      </c>
      <c r="W1788" s="56" t="s">
        <v>2122</v>
      </c>
      <c r="X1788" s="56">
        <v>42525</v>
      </c>
      <c r="Y1788" s="56">
        <v>37800</v>
      </c>
      <c r="Z1788" s="56">
        <v>33075</v>
      </c>
      <c r="AA1788" s="56" t="s">
        <v>4489</v>
      </c>
      <c r="AB1788" s="56" t="s">
        <v>4489</v>
      </c>
      <c r="AC1788" s="56" t="s">
        <v>4489</v>
      </c>
      <c r="AE1788" s="56">
        <v>45000</v>
      </c>
      <c r="AP1788" s="56">
        <v>45000</v>
      </c>
      <c r="AR1788" s="56" t="s">
        <v>4490</v>
      </c>
      <c r="AT1788" s="56">
        <v>8471160</v>
      </c>
    </row>
    <row r="1789" spans="1:46" x14ac:dyDescent="0.35">
      <c r="A1789" s="56" t="s">
        <v>963</v>
      </c>
      <c r="B1789" s="56">
        <v>8471160</v>
      </c>
      <c r="C1789" s="56" t="s">
        <v>506</v>
      </c>
      <c r="D1789" s="56">
        <v>492316</v>
      </c>
      <c r="E1789" s="56" t="s">
        <v>138</v>
      </c>
      <c r="F1789" s="56" t="str">
        <f t="shared" si="27"/>
        <v>847.8471160.1.492316.000000.847001.300180</v>
      </c>
      <c r="G1789" s="66" t="s">
        <v>21</v>
      </c>
      <c r="H1789" s="56">
        <v>847001</v>
      </c>
      <c r="I1789" s="56" t="s">
        <v>863</v>
      </c>
      <c r="J1789" s="56">
        <v>300180</v>
      </c>
      <c r="R1789" s="56" t="s">
        <v>5022</v>
      </c>
      <c r="S1789" s="56">
        <v>1</v>
      </c>
      <c r="T1789" s="56">
        <v>9660</v>
      </c>
      <c r="U1789" s="57">
        <v>9200</v>
      </c>
      <c r="V1789" s="56" t="s">
        <v>2113</v>
      </c>
      <c r="W1789" s="56" t="s">
        <v>2122</v>
      </c>
      <c r="X1789" s="56">
        <v>8694</v>
      </c>
      <c r="Y1789" s="56">
        <v>7728</v>
      </c>
      <c r="Z1789" s="56">
        <v>6762</v>
      </c>
      <c r="AA1789" s="56" t="s">
        <v>4489</v>
      </c>
      <c r="AB1789" s="56" t="s">
        <v>4489</v>
      </c>
      <c r="AC1789" s="56" t="s">
        <v>4489</v>
      </c>
      <c r="AE1789" s="56">
        <v>9200</v>
      </c>
      <c r="AP1789" s="56">
        <v>9200</v>
      </c>
      <c r="AR1789" s="56" t="s">
        <v>4490</v>
      </c>
      <c r="AT1789" s="56">
        <v>8471160</v>
      </c>
    </row>
    <row r="1790" spans="1:46" x14ac:dyDescent="0.35">
      <c r="A1790" s="56" t="s">
        <v>963</v>
      </c>
      <c r="B1790" s="56">
        <v>8471160</v>
      </c>
      <c r="C1790" s="56" t="s">
        <v>506</v>
      </c>
      <c r="D1790" s="56">
        <v>492316</v>
      </c>
      <c r="E1790" s="56" t="s">
        <v>138</v>
      </c>
      <c r="F1790" s="56" t="str">
        <f t="shared" si="27"/>
        <v>847.8471160.1.492316.000000.847001.300180</v>
      </c>
      <c r="G1790" s="66" t="s">
        <v>21</v>
      </c>
      <c r="H1790" s="56">
        <v>847001</v>
      </c>
      <c r="I1790" s="56" t="s">
        <v>863</v>
      </c>
      <c r="J1790" s="56">
        <v>300180</v>
      </c>
      <c r="R1790" s="56" t="s">
        <v>5023</v>
      </c>
      <c r="S1790" s="56">
        <v>1</v>
      </c>
      <c r="T1790" s="56">
        <v>31500</v>
      </c>
      <c r="U1790" s="57">
        <v>30000</v>
      </c>
      <c r="V1790" s="56" t="s">
        <v>2113</v>
      </c>
      <c r="W1790" s="56" t="s">
        <v>2122</v>
      </c>
      <c r="X1790" s="56">
        <v>28350</v>
      </c>
      <c r="Y1790" s="56">
        <v>25200</v>
      </c>
      <c r="Z1790" s="56">
        <v>22050</v>
      </c>
      <c r="AA1790" s="56" t="s">
        <v>4489</v>
      </c>
      <c r="AB1790" s="56" t="s">
        <v>4489</v>
      </c>
      <c r="AC1790" s="56" t="s">
        <v>4489</v>
      </c>
      <c r="AE1790" s="56">
        <v>30000</v>
      </c>
      <c r="AP1790" s="56">
        <v>30000</v>
      </c>
      <c r="AR1790" s="56" t="s">
        <v>4490</v>
      </c>
      <c r="AT1790" s="56">
        <v>8471160</v>
      </c>
    </row>
    <row r="1791" spans="1:46" x14ac:dyDescent="0.35">
      <c r="A1791" s="56" t="s">
        <v>963</v>
      </c>
      <c r="B1791" s="56">
        <v>8471160</v>
      </c>
      <c r="C1791" s="56" t="s">
        <v>506</v>
      </c>
      <c r="D1791" s="56">
        <v>492316</v>
      </c>
      <c r="E1791" s="56" t="s">
        <v>138</v>
      </c>
      <c r="F1791" s="56" t="str">
        <f t="shared" si="27"/>
        <v>847.8471160.1.492316.000000.847001.300180</v>
      </c>
      <c r="G1791" s="66" t="s">
        <v>21</v>
      </c>
      <c r="H1791" s="56">
        <v>847001</v>
      </c>
      <c r="I1791" s="56" t="s">
        <v>863</v>
      </c>
      <c r="J1791" s="56">
        <v>300180</v>
      </c>
      <c r="R1791" s="56" t="s">
        <v>5024</v>
      </c>
      <c r="S1791" s="56">
        <v>1</v>
      </c>
      <c r="T1791" s="56">
        <v>105000</v>
      </c>
      <c r="U1791" s="57">
        <v>100000</v>
      </c>
      <c r="V1791" s="56" t="s">
        <v>2113</v>
      </c>
      <c r="W1791" s="56" t="s">
        <v>2122</v>
      </c>
      <c r="X1791" s="56">
        <v>94500</v>
      </c>
      <c r="Y1791" s="56">
        <v>84000</v>
      </c>
      <c r="Z1791" s="56">
        <v>73500</v>
      </c>
      <c r="AA1791" s="56" t="s">
        <v>4489</v>
      </c>
      <c r="AB1791" s="56" t="s">
        <v>4489</v>
      </c>
      <c r="AC1791" s="56" t="s">
        <v>4489</v>
      </c>
      <c r="AE1791" s="56">
        <v>100000</v>
      </c>
      <c r="AP1791" s="56">
        <v>100000</v>
      </c>
      <c r="AR1791" s="56" t="s">
        <v>4490</v>
      </c>
      <c r="AT1791" s="56">
        <v>8471160</v>
      </c>
    </row>
    <row r="1792" spans="1:46" x14ac:dyDescent="0.35">
      <c r="A1792" s="56" t="s">
        <v>963</v>
      </c>
      <c r="B1792" s="56">
        <v>8471160</v>
      </c>
      <c r="C1792" s="56" t="s">
        <v>506</v>
      </c>
      <c r="D1792" s="56">
        <v>492316</v>
      </c>
      <c r="E1792" s="56" t="s">
        <v>138</v>
      </c>
      <c r="F1792" s="56" t="str">
        <f t="shared" si="27"/>
        <v>847.8471160.1.492316.000000.847001.300180</v>
      </c>
      <c r="G1792" s="66" t="s">
        <v>21</v>
      </c>
      <c r="H1792" s="56">
        <v>847001</v>
      </c>
      <c r="I1792" s="56" t="s">
        <v>863</v>
      </c>
      <c r="J1792" s="56">
        <v>300180</v>
      </c>
      <c r="R1792" s="56" t="s">
        <v>5025</v>
      </c>
      <c r="S1792" s="56">
        <v>1</v>
      </c>
      <c r="T1792" s="56">
        <v>126000</v>
      </c>
      <c r="U1792" s="57">
        <v>120000</v>
      </c>
      <c r="V1792" s="56" t="s">
        <v>2113</v>
      </c>
      <c r="W1792" s="56" t="s">
        <v>2122</v>
      </c>
      <c r="X1792" s="56">
        <v>113400</v>
      </c>
      <c r="Y1792" s="56">
        <v>100800</v>
      </c>
      <c r="Z1792" s="56">
        <v>88200</v>
      </c>
      <c r="AA1792" s="56" t="s">
        <v>4489</v>
      </c>
      <c r="AB1792" s="56" t="s">
        <v>4489</v>
      </c>
      <c r="AC1792" s="56" t="s">
        <v>4489</v>
      </c>
      <c r="AE1792" s="56">
        <v>120000</v>
      </c>
      <c r="AP1792" s="56">
        <v>120000</v>
      </c>
      <c r="AR1792" s="56" t="s">
        <v>4490</v>
      </c>
      <c r="AT1792" s="56">
        <v>8471160</v>
      </c>
    </row>
    <row r="1793" spans="1:46" x14ac:dyDescent="0.35">
      <c r="A1793" s="56" t="s">
        <v>963</v>
      </c>
      <c r="B1793" s="56">
        <v>8471160</v>
      </c>
      <c r="C1793" s="56" t="s">
        <v>506</v>
      </c>
      <c r="D1793" s="56">
        <v>492316</v>
      </c>
      <c r="E1793" s="56" t="s">
        <v>138</v>
      </c>
      <c r="F1793" s="56" t="str">
        <f t="shared" si="27"/>
        <v>847.8471160.1.492316.000000.847001.300180</v>
      </c>
      <c r="G1793" s="66" t="s">
        <v>21</v>
      </c>
      <c r="H1793" s="56">
        <v>847001</v>
      </c>
      <c r="I1793" s="56" t="s">
        <v>863</v>
      </c>
      <c r="J1793" s="56">
        <v>300180</v>
      </c>
      <c r="R1793" s="56" t="s">
        <v>5026</v>
      </c>
      <c r="S1793" s="56">
        <v>1</v>
      </c>
      <c r="T1793" s="56">
        <v>210000</v>
      </c>
      <c r="U1793" s="57">
        <v>200000</v>
      </c>
      <c r="V1793" s="56" t="s">
        <v>2113</v>
      </c>
      <c r="W1793" s="56" t="s">
        <v>2122</v>
      </c>
      <c r="X1793" s="56">
        <v>189000</v>
      </c>
      <c r="Y1793" s="56">
        <v>168000</v>
      </c>
      <c r="Z1793" s="56">
        <v>147000</v>
      </c>
      <c r="AA1793" s="56" t="s">
        <v>4489</v>
      </c>
      <c r="AB1793" s="56" t="s">
        <v>4489</v>
      </c>
      <c r="AC1793" s="56" t="s">
        <v>4489</v>
      </c>
      <c r="AE1793" s="56">
        <v>200000</v>
      </c>
      <c r="AP1793" s="56">
        <v>200000</v>
      </c>
      <c r="AR1793" s="56" t="s">
        <v>4490</v>
      </c>
      <c r="AT1793" s="56">
        <v>8471160</v>
      </c>
    </row>
    <row r="1794" spans="1:46" x14ac:dyDescent="0.35">
      <c r="A1794" s="56" t="s">
        <v>963</v>
      </c>
      <c r="B1794" s="56">
        <v>8471160</v>
      </c>
      <c r="C1794" s="56" t="s">
        <v>506</v>
      </c>
      <c r="D1794" s="56">
        <v>492316</v>
      </c>
      <c r="E1794" s="56" t="s">
        <v>138</v>
      </c>
      <c r="F1794" s="56" t="str">
        <f t="shared" si="27"/>
        <v>847.8471160.1.492316.000000.847001.300180</v>
      </c>
      <c r="G1794" s="66" t="s">
        <v>21</v>
      </c>
      <c r="H1794" s="56">
        <v>847001</v>
      </c>
      <c r="I1794" s="56" t="s">
        <v>863</v>
      </c>
      <c r="J1794" s="56">
        <v>300180</v>
      </c>
      <c r="R1794" s="56" t="s">
        <v>5027</v>
      </c>
      <c r="S1794" s="56">
        <v>1</v>
      </c>
      <c r="T1794" s="56">
        <v>262500</v>
      </c>
      <c r="U1794" s="57">
        <v>250000</v>
      </c>
      <c r="V1794" s="56" t="s">
        <v>2113</v>
      </c>
      <c r="W1794" s="56" t="s">
        <v>2122</v>
      </c>
      <c r="X1794" s="56">
        <v>236250</v>
      </c>
      <c r="Y1794" s="56">
        <v>210000</v>
      </c>
      <c r="Z1794" s="56">
        <v>183750</v>
      </c>
      <c r="AA1794" s="56" t="s">
        <v>4489</v>
      </c>
      <c r="AB1794" s="56" t="s">
        <v>4489</v>
      </c>
      <c r="AC1794" s="56" t="s">
        <v>4489</v>
      </c>
      <c r="AE1794" s="56">
        <v>250000</v>
      </c>
      <c r="AP1794" s="56">
        <v>250000</v>
      </c>
      <c r="AR1794" s="56" t="s">
        <v>4490</v>
      </c>
      <c r="AT1794" s="56">
        <v>8471160</v>
      </c>
    </row>
    <row r="1795" spans="1:46" x14ac:dyDescent="0.35">
      <c r="A1795" s="56" t="s">
        <v>963</v>
      </c>
      <c r="B1795" s="56">
        <v>8471160</v>
      </c>
      <c r="C1795" s="56" t="s">
        <v>506</v>
      </c>
      <c r="D1795" s="56">
        <v>492316</v>
      </c>
      <c r="E1795" s="56" t="s">
        <v>138</v>
      </c>
      <c r="F1795" s="56" t="str">
        <f t="shared" si="27"/>
        <v>847.8471160.1.492316.000000.847001.300180</v>
      </c>
      <c r="G1795" s="66" t="s">
        <v>21</v>
      </c>
      <c r="H1795" s="56">
        <v>847001</v>
      </c>
      <c r="I1795" s="56" t="s">
        <v>863</v>
      </c>
      <c r="J1795" s="56">
        <v>300180</v>
      </c>
      <c r="R1795" s="56" t="s">
        <v>5028</v>
      </c>
      <c r="S1795" s="56">
        <v>1</v>
      </c>
      <c r="T1795" s="56">
        <v>252000</v>
      </c>
      <c r="U1795" s="57">
        <v>240000</v>
      </c>
      <c r="V1795" s="56" t="s">
        <v>2113</v>
      </c>
      <c r="W1795" s="56" t="s">
        <v>2122</v>
      </c>
      <c r="X1795" s="56">
        <v>226800</v>
      </c>
      <c r="Y1795" s="56">
        <v>201600</v>
      </c>
      <c r="Z1795" s="56">
        <v>176400</v>
      </c>
      <c r="AA1795" s="56" t="s">
        <v>4489</v>
      </c>
      <c r="AB1795" s="56" t="s">
        <v>4489</v>
      </c>
      <c r="AC1795" s="56" t="s">
        <v>4489</v>
      </c>
      <c r="AE1795" s="56">
        <v>240000</v>
      </c>
      <c r="AP1795" s="56">
        <v>240000</v>
      </c>
      <c r="AR1795" s="56" t="s">
        <v>4490</v>
      </c>
      <c r="AT1795" s="56">
        <v>8471160</v>
      </c>
    </row>
    <row r="1796" spans="1:46" x14ac:dyDescent="0.35">
      <c r="A1796" s="56" t="s">
        <v>963</v>
      </c>
      <c r="B1796" s="56">
        <v>8471160</v>
      </c>
      <c r="C1796" s="56" t="s">
        <v>506</v>
      </c>
      <c r="D1796" s="56">
        <v>492316</v>
      </c>
      <c r="E1796" s="56" t="s">
        <v>138</v>
      </c>
      <c r="F1796" s="56" t="str">
        <f t="shared" ref="F1796:F1852" si="28">CONCATENATE(847,".",B1796,".",1,".",D1796,".","000000",".",H1796,".",J1796)</f>
        <v>847.8471160.1.492316.000000.847001.300180</v>
      </c>
      <c r="G1796" s="66" t="s">
        <v>21</v>
      </c>
      <c r="H1796" s="56">
        <v>847001</v>
      </c>
      <c r="I1796" s="56" t="s">
        <v>863</v>
      </c>
      <c r="J1796" s="56">
        <v>300180</v>
      </c>
      <c r="R1796" s="56" t="s">
        <v>5029</v>
      </c>
      <c r="S1796" s="56">
        <v>1</v>
      </c>
      <c r="T1796" s="56">
        <v>315000</v>
      </c>
      <c r="U1796" s="57">
        <v>300000</v>
      </c>
      <c r="V1796" s="56" t="s">
        <v>2113</v>
      </c>
      <c r="W1796" s="56" t="s">
        <v>2122</v>
      </c>
      <c r="X1796" s="56">
        <v>283500</v>
      </c>
      <c r="Y1796" s="56">
        <v>252000</v>
      </c>
      <c r="Z1796" s="56">
        <v>220500</v>
      </c>
      <c r="AA1796" s="56" t="s">
        <v>4489</v>
      </c>
      <c r="AB1796" s="56" t="s">
        <v>4489</v>
      </c>
      <c r="AC1796" s="56" t="s">
        <v>4489</v>
      </c>
      <c r="AE1796" s="56">
        <v>300000</v>
      </c>
      <c r="AP1796" s="56">
        <v>300000</v>
      </c>
      <c r="AR1796" s="56" t="s">
        <v>4490</v>
      </c>
      <c r="AT1796" s="56">
        <v>8471160</v>
      </c>
    </row>
    <row r="1797" spans="1:46" x14ac:dyDescent="0.35">
      <c r="A1797" s="56" t="s">
        <v>963</v>
      </c>
      <c r="B1797" s="56">
        <v>8471160</v>
      </c>
      <c r="C1797" s="56" t="s">
        <v>506</v>
      </c>
      <c r="D1797" s="56">
        <v>492316</v>
      </c>
      <c r="E1797" s="56" t="s">
        <v>138</v>
      </c>
      <c r="F1797" s="56" t="str">
        <f t="shared" si="28"/>
        <v>847.8471160.1.492316.000000.847001.300180</v>
      </c>
      <c r="G1797" s="66" t="s">
        <v>21</v>
      </c>
      <c r="H1797" s="56">
        <v>847001</v>
      </c>
      <c r="I1797" s="56" t="s">
        <v>863</v>
      </c>
      <c r="J1797" s="56">
        <v>300180</v>
      </c>
      <c r="R1797" s="56" t="s">
        <v>5030</v>
      </c>
      <c r="S1797" s="56">
        <v>1</v>
      </c>
      <c r="T1797" s="56">
        <v>315000</v>
      </c>
      <c r="U1797" s="57">
        <v>300000</v>
      </c>
      <c r="V1797" s="56" t="s">
        <v>2113</v>
      </c>
      <c r="W1797" s="56" t="s">
        <v>2122</v>
      </c>
      <c r="X1797" s="56">
        <v>283500</v>
      </c>
      <c r="Y1797" s="56">
        <v>252000</v>
      </c>
      <c r="Z1797" s="56">
        <v>220500</v>
      </c>
      <c r="AA1797" s="56" t="s">
        <v>4489</v>
      </c>
      <c r="AB1797" s="56" t="s">
        <v>4489</v>
      </c>
      <c r="AC1797" s="56" t="s">
        <v>4489</v>
      </c>
      <c r="AE1797" s="56">
        <v>300000</v>
      </c>
      <c r="AP1797" s="56">
        <v>300000</v>
      </c>
      <c r="AR1797" s="56" t="s">
        <v>4490</v>
      </c>
      <c r="AT1797" s="56">
        <v>8471160</v>
      </c>
    </row>
    <row r="1798" spans="1:46" x14ac:dyDescent="0.35">
      <c r="A1798" s="56" t="s">
        <v>963</v>
      </c>
      <c r="B1798" s="56">
        <v>8471160</v>
      </c>
      <c r="C1798" s="56" t="s">
        <v>506</v>
      </c>
      <c r="D1798" s="56">
        <v>492316</v>
      </c>
      <c r="E1798" s="56" t="s">
        <v>138</v>
      </c>
      <c r="F1798" s="56" t="str">
        <f t="shared" si="28"/>
        <v>847.8471160.1.492316.000000.847001.300180</v>
      </c>
      <c r="G1798" s="66" t="s">
        <v>21</v>
      </c>
      <c r="H1798" s="56">
        <v>847001</v>
      </c>
      <c r="I1798" s="56" t="s">
        <v>863</v>
      </c>
      <c r="J1798" s="56">
        <v>300180</v>
      </c>
      <c r="R1798" s="56" t="s">
        <v>5031</v>
      </c>
      <c r="S1798" s="56">
        <v>1</v>
      </c>
      <c r="T1798" s="56">
        <v>189000</v>
      </c>
      <c r="U1798" s="57">
        <v>180000</v>
      </c>
      <c r="V1798" s="56" t="s">
        <v>2113</v>
      </c>
      <c r="W1798" s="56" t="s">
        <v>2122</v>
      </c>
      <c r="X1798" s="56">
        <v>170100</v>
      </c>
      <c r="Y1798" s="56">
        <v>151200</v>
      </c>
      <c r="Z1798" s="56">
        <v>132300</v>
      </c>
      <c r="AA1798" s="56" t="s">
        <v>4489</v>
      </c>
      <c r="AB1798" s="56" t="s">
        <v>4489</v>
      </c>
      <c r="AC1798" s="56" t="s">
        <v>4489</v>
      </c>
      <c r="AE1798" s="56">
        <v>180000</v>
      </c>
      <c r="AP1798" s="56">
        <v>180000</v>
      </c>
      <c r="AR1798" s="56" t="s">
        <v>4490</v>
      </c>
      <c r="AT1798" s="56">
        <v>8471160</v>
      </c>
    </row>
    <row r="1799" spans="1:46" x14ac:dyDescent="0.35">
      <c r="A1799" s="56" t="s">
        <v>963</v>
      </c>
      <c r="B1799" s="56">
        <v>8471160</v>
      </c>
      <c r="C1799" s="56" t="s">
        <v>506</v>
      </c>
      <c r="D1799" s="56">
        <v>492316</v>
      </c>
      <c r="E1799" s="56" t="s">
        <v>138</v>
      </c>
      <c r="F1799" s="56" t="str">
        <f t="shared" si="28"/>
        <v>847.8471160.1.492316.000000.847001.300180</v>
      </c>
      <c r="G1799" s="66" t="s">
        <v>21</v>
      </c>
      <c r="H1799" s="56">
        <v>847001</v>
      </c>
      <c r="I1799" s="56" t="s">
        <v>863</v>
      </c>
      <c r="J1799" s="56">
        <v>300180</v>
      </c>
      <c r="R1799" s="56" t="s">
        <v>5032</v>
      </c>
      <c r="S1799" s="56">
        <v>1</v>
      </c>
      <c r="T1799" s="56">
        <v>7982178.75</v>
      </c>
      <c r="U1799" s="57">
        <v>7602075</v>
      </c>
      <c r="V1799" s="56" t="s">
        <v>2113</v>
      </c>
      <c r="W1799" s="56" t="s">
        <v>2122</v>
      </c>
      <c r="X1799" s="56">
        <v>7183960.875</v>
      </c>
      <c r="Y1799" s="56">
        <v>6385743</v>
      </c>
      <c r="Z1799" s="56">
        <v>5587525.125</v>
      </c>
      <c r="AA1799" s="56" t="s">
        <v>4489</v>
      </c>
      <c r="AB1799" s="56" t="s">
        <v>4489</v>
      </c>
      <c r="AC1799" s="56" t="s">
        <v>4489</v>
      </c>
      <c r="AE1799" s="56">
        <v>7602075</v>
      </c>
      <c r="AP1799" s="56">
        <v>7602075</v>
      </c>
      <c r="AR1799" s="56" t="s">
        <v>4490</v>
      </c>
      <c r="AT1799" s="56">
        <v>8471160</v>
      </c>
    </row>
    <row r="1800" spans="1:46" x14ac:dyDescent="0.35">
      <c r="A1800" s="56" t="s">
        <v>963</v>
      </c>
      <c r="B1800" s="56">
        <v>8471160</v>
      </c>
      <c r="C1800" s="56" t="s">
        <v>506</v>
      </c>
      <c r="D1800" s="56">
        <v>492316</v>
      </c>
      <c r="E1800" s="56" t="s">
        <v>138</v>
      </c>
      <c r="F1800" s="56" t="str">
        <f t="shared" si="28"/>
        <v>847.8471160.1.492316.000000.847001.300180</v>
      </c>
      <c r="G1800" s="66" t="s">
        <v>21</v>
      </c>
      <c r="H1800" s="56">
        <v>847001</v>
      </c>
      <c r="I1800" s="56" t="s">
        <v>863</v>
      </c>
      <c r="J1800" s="56">
        <v>300180</v>
      </c>
      <c r="R1800" s="56" t="s">
        <v>5033</v>
      </c>
      <c r="S1800" s="56">
        <v>1</v>
      </c>
      <c r="T1800" s="56">
        <v>9254893.2000000011</v>
      </c>
      <c r="U1800" s="57">
        <v>8814184</v>
      </c>
      <c r="V1800" s="56" t="s">
        <v>2113</v>
      </c>
      <c r="W1800" s="56" t="s">
        <v>2122</v>
      </c>
      <c r="X1800" s="56">
        <v>8329403.8800000008</v>
      </c>
      <c r="Y1800" s="56">
        <v>7403914.5600000015</v>
      </c>
      <c r="Z1800" s="56">
        <v>6478425.2400000002</v>
      </c>
      <c r="AA1800" s="56" t="s">
        <v>4489</v>
      </c>
      <c r="AB1800" s="56" t="s">
        <v>4489</v>
      </c>
      <c r="AC1800" s="56" t="s">
        <v>4489</v>
      </c>
      <c r="AE1800" s="56">
        <v>8814184</v>
      </c>
      <c r="AP1800" s="56">
        <v>8814184</v>
      </c>
      <c r="AR1800" s="56" t="s">
        <v>4490</v>
      </c>
      <c r="AT1800" s="56">
        <v>8471160</v>
      </c>
    </row>
    <row r="1801" spans="1:46" x14ac:dyDescent="0.35">
      <c r="A1801" s="56" t="s">
        <v>963</v>
      </c>
      <c r="B1801" s="56">
        <v>8471160</v>
      </c>
      <c r="C1801" s="56" t="s">
        <v>506</v>
      </c>
      <c r="D1801" s="56">
        <v>492316</v>
      </c>
      <c r="E1801" s="56" t="s">
        <v>138</v>
      </c>
      <c r="F1801" s="56" t="str">
        <f t="shared" si="28"/>
        <v>847.8471160.1.492316.000000.847001.300180</v>
      </c>
      <c r="G1801" s="66" t="s">
        <v>21</v>
      </c>
      <c r="H1801" s="56">
        <v>847001</v>
      </c>
      <c r="I1801" s="56" t="s">
        <v>863</v>
      </c>
      <c r="J1801" s="56">
        <v>300180</v>
      </c>
      <c r="R1801" s="56" t="s">
        <v>5034</v>
      </c>
      <c r="S1801" s="56">
        <v>1</v>
      </c>
      <c r="T1801" s="56">
        <v>2120868.75</v>
      </c>
      <c r="U1801" s="57">
        <v>2019875</v>
      </c>
      <c r="V1801" s="56" t="s">
        <v>2113</v>
      </c>
      <c r="W1801" s="56" t="s">
        <v>2122</v>
      </c>
      <c r="X1801" s="56">
        <v>1908781.875</v>
      </c>
      <c r="Y1801" s="56">
        <v>1696695</v>
      </c>
      <c r="Z1801" s="56">
        <v>1484608.125</v>
      </c>
      <c r="AA1801" s="56" t="s">
        <v>4489</v>
      </c>
      <c r="AB1801" s="56" t="s">
        <v>4489</v>
      </c>
      <c r="AC1801" s="56" t="s">
        <v>4489</v>
      </c>
      <c r="AE1801" s="56">
        <v>2019875</v>
      </c>
      <c r="AP1801" s="56">
        <v>2019875</v>
      </c>
      <c r="AR1801" s="56" t="s">
        <v>4490</v>
      </c>
      <c r="AT1801" s="56">
        <v>8471160</v>
      </c>
    </row>
    <row r="1802" spans="1:46" x14ac:dyDescent="0.35">
      <c r="A1802" s="56" t="s">
        <v>963</v>
      </c>
      <c r="B1802" s="56">
        <v>8471160</v>
      </c>
      <c r="C1802" s="56" t="s">
        <v>506</v>
      </c>
      <c r="D1802" s="56">
        <v>492316</v>
      </c>
      <c r="E1802" s="56" t="s">
        <v>138</v>
      </c>
      <c r="F1802" s="56" t="str">
        <f t="shared" si="28"/>
        <v>847.8471160.1.492316.000000.847001.300180</v>
      </c>
      <c r="G1802" s="66" t="s">
        <v>21</v>
      </c>
      <c r="H1802" s="56">
        <v>847001</v>
      </c>
      <c r="I1802" s="56" t="s">
        <v>863</v>
      </c>
      <c r="J1802" s="56">
        <v>300180</v>
      </c>
      <c r="R1802" s="56" t="s">
        <v>5035</v>
      </c>
      <c r="S1802" s="56">
        <v>1</v>
      </c>
      <c r="T1802" s="56">
        <v>954405.9</v>
      </c>
      <c r="U1802" s="57">
        <v>908958</v>
      </c>
      <c r="V1802" s="56" t="s">
        <v>2113</v>
      </c>
      <c r="W1802" s="56" t="s">
        <v>2122</v>
      </c>
      <c r="X1802" s="56">
        <v>858965.31</v>
      </c>
      <c r="Y1802" s="56">
        <v>763524.72000000009</v>
      </c>
      <c r="Z1802" s="56">
        <v>668084.13</v>
      </c>
      <c r="AA1802" s="56" t="s">
        <v>4489</v>
      </c>
      <c r="AB1802" s="56" t="s">
        <v>4489</v>
      </c>
      <c r="AC1802" s="56" t="s">
        <v>4489</v>
      </c>
      <c r="AE1802" s="56">
        <v>908958</v>
      </c>
      <c r="AP1802" s="56">
        <v>908958</v>
      </c>
      <c r="AR1802" s="56" t="s">
        <v>4490</v>
      </c>
      <c r="AT1802" s="56">
        <v>8471160</v>
      </c>
    </row>
    <row r="1803" spans="1:46" x14ac:dyDescent="0.35">
      <c r="A1803" s="56" t="s">
        <v>963</v>
      </c>
      <c r="B1803" s="56">
        <v>8471160</v>
      </c>
      <c r="C1803" s="56" t="s">
        <v>506</v>
      </c>
      <c r="D1803" s="56">
        <v>492316</v>
      </c>
      <c r="E1803" s="56" t="s">
        <v>138</v>
      </c>
      <c r="F1803" s="56" t="str">
        <f t="shared" si="28"/>
        <v>847.8471160.1.492316.000000.847001.300180</v>
      </c>
      <c r="G1803" s="66" t="s">
        <v>21</v>
      </c>
      <c r="H1803" s="56">
        <v>847001</v>
      </c>
      <c r="I1803" s="56" t="s">
        <v>863</v>
      </c>
      <c r="J1803" s="56">
        <v>300180</v>
      </c>
      <c r="R1803" s="56" t="s">
        <v>5036</v>
      </c>
      <c r="S1803" s="56">
        <v>1</v>
      </c>
      <c r="T1803" s="56">
        <v>4241737.5</v>
      </c>
      <c r="U1803" s="57">
        <v>4039750</v>
      </c>
      <c r="V1803" s="56" t="s">
        <v>2113</v>
      </c>
      <c r="W1803" s="56" t="s">
        <v>2122</v>
      </c>
      <c r="X1803" s="56">
        <v>3817563.75</v>
      </c>
      <c r="Y1803" s="56">
        <v>3393390</v>
      </c>
      <c r="Z1803" s="56">
        <v>2969216.25</v>
      </c>
      <c r="AA1803" s="56" t="s">
        <v>4489</v>
      </c>
      <c r="AB1803" s="56" t="s">
        <v>4489</v>
      </c>
      <c r="AC1803" s="56" t="s">
        <v>4489</v>
      </c>
      <c r="AE1803" s="56">
        <v>4039750</v>
      </c>
      <c r="AP1803" s="56">
        <v>4039750</v>
      </c>
      <c r="AR1803" s="56" t="s">
        <v>4490</v>
      </c>
      <c r="AT1803" s="56">
        <v>8471160</v>
      </c>
    </row>
    <row r="1804" spans="1:46" x14ac:dyDescent="0.35">
      <c r="A1804" s="56" t="s">
        <v>963</v>
      </c>
      <c r="B1804" s="56">
        <v>8471160</v>
      </c>
      <c r="C1804" s="56" t="s">
        <v>506</v>
      </c>
      <c r="D1804" s="56">
        <v>492316</v>
      </c>
      <c r="E1804" s="56" t="s">
        <v>138</v>
      </c>
      <c r="F1804" s="56" t="str">
        <f t="shared" si="28"/>
        <v>847.8471160.1.492316.000000.847001.300180</v>
      </c>
      <c r="G1804" s="66" t="s">
        <v>21</v>
      </c>
      <c r="H1804" s="56">
        <v>847001</v>
      </c>
      <c r="I1804" s="56" t="s">
        <v>863</v>
      </c>
      <c r="J1804" s="56">
        <v>300180</v>
      </c>
      <c r="R1804" s="56" t="s">
        <v>5037</v>
      </c>
      <c r="S1804" s="56">
        <v>1</v>
      </c>
      <c r="T1804" s="56">
        <v>2988497.4</v>
      </c>
      <c r="U1804" s="57">
        <v>2846188</v>
      </c>
      <c r="V1804" s="56" t="s">
        <v>2113</v>
      </c>
      <c r="W1804" s="56" t="s">
        <v>2122</v>
      </c>
      <c r="X1804" s="56">
        <v>2689647.66</v>
      </c>
      <c r="Y1804" s="56">
        <v>2390797.92</v>
      </c>
      <c r="Z1804" s="56">
        <v>2091948.1799999997</v>
      </c>
      <c r="AA1804" s="56" t="s">
        <v>4489</v>
      </c>
      <c r="AB1804" s="56" t="s">
        <v>4489</v>
      </c>
      <c r="AC1804" s="56" t="s">
        <v>4489</v>
      </c>
      <c r="AE1804" s="56">
        <v>2846188</v>
      </c>
      <c r="AP1804" s="56">
        <v>2846188</v>
      </c>
      <c r="AR1804" s="56" t="s">
        <v>4490</v>
      </c>
      <c r="AT1804" s="56">
        <v>8471160</v>
      </c>
    </row>
    <row r="1805" spans="1:46" x14ac:dyDescent="0.35">
      <c r="A1805" s="56" t="s">
        <v>963</v>
      </c>
      <c r="B1805" s="56">
        <v>8471160</v>
      </c>
      <c r="C1805" s="56" t="s">
        <v>506</v>
      </c>
      <c r="D1805" s="56">
        <v>492316</v>
      </c>
      <c r="E1805" s="56" t="s">
        <v>138</v>
      </c>
      <c r="F1805" s="56" t="str">
        <f t="shared" si="28"/>
        <v>847.8471160.1.492316.000000.847001.300180</v>
      </c>
      <c r="G1805" s="66" t="s">
        <v>21</v>
      </c>
      <c r="H1805" s="56">
        <v>847001</v>
      </c>
      <c r="I1805" s="56" t="s">
        <v>863</v>
      </c>
      <c r="J1805" s="56">
        <v>300180</v>
      </c>
      <c r="R1805" s="56" t="s">
        <v>5038</v>
      </c>
      <c r="S1805" s="56">
        <v>1</v>
      </c>
      <c r="T1805" s="56">
        <v>2699287.5</v>
      </c>
      <c r="U1805" s="57">
        <v>2570750</v>
      </c>
      <c r="V1805" s="56" t="s">
        <v>2113</v>
      </c>
      <c r="W1805" s="56" t="s">
        <v>2122</v>
      </c>
      <c r="X1805" s="56">
        <v>2429358.75</v>
      </c>
      <c r="Y1805" s="56">
        <v>2159430</v>
      </c>
      <c r="Z1805" s="56">
        <v>1889501.2499999998</v>
      </c>
      <c r="AA1805" s="56" t="s">
        <v>4489</v>
      </c>
      <c r="AB1805" s="56" t="s">
        <v>4489</v>
      </c>
      <c r="AC1805" s="56" t="s">
        <v>4489</v>
      </c>
      <c r="AE1805" s="56">
        <v>2570750</v>
      </c>
      <c r="AP1805" s="56">
        <v>2570750</v>
      </c>
      <c r="AR1805" s="56" t="s">
        <v>4490</v>
      </c>
      <c r="AT1805" s="56">
        <v>8471160</v>
      </c>
    </row>
    <row r="1806" spans="1:46" x14ac:dyDescent="0.35">
      <c r="A1806" s="56" t="s">
        <v>963</v>
      </c>
      <c r="B1806" s="56">
        <v>8471160</v>
      </c>
      <c r="C1806" s="56" t="s">
        <v>506</v>
      </c>
      <c r="D1806" s="56">
        <v>492316</v>
      </c>
      <c r="E1806" s="56" t="s">
        <v>138</v>
      </c>
      <c r="F1806" s="56" t="str">
        <f t="shared" si="28"/>
        <v>847.8471160.1.492316.000000.847001.300180</v>
      </c>
      <c r="G1806" s="66" t="s">
        <v>21</v>
      </c>
      <c r="H1806" s="56">
        <v>847001</v>
      </c>
      <c r="I1806" s="56" t="s">
        <v>863</v>
      </c>
      <c r="J1806" s="56">
        <v>300180</v>
      </c>
      <c r="R1806" s="56" t="s">
        <v>5039</v>
      </c>
      <c r="S1806" s="56">
        <v>1</v>
      </c>
      <c r="T1806" s="56">
        <v>1928062.5</v>
      </c>
      <c r="U1806" s="57">
        <v>1836250</v>
      </c>
      <c r="V1806" s="56" t="s">
        <v>2113</v>
      </c>
      <c r="W1806" s="56" t="s">
        <v>2122</v>
      </c>
      <c r="X1806" s="56">
        <v>1735256.25</v>
      </c>
      <c r="Y1806" s="56">
        <v>1542450</v>
      </c>
      <c r="Z1806" s="56">
        <v>1349643.75</v>
      </c>
      <c r="AA1806" s="56" t="s">
        <v>4489</v>
      </c>
      <c r="AB1806" s="56" t="s">
        <v>4489</v>
      </c>
      <c r="AC1806" s="56" t="s">
        <v>4489</v>
      </c>
      <c r="AE1806" s="56">
        <v>1836250</v>
      </c>
      <c r="AP1806" s="56">
        <v>1836250</v>
      </c>
      <c r="AR1806" s="56" t="s">
        <v>4490</v>
      </c>
      <c r="AT1806" s="56">
        <v>8471160</v>
      </c>
    </row>
    <row r="1807" spans="1:46" x14ac:dyDescent="0.35">
      <c r="A1807" s="56" t="s">
        <v>963</v>
      </c>
      <c r="B1807" s="56">
        <v>8471160</v>
      </c>
      <c r="C1807" s="56" t="s">
        <v>506</v>
      </c>
      <c r="D1807" s="56">
        <v>492316</v>
      </c>
      <c r="E1807" s="56" t="s">
        <v>138</v>
      </c>
      <c r="F1807" s="56" t="str">
        <f t="shared" si="28"/>
        <v>847.8471160.1.492316.000000.847001.300180</v>
      </c>
      <c r="G1807" s="66" t="s">
        <v>21</v>
      </c>
      <c r="H1807" s="56">
        <v>847001</v>
      </c>
      <c r="I1807" s="56" t="s">
        <v>863</v>
      </c>
      <c r="J1807" s="56">
        <v>300180</v>
      </c>
      <c r="R1807" s="56" t="s">
        <v>5040</v>
      </c>
      <c r="S1807" s="56">
        <v>1</v>
      </c>
      <c r="T1807" s="56">
        <v>1542450</v>
      </c>
      <c r="U1807" s="57">
        <v>1469000</v>
      </c>
      <c r="V1807" s="56" t="s">
        <v>2113</v>
      </c>
      <c r="W1807" s="56" t="s">
        <v>2122</v>
      </c>
      <c r="X1807" s="56">
        <v>1388205</v>
      </c>
      <c r="Y1807" s="56">
        <v>1233960</v>
      </c>
      <c r="Z1807" s="56">
        <v>1079715</v>
      </c>
      <c r="AA1807" s="56" t="s">
        <v>4489</v>
      </c>
      <c r="AB1807" s="56" t="s">
        <v>4489</v>
      </c>
      <c r="AC1807" s="56" t="s">
        <v>4489</v>
      </c>
      <c r="AE1807" s="56">
        <v>1469000</v>
      </c>
      <c r="AP1807" s="56">
        <v>1469000</v>
      </c>
      <c r="AR1807" s="56" t="s">
        <v>4490</v>
      </c>
      <c r="AT1807" s="56">
        <v>8471160</v>
      </c>
    </row>
    <row r="1808" spans="1:46" x14ac:dyDescent="0.35">
      <c r="A1808" s="56" t="s">
        <v>963</v>
      </c>
      <c r="B1808" s="56">
        <v>8471160</v>
      </c>
      <c r="C1808" s="56" t="s">
        <v>506</v>
      </c>
      <c r="D1808" s="56">
        <v>492316</v>
      </c>
      <c r="E1808" s="56" t="s">
        <v>138</v>
      </c>
      <c r="F1808" s="56" t="str">
        <f t="shared" si="28"/>
        <v>847.8471160.1.492316.000000.847001.300180</v>
      </c>
      <c r="G1808" s="66" t="s">
        <v>21</v>
      </c>
      <c r="H1808" s="56">
        <v>847001</v>
      </c>
      <c r="I1808" s="56" t="s">
        <v>863</v>
      </c>
      <c r="J1808" s="56">
        <v>300180</v>
      </c>
      <c r="R1808" s="56" t="s">
        <v>5041</v>
      </c>
      <c r="S1808" s="56">
        <v>1</v>
      </c>
      <c r="T1808" s="56">
        <v>1260000</v>
      </c>
      <c r="U1808" s="57">
        <v>1200000</v>
      </c>
      <c r="V1808" s="56" t="s">
        <v>2113</v>
      </c>
      <c r="W1808" s="56" t="s">
        <v>2122</v>
      </c>
      <c r="X1808" s="56">
        <v>1134000</v>
      </c>
      <c r="Y1808" s="56">
        <v>1008000</v>
      </c>
      <c r="Z1808" s="56">
        <v>882000</v>
      </c>
      <c r="AA1808" s="56" t="s">
        <v>4489</v>
      </c>
      <c r="AB1808" s="56" t="s">
        <v>4489</v>
      </c>
      <c r="AC1808" s="56" t="s">
        <v>4489</v>
      </c>
      <c r="AE1808" s="56">
        <v>1200000</v>
      </c>
      <c r="AP1808" s="56">
        <v>1200000</v>
      </c>
      <c r="AR1808" s="56" t="s">
        <v>4490</v>
      </c>
      <c r="AT1808" s="56">
        <v>8471160</v>
      </c>
    </row>
    <row r="1809" spans="1:46" x14ac:dyDescent="0.35">
      <c r="A1809" s="56" t="s">
        <v>963</v>
      </c>
      <c r="B1809" s="56">
        <v>8471160</v>
      </c>
      <c r="C1809" s="56" t="s">
        <v>506</v>
      </c>
      <c r="D1809" s="56">
        <v>492316</v>
      </c>
      <c r="E1809" s="56" t="s">
        <v>138</v>
      </c>
      <c r="F1809" s="56" t="str">
        <f t="shared" si="28"/>
        <v>847.8471160.1.492316.000000.847001.300180</v>
      </c>
      <c r="G1809" s="66" t="s">
        <v>21</v>
      </c>
      <c r="H1809" s="56">
        <v>847001</v>
      </c>
      <c r="I1809" s="56" t="s">
        <v>863</v>
      </c>
      <c r="J1809" s="56">
        <v>300180</v>
      </c>
      <c r="R1809" s="56" t="s">
        <v>5042</v>
      </c>
      <c r="S1809" s="56">
        <v>1</v>
      </c>
      <c r="T1809" s="56">
        <v>1260000</v>
      </c>
      <c r="U1809" s="57">
        <v>1200000</v>
      </c>
      <c r="V1809" s="56" t="s">
        <v>2113</v>
      </c>
      <c r="W1809" s="56" t="s">
        <v>2122</v>
      </c>
      <c r="X1809" s="56">
        <v>1134000</v>
      </c>
      <c r="Y1809" s="56">
        <v>1008000</v>
      </c>
      <c r="Z1809" s="56">
        <v>882000</v>
      </c>
      <c r="AA1809" s="56" t="s">
        <v>4489</v>
      </c>
      <c r="AB1809" s="56" t="s">
        <v>4489</v>
      </c>
      <c r="AC1809" s="56" t="s">
        <v>4489</v>
      </c>
      <c r="AE1809" s="56">
        <v>1200000</v>
      </c>
      <c r="AP1809" s="56">
        <v>1200000</v>
      </c>
      <c r="AR1809" s="56" t="s">
        <v>4490</v>
      </c>
      <c r="AT1809" s="56">
        <v>8471160</v>
      </c>
    </row>
    <row r="1810" spans="1:46" x14ac:dyDescent="0.35">
      <c r="A1810" s="56" t="s">
        <v>963</v>
      </c>
      <c r="B1810" s="56">
        <v>8471160</v>
      </c>
      <c r="C1810" s="56" t="s">
        <v>506</v>
      </c>
      <c r="D1810" s="56">
        <v>492316</v>
      </c>
      <c r="E1810" s="56" t="s">
        <v>138</v>
      </c>
      <c r="F1810" s="56" t="str">
        <f t="shared" si="28"/>
        <v>847.8471160.1.492316.000000.847001.300180</v>
      </c>
      <c r="G1810" s="66" t="s">
        <v>21</v>
      </c>
      <c r="H1810" s="56">
        <v>847001</v>
      </c>
      <c r="I1810" s="56" t="s">
        <v>863</v>
      </c>
      <c r="J1810" s="56">
        <v>300180</v>
      </c>
      <c r="R1810" s="56" t="s">
        <v>5043</v>
      </c>
      <c r="S1810" s="56">
        <v>1</v>
      </c>
      <c r="T1810" s="56">
        <v>1260000</v>
      </c>
      <c r="U1810" s="57">
        <v>1200000</v>
      </c>
      <c r="V1810" s="56" t="s">
        <v>2113</v>
      </c>
      <c r="W1810" s="56" t="s">
        <v>2122</v>
      </c>
      <c r="X1810" s="56">
        <v>1134000</v>
      </c>
      <c r="Y1810" s="56">
        <v>1008000</v>
      </c>
      <c r="Z1810" s="56">
        <v>882000</v>
      </c>
      <c r="AA1810" s="56" t="s">
        <v>4489</v>
      </c>
      <c r="AB1810" s="56" t="s">
        <v>4489</v>
      </c>
      <c r="AC1810" s="56" t="s">
        <v>4489</v>
      </c>
      <c r="AE1810" s="56">
        <v>1200000</v>
      </c>
      <c r="AP1810" s="56">
        <v>1200000</v>
      </c>
      <c r="AR1810" s="56" t="s">
        <v>4490</v>
      </c>
      <c r="AT1810" s="56">
        <v>8471160</v>
      </c>
    </row>
    <row r="1811" spans="1:46" x14ac:dyDescent="0.35">
      <c r="A1811" s="56" t="s">
        <v>963</v>
      </c>
      <c r="B1811" s="56">
        <v>8471160</v>
      </c>
      <c r="C1811" s="56" t="s">
        <v>506</v>
      </c>
      <c r="D1811" s="56">
        <v>492316</v>
      </c>
      <c r="E1811" s="56" t="s">
        <v>138</v>
      </c>
      <c r="F1811" s="56" t="str">
        <f t="shared" si="28"/>
        <v>847.8471160.1.492316.000000.847001.300180</v>
      </c>
      <c r="G1811" s="66" t="s">
        <v>21</v>
      </c>
      <c r="H1811" s="56">
        <v>847001</v>
      </c>
      <c r="I1811" s="56" t="s">
        <v>863</v>
      </c>
      <c r="J1811" s="56">
        <v>300180</v>
      </c>
      <c r="R1811" s="56" t="s">
        <v>5044</v>
      </c>
      <c r="S1811" s="56">
        <v>1</v>
      </c>
      <c r="T1811" s="56">
        <v>1260000</v>
      </c>
      <c r="U1811" s="57">
        <v>1200000</v>
      </c>
      <c r="V1811" s="56" t="s">
        <v>2113</v>
      </c>
      <c r="W1811" s="56" t="s">
        <v>2122</v>
      </c>
      <c r="X1811" s="56">
        <v>1134000</v>
      </c>
      <c r="Y1811" s="56">
        <v>1008000</v>
      </c>
      <c r="Z1811" s="56">
        <v>882000</v>
      </c>
      <c r="AA1811" s="56" t="s">
        <v>4489</v>
      </c>
      <c r="AB1811" s="56" t="s">
        <v>4489</v>
      </c>
      <c r="AC1811" s="56" t="s">
        <v>4489</v>
      </c>
      <c r="AE1811" s="56">
        <v>1200000</v>
      </c>
      <c r="AP1811" s="56">
        <v>1200000</v>
      </c>
      <c r="AR1811" s="56" t="s">
        <v>4490</v>
      </c>
      <c r="AT1811" s="56">
        <v>8471160</v>
      </c>
    </row>
    <row r="1812" spans="1:46" x14ac:dyDescent="0.35">
      <c r="A1812" s="56" t="s">
        <v>963</v>
      </c>
      <c r="B1812" s="56">
        <v>8471160</v>
      </c>
      <c r="C1812" s="56" t="s">
        <v>506</v>
      </c>
      <c r="D1812" s="56">
        <v>492316</v>
      </c>
      <c r="E1812" s="56" t="s">
        <v>138</v>
      </c>
      <c r="F1812" s="56" t="str">
        <f t="shared" si="28"/>
        <v>847.8471160.1.492316.000000.847001.300180</v>
      </c>
      <c r="G1812" s="66" t="s">
        <v>21</v>
      </c>
      <c r="H1812" s="56">
        <v>847001</v>
      </c>
      <c r="I1812" s="56" t="s">
        <v>863</v>
      </c>
      <c r="J1812" s="56">
        <v>300180</v>
      </c>
      <c r="R1812" s="56" t="s">
        <v>5045</v>
      </c>
      <c r="S1812" s="56">
        <v>1</v>
      </c>
      <c r="T1812" s="56">
        <v>3150000</v>
      </c>
      <c r="U1812" s="57">
        <v>3000000</v>
      </c>
      <c r="V1812" s="56" t="s">
        <v>2113</v>
      </c>
      <c r="W1812" s="56" t="s">
        <v>2122</v>
      </c>
      <c r="X1812" s="56">
        <v>2835000</v>
      </c>
      <c r="Y1812" s="56">
        <v>2520000</v>
      </c>
      <c r="Z1812" s="56">
        <v>2205000</v>
      </c>
      <c r="AA1812" s="56" t="s">
        <v>4489</v>
      </c>
      <c r="AB1812" s="56" t="s">
        <v>4489</v>
      </c>
      <c r="AC1812" s="56" t="s">
        <v>4489</v>
      </c>
      <c r="AE1812" s="56">
        <v>3000000</v>
      </c>
      <c r="AP1812" s="56">
        <v>3000000</v>
      </c>
      <c r="AR1812" s="56" t="s">
        <v>4490</v>
      </c>
      <c r="AT1812" s="56">
        <v>8471160</v>
      </c>
    </row>
    <row r="1813" spans="1:46" x14ac:dyDescent="0.35">
      <c r="A1813" s="56" t="s">
        <v>963</v>
      </c>
      <c r="B1813" s="56">
        <v>8471160</v>
      </c>
      <c r="C1813" s="56" t="s">
        <v>506</v>
      </c>
      <c r="D1813" s="56">
        <v>492316</v>
      </c>
      <c r="E1813" s="56" t="s">
        <v>138</v>
      </c>
      <c r="F1813" s="56" t="str">
        <f t="shared" si="28"/>
        <v>847.8471160.1.492316.000000.847001.300180</v>
      </c>
      <c r="G1813" s="66" t="s">
        <v>21</v>
      </c>
      <c r="H1813" s="56">
        <v>847001</v>
      </c>
      <c r="I1813" s="56" t="s">
        <v>863</v>
      </c>
      <c r="J1813" s="56">
        <v>300180</v>
      </c>
      <c r="R1813" s="56" t="s">
        <v>5046</v>
      </c>
      <c r="S1813" s="56">
        <v>1</v>
      </c>
      <c r="T1813" s="56">
        <v>3150000</v>
      </c>
      <c r="U1813" s="57">
        <v>3000000</v>
      </c>
      <c r="V1813" s="56" t="s">
        <v>2113</v>
      </c>
      <c r="W1813" s="56" t="s">
        <v>2122</v>
      </c>
      <c r="X1813" s="56">
        <v>2835000</v>
      </c>
      <c r="Y1813" s="56">
        <v>2520000</v>
      </c>
      <c r="Z1813" s="56">
        <v>2205000</v>
      </c>
      <c r="AA1813" s="56" t="s">
        <v>4489</v>
      </c>
      <c r="AB1813" s="56" t="s">
        <v>4489</v>
      </c>
      <c r="AC1813" s="56" t="s">
        <v>4489</v>
      </c>
      <c r="AE1813" s="56">
        <v>3000000</v>
      </c>
      <c r="AP1813" s="56">
        <v>3000000</v>
      </c>
      <c r="AR1813" s="56" t="s">
        <v>4490</v>
      </c>
      <c r="AT1813" s="56">
        <v>8471160</v>
      </c>
    </row>
    <row r="1814" spans="1:46" x14ac:dyDescent="0.35">
      <c r="A1814" s="56" t="s">
        <v>963</v>
      </c>
      <c r="B1814" s="56">
        <v>8471160</v>
      </c>
      <c r="C1814" s="56" t="s">
        <v>506</v>
      </c>
      <c r="D1814" s="56">
        <v>492316</v>
      </c>
      <c r="E1814" s="56" t="s">
        <v>138</v>
      </c>
      <c r="F1814" s="56" t="str">
        <f t="shared" si="28"/>
        <v>847.8471160.1.492316.000000.847001.300180</v>
      </c>
      <c r="G1814" s="66" t="s">
        <v>21</v>
      </c>
      <c r="H1814" s="56">
        <v>847001</v>
      </c>
      <c r="I1814" s="56" t="s">
        <v>863</v>
      </c>
      <c r="J1814" s="56">
        <v>300180</v>
      </c>
      <c r="R1814" s="56" t="s">
        <v>5047</v>
      </c>
      <c r="S1814" s="56">
        <v>1</v>
      </c>
      <c r="T1814" s="56">
        <v>1050000</v>
      </c>
      <c r="U1814" s="57">
        <v>1000000</v>
      </c>
      <c r="V1814" s="56" t="s">
        <v>2113</v>
      </c>
      <c r="W1814" s="56" t="s">
        <v>2122</v>
      </c>
      <c r="X1814" s="56">
        <v>945000</v>
      </c>
      <c r="Y1814" s="56">
        <v>840000</v>
      </c>
      <c r="Z1814" s="56">
        <v>735000</v>
      </c>
      <c r="AA1814" s="56" t="s">
        <v>4489</v>
      </c>
      <c r="AB1814" s="56" t="s">
        <v>4489</v>
      </c>
      <c r="AC1814" s="56" t="s">
        <v>4489</v>
      </c>
      <c r="AE1814" s="56">
        <v>1000000</v>
      </c>
      <c r="AP1814" s="56">
        <v>1000000</v>
      </c>
      <c r="AR1814" s="56" t="s">
        <v>4490</v>
      </c>
      <c r="AT1814" s="56">
        <v>8471160</v>
      </c>
    </row>
    <row r="1815" spans="1:46" x14ac:dyDescent="0.35">
      <c r="A1815" s="56" t="s">
        <v>963</v>
      </c>
      <c r="B1815" s="56">
        <v>8471160</v>
      </c>
      <c r="C1815" s="56" t="s">
        <v>506</v>
      </c>
      <c r="D1815" s="56">
        <v>492316</v>
      </c>
      <c r="E1815" s="56" t="s">
        <v>138</v>
      </c>
      <c r="F1815" s="56" t="str">
        <f t="shared" si="28"/>
        <v>847.8471160.1.492316.000000.847001.300180</v>
      </c>
      <c r="G1815" s="66" t="s">
        <v>21</v>
      </c>
      <c r="H1815" s="56">
        <v>847001</v>
      </c>
      <c r="I1815" s="56" t="s">
        <v>863</v>
      </c>
      <c r="J1815" s="56">
        <v>300180</v>
      </c>
      <c r="R1815" s="56" t="s">
        <v>5048</v>
      </c>
      <c r="S1815" s="56">
        <v>1</v>
      </c>
      <c r="T1815" s="56">
        <v>840000</v>
      </c>
      <c r="U1815" s="57">
        <v>800000</v>
      </c>
      <c r="V1815" s="56" t="s">
        <v>2113</v>
      </c>
      <c r="W1815" s="56" t="s">
        <v>2122</v>
      </c>
      <c r="X1815" s="56">
        <v>756000</v>
      </c>
      <c r="Y1815" s="56">
        <v>672000</v>
      </c>
      <c r="Z1815" s="56">
        <v>588000</v>
      </c>
      <c r="AA1815" s="56" t="s">
        <v>4489</v>
      </c>
      <c r="AB1815" s="56" t="s">
        <v>4489</v>
      </c>
      <c r="AC1815" s="56" t="s">
        <v>4489</v>
      </c>
      <c r="AE1815" s="56">
        <v>800000</v>
      </c>
      <c r="AP1815" s="56">
        <v>800000</v>
      </c>
      <c r="AR1815" s="56" t="s">
        <v>4490</v>
      </c>
      <c r="AT1815" s="56">
        <v>8471160</v>
      </c>
    </row>
    <row r="1816" spans="1:46" x14ac:dyDescent="0.35">
      <c r="A1816" s="56" t="s">
        <v>963</v>
      </c>
      <c r="B1816" s="56">
        <v>8471160</v>
      </c>
      <c r="C1816" s="56" t="s">
        <v>506</v>
      </c>
      <c r="D1816" s="56">
        <v>492316</v>
      </c>
      <c r="E1816" s="56" t="s">
        <v>138</v>
      </c>
      <c r="F1816" s="56" t="str">
        <f t="shared" si="28"/>
        <v>847.8471160.1.492316.000000.847001.300180</v>
      </c>
      <c r="G1816" s="66" t="s">
        <v>21</v>
      </c>
      <c r="H1816" s="56">
        <v>847001</v>
      </c>
      <c r="I1816" s="56" t="s">
        <v>863</v>
      </c>
      <c r="J1816" s="56">
        <v>300180</v>
      </c>
      <c r="R1816" s="56" t="s">
        <v>5049</v>
      </c>
      <c r="S1816" s="56">
        <v>1</v>
      </c>
      <c r="T1816" s="56">
        <v>630000</v>
      </c>
      <c r="U1816" s="57">
        <v>600000</v>
      </c>
      <c r="V1816" s="56" t="s">
        <v>2113</v>
      </c>
      <c r="W1816" s="56" t="s">
        <v>2122</v>
      </c>
      <c r="X1816" s="56">
        <v>567000</v>
      </c>
      <c r="Y1816" s="56">
        <v>504000</v>
      </c>
      <c r="Z1816" s="56">
        <v>441000</v>
      </c>
      <c r="AA1816" s="56" t="s">
        <v>4489</v>
      </c>
      <c r="AB1816" s="56" t="s">
        <v>4489</v>
      </c>
      <c r="AC1816" s="56" t="s">
        <v>4489</v>
      </c>
      <c r="AE1816" s="56">
        <v>600000</v>
      </c>
      <c r="AP1816" s="56">
        <v>600000</v>
      </c>
      <c r="AR1816" s="56" t="s">
        <v>4490</v>
      </c>
      <c r="AT1816" s="56">
        <v>8471160</v>
      </c>
    </row>
    <row r="1817" spans="1:46" x14ac:dyDescent="0.35">
      <c r="A1817" s="56" t="s">
        <v>963</v>
      </c>
      <c r="B1817" s="56">
        <v>8471160</v>
      </c>
      <c r="C1817" s="56" t="s">
        <v>506</v>
      </c>
      <c r="D1817" s="56">
        <v>492316</v>
      </c>
      <c r="E1817" s="56" t="s">
        <v>138</v>
      </c>
      <c r="F1817" s="56" t="str">
        <f t="shared" si="28"/>
        <v>847.8471160.1.492316.000000.847001.300180</v>
      </c>
      <c r="G1817" s="66" t="s">
        <v>21</v>
      </c>
      <c r="H1817" s="56">
        <v>847001</v>
      </c>
      <c r="I1817" s="56" t="s">
        <v>863</v>
      </c>
      <c r="J1817" s="56">
        <v>300180</v>
      </c>
      <c r="R1817" s="56" t="s">
        <v>5050</v>
      </c>
      <c r="S1817" s="56">
        <v>1</v>
      </c>
      <c r="T1817" s="56">
        <v>420000</v>
      </c>
      <c r="U1817" s="57">
        <v>400000</v>
      </c>
      <c r="V1817" s="56" t="s">
        <v>2113</v>
      </c>
      <c r="W1817" s="56" t="s">
        <v>2122</v>
      </c>
      <c r="X1817" s="56">
        <v>378000</v>
      </c>
      <c r="Y1817" s="56">
        <v>336000</v>
      </c>
      <c r="Z1817" s="56">
        <v>294000</v>
      </c>
      <c r="AA1817" s="56" t="s">
        <v>4489</v>
      </c>
      <c r="AB1817" s="56" t="s">
        <v>4489</v>
      </c>
      <c r="AC1817" s="56" t="s">
        <v>4489</v>
      </c>
      <c r="AE1817" s="56">
        <v>400000</v>
      </c>
      <c r="AP1817" s="56">
        <v>400000</v>
      </c>
      <c r="AR1817" s="56" t="s">
        <v>4490</v>
      </c>
      <c r="AT1817" s="56">
        <v>8471160</v>
      </c>
    </row>
    <row r="1818" spans="1:46" x14ac:dyDescent="0.35">
      <c r="A1818" s="56" t="s">
        <v>963</v>
      </c>
      <c r="B1818" s="56">
        <v>8471160</v>
      </c>
      <c r="C1818" s="56" t="s">
        <v>506</v>
      </c>
      <c r="D1818" s="56">
        <v>492316</v>
      </c>
      <c r="E1818" s="56" t="s">
        <v>138</v>
      </c>
      <c r="F1818" s="56" t="str">
        <f t="shared" si="28"/>
        <v>847.8471160.1.492316.000000.847001.300180</v>
      </c>
      <c r="G1818" s="66" t="s">
        <v>21</v>
      </c>
      <c r="H1818" s="56">
        <v>847001</v>
      </c>
      <c r="I1818" s="56" t="s">
        <v>863</v>
      </c>
      <c r="J1818" s="56">
        <v>300180</v>
      </c>
      <c r="R1818" s="56" t="s">
        <v>5051</v>
      </c>
      <c r="S1818" s="56">
        <v>1</v>
      </c>
      <c r="T1818" s="56">
        <v>630000</v>
      </c>
      <c r="U1818" s="57">
        <v>600000</v>
      </c>
      <c r="V1818" s="56" t="s">
        <v>2113</v>
      </c>
      <c r="W1818" s="56" t="s">
        <v>2122</v>
      </c>
      <c r="X1818" s="56">
        <v>567000</v>
      </c>
      <c r="Y1818" s="56">
        <v>504000</v>
      </c>
      <c r="Z1818" s="56">
        <v>441000</v>
      </c>
      <c r="AA1818" s="56" t="s">
        <v>4489</v>
      </c>
      <c r="AB1818" s="56" t="s">
        <v>4489</v>
      </c>
      <c r="AC1818" s="56" t="s">
        <v>4489</v>
      </c>
      <c r="AE1818" s="56">
        <v>600000</v>
      </c>
      <c r="AP1818" s="56">
        <v>600000</v>
      </c>
      <c r="AR1818" s="56" t="s">
        <v>4490</v>
      </c>
      <c r="AT1818" s="56">
        <v>8471160</v>
      </c>
    </row>
    <row r="1819" spans="1:46" x14ac:dyDescent="0.35">
      <c r="A1819" s="56" t="s">
        <v>963</v>
      </c>
      <c r="B1819" s="56">
        <v>8471160</v>
      </c>
      <c r="C1819" s="56" t="s">
        <v>506</v>
      </c>
      <c r="D1819" s="56">
        <v>492316</v>
      </c>
      <c r="E1819" s="56" t="s">
        <v>138</v>
      </c>
      <c r="F1819" s="56" t="str">
        <f t="shared" si="28"/>
        <v>847.8471160.1.492316.000000.847001.300180</v>
      </c>
      <c r="G1819" s="66" t="s">
        <v>21</v>
      </c>
      <c r="H1819" s="56">
        <v>847001</v>
      </c>
      <c r="I1819" s="56" t="s">
        <v>863</v>
      </c>
      <c r="J1819" s="56">
        <v>300180</v>
      </c>
      <c r="R1819" s="56" t="s">
        <v>5052</v>
      </c>
      <c r="S1819" s="56">
        <v>1</v>
      </c>
      <c r="T1819" s="56">
        <v>315000</v>
      </c>
      <c r="U1819" s="57">
        <v>300000</v>
      </c>
      <c r="V1819" s="56" t="s">
        <v>2113</v>
      </c>
      <c r="W1819" s="56" t="s">
        <v>2122</v>
      </c>
      <c r="X1819" s="56">
        <v>283500</v>
      </c>
      <c r="Y1819" s="56">
        <v>252000</v>
      </c>
      <c r="Z1819" s="56">
        <v>220500</v>
      </c>
      <c r="AA1819" s="56" t="s">
        <v>4489</v>
      </c>
      <c r="AB1819" s="56" t="s">
        <v>4489</v>
      </c>
      <c r="AC1819" s="56" t="s">
        <v>4489</v>
      </c>
      <c r="AE1819" s="56">
        <v>300000</v>
      </c>
      <c r="AP1819" s="56">
        <v>300000</v>
      </c>
      <c r="AR1819" s="56" t="s">
        <v>4490</v>
      </c>
      <c r="AT1819" s="56">
        <v>8471160</v>
      </c>
    </row>
    <row r="1820" spans="1:46" x14ac:dyDescent="0.35">
      <c r="A1820" s="56" t="s">
        <v>963</v>
      </c>
      <c r="B1820" s="56">
        <v>8471160</v>
      </c>
      <c r="C1820" s="56" t="s">
        <v>506</v>
      </c>
      <c r="D1820" s="56">
        <v>492316</v>
      </c>
      <c r="E1820" s="56" t="s">
        <v>138</v>
      </c>
      <c r="F1820" s="56" t="str">
        <f t="shared" si="28"/>
        <v>847.8471160.1.492316.000000.847001.300180</v>
      </c>
      <c r="G1820" s="66" t="s">
        <v>21</v>
      </c>
      <c r="H1820" s="56">
        <v>847001</v>
      </c>
      <c r="I1820" s="56" t="s">
        <v>863</v>
      </c>
      <c r="J1820" s="56">
        <v>300180</v>
      </c>
      <c r="R1820" s="56" t="s">
        <v>5053</v>
      </c>
      <c r="S1820" s="56">
        <v>1</v>
      </c>
      <c r="T1820" s="56">
        <v>315000</v>
      </c>
      <c r="U1820" s="57">
        <v>300000</v>
      </c>
      <c r="V1820" s="56" t="s">
        <v>2113</v>
      </c>
      <c r="W1820" s="56" t="s">
        <v>2122</v>
      </c>
      <c r="X1820" s="56">
        <v>283500</v>
      </c>
      <c r="Y1820" s="56">
        <v>252000</v>
      </c>
      <c r="Z1820" s="56">
        <v>220500</v>
      </c>
      <c r="AA1820" s="56" t="s">
        <v>4489</v>
      </c>
      <c r="AB1820" s="56" t="s">
        <v>4489</v>
      </c>
      <c r="AC1820" s="56" t="s">
        <v>4489</v>
      </c>
      <c r="AE1820" s="56">
        <v>300000</v>
      </c>
      <c r="AP1820" s="56">
        <v>300000</v>
      </c>
      <c r="AR1820" s="56" t="s">
        <v>4490</v>
      </c>
      <c r="AT1820" s="56">
        <v>8471160</v>
      </c>
    </row>
    <row r="1821" spans="1:46" x14ac:dyDescent="0.35">
      <c r="A1821" s="56" t="s">
        <v>963</v>
      </c>
      <c r="B1821" s="56">
        <v>8471160</v>
      </c>
      <c r="C1821" s="56" t="s">
        <v>506</v>
      </c>
      <c r="D1821" s="56">
        <v>492316</v>
      </c>
      <c r="E1821" s="56" t="s">
        <v>138</v>
      </c>
      <c r="F1821" s="56" t="str">
        <f t="shared" si="28"/>
        <v>847.8471160.1.492316.000000.847001.300180</v>
      </c>
      <c r="G1821" s="66" t="s">
        <v>21</v>
      </c>
      <c r="H1821" s="56">
        <v>847001</v>
      </c>
      <c r="I1821" s="56" t="s">
        <v>863</v>
      </c>
      <c r="J1821" s="56">
        <v>300180</v>
      </c>
      <c r="R1821" s="56" t="s">
        <v>5054</v>
      </c>
      <c r="S1821" s="56">
        <v>1</v>
      </c>
      <c r="T1821" s="56">
        <v>577500</v>
      </c>
      <c r="U1821" s="57">
        <v>550000</v>
      </c>
      <c r="V1821" s="56" t="s">
        <v>2113</v>
      </c>
      <c r="W1821" s="56" t="s">
        <v>2122</v>
      </c>
      <c r="X1821" s="56">
        <v>519750</v>
      </c>
      <c r="Y1821" s="56">
        <v>462000</v>
      </c>
      <c r="Z1821" s="56">
        <v>404250</v>
      </c>
      <c r="AA1821" s="56" t="s">
        <v>4489</v>
      </c>
      <c r="AB1821" s="56" t="s">
        <v>4489</v>
      </c>
      <c r="AC1821" s="56" t="s">
        <v>4489</v>
      </c>
      <c r="AE1821" s="56">
        <v>550000</v>
      </c>
      <c r="AP1821" s="56">
        <v>550000</v>
      </c>
      <c r="AR1821" s="56" t="s">
        <v>4490</v>
      </c>
      <c r="AT1821" s="56">
        <v>8471160</v>
      </c>
    </row>
    <row r="1822" spans="1:46" x14ac:dyDescent="0.35">
      <c r="A1822" s="56" t="s">
        <v>963</v>
      </c>
      <c r="B1822" s="56">
        <v>8471160</v>
      </c>
      <c r="C1822" s="56" t="s">
        <v>506</v>
      </c>
      <c r="D1822" s="56">
        <v>492316</v>
      </c>
      <c r="E1822" s="56" t="s">
        <v>138</v>
      </c>
      <c r="F1822" s="56" t="str">
        <f t="shared" si="28"/>
        <v>847.8471160.1.492316.000000.847001.300180</v>
      </c>
      <c r="G1822" s="66" t="s">
        <v>21</v>
      </c>
      <c r="H1822" s="56">
        <v>847001</v>
      </c>
      <c r="I1822" s="56" t="s">
        <v>863</v>
      </c>
      <c r="J1822" s="56">
        <v>300180</v>
      </c>
      <c r="R1822" s="56" t="s">
        <v>5055</v>
      </c>
      <c r="S1822" s="56">
        <v>1</v>
      </c>
      <c r="T1822" s="56">
        <v>210000</v>
      </c>
      <c r="U1822" s="57">
        <v>200000</v>
      </c>
      <c r="V1822" s="56" t="s">
        <v>2113</v>
      </c>
      <c r="W1822" s="56" t="s">
        <v>2122</v>
      </c>
      <c r="X1822" s="56">
        <v>189000</v>
      </c>
      <c r="Y1822" s="56">
        <v>168000</v>
      </c>
      <c r="Z1822" s="56">
        <v>147000</v>
      </c>
      <c r="AA1822" s="56" t="s">
        <v>4489</v>
      </c>
      <c r="AB1822" s="56" t="s">
        <v>4489</v>
      </c>
      <c r="AC1822" s="56" t="s">
        <v>4489</v>
      </c>
      <c r="AE1822" s="56">
        <v>200000</v>
      </c>
      <c r="AP1822" s="56">
        <v>200000</v>
      </c>
      <c r="AR1822" s="56" t="s">
        <v>4490</v>
      </c>
      <c r="AT1822" s="56">
        <v>8471160</v>
      </c>
    </row>
    <row r="1823" spans="1:46" x14ac:dyDescent="0.35">
      <c r="A1823" s="56" t="s">
        <v>963</v>
      </c>
      <c r="B1823" s="56">
        <v>8471160</v>
      </c>
      <c r="C1823" s="56" t="s">
        <v>506</v>
      </c>
      <c r="D1823" s="56">
        <v>492316</v>
      </c>
      <c r="E1823" s="56" t="s">
        <v>138</v>
      </c>
      <c r="F1823" s="56" t="str">
        <f t="shared" si="28"/>
        <v>847.8471160.1.492316.000000.847001.300180</v>
      </c>
      <c r="G1823" s="66" t="s">
        <v>21</v>
      </c>
      <c r="H1823" s="56">
        <v>847001</v>
      </c>
      <c r="I1823" s="56" t="s">
        <v>863</v>
      </c>
      <c r="J1823" s="56">
        <v>300180</v>
      </c>
      <c r="R1823" s="56" t="s">
        <v>5056</v>
      </c>
      <c r="S1823" s="56">
        <v>1</v>
      </c>
      <c r="T1823" s="56">
        <v>210000</v>
      </c>
      <c r="U1823" s="57">
        <v>200000</v>
      </c>
      <c r="V1823" s="56" t="s">
        <v>2113</v>
      </c>
      <c r="W1823" s="56" t="s">
        <v>2122</v>
      </c>
      <c r="X1823" s="56">
        <v>189000</v>
      </c>
      <c r="Y1823" s="56">
        <v>168000</v>
      </c>
      <c r="Z1823" s="56">
        <v>147000</v>
      </c>
      <c r="AA1823" s="56" t="s">
        <v>4489</v>
      </c>
      <c r="AB1823" s="56" t="s">
        <v>4489</v>
      </c>
      <c r="AC1823" s="56" t="s">
        <v>4489</v>
      </c>
      <c r="AE1823" s="56">
        <v>200000</v>
      </c>
      <c r="AP1823" s="56">
        <v>200000</v>
      </c>
      <c r="AR1823" s="56" t="s">
        <v>4490</v>
      </c>
      <c r="AT1823" s="56">
        <v>8471160</v>
      </c>
    </row>
    <row r="1824" spans="1:46" x14ac:dyDescent="0.35">
      <c r="A1824" s="56" t="s">
        <v>963</v>
      </c>
      <c r="B1824" s="56">
        <v>8471160</v>
      </c>
      <c r="C1824" s="56" t="s">
        <v>506</v>
      </c>
      <c r="D1824" s="56">
        <v>492316</v>
      </c>
      <c r="E1824" s="56" t="s">
        <v>138</v>
      </c>
      <c r="F1824" s="56" t="str">
        <f t="shared" si="28"/>
        <v>847.8471160.1.492316.000000.847001.300180</v>
      </c>
      <c r="G1824" s="66" t="s">
        <v>21</v>
      </c>
      <c r="H1824" s="56">
        <v>847001</v>
      </c>
      <c r="I1824" s="56" t="s">
        <v>863</v>
      </c>
      <c r="J1824" s="56">
        <v>300180</v>
      </c>
      <c r="R1824" s="56" t="s">
        <v>5057</v>
      </c>
      <c r="S1824" s="56">
        <v>1</v>
      </c>
      <c r="T1824" s="56">
        <v>315000</v>
      </c>
      <c r="U1824" s="57">
        <v>300000</v>
      </c>
      <c r="V1824" s="56" t="s">
        <v>2113</v>
      </c>
      <c r="W1824" s="56" t="s">
        <v>2122</v>
      </c>
      <c r="X1824" s="56">
        <v>283500</v>
      </c>
      <c r="Y1824" s="56">
        <v>252000</v>
      </c>
      <c r="Z1824" s="56">
        <v>220500</v>
      </c>
      <c r="AA1824" s="56" t="s">
        <v>4489</v>
      </c>
      <c r="AB1824" s="56" t="s">
        <v>4489</v>
      </c>
      <c r="AC1824" s="56" t="s">
        <v>4489</v>
      </c>
      <c r="AE1824" s="56">
        <v>300000</v>
      </c>
      <c r="AP1824" s="56">
        <v>300000</v>
      </c>
      <c r="AR1824" s="56" t="s">
        <v>4490</v>
      </c>
      <c r="AT1824" s="56">
        <v>8471160</v>
      </c>
    </row>
    <row r="1825" spans="1:46" x14ac:dyDescent="0.35">
      <c r="A1825" s="56" t="s">
        <v>963</v>
      </c>
      <c r="B1825" s="56">
        <v>8471160</v>
      </c>
      <c r="C1825" s="56" t="s">
        <v>506</v>
      </c>
      <c r="D1825" s="56">
        <v>492316</v>
      </c>
      <c r="E1825" s="56" t="s">
        <v>138</v>
      </c>
      <c r="F1825" s="56" t="str">
        <f t="shared" si="28"/>
        <v>847.8471160.1.492316.000000.847001.300180</v>
      </c>
      <c r="G1825" s="66" t="s">
        <v>21</v>
      </c>
      <c r="H1825" s="56">
        <v>847001</v>
      </c>
      <c r="I1825" s="56" t="s">
        <v>863</v>
      </c>
      <c r="J1825" s="56">
        <v>300180</v>
      </c>
      <c r="R1825" s="56" t="s">
        <v>5058</v>
      </c>
      <c r="S1825" s="56">
        <v>1</v>
      </c>
      <c r="T1825" s="56">
        <v>7665000</v>
      </c>
      <c r="U1825" s="57">
        <v>7300000</v>
      </c>
      <c r="V1825" s="56" t="s">
        <v>2113</v>
      </c>
      <c r="W1825" s="56" t="s">
        <v>2122</v>
      </c>
      <c r="X1825" s="56">
        <v>6898500</v>
      </c>
      <c r="Y1825" s="56">
        <v>6132000</v>
      </c>
      <c r="Z1825" s="56">
        <v>5365500</v>
      </c>
      <c r="AA1825" s="56" t="s">
        <v>4489</v>
      </c>
      <c r="AB1825" s="56" t="s">
        <v>4489</v>
      </c>
      <c r="AC1825" s="56" t="s">
        <v>4489</v>
      </c>
      <c r="AE1825" s="56">
        <v>7300000</v>
      </c>
      <c r="AP1825" s="56">
        <v>7300000</v>
      </c>
      <c r="AR1825" s="56" t="s">
        <v>4490</v>
      </c>
      <c r="AT1825" s="56">
        <v>8471160</v>
      </c>
    </row>
    <row r="1826" spans="1:46" x14ac:dyDescent="0.35">
      <c r="A1826" s="56" t="s">
        <v>963</v>
      </c>
      <c r="B1826" s="56">
        <v>8471160</v>
      </c>
      <c r="C1826" s="56" t="s">
        <v>506</v>
      </c>
      <c r="D1826" s="56">
        <v>492316</v>
      </c>
      <c r="E1826" s="56" t="s">
        <v>138</v>
      </c>
      <c r="F1826" s="56" t="str">
        <f t="shared" si="28"/>
        <v>847.8471160.1.492316.000000.847001.300180</v>
      </c>
      <c r="G1826" s="66" t="s">
        <v>21</v>
      </c>
      <c r="H1826" s="56">
        <v>847001</v>
      </c>
      <c r="I1826" s="56" t="s">
        <v>863</v>
      </c>
      <c r="J1826" s="56">
        <v>300180</v>
      </c>
      <c r="R1826" s="56" t="s">
        <v>5059</v>
      </c>
      <c r="S1826" s="56">
        <v>1</v>
      </c>
      <c r="T1826" s="56">
        <v>3150000</v>
      </c>
      <c r="U1826" s="57">
        <v>3000000</v>
      </c>
      <c r="V1826" s="56" t="s">
        <v>2113</v>
      </c>
      <c r="W1826" s="56" t="s">
        <v>2122</v>
      </c>
      <c r="X1826" s="56">
        <v>2835000</v>
      </c>
      <c r="Y1826" s="56">
        <v>2520000</v>
      </c>
      <c r="Z1826" s="56">
        <v>2205000</v>
      </c>
      <c r="AA1826" s="56" t="s">
        <v>4489</v>
      </c>
      <c r="AB1826" s="56" t="s">
        <v>4489</v>
      </c>
      <c r="AC1826" s="56" t="s">
        <v>4489</v>
      </c>
      <c r="AE1826" s="56">
        <v>3000000</v>
      </c>
      <c r="AP1826" s="56">
        <v>3000000</v>
      </c>
      <c r="AR1826" s="56" t="s">
        <v>4490</v>
      </c>
      <c r="AT1826" s="56">
        <v>8471160</v>
      </c>
    </row>
    <row r="1827" spans="1:46" x14ac:dyDescent="0.35">
      <c r="A1827" s="56" t="s">
        <v>963</v>
      </c>
      <c r="B1827" s="56">
        <v>8471160</v>
      </c>
      <c r="C1827" s="56" t="s">
        <v>506</v>
      </c>
      <c r="D1827" s="56">
        <v>492316</v>
      </c>
      <c r="E1827" s="56" t="s">
        <v>138</v>
      </c>
      <c r="F1827" s="56" t="str">
        <f t="shared" si="28"/>
        <v>847.8471160.1.492316.000000.847001.300180</v>
      </c>
      <c r="G1827" s="66" t="s">
        <v>21</v>
      </c>
      <c r="H1827" s="56">
        <v>847001</v>
      </c>
      <c r="I1827" s="56" t="s">
        <v>863</v>
      </c>
      <c r="J1827" s="56">
        <v>300180</v>
      </c>
      <c r="R1827" s="56" t="s">
        <v>5060</v>
      </c>
      <c r="S1827" s="56">
        <v>1</v>
      </c>
      <c r="T1827" s="56">
        <v>21000</v>
      </c>
      <c r="U1827" s="57">
        <v>20000</v>
      </c>
      <c r="V1827" s="56" t="s">
        <v>2113</v>
      </c>
      <c r="W1827" s="56" t="s">
        <v>2122</v>
      </c>
      <c r="X1827" s="56">
        <v>18900</v>
      </c>
      <c r="Y1827" s="56">
        <v>16800</v>
      </c>
      <c r="Z1827" s="56">
        <v>14699.999999999998</v>
      </c>
      <c r="AA1827" s="56" t="s">
        <v>4489</v>
      </c>
      <c r="AB1827" s="56" t="s">
        <v>4489</v>
      </c>
      <c r="AC1827" s="56" t="s">
        <v>4489</v>
      </c>
      <c r="AE1827" s="56">
        <v>20000</v>
      </c>
      <c r="AP1827" s="56">
        <v>20000</v>
      </c>
      <c r="AR1827" s="56" t="s">
        <v>4490</v>
      </c>
      <c r="AT1827" s="56">
        <v>8471160</v>
      </c>
    </row>
    <row r="1828" spans="1:46" x14ac:dyDescent="0.35">
      <c r="A1828" s="56" t="s">
        <v>963</v>
      </c>
      <c r="B1828" s="56">
        <v>8471160</v>
      </c>
      <c r="C1828" s="56" t="s">
        <v>506</v>
      </c>
      <c r="D1828" s="56">
        <v>492316</v>
      </c>
      <c r="E1828" s="56" t="s">
        <v>138</v>
      </c>
      <c r="F1828" s="56" t="str">
        <f t="shared" si="28"/>
        <v>847.8471160.1.492316.000000.847001.300180</v>
      </c>
      <c r="G1828" s="66" t="s">
        <v>21</v>
      </c>
      <c r="H1828" s="56">
        <v>847001</v>
      </c>
      <c r="I1828" s="56" t="s">
        <v>863</v>
      </c>
      <c r="J1828" s="56">
        <v>300180</v>
      </c>
      <c r="R1828" s="56" t="s">
        <v>5061</v>
      </c>
      <c r="S1828" s="56">
        <v>1</v>
      </c>
      <c r="T1828" s="56">
        <v>8925</v>
      </c>
      <c r="U1828" s="57">
        <v>8500</v>
      </c>
      <c r="V1828" s="56" t="s">
        <v>2113</v>
      </c>
      <c r="W1828" s="56" t="s">
        <v>2122</v>
      </c>
      <c r="X1828" s="56">
        <v>8032.5</v>
      </c>
      <c r="Y1828" s="56">
        <v>7140</v>
      </c>
      <c r="Z1828" s="56">
        <v>6247.5</v>
      </c>
      <c r="AA1828" s="56" t="s">
        <v>4489</v>
      </c>
      <c r="AB1828" s="56" t="s">
        <v>4489</v>
      </c>
      <c r="AC1828" s="56" t="s">
        <v>4489</v>
      </c>
      <c r="AE1828" s="56">
        <v>8500</v>
      </c>
      <c r="AP1828" s="56">
        <v>8500</v>
      </c>
      <c r="AR1828" s="56" t="s">
        <v>4490</v>
      </c>
      <c r="AT1828" s="56">
        <v>8471160</v>
      </c>
    </row>
    <row r="1829" spans="1:46" x14ac:dyDescent="0.35">
      <c r="A1829" s="56" t="s">
        <v>963</v>
      </c>
      <c r="B1829" s="56">
        <v>8471160</v>
      </c>
      <c r="C1829" s="56" t="s">
        <v>506</v>
      </c>
      <c r="D1829" s="56">
        <v>492316</v>
      </c>
      <c r="E1829" s="56" t="s">
        <v>138</v>
      </c>
      <c r="F1829" s="56" t="str">
        <f t="shared" si="28"/>
        <v>847.8471160.1.492316.000000.847001.300180</v>
      </c>
      <c r="G1829" s="66" t="s">
        <v>21</v>
      </c>
      <c r="H1829" s="56">
        <v>847001</v>
      </c>
      <c r="I1829" s="56" t="s">
        <v>863</v>
      </c>
      <c r="J1829" s="56">
        <v>300180</v>
      </c>
      <c r="R1829" s="56" t="s">
        <v>5062</v>
      </c>
      <c r="S1829" s="56">
        <v>1</v>
      </c>
      <c r="T1829" s="56">
        <v>25200</v>
      </c>
      <c r="U1829" s="57">
        <v>24000</v>
      </c>
      <c r="V1829" s="56" t="s">
        <v>2113</v>
      </c>
      <c r="W1829" s="56" t="s">
        <v>2122</v>
      </c>
      <c r="X1829" s="56">
        <v>22680</v>
      </c>
      <c r="Y1829" s="56">
        <v>20160</v>
      </c>
      <c r="Z1829" s="56">
        <v>17640</v>
      </c>
      <c r="AA1829" s="56" t="s">
        <v>4489</v>
      </c>
      <c r="AB1829" s="56" t="s">
        <v>4489</v>
      </c>
      <c r="AC1829" s="56" t="s">
        <v>4489</v>
      </c>
      <c r="AE1829" s="56">
        <v>24000</v>
      </c>
      <c r="AP1829" s="56">
        <v>24000</v>
      </c>
      <c r="AR1829" s="56" t="s">
        <v>4490</v>
      </c>
      <c r="AT1829" s="56">
        <v>8471160</v>
      </c>
    </row>
    <row r="1830" spans="1:46" x14ac:dyDescent="0.35">
      <c r="A1830" s="56" t="s">
        <v>963</v>
      </c>
      <c r="B1830" s="56">
        <v>8471160</v>
      </c>
      <c r="C1830" s="56" t="s">
        <v>506</v>
      </c>
      <c r="D1830" s="56">
        <v>492316</v>
      </c>
      <c r="E1830" s="56" t="s">
        <v>138</v>
      </c>
      <c r="F1830" s="56" t="str">
        <f t="shared" si="28"/>
        <v>847.8471160.1.492316.000000.847001.300180</v>
      </c>
      <c r="G1830" s="66" t="s">
        <v>21</v>
      </c>
      <c r="H1830" s="56">
        <v>847001</v>
      </c>
      <c r="I1830" s="56" t="s">
        <v>863</v>
      </c>
      <c r="J1830" s="56">
        <v>300180</v>
      </c>
      <c r="R1830" s="56" t="s">
        <v>5063</v>
      </c>
      <c r="S1830" s="56">
        <v>1</v>
      </c>
      <c r="T1830" s="56">
        <v>33600</v>
      </c>
      <c r="U1830" s="57">
        <v>32000</v>
      </c>
      <c r="V1830" s="56" t="s">
        <v>2113</v>
      </c>
      <c r="W1830" s="56" t="s">
        <v>2122</v>
      </c>
      <c r="X1830" s="56">
        <v>30240</v>
      </c>
      <c r="Y1830" s="56">
        <v>26880</v>
      </c>
      <c r="Z1830" s="56">
        <v>23520</v>
      </c>
      <c r="AA1830" s="56" t="s">
        <v>4489</v>
      </c>
      <c r="AB1830" s="56" t="s">
        <v>4489</v>
      </c>
      <c r="AC1830" s="56" t="s">
        <v>4489</v>
      </c>
      <c r="AE1830" s="56">
        <v>32000</v>
      </c>
      <c r="AP1830" s="56">
        <v>32000</v>
      </c>
      <c r="AR1830" s="56" t="s">
        <v>4490</v>
      </c>
      <c r="AT1830" s="56">
        <v>8471160</v>
      </c>
    </row>
    <row r="1831" spans="1:46" x14ac:dyDescent="0.35">
      <c r="A1831" s="56" t="s">
        <v>963</v>
      </c>
      <c r="B1831" s="56">
        <v>8471160</v>
      </c>
      <c r="C1831" s="56" t="s">
        <v>506</v>
      </c>
      <c r="D1831" s="56">
        <v>492316</v>
      </c>
      <c r="E1831" s="56" t="s">
        <v>138</v>
      </c>
      <c r="F1831" s="56" t="str">
        <f t="shared" si="28"/>
        <v>847.8471160.1.492316.000000.847001.300180</v>
      </c>
      <c r="G1831" s="66" t="s">
        <v>21</v>
      </c>
      <c r="H1831" s="56">
        <v>847001</v>
      </c>
      <c r="I1831" s="56" t="s">
        <v>863</v>
      </c>
      <c r="J1831" s="56">
        <v>300180</v>
      </c>
      <c r="R1831" s="56" t="s">
        <v>5064</v>
      </c>
      <c r="S1831" s="56">
        <v>1</v>
      </c>
      <c r="T1831" s="56">
        <v>37800</v>
      </c>
      <c r="U1831" s="57">
        <v>36000</v>
      </c>
      <c r="V1831" s="56" t="s">
        <v>2113</v>
      </c>
      <c r="W1831" s="56" t="s">
        <v>2122</v>
      </c>
      <c r="X1831" s="56">
        <v>34020</v>
      </c>
      <c r="Y1831" s="56">
        <v>30240</v>
      </c>
      <c r="Z1831" s="56">
        <v>26460</v>
      </c>
      <c r="AA1831" s="56" t="s">
        <v>4489</v>
      </c>
      <c r="AB1831" s="56" t="s">
        <v>4489</v>
      </c>
      <c r="AC1831" s="56" t="s">
        <v>4489</v>
      </c>
      <c r="AE1831" s="56">
        <v>36000</v>
      </c>
      <c r="AP1831" s="56">
        <v>36000</v>
      </c>
      <c r="AR1831" s="56" t="s">
        <v>4490</v>
      </c>
      <c r="AT1831" s="56">
        <v>8471160</v>
      </c>
    </row>
    <row r="1832" spans="1:46" x14ac:dyDescent="0.35">
      <c r="A1832" s="56" t="s">
        <v>963</v>
      </c>
      <c r="B1832" s="56">
        <v>8471160</v>
      </c>
      <c r="C1832" s="56" t="s">
        <v>506</v>
      </c>
      <c r="D1832" s="56">
        <v>492316</v>
      </c>
      <c r="E1832" s="56" t="s">
        <v>138</v>
      </c>
      <c r="F1832" s="56" t="str">
        <f t="shared" si="28"/>
        <v>847.8471160.1.492316.000000.847001.300180</v>
      </c>
      <c r="G1832" s="66" t="s">
        <v>21</v>
      </c>
      <c r="H1832" s="56">
        <v>847001</v>
      </c>
      <c r="I1832" s="56" t="s">
        <v>863</v>
      </c>
      <c r="J1832" s="56">
        <v>300180</v>
      </c>
      <c r="R1832" s="56" t="s">
        <v>5065</v>
      </c>
      <c r="S1832" s="56">
        <v>1</v>
      </c>
      <c r="T1832" s="56">
        <v>55125</v>
      </c>
      <c r="U1832" s="57">
        <v>52500</v>
      </c>
      <c r="V1832" s="56" t="s">
        <v>2113</v>
      </c>
      <c r="W1832" s="56" t="s">
        <v>2122</v>
      </c>
      <c r="X1832" s="56">
        <v>49612.5</v>
      </c>
      <c r="Y1832" s="56">
        <v>44100</v>
      </c>
      <c r="Z1832" s="56">
        <v>38587.5</v>
      </c>
      <c r="AA1832" s="56" t="s">
        <v>4489</v>
      </c>
      <c r="AB1832" s="56" t="s">
        <v>4489</v>
      </c>
      <c r="AC1832" s="56" t="s">
        <v>4489</v>
      </c>
      <c r="AE1832" s="56">
        <v>52500</v>
      </c>
      <c r="AP1832" s="56">
        <v>52500</v>
      </c>
      <c r="AR1832" s="56" t="s">
        <v>4490</v>
      </c>
      <c r="AT1832" s="56">
        <v>8471160</v>
      </c>
    </row>
    <row r="1833" spans="1:46" x14ac:dyDescent="0.35">
      <c r="A1833" s="56" t="s">
        <v>963</v>
      </c>
      <c r="B1833" s="56">
        <v>8471160</v>
      </c>
      <c r="C1833" s="56" t="s">
        <v>506</v>
      </c>
      <c r="D1833" s="56">
        <v>492316</v>
      </c>
      <c r="E1833" s="56" t="s">
        <v>138</v>
      </c>
      <c r="F1833" s="56" t="str">
        <f t="shared" si="28"/>
        <v>847.8471160.1.492316.000000.847001.300180</v>
      </c>
      <c r="G1833" s="66" t="s">
        <v>21</v>
      </c>
      <c r="H1833" s="56">
        <v>847001</v>
      </c>
      <c r="I1833" s="56" t="s">
        <v>863</v>
      </c>
      <c r="J1833" s="56">
        <v>300180</v>
      </c>
      <c r="R1833" s="56" t="s">
        <v>5066</v>
      </c>
      <c r="S1833" s="56">
        <v>1</v>
      </c>
      <c r="T1833" s="56">
        <v>63000</v>
      </c>
      <c r="U1833" s="57">
        <v>60000</v>
      </c>
      <c r="V1833" s="56" t="s">
        <v>2113</v>
      </c>
      <c r="W1833" s="56" t="s">
        <v>2122</v>
      </c>
      <c r="X1833" s="56">
        <v>56700</v>
      </c>
      <c r="Y1833" s="56">
        <v>50400</v>
      </c>
      <c r="Z1833" s="56">
        <v>44100</v>
      </c>
      <c r="AA1833" s="56" t="s">
        <v>4489</v>
      </c>
      <c r="AB1833" s="56" t="s">
        <v>4489</v>
      </c>
      <c r="AC1833" s="56" t="s">
        <v>4489</v>
      </c>
      <c r="AE1833" s="56">
        <v>60000</v>
      </c>
      <c r="AP1833" s="56">
        <v>60000</v>
      </c>
      <c r="AR1833" s="56" t="s">
        <v>4490</v>
      </c>
      <c r="AT1833" s="56">
        <v>8471160</v>
      </c>
    </row>
    <row r="1834" spans="1:46" x14ac:dyDescent="0.35">
      <c r="A1834" s="56" t="s">
        <v>963</v>
      </c>
      <c r="B1834" s="56">
        <v>8471160</v>
      </c>
      <c r="C1834" s="56" t="s">
        <v>506</v>
      </c>
      <c r="D1834" s="56">
        <v>492316</v>
      </c>
      <c r="E1834" s="56" t="s">
        <v>138</v>
      </c>
      <c r="F1834" s="56" t="str">
        <f t="shared" si="28"/>
        <v>847.8471160.1.492316.000000.847001.300180</v>
      </c>
      <c r="G1834" s="66" t="s">
        <v>21</v>
      </c>
      <c r="H1834" s="56">
        <v>847001</v>
      </c>
      <c r="I1834" s="56" t="s">
        <v>863</v>
      </c>
      <c r="J1834" s="56">
        <v>300180</v>
      </c>
      <c r="R1834" s="56" t="s">
        <v>5067</v>
      </c>
      <c r="S1834" s="56">
        <v>1</v>
      </c>
      <c r="T1834" s="56">
        <v>6562500</v>
      </c>
      <c r="U1834" s="57">
        <v>6250000</v>
      </c>
      <c r="V1834" s="56" t="s">
        <v>2113</v>
      </c>
      <c r="W1834" s="56" t="s">
        <v>2122</v>
      </c>
      <c r="X1834" s="56">
        <v>5906250</v>
      </c>
      <c r="Y1834" s="56">
        <v>5250000</v>
      </c>
      <c r="Z1834" s="56">
        <v>4593750</v>
      </c>
      <c r="AA1834" s="56" t="s">
        <v>4489</v>
      </c>
      <c r="AB1834" s="56" t="s">
        <v>4489</v>
      </c>
      <c r="AC1834" s="56" t="s">
        <v>4489</v>
      </c>
      <c r="AE1834" s="56">
        <v>6250000</v>
      </c>
      <c r="AP1834" s="56">
        <v>6250000</v>
      </c>
      <c r="AR1834" s="56" t="s">
        <v>4490</v>
      </c>
      <c r="AT1834" s="56">
        <v>8471160</v>
      </c>
    </row>
    <row r="1835" spans="1:46" x14ac:dyDescent="0.35">
      <c r="A1835" s="56" t="s">
        <v>963</v>
      </c>
      <c r="B1835" s="56">
        <v>8471160</v>
      </c>
      <c r="C1835" s="56" t="s">
        <v>506</v>
      </c>
      <c r="D1835" s="56">
        <v>492316</v>
      </c>
      <c r="E1835" s="56" t="s">
        <v>138</v>
      </c>
      <c r="F1835" s="56" t="str">
        <f t="shared" si="28"/>
        <v>847.8471160.1.492316.000000.847001.300180</v>
      </c>
      <c r="G1835" s="66" t="s">
        <v>21</v>
      </c>
      <c r="H1835" s="56">
        <v>847001</v>
      </c>
      <c r="I1835" s="56" t="s">
        <v>863</v>
      </c>
      <c r="J1835" s="56">
        <v>300180</v>
      </c>
      <c r="R1835" s="56" t="s">
        <v>5068</v>
      </c>
      <c r="S1835" s="56">
        <v>1</v>
      </c>
      <c r="T1835" s="56">
        <v>3937500</v>
      </c>
      <c r="U1835" s="57">
        <v>3750000</v>
      </c>
      <c r="V1835" s="56" t="s">
        <v>2113</v>
      </c>
      <c r="W1835" s="56" t="s">
        <v>2122</v>
      </c>
      <c r="X1835" s="56">
        <v>3543750</v>
      </c>
      <c r="Y1835" s="56">
        <v>3150000</v>
      </c>
      <c r="Z1835" s="56">
        <v>2756250</v>
      </c>
      <c r="AA1835" s="56" t="s">
        <v>4489</v>
      </c>
      <c r="AB1835" s="56" t="s">
        <v>4489</v>
      </c>
      <c r="AC1835" s="56" t="s">
        <v>4489</v>
      </c>
      <c r="AE1835" s="56">
        <v>3750000</v>
      </c>
      <c r="AP1835" s="56">
        <v>3750000</v>
      </c>
      <c r="AR1835" s="56" t="s">
        <v>4490</v>
      </c>
      <c r="AT1835" s="56">
        <v>8471160</v>
      </c>
    </row>
    <row r="1836" spans="1:46" x14ac:dyDescent="0.35">
      <c r="A1836" s="56" t="s">
        <v>963</v>
      </c>
      <c r="B1836" s="56">
        <v>8471160</v>
      </c>
      <c r="C1836" s="56" t="s">
        <v>506</v>
      </c>
      <c r="D1836" s="56">
        <v>492316</v>
      </c>
      <c r="E1836" s="56" t="s">
        <v>138</v>
      </c>
      <c r="F1836" s="56" t="str">
        <f t="shared" si="28"/>
        <v>847.8471160.1.492316.000000.847001.300180</v>
      </c>
      <c r="G1836" s="66" t="s">
        <v>21</v>
      </c>
      <c r="H1836" s="56">
        <v>847001</v>
      </c>
      <c r="I1836" s="56" t="s">
        <v>863</v>
      </c>
      <c r="J1836" s="56">
        <v>300180</v>
      </c>
      <c r="R1836" s="56" t="s">
        <v>5069</v>
      </c>
      <c r="S1836" s="56">
        <v>1</v>
      </c>
      <c r="T1836" s="56">
        <v>1523637.1500000001</v>
      </c>
      <c r="U1836" s="57">
        <v>1451083</v>
      </c>
      <c r="V1836" s="56" t="s">
        <v>2113</v>
      </c>
      <c r="W1836" s="56" t="s">
        <v>2122</v>
      </c>
      <c r="X1836" s="56">
        <v>1371273.4350000001</v>
      </c>
      <c r="Y1836" s="56">
        <v>1218909.7200000002</v>
      </c>
      <c r="Z1836" s="56">
        <v>1066546.0050000001</v>
      </c>
      <c r="AA1836" s="56" t="s">
        <v>4489</v>
      </c>
      <c r="AB1836" s="56" t="s">
        <v>4489</v>
      </c>
      <c r="AC1836" s="56" t="s">
        <v>4489</v>
      </c>
      <c r="AE1836" s="56">
        <v>1451083</v>
      </c>
      <c r="AP1836" s="56">
        <v>1451083</v>
      </c>
      <c r="AR1836" s="56" t="s">
        <v>4490</v>
      </c>
      <c r="AT1836" s="56">
        <v>8471160</v>
      </c>
    </row>
    <row r="1837" spans="1:46" x14ac:dyDescent="0.35">
      <c r="A1837" s="56" t="s">
        <v>963</v>
      </c>
      <c r="B1837" s="56">
        <v>8471160</v>
      </c>
      <c r="C1837" s="56" t="s">
        <v>506</v>
      </c>
      <c r="D1837" s="56">
        <v>492316</v>
      </c>
      <c r="E1837" s="56" t="s">
        <v>138</v>
      </c>
      <c r="F1837" s="56" t="str">
        <f t="shared" si="28"/>
        <v>847.8471160.1.492316.000000.847001.300180</v>
      </c>
      <c r="G1837" s="66" t="s">
        <v>21</v>
      </c>
      <c r="H1837" s="56">
        <v>847001</v>
      </c>
      <c r="I1837" s="56" t="s">
        <v>863</v>
      </c>
      <c r="J1837" s="56">
        <v>300180</v>
      </c>
      <c r="R1837" s="56" t="s">
        <v>5070</v>
      </c>
      <c r="S1837" s="56">
        <v>1</v>
      </c>
      <c r="T1837" s="56">
        <v>5013597.2250000006</v>
      </c>
      <c r="U1837" s="57">
        <v>4774854.5</v>
      </c>
      <c r="V1837" s="56" t="s">
        <v>2113</v>
      </c>
      <c r="W1837" s="56" t="s">
        <v>2122</v>
      </c>
      <c r="X1837" s="56">
        <v>4512237.5025000004</v>
      </c>
      <c r="Y1837" s="56">
        <v>4010877.7800000007</v>
      </c>
      <c r="Z1837" s="56">
        <v>3509518.0575000001</v>
      </c>
      <c r="AA1837" s="56" t="s">
        <v>4489</v>
      </c>
      <c r="AB1837" s="56" t="s">
        <v>4489</v>
      </c>
      <c r="AC1837" s="56" t="s">
        <v>4489</v>
      </c>
      <c r="AE1837" s="56">
        <v>4774854.5</v>
      </c>
      <c r="AP1837" s="56">
        <v>4774854.5</v>
      </c>
      <c r="AR1837" s="56" t="s">
        <v>4490</v>
      </c>
      <c r="AT1837" s="56">
        <v>8471160</v>
      </c>
    </row>
    <row r="1838" spans="1:46" x14ac:dyDescent="0.35">
      <c r="A1838" s="56" t="s">
        <v>963</v>
      </c>
      <c r="B1838" s="56">
        <v>8471160</v>
      </c>
      <c r="C1838" s="56" t="s">
        <v>506</v>
      </c>
      <c r="D1838" s="56">
        <v>492316</v>
      </c>
      <c r="E1838" s="56" t="s">
        <v>138</v>
      </c>
      <c r="F1838" s="56" t="str">
        <f t="shared" si="28"/>
        <v>847.8471160.1.492316.000000.847001.300180</v>
      </c>
      <c r="G1838" s="66" t="s">
        <v>21</v>
      </c>
      <c r="H1838" s="56">
        <v>847001</v>
      </c>
      <c r="I1838" s="56" t="s">
        <v>863</v>
      </c>
      <c r="J1838" s="56">
        <v>300180</v>
      </c>
      <c r="R1838" s="56" t="s">
        <v>5071</v>
      </c>
      <c r="S1838" s="56">
        <v>1</v>
      </c>
      <c r="T1838" s="56">
        <v>17569788.957000002</v>
      </c>
      <c r="U1838" s="57">
        <v>16733132.34</v>
      </c>
      <c r="V1838" s="56" t="s">
        <v>2113</v>
      </c>
      <c r="W1838" s="56" t="s">
        <v>2122</v>
      </c>
      <c r="X1838" s="56">
        <v>15812810.061300002</v>
      </c>
      <c r="Y1838" s="56">
        <v>14055831.165600002</v>
      </c>
      <c r="Z1838" s="56">
        <v>12298852.269900002</v>
      </c>
      <c r="AA1838" s="56" t="s">
        <v>4489</v>
      </c>
      <c r="AB1838" s="56" t="s">
        <v>4489</v>
      </c>
      <c r="AC1838" s="56" t="s">
        <v>4489</v>
      </c>
      <c r="AE1838" s="56">
        <v>16733132.34</v>
      </c>
      <c r="AP1838" s="56">
        <v>16733132.34</v>
      </c>
      <c r="AR1838" s="56" t="s">
        <v>4490</v>
      </c>
      <c r="AT1838" s="56">
        <v>8471160</v>
      </c>
    </row>
    <row r="1839" spans="1:46" x14ac:dyDescent="0.35">
      <c r="A1839" s="56" t="s">
        <v>963</v>
      </c>
      <c r="B1839" s="56">
        <v>8471160</v>
      </c>
      <c r="C1839" s="56" t="s">
        <v>506</v>
      </c>
      <c r="D1839" s="56">
        <v>492316</v>
      </c>
      <c r="E1839" s="56" t="s">
        <v>138</v>
      </c>
      <c r="F1839" s="56" t="str">
        <f t="shared" si="28"/>
        <v>847.8471160.1.492316.000000.847001.300180</v>
      </c>
      <c r="G1839" s="66" t="s">
        <v>21</v>
      </c>
      <c r="H1839" s="56">
        <v>847001</v>
      </c>
      <c r="I1839" s="56" t="s">
        <v>863</v>
      </c>
      <c r="J1839" s="56">
        <v>300180</v>
      </c>
      <c r="R1839" s="56" t="s">
        <v>5072</v>
      </c>
      <c r="S1839" s="56">
        <v>1</v>
      </c>
      <c r="T1839" s="56">
        <v>932400</v>
      </c>
      <c r="U1839" s="57">
        <v>888000</v>
      </c>
      <c r="V1839" s="56" t="s">
        <v>2113</v>
      </c>
      <c r="W1839" s="56" t="s">
        <v>2122</v>
      </c>
      <c r="X1839" s="56">
        <v>839160</v>
      </c>
      <c r="Y1839" s="56">
        <v>745920</v>
      </c>
      <c r="Z1839" s="56">
        <v>652680</v>
      </c>
      <c r="AA1839" s="56" t="s">
        <v>4489</v>
      </c>
      <c r="AB1839" s="56" t="s">
        <v>4489</v>
      </c>
      <c r="AC1839" s="56" t="s">
        <v>4489</v>
      </c>
      <c r="AE1839" s="56">
        <v>888000</v>
      </c>
      <c r="AP1839" s="56">
        <v>888000</v>
      </c>
      <c r="AR1839" s="56" t="s">
        <v>4490</v>
      </c>
      <c r="AT1839" s="56">
        <v>8471160</v>
      </c>
    </row>
    <row r="1840" spans="1:46" x14ac:dyDescent="0.35">
      <c r="A1840" s="56" t="s">
        <v>963</v>
      </c>
      <c r="B1840" s="56">
        <v>8471160</v>
      </c>
      <c r="C1840" s="56" t="s">
        <v>506</v>
      </c>
      <c r="D1840" s="56">
        <v>492316</v>
      </c>
      <c r="E1840" s="56" t="s">
        <v>138</v>
      </c>
      <c r="F1840" s="56" t="str">
        <f t="shared" si="28"/>
        <v>847.8471160.1.492316.000000.847001.300180</v>
      </c>
      <c r="G1840" s="66" t="s">
        <v>21</v>
      </c>
      <c r="H1840" s="56">
        <v>847001</v>
      </c>
      <c r="I1840" s="56" t="s">
        <v>863</v>
      </c>
      <c r="J1840" s="56">
        <v>300180</v>
      </c>
      <c r="R1840" s="56" t="s">
        <v>5073</v>
      </c>
      <c r="S1840" s="56">
        <v>1</v>
      </c>
      <c r="T1840" s="56">
        <v>231399</v>
      </c>
      <c r="U1840" s="57">
        <v>220380</v>
      </c>
      <c r="V1840" s="56" t="s">
        <v>2113</v>
      </c>
      <c r="W1840" s="56" t="s">
        <v>2122</v>
      </c>
      <c r="X1840" s="56">
        <v>208259.1</v>
      </c>
      <c r="Y1840" s="56">
        <v>185119.2</v>
      </c>
      <c r="Z1840" s="56">
        <v>161979.29999999999</v>
      </c>
      <c r="AA1840" s="56" t="s">
        <v>4489</v>
      </c>
      <c r="AB1840" s="56" t="s">
        <v>4489</v>
      </c>
      <c r="AC1840" s="56" t="s">
        <v>4489</v>
      </c>
      <c r="AE1840" s="56">
        <v>220380</v>
      </c>
      <c r="AP1840" s="56">
        <v>220380</v>
      </c>
      <c r="AR1840" s="56" t="s">
        <v>4490</v>
      </c>
      <c r="AT1840" s="56">
        <v>8471160</v>
      </c>
    </row>
    <row r="1841" spans="1:46" x14ac:dyDescent="0.35">
      <c r="A1841" s="56" t="s">
        <v>963</v>
      </c>
      <c r="B1841" s="56">
        <v>8471140</v>
      </c>
      <c r="C1841" s="56" t="s">
        <v>496</v>
      </c>
      <c r="D1841" s="56">
        <v>420570</v>
      </c>
      <c r="E1841" s="56" t="s">
        <v>25</v>
      </c>
      <c r="F1841" s="56" t="str">
        <f t="shared" si="28"/>
        <v>847.8471140.1.420570.000000.847001.200179</v>
      </c>
      <c r="G1841" s="66" t="s">
        <v>21</v>
      </c>
      <c r="H1841" s="56">
        <v>847001</v>
      </c>
      <c r="I1841" s="56" t="s">
        <v>23</v>
      </c>
      <c r="J1841" s="56">
        <v>200179</v>
      </c>
      <c r="K1841" s="56">
        <v>0</v>
      </c>
      <c r="L1841" s="56">
        <v>400000</v>
      </c>
      <c r="M1841" s="56">
        <v>250000</v>
      </c>
      <c r="N1841" s="56" t="s">
        <v>5074</v>
      </c>
      <c r="O1841" s="56">
        <v>140</v>
      </c>
      <c r="R1841" s="56" t="s">
        <v>5075</v>
      </c>
      <c r="S1841" s="56">
        <v>420</v>
      </c>
      <c r="T1841" s="56">
        <v>552</v>
      </c>
      <c r="U1841" s="57">
        <v>231840</v>
      </c>
      <c r="V1841" s="56" t="s">
        <v>2002</v>
      </c>
      <c r="W1841" s="56" t="s">
        <v>2003</v>
      </c>
      <c r="X1841" s="56">
        <v>208656</v>
      </c>
      <c r="Y1841" s="56">
        <v>185472</v>
      </c>
      <c r="Z1841" s="56">
        <v>162288</v>
      </c>
      <c r="AA1841" s="56" t="s">
        <v>5076</v>
      </c>
      <c r="AB1841" s="56" t="s">
        <v>5077</v>
      </c>
      <c r="AC1841" s="56" t="s">
        <v>5078</v>
      </c>
      <c r="AD1841" s="56">
        <v>0</v>
      </c>
      <c r="AE1841" s="56">
        <v>0</v>
      </c>
      <c r="AF1841" s="56">
        <v>0</v>
      </c>
      <c r="AG1841" s="56">
        <v>0</v>
      </c>
      <c r="AH1841" s="56">
        <v>0</v>
      </c>
      <c r="AI1841" s="56">
        <v>0</v>
      </c>
      <c r="AJ1841" s="56">
        <v>0</v>
      </c>
      <c r="AK1841" s="56">
        <v>0</v>
      </c>
      <c r="AL1841" s="56">
        <v>0</v>
      </c>
      <c r="AM1841" s="56">
        <v>115920</v>
      </c>
      <c r="AN1841" s="56">
        <v>115920</v>
      </c>
      <c r="AO1841" s="56">
        <v>0</v>
      </c>
      <c r="AP1841" s="56">
        <v>231840</v>
      </c>
      <c r="AQ1841" s="56" t="s">
        <v>5079</v>
      </c>
      <c r="AR1841" s="56" t="s">
        <v>5080</v>
      </c>
      <c r="AS1841" s="56" t="s">
        <v>5081</v>
      </c>
      <c r="AT1841" s="56">
        <v>8471140</v>
      </c>
    </row>
    <row r="1842" spans="1:46" x14ac:dyDescent="0.35">
      <c r="A1842" s="56" t="s">
        <v>963</v>
      </c>
      <c r="B1842" s="56">
        <v>8471140</v>
      </c>
      <c r="C1842" s="56" t="s">
        <v>496</v>
      </c>
      <c r="D1842" s="56">
        <v>425510</v>
      </c>
      <c r="E1842" s="56" t="s">
        <v>37</v>
      </c>
      <c r="F1842" s="56" t="str">
        <f t="shared" si="28"/>
        <v>847.8471140.1.425510.000000.847001.200179</v>
      </c>
      <c r="G1842" s="66" t="s">
        <v>21</v>
      </c>
      <c r="H1842" s="56">
        <v>847001</v>
      </c>
      <c r="I1842" s="56" t="s">
        <v>23</v>
      </c>
      <c r="J1842" s="56">
        <v>200179</v>
      </c>
      <c r="K1842" s="56">
        <v>468159.19</v>
      </c>
      <c r="L1842" s="56">
        <v>0</v>
      </c>
      <c r="M1842" s="56">
        <v>1</v>
      </c>
      <c r="U1842" s="57">
        <v>0</v>
      </c>
      <c r="X1842" s="56">
        <v>0</v>
      </c>
      <c r="Y1842" s="56">
        <v>0</v>
      </c>
      <c r="Z1842" s="56">
        <v>0</v>
      </c>
      <c r="AM1842" s="56">
        <v>0</v>
      </c>
      <c r="AN1842" s="56">
        <v>0</v>
      </c>
      <c r="AP1842" s="56">
        <v>0</v>
      </c>
      <c r="AT1842" s="56">
        <v>8471140</v>
      </c>
    </row>
    <row r="1843" spans="1:46" x14ac:dyDescent="0.35">
      <c r="A1843" s="56" t="s">
        <v>963</v>
      </c>
      <c r="B1843" s="56">
        <v>8471140</v>
      </c>
      <c r="C1843" s="56" t="s">
        <v>496</v>
      </c>
      <c r="D1843" s="56">
        <v>426610</v>
      </c>
      <c r="E1843" s="56" t="s">
        <v>43</v>
      </c>
      <c r="F1843" s="56" t="str">
        <f t="shared" si="28"/>
        <v>847.8471140.1.426610.000000.847001.200179</v>
      </c>
      <c r="G1843" s="66" t="s">
        <v>21</v>
      </c>
      <c r="H1843" s="56">
        <v>847001</v>
      </c>
      <c r="I1843" s="56" t="s">
        <v>23</v>
      </c>
      <c r="J1843" s="56">
        <v>200179</v>
      </c>
      <c r="K1843" s="56">
        <v>0</v>
      </c>
      <c r="L1843" s="56">
        <v>300000</v>
      </c>
      <c r="M1843" s="56">
        <v>1</v>
      </c>
      <c r="U1843" s="57">
        <v>0</v>
      </c>
      <c r="X1843" s="56">
        <v>0</v>
      </c>
      <c r="Y1843" s="56">
        <v>0</v>
      </c>
      <c r="Z1843" s="56">
        <v>0</v>
      </c>
      <c r="AM1843" s="56">
        <v>0</v>
      </c>
      <c r="AN1843" s="56">
        <v>0</v>
      </c>
      <c r="AP1843" s="56">
        <v>0</v>
      </c>
      <c r="AT1843" s="56">
        <v>8471140</v>
      </c>
    </row>
    <row r="1844" spans="1:46" x14ac:dyDescent="0.35">
      <c r="A1844" s="56" t="s">
        <v>963</v>
      </c>
      <c r="B1844" s="56">
        <v>8471140</v>
      </c>
      <c r="C1844" s="56" t="s">
        <v>496</v>
      </c>
      <c r="D1844" s="56">
        <v>426900</v>
      </c>
      <c r="E1844" s="56" t="s">
        <v>360</v>
      </c>
      <c r="F1844" s="56" t="str">
        <f t="shared" si="28"/>
        <v>847.8471140.1.426900.000000.847001.200179</v>
      </c>
      <c r="G1844" s="66" t="s">
        <v>21</v>
      </c>
      <c r="H1844" s="56">
        <v>847001</v>
      </c>
      <c r="I1844" s="56" t="s">
        <v>23</v>
      </c>
      <c r="J1844" s="56">
        <v>200179</v>
      </c>
      <c r="K1844" s="56">
        <v>0</v>
      </c>
      <c r="L1844" s="56">
        <v>10000</v>
      </c>
      <c r="M1844" s="56">
        <v>1</v>
      </c>
      <c r="U1844" s="57">
        <v>0</v>
      </c>
      <c r="X1844" s="56">
        <v>0</v>
      </c>
      <c r="Y1844" s="56">
        <v>0</v>
      </c>
      <c r="Z1844" s="56">
        <v>0</v>
      </c>
      <c r="AM1844" s="56">
        <v>0</v>
      </c>
      <c r="AN1844" s="56">
        <v>0</v>
      </c>
      <c r="AP1844" s="56">
        <v>0</v>
      </c>
      <c r="AT1844" s="56">
        <v>8471140</v>
      </c>
    </row>
    <row r="1845" spans="1:46" x14ac:dyDescent="0.35">
      <c r="A1845" s="56" t="s">
        <v>963</v>
      </c>
      <c r="B1845" s="56">
        <v>8471140</v>
      </c>
      <c r="C1845" s="56" t="s">
        <v>496</v>
      </c>
      <c r="D1845" s="56">
        <v>427200</v>
      </c>
      <c r="E1845" s="56" t="s">
        <v>89</v>
      </c>
      <c r="F1845" s="56" t="str">
        <f t="shared" si="28"/>
        <v>847.8471140.1.427200.000000.847001.200179</v>
      </c>
      <c r="G1845" s="66" t="s">
        <v>21</v>
      </c>
      <c r="H1845" s="56">
        <v>847001</v>
      </c>
      <c r="I1845" s="56" t="s">
        <v>23</v>
      </c>
      <c r="J1845" s="56">
        <v>200179</v>
      </c>
      <c r="K1845" s="56">
        <v>13773.75</v>
      </c>
      <c r="L1845" s="56">
        <v>0</v>
      </c>
      <c r="M1845" s="56">
        <v>1</v>
      </c>
      <c r="U1845" s="57">
        <v>0</v>
      </c>
      <c r="X1845" s="56">
        <v>0</v>
      </c>
      <c r="Y1845" s="56">
        <v>0</v>
      </c>
      <c r="Z1845" s="56">
        <v>0</v>
      </c>
      <c r="AM1845" s="56">
        <v>0</v>
      </c>
      <c r="AN1845" s="56">
        <v>0</v>
      </c>
      <c r="AP1845" s="56">
        <v>0</v>
      </c>
      <c r="AT1845" s="56">
        <v>8471140</v>
      </c>
    </row>
    <row r="1846" spans="1:46" x14ac:dyDescent="0.35">
      <c r="A1846" s="56" t="s">
        <v>963</v>
      </c>
      <c r="B1846" s="56">
        <v>8471140</v>
      </c>
      <c r="C1846" s="56" t="s">
        <v>496</v>
      </c>
      <c r="D1846" s="56">
        <v>428090</v>
      </c>
      <c r="E1846" s="56" t="s">
        <v>52</v>
      </c>
      <c r="F1846" s="56" t="str">
        <f t="shared" si="28"/>
        <v>847.8471140.1.428090.000000.847001.200179</v>
      </c>
      <c r="G1846" s="66" t="s">
        <v>21</v>
      </c>
      <c r="H1846" s="56">
        <v>847001</v>
      </c>
      <c r="I1846" s="56" t="s">
        <v>23</v>
      </c>
      <c r="J1846" s="56">
        <v>200179</v>
      </c>
      <c r="K1846" s="56">
        <v>0</v>
      </c>
      <c r="L1846" s="56">
        <v>0</v>
      </c>
      <c r="M1846" s="56">
        <v>1</v>
      </c>
      <c r="N1846" s="56" t="s">
        <v>2446</v>
      </c>
      <c r="O1846" s="56">
        <v>4</v>
      </c>
      <c r="R1846" s="56" t="s">
        <v>5082</v>
      </c>
      <c r="S1846" s="56">
        <v>4</v>
      </c>
      <c r="T1846" s="56">
        <v>20000</v>
      </c>
      <c r="U1846" s="57">
        <v>80000</v>
      </c>
      <c r="V1846" s="56" t="s">
        <v>2002</v>
      </c>
      <c r="W1846" s="56" t="s">
        <v>2003</v>
      </c>
      <c r="X1846" s="56">
        <v>72000</v>
      </c>
      <c r="Y1846" s="56">
        <v>64000</v>
      </c>
      <c r="Z1846" s="56">
        <v>56000</v>
      </c>
      <c r="AA1846" s="56" t="s">
        <v>5083</v>
      </c>
      <c r="AB1846" s="56" t="s">
        <v>5083</v>
      </c>
      <c r="AC1846" s="56" t="s">
        <v>5083</v>
      </c>
      <c r="AH1846" s="56">
        <v>40000</v>
      </c>
      <c r="AL1846" s="56">
        <v>40000</v>
      </c>
      <c r="AM1846" s="56">
        <v>0</v>
      </c>
      <c r="AN1846" s="56">
        <v>0</v>
      </c>
      <c r="AP1846" s="56">
        <v>80000</v>
      </c>
      <c r="AQ1846" s="56" t="s">
        <v>5079</v>
      </c>
      <c r="AR1846" s="56" t="s">
        <v>5084</v>
      </c>
      <c r="AS1846" s="56" t="s">
        <v>2876</v>
      </c>
      <c r="AT1846" s="56">
        <v>8471140</v>
      </c>
    </row>
    <row r="1847" spans="1:46" x14ac:dyDescent="0.35">
      <c r="A1847" s="56" t="s">
        <v>963</v>
      </c>
      <c r="B1847" s="56">
        <v>8471140</v>
      </c>
      <c r="C1847" s="56" t="s">
        <v>496</v>
      </c>
      <c r="D1847" s="56">
        <v>428640</v>
      </c>
      <c r="E1847" s="56" t="s">
        <v>55</v>
      </c>
      <c r="F1847" s="56" t="str">
        <f t="shared" si="28"/>
        <v>847.8471140.1.428640.000000.847001.200179</v>
      </c>
      <c r="G1847" s="66" t="s">
        <v>21</v>
      </c>
      <c r="H1847" s="56">
        <v>847001</v>
      </c>
      <c r="I1847" s="56" t="s">
        <v>23</v>
      </c>
      <c r="J1847" s="56">
        <v>200179</v>
      </c>
      <c r="K1847" s="56">
        <v>0</v>
      </c>
      <c r="L1847" s="56">
        <v>0</v>
      </c>
      <c r="U1847" s="57">
        <v>0</v>
      </c>
      <c r="X1847" s="56">
        <v>0</v>
      </c>
      <c r="Y1847" s="56">
        <v>0</v>
      </c>
      <c r="Z1847" s="56">
        <v>0</v>
      </c>
      <c r="AM1847" s="56">
        <v>0</v>
      </c>
      <c r="AN1847" s="56">
        <v>0</v>
      </c>
      <c r="AP1847" s="56">
        <v>0</v>
      </c>
      <c r="AT1847" s="56">
        <v>8471140</v>
      </c>
    </row>
    <row r="1848" spans="1:46" x14ac:dyDescent="0.35">
      <c r="A1848" s="56" t="s">
        <v>963</v>
      </c>
      <c r="B1848" s="56">
        <v>8471140</v>
      </c>
      <c r="C1848" s="56" t="s">
        <v>496</v>
      </c>
      <c r="D1848" s="56">
        <v>435523</v>
      </c>
      <c r="E1848" s="56" t="s">
        <v>485</v>
      </c>
      <c r="F1848" s="56" t="str">
        <f t="shared" si="28"/>
        <v>847.8471140.1.435523.000000.847001.200179</v>
      </c>
      <c r="G1848" s="66" t="s">
        <v>21</v>
      </c>
      <c r="H1848" s="56">
        <v>847001</v>
      </c>
      <c r="I1848" s="56" t="s">
        <v>23</v>
      </c>
      <c r="J1848" s="56">
        <v>200179</v>
      </c>
      <c r="K1848" s="56">
        <v>0</v>
      </c>
      <c r="L1848" s="56">
        <v>95410011</v>
      </c>
      <c r="M1848" s="56">
        <v>97860000</v>
      </c>
      <c r="N1848" s="56" t="s">
        <v>3117</v>
      </c>
      <c r="O1848" s="56">
        <v>152</v>
      </c>
      <c r="R1848" s="56" t="s">
        <v>5085</v>
      </c>
      <c r="S1848" s="56">
        <v>1</v>
      </c>
      <c r="T1848" s="56">
        <v>119417420.66000001</v>
      </c>
      <c r="U1848" s="57">
        <v>119417420.66000001</v>
      </c>
      <c r="V1848" s="56" t="s">
        <v>2002</v>
      </c>
      <c r="W1848" s="56" t="s">
        <v>2003</v>
      </c>
      <c r="X1848" s="56">
        <v>107475678.59400001</v>
      </c>
      <c r="Y1848" s="56">
        <v>95533936.528000012</v>
      </c>
      <c r="Z1848" s="56">
        <v>83592194.461999997</v>
      </c>
      <c r="AA1848" s="56" t="s">
        <v>5086</v>
      </c>
      <c r="AB1848" s="56" t="s">
        <v>5086</v>
      </c>
      <c r="AC1848" s="56" t="s">
        <v>5086</v>
      </c>
      <c r="AD1848" s="56">
        <v>7463588.7912500007</v>
      </c>
      <c r="AE1848" s="56">
        <v>7463588.7912500007</v>
      </c>
      <c r="AF1848" s="56">
        <v>7463588.7912500007</v>
      </c>
      <c r="AG1848" s="56">
        <v>10780739.36513889</v>
      </c>
      <c r="AH1848" s="56">
        <v>10780739.36513889</v>
      </c>
      <c r="AI1848" s="56">
        <v>10780739.36513889</v>
      </c>
      <c r="AJ1848" s="56">
        <v>10780739.36513889</v>
      </c>
      <c r="AK1848" s="56">
        <v>10780739.36513889</v>
      </c>
      <c r="AL1848" s="56">
        <v>10780739.36513889</v>
      </c>
      <c r="AM1848" s="56">
        <v>10780739.36513889</v>
      </c>
      <c r="AN1848" s="56">
        <v>10780739.36513889</v>
      </c>
      <c r="AO1848" s="56">
        <v>10780739.36513889</v>
      </c>
      <c r="AP1848" s="56">
        <v>119417420.66</v>
      </c>
      <c r="AQ1848" s="56" t="s">
        <v>5079</v>
      </c>
      <c r="AR1848" s="56" t="s">
        <v>5087</v>
      </c>
      <c r="AS1848" s="56" t="s">
        <v>2876</v>
      </c>
      <c r="AT1848" s="56">
        <v>8471140</v>
      </c>
    </row>
    <row r="1849" spans="1:46" x14ac:dyDescent="0.35">
      <c r="A1849" s="56" t="s">
        <v>963</v>
      </c>
      <c r="B1849" s="56">
        <v>8471140</v>
      </c>
      <c r="C1849" s="56" t="s">
        <v>496</v>
      </c>
      <c r="D1849" s="56">
        <v>435523</v>
      </c>
      <c r="E1849" s="56" t="s">
        <v>485</v>
      </c>
      <c r="F1849" s="56" t="str">
        <f t="shared" si="28"/>
        <v>847.8471140.1.435523.000000.847001.200179</v>
      </c>
      <c r="G1849" s="66" t="s">
        <v>21</v>
      </c>
      <c r="H1849" s="56">
        <v>847001</v>
      </c>
      <c r="I1849" s="56" t="s">
        <v>23</v>
      </c>
      <c r="J1849" s="56">
        <v>200179</v>
      </c>
      <c r="K1849" s="56">
        <v>0</v>
      </c>
      <c r="L1849" s="56">
        <v>0</v>
      </c>
      <c r="M1849" s="56">
        <v>1</v>
      </c>
      <c r="N1849" s="56" t="s">
        <v>3117</v>
      </c>
      <c r="O1849" s="56">
        <v>74</v>
      </c>
      <c r="R1849" s="56" t="s">
        <v>5088</v>
      </c>
      <c r="S1849" s="56">
        <v>1</v>
      </c>
      <c r="T1849" s="56">
        <v>40815500</v>
      </c>
      <c r="U1849" s="57">
        <v>40815500</v>
      </c>
      <c r="V1849" s="56" t="s">
        <v>2002</v>
      </c>
      <c r="W1849" s="56" t="s">
        <v>2003</v>
      </c>
      <c r="X1849" s="56">
        <v>36733950</v>
      </c>
      <c r="Y1849" s="56">
        <v>32652400</v>
      </c>
      <c r="Z1849" s="56">
        <v>28570850</v>
      </c>
      <c r="AA1849" s="56" t="s">
        <v>5089</v>
      </c>
      <c r="AB1849" s="56" t="s">
        <v>5089</v>
      </c>
      <c r="AC1849" s="56" t="s">
        <v>5089</v>
      </c>
      <c r="AD1849" s="56">
        <v>2550968.75</v>
      </c>
      <c r="AE1849" s="56">
        <v>2550968.75</v>
      </c>
      <c r="AF1849" s="56">
        <v>2550968.75</v>
      </c>
      <c r="AG1849" s="56">
        <v>3684732.638888889</v>
      </c>
      <c r="AH1849" s="56">
        <v>3684732.638888889</v>
      </c>
      <c r="AI1849" s="56">
        <v>3684732.638888889</v>
      </c>
      <c r="AJ1849" s="56">
        <v>3684732.638888889</v>
      </c>
      <c r="AK1849" s="56">
        <v>3684732.638888889</v>
      </c>
      <c r="AL1849" s="56">
        <v>3684732.638888889</v>
      </c>
      <c r="AM1849" s="56">
        <v>3684732.638888889</v>
      </c>
      <c r="AN1849" s="56">
        <v>3684732.638888889</v>
      </c>
      <c r="AO1849" s="56">
        <v>3684732.638888889</v>
      </c>
      <c r="AP1849" s="56">
        <v>40815499.999999993</v>
      </c>
      <c r="AQ1849" s="56" t="s">
        <v>5079</v>
      </c>
      <c r="AR1849" s="56" t="s">
        <v>5090</v>
      </c>
      <c r="AS1849" s="56" t="s">
        <v>2876</v>
      </c>
      <c r="AT1849" s="56">
        <v>8471140</v>
      </c>
    </row>
    <row r="1850" spans="1:46" x14ac:dyDescent="0.35">
      <c r="A1850" s="56" t="s">
        <v>963</v>
      </c>
      <c r="B1850" s="56">
        <v>8471140</v>
      </c>
      <c r="C1850" s="56" t="s">
        <v>496</v>
      </c>
      <c r="D1850" s="56">
        <v>492316</v>
      </c>
      <c r="E1850" s="56" t="s">
        <v>138</v>
      </c>
      <c r="F1850" s="56" t="str">
        <f t="shared" si="28"/>
        <v>847.8471140.1.492316.000000.847001.300180</v>
      </c>
      <c r="G1850" s="66" t="s">
        <v>21</v>
      </c>
      <c r="H1850" s="56">
        <v>847001</v>
      </c>
      <c r="I1850" s="56" t="s">
        <v>863</v>
      </c>
      <c r="J1850" s="56">
        <v>300180</v>
      </c>
      <c r="K1850" s="56">
        <v>0</v>
      </c>
      <c r="L1850" s="56">
        <v>1606304</v>
      </c>
      <c r="M1850" s="56">
        <v>1184198</v>
      </c>
      <c r="U1850" s="57">
        <v>0</v>
      </c>
      <c r="X1850" s="56">
        <v>0</v>
      </c>
      <c r="Y1850" s="56">
        <v>0</v>
      </c>
      <c r="Z1850" s="56">
        <v>0</v>
      </c>
      <c r="AM1850" s="56">
        <v>0</v>
      </c>
      <c r="AN1850" s="56">
        <v>0</v>
      </c>
      <c r="AP1850" s="56">
        <v>0</v>
      </c>
      <c r="AT1850" s="56">
        <v>8471140</v>
      </c>
    </row>
    <row r="1851" spans="1:46" x14ac:dyDescent="0.35">
      <c r="A1851" s="56" t="s">
        <v>963</v>
      </c>
      <c r="B1851" s="56">
        <v>8471130</v>
      </c>
      <c r="C1851" s="56" t="s">
        <v>488</v>
      </c>
      <c r="D1851" s="56">
        <v>420570</v>
      </c>
      <c r="E1851" s="56" t="s">
        <v>25</v>
      </c>
      <c r="F1851" s="56" t="str">
        <f t="shared" si="28"/>
        <v>847.8471130.1.420570.000000.847001.200179</v>
      </c>
      <c r="G1851" s="66" t="s">
        <v>21</v>
      </c>
      <c r="H1851" s="56">
        <v>847001</v>
      </c>
      <c r="I1851" s="56" t="s">
        <v>23</v>
      </c>
      <c r="J1851" s="56">
        <v>200179</v>
      </c>
      <c r="K1851" s="56">
        <v>100823.89</v>
      </c>
      <c r="L1851" s="56">
        <v>0</v>
      </c>
      <c r="U1851" s="57">
        <v>0</v>
      </c>
      <c r="X1851" s="56">
        <v>0</v>
      </c>
      <c r="Y1851" s="56">
        <v>0</v>
      </c>
      <c r="Z1851" s="56">
        <v>0</v>
      </c>
      <c r="AP1851" s="56">
        <v>0</v>
      </c>
      <c r="AT1851" s="56">
        <v>8471130</v>
      </c>
    </row>
    <row r="1852" spans="1:46" x14ac:dyDescent="0.35">
      <c r="A1852" s="56" t="s">
        <v>963</v>
      </c>
      <c r="B1852" s="56">
        <v>8471130</v>
      </c>
      <c r="C1852" s="56" t="s">
        <v>488</v>
      </c>
      <c r="D1852" s="56">
        <v>426610</v>
      </c>
      <c r="E1852" s="56" t="s">
        <v>43</v>
      </c>
      <c r="F1852" s="56" t="str">
        <f t="shared" si="28"/>
        <v>847.8471130.1.426610.000000.847001.200179</v>
      </c>
      <c r="G1852" s="66" t="s">
        <v>21</v>
      </c>
      <c r="H1852" s="56">
        <v>847001</v>
      </c>
      <c r="I1852" s="56" t="s">
        <v>23</v>
      </c>
      <c r="J1852" s="56">
        <v>200179</v>
      </c>
      <c r="K1852" s="56">
        <v>-2889.93</v>
      </c>
      <c r="L1852" s="56">
        <v>352600</v>
      </c>
      <c r="U1852" s="57">
        <v>0</v>
      </c>
      <c r="X1852" s="56">
        <v>0</v>
      </c>
      <c r="Y1852" s="56">
        <v>0</v>
      </c>
      <c r="Z1852" s="56">
        <v>0</v>
      </c>
      <c r="AP1852" s="56">
        <v>0</v>
      </c>
      <c r="AT1852" s="56">
        <v>8471130</v>
      </c>
    </row>
    <row r="1853" spans="1:46" x14ac:dyDescent="0.35">
      <c r="A1853" s="56" t="s">
        <v>963</v>
      </c>
      <c r="B1853" s="56">
        <v>8471130</v>
      </c>
      <c r="C1853" s="56" t="s">
        <v>488</v>
      </c>
      <c r="D1853" s="56">
        <v>426900</v>
      </c>
      <c r="E1853" s="56" t="s">
        <v>360</v>
      </c>
      <c r="F1853" s="56" t="str">
        <f t="shared" ref="F1853:F1916" si="29">CONCATENATE(847,".",B1853,".",1,".",D1853,".","000000",".",H1853,".",J1853)</f>
        <v>847.8471130.1.426900.000000.847001.200179</v>
      </c>
      <c r="G1853" s="66" t="s">
        <v>21</v>
      </c>
      <c r="H1853" s="56">
        <v>847001</v>
      </c>
      <c r="I1853" s="56" t="s">
        <v>23</v>
      </c>
      <c r="J1853" s="56">
        <v>200179</v>
      </c>
      <c r="K1853" s="56">
        <v>0</v>
      </c>
      <c r="L1853" s="56">
        <v>10000</v>
      </c>
      <c r="U1853" s="57">
        <v>0</v>
      </c>
      <c r="X1853" s="56">
        <v>0</v>
      </c>
      <c r="Y1853" s="56">
        <v>0</v>
      </c>
      <c r="Z1853" s="56">
        <v>0</v>
      </c>
      <c r="AP1853" s="56">
        <v>0</v>
      </c>
      <c r="AT1853" s="56">
        <v>8471130</v>
      </c>
    </row>
    <row r="1854" spans="1:46" x14ac:dyDescent="0.35">
      <c r="A1854" s="56" t="s">
        <v>963</v>
      </c>
      <c r="B1854" s="56">
        <v>8471130</v>
      </c>
      <c r="C1854" s="56" t="s">
        <v>488</v>
      </c>
      <c r="D1854" s="56">
        <v>427710</v>
      </c>
      <c r="E1854" s="56" t="s">
        <v>46</v>
      </c>
      <c r="F1854" s="56" t="str">
        <f t="shared" si="29"/>
        <v>847.8471130.1.427710.000000.847001.200179</v>
      </c>
      <c r="G1854" s="66" t="s">
        <v>21</v>
      </c>
      <c r="H1854" s="56">
        <v>847001</v>
      </c>
      <c r="I1854" s="56" t="s">
        <v>23</v>
      </c>
      <c r="J1854" s="56">
        <v>200179</v>
      </c>
      <c r="K1854" s="56">
        <v>0</v>
      </c>
      <c r="L1854" s="56">
        <v>0</v>
      </c>
      <c r="U1854" s="57">
        <v>0</v>
      </c>
      <c r="X1854" s="56">
        <v>0</v>
      </c>
      <c r="Y1854" s="56">
        <v>0</v>
      </c>
      <c r="Z1854" s="56">
        <v>0</v>
      </c>
      <c r="AP1854" s="56">
        <v>0</v>
      </c>
      <c r="AT1854" s="56">
        <v>8471130</v>
      </c>
    </row>
    <row r="1855" spans="1:46" x14ac:dyDescent="0.35">
      <c r="A1855" s="56" t="s">
        <v>963</v>
      </c>
      <c r="B1855" s="56">
        <v>8471130</v>
      </c>
      <c r="C1855" s="56" t="s">
        <v>488</v>
      </c>
      <c r="D1855" s="56">
        <v>427900</v>
      </c>
      <c r="E1855" s="56" t="s">
        <v>49</v>
      </c>
      <c r="F1855" s="56" t="str">
        <f t="shared" si="29"/>
        <v>847.8471130.1.427900.000000.847001.200179</v>
      </c>
      <c r="G1855" s="66" t="s">
        <v>21</v>
      </c>
      <c r="H1855" s="56">
        <v>847001</v>
      </c>
      <c r="I1855" s="56" t="s">
        <v>23</v>
      </c>
      <c r="J1855" s="56">
        <v>200179</v>
      </c>
      <c r="K1855" s="56">
        <v>0</v>
      </c>
      <c r="L1855" s="56">
        <v>5000</v>
      </c>
      <c r="M1855" s="56">
        <v>5000</v>
      </c>
      <c r="N1855" s="56" t="s">
        <v>3117</v>
      </c>
      <c r="O1855" s="56">
        <v>10</v>
      </c>
      <c r="R1855" s="56" t="s">
        <v>5091</v>
      </c>
      <c r="S1855" s="56">
        <v>10</v>
      </c>
      <c r="T1855" s="56">
        <v>500</v>
      </c>
      <c r="U1855" s="57">
        <v>5000</v>
      </c>
      <c r="V1855" s="56" t="s">
        <v>2002</v>
      </c>
      <c r="W1855" s="56" t="s">
        <v>2003</v>
      </c>
      <c r="X1855" s="56">
        <v>4500</v>
      </c>
      <c r="Y1855" s="56">
        <v>4000</v>
      </c>
      <c r="Z1855" s="56">
        <v>3500</v>
      </c>
      <c r="AA1855" s="56" t="s">
        <v>5092</v>
      </c>
      <c r="AB1855" s="56" t="s">
        <v>5093</v>
      </c>
      <c r="AC1855" s="56" t="s">
        <v>5094</v>
      </c>
      <c r="AF1855" s="56">
        <v>2500</v>
      </c>
      <c r="AL1855" s="56">
        <v>2500</v>
      </c>
      <c r="AP1855" s="56">
        <v>5000</v>
      </c>
      <c r="AT1855" s="56">
        <v>8471130</v>
      </c>
    </row>
    <row r="1856" spans="1:46" x14ac:dyDescent="0.35">
      <c r="A1856" s="56" t="s">
        <v>963</v>
      </c>
      <c r="B1856" s="56">
        <v>8471130</v>
      </c>
      <c r="C1856" s="56" t="s">
        <v>488</v>
      </c>
      <c r="D1856" s="56">
        <v>428090</v>
      </c>
      <c r="E1856" s="56" t="s">
        <v>52</v>
      </c>
      <c r="F1856" s="56" t="str">
        <f t="shared" si="29"/>
        <v>847.8471130.1.428090.000000.847001.200179</v>
      </c>
      <c r="G1856" s="66" t="s">
        <v>21</v>
      </c>
      <c r="H1856" s="56">
        <v>847001</v>
      </c>
      <c r="I1856" s="56" t="s">
        <v>23</v>
      </c>
      <c r="J1856" s="56">
        <v>200179</v>
      </c>
      <c r="K1856" s="56">
        <v>14447.5</v>
      </c>
      <c r="L1856" s="56">
        <v>0</v>
      </c>
      <c r="N1856" s="56" t="s">
        <v>2446</v>
      </c>
      <c r="O1856" s="56">
        <v>7</v>
      </c>
      <c r="R1856" s="56" t="s">
        <v>5095</v>
      </c>
      <c r="S1856" s="56">
        <v>7</v>
      </c>
      <c r="T1856" s="56">
        <v>10000</v>
      </c>
      <c r="U1856" s="57">
        <v>70000</v>
      </c>
      <c r="V1856" s="56" t="s">
        <v>2002</v>
      </c>
      <c r="W1856" s="56" t="s">
        <v>2003</v>
      </c>
      <c r="X1856" s="56">
        <v>63000</v>
      </c>
      <c r="Y1856" s="56">
        <v>56000</v>
      </c>
      <c r="Z1856" s="56">
        <v>49000</v>
      </c>
      <c r="AA1856" s="56" t="s">
        <v>5096</v>
      </c>
      <c r="AB1856" s="56" t="s">
        <v>5096</v>
      </c>
      <c r="AC1856" s="56" t="s">
        <v>5096</v>
      </c>
      <c r="AF1856" s="56">
        <v>17500</v>
      </c>
      <c r="AI1856" s="56">
        <v>17500</v>
      </c>
      <c r="AL1856" s="56">
        <v>17500</v>
      </c>
      <c r="AO1856" s="56">
        <v>17500</v>
      </c>
      <c r="AP1856" s="56">
        <v>70000</v>
      </c>
      <c r="AR1856" s="56" t="s">
        <v>5097</v>
      </c>
      <c r="AT1856" s="56">
        <v>8471130</v>
      </c>
    </row>
    <row r="1857" spans="1:46" x14ac:dyDescent="0.35">
      <c r="A1857" s="56" t="s">
        <v>963</v>
      </c>
      <c r="B1857" s="56">
        <v>8471130</v>
      </c>
      <c r="C1857" s="56" t="s">
        <v>488</v>
      </c>
      <c r="D1857" s="56">
        <v>428111</v>
      </c>
      <c r="E1857" s="56" t="s">
        <v>363</v>
      </c>
      <c r="F1857" s="56" t="str">
        <f t="shared" si="29"/>
        <v>847.8471130.1.428111.000000.847001.200179</v>
      </c>
      <c r="G1857" s="66" t="s">
        <v>21</v>
      </c>
      <c r="H1857" s="56">
        <v>847001</v>
      </c>
      <c r="I1857" s="56" t="s">
        <v>23</v>
      </c>
      <c r="J1857" s="56">
        <v>200179</v>
      </c>
      <c r="K1857" s="56">
        <v>0</v>
      </c>
      <c r="L1857" s="56">
        <v>0</v>
      </c>
      <c r="U1857" s="57">
        <v>0</v>
      </c>
      <c r="X1857" s="56">
        <v>0</v>
      </c>
      <c r="Y1857" s="56">
        <v>0</v>
      </c>
      <c r="Z1857" s="56">
        <v>0</v>
      </c>
      <c r="AP1857" s="56">
        <v>0</v>
      </c>
      <c r="AT1857" s="56">
        <v>8471130</v>
      </c>
    </row>
    <row r="1858" spans="1:46" x14ac:dyDescent="0.35">
      <c r="A1858" s="56" t="s">
        <v>963</v>
      </c>
      <c r="B1858" s="56">
        <v>8471130</v>
      </c>
      <c r="C1858" s="56" t="s">
        <v>488</v>
      </c>
      <c r="D1858" s="56">
        <v>428400</v>
      </c>
      <c r="E1858" s="56" t="s">
        <v>614</v>
      </c>
      <c r="F1858" s="56" t="str">
        <f t="shared" si="29"/>
        <v>847.8471130.1.428400.000000.847001.200179</v>
      </c>
      <c r="G1858" s="66" t="s">
        <v>21</v>
      </c>
      <c r="H1858" s="56">
        <v>847001</v>
      </c>
      <c r="I1858" s="56" t="s">
        <v>23</v>
      </c>
      <c r="J1858" s="56">
        <v>200179</v>
      </c>
      <c r="K1858" s="56">
        <v>2400000</v>
      </c>
      <c r="L1858" s="56">
        <v>0</v>
      </c>
      <c r="U1858" s="57">
        <v>0</v>
      </c>
      <c r="X1858" s="56">
        <v>0</v>
      </c>
      <c r="Y1858" s="56">
        <v>0</v>
      </c>
      <c r="Z1858" s="56">
        <v>0</v>
      </c>
      <c r="AP1858" s="56">
        <v>0</v>
      </c>
      <c r="AT1858" s="56">
        <v>8471130</v>
      </c>
    </row>
    <row r="1859" spans="1:46" x14ac:dyDescent="0.35">
      <c r="A1859" s="56" t="s">
        <v>963</v>
      </c>
      <c r="B1859" s="56">
        <v>8471130</v>
      </c>
      <c r="C1859" s="56" t="s">
        <v>488</v>
      </c>
      <c r="D1859" s="56">
        <v>435523</v>
      </c>
      <c r="E1859" s="56" t="s">
        <v>485</v>
      </c>
      <c r="F1859" s="56" t="str">
        <f t="shared" si="29"/>
        <v>847.8471130.1.435523.000000.847001.200179</v>
      </c>
      <c r="G1859" s="66" t="s">
        <v>21</v>
      </c>
      <c r="H1859" s="56">
        <v>847001</v>
      </c>
      <c r="I1859" s="56" t="s">
        <v>23</v>
      </c>
      <c r="J1859" s="56">
        <v>200179</v>
      </c>
      <c r="K1859" s="56">
        <v>93594271.429999903</v>
      </c>
      <c r="L1859" s="56">
        <v>500000</v>
      </c>
      <c r="M1859" s="56">
        <v>500000</v>
      </c>
      <c r="U1859" s="57">
        <v>0</v>
      </c>
      <c r="X1859" s="56">
        <v>0</v>
      </c>
      <c r="Y1859" s="56">
        <v>0</v>
      </c>
      <c r="Z1859" s="56">
        <v>0</v>
      </c>
      <c r="AP1859" s="56">
        <v>0</v>
      </c>
      <c r="AT1859" s="56">
        <v>8471130</v>
      </c>
    </row>
    <row r="1860" spans="1:46" x14ac:dyDescent="0.35">
      <c r="A1860" s="56" t="s">
        <v>963</v>
      </c>
      <c r="B1860" s="56">
        <v>8471130</v>
      </c>
      <c r="C1860" s="56" t="s">
        <v>488</v>
      </c>
      <c r="D1860" s="56">
        <v>436120</v>
      </c>
      <c r="E1860" s="56" t="s">
        <v>431</v>
      </c>
      <c r="F1860" s="56" t="str">
        <f t="shared" si="29"/>
        <v>847.8471130.1.436120.000000.847001.200179</v>
      </c>
      <c r="G1860" s="66" t="s">
        <v>21</v>
      </c>
      <c r="H1860" s="56">
        <v>847001</v>
      </c>
      <c r="I1860" s="56" t="s">
        <v>23</v>
      </c>
      <c r="J1860" s="56">
        <v>200179</v>
      </c>
      <c r="K1860" s="56">
        <v>0</v>
      </c>
      <c r="L1860" s="56">
        <v>10000</v>
      </c>
      <c r="M1860" s="56">
        <v>10000</v>
      </c>
      <c r="U1860" s="57">
        <v>0</v>
      </c>
      <c r="X1860" s="56">
        <v>0</v>
      </c>
      <c r="Y1860" s="56">
        <v>0</v>
      </c>
      <c r="Z1860" s="56">
        <v>0</v>
      </c>
      <c r="AP1860" s="56">
        <v>0</v>
      </c>
      <c r="AT1860" s="56">
        <v>8471130</v>
      </c>
    </row>
    <row r="1861" spans="1:46" x14ac:dyDescent="0.35">
      <c r="A1861" s="56" t="s">
        <v>963</v>
      </c>
      <c r="B1861" s="56">
        <v>8471130</v>
      </c>
      <c r="C1861" s="56" t="s">
        <v>488</v>
      </c>
      <c r="D1861" s="56">
        <v>492200</v>
      </c>
      <c r="E1861" s="56" t="s">
        <v>874</v>
      </c>
      <c r="F1861" s="56" t="str">
        <f t="shared" si="29"/>
        <v>847.8471130.1.492200.000000.847001.300180</v>
      </c>
      <c r="G1861" s="66" t="s">
        <v>21</v>
      </c>
      <c r="H1861" s="56">
        <v>847001</v>
      </c>
      <c r="I1861" s="56" t="s">
        <v>863</v>
      </c>
      <c r="J1861" s="56">
        <v>300180</v>
      </c>
      <c r="K1861" s="56">
        <v>0</v>
      </c>
      <c r="L1861" s="56">
        <v>0</v>
      </c>
      <c r="U1861" s="57">
        <v>0</v>
      </c>
      <c r="X1861" s="56">
        <v>0</v>
      </c>
      <c r="Y1861" s="56">
        <v>0</v>
      </c>
      <c r="Z1861" s="56">
        <v>0</v>
      </c>
      <c r="AP1861" s="56">
        <v>0</v>
      </c>
      <c r="AT1861" s="56">
        <v>8471130</v>
      </c>
    </row>
    <row r="1862" spans="1:46" x14ac:dyDescent="0.35">
      <c r="A1862" s="56" t="s">
        <v>963</v>
      </c>
      <c r="B1862" s="56">
        <v>8471130</v>
      </c>
      <c r="C1862" s="56" t="s">
        <v>488</v>
      </c>
      <c r="D1862" s="56">
        <v>492316</v>
      </c>
      <c r="E1862" s="56" t="s">
        <v>138</v>
      </c>
      <c r="F1862" s="56" t="str">
        <f t="shared" si="29"/>
        <v>847.8471130.1.492316.000000.847001.300180</v>
      </c>
      <c r="G1862" s="66" t="s">
        <v>21</v>
      </c>
      <c r="H1862" s="56">
        <v>847001</v>
      </c>
      <c r="I1862" s="56" t="s">
        <v>863</v>
      </c>
      <c r="J1862" s="56">
        <v>300180</v>
      </c>
      <c r="K1862" s="56">
        <v>3032178.84</v>
      </c>
      <c r="L1862" s="56">
        <v>0</v>
      </c>
      <c r="U1862" s="57">
        <v>0</v>
      </c>
      <c r="X1862" s="56">
        <v>0</v>
      </c>
      <c r="Y1862" s="56">
        <v>0</v>
      </c>
      <c r="Z1862" s="56">
        <v>0</v>
      </c>
      <c r="AP1862" s="56">
        <v>0</v>
      </c>
      <c r="AT1862" s="56">
        <v>8471130</v>
      </c>
    </row>
    <row r="1863" spans="1:46" x14ac:dyDescent="0.35">
      <c r="A1863" s="56" t="s">
        <v>963</v>
      </c>
      <c r="B1863" s="56">
        <v>8471130</v>
      </c>
      <c r="C1863" s="56" t="s">
        <v>488</v>
      </c>
      <c r="D1863" s="56">
        <v>495140</v>
      </c>
      <c r="E1863" s="56" t="s">
        <v>882</v>
      </c>
      <c r="F1863" s="56" t="str">
        <f t="shared" si="29"/>
        <v>847.8471130.1.495140.000000.847001.300180</v>
      </c>
      <c r="G1863" s="66" t="s">
        <v>21</v>
      </c>
      <c r="H1863" s="56">
        <v>847001</v>
      </c>
      <c r="I1863" s="56" t="s">
        <v>863</v>
      </c>
      <c r="J1863" s="56">
        <v>300180</v>
      </c>
      <c r="K1863" s="56">
        <v>280484.96999999997</v>
      </c>
      <c r="L1863" s="56">
        <v>0</v>
      </c>
      <c r="U1863" s="57">
        <v>0</v>
      </c>
      <c r="X1863" s="56">
        <v>0</v>
      </c>
      <c r="Y1863" s="56">
        <v>0</v>
      </c>
      <c r="Z1863" s="56">
        <v>0</v>
      </c>
      <c r="AP1863" s="56">
        <v>0</v>
      </c>
      <c r="AT1863" s="56">
        <v>8471130</v>
      </c>
    </row>
    <row r="1864" spans="1:46" x14ac:dyDescent="0.35">
      <c r="A1864" s="56" t="s">
        <v>963</v>
      </c>
      <c r="B1864" s="56">
        <v>8471121</v>
      </c>
      <c r="C1864" s="56" t="s">
        <v>482</v>
      </c>
      <c r="D1864" s="56">
        <v>425510</v>
      </c>
      <c r="E1864" s="56" t="s">
        <v>37</v>
      </c>
      <c r="F1864" s="56" t="str">
        <f t="shared" si="29"/>
        <v>847.8471121.1.425510.000000.847001.200179</v>
      </c>
      <c r="G1864" s="66" t="s">
        <v>21</v>
      </c>
      <c r="H1864" s="56">
        <v>847001</v>
      </c>
      <c r="I1864" s="56" t="s">
        <v>23</v>
      </c>
      <c r="J1864" s="56">
        <v>200179</v>
      </c>
      <c r="U1864" s="57">
        <v>50000</v>
      </c>
      <c r="V1864" s="56" t="s">
        <v>2002</v>
      </c>
      <c r="W1864" s="56" t="s">
        <v>2003</v>
      </c>
      <c r="X1864" s="56">
        <v>0</v>
      </c>
      <c r="Y1864" s="56">
        <v>0</v>
      </c>
      <c r="Z1864" s="56">
        <v>0</v>
      </c>
      <c r="AH1864" s="56">
        <v>25000</v>
      </c>
      <c r="AL1864" s="56">
        <v>25000</v>
      </c>
      <c r="AP1864" s="56">
        <v>50000</v>
      </c>
      <c r="AQ1864" s="56" t="s">
        <v>5098</v>
      </c>
      <c r="AT1864" s="56">
        <v>8471121</v>
      </c>
    </row>
    <row r="1865" spans="1:46" x14ac:dyDescent="0.35">
      <c r="A1865" s="56" t="s">
        <v>963</v>
      </c>
      <c r="B1865" s="56">
        <v>8471121</v>
      </c>
      <c r="C1865" s="56" t="s">
        <v>482</v>
      </c>
      <c r="D1865" s="56">
        <v>425900</v>
      </c>
      <c r="E1865" s="56" t="s">
        <v>40</v>
      </c>
      <c r="F1865" s="56" t="str">
        <f t="shared" si="29"/>
        <v>847.8471121.1.425900.000000.847001.200179</v>
      </c>
      <c r="G1865" s="66" t="s">
        <v>21</v>
      </c>
      <c r="H1865" s="56">
        <v>847001</v>
      </c>
      <c r="I1865" s="56" t="s">
        <v>23</v>
      </c>
      <c r="J1865" s="56">
        <v>200179</v>
      </c>
      <c r="K1865" s="56">
        <v>0</v>
      </c>
      <c r="L1865" s="56">
        <v>0</v>
      </c>
      <c r="U1865" s="57">
        <v>15000</v>
      </c>
      <c r="V1865" s="56" t="s">
        <v>2002</v>
      </c>
      <c r="W1865" s="56" t="s">
        <v>2003</v>
      </c>
      <c r="X1865" s="56">
        <v>13500</v>
      </c>
      <c r="Y1865" s="56">
        <v>12000</v>
      </c>
      <c r="Z1865" s="56">
        <v>10500</v>
      </c>
      <c r="AJ1865" s="56">
        <v>15000</v>
      </c>
      <c r="AP1865" s="56">
        <v>15000</v>
      </c>
      <c r="AQ1865" s="56" t="s">
        <v>5098</v>
      </c>
      <c r="AT1865" s="56">
        <v>8471121</v>
      </c>
    </row>
    <row r="1866" spans="1:46" x14ac:dyDescent="0.35">
      <c r="A1866" s="56" t="s">
        <v>963</v>
      </c>
      <c r="B1866" s="56">
        <v>8471121</v>
      </c>
      <c r="C1866" s="56" t="s">
        <v>482</v>
      </c>
      <c r="D1866" s="56">
        <v>428090</v>
      </c>
      <c r="E1866" s="56" t="s">
        <v>52</v>
      </c>
      <c r="F1866" s="56" t="str">
        <f t="shared" si="29"/>
        <v>847.8471121.1.428090.000000.847001.200179</v>
      </c>
      <c r="G1866" s="66" t="s">
        <v>21</v>
      </c>
      <c r="H1866" s="56">
        <v>847001</v>
      </c>
      <c r="I1866" s="56" t="s">
        <v>23</v>
      </c>
      <c r="J1866" s="56">
        <v>200179</v>
      </c>
      <c r="K1866" s="56">
        <v>0</v>
      </c>
      <c r="L1866" s="56">
        <v>0</v>
      </c>
      <c r="U1866" s="57">
        <v>50000</v>
      </c>
      <c r="V1866" s="56" t="s">
        <v>2002</v>
      </c>
      <c r="W1866" s="56" t="s">
        <v>2003</v>
      </c>
      <c r="X1866" s="56">
        <v>45000</v>
      </c>
      <c r="Y1866" s="56">
        <v>40000</v>
      </c>
      <c r="Z1866" s="56">
        <v>350000</v>
      </c>
      <c r="AH1866" s="56">
        <v>25000</v>
      </c>
      <c r="AJ1866" s="56">
        <v>15000</v>
      </c>
      <c r="AM1866" s="56">
        <v>10000</v>
      </c>
      <c r="AP1866" s="56">
        <v>50000</v>
      </c>
      <c r="AQ1866" s="56" t="s">
        <v>5098</v>
      </c>
      <c r="AT1866" s="56">
        <v>8471121</v>
      </c>
    </row>
    <row r="1867" spans="1:46" x14ac:dyDescent="0.35">
      <c r="A1867" s="56" t="s">
        <v>963</v>
      </c>
      <c r="B1867" s="56">
        <v>8471121</v>
      </c>
      <c r="C1867" s="56" t="s">
        <v>482</v>
      </c>
      <c r="D1867" s="56">
        <v>432170</v>
      </c>
      <c r="E1867" s="56" t="s">
        <v>389</v>
      </c>
      <c r="F1867" s="56" t="str">
        <f t="shared" si="29"/>
        <v>847.8471121.1.432170.000000.847001.200179</v>
      </c>
      <c r="G1867" s="66" t="s">
        <v>21</v>
      </c>
      <c r="H1867" s="56">
        <v>847001</v>
      </c>
      <c r="I1867" s="56" t="s">
        <v>23</v>
      </c>
      <c r="J1867" s="56">
        <v>200179</v>
      </c>
      <c r="U1867" s="57">
        <v>500000</v>
      </c>
      <c r="V1867" s="56" t="s">
        <v>2002</v>
      </c>
      <c r="W1867" s="56" t="s">
        <v>2122</v>
      </c>
      <c r="X1867" s="56">
        <v>450000</v>
      </c>
      <c r="Y1867" s="56">
        <v>400000</v>
      </c>
      <c r="Z1867" s="56">
        <v>350000</v>
      </c>
      <c r="AA1867" s="56" t="s">
        <v>5099</v>
      </c>
      <c r="AB1867" s="56" t="s">
        <v>5100</v>
      </c>
      <c r="AC1867" s="56" t="s">
        <v>5101</v>
      </c>
      <c r="AH1867" s="56">
        <v>250000</v>
      </c>
      <c r="AM1867" s="56">
        <v>250000</v>
      </c>
      <c r="AP1867" s="56">
        <v>500000</v>
      </c>
      <c r="AQ1867" s="56" t="s">
        <v>5098</v>
      </c>
      <c r="AT1867" s="56">
        <v>8471121</v>
      </c>
    </row>
    <row r="1868" spans="1:46" x14ac:dyDescent="0.35">
      <c r="A1868" s="56" t="s">
        <v>963</v>
      </c>
      <c r="B1868" s="56">
        <v>8471121</v>
      </c>
      <c r="C1868" s="56" t="s">
        <v>482</v>
      </c>
      <c r="D1868" s="56">
        <v>435523</v>
      </c>
      <c r="E1868" s="56" t="s">
        <v>485</v>
      </c>
      <c r="F1868" s="56" t="str">
        <f t="shared" si="29"/>
        <v>847.8471121.1.435523.000000.847001.200179</v>
      </c>
      <c r="G1868" s="66" t="s">
        <v>21</v>
      </c>
      <c r="H1868" s="56">
        <v>847001</v>
      </c>
      <c r="I1868" s="56" t="s">
        <v>23</v>
      </c>
      <c r="J1868" s="56">
        <v>200179</v>
      </c>
      <c r="K1868" s="56">
        <v>0</v>
      </c>
      <c r="L1868" s="56">
        <v>0</v>
      </c>
      <c r="U1868" s="57">
        <v>19343600</v>
      </c>
      <c r="V1868" s="56" t="s">
        <v>2002</v>
      </c>
      <c r="W1868" s="56" t="s">
        <v>2003</v>
      </c>
      <c r="X1868" s="56">
        <v>17409240</v>
      </c>
      <c r="Y1868" s="56">
        <v>15474880</v>
      </c>
      <c r="Z1868" s="56">
        <v>13540520</v>
      </c>
      <c r="AA1868" s="56" t="s">
        <v>5102</v>
      </c>
      <c r="AB1868" s="56" t="s">
        <v>5103</v>
      </c>
      <c r="AC1868" s="56" t="s">
        <v>5104</v>
      </c>
      <c r="AD1868" s="56">
        <v>1611966.6666666667</v>
      </c>
      <c r="AE1868" s="56">
        <v>1611966.6666666667</v>
      </c>
      <c r="AF1868" s="56">
        <v>1611966.6666666667</v>
      </c>
      <c r="AG1868" s="56">
        <v>1611966.6666666667</v>
      </c>
      <c r="AH1868" s="56">
        <v>1611966.6666666667</v>
      </c>
      <c r="AI1868" s="56">
        <v>1611966.6666666667</v>
      </c>
      <c r="AJ1868" s="56">
        <v>1611966.6666666667</v>
      </c>
      <c r="AK1868" s="56">
        <v>1611966.6666666667</v>
      </c>
      <c r="AL1868" s="56">
        <v>1611966.6666666667</v>
      </c>
      <c r="AM1868" s="56">
        <v>1611966.6666666667</v>
      </c>
      <c r="AN1868" s="56">
        <v>1611966.6666666667</v>
      </c>
      <c r="AO1868" s="56">
        <v>1611966.6666666667</v>
      </c>
      <c r="AP1868" s="56">
        <v>19343600</v>
      </c>
      <c r="AQ1868" s="56" t="s">
        <v>5098</v>
      </c>
      <c r="AT1868" s="56">
        <v>8471121</v>
      </c>
    </row>
    <row r="1869" spans="1:46" x14ac:dyDescent="0.35">
      <c r="A1869" s="56" t="s">
        <v>963</v>
      </c>
      <c r="B1869" s="56">
        <v>8471120</v>
      </c>
      <c r="C1869" s="56" t="s">
        <v>5105</v>
      </c>
      <c r="D1869" s="56">
        <v>425900</v>
      </c>
      <c r="E1869" s="56" t="s">
        <v>40</v>
      </c>
      <c r="F1869" s="56" t="str">
        <f t="shared" si="29"/>
        <v>847.8471120.1.425900.000000.847001.200179</v>
      </c>
      <c r="G1869" s="66" t="s">
        <v>21</v>
      </c>
      <c r="H1869" s="56">
        <v>847001</v>
      </c>
      <c r="I1869" s="56" t="s">
        <v>23</v>
      </c>
      <c r="J1869" s="56">
        <v>200179</v>
      </c>
      <c r="K1869" s="56">
        <v>0</v>
      </c>
      <c r="L1869" s="56">
        <v>0</v>
      </c>
      <c r="N1869" s="56" t="s">
        <v>2000</v>
      </c>
      <c r="O1869" s="56">
        <v>1</v>
      </c>
      <c r="R1869" s="56" t="s">
        <v>5106</v>
      </c>
      <c r="S1869" s="56">
        <v>11</v>
      </c>
      <c r="T1869" s="56">
        <v>10000</v>
      </c>
      <c r="U1869" s="57">
        <v>110000</v>
      </c>
      <c r="V1869" s="56" t="s">
        <v>2002</v>
      </c>
      <c r="W1869" s="56" t="s">
        <v>2122</v>
      </c>
      <c r="X1869" s="56">
        <v>99000</v>
      </c>
      <c r="Y1869" s="56">
        <v>88000</v>
      </c>
      <c r="Z1869" s="56">
        <v>77000</v>
      </c>
      <c r="AA1869" s="56">
        <v>10000</v>
      </c>
      <c r="AB1869" s="56">
        <v>20000</v>
      </c>
      <c r="AC1869" s="56">
        <v>30000</v>
      </c>
      <c r="AD1869" s="56">
        <v>0</v>
      </c>
      <c r="AE1869" s="56">
        <v>10000</v>
      </c>
      <c r="AF1869" s="56">
        <v>10000</v>
      </c>
      <c r="AG1869" s="56">
        <v>10000</v>
      </c>
      <c r="AH1869" s="56">
        <v>10000</v>
      </c>
      <c r="AI1869" s="56">
        <v>20000</v>
      </c>
      <c r="AJ1869" s="56">
        <v>10000</v>
      </c>
      <c r="AK1869" s="56">
        <v>0</v>
      </c>
      <c r="AL1869" s="56">
        <v>10000</v>
      </c>
      <c r="AM1869" s="56">
        <v>10000</v>
      </c>
      <c r="AN1869" s="56">
        <v>10000</v>
      </c>
      <c r="AO1869" s="56">
        <v>10000</v>
      </c>
      <c r="AP1869" s="56">
        <v>110000</v>
      </c>
      <c r="AR1869" s="56" t="s">
        <v>3117</v>
      </c>
      <c r="AS1869" s="56" t="s">
        <v>5107</v>
      </c>
      <c r="AT1869" s="56">
        <v>8471120</v>
      </c>
    </row>
    <row r="1870" spans="1:46" x14ac:dyDescent="0.35">
      <c r="A1870" s="56" t="s">
        <v>963</v>
      </c>
      <c r="B1870" s="56">
        <v>8471120</v>
      </c>
      <c r="C1870" s="56" t="s">
        <v>5105</v>
      </c>
      <c r="D1870" s="56">
        <v>428090</v>
      </c>
      <c r="E1870" s="56" t="s">
        <v>52</v>
      </c>
      <c r="F1870" s="56" t="str">
        <f t="shared" si="29"/>
        <v>847.8471120.1.428090.000000.847001.200179</v>
      </c>
      <c r="G1870" s="66" t="s">
        <v>21</v>
      </c>
      <c r="H1870" s="56">
        <v>847001</v>
      </c>
      <c r="I1870" s="56" t="s">
        <v>23</v>
      </c>
      <c r="J1870" s="56">
        <v>200179</v>
      </c>
      <c r="K1870" s="56">
        <v>0</v>
      </c>
      <c r="L1870" s="56">
        <v>0</v>
      </c>
      <c r="N1870" s="56" t="s">
        <v>2000</v>
      </c>
      <c r="O1870" s="56">
        <v>1</v>
      </c>
      <c r="R1870" s="56" t="s">
        <v>5106</v>
      </c>
      <c r="S1870" s="56">
        <v>11</v>
      </c>
      <c r="T1870" s="56">
        <v>20000</v>
      </c>
      <c r="U1870" s="57">
        <v>220000</v>
      </c>
      <c r="V1870" s="56" t="s">
        <v>2002</v>
      </c>
      <c r="W1870" s="56" t="s">
        <v>2122</v>
      </c>
      <c r="X1870" s="56">
        <v>198000</v>
      </c>
      <c r="Y1870" s="56">
        <v>176000</v>
      </c>
      <c r="Z1870" s="56">
        <v>154000</v>
      </c>
      <c r="AA1870" s="56">
        <v>20000</v>
      </c>
      <c r="AB1870" s="56">
        <v>40000</v>
      </c>
      <c r="AC1870" s="56">
        <v>60000</v>
      </c>
      <c r="AD1870" s="56">
        <v>20000</v>
      </c>
      <c r="AE1870" s="56">
        <v>20000</v>
      </c>
      <c r="AF1870" s="56">
        <v>20000</v>
      </c>
      <c r="AG1870" s="56">
        <v>25000</v>
      </c>
      <c r="AH1870" s="56">
        <v>20000</v>
      </c>
      <c r="AI1870" s="56">
        <v>30000</v>
      </c>
      <c r="AJ1870" s="56">
        <v>10000</v>
      </c>
      <c r="AK1870" s="56">
        <v>5000</v>
      </c>
      <c r="AL1870" s="56">
        <v>20000</v>
      </c>
      <c r="AM1870" s="56">
        <v>20000</v>
      </c>
      <c r="AN1870" s="56">
        <v>20000</v>
      </c>
      <c r="AO1870" s="56">
        <v>10000</v>
      </c>
      <c r="AP1870" s="56">
        <v>220000</v>
      </c>
      <c r="AR1870" s="56" t="s">
        <v>3117</v>
      </c>
      <c r="AS1870" s="56" t="s">
        <v>5107</v>
      </c>
      <c r="AT1870" s="56">
        <v>8471120</v>
      </c>
    </row>
    <row r="1871" spans="1:46" x14ac:dyDescent="0.35">
      <c r="A1871" s="56" t="s">
        <v>963</v>
      </c>
      <c r="B1871" s="56">
        <v>8471120</v>
      </c>
      <c r="C1871" s="56" t="s">
        <v>5105</v>
      </c>
      <c r="D1871" s="56">
        <v>429900</v>
      </c>
      <c r="E1871" s="56" t="s">
        <v>375</v>
      </c>
      <c r="F1871" s="56" t="str">
        <f t="shared" si="29"/>
        <v>847.8471120.1.429900.000000.847001.200179</v>
      </c>
      <c r="G1871" s="66" t="s">
        <v>21</v>
      </c>
      <c r="H1871" s="56">
        <v>847001</v>
      </c>
      <c r="I1871" s="56" t="s">
        <v>23</v>
      </c>
      <c r="J1871" s="56">
        <v>200179</v>
      </c>
      <c r="K1871" s="56">
        <v>0</v>
      </c>
      <c r="L1871" s="56">
        <v>0</v>
      </c>
      <c r="N1871" s="56" t="s">
        <v>2000</v>
      </c>
      <c r="O1871" s="56">
        <v>1</v>
      </c>
      <c r="R1871" s="56" t="s">
        <v>5106</v>
      </c>
      <c r="S1871" s="56">
        <v>2</v>
      </c>
      <c r="T1871" s="56">
        <v>27755</v>
      </c>
      <c r="U1871" s="57">
        <v>55510</v>
      </c>
      <c r="V1871" s="56" t="s">
        <v>2002</v>
      </c>
      <c r="W1871" s="56" t="s">
        <v>2122</v>
      </c>
      <c r="X1871" s="56">
        <v>49959</v>
      </c>
      <c r="Y1871" s="56">
        <v>44408</v>
      </c>
      <c r="Z1871" s="56">
        <v>38857</v>
      </c>
      <c r="AA1871" s="56">
        <v>5551</v>
      </c>
      <c r="AB1871" s="56">
        <v>11102</v>
      </c>
      <c r="AC1871" s="56">
        <v>16653</v>
      </c>
      <c r="AD1871" s="56">
        <v>0</v>
      </c>
      <c r="AE1871" s="56">
        <v>0</v>
      </c>
      <c r="AF1871" s="56">
        <v>0</v>
      </c>
      <c r="AG1871" s="56">
        <v>27755</v>
      </c>
      <c r="AH1871" s="56">
        <v>0</v>
      </c>
      <c r="AI1871" s="56">
        <v>0</v>
      </c>
      <c r="AJ1871" s="56">
        <v>0</v>
      </c>
      <c r="AK1871" s="56">
        <v>27755</v>
      </c>
      <c r="AL1871" s="56">
        <v>0</v>
      </c>
      <c r="AM1871" s="56">
        <v>0</v>
      </c>
      <c r="AN1871" s="56">
        <v>0</v>
      </c>
      <c r="AO1871" s="56">
        <v>0</v>
      </c>
      <c r="AP1871" s="56">
        <v>55510</v>
      </c>
      <c r="AR1871" s="56" t="s">
        <v>3117</v>
      </c>
      <c r="AS1871" s="56" t="s">
        <v>5107</v>
      </c>
      <c r="AT1871" s="56">
        <v>8471120</v>
      </c>
    </row>
    <row r="1872" spans="1:46" x14ac:dyDescent="0.35">
      <c r="A1872" s="56" t="s">
        <v>963</v>
      </c>
      <c r="B1872" s="56">
        <v>8471120</v>
      </c>
      <c r="C1872" s="56" t="s">
        <v>5105</v>
      </c>
      <c r="D1872" s="56">
        <v>435523</v>
      </c>
      <c r="E1872" s="56" t="s">
        <v>485</v>
      </c>
      <c r="F1872" s="56" t="str">
        <f t="shared" si="29"/>
        <v>847.8471120.1.435523.000000.847001.200179</v>
      </c>
      <c r="G1872" s="66" t="s">
        <v>21</v>
      </c>
      <c r="H1872" s="56">
        <v>847001</v>
      </c>
      <c r="I1872" s="56" t="s">
        <v>23</v>
      </c>
      <c r="J1872" s="56">
        <v>200179</v>
      </c>
      <c r="K1872" s="56">
        <v>0</v>
      </c>
      <c r="L1872" s="56">
        <v>0</v>
      </c>
      <c r="N1872" s="56" t="s">
        <v>2000</v>
      </c>
      <c r="O1872" s="56">
        <v>1</v>
      </c>
      <c r="R1872" s="56" t="s">
        <v>5106</v>
      </c>
      <c r="S1872" s="56">
        <v>1</v>
      </c>
      <c r="T1872" s="56">
        <v>25510</v>
      </c>
      <c r="U1872" s="57">
        <v>25510</v>
      </c>
      <c r="V1872" s="56" t="s">
        <v>2002</v>
      </c>
      <c r="W1872" s="56" t="s">
        <v>2122</v>
      </c>
      <c r="X1872" s="56">
        <v>22959</v>
      </c>
      <c r="Y1872" s="56">
        <v>20408</v>
      </c>
      <c r="Z1872" s="56">
        <v>17857</v>
      </c>
      <c r="AA1872" s="56">
        <v>2000</v>
      </c>
      <c r="AB1872" s="56">
        <v>4000</v>
      </c>
      <c r="AC1872" s="56">
        <v>6000</v>
      </c>
      <c r="AD1872" s="56">
        <v>0</v>
      </c>
      <c r="AE1872" s="56">
        <v>0</v>
      </c>
      <c r="AF1872" s="56">
        <v>0</v>
      </c>
      <c r="AG1872" s="56">
        <v>10000</v>
      </c>
      <c r="AH1872" s="56">
        <v>0</v>
      </c>
      <c r="AI1872" s="56">
        <v>0</v>
      </c>
      <c r="AJ1872" s="56">
        <v>0</v>
      </c>
      <c r="AK1872" s="56">
        <v>0</v>
      </c>
      <c r="AL1872" s="56">
        <v>0</v>
      </c>
      <c r="AM1872" s="56">
        <v>15510</v>
      </c>
      <c r="AN1872" s="56">
        <v>0</v>
      </c>
      <c r="AO1872" s="56">
        <v>0</v>
      </c>
      <c r="AP1872" s="56">
        <v>25510</v>
      </c>
      <c r="AR1872" s="56" t="s">
        <v>3117</v>
      </c>
      <c r="AT1872" s="56">
        <v>8471120</v>
      </c>
    </row>
    <row r="1873" spans="1:46" x14ac:dyDescent="0.35">
      <c r="A1873" s="56" t="s">
        <v>963</v>
      </c>
      <c r="B1873" s="56">
        <v>8471110</v>
      </c>
      <c r="C1873" s="56" t="s">
        <v>719</v>
      </c>
      <c r="D1873" s="56">
        <v>425900</v>
      </c>
      <c r="E1873" s="56" t="s">
        <v>40</v>
      </c>
      <c r="F1873" s="56" t="str">
        <f t="shared" si="29"/>
        <v>847.8471110.1.425900.000000.847001.200179</v>
      </c>
      <c r="G1873" s="66" t="s">
        <v>21</v>
      </c>
      <c r="H1873" s="56">
        <v>847001</v>
      </c>
      <c r="I1873" s="56" t="s">
        <v>23</v>
      </c>
      <c r="J1873" s="56">
        <v>200179</v>
      </c>
      <c r="K1873" s="56">
        <v>12495</v>
      </c>
      <c r="L1873" s="56">
        <v>30000</v>
      </c>
      <c r="M1873" s="56">
        <v>30000</v>
      </c>
      <c r="N1873" s="56" t="s">
        <v>2000</v>
      </c>
      <c r="R1873" s="56" t="s">
        <v>5108</v>
      </c>
      <c r="S1873" s="56">
        <v>10</v>
      </c>
      <c r="T1873" s="56">
        <v>3000</v>
      </c>
      <c r="U1873" s="57">
        <v>30000</v>
      </c>
      <c r="V1873" s="56" t="s">
        <v>2002</v>
      </c>
      <c r="W1873" s="56" t="s">
        <v>2003</v>
      </c>
      <c r="X1873" s="56">
        <v>27000</v>
      </c>
      <c r="Y1873" s="56">
        <v>24000</v>
      </c>
      <c r="Z1873" s="56">
        <v>21000</v>
      </c>
      <c r="AA1873" s="56" t="s">
        <v>5109</v>
      </c>
      <c r="AB1873" s="56" t="s">
        <v>5109</v>
      </c>
      <c r="AC1873" s="56" t="s">
        <v>5110</v>
      </c>
      <c r="AD1873" s="56">
        <v>3000</v>
      </c>
      <c r="AE1873" s="56">
        <v>3000</v>
      </c>
      <c r="AF1873" s="56">
        <v>3000</v>
      </c>
      <c r="AG1873" s="56">
        <v>2000</v>
      </c>
      <c r="AH1873" s="56">
        <v>2000</v>
      </c>
      <c r="AI1873" s="56">
        <v>2000</v>
      </c>
      <c r="AJ1873" s="56">
        <v>2000</v>
      </c>
      <c r="AK1873" s="56">
        <v>2000</v>
      </c>
      <c r="AL1873" s="56">
        <v>3000</v>
      </c>
      <c r="AM1873" s="56">
        <v>3000</v>
      </c>
      <c r="AN1873" s="56">
        <v>3000</v>
      </c>
      <c r="AO1873" s="56">
        <v>2000</v>
      </c>
      <c r="AP1873" s="56">
        <v>30000</v>
      </c>
      <c r="AQ1873" s="56" t="s">
        <v>5111</v>
      </c>
      <c r="AT1873" s="56">
        <v>8471110</v>
      </c>
    </row>
    <row r="1874" spans="1:46" x14ac:dyDescent="0.35">
      <c r="A1874" s="56" t="s">
        <v>963</v>
      </c>
      <c r="B1874" s="56">
        <v>8471110</v>
      </c>
      <c r="C1874" s="56" t="s">
        <v>719</v>
      </c>
      <c r="D1874" s="56">
        <v>427710</v>
      </c>
      <c r="E1874" s="56" t="s">
        <v>46</v>
      </c>
      <c r="F1874" s="56" t="str">
        <f t="shared" si="29"/>
        <v>847.8471110.1.427710.000000.847001.200179</v>
      </c>
      <c r="G1874" s="66" t="s">
        <v>21</v>
      </c>
      <c r="H1874" s="56">
        <v>847001</v>
      </c>
      <c r="I1874" s="56" t="s">
        <v>23</v>
      </c>
      <c r="J1874" s="56">
        <v>200179</v>
      </c>
      <c r="K1874" s="56">
        <v>52891.199999999997</v>
      </c>
      <c r="L1874" s="56">
        <v>395176</v>
      </c>
      <c r="M1874" s="56">
        <v>395176</v>
      </c>
      <c r="N1874" s="56" t="s">
        <v>2000</v>
      </c>
      <c r="R1874" s="56" t="s">
        <v>5112</v>
      </c>
      <c r="S1874" s="56">
        <v>5</v>
      </c>
      <c r="T1874" s="56" t="e">
        <v>#REF!</v>
      </c>
      <c r="U1874" s="57">
        <v>428950.6</v>
      </c>
      <c r="V1874" s="56" t="s">
        <v>2002</v>
      </c>
      <c r="W1874" s="56" t="s">
        <v>2003</v>
      </c>
      <c r="X1874" s="56">
        <v>386055.54</v>
      </c>
      <c r="Y1874" s="56">
        <v>343160.48</v>
      </c>
      <c r="Z1874" s="56">
        <v>300265.42</v>
      </c>
      <c r="AA1874" s="56" t="s">
        <v>5113</v>
      </c>
      <c r="AB1874" s="56" t="s">
        <v>5114</v>
      </c>
      <c r="AC1874" s="56" t="s">
        <v>5115</v>
      </c>
      <c r="AH1874" s="56">
        <v>10650.1</v>
      </c>
      <c r="AI1874" s="56">
        <v>17007.5</v>
      </c>
      <c r="AJ1874" s="56">
        <v>308357.59999999998</v>
      </c>
      <c r="AK1874" s="56">
        <v>80787</v>
      </c>
      <c r="AN1874" s="56">
        <v>12148.4</v>
      </c>
      <c r="AP1874" s="56">
        <v>428950.6</v>
      </c>
      <c r="AQ1874" s="56" t="s">
        <v>5111</v>
      </c>
      <c r="AT1874" s="56">
        <v>8471110</v>
      </c>
    </row>
    <row r="1875" spans="1:46" x14ac:dyDescent="0.35">
      <c r="A1875" s="56" t="s">
        <v>963</v>
      </c>
      <c r="B1875" s="56">
        <v>8471110</v>
      </c>
      <c r="C1875" s="56" t="s">
        <v>719</v>
      </c>
      <c r="D1875" s="56">
        <v>428090</v>
      </c>
      <c r="E1875" s="56" t="s">
        <v>52</v>
      </c>
      <c r="F1875" s="56" t="str">
        <f t="shared" si="29"/>
        <v>847.8471110.1.428090.000000.847001.200179</v>
      </c>
      <c r="G1875" s="66" t="s">
        <v>21</v>
      </c>
      <c r="H1875" s="56">
        <v>847001</v>
      </c>
      <c r="I1875" s="56" t="s">
        <v>23</v>
      </c>
      <c r="J1875" s="56">
        <v>200179</v>
      </c>
      <c r="K1875" s="56">
        <v>30378.55</v>
      </c>
      <c r="L1875" s="56">
        <v>100000</v>
      </c>
      <c r="M1875" s="56">
        <v>100000</v>
      </c>
      <c r="N1875" s="56" t="s">
        <v>2000</v>
      </c>
      <c r="R1875" s="56" t="s">
        <v>5116</v>
      </c>
      <c r="S1875" s="56">
        <v>5</v>
      </c>
      <c r="T1875" s="56">
        <v>20000</v>
      </c>
      <c r="U1875" s="57">
        <v>100000</v>
      </c>
      <c r="V1875" s="56" t="s">
        <v>2002</v>
      </c>
      <c r="W1875" s="56" t="s">
        <v>2003</v>
      </c>
      <c r="X1875" s="56">
        <v>90000</v>
      </c>
      <c r="Y1875" s="56">
        <v>80000</v>
      </c>
      <c r="Z1875" s="56">
        <v>70000</v>
      </c>
      <c r="AA1875" s="56" t="s">
        <v>5117</v>
      </c>
      <c r="AB1875" s="56" t="s">
        <v>5118</v>
      </c>
      <c r="AC1875" s="56" t="s">
        <v>5119</v>
      </c>
      <c r="AD1875" s="56">
        <v>20000</v>
      </c>
      <c r="AF1875" s="56">
        <v>20000</v>
      </c>
      <c r="AI1875" s="56">
        <v>20000</v>
      </c>
      <c r="AL1875" s="56">
        <v>20000</v>
      </c>
      <c r="AN1875" s="56">
        <v>20000</v>
      </c>
      <c r="AP1875" s="56">
        <v>100000</v>
      </c>
      <c r="AQ1875" s="56" t="s">
        <v>5111</v>
      </c>
      <c r="AT1875" s="56">
        <v>8471110</v>
      </c>
    </row>
    <row r="1876" spans="1:46" x14ac:dyDescent="0.35">
      <c r="A1876" s="56" t="s">
        <v>965</v>
      </c>
      <c r="B1876" s="56">
        <v>8470730</v>
      </c>
      <c r="C1876" s="56" t="s">
        <v>442</v>
      </c>
      <c r="D1876" s="56">
        <v>427900</v>
      </c>
      <c r="E1876" s="56" t="s">
        <v>49</v>
      </c>
      <c r="F1876" s="56" t="str">
        <f t="shared" si="29"/>
        <v>847.8470730.1.427900.000000.847001.200179</v>
      </c>
      <c r="G1876" s="66" t="s">
        <v>21</v>
      </c>
      <c r="H1876" s="56">
        <v>847001</v>
      </c>
      <c r="I1876" s="56" t="s">
        <v>23</v>
      </c>
      <c r="J1876" s="56">
        <v>200179</v>
      </c>
      <c r="K1876" s="56">
        <v>0</v>
      </c>
      <c r="L1876" s="56">
        <v>10000</v>
      </c>
      <c r="N1876" s="56" t="s">
        <v>2037</v>
      </c>
      <c r="O1876" s="56">
        <v>800</v>
      </c>
      <c r="R1876" s="56" t="s">
        <v>5120</v>
      </c>
      <c r="S1876" s="56">
        <v>10</v>
      </c>
      <c r="T1876" s="56">
        <v>1000</v>
      </c>
      <c r="U1876" s="57">
        <v>10000</v>
      </c>
      <c r="V1876" s="56" t="s">
        <v>2113</v>
      </c>
      <c r="W1876" s="56" t="s">
        <v>2003</v>
      </c>
      <c r="X1876" s="56">
        <v>9000</v>
      </c>
      <c r="Y1876" s="56">
        <v>8000</v>
      </c>
      <c r="Z1876" s="56">
        <v>7000</v>
      </c>
      <c r="AE1876" s="56">
        <v>2000</v>
      </c>
      <c r="AG1876" s="56">
        <v>2000</v>
      </c>
      <c r="AI1876" s="56">
        <v>2000</v>
      </c>
      <c r="AK1876" s="56">
        <v>2000</v>
      </c>
      <c r="AM1876" s="56">
        <v>2000</v>
      </c>
      <c r="AP1876" s="56">
        <v>10000</v>
      </c>
      <c r="AT1876" s="56">
        <v>8470730</v>
      </c>
    </row>
    <row r="1877" spans="1:46" x14ac:dyDescent="0.35">
      <c r="A1877" s="56" t="s">
        <v>965</v>
      </c>
      <c r="B1877" s="56">
        <v>8470730</v>
      </c>
      <c r="C1877" s="56" t="s">
        <v>442</v>
      </c>
      <c r="D1877" s="56">
        <v>428640</v>
      </c>
      <c r="E1877" s="56" t="s">
        <v>55</v>
      </c>
      <c r="F1877" s="56" t="str">
        <f t="shared" si="29"/>
        <v>847.8470730.1.428640.000000.847001.200179</v>
      </c>
      <c r="G1877" s="66" t="s">
        <v>21</v>
      </c>
      <c r="H1877" s="56">
        <v>847001</v>
      </c>
      <c r="I1877" s="56" t="s">
        <v>23</v>
      </c>
      <c r="J1877" s="56">
        <v>200179</v>
      </c>
      <c r="L1877" s="56">
        <v>40000</v>
      </c>
      <c r="N1877" s="56" t="s">
        <v>2037</v>
      </c>
      <c r="O1877" s="56">
        <v>800</v>
      </c>
      <c r="R1877" s="56" t="s">
        <v>5121</v>
      </c>
      <c r="S1877" s="56">
        <v>5</v>
      </c>
      <c r="T1877" s="57">
        <v>50000</v>
      </c>
      <c r="U1877" s="57">
        <v>250000</v>
      </c>
      <c r="V1877" s="56" t="s">
        <v>2113</v>
      </c>
      <c r="W1877" s="56" t="s">
        <v>2003</v>
      </c>
      <c r="X1877" s="56">
        <v>225000</v>
      </c>
      <c r="Y1877" s="56">
        <v>200000</v>
      </c>
      <c r="Z1877" s="56">
        <v>175000</v>
      </c>
      <c r="AA1877" s="56" t="s">
        <v>5122</v>
      </c>
      <c r="AB1877" s="56" t="s">
        <v>5122</v>
      </c>
      <c r="AC1877" s="56" t="s">
        <v>5123</v>
      </c>
      <c r="AE1877" s="56">
        <v>50000</v>
      </c>
      <c r="AG1877" s="56">
        <v>50000</v>
      </c>
      <c r="AI1877" s="56">
        <v>50000</v>
      </c>
      <c r="AK1877" s="56">
        <v>50000</v>
      </c>
      <c r="AM1877" s="56">
        <v>50000</v>
      </c>
      <c r="AP1877" s="56">
        <v>250000</v>
      </c>
      <c r="AT1877" s="56">
        <v>8470730</v>
      </c>
    </row>
    <row r="1878" spans="1:46" x14ac:dyDescent="0.35">
      <c r="A1878" s="56" t="s">
        <v>965</v>
      </c>
      <c r="B1878" s="56">
        <v>8470730</v>
      </c>
      <c r="C1878" s="56" t="s">
        <v>442</v>
      </c>
      <c r="D1878" s="56">
        <v>492610</v>
      </c>
      <c r="E1878" s="56" t="s">
        <v>866</v>
      </c>
      <c r="F1878" s="56" t="str">
        <f t="shared" si="29"/>
        <v>847.8470730.1.492610.000000.847001.300180</v>
      </c>
      <c r="G1878" s="66" t="s">
        <v>21</v>
      </c>
      <c r="H1878" s="56">
        <v>847001</v>
      </c>
      <c r="I1878" s="56" t="s">
        <v>863</v>
      </c>
      <c r="J1878" s="56">
        <v>300180</v>
      </c>
      <c r="N1878" s="56" t="s">
        <v>2446</v>
      </c>
      <c r="O1878" s="56">
        <v>40</v>
      </c>
      <c r="R1878" s="56" t="s">
        <v>5124</v>
      </c>
      <c r="S1878" s="56">
        <v>1</v>
      </c>
      <c r="T1878" s="56">
        <v>1650000</v>
      </c>
      <c r="U1878" s="57">
        <v>1650000</v>
      </c>
      <c r="V1878" s="56" t="s">
        <v>2113</v>
      </c>
      <c r="W1878" s="56" t="s">
        <v>2122</v>
      </c>
      <c r="X1878" s="56">
        <v>1485000</v>
      </c>
      <c r="Y1878" s="56">
        <v>1320000</v>
      </c>
      <c r="Z1878" s="56">
        <v>1155000</v>
      </c>
      <c r="AA1878" s="56" t="s">
        <v>5125</v>
      </c>
      <c r="AB1878" s="56" t="s">
        <v>5125</v>
      </c>
      <c r="AC1878" s="56" t="s">
        <v>5126</v>
      </c>
      <c r="AE1878" s="56">
        <v>1650000</v>
      </c>
      <c r="AP1878" s="56">
        <v>1650000</v>
      </c>
      <c r="AT1878" s="56">
        <v>8470730</v>
      </c>
    </row>
    <row r="1879" spans="1:46" x14ac:dyDescent="0.35">
      <c r="A1879" s="56" t="s">
        <v>965</v>
      </c>
      <c r="B1879" s="56">
        <v>8470730</v>
      </c>
      <c r="C1879" s="56" t="s">
        <v>442</v>
      </c>
      <c r="D1879" s="56">
        <v>427200</v>
      </c>
      <c r="E1879" s="56" t="s">
        <v>89</v>
      </c>
      <c r="F1879" s="56" t="str">
        <f t="shared" si="29"/>
        <v>847.8470730.1.427200.000000.847001.200179</v>
      </c>
      <c r="G1879" s="66" t="s">
        <v>21</v>
      </c>
      <c r="H1879" s="56">
        <v>847001</v>
      </c>
      <c r="I1879" s="56" t="s">
        <v>23</v>
      </c>
      <c r="J1879" s="56">
        <v>200179</v>
      </c>
      <c r="L1879" s="56">
        <v>4420</v>
      </c>
      <c r="AT1879" s="56">
        <v>8470730</v>
      </c>
    </row>
    <row r="1880" spans="1:46" x14ac:dyDescent="0.35">
      <c r="A1880" s="56" t="s">
        <v>965</v>
      </c>
      <c r="B1880" s="56">
        <v>8470730</v>
      </c>
      <c r="C1880" s="56" t="s">
        <v>442</v>
      </c>
      <c r="D1880" s="56" t="s">
        <v>30</v>
      </c>
      <c r="E1880" s="56" t="s">
        <v>31</v>
      </c>
      <c r="F1880" s="56" t="str">
        <f t="shared" si="29"/>
        <v>847.8470730.1.421000.000000.847001.200179</v>
      </c>
      <c r="G1880" s="66" t="s">
        <v>21</v>
      </c>
      <c r="H1880" s="56">
        <v>847001</v>
      </c>
      <c r="I1880" s="56" t="s">
        <v>23</v>
      </c>
      <c r="J1880" s="56">
        <v>200179</v>
      </c>
      <c r="N1880" s="56" t="s">
        <v>2037</v>
      </c>
      <c r="O1880" s="56">
        <v>800</v>
      </c>
      <c r="R1880" s="56" t="s">
        <v>5127</v>
      </c>
      <c r="S1880" s="56">
        <v>3</v>
      </c>
      <c r="T1880" s="56">
        <v>100000</v>
      </c>
      <c r="U1880" s="57">
        <v>300000</v>
      </c>
      <c r="V1880" s="56" t="s">
        <v>2113</v>
      </c>
      <c r="W1880" s="56" t="s">
        <v>2003</v>
      </c>
      <c r="X1880" s="56">
        <v>270000</v>
      </c>
      <c r="Y1880" s="56">
        <v>240000</v>
      </c>
      <c r="Z1880" s="56">
        <v>210000</v>
      </c>
      <c r="AA1880" s="56" t="s">
        <v>5125</v>
      </c>
      <c r="AB1880" s="56" t="s">
        <v>5125</v>
      </c>
      <c r="AC1880" s="56" t="s">
        <v>5128</v>
      </c>
      <c r="AF1880" s="56">
        <v>100000</v>
      </c>
      <c r="AI1880" s="56">
        <v>100000</v>
      </c>
      <c r="AL1880" s="56">
        <v>100000</v>
      </c>
      <c r="AP1880" s="56">
        <v>300000</v>
      </c>
      <c r="AQ1880" s="56" t="s">
        <v>5129</v>
      </c>
      <c r="AT1880" s="56">
        <v>8470730</v>
      </c>
    </row>
    <row r="1881" spans="1:46" x14ac:dyDescent="0.35">
      <c r="A1881" s="56" t="s">
        <v>965</v>
      </c>
      <c r="B1881" s="56">
        <v>8470730</v>
      </c>
      <c r="C1881" s="56" t="s">
        <v>442</v>
      </c>
      <c r="D1881" s="56" t="s">
        <v>36</v>
      </c>
      <c r="E1881" s="56" t="s">
        <v>37</v>
      </c>
      <c r="F1881" s="56" t="str">
        <f t="shared" si="29"/>
        <v>847.8470730.1.425510.000000.847001.200179</v>
      </c>
      <c r="G1881" s="66" t="s">
        <v>21</v>
      </c>
      <c r="H1881" s="56">
        <v>847001</v>
      </c>
      <c r="I1881" s="56" t="s">
        <v>23</v>
      </c>
      <c r="J1881" s="56">
        <v>200179</v>
      </c>
      <c r="N1881" s="56" t="s">
        <v>2167</v>
      </c>
      <c r="O1881" s="56">
        <v>10</v>
      </c>
      <c r="R1881" s="56" t="s">
        <v>5130</v>
      </c>
      <c r="S1881" s="56">
        <v>2</v>
      </c>
      <c r="T1881" s="56">
        <v>25000</v>
      </c>
      <c r="U1881" s="57">
        <v>50000</v>
      </c>
      <c r="V1881" s="56" t="s">
        <v>2113</v>
      </c>
      <c r="W1881" s="56" t="s">
        <v>2003</v>
      </c>
      <c r="X1881" s="56">
        <v>45000</v>
      </c>
      <c r="Y1881" s="56">
        <v>40000</v>
      </c>
      <c r="Z1881" s="56">
        <v>35000</v>
      </c>
      <c r="AA1881" s="56" t="s">
        <v>5122</v>
      </c>
      <c r="AB1881" s="56" t="s">
        <v>5122</v>
      </c>
      <c r="AC1881" s="56" t="s">
        <v>5123</v>
      </c>
      <c r="AE1881" s="56">
        <v>25000</v>
      </c>
      <c r="AH1881" s="56">
        <v>25000</v>
      </c>
      <c r="AP1881" s="56">
        <v>50000</v>
      </c>
      <c r="AT1881" s="56">
        <v>8470730</v>
      </c>
    </row>
    <row r="1882" spans="1:46" x14ac:dyDescent="0.35">
      <c r="A1882" s="56" t="s">
        <v>965</v>
      </c>
      <c r="B1882" s="56">
        <v>8470730</v>
      </c>
      <c r="C1882" s="56" t="s">
        <v>442</v>
      </c>
      <c r="D1882" s="56">
        <v>495140</v>
      </c>
      <c r="E1882" s="56" t="s">
        <v>882</v>
      </c>
      <c r="F1882" s="56" t="str">
        <f t="shared" si="29"/>
        <v>847.8470730.1.495140.000000.847001.300180</v>
      </c>
      <c r="G1882" s="66" t="s">
        <v>21</v>
      </c>
      <c r="H1882" s="56">
        <v>847001</v>
      </c>
      <c r="I1882" s="56" t="s">
        <v>863</v>
      </c>
      <c r="J1882" s="56">
        <v>300180</v>
      </c>
      <c r="K1882" s="56">
        <v>29334.5</v>
      </c>
      <c r="L1882" s="56">
        <v>110494</v>
      </c>
      <c r="AT1882" s="56">
        <v>8470730</v>
      </c>
    </row>
    <row r="1883" spans="1:46" x14ac:dyDescent="0.35">
      <c r="A1883" s="56" t="s">
        <v>965</v>
      </c>
      <c r="B1883" s="56">
        <v>8470730</v>
      </c>
      <c r="C1883" s="56" t="s">
        <v>442</v>
      </c>
      <c r="D1883" s="56" t="s">
        <v>39</v>
      </c>
      <c r="E1883" s="56" t="s">
        <v>40</v>
      </c>
      <c r="F1883" s="56" t="str">
        <f t="shared" si="29"/>
        <v>847.8470730.1.425900.000000.847001.200179</v>
      </c>
      <c r="G1883" s="66" t="s">
        <v>21</v>
      </c>
      <c r="H1883" s="56">
        <v>847001</v>
      </c>
      <c r="I1883" s="56" t="s">
        <v>23</v>
      </c>
      <c r="J1883" s="56">
        <v>200179</v>
      </c>
      <c r="N1883" s="56" t="s">
        <v>2037</v>
      </c>
      <c r="O1883" s="56">
        <v>800</v>
      </c>
      <c r="S1883" s="56">
        <v>5</v>
      </c>
      <c r="T1883" s="56">
        <v>50000</v>
      </c>
      <c r="U1883" s="57">
        <v>250000</v>
      </c>
      <c r="V1883" s="56" t="s">
        <v>2113</v>
      </c>
      <c r="W1883" s="56" t="s">
        <v>2003</v>
      </c>
      <c r="X1883" s="56">
        <v>225000</v>
      </c>
      <c r="Y1883" s="56">
        <v>200000</v>
      </c>
      <c r="Z1883" s="56">
        <v>175000</v>
      </c>
      <c r="AA1883" s="56" t="s">
        <v>5122</v>
      </c>
      <c r="AB1883" s="56" t="s">
        <v>5122</v>
      </c>
      <c r="AC1883" s="56" t="s">
        <v>5123</v>
      </c>
      <c r="AE1883" s="56">
        <v>50000</v>
      </c>
      <c r="AG1883" s="56">
        <v>50000</v>
      </c>
      <c r="AI1883" s="56">
        <v>50000</v>
      </c>
      <c r="AK1883" s="56">
        <v>50000</v>
      </c>
      <c r="AM1883" s="56">
        <v>50000</v>
      </c>
      <c r="AP1883" s="56">
        <v>250000</v>
      </c>
      <c r="AT1883" s="56">
        <v>8470730</v>
      </c>
    </row>
    <row r="1884" spans="1:46" x14ac:dyDescent="0.35">
      <c r="A1884" s="56" t="s">
        <v>965</v>
      </c>
      <c r="B1884" s="56">
        <v>8470730</v>
      </c>
      <c r="C1884" s="56" t="s">
        <v>442</v>
      </c>
      <c r="D1884" s="56" t="s">
        <v>42</v>
      </c>
      <c r="E1884" s="56" t="s">
        <v>43</v>
      </c>
      <c r="F1884" s="56" t="str">
        <f t="shared" si="29"/>
        <v>847.8470730.1.426610.000000.847001.200179</v>
      </c>
      <c r="G1884" s="66" t="s">
        <v>21</v>
      </c>
      <c r="H1884" s="56">
        <v>847001</v>
      </c>
      <c r="I1884" s="56" t="s">
        <v>23</v>
      </c>
      <c r="J1884" s="56">
        <v>200179</v>
      </c>
      <c r="K1884" s="56">
        <v>0</v>
      </c>
      <c r="L1884" s="56">
        <v>0</v>
      </c>
      <c r="N1884" s="56" t="s">
        <v>2037</v>
      </c>
      <c r="O1884" s="56">
        <v>800</v>
      </c>
      <c r="R1884" s="56" t="s">
        <v>5131</v>
      </c>
      <c r="S1884" s="56">
        <v>3</v>
      </c>
      <c r="T1884" s="56">
        <v>200000</v>
      </c>
      <c r="U1884" s="57">
        <v>600000</v>
      </c>
      <c r="V1884" s="56" t="s">
        <v>2113</v>
      </c>
      <c r="W1884" s="56" t="s">
        <v>2003</v>
      </c>
      <c r="X1884" s="56">
        <v>540000</v>
      </c>
      <c r="Y1884" s="56">
        <v>480000</v>
      </c>
      <c r="Z1884" s="56">
        <v>420000</v>
      </c>
      <c r="AA1884" s="56" t="s">
        <v>5125</v>
      </c>
      <c r="AB1884" s="56" t="s">
        <v>5125</v>
      </c>
      <c r="AC1884" s="56" t="s">
        <v>5128</v>
      </c>
      <c r="AE1884" s="56">
        <v>200000</v>
      </c>
      <c r="AH1884" s="56">
        <v>200000</v>
      </c>
      <c r="AK1884" s="56">
        <v>200000</v>
      </c>
      <c r="AP1884" s="56">
        <v>600000</v>
      </c>
      <c r="AT1884" s="56">
        <v>8470730</v>
      </c>
    </row>
    <row r="1885" spans="1:46" x14ac:dyDescent="0.35">
      <c r="A1885" s="56" t="s">
        <v>965</v>
      </c>
      <c r="B1885" s="56">
        <v>8470730</v>
      </c>
      <c r="C1885" s="56" t="s">
        <v>442</v>
      </c>
      <c r="D1885" s="56" t="s">
        <v>63</v>
      </c>
      <c r="E1885" s="56" t="s">
        <v>64</v>
      </c>
      <c r="F1885" s="56" t="str">
        <f t="shared" si="29"/>
        <v>847.8470730.1.436110.000000.847001.200179</v>
      </c>
      <c r="G1885" s="66" t="s">
        <v>21</v>
      </c>
      <c r="H1885" s="56">
        <v>847001</v>
      </c>
      <c r="I1885" s="56" t="s">
        <v>23</v>
      </c>
      <c r="J1885" s="56">
        <v>200179</v>
      </c>
      <c r="K1885" s="56">
        <v>29325</v>
      </c>
      <c r="L1885" s="56">
        <v>75479</v>
      </c>
      <c r="N1885" s="56" t="s">
        <v>2037</v>
      </c>
      <c r="O1885" s="56">
        <v>800</v>
      </c>
      <c r="R1885" s="56" t="s">
        <v>5132</v>
      </c>
      <c r="S1885" s="56">
        <v>5</v>
      </c>
      <c r="T1885" s="56">
        <v>10000</v>
      </c>
      <c r="U1885" s="57">
        <v>50000</v>
      </c>
      <c r="V1885" s="56" t="s">
        <v>2113</v>
      </c>
      <c r="W1885" s="56" t="s">
        <v>2003</v>
      </c>
      <c r="X1885" s="56">
        <v>45000</v>
      </c>
      <c r="Y1885" s="56">
        <v>40000</v>
      </c>
      <c r="Z1885" s="56">
        <v>35000</v>
      </c>
      <c r="AE1885" s="56">
        <v>10000</v>
      </c>
      <c r="AG1885" s="56">
        <v>10000</v>
      </c>
      <c r="AI1885" s="56">
        <v>10000</v>
      </c>
      <c r="AK1885" s="56">
        <v>10000</v>
      </c>
      <c r="AM1885" s="56">
        <v>10000</v>
      </c>
      <c r="AP1885" s="56">
        <v>50000</v>
      </c>
      <c r="AT1885" s="56">
        <v>8470730</v>
      </c>
    </row>
    <row r="1886" spans="1:46" x14ac:dyDescent="0.35">
      <c r="A1886" s="56" t="s">
        <v>965</v>
      </c>
      <c r="B1886" s="56">
        <v>8470720</v>
      </c>
      <c r="C1886" s="56" t="s">
        <v>434</v>
      </c>
      <c r="D1886" s="56">
        <v>421000</v>
      </c>
      <c r="E1886" s="56" t="s">
        <v>31</v>
      </c>
      <c r="F1886" s="56" t="str">
        <f t="shared" si="29"/>
        <v>847.8470720.1.421000.000000.847001.200179</v>
      </c>
      <c r="G1886" s="66" t="s">
        <v>21</v>
      </c>
      <c r="H1886" s="56">
        <v>847001</v>
      </c>
      <c r="I1886" s="56" t="s">
        <v>23</v>
      </c>
      <c r="J1886" s="56">
        <v>200179</v>
      </c>
      <c r="K1886" s="56">
        <v>-60832.89</v>
      </c>
      <c r="L1886" s="56">
        <v>0</v>
      </c>
      <c r="AT1886" s="56">
        <v>8470720</v>
      </c>
    </row>
    <row r="1887" spans="1:46" x14ac:dyDescent="0.35">
      <c r="A1887" s="56" t="s">
        <v>965</v>
      </c>
      <c r="B1887" s="56">
        <v>8470720</v>
      </c>
      <c r="C1887" s="56" t="s">
        <v>434</v>
      </c>
      <c r="D1887" s="56">
        <v>421700</v>
      </c>
      <c r="E1887" s="56" t="s">
        <v>956</v>
      </c>
      <c r="F1887" s="56" t="str">
        <f t="shared" si="29"/>
        <v>847.8470720.1.421700.000000.847001.200179</v>
      </c>
      <c r="G1887" s="66" t="s">
        <v>21</v>
      </c>
      <c r="H1887" s="56">
        <v>847001</v>
      </c>
      <c r="I1887" s="56" t="s">
        <v>23</v>
      </c>
      <c r="J1887" s="56">
        <v>200179</v>
      </c>
      <c r="K1887" s="56">
        <v>0</v>
      </c>
      <c r="L1887" s="56">
        <v>2000</v>
      </c>
      <c r="M1887" s="56">
        <v>2000</v>
      </c>
      <c r="N1887" s="56" t="s">
        <v>5133</v>
      </c>
      <c r="O1887" s="56">
        <v>1</v>
      </c>
      <c r="P1887" s="56" t="s">
        <v>1959</v>
      </c>
      <c r="R1887" s="56" t="s">
        <v>5134</v>
      </c>
      <c r="S1887" s="56">
        <v>1</v>
      </c>
      <c r="T1887" s="56">
        <v>2000</v>
      </c>
      <c r="U1887" s="56">
        <v>2000</v>
      </c>
      <c r="V1887" s="56" t="s">
        <v>2002</v>
      </c>
      <c r="W1887" s="56" t="s">
        <v>2122</v>
      </c>
      <c r="X1887" s="56">
        <v>1800</v>
      </c>
      <c r="Y1887" s="56">
        <v>1600</v>
      </c>
      <c r="Z1887" s="56">
        <v>1400</v>
      </c>
      <c r="AA1887" s="56" t="s">
        <v>5135</v>
      </c>
      <c r="AB1887" s="56" t="s">
        <v>5135</v>
      </c>
      <c r="AC1887" s="56" t="s">
        <v>5135</v>
      </c>
      <c r="AF1887" s="56">
        <v>2000</v>
      </c>
      <c r="AP1887" s="56">
        <v>2000</v>
      </c>
      <c r="AQ1887" s="56" t="s">
        <v>5136</v>
      </c>
      <c r="AR1887" s="56" t="s">
        <v>5137</v>
      </c>
      <c r="AS1887" s="56" t="s">
        <v>5138</v>
      </c>
      <c r="AT1887" s="56">
        <v>8470720</v>
      </c>
    </row>
    <row r="1888" spans="1:46" x14ac:dyDescent="0.35">
      <c r="A1888" s="56" t="s">
        <v>965</v>
      </c>
      <c r="B1888" s="56">
        <v>8470720</v>
      </c>
      <c r="C1888" s="56" t="s">
        <v>434</v>
      </c>
      <c r="D1888" s="56">
        <v>426900</v>
      </c>
      <c r="E1888" s="56" t="s">
        <v>360</v>
      </c>
      <c r="F1888" s="56" t="str">
        <f t="shared" si="29"/>
        <v>847.8470720.1.426900.000000.847001.200179</v>
      </c>
      <c r="G1888" s="66" t="s">
        <v>21</v>
      </c>
      <c r="H1888" s="56">
        <v>847001</v>
      </c>
      <c r="I1888" s="56" t="s">
        <v>23</v>
      </c>
      <c r="J1888" s="56">
        <v>200179</v>
      </c>
      <c r="K1888" s="56">
        <v>-5803.32</v>
      </c>
      <c r="L1888" s="56">
        <v>8262</v>
      </c>
      <c r="M1888" s="56">
        <v>8262</v>
      </c>
      <c r="N1888" s="56" t="s">
        <v>5139</v>
      </c>
      <c r="O1888" s="56">
        <v>200</v>
      </c>
      <c r="P1888" s="56" t="s">
        <v>1959</v>
      </c>
      <c r="R1888" s="56" t="s">
        <v>5140</v>
      </c>
      <c r="S1888" s="56">
        <v>1</v>
      </c>
      <c r="T1888" s="56">
        <v>10000</v>
      </c>
      <c r="U1888" s="56">
        <v>10000</v>
      </c>
      <c r="V1888" s="56" t="s">
        <v>2002</v>
      </c>
      <c r="W1888" s="56" t="s">
        <v>2122</v>
      </c>
      <c r="X1888" s="56">
        <v>9000</v>
      </c>
      <c r="Y1888" s="56">
        <v>8000</v>
      </c>
      <c r="Z1888" s="56">
        <v>7000</v>
      </c>
      <c r="AA1888" s="56" t="s">
        <v>5141</v>
      </c>
      <c r="AB1888" s="56" t="s">
        <v>5141</v>
      </c>
      <c r="AC1888" s="56" t="s">
        <v>5141</v>
      </c>
      <c r="AD1888" s="56">
        <v>10000</v>
      </c>
      <c r="AP1888" s="56">
        <v>10000</v>
      </c>
      <c r="AQ1888" s="56" t="s">
        <v>5136</v>
      </c>
      <c r="AR1888" s="56" t="s">
        <v>5142</v>
      </c>
      <c r="AS1888" s="56" t="s">
        <v>5143</v>
      </c>
      <c r="AT1888" s="56">
        <v>8470720</v>
      </c>
    </row>
    <row r="1889" spans="1:46" x14ac:dyDescent="0.35">
      <c r="A1889" s="56" t="s">
        <v>965</v>
      </c>
      <c r="B1889" s="56">
        <v>8470720</v>
      </c>
      <c r="C1889" s="56" t="s">
        <v>434</v>
      </c>
      <c r="D1889" s="56">
        <v>428200</v>
      </c>
      <c r="E1889" s="56" t="s">
        <v>321</v>
      </c>
      <c r="F1889" s="56" t="str">
        <f t="shared" si="29"/>
        <v>847.8470720.1.428200.000000.847001.200179</v>
      </c>
      <c r="G1889" s="66" t="s">
        <v>21</v>
      </c>
      <c r="H1889" s="56">
        <v>847001</v>
      </c>
      <c r="I1889" s="56" t="s">
        <v>23</v>
      </c>
      <c r="J1889" s="56">
        <v>200179</v>
      </c>
      <c r="K1889" s="56">
        <v>166689</v>
      </c>
      <c r="L1889" s="56">
        <v>248127</v>
      </c>
      <c r="M1889" s="56">
        <v>248127</v>
      </c>
      <c r="N1889" s="56" t="s">
        <v>5144</v>
      </c>
      <c r="O1889" s="56">
        <v>4000</v>
      </c>
      <c r="P1889" s="56" t="s">
        <v>1959</v>
      </c>
      <c r="R1889" s="56" t="s">
        <v>5145</v>
      </c>
      <c r="S1889" s="56">
        <v>1</v>
      </c>
      <c r="T1889" s="56">
        <v>250000</v>
      </c>
      <c r="U1889" s="56">
        <v>250000</v>
      </c>
      <c r="V1889" s="56" t="s">
        <v>2002</v>
      </c>
      <c r="W1889" s="56" t="s">
        <v>2003</v>
      </c>
      <c r="X1889" s="56">
        <v>225000</v>
      </c>
      <c r="Y1889" s="56">
        <v>200000</v>
      </c>
      <c r="Z1889" s="56">
        <v>175000</v>
      </c>
      <c r="AA1889" s="56" t="s">
        <v>5146</v>
      </c>
      <c r="AB1889" s="56" t="s">
        <v>5146</v>
      </c>
      <c r="AC1889" s="56" t="s">
        <v>5146</v>
      </c>
      <c r="AF1889" s="56">
        <v>25000</v>
      </c>
      <c r="AG1889" s="56">
        <v>25000</v>
      </c>
      <c r="AH1889" s="56">
        <v>25000</v>
      </c>
      <c r="AI1889" s="56">
        <v>25000</v>
      </c>
      <c r="AJ1889" s="56">
        <v>25000</v>
      </c>
      <c r="AK1889" s="56">
        <v>25000</v>
      </c>
      <c r="AL1889" s="56">
        <v>25000</v>
      </c>
      <c r="AM1889" s="56">
        <v>25000</v>
      </c>
      <c r="AN1889" s="56">
        <v>25000</v>
      </c>
      <c r="AO1889" s="56">
        <v>25000</v>
      </c>
      <c r="AP1889" s="56">
        <v>250000</v>
      </c>
      <c r="AQ1889" s="56" t="s">
        <v>5136</v>
      </c>
      <c r="AR1889" s="56" t="s">
        <v>5147</v>
      </c>
      <c r="AS1889" s="56" t="s">
        <v>5148</v>
      </c>
      <c r="AT1889" s="56">
        <v>8470720</v>
      </c>
    </row>
    <row r="1890" spans="1:46" x14ac:dyDescent="0.35">
      <c r="A1890" s="56" t="s">
        <v>965</v>
      </c>
      <c r="B1890" s="56">
        <v>8470720</v>
      </c>
      <c r="C1890" s="56" t="s">
        <v>434</v>
      </c>
      <c r="D1890" s="56">
        <v>432120</v>
      </c>
      <c r="E1890" s="56" t="s">
        <v>382</v>
      </c>
      <c r="F1890" s="56" t="str">
        <f t="shared" si="29"/>
        <v>847.8470720.1.432120.000000.847001.200179</v>
      </c>
      <c r="G1890" s="66" t="s">
        <v>21</v>
      </c>
      <c r="H1890" s="56">
        <v>847001</v>
      </c>
      <c r="I1890" s="56" t="s">
        <v>23</v>
      </c>
      <c r="J1890" s="56">
        <v>200179</v>
      </c>
      <c r="N1890" s="56" t="s">
        <v>2000</v>
      </c>
      <c r="O1890" s="56">
        <v>1</v>
      </c>
      <c r="R1890" s="56" t="s">
        <v>5149</v>
      </c>
      <c r="S1890" s="56">
        <v>1</v>
      </c>
      <c r="T1890" s="56">
        <v>236400</v>
      </c>
      <c r="U1890" s="56">
        <v>236400</v>
      </c>
      <c r="V1890" s="56" t="s">
        <v>2002</v>
      </c>
      <c r="W1890" s="56" t="s">
        <v>2122</v>
      </c>
      <c r="X1890" s="56">
        <v>212760</v>
      </c>
      <c r="Y1890" s="56">
        <v>189120</v>
      </c>
      <c r="Z1890" s="56">
        <v>165480</v>
      </c>
      <c r="AA1890" s="56" t="s">
        <v>5150</v>
      </c>
      <c r="AD1890" s="56">
        <v>236400</v>
      </c>
      <c r="AP1890" s="56">
        <v>236400</v>
      </c>
      <c r="AQ1890" s="56" t="s">
        <v>5136</v>
      </c>
      <c r="AR1890" s="56" t="s">
        <v>5147</v>
      </c>
      <c r="AS1890" s="56" t="s">
        <v>5151</v>
      </c>
      <c r="AT1890" s="56">
        <v>8470720</v>
      </c>
    </row>
    <row r="1891" spans="1:46" x14ac:dyDescent="0.35">
      <c r="A1891" s="56" t="s">
        <v>965</v>
      </c>
      <c r="B1891" s="56">
        <v>8470720</v>
      </c>
      <c r="C1891" s="56" t="s">
        <v>434</v>
      </c>
      <c r="D1891" s="56">
        <v>435410</v>
      </c>
      <c r="E1891" s="56" t="s">
        <v>58</v>
      </c>
      <c r="F1891" s="56" t="str">
        <f t="shared" si="29"/>
        <v>847.8470720.1.435410.000000.847001.200179</v>
      </c>
      <c r="G1891" s="66" t="s">
        <v>21</v>
      </c>
      <c r="H1891" s="56">
        <v>847001</v>
      </c>
      <c r="I1891" s="56" t="s">
        <v>23</v>
      </c>
      <c r="J1891" s="56">
        <v>200179</v>
      </c>
      <c r="K1891" s="56">
        <v>538849.67000000004</v>
      </c>
      <c r="L1891" s="56">
        <v>385799</v>
      </c>
      <c r="M1891" s="56">
        <v>385799</v>
      </c>
      <c r="N1891" s="56" t="s">
        <v>5152</v>
      </c>
      <c r="O1891" s="56">
        <v>100</v>
      </c>
      <c r="P1891" s="56" t="s">
        <v>1959</v>
      </c>
      <c r="R1891" s="56" t="s">
        <v>5153</v>
      </c>
      <c r="S1891" s="56">
        <v>12</v>
      </c>
      <c r="T1891" s="56">
        <v>70000</v>
      </c>
      <c r="U1891" s="56">
        <v>840000</v>
      </c>
      <c r="V1891" s="56" t="s">
        <v>2002</v>
      </c>
      <c r="W1891" s="56" t="s">
        <v>2003</v>
      </c>
      <c r="X1891" s="56">
        <v>756000</v>
      </c>
      <c r="Y1891" s="56">
        <v>672000</v>
      </c>
      <c r="Z1891" s="56">
        <v>588000</v>
      </c>
      <c r="AA1891" s="56" t="s">
        <v>5154</v>
      </c>
      <c r="AB1891" s="56" t="s">
        <v>5154</v>
      </c>
      <c r="AC1891" s="56" t="s">
        <v>5154</v>
      </c>
      <c r="AD1891" s="56">
        <v>70000</v>
      </c>
      <c r="AE1891" s="56">
        <v>70000</v>
      </c>
      <c r="AF1891" s="56">
        <v>70000</v>
      </c>
      <c r="AG1891" s="56">
        <v>70000</v>
      </c>
      <c r="AH1891" s="56">
        <v>70000</v>
      </c>
      <c r="AI1891" s="56">
        <v>70000</v>
      </c>
      <c r="AJ1891" s="56">
        <v>70000</v>
      </c>
      <c r="AK1891" s="56">
        <v>70000</v>
      </c>
      <c r="AL1891" s="56">
        <v>70000</v>
      </c>
      <c r="AM1891" s="56">
        <v>70000</v>
      </c>
      <c r="AN1891" s="56">
        <v>70000</v>
      </c>
      <c r="AO1891" s="56">
        <v>70000</v>
      </c>
      <c r="AP1891" s="56">
        <v>840000</v>
      </c>
      <c r="AQ1891" s="56" t="s">
        <v>5136</v>
      </c>
      <c r="AR1891" s="56" t="s">
        <v>5147</v>
      </c>
      <c r="AS1891" s="56" t="s">
        <v>5155</v>
      </c>
      <c r="AT1891" s="56">
        <v>8470720</v>
      </c>
    </row>
    <row r="1892" spans="1:46" x14ac:dyDescent="0.35">
      <c r="A1892" s="56" t="s">
        <v>965</v>
      </c>
      <c r="B1892" s="56">
        <v>8470720</v>
      </c>
      <c r="C1892" s="56" t="s">
        <v>434</v>
      </c>
      <c r="D1892" s="56">
        <v>436110</v>
      </c>
      <c r="E1892" s="56" t="s">
        <v>64</v>
      </c>
      <c r="F1892" s="56" t="str">
        <f t="shared" si="29"/>
        <v>847.8470720.1.436110.000000.847001.200179</v>
      </c>
      <c r="G1892" s="66" t="s">
        <v>21</v>
      </c>
      <c r="H1892" s="56">
        <v>847001</v>
      </c>
      <c r="I1892" s="56" t="s">
        <v>23</v>
      </c>
      <c r="J1892" s="56">
        <v>200179</v>
      </c>
      <c r="K1892" s="56">
        <v>65</v>
      </c>
      <c r="L1892" s="56">
        <v>0</v>
      </c>
      <c r="M1892" s="56">
        <v>0</v>
      </c>
      <c r="N1892" s="56" t="s">
        <v>5144</v>
      </c>
      <c r="O1892" s="56">
        <v>4000</v>
      </c>
      <c r="P1892" s="56" t="s">
        <v>1959</v>
      </c>
      <c r="R1892" s="56" t="s">
        <v>5156</v>
      </c>
      <c r="S1892" s="56">
        <v>1</v>
      </c>
      <c r="T1892" s="56">
        <v>50000</v>
      </c>
      <c r="U1892" s="57">
        <v>50000</v>
      </c>
      <c r="V1892" s="56" t="s">
        <v>2002</v>
      </c>
      <c r="W1892" s="56" t="s">
        <v>2003</v>
      </c>
      <c r="X1892" s="56">
        <v>45000</v>
      </c>
      <c r="Y1892" s="56">
        <v>40000</v>
      </c>
      <c r="Z1892" s="56">
        <v>35000</v>
      </c>
      <c r="AA1892" s="56" t="s">
        <v>5157</v>
      </c>
      <c r="AB1892" s="56" t="s">
        <v>5157</v>
      </c>
      <c r="AC1892" s="56" t="s">
        <v>5157</v>
      </c>
      <c r="AF1892" s="56">
        <v>20000</v>
      </c>
      <c r="AI1892" s="56">
        <v>20000</v>
      </c>
      <c r="AL1892" s="56">
        <v>10000</v>
      </c>
      <c r="AP1892" s="56">
        <v>50000</v>
      </c>
      <c r="AQ1892" s="56" t="s">
        <v>5136</v>
      </c>
      <c r="AR1892" s="56" t="s">
        <v>5147</v>
      </c>
      <c r="AT1892" s="56">
        <v>8470720</v>
      </c>
    </row>
    <row r="1893" spans="1:46" x14ac:dyDescent="0.35">
      <c r="A1893" s="56" t="s">
        <v>965</v>
      </c>
      <c r="B1893" s="56">
        <v>8470720</v>
      </c>
      <c r="C1893" s="56" t="s">
        <v>434</v>
      </c>
      <c r="D1893" s="56">
        <v>436120</v>
      </c>
      <c r="E1893" s="56" t="s">
        <v>431</v>
      </c>
      <c r="F1893" s="56" t="str">
        <f t="shared" si="29"/>
        <v>847.8470720.1.436120.000000.847001.200179</v>
      </c>
      <c r="G1893" s="66" t="s">
        <v>21</v>
      </c>
      <c r="H1893" s="56">
        <v>847001</v>
      </c>
      <c r="I1893" s="56" t="s">
        <v>23</v>
      </c>
      <c r="J1893" s="56">
        <v>200179</v>
      </c>
      <c r="K1893" s="56">
        <v>115059.58</v>
      </c>
      <c r="L1893" s="56">
        <v>45814</v>
      </c>
      <c r="M1893" s="56">
        <v>45814</v>
      </c>
      <c r="N1893" s="56" t="s">
        <v>5144</v>
      </c>
      <c r="O1893" s="56">
        <v>1000</v>
      </c>
      <c r="P1893" s="56" t="s">
        <v>1959</v>
      </c>
      <c r="R1893" s="56" t="s">
        <v>5158</v>
      </c>
      <c r="S1893" s="56">
        <v>12</v>
      </c>
      <c r="T1893" s="56">
        <v>10000</v>
      </c>
      <c r="U1893" s="56">
        <v>120000</v>
      </c>
      <c r="V1893" s="56" t="s">
        <v>2002</v>
      </c>
      <c r="W1893" s="56" t="s">
        <v>2003</v>
      </c>
      <c r="X1893" s="56">
        <v>108000</v>
      </c>
      <c r="Y1893" s="56">
        <v>96000</v>
      </c>
      <c r="Z1893" s="56">
        <v>84000</v>
      </c>
      <c r="AA1893" s="56" t="s">
        <v>5159</v>
      </c>
      <c r="AB1893" s="56" t="s">
        <v>5159</v>
      </c>
      <c r="AC1893" s="56" t="s">
        <v>5159</v>
      </c>
      <c r="AD1893" s="56">
        <v>10000</v>
      </c>
      <c r="AE1893" s="56">
        <v>10000</v>
      </c>
      <c r="AF1893" s="56">
        <v>10000</v>
      </c>
      <c r="AG1893" s="56">
        <v>10000</v>
      </c>
      <c r="AH1893" s="56">
        <v>10000</v>
      </c>
      <c r="AI1893" s="56">
        <v>10000</v>
      </c>
      <c r="AJ1893" s="56">
        <v>10000</v>
      </c>
      <c r="AK1893" s="56">
        <v>10000</v>
      </c>
      <c r="AL1893" s="56">
        <v>10000</v>
      </c>
      <c r="AM1893" s="56">
        <v>10000</v>
      </c>
      <c r="AN1893" s="56">
        <v>10000</v>
      </c>
      <c r="AO1893" s="56">
        <v>10000</v>
      </c>
      <c r="AP1893" s="56">
        <v>120000</v>
      </c>
      <c r="AQ1893" s="56" t="s">
        <v>5136</v>
      </c>
      <c r="AR1893" s="56" t="s">
        <v>5147</v>
      </c>
      <c r="AS1893" s="56" t="s">
        <v>5160</v>
      </c>
      <c r="AT1893" s="56">
        <v>8470720</v>
      </c>
    </row>
    <row r="1894" spans="1:46" x14ac:dyDescent="0.35">
      <c r="A1894" s="56" t="s">
        <v>962</v>
      </c>
      <c r="B1894" s="56">
        <v>8471305</v>
      </c>
      <c r="C1894" s="56" t="s">
        <v>5161</v>
      </c>
      <c r="D1894" s="56">
        <v>492316</v>
      </c>
      <c r="E1894" s="56" t="s">
        <v>138</v>
      </c>
      <c r="F1894" s="56" t="str">
        <f t="shared" si="29"/>
        <v>847.8471305.1.492316.000000.847001.300180</v>
      </c>
      <c r="G1894" s="66" t="s">
        <v>21</v>
      </c>
      <c r="H1894" s="56">
        <v>847001</v>
      </c>
      <c r="I1894" s="56" t="s">
        <v>863</v>
      </c>
      <c r="J1894" s="56">
        <v>300180</v>
      </c>
      <c r="N1894" s="56" t="s">
        <v>5162</v>
      </c>
      <c r="O1894" s="56">
        <v>1</v>
      </c>
      <c r="P1894" s="56" t="s">
        <v>2052</v>
      </c>
      <c r="R1894" s="56" t="s">
        <v>5163</v>
      </c>
      <c r="S1894" s="56">
        <v>1</v>
      </c>
      <c r="T1894" s="56">
        <v>2342436</v>
      </c>
      <c r="U1894" s="57">
        <v>2342436</v>
      </c>
      <c r="V1894" s="56" t="s">
        <v>2113</v>
      </c>
      <c r="W1894" s="56" t="s">
        <v>2122</v>
      </c>
      <c r="X1894" s="56">
        <v>2108192.4</v>
      </c>
      <c r="Y1894" s="56">
        <v>1873948.8</v>
      </c>
      <c r="Z1894" s="56">
        <v>1639705.2</v>
      </c>
      <c r="AA1894" s="56" t="s">
        <v>5164</v>
      </c>
      <c r="AB1894" s="56" t="s">
        <v>5164</v>
      </c>
      <c r="AC1894" s="56" t="s">
        <v>4082</v>
      </c>
      <c r="AD1894" s="56">
        <v>2342436</v>
      </c>
      <c r="AP1894" s="56">
        <v>2342436</v>
      </c>
      <c r="AQ1894" s="56" t="s">
        <v>2034</v>
      </c>
      <c r="AR1894" s="56" t="s">
        <v>5165</v>
      </c>
      <c r="AS1894" s="56" t="s">
        <v>5166</v>
      </c>
      <c r="AT1894" s="56" t="s">
        <v>5167</v>
      </c>
    </row>
    <row r="1895" spans="1:46" x14ac:dyDescent="0.35">
      <c r="A1895" s="56" t="s">
        <v>962</v>
      </c>
      <c r="B1895" s="56">
        <v>8471305</v>
      </c>
      <c r="C1895" s="56" t="s">
        <v>5161</v>
      </c>
      <c r="D1895" s="56">
        <v>492316</v>
      </c>
      <c r="E1895" s="56" t="s">
        <v>138</v>
      </c>
      <c r="F1895" s="56" t="str">
        <f t="shared" si="29"/>
        <v>847.8471305.1.492316.000000.847001.300180</v>
      </c>
      <c r="G1895" s="66" t="s">
        <v>21</v>
      </c>
      <c r="H1895" s="56">
        <v>847001</v>
      </c>
      <c r="I1895" s="56" t="s">
        <v>863</v>
      </c>
      <c r="J1895" s="56">
        <v>300180</v>
      </c>
      <c r="N1895" s="56" t="s">
        <v>5162</v>
      </c>
      <c r="O1895" s="56">
        <v>1</v>
      </c>
      <c r="P1895" s="56" t="s">
        <v>2052</v>
      </c>
      <c r="R1895" s="56" t="s">
        <v>5168</v>
      </c>
      <c r="S1895" s="56">
        <v>1</v>
      </c>
      <c r="T1895" s="56">
        <v>3487169</v>
      </c>
      <c r="U1895" s="57">
        <v>3487169</v>
      </c>
      <c r="V1895" s="56" t="s">
        <v>2113</v>
      </c>
      <c r="W1895" s="56" t="s">
        <v>2122</v>
      </c>
      <c r="X1895" s="56">
        <v>3138452.1</v>
      </c>
      <c r="Y1895" s="56">
        <v>2789735.2</v>
      </c>
      <c r="Z1895" s="56">
        <v>2441018.2999999998</v>
      </c>
      <c r="AA1895" s="56" t="s">
        <v>5164</v>
      </c>
      <c r="AB1895" s="56" t="s">
        <v>5164</v>
      </c>
      <c r="AC1895" s="56" t="s">
        <v>4082</v>
      </c>
      <c r="AE1895" s="56">
        <v>3487169</v>
      </c>
      <c r="AP1895" s="56">
        <v>3487169</v>
      </c>
      <c r="AQ1895" s="56" t="s">
        <v>2034</v>
      </c>
      <c r="AR1895" s="56" t="s">
        <v>5165</v>
      </c>
      <c r="AS1895" s="56" t="s">
        <v>5166</v>
      </c>
      <c r="AT1895" s="56" t="s">
        <v>5167</v>
      </c>
    </row>
    <row r="1896" spans="1:46" x14ac:dyDescent="0.35">
      <c r="A1896" s="56" t="s">
        <v>962</v>
      </c>
      <c r="B1896" s="56">
        <v>8471305</v>
      </c>
      <c r="C1896" s="56" t="s">
        <v>5161</v>
      </c>
      <c r="D1896" s="56">
        <v>492316</v>
      </c>
      <c r="E1896" s="56" t="s">
        <v>138</v>
      </c>
      <c r="F1896" s="56" t="str">
        <f t="shared" si="29"/>
        <v>847.8471305.1.492316.000000.847001.300180</v>
      </c>
      <c r="G1896" s="66" t="s">
        <v>21</v>
      </c>
      <c r="H1896" s="56">
        <v>847001</v>
      </c>
      <c r="I1896" s="56" t="s">
        <v>863</v>
      </c>
      <c r="J1896" s="56">
        <v>300180</v>
      </c>
      <c r="N1896" s="56" t="s">
        <v>5162</v>
      </c>
      <c r="O1896" s="56">
        <v>1</v>
      </c>
      <c r="P1896" s="56" t="s">
        <v>2052</v>
      </c>
      <c r="R1896" s="56" t="s">
        <v>5169</v>
      </c>
      <c r="S1896" s="56">
        <v>1</v>
      </c>
      <c r="T1896" s="56">
        <v>3263685</v>
      </c>
      <c r="U1896" s="57">
        <v>3263685</v>
      </c>
      <c r="V1896" s="56" t="s">
        <v>2113</v>
      </c>
      <c r="W1896" s="56" t="s">
        <v>2122</v>
      </c>
      <c r="X1896" s="56">
        <v>2937316.5</v>
      </c>
      <c r="Y1896" s="56">
        <v>2610948</v>
      </c>
      <c r="Z1896" s="56">
        <v>2284579.5</v>
      </c>
      <c r="AA1896" s="56" t="s">
        <v>5164</v>
      </c>
      <c r="AB1896" s="56" t="s">
        <v>5164</v>
      </c>
      <c r="AC1896" s="56" t="s">
        <v>4082</v>
      </c>
      <c r="AF1896" s="56">
        <v>3263685</v>
      </c>
      <c r="AP1896" s="56">
        <v>3263685</v>
      </c>
      <c r="AQ1896" s="56" t="s">
        <v>2034</v>
      </c>
      <c r="AR1896" s="56" t="s">
        <v>5165</v>
      </c>
      <c r="AS1896" s="56" t="s">
        <v>5166</v>
      </c>
      <c r="AT1896" s="56" t="s">
        <v>5167</v>
      </c>
    </row>
    <row r="1897" spans="1:46" x14ac:dyDescent="0.35">
      <c r="A1897" s="56" t="s">
        <v>962</v>
      </c>
      <c r="B1897" s="56">
        <v>8471305</v>
      </c>
      <c r="C1897" s="56" t="s">
        <v>5161</v>
      </c>
      <c r="D1897" s="56">
        <v>492316</v>
      </c>
      <c r="E1897" s="56" t="s">
        <v>138</v>
      </c>
      <c r="F1897" s="56" t="str">
        <f t="shared" si="29"/>
        <v>847.8471305.1.492316.000000.847001.300180</v>
      </c>
      <c r="G1897" s="66" t="s">
        <v>21</v>
      </c>
      <c r="H1897" s="56">
        <v>847001</v>
      </c>
      <c r="I1897" s="56" t="s">
        <v>863</v>
      </c>
      <c r="J1897" s="56">
        <v>300180</v>
      </c>
      <c r="N1897" s="56" t="s">
        <v>5162</v>
      </c>
      <c r="O1897" s="56">
        <v>1</v>
      </c>
      <c r="P1897" s="56" t="s">
        <v>2052</v>
      </c>
      <c r="R1897" s="56" t="s">
        <v>5170</v>
      </c>
      <c r="S1897" s="56">
        <v>1</v>
      </c>
      <c r="T1897" s="56">
        <v>5271423</v>
      </c>
      <c r="U1897" s="57">
        <v>5271423</v>
      </c>
      <c r="V1897" s="56" t="s">
        <v>2113</v>
      </c>
      <c r="W1897" s="56" t="s">
        <v>2122</v>
      </c>
      <c r="X1897" s="56">
        <v>4744280.7</v>
      </c>
      <c r="Y1897" s="56">
        <v>4217138.4000000004</v>
      </c>
      <c r="Z1897" s="56">
        <v>3689996.0999999996</v>
      </c>
      <c r="AA1897" s="56" t="s">
        <v>5164</v>
      </c>
      <c r="AB1897" s="56" t="s">
        <v>5164</v>
      </c>
      <c r="AC1897" s="56" t="s">
        <v>4082</v>
      </c>
      <c r="AD1897" s="56">
        <v>5271423</v>
      </c>
      <c r="AP1897" s="56">
        <v>5271423</v>
      </c>
      <c r="AQ1897" s="56" t="s">
        <v>2034</v>
      </c>
      <c r="AR1897" s="56" t="s">
        <v>5165</v>
      </c>
      <c r="AS1897" s="56" t="s">
        <v>5166</v>
      </c>
      <c r="AT1897" s="56" t="s">
        <v>5167</v>
      </c>
    </row>
    <row r="1898" spans="1:46" x14ac:dyDescent="0.35">
      <c r="A1898" s="56" t="s">
        <v>962</v>
      </c>
      <c r="B1898" s="56">
        <v>8471305</v>
      </c>
      <c r="C1898" s="56" t="s">
        <v>5161</v>
      </c>
      <c r="D1898" s="56">
        <v>492316</v>
      </c>
      <c r="E1898" s="56" t="s">
        <v>138</v>
      </c>
      <c r="F1898" s="56" t="str">
        <f t="shared" si="29"/>
        <v>847.8471305.1.492316.000000.847001.300180</v>
      </c>
      <c r="G1898" s="66" t="s">
        <v>21</v>
      </c>
      <c r="H1898" s="56">
        <v>847001</v>
      </c>
      <c r="I1898" s="56" t="s">
        <v>863</v>
      </c>
      <c r="J1898" s="56">
        <v>300180</v>
      </c>
      <c r="N1898" s="56" t="s">
        <v>5162</v>
      </c>
      <c r="O1898" s="56">
        <v>1</v>
      </c>
      <c r="P1898" s="56" t="s">
        <v>2052</v>
      </c>
      <c r="R1898" s="56" t="s">
        <v>5171</v>
      </c>
      <c r="S1898" s="56">
        <v>1</v>
      </c>
      <c r="T1898" s="56">
        <v>718763</v>
      </c>
      <c r="U1898" s="57">
        <v>718763</v>
      </c>
      <c r="V1898" s="56" t="s">
        <v>2113</v>
      </c>
      <c r="W1898" s="56" t="s">
        <v>2122</v>
      </c>
      <c r="X1898" s="56">
        <v>646886.70000000007</v>
      </c>
      <c r="Y1898" s="56">
        <v>575010.4</v>
      </c>
      <c r="Z1898" s="56">
        <v>503134.1</v>
      </c>
      <c r="AA1898" s="56" t="s">
        <v>5164</v>
      </c>
      <c r="AB1898" s="56" t="s">
        <v>5164</v>
      </c>
      <c r="AC1898" s="56" t="s">
        <v>4082</v>
      </c>
      <c r="AE1898" s="56">
        <v>718763</v>
      </c>
      <c r="AP1898" s="56">
        <v>718763</v>
      </c>
      <c r="AQ1898" s="56" t="s">
        <v>2034</v>
      </c>
      <c r="AR1898" s="56" t="s">
        <v>5165</v>
      </c>
      <c r="AS1898" s="56" t="s">
        <v>5166</v>
      </c>
      <c r="AT1898" s="56" t="s">
        <v>5167</v>
      </c>
    </row>
    <row r="1899" spans="1:46" x14ac:dyDescent="0.35">
      <c r="A1899" s="56" t="s">
        <v>962</v>
      </c>
      <c r="B1899" s="56">
        <v>8471305</v>
      </c>
      <c r="C1899" s="56" t="s">
        <v>5161</v>
      </c>
      <c r="D1899" s="56">
        <v>492316</v>
      </c>
      <c r="E1899" s="56" t="s">
        <v>138</v>
      </c>
      <c r="F1899" s="56" t="str">
        <f t="shared" si="29"/>
        <v>847.8471305.1.492316.000000.847001.300180</v>
      </c>
      <c r="G1899" s="66" t="s">
        <v>21</v>
      </c>
      <c r="H1899" s="56">
        <v>847001</v>
      </c>
      <c r="I1899" s="56" t="s">
        <v>863</v>
      </c>
      <c r="J1899" s="56">
        <v>300180</v>
      </c>
      <c r="N1899" s="56" t="s">
        <v>5162</v>
      </c>
      <c r="O1899" s="56">
        <v>1</v>
      </c>
      <c r="P1899" s="56" t="s">
        <v>2052</v>
      </c>
      <c r="R1899" s="56" t="s">
        <v>5172</v>
      </c>
      <c r="S1899" s="56">
        <v>1</v>
      </c>
      <c r="T1899" s="56">
        <v>447433</v>
      </c>
      <c r="U1899" s="57">
        <v>447433</v>
      </c>
      <c r="V1899" s="56" t="s">
        <v>2113</v>
      </c>
      <c r="W1899" s="56" t="s">
        <v>2122</v>
      </c>
      <c r="X1899" s="56">
        <v>402689.7</v>
      </c>
      <c r="Y1899" s="56">
        <v>357946.4</v>
      </c>
      <c r="Z1899" s="56">
        <v>313203.09999999998</v>
      </c>
      <c r="AA1899" s="56" t="s">
        <v>5164</v>
      </c>
      <c r="AB1899" s="56" t="s">
        <v>5164</v>
      </c>
      <c r="AC1899" s="56" t="s">
        <v>4082</v>
      </c>
      <c r="AF1899" s="56">
        <v>447433</v>
      </c>
      <c r="AP1899" s="56">
        <v>447433</v>
      </c>
      <c r="AQ1899" s="56" t="s">
        <v>2034</v>
      </c>
      <c r="AR1899" s="56" t="s">
        <v>5165</v>
      </c>
      <c r="AS1899" s="56" t="s">
        <v>5166</v>
      </c>
      <c r="AT1899" s="56" t="s">
        <v>5167</v>
      </c>
    </row>
    <row r="1900" spans="1:46" x14ac:dyDescent="0.35">
      <c r="A1900" s="56" t="s">
        <v>962</v>
      </c>
      <c r="B1900" s="56">
        <v>8471305</v>
      </c>
      <c r="C1900" s="56" t="s">
        <v>5161</v>
      </c>
      <c r="D1900" s="56">
        <v>492316</v>
      </c>
      <c r="E1900" s="56" t="s">
        <v>138</v>
      </c>
      <c r="F1900" s="56" t="str">
        <f t="shared" si="29"/>
        <v>847.8471305.1.492316.000000.847001.300180</v>
      </c>
      <c r="G1900" s="66" t="s">
        <v>21</v>
      </c>
      <c r="H1900" s="56">
        <v>847001</v>
      </c>
      <c r="I1900" s="56" t="s">
        <v>863</v>
      </c>
      <c r="J1900" s="56">
        <v>300180</v>
      </c>
      <c r="N1900" s="56" t="s">
        <v>5162</v>
      </c>
      <c r="O1900" s="56">
        <v>1</v>
      </c>
      <c r="P1900" s="56" t="s">
        <v>2052</v>
      </c>
      <c r="R1900" s="56" t="s">
        <v>5173</v>
      </c>
      <c r="S1900" s="56">
        <v>1</v>
      </c>
      <c r="T1900" s="56">
        <v>364326</v>
      </c>
      <c r="U1900" s="57">
        <v>364326</v>
      </c>
      <c r="V1900" s="56" t="s">
        <v>2113</v>
      </c>
      <c r="W1900" s="56" t="s">
        <v>2122</v>
      </c>
      <c r="X1900" s="56">
        <v>327893.40000000002</v>
      </c>
      <c r="Y1900" s="56">
        <v>291460.8</v>
      </c>
      <c r="Z1900" s="56">
        <v>255028.19999999998</v>
      </c>
      <c r="AA1900" s="56" t="s">
        <v>5164</v>
      </c>
      <c r="AB1900" s="56" t="s">
        <v>5164</v>
      </c>
      <c r="AC1900" s="56" t="s">
        <v>4082</v>
      </c>
      <c r="AD1900" s="56">
        <v>364326</v>
      </c>
      <c r="AP1900" s="56">
        <v>364326</v>
      </c>
      <c r="AQ1900" s="56" t="s">
        <v>2034</v>
      </c>
      <c r="AR1900" s="56" t="s">
        <v>5165</v>
      </c>
      <c r="AS1900" s="56" t="s">
        <v>5166</v>
      </c>
      <c r="AT1900" s="56" t="s">
        <v>5167</v>
      </c>
    </row>
    <row r="1901" spans="1:46" x14ac:dyDescent="0.35">
      <c r="A1901" s="56" t="s">
        <v>962</v>
      </c>
      <c r="B1901" s="56">
        <v>8471305</v>
      </c>
      <c r="C1901" s="56" t="s">
        <v>5161</v>
      </c>
      <c r="D1901" s="56">
        <v>492316</v>
      </c>
      <c r="E1901" s="56" t="s">
        <v>138</v>
      </c>
      <c r="F1901" s="56" t="str">
        <f t="shared" si="29"/>
        <v>847.8471305.1.492316.000000.847001.300180</v>
      </c>
      <c r="G1901" s="66" t="s">
        <v>21</v>
      </c>
      <c r="H1901" s="56">
        <v>847001</v>
      </c>
      <c r="I1901" s="56" t="s">
        <v>863</v>
      </c>
      <c r="J1901" s="56">
        <v>300180</v>
      </c>
      <c r="N1901" s="56" t="s">
        <v>5162</v>
      </c>
      <c r="O1901" s="56">
        <v>1</v>
      </c>
      <c r="P1901" s="56" t="s">
        <v>2052</v>
      </c>
      <c r="R1901" s="56" t="s">
        <v>5174</v>
      </c>
      <c r="S1901" s="56">
        <v>1</v>
      </c>
      <c r="T1901" s="56">
        <v>252846</v>
      </c>
      <c r="U1901" s="57">
        <v>252846</v>
      </c>
      <c r="V1901" s="56" t="s">
        <v>2113</v>
      </c>
      <c r="W1901" s="56" t="s">
        <v>2122</v>
      </c>
      <c r="X1901" s="56">
        <v>227561.4</v>
      </c>
      <c r="Y1901" s="56">
        <v>202276.80000000002</v>
      </c>
      <c r="Z1901" s="56">
        <v>176992.19999999998</v>
      </c>
      <c r="AA1901" s="56" t="s">
        <v>5164</v>
      </c>
      <c r="AB1901" s="56" t="s">
        <v>5164</v>
      </c>
      <c r="AC1901" s="56" t="s">
        <v>4082</v>
      </c>
      <c r="AE1901" s="56">
        <v>252846</v>
      </c>
      <c r="AP1901" s="56">
        <v>252846</v>
      </c>
      <c r="AQ1901" s="56" t="s">
        <v>2034</v>
      </c>
      <c r="AR1901" s="56" t="s">
        <v>5165</v>
      </c>
      <c r="AS1901" s="56" t="s">
        <v>5166</v>
      </c>
      <c r="AT1901" s="56" t="s">
        <v>5167</v>
      </c>
    </row>
    <row r="1902" spans="1:46" x14ac:dyDescent="0.35">
      <c r="A1902" s="56" t="s">
        <v>962</v>
      </c>
      <c r="B1902" s="56">
        <v>8471305</v>
      </c>
      <c r="C1902" s="56" t="s">
        <v>5161</v>
      </c>
      <c r="D1902" s="56">
        <v>492316</v>
      </c>
      <c r="E1902" s="56" t="s">
        <v>138</v>
      </c>
      <c r="F1902" s="56" t="str">
        <f t="shared" si="29"/>
        <v>847.8471305.1.492316.000000.847001.300180</v>
      </c>
      <c r="G1902" s="66" t="s">
        <v>21</v>
      </c>
      <c r="H1902" s="56">
        <v>847001</v>
      </c>
      <c r="I1902" s="56" t="s">
        <v>863</v>
      </c>
      <c r="J1902" s="56">
        <v>300180</v>
      </c>
      <c r="N1902" s="56" t="s">
        <v>5162</v>
      </c>
      <c r="O1902" s="56">
        <v>1</v>
      </c>
      <c r="P1902" s="56" t="s">
        <v>2052</v>
      </c>
      <c r="R1902" s="56" t="s">
        <v>5175</v>
      </c>
      <c r="S1902" s="56">
        <v>1</v>
      </c>
      <c r="T1902" s="56">
        <v>96018</v>
      </c>
      <c r="U1902" s="57">
        <v>96018</v>
      </c>
      <c r="V1902" s="56" t="s">
        <v>2113</v>
      </c>
      <c r="W1902" s="56" t="s">
        <v>2122</v>
      </c>
      <c r="X1902" s="56">
        <v>86416.2</v>
      </c>
      <c r="Y1902" s="56">
        <v>76814.400000000009</v>
      </c>
      <c r="Z1902" s="56">
        <v>67212.599999999991</v>
      </c>
      <c r="AA1902" s="56" t="s">
        <v>5164</v>
      </c>
      <c r="AB1902" s="56" t="s">
        <v>5164</v>
      </c>
      <c r="AC1902" s="56" t="s">
        <v>4082</v>
      </c>
      <c r="AF1902" s="56">
        <v>96018</v>
      </c>
      <c r="AP1902" s="56">
        <v>96018</v>
      </c>
      <c r="AQ1902" s="56" t="s">
        <v>2034</v>
      </c>
      <c r="AR1902" s="56" t="s">
        <v>5165</v>
      </c>
      <c r="AS1902" s="56" t="s">
        <v>5166</v>
      </c>
      <c r="AT1902" s="56" t="s">
        <v>5167</v>
      </c>
    </row>
    <row r="1903" spans="1:46" x14ac:dyDescent="0.35">
      <c r="A1903" s="56" t="s">
        <v>962</v>
      </c>
      <c r="B1903" s="56">
        <v>8471305</v>
      </c>
      <c r="C1903" s="56" t="s">
        <v>5161</v>
      </c>
      <c r="D1903" s="56">
        <v>492316</v>
      </c>
      <c r="E1903" s="56" t="s">
        <v>138</v>
      </c>
      <c r="F1903" s="56" t="str">
        <f t="shared" si="29"/>
        <v>847.8471305.1.492316.000000.847001.300180</v>
      </c>
      <c r="G1903" s="66" t="s">
        <v>21</v>
      </c>
      <c r="H1903" s="56">
        <v>847001</v>
      </c>
      <c r="I1903" s="56" t="s">
        <v>863</v>
      </c>
      <c r="J1903" s="56">
        <v>300180</v>
      </c>
      <c r="N1903" s="56" t="s">
        <v>5162</v>
      </c>
      <c r="O1903" s="56">
        <v>1</v>
      </c>
      <c r="P1903" s="56" t="s">
        <v>2052</v>
      </c>
      <c r="R1903" s="56" t="s">
        <v>5176</v>
      </c>
      <c r="S1903" s="56">
        <v>1</v>
      </c>
      <c r="T1903" s="56">
        <v>57996</v>
      </c>
      <c r="U1903" s="57">
        <v>57996</v>
      </c>
      <c r="V1903" s="56" t="s">
        <v>2113</v>
      </c>
      <c r="W1903" s="56" t="s">
        <v>2122</v>
      </c>
      <c r="X1903" s="56">
        <v>52196.4</v>
      </c>
      <c r="Y1903" s="56">
        <v>46396.800000000003</v>
      </c>
      <c r="Z1903" s="56">
        <v>40597.199999999997</v>
      </c>
      <c r="AA1903" s="56" t="s">
        <v>5164</v>
      </c>
      <c r="AB1903" s="56" t="s">
        <v>5164</v>
      </c>
      <c r="AC1903" s="56" t="s">
        <v>4082</v>
      </c>
      <c r="AD1903" s="56">
        <v>57996</v>
      </c>
      <c r="AP1903" s="56">
        <v>57996</v>
      </c>
      <c r="AQ1903" s="56" t="s">
        <v>2034</v>
      </c>
      <c r="AR1903" s="56" t="s">
        <v>5165</v>
      </c>
      <c r="AS1903" s="56" t="s">
        <v>5166</v>
      </c>
      <c r="AT1903" s="56" t="s">
        <v>5167</v>
      </c>
    </row>
    <row r="1904" spans="1:46" x14ac:dyDescent="0.35">
      <c r="A1904" s="56" t="s">
        <v>962</v>
      </c>
      <c r="B1904" s="56">
        <v>8471305</v>
      </c>
      <c r="C1904" s="56" t="s">
        <v>5161</v>
      </c>
      <c r="D1904" s="56">
        <v>492316</v>
      </c>
      <c r="E1904" s="56" t="s">
        <v>138</v>
      </c>
      <c r="F1904" s="56" t="str">
        <f t="shared" si="29"/>
        <v>847.8471305.1.492316.000000.847001.300180</v>
      </c>
      <c r="G1904" s="66" t="s">
        <v>21</v>
      </c>
      <c r="H1904" s="56">
        <v>847001</v>
      </c>
      <c r="I1904" s="56" t="s">
        <v>863</v>
      </c>
      <c r="J1904" s="56">
        <v>300180</v>
      </c>
      <c r="N1904" s="56" t="s">
        <v>5162</v>
      </c>
      <c r="O1904" s="56">
        <v>1</v>
      </c>
      <c r="P1904" s="56" t="s">
        <v>2052</v>
      </c>
      <c r="R1904" s="56" t="s">
        <v>5177</v>
      </c>
      <c r="S1904" s="56">
        <v>1</v>
      </c>
      <c r="T1904" s="56">
        <v>118525</v>
      </c>
      <c r="U1904" s="57">
        <v>118525</v>
      </c>
      <c r="V1904" s="56" t="s">
        <v>2113</v>
      </c>
      <c r="W1904" s="56" t="s">
        <v>2122</v>
      </c>
      <c r="X1904" s="56">
        <v>106672.5</v>
      </c>
      <c r="Y1904" s="56">
        <v>94820</v>
      </c>
      <c r="Z1904" s="56">
        <v>82967.5</v>
      </c>
      <c r="AA1904" s="56" t="s">
        <v>5164</v>
      </c>
      <c r="AB1904" s="56" t="s">
        <v>5164</v>
      </c>
      <c r="AC1904" s="56" t="s">
        <v>4082</v>
      </c>
      <c r="AE1904" s="56">
        <v>118525</v>
      </c>
      <c r="AP1904" s="56">
        <v>118525</v>
      </c>
      <c r="AQ1904" s="56" t="s">
        <v>2034</v>
      </c>
      <c r="AR1904" s="56" t="s">
        <v>5165</v>
      </c>
      <c r="AS1904" s="56" t="s">
        <v>5166</v>
      </c>
      <c r="AT1904" s="56" t="s">
        <v>5167</v>
      </c>
    </row>
    <row r="1905" spans="1:46" x14ac:dyDescent="0.35">
      <c r="A1905" s="56" t="s">
        <v>962</v>
      </c>
      <c r="B1905" s="56">
        <v>8471305</v>
      </c>
      <c r="C1905" s="56" t="s">
        <v>5161</v>
      </c>
      <c r="D1905" s="56">
        <v>492316</v>
      </c>
      <c r="E1905" s="56" t="s">
        <v>138</v>
      </c>
      <c r="F1905" s="56" t="str">
        <f t="shared" si="29"/>
        <v>847.8471305.1.492316.000000.847001.300180</v>
      </c>
      <c r="G1905" s="66" t="s">
        <v>21</v>
      </c>
      <c r="H1905" s="56">
        <v>847001</v>
      </c>
      <c r="I1905" s="56" t="s">
        <v>863</v>
      </c>
      <c r="J1905" s="56">
        <v>300180</v>
      </c>
      <c r="N1905" s="56" t="s">
        <v>5162</v>
      </c>
      <c r="O1905" s="56">
        <v>1</v>
      </c>
      <c r="P1905" s="56" t="s">
        <v>2052</v>
      </c>
      <c r="R1905" s="56" t="s">
        <v>5178</v>
      </c>
      <c r="S1905" s="56">
        <v>1</v>
      </c>
      <c r="T1905" s="56">
        <v>290000</v>
      </c>
      <c r="U1905" s="57">
        <v>290000</v>
      </c>
      <c r="V1905" s="56" t="s">
        <v>2113</v>
      </c>
      <c r="W1905" s="56" t="s">
        <v>2122</v>
      </c>
      <c r="X1905" s="56">
        <v>261000</v>
      </c>
      <c r="Y1905" s="56">
        <v>232000</v>
      </c>
      <c r="Z1905" s="56">
        <v>203000</v>
      </c>
      <c r="AA1905" s="56" t="s">
        <v>5164</v>
      </c>
      <c r="AB1905" s="56" t="s">
        <v>5164</v>
      </c>
      <c r="AC1905" s="56" t="s">
        <v>4082</v>
      </c>
      <c r="AF1905" s="56">
        <v>290000</v>
      </c>
      <c r="AP1905" s="56">
        <v>290000</v>
      </c>
      <c r="AQ1905" s="56" t="s">
        <v>2034</v>
      </c>
      <c r="AR1905" s="56" t="s">
        <v>5165</v>
      </c>
      <c r="AS1905" s="56" t="s">
        <v>5166</v>
      </c>
      <c r="AT1905" s="56" t="s">
        <v>5167</v>
      </c>
    </row>
    <row r="1906" spans="1:46" x14ac:dyDescent="0.35">
      <c r="A1906" s="56" t="s">
        <v>962</v>
      </c>
      <c r="B1906" s="56">
        <v>8471305</v>
      </c>
      <c r="C1906" s="56" t="s">
        <v>5161</v>
      </c>
      <c r="D1906" s="56">
        <v>492316</v>
      </c>
      <c r="E1906" s="56" t="s">
        <v>138</v>
      </c>
      <c r="F1906" s="56" t="str">
        <f t="shared" si="29"/>
        <v>847.8471305.1.492316.000000.847001.300180</v>
      </c>
      <c r="G1906" s="66" t="s">
        <v>21</v>
      </c>
      <c r="H1906" s="56">
        <v>847001</v>
      </c>
      <c r="I1906" s="56" t="s">
        <v>863</v>
      </c>
      <c r="J1906" s="56">
        <v>300180</v>
      </c>
      <c r="N1906" s="56" t="s">
        <v>5162</v>
      </c>
      <c r="O1906" s="56">
        <v>1</v>
      </c>
      <c r="P1906" s="56" t="s">
        <v>2052</v>
      </c>
      <c r="R1906" s="56" t="s">
        <v>5179</v>
      </c>
      <c r="S1906" s="56">
        <v>1</v>
      </c>
      <c r="T1906" s="56">
        <v>119200</v>
      </c>
      <c r="U1906" s="57">
        <v>119200</v>
      </c>
      <c r="V1906" s="56" t="s">
        <v>2113</v>
      </c>
      <c r="W1906" s="56" t="s">
        <v>2122</v>
      </c>
      <c r="X1906" s="56">
        <v>107280</v>
      </c>
      <c r="Y1906" s="56">
        <v>95360</v>
      </c>
      <c r="Z1906" s="56">
        <v>83440</v>
      </c>
      <c r="AA1906" s="56" t="s">
        <v>5164</v>
      </c>
      <c r="AB1906" s="56" t="s">
        <v>5164</v>
      </c>
      <c r="AC1906" s="56" t="s">
        <v>4082</v>
      </c>
      <c r="AD1906" s="56">
        <v>119200</v>
      </c>
      <c r="AP1906" s="56">
        <v>119200</v>
      </c>
      <c r="AQ1906" s="56" t="s">
        <v>2034</v>
      </c>
      <c r="AR1906" s="56" t="s">
        <v>5165</v>
      </c>
      <c r="AS1906" s="56" t="s">
        <v>5166</v>
      </c>
      <c r="AT1906" s="56" t="s">
        <v>5167</v>
      </c>
    </row>
    <row r="1907" spans="1:46" x14ac:dyDescent="0.35">
      <c r="A1907" s="56" t="s">
        <v>962</v>
      </c>
      <c r="B1907" s="56">
        <v>8471305</v>
      </c>
      <c r="C1907" s="56" t="s">
        <v>5161</v>
      </c>
      <c r="D1907" s="56">
        <v>492316</v>
      </c>
      <c r="E1907" s="56" t="s">
        <v>138</v>
      </c>
      <c r="F1907" s="56" t="str">
        <f t="shared" si="29"/>
        <v>847.8471305.1.492316.000000.847001.300180</v>
      </c>
      <c r="G1907" s="66" t="s">
        <v>21</v>
      </c>
      <c r="H1907" s="56">
        <v>847001</v>
      </c>
      <c r="I1907" s="56" t="s">
        <v>863</v>
      </c>
      <c r="J1907" s="56">
        <v>300180</v>
      </c>
      <c r="N1907" s="56" t="s">
        <v>5162</v>
      </c>
      <c r="O1907" s="56">
        <v>1</v>
      </c>
      <c r="P1907" s="56" t="s">
        <v>2052</v>
      </c>
      <c r="R1907" s="56" t="s">
        <v>5180</v>
      </c>
      <c r="S1907" s="56">
        <v>1</v>
      </c>
      <c r="T1907" s="56">
        <v>200000</v>
      </c>
      <c r="U1907" s="57">
        <v>200000</v>
      </c>
      <c r="V1907" s="56" t="s">
        <v>2113</v>
      </c>
      <c r="W1907" s="56" t="s">
        <v>2122</v>
      </c>
      <c r="X1907" s="56">
        <v>180000</v>
      </c>
      <c r="Y1907" s="56">
        <v>160000</v>
      </c>
      <c r="Z1907" s="56">
        <v>140000</v>
      </c>
      <c r="AA1907" s="56" t="s">
        <v>5164</v>
      </c>
      <c r="AB1907" s="56" t="s">
        <v>5164</v>
      </c>
      <c r="AC1907" s="56" t="s">
        <v>4082</v>
      </c>
      <c r="AE1907" s="56">
        <v>200000</v>
      </c>
      <c r="AP1907" s="56">
        <v>200000</v>
      </c>
      <c r="AQ1907" s="56" t="s">
        <v>2034</v>
      </c>
      <c r="AR1907" s="56" t="s">
        <v>5165</v>
      </c>
      <c r="AS1907" s="56" t="s">
        <v>5166</v>
      </c>
      <c r="AT1907" s="56" t="s">
        <v>5167</v>
      </c>
    </row>
    <row r="1908" spans="1:46" x14ac:dyDescent="0.35">
      <c r="A1908" s="56" t="s">
        <v>962</v>
      </c>
      <c r="B1908" s="56">
        <v>8471305</v>
      </c>
      <c r="C1908" s="56" t="s">
        <v>5161</v>
      </c>
      <c r="D1908" s="56">
        <v>492316</v>
      </c>
      <c r="E1908" s="56" t="s">
        <v>138</v>
      </c>
      <c r="F1908" s="56" t="str">
        <f t="shared" si="29"/>
        <v>847.8471305.1.492316.000000.847001.300180</v>
      </c>
      <c r="G1908" s="66" t="s">
        <v>21</v>
      </c>
      <c r="H1908" s="56">
        <v>847001</v>
      </c>
      <c r="I1908" s="56" t="s">
        <v>863</v>
      </c>
      <c r="J1908" s="56">
        <v>300180</v>
      </c>
      <c r="N1908" s="56" t="s">
        <v>5162</v>
      </c>
      <c r="O1908" s="56">
        <v>1</v>
      </c>
      <c r="P1908" s="56" t="s">
        <v>2052</v>
      </c>
      <c r="R1908" s="56" t="s">
        <v>5181</v>
      </c>
      <c r="S1908" s="56">
        <v>1</v>
      </c>
      <c r="T1908" s="56">
        <v>180000</v>
      </c>
      <c r="U1908" s="57">
        <v>180000</v>
      </c>
      <c r="V1908" s="56" t="s">
        <v>2113</v>
      </c>
      <c r="W1908" s="56" t="s">
        <v>2122</v>
      </c>
      <c r="X1908" s="56">
        <v>162000</v>
      </c>
      <c r="Y1908" s="56">
        <v>144000</v>
      </c>
      <c r="Z1908" s="56">
        <v>125999.99999999999</v>
      </c>
      <c r="AA1908" s="56" t="s">
        <v>5164</v>
      </c>
      <c r="AB1908" s="56" t="s">
        <v>5164</v>
      </c>
      <c r="AC1908" s="56" t="s">
        <v>4082</v>
      </c>
      <c r="AF1908" s="56">
        <v>180000</v>
      </c>
      <c r="AP1908" s="56">
        <v>180000</v>
      </c>
      <c r="AQ1908" s="56" t="s">
        <v>2034</v>
      </c>
      <c r="AR1908" s="56" t="s">
        <v>5165</v>
      </c>
      <c r="AS1908" s="56" t="s">
        <v>5166</v>
      </c>
      <c r="AT1908" s="56" t="s">
        <v>5167</v>
      </c>
    </row>
    <row r="1909" spans="1:46" x14ac:dyDescent="0.35">
      <c r="A1909" s="56" t="s">
        <v>962</v>
      </c>
      <c r="B1909" s="56">
        <v>8471305</v>
      </c>
      <c r="C1909" s="56" t="s">
        <v>5161</v>
      </c>
      <c r="D1909" s="56">
        <v>492316</v>
      </c>
      <c r="E1909" s="56" t="s">
        <v>138</v>
      </c>
      <c r="F1909" s="56" t="str">
        <f t="shared" si="29"/>
        <v>847.8471305.1.492316.000000.847001.300180</v>
      </c>
      <c r="G1909" s="66" t="s">
        <v>21</v>
      </c>
      <c r="H1909" s="56">
        <v>847001</v>
      </c>
      <c r="I1909" s="56" t="s">
        <v>863</v>
      </c>
      <c r="J1909" s="56">
        <v>300180</v>
      </c>
      <c r="N1909" s="56" t="s">
        <v>5162</v>
      </c>
      <c r="O1909" s="56">
        <v>1</v>
      </c>
      <c r="P1909" s="56" t="s">
        <v>2052</v>
      </c>
      <c r="R1909" s="56" t="s">
        <v>5182</v>
      </c>
      <c r="S1909" s="56">
        <v>1</v>
      </c>
      <c r="T1909" s="56">
        <v>150000</v>
      </c>
      <c r="U1909" s="57">
        <v>150000</v>
      </c>
      <c r="V1909" s="56" t="s">
        <v>2113</v>
      </c>
      <c r="W1909" s="56" t="s">
        <v>2122</v>
      </c>
      <c r="X1909" s="56">
        <v>135000</v>
      </c>
      <c r="Y1909" s="56">
        <v>120000</v>
      </c>
      <c r="Z1909" s="56">
        <v>105000</v>
      </c>
      <c r="AA1909" s="56" t="s">
        <v>5164</v>
      </c>
      <c r="AB1909" s="56" t="s">
        <v>5164</v>
      </c>
      <c r="AC1909" s="56" t="s">
        <v>4082</v>
      </c>
      <c r="AD1909" s="56">
        <v>150000</v>
      </c>
      <c r="AP1909" s="56">
        <v>150000</v>
      </c>
      <c r="AQ1909" s="56" t="s">
        <v>2034</v>
      </c>
      <c r="AR1909" s="56" t="s">
        <v>5165</v>
      </c>
      <c r="AS1909" s="56" t="s">
        <v>5166</v>
      </c>
      <c r="AT1909" s="56" t="s">
        <v>5167</v>
      </c>
    </row>
    <row r="1910" spans="1:46" x14ac:dyDescent="0.35">
      <c r="A1910" s="56" t="s">
        <v>962</v>
      </c>
      <c r="B1910" s="56">
        <v>8471305</v>
      </c>
      <c r="C1910" s="56" t="s">
        <v>5161</v>
      </c>
      <c r="D1910" s="56">
        <v>492316</v>
      </c>
      <c r="E1910" s="56" t="s">
        <v>138</v>
      </c>
      <c r="F1910" s="56" t="str">
        <f t="shared" si="29"/>
        <v>847.8471305.1.492316.000000.847001.300180</v>
      </c>
      <c r="G1910" s="66" t="s">
        <v>21</v>
      </c>
      <c r="H1910" s="56">
        <v>847001</v>
      </c>
      <c r="I1910" s="56" t="s">
        <v>863</v>
      </c>
      <c r="J1910" s="56">
        <v>300180</v>
      </c>
      <c r="N1910" s="56" t="s">
        <v>5162</v>
      </c>
      <c r="O1910" s="56">
        <v>1</v>
      </c>
      <c r="P1910" s="56" t="s">
        <v>2052</v>
      </c>
      <c r="R1910" s="56" t="s">
        <v>5183</v>
      </c>
      <c r="S1910" s="56">
        <v>1</v>
      </c>
      <c r="T1910" s="56">
        <v>250000</v>
      </c>
      <c r="U1910" s="57">
        <v>250000</v>
      </c>
      <c r="V1910" s="56" t="s">
        <v>2113</v>
      </c>
      <c r="W1910" s="56" t="s">
        <v>2122</v>
      </c>
      <c r="X1910" s="56">
        <v>225000</v>
      </c>
      <c r="Y1910" s="56">
        <v>200000</v>
      </c>
      <c r="Z1910" s="56">
        <v>175000</v>
      </c>
      <c r="AA1910" s="56" t="s">
        <v>5164</v>
      </c>
      <c r="AB1910" s="56" t="s">
        <v>5164</v>
      </c>
      <c r="AC1910" s="56" t="s">
        <v>4082</v>
      </c>
      <c r="AE1910" s="56">
        <v>250000</v>
      </c>
      <c r="AP1910" s="56">
        <v>250000</v>
      </c>
      <c r="AQ1910" s="56" t="s">
        <v>2034</v>
      </c>
      <c r="AR1910" s="56" t="s">
        <v>5165</v>
      </c>
      <c r="AS1910" s="56" t="s">
        <v>5166</v>
      </c>
      <c r="AT1910" s="56" t="s">
        <v>5167</v>
      </c>
    </row>
    <row r="1911" spans="1:46" x14ac:dyDescent="0.35">
      <c r="A1911" s="56" t="s">
        <v>962</v>
      </c>
      <c r="B1911" s="56">
        <v>8471305</v>
      </c>
      <c r="C1911" s="56" t="s">
        <v>5161</v>
      </c>
      <c r="D1911" s="56">
        <v>492316</v>
      </c>
      <c r="E1911" s="56" t="s">
        <v>138</v>
      </c>
      <c r="F1911" s="56" t="str">
        <f t="shared" si="29"/>
        <v>847.8471305.1.492316.000000.847001.300180</v>
      </c>
      <c r="G1911" s="66" t="s">
        <v>21</v>
      </c>
      <c r="H1911" s="56">
        <v>847001</v>
      </c>
      <c r="I1911" s="56" t="s">
        <v>863</v>
      </c>
      <c r="J1911" s="56">
        <v>300180</v>
      </c>
      <c r="N1911" s="56" t="s">
        <v>5162</v>
      </c>
      <c r="O1911" s="56">
        <v>1</v>
      </c>
      <c r="P1911" s="56" t="s">
        <v>2052</v>
      </c>
      <c r="R1911" s="56" t="s">
        <v>5184</v>
      </c>
      <c r="S1911" s="56">
        <v>1</v>
      </c>
      <c r="T1911" s="56">
        <v>80000</v>
      </c>
      <c r="U1911" s="57">
        <v>80000</v>
      </c>
      <c r="V1911" s="56" t="s">
        <v>2113</v>
      </c>
      <c r="W1911" s="56" t="s">
        <v>2122</v>
      </c>
      <c r="X1911" s="56">
        <v>72000</v>
      </c>
      <c r="Y1911" s="56">
        <v>64000</v>
      </c>
      <c r="Z1911" s="56">
        <v>56000</v>
      </c>
      <c r="AA1911" s="56" t="s">
        <v>5164</v>
      </c>
      <c r="AB1911" s="56" t="s">
        <v>5164</v>
      </c>
      <c r="AC1911" s="56" t="s">
        <v>4082</v>
      </c>
      <c r="AF1911" s="56">
        <v>80000</v>
      </c>
      <c r="AP1911" s="56">
        <v>80000</v>
      </c>
      <c r="AQ1911" s="56" t="s">
        <v>2034</v>
      </c>
      <c r="AR1911" s="56" t="s">
        <v>5165</v>
      </c>
      <c r="AS1911" s="56" t="s">
        <v>5166</v>
      </c>
      <c r="AT1911" s="56" t="s">
        <v>5167</v>
      </c>
    </row>
    <row r="1912" spans="1:46" x14ac:dyDescent="0.35">
      <c r="A1912" s="56" t="s">
        <v>962</v>
      </c>
      <c r="B1912" s="56">
        <v>8471305</v>
      </c>
      <c r="C1912" s="56" t="s">
        <v>5161</v>
      </c>
      <c r="D1912" s="56">
        <v>492316</v>
      </c>
      <c r="E1912" s="56" t="s">
        <v>138</v>
      </c>
      <c r="F1912" s="56" t="str">
        <f t="shared" si="29"/>
        <v>847.8471305.1.492316.000000.847001.300180</v>
      </c>
      <c r="G1912" s="66" t="s">
        <v>21</v>
      </c>
      <c r="H1912" s="56">
        <v>847001</v>
      </c>
      <c r="I1912" s="56" t="s">
        <v>863</v>
      </c>
      <c r="J1912" s="56">
        <v>300180</v>
      </c>
      <c r="N1912" s="56" t="s">
        <v>5162</v>
      </c>
      <c r="O1912" s="56">
        <v>1</v>
      </c>
      <c r="P1912" s="56" t="s">
        <v>2052</v>
      </c>
      <c r="R1912" s="56" t="s">
        <v>5185</v>
      </c>
      <c r="S1912" s="56">
        <v>1</v>
      </c>
      <c r="T1912" s="56">
        <v>150000</v>
      </c>
      <c r="U1912" s="57">
        <v>150000</v>
      </c>
      <c r="V1912" s="56" t="s">
        <v>2113</v>
      </c>
      <c r="W1912" s="56" t="s">
        <v>2122</v>
      </c>
      <c r="X1912" s="56">
        <v>135000</v>
      </c>
      <c r="Y1912" s="56">
        <v>120000</v>
      </c>
      <c r="Z1912" s="56">
        <v>105000</v>
      </c>
      <c r="AA1912" s="56" t="s">
        <v>5164</v>
      </c>
      <c r="AB1912" s="56" t="s">
        <v>5164</v>
      </c>
      <c r="AC1912" s="56" t="s">
        <v>4082</v>
      </c>
      <c r="AD1912" s="56">
        <v>150000</v>
      </c>
      <c r="AP1912" s="56">
        <v>150000</v>
      </c>
      <c r="AQ1912" s="56" t="s">
        <v>2034</v>
      </c>
      <c r="AR1912" s="56" t="s">
        <v>5165</v>
      </c>
      <c r="AS1912" s="56" t="s">
        <v>5166</v>
      </c>
      <c r="AT1912" s="56" t="s">
        <v>5167</v>
      </c>
    </row>
    <row r="1913" spans="1:46" x14ac:dyDescent="0.35">
      <c r="A1913" s="56" t="s">
        <v>962</v>
      </c>
      <c r="B1913" s="56">
        <v>8471305</v>
      </c>
      <c r="C1913" s="56" t="s">
        <v>5161</v>
      </c>
      <c r="D1913" s="56">
        <v>492316</v>
      </c>
      <c r="E1913" s="56" t="s">
        <v>138</v>
      </c>
      <c r="F1913" s="56" t="str">
        <f t="shared" si="29"/>
        <v>847.8471305.1.492316.000000.847001.300180</v>
      </c>
      <c r="G1913" s="66" t="s">
        <v>21</v>
      </c>
      <c r="H1913" s="56">
        <v>847001</v>
      </c>
      <c r="I1913" s="56" t="s">
        <v>863</v>
      </c>
      <c r="J1913" s="56">
        <v>300180</v>
      </c>
      <c r="N1913" s="56" t="s">
        <v>5162</v>
      </c>
      <c r="O1913" s="56">
        <v>1</v>
      </c>
      <c r="P1913" s="56" t="s">
        <v>2052</v>
      </c>
      <c r="R1913" s="56" t="s">
        <v>5186</v>
      </c>
      <c r="S1913" s="56">
        <v>1</v>
      </c>
      <c r="T1913" s="56">
        <v>80000</v>
      </c>
      <c r="U1913" s="57">
        <v>80000</v>
      </c>
      <c r="V1913" s="56" t="s">
        <v>2113</v>
      </c>
      <c r="W1913" s="56" t="s">
        <v>2122</v>
      </c>
      <c r="X1913" s="56">
        <v>72000</v>
      </c>
      <c r="Y1913" s="56">
        <v>64000</v>
      </c>
      <c r="Z1913" s="56">
        <v>56000</v>
      </c>
      <c r="AA1913" s="56" t="s">
        <v>5164</v>
      </c>
      <c r="AB1913" s="56" t="s">
        <v>5164</v>
      </c>
      <c r="AC1913" s="56" t="s">
        <v>4082</v>
      </c>
      <c r="AE1913" s="56">
        <v>80000</v>
      </c>
      <c r="AP1913" s="56">
        <v>80000</v>
      </c>
      <c r="AQ1913" s="56" t="s">
        <v>2034</v>
      </c>
      <c r="AR1913" s="56" t="s">
        <v>5165</v>
      </c>
      <c r="AS1913" s="56" t="s">
        <v>5166</v>
      </c>
      <c r="AT1913" s="56" t="s">
        <v>5167</v>
      </c>
    </row>
    <row r="1914" spans="1:46" x14ac:dyDescent="0.35">
      <c r="A1914" s="56" t="s">
        <v>962</v>
      </c>
      <c r="B1914" s="56">
        <v>8471305</v>
      </c>
      <c r="C1914" s="56" t="s">
        <v>5161</v>
      </c>
      <c r="D1914" s="56">
        <v>492316</v>
      </c>
      <c r="E1914" s="56" t="s">
        <v>138</v>
      </c>
      <c r="F1914" s="56" t="str">
        <f t="shared" si="29"/>
        <v>847.8471305.1.492316.000000.847001.300180</v>
      </c>
      <c r="G1914" s="66" t="s">
        <v>21</v>
      </c>
      <c r="H1914" s="56">
        <v>847001</v>
      </c>
      <c r="I1914" s="56" t="s">
        <v>863</v>
      </c>
      <c r="J1914" s="56">
        <v>300180</v>
      </c>
      <c r="N1914" s="56" t="s">
        <v>5162</v>
      </c>
      <c r="O1914" s="56">
        <v>1</v>
      </c>
      <c r="P1914" s="56" t="s">
        <v>2052</v>
      </c>
      <c r="R1914" s="56" t="s">
        <v>5187</v>
      </c>
      <c r="S1914" s="56">
        <v>1</v>
      </c>
      <c r="T1914" s="56">
        <v>10000</v>
      </c>
      <c r="U1914" s="57">
        <v>10000</v>
      </c>
      <c r="V1914" s="56" t="s">
        <v>2113</v>
      </c>
      <c r="W1914" s="56" t="s">
        <v>2122</v>
      </c>
      <c r="X1914" s="56">
        <v>9000</v>
      </c>
      <c r="Y1914" s="56">
        <v>8000</v>
      </c>
      <c r="Z1914" s="56">
        <v>7000</v>
      </c>
      <c r="AA1914" s="56" t="s">
        <v>5164</v>
      </c>
      <c r="AB1914" s="56" t="s">
        <v>5164</v>
      </c>
      <c r="AC1914" s="56" t="s">
        <v>4082</v>
      </c>
      <c r="AF1914" s="56">
        <v>10000</v>
      </c>
      <c r="AP1914" s="56">
        <v>10000</v>
      </c>
      <c r="AQ1914" s="56" t="s">
        <v>2034</v>
      </c>
      <c r="AR1914" s="56" t="s">
        <v>5165</v>
      </c>
      <c r="AS1914" s="56" t="s">
        <v>5166</v>
      </c>
      <c r="AT1914" s="56" t="s">
        <v>5167</v>
      </c>
    </row>
    <row r="1915" spans="1:46" x14ac:dyDescent="0.35">
      <c r="A1915" s="56" t="s">
        <v>962</v>
      </c>
      <c r="B1915" s="56">
        <v>8471305</v>
      </c>
      <c r="C1915" s="56" t="s">
        <v>5161</v>
      </c>
      <c r="D1915" s="56">
        <v>492316</v>
      </c>
      <c r="E1915" s="56" t="s">
        <v>138</v>
      </c>
      <c r="F1915" s="56" t="str">
        <f t="shared" si="29"/>
        <v>847.8471305.1.492316.000000.847001.300180</v>
      </c>
      <c r="G1915" s="66" t="s">
        <v>21</v>
      </c>
      <c r="H1915" s="56">
        <v>847001</v>
      </c>
      <c r="I1915" s="56" t="s">
        <v>863</v>
      </c>
      <c r="J1915" s="56">
        <v>300180</v>
      </c>
      <c r="N1915" s="56" t="s">
        <v>5162</v>
      </c>
      <c r="O1915" s="56">
        <v>1</v>
      </c>
      <c r="P1915" s="56" t="s">
        <v>2052</v>
      </c>
      <c r="R1915" s="56" t="s">
        <v>5188</v>
      </c>
      <c r="S1915" s="56">
        <v>1</v>
      </c>
      <c r="T1915" s="56">
        <v>200000</v>
      </c>
      <c r="U1915" s="57">
        <v>200000</v>
      </c>
      <c r="V1915" s="56" t="s">
        <v>2113</v>
      </c>
      <c r="W1915" s="56" t="s">
        <v>2122</v>
      </c>
      <c r="X1915" s="56">
        <v>180000</v>
      </c>
      <c r="Y1915" s="56">
        <v>160000</v>
      </c>
      <c r="Z1915" s="56">
        <v>140000</v>
      </c>
      <c r="AA1915" s="56" t="s">
        <v>5164</v>
      </c>
      <c r="AB1915" s="56" t="s">
        <v>5164</v>
      </c>
      <c r="AC1915" s="56" t="s">
        <v>4082</v>
      </c>
      <c r="AD1915" s="56">
        <v>200000</v>
      </c>
      <c r="AP1915" s="56">
        <v>200000</v>
      </c>
      <c r="AQ1915" s="56" t="s">
        <v>2034</v>
      </c>
      <c r="AR1915" s="56" t="s">
        <v>5165</v>
      </c>
      <c r="AS1915" s="56" t="s">
        <v>5166</v>
      </c>
      <c r="AT1915" s="56" t="s">
        <v>5167</v>
      </c>
    </row>
    <row r="1916" spans="1:46" x14ac:dyDescent="0.35">
      <c r="A1916" s="56" t="s">
        <v>962</v>
      </c>
      <c r="B1916" s="56">
        <v>8471305</v>
      </c>
      <c r="C1916" s="56" t="s">
        <v>5161</v>
      </c>
      <c r="D1916" s="56">
        <v>492316</v>
      </c>
      <c r="E1916" s="56" t="s">
        <v>138</v>
      </c>
      <c r="F1916" s="56" t="str">
        <f t="shared" si="29"/>
        <v>847.8471305.1.492316.000000.847001.300180</v>
      </c>
      <c r="G1916" s="66" t="s">
        <v>21</v>
      </c>
      <c r="H1916" s="56">
        <v>847001</v>
      </c>
      <c r="I1916" s="56" t="s">
        <v>863</v>
      </c>
      <c r="J1916" s="56">
        <v>300180</v>
      </c>
      <c r="N1916" s="56" t="s">
        <v>5162</v>
      </c>
      <c r="O1916" s="56">
        <v>1</v>
      </c>
      <c r="P1916" s="56" t="s">
        <v>2052</v>
      </c>
      <c r="R1916" s="56" t="s">
        <v>5189</v>
      </c>
      <c r="S1916" s="56">
        <v>1</v>
      </c>
      <c r="T1916" s="56">
        <v>15000</v>
      </c>
      <c r="U1916" s="57">
        <v>15000</v>
      </c>
      <c r="V1916" s="56" t="s">
        <v>2113</v>
      </c>
      <c r="W1916" s="56" t="s">
        <v>2122</v>
      </c>
      <c r="X1916" s="56">
        <v>13500</v>
      </c>
      <c r="Y1916" s="56">
        <v>12000</v>
      </c>
      <c r="Z1916" s="56">
        <v>10500</v>
      </c>
      <c r="AA1916" s="56" t="s">
        <v>5164</v>
      </c>
      <c r="AB1916" s="56" t="s">
        <v>5164</v>
      </c>
      <c r="AC1916" s="56" t="s">
        <v>4082</v>
      </c>
      <c r="AE1916" s="56">
        <v>15000</v>
      </c>
      <c r="AP1916" s="56">
        <v>15000</v>
      </c>
      <c r="AQ1916" s="56" t="s">
        <v>2034</v>
      </c>
      <c r="AR1916" s="56" t="s">
        <v>5165</v>
      </c>
      <c r="AS1916" s="56" t="s">
        <v>5166</v>
      </c>
      <c r="AT1916" s="56" t="s">
        <v>5167</v>
      </c>
    </row>
    <row r="1917" spans="1:46" x14ac:dyDescent="0.35">
      <c r="A1917" s="56" t="s">
        <v>962</v>
      </c>
      <c r="B1917" s="56">
        <v>8471305</v>
      </c>
      <c r="C1917" s="56" t="s">
        <v>5161</v>
      </c>
      <c r="D1917" s="56">
        <v>492316</v>
      </c>
      <c r="E1917" s="56" t="s">
        <v>138</v>
      </c>
      <c r="F1917" s="56" t="str">
        <f t="shared" ref="F1917:F1980" si="30">CONCATENATE(847,".",B1917,".",1,".",D1917,".","000000",".",H1917,".",J1917)</f>
        <v>847.8471305.1.492316.000000.847001.300180</v>
      </c>
      <c r="G1917" s="66" t="s">
        <v>21</v>
      </c>
      <c r="H1917" s="56">
        <v>847001</v>
      </c>
      <c r="I1917" s="56" t="s">
        <v>863</v>
      </c>
      <c r="J1917" s="56">
        <v>300180</v>
      </c>
      <c r="N1917" s="56" t="s">
        <v>5162</v>
      </c>
      <c r="O1917" s="56">
        <v>1</v>
      </c>
      <c r="P1917" s="56" t="s">
        <v>2052</v>
      </c>
      <c r="R1917" s="56" t="s">
        <v>5190</v>
      </c>
      <c r="S1917" s="56">
        <v>1</v>
      </c>
      <c r="T1917" s="56">
        <v>30000</v>
      </c>
      <c r="U1917" s="57">
        <v>30000</v>
      </c>
      <c r="V1917" s="56" t="s">
        <v>2113</v>
      </c>
      <c r="W1917" s="56" t="s">
        <v>2122</v>
      </c>
      <c r="X1917" s="56">
        <v>27000</v>
      </c>
      <c r="Y1917" s="56">
        <v>24000</v>
      </c>
      <c r="Z1917" s="56">
        <v>21000</v>
      </c>
      <c r="AA1917" s="56" t="s">
        <v>5164</v>
      </c>
      <c r="AB1917" s="56" t="s">
        <v>5164</v>
      </c>
      <c r="AC1917" s="56" t="s">
        <v>4082</v>
      </c>
      <c r="AF1917" s="56">
        <v>30000</v>
      </c>
      <c r="AP1917" s="56">
        <v>30000</v>
      </c>
      <c r="AQ1917" s="56" t="s">
        <v>2034</v>
      </c>
      <c r="AR1917" s="56" t="s">
        <v>5165</v>
      </c>
      <c r="AS1917" s="56" t="s">
        <v>5166</v>
      </c>
      <c r="AT1917" s="56" t="s">
        <v>5167</v>
      </c>
    </row>
    <row r="1918" spans="1:46" x14ac:dyDescent="0.35">
      <c r="A1918" s="56" t="s">
        <v>962</v>
      </c>
      <c r="B1918" s="56">
        <v>8471305</v>
      </c>
      <c r="C1918" s="56" t="s">
        <v>5161</v>
      </c>
      <c r="D1918" s="56">
        <v>492316</v>
      </c>
      <c r="E1918" s="56" t="s">
        <v>138</v>
      </c>
      <c r="F1918" s="56" t="str">
        <f t="shared" si="30"/>
        <v>847.8471305.1.492316.000000.847001.300180</v>
      </c>
      <c r="G1918" s="66" t="s">
        <v>21</v>
      </c>
      <c r="H1918" s="56">
        <v>847001</v>
      </c>
      <c r="I1918" s="56" t="s">
        <v>863</v>
      </c>
      <c r="J1918" s="56">
        <v>300180</v>
      </c>
      <c r="N1918" s="56" t="s">
        <v>5162</v>
      </c>
      <c r="O1918" s="56">
        <v>1</v>
      </c>
      <c r="P1918" s="56" t="s">
        <v>2052</v>
      </c>
      <c r="R1918" s="56" t="s">
        <v>5191</v>
      </c>
      <c r="S1918" s="56">
        <v>1</v>
      </c>
      <c r="T1918" s="56">
        <v>30000</v>
      </c>
      <c r="U1918" s="57">
        <v>30000</v>
      </c>
      <c r="V1918" s="56" t="s">
        <v>2113</v>
      </c>
      <c r="W1918" s="56" t="s">
        <v>2122</v>
      </c>
      <c r="X1918" s="56">
        <v>27000</v>
      </c>
      <c r="Y1918" s="56">
        <v>24000</v>
      </c>
      <c r="Z1918" s="56">
        <v>21000</v>
      </c>
      <c r="AA1918" s="56" t="s">
        <v>5164</v>
      </c>
      <c r="AB1918" s="56" t="s">
        <v>5164</v>
      </c>
      <c r="AC1918" s="56" t="s">
        <v>4082</v>
      </c>
      <c r="AD1918" s="56">
        <v>30000</v>
      </c>
      <c r="AP1918" s="56">
        <v>30000</v>
      </c>
      <c r="AQ1918" s="56" t="s">
        <v>2034</v>
      </c>
      <c r="AR1918" s="56" t="s">
        <v>5165</v>
      </c>
      <c r="AS1918" s="56" t="s">
        <v>5166</v>
      </c>
      <c r="AT1918" s="56" t="s">
        <v>5167</v>
      </c>
    </row>
    <row r="1919" spans="1:46" x14ac:dyDescent="0.35">
      <c r="A1919" s="56" t="s">
        <v>962</v>
      </c>
      <c r="B1919" s="56">
        <v>8471305</v>
      </c>
      <c r="C1919" s="56" t="s">
        <v>5161</v>
      </c>
      <c r="D1919" s="56">
        <v>492316</v>
      </c>
      <c r="E1919" s="56" t="s">
        <v>138</v>
      </c>
      <c r="F1919" s="56" t="str">
        <f t="shared" si="30"/>
        <v>847.8471305.1.492316.000000.847001.300180</v>
      </c>
      <c r="G1919" s="66" t="s">
        <v>21</v>
      </c>
      <c r="H1919" s="56">
        <v>847001</v>
      </c>
      <c r="I1919" s="56" t="s">
        <v>863</v>
      </c>
      <c r="J1919" s="56">
        <v>300180</v>
      </c>
      <c r="N1919" s="56" t="s">
        <v>5162</v>
      </c>
      <c r="O1919" s="56">
        <v>1</v>
      </c>
      <c r="P1919" s="56" t="s">
        <v>2052</v>
      </c>
      <c r="R1919" s="56" t="s">
        <v>5192</v>
      </c>
      <c r="S1919" s="56">
        <v>1</v>
      </c>
      <c r="T1919" s="56">
        <v>40000</v>
      </c>
      <c r="U1919" s="57">
        <v>40000</v>
      </c>
      <c r="V1919" s="56" t="s">
        <v>2113</v>
      </c>
      <c r="W1919" s="56" t="s">
        <v>2122</v>
      </c>
      <c r="X1919" s="56">
        <v>36000</v>
      </c>
      <c r="Y1919" s="56">
        <v>32000</v>
      </c>
      <c r="Z1919" s="56">
        <v>28000</v>
      </c>
      <c r="AA1919" s="56" t="s">
        <v>5164</v>
      </c>
      <c r="AB1919" s="56" t="s">
        <v>5164</v>
      </c>
      <c r="AC1919" s="56" t="s">
        <v>4082</v>
      </c>
      <c r="AE1919" s="56">
        <v>40000</v>
      </c>
      <c r="AP1919" s="56">
        <v>40000</v>
      </c>
      <c r="AQ1919" s="56" t="s">
        <v>2034</v>
      </c>
      <c r="AR1919" s="56" t="s">
        <v>5165</v>
      </c>
      <c r="AS1919" s="56" t="s">
        <v>5166</v>
      </c>
      <c r="AT1919" s="56" t="s">
        <v>5167</v>
      </c>
    </row>
    <row r="1920" spans="1:46" x14ac:dyDescent="0.35">
      <c r="A1920" s="56" t="s">
        <v>962</v>
      </c>
      <c r="B1920" s="56">
        <v>8471305</v>
      </c>
      <c r="C1920" s="56" t="s">
        <v>5161</v>
      </c>
      <c r="D1920" s="56">
        <v>492316</v>
      </c>
      <c r="E1920" s="56" t="s">
        <v>138</v>
      </c>
      <c r="F1920" s="56" t="str">
        <f t="shared" si="30"/>
        <v>847.8471305.1.492316.000000.847001.300180</v>
      </c>
      <c r="G1920" s="66" t="s">
        <v>21</v>
      </c>
      <c r="H1920" s="56">
        <v>847001</v>
      </c>
      <c r="I1920" s="56" t="s">
        <v>863</v>
      </c>
      <c r="J1920" s="56">
        <v>300180</v>
      </c>
      <c r="N1920" s="56" t="s">
        <v>5162</v>
      </c>
      <c r="O1920" s="56">
        <v>1</v>
      </c>
      <c r="P1920" s="56" t="s">
        <v>2052</v>
      </c>
      <c r="R1920" s="56" t="s">
        <v>5193</v>
      </c>
      <c r="S1920" s="56">
        <v>1</v>
      </c>
      <c r="T1920" s="56">
        <v>40000</v>
      </c>
      <c r="U1920" s="57">
        <v>40000</v>
      </c>
      <c r="V1920" s="56" t="s">
        <v>2113</v>
      </c>
      <c r="W1920" s="56" t="s">
        <v>2122</v>
      </c>
      <c r="X1920" s="56">
        <v>36000</v>
      </c>
      <c r="Y1920" s="56">
        <v>32000</v>
      </c>
      <c r="Z1920" s="56">
        <v>28000</v>
      </c>
      <c r="AA1920" s="56" t="s">
        <v>5164</v>
      </c>
      <c r="AB1920" s="56" t="s">
        <v>5164</v>
      </c>
      <c r="AC1920" s="56" t="s">
        <v>4082</v>
      </c>
      <c r="AF1920" s="56">
        <v>40000</v>
      </c>
      <c r="AP1920" s="56">
        <v>40000</v>
      </c>
      <c r="AQ1920" s="56" t="s">
        <v>2034</v>
      </c>
      <c r="AR1920" s="56" t="s">
        <v>5165</v>
      </c>
      <c r="AS1920" s="56" t="s">
        <v>5166</v>
      </c>
      <c r="AT1920" s="56" t="s">
        <v>5167</v>
      </c>
    </row>
    <row r="1921" spans="1:46" x14ac:dyDescent="0.35">
      <c r="A1921" s="56" t="s">
        <v>962</v>
      </c>
      <c r="B1921" s="56">
        <v>8471305</v>
      </c>
      <c r="C1921" s="56" t="s">
        <v>5161</v>
      </c>
      <c r="D1921" s="56">
        <v>492316</v>
      </c>
      <c r="E1921" s="56" t="s">
        <v>138</v>
      </c>
      <c r="F1921" s="56" t="str">
        <f t="shared" si="30"/>
        <v>847.8471305.1.492316.000000.847001.300180</v>
      </c>
      <c r="G1921" s="66" t="s">
        <v>21</v>
      </c>
      <c r="H1921" s="56">
        <v>847001</v>
      </c>
      <c r="I1921" s="56" t="s">
        <v>863</v>
      </c>
      <c r="J1921" s="56">
        <v>300180</v>
      </c>
      <c r="N1921" s="56" t="s">
        <v>5162</v>
      </c>
      <c r="O1921" s="56">
        <v>1</v>
      </c>
      <c r="P1921" s="56" t="s">
        <v>2052</v>
      </c>
      <c r="R1921" s="56" t="s">
        <v>5194</v>
      </c>
      <c r="S1921" s="56">
        <v>1</v>
      </c>
      <c r="T1921" s="56">
        <v>200000</v>
      </c>
      <c r="U1921" s="57">
        <v>200000</v>
      </c>
      <c r="V1921" s="56" t="s">
        <v>2113</v>
      </c>
      <c r="W1921" s="56" t="s">
        <v>2122</v>
      </c>
      <c r="X1921" s="56">
        <v>180000</v>
      </c>
      <c r="Y1921" s="56">
        <v>160000</v>
      </c>
      <c r="Z1921" s="56">
        <v>140000</v>
      </c>
      <c r="AA1921" s="56" t="s">
        <v>5164</v>
      </c>
      <c r="AB1921" s="56" t="s">
        <v>5164</v>
      </c>
      <c r="AC1921" s="56" t="s">
        <v>4082</v>
      </c>
      <c r="AD1921" s="56">
        <v>200000</v>
      </c>
      <c r="AP1921" s="56">
        <v>200000</v>
      </c>
      <c r="AQ1921" s="56" t="s">
        <v>2034</v>
      </c>
      <c r="AR1921" s="56" t="s">
        <v>5165</v>
      </c>
      <c r="AS1921" s="56" t="s">
        <v>5166</v>
      </c>
      <c r="AT1921" s="56" t="s">
        <v>5167</v>
      </c>
    </row>
    <row r="1922" spans="1:46" x14ac:dyDescent="0.35">
      <c r="A1922" s="56" t="s">
        <v>962</v>
      </c>
      <c r="B1922" s="56">
        <v>8471305</v>
      </c>
      <c r="C1922" s="56" t="s">
        <v>5161</v>
      </c>
      <c r="D1922" s="56">
        <v>492316</v>
      </c>
      <c r="E1922" s="56" t="s">
        <v>138</v>
      </c>
      <c r="F1922" s="56" t="str">
        <f t="shared" si="30"/>
        <v>847.8471305.1.492316.000000.847001.300180</v>
      </c>
      <c r="G1922" s="66" t="s">
        <v>21</v>
      </c>
      <c r="H1922" s="56">
        <v>847001</v>
      </c>
      <c r="I1922" s="56" t="s">
        <v>863</v>
      </c>
      <c r="J1922" s="56">
        <v>300180</v>
      </c>
      <c r="N1922" s="56" t="s">
        <v>5162</v>
      </c>
      <c r="O1922" s="56">
        <v>1</v>
      </c>
      <c r="P1922" s="56" t="s">
        <v>2052</v>
      </c>
      <c r="R1922" s="56" t="s">
        <v>5195</v>
      </c>
      <c r="S1922" s="56">
        <v>1</v>
      </c>
      <c r="T1922" s="56">
        <v>69200</v>
      </c>
      <c r="U1922" s="57">
        <v>69200</v>
      </c>
      <c r="V1922" s="56" t="s">
        <v>2113</v>
      </c>
      <c r="W1922" s="56" t="s">
        <v>2122</v>
      </c>
      <c r="X1922" s="56">
        <v>62280</v>
      </c>
      <c r="Y1922" s="56">
        <v>55360</v>
      </c>
      <c r="Z1922" s="56">
        <v>48440</v>
      </c>
      <c r="AA1922" s="56" t="s">
        <v>5164</v>
      </c>
      <c r="AB1922" s="56" t="s">
        <v>5164</v>
      </c>
      <c r="AC1922" s="56" t="s">
        <v>4082</v>
      </c>
      <c r="AE1922" s="56">
        <v>69200</v>
      </c>
      <c r="AP1922" s="56">
        <v>69200</v>
      </c>
      <c r="AQ1922" s="56" t="s">
        <v>2034</v>
      </c>
      <c r="AR1922" s="56" t="s">
        <v>5165</v>
      </c>
      <c r="AS1922" s="56" t="s">
        <v>5166</v>
      </c>
      <c r="AT1922" s="56" t="s">
        <v>5167</v>
      </c>
    </row>
    <row r="1923" spans="1:46" x14ac:dyDescent="0.35">
      <c r="A1923" s="56" t="s">
        <v>962</v>
      </c>
      <c r="B1923" s="56">
        <v>8471305</v>
      </c>
      <c r="C1923" s="56" t="s">
        <v>5161</v>
      </c>
      <c r="D1923" s="56">
        <v>492316</v>
      </c>
      <c r="E1923" s="56" t="s">
        <v>138</v>
      </c>
      <c r="F1923" s="56" t="str">
        <f t="shared" si="30"/>
        <v>847.8471305.1.492316.000000.847001.300180</v>
      </c>
      <c r="G1923" s="66" t="s">
        <v>21</v>
      </c>
      <c r="H1923" s="56">
        <v>847001</v>
      </c>
      <c r="I1923" s="56" t="s">
        <v>863</v>
      </c>
      <c r="J1923" s="56">
        <v>300180</v>
      </c>
      <c r="N1923" s="56" t="s">
        <v>5162</v>
      </c>
      <c r="O1923" s="56">
        <v>1</v>
      </c>
      <c r="P1923" s="56" t="s">
        <v>2052</v>
      </c>
      <c r="R1923" s="56" t="s">
        <v>5196</v>
      </c>
      <c r="S1923" s="56">
        <v>1</v>
      </c>
      <c r="T1923" s="56">
        <v>80000</v>
      </c>
      <c r="U1923" s="57">
        <v>80000</v>
      </c>
      <c r="V1923" s="56" t="s">
        <v>2113</v>
      </c>
      <c r="W1923" s="56" t="s">
        <v>2122</v>
      </c>
      <c r="X1923" s="56">
        <v>72000</v>
      </c>
      <c r="Y1923" s="56">
        <v>64000</v>
      </c>
      <c r="Z1923" s="56">
        <v>56000</v>
      </c>
      <c r="AA1923" s="56" t="s">
        <v>5164</v>
      </c>
      <c r="AB1923" s="56" t="s">
        <v>5164</v>
      </c>
      <c r="AC1923" s="56" t="s">
        <v>4082</v>
      </c>
      <c r="AF1923" s="56">
        <v>80000</v>
      </c>
      <c r="AP1923" s="56">
        <v>80000</v>
      </c>
      <c r="AQ1923" s="56" t="s">
        <v>2034</v>
      </c>
      <c r="AR1923" s="56" t="s">
        <v>5165</v>
      </c>
      <c r="AS1923" s="56" t="s">
        <v>5166</v>
      </c>
      <c r="AT1923" s="56" t="s">
        <v>5167</v>
      </c>
    </row>
    <row r="1924" spans="1:46" x14ac:dyDescent="0.35">
      <c r="A1924" s="56" t="s">
        <v>962</v>
      </c>
      <c r="B1924" s="56">
        <v>8471305</v>
      </c>
      <c r="C1924" s="56" t="s">
        <v>5161</v>
      </c>
      <c r="D1924" s="56">
        <v>492316</v>
      </c>
      <c r="E1924" s="56" t="s">
        <v>138</v>
      </c>
      <c r="F1924" s="56" t="str">
        <f t="shared" si="30"/>
        <v>847.8471305.1.492316.000000.847001.300180</v>
      </c>
      <c r="G1924" s="66" t="s">
        <v>21</v>
      </c>
      <c r="H1924" s="56">
        <v>847001</v>
      </c>
      <c r="I1924" s="56" t="s">
        <v>863</v>
      </c>
      <c r="J1924" s="56">
        <v>300180</v>
      </c>
      <c r="N1924" s="56" t="s">
        <v>5162</v>
      </c>
      <c r="O1924" s="56">
        <v>1</v>
      </c>
      <c r="P1924" s="56" t="s">
        <v>2052</v>
      </c>
      <c r="R1924" s="56" t="s">
        <v>5197</v>
      </c>
      <c r="S1924" s="56">
        <v>1</v>
      </c>
      <c r="T1924" s="56">
        <v>50000</v>
      </c>
      <c r="U1924" s="57">
        <v>50000</v>
      </c>
      <c r="V1924" s="56" t="s">
        <v>2113</v>
      </c>
      <c r="W1924" s="56" t="s">
        <v>2122</v>
      </c>
      <c r="X1924" s="56">
        <v>45000</v>
      </c>
      <c r="Y1924" s="56">
        <v>40000</v>
      </c>
      <c r="Z1924" s="56">
        <v>35000</v>
      </c>
      <c r="AA1924" s="56" t="s">
        <v>5164</v>
      </c>
      <c r="AB1924" s="56" t="s">
        <v>5164</v>
      </c>
      <c r="AC1924" s="56" t="s">
        <v>4082</v>
      </c>
      <c r="AD1924" s="56">
        <v>50000</v>
      </c>
      <c r="AP1924" s="56">
        <v>50000</v>
      </c>
      <c r="AQ1924" s="56" t="s">
        <v>2034</v>
      </c>
      <c r="AR1924" s="56" t="s">
        <v>5165</v>
      </c>
      <c r="AS1924" s="56" t="s">
        <v>5166</v>
      </c>
      <c r="AT1924" s="56" t="s">
        <v>5167</v>
      </c>
    </row>
    <row r="1925" spans="1:46" x14ac:dyDescent="0.35">
      <c r="A1925" s="56" t="s">
        <v>962</v>
      </c>
      <c r="B1925" s="56">
        <v>8471305</v>
      </c>
      <c r="C1925" s="56" t="s">
        <v>5161</v>
      </c>
      <c r="D1925" s="56">
        <v>492316</v>
      </c>
      <c r="E1925" s="56" t="s">
        <v>138</v>
      </c>
      <c r="F1925" s="56" t="str">
        <f t="shared" si="30"/>
        <v>847.8471305.1.492316.000000.847001.300180</v>
      </c>
      <c r="G1925" s="66" t="s">
        <v>21</v>
      </c>
      <c r="H1925" s="56">
        <v>847001</v>
      </c>
      <c r="I1925" s="56" t="s">
        <v>863</v>
      </c>
      <c r="J1925" s="56">
        <v>300180</v>
      </c>
      <c r="N1925" s="56" t="s">
        <v>5162</v>
      </c>
      <c r="O1925" s="56">
        <v>1</v>
      </c>
      <c r="P1925" s="56" t="s">
        <v>2052</v>
      </c>
      <c r="R1925" s="56" t="s">
        <v>5198</v>
      </c>
      <c r="S1925" s="56">
        <v>1</v>
      </c>
      <c r="T1925" s="56">
        <v>71000</v>
      </c>
      <c r="U1925" s="57">
        <v>71000</v>
      </c>
      <c r="V1925" s="56" t="s">
        <v>2113</v>
      </c>
      <c r="W1925" s="56" t="s">
        <v>2122</v>
      </c>
      <c r="X1925" s="56">
        <v>63900</v>
      </c>
      <c r="Y1925" s="56">
        <v>56800</v>
      </c>
      <c r="Z1925" s="56">
        <v>49700</v>
      </c>
      <c r="AA1925" s="56" t="s">
        <v>5164</v>
      </c>
      <c r="AB1925" s="56" t="s">
        <v>5164</v>
      </c>
      <c r="AC1925" s="56" t="s">
        <v>4082</v>
      </c>
      <c r="AE1925" s="56">
        <v>71000</v>
      </c>
      <c r="AP1925" s="56">
        <v>71000</v>
      </c>
      <c r="AQ1925" s="56" t="s">
        <v>2034</v>
      </c>
      <c r="AR1925" s="56" t="s">
        <v>5165</v>
      </c>
      <c r="AS1925" s="56" t="s">
        <v>5166</v>
      </c>
      <c r="AT1925" s="56" t="s">
        <v>5167</v>
      </c>
    </row>
    <row r="1926" spans="1:46" x14ac:dyDescent="0.35">
      <c r="A1926" s="56" t="s">
        <v>962</v>
      </c>
      <c r="B1926" s="56">
        <v>8471305</v>
      </c>
      <c r="C1926" s="56" t="s">
        <v>5161</v>
      </c>
      <c r="D1926" s="56">
        <v>492316</v>
      </c>
      <c r="E1926" s="56" t="s">
        <v>138</v>
      </c>
      <c r="F1926" s="56" t="str">
        <f t="shared" si="30"/>
        <v>847.8471305.1.492316.000000.847001.300180</v>
      </c>
      <c r="G1926" s="66" t="s">
        <v>21</v>
      </c>
      <c r="H1926" s="56">
        <v>847001</v>
      </c>
      <c r="I1926" s="56" t="s">
        <v>863</v>
      </c>
      <c r="J1926" s="56">
        <v>300180</v>
      </c>
      <c r="N1926" s="56" t="s">
        <v>5162</v>
      </c>
      <c r="O1926" s="56">
        <v>1</v>
      </c>
      <c r="P1926" s="56" t="s">
        <v>2052</v>
      </c>
      <c r="R1926" s="56" t="s">
        <v>5199</v>
      </c>
      <c r="S1926" s="56">
        <v>1</v>
      </c>
      <c r="T1926" s="56">
        <v>200000</v>
      </c>
      <c r="U1926" s="57">
        <v>200000</v>
      </c>
      <c r="V1926" s="56" t="s">
        <v>2113</v>
      </c>
      <c r="W1926" s="56" t="s">
        <v>2122</v>
      </c>
      <c r="X1926" s="56">
        <v>180000</v>
      </c>
      <c r="Y1926" s="56">
        <v>160000</v>
      </c>
      <c r="Z1926" s="56">
        <v>140000</v>
      </c>
      <c r="AA1926" s="56" t="s">
        <v>5164</v>
      </c>
      <c r="AB1926" s="56" t="s">
        <v>5164</v>
      </c>
      <c r="AC1926" s="56" t="s">
        <v>4082</v>
      </c>
      <c r="AF1926" s="56">
        <v>200000</v>
      </c>
      <c r="AP1926" s="56">
        <v>200000</v>
      </c>
      <c r="AQ1926" s="56" t="s">
        <v>2034</v>
      </c>
      <c r="AR1926" s="56" t="s">
        <v>5165</v>
      </c>
      <c r="AS1926" s="56" t="s">
        <v>5166</v>
      </c>
      <c r="AT1926" s="56" t="s">
        <v>5167</v>
      </c>
    </row>
    <row r="1927" spans="1:46" x14ac:dyDescent="0.35">
      <c r="A1927" s="56" t="s">
        <v>962</v>
      </c>
      <c r="B1927" s="56">
        <v>8471305</v>
      </c>
      <c r="C1927" s="56" t="s">
        <v>5161</v>
      </c>
      <c r="D1927" s="56">
        <v>492316</v>
      </c>
      <c r="E1927" s="56" t="s">
        <v>138</v>
      </c>
      <c r="F1927" s="56" t="str">
        <f t="shared" si="30"/>
        <v>847.8471305.1.492316.000000.847001.300180</v>
      </c>
      <c r="G1927" s="66" t="s">
        <v>21</v>
      </c>
      <c r="H1927" s="56">
        <v>847001</v>
      </c>
      <c r="I1927" s="56" t="s">
        <v>863</v>
      </c>
      <c r="J1927" s="56">
        <v>300180</v>
      </c>
      <c r="N1927" s="56" t="s">
        <v>5162</v>
      </c>
      <c r="O1927" s="56">
        <v>1</v>
      </c>
      <c r="P1927" s="56" t="s">
        <v>2052</v>
      </c>
      <c r="R1927" s="56" t="s">
        <v>5200</v>
      </c>
      <c r="S1927" s="56">
        <v>1</v>
      </c>
      <c r="T1927" s="56">
        <v>58367</v>
      </c>
      <c r="U1927" s="57">
        <v>58367</v>
      </c>
      <c r="V1927" s="56" t="s">
        <v>2113</v>
      </c>
      <c r="W1927" s="56" t="s">
        <v>2122</v>
      </c>
      <c r="X1927" s="56">
        <v>52530.3</v>
      </c>
      <c r="Y1927" s="56">
        <v>46693.600000000006</v>
      </c>
      <c r="Z1927" s="56">
        <v>40856.899999999994</v>
      </c>
      <c r="AA1927" s="56" t="s">
        <v>5164</v>
      </c>
      <c r="AB1927" s="56" t="s">
        <v>5164</v>
      </c>
      <c r="AC1927" s="56" t="s">
        <v>4082</v>
      </c>
      <c r="AD1927" s="56">
        <v>58367</v>
      </c>
      <c r="AP1927" s="56">
        <v>58367</v>
      </c>
      <c r="AQ1927" s="56" t="s">
        <v>2034</v>
      </c>
      <c r="AR1927" s="56" t="s">
        <v>5165</v>
      </c>
      <c r="AS1927" s="56" t="s">
        <v>5166</v>
      </c>
      <c r="AT1927" s="56" t="s">
        <v>5167</v>
      </c>
    </row>
    <row r="1928" spans="1:46" x14ac:dyDescent="0.35">
      <c r="A1928" s="56" t="s">
        <v>962</v>
      </c>
      <c r="B1928" s="56">
        <v>8471305</v>
      </c>
      <c r="C1928" s="56" t="s">
        <v>5161</v>
      </c>
      <c r="D1928" s="56">
        <v>492316</v>
      </c>
      <c r="E1928" s="56" t="s">
        <v>138</v>
      </c>
      <c r="F1928" s="56" t="str">
        <f t="shared" si="30"/>
        <v>847.8471305.1.492316.000000.847001.300180</v>
      </c>
      <c r="G1928" s="66" t="s">
        <v>21</v>
      </c>
      <c r="H1928" s="56">
        <v>847001</v>
      </c>
      <c r="I1928" s="56" t="s">
        <v>863</v>
      </c>
      <c r="J1928" s="56">
        <v>300180</v>
      </c>
      <c r="N1928" s="56" t="s">
        <v>5162</v>
      </c>
      <c r="O1928" s="56">
        <v>1</v>
      </c>
      <c r="P1928" s="56" t="s">
        <v>2052</v>
      </c>
      <c r="R1928" s="56" t="s">
        <v>5201</v>
      </c>
      <c r="S1928" s="56">
        <v>1</v>
      </c>
      <c r="T1928" s="56">
        <v>58367</v>
      </c>
      <c r="U1928" s="57">
        <v>50000</v>
      </c>
      <c r="V1928" s="56" t="s">
        <v>2113</v>
      </c>
      <c r="W1928" s="56" t="s">
        <v>2122</v>
      </c>
      <c r="X1928" s="56">
        <v>52530.3</v>
      </c>
      <c r="Y1928" s="56">
        <v>46693.600000000006</v>
      </c>
      <c r="Z1928" s="56">
        <v>40856.899999999994</v>
      </c>
      <c r="AA1928" s="56" t="s">
        <v>5164</v>
      </c>
      <c r="AB1928" s="56" t="s">
        <v>5164</v>
      </c>
      <c r="AC1928" s="56" t="s">
        <v>4082</v>
      </c>
      <c r="AE1928" s="56">
        <v>50000</v>
      </c>
      <c r="AP1928" s="56">
        <v>50000</v>
      </c>
      <c r="AQ1928" s="56" t="s">
        <v>2034</v>
      </c>
      <c r="AR1928" s="56" t="s">
        <v>5165</v>
      </c>
      <c r="AS1928" s="56" t="s">
        <v>5166</v>
      </c>
      <c r="AT1928" s="56" t="s">
        <v>5167</v>
      </c>
    </row>
    <row r="1929" spans="1:46" x14ac:dyDescent="0.35">
      <c r="A1929" s="56" t="s">
        <v>962</v>
      </c>
      <c r="B1929" s="56">
        <v>8471305</v>
      </c>
      <c r="C1929" s="56" t="s">
        <v>5161</v>
      </c>
      <c r="D1929" s="56">
        <v>492316</v>
      </c>
      <c r="E1929" s="56" t="s">
        <v>138</v>
      </c>
      <c r="F1929" s="56" t="str">
        <f t="shared" si="30"/>
        <v>847.8471305.1.492316.000000.847001.300180</v>
      </c>
      <c r="G1929" s="66" t="s">
        <v>21</v>
      </c>
      <c r="H1929" s="56">
        <v>847001</v>
      </c>
      <c r="I1929" s="56" t="s">
        <v>863</v>
      </c>
      <c r="J1929" s="56">
        <v>300180</v>
      </c>
      <c r="N1929" s="56" t="s">
        <v>5162</v>
      </c>
      <c r="O1929" s="56">
        <v>1</v>
      </c>
      <c r="P1929" s="56" t="s">
        <v>2052</v>
      </c>
      <c r="R1929" s="56" t="s">
        <v>5202</v>
      </c>
      <c r="S1929" s="56">
        <v>1</v>
      </c>
      <c r="T1929" s="56">
        <v>100000</v>
      </c>
      <c r="U1929" s="57">
        <v>100000</v>
      </c>
      <c r="V1929" s="56" t="s">
        <v>2113</v>
      </c>
      <c r="W1929" s="56" t="s">
        <v>2122</v>
      </c>
      <c r="X1929" s="56">
        <v>90000</v>
      </c>
      <c r="Y1929" s="56">
        <v>80000</v>
      </c>
      <c r="Z1929" s="56">
        <v>70000</v>
      </c>
      <c r="AA1929" s="56" t="s">
        <v>5164</v>
      </c>
      <c r="AB1929" s="56" t="s">
        <v>5164</v>
      </c>
      <c r="AC1929" s="56" t="s">
        <v>4082</v>
      </c>
      <c r="AF1929" s="56">
        <v>100000</v>
      </c>
      <c r="AP1929" s="56">
        <v>100000</v>
      </c>
      <c r="AQ1929" s="56" t="s">
        <v>2034</v>
      </c>
      <c r="AR1929" s="56" t="s">
        <v>5165</v>
      </c>
      <c r="AS1929" s="56" t="s">
        <v>5166</v>
      </c>
      <c r="AT1929" s="56" t="s">
        <v>5167</v>
      </c>
    </row>
    <row r="1930" spans="1:46" x14ac:dyDescent="0.35">
      <c r="A1930" s="56" t="s">
        <v>962</v>
      </c>
      <c r="B1930" s="56">
        <v>8471305</v>
      </c>
      <c r="C1930" s="56" t="s">
        <v>5161</v>
      </c>
      <c r="D1930" s="56">
        <v>492316</v>
      </c>
      <c r="E1930" s="56" t="s">
        <v>138</v>
      </c>
      <c r="F1930" s="56" t="str">
        <f t="shared" si="30"/>
        <v>847.8471305.1.492316.000000.847001.300180</v>
      </c>
      <c r="G1930" s="66" t="s">
        <v>21</v>
      </c>
      <c r="H1930" s="56">
        <v>847001</v>
      </c>
      <c r="I1930" s="56" t="s">
        <v>863</v>
      </c>
      <c r="J1930" s="56">
        <v>300180</v>
      </c>
      <c r="N1930" s="56" t="s">
        <v>5162</v>
      </c>
      <c r="O1930" s="56">
        <v>1</v>
      </c>
      <c r="P1930" s="56" t="s">
        <v>2052</v>
      </c>
      <c r="R1930" s="56" t="s">
        <v>5203</v>
      </c>
      <c r="S1930" s="56">
        <v>1</v>
      </c>
      <c r="T1930" s="56">
        <v>60000</v>
      </c>
      <c r="U1930" s="57">
        <v>60000</v>
      </c>
      <c r="V1930" s="56" t="s">
        <v>2113</v>
      </c>
      <c r="W1930" s="56" t="s">
        <v>2122</v>
      </c>
      <c r="X1930" s="56">
        <v>54000</v>
      </c>
      <c r="Y1930" s="56">
        <v>48000</v>
      </c>
      <c r="Z1930" s="56">
        <v>42000</v>
      </c>
      <c r="AA1930" s="56" t="s">
        <v>5164</v>
      </c>
      <c r="AB1930" s="56" t="s">
        <v>5164</v>
      </c>
      <c r="AC1930" s="56" t="s">
        <v>4082</v>
      </c>
      <c r="AD1930" s="56">
        <v>60000</v>
      </c>
      <c r="AP1930" s="56">
        <v>60000</v>
      </c>
      <c r="AQ1930" s="56" t="s">
        <v>2034</v>
      </c>
      <c r="AR1930" s="56" t="s">
        <v>5165</v>
      </c>
      <c r="AS1930" s="56" t="s">
        <v>5166</v>
      </c>
      <c r="AT1930" s="56" t="s">
        <v>5167</v>
      </c>
    </row>
    <row r="1931" spans="1:46" x14ac:dyDescent="0.35">
      <c r="A1931" s="56" t="s">
        <v>962</v>
      </c>
      <c r="B1931" s="56">
        <v>8471305</v>
      </c>
      <c r="C1931" s="56" t="s">
        <v>5161</v>
      </c>
      <c r="D1931" s="56">
        <v>492316</v>
      </c>
      <c r="E1931" s="56" t="s">
        <v>138</v>
      </c>
      <c r="F1931" s="56" t="str">
        <f t="shared" si="30"/>
        <v>847.8471305.1.492316.000000.847001.300180</v>
      </c>
      <c r="G1931" s="66" t="s">
        <v>21</v>
      </c>
      <c r="H1931" s="56">
        <v>847001</v>
      </c>
      <c r="I1931" s="56" t="s">
        <v>863</v>
      </c>
      <c r="J1931" s="56">
        <v>300180</v>
      </c>
      <c r="N1931" s="56" t="s">
        <v>5162</v>
      </c>
      <c r="O1931" s="56">
        <v>1</v>
      </c>
      <c r="P1931" s="56" t="s">
        <v>2052</v>
      </c>
      <c r="R1931" s="56" t="s">
        <v>5204</v>
      </c>
      <c r="S1931" s="56">
        <v>1</v>
      </c>
      <c r="T1931" s="56">
        <v>130000</v>
      </c>
      <c r="U1931" s="57">
        <v>130000</v>
      </c>
      <c r="V1931" s="56" t="s">
        <v>2113</v>
      </c>
      <c r="W1931" s="56" t="s">
        <v>2122</v>
      </c>
      <c r="X1931" s="56">
        <v>117000</v>
      </c>
      <c r="Y1931" s="56">
        <v>104000</v>
      </c>
      <c r="Z1931" s="56">
        <v>91000</v>
      </c>
      <c r="AA1931" s="56" t="s">
        <v>5164</v>
      </c>
      <c r="AB1931" s="56" t="s">
        <v>5164</v>
      </c>
      <c r="AC1931" s="56" t="s">
        <v>4082</v>
      </c>
      <c r="AE1931" s="56">
        <v>130000</v>
      </c>
      <c r="AP1931" s="56">
        <v>130000</v>
      </c>
      <c r="AQ1931" s="56" t="s">
        <v>2034</v>
      </c>
      <c r="AR1931" s="56" t="s">
        <v>5165</v>
      </c>
      <c r="AS1931" s="56" t="s">
        <v>5166</v>
      </c>
      <c r="AT1931" s="56" t="s">
        <v>5167</v>
      </c>
    </row>
    <row r="1932" spans="1:46" x14ac:dyDescent="0.35">
      <c r="A1932" s="130" t="s">
        <v>962</v>
      </c>
      <c r="B1932" s="130">
        <v>8471305</v>
      </c>
      <c r="C1932" s="130" t="s">
        <v>579</v>
      </c>
      <c r="D1932" s="130">
        <v>420550</v>
      </c>
      <c r="E1932" s="130" t="s">
        <v>18</v>
      </c>
      <c r="F1932" s="56" t="str">
        <f t="shared" si="30"/>
        <v>847.8471305.1.420550.000000.847001.200179</v>
      </c>
      <c r="G1932" s="66" t="s">
        <v>21</v>
      </c>
      <c r="H1932" s="56">
        <v>847001</v>
      </c>
      <c r="I1932" s="130" t="s">
        <v>23</v>
      </c>
      <c r="J1932" s="130">
        <v>200179</v>
      </c>
      <c r="K1932" s="56">
        <v>0</v>
      </c>
      <c r="L1932" s="56">
        <v>1</v>
      </c>
      <c r="R1932" s="130"/>
      <c r="S1932" s="130"/>
      <c r="T1932" s="132"/>
      <c r="U1932" s="132">
        <v>0</v>
      </c>
      <c r="X1932" s="56">
        <v>0</v>
      </c>
      <c r="Y1932" s="56">
        <v>0</v>
      </c>
      <c r="Z1932" s="56">
        <v>0</v>
      </c>
      <c r="AP1932" s="56">
        <v>0</v>
      </c>
      <c r="AT1932" s="56" t="s">
        <v>5205</v>
      </c>
    </row>
    <row r="1933" spans="1:46" x14ac:dyDescent="0.35">
      <c r="A1933" s="56" t="s">
        <v>962</v>
      </c>
      <c r="B1933" s="56">
        <v>8471305</v>
      </c>
      <c r="C1933" s="56" t="s">
        <v>579</v>
      </c>
      <c r="D1933" s="56">
        <v>420570</v>
      </c>
      <c r="E1933" s="56" t="s">
        <v>25</v>
      </c>
      <c r="F1933" s="56" t="str">
        <f t="shared" si="30"/>
        <v>847.8471305.1.420570.000000.847001.200179</v>
      </c>
      <c r="G1933" s="66" t="s">
        <v>21</v>
      </c>
      <c r="H1933" s="56">
        <v>847001</v>
      </c>
      <c r="I1933" s="56" t="s">
        <v>23</v>
      </c>
      <c r="J1933" s="56">
        <v>200179</v>
      </c>
      <c r="K1933" s="56">
        <v>0</v>
      </c>
      <c r="L1933" s="56">
        <v>1</v>
      </c>
      <c r="N1933" s="56" t="s">
        <v>2000</v>
      </c>
      <c r="O1933" s="56">
        <v>1</v>
      </c>
      <c r="R1933" s="56" t="s">
        <v>5206</v>
      </c>
      <c r="S1933" s="56">
        <v>1</v>
      </c>
      <c r="T1933" s="56">
        <v>25155240</v>
      </c>
      <c r="U1933" s="57">
        <v>25155240</v>
      </c>
      <c r="V1933" s="56" t="s">
        <v>2002</v>
      </c>
      <c r="W1933" s="56" t="s">
        <v>2003</v>
      </c>
      <c r="X1933" s="56">
        <v>22639716</v>
      </c>
      <c r="Y1933" s="56">
        <v>20124192</v>
      </c>
      <c r="Z1933" s="56">
        <v>17608668</v>
      </c>
      <c r="AA1933" s="56" t="s">
        <v>5207</v>
      </c>
      <c r="AB1933" s="56" t="s">
        <v>5207</v>
      </c>
      <c r="AC1933" s="56" t="s">
        <v>5207</v>
      </c>
      <c r="AF1933" s="56">
        <v>6288810</v>
      </c>
      <c r="AI1933" s="56">
        <v>6288810</v>
      </c>
      <c r="AL1933" s="56">
        <v>6288810</v>
      </c>
      <c r="AO1933" s="56">
        <v>6288810</v>
      </c>
      <c r="AP1933" s="56">
        <v>25155240</v>
      </c>
      <c r="AQ1933" s="56" t="s">
        <v>2007</v>
      </c>
      <c r="AR1933" s="56" t="s">
        <v>5208</v>
      </c>
      <c r="AS1933" s="56" t="s">
        <v>5209</v>
      </c>
      <c r="AT1933" s="56" t="s">
        <v>5205</v>
      </c>
    </row>
    <row r="1934" spans="1:46" x14ac:dyDescent="0.35">
      <c r="A1934" s="130" t="s">
        <v>962</v>
      </c>
      <c r="B1934" s="130">
        <v>8471305</v>
      </c>
      <c r="C1934" s="130" t="s">
        <v>579</v>
      </c>
      <c r="D1934" s="130">
        <v>420550</v>
      </c>
      <c r="E1934" s="130" t="s">
        <v>18</v>
      </c>
      <c r="F1934" s="56" t="str">
        <f t="shared" si="30"/>
        <v>847.8471305.1.420550.000000.847001.200179</v>
      </c>
      <c r="G1934" s="66" t="s">
        <v>21</v>
      </c>
      <c r="H1934" s="56">
        <v>847001</v>
      </c>
      <c r="I1934" s="130" t="s">
        <v>23</v>
      </c>
      <c r="J1934" s="130">
        <v>200179</v>
      </c>
      <c r="N1934" s="56" t="s">
        <v>2098</v>
      </c>
      <c r="O1934" s="56">
        <v>1</v>
      </c>
      <c r="P1934" s="56" t="s">
        <v>1998</v>
      </c>
      <c r="R1934" s="130" t="s">
        <v>5210</v>
      </c>
      <c r="S1934" s="130">
        <v>1</v>
      </c>
      <c r="T1934" s="132">
        <v>1000000</v>
      </c>
      <c r="U1934" s="132">
        <v>1000000</v>
      </c>
      <c r="V1934" s="56" t="s">
        <v>2113</v>
      </c>
      <c r="W1934" s="56" t="s">
        <v>2122</v>
      </c>
      <c r="X1934" s="56">
        <v>900000</v>
      </c>
      <c r="Y1934" s="56">
        <v>800000</v>
      </c>
      <c r="Z1934" s="56">
        <v>700000</v>
      </c>
      <c r="AA1934" s="56" t="s">
        <v>5211</v>
      </c>
      <c r="AB1934" s="56" t="s">
        <v>5211</v>
      </c>
      <c r="AC1934" s="56" t="s">
        <v>5212</v>
      </c>
      <c r="AF1934" s="56">
        <v>500000</v>
      </c>
      <c r="AI1934" s="56">
        <v>500000</v>
      </c>
      <c r="AP1934" s="56">
        <v>1000000</v>
      </c>
      <c r="AQ1934" s="56" t="s">
        <v>2007</v>
      </c>
      <c r="AR1934" s="56" t="s">
        <v>5213</v>
      </c>
      <c r="AS1934" s="56" t="s">
        <v>5214</v>
      </c>
      <c r="AT1934" s="56" t="s">
        <v>5205</v>
      </c>
    </row>
    <row r="1935" spans="1:46" x14ac:dyDescent="0.35">
      <c r="A1935" s="56" t="s">
        <v>962</v>
      </c>
      <c r="B1935" s="56">
        <v>8471305</v>
      </c>
      <c r="C1935" s="56" t="s">
        <v>579</v>
      </c>
      <c r="D1935" s="56">
        <v>420810</v>
      </c>
      <c r="E1935" s="56" t="s">
        <v>454</v>
      </c>
      <c r="F1935" s="56" t="str">
        <f t="shared" si="30"/>
        <v>847.8471305.1.420810.000000.847001.200179</v>
      </c>
      <c r="G1935" s="66" t="s">
        <v>21</v>
      </c>
      <c r="H1935" s="56">
        <v>847001</v>
      </c>
      <c r="I1935" s="56" t="s">
        <v>23</v>
      </c>
      <c r="J1935" s="56">
        <v>200179</v>
      </c>
      <c r="K1935" s="56">
        <v>595.15</v>
      </c>
      <c r="L1935" s="56">
        <v>1000000</v>
      </c>
      <c r="U1935" s="57">
        <v>0</v>
      </c>
      <c r="X1935" s="56">
        <v>0</v>
      </c>
      <c r="Y1935" s="56">
        <v>0</v>
      </c>
      <c r="Z1935" s="56">
        <v>0</v>
      </c>
      <c r="AP1935" s="56">
        <v>0</v>
      </c>
      <c r="AT1935" s="56" t="s">
        <v>5205</v>
      </c>
    </row>
    <row r="1936" spans="1:46" x14ac:dyDescent="0.35">
      <c r="A1936" s="56" t="s">
        <v>962</v>
      </c>
      <c r="B1936" s="56">
        <v>8471305</v>
      </c>
      <c r="C1936" s="56" t="s">
        <v>579</v>
      </c>
      <c r="D1936" s="56">
        <v>421000</v>
      </c>
      <c r="E1936" s="56" t="s">
        <v>31</v>
      </c>
      <c r="F1936" s="56" t="str">
        <f t="shared" si="30"/>
        <v>847.8471305.1.421000.000000.847001.200179</v>
      </c>
      <c r="G1936" s="66" t="s">
        <v>21</v>
      </c>
      <c r="H1936" s="56">
        <v>847001</v>
      </c>
      <c r="I1936" s="56" t="s">
        <v>23</v>
      </c>
      <c r="J1936" s="56">
        <v>200179</v>
      </c>
      <c r="K1936" s="56">
        <v>332158.7</v>
      </c>
      <c r="L1936" s="56">
        <v>0</v>
      </c>
      <c r="N1936" s="56" t="s">
        <v>2000</v>
      </c>
      <c r="O1936" s="56">
        <v>1</v>
      </c>
      <c r="R1936" s="56" t="s">
        <v>5215</v>
      </c>
      <c r="S1936" s="56">
        <v>1</v>
      </c>
      <c r="T1936" s="56">
        <v>140000</v>
      </c>
      <c r="U1936" s="57">
        <v>140000</v>
      </c>
      <c r="V1936" s="56" t="s">
        <v>2113</v>
      </c>
      <c r="W1936" s="56" t="s">
        <v>2003</v>
      </c>
      <c r="X1936" s="56">
        <v>126000</v>
      </c>
      <c r="Y1936" s="56">
        <v>112000</v>
      </c>
      <c r="Z1936" s="56">
        <v>98000</v>
      </c>
      <c r="AA1936" s="56" t="s">
        <v>5216</v>
      </c>
      <c r="AB1936" s="56" t="s">
        <v>5216</v>
      </c>
      <c r="AC1936" s="56" t="s">
        <v>5216</v>
      </c>
      <c r="AE1936" s="56">
        <v>140000</v>
      </c>
      <c r="AP1936" s="56">
        <v>140000</v>
      </c>
      <c r="AQ1936" s="56" t="s">
        <v>2007</v>
      </c>
      <c r="AR1936" s="56" t="s">
        <v>5217</v>
      </c>
      <c r="AS1936" s="56" t="s">
        <v>2009</v>
      </c>
      <c r="AT1936" s="56" t="s">
        <v>5205</v>
      </c>
    </row>
    <row r="1937" spans="1:46" x14ac:dyDescent="0.35">
      <c r="A1937" s="56" t="s">
        <v>962</v>
      </c>
      <c r="B1937" s="56">
        <v>8471305</v>
      </c>
      <c r="C1937" s="56" t="s">
        <v>579</v>
      </c>
      <c r="D1937" s="56">
        <v>421700</v>
      </c>
      <c r="E1937" s="56" t="s">
        <v>956</v>
      </c>
      <c r="F1937" s="56" t="str">
        <f t="shared" si="30"/>
        <v>847.8471305.1.421700.000000.847001.200179</v>
      </c>
      <c r="G1937" s="66" t="s">
        <v>21</v>
      </c>
      <c r="H1937" s="56">
        <v>847001</v>
      </c>
      <c r="I1937" s="56" t="s">
        <v>23</v>
      </c>
      <c r="J1937" s="56">
        <v>200179</v>
      </c>
      <c r="K1937" s="56">
        <v>196900</v>
      </c>
      <c r="L1937" s="56">
        <v>186258</v>
      </c>
      <c r="U1937" s="57">
        <v>0</v>
      </c>
      <c r="X1937" s="56">
        <v>0</v>
      </c>
      <c r="Y1937" s="56">
        <v>0</v>
      </c>
      <c r="Z1937" s="56">
        <v>0</v>
      </c>
      <c r="AP1937" s="56">
        <v>0</v>
      </c>
      <c r="AT1937" s="56" t="s">
        <v>5205</v>
      </c>
    </row>
    <row r="1938" spans="1:46" x14ac:dyDescent="0.35">
      <c r="A1938" s="56" t="s">
        <v>962</v>
      </c>
      <c r="B1938" s="56">
        <v>8471305</v>
      </c>
      <c r="C1938" s="56" t="s">
        <v>579</v>
      </c>
      <c r="D1938" s="56">
        <v>422100</v>
      </c>
      <c r="E1938" s="56" t="s">
        <v>508</v>
      </c>
      <c r="F1938" s="56" t="str">
        <f t="shared" si="30"/>
        <v>847.8471305.1.422100.000000.847001.200179</v>
      </c>
      <c r="G1938" s="66" t="s">
        <v>21</v>
      </c>
      <c r="H1938" s="56">
        <v>847001</v>
      </c>
      <c r="I1938" s="56" t="s">
        <v>23</v>
      </c>
      <c r="J1938" s="56">
        <v>200179</v>
      </c>
      <c r="K1938" s="56">
        <v>0</v>
      </c>
      <c r="L1938" s="56">
        <v>59066</v>
      </c>
      <c r="U1938" s="57">
        <v>0</v>
      </c>
      <c r="X1938" s="56">
        <v>0</v>
      </c>
      <c r="Y1938" s="56">
        <v>0</v>
      </c>
      <c r="Z1938" s="56">
        <v>0</v>
      </c>
      <c r="AP1938" s="56">
        <v>0</v>
      </c>
      <c r="AT1938" s="56" t="s">
        <v>5205</v>
      </c>
    </row>
    <row r="1939" spans="1:46" x14ac:dyDescent="0.35">
      <c r="A1939" s="56" t="s">
        <v>962</v>
      </c>
      <c r="B1939" s="56">
        <v>8471305</v>
      </c>
      <c r="C1939" s="56" t="s">
        <v>579</v>
      </c>
      <c r="D1939" s="56">
        <v>422900</v>
      </c>
      <c r="E1939" s="56" t="s">
        <v>587</v>
      </c>
      <c r="F1939" s="56" t="str">
        <f t="shared" si="30"/>
        <v>847.8471305.1.422900.000000.847001.200179</v>
      </c>
      <c r="G1939" s="66" t="s">
        <v>21</v>
      </c>
      <c r="H1939" s="56">
        <v>847001</v>
      </c>
      <c r="I1939" s="56" t="s">
        <v>23</v>
      </c>
      <c r="J1939" s="56">
        <v>200179</v>
      </c>
      <c r="K1939" s="56">
        <v>15988.5</v>
      </c>
      <c r="L1939" s="56">
        <v>61934</v>
      </c>
      <c r="U1939" s="57">
        <v>0</v>
      </c>
      <c r="X1939" s="56">
        <v>0</v>
      </c>
      <c r="Y1939" s="56">
        <v>0</v>
      </c>
      <c r="Z1939" s="56">
        <v>0</v>
      </c>
      <c r="AP1939" s="56">
        <v>0</v>
      </c>
      <c r="AT1939" s="56" t="s">
        <v>5205</v>
      </c>
    </row>
    <row r="1940" spans="1:46" x14ac:dyDescent="0.35">
      <c r="A1940" s="56" t="s">
        <v>962</v>
      </c>
      <c r="B1940" s="56">
        <v>8471305</v>
      </c>
      <c r="C1940" s="56" t="s">
        <v>579</v>
      </c>
      <c r="D1940" s="56">
        <v>425100</v>
      </c>
      <c r="E1940" s="56" t="s">
        <v>964</v>
      </c>
      <c r="F1940" s="56" t="str">
        <f t="shared" si="30"/>
        <v>847.8471305.1.425100.000000.847001.200179</v>
      </c>
      <c r="G1940" s="66" t="s">
        <v>21</v>
      </c>
      <c r="H1940" s="56">
        <v>847001</v>
      </c>
      <c r="I1940" s="56" t="s">
        <v>23</v>
      </c>
      <c r="J1940" s="56">
        <v>200179</v>
      </c>
      <c r="K1940" s="56">
        <v>129219.05</v>
      </c>
      <c r="L1940" s="56">
        <v>129220</v>
      </c>
      <c r="U1940" s="57">
        <v>0</v>
      </c>
      <c r="X1940" s="56">
        <v>0</v>
      </c>
      <c r="Y1940" s="56">
        <v>0</v>
      </c>
      <c r="Z1940" s="56">
        <v>0</v>
      </c>
      <c r="AT1940" s="56" t="s">
        <v>5205</v>
      </c>
    </row>
    <row r="1941" spans="1:46" x14ac:dyDescent="0.35">
      <c r="A1941" s="56" t="s">
        <v>962</v>
      </c>
      <c r="B1941" s="56">
        <v>8471305</v>
      </c>
      <c r="C1941" s="56" t="s">
        <v>579</v>
      </c>
      <c r="D1941" s="56">
        <v>425510</v>
      </c>
      <c r="E1941" s="56" t="s">
        <v>37</v>
      </c>
      <c r="F1941" s="56" t="str">
        <f t="shared" si="30"/>
        <v>847.8471305.1.425510.000000.847001.200179</v>
      </c>
      <c r="G1941" s="66" t="s">
        <v>21</v>
      </c>
      <c r="H1941" s="56">
        <v>847001</v>
      </c>
      <c r="I1941" s="56" t="s">
        <v>23</v>
      </c>
      <c r="J1941" s="56">
        <v>200179</v>
      </c>
      <c r="K1941" s="56">
        <v>114960</v>
      </c>
      <c r="L1941" s="56">
        <v>114961</v>
      </c>
      <c r="N1941" s="56" t="s">
        <v>2167</v>
      </c>
      <c r="O1941" s="56">
        <v>50</v>
      </c>
      <c r="P1941" s="56" t="s">
        <v>1998</v>
      </c>
      <c r="R1941" s="56" t="s">
        <v>5218</v>
      </c>
      <c r="S1941" s="56">
        <v>50</v>
      </c>
      <c r="T1941" s="56">
        <v>6000</v>
      </c>
      <c r="U1941" s="57">
        <v>300000</v>
      </c>
      <c r="V1941" s="56" t="s">
        <v>2002</v>
      </c>
      <c r="W1941" s="56" t="s">
        <v>2003</v>
      </c>
      <c r="X1941" s="56">
        <v>270000</v>
      </c>
      <c r="Y1941" s="56">
        <v>240000</v>
      </c>
      <c r="Z1941" s="56">
        <v>210000</v>
      </c>
      <c r="AA1941" s="56" t="s">
        <v>5219</v>
      </c>
      <c r="AB1941" s="56" t="s">
        <v>5220</v>
      </c>
      <c r="AC1941" s="56" t="s">
        <v>5219</v>
      </c>
      <c r="AD1941" s="56">
        <v>25000</v>
      </c>
      <c r="AE1941" s="56">
        <v>25000</v>
      </c>
      <c r="AF1941" s="56">
        <v>25000</v>
      </c>
      <c r="AG1941" s="56">
        <v>25000</v>
      </c>
      <c r="AH1941" s="56">
        <v>25000</v>
      </c>
      <c r="AI1941" s="56">
        <v>25000</v>
      </c>
      <c r="AJ1941" s="56">
        <v>25000</v>
      </c>
      <c r="AK1941" s="56">
        <v>25000</v>
      </c>
      <c r="AL1941" s="56">
        <v>25000</v>
      </c>
      <c r="AM1941" s="56">
        <v>25000</v>
      </c>
      <c r="AN1941" s="56">
        <v>25000</v>
      </c>
      <c r="AO1941" s="56">
        <v>25000</v>
      </c>
      <c r="AP1941" s="56">
        <v>300000</v>
      </c>
      <c r="AQ1941" s="56" t="s">
        <v>2050</v>
      </c>
      <c r="AR1941" s="56" t="s">
        <v>5221</v>
      </c>
      <c r="AS1941" s="56" t="s">
        <v>2009</v>
      </c>
      <c r="AT1941" s="56" t="s">
        <v>5205</v>
      </c>
    </row>
    <row r="1942" spans="1:46" x14ac:dyDescent="0.35">
      <c r="A1942" s="56" t="s">
        <v>962</v>
      </c>
      <c r="B1942" s="56">
        <v>8471305</v>
      </c>
      <c r="C1942" s="56" t="s">
        <v>579</v>
      </c>
      <c r="D1942" s="56">
        <v>425550</v>
      </c>
      <c r="E1942" s="56" t="s">
        <v>83</v>
      </c>
      <c r="F1942" s="56" t="str">
        <f t="shared" si="30"/>
        <v>847.8471305.1.425550.000000.847001.200179</v>
      </c>
      <c r="G1942" s="66" t="s">
        <v>21</v>
      </c>
      <c r="H1942" s="56">
        <v>847001</v>
      </c>
      <c r="I1942" s="56" t="s">
        <v>23</v>
      </c>
      <c r="J1942" s="56">
        <v>200179</v>
      </c>
      <c r="K1942" s="56">
        <v>38256.44</v>
      </c>
      <c r="L1942" s="56">
        <v>53774</v>
      </c>
      <c r="N1942" s="56" t="s">
        <v>2167</v>
      </c>
      <c r="O1942" s="56">
        <v>40</v>
      </c>
      <c r="P1942" s="56" t="s">
        <v>1998</v>
      </c>
      <c r="Q1942" s="56">
        <v>40</v>
      </c>
      <c r="R1942" s="56" t="s">
        <v>5222</v>
      </c>
      <c r="S1942" s="56">
        <v>40</v>
      </c>
      <c r="T1942" s="56">
        <v>18000</v>
      </c>
      <c r="U1942" s="57">
        <v>720000</v>
      </c>
      <c r="V1942" s="56" t="s">
        <v>2002</v>
      </c>
      <c r="W1942" s="56" t="s">
        <v>2003</v>
      </c>
      <c r="X1942" s="56">
        <v>648000</v>
      </c>
      <c r="Y1942" s="56">
        <v>576000</v>
      </c>
      <c r="Z1942" s="56">
        <v>503999.99999999994</v>
      </c>
      <c r="AA1942" s="56" t="s">
        <v>5223</v>
      </c>
      <c r="AB1942" s="56" t="s">
        <v>5223</v>
      </c>
      <c r="AC1942" s="56" t="s">
        <v>5223</v>
      </c>
      <c r="AD1942" s="56">
        <v>60000</v>
      </c>
      <c r="AE1942" s="56">
        <v>60000</v>
      </c>
      <c r="AF1942" s="56">
        <v>60000</v>
      </c>
      <c r="AG1942" s="56">
        <v>60000</v>
      </c>
      <c r="AH1942" s="56">
        <v>60000</v>
      </c>
      <c r="AI1942" s="56">
        <v>60000</v>
      </c>
      <c r="AJ1942" s="56">
        <v>60000</v>
      </c>
      <c r="AK1942" s="56">
        <v>60000</v>
      </c>
      <c r="AL1942" s="56">
        <v>60000</v>
      </c>
      <c r="AM1942" s="56">
        <v>60000</v>
      </c>
      <c r="AN1942" s="56">
        <v>60000</v>
      </c>
      <c r="AO1942" s="56">
        <v>60000</v>
      </c>
      <c r="AP1942" s="56">
        <v>720000</v>
      </c>
      <c r="AQ1942" s="56" t="s">
        <v>2050</v>
      </c>
      <c r="AR1942" s="56" t="s">
        <v>5224</v>
      </c>
      <c r="AS1942" s="56" t="s">
        <v>2009</v>
      </c>
      <c r="AT1942" s="56" t="s">
        <v>5205</v>
      </c>
    </row>
    <row r="1943" spans="1:46" x14ac:dyDescent="0.35">
      <c r="A1943" s="56" t="s">
        <v>962</v>
      </c>
      <c r="B1943" s="56">
        <v>8471305</v>
      </c>
      <c r="C1943" s="56" t="s">
        <v>579</v>
      </c>
      <c r="D1943" s="56">
        <v>425720</v>
      </c>
      <c r="E1943" s="56" t="s">
        <v>126</v>
      </c>
      <c r="F1943" s="56" t="str">
        <f t="shared" si="30"/>
        <v>847.8471305.1.425720.000000.847001.200179</v>
      </c>
      <c r="G1943" s="66" t="s">
        <v>21</v>
      </c>
      <c r="H1943" s="56">
        <v>847001</v>
      </c>
      <c r="I1943" s="56" t="s">
        <v>23</v>
      </c>
      <c r="J1943" s="56">
        <v>200179</v>
      </c>
      <c r="N1943" s="56" t="s">
        <v>5225</v>
      </c>
      <c r="O1943" s="56">
        <v>1</v>
      </c>
      <c r="R1943" s="56" t="s">
        <v>5226</v>
      </c>
      <c r="S1943" s="56">
        <v>1</v>
      </c>
      <c r="T1943" s="56">
        <v>750000</v>
      </c>
      <c r="U1943" s="57">
        <v>750000</v>
      </c>
      <c r="V1943" s="56" t="s">
        <v>2002</v>
      </c>
      <c r="W1943" s="56" t="s">
        <v>2003</v>
      </c>
      <c r="X1943" s="56">
        <v>675000</v>
      </c>
      <c r="Y1943" s="56">
        <v>600000</v>
      </c>
      <c r="Z1943" s="56">
        <v>525000</v>
      </c>
      <c r="AA1943" s="56" t="s">
        <v>5227</v>
      </c>
      <c r="AB1943" s="56" t="s">
        <v>5227</v>
      </c>
      <c r="AC1943" s="56" t="s">
        <v>5227</v>
      </c>
      <c r="AF1943" s="56">
        <v>187500</v>
      </c>
      <c r="AI1943" s="56">
        <v>187500</v>
      </c>
      <c r="AL1943" s="56">
        <v>187500</v>
      </c>
      <c r="AO1943" s="56">
        <v>187500</v>
      </c>
      <c r="AP1943" s="56">
        <v>750000</v>
      </c>
      <c r="AQ1943" s="56" t="s">
        <v>2050</v>
      </c>
      <c r="AR1943" s="56" t="s">
        <v>5228</v>
      </c>
      <c r="AS1943" s="56" t="s">
        <v>5209</v>
      </c>
      <c r="AT1943" s="56" t="s">
        <v>5205</v>
      </c>
    </row>
    <row r="1944" spans="1:46" x14ac:dyDescent="0.35">
      <c r="A1944" s="56" t="s">
        <v>962</v>
      </c>
      <c r="B1944" s="56">
        <v>8471305</v>
      </c>
      <c r="C1944" s="56" t="s">
        <v>579</v>
      </c>
      <c r="D1944" s="56">
        <v>425720</v>
      </c>
      <c r="E1944" s="56" t="s">
        <v>126</v>
      </c>
      <c r="F1944" s="56" t="str">
        <f t="shared" si="30"/>
        <v>847.8471305.1.425720.000000.847001.200179</v>
      </c>
      <c r="G1944" s="66" t="s">
        <v>21</v>
      </c>
      <c r="H1944" s="56">
        <v>847001</v>
      </c>
      <c r="I1944" s="56" t="s">
        <v>23</v>
      </c>
      <c r="J1944" s="56">
        <v>200179</v>
      </c>
      <c r="N1944" s="56" t="s">
        <v>5225</v>
      </c>
      <c r="O1944" s="56">
        <v>1</v>
      </c>
      <c r="R1944" s="56" t="s">
        <v>5229</v>
      </c>
      <c r="S1944" s="56">
        <v>1</v>
      </c>
      <c r="T1944" s="56">
        <v>184000</v>
      </c>
      <c r="U1944" s="57">
        <v>184000</v>
      </c>
      <c r="V1944" s="56" t="s">
        <v>2002</v>
      </c>
      <c r="W1944" s="56" t="s">
        <v>2003</v>
      </c>
      <c r="X1944" s="56">
        <v>165600</v>
      </c>
      <c r="Y1944" s="56">
        <v>147200</v>
      </c>
      <c r="Z1944" s="56">
        <v>128799.99999999999</v>
      </c>
      <c r="AA1944" s="56" t="s">
        <v>5227</v>
      </c>
      <c r="AB1944" s="56" t="s">
        <v>5227</v>
      </c>
      <c r="AC1944" s="56" t="s">
        <v>5227</v>
      </c>
      <c r="AF1944" s="56">
        <v>184000</v>
      </c>
      <c r="AP1944" s="56">
        <v>184000</v>
      </c>
      <c r="AQ1944" s="56" t="s">
        <v>2050</v>
      </c>
      <c r="AR1944" s="56" t="s">
        <v>5228</v>
      </c>
      <c r="AS1944" s="56" t="s">
        <v>5209</v>
      </c>
      <c r="AT1944" s="56" t="s">
        <v>5205</v>
      </c>
    </row>
    <row r="1945" spans="1:46" x14ac:dyDescent="0.35">
      <c r="A1945" s="56" t="s">
        <v>962</v>
      </c>
      <c r="B1945" s="56">
        <v>8471305</v>
      </c>
      <c r="C1945" s="56" t="s">
        <v>579</v>
      </c>
      <c r="D1945" s="56">
        <v>425720</v>
      </c>
      <c r="E1945" s="56" t="s">
        <v>126</v>
      </c>
      <c r="F1945" s="56" t="str">
        <f t="shared" si="30"/>
        <v>847.8471305.1.425720.000000.847001.200179</v>
      </c>
      <c r="G1945" s="66" t="s">
        <v>21</v>
      </c>
      <c r="H1945" s="56">
        <v>847001</v>
      </c>
      <c r="I1945" s="56" t="s">
        <v>23</v>
      </c>
      <c r="J1945" s="56">
        <v>200179</v>
      </c>
      <c r="N1945" s="56" t="s">
        <v>5225</v>
      </c>
      <c r="O1945" s="56">
        <v>1</v>
      </c>
      <c r="R1945" s="56" t="s">
        <v>5230</v>
      </c>
      <c r="S1945" s="56">
        <v>1</v>
      </c>
      <c r="T1945" s="56">
        <v>39000</v>
      </c>
      <c r="U1945" s="57">
        <v>39000</v>
      </c>
      <c r="V1945" s="56" t="s">
        <v>2002</v>
      </c>
      <c r="W1945" s="56" t="s">
        <v>2003</v>
      </c>
      <c r="X1945" s="56">
        <v>35100</v>
      </c>
      <c r="Y1945" s="56">
        <v>31200</v>
      </c>
      <c r="Z1945" s="56">
        <v>27300</v>
      </c>
      <c r="AA1945" s="56" t="s">
        <v>5227</v>
      </c>
      <c r="AB1945" s="56" t="s">
        <v>5227</v>
      </c>
      <c r="AC1945" s="56" t="s">
        <v>5227</v>
      </c>
      <c r="AI1945" s="56">
        <v>39000</v>
      </c>
      <c r="AP1945" s="56">
        <v>39000</v>
      </c>
      <c r="AQ1945" s="56" t="s">
        <v>2050</v>
      </c>
      <c r="AR1945" s="56" t="s">
        <v>5228</v>
      </c>
      <c r="AS1945" s="56" t="s">
        <v>5209</v>
      </c>
      <c r="AT1945" s="56" t="s">
        <v>5205</v>
      </c>
    </row>
    <row r="1946" spans="1:46" x14ac:dyDescent="0.35">
      <c r="A1946" s="56" t="s">
        <v>962</v>
      </c>
      <c r="B1946" s="56">
        <v>8471305</v>
      </c>
      <c r="C1946" s="56" t="s">
        <v>579</v>
      </c>
      <c r="D1946" s="56">
        <v>425720</v>
      </c>
      <c r="E1946" s="56" t="s">
        <v>126</v>
      </c>
      <c r="F1946" s="56" t="str">
        <f t="shared" si="30"/>
        <v>847.8471305.1.425720.000000.847001.200179</v>
      </c>
      <c r="G1946" s="66" t="s">
        <v>21</v>
      </c>
      <c r="H1946" s="56">
        <v>847001</v>
      </c>
      <c r="I1946" s="56" t="s">
        <v>23</v>
      </c>
      <c r="J1946" s="56">
        <v>200179</v>
      </c>
      <c r="N1946" s="56" t="s">
        <v>5225</v>
      </c>
      <c r="O1946" s="56">
        <v>1</v>
      </c>
      <c r="R1946" s="56" t="s">
        <v>5231</v>
      </c>
      <c r="S1946" s="56">
        <v>1</v>
      </c>
      <c r="T1946" s="56">
        <v>157000</v>
      </c>
      <c r="U1946" s="57">
        <v>157000</v>
      </c>
      <c r="V1946" s="56" t="s">
        <v>2002</v>
      </c>
      <c r="W1946" s="56" t="s">
        <v>2003</v>
      </c>
      <c r="X1946" s="56">
        <v>141300</v>
      </c>
      <c r="Y1946" s="56">
        <v>125600</v>
      </c>
      <c r="Z1946" s="56">
        <v>109900</v>
      </c>
      <c r="AA1946" s="56" t="s">
        <v>5227</v>
      </c>
      <c r="AB1946" s="56" t="s">
        <v>5227</v>
      </c>
      <c r="AC1946" s="56" t="s">
        <v>5227</v>
      </c>
      <c r="AF1946" s="56">
        <v>39250</v>
      </c>
      <c r="AI1946" s="56">
        <v>39250</v>
      </c>
      <c r="AL1946" s="56">
        <v>39250</v>
      </c>
      <c r="AO1946" s="56">
        <v>39250</v>
      </c>
      <c r="AP1946" s="56">
        <v>157000</v>
      </c>
      <c r="AQ1946" s="56" t="s">
        <v>2050</v>
      </c>
      <c r="AR1946" s="56" t="s">
        <v>5232</v>
      </c>
      <c r="AS1946" s="56" t="s">
        <v>5209</v>
      </c>
      <c r="AT1946" s="56" t="s">
        <v>5205</v>
      </c>
    </row>
    <row r="1947" spans="1:46" x14ac:dyDescent="0.35">
      <c r="A1947" s="56" t="s">
        <v>962</v>
      </c>
      <c r="B1947" s="56">
        <v>8471305</v>
      </c>
      <c r="C1947" s="56" t="s">
        <v>579</v>
      </c>
      <c r="D1947" s="56">
        <v>425720</v>
      </c>
      <c r="E1947" s="56" t="s">
        <v>126</v>
      </c>
      <c r="F1947" s="56" t="str">
        <f t="shared" si="30"/>
        <v>847.8471305.1.425720.000000.847001.200179</v>
      </c>
      <c r="G1947" s="66" t="s">
        <v>21</v>
      </c>
      <c r="H1947" s="56">
        <v>847001</v>
      </c>
      <c r="I1947" s="56" t="s">
        <v>23</v>
      </c>
      <c r="J1947" s="56">
        <v>200179</v>
      </c>
      <c r="K1947" s="56">
        <v>1194435.0900000001</v>
      </c>
      <c r="L1947" s="56">
        <v>2092953</v>
      </c>
      <c r="AT1947" s="56" t="s">
        <v>5205</v>
      </c>
    </row>
    <row r="1948" spans="1:46" x14ac:dyDescent="0.35">
      <c r="A1948" s="56" t="s">
        <v>962</v>
      </c>
      <c r="B1948" s="56">
        <v>8471305</v>
      </c>
      <c r="C1948" s="56" t="s">
        <v>579</v>
      </c>
      <c r="D1948" s="56">
        <v>425741</v>
      </c>
      <c r="E1948" s="56" t="s">
        <v>633</v>
      </c>
      <c r="F1948" s="56" t="str">
        <f t="shared" si="30"/>
        <v>847.8471305.1.425741.000000.847001.200179</v>
      </c>
      <c r="G1948" s="66" t="s">
        <v>21</v>
      </c>
      <c r="H1948" s="56">
        <v>847001</v>
      </c>
      <c r="I1948" s="56" t="s">
        <v>23</v>
      </c>
      <c r="J1948" s="56">
        <v>200179</v>
      </c>
      <c r="K1948" s="56">
        <v>5265866.68</v>
      </c>
      <c r="L1948" s="56">
        <v>0</v>
      </c>
      <c r="AT1948" s="56" t="s">
        <v>5205</v>
      </c>
    </row>
    <row r="1949" spans="1:46" x14ac:dyDescent="0.35">
      <c r="A1949" s="56" t="s">
        <v>962</v>
      </c>
      <c r="B1949" s="56">
        <v>8471305</v>
      </c>
      <c r="C1949" s="56" t="s">
        <v>579</v>
      </c>
      <c r="D1949" s="56">
        <v>425745</v>
      </c>
      <c r="E1949" s="56" t="s">
        <v>112</v>
      </c>
      <c r="F1949" s="56" t="str">
        <f t="shared" si="30"/>
        <v>847.8471305.1.425745.000000.847001.200179</v>
      </c>
      <c r="G1949" s="66" t="s">
        <v>21</v>
      </c>
      <c r="H1949" s="56">
        <v>847001</v>
      </c>
      <c r="I1949" s="56" t="s">
        <v>23</v>
      </c>
      <c r="J1949" s="56">
        <v>200179</v>
      </c>
      <c r="K1949" s="56">
        <v>23762.14</v>
      </c>
      <c r="L1949" s="56">
        <v>0</v>
      </c>
      <c r="AT1949" s="56" t="s">
        <v>5205</v>
      </c>
    </row>
    <row r="1950" spans="1:46" x14ac:dyDescent="0.35">
      <c r="A1950" s="56" t="s">
        <v>962</v>
      </c>
      <c r="B1950" s="56">
        <v>8471305</v>
      </c>
      <c r="C1950" s="56" t="s">
        <v>579</v>
      </c>
      <c r="D1950" s="56">
        <v>425746</v>
      </c>
      <c r="E1950" s="56" t="s">
        <v>548</v>
      </c>
      <c r="F1950" s="56" t="str">
        <f t="shared" si="30"/>
        <v>847.8471305.1.425746.000000.847001.200179</v>
      </c>
      <c r="G1950" s="66" t="s">
        <v>21</v>
      </c>
      <c r="H1950" s="56">
        <v>847001</v>
      </c>
      <c r="I1950" s="56" t="s">
        <v>23</v>
      </c>
      <c r="J1950" s="56">
        <v>200179</v>
      </c>
      <c r="K1950" s="56">
        <v>0</v>
      </c>
      <c r="L1950" s="56">
        <v>95665</v>
      </c>
      <c r="AT1950" s="56" t="s">
        <v>5205</v>
      </c>
    </row>
    <row r="1951" spans="1:46" x14ac:dyDescent="0.35">
      <c r="A1951" s="56" t="s">
        <v>962</v>
      </c>
      <c r="B1951" s="56">
        <v>8471305</v>
      </c>
      <c r="C1951" s="56" t="s">
        <v>579</v>
      </c>
      <c r="D1951" s="56">
        <v>425749</v>
      </c>
      <c r="E1951" s="56" t="s">
        <v>115</v>
      </c>
      <c r="F1951" s="56" t="str">
        <f t="shared" si="30"/>
        <v>847.8471305.1.425749.000000.847001.200179</v>
      </c>
      <c r="G1951" s="66" t="s">
        <v>21</v>
      </c>
      <c r="H1951" s="56">
        <v>847001</v>
      </c>
      <c r="I1951" s="56" t="s">
        <v>23</v>
      </c>
      <c r="J1951" s="56">
        <v>200179</v>
      </c>
      <c r="K1951" s="56">
        <v>3826666.6</v>
      </c>
      <c r="L1951" s="56">
        <v>10773054</v>
      </c>
      <c r="AT1951" s="56" t="s">
        <v>5205</v>
      </c>
    </row>
    <row r="1952" spans="1:46" x14ac:dyDescent="0.35">
      <c r="A1952" s="56" t="s">
        <v>962</v>
      </c>
      <c r="B1952" s="56">
        <v>8471305</v>
      </c>
      <c r="C1952" s="56" t="s">
        <v>579</v>
      </c>
      <c r="D1952" s="56">
        <v>425760</v>
      </c>
      <c r="E1952" s="56" t="s">
        <v>169</v>
      </c>
      <c r="F1952" s="56" t="str">
        <f t="shared" si="30"/>
        <v>847.8471305.1.425760.000000.847001.200179</v>
      </c>
      <c r="G1952" s="66" t="s">
        <v>21</v>
      </c>
      <c r="H1952" s="56">
        <v>847001</v>
      </c>
      <c r="I1952" s="56" t="s">
        <v>23</v>
      </c>
      <c r="J1952" s="56">
        <v>200179</v>
      </c>
      <c r="K1952" s="56">
        <v>4145.38</v>
      </c>
      <c r="L1952" s="56">
        <v>4146</v>
      </c>
      <c r="AT1952" s="56" t="s">
        <v>5205</v>
      </c>
    </row>
    <row r="1953" spans="1:46" x14ac:dyDescent="0.35">
      <c r="A1953" s="56" t="s">
        <v>962</v>
      </c>
      <c r="B1953" s="56">
        <v>8471305</v>
      </c>
      <c r="C1953" s="56" t="s">
        <v>579</v>
      </c>
      <c r="D1953" s="56">
        <v>425762</v>
      </c>
      <c r="E1953" s="56" t="s">
        <v>600</v>
      </c>
      <c r="F1953" s="56" t="str">
        <f t="shared" si="30"/>
        <v>847.8471305.1.425762.000000.847001.200179</v>
      </c>
      <c r="G1953" s="66" t="s">
        <v>21</v>
      </c>
      <c r="H1953" s="56">
        <v>847001</v>
      </c>
      <c r="I1953" s="56" t="s">
        <v>23</v>
      </c>
      <c r="J1953" s="56">
        <v>200179</v>
      </c>
      <c r="K1953" s="56">
        <v>19800</v>
      </c>
      <c r="L1953" s="56">
        <v>59066</v>
      </c>
      <c r="AT1953" s="56" t="s">
        <v>5205</v>
      </c>
    </row>
    <row r="1954" spans="1:46" x14ac:dyDescent="0.35">
      <c r="A1954" s="56" t="s">
        <v>962</v>
      </c>
      <c r="B1954" s="56">
        <v>8471305</v>
      </c>
      <c r="C1954" s="56" t="s">
        <v>579</v>
      </c>
      <c r="D1954" s="56">
        <v>425763</v>
      </c>
      <c r="E1954" s="56" t="s">
        <v>129</v>
      </c>
      <c r="F1954" s="56" t="str">
        <f t="shared" si="30"/>
        <v>847.8471305.1.425763.000000.847001.200179</v>
      </c>
      <c r="G1954" s="66" t="s">
        <v>21</v>
      </c>
      <c r="H1954" s="56">
        <v>847001</v>
      </c>
      <c r="I1954" s="56" t="s">
        <v>23</v>
      </c>
      <c r="J1954" s="56">
        <v>200179</v>
      </c>
      <c r="K1954" s="56">
        <v>38873.449999999997</v>
      </c>
      <c r="L1954" s="56">
        <v>50872</v>
      </c>
      <c r="AT1954" s="56" t="s">
        <v>5205</v>
      </c>
    </row>
    <row r="1955" spans="1:46" x14ac:dyDescent="0.35">
      <c r="A1955" s="56" t="s">
        <v>962</v>
      </c>
      <c r="B1955" s="56">
        <v>8471305</v>
      </c>
      <c r="C1955" s="56" t="s">
        <v>579</v>
      </c>
      <c r="D1955" s="56">
        <v>425770</v>
      </c>
      <c r="E1955" s="56" t="s">
        <v>132</v>
      </c>
      <c r="F1955" s="56" t="str">
        <f t="shared" si="30"/>
        <v>847.8471305.1.425770.000000.847001.200179</v>
      </c>
      <c r="G1955" s="66" t="s">
        <v>21</v>
      </c>
      <c r="H1955" s="56">
        <v>847001</v>
      </c>
      <c r="I1955" s="56" t="s">
        <v>23</v>
      </c>
      <c r="J1955" s="56">
        <v>200179</v>
      </c>
      <c r="K1955" s="56">
        <v>13000</v>
      </c>
      <c r="L1955" s="56">
        <v>59112</v>
      </c>
      <c r="U1955" s="57">
        <v>0</v>
      </c>
      <c r="X1955" s="56">
        <v>0</v>
      </c>
      <c r="Y1955" s="56">
        <v>0</v>
      </c>
      <c r="AP1955" s="56">
        <v>0</v>
      </c>
      <c r="AT1955" s="56" t="s">
        <v>5205</v>
      </c>
    </row>
    <row r="1956" spans="1:46" x14ac:dyDescent="0.35">
      <c r="A1956" s="56" t="s">
        <v>962</v>
      </c>
      <c r="B1956" s="56">
        <v>8471305</v>
      </c>
      <c r="C1956" s="56" t="s">
        <v>579</v>
      </c>
      <c r="D1956" s="56">
        <v>425900</v>
      </c>
      <c r="E1956" s="56" t="s">
        <v>40</v>
      </c>
      <c r="F1956" s="56" t="str">
        <f t="shared" si="30"/>
        <v>847.8471305.1.425900.000000.847001.200179</v>
      </c>
      <c r="G1956" s="66" t="s">
        <v>21</v>
      </c>
      <c r="H1956" s="56">
        <v>847001</v>
      </c>
      <c r="I1956" s="56" t="s">
        <v>23</v>
      </c>
      <c r="J1956" s="56">
        <v>200179</v>
      </c>
      <c r="K1956" s="56">
        <v>14963.76</v>
      </c>
      <c r="L1956" s="56">
        <v>53508</v>
      </c>
      <c r="N1956" s="56" t="s">
        <v>2167</v>
      </c>
      <c r="O1956" s="56">
        <v>70</v>
      </c>
      <c r="R1956" s="56" t="s">
        <v>5233</v>
      </c>
      <c r="S1956" s="56">
        <v>70</v>
      </c>
      <c r="T1956" s="56">
        <v>1000</v>
      </c>
      <c r="U1956" s="57">
        <v>70000</v>
      </c>
      <c r="V1956" s="56" t="s">
        <v>2002</v>
      </c>
      <c r="W1956" s="56" t="s">
        <v>2003</v>
      </c>
      <c r="X1956" s="56">
        <v>63000</v>
      </c>
      <c r="Y1956" s="56">
        <v>56000</v>
      </c>
      <c r="Z1956" s="56">
        <v>49000</v>
      </c>
      <c r="AA1956" s="56" t="s">
        <v>5234</v>
      </c>
      <c r="AB1956" s="56" t="s">
        <v>5235</v>
      </c>
      <c r="AC1956" s="56" t="s">
        <v>5236</v>
      </c>
      <c r="AD1956" s="56">
        <v>17500</v>
      </c>
      <c r="AG1956" s="56">
        <v>17500</v>
      </c>
      <c r="AK1956" s="56">
        <v>17500</v>
      </c>
      <c r="AO1956" s="56">
        <v>17500</v>
      </c>
      <c r="AP1956" s="56">
        <v>70000</v>
      </c>
      <c r="AQ1956" s="56" t="s">
        <v>2050</v>
      </c>
      <c r="AR1956" s="56" t="s">
        <v>5237</v>
      </c>
      <c r="AS1956" s="56" t="s">
        <v>2009</v>
      </c>
      <c r="AT1956" s="56" t="s">
        <v>5205</v>
      </c>
    </row>
    <row r="1957" spans="1:46" x14ac:dyDescent="0.35">
      <c r="A1957" s="56" t="s">
        <v>962</v>
      </c>
      <c r="B1957" s="56">
        <v>8471305</v>
      </c>
      <c r="C1957" s="56" t="s">
        <v>579</v>
      </c>
      <c r="D1957" s="56">
        <v>425900</v>
      </c>
      <c r="E1957" s="56" t="s">
        <v>40</v>
      </c>
      <c r="F1957" s="56" t="str">
        <f t="shared" si="30"/>
        <v>847.8471305.1.425900.000000.847001.200179</v>
      </c>
      <c r="G1957" s="66" t="s">
        <v>21</v>
      </c>
      <c r="H1957" s="56">
        <v>847001</v>
      </c>
      <c r="I1957" s="56" t="s">
        <v>23</v>
      </c>
      <c r="J1957" s="56">
        <v>200179</v>
      </c>
      <c r="N1957" s="56" t="s">
        <v>2084</v>
      </c>
      <c r="O1957" s="56">
        <v>100</v>
      </c>
      <c r="R1957" s="56" t="s">
        <v>5238</v>
      </c>
      <c r="S1957" s="56">
        <v>100</v>
      </c>
      <c r="T1957" s="56">
        <v>500</v>
      </c>
      <c r="U1957" s="57">
        <v>50000</v>
      </c>
      <c r="V1957" s="56" t="s">
        <v>2002</v>
      </c>
      <c r="W1957" s="56" t="s">
        <v>2003</v>
      </c>
      <c r="X1957" s="56">
        <v>45000</v>
      </c>
      <c r="Y1957" s="56">
        <v>40000</v>
      </c>
      <c r="Z1957" s="56">
        <v>35000</v>
      </c>
      <c r="AA1957" s="56" t="s">
        <v>5234</v>
      </c>
      <c r="AB1957" s="56" t="s">
        <v>5239</v>
      </c>
      <c r="AC1957" s="56" t="s">
        <v>5239</v>
      </c>
      <c r="AD1957" s="56">
        <v>4166.666666666667</v>
      </c>
      <c r="AE1957" s="56">
        <v>4166.666666666667</v>
      </c>
      <c r="AF1957" s="56">
        <v>4166.666666666667</v>
      </c>
      <c r="AG1957" s="56">
        <v>4166.666666666667</v>
      </c>
      <c r="AH1957" s="56">
        <v>4166.666666666667</v>
      </c>
      <c r="AI1957" s="56">
        <v>4166.666666666667</v>
      </c>
      <c r="AJ1957" s="56">
        <v>4166.666666666667</v>
      </c>
      <c r="AK1957" s="56">
        <v>4166.666666666667</v>
      </c>
      <c r="AL1957" s="56">
        <v>4166.666666666667</v>
      </c>
      <c r="AM1957" s="56">
        <v>4166.666666666667</v>
      </c>
      <c r="AN1957" s="56">
        <v>4166.666666666667</v>
      </c>
      <c r="AO1957" s="56">
        <v>4166.666666666667</v>
      </c>
      <c r="AP1957" s="56">
        <v>49999.999999999993</v>
      </c>
      <c r="AQ1957" s="56" t="s">
        <v>2056</v>
      </c>
      <c r="AR1957" s="56" t="s">
        <v>5240</v>
      </c>
      <c r="AS1957" s="56" t="s">
        <v>2009</v>
      </c>
      <c r="AT1957" s="56" t="s">
        <v>5205</v>
      </c>
    </row>
    <row r="1958" spans="1:46" x14ac:dyDescent="0.35">
      <c r="A1958" s="56" t="s">
        <v>962</v>
      </c>
      <c r="B1958" s="56">
        <v>8471305</v>
      </c>
      <c r="C1958" s="56" t="s">
        <v>579</v>
      </c>
      <c r="D1958" s="56">
        <v>426100</v>
      </c>
      <c r="E1958" s="56" t="s">
        <v>316</v>
      </c>
      <c r="F1958" s="56" t="str">
        <f t="shared" si="30"/>
        <v>847.8471305.1.426100.000000.847001.200179</v>
      </c>
      <c r="G1958" s="66" t="s">
        <v>21</v>
      </c>
      <c r="H1958" s="56">
        <v>847001</v>
      </c>
      <c r="I1958" s="56" t="s">
        <v>23</v>
      </c>
      <c r="J1958" s="56">
        <v>200179</v>
      </c>
      <c r="K1958" s="56">
        <v>62.59</v>
      </c>
      <c r="L1958" s="56">
        <v>10000</v>
      </c>
      <c r="N1958" s="56" t="s">
        <v>2000</v>
      </c>
      <c r="O1958" s="56">
        <v>1</v>
      </c>
      <c r="R1958" s="56" t="s">
        <v>5241</v>
      </c>
      <c r="S1958" s="56">
        <v>3</v>
      </c>
      <c r="T1958" s="56">
        <v>10000</v>
      </c>
      <c r="U1958" s="57">
        <v>30000</v>
      </c>
      <c r="V1958" s="56" t="s">
        <v>2002</v>
      </c>
      <c r="W1958" s="56" t="s">
        <v>2003</v>
      </c>
      <c r="X1958" s="56">
        <v>27000</v>
      </c>
      <c r="Y1958" s="56">
        <v>24000</v>
      </c>
      <c r="Z1958" s="56">
        <v>21000</v>
      </c>
      <c r="AA1958" s="56" t="s">
        <v>5234</v>
      </c>
      <c r="AB1958" s="56" t="s">
        <v>5242</v>
      </c>
      <c r="AC1958" s="56" t="s">
        <v>5243</v>
      </c>
      <c r="AD1958" s="56">
        <v>30000</v>
      </c>
      <c r="AP1958" s="56">
        <v>30000</v>
      </c>
      <c r="AQ1958" s="56" t="s">
        <v>2050</v>
      </c>
      <c r="AR1958" s="56" t="s">
        <v>5244</v>
      </c>
      <c r="AT1958" s="56" t="s">
        <v>5205</v>
      </c>
    </row>
    <row r="1959" spans="1:46" x14ac:dyDescent="0.35">
      <c r="A1959" s="56" t="s">
        <v>962</v>
      </c>
      <c r="B1959" s="56">
        <v>8471305</v>
      </c>
      <c r="C1959" s="56" t="s">
        <v>579</v>
      </c>
      <c r="D1959" s="56">
        <v>426610</v>
      </c>
      <c r="E1959" s="56" t="s">
        <v>43</v>
      </c>
      <c r="F1959" s="56" t="str">
        <f t="shared" si="30"/>
        <v>847.8471305.1.426610.000000.847001.200179</v>
      </c>
      <c r="G1959" s="66" t="s">
        <v>21</v>
      </c>
      <c r="H1959" s="56">
        <v>847001</v>
      </c>
      <c r="I1959" s="56" t="s">
        <v>23</v>
      </c>
      <c r="J1959" s="56">
        <v>200179</v>
      </c>
      <c r="K1959" s="56">
        <v>499958.98</v>
      </c>
      <c r="L1959" s="56">
        <v>1217024</v>
      </c>
      <c r="U1959" s="57">
        <v>0</v>
      </c>
      <c r="X1959" s="56">
        <v>0</v>
      </c>
      <c r="Y1959" s="56">
        <v>0</v>
      </c>
      <c r="Z1959" s="56">
        <v>0</v>
      </c>
      <c r="AP1959" s="56">
        <v>0</v>
      </c>
      <c r="AT1959" s="56" t="s">
        <v>5205</v>
      </c>
    </row>
    <row r="1960" spans="1:46" x14ac:dyDescent="0.35">
      <c r="A1960" s="56" t="s">
        <v>962</v>
      </c>
      <c r="B1960" s="56">
        <v>8471305</v>
      </c>
      <c r="C1960" s="56" t="s">
        <v>579</v>
      </c>
      <c r="D1960" s="56">
        <v>426900</v>
      </c>
      <c r="E1960" s="56" t="s">
        <v>360</v>
      </c>
      <c r="F1960" s="56" t="str">
        <f t="shared" si="30"/>
        <v>847.8471305.1.426900.000000.847001.200179</v>
      </c>
      <c r="G1960" s="66" t="s">
        <v>21</v>
      </c>
      <c r="H1960" s="56">
        <v>847001</v>
      </c>
      <c r="I1960" s="56" t="s">
        <v>23</v>
      </c>
      <c r="J1960" s="56">
        <v>200179</v>
      </c>
      <c r="K1960" s="56">
        <v>0</v>
      </c>
      <c r="L1960" s="56">
        <v>16408</v>
      </c>
      <c r="U1960" s="57">
        <v>0</v>
      </c>
      <c r="X1960" s="56">
        <v>0</v>
      </c>
      <c r="Y1960" s="56">
        <v>0</v>
      </c>
      <c r="Z1960" s="56">
        <v>0</v>
      </c>
      <c r="AP1960" s="56">
        <v>0</v>
      </c>
      <c r="AT1960" s="56" t="s">
        <v>5205</v>
      </c>
    </row>
    <row r="1961" spans="1:46" x14ac:dyDescent="0.35">
      <c r="A1961" s="56" t="s">
        <v>962</v>
      </c>
      <c r="B1961" s="56">
        <v>8471305</v>
      </c>
      <c r="C1961" s="56" t="s">
        <v>579</v>
      </c>
      <c r="D1961" s="56">
        <v>427100</v>
      </c>
      <c r="E1961" s="56" t="s">
        <v>86</v>
      </c>
      <c r="F1961" s="56" t="str">
        <f t="shared" si="30"/>
        <v>847.8471305.1.427100.000000.847001.200179</v>
      </c>
      <c r="G1961" s="66" t="s">
        <v>21</v>
      </c>
      <c r="H1961" s="56">
        <v>847001</v>
      </c>
      <c r="I1961" s="56" t="s">
        <v>23</v>
      </c>
      <c r="J1961" s="56">
        <v>200179</v>
      </c>
      <c r="K1961" s="56">
        <v>0</v>
      </c>
      <c r="L1961" s="56">
        <v>1</v>
      </c>
      <c r="U1961" s="57">
        <v>0</v>
      </c>
      <c r="X1961" s="56">
        <v>0</v>
      </c>
      <c r="Y1961" s="56">
        <v>0</v>
      </c>
      <c r="Z1961" s="56">
        <v>0</v>
      </c>
      <c r="AP1961" s="56">
        <v>0</v>
      </c>
      <c r="AT1961" s="56" t="s">
        <v>5205</v>
      </c>
    </row>
    <row r="1962" spans="1:46" x14ac:dyDescent="0.35">
      <c r="A1962" s="56" t="s">
        <v>962</v>
      </c>
      <c r="B1962" s="56">
        <v>8471305</v>
      </c>
      <c r="C1962" s="56" t="s">
        <v>579</v>
      </c>
      <c r="D1962" s="56">
        <v>427200</v>
      </c>
      <c r="E1962" s="56" t="s">
        <v>89</v>
      </c>
      <c r="F1962" s="56" t="str">
        <f t="shared" si="30"/>
        <v>847.8471305.1.427200.000000.847001.200179</v>
      </c>
      <c r="G1962" s="66" t="s">
        <v>21</v>
      </c>
      <c r="H1962" s="56">
        <v>847001</v>
      </c>
      <c r="I1962" s="56" t="s">
        <v>23</v>
      </c>
      <c r="J1962" s="56">
        <v>200179</v>
      </c>
      <c r="K1962" s="56">
        <v>81656.2</v>
      </c>
      <c r="L1962" s="56">
        <v>164073</v>
      </c>
      <c r="N1962" s="56" t="s">
        <v>2167</v>
      </c>
      <c r="O1962" s="56">
        <v>40</v>
      </c>
      <c r="P1962" s="56" t="s">
        <v>1998</v>
      </c>
      <c r="Q1962" s="56">
        <v>40</v>
      </c>
      <c r="R1962" s="56" t="s">
        <v>5245</v>
      </c>
      <c r="S1962" s="56">
        <v>160</v>
      </c>
      <c r="T1962" s="56">
        <v>10000</v>
      </c>
      <c r="U1962" s="57">
        <v>1600000</v>
      </c>
      <c r="V1962" s="56" t="s">
        <v>2002</v>
      </c>
      <c r="W1962" s="56" t="s">
        <v>2003</v>
      </c>
      <c r="X1962" s="56">
        <v>1440000</v>
      </c>
      <c r="Y1962" s="56">
        <v>1280000</v>
      </c>
      <c r="Z1962" s="56">
        <v>1120000</v>
      </c>
      <c r="AA1962" s="56" t="s">
        <v>5246</v>
      </c>
      <c r="AB1962" s="56" t="s">
        <v>5247</v>
      </c>
      <c r="AC1962" s="56" t="s">
        <v>5248</v>
      </c>
      <c r="AD1962" s="56">
        <v>133333.33333333334</v>
      </c>
      <c r="AE1962" s="56">
        <v>133333.33333333334</v>
      </c>
      <c r="AF1962" s="56">
        <v>133333.33333333334</v>
      </c>
      <c r="AG1962" s="56">
        <v>133333.33333333334</v>
      </c>
      <c r="AH1962" s="56">
        <v>133333.33333333334</v>
      </c>
      <c r="AI1962" s="56">
        <v>133333.33333333334</v>
      </c>
      <c r="AJ1962" s="56">
        <v>133333.33333333334</v>
      </c>
      <c r="AK1962" s="56">
        <v>133333.33333333334</v>
      </c>
      <c r="AL1962" s="56">
        <v>133333.33333333334</v>
      </c>
      <c r="AM1962" s="56">
        <v>133333.33333333334</v>
      </c>
      <c r="AN1962" s="56">
        <v>133333.33333333334</v>
      </c>
      <c r="AO1962" s="56">
        <v>133333.33333333334</v>
      </c>
      <c r="AP1962" s="56">
        <v>1599999.9999999998</v>
      </c>
      <c r="AQ1962" s="56" t="s">
        <v>2034</v>
      </c>
      <c r="AR1962" s="56" t="s">
        <v>5249</v>
      </c>
      <c r="AS1962" s="56" t="s">
        <v>2009</v>
      </c>
      <c r="AT1962" s="56" t="s">
        <v>5205</v>
      </c>
    </row>
    <row r="1963" spans="1:46" x14ac:dyDescent="0.35">
      <c r="A1963" s="56" t="s">
        <v>962</v>
      </c>
      <c r="B1963" s="56">
        <v>8471305</v>
      </c>
      <c r="C1963" s="56" t="s">
        <v>579</v>
      </c>
      <c r="D1963" s="56">
        <v>427710</v>
      </c>
      <c r="E1963" s="56" t="s">
        <v>46</v>
      </c>
      <c r="F1963" s="56" t="str">
        <f t="shared" si="30"/>
        <v>847.8471305.1.427710.000000.847001.200179</v>
      </c>
      <c r="G1963" s="66" t="s">
        <v>21</v>
      </c>
      <c r="H1963" s="56">
        <v>847001</v>
      </c>
      <c r="I1963" s="56" t="s">
        <v>23</v>
      </c>
      <c r="J1963" s="56">
        <v>200179</v>
      </c>
      <c r="K1963" s="56">
        <v>47805.47</v>
      </c>
      <c r="L1963" s="56">
        <v>26780</v>
      </c>
      <c r="N1963" s="56" t="s">
        <v>2000</v>
      </c>
      <c r="O1963" s="56">
        <v>4</v>
      </c>
      <c r="P1963" s="56" t="s">
        <v>1998</v>
      </c>
      <c r="R1963" s="56" t="s">
        <v>5250</v>
      </c>
      <c r="S1963" s="56">
        <v>4</v>
      </c>
      <c r="T1963" s="56">
        <v>25000</v>
      </c>
      <c r="U1963" s="57">
        <v>100000</v>
      </c>
      <c r="V1963" s="56" t="s">
        <v>2002</v>
      </c>
      <c r="W1963" s="56" t="s">
        <v>2003</v>
      </c>
      <c r="X1963" s="56">
        <v>90000</v>
      </c>
      <c r="Y1963" s="56">
        <v>80000</v>
      </c>
      <c r="Z1963" s="56">
        <v>70000</v>
      </c>
      <c r="AA1963" s="56" t="s">
        <v>5251</v>
      </c>
      <c r="AB1963" s="56" t="s">
        <v>5252</v>
      </c>
      <c r="AC1963" s="56" t="s">
        <v>5252</v>
      </c>
      <c r="AF1963" s="56">
        <v>25000</v>
      </c>
      <c r="AI1963" s="56">
        <v>25000</v>
      </c>
      <c r="AL1963" s="56">
        <v>25000</v>
      </c>
      <c r="AO1963" s="56">
        <v>25000</v>
      </c>
      <c r="AP1963" s="56">
        <v>100000</v>
      </c>
      <c r="AQ1963" s="56" t="s">
        <v>2007</v>
      </c>
      <c r="AR1963" s="56" t="s">
        <v>5253</v>
      </c>
      <c r="AS1963" s="56" t="s">
        <v>5254</v>
      </c>
      <c r="AT1963" s="56" t="s">
        <v>5205</v>
      </c>
    </row>
    <row r="1964" spans="1:46" x14ac:dyDescent="0.35">
      <c r="A1964" s="56" t="s">
        <v>962</v>
      </c>
      <c r="B1964" s="56">
        <v>8471305</v>
      </c>
      <c r="C1964" s="56" t="s">
        <v>579</v>
      </c>
      <c r="D1964" s="56">
        <v>427810</v>
      </c>
      <c r="E1964" s="56" t="s">
        <v>459</v>
      </c>
      <c r="F1964" s="56" t="str">
        <f t="shared" si="30"/>
        <v>847.8471305.1.427810.000000.847001.200179</v>
      </c>
      <c r="G1964" s="66" t="s">
        <v>21</v>
      </c>
      <c r="H1964" s="56">
        <v>847001</v>
      </c>
      <c r="I1964" s="56" t="s">
        <v>23</v>
      </c>
      <c r="J1964" s="56">
        <v>200179</v>
      </c>
      <c r="K1964" s="56">
        <v>0</v>
      </c>
      <c r="L1964" s="56">
        <v>10000</v>
      </c>
      <c r="N1964" s="56" t="s">
        <v>2000</v>
      </c>
      <c r="O1964" s="56">
        <v>1</v>
      </c>
      <c r="P1964" s="56" t="s">
        <v>2036</v>
      </c>
      <c r="R1964" s="56" t="s">
        <v>5255</v>
      </c>
      <c r="S1964" s="56">
        <v>1</v>
      </c>
      <c r="T1964" s="56">
        <v>10000</v>
      </c>
      <c r="U1964" s="57">
        <v>10000</v>
      </c>
      <c r="V1964" s="56" t="s">
        <v>2002</v>
      </c>
      <c r="W1964" s="56" t="s">
        <v>2003</v>
      </c>
      <c r="X1964" s="56">
        <v>9000</v>
      </c>
      <c r="Y1964" s="56">
        <v>8000</v>
      </c>
      <c r="Z1964" s="56">
        <v>7000</v>
      </c>
      <c r="AA1964" s="56" t="s">
        <v>5234</v>
      </c>
      <c r="AB1964" s="56" t="s">
        <v>5256</v>
      </c>
      <c r="AC1964" s="56" t="s">
        <v>5257</v>
      </c>
      <c r="AD1964" s="56">
        <v>833.33333333333337</v>
      </c>
      <c r="AE1964" s="56">
        <v>833.33333333333337</v>
      </c>
      <c r="AF1964" s="56">
        <v>833.33333333333337</v>
      </c>
      <c r="AG1964" s="56">
        <v>833.33333333333337</v>
      </c>
      <c r="AH1964" s="56">
        <v>833.33333333333337</v>
      </c>
      <c r="AI1964" s="56">
        <v>833.33333333333337</v>
      </c>
      <c r="AJ1964" s="56">
        <v>833.33333333333337</v>
      </c>
      <c r="AK1964" s="56">
        <v>833.33333333333337</v>
      </c>
      <c r="AL1964" s="56">
        <v>833.33333333333337</v>
      </c>
      <c r="AM1964" s="56">
        <v>833.33333333333337</v>
      </c>
      <c r="AN1964" s="56">
        <v>833.33333333333337</v>
      </c>
      <c r="AO1964" s="56">
        <v>833.33333333333337</v>
      </c>
      <c r="AP1964" s="56">
        <v>10000</v>
      </c>
      <c r="AQ1964" s="56" t="s">
        <v>2050</v>
      </c>
      <c r="AR1964" s="56" t="s">
        <v>5258</v>
      </c>
      <c r="AS1964" s="56" t="s">
        <v>2009</v>
      </c>
      <c r="AT1964" s="56" t="s">
        <v>5205</v>
      </c>
    </row>
    <row r="1965" spans="1:46" x14ac:dyDescent="0.35">
      <c r="A1965" s="56" t="s">
        <v>962</v>
      </c>
      <c r="B1965" s="56">
        <v>8471305</v>
      </c>
      <c r="C1965" s="56" t="s">
        <v>579</v>
      </c>
      <c r="D1965" s="56">
        <v>428090</v>
      </c>
      <c r="E1965" s="56" t="s">
        <v>52</v>
      </c>
      <c r="F1965" s="56" t="str">
        <f t="shared" si="30"/>
        <v>847.8471305.1.428090.000000.847001.200179</v>
      </c>
      <c r="G1965" s="66" t="s">
        <v>21</v>
      </c>
      <c r="H1965" s="56">
        <v>847001</v>
      </c>
      <c r="I1965" s="56" t="s">
        <v>23</v>
      </c>
      <c r="J1965" s="56">
        <v>200179</v>
      </c>
      <c r="K1965" s="56">
        <v>17600</v>
      </c>
      <c r="L1965" s="56">
        <v>17601</v>
      </c>
      <c r="AT1965" s="56" t="s">
        <v>5205</v>
      </c>
    </row>
    <row r="1966" spans="1:46" x14ac:dyDescent="0.35">
      <c r="A1966" s="56" t="s">
        <v>962</v>
      </c>
      <c r="B1966" s="56">
        <v>8471305</v>
      </c>
      <c r="C1966" s="56" t="s">
        <v>579</v>
      </c>
      <c r="D1966" s="56">
        <v>428090</v>
      </c>
      <c r="E1966" s="56" t="s">
        <v>52</v>
      </c>
      <c r="F1966" s="56" t="str">
        <f t="shared" si="30"/>
        <v>847.8471305.1.428090.000000.847001.200179</v>
      </c>
      <c r="G1966" s="66" t="s">
        <v>21</v>
      </c>
      <c r="H1966" s="56">
        <v>847001</v>
      </c>
      <c r="I1966" s="56" t="s">
        <v>23</v>
      </c>
      <c r="J1966" s="56">
        <v>200179</v>
      </c>
      <c r="N1966" s="56" t="s">
        <v>2167</v>
      </c>
      <c r="O1966" s="56">
        <v>25</v>
      </c>
      <c r="P1966" s="56" t="s">
        <v>1998</v>
      </c>
      <c r="Q1966" s="56">
        <v>25</v>
      </c>
      <c r="R1966" s="56" t="s">
        <v>5259</v>
      </c>
      <c r="S1966" s="56">
        <v>25</v>
      </c>
      <c r="T1966" s="56">
        <v>14040</v>
      </c>
      <c r="U1966" s="57">
        <v>351000</v>
      </c>
      <c r="V1966" s="56" t="s">
        <v>2113</v>
      </c>
      <c r="W1966" s="56" t="s">
        <v>2003</v>
      </c>
      <c r="X1966" s="56">
        <v>315900</v>
      </c>
      <c r="Y1966" s="56">
        <v>280800</v>
      </c>
      <c r="Z1966" s="56">
        <v>245699.99999999997</v>
      </c>
      <c r="AA1966" s="56" t="s">
        <v>5260</v>
      </c>
      <c r="AB1966" s="56" t="s">
        <v>5260</v>
      </c>
      <c r="AC1966" s="56" t="s">
        <v>5261</v>
      </c>
      <c r="AD1966" s="56">
        <v>29250</v>
      </c>
      <c r="AE1966" s="56">
        <v>29250</v>
      </c>
      <c r="AF1966" s="56">
        <v>29250</v>
      </c>
      <c r="AG1966" s="56">
        <v>29250</v>
      </c>
      <c r="AH1966" s="56">
        <v>29250</v>
      </c>
      <c r="AI1966" s="56">
        <v>29250</v>
      </c>
      <c r="AJ1966" s="56">
        <v>29250</v>
      </c>
      <c r="AK1966" s="56">
        <v>29250</v>
      </c>
      <c r="AL1966" s="56">
        <v>29250</v>
      </c>
      <c r="AM1966" s="56">
        <v>29250</v>
      </c>
      <c r="AN1966" s="56">
        <v>29250</v>
      </c>
      <c r="AO1966" s="56">
        <v>29250</v>
      </c>
      <c r="AP1966" s="56">
        <v>351000</v>
      </c>
      <c r="AQ1966" s="56" t="s">
        <v>2007</v>
      </c>
      <c r="AR1966" s="56" t="s">
        <v>5262</v>
      </c>
      <c r="AS1966" s="56" t="s">
        <v>2009</v>
      </c>
      <c r="AT1966" s="56" t="s">
        <v>5205</v>
      </c>
    </row>
    <row r="1967" spans="1:46" x14ac:dyDescent="0.35">
      <c r="A1967" s="56" t="s">
        <v>962</v>
      </c>
      <c r="B1967" s="56">
        <v>8471305</v>
      </c>
      <c r="C1967" s="56" t="s">
        <v>579</v>
      </c>
      <c r="D1967" s="56">
        <v>428400</v>
      </c>
      <c r="E1967" s="56" t="s">
        <v>614</v>
      </c>
      <c r="F1967" s="56" t="str">
        <f t="shared" si="30"/>
        <v>847.8471305.1.428400.000000.847001.200179</v>
      </c>
      <c r="G1967" s="66" t="s">
        <v>21</v>
      </c>
      <c r="H1967" s="56">
        <v>847001</v>
      </c>
      <c r="I1967" s="56" t="s">
        <v>23</v>
      </c>
      <c r="J1967" s="56">
        <v>200179</v>
      </c>
      <c r="K1967" s="56">
        <v>0</v>
      </c>
      <c r="L1967" s="56">
        <v>1</v>
      </c>
      <c r="U1967" s="57">
        <v>0</v>
      </c>
      <c r="X1967" s="56">
        <v>0</v>
      </c>
      <c r="Y1967" s="56">
        <v>0</v>
      </c>
      <c r="Z1967" s="56">
        <v>0</v>
      </c>
      <c r="AP1967" s="56">
        <v>0</v>
      </c>
      <c r="AT1967" s="56" t="s">
        <v>5205</v>
      </c>
    </row>
    <row r="1968" spans="1:46" x14ac:dyDescent="0.35">
      <c r="A1968" s="56" t="s">
        <v>962</v>
      </c>
      <c r="B1968" s="56">
        <v>8471305</v>
      </c>
      <c r="C1968" s="56" t="s">
        <v>579</v>
      </c>
      <c r="D1968" s="56">
        <v>428640</v>
      </c>
      <c r="E1968" s="56" t="s">
        <v>55</v>
      </c>
      <c r="F1968" s="56" t="str">
        <f t="shared" si="30"/>
        <v>847.8471305.1.428640.000000.847001.200179</v>
      </c>
      <c r="G1968" s="66" t="s">
        <v>21</v>
      </c>
      <c r="H1968" s="56">
        <v>847001</v>
      </c>
      <c r="I1968" s="56" t="s">
        <v>23</v>
      </c>
      <c r="J1968" s="56">
        <v>200179</v>
      </c>
      <c r="K1968" s="56">
        <v>1935</v>
      </c>
      <c r="L1968" s="56">
        <v>1936</v>
      </c>
      <c r="U1968" s="57">
        <v>0</v>
      </c>
      <c r="X1968" s="56">
        <v>0</v>
      </c>
      <c r="Y1968" s="56">
        <v>0</v>
      </c>
      <c r="Z1968" s="56">
        <v>0</v>
      </c>
      <c r="AP1968" s="56">
        <v>0</v>
      </c>
      <c r="AT1968" s="56" t="s">
        <v>5205</v>
      </c>
    </row>
    <row r="1969" spans="1:46" x14ac:dyDescent="0.35">
      <c r="A1969" s="56" t="s">
        <v>962</v>
      </c>
      <c r="B1969" s="56">
        <v>8471305</v>
      </c>
      <c r="C1969" s="56" t="s">
        <v>579</v>
      </c>
      <c r="D1969" s="56">
        <v>432205</v>
      </c>
      <c r="E1969" s="56" t="s">
        <v>470</v>
      </c>
      <c r="F1969" s="56" t="str">
        <f t="shared" si="30"/>
        <v>847.8471305.1.432205.000000.847001.200179</v>
      </c>
      <c r="G1969" s="66" t="s">
        <v>21</v>
      </c>
      <c r="H1969" s="56">
        <v>847001</v>
      </c>
      <c r="I1969" s="56" t="s">
        <v>23</v>
      </c>
      <c r="J1969" s="56">
        <v>200179</v>
      </c>
      <c r="K1969" s="56">
        <v>37226</v>
      </c>
      <c r="L1969" s="56">
        <v>114851</v>
      </c>
      <c r="U1969" s="57">
        <v>0</v>
      </c>
      <c r="X1969" s="56">
        <v>0</v>
      </c>
      <c r="Y1969" s="56">
        <v>0</v>
      </c>
      <c r="Z1969" s="56">
        <v>0</v>
      </c>
      <c r="AP1969" s="56">
        <v>0</v>
      </c>
      <c r="AT1969" s="56" t="s">
        <v>5205</v>
      </c>
    </row>
    <row r="1970" spans="1:46" x14ac:dyDescent="0.35">
      <c r="A1970" s="56" t="s">
        <v>962</v>
      </c>
      <c r="B1970" s="56">
        <v>8471305</v>
      </c>
      <c r="C1970" s="56" t="s">
        <v>579</v>
      </c>
      <c r="D1970" s="56">
        <v>432209</v>
      </c>
      <c r="E1970" s="56" t="s">
        <v>138</v>
      </c>
      <c r="F1970" s="56" t="str">
        <f t="shared" si="30"/>
        <v>847.8471305.1.432209.000000.847001.200179</v>
      </c>
      <c r="G1970" s="66" t="s">
        <v>21</v>
      </c>
      <c r="H1970" s="56">
        <v>847001</v>
      </c>
      <c r="I1970" s="56" t="s">
        <v>23</v>
      </c>
      <c r="J1970" s="56">
        <v>200179</v>
      </c>
      <c r="K1970" s="56">
        <v>0</v>
      </c>
      <c r="L1970" s="56">
        <v>55000</v>
      </c>
      <c r="U1970" s="57">
        <v>0</v>
      </c>
      <c r="X1970" s="56">
        <v>0</v>
      </c>
      <c r="Y1970" s="56">
        <v>0</v>
      </c>
      <c r="Z1970" s="56">
        <v>0</v>
      </c>
      <c r="AP1970" s="56">
        <v>0</v>
      </c>
      <c r="AT1970" s="56" t="s">
        <v>5205</v>
      </c>
    </row>
    <row r="1971" spans="1:46" x14ac:dyDescent="0.35">
      <c r="A1971" s="56" t="s">
        <v>962</v>
      </c>
      <c r="B1971" s="56">
        <v>8471305</v>
      </c>
      <c r="C1971" s="56" t="s">
        <v>579</v>
      </c>
      <c r="D1971" s="56">
        <v>435310</v>
      </c>
      <c r="E1971" s="56" t="s">
        <v>92</v>
      </c>
      <c r="F1971" s="56" t="str">
        <f t="shared" si="30"/>
        <v>847.8471305.1.435310.000000.847001.200179</v>
      </c>
      <c r="G1971" s="66" t="s">
        <v>21</v>
      </c>
      <c r="H1971" s="56">
        <v>847001</v>
      </c>
      <c r="I1971" s="56" t="s">
        <v>23</v>
      </c>
      <c r="J1971" s="56">
        <v>200179</v>
      </c>
      <c r="K1971" s="56">
        <v>0</v>
      </c>
      <c r="L1971" s="56">
        <v>50000</v>
      </c>
      <c r="U1971" s="57">
        <v>0</v>
      </c>
      <c r="X1971" s="56">
        <v>0</v>
      </c>
      <c r="Y1971" s="56">
        <v>0</v>
      </c>
      <c r="Z1971" s="56">
        <v>0</v>
      </c>
      <c r="AP1971" s="56">
        <v>0</v>
      </c>
      <c r="AT1971" s="56" t="s">
        <v>5205</v>
      </c>
    </row>
    <row r="1972" spans="1:46" x14ac:dyDescent="0.35">
      <c r="A1972" s="56" t="s">
        <v>962</v>
      </c>
      <c r="B1972" s="56">
        <v>8471305</v>
      </c>
      <c r="C1972" s="56" t="s">
        <v>579</v>
      </c>
      <c r="D1972" s="56">
        <v>435330</v>
      </c>
      <c r="E1972" s="56" t="s">
        <v>568</v>
      </c>
      <c r="F1972" s="56" t="str">
        <f t="shared" si="30"/>
        <v>847.8471305.1.435330.000000.847001.200179</v>
      </c>
      <c r="G1972" s="66" t="s">
        <v>21</v>
      </c>
      <c r="H1972" s="56">
        <v>847001</v>
      </c>
      <c r="I1972" s="56" t="s">
        <v>23</v>
      </c>
      <c r="J1972" s="56">
        <v>200179</v>
      </c>
      <c r="K1972" s="56">
        <v>-22448</v>
      </c>
      <c r="L1972" s="56">
        <v>1</v>
      </c>
      <c r="U1972" s="57">
        <v>0</v>
      </c>
      <c r="X1972" s="56">
        <v>0</v>
      </c>
      <c r="Y1972" s="56">
        <v>0</v>
      </c>
      <c r="Z1972" s="56">
        <v>0</v>
      </c>
      <c r="AP1972" s="56">
        <v>0</v>
      </c>
      <c r="AT1972" s="56" t="s">
        <v>5205</v>
      </c>
    </row>
    <row r="1973" spans="1:46" x14ac:dyDescent="0.35">
      <c r="A1973" s="56" t="s">
        <v>962</v>
      </c>
      <c r="B1973" s="56">
        <v>8471305</v>
      </c>
      <c r="C1973" s="56" t="s">
        <v>579</v>
      </c>
      <c r="D1973" s="56">
        <v>435340</v>
      </c>
      <c r="E1973" s="56" t="s">
        <v>239</v>
      </c>
      <c r="F1973" s="56" t="str">
        <f t="shared" si="30"/>
        <v>847.8471305.1.435340.000000.847001.200179</v>
      </c>
      <c r="G1973" s="66" t="s">
        <v>21</v>
      </c>
      <c r="H1973" s="56">
        <v>847001</v>
      </c>
      <c r="I1973" s="56" t="s">
        <v>23</v>
      </c>
      <c r="J1973" s="56">
        <v>200179</v>
      </c>
      <c r="K1973" s="56">
        <v>418002.16</v>
      </c>
      <c r="L1973" s="56">
        <v>408343</v>
      </c>
      <c r="U1973" s="57">
        <v>0</v>
      </c>
      <c r="X1973" s="56">
        <v>0</v>
      </c>
      <c r="Y1973" s="56">
        <v>0</v>
      </c>
      <c r="Z1973" s="56">
        <v>0</v>
      </c>
      <c r="AP1973" s="56">
        <v>0</v>
      </c>
      <c r="AT1973" s="56" t="s">
        <v>5205</v>
      </c>
    </row>
    <row r="1974" spans="1:46" x14ac:dyDescent="0.35">
      <c r="A1974" s="130" t="s">
        <v>962</v>
      </c>
      <c r="B1974" s="130">
        <v>8471305</v>
      </c>
      <c r="C1974" s="130" t="s">
        <v>579</v>
      </c>
      <c r="D1974" s="130">
        <v>435410</v>
      </c>
      <c r="E1974" s="130" t="s">
        <v>58</v>
      </c>
      <c r="F1974" s="56" t="str">
        <f t="shared" si="30"/>
        <v>847.8471305.1.435410.000000.847001.200179</v>
      </c>
      <c r="G1974" s="66" t="s">
        <v>21</v>
      </c>
      <c r="H1974" s="56">
        <v>847001</v>
      </c>
      <c r="I1974" s="130" t="s">
        <v>23</v>
      </c>
      <c r="J1974" s="130">
        <v>200179</v>
      </c>
      <c r="K1974" s="56">
        <v>0</v>
      </c>
      <c r="L1974" s="56">
        <v>1</v>
      </c>
      <c r="N1974" s="56" t="s">
        <v>2000</v>
      </c>
      <c r="O1974" s="56">
        <v>4</v>
      </c>
      <c r="P1974" s="56" t="s">
        <v>1998</v>
      </c>
      <c r="R1974" s="130" t="s">
        <v>5263</v>
      </c>
      <c r="S1974" s="56">
        <v>4</v>
      </c>
      <c r="T1974" s="56">
        <v>25000</v>
      </c>
      <c r="U1974" s="57">
        <v>100000</v>
      </c>
      <c r="V1974" s="56" t="s">
        <v>2002</v>
      </c>
      <c r="W1974" s="56" t="s">
        <v>2003</v>
      </c>
      <c r="X1974" s="56">
        <v>90000</v>
      </c>
      <c r="Y1974" s="56">
        <v>80000</v>
      </c>
      <c r="Z1974" s="56">
        <v>70000</v>
      </c>
      <c r="AA1974" s="56" t="s">
        <v>5242</v>
      </c>
      <c r="AB1974" s="56" t="s">
        <v>5264</v>
      </c>
      <c r="AC1974" s="56" t="s">
        <v>5264</v>
      </c>
      <c r="AF1974" s="56">
        <v>25000</v>
      </c>
      <c r="AI1974" s="56">
        <v>25000</v>
      </c>
      <c r="AL1974" s="56">
        <v>25000</v>
      </c>
      <c r="AO1974" s="56">
        <v>25000</v>
      </c>
      <c r="AP1974" s="56">
        <v>100000</v>
      </c>
      <c r="AQ1974" s="56" t="s">
        <v>2007</v>
      </c>
      <c r="AR1974" s="56" t="s">
        <v>5265</v>
      </c>
      <c r="AS1974" s="56" t="s">
        <v>2009</v>
      </c>
      <c r="AT1974" s="56" t="s">
        <v>5205</v>
      </c>
    </row>
    <row r="1975" spans="1:46" x14ac:dyDescent="0.35">
      <c r="A1975" s="56" t="s">
        <v>962</v>
      </c>
      <c r="B1975" s="56">
        <v>8471305</v>
      </c>
      <c r="C1975" s="56" t="s">
        <v>579</v>
      </c>
      <c r="D1975" s="56">
        <v>435508</v>
      </c>
      <c r="E1975" s="56" t="s">
        <v>147</v>
      </c>
      <c r="F1975" s="56" t="str">
        <f t="shared" si="30"/>
        <v>847.8471305.1.435508.000000.847001.200179</v>
      </c>
      <c r="G1975" s="66" t="s">
        <v>21</v>
      </c>
      <c r="H1975" s="56">
        <v>847001</v>
      </c>
      <c r="I1975" s="56" t="s">
        <v>23</v>
      </c>
      <c r="J1975" s="56">
        <v>200179</v>
      </c>
      <c r="K1975" s="56">
        <v>897988.57</v>
      </c>
      <c r="L1975" s="56">
        <v>125000</v>
      </c>
      <c r="U1975" s="57">
        <v>0</v>
      </c>
      <c r="X1975" s="56">
        <v>0</v>
      </c>
      <c r="Y1975" s="56">
        <v>0</v>
      </c>
      <c r="Z1975" s="56">
        <v>0</v>
      </c>
      <c r="AP1975" s="56">
        <v>0</v>
      </c>
      <c r="AT1975" s="56" t="s">
        <v>5205</v>
      </c>
    </row>
    <row r="1976" spans="1:46" x14ac:dyDescent="0.35">
      <c r="A1976" s="56" t="s">
        <v>962</v>
      </c>
      <c r="B1976" s="56">
        <v>8471305</v>
      </c>
      <c r="C1976" s="56" t="s">
        <v>579</v>
      </c>
      <c r="D1976" s="56">
        <v>435519</v>
      </c>
      <c r="E1976" s="56" t="s">
        <v>61</v>
      </c>
      <c r="F1976" s="56" t="str">
        <f t="shared" si="30"/>
        <v>847.8471305.1.435519.000000.847001.200179</v>
      </c>
      <c r="G1976" s="66" t="s">
        <v>21</v>
      </c>
      <c r="H1976" s="56">
        <v>847001</v>
      </c>
      <c r="I1976" s="56" t="s">
        <v>23</v>
      </c>
      <c r="J1976" s="56">
        <v>200179</v>
      </c>
      <c r="K1976" s="56">
        <v>2312.5</v>
      </c>
      <c r="L1976" s="56">
        <v>25000</v>
      </c>
      <c r="U1976" s="57">
        <v>0</v>
      </c>
      <c r="X1976" s="56">
        <v>0</v>
      </c>
      <c r="Y1976" s="56">
        <v>0</v>
      </c>
      <c r="Z1976" s="56">
        <v>0</v>
      </c>
      <c r="AP1976" s="56">
        <v>0</v>
      </c>
      <c r="AT1976" s="56" t="s">
        <v>5205</v>
      </c>
    </row>
    <row r="1977" spans="1:46" x14ac:dyDescent="0.35">
      <c r="A1977" s="56" t="s">
        <v>962</v>
      </c>
      <c r="B1977" s="56">
        <v>8471305</v>
      </c>
      <c r="C1977" s="56" t="s">
        <v>579</v>
      </c>
      <c r="D1977" s="56">
        <v>435530</v>
      </c>
      <c r="E1977" s="56" t="s">
        <v>150</v>
      </c>
      <c r="F1977" s="56" t="str">
        <f t="shared" si="30"/>
        <v>847.8471305.1.435530.000000.847001.200179</v>
      </c>
      <c r="G1977" s="66" t="s">
        <v>21</v>
      </c>
      <c r="H1977" s="56">
        <v>847001</v>
      </c>
      <c r="I1977" s="56" t="s">
        <v>23</v>
      </c>
      <c r="J1977" s="56">
        <v>200179</v>
      </c>
      <c r="K1977" s="56">
        <v>851.23</v>
      </c>
      <c r="L1977" s="56">
        <v>1001</v>
      </c>
      <c r="U1977" s="57">
        <v>0</v>
      </c>
      <c r="X1977" s="56">
        <v>0</v>
      </c>
      <c r="Y1977" s="56">
        <v>0</v>
      </c>
      <c r="Z1977" s="56">
        <v>0</v>
      </c>
      <c r="AP1977" s="56">
        <v>0</v>
      </c>
      <c r="AT1977" s="56" t="s">
        <v>5205</v>
      </c>
    </row>
    <row r="1978" spans="1:46" x14ac:dyDescent="0.35">
      <c r="A1978" s="56" t="s">
        <v>962</v>
      </c>
      <c r="B1978" s="56">
        <v>8471305</v>
      </c>
      <c r="C1978" s="56" t="s">
        <v>579</v>
      </c>
      <c r="D1978" s="56">
        <v>436110</v>
      </c>
      <c r="E1978" s="56" t="s">
        <v>64</v>
      </c>
      <c r="F1978" s="56" t="str">
        <f t="shared" si="30"/>
        <v>847.8471305.1.436110.000000.847001.200179</v>
      </c>
      <c r="G1978" s="66" t="s">
        <v>21</v>
      </c>
      <c r="H1978" s="56">
        <v>847001</v>
      </c>
      <c r="I1978" s="56" t="s">
        <v>23</v>
      </c>
      <c r="J1978" s="56">
        <v>200179</v>
      </c>
      <c r="K1978" s="56">
        <v>0</v>
      </c>
      <c r="L1978" s="56">
        <v>77114</v>
      </c>
      <c r="N1978" s="56" t="s">
        <v>2000</v>
      </c>
      <c r="O1978" s="56">
        <v>1</v>
      </c>
      <c r="P1978" s="56" t="s">
        <v>2047</v>
      </c>
      <c r="R1978" s="56" t="s">
        <v>5266</v>
      </c>
      <c r="S1978" s="56">
        <v>1</v>
      </c>
      <c r="T1978" s="56">
        <v>100000</v>
      </c>
      <c r="U1978" s="57">
        <v>100000</v>
      </c>
      <c r="V1978" s="56" t="s">
        <v>2002</v>
      </c>
      <c r="W1978" s="56" t="s">
        <v>2003</v>
      </c>
      <c r="X1978" s="56">
        <v>90000</v>
      </c>
      <c r="Y1978" s="56">
        <v>80000</v>
      </c>
      <c r="Z1978" s="56">
        <v>70000</v>
      </c>
      <c r="AA1978" s="56" t="s">
        <v>4040</v>
      </c>
      <c r="AB1978" s="56" t="s">
        <v>4040</v>
      </c>
      <c r="AC1978" s="56" t="s">
        <v>4040</v>
      </c>
      <c r="AF1978" s="56">
        <v>25000</v>
      </c>
      <c r="AI1978" s="56">
        <v>25000</v>
      </c>
      <c r="AL1978" s="56">
        <v>25000</v>
      </c>
      <c r="AO1978" s="56">
        <v>25000</v>
      </c>
      <c r="AP1978" s="56">
        <v>100000</v>
      </c>
      <c r="AQ1978" s="56" t="s">
        <v>2050</v>
      </c>
      <c r="AR1978" s="56" t="s">
        <v>5267</v>
      </c>
      <c r="AT1978" s="56" t="s">
        <v>5205</v>
      </c>
    </row>
    <row r="1979" spans="1:46" x14ac:dyDescent="0.35">
      <c r="A1979" s="56" t="s">
        <v>962</v>
      </c>
      <c r="B1979" s="56">
        <v>8471305</v>
      </c>
      <c r="C1979" s="56" t="s">
        <v>579</v>
      </c>
      <c r="D1979" s="56">
        <v>436120</v>
      </c>
      <c r="E1979" s="56" t="s">
        <v>431</v>
      </c>
      <c r="F1979" s="56" t="str">
        <f t="shared" si="30"/>
        <v>847.8471305.1.436120.000000.847001.200179</v>
      </c>
      <c r="G1979" s="66" t="s">
        <v>21</v>
      </c>
      <c r="H1979" s="56">
        <v>847001</v>
      </c>
      <c r="I1979" s="56" t="s">
        <v>23</v>
      </c>
      <c r="J1979" s="56">
        <v>200179</v>
      </c>
      <c r="K1979" s="56">
        <v>6669.05</v>
      </c>
      <c r="L1979" s="56">
        <v>62348</v>
      </c>
      <c r="N1979" s="56" t="s">
        <v>2000</v>
      </c>
      <c r="O1979" s="56">
        <v>1</v>
      </c>
      <c r="P1979" s="56" t="s">
        <v>1998</v>
      </c>
      <c r="R1979" s="56" t="s">
        <v>5268</v>
      </c>
      <c r="S1979" s="56">
        <v>4</v>
      </c>
      <c r="T1979" s="56">
        <v>10000</v>
      </c>
      <c r="U1979" s="57">
        <v>40000</v>
      </c>
      <c r="V1979" s="56" t="s">
        <v>2002</v>
      </c>
      <c r="W1979" s="56" t="s">
        <v>2003</v>
      </c>
      <c r="X1979" s="56">
        <v>36000</v>
      </c>
      <c r="Y1979" s="56">
        <v>32000</v>
      </c>
      <c r="Z1979" s="56">
        <v>28000</v>
      </c>
      <c r="AA1979" s="56" t="s">
        <v>5269</v>
      </c>
      <c r="AB1979" s="56" t="s">
        <v>5269</v>
      </c>
      <c r="AC1979" s="56" t="s">
        <v>5269</v>
      </c>
      <c r="AF1979" s="56">
        <v>10000</v>
      </c>
      <c r="AI1979" s="56">
        <v>10000</v>
      </c>
      <c r="AL1979" s="56">
        <v>10000</v>
      </c>
      <c r="AO1979" s="56">
        <v>10000</v>
      </c>
      <c r="AP1979" s="56">
        <v>40000</v>
      </c>
      <c r="AQ1979" s="56" t="s">
        <v>2050</v>
      </c>
      <c r="AR1979" s="56" t="s">
        <v>5267</v>
      </c>
      <c r="AT1979" s="56" t="s">
        <v>5205</v>
      </c>
    </row>
    <row r="1980" spans="1:46" x14ac:dyDescent="0.35">
      <c r="A1980" s="56" t="s">
        <v>962</v>
      </c>
      <c r="B1980" s="56">
        <v>8471305</v>
      </c>
      <c r="C1980" s="56" t="s">
        <v>579</v>
      </c>
      <c r="D1980" s="56">
        <v>492200</v>
      </c>
      <c r="E1980" s="56" t="s">
        <v>874</v>
      </c>
      <c r="F1980" s="56" t="str">
        <f t="shared" si="30"/>
        <v>847.8471305.1.492200.000000.847001.300180</v>
      </c>
      <c r="G1980" s="66" t="s">
        <v>21</v>
      </c>
      <c r="H1980" s="56">
        <v>847001</v>
      </c>
      <c r="I1980" s="56" t="s">
        <v>863</v>
      </c>
      <c r="J1980" s="56">
        <v>300180</v>
      </c>
      <c r="K1980" s="56">
        <v>1143379</v>
      </c>
      <c r="L1980" s="56">
        <v>0</v>
      </c>
      <c r="U1980" s="57">
        <v>0</v>
      </c>
      <c r="X1980" s="56">
        <v>0</v>
      </c>
      <c r="Y1980" s="56">
        <v>0</v>
      </c>
      <c r="Z1980" s="56">
        <v>0</v>
      </c>
      <c r="AP1980" s="56">
        <v>0</v>
      </c>
      <c r="AT1980" s="56" t="s">
        <v>5205</v>
      </c>
    </row>
    <row r="1981" spans="1:46" x14ac:dyDescent="0.35">
      <c r="A1981" s="56" t="s">
        <v>962</v>
      </c>
      <c r="B1981" s="56">
        <v>8471305</v>
      </c>
      <c r="C1981" s="56" t="s">
        <v>579</v>
      </c>
      <c r="D1981" s="56">
        <v>492310</v>
      </c>
      <c r="E1981" s="56" t="s">
        <v>871</v>
      </c>
      <c r="F1981" s="56" t="str">
        <f t="shared" ref="F1981:F1986" si="31">CONCATENATE(847,".",B1981,".",1,".",D1981,".","000000",".",H1981,".",J1981)</f>
        <v>847.8471305.1.492310.000000.847001.300180</v>
      </c>
      <c r="G1981" s="66" t="s">
        <v>21</v>
      </c>
      <c r="H1981" s="56">
        <v>847001</v>
      </c>
      <c r="I1981" s="56" t="s">
        <v>863</v>
      </c>
      <c r="J1981" s="56">
        <v>300180</v>
      </c>
      <c r="K1981" s="56">
        <v>334480</v>
      </c>
      <c r="L1981" s="56">
        <v>4910637</v>
      </c>
      <c r="U1981" s="57">
        <v>0</v>
      </c>
      <c r="X1981" s="56">
        <v>0</v>
      </c>
      <c r="Y1981" s="56">
        <v>0</v>
      </c>
      <c r="Z1981" s="56">
        <v>0</v>
      </c>
      <c r="AP1981" s="56">
        <v>0</v>
      </c>
      <c r="AT1981" s="56" t="s">
        <v>5205</v>
      </c>
    </row>
    <row r="1982" spans="1:46" x14ac:dyDescent="0.35">
      <c r="A1982" s="56" t="s">
        <v>962</v>
      </c>
      <c r="B1982" s="56">
        <v>8471305</v>
      </c>
      <c r="C1982" s="56" t="s">
        <v>579</v>
      </c>
      <c r="D1982" s="56">
        <v>492316</v>
      </c>
      <c r="E1982" s="56" t="s">
        <v>138</v>
      </c>
      <c r="F1982" s="56" t="str">
        <f t="shared" si="31"/>
        <v>847.8471305.1.492316.000000.847001.300180</v>
      </c>
      <c r="G1982" s="66" t="s">
        <v>21</v>
      </c>
      <c r="H1982" s="56">
        <v>847001</v>
      </c>
      <c r="I1982" s="56" t="s">
        <v>863</v>
      </c>
      <c r="J1982" s="56">
        <v>300180</v>
      </c>
      <c r="K1982" s="56">
        <v>15725665.710000001</v>
      </c>
      <c r="L1982" s="56">
        <v>21361628</v>
      </c>
      <c r="U1982" s="57">
        <v>0</v>
      </c>
      <c r="X1982" s="56">
        <v>0</v>
      </c>
      <c r="Y1982" s="56">
        <v>0</v>
      </c>
      <c r="Z1982" s="56">
        <v>0</v>
      </c>
      <c r="AP1982" s="56">
        <v>0</v>
      </c>
      <c r="AT1982" s="56" t="s">
        <v>5205</v>
      </c>
    </row>
    <row r="1983" spans="1:46" x14ac:dyDescent="0.35">
      <c r="A1983" s="56" t="s">
        <v>962</v>
      </c>
      <c r="B1983" s="56">
        <v>8471305</v>
      </c>
      <c r="C1983" s="56" t="s">
        <v>579</v>
      </c>
      <c r="D1983" s="56">
        <v>492610</v>
      </c>
      <c r="E1983" s="56" t="s">
        <v>866</v>
      </c>
      <c r="F1983" s="56" t="str">
        <f t="shared" si="31"/>
        <v>847.8471305.1.492610.000000.847001.300180</v>
      </c>
      <c r="G1983" s="66" t="s">
        <v>21</v>
      </c>
      <c r="H1983" s="56">
        <v>847001</v>
      </c>
      <c r="I1983" s="56" t="s">
        <v>863</v>
      </c>
      <c r="J1983" s="56">
        <v>300180</v>
      </c>
      <c r="K1983" s="56">
        <v>391932</v>
      </c>
      <c r="L1983" s="56">
        <v>650000</v>
      </c>
      <c r="U1983" s="57">
        <v>0</v>
      </c>
      <c r="X1983" s="56">
        <v>0</v>
      </c>
      <c r="Y1983" s="56">
        <v>0</v>
      </c>
      <c r="Z1983" s="56">
        <v>0</v>
      </c>
      <c r="AP1983" s="56">
        <v>0</v>
      </c>
      <c r="AT1983" s="56" t="s">
        <v>5205</v>
      </c>
    </row>
    <row r="1984" spans="1:46" x14ac:dyDescent="0.35">
      <c r="A1984" s="56" t="s">
        <v>962</v>
      </c>
      <c r="B1984" s="56">
        <v>8471305</v>
      </c>
      <c r="C1984" s="56" t="s">
        <v>579</v>
      </c>
      <c r="D1984" s="56">
        <v>425742</v>
      </c>
      <c r="E1984" s="56" t="s">
        <v>528</v>
      </c>
      <c r="F1984" s="56" t="str">
        <f t="shared" si="31"/>
        <v>847.8471305.1.425742.000000.847001.200179</v>
      </c>
      <c r="G1984" s="66" t="s">
        <v>21</v>
      </c>
      <c r="H1984" s="56">
        <v>847001</v>
      </c>
      <c r="I1984" s="56" t="s">
        <v>23</v>
      </c>
      <c r="J1984" s="56">
        <v>200179</v>
      </c>
      <c r="K1984" s="56">
        <v>0</v>
      </c>
      <c r="L1984" s="56">
        <v>90000</v>
      </c>
      <c r="N1984" s="56" t="s">
        <v>2558</v>
      </c>
      <c r="O1984" s="56">
        <v>60</v>
      </c>
      <c r="R1984" s="56" t="s">
        <v>5270</v>
      </c>
      <c r="S1984" s="56">
        <v>60</v>
      </c>
      <c r="T1984" s="56">
        <v>1500</v>
      </c>
      <c r="U1984" s="57">
        <v>90000</v>
      </c>
      <c r="V1984" s="56" t="s">
        <v>2002</v>
      </c>
      <c r="W1984" s="56" t="s">
        <v>2122</v>
      </c>
      <c r="X1984" s="56">
        <v>81000</v>
      </c>
      <c r="Y1984" s="56">
        <v>72000</v>
      </c>
      <c r="Z1984" s="56">
        <v>62999.999999999993</v>
      </c>
      <c r="AA1984" s="56" t="s">
        <v>4026</v>
      </c>
      <c r="AB1984" s="56" t="s">
        <v>4026</v>
      </c>
      <c r="AC1984" s="56" t="s">
        <v>4026</v>
      </c>
      <c r="AD1984" s="56">
        <v>7500</v>
      </c>
      <c r="AE1984" s="56">
        <v>7500</v>
      </c>
      <c r="AF1984" s="56">
        <v>7500</v>
      </c>
      <c r="AG1984" s="56">
        <v>7500</v>
      </c>
      <c r="AH1984" s="56">
        <v>7500</v>
      </c>
      <c r="AI1984" s="56">
        <v>7500</v>
      </c>
      <c r="AJ1984" s="56">
        <v>7500</v>
      </c>
      <c r="AK1984" s="56">
        <v>7500</v>
      </c>
      <c r="AL1984" s="56">
        <v>7500</v>
      </c>
      <c r="AM1984" s="56">
        <v>7500</v>
      </c>
      <c r="AN1984" s="56">
        <v>7500</v>
      </c>
      <c r="AO1984" s="56">
        <v>7500</v>
      </c>
      <c r="AP1984" s="56">
        <v>90000</v>
      </c>
      <c r="AQ1984" s="56" t="s">
        <v>2056</v>
      </c>
      <c r="AR1984" s="56" t="s">
        <v>5271</v>
      </c>
      <c r="AT1984" s="56" t="s">
        <v>5205</v>
      </c>
    </row>
    <row r="1985" spans="1:46" x14ac:dyDescent="0.35">
      <c r="A1985" s="56" t="s">
        <v>962</v>
      </c>
      <c r="B1985" s="56">
        <v>8471305</v>
      </c>
      <c r="C1985" s="56" t="s">
        <v>579</v>
      </c>
      <c r="D1985" s="56">
        <v>425750</v>
      </c>
      <c r="E1985" s="56" t="s">
        <v>554</v>
      </c>
      <c r="F1985" s="56" t="str">
        <f t="shared" si="31"/>
        <v>847.8471305.1.425750.000000.847001.200179</v>
      </c>
      <c r="G1985" s="66" t="s">
        <v>21</v>
      </c>
      <c r="H1985" s="56">
        <v>847001</v>
      </c>
      <c r="I1985" s="56" t="s">
        <v>23</v>
      </c>
      <c r="J1985" s="56">
        <v>200179</v>
      </c>
      <c r="K1985" s="56">
        <v>0</v>
      </c>
      <c r="L1985" s="56">
        <v>0</v>
      </c>
      <c r="N1985" s="56" t="s">
        <v>2084</v>
      </c>
      <c r="O1985" s="56">
        <v>60</v>
      </c>
      <c r="R1985" s="56" t="s">
        <v>4034</v>
      </c>
      <c r="S1985" s="56">
        <v>1</v>
      </c>
      <c r="T1985" s="56">
        <v>25641</v>
      </c>
      <c r="U1985" s="57">
        <v>25641</v>
      </c>
      <c r="V1985" s="56" t="s">
        <v>2002</v>
      </c>
      <c r="X1985" s="56">
        <v>23076.9</v>
      </c>
      <c r="Y1985" s="56">
        <v>20512.800000000003</v>
      </c>
      <c r="Z1985" s="56">
        <v>17948.699999999997</v>
      </c>
      <c r="AA1985" s="56" t="s">
        <v>4035</v>
      </c>
      <c r="AB1985" s="56" t="s">
        <v>4035</v>
      </c>
      <c r="AC1985" s="56" t="s">
        <v>4035</v>
      </c>
      <c r="AO1985" s="56">
        <v>25641</v>
      </c>
      <c r="AP1985" s="56">
        <v>25641</v>
      </c>
      <c r="AQ1985" s="56" t="s">
        <v>2056</v>
      </c>
      <c r="AR1985" s="56" t="s">
        <v>5272</v>
      </c>
      <c r="AT1985" s="56" t="s">
        <v>5205</v>
      </c>
    </row>
    <row r="1986" spans="1:46" x14ac:dyDescent="0.35">
      <c r="A1986" s="56" t="s">
        <v>962</v>
      </c>
      <c r="B1986" s="56">
        <v>8471305</v>
      </c>
      <c r="C1986" s="56" t="s">
        <v>579</v>
      </c>
      <c r="D1986" s="56">
        <v>432210</v>
      </c>
      <c r="E1986" s="56" t="s">
        <v>620</v>
      </c>
      <c r="F1986" s="56" t="str">
        <f t="shared" si="31"/>
        <v>847.8471305.1.432210.000000.847001.200179</v>
      </c>
      <c r="G1986" s="66" t="s">
        <v>21</v>
      </c>
      <c r="H1986" s="56">
        <v>847001</v>
      </c>
      <c r="I1986" s="56" t="s">
        <v>23</v>
      </c>
      <c r="J1986" s="56">
        <v>200179</v>
      </c>
      <c r="K1986" s="56">
        <v>0</v>
      </c>
      <c r="L1986" s="56">
        <v>0</v>
      </c>
      <c r="U1986" s="57">
        <v>0</v>
      </c>
      <c r="X1986" s="56">
        <v>0</v>
      </c>
      <c r="Y1986" s="56">
        <v>0</v>
      </c>
      <c r="Z1986" s="56">
        <v>0</v>
      </c>
      <c r="AP1986" s="56">
        <v>0</v>
      </c>
      <c r="AT1986" s="56" t="s">
        <v>5205</v>
      </c>
    </row>
    <row r="1987" spans="1:46" x14ac:dyDescent="0.35">
      <c r="A1987" s="56" t="s">
        <v>962</v>
      </c>
      <c r="B1987" s="56">
        <v>8471305</v>
      </c>
      <c r="C1987" s="56" t="s">
        <v>579</v>
      </c>
      <c r="D1987" s="56">
        <v>495140</v>
      </c>
      <c r="E1987" s="56" t="s">
        <v>882</v>
      </c>
      <c r="F1987" s="56" t="str">
        <f>CONCATENATE(847,".",B1987,".",1,".",D1987,".","000000",".",H1987,".",J1987)</f>
        <v>847.8471305.1.495140.000000.847001.300180</v>
      </c>
      <c r="G1987" s="66" t="s">
        <v>21</v>
      </c>
      <c r="H1987" s="56">
        <v>847001</v>
      </c>
      <c r="I1987" s="56" t="s">
        <v>863</v>
      </c>
      <c r="J1987" s="56">
        <v>300180</v>
      </c>
      <c r="K1987" s="56">
        <v>0</v>
      </c>
      <c r="L1987" s="56">
        <v>500000</v>
      </c>
      <c r="U1987" s="57">
        <v>0</v>
      </c>
      <c r="X1987" s="56">
        <v>0</v>
      </c>
      <c r="Y1987" s="56">
        <v>0</v>
      </c>
      <c r="Z1987" s="56">
        <v>0</v>
      </c>
      <c r="AP1987" s="56">
        <v>0</v>
      </c>
      <c r="AT1987" s="56" t="s">
        <v>5205</v>
      </c>
    </row>
    <row r="1988" spans="1:46" x14ac:dyDescent="0.35">
      <c r="A1988" s="56" t="s">
        <v>962</v>
      </c>
      <c r="B1988" s="56">
        <v>8471305</v>
      </c>
      <c r="C1988" s="56" t="s">
        <v>579</v>
      </c>
      <c r="D1988" s="56">
        <v>420810</v>
      </c>
      <c r="E1988" s="56" t="s">
        <v>454</v>
      </c>
      <c r="F1988" s="56" t="s">
        <v>582</v>
      </c>
      <c r="G1988" s="66" t="s">
        <v>21</v>
      </c>
      <c r="H1988" s="56">
        <v>847001</v>
      </c>
      <c r="I1988" s="56" t="s">
        <v>23</v>
      </c>
      <c r="J1988" s="56">
        <v>200179</v>
      </c>
      <c r="K1988" s="56">
        <v>595.15</v>
      </c>
      <c r="L1988" s="56">
        <v>1000000</v>
      </c>
      <c r="N1988" s="56" t="s">
        <v>2000</v>
      </c>
      <c r="U1988" s="57">
        <v>262650</v>
      </c>
      <c r="V1988" s="56" t="s">
        <v>2002</v>
      </c>
      <c r="W1988" s="56" t="s">
        <v>2003</v>
      </c>
      <c r="X1988" s="56">
        <v>0</v>
      </c>
      <c r="Y1988" s="56">
        <v>0</v>
      </c>
      <c r="Z1988" s="56">
        <v>0</v>
      </c>
      <c r="AE1988" s="56">
        <v>25000</v>
      </c>
      <c r="AF1988" s="56">
        <v>25000</v>
      </c>
      <c r="AG1988" s="56">
        <v>37650</v>
      </c>
      <c r="AH1988" s="56">
        <v>25000</v>
      </c>
      <c r="AI1988" s="56">
        <v>25000</v>
      </c>
      <c r="AJ1988" s="56">
        <v>25000</v>
      </c>
      <c r="AK1988" s="56">
        <v>25000</v>
      </c>
      <c r="AL1988" s="56">
        <v>25000</v>
      </c>
      <c r="AM1988" s="56">
        <v>25000</v>
      </c>
      <c r="AN1988" s="56">
        <v>25000</v>
      </c>
      <c r="AP1988" s="56">
        <v>262650</v>
      </c>
    </row>
    <row r="1989" spans="1:46" x14ac:dyDescent="0.35">
      <c r="A1989" s="56" t="s">
        <v>962</v>
      </c>
      <c r="B1989" s="56">
        <v>8471305</v>
      </c>
      <c r="C1989" s="56" t="s">
        <v>579</v>
      </c>
      <c r="D1989" s="56">
        <v>426610</v>
      </c>
      <c r="E1989" s="56" t="s">
        <v>43</v>
      </c>
      <c r="F1989" s="56" t="s">
        <v>606</v>
      </c>
      <c r="G1989" s="66" t="s">
        <v>21</v>
      </c>
      <c r="H1989" s="56">
        <v>847001</v>
      </c>
      <c r="I1989" s="56" t="s">
        <v>23</v>
      </c>
      <c r="J1989" s="56">
        <v>200179</v>
      </c>
      <c r="K1989" s="56">
        <v>499958.98</v>
      </c>
      <c r="L1989" s="56">
        <v>1217024</v>
      </c>
      <c r="N1989" s="56" t="s">
        <v>2000</v>
      </c>
      <c r="U1989" s="57">
        <v>777363</v>
      </c>
      <c r="V1989" s="56" t="s">
        <v>2002</v>
      </c>
      <c r="X1989" s="56">
        <v>0</v>
      </c>
      <c r="Y1989" s="56">
        <v>0</v>
      </c>
      <c r="Z1989" s="56">
        <v>0</v>
      </c>
      <c r="AF1989" s="56">
        <v>388681.5</v>
      </c>
      <c r="AG1989" s="56">
        <v>388681.5</v>
      </c>
      <c r="AP1989" s="56">
        <v>777363</v>
      </c>
    </row>
    <row r="1990" spans="1:46" x14ac:dyDescent="0.35">
      <c r="A1990" s="56" t="s">
        <v>962</v>
      </c>
      <c r="B1990" s="56">
        <v>8471305</v>
      </c>
      <c r="C1990" s="56" t="s">
        <v>579</v>
      </c>
      <c r="D1990" s="56">
        <v>432205</v>
      </c>
      <c r="E1990" s="56" t="s">
        <v>470</v>
      </c>
      <c r="F1990" s="56" t="s">
        <v>617</v>
      </c>
      <c r="G1990" s="66" t="s">
        <v>21</v>
      </c>
      <c r="H1990" s="56">
        <v>847001</v>
      </c>
      <c r="I1990" s="56" t="s">
        <v>23</v>
      </c>
      <c r="J1990" s="56">
        <v>200179</v>
      </c>
      <c r="K1990" s="56">
        <v>37226</v>
      </c>
      <c r="L1990" s="56">
        <v>114851</v>
      </c>
      <c r="U1990" s="57">
        <v>934000</v>
      </c>
      <c r="X1990" s="56">
        <v>0</v>
      </c>
      <c r="Y1990" s="56">
        <v>0</v>
      </c>
      <c r="Z1990" s="56">
        <v>0</v>
      </c>
      <c r="AF1990" s="56">
        <v>734000</v>
      </c>
      <c r="AG1990" s="56">
        <v>100000</v>
      </c>
      <c r="AH1990" s="56">
        <v>50000</v>
      </c>
      <c r="AI1990" s="56">
        <v>50000</v>
      </c>
      <c r="AP1990" s="56">
        <v>934000</v>
      </c>
    </row>
    <row r="1991" spans="1:46" x14ac:dyDescent="0.35">
      <c r="A1991" s="56" t="s">
        <v>962</v>
      </c>
      <c r="B1991" s="56">
        <v>8471305</v>
      </c>
      <c r="C1991" s="56" t="s">
        <v>579</v>
      </c>
      <c r="D1991" s="56">
        <v>492310</v>
      </c>
      <c r="E1991" s="56" t="s">
        <v>871</v>
      </c>
      <c r="F1991" s="56" t="s">
        <v>870</v>
      </c>
      <c r="G1991" s="66" t="s">
        <v>21</v>
      </c>
      <c r="H1991" s="56">
        <v>847001</v>
      </c>
      <c r="I1991" s="56" t="s">
        <v>863</v>
      </c>
      <c r="J1991" s="56">
        <v>300180</v>
      </c>
      <c r="K1991" s="56">
        <v>334480</v>
      </c>
      <c r="L1991" s="56">
        <v>4910637</v>
      </c>
      <c r="N1991" s="56" t="s">
        <v>5410</v>
      </c>
      <c r="U1991" s="57">
        <v>9342000</v>
      </c>
      <c r="X1991" s="56">
        <v>0</v>
      </c>
      <c r="Y1991" s="56">
        <v>0</v>
      </c>
      <c r="Z1991" s="56">
        <v>0</v>
      </c>
      <c r="AF1991" s="56">
        <v>2335500</v>
      </c>
      <c r="AG1991" s="56">
        <v>2335500</v>
      </c>
      <c r="AH1991" s="56">
        <v>2335500</v>
      </c>
      <c r="AI1991" s="56">
        <v>2335500</v>
      </c>
      <c r="AP1991" s="56">
        <v>9342000</v>
      </c>
    </row>
    <row r="1992" spans="1:46" x14ac:dyDescent="0.35">
      <c r="A1992" s="56" t="s">
        <v>962</v>
      </c>
      <c r="B1992" s="56">
        <v>8471305</v>
      </c>
      <c r="C1992" s="56" t="s">
        <v>579</v>
      </c>
      <c r="D1992" s="56">
        <v>495140</v>
      </c>
      <c r="E1992" s="56" t="s">
        <v>882</v>
      </c>
      <c r="F1992" s="56" t="s">
        <v>923</v>
      </c>
      <c r="G1992" s="66" t="s">
        <v>21</v>
      </c>
      <c r="H1992" s="56">
        <v>847001</v>
      </c>
      <c r="I1992" s="56" t="s">
        <v>863</v>
      </c>
      <c r="J1992" s="56">
        <v>300180</v>
      </c>
      <c r="K1992" s="56">
        <v>0</v>
      </c>
      <c r="L1992" s="56">
        <v>500000</v>
      </c>
      <c r="N1992" s="56" t="s">
        <v>2098</v>
      </c>
      <c r="U1992" s="57">
        <v>250000</v>
      </c>
      <c r="X1992" s="56">
        <v>0</v>
      </c>
      <c r="Y1992" s="56">
        <v>0</v>
      </c>
      <c r="Z1992" s="56">
        <v>0</v>
      </c>
      <c r="AF1992" s="56">
        <v>150000</v>
      </c>
      <c r="AG1992" s="56">
        <v>100000</v>
      </c>
      <c r="AP1992" s="56">
        <v>250000</v>
      </c>
    </row>
    <row r="1993" spans="1:46" x14ac:dyDescent="0.35">
      <c r="A1993" s="56" t="s">
        <v>962</v>
      </c>
      <c r="B1993" s="56">
        <v>8471305</v>
      </c>
      <c r="C1993" s="56" t="s">
        <v>579</v>
      </c>
      <c r="D1993" s="56">
        <v>421100</v>
      </c>
      <c r="E1993" s="56" t="s">
        <v>6032</v>
      </c>
      <c r="F1993" s="193" t="s">
        <v>6033</v>
      </c>
      <c r="G1993" s="66" t="s">
        <v>21</v>
      </c>
      <c r="H1993" s="56">
        <v>847001</v>
      </c>
      <c r="I1993" s="56" t="s">
        <v>23</v>
      </c>
      <c r="J1993" s="56">
        <v>200179</v>
      </c>
      <c r="N1993" s="56" t="s">
        <v>2098</v>
      </c>
      <c r="T1993" s="56">
        <v>4</v>
      </c>
      <c r="U1993" s="57">
        <v>1200000</v>
      </c>
      <c r="AD1993" s="56">
        <v>100000</v>
      </c>
      <c r="AE1993" s="56">
        <v>100000</v>
      </c>
      <c r="AF1993" s="56">
        <v>100000</v>
      </c>
      <c r="AG1993" s="56">
        <v>100000</v>
      </c>
      <c r="AH1993" s="56">
        <v>100000</v>
      </c>
      <c r="AI1993" s="56">
        <v>100000</v>
      </c>
      <c r="AJ1993" s="56">
        <v>100000</v>
      </c>
      <c r="AK1993" s="56">
        <v>100000</v>
      </c>
      <c r="AL1993" s="56">
        <v>100000</v>
      </c>
      <c r="AM1993" s="56">
        <v>100000</v>
      </c>
      <c r="AN1993" s="56">
        <v>100000</v>
      </c>
      <c r="AO1993" s="56">
        <v>100000</v>
      </c>
      <c r="AP1993" s="56">
        <v>1200000</v>
      </c>
    </row>
    <row r="1994" spans="1:46" x14ac:dyDescent="0.35">
      <c r="A1994" s="56" t="s">
        <v>963</v>
      </c>
      <c r="B1994" s="56">
        <v>8471150</v>
      </c>
      <c r="C1994" s="56" t="s">
        <v>502</v>
      </c>
      <c r="D1994" s="56">
        <v>420900</v>
      </c>
      <c r="E1994" s="56" t="s">
        <v>28</v>
      </c>
      <c r="F1994" s="56" t="s">
        <v>503</v>
      </c>
      <c r="G1994" s="66" t="s">
        <v>21</v>
      </c>
      <c r="H1994" s="56">
        <v>847001</v>
      </c>
      <c r="I1994" s="56" t="s">
        <v>23</v>
      </c>
      <c r="J1994" s="56">
        <v>200179</v>
      </c>
      <c r="K1994" s="56">
        <v>2676268.31</v>
      </c>
      <c r="L1994" s="56">
        <v>3199193</v>
      </c>
      <c r="M1994" s="56">
        <v>3199193</v>
      </c>
      <c r="N1994" s="56" t="s">
        <v>6034</v>
      </c>
      <c r="O1994" s="56">
        <v>1</v>
      </c>
      <c r="P1994" s="56" t="s">
        <v>6034</v>
      </c>
      <c r="Q1994" s="56">
        <v>1</v>
      </c>
      <c r="R1994" s="56" t="s">
        <v>6035</v>
      </c>
      <c r="S1994" s="56">
        <v>1</v>
      </c>
      <c r="T1994" s="56">
        <v>3870738</v>
      </c>
      <c r="U1994" s="57">
        <v>3870738</v>
      </c>
      <c r="V1994" s="56" t="s">
        <v>2002</v>
      </c>
      <c r="W1994" s="56" t="s">
        <v>2003</v>
      </c>
      <c r="X1994" s="56">
        <v>3483664.2</v>
      </c>
      <c r="Y1994" s="56">
        <v>3096590.4000000004</v>
      </c>
      <c r="Z1994" s="56">
        <v>2709516.5999999996</v>
      </c>
      <c r="AA1994" s="56" t="s">
        <v>6036</v>
      </c>
      <c r="AB1994" s="56" t="s">
        <v>6037</v>
      </c>
      <c r="AC1994" s="56" t="s">
        <v>6038</v>
      </c>
      <c r="AD1994" s="56">
        <v>322561.5</v>
      </c>
      <c r="AE1994" s="56">
        <v>322561.5</v>
      </c>
      <c r="AF1994" s="56">
        <v>322561.5</v>
      </c>
      <c r="AG1994" s="56">
        <v>322561.5</v>
      </c>
      <c r="AH1994" s="56">
        <v>322561.5</v>
      </c>
      <c r="AI1994" s="56">
        <v>322561.5</v>
      </c>
      <c r="AJ1994" s="56">
        <v>322561.5</v>
      </c>
      <c r="AK1994" s="56">
        <v>322561.5</v>
      </c>
      <c r="AL1994" s="56">
        <v>322561.5</v>
      </c>
      <c r="AM1994" s="56">
        <v>322561.5</v>
      </c>
      <c r="AN1994" s="56">
        <v>322561.5</v>
      </c>
      <c r="AO1994" s="56">
        <v>322561.5</v>
      </c>
      <c r="AP1994" s="56">
        <v>3870738</v>
      </c>
      <c r="AQ1994" s="56" t="s">
        <v>6039</v>
      </c>
      <c r="AR1994" s="56" t="s">
        <v>6040</v>
      </c>
      <c r="AS1994" s="56" t="s">
        <v>6041</v>
      </c>
    </row>
    <row r="1995" spans="1:46" x14ac:dyDescent="0.35">
      <c r="A1995" s="56" t="s">
        <v>963</v>
      </c>
      <c r="B1995" s="56">
        <v>8471150</v>
      </c>
      <c r="C1995" s="56" t="s">
        <v>502</v>
      </c>
      <c r="D1995" s="56">
        <v>421000</v>
      </c>
      <c r="E1995" s="56" t="s">
        <v>31</v>
      </c>
      <c r="F1995" s="56" t="s">
        <v>697</v>
      </c>
      <c r="G1995" s="66" t="s">
        <v>21</v>
      </c>
      <c r="H1995" s="56">
        <v>847001</v>
      </c>
      <c r="I1995" s="56" t="s">
        <v>23</v>
      </c>
      <c r="J1995" s="56">
        <v>200179</v>
      </c>
      <c r="K1995" s="56">
        <v>71623.5</v>
      </c>
      <c r="L1995" s="56">
        <v>0</v>
      </c>
      <c r="P1995" s="56" t="s">
        <v>2036</v>
      </c>
      <c r="U1995" s="57">
        <v>0</v>
      </c>
      <c r="X1995" s="56">
        <v>0</v>
      </c>
      <c r="Y1995" s="56">
        <v>0</v>
      </c>
      <c r="Z1995" s="56">
        <v>0</v>
      </c>
      <c r="AP1995" s="56">
        <v>0</v>
      </c>
    </row>
    <row r="1996" spans="1:46" x14ac:dyDescent="0.35">
      <c r="A1996" s="56" t="s">
        <v>963</v>
      </c>
      <c r="B1996" s="56">
        <v>8471150</v>
      </c>
      <c r="C1996" s="56" t="s">
        <v>502</v>
      </c>
      <c r="D1996" s="56">
        <v>425510</v>
      </c>
      <c r="E1996" s="56" t="s">
        <v>37</v>
      </c>
      <c r="F1996" s="56" t="s">
        <v>696</v>
      </c>
      <c r="G1996" s="66" t="s">
        <v>21</v>
      </c>
      <c r="H1996" s="56">
        <v>847001</v>
      </c>
      <c r="I1996" s="56" t="s">
        <v>23</v>
      </c>
      <c r="J1996" s="56">
        <v>200179</v>
      </c>
      <c r="K1996" s="56">
        <v>0</v>
      </c>
      <c r="L1996" s="56">
        <v>0</v>
      </c>
      <c r="R1996" s="56" t="s">
        <v>6042</v>
      </c>
      <c r="S1996" s="56">
        <v>1</v>
      </c>
      <c r="T1996" s="56">
        <v>100002</v>
      </c>
      <c r="U1996" s="57">
        <v>100002</v>
      </c>
      <c r="V1996" s="56" t="s">
        <v>2002</v>
      </c>
      <c r="W1996" s="56" t="s">
        <v>2003</v>
      </c>
      <c r="X1996" s="56">
        <v>90001.8</v>
      </c>
      <c r="Y1996" s="56">
        <v>80001.600000000006</v>
      </c>
      <c r="Z1996" s="56">
        <v>70001.399999999994</v>
      </c>
      <c r="AA1996" s="56" t="s">
        <v>6043</v>
      </c>
      <c r="AB1996" s="56" t="s">
        <v>6044</v>
      </c>
      <c r="AC1996" s="56" t="s">
        <v>6045</v>
      </c>
      <c r="AD1996" s="56">
        <v>8333.5</v>
      </c>
      <c r="AE1996" s="56">
        <v>8333.5</v>
      </c>
      <c r="AF1996" s="56">
        <v>8333.5</v>
      </c>
      <c r="AG1996" s="56">
        <v>8333.5</v>
      </c>
      <c r="AH1996" s="56">
        <v>8333.5</v>
      </c>
      <c r="AI1996" s="56">
        <v>8333.5</v>
      </c>
      <c r="AJ1996" s="56">
        <v>8333.5</v>
      </c>
      <c r="AK1996" s="56">
        <v>8333.5</v>
      </c>
      <c r="AL1996" s="56">
        <v>8333.5</v>
      </c>
      <c r="AM1996" s="56">
        <v>8333.5</v>
      </c>
      <c r="AN1996" s="56">
        <v>8333.5</v>
      </c>
      <c r="AO1996" s="56">
        <v>8333.5</v>
      </c>
      <c r="AP1996" s="56">
        <v>100002</v>
      </c>
      <c r="AQ1996" s="56" t="s">
        <v>6046</v>
      </c>
      <c r="AR1996" s="56" t="s">
        <v>6047</v>
      </c>
      <c r="AS1996" s="56" t="s">
        <v>6048</v>
      </c>
    </row>
    <row r="1997" spans="1:46" x14ac:dyDescent="0.35">
      <c r="A1997" s="56" t="s">
        <v>963</v>
      </c>
      <c r="B1997" s="56">
        <v>8471150</v>
      </c>
      <c r="C1997" s="56" t="s">
        <v>502</v>
      </c>
      <c r="D1997" s="56">
        <v>425550</v>
      </c>
      <c r="E1997" s="56" t="s">
        <v>83</v>
      </c>
      <c r="F1997" s="56" t="s">
        <v>695</v>
      </c>
      <c r="G1997" s="66" t="s">
        <v>21</v>
      </c>
      <c r="H1997" s="56">
        <v>847001</v>
      </c>
      <c r="I1997" s="56" t="s">
        <v>23</v>
      </c>
      <c r="J1997" s="56">
        <v>200179</v>
      </c>
      <c r="K1997" s="56">
        <v>0</v>
      </c>
      <c r="L1997" s="56">
        <v>0</v>
      </c>
      <c r="R1997" s="56" t="s">
        <v>6042</v>
      </c>
      <c r="S1997" s="56">
        <v>1</v>
      </c>
      <c r="T1997" s="56">
        <v>100002</v>
      </c>
      <c r="U1997" s="57">
        <v>100002</v>
      </c>
      <c r="V1997" s="56" t="s">
        <v>2002</v>
      </c>
      <c r="W1997" s="56" t="s">
        <v>2003</v>
      </c>
      <c r="X1997" s="56">
        <v>90001.8</v>
      </c>
      <c r="Y1997" s="56">
        <v>80001.600000000006</v>
      </c>
      <c r="Z1997" s="56">
        <v>70001.399999999994</v>
      </c>
      <c r="AA1997" s="56" t="s">
        <v>6043</v>
      </c>
      <c r="AB1997" s="56" t="s">
        <v>6044</v>
      </c>
      <c r="AC1997" s="56" t="s">
        <v>6049</v>
      </c>
      <c r="AD1997" s="56">
        <v>8333.5</v>
      </c>
      <c r="AE1997" s="56">
        <v>8333.5</v>
      </c>
      <c r="AF1997" s="56">
        <v>8333.5</v>
      </c>
      <c r="AG1997" s="56">
        <v>8333.5</v>
      </c>
      <c r="AH1997" s="56">
        <v>8333.5</v>
      </c>
      <c r="AI1997" s="56">
        <v>8333.5</v>
      </c>
      <c r="AJ1997" s="56">
        <v>8333.5</v>
      </c>
      <c r="AK1997" s="56">
        <v>8333.5</v>
      </c>
      <c r="AL1997" s="56">
        <v>8333.5</v>
      </c>
      <c r="AM1997" s="56">
        <v>8333.5</v>
      </c>
      <c r="AN1997" s="56">
        <v>8333.5</v>
      </c>
      <c r="AO1997" s="56">
        <v>8333.5</v>
      </c>
      <c r="AP1997" s="56">
        <v>100002</v>
      </c>
      <c r="AR1997" s="56" t="s">
        <v>6050</v>
      </c>
      <c r="AS1997" s="56" t="s">
        <v>6041</v>
      </c>
    </row>
    <row r="1998" spans="1:46" x14ac:dyDescent="0.35">
      <c r="A1998" s="56" t="s">
        <v>963</v>
      </c>
      <c r="B1998" s="56">
        <v>8471150</v>
      </c>
      <c r="C1998" s="56" t="s">
        <v>502</v>
      </c>
      <c r="D1998" s="56">
        <v>426610</v>
      </c>
      <c r="E1998" s="56" t="s">
        <v>43</v>
      </c>
      <c r="F1998" s="56" t="s">
        <v>504</v>
      </c>
      <c r="G1998" s="66" t="s">
        <v>21</v>
      </c>
      <c r="H1998" s="56">
        <v>847001</v>
      </c>
      <c r="I1998" s="56" t="s">
        <v>23</v>
      </c>
      <c r="J1998" s="56">
        <v>200179</v>
      </c>
      <c r="K1998" s="56">
        <v>26783.52</v>
      </c>
      <c r="L1998" s="56">
        <v>98576</v>
      </c>
      <c r="M1998" s="56">
        <v>73000</v>
      </c>
      <c r="N1998" s="56" t="s">
        <v>6051</v>
      </c>
      <c r="O1998" s="56">
        <v>1</v>
      </c>
      <c r="P1998" s="56" t="s">
        <v>2041</v>
      </c>
      <c r="Q1998" s="56">
        <v>1</v>
      </c>
      <c r="R1998" s="56" t="s">
        <v>6052</v>
      </c>
      <c r="S1998" s="56">
        <v>1</v>
      </c>
      <c r="T1998" s="56">
        <v>120000</v>
      </c>
      <c r="U1998" s="57">
        <v>120000</v>
      </c>
      <c r="V1998" s="56" t="s">
        <v>2002</v>
      </c>
      <c r="W1998" s="56" t="s">
        <v>2003</v>
      </c>
      <c r="X1998" s="56">
        <v>108000</v>
      </c>
      <c r="Y1998" s="56">
        <v>96000</v>
      </c>
      <c r="Z1998" s="56">
        <v>84000</v>
      </c>
      <c r="AA1998" s="56" t="s">
        <v>6053</v>
      </c>
      <c r="AB1998" s="56" t="s">
        <v>6054</v>
      </c>
      <c r="AC1998" s="56" t="s">
        <v>6055</v>
      </c>
      <c r="AD1998" s="56">
        <v>10000</v>
      </c>
      <c r="AE1998" s="56">
        <v>10000</v>
      </c>
      <c r="AF1998" s="56">
        <v>10000</v>
      </c>
      <c r="AG1998" s="56">
        <v>10000</v>
      </c>
      <c r="AH1998" s="56">
        <v>10000</v>
      </c>
      <c r="AI1998" s="56">
        <v>10000</v>
      </c>
      <c r="AJ1998" s="56">
        <v>10000</v>
      </c>
      <c r="AK1998" s="56">
        <v>10000</v>
      </c>
      <c r="AL1998" s="56">
        <v>10000</v>
      </c>
      <c r="AM1998" s="56">
        <v>10000</v>
      </c>
      <c r="AN1998" s="56">
        <v>10000</v>
      </c>
      <c r="AO1998" s="56">
        <v>10000</v>
      </c>
      <c r="AP1998" s="56">
        <v>120000</v>
      </c>
      <c r="AS1998" s="56" t="s">
        <v>6056</v>
      </c>
    </row>
    <row r="1999" spans="1:46" x14ac:dyDescent="0.35">
      <c r="A1999" s="56" t="s">
        <v>963</v>
      </c>
      <c r="B1999" s="56">
        <v>8471150</v>
      </c>
      <c r="C1999" s="56" t="s">
        <v>502</v>
      </c>
      <c r="D1999" s="56">
        <v>428090</v>
      </c>
      <c r="E1999" s="56" t="s">
        <v>52</v>
      </c>
      <c r="F1999" s="56" t="s">
        <v>694</v>
      </c>
      <c r="G1999" s="66" t="s">
        <v>21</v>
      </c>
      <c r="H1999" s="56">
        <v>847001</v>
      </c>
      <c r="I1999" s="56" t="s">
        <v>23</v>
      </c>
      <c r="J1999" s="56">
        <v>200179</v>
      </c>
      <c r="K1999" s="56">
        <v>0</v>
      </c>
      <c r="L1999" s="56">
        <v>0</v>
      </c>
      <c r="R1999" s="56" t="s">
        <v>6057</v>
      </c>
      <c r="S1999" s="56">
        <v>1</v>
      </c>
      <c r="T1999" s="56">
        <v>50000</v>
      </c>
      <c r="U1999" s="57">
        <v>50001</v>
      </c>
      <c r="V1999" s="56" t="s">
        <v>2002</v>
      </c>
      <c r="W1999" s="56" t="s">
        <v>2122</v>
      </c>
      <c r="X1999" s="56">
        <v>45000</v>
      </c>
      <c r="Y1999" s="56">
        <v>40000</v>
      </c>
      <c r="Z1999" s="56">
        <v>35000</v>
      </c>
      <c r="AA1999" s="56" t="s">
        <v>6058</v>
      </c>
      <c r="AB1999" s="56" t="s">
        <v>6058</v>
      </c>
      <c r="AC1999" s="56" t="s">
        <v>6059</v>
      </c>
      <c r="AD1999" s="56">
        <v>4166.75</v>
      </c>
      <c r="AE1999" s="56">
        <v>4166.75</v>
      </c>
      <c r="AF1999" s="56">
        <v>4166.75</v>
      </c>
      <c r="AG1999" s="56">
        <v>4166.75</v>
      </c>
      <c r="AH1999" s="56">
        <v>4166.75</v>
      </c>
      <c r="AI1999" s="56">
        <v>4166.75</v>
      </c>
      <c r="AJ1999" s="56">
        <v>4166.75</v>
      </c>
      <c r="AK1999" s="56">
        <v>4166.75</v>
      </c>
      <c r="AL1999" s="56">
        <v>4166.75</v>
      </c>
      <c r="AM1999" s="56">
        <v>4166.75</v>
      </c>
      <c r="AN1999" s="56">
        <v>4166.75</v>
      </c>
      <c r="AO1999" s="56">
        <v>4166.75</v>
      </c>
      <c r="AP1999" s="56">
        <v>50001</v>
      </c>
      <c r="AR1999" s="56" t="s">
        <v>6050</v>
      </c>
      <c r="AS1999" s="56" t="s">
        <v>6041</v>
      </c>
    </row>
    <row r="2000" spans="1:46" x14ac:dyDescent="0.35">
      <c r="A2000" s="56" t="s">
        <v>6078</v>
      </c>
      <c r="B2000" s="56">
        <v>8470220</v>
      </c>
      <c r="C2000" s="56" t="s">
        <v>920</v>
      </c>
      <c r="D2000" s="56">
        <v>492316</v>
      </c>
      <c r="E2000" s="56" t="s">
        <v>138</v>
      </c>
      <c r="F2000" s="56" t="str">
        <f t="shared" ref="F2000:F2011" si="32">CONCATENATE(847,".",B2000,".",1,".",D2000,".","000000",".",H2000,".",J2000)</f>
        <v>847.8470220.1.492316.000000.847001.300180</v>
      </c>
      <c r="G2000" s="66" t="s">
        <v>21</v>
      </c>
      <c r="H2000" s="56">
        <v>847001</v>
      </c>
      <c r="I2000" s="56" t="s">
        <v>863</v>
      </c>
      <c r="J2000" s="56">
        <v>300180</v>
      </c>
      <c r="K2000" s="56">
        <v>1481224.01</v>
      </c>
      <c r="L2000" s="56">
        <v>160720</v>
      </c>
      <c r="N2000" s="56" t="s">
        <v>2000</v>
      </c>
      <c r="O2000" s="56">
        <v>1</v>
      </c>
      <c r="R2000" s="56" t="s">
        <v>6079</v>
      </c>
      <c r="S2000" s="56">
        <v>1</v>
      </c>
      <c r="T2000" s="56">
        <v>200000</v>
      </c>
      <c r="U2000" s="57">
        <v>200000</v>
      </c>
      <c r="W2000" s="56" t="s">
        <v>2003</v>
      </c>
      <c r="X2000" s="56">
        <v>180000</v>
      </c>
      <c r="Y2000" s="56">
        <v>160000</v>
      </c>
      <c r="Z2000" s="56">
        <v>140000</v>
      </c>
      <c r="AA2000" s="56" t="s">
        <v>6080</v>
      </c>
      <c r="AB2000" s="56" t="s">
        <v>6080</v>
      </c>
      <c r="AC2000" s="56" t="s">
        <v>6080</v>
      </c>
      <c r="AF2000" s="56">
        <v>20000</v>
      </c>
      <c r="AG2000" s="56">
        <v>20000</v>
      </c>
      <c r="AH2000" s="56">
        <v>20000</v>
      </c>
      <c r="AI2000" s="56">
        <v>20000</v>
      </c>
      <c r="AJ2000" s="56">
        <v>20000</v>
      </c>
      <c r="AK2000" s="56">
        <v>20000</v>
      </c>
      <c r="AL2000" s="56">
        <v>20000</v>
      </c>
      <c r="AM2000" s="56">
        <v>20000</v>
      </c>
      <c r="AN2000" s="56">
        <v>20000</v>
      </c>
      <c r="AO2000" s="56">
        <v>20000</v>
      </c>
      <c r="AP2000" s="56">
        <v>200000</v>
      </c>
      <c r="AQ2000" s="56" t="s">
        <v>2050</v>
      </c>
      <c r="AR2000" s="56" t="s">
        <v>6081</v>
      </c>
      <c r="AS2000" s="56" t="s">
        <v>6082</v>
      </c>
    </row>
    <row r="2001" spans="1:45" x14ac:dyDescent="0.35">
      <c r="A2001" s="56" t="s">
        <v>6078</v>
      </c>
      <c r="B2001" s="56">
        <v>8470220</v>
      </c>
      <c r="C2001" s="56" t="s">
        <v>920</v>
      </c>
      <c r="D2001" s="56">
        <v>420550</v>
      </c>
      <c r="E2001" s="56" t="s">
        <v>18</v>
      </c>
      <c r="F2001" s="56" t="str">
        <f t="shared" si="32"/>
        <v>847.8470220.1.420550.000000.847001.200179</v>
      </c>
      <c r="G2001" s="66" t="s">
        <v>21</v>
      </c>
      <c r="H2001" s="56">
        <v>847001</v>
      </c>
      <c r="I2001" s="56" t="s">
        <v>23</v>
      </c>
      <c r="J2001" s="56">
        <v>200179</v>
      </c>
      <c r="K2001" s="56">
        <v>0</v>
      </c>
      <c r="L2001" s="56">
        <v>0</v>
      </c>
      <c r="N2001" s="56" t="s">
        <v>2098</v>
      </c>
      <c r="O2001" s="56">
        <v>1</v>
      </c>
      <c r="R2001" s="56" t="s">
        <v>6083</v>
      </c>
      <c r="S2001" s="56">
        <v>1</v>
      </c>
      <c r="T2001" s="56">
        <v>120000</v>
      </c>
      <c r="U2001" s="57">
        <v>120000</v>
      </c>
      <c r="V2001" s="56" t="s">
        <v>2113</v>
      </c>
      <c r="W2001" s="56" t="s">
        <v>2003</v>
      </c>
      <c r="X2001" s="56">
        <v>108000</v>
      </c>
      <c r="Y2001" s="56">
        <v>96000</v>
      </c>
      <c r="Z2001" s="56">
        <v>84000</v>
      </c>
      <c r="AA2001" s="56" t="s">
        <v>6084</v>
      </c>
      <c r="AB2001" s="56" t="s">
        <v>6085</v>
      </c>
      <c r="AC2001" s="56" t="s">
        <v>6084</v>
      </c>
      <c r="AD2001" s="56">
        <v>0</v>
      </c>
      <c r="AE2001" s="56">
        <v>0</v>
      </c>
      <c r="AF2001" s="56">
        <v>0</v>
      </c>
      <c r="AG2001" s="56">
        <v>0</v>
      </c>
      <c r="AH2001" s="56">
        <v>0</v>
      </c>
      <c r="AI2001" s="56">
        <v>0</v>
      </c>
      <c r="AJ2001" s="56">
        <v>0</v>
      </c>
      <c r="AK2001" s="56">
        <v>0</v>
      </c>
      <c r="AL2001" s="56">
        <v>120000</v>
      </c>
      <c r="AM2001" s="56">
        <v>0</v>
      </c>
      <c r="AN2001" s="56">
        <v>0</v>
      </c>
      <c r="AO2001" s="56">
        <v>0</v>
      </c>
      <c r="AP2001" s="56">
        <v>120000</v>
      </c>
      <c r="AQ2001" s="56" t="s">
        <v>2029</v>
      </c>
      <c r="AR2001" s="56" t="s">
        <v>6086</v>
      </c>
    </row>
    <row r="2002" spans="1:45" x14ac:dyDescent="0.35">
      <c r="A2002" s="56" t="s">
        <v>6078</v>
      </c>
      <c r="B2002" s="56">
        <v>8470220</v>
      </c>
      <c r="C2002" s="56" t="s">
        <v>920</v>
      </c>
      <c r="D2002" s="56">
        <v>420570</v>
      </c>
      <c r="E2002" s="56" t="s">
        <v>25</v>
      </c>
      <c r="F2002" s="56" t="str">
        <f t="shared" si="32"/>
        <v>847.8470220.1.420570.000000.847001.200179</v>
      </c>
      <c r="G2002" s="66" t="s">
        <v>21</v>
      </c>
      <c r="H2002" s="56">
        <v>847001</v>
      </c>
      <c r="I2002" s="56" t="s">
        <v>23</v>
      </c>
      <c r="J2002" s="56">
        <v>200179</v>
      </c>
      <c r="K2002" s="56">
        <v>0</v>
      </c>
      <c r="L2002" s="56">
        <v>0</v>
      </c>
      <c r="N2002" s="56" t="s">
        <v>2098</v>
      </c>
      <c r="O2002" s="56">
        <v>1</v>
      </c>
      <c r="R2002" s="56" t="s">
        <v>6087</v>
      </c>
      <c r="S2002" s="56">
        <v>1</v>
      </c>
      <c r="T2002" s="56">
        <v>2000000</v>
      </c>
      <c r="U2002" s="57">
        <v>2000000</v>
      </c>
      <c r="V2002" s="56" t="s">
        <v>2113</v>
      </c>
      <c r="W2002" s="56" t="s">
        <v>2003</v>
      </c>
      <c r="X2002" s="56">
        <v>1800000</v>
      </c>
      <c r="Y2002" s="56">
        <v>1600000</v>
      </c>
      <c r="Z2002" s="56">
        <v>1400000</v>
      </c>
      <c r="AA2002" s="56" t="s">
        <v>6084</v>
      </c>
      <c r="AB2002" s="56" t="s">
        <v>6084</v>
      </c>
      <c r="AC2002" s="56" t="s">
        <v>6084</v>
      </c>
      <c r="AD2002" s="56">
        <v>0</v>
      </c>
      <c r="AE2002" s="56">
        <v>0</v>
      </c>
      <c r="AF2002" s="56">
        <v>0</v>
      </c>
      <c r="AG2002" s="56">
        <v>0</v>
      </c>
      <c r="AH2002" s="56">
        <v>0</v>
      </c>
      <c r="AI2002" s="56">
        <v>1000000</v>
      </c>
      <c r="AJ2002" s="56">
        <v>0</v>
      </c>
      <c r="AK2002" s="56">
        <v>0</v>
      </c>
      <c r="AL2002" s="56">
        <v>0</v>
      </c>
      <c r="AM2002" s="56">
        <v>0</v>
      </c>
      <c r="AN2002" s="56">
        <v>1000000</v>
      </c>
      <c r="AO2002" s="56">
        <v>0</v>
      </c>
      <c r="AP2002" s="56">
        <v>2000000</v>
      </c>
      <c r="AQ2002" s="56" t="s">
        <v>2056</v>
      </c>
      <c r="AR2002" s="56" t="s">
        <v>6088</v>
      </c>
      <c r="AS2002" s="56" t="s">
        <v>6089</v>
      </c>
    </row>
    <row r="2003" spans="1:45" x14ac:dyDescent="0.35">
      <c r="A2003" s="56" t="s">
        <v>6078</v>
      </c>
      <c r="B2003" s="56">
        <v>8470220</v>
      </c>
      <c r="C2003" s="56" t="s">
        <v>920</v>
      </c>
      <c r="D2003" s="56">
        <v>428090</v>
      </c>
      <c r="E2003" s="56" t="s">
        <v>52</v>
      </c>
      <c r="F2003" s="56" t="str">
        <f t="shared" si="32"/>
        <v>847.8470220.1.428090.000000.847001.200179</v>
      </c>
      <c r="G2003" s="66" t="s">
        <v>21</v>
      </c>
      <c r="H2003" s="56">
        <v>847001</v>
      </c>
      <c r="I2003" s="56" t="s">
        <v>23</v>
      </c>
      <c r="J2003" s="56">
        <v>200179</v>
      </c>
      <c r="K2003" s="56">
        <v>0</v>
      </c>
      <c r="L2003" s="56">
        <v>0</v>
      </c>
      <c r="N2003" s="56" t="s">
        <v>2098</v>
      </c>
      <c r="O2003" s="56">
        <v>1</v>
      </c>
      <c r="R2003" s="56" t="s">
        <v>6090</v>
      </c>
      <c r="S2003" s="56">
        <v>4</v>
      </c>
      <c r="T2003" s="56">
        <v>32750</v>
      </c>
      <c r="U2003" s="57">
        <v>131000</v>
      </c>
      <c r="V2003" s="56" t="s">
        <v>2002</v>
      </c>
      <c r="W2003" s="56" t="s">
        <v>2003</v>
      </c>
      <c r="X2003" s="56">
        <v>117900</v>
      </c>
      <c r="Y2003" s="56">
        <v>104800</v>
      </c>
      <c r="Z2003" s="56">
        <v>91700</v>
      </c>
      <c r="AA2003" s="56" t="s">
        <v>6091</v>
      </c>
      <c r="AB2003" s="56" t="s">
        <v>6091</v>
      </c>
      <c r="AC2003" s="56" t="s">
        <v>6091</v>
      </c>
      <c r="AD2003" s="56">
        <v>0</v>
      </c>
      <c r="AE2003" s="56">
        <v>0</v>
      </c>
      <c r="AF2003" s="56">
        <v>32750</v>
      </c>
      <c r="AG2003" s="56">
        <v>0</v>
      </c>
      <c r="AH2003" s="56">
        <v>32750</v>
      </c>
      <c r="AI2003" s="56">
        <v>32750</v>
      </c>
      <c r="AJ2003" s="56">
        <v>0</v>
      </c>
      <c r="AK2003" s="56">
        <v>0</v>
      </c>
      <c r="AL2003" s="56">
        <v>32750</v>
      </c>
      <c r="AM2003" s="56">
        <v>0</v>
      </c>
      <c r="AN2003" s="56">
        <v>0</v>
      </c>
      <c r="AO2003" s="56">
        <v>0</v>
      </c>
      <c r="AP2003" s="56">
        <v>131000</v>
      </c>
      <c r="AQ2003" s="56" t="s">
        <v>2050</v>
      </c>
      <c r="AS2003" s="56" t="s">
        <v>6092</v>
      </c>
    </row>
    <row r="2004" spans="1:45" x14ac:dyDescent="0.35">
      <c r="A2004" s="56" t="s">
        <v>6078</v>
      </c>
      <c r="B2004" s="56">
        <v>8470220</v>
      </c>
      <c r="C2004" s="56" t="s">
        <v>920</v>
      </c>
      <c r="D2004" s="56">
        <v>425740</v>
      </c>
      <c r="E2004" s="56" t="s">
        <v>655</v>
      </c>
      <c r="F2004" s="56" t="str">
        <f t="shared" si="32"/>
        <v>847.8470220.1.425740.000000.847001.200179</v>
      </c>
      <c r="G2004" s="66" t="s">
        <v>21</v>
      </c>
      <c r="H2004" s="56">
        <v>847001</v>
      </c>
      <c r="I2004" s="56" t="s">
        <v>23</v>
      </c>
      <c r="J2004" s="56">
        <v>200179</v>
      </c>
      <c r="N2004" s="56" t="s">
        <v>5225</v>
      </c>
      <c r="O2004" s="56">
        <v>1</v>
      </c>
      <c r="R2004" s="56" t="s">
        <v>6093</v>
      </c>
      <c r="S2004" s="56">
        <v>6</v>
      </c>
      <c r="T2004" s="56">
        <v>500000</v>
      </c>
      <c r="U2004" s="57">
        <v>3000000</v>
      </c>
      <c r="V2004" s="56" t="s">
        <v>2002</v>
      </c>
      <c r="W2004" s="56" t="s">
        <v>2003</v>
      </c>
      <c r="X2004" s="56">
        <v>2700000</v>
      </c>
      <c r="Y2004" s="56">
        <v>2400000</v>
      </c>
      <c r="Z2004" s="56">
        <v>2100000</v>
      </c>
      <c r="AA2004" s="56" t="s">
        <v>6085</v>
      </c>
      <c r="AB2004" s="56" t="s">
        <v>6085</v>
      </c>
      <c r="AC2004" s="56" t="s">
        <v>6085</v>
      </c>
      <c r="AD2004" s="56">
        <v>250000</v>
      </c>
      <c r="AE2004" s="56">
        <v>250000</v>
      </c>
      <c r="AF2004" s="56">
        <v>250000</v>
      </c>
      <c r="AG2004" s="56">
        <v>250000</v>
      </c>
      <c r="AH2004" s="56">
        <v>250000</v>
      </c>
      <c r="AI2004" s="56">
        <v>250000</v>
      </c>
      <c r="AJ2004" s="56">
        <v>250000</v>
      </c>
      <c r="AK2004" s="56">
        <v>250000</v>
      </c>
      <c r="AL2004" s="56">
        <v>250000</v>
      </c>
      <c r="AM2004" s="56">
        <v>250000</v>
      </c>
      <c r="AN2004" s="56">
        <v>250000</v>
      </c>
      <c r="AO2004" s="56">
        <v>250000</v>
      </c>
      <c r="AP2004" s="56">
        <v>3000000</v>
      </c>
      <c r="AR2004" s="56" t="s">
        <v>6094</v>
      </c>
      <c r="AS2004" s="56" t="s">
        <v>6095</v>
      </c>
    </row>
    <row r="2005" spans="1:45" x14ac:dyDescent="0.35">
      <c r="A2005" s="56" t="s">
        <v>6078</v>
      </c>
      <c r="B2005" s="56">
        <v>8470220</v>
      </c>
      <c r="C2005" s="56" t="s">
        <v>920</v>
      </c>
      <c r="D2005" s="56">
        <v>426610</v>
      </c>
      <c r="E2005" s="56" t="s">
        <v>43</v>
      </c>
      <c r="F2005" s="56" t="str">
        <f t="shared" si="32"/>
        <v>847.8470220.1.426610.000000.847001.200179</v>
      </c>
      <c r="G2005" s="66" t="s">
        <v>21</v>
      </c>
      <c r="H2005" s="56">
        <v>847001</v>
      </c>
      <c r="I2005" s="56" t="s">
        <v>23</v>
      </c>
      <c r="J2005" s="56">
        <v>200179</v>
      </c>
      <c r="K2005" s="56">
        <v>0</v>
      </c>
      <c r="L2005" s="56">
        <v>0</v>
      </c>
      <c r="N2005" s="56" t="s">
        <v>2098</v>
      </c>
      <c r="O2005" s="56">
        <v>1</v>
      </c>
      <c r="R2005" s="56" t="s">
        <v>6096</v>
      </c>
      <c r="S2005" s="56">
        <v>1</v>
      </c>
      <c r="T2005" s="56">
        <v>100000</v>
      </c>
      <c r="U2005" s="57">
        <v>100000</v>
      </c>
      <c r="V2005" s="56" t="s">
        <v>2002</v>
      </c>
      <c r="W2005" s="56" t="s">
        <v>2003</v>
      </c>
      <c r="X2005" s="56">
        <v>90000</v>
      </c>
      <c r="Y2005" s="56">
        <v>80000</v>
      </c>
      <c r="Z2005" s="56">
        <v>70000</v>
      </c>
      <c r="AA2005" s="56" t="s">
        <v>6084</v>
      </c>
      <c r="AB2005" s="56" t="s">
        <v>6084</v>
      </c>
      <c r="AC2005" s="56" t="s">
        <v>6084</v>
      </c>
      <c r="AD2005" s="56">
        <v>0</v>
      </c>
      <c r="AE2005" s="56">
        <v>0</v>
      </c>
      <c r="AF2005" s="56">
        <v>0</v>
      </c>
      <c r="AG2005" s="56">
        <v>0</v>
      </c>
      <c r="AH2005" s="56">
        <v>100000</v>
      </c>
      <c r="AI2005" s="56">
        <v>0</v>
      </c>
      <c r="AJ2005" s="56">
        <v>0</v>
      </c>
      <c r="AK2005" s="56">
        <v>0</v>
      </c>
      <c r="AL2005" s="56">
        <v>0</v>
      </c>
      <c r="AM2005" s="56">
        <v>0</v>
      </c>
      <c r="AN2005" s="56">
        <v>0</v>
      </c>
      <c r="AO2005" s="56">
        <v>0</v>
      </c>
      <c r="AP2005" s="56">
        <v>100000</v>
      </c>
      <c r="AQ2005" s="56" t="s">
        <v>2050</v>
      </c>
      <c r="AS2005" s="56" t="s">
        <v>6097</v>
      </c>
    </row>
    <row r="2006" spans="1:45" x14ac:dyDescent="0.35">
      <c r="A2006" s="56" t="s">
        <v>6078</v>
      </c>
      <c r="B2006" s="56">
        <v>8470220</v>
      </c>
      <c r="C2006" s="56" t="s">
        <v>920</v>
      </c>
      <c r="D2006" s="56">
        <v>432205</v>
      </c>
      <c r="E2006" s="56" t="s">
        <v>470</v>
      </c>
      <c r="F2006" s="56" t="str">
        <f t="shared" si="32"/>
        <v>847.8470220.1.432205.000000.847001.200179</v>
      </c>
      <c r="G2006" s="66" t="s">
        <v>21</v>
      </c>
      <c r="H2006" s="56">
        <v>847001</v>
      </c>
      <c r="I2006" s="56" t="s">
        <v>23</v>
      </c>
      <c r="J2006" s="56">
        <v>200179</v>
      </c>
      <c r="R2006" s="56" t="s">
        <v>6098</v>
      </c>
      <c r="S2006" s="56">
        <v>1</v>
      </c>
      <c r="T2006" s="56">
        <v>20000</v>
      </c>
      <c r="U2006" s="57">
        <v>20000</v>
      </c>
      <c r="V2006" s="56" t="s">
        <v>2002</v>
      </c>
      <c r="W2006" s="56" t="s">
        <v>2122</v>
      </c>
      <c r="X2006" s="56">
        <v>18000</v>
      </c>
      <c r="Y2006" s="56">
        <v>16000</v>
      </c>
      <c r="Z2006" s="56">
        <v>14000</v>
      </c>
      <c r="AA2006" s="56" t="s">
        <v>6084</v>
      </c>
      <c r="AB2006" s="56" t="s">
        <v>6084</v>
      </c>
      <c r="AC2006" s="56" t="s">
        <v>6084</v>
      </c>
      <c r="AD2006" s="56">
        <v>20000</v>
      </c>
      <c r="AE2006" s="56">
        <v>0</v>
      </c>
      <c r="AF2006" s="56">
        <v>0</v>
      </c>
      <c r="AG2006" s="56">
        <v>0</v>
      </c>
      <c r="AH2006" s="56">
        <v>0</v>
      </c>
      <c r="AI2006" s="56">
        <v>0</v>
      </c>
      <c r="AJ2006" s="56">
        <v>0</v>
      </c>
      <c r="AK2006" s="56">
        <v>0</v>
      </c>
      <c r="AL2006" s="56">
        <v>0</v>
      </c>
      <c r="AM2006" s="56">
        <v>0</v>
      </c>
      <c r="AN2006" s="56">
        <v>0</v>
      </c>
      <c r="AO2006" s="56">
        <v>0</v>
      </c>
      <c r="AP2006" s="56">
        <v>20000</v>
      </c>
      <c r="AQ2006" s="56" t="s">
        <v>2050</v>
      </c>
      <c r="AS2006" s="56" t="s">
        <v>6099</v>
      </c>
    </row>
    <row r="2007" spans="1:45" x14ac:dyDescent="0.35">
      <c r="A2007" s="56" t="s">
        <v>6078</v>
      </c>
      <c r="B2007" s="56">
        <v>8470220</v>
      </c>
      <c r="C2007" s="56" t="s">
        <v>920</v>
      </c>
      <c r="D2007" s="56">
        <v>425510</v>
      </c>
      <c r="E2007" s="56" t="s">
        <v>37</v>
      </c>
      <c r="F2007" s="56" t="str">
        <f t="shared" si="32"/>
        <v>847.8470220.1.425510.000000.847001.200179</v>
      </c>
      <c r="G2007" s="66" t="s">
        <v>21</v>
      </c>
      <c r="H2007" s="56">
        <v>847001</v>
      </c>
      <c r="I2007" s="56" t="s">
        <v>23</v>
      </c>
      <c r="J2007" s="56">
        <v>200179</v>
      </c>
      <c r="K2007" s="56">
        <v>0</v>
      </c>
      <c r="L2007" s="56">
        <v>0</v>
      </c>
      <c r="N2007" s="56" t="s">
        <v>2098</v>
      </c>
      <c r="O2007" s="56">
        <v>1</v>
      </c>
      <c r="R2007" s="56" t="s">
        <v>6100</v>
      </c>
      <c r="S2007" s="56">
        <v>4</v>
      </c>
      <c r="T2007" s="56">
        <v>5000</v>
      </c>
      <c r="U2007" s="57">
        <v>20000</v>
      </c>
      <c r="V2007" s="56" t="s">
        <v>2002</v>
      </c>
      <c r="W2007" s="56" t="s">
        <v>2003</v>
      </c>
      <c r="X2007" s="56">
        <v>18000</v>
      </c>
      <c r="Y2007" s="56">
        <v>16000</v>
      </c>
      <c r="Z2007" s="56">
        <v>14000</v>
      </c>
      <c r="AA2007" s="56" t="s">
        <v>6101</v>
      </c>
      <c r="AB2007" s="56" t="s">
        <v>6101</v>
      </c>
      <c r="AC2007" s="56" t="s">
        <v>6101</v>
      </c>
      <c r="AD2007" s="56">
        <v>0</v>
      </c>
      <c r="AE2007" s="56">
        <v>5000</v>
      </c>
      <c r="AF2007" s="56">
        <v>0</v>
      </c>
      <c r="AG2007" s="56">
        <v>5000</v>
      </c>
      <c r="AH2007" s="56">
        <v>0</v>
      </c>
      <c r="AI2007" s="56">
        <v>0</v>
      </c>
      <c r="AJ2007" s="56">
        <v>0</v>
      </c>
      <c r="AK2007" s="56">
        <v>0</v>
      </c>
      <c r="AL2007" s="56">
        <v>0</v>
      </c>
      <c r="AM2007" s="56">
        <v>5000</v>
      </c>
      <c r="AN2007" s="56">
        <v>5000</v>
      </c>
      <c r="AO2007" s="56">
        <v>0</v>
      </c>
      <c r="AP2007" s="56">
        <v>20000</v>
      </c>
      <c r="AQ2007" s="56" t="s">
        <v>2022</v>
      </c>
      <c r="AS2007" s="56" t="s">
        <v>6102</v>
      </c>
    </row>
    <row r="2008" spans="1:45" x14ac:dyDescent="0.35">
      <c r="A2008" s="56" t="s">
        <v>6078</v>
      </c>
      <c r="B2008" s="56">
        <v>8470220</v>
      </c>
      <c r="C2008" s="56" t="s">
        <v>920</v>
      </c>
      <c r="D2008" s="56">
        <v>425550</v>
      </c>
      <c r="E2008" s="56" t="s">
        <v>83</v>
      </c>
      <c r="F2008" s="56" t="str">
        <f t="shared" si="32"/>
        <v>847.8470220.1.425550.000000.847001.200179</v>
      </c>
      <c r="G2008" s="66" t="s">
        <v>21</v>
      </c>
      <c r="H2008" s="56">
        <v>847001</v>
      </c>
      <c r="I2008" s="56" t="s">
        <v>23</v>
      </c>
      <c r="J2008" s="56">
        <v>200179</v>
      </c>
      <c r="K2008" s="56">
        <v>0</v>
      </c>
      <c r="L2008" s="56">
        <v>0</v>
      </c>
      <c r="N2008" s="56" t="s">
        <v>2098</v>
      </c>
      <c r="O2008" s="56">
        <v>1</v>
      </c>
      <c r="R2008" s="56" t="s">
        <v>6103</v>
      </c>
      <c r="S2008" s="56">
        <v>2</v>
      </c>
      <c r="T2008" s="56">
        <v>25000</v>
      </c>
      <c r="U2008" s="57">
        <v>50000</v>
      </c>
      <c r="V2008" s="56" t="s">
        <v>2002</v>
      </c>
      <c r="W2008" s="56" t="s">
        <v>2003</v>
      </c>
      <c r="X2008" s="56">
        <v>45000</v>
      </c>
      <c r="Y2008" s="56">
        <v>40000</v>
      </c>
      <c r="Z2008" s="56">
        <v>35000</v>
      </c>
      <c r="AA2008" s="56" t="s">
        <v>6101</v>
      </c>
      <c r="AB2008" s="56" t="s">
        <v>6101</v>
      </c>
      <c r="AC2008" s="56" t="s">
        <v>6101</v>
      </c>
      <c r="AD2008" s="56">
        <v>0</v>
      </c>
      <c r="AE2008" s="56">
        <v>0</v>
      </c>
      <c r="AF2008" s="56">
        <v>25000</v>
      </c>
      <c r="AG2008" s="56">
        <v>0</v>
      </c>
      <c r="AH2008" s="56">
        <v>0</v>
      </c>
      <c r="AI2008" s="56">
        <v>25000</v>
      </c>
      <c r="AJ2008" s="56">
        <v>0</v>
      </c>
      <c r="AK2008" s="56">
        <v>0</v>
      </c>
      <c r="AL2008" s="56">
        <v>0</v>
      </c>
      <c r="AM2008" s="56">
        <v>0</v>
      </c>
      <c r="AN2008" s="56">
        <v>0</v>
      </c>
      <c r="AO2008" s="56">
        <v>0</v>
      </c>
      <c r="AP2008" s="56">
        <v>50000</v>
      </c>
      <c r="AQ2008" s="56" t="s">
        <v>2022</v>
      </c>
      <c r="AS2008" s="56" t="s">
        <v>6104</v>
      </c>
    </row>
    <row r="2009" spans="1:45" x14ac:dyDescent="0.35">
      <c r="A2009" s="56" t="s">
        <v>6078</v>
      </c>
      <c r="B2009" s="56">
        <v>8470220</v>
      </c>
      <c r="C2009" s="56" t="s">
        <v>920</v>
      </c>
      <c r="D2009" s="56">
        <v>425900</v>
      </c>
      <c r="E2009" s="56" t="s">
        <v>40</v>
      </c>
      <c r="F2009" s="56" t="str">
        <f t="shared" si="32"/>
        <v>847.8470220.1.425900.000000.847001.200179</v>
      </c>
      <c r="G2009" s="66" t="s">
        <v>21</v>
      </c>
      <c r="H2009" s="56">
        <v>847001</v>
      </c>
      <c r="I2009" s="56" t="s">
        <v>23</v>
      </c>
      <c r="J2009" s="56">
        <v>200179</v>
      </c>
      <c r="K2009" s="56">
        <v>0</v>
      </c>
      <c r="L2009" s="56">
        <v>0</v>
      </c>
      <c r="N2009" s="56" t="s">
        <v>2098</v>
      </c>
      <c r="O2009" s="56">
        <v>1</v>
      </c>
      <c r="R2009" s="56" t="s">
        <v>6105</v>
      </c>
      <c r="S2009" s="56">
        <v>12</v>
      </c>
      <c r="T2009" s="56">
        <v>2000</v>
      </c>
      <c r="U2009" s="57">
        <v>24000</v>
      </c>
      <c r="V2009" s="56" t="s">
        <v>2002</v>
      </c>
      <c r="W2009" s="56" t="s">
        <v>2003</v>
      </c>
      <c r="X2009" s="56">
        <v>21600</v>
      </c>
      <c r="Y2009" s="56">
        <v>19200</v>
      </c>
      <c r="Z2009" s="56">
        <v>16800</v>
      </c>
      <c r="AA2009" s="56" t="s">
        <v>6106</v>
      </c>
      <c r="AB2009" s="56" t="s">
        <v>6106</v>
      </c>
      <c r="AC2009" s="56" t="s">
        <v>6106</v>
      </c>
      <c r="AD2009" s="56">
        <v>2000</v>
      </c>
      <c r="AE2009" s="56">
        <v>2000</v>
      </c>
      <c r="AF2009" s="56">
        <v>2000</v>
      </c>
      <c r="AG2009" s="56">
        <v>2000</v>
      </c>
      <c r="AH2009" s="56">
        <v>2000</v>
      </c>
      <c r="AI2009" s="56">
        <v>2000</v>
      </c>
      <c r="AJ2009" s="56">
        <v>2000</v>
      </c>
      <c r="AK2009" s="56">
        <v>2000</v>
      </c>
      <c r="AL2009" s="56">
        <v>2000</v>
      </c>
      <c r="AM2009" s="56">
        <v>2000</v>
      </c>
      <c r="AN2009" s="56">
        <v>2000</v>
      </c>
      <c r="AO2009" s="56">
        <v>2000</v>
      </c>
      <c r="AP2009" s="56">
        <v>24000</v>
      </c>
      <c r="AQ2009" s="56" t="s">
        <v>2007</v>
      </c>
      <c r="AS2009" s="56" t="s">
        <v>6107</v>
      </c>
    </row>
    <row r="2010" spans="1:45" x14ac:dyDescent="0.35">
      <c r="A2010" s="56" t="s">
        <v>6078</v>
      </c>
      <c r="B2010" s="56">
        <v>8470220</v>
      </c>
      <c r="C2010" s="56" t="s">
        <v>920</v>
      </c>
      <c r="D2010" s="56">
        <v>428640</v>
      </c>
      <c r="E2010" s="56" t="s">
        <v>55</v>
      </c>
      <c r="F2010" s="56" t="str">
        <f t="shared" si="32"/>
        <v>847.8470220.1.428640.000000.847001.200179</v>
      </c>
      <c r="G2010" s="66" t="s">
        <v>21</v>
      </c>
      <c r="H2010" s="56">
        <v>847001</v>
      </c>
      <c r="I2010" s="56" t="s">
        <v>23</v>
      </c>
      <c r="J2010" s="56">
        <v>200179</v>
      </c>
      <c r="K2010" s="56">
        <v>0</v>
      </c>
      <c r="L2010" s="56">
        <v>0</v>
      </c>
      <c r="N2010" s="56" t="s">
        <v>2098</v>
      </c>
      <c r="O2010" s="56">
        <v>1</v>
      </c>
      <c r="R2010" s="56" t="s">
        <v>6108</v>
      </c>
      <c r="S2010" s="56">
        <v>1</v>
      </c>
      <c r="T2010" s="56">
        <v>40000</v>
      </c>
      <c r="U2010" s="57">
        <v>40000</v>
      </c>
      <c r="V2010" s="56" t="s">
        <v>2002</v>
      </c>
      <c r="W2010" s="56" t="s">
        <v>2003</v>
      </c>
      <c r="X2010" s="56">
        <v>36000</v>
      </c>
      <c r="Y2010" s="56">
        <v>32000</v>
      </c>
      <c r="Z2010" s="56">
        <v>28000</v>
      </c>
      <c r="AA2010" s="56" t="s">
        <v>6106</v>
      </c>
      <c r="AB2010" s="56" t="s">
        <v>6106</v>
      </c>
      <c r="AC2010" s="56" t="s">
        <v>6106</v>
      </c>
      <c r="AL2010" s="56">
        <v>40000</v>
      </c>
      <c r="AP2010" s="56">
        <v>40000</v>
      </c>
      <c r="AQ2010" s="56" t="s">
        <v>2050</v>
      </c>
      <c r="AS2010" s="56" t="s">
        <v>6109</v>
      </c>
    </row>
    <row r="2011" spans="1:45" x14ac:dyDescent="0.35">
      <c r="A2011" s="56" t="s">
        <v>6078</v>
      </c>
      <c r="B2011" s="56">
        <v>8470220</v>
      </c>
      <c r="C2011" s="56" t="s">
        <v>920</v>
      </c>
      <c r="D2011" s="56">
        <v>421700</v>
      </c>
      <c r="E2011" s="56" t="s">
        <v>956</v>
      </c>
      <c r="F2011" s="56" t="str">
        <f t="shared" si="32"/>
        <v>847.8470220.1.421700.000000.847001.200179</v>
      </c>
      <c r="G2011" s="66" t="s">
        <v>21</v>
      </c>
      <c r="H2011" s="56">
        <v>847001</v>
      </c>
      <c r="I2011" s="56" t="s">
        <v>23</v>
      </c>
      <c r="J2011" s="56">
        <v>200179</v>
      </c>
      <c r="N2011" s="56" t="s">
        <v>2098</v>
      </c>
      <c r="O2011" s="56">
        <v>1</v>
      </c>
      <c r="R2011" s="56" t="s">
        <v>6110</v>
      </c>
      <c r="S2011" s="56">
        <v>1</v>
      </c>
      <c r="T2011" s="56">
        <v>750000</v>
      </c>
      <c r="U2011" s="57">
        <v>750000</v>
      </c>
      <c r="V2011" s="56" t="s">
        <v>2113</v>
      </c>
      <c r="W2011" s="56" t="s">
        <v>2003</v>
      </c>
      <c r="X2011" s="56">
        <v>675000</v>
      </c>
      <c r="Y2011" s="56">
        <v>600000</v>
      </c>
      <c r="Z2011" s="56">
        <v>525000</v>
      </c>
      <c r="AA2011" s="56" t="s">
        <v>6084</v>
      </c>
      <c r="AB2011" s="56" t="s">
        <v>6084</v>
      </c>
      <c r="AC2011" s="56" t="s">
        <v>6084</v>
      </c>
      <c r="AD2011" s="56">
        <v>0</v>
      </c>
      <c r="AE2011" s="56">
        <v>150000</v>
      </c>
      <c r="AF2011" s="56">
        <v>0</v>
      </c>
      <c r="AG2011" s="56">
        <v>150000</v>
      </c>
      <c r="AH2011" s="56">
        <v>150000</v>
      </c>
      <c r="AI2011" s="56">
        <v>0</v>
      </c>
      <c r="AJ2011" s="56">
        <v>0</v>
      </c>
      <c r="AK2011" s="56">
        <v>0</v>
      </c>
      <c r="AL2011" s="56">
        <v>150000</v>
      </c>
      <c r="AM2011" s="56">
        <v>150000</v>
      </c>
      <c r="AN2011" s="56">
        <v>0</v>
      </c>
      <c r="AO2011" s="56">
        <v>0</v>
      </c>
      <c r="AP2011" s="56">
        <v>750000</v>
      </c>
      <c r="AQ2011" s="56" t="s">
        <v>2029</v>
      </c>
      <c r="AS2011" s="56" t="s">
        <v>6111</v>
      </c>
    </row>
  </sheetData>
  <autoFilter ref="A1:AS201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67"/>
  <sheetViews>
    <sheetView topLeftCell="A1344" workbookViewId="0">
      <selection activeCell="E1361" sqref="E1361"/>
    </sheetView>
  </sheetViews>
  <sheetFormatPr defaultColWidth="22.1796875" defaultRowHeight="14.5" x14ac:dyDescent="0.35"/>
  <cols>
    <col min="1" max="2" width="22.1796875" style="66" customWidth="1"/>
    <col min="3" max="5" width="22.1796875" style="66"/>
    <col min="6" max="6" width="15.54296875" style="66" bestFit="1" customWidth="1"/>
    <col min="7" max="7" width="27.453125" style="66" customWidth="1"/>
    <col min="8" max="8" width="40.453125" style="66" customWidth="1"/>
    <col min="9" max="10" width="22.1796875" style="66" customWidth="1"/>
    <col min="11" max="12" width="22.1796875" style="66"/>
    <col min="13" max="16" width="22.1796875" style="66" customWidth="1"/>
    <col min="17" max="17" width="38.1796875" style="66" customWidth="1"/>
    <col min="18" max="23" width="22.1796875" style="66"/>
    <col min="24" max="24" width="44.7265625" style="66" customWidth="1"/>
    <col min="25" max="25" width="53.26953125" style="69" customWidth="1"/>
    <col min="26" max="16384" width="22.1796875" style="66"/>
  </cols>
  <sheetData>
    <row r="1" spans="1:26" ht="29" x14ac:dyDescent="0.35">
      <c r="A1" s="67" t="s">
        <v>1959</v>
      </c>
      <c r="B1" s="67" t="s">
        <v>1960</v>
      </c>
      <c r="C1" s="67" t="s">
        <v>949</v>
      </c>
      <c r="D1" s="67" t="s">
        <v>0</v>
      </c>
      <c r="E1" s="67" t="s">
        <v>1</v>
      </c>
      <c r="F1" s="67" t="s">
        <v>2</v>
      </c>
      <c r="G1" s="67" t="s">
        <v>3</v>
      </c>
      <c r="H1" s="67" t="s">
        <v>4</v>
      </c>
      <c r="I1" s="67" t="s">
        <v>1962</v>
      </c>
      <c r="J1" s="67" t="s">
        <v>5273</v>
      </c>
      <c r="K1" s="67" t="s">
        <v>1964</v>
      </c>
      <c r="L1" s="67" t="s">
        <v>1965</v>
      </c>
      <c r="M1" s="67" t="s">
        <v>1969</v>
      </c>
      <c r="N1" s="67" t="s">
        <v>1970</v>
      </c>
      <c r="O1" s="67" t="s">
        <v>1971</v>
      </c>
      <c r="P1" s="67" t="s">
        <v>1972</v>
      </c>
      <c r="Q1" s="72" t="s">
        <v>1973</v>
      </c>
      <c r="R1" s="67" t="s">
        <v>1974</v>
      </c>
      <c r="S1" s="67" t="s">
        <v>1975</v>
      </c>
      <c r="T1" s="67" t="s">
        <v>5274</v>
      </c>
      <c r="U1" s="67" t="s">
        <v>1977</v>
      </c>
      <c r="V1" s="67" t="s">
        <v>1978</v>
      </c>
      <c r="W1" s="67" t="s">
        <v>1995</v>
      </c>
      <c r="X1" s="67" t="s">
        <v>1996</v>
      </c>
      <c r="Y1" s="68" t="s">
        <v>1997</v>
      </c>
      <c r="Z1" s="67" t="s">
        <v>0</v>
      </c>
    </row>
    <row r="2" spans="1:26" ht="15" customHeight="1" x14ac:dyDescent="0.35">
      <c r="A2" s="66" t="e">
        <v>#N/A</v>
      </c>
      <c r="B2" s="66" t="e">
        <v>#N/A</v>
      </c>
      <c r="C2" s="66" t="s">
        <v>952</v>
      </c>
      <c r="D2" s="66">
        <v>8470810</v>
      </c>
      <c r="E2" s="66" t="s">
        <v>452</v>
      </c>
      <c r="F2" s="66">
        <v>413310</v>
      </c>
      <c r="G2" s="66" t="s">
        <v>961</v>
      </c>
      <c r="H2" s="66" t="str">
        <f>CONCATENATE(847,".",D2,".",1,".",F2,".","000000",".",J2,".",L2)</f>
        <v>847.8470810.1.413310.000000.847001.100189</v>
      </c>
      <c r="I2" s="66" t="s">
        <v>21</v>
      </c>
      <c r="J2" s="66">
        <v>847001</v>
      </c>
      <c r="K2" s="66" t="s">
        <v>5275</v>
      </c>
      <c r="L2" s="66">
        <v>100189</v>
      </c>
      <c r="M2" s="66" t="s">
        <v>2694</v>
      </c>
      <c r="N2" s="66">
        <v>10</v>
      </c>
      <c r="Q2" s="66" t="s">
        <v>5276</v>
      </c>
      <c r="R2" s="66">
        <v>1</v>
      </c>
      <c r="S2" s="66">
        <v>0</v>
      </c>
      <c r="T2" s="66">
        <v>0</v>
      </c>
      <c r="U2" s="66" t="s">
        <v>2002</v>
      </c>
      <c r="V2" s="66" t="s">
        <v>2003</v>
      </c>
      <c r="W2" s="66" t="s">
        <v>2697</v>
      </c>
      <c r="Y2" s="69" t="s">
        <v>2698</v>
      </c>
      <c r="Z2" s="66">
        <v>8470810</v>
      </c>
    </row>
    <row r="3" spans="1:26" ht="15" customHeight="1" x14ac:dyDescent="0.35">
      <c r="A3" s="66" t="s">
        <v>2036</v>
      </c>
      <c r="B3" s="66" t="s">
        <v>1999</v>
      </c>
      <c r="C3" s="66" t="s">
        <v>951</v>
      </c>
      <c r="D3" s="66">
        <v>8470620</v>
      </c>
      <c r="E3" s="66" t="s">
        <v>416</v>
      </c>
      <c r="F3" s="66">
        <v>420130</v>
      </c>
      <c r="G3" s="66" t="s">
        <v>418</v>
      </c>
      <c r="H3" s="66" t="str">
        <f t="shared" ref="H3:H66" si="0">CONCATENATE(847,".",D3,".",1,".",F3,".","000000",".",J3,".",L3)</f>
        <v>847.8470620.1.420130.000000.847001.200179</v>
      </c>
      <c r="I3" s="66" t="s">
        <v>21</v>
      </c>
      <c r="J3" s="66">
        <v>847001</v>
      </c>
      <c r="K3" s="66" t="s">
        <v>23</v>
      </c>
      <c r="L3" s="66">
        <v>200179</v>
      </c>
      <c r="M3" s="66" t="s">
        <v>2132</v>
      </c>
      <c r="N3" s="66">
        <v>940</v>
      </c>
      <c r="Q3" s="66" t="s">
        <v>2663</v>
      </c>
      <c r="R3" s="66">
        <v>1</v>
      </c>
      <c r="S3" s="66">
        <v>295000</v>
      </c>
      <c r="T3" s="66">
        <v>295000</v>
      </c>
      <c r="U3" s="66" t="s">
        <v>2002</v>
      </c>
      <c r="V3" s="66" t="s">
        <v>2003</v>
      </c>
      <c r="W3" s="66" t="s">
        <v>2665</v>
      </c>
      <c r="X3" s="66" t="s">
        <v>2666</v>
      </c>
      <c r="Y3" s="69" t="s">
        <v>5277</v>
      </c>
      <c r="Z3" s="66">
        <v>8470620</v>
      </c>
    </row>
    <row r="4" spans="1:26" ht="15" customHeight="1" x14ac:dyDescent="0.35">
      <c r="A4" s="66" t="s">
        <v>1998</v>
      </c>
      <c r="B4" s="66" t="s">
        <v>1999</v>
      </c>
      <c r="C4" s="66" t="s">
        <v>950</v>
      </c>
      <c r="D4" s="66">
        <v>8470305</v>
      </c>
      <c r="E4" s="66" t="s">
        <v>120</v>
      </c>
      <c r="F4" s="66">
        <v>420550</v>
      </c>
      <c r="G4" s="66" t="s">
        <v>18</v>
      </c>
      <c r="H4" s="66" t="str">
        <f t="shared" si="0"/>
        <v>847.8470305.1.420550.000000.847001.200179</v>
      </c>
      <c r="I4" s="66" t="s">
        <v>21</v>
      </c>
      <c r="J4" s="66">
        <v>847001</v>
      </c>
      <c r="K4" s="66" t="s">
        <v>23</v>
      </c>
      <c r="L4" s="66">
        <v>200179</v>
      </c>
      <c r="M4" s="66" t="s">
        <v>2000</v>
      </c>
      <c r="N4" s="66">
        <v>1</v>
      </c>
      <c r="Q4" s="66" t="s">
        <v>2001</v>
      </c>
      <c r="R4" s="66">
        <v>1</v>
      </c>
      <c r="S4" s="66">
        <v>10000</v>
      </c>
      <c r="T4" s="66">
        <v>10000</v>
      </c>
      <c r="U4" s="66" t="s">
        <v>2002</v>
      </c>
      <c r="V4" s="66" t="s">
        <v>2003</v>
      </c>
      <c r="W4" s="66" t="s">
        <v>2007</v>
      </c>
      <c r="X4" s="66" t="s">
        <v>2008</v>
      </c>
      <c r="Y4" s="69" t="s">
        <v>2009</v>
      </c>
      <c r="Z4" s="66">
        <v>8470305</v>
      </c>
    </row>
    <row r="5" spans="1:26" ht="15" customHeight="1" x14ac:dyDescent="0.35">
      <c r="A5" s="66" t="s">
        <v>1998</v>
      </c>
      <c r="B5" s="66" t="s">
        <v>1999</v>
      </c>
      <c r="C5" s="66" t="s">
        <v>950</v>
      </c>
      <c r="D5" s="66">
        <v>8470310</v>
      </c>
      <c r="E5" s="66" t="s">
        <v>154</v>
      </c>
      <c r="F5" s="66">
        <v>420550</v>
      </c>
      <c r="G5" s="66" t="s">
        <v>18</v>
      </c>
      <c r="H5" s="66" t="str">
        <f t="shared" si="0"/>
        <v>847.8470310.1.420550.000000.847001.200179</v>
      </c>
      <c r="I5" s="66" t="s">
        <v>21</v>
      </c>
      <c r="J5" s="66">
        <v>847001</v>
      </c>
      <c r="K5" s="66" t="s">
        <v>23</v>
      </c>
      <c r="L5" s="66">
        <v>200179</v>
      </c>
      <c r="M5" s="66" t="s">
        <v>2000</v>
      </c>
      <c r="N5" s="66">
        <v>2</v>
      </c>
      <c r="Q5" s="66" t="s">
        <v>2069</v>
      </c>
      <c r="R5" s="66">
        <v>2</v>
      </c>
      <c r="S5" s="66">
        <v>10000</v>
      </c>
      <c r="T5" s="66">
        <v>20000</v>
      </c>
      <c r="X5" s="66" t="s">
        <v>2072</v>
      </c>
      <c r="Z5" s="66">
        <v>8470310</v>
      </c>
    </row>
    <row r="6" spans="1:26" ht="15" customHeight="1" x14ac:dyDescent="0.35">
      <c r="A6" s="66" t="s">
        <v>1998</v>
      </c>
      <c r="B6" s="66" t="s">
        <v>1999</v>
      </c>
      <c r="C6" s="66" t="s">
        <v>950</v>
      </c>
      <c r="D6" s="66">
        <v>8470315</v>
      </c>
      <c r="E6" s="66" t="s">
        <v>166</v>
      </c>
      <c r="F6" s="66">
        <v>420550</v>
      </c>
      <c r="G6" s="66" t="s">
        <v>18</v>
      </c>
      <c r="H6" s="66" t="str">
        <f t="shared" si="0"/>
        <v>847.8470315.1.420550.000000.847001.200179</v>
      </c>
      <c r="I6" s="66" t="s">
        <v>21</v>
      </c>
      <c r="J6" s="66">
        <v>847001</v>
      </c>
      <c r="K6" s="66" t="s">
        <v>23</v>
      </c>
      <c r="L6" s="66">
        <v>200179</v>
      </c>
      <c r="M6" s="66" t="s">
        <v>2132</v>
      </c>
      <c r="N6" s="66">
        <v>2</v>
      </c>
      <c r="Q6" s="66" t="s">
        <v>2133</v>
      </c>
      <c r="R6" s="66">
        <v>1</v>
      </c>
      <c r="S6" s="66">
        <v>1000</v>
      </c>
      <c r="T6" s="66">
        <v>1000</v>
      </c>
      <c r="U6" s="66" t="s">
        <v>2002</v>
      </c>
      <c r="V6" s="66" t="s">
        <v>2003</v>
      </c>
      <c r="W6" s="66" t="s">
        <v>2007</v>
      </c>
      <c r="X6" s="66" t="s">
        <v>2137</v>
      </c>
      <c r="Z6" s="66">
        <v>8470315</v>
      </c>
    </row>
    <row r="7" spans="1:26" ht="15" customHeight="1" x14ac:dyDescent="0.35">
      <c r="A7" s="66" t="s">
        <v>1998</v>
      </c>
      <c r="B7" s="66" t="s">
        <v>1999</v>
      </c>
      <c r="C7" s="66" t="s">
        <v>950</v>
      </c>
      <c r="D7" s="66">
        <v>8470320</v>
      </c>
      <c r="E7" s="66" t="s">
        <v>183</v>
      </c>
      <c r="F7" s="66">
        <v>420550</v>
      </c>
      <c r="G7" s="66" t="s">
        <v>18</v>
      </c>
      <c r="H7" s="66" t="str">
        <f t="shared" si="0"/>
        <v>847.8470320.1.420550.000000.847001.200179</v>
      </c>
      <c r="I7" s="66" t="s">
        <v>21</v>
      </c>
      <c r="J7" s="66">
        <v>847001</v>
      </c>
      <c r="K7" s="66" t="s">
        <v>23</v>
      </c>
      <c r="L7" s="66">
        <v>200179</v>
      </c>
      <c r="M7" s="66" t="s">
        <v>2000</v>
      </c>
      <c r="N7" s="66">
        <v>1</v>
      </c>
      <c r="O7" s="66" t="s">
        <v>1998</v>
      </c>
      <c r="P7" s="66">
        <v>1</v>
      </c>
      <c r="Q7" s="66" t="s">
        <v>5278</v>
      </c>
      <c r="R7" s="66">
        <v>1</v>
      </c>
      <c r="S7" s="66">
        <v>60000</v>
      </c>
      <c r="T7" s="66">
        <v>60000</v>
      </c>
      <c r="U7" s="66" t="s">
        <v>2002</v>
      </c>
      <c r="V7" s="66" t="s">
        <v>2003</v>
      </c>
      <c r="W7" s="66" t="s">
        <v>2007</v>
      </c>
      <c r="X7" s="66" t="s">
        <v>2222</v>
      </c>
      <c r="Z7" s="66">
        <v>8470320</v>
      </c>
    </row>
    <row r="8" spans="1:26" ht="60" customHeight="1" x14ac:dyDescent="0.35">
      <c r="A8" s="66" t="s">
        <v>1998</v>
      </c>
      <c r="B8" s="66" t="s">
        <v>1999</v>
      </c>
      <c r="C8" s="66" t="s">
        <v>950</v>
      </c>
      <c r="D8" s="66">
        <v>8470325</v>
      </c>
      <c r="E8" s="66" t="s">
        <v>190</v>
      </c>
      <c r="F8" s="66">
        <v>420550</v>
      </c>
      <c r="G8" s="66" t="s">
        <v>18</v>
      </c>
      <c r="H8" s="66" t="str">
        <f t="shared" si="0"/>
        <v>847.8470325.1.420550.000000.847001.200179</v>
      </c>
      <c r="I8" s="66" t="s">
        <v>21</v>
      </c>
      <c r="J8" s="66">
        <v>847001</v>
      </c>
      <c r="K8" s="66" t="s">
        <v>23</v>
      </c>
      <c r="L8" s="66">
        <v>200179</v>
      </c>
      <c r="M8" s="66" t="s">
        <v>2000</v>
      </c>
      <c r="N8" s="66">
        <v>2</v>
      </c>
      <c r="Q8" s="66" t="s">
        <v>2259</v>
      </c>
      <c r="R8" s="66">
        <v>2</v>
      </c>
      <c r="S8" s="66">
        <v>2100</v>
      </c>
      <c r="T8" s="66">
        <v>4200</v>
      </c>
      <c r="U8" s="66" t="s">
        <v>2002</v>
      </c>
      <c r="V8" s="66" t="s">
        <v>2003</v>
      </c>
      <c r="W8" s="66" t="s">
        <v>2007</v>
      </c>
      <c r="X8" s="66" t="s">
        <v>2262</v>
      </c>
      <c r="Y8" s="69" t="s">
        <v>2263</v>
      </c>
      <c r="Z8" s="66">
        <v>8470325</v>
      </c>
    </row>
    <row r="9" spans="1:26" ht="15" customHeight="1" x14ac:dyDescent="0.35">
      <c r="A9" s="66" t="s">
        <v>1998</v>
      </c>
      <c r="B9" s="66" t="s">
        <v>1999</v>
      </c>
      <c r="C9" s="66" t="s">
        <v>950</v>
      </c>
      <c r="D9" s="66">
        <v>8470330</v>
      </c>
      <c r="E9" s="66" t="s">
        <v>199</v>
      </c>
      <c r="F9" s="66">
        <v>420550</v>
      </c>
      <c r="G9" s="66" t="s">
        <v>18</v>
      </c>
      <c r="H9" s="66" t="str">
        <f t="shared" si="0"/>
        <v>847.8470330.1.420550.000000.847001.200179</v>
      </c>
      <c r="I9" s="66" t="s">
        <v>21</v>
      </c>
      <c r="J9" s="66">
        <v>847001</v>
      </c>
      <c r="K9" s="66" t="s">
        <v>23</v>
      </c>
      <c r="L9" s="66">
        <v>200179</v>
      </c>
      <c r="M9" s="66" t="s">
        <v>2031</v>
      </c>
      <c r="N9" s="66">
        <v>63</v>
      </c>
      <c r="Q9" s="66" t="s">
        <v>2338</v>
      </c>
      <c r="R9" s="66">
        <v>1</v>
      </c>
      <c r="S9" s="66">
        <v>2000</v>
      </c>
      <c r="T9" s="66">
        <v>2000</v>
      </c>
      <c r="U9" s="66" t="s">
        <v>2002</v>
      </c>
      <c r="V9" s="66" t="s">
        <v>2003</v>
      </c>
      <c r="W9" s="66" t="s">
        <v>2007</v>
      </c>
      <c r="X9" s="66" t="s">
        <v>2007</v>
      </c>
      <c r="Z9" s="66">
        <v>8470330</v>
      </c>
    </row>
    <row r="10" spans="1:26" ht="15" customHeight="1" x14ac:dyDescent="0.35">
      <c r="A10" s="66" t="s">
        <v>1998</v>
      </c>
      <c r="B10" s="66" t="s">
        <v>1999</v>
      </c>
      <c r="C10" s="66" t="s">
        <v>950</v>
      </c>
      <c r="D10" s="66">
        <v>8470335</v>
      </c>
      <c r="E10" s="66" t="s">
        <v>208</v>
      </c>
      <c r="F10" s="66">
        <v>420550</v>
      </c>
      <c r="G10" s="66" t="s">
        <v>18</v>
      </c>
      <c r="H10" s="66" t="str">
        <f t="shared" si="0"/>
        <v>847.8470335.1.420550.000000.847001.200179</v>
      </c>
      <c r="I10" s="66" t="s">
        <v>21</v>
      </c>
      <c r="J10" s="66">
        <v>847001</v>
      </c>
      <c r="K10" s="66" t="s">
        <v>23</v>
      </c>
      <c r="L10" s="66">
        <v>200179</v>
      </c>
      <c r="M10" s="66" t="s">
        <v>2013</v>
      </c>
      <c r="N10" s="66">
        <v>120</v>
      </c>
      <c r="Q10" s="66" t="s">
        <v>2381</v>
      </c>
      <c r="R10" s="66">
        <v>2</v>
      </c>
      <c r="S10" s="66">
        <v>5000</v>
      </c>
      <c r="T10" s="66">
        <v>10000</v>
      </c>
      <c r="U10" s="66" t="s">
        <v>2113</v>
      </c>
      <c r="V10" s="66" t="s">
        <v>2003</v>
      </c>
      <c r="W10" s="66" t="s">
        <v>2007</v>
      </c>
      <c r="X10" s="66" t="s">
        <v>2385</v>
      </c>
      <c r="Y10" s="69" t="s">
        <v>2386</v>
      </c>
      <c r="Z10" s="66">
        <v>8470335</v>
      </c>
    </row>
    <row r="11" spans="1:26" ht="15" customHeight="1" x14ac:dyDescent="0.35">
      <c r="A11" s="66" t="s">
        <v>1998</v>
      </c>
      <c r="B11" s="66" t="s">
        <v>1999</v>
      </c>
      <c r="C11" s="66" t="s">
        <v>950</v>
      </c>
      <c r="D11" s="66">
        <v>8470340</v>
      </c>
      <c r="E11" s="66" t="s">
        <v>217</v>
      </c>
      <c r="F11" s="66">
        <v>420550</v>
      </c>
      <c r="G11" s="66" t="s">
        <v>18</v>
      </c>
      <c r="H11" s="66" t="str">
        <f t="shared" si="0"/>
        <v>847.8470340.1.420550.000000.847001.200179</v>
      </c>
      <c r="I11" s="66" t="s">
        <v>21</v>
      </c>
      <c r="J11" s="66">
        <v>847001</v>
      </c>
      <c r="K11" s="66" t="s">
        <v>23</v>
      </c>
      <c r="L11" s="66">
        <v>200179</v>
      </c>
      <c r="M11" s="66" t="s">
        <v>2031</v>
      </c>
      <c r="N11" s="66">
        <v>6</v>
      </c>
      <c r="Q11" s="66" t="s">
        <v>2474</v>
      </c>
      <c r="R11" s="66">
        <v>1</v>
      </c>
      <c r="S11" s="66">
        <v>3000</v>
      </c>
      <c r="T11" s="66">
        <v>3000</v>
      </c>
      <c r="U11" s="66" t="s">
        <v>2002</v>
      </c>
      <c r="V11" s="66" t="s">
        <v>2003</v>
      </c>
      <c r="W11" s="66" t="s">
        <v>2007</v>
      </c>
      <c r="X11" s="66" t="s">
        <v>2007</v>
      </c>
      <c r="Z11" s="66">
        <v>8470340</v>
      </c>
    </row>
    <row r="12" spans="1:26" ht="15" customHeight="1" x14ac:dyDescent="0.35">
      <c r="A12" s="66" t="s">
        <v>1998</v>
      </c>
      <c r="B12" s="66" t="s">
        <v>1999</v>
      </c>
      <c r="C12" s="66" t="s">
        <v>950</v>
      </c>
      <c r="D12" s="66">
        <v>8470345</v>
      </c>
      <c r="E12" s="66" t="s">
        <v>225</v>
      </c>
      <c r="F12" s="66">
        <v>420550</v>
      </c>
      <c r="G12" s="66" t="s">
        <v>18</v>
      </c>
      <c r="H12" s="66" t="str">
        <f t="shared" si="0"/>
        <v>847.8470345.1.420550.000000.847001.200179</v>
      </c>
      <c r="I12" s="66" t="s">
        <v>21</v>
      </c>
      <c r="J12" s="66">
        <v>847001</v>
      </c>
      <c r="K12" s="66" t="s">
        <v>23</v>
      </c>
      <c r="L12" s="66">
        <v>200179</v>
      </c>
      <c r="M12" s="66" t="s">
        <v>2132</v>
      </c>
      <c r="N12" s="66">
        <v>10</v>
      </c>
      <c r="Q12" s="66" t="s">
        <v>5279</v>
      </c>
      <c r="R12" s="66">
        <v>1</v>
      </c>
      <c r="S12" s="66">
        <v>10000</v>
      </c>
      <c r="T12" s="66">
        <v>10000</v>
      </c>
      <c r="U12" s="66" t="s">
        <v>2002</v>
      </c>
      <c r="V12" s="66" t="s">
        <v>2003</v>
      </c>
      <c r="W12" s="66" t="s">
        <v>2007</v>
      </c>
      <c r="X12" s="66" t="s">
        <v>2525</v>
      </c>
      <c r="Z12" s="66">
        <v>8470345</v>
      </c>
    </row>
    <row r="13" spans="1:26" ht="15" customHeight="1" x14ac:dyDescent="0.35">
      <c r="A13" s="66" t="s">
        <v>1998</v>
      </c>
      <c r="B13" s="66" t="s">
        <v>1999</v>
      </c>
      <c r="C13" s="66" t="s">
        <v>950</v>
      </c>
      <c r="D13" s="66">
        <v>8470305</v>
      </c>
      <c r="E13" s="66" t="s">
        <v>120</v>
      </c>
      <c r="F13" s="66">
        <v>420570</v>
      </c>
      <c r="G13" s="66" t="s">
        <v>25</v>
      </c>
      <c r="H13" s="66" t="str">
        <f t="shared" si="0"/>
        <v>847.8470305.1.420570.000000.847001.200179</v>
      </c>
      <c r="I13" s="66" t="s">
        <v>21</v>
      </c>
      <c r="J13" s="66">
        <v>847001</v>
      </c>
      <c r="K13" s="66" t="s">
        <v>23</v>
      </c>
      <c r="L13" s="66">
        <v>200179</v>
      </c>
      <c r="M13" s="66" t="s">
        <v>2000</v>
      </c>
      <c r="N13" s="66">
        <v>1</v>
      </c>
      <c r="Q13" s="66" t="s">
        <v>2010</v>
      </c>
      <c r="R13" s="66">
        <v>1</v>
      </c>
      <c r="S13" s="66">
        <v>10000</v>
      </c>
      <c r="T13" s="66">
        <v>10000</v>
      </c>
      <c r="U13" s="66" t="s">
        <v>2002</v>
      </c>
      <c r="V13" s="66" t="s">
        <v>2003</v>
      </c>
      <c r="W13" s="66" t="s">
        <v>2007</v>
      </c>
      <c r="X13" s="66" t="s">
        <v>2012</v>
      </c>
      <c r="Y13" s="69" t="s">
        <v>2009</v>
      </c>
      <c r="Z13" s="66">
        <v>8470305</v>
      </c>
    </row>
    <row r="14" spans="1:26" ht="30" customHeight="1" x14ac:dyDescent="0.35">
      <c r="A14" s="66" t="s">
        <v>2041</v>
      </c>
      <c r="B14" s="66" t="s">
        <v>1999</v>
      </c>
      <c r="C14" s="66" t="s">
        <v>952</v>
      </c>
      <c r="D14" s="66">
        <v>8470810</v>
      </c>
      <c r="E14" s="66" t="s">
        <v>452</v>
      </c>
      <c r="F14" s="66">
        <v>420810</v>
      </c>
      <c r="G14" s="66" t="s">
        <v>454</v>
      </c>
      <c r="H14" s="66" t="str">
        <f t="shared" si="0"/>
        <v>847.8470810.1.420810.000000.847001.200179</v>
      </c>
      <c r="I14" s="66" t="s">
        <v>21</v>
      </c>
      <c r="J14" s="66">
        <v>847001</v>
      </c>
      <c r="K14" s="66" t="s">
        <v>23</v>
      </c>
      <c r="L14" s="66">
        <v>200179</v>
      </c>
      <c r="M14" s="66" t="s">
        <v>2694</v>
      </c>
      <c r="N14" s="66">
        <v>20</v>
      </c>
      <c r="Q14" s="66" t="s">
        <v>2699</v>
      </c>
      <c r="R14" s="66">
        <v>1</v>
      </c>
      <c r="S14" s="66">
        <v>13302894</v>
      </c>
      <c r="T14" s="66">
        <v>13302894</v>
      </c>
      <c r="U14" s="66" t="s">
        <v>2002</v>
      </c>
      <c r="V14" s="66" t="s">
        <v>2003</v>
      </c>
      <c r="W14" s="66" t="s">
        <v>2701</v>
      </c>
      <c r="Y14" s="69" t="s">
        <v>2702</v>
      </c>
      <c r="Z14" s="66">
        <v>8470810</v>
      </c>
    </row>
    <row r="15" spans="1:26" ht="30" customHeight="1" x14ac:dyDescent="0.35">
      <c r="A15" s="66" t="s">
        <v>2668</v>
      </c>
      <c r="B15" s="66" t="s">
        <v>2670</v>
      </c>
      <c r="C15" s="66" t="s">
        <v>952</v>
      </c>
      <c r="D15" s="66">
        <v>8470810</v>
      </c>
      <c r="E15" s="66" t="s">
        <v>452</v>
      </c>
      <c r="F15" s="66">
        <v>421100</v>
      </c>
      <c r="G15" s="66" t="s">
        <v>339</v>
      </c>
      <c r="H15" s="66" t="str">
        <f t="shared" si="0"/>
        <v>847.8470810.1.421100.000000.847001.200179</v>
      </c>
      <c r="I15" s="66" t="s">
        <v>21</v>
      </c>
      <c r="J15" s="66">
        <v>847001</v>
      </c>
      <c r="K15" s="66" t="s">
        <v>23</v>
      </c>
      <c r="L15" s="66">
        <v>200179</v>
      </c>
      <c r="M15" s="66" t="s">
        <v>2694</v>
      </c>
      <c r="N15" s="66">
        <v>10</v>
      </c>
      <c r="Q15" s="66" t="s">
        <v>2703</v>
      </c>
      <c r="R15" s="66">
        <v>1</v>
      </c>
      <c r="S15" s="66">
        <v>8211710.9800000014</v>
      </c>
      <c r="T15" s="66">
        <v>8211710.9800000014</v>
      </c>
      <c r="U15" s="66" t="s">
        <v>2002</v>
      </c>
      <c r="V15" s="66" t="s">
        <v>2003</v>
      </c>
      <c r="W15" s="66" t="s">
        <v>2697</v>
      </c>
      <c r="Y15" s="69" t="s">
        <v>2704</v>
      </c>
      <c r="Z15" s="66">
        <v>8470810</v>
      </c>
    </row>
    <row r="16" spans="1:26" ht="15" customHeight="1" x14ac:dyDescent="0.35">
      <c r="A16" s="66" t="s">
        <v>1998</v>
      </c>
      <c r="B16" s="66" t="s">
        <v>1999</v>
      </c>
      <c r="C16" s="66" t="s">
        <v>950</v>
      </c>
      <c r="D16" s="66">
        <v>8470305</v>
      </c>
      <c r="E16" s="66" t="s">
        <v>120</v>
      </c>
      <c r="F16" s="66">
        <v>421700</v>
      </c>
      <c r="G16" s="66" t="s">
        <v>956</v>
      </c>
      <c r="H16" s="66" t="str">
        <f t="shared" si="0"/>
        <v>847.8470305.1.421700.000000.847001.200179</v>
      </c>
      <c r="I16" s="66" t="s">
        <v>21</v>
      </c>
      <c r="J16" s="66">
        <v>847001</v>
      </c>
      <c r="K16" s="66" t="s">
        <v>23</v>
      </c>
      <c r="L16" s="66">
        <v>200179</v>
      </c>
      <c r="M16" s="66" t="s">
        <v>2013</v>
      </c>
      <c r="N16" s="66">
        <v>10</v>
      </c>
      <c r="Q16" s="66" t="s">
        <v>5280</v>
      </c>
      <c r="R16" s="66">
        <v>10</v>
      </c>
      <c r="S16" s="66">
        <v>21000</v>
      </c>
      <c r="T16" s="66">
        <v>210000</v>
      </c>
      <c r="U16" s="66" t="s">
        <v>2002</v>
      </c>
      <c r="V16" s="66" t="s">
        <v>2003</v>
      </c>
      <c r="W16" s="66" t="s">
        <v>2007</v>
      </c>
      <c r="X16" s="66" t="s">
        <v>2018</v>
      </c>
      <c r="Y16" s="69" t="s">
        <v>2009</v>
      </c>
      <c r="Z16" s="66">
        <v>8470305</v>
      </c>
    </row>
    <row r="17" spans="1:26" ht="30" customHeight="1" x14ac:dyDescent="0.35">
      <c r="A17" s="66" t="s">
        <v>2679</v>
      </c>
      <c r="B17" s="66" t="s">
        <v>1999</v>
      </c>
      <c r="C17" s="66" t="s">
        <v>951</v>
      </c>
      <c r="D17" s="66">
        <v>8470620</v>
      </c>
      <c r="E17" s="66" t="s">
        <v>416</v>
      </c>
      <c r="F17" s="66">
        <v>425300</v>
      </c>
      <c r="G17" s="66" t="s">
        <v>423</v>
      </c>
      <c r="H17" s="66" t="str">
        <f t="shared" si="0"/>
        <v>847.8470620.1.425300.000000.847001.200179</v>
      </c>
      <c r="I17" s="66" t="s">
        <v>21</v>
      </c>
      <c r="J17" s="66">
        <v>847001</v>
      </c>
      <c r="K17" s="66" t="s">
        <v>23</v>
      </c>
      <c r="L17" s="66">
        <v>200179</v>
      </c>
      <c r="M17" s="66" t="s">
        <v>5281</v>
      </c>
      <c r="N17" s="66">
        <v>12</v>
      </c>
      <c r="Q17" s="66" t="s">
        <v>5282</v>
      </c>
      <c r="R17" s="66">
        <v>12</v>
      </c>
      <c r="S17" s="66">
        <v>400</v>
      </c>
      <c r="T17" s="66">
        <v>4800</v>
      </c>
      <c r="U17" s="66" t="s">
        <v>2002</v>
      </c>
      <c r="V17" s="66" t="s">
        <v>2003</v>
      </c>
      <c r="W17" s="66" t="s">
        <v>2673</v>
      </c>
      <c r="X17" s="66" t="s">
        <v>2674</v>
      </c>
      <c r="Y17" s="69" t="s">
        <v>2682</v>
      </c>
      <c r="Z17" s="66">
        <v>8470620</v>
      </c>
    </row>
    <row r="18" spans="1:26" ht="30" customHeight="1" x14ac:dyDescent="0.35">
      <c r="A18" s="66" t="s">
        <v>2679</v>
      </c>
      <c r="B18" s="66" t="s">
        <v>1999</v>
      </c>
      <c r="C18" s="66" t="s">
        <v>951</v>
      </c>
      <c r="D18" s="66">
        <v>8470620</v>
      </c>
      <c r="E18" s="66" t="s">
        <v>416</v>
      </c>
      <c r="F18" s="66">
        <v>425350</v>
      </c>
      <c r="G18" s="66" t="s">
        <v>426</v>
      </c>
      <c r="H18" s="66" t="str">
        <f t="shared" si="0"/>
        <v>847.8470620.1.425350.000000.847001.200179</v>
      </c>
      <c r="I18" s="66" t="s">
        <v>21</v>
      </c>
      <c r="J18" s="66">
        <v>847001</v>
      </c>
      <c r="K18" s="66" t="s">
        <v>23</v>
      </c>
      <c r="L18" s="66">
        <v>200179</v>
      </c>
      <c r="M18" s="66" t="s">
        <v>5281</v>
      </c>
      <c r="N18" s="66">
        <v>12</v>
      </c>
      <c r="Q18" s="66" t="s">
        <v>5283</v>
      </c>
      <c r="R18" s="66">
        <v>12</v>
      </c>
      <c r="S18" s="66">
        <v>8000</v>
      </c>
      <c r="T18" s="66">
        <v>96000</v>
      </c>
      <c r="U18" s="66" t="s">
        <v>2002</v>
      </c>
      <c r="V18" s="66" t="s">
        <v>2003</v>
      </c>
      <c r="W18" s="66" t="s">
        <v>2673</v>
      </c>
      <c r="X18" s="66" t="s">
        <v>2674</v>
      </c>
      <c r="Y18" s="69" t="s">
        <v>2685</v>
      </c>
      <c r="Z18" s="66">
        <v>8470620</v>
      </c>
    </row>
    <row r="19" spans="1:26" ht="15" customHeight="1" x14ac:dyDescent="0.35">
      <c r="A19" s="66" t="s">
        <v>2019</v>
      </c>
      <c r="B19" s="66" t="s">
        <v>2020</v>
      </c>
      <c r="C19" s="66" t="s">
        <v>950</v>
      </c>
      <c r="D19" s="66">
        <v>8470305</v>
      </c>
      <c r="E19" s="66" t="s">
        <v>120</v>
      </c>
      <c r="F19" s="66">
        <v>425510</v>
      </c>
      <c r="G19" s="66" t="s">
        <v>37</v>
      </c>
      <c r="H19" s="66" t="str">
        <f t="shared" si="0"/>
        <v>847.8470305.1.425510.000000.847001.200179</v>
      </c>
      <c r="I19" s="66" t="s">
        <v>21</v>
      </c>
      <c r="J19" s="66">
        <v>847001</v>
      </c>
      <c r="K19" s="66" t="s">
        <v>23</v>
      </c>
      <c r="L19" s="66">
        <v>200179</v>
      </c>
      <c r="M19" s="66" t="s">
        <v>2000</v>
      </c>
      <c r="N19" s="66">
        <v>2</v>
      </c>
      <c r="Q19" s="66" t="s">
        <v>2021</v>
      </c>
      <c r="R19" s="66">
        <v>2</v>
      </c>
      <c r="S19" s="66">
        <v>10000</v>
      </c>
      <c r="T19" s="66">
        <v>20000</v>
      </c>
      <c r="U19" s="66" t="s">
        <v>2002</v>
      </c>
      <c r="V19" s="66" t="s">
        <v>2003</v>
      </c>
      <c r="W19" s="66" t="s">
        <v>2022</v>
      </c>
      <c r="X19" s="66" t="s">
        <v>2023</v>
      </c>
      <c r="Y19" s="69" t="s">
        <v>2009</v>
      </c>
      <c r="Z19" s="66">
        <v>8470305</v>
      </c>
    </row>
    <row r="20" spans="1:26" ht="15" customHeight="1" x14ac:dyDescent="0.35">
      <c r="A20" s="66" t="s">
        <v>2019</v>
      </c>
      <c r="B20" s="66" t="s">
        <v>2020</v>
      </c>
      <c r="C20" s="66" t="s">
        <v>950</v>
      </c>
      <c r="D20" s="66">
        <v>8470310</v>
      </c>
      <c r="E20" s="66" t="s">
        <v>154</v>
      </c>
      <c r="F20" s="66">
        <v>425510</v>
      </c>
      <c r="G20" s="66" t="s">
        <v>37</v>
      </c>
      <c r="H20" s="66" t="str">
        <f t="shared" si="0"/>
        <v>847.8470310.1.425510.000000.847001.200179</v>
      </c>
      <c r="I20" s="66" t="s">
        <v>21</v>
      </c>
      <c r="J20" s="66">
        <v>847001</v>
      </c>
      <c r="K20" s="66" t="s">
        <v>23</v>
      </c>
      <c r="L20" s="66">
        <v>200179</v>
      </c>
      <c r="M20" s="66" t="s">
        <v>2031</v>
      </c>
      <c r="N20" s="66">
        <v>16</v>
      </c>
      <c r="Q20" s="66" t="s">
        <v>5284</v>
      </c>
      <c r="R20" s="66">
        <v>4</v>
      </c>
      <c r="S20" s="66">
        <v>5000</v>
      </c>
      <c r="T20" s="66">
        <v>20000</v>
      </c>
      <c r="U20" s="66" t="s">
        <v>2002</v>
      </c>
      <c r="V20" s="66" t="s">
        <v>2003</v>
      </c>
      <c r="W20" s="66" t="s">
        <v>2075</v>
      </c>
      <c r="X20" s="66" t="s">
        <v>2076</v>
      </c>
      <c r="Z20" s="66">
        <v>8470310</v>
      </c>
    </row>
    <row r="21" spans="1:26" ht="15" customHeight="1" x14ac:dyDescent="0.35">
      <c r="A21" s="66" t="s">
        <v>2019</v>
      </c>
      <c r="B21" s="66" t="s">
        <v>2020</v>
      </c>
      <c r="C21" s="66" t="s">
        <v>950</v>
      </c>
      <c r="D21" s="66">
        <v>8470315</v>
      </c>
      <c r="E21" s="66" t="s">
        <v>166</v>
      </c>
      <c r="F21" s="66">
        <v>425510</v>
      </c>
      <c r="G21" s="66" t="s">
        <v>37</v>
      </c>
      <c r="H21" s="66" t="str">
        <f t="shared" si="0"/>
        <v>847.8470315.1.425510.000000.847001.200179</v>
      </c>
      <c r="I21" s="66" t="s">
        <v>21</v>
      </c>
      <c r="J21" s="66">
        <v>847001</v>
      </c>
      <c r="K21" s="66" t="s">
        <v>23</v>
      </c>
      <c r="L21" s="66">
        <v>200179</v>
      </c>
      <c r="M21" s="66" t="s">
        <v>2025</v>
      </c>
      <c r="N21" s="66">
        <v>340</v>
      </c>
      <c r="Q21" s="66" t="s">
        <v>2138</v>
      </c>
      <c r="R21" s="66">
        <v>10</v>
      </c>
      <c r="S21" s="66">
        <v>400</v>
      </c>
      <c r="T21" s="66">
        <v>4000</v>
      </c>
      <c r="U21" s="66" t="s">
        <v>2002</v>
      </c>
      <c r="V21" s="66" t="s">
        <v>2003</v>
      </c>
      <c r="W21" s="66" t="s">
        <v>2007</v>
      </c>
      <c r="X21" s="66" t="s">
        <v>2142</v>
      </c>
      <c r="Z21" s="66">
        <v>8470315</v>
      </c>
    </row>
    <row r="22" spans="1:26" ht="15" customHeight="1" x14ac:dyDescent="0.35">
      <c r="A22" s="66" t="s">
        <v>2019</v>
      </c>
      <c r="B22" s="66" t="s">
        <v>2020</v>
      </c>
      <c r="C22" s="66" t="s">
        <v>950</v>
      </c>
      <c r="D22" s="66">
        <v>8470320</v>
      </c>
      <c r="E22" s="66" t="s">
        <v>183</v>
      </c>
      <c r="F22" s="66">
        <v>425510</v>
      </c>
      <c r="G22" s="66" t="s">
        <v>37</v>
      </c>
      <c r="H22" s="66" t="str">
        <f t="shared" si="0"/>
        <v>847.8470320.1.425510.000000.847001.200179</v>
      </c>
      <c r="I22" s="66" t="s">
        <v>21</v>
      </c>
      <c r="J22" s="66">
        <v>847001</v>
      </c>
      <c r="K22" s="66" t="s">
        <v>23</v>
      </c>
      <c r="L22" s="66">
        <v>200179</v>
      </c>
      <c r="M22" s="66" t="s">
        <v>2000</v>
      </c>
      <c r="N22" s="66">
        <v>1</v>
      </c>
      <c r="O22" s="66" t="s">
        <v>1998</v>
      </c>
      <c r="P22" s="66">
        <v>1</v>
      </c>
      <c r="Q22" s="66" t="s">
        <v>2224</v>
      </c>
      <c r="R22" s="66">
        <v>2</v>
      </c>
      <c r="S22" s="66">
        <v>15000</v>
      </c>
      <c r="T22" s="66">
        <v>30000</v>
      </c>
      <c r="U22" s="66" t="s">
        <v>2002</v>
      </c>
      <c r="V22" s="66" t="s">
        <v>2003</v>
      </c>
      <c r="W22" s="66" t="s">
        <v>2007</v>
      </c>
      <c r="X22" s="66" t="s">
        <v>2222</v>
      </c>
      <c r="Z22" s="66">
        <v>8470320</v>
      </c>
    </row>
    <row r="23" spans="1:26" ht="30" customHeight="1" x14ac:dyDescent="0.35">
      <c r="A23" s="66" t="s">
        <v>2019</v>
      </c>
      <c r="B23" s="66" t="s">
        <v>2020</v>
      </c>
      <c r="C23" s="66" t="s">
        <v>950</v>
      </c>
      <c r="D23" s="66">
        <v>8470325</v>
      </c>
      <c r="E23" s="66" t="s">
        <v>190</v>
      </c>
      <c r="F23" s="66">
        <v>425510</v>
      </c>
      <c r="G23" s="66" t="s">
        <v>37</v>
      </c>
      <c r="H23" s="66" t="str">
        <f t="shared" si="0"/>
        <v>847.8470325.1.425510.000000.847001.200179</v>
      </c>
      <c r="I23" s="66" t="s">
        <v>21</v>
      </c>
      <c r="J23" s="66">
        <v>847001</v>
      </c>
      <c r="K23" s="66" t="s">
        <v>23</v>
      </c>
      <c r="L23" s="66">
        <v>200179</v>
      </c>
      <c r="M23" s="66" t="s">
        <v>2031</v>
      </c>
      <c r="N23" s="66">
        <v>6</v>
      </c>
      <c r="O23" s="66" t="s">
        <v>1998</v>
      </c>
      <c r="Q23" s="66" t="s">
        <v>2264</v>
      </c>
      <c r="R23" s="66">
        <v>6</v>
      </c>
      <c r="S23" s="66">
        <v>1100</v>
      </c>
      <c r="T23" s="66">
        <v>6600</v>
      </c>
      <c r="U23" s="66" t="s">
        <v>2002</v>
      </c>
      <c r="V23" s="66" t="s">
        <v>2003</v>
      </c>
      <c r="W23" s="66" t="s">
        <v>2007</v>
      </c>
      <c r="X23" s="66" t="s">
        <v>2267</v>
      </c>
      <c r="Y23" s="69" t="s">
        <v>2268</v>
      </c>
      <c r="Z23" s="66">
        <v>8470325</v>
      </c>
    </row>
    <row r="24" spans="1:26" ht="15" customHeight="1" x14ac:dyDescent="0.35">
      <c r="A24" s="66" t="s">
        <v>2019</v>
      </c>
      <c r="B24" s="66" t="s">
        <v>2020</v>
      </c>
      <c r="C24" s="66" t="s">
        <v>950</v>
      </c>
      <c r="D24" s="66">
        <v>8470330</v>
      </c>
      <c r="E24" s="66" t="s">
        <v>199</v>
      </c>
      <c r="F24" s="66">
        <v>425510</v>
      </c>
      <c r="G24" s="66" t="s">
        <v>37</v>
      </c>
      <c r="H24" s="66" t="str">
        <f t="shared" si="0"/>
        <v>847.8470330.1.425510.000000.847001.200179</v>
      </c>
      <c r="I24" s="66" t="s">
        <v>21</v>
      </c>
      <c r="J24" s="66">
        <v>847001</v>
      </c>
      <c r="K24" s="66" t="s">
        <v>23</v>
      </c>
      <c r="L24" s="66">
        <v>200179</v>
      </c>
      <c r="M24" s="66" t="s">
        <v>2341</v>
      </c>
      <c r="N24" s="66">
        <v>1</v>
      </c>
      <c r="Q24" s="66" t="s">
        <v>5285</v>
      </c>
      <c r="R24" s="66">
        <v>1</v>
      </c>
      <c r="S24" s="66">
        <v>8000</v>
      </c>
      <c r="T24" s="66">
        <v>8000</v>
      </c>
      <c r="U24" s="66" t="s">
        <v>2002</v>
      </c>
      <c r="V24" s="66" t="s">
        <v>2122</v>
      </c>
      <c r="W24" s="66" t="s">
        <v>2022</v>
      </c>
      <c r="X24" s="66" t="s">
        <v>2345</v>
      </c>
      <c r="Z24" s="66">
        <v>8470330</v>
      </c>
    </row>
    <row r="25" spans="1:26" ht="15" customHeight="1" x14ac:dyDescent="0.35">
      <c r="A25" s="66" t="s">
        <v>2019</v>
      </c>
      <c r="B25" s="66" t="s">
        <v>2020</v>
      </c>
      <c r="C25" s="66" t="s">
        <v>950</v>
      </c>
      <c r="D25" s="66">
        <v>8470335</v>
      </c>
      <c r="E25" s="66" t="s">
        <v>208</v>
      </c>
      <c r="F25" s="66">
        <v>425510</v>
      </c>
      <c r="G25" s="66" t="s">
        <v>37</v>
      </c>
      <c r="H25" s="66" t="str">
        <f t="shared" si="0"/>
        <v>847.8470335.1.425510.000000.847001.200179</v>
      </c>
      <c r="I25" s="66" t="s">
        <v>21</v>
      </c>
      <c r="J25" s="66">
        <v>847001</v>
      </c>
      <c r="K25" s="66" t="s">
        <v>23</v>
      </c>
      <c r="L25" s="66">
        <v>200179</v>
      </c>
      <c r="M25" s="66" t="s">
        <v>2025</v>
      </c>
      <c r="N25" s="66">
        <v>260</v>
      </c>
      <c r="Q25" s="66" t="s">
        <v>2387</v>
      </c>
      <c r="R25" s="66">
        <v>10</v>
      </c>
      <c r="S25" s="66">
        <v>2000</v>
      </c>
      <c r="T25" s="66">
        <v>20000</v>
      </c>
      <c r="U25" s="66" t="s">
        <v>2002</v>
      </c>
      <c r="V25" s="66" t="s">
        <v>2003</v>
      </c>
      <c r="W25" s="66" t="s">
        <v>2050</v>
      </c>
      <c r="X25" s="66" t="s">
        <v>2391</v>
      </c>
      <c r="Y25" s="69" t="s">
        <v>2392</v>
      </c>
      <c r="Z25" s="66">
        <v>8470335</v>
      </c>
    </row>
    <row r="26" spans="1:26" ht="15" customHeight="1" x14ac:dyDescent="0.35">
      <c r="A26" s="66" t="s">
        <v>2019</v>
      </c>
      <c r="B26" s="66" t="s">
        <v>2020</v>
      </c>
      <c r="C26" s="66" t="s">
        <v>950</v>
      </c>
      <c r="D26" s="66">
        <v>8470340</v>
      </c>
      <c r="E26" s="66" t="s">
        <v>217</v>
      </c>
      <c r="F26" s="66">
        <v>425510</v>
      </c>
      <c r="G26" s="66" t="s">
        <v>37</v>
      </c>
      <c r="H26" s="66" t="str">
        <f t="shared" si="0"/>
        <v>847.8470340.1.425510.000000.847001.200179</v>
      </c>
      <c r="I26" s="66" t="s">
        <v>21</v>
      </c>
      <c r="J26" s="66">
        <v>847001</v>
      </c>
      <c r="K26" s="66" t="s">
        <v>23</v>
      </c>
      <c r="L26" s="66">
        <v>200179</v>
      </c>
      <c r="M26" s="66" t="s">
        <v>2031</v>
      </c>
      <c r="N26" s="66">
        <v>40</v>
      </c>
      <c r="Q26" s="66" t="s">
        <v>2477</v>
      </c>
      <c r="R26" s="66">
        <v>2</v>
      </c>
      <c r="S26" s="66">
        <v>5000</v>
      </c>
      <c r="T26" s="66">
        <v>10000</v>
      </c>
      <c r="U26" s="66" t="s">
        <v>2113</v>
      </c>
      <c r="V26" s="66" t="s">
        <v>2003</v>
      </c>
      <c r="W26" s="66" t="s">
        <v>2022</v>
      </c>
      <c r="X26" s="66" t="s">
        <v>2022</v>
      </c>
      <c r="Z26" s="66">
        <v>8470340</v>
      </c>
    </row>
    <row r="27" spans="1:26" ht="15" customHeight="1" x14ac:dyDescent="0.35">
      <c r="A27" s="66" t="s">
        <v>2019</v>
      </c>
      <c r="B27" s="66" t="s">
        <v>2020</v>
      </c>
      <c r="C27" s="66" t="s">
        <v>950</v>
      </c>
      <c r="D27" s="66">
        <v>8470345</v>
      </c>
      <c r="E27" s="66" t="s">
        <v>225</v>
      </c>
      <c r="F27" s="66">
        <v>425510</v>
      </c>
      <c r="G27" s="66" t="s">
        <v>37</v>
      </c>
      <c r="H27" s="66" t="str">
        <f t="shared" si="0"/>
        <v>847.8470345.1.425510.000000.847001.200179</v>
      </c>
      <c r="I27" s="66" t="s">
        <v>21</v>
      </c>
      <c r="J27" s="66">
        <v>847001</v>
      </c>
      <c r="K27" s="66" t="s">
        <v>23</v>
      </c>
      <c r="L27" s="66">
        <v>200179</v>
      </c>
      <c r="M27" s="66" t="s">
        <v>2098</v>
      </c>
      <c r="N27" s="66">
        <v>2</v>
      </c>
      <c r="Q27" s="66" t="s">
        <v>2527</v>
      </c>
      <c r="R27" s="66">
        <v>2</v>
      </c>
      <c r="S27" s="66">
        <v>15000</v>
      </c>
      <c r="T27" s="66">
        <v>30000</v>
      </c>
      <c r="U27" s="66" t="s">
        <v>2002</v>
      </c>
      <c r="V27" s="66" t="s">
        <v>2003</v>
      </c>
      <c r="W27" s="66" t="s">
        <v>2022</v>
      </c>
      <c r="X27" s="66" t="s">
        <v>2531</v>
      </c>
      <c r="Y27" s="69" t="s">
        <v>2532</v>
      </c>
      <c r="Z27" s="66">
        <v>8470345</v>
      </c>
    </row>
    <row r="28" spans="1:26" ht="15" customHeight="1" x14ac:dyDescent="0.35">
      <c r="A28" s="66" t="s">
        <v>2019</v>
      </c>
      <c r="B28" s="66" t="s">
        <v>2020</v>
      </c>
      <c r="C28" s="66" t="s">
        <v>950</v>
      </c>
      <c r="D28" s="66">
        <v>8470350</v>
      </c>
      <c r="E28" s="66" t="s">
        <v>232</v>
      </c>
      <c r="F28" s="66">
        <v>425510</v>
      </c>
      <c r="G28" s="66" t="s">
        <v>37</v>
      </c>
      <c r="H28" s="66" t="str">
        <f t="shared" si="0"/>
        <v>847.8470350.1.425510.000000.847001.200179</v>
      </c>
      <c r="I28" s="66" t="s">
        <v>21</v>
      </c>
      <c r="J28" s="66">
        <v>847001</v>
      </c>
      <c r="K28" s="66" t="s">
        <v>23</v>
      </c>
      <c r="L28" s="66">
        <v>200179</v>
      </c>
      <c r="M28" s="66" t="s">
        <v>2581</v>
      </c>
      <c r="N28" s="66">
        <v>6</v>
      </c>
      <c r="Q28" s="66" t="s">
        <v>5286</v>
      </c>
      <c r="R28" s="66">
        <v>6</v>
      </c>
      <c r="S28" s="66">
        <v>4400</v>
      </c>
      <c r="T28" s="66">
        <v>26400</v>
      </c>
      <c r="U28" s="66" t="s">
        <v>2002</v>
      </c>
      <c r="V28" s="66" t="s">
        <v>2003</v>
      </c>
      <c r="W28" s="66" t="s">
        <v>2007</v>
      </c>
      <c r="X28" s="66" t="s">
        <v>2586</v>
      </c>
      <c r="Z28" s="66">
        <v>8470350</v>
      </c>
    </row>
    <row r="29" spans="1:26" ht="15" customHeight="1" x14ac:dyDescent="0.35">
      <c r="A29" s="66" t="s">
        <v>2024</v>
      </c>
      <c r="B29" s="66" t="s">
        <v>1999</v>
      </c>
      <c r="C29" s="66" t="s">
        <v>950</v>
      </c>
      <c r="D29" s="66">
        <v>8470340</v>
      </c>
      <c r="E29" s="66" t="s">
        <v>217</v>
      </c>
      <c r="F29" s="66">
        <v>425720</v>
      </c>
      <c r="G29" s="66" t="s">
        <v>957</v>
      </c>
      <c r="H29" s="66" t="str">
        <f t="shared" si="0"/>
        <v>847.8470340.1.425720.000000.847001.200179</v>
      </c>
      <c r="I29" s="66" t="s">
        <v>21</v>
      </c>
      <c r="J29" s="66">
        <v>847001</v>
      </c>
      <c r="K29" s="66" t="s">
        <v>23</v>
      </c>
      <c r="L29" s="66">
        <v>200179</v>
      </c>
      <c r="M29" s="66" t="s">
        <v>2446</v>
      </c>
      <c r="N29" s="66">
        <v>9</v>
      </c>
      <c r="Q29" s="66" t="s">
        <v>2480</v>
      </c>
      <c r="R29" s="66">
        <v>2</v>
      </c>
      <c r="S29" s="66">
        <v>15000</v>
      </c>
      <c r="T29" s="66">
        <v>30000</v>
      </c>
      <c r="U29" s="66" t="s">
        <v>2113</v>
      </c>
      <c r="V29" s="66" t="s">
        <v>2003</v>
      </c>
      <c r="W29" s="66" t="s">
        <v>2483</v>
      </c>
      <c r="X29" s="66" t="s">
        <v>2483</v>
      </c>
      <c r="Z29" s="66">
        <v>8470340</v>
      </c>
    </row>
    <row r="30" spans="1:26" ht="15" customHeight="1" x14ac:dyDescent="0.35">
      <c r="A30" s="66" t="s">
        <v>2024</v>
      </c>
      <c r="B30" s="66" t="s">
        <v>2077</v>
      </c>
      <c r="C30" s="66" t="s">
        <v>950</v>
      </c>
      <c r="D30" s="66">
        <v>8470310</v>
      </c>
      <c r="E30" s="66" t="s">
        <v>154</v>
      </c>
      <c r="F30" s="66">
        <v>425760</v>
      </c>
      <c r="G30" s="66" t="s">
        <v>169</v>
      </c>
      <c r="H30" s="66" t="str">
        <f t="shared" si="0"/>
        <v>847.8470310.1.425760.000000.847001.200179</v>
      </c>
      <c r="I30" s="66" t="s">
        <v>21</v>
      </c>
      <c r="J30" s="66">
        <v>847001</v>
      </c>
      <c r="K30" s="66" t="s">
        <v>23</v>
      </c>
      <c r="L30" s="66">
        <v>200179</v>
      </c>
      <c r="M30" s="66" t="s">
        <v>2078</v>
      </c>
      <c r="N30" s="66">
        <v>15</v>
      </c>
      <c r="Q30" s="66" t="s">
        <v>2079</v>
      </c>
      <c r="R30" s="66">
        <v>15</v>
      </c>
      <c r="S30" s="66">
        <v>10000</v>
      </c>
      <c r="T30" s="66">
        <v>150000</v>
      </c>
      <c r="U30" s="66" t="s">
        <v>2002</v>
      </c>
      <c r="V30" s="66" t="s">
        <v>2003</v>
      </c>
      <c r="W30" s="66" t="s">
        <v>2075</v>
      </c>
      <c r="X30" s="66" t="s">
        <v>2083</v>
      </c>
      <c r="Z30" s="66">
        <v>8470310</v>
      </c>
    </row>
    <row r="31" spans="1:26" ht="15" customHeight="1" x14ac:dyDescent="0.35">
      <c r="A31" s="66" t="s">
        <v>2024</v>
      </c>
      <c r="B31" s="66" t="s">
        <v>2077</v>
      </c>
      <c r="C31" s="66" t="s">
        <v>950</v>
      </c>
      <c r="D31" s="66">
        <v>8470315</v>
      </c>
      <c r="E31" s="66" t="s">
        <v>166</v>
      </c>
      <c r="F31" s="66">
        <v>425760</v>
      </c>
      <c r="G31" s="66" t="s">
        <v>169</v>
      </c>
      <c r="H31" s="66" t="str">
        <f t="shared" si="0"/>
        <v>847.8470315.1.425760.000000.847001.200179</v>
      </c>
      <c r="I31" s="66" t="s">
        <v>21</v>
      </c>
      <c r="J31" s="66">
        <v>847001</v>
      </c>
      <c r="K31" s="66" t="s">
        <v>23</v>
      </c>
      <c r="L31" s="66">
        <v>200179</v>
      </c>
      <c r="M31" s="66" t="s">
        <v>2025</v>
      </c>
      <c r="N31" s="66">
        <v>340</v>
      </c>
      <c r="Q31" s="66" t="s">
        <v>2143</v>
      </c>
      <c r="R31" s="66">
        <v>5</v>
      </c>
      <c r="S31" s="66">
        <v>4000</v>
      </c>
      <c r="T31" s="66">
        <v>20000</v>
      </c>
      <c r="U31" s="66" t="s">
        <v>2002</v>
      </c>
      <c r="V31" s="66" t="s">
        <v>2003</v>
      </c>
      <c r="W31" s="66" t="s">
        <v>2007</v>
      </c>
      <c r="X31" s="66" t="s">
        <v>2146</v>
      </c>
      <c r="Z31" s="66">
        <v>8470315</v>
      </c>
    </row>
    <row r="32" spans="1:26" ht="15" customHeight="1" x14ac:dyDescent="0.35">
      <c r="A32" s="66" t="s">
        <v>2024</v>
      </c>
      <c r="B32" s="66" t="s">
        <v>2077</v>
      </c>
      <c r="C32" s="66" t="s">
        <v>950</v>
      </c>
      <c r="D32" s="66">
        <v>8470320</v>
      </c>
      <c r="E32" s="66" t="s">
        <v>183</v>
      </c>
      <c r="F32" s="66">
        <v>425760</v>
      </c>
      <c r="G32" s="66" t="s">
        <v>169</v>
      </c>
      <c r="H32" s="66" t="str">
        <f t="shared" si="0"/>
        <v>847.8470320.1.425760.000000.847001.200179</v>
      </c>
      <c r="I32" s="66" t="s">
        <v>21</v>
      </c>
      <c r="J32" s="66">
        <v>847001</v>
      </c>
      <c r="K32" s="66" t="s">
        <v>23</v>
      </c>
      <c r="L32" s="66">
        <v>200179</v>
      </c>
      <c r="M32" s="66" t="s">
        <v>2000</v>
      </c>
      <c r="N32" s="66">
        <v>1</v>
      </c>
      <c r="O32" s="66" t="s">
        <v>1998</v>
      </c>
      <c r="P32" s="66">
        <v>1</v>
      </c>
      <c r="Q32" s="66" t="s">
        <v>5287</v>
      </c>
      <c r="R32" s="66">
        <v>8</v>
      </c>
      <c r="S32" s="66">
        <v>2500</v>
      </c>
      <c r="T32" s="66">
        <v>20000</v>
      </c>
      <c r="U32" s="66" t="s">
        <v>2002</v>
      </c>
      <c r="V32" s="66" t="s">
        <v>2003</v>
      </c>
      <c r="W32" s="66" t="s">
        <v>2007</v>
      </c>
      <c r="X32" s="66" t="s">
        <v>2222</v>
      </c>
      <c r="Z32" s="66">
        <v>8470320</v>
      </c>
    </row>
    <row r="33" spans="1:26" ht="15" customHeight="1" x14ac:dyDescent="0.35">
      <c r="A33" s="66" t="s">
        <v>2024</v>
      </c>
      <c r="B33" s="66" t="s">
        <v>2077</v>
      </c>
      <c r="C33" s="66" t="s">
        <v>950</v>
      </c>
      <c r="D33" s="66">
        <v>8470320</v>
      </c>
      <c r="E33" s="66" t="s">
        <v>183</v>
      </c>
      <c r="F33" s="66">
        <v>425760</v>
      </c>
      <c r="G33" s="66" t="s">
        <v>169</v>
      </c>
      <c r="H33" s="66" t="str">
        <f t="shared" si="0"/>
        <v>847.8470320.1.425760.000000.847001.200179</v>
      </c>
      <c r="I33" s="66" t="s">
        <v>21</v>
      </c>
      <c r="J33" s="66">
        <v>847001</v>
      </c>
      <c r="K33" s="66" t="s">
        <v>23</v>
      </c>
      <c r="L33" s="66">
        <v>200179</v>
      </c>
      <c r="M33" s="66" t="s">
        <v>2000</v>
      </c>
      <c r="N33" s="66">
        <v>1</v>
      </c>
      <c r="O33" s="66" t="s">
        <v>1998</v>
      </c>
      <c r="P33" s="66">
        <v>1</v>
      </c>
      <c r="Q33" s="66" t="s">
        <v>2227</v>
      </c>
      <c r="R33" s="66">
        <v>1</v>
      </c>
      <c r="S33" s="66">
        <v>10000</v>
      </c>
      <c r="T33" s="66">
        <v>10000</v>
      </c>
      <c r="U33" s="66" t="s">
        <v>2002</v>
      </c>
      <c r="V33" s="66" t="s">
        <v>2003</v>
      </c>
      <c r="W33" s="66" t="s">
        <v>2007</v>
      </c>
      <c r="X33" s="66" t="s">
        <v>2222</v>
      </c>
      <c r="Z33" s="66">
        <v>8470320</v>
      </c>
    </row>
    <row r="34" spans="1:26" ht="30" customHeight="1" x14ac:dyDescent="0.35">
      <c r="A34" s="66" t="s">
        <v>2024</v>
      </c>
      <c r="B34" s="66" t="s">
        <v>2077</v>
      </c>
      <c r="C34" s="66" t="s">
        <v>950</v>
      </c>
      <c r="D34" s="66">
        <v>8470325</v>
      </c>
      <c r="E34" s="66" t="s">
        <v>190</v>
      </c>
      <c r="F34" s="66">
        <v>425760</v>
      </c>
      <c r="G34" s="66" t="s">
        <v>169</v>
      </c>
      <c r="H34" s="66" t="str">
        <f t="shared" si="0"/>
        <v>847.8470325.1.425760.000000.847001.200179</v>
      </c>
      <c r="I34" s="66" t="s">
        <v>21</v>
      </c>
      <c r="J34" s="66">
        <v>847001</v>
      </c>
      <c r="K34" s="66" t="s">
        <v>23</v>
      </c>
      <c r="L34" s="66">
        <v>200179</v>
      </c>
      <c r="M34" s="66" t="s">
        <v>2084</v>
      </c>
      <c r="N34" s="66">
        <v>30</v>
      </c>
      <c r="O34" s="66" t="s">
        <v>2024</v>
      </c>
      <c r="Q34" s="66" t="s">
        <v>2269</v>
      </c>
      <c r="R34" s="66">
        <v>2</v>
      </c>
      <c r="S34" s="66">
        <v>2500</v>
      </c>
      <c r="T34" s="66">
        <v>5000</v>
      </c>
      <c r="U34" s="66" t="s">
        <v>2002</v>
      </c>
      <c r="V34" s="66" t="s">
        <v>2003</v>
      </c>
      <c r="W34" s="66" t="s">
        <v>2075</v>
      </c>
      <c r="X34" s="66" t="s">
        <v>2272</v>
      </c>
      <c r="Y34" s="69" t="s">
        <v>2273</v>
      </c>
      <c r="Z34" s="66">
        <v>8470325</v>
      </c>
    </row>
    <row r="35" spans="1:26" ht="15" customHeight="1" x14ac:dyDescent="0.35">
      <c r="A35" s="66" t="s">
        <v>2024</v>
      </c>
      <c r="B35" s="66" t="s">
        <v>2077</v>
      </c>
      <c r="C35" s="66" t="s">
        <v>950</v>
      </c>
      <c r="D35" s="66">
        <v>8470330</v>
      </c>
      <c r="E35" s="66" t="s">
        <v>199</v>
      </c>
      <c r="F35" s="66">
        <v>425760</v>
      </c>
      <c r="G35" s="66" t="s">
        <v>169</v>
      </c>
      <c r="H35" s="66" t="str">
        <f t="shared" si="0"/>
        <v>847.8470330.1.425760.000000.847001.200179</v>
      </c>
      <c r="I35" s="66" t="s">
        <v>21</v>
      </c>
      <c r="J35" s="66">
        <v>847001</v>
      </c>
      <c r="K35" s="66" t="s">
        <v>23</v>
      </c>
      <c r="L35" s="66">
        <v>200179</v>
      </c>
      <c r="M35" s="66" t="s">
        <v>2084</v>
      </c>
      <c r="N35" s="66">
        <v>550</v>
      </c>
      <c r="Q35" s="66" t="s">
        <v>2346</v>
      </c>
      <c r="R35" s="66">
        <v>10</v>
      </c>
      <c r="S35" s="66">
        <v>7200</v>
      </c>
      <c r="T35" s="66">
        <v>72000</v>
      </c>
      <c r="U35" s="66" t="s">
        <v>2002</v>
      </c>
      <c r="V35" s="66" t="s">
        <v>2003</v>
      </c>
      <c r="W35" s="66" t="s">
        <v>2007</v>
      </c>
      <c r="X35" s="66" t="s">
        <v>2348</v>
      </c>
      <c r="Z35" s="66">
        <v>8470330</v>
      </c>
    </row>
    <row r="36" spans="1:26" ht="15" customHeight="1" x14ac:dyDescent="0.35">
      <c r="A36" s="66" t="s">
        <v>2024</v>
      </c>
      <c r="B36" s="66" t="s">
        <v>2077</v>
      </c>
      <c r="C36" s="66" t="s">
        <v>950</v>
      </c>
      <c r="D36" s="66">
        <v>8470335</v>
      </c>
      <c r="E36" s="66" t="s">
        <v>208</v>
      </c>
      <c r="F36" s="66">
        <v>425760</v>
      </c>
      <c r="G36" s="66" t="s">
        <v>169</v>
      </c>
      <c r="H36" s="66" t="str">
        <f t="shared" si="0"/>
        <v>847.8470335.1.425760.000000.847001.200179</v>
      </c>
      <c r="I36" s="66" t="s">
        <v>21</v>
      </c>
      <c r="J36" s="66">
        <v>847001</v>
      </c>
      <c r="K36" s="66" t="s">
        <v>23</v>
      </c>
      <c r="L36" s="66">
        <v>200179</v>
      </c>
      <c r="M36" s="66" t="s">
        <v>2025</v>
      </c>
      <c r="N36" s="66">
        <v>260</v>
      </c>
      <c r="Q36" s="66" t="s">
        <v>2393</v>
      </c>
      <c r="R36" s="66">
        <v>4</v>
      </c>
      <c r="S36" s="66">
        <v>2500</v>
      </c>
      <c r="T36" s="66">
        <v>10000</v>
      </c>
      <c r="U36" s="66" t="s">
        <v>2002</v>
      </c>
      <c r="V36" s="66" t="s">
        <v>2003</v>
      </c>
      <c r="W36" s="66" t="s">
        <v>2007</v>
      </c>
      <c r="X36" s="66" t="s">
        <v>2397</v>
      </c>
      <c r="Y36" s="69" t="s">
        <v>2398</v>
      </c>
      <c r="Z36" s="66">
        <v>8470335</v>
      </c>
    </row>
    <row r="37" spans="1:26" ht="15" customHeight="1" x14ac:dyDescent="0.35">
      <c r="A37" s="66" t="s">
        <v>2024</v>
      </c>
      <c r="B37" s="66" t="s">
        <v>2077</v>
      </c>
      <c r="C37" s="66" t="s">
        <v>950</v>
      </c>
      <c r="D37" s="66">
        <v>8470340</v>
      </c>
      <c r="E37" s="66" t="s">
        <v>217</v>
      </c>
      <c r="F37" s="66">
        <v>425760</v>
      </c>
      <c r="G37" s="66" t="s">
        <v>169</v>
      </c>
      <c r="H37" s="66" t="str">
        <f t="shared" si="0"/>
        <v>847.8470340.1.425760.000000.847001.200179</v>
      </c>
      <c r="I37" s="66" t="s">
        <v>21</v>
      </c>
      <c r="J37" s="66">
        <v>847001</v>
      </c>
      <c r="K37" s="66" t="s">
        <v>23</v>
      </c>
      <c r="L37" s="66">
        <v>200179</v>
      </c>
      <c r="M37" s="66" t="s">
        <v>2025</v>
      </c>
      <c r="N37" s="66">
        <v>120</v>
      </c>
      <c r="Q37" s="66" t="s">
        <v>2484</v>
      </c>
      <c r="R37" s="66">
        <v>6</v>
      </c>
      <c r="S37" s="66">
        <v>2000</v>
      </c>
      <c r="T37" s="66">
        <v>12000</v>
      </c>
      <c r="U37" s="66" t="s">
        <v>2002</v>
      </c>
      <c r="V37" s="66" t="s">
        <v>2003</v>
      </c>
      <c r="W37" s="66" t="s">
        <v>2007</v>
      </c>
      <c r="X37" s="66" t="s">
        <v>2007</v>
      </c>
      <c r="Z37" s="66">
        <v>8470340</v>
      </c>
    </row>
    <row r="38" spans="1:26" ht="15" customHeight="1" x14ac:dyDescent="0.35">
      <c r="A38" s="66" t="s">
        <v>2024</v>
      </c>
      <c r="B38" s="66" t="s">
        <v>2077</v>
      </c>
      <c r="C38" s="66" t="s">
        <v>950</v>
      </c>
      <c r="D38" s="66">
        <v>8470345</v>
      </c>
      <c r="E38" s="66" t="s">
        <v>225</v>
      </c>
      <c r="F38" s="66">
        <v>425760</v>
      </c>
      <c r="G38" s="66" t="s">
        <v>169</v>
      </c>
      <c r="H38" s="66" t="str">
        <f t="shared" si="0"/>
        <v>847.8470345.1.425760.000000.847001.200179</v>
      </c>
      <c r="I38" s="66" t="s">
        <v>21</v>
      </c>
      <c r="J38" s="66">
        <v>847001</v>
      </c>
      <c r="K38" s="66" t="s">
        <v>23</v>
      </c>
      <c r="L38" s="66">
        <v>200179</v>
      </c>
      <c r="M38" s="66" t="s">
        <v>2084</v>
      </c>
      <c r="N38" s="66">
        <v>6</v>
      </c>
      <c r="Q38" s="66" t="s">
        <v>2533</v>
      </c>
      <c r="R38" s="66">
        <v>6</v>
      </c>
      <c r="S38" s="66">
        <v>20000</v>
      </c>
      <c r="T38" s="66">
        <v>120000</v>
      </c>
      <c r="U38" s="66" t="s">
        <v>2002</v>
      </c>
      <c r="V38" s="66" t="s">
        <v>2003</v>
      </c>
      <c r="W38" s="66" t="s">
        <v>2056</v>
      </c>
      <c r="X38" s="66" t="s">
        <v>2537</v>
      </c>
      <c r="Y38" s="69" t="s">
        <v>2538</v>
      </c>
      <c r="Z38" s="66">
        <v>8470345</v>
      </c>
    </row>
    <row r="39" spans="1:26" ht="15" customHeight="1" x14ac:dyDescent="0.35">
      <c r="A39" s="66" t="s">
        <v>2024</v>
      </c>
      <c r="B39" s="66" t="s">
        <v>2077</v>
      </c>
      <c r="C39" s="66" t="s">
        <v>950</v>
      </c>
      <c r="D39" s="66">
        <v>8470350</v>
      </c>
      <c r="E39" s="66" t="s">
        <v>232</v>
      </c>
      <c r="F39" s="66">
        <v>425760</v>
      </c>
      <c r="G39" s="66" t="s">
        <v>169</v>
      </c>
      <c r="H39" s="66" t="str">
        <f t="shared" si="0"/>
        <v>847.8470350.1.425760.000000.847001.200179</v>
      </c>
      <c r="I39" s="66" t="s">
        <v>21</v>
      </c>
      <c r="J39" s="66">
        <v>847001</v>
      </c>
      <c r="K39" s="66" t="s">
        <v>23</v>
      </c>
      <c r="L39" s="66">
        <v>200179</v>
      </c>
      <c r="M39" s="66" t="s">
        <v>2587</v>
      </c>
      <c r="N39" s="66">
        <v>8</v>
      </c>
      <c r="Q39" s="66" t="s">
        <v>5288</v>
      </c>
      <c r="R39" s="66">
        <v>8</v>
      </c>
      <c r="S39" s="66">
        <v>2750</v>
      </c>
      <c r="T39" s="66">
        <v>22000</v>
      </c>
      <c r="U39" s="66" t="s">
        <v>2002</v>
      </c>
      <c r="V39" s="66" t="s">
        <v>2003</v>
      </c>
      <c r="W39" s="66" t="s">
        <v>2007</v>
      </c>
      <c r="X39" s="66" t="s">
        <v>2592</v>
      </c>
      <c r="Z39" s="66">
        <v>8470350</v>
      </c>
    </row>
    <row r="40" spans="1:26" ht="15" customHeight="1" x14ac:dyDescent="0.35">
      <c r="A40" s="66" t="s">
        <v>2024</v>
      </c>
      <c r="B40" s="66" t="s">
        <v>2077</v>
      </c>
      <c r="C40" s="66" t="s">
        <v>950</v>
      </c>
      <c r="D40" s="66">
        <v>8470350</v>
      </c>
      <c r="E40" s="66" t="s">
        <v>232</v>
      </c>
      <c r="F40" s="66">
        <v>425760</v>
      </c>
      <c r="G40" s="66" t="s">
        <v>169</v>
      </c>
      <c r="H40" s="66" t="str">
        <f t="shared" si="0"/>
        <v>847.8470350.1.425760.000000.847001.200179</v>
      </c>
      <c r="I40" s="66" t="s">
        <v>21</v>
      </c>
      <c r="J40" s="66">
        <v>847001</v>
      </c>
      <c r="K40" s="66" t="s">
        <v>23</v>
      </c>
      <c r="L40" s="66">
        <v>200179</v>
      </c>
      <c r="M40" s="66" t="s">
        <v>2593</v>
      </c>
      <c r="N40" s="66">
        <v>1</v>
      </c>
      <c r="Q40" s="66" t="s">
        <v>2593</v>
      </c>
      <c r="R40" s="66">
        <v>1</v>
      </c>
      <c r="S40" s="66">
        <v>10000</v>
      </c>
      <c r="T40" s="66">
        <v>10000</v>
      </c>
      <c r="U40" s="66" t="s">
        <v>2002</v>
      </c>
      <c r="V40" s="66" t="s">
        <v>2003</v>
      </c>
      <c r="W40" s="66" t="s">
        <v>2007</v>
      </c>
      <c r="X40" s="66" t="s">
        <v>2592</v>
      </c>
      <c r="Z40" s="66">
        <v>8470350</v>
      </c>
    </row>
    <row r="41" spans="1:26" ht="15" customHeight="1" x14ac:dyDescent="0.35">
      <c r="A41" s="66" t="s">
        <v>2024</v>
      </c>
      <c r="B41" s="66" t="s">
        <v>1999</v>
      </c>
      <c r="C41" s="66" t="s">
        <v>950</v>
      </c>
      <c r="D41" s="66">
        <v>8470305</v>
      </c>
      <c r="E41" s="66" t="s">
        <v>120</v>
      </c>
      <c r="F41" s="66">
        <v>425763</v>
      </c>
      <c r="G41" s="66" t="s">
        <v>129</v>
      </c>
      <c r="H41" s="66" t="str">
        <f t="shared" si="0"/>
        <v>847.8470305.1.425763.000000.847001.200179</v>
      </c>
      <c r="I41" s="66" t="s">
        <v>21</v>
      </c>
      <c r="J41" s="66">
        <v>847001</v>
      </c>
      <c r="K41" s="66" t="s">
        <v>23</v>
      </c>
      <c r="L41" s="66">
        <v>200179</v>
      </c>
      <c r="M41" s="66" t="s">
        <v>2025</v>
      </c>
      <c r="N41" s="66">
        <v>55</v>
      </c>
      <c r="Q41" s="66" t="s">
        <v>2026</v>
      </c>
      <c r="R41" s="66">
        <v>55</v>
      </c>
      <c r="S41" s="66">
        <v>2000</v>
      </c>
      <c r="T41" s="66">
        <v>110000</v>
      </c>
      <c r="U41" s="66" t="s">
        <v>2002</v>
      </c>
      <c r="V41" s="66" t="s">
        <v>2003</v>
      </c>
      <c r="W41" s="66" t="s">
        <v>2029</v>
      </c>
      <c r="X41" s="66" t="s">
        <v>2030</v>
      </c>
      <c r="Y41" s="69" t="s">
        <v>2009</v>
      </c>
      <c r="Z41" s="66">
        <v>8470305</v>
      </c>
    </row>
    <row r="42" spans="1:26" ht="15" customHeight="1" x14ac:dyDescent="0.35">
      <c r="A42" s="66" t="s">
        <v>2024</v>
      </c>
      <c r="B42" s="66" t="s">
        <v>1999</v>
      </c>
      <c r="C42" s="66" t="s">
        <v>950</v>
      </c>
      <c r="D42" s="66">
        <v>8470310</v>
      </c>
      <c r="E42" s="66" t="s">
        <v>154</v>
      </c>
      <c r="F42" s="66">
        <v>425763</v>
      </c>
      <c r="G42" s="66" t="s">
        <v>129</v>
      </c>
      <c r="H42" s="66" t="str">
        <f t="shared" si="0"/>
        <v>847.8470310.1.425763.000000.847001.200179</v>
      </c>
      <c r="I42" s="66" t="s">
        <v>21</v>
      </c>
      <c r="J42" s="66">
        <v>847001</v>
      </c>
      <c r="K42" s="66" t="s">
        <v>23</v>
      </c>
      <c r="L42" s="66">
        <v>200179</v>
      </c>
      <c r="M42" s="66" t="s">
        <v>2084</v>
      </c>
      <c r="N42" s="66">
        <v>75</v>
      </c>
      <c r="Q42" s="66" t="s">
        <v>5289</v>
      </c>
      <c r="R42" s="66">
        <v>75</v>
      </c>
      <c r="S42" s="66">
        <v>5000</v>
      </c>
      <c r="T42" s="66">
        <v>375000</v>
      </c>
      <c r="U42" s="66" t="s">
        <v>2002</v>
      </c>
      <c r="V42" s="66" t="s">
        <v>2003</v>
      </c>
      <c r="W42" s="66" t="s">
        <v>2029</v>
      </c>
      <c r="X42" s="66" t="s">
        <v>2088</v>
      </c>
      <c r="Z42" s="66">
        <v>8470310</v>
      </c>
    </row>
    <row r="43" spans="1:26" ht="15" customHeight="1" x14ac:dyDescent="0.35">
      <c r="A43" s="66" t="s">
        <v>2024</v>
      </c>
      <c r="B43" s="66" t="s">
        <v>1999</v>
      </c>
      <c r="C43" s="66" t="s">
        <v>950</v>
      </c>
      <c r="D43" s="66">
        <v>8470315</v>
      </c>
      <c r="E43" s="66" t="s">
        <v>166</v>
      </c>
      <c r="F43" s="66">
        <v>425763</v>
      </c>
      <c r="G43" s="66" t="s">
        <v>129</v>
      </c>
      <c r="H43" s="66" t="str">
        <f t="shared" si="0"/>
        <v>847.8470315.1.425763.000000.847001.200179</v>
      </c>
      <c r="I43" s="66" t="s">
        <v>21</v>
      </c>
      <c r="J43" s="66">
        <v>847001</v>
      </c>
      <c r="K43" s="66" t="s">
        <v>23</v>
      </c>
      <c r="L43" s="66">
        <v>200179</v>
      </c>
      <c r="M43" s="66" t="s">
        <v>2147</v>
      </c>
      <c r="N43" s="66">
        <v>5</v>
      </c>
      <c r="Q43" s="66" t="s">
        <v>2148</v>
      </c>
      <c r="R43" s="66">
        <v>68</v>
      </c>
      <c r="S43" s="66">
        <v>3000</v>
      </c>
      <c r="T43" s="66">
        <v>204000</v>
      </c>
      <c r="U43" s="66" t="s">
        <v>2002</v>
      </c>
      <c r="V43" s="66" t="s">
        <v>2003</v>
      </c>
      <c r="W43" s="66" t="s">
        <v>2007</v>
      </c>
      <c r="X43" s="66" t="s">
        <v>5290</v>
      </c>
      <c r="Z43" s="66">
        <v>8470315</v>
      </c>
    </row>
    <row r="44" spans="1:26" ht="15" customHeight="1" x14ac:dyDescent="0.35">
      <c r="A44" s="66" t="s">
        <v>2024</v>
      </c>
      <c r="B44" s="66" t="s">
        <v>1999</v>
      </c>
      <c r="C44" s="66" t="s">
        <v>950</v>
      </c>
      <c r="D44" s="66">
        <v>8470320</v>
      </c>
      <c r="E44" s="66" t="s">
        <v>183</v>
      </c>
      <c r="F44" s="66">
        <v>425763</v>
      </c>
      <c r="G44" s="66" t="s">
        <v>129</v>
      </c>
      <c r="H44" s="66" t="str">
        <f t="shared" si="0"/>
        <v>847.8470320.1.425763.000000.847001.200179</v>
      </c>
      <c r="I44" s="66" t="s">
        <v>21</v>
      </c>
      <c r="J44" s="66">
        <v>847001</v>
      </c>
      <c r="K44" s="66" t="s">
        <v>23</v>
      </c>
      <c r="L44" s="66">
        <v>200179</v>
      </c>
      <c r="M44" s="66" t="s">
        <v>2000</v>
      </c>
      <c r="N44" s="66">
        <v>1</v>
      </c>
      <c r="O44" s="66" t="s">
        <v>1998</v>
      </c>
      <c r="P44" s="66">
        <v>1</v>
      </c>
      <c r="Q44" s="66" t="s">
        <v>2228</v>
      </c>
      <c r="R44" s="66">
        <v>20</v>
      </c>
      <c r="S44" s="66">
        <v>5000</v>
      </c>
      <c r="T44" s="66">
        <v>100000</v>
      </c>
      <c r="U44" s="66" t="s">
        <v>2002</v>
      </c>
      <c r="V44" s="66" t="s">
        <v>2003</v>
      </c>
      <c r="W44" s="66" t="s">
        <v>2007</v>
      </c>
      <c r="X44" s="66" t="s">
        <v>2222</v>
      </c>
      <c r="Z44" s="66">
        <v>8470320</v>
      </c>
    </row>
    <row r="45" spans="1:26" ht="15" customHeight="1" x14ac:dyDescent="0.35">
      <c r="A45" s="66" t="s">
        <v>2024</v>
      </c>
      <c r="B45" s="66" t="s">
        <v>1999</v>
      </c>
      <c r="C45" s="66" t="s">
        <v>950</v>
      </c>
      <c r="D45" s="66">
        <v>8470325</v>
      </c>
      <c r="E45" s="66" t="s">
        <v>190</v>
      </c>
      <c r="F45" s="66">
        <v>425763</v>
      </c>
      <c r="G45" s="66" t="s">
        <v>129</v>
      </c>
      <c r="H45" s="66" t="str">
        <f t="shared" si="0"/>
        <v>847.8470325.1.425763.000000.847001.200179</v>
      </c>
      <c r="I45" s="66" t="s">
        <v>21</v>
      </c>
      <c r="J45" s="66">
        <v>847001</v>
      </c>
      <c r="K45" s="66" t="s">
        <v>23</v>
      </c>
      <c r="L45" s="66">
        <v>200179</v>
      </c>
      <c r="M45" s="66" t="s">
        <v>2084</v>
      </c>
      <c r="N45" s="66">
        <v>45</v>
      </c>
      <c r="Q45" s="66" t="s">
        <v>2274</v>
      </c>
      <c r="R45" s="66">
        <v>45</v>
      </c>
      <c r="S45" s="66">
        <v>3000</v>
      </c>
      <c r="T45" s="66">
        <v>135000</v>
      </c>
      <c r="U45" s="66" t="s">
        <v>2002</v>
      </c>
      <c r="V45" s="66" t="s">
        <v>2003</v>
      </c>
      <c r="W45" s="66" t="s">
        <v>2007</v>
      </c>
      <c r="X45" s="66" t="s">
        <v>2275</v>
      </c>
      <c r="Y45" s="69" t="s">
        <v>2000</v>
      </c>
      <c r="Z45" s="66">
        <v>8470325</v>
      </c>
    </row>
    <row r="46" spans="1:26" ht="15" customHeight="1" x14ac:dyDescent="0.35">
      <c r="A46" s="66" t="s">
        <v>2024</v>
      </c>
      <c r="B46" s="66" t="s">
        <v>1999</v>
      </c>
      <c r="C46" s="66" t="s">
        <v>950</v>
      </c>
      <c r="D46" s="66">
        <v>8470330</v>
      </c>
      <c r="E46" s="66" t="s">
        <v>199</v>
      </c>
      <c r="F46" s="66">
        <v>425763</v>
      </c>
      <c r="G46" s="66" t="s">
        <v>129</v>
      </c>
      <c r="H46" s="66" t="str">
        <f t="shared" si="0"/>
        <v>847.8470330.1.425763.000000.847001.200179</v>
      </c>
      <c r="I46" s="66" t="s">
        <v>21</v>
      </c>
      <c r="J46" s="66">
        <v>847001</v>
      </c>
      <c r="K46" s="66" t="s">
        <v>23</v>
      </c>
      <c r="L46" s="66">
        <v>200179</v>
      </c>
      <c r="M46" s="66" t="s">
        <v>2025</v>
      </c>
      <c r="N46" s="66">
        <v>135</v>
      </c>
      <c r="Q46" s="66" t="s">
        <v>2349</v>
      </c>
      <c r="R46" s="66">
        <v>135</v>
      </c>
      <c r="S46" s="66">
        <v>3000</v>
      </c>
      <c r="T46" s="66">
        <v>405000</v>
      </c>
      <c r="U46" s="66" t="s">
        <v>2002</v>
      </c>
      <c r="V46" s="66" t="s">
        <v>2003</v>
      </c>
      <c r="W46" s="66" t="s">
        <v>2029</v>
      </c>
      <c r="X46" s="66" t="s">
        <v>2348</v>
      </c>
      <c r="Z46" s="66">
        <v>8470330</v>
      </c>
    </row>
    <row r="47" spans="1:26" ht="15" customHeight="1" x14ac:dyDescent="0.35">
      <c r="A47" s="66" t="s">
        <v>2024</v>
      </c>
      <c r="B47" s="66" t="s">
        <v>1999</v>
      </c>
      <c r="C47" s="66" t="s">
        <v>950</v>
      </c>
      <c r="D47" s="66">
        <v>8470335</v>
      </c>
      <c r="E47" s="66" t="s">
        <v>208</v>
      </c>
      <c r="F47" s="66">
        <v>425763</v>
      </c>
      <c r="G47" s="66" t="s">
        <v>129</v>
      </c>
      <c r="H47" s="66" t="str">
        <f t="shared" si="0"/>
        <v>847.8470335.1.425763.000000.847001.200179</v>
      </c>
      <c r="I47" s="66" t="s">
        <v>21</v>
      </c>
      <c r="J47" s="66">
        <v>847001</v>
      </c>
      <c r="K47" s="66" t="s">
        <v>23</v>
      </c>
      <c r="L47" s="66">
        <v>200179</v>
      </c>
      <c r="M47" s="66" t="s">
        <v>2025</v>
      </c>
      <c r="N47" s="66">
        <v>30</v>
      </c>
      <c r="Q47" s="66" t="s">
        <v>2399</v>
      </c>
      <c r="R47" s="66">
        <v>30</v>
      </c>
      <c r="S47" s="66">
        <v>2000</v>
      </c>
      <c r="T47" s="66">
        <v>60000</v>
      </c>
      <c r="U47" s="66" t="s">
        <v>2002</v>
      </c>
      <c r="V47" s="66" t="s">
        <v>2003</v>
      </c>
      <c r="W47" s="66" t="s">
        <v>2029</v>
      </c>
      <c r="X47" s="66" t="s">
        <v>2402</v>
      </c>
      <c r="Y47" s="69" t="s">
        <v>2403</v>
      </c>
      <c r="Z47" s="66">
        <v>8470335</v>
      </c>
    </row>
    <row r="48" spans="1:26" ht="15" customHeight="1" x14ac:dyDescent="0.35">
      <c r="A48" s="66" t="s">
        <v>2024</v>
      </c>
      <c r="B48" s="66" t="s">
        <v>1999</v>
      </c>
      <c r="C48" s="66" t="s">
        <v>950</v>
      </c>
      <c r="D48" s="66">
        <v>8470340</v>
      </c>
      <c r="E48" s="66" t="s">
        <v>217</v>
      </c>
      <c r="F48" s="66">
        <v>425763</v>
      </c>
      <c r="G48" s="66" t="s">
        <v>129</v>
      </c>
      <c r="H48" s="66" t="str">
        <f t="shared" si="0"/>
        <v>847.8470340.1.425763.000000.847001.200179</v>
      </c>
      <c r="I48" s="66" t="s">
        <v>21</v>
      </c>
      <c r="J48" s="66">
        <v>847001</v>
      </c>
      <c r="K48" s="66" t="s">
        <v>23</v>
      </c>
      <c r="L48" s="66">
        <v>200179</v>
      </c>
      <c r="M48" s="66" t="s">
        <v>2025</v>
      </c>
      <c r="N48" s="66">
        <v>120</v>
      </c>
      <c r="Q48" s="66" t="s">
        <v>2486</v>
      </c>
      <c r="R48" s="66">
        <v>120</v>
      </c>
      <c r="S48" s="66">
        <v>4000</v>
      </c>
      <c r="T48" s="66">
        <v>480000</v>
      </c>
      <c r="U48" s="66" t="s">
        <v>2002</v>
      </c>
      <c r="V48" s="66" t="s">
        <v>2003</v>
      </c>
      <c r="W48" s="66" t="s">
        <v>2490</v>
      </c>
      <c r="X48" s="66" t="s">
        <v>2490</v>
      </c>
      <c r="Z48" s="66">
        <v>8470340</v>
      </c>
    </row>
    <row r="49" spans="1:26" ht="15" customHeight="1" x14ac:dyDescent="0.35">
      <c r="A49" s="66" t="s">
        <v>2024</v>
      </c>
      <c r="B49" s="66" t="s">
        <v>1999</v>
      </c>
      <c r="C49" s="66" t="s">
        <v>950</v>
      </c>
      <c r="D49" s="66">
        <v>8470350</v>
      </c>
      <c r="E49" s="66" t="s">
        <v>232</v>
      </c>
      <c r="F49" s="66">
        <v>425763</v>
      </c>
      <c r="G49" s="66" t="s">
        <v>129</v>
      </c>
      <c r="H49" s="66" t="str">
        <f t="shared" si="0"/>
        <v>847.8470350.1.425763.000000.847001.200179</v>
      </c>
      <c r="I49" s="66" t="s">
        <v>21</v>
      </c>
      <c r="J49" s="66">
        <v>847001</v>
      </c>
      <c r="K49" s="66" t="s">
        <v>23</v>
      </c>
      <c r="L49" s="66">
        <v>200179</v>
      </c>
      <c r="M49" s="66" t="s">
        <v>2078</v>
      </c>
      <c r="N49" s="66">
        <v>4</v>
      </c>
      <c r="Q49" s="66" t="s">
        <v>2595</v>
      </c>
      <c r="R49" s="66">
        <v>4</v>
      </c>
      <c r="S49" s="66">
        <v>16500</v>
      </c>
      <c r="T49" s="66">
        <v>66000</v>
      </c>
      <c r="U49" s="66" t="s">
        <v>2002</v>
      </c>
      <c r="V49" s="66" t="s">
        <v>2003</v>
      </c>
      <c r="W49" s="66" t="s">
        <v>2007</v>
      </c>
      <c r="X49" s="66" t="s">
        <v>2599</v>
      </c>
      <c r="Z49" s="66">
        <v>8470350</v>
      </c>
    </row>
    <row r="50" spans="1:26" ht="15" customHeight="1" x14ac:dyDescent="0.35">
      <c r="A50" s="66" t="s">
        <v>1998</v>
      </c>
      <c r="B50" s="66" t="s">
        <v>1999</v>
      </c>
      <c r="C50" s="66" t="s">
        <v>950</v>
      </c>
      <c r="D50" s="66">
        <v>8470305</v>
      </c>
      <c r="E50" s="66" t="s">
        <v>120</v>
      </c>
      <c r="F50" s="66">
        <v>425770</v>
      </c>
      <c r="G50" s="66" t="s">
        <v>132</v>
      </c>
      <c r="H50" s="66" t="str">
        <f t="shared" si="0"/>
        <v>847.8470305.1.425770.000000.847001.200179</v>
      </c>
      <c r="I50" s="66" t="s">
        <v>21</v>
      </c>
      <c r="J50" s="66">
        <v>847001</v>
      </c>
      <c r="K50" s="66" t="s">
        <v>23</v>
      </c>
      <c r="L50" s="66">
        <v>200179</v>
      </c>
      <c r="M50" s="66" t="s">
        <v>2031</v>
      </c>
      <c r="N50" s="66">
        <v>53</v>
      </c>
      <c r="Q50" s="66" t="s">
        <v>2032</v>
      </c>
      <c r="R50" s="66">
        <v>53</v>
      </c>
      <c r="S50" s="66">
        <v>15000</v>
      </c>
      <c r="T50" s="66">
        <v>795000</v>
      </c>
      <c r="U50" s="66" t="s">
        <v>2002</v>
      </c>
      <c r="V50" s="66" t="s">
        <v>2003</v>
      </c>
      <c r="W50" s="66" t="s">
        <v>2034</v>
      </c>
      <c r="X50" s="66" t="s">
        <v>2035</v>
      </c>
      <c r="Y50" s="69" t="s">
        <v>2009</v>
      </c>
      <c r="Z50" s="66">
        <v>8470305</v>
      </c>
    </row>
    <row r="51" spans="1:26" ht="15" customHeight="1" x14ac:dyDescent="0.35">
      <c r="A51" s="66" t="s">
        <v>1998</v>
      </c>
      <c r="B51" s="66" t="s">
        <v>1999</v>
      </c>
      <c r="C51" s="66" t="s">
        <v>950</v>
      </c>
      <c r="D51" s="66">
        <v>8470310</v>
      </c>
      <c r="E51" s="66" t="s">
        <v>154</v>
      </c>
      <c r="F51" s="66">
        <v>425770</v>
      </c>
      <c r="G51" s="66" t="s">
        <v>132</v>
      </c>
      <c r="H51" s="66" t="str">
        <f t="shared" si="0"/>
        <v>847.8470310.1.425770.000000.847001.200179</v>
      </c>
      <c r="I51" s="66" t="s">
        <v>21</v>
      </c>
      <c r="J51" s="66">
        <v>847001</v>
      </c>
      <c r="K51" s="66" t="s">
        <v>23</v>
      </c>
      <c r="L51" s="66">
        <v>200179</v>
      </c>
      <c r="M51" s="66" t="s">
        <v>2031</v>
      </c>
      <c r="N51" s="66">
        <v>16</v>
      </c>
      <c r="Q51" s="66" t="s">
        <v>2089</v>
      </c>
      <c r="R51" s="66">
        <v>16</v>
      </c>
      <c r="S51" s="66">
        <v>15000</v>
      </c>
      <c r="T51" s="66">
        <v>240000</v>
      </c>
      <c r="U51" s="66" t="s">
        <v>2002</v>
      </c>
      <c r="V51" s="66" t="s">
        <v>2003</v>
      </c>
      <c r="W51" s="66" t="s">
        <v>2075</v>
      </c>
      <c r="X51" s="66" t="s">
        <v>2093</v>
      </c>
      <c r="Z51" s="66">
        <v>8470310</v>
      </c>
    </row>
    <row r="52" spans="1:26" ht="15" customHeight="1" x14ac:dyDescent="0.35">
      <c r="A52" s="66" t="s">
        <v>1998</v>
      </c>
      <c r="B52" s="66" t="s">
        <v>1999</v>
      </c>
      <c r="C52" s="66" t="s">
        <v>950</v>
      </c>
      <c r="D52" s="66">
        <v>8470315</v>
      </c>
      <c r="E52" s="66" t="s">
        <v>166</v>
      </c>
      <c r="F52" s="66">
        <v>425770</v>
      </c>
      <c r="G52" s="66" t="s">
        <v>132</v>
      </c>
      <c r="H52" s="66" t="str">
        <f t="shared" si="0"/>
        <v>847.8470315.1.425770.000000.847001.200179</v>
      </c>
      <c r="I52" s="66" t="s">
        <v>21</v>
      </c>
      <c r="J52" s="66">
        <v>847001</v>
      </c>
      <c r="K52" s="66" t="s">
        <v>23</v>
      </c>
      <c r="L52" s="66">
        <v>200179</v>
      </c>
      <c r="M52" s="66" t="s">
        <v>2031</v>
      </c>
      <c r="N52" s="66">
        <v>13</v>
      </c>
      <c r="Q52" s="66" t="s">
        <v>2153</v>
      </c>
      <c r="R52" s="66">
        <v>13</v>
      </c>
      <c r="S52" s="66">
        <v>15000</v>
      </c>
      <c r="T52" s="66">
        <v>195000</v>
      </c>
      <c r="U52" s="66" t="s">
        <v>2002</v>
      </c>
      <c r="V52" s="66" t="s">
        <v>2003</v>
      </c>
      <c r="W52" s="66" t="s">
        <v>2075</v>
      </c>
      <c r="X52" s="66" t="s">
        <v>2157</v>
      </c>
      <c r="Z52" s="66">
        <v>8470315</v>
      </c>
    </row>
    <row r="53" spans="1:26" ht="15" customHeight="1" x14ac:dyDescent="0.35">
      <c r="A53" s="66" t="s">
        <v>1998</v>
      </c>
      <c r="B53" s="66" t="s">
        <v>1999</v>
      </c>
      <c r="C53" s="66" t="s">
        <v>950</v>
      </c>
      <c r="D53" s="66">
        <v>8470320</v>
      </c>
      <c r="E53" s="66" t="s">
        <v>183</v>
      </c>
      <c r="F53" s="66">
        <v>425770</v>
      </c>
      <c r="G53" s="66" t="s">
        <v>132</v>
      </c>
      <c r="H53" s="66" t="str">
        <f t="shared" si="0"/>
        <v>847.8470320.1.425770.000000.847001.200179</v>
      </c>
      <c r="I53" s="66" t="s">
        <v>21</v>
      </c>
      <c r="J53" s="66">
        <v>847001</v>
      </c>
      <c r="K53" s="66" t="s">
        <v>23</v>
      </c>
      <c r="L53" s="66">
        <v>200179</v>
      </c>
      <c r="M53" s="66" t="s">
        <v>2000</v>
      </c>
      <c r="N53" s="66">
        <v>1</v>
      </c>
      <c r="O53" s="66" t="s">
        <v>1998</v>
      </c>
      <c r="P53" s="66">
        <v>1</v>
      </c>
      <c r="Q53" s="66" t="s">
        <v>2229</v>
      </c>
      <c r="R53" s="66">
        <v>30</v>
      </c>
      <c r="S53" s="66">
        <v>15000</v>
      </c>
      <c r="T53" s="66">
        <v>450000</v>
      </c>
      <c r="U53" s="66" t="s">
        <v>2002</v>
      </c>
      <c r="V53" s="66" t="s">
        <v>2003</v>
      </c>
      <c r="W53" s="66" t="s">
        <v>2007</v>
      </c>
      <c r="X53" s="66" t="s">
        <v>2222</v>
      </c>
      <c r="Z53" s="66">
        <v>8470320</v>
      </c>
    </row>
    <row r="54" spans="1:26" ht="60" customHeight="1" x14ac:dyDescent="0.35">
      <c r="A54" s="66" t="s">
        <v>1998</v>
      </c>
      <c r="B54" s="66" t="s">
        <v>1999</v>
      </c>
      <c r="C54" s="66" t="s">
        <v>950</v>
      </c>
      <c r="D54" s="66">
        <v>8470325</v>
      </c>
      <c r="E54" s="66" t="s">
        <v>190</v>
      </c>
      <c r="F54" s="66">
        <v>425770</v>
      </c>
      <c r="G54" s="66" t="s">
        <v>132</v>
      </c>
      <c r="H54" s="66" t="str">
        <f t="shared" si="0"/>
        <v>847.8470325.1.425770.000000.847001.200179</v>
      </c>
      <c r="I54" s="66" t="s">
        <v>21</v>
      </c>
      <c r="J54" s="66">
        <v>847001</v>
      </c>
      <c r="K54" s="66" t="s">
        <v>23</v>
      </c>
      <c r="L54" s="66">
        <v>200179</v>
      </c>
      <c r="M54" s="66" t="s">
        <v>2031</v>
      </c>
      <c r="N54" s="66">
        <v>12</v>
      </c>
      <c r="Q54" s="66" t="s">
        <v>2276</v>
      </c>
      <c r="R54" s="66">
        <v>12</v>
      </c>
      <c r="S54" s="66">
        <v>15000</v>
      </c>
      <c r="T54" s="66">
        <v>180000</v>
      </c>
      <c r="U54" s="66" t="s">
        <v>2002</v>
      </c>
      <c r="V54" s="66" t="s">
        <v>2003</v>
      </c>
      <c r="W54" s="66" t="s">
        <v>2075</v>
      </c>
      <c r="X54" s="66" t="s">
        <v>2278</v>
      </c>
      <c r="Y54" s="69" t="s">
        <v>5291</v>
      </c>
      <c r="Z54" s="66">
        <v>8470325</v>
      </c>
    </row>
    <row r="55" spans="1:26" ht="15" customHeight="1" x14ac:dyDescent="0.35">
      <c r="A55" s="66" t="s">
        <v>1998</v>
      </c>
      <c r="B55" s="66" t="s">
        <v>1999</v>
      </c>
      <c r="C55" s="66" t="s">
        <v>950</v>
      </c>
      <c r="D55" s="66">
        <v>8470330</v>
      </c>
      <c r="E55" s="66" t="s">
        <v>199</v>
      </c>
      <c r="F55" s="66">
        <v>425770</v>
      </c>
      <c r="G55" s="66" t="s">
        <v>132</v>
      </c>
      <c r="H55" s="66" t="str">
        <f t="shared" si="0"/>
        <v>847.8470330.1.425770.000000.847001.200179</v>
      </c>
      <c r="I55" s="66" t="s">
        <v>21</v>
      </c>
      <c r="J55" s="66">
        <v>847001</v>
      </c>
      <c r="K55" s="66" t="s">
        <v>23</v>
      </c>
      <c r="L55" s="66">
        <v>200179</v>
      </c>
      <c r="M55" s="66" t="s">
        <v>2031</v>
      </c>
      <c r="N55" s="66">
        <v>63</v>
      </c>
      <c r="Q55" s="66" t="s">
        <v>2352</v>
      </c>
      <c r="R55" s="66">
        <v>60</v>
      </c>
      <c r="S55" s="66">
        <v>15000</v>
      </c>
      <c r="T55" s="66">
        <v>900000</v>
      </c>
      <c r="U55" s="66" t="s">
        <v>2002</v>
      </c>
      <c r="V55" s="66" t="s">
        <v>2003</v>
      </c>
      <c r="W55" s="66" t="s">
        <v>2050</v>
      </c>
      <c r="Z55" s="66">
        <v>8470330</v>
      </c>
    </row>
    <row r="56" spans="1:26" ht="15" customHeight="1" x14ac:dyDescent="0.35">
      <c r="A56" s="66" t="s">
        <v>1998</v>
      </c>
      <c r="B56" s="66" t="s">
        <v>1999</v>
      </c>
      <c r="C56" s="66" t="s">
        <v>950</v>
      </c>
      <c r="D56" s="66">
        <v>8470335</v>
      </c>
      <c r="E56" s="66" t="s">
        <v>208</v>
      </c>
      <c r="F56" s="66">
        <v>425770</v>
      </c>
      <c r="G56" s="66" t="s">
        <v>132</v>
      </c>
      <c r="H56" s="66" t="str">
        <f t="shared" si="0"/>
        <v>847.8470335.1.425770.000000.847001.200179</v>
      </c>
      <c r="I56" s="66" t="s">
        <v>21</v>
      </c>
      <c r="J56" s="66">
        <v>847001</v>
      </c>
      <c r="K56" s="66" t="s">
        <v>23</v>
      </c>
      <c r="L56" s="66">
        <v>200179</v>
      </c>
      <c r="M56" s="66" t="s">
        <v>2031</v>
      </c>
      <c r="N56" s="66">
        <v>20</v>
      </c>
      <c r="Q56" s="66" t="s">
        <v>2404</v>
      </c>
      <c r="R56" s="66">
        <v>20</v>
      </c>
      <c r="S56" s="66">
        <v>15000</v>
      </c>
      <c r="T56" s="66">
        <v>300000</v>
      </c>
      <c r="U56" s="66" t="s">
        <v>2002</v>
      </c>
      <c r="V56" s="66" t="s">
        <v>2003</v>
      </c>
      <c r="W56" s="66" t="s">
        <v>2034</v>
      </c>
      <c r="X56" s="66" t="s">
        <v>2408</v>
      </c>
      <c r="Y56" s="69" t="s">
        <v>2409</v>
      </c>
      <c r="Z56" s="66">
        <v>8470335</v>
      </c>
    </row>
    <row r="57" spans="1:26" ht="15" customHeight="1" x14ac:dyDescent="0.35">
      <c r="A57" s="66" t="s">
        <v>1998</v>
      </c>
      <c r="B57" s="66" t="s">
        <v>1999</v>
      </c>
      <c r="C57" s="66" t="s">
        <v>950</v>
      </c>
      <c r="D57" s="66">
        <v>8470340</v>
      </c>
      <c r="E57" s="66" t="s">
        <v>217</v>
      </c>
      <c r="F57" s="66">
        <v>425770</v>
      </c>
      <c r="G57" s="66" t="s">
        <v>132</v>
      </c>
      <c r="H57" s="66" t="str">
        <f t="shared" si="0"/>
        <v>847.8470340.1.425770.000000.847001.200179</v>
      </c>
      <c r="I57" s="66" t="s">
        <v>21</v>
      </c>
      <c r="J57" s="66">
        <v>847001</v>
      </c>
      <c r="K57" s="66" t="s">
        <v>23</v>
      </c>
      <c r="L57" s="66">
        <v>200179</v>
      </c>
      <c r="M57" s="66" t="s">
        <v>2031</v>
      </c>
      <c r="N57" s="66">
        <v>37</v>
      </c>
      <c r="Q57" s="66" t="s">
        <v>5292</v>
      </c>
      <c r="R57" s="66">
        <v>37</v>
      </c>
      <c r="S57" s="66">
        <v>15000</v>
      </c>
      <c r="T57" s="66">
        <v>555000</v>
      </c>
      <c r="U57" s="66" t="s">
        <v>2002</v>
      </c>
      <c r="V57" s="66" t="s">
        <v>2003</v>
      </c>
      <c r="W57" s="66" t="s">
        <v>2494</v>
      </c>
      <c r="X57" s="66" t="s">
        <v>2494</v>
      </c>
      <c r="Z57" s="66">
        <v>8470340</v>
      </c>
    </row>
    <row r="58" spans="1:26" ht="15" customHeight="1" x14ac:dyDescent="0.35">
      <c r="A58" s="66" t="s">
        <v>1998</v>
      </c>
      <c r="B58" s="66" t="s">
        <v>1999</v>
      </c>
      <c r="C58" s="66" t="s">
        <v>950</v>
      </c>
      <c r="D58" s="66">
        <v>8470345</v>
      </c>
      <c r="E58" s="66" t="s">
        <v>225</v>
      </c>
      <c r="F58" s="66">
        <v>425770</v>
      </c>
      <c r="G58" s="66" t="s">
        <v>132</v>
      </c>
      <c r="H58" s="66" t="str">
        <f t="shared" si="0"/>
        <v>847.8470345.1.425770.000000.847001.200179</v>
      </c>
      <c r="I58" s="66" t="s">
        <v>21</v>
      </c>
      <c r="J58" s="66">
        <v>847001</v>
      </c>
      <c r="K58" s="66" t="s">
        <v>23</v>
      </c>
      <c r="L58" s="66">
        <v>200179</v>
      </c>
      <c r="M58" s="66" t="s">
        <v>2031</v>
      </c>
      <c r="N58" s="66">
        <v>7</v>
      </c>
      <c r="Q58" s="66" t="s">
        <v>2539</v>
      </c>
      <c r="R58" s="66">
        <v>7</v>
      </c>
      <c r="S58" s="66">
        <v>15000</v>
      </c>
      <c r="T58" s="66">
        <v>105000</v>
      </c>
      <c r="U58" s="66" t="s">
        <v>2002</v>
      </c>
      <c r="V58" s="66" t="s">
        <v>2003</v>
      </c>
      <c r="W58" s="66" t="s">
        <v>2029</v>
      </c>
      <c r="X58" s="66" t="s">
        <v>2541</v>
      </c>
      <c r="Y58" s="69" t="s">
        <v>2542</v>
      </c>
      <c r="Z58" s="66">
        <v>8470345</v>
      </c>
    </row>
    <row r="59" spans="1:26" ht="15" customHeight="1" x14ac:dyDescent="0.35">
      <c r="A59" s="66" t="s">
        <v>1998</v>
      </c>
      <c r="B59" s="66" t="s">
        <v>1999</v>
      </c>
      <c r="C59" s="66" t="s">
        <v>950</v>
      </c>
      <c r="D59" s="66">
        <v>8470350</v>
      </c>
      <c r="E59" s="66" t="s">
        <v>232</v>
      </c>
      <c r="F59" s="66">
        <v>425770</v>
      </c>
      <c r="G59" s="66" t="s">
        <v>132</v>
      </c>
      <c r="H59" s="66" t="str">
        <f t="shared" si="0"/>
        <v>847.8470350.1.425770.000000.847001.200179</v>
      </c>
      <c r="I59" s="66" t="s">
        <v>21</v>
      </c>
      <c r="J59" s="66">
        <v>847001</v>
      </c>
      <c r="K59" s="66" t="s">
        <v>23</v>
      </c>
      <c r="L59" s="66">
        <v>200179</v>
      </c>
      <c r="M59" s="66" t="s">
        <v>2031</v>
      </c>
      <c r="N59" s="66">
        <v>10</v>
      </c>
      <c r="Q59" s="66" t="s">
        <v>2600</v>
      </c>
      <c r="R59" s="66">
        <v>10</v>
      </c>
      <c r="S59" s="66">
        <v>16500</v>
      </c>
      <c r="T59" s="66">
        <v>165000</v>
      </c>
      <c r="U59" s="66" t="s">
        <v>2002</v>
      </c>
      <c r="V59" s="66" t="s">
        <v>2003</v>
      </c>
      <c r="W59" s="66" t="s">
        <v>2034</v>
      </c>
      <c r="X59" s="66" t="s">
        <v>2604</v>
      </c>
      <c r="Z59" s="66">
        <v>8470350</v>
      </c>
    </row>
    <row r="60" spans="1:26" ht="15" customHeight="1" x14ac:dyDescent="0.35">
      <c r="A60" s="66" t="s">
        <v>2036</v>
      </c>
      <c r="B60" s="66" t="s">
        <v>1999</v>
      </c>
      <c r="C60" s="66" t="s">
        <v>950</v>
      </c>
      <c r="D60" s="66">
        <v>8470305</v>
      </c>
      <c r="E60" s="66" t="s">
        <v>120</v>
      </c>
      <c r="F60" s="66">
        <v>425900</v>
      </c>
      <c r="G60" s="66" t="s">
        <v>40</v>
      </c>
      <c r="H60" s="66" t="str">
        <f t="shared" si="0"/>
        <v>847.8470305.1.425900.000000.847001.200179</v>
      </c>
      <c r="I60" s="66" t="s">
        <v>21</v>
      </c>
      <c r="J60" s="66">
        <v>847001</v>
      </c>
      <c r="K60" s="66" t="s">
        <v>23</v>
      </c>
      <c r="L60" s="66">
        <v>200179</v>
      </c>
      <c r="M60" s="66" t="s">
        <v>2037</v>
      </c>
      <c r="N60" s="66">
        <v>210</v>
      </c>
      <c r="Q60" s="66" t="s">
        <v>2038</v>
      </c>
      <c r="R60" s="66">
        <v>3</v>
      </c>
      <c r="S60" s="66">
        <v>6000</v>
      </c>
      <c r="T60" s="66">
        <v>18000</v>
      </c>
      <c r="U60" s="66" t="s">
        <v>2002</v>
      </c>
      <c r="V60" s="66" t="s">
        <v>2003</v>
      </c>
      <c r="W60" s="66" t="s">
        <v>2007</v>
      </c>
      <c r="X60" s="66" t="s">
        <v>2040</v>
      </c>
      <c r="Y60" s="69" t="s">
        <v>2009</v>
      </c>
      <c r="Z60" s="66">
        <v>8470305</v>
      </c>
    </row>
    <row r="61" spans="1:26" ht="15" customHeight="1" x14ac:dyDescent="0.35">
      <c r="A61" s="66" t="s">
        <v>2036</v>
      </c>
      <c r="B61" s="66" t="s">
        <v>1999</v>
      </c>
      <c r="C61" s="66" t="s">
        <v>950</v>
      </c>
      <c r="D61" s="66">
        <v>8470310</v>
      </c>
      <c r="E61" s="66" t="s">
        <v>154</v>
      </c>
      <c r="F61" s="66">
        <v>425900</v>
      </c>
      <c r="G61" s="66" t="s">
        <v>40</v>
      </c>
      <c r="H61" s="66" t="str">
        <f t="shared" si="0"/>
        <v>847.8470310.1.425900.000000.847001.200179</v>
      </c>
      <c r="I61" s="66" t="s">
        <v>21</v>
      </c>
      <c r="J61" s="66">
        <v>847001</v>
      </c>
      <c r="K61" s="66" t="s">
        <v>23</v>
      </c>
      <c r="L61" s="66">
        <v>200179</v>
      </c>
      <c r="M61" s="66" t="s">
        <v>2031</v>
      </c>
      <c r="N61" s="66">
        <v>16</v>
      </c>
      <c r="Q61" s="66" t="s">
        <v>5293</v>
      </c>
      <c r="R61" s="66">
        <v>21</v>
      </c>
      <c r="S61" s="66">
        <v>500</v>
      </c>
      <c r="T61" s="66">
        <v>10500</v>
      </c>
      <c r="U61" s="66" t="s">
        <v>2002</v>
      </c>
      <c r="V61" s="66" t="s">
        <v>2003</v>
      </c>
      <c r="W61" s="66" t="s">
        <v>2096</v>
      </c>
      <c r="X61" s="66" t="s">
        <v>2097</v>
      </c>
      <c r="Z61" s="66">
        <v>8470310</v>
      </c>
    </row>
    <row r="62" spans="1:26" ht="15" customHeight="1" x14ac:dyDescent="0.35">
      <c r="A62" s="66" t="s">
        <v>2036</v>
      </c>
      <c r="B62" s="66" t="s">
        <v>1999</v>
      </c>
      <c r="C62" s="66" t="s">
        <v>950</v>
      </c>
      <c r="D62" s="66">
        <v>8470315</v>
      </c>
      <c r="E62" s="66" t="s">
        <v>166</v>
      </c>
      <c r="F62" s="66">
        <v>425900</v>
      </c>
      <c r="G62" s="66" t="s">
        <v>40</v>
      </c>
      <c r="H62" s="66" t="str">
        <f t="shared" si="0"/>
        <v>847.8470315.1.425900.000000.847001.200179</v>
      </c>
      <c r="I62" s="66" t="s">
        <v>21</v>
      </c>
      <c r="J62" s="66">
        <v>847001</v>
      </c>
      <c r="K62" s="66" t="s">
        <v>23</v>
      </c>
      <c r="L62" s="66">
        <v>200179</v>
      </c>
      <c r="M62" s="66" t="s">
        <v>2037</v>
      </c>
      <c r="N62" s="66">
        <v>16</v>
      </c>
      <c r="Q62" s="66" t="s">
        <v>2158</v>
      </c>
      <c r="R62" s="66">
        <v>16</v>
      </c>
      <c r="S62" s="66">
        <v>1000</v>
      </c>
      <c r="T62" s="66">
        <v>16000</v>
      </c>
      <c r="U62" s="66" t="s">
        <v>2002</v>
      </c>
      <c r="V62" s="66" t="s">
        <v>2003</v>
      </c>
      <c r="W62" s="66" t="s">
        <v>2050</v>
      </c>
      <c r="X62" s="66" t="s">
        <v>2161</v>
      </c>
      <c r="Z62" s="66">
        <v>8470315</v>
      </c>
    </row>
    <row r="63" spans="1:26" ht="15" customHeight="1" x14ac:dyDescent="0.35">
      <c r="A63" s="66" t="s">
        <v>2036</v>
      </c>
      <c r="B63" s="66" t="s">
        <v>1999</v>
      </c>
      <c r="C63" s="66" t="s">
        <v>950</v>
      </c>
      <c r="D63" s="66">
        <v>8470320</v>
      </c>
      <c r="E63" s="66" t="s">
        <v>183</v>
      </c>
      <c r="F63" s="66">
        <v>425900</v>
      </c>
      <c r="G63" s="66" t="s">
        <v>40</v>
      </c>
      <c r="H63" s="66" t="str">
        <f t="shared" si="0"/>
        <v>847.8470320.1.425900.000000.847001.200179</v>
      </c>
      <c r="I63" s="66" t="s">
        <v>21</v>
      </c>
      <c r="J63" s="66">
        <v>847001</v>
      </c>
      <c r="K63" s="66" t="s">
        <v>23</v>
      </c>
      <c r="L63" s="66">
        <v>200179</v>
      </c>
      <c r="M63" s="66" t="s">
        <v>2000</v>
      </c>
      <c r="N63" s="66">
        <v>1</v>
      </c>
      <c r="O63" s="66" t="s">
        <v>1998</v>
      </c>
      <c r="P63" s="66">
        <v>1</v>
      </c>
      <c r="Q63" s="66" t="s">
        <v>2230</v>
      </c>
      <c r="R63" s="66">
        <v>10</v>
      </c>
      <c r="S63" s="66">
        <v>2500</v>
      </c>
      <c r="T63" s="66">
        <v>25000</v>
      </c>
      <c r="U63" s="66" t="s">
        <v>2002</v>
      </c>
      <c r="V63" s="66" t="s">
        <v>2003</v>
      </c>
      <c r="W63" s="66" t="s">
        <v>2007</v>
      </c>
      <c r="X63" s="66" t="s">
        <v>2222</v>
      </c>
      <c r="Z63" s="66">
        <v>8470320</v>
      </c>
    </row>
    <row r="64" spans="1:26" ht="15" customHeight="1" x14ac:dyDescent="0.35">
      <c r="A64" s="66" t="s">
        <v>2036</v>
      </c>
      <c r="B64" s="66" t="s">
        <v>1999</v>
      </c>
      <c r="C64" s="66" t="s">
        <v>950</v>
      </c>
      <c r="D64" s="66">
        <v>8470330</v>
      </c>
      <c r="E64" s="66" t="s">
        <v>199</v>
      </c>
      <c r="F64" s="66">
        <v>425900</v>
      </c>
      <c r="G64" s="66" t="s">
        <v>40</v>
      </c>
      <c r="H64" s="66" t="str">
        <f t="shared" si="0"/>
        <v>847.8470330.1.425900.000000.847001.200179</v>
      </c>
      <c r="I64" s="66" t="s">
        <v>21</v>
      </c>
      <c r="J64" s="66">
        <v>847001</v>
      </c>
      <c r="K64" s="66" t="s">
        <v>23</v>
      </c>
      <c r="L64" s="66">
        <v>200179</v>
      </c>
      <c r="M64" s="66" t="s">
        <v>2037</v>
      </c>
      <c r="N64" s="66">
        <v>68</v>
      </c>
      <c r="Q64" s="66" t="s">
        <v>2356</v>
      </c>
      <c r="R64" s="66">
        <v>8</v>
      </c>
      <c r="S64" s="66">
        <v>2000</v>
      </c>
      <c r="T64" s="66">
        <v>16000</v>
      </c>
      <c r="U64" s="66" t="s">
        <v>2002</v>
      </c>
      <c r="V64" s="66" t="s">
        <v>2003</v>
      </c>
      <c r="W64" s="66" t="s">
        <v>2050</v>
      </c>
      <c r="X64" s="66" t="s">
        <v>2359</v>
      </c>
      <c r="Z64" s="66">
        <v>8470330</v>
      </c>
    </row>
    <row r="65" spans="1:26" ht="15" customHeight="1" x14ac:dyDescent="0.35">
      <c r="A65" s="66" t="s">
        <v>2036</v>
      </c>
      <c r="B65" s="66" t="s">
        <v>1999</v>
      </c>
      <c r="C65" s="66" t="s">
        <v>950</v>
      </c>
      <c r="D65" s="66">
        <v>8470335</v>
      </c>
      <c r="E65" s="66" t="s">
        <v>208</v>
      </c>
      <c r="F65" s="66">
        <v>425900</v>
      </c>
      <c r="G65" s="66" t="s">
        <v>40</v>
      </c>
      <c r="H65" s="66" t="str">
        <f t="shared" si="0"/>
        <v>847.8470335.1.425900.000000.847001.200179</v>
      </c>
      <c r="I65" s="66" t="s">
        <v>21</v>
      </c>
      <c r="J65" s="66">
        <v>847001</v>
      </c>
      <c r="K65" s="66" t="s">
        <v>23</v>
      </c>
      <c r="L65" s="66">
        <v>200179</v>
      </c>
      <c r="M65" s="66" t="s">
        <v>2037</v>
      </c>
      <c r="N65" s="66">
        <v>280</v>
      </c>
      <c r="Q65" s="66" t="s">
        <v>2410</v>
      </c>
      <c r="R65" s="66">
        <v>4</v>
      </c>
      <c r="S65" s="66">
        <v>5000</v>
      </c>
      <c r="T65" s="66">
        <v>20000</v>
      </c>
      <c r="U65" s="66" t="s">
        <v>2002</v>
      </c>
      <c r="V65" s="66" t="s">
        <v>2003</v>
      </c>
      <c r="W65" s="66" t="s">
        <v>2007</v>
      </c>
      <c r="X65" s="66" t="s">
        <v>2397</v>
      </c>
      <c r="Z65" s="66">
        <v>8470335</v>
      </c>
    </row>
    <row r="66" spans="1:26" ht="15" customHeight="1" x14ac:dyDescent="0.35">
      <c r="A66" s="66" t="s">
        <v>2036</v>
      </c>
      <c r="B66" s="66" t="s">
        <v>1999</v>
      </c>
      <c r="C66" s="66" t="s">
        <v>950</v>
      </c>
      <c r="D66" s="66">
        <v>8470340</v>
      </c>
      <c r="E66" s="66" t="s">
        <v>217</v>
      </c>
      <c r="F66" s="66">
        <v>425900</v>
      </c>
      <c r="G66" s="66" t="s">
        <v>40</v>
      </c>
      <c r="H66" s="66" t="str">
        <f t="shared" si="0"/>
        <v>847.8470340.1.425900.000000.847001.200179</v>
      </c>
      <c r="I66" s="66" t="s">
        <v>21</v>
      </c>
      <c r="J66" s="66">
        <v>847001</v>
      </c>
      <c r="K66" s="66" t="s">
        <v>23</v>
      </c>
      <c r="L66" s="66">
        <v>200179</v>
      </c>
      <c r="M66" s="66" t="s">
        <v>2037</v>
      </c>
      <c r="N66" s="66">
        <v>45</v>
      </c>
      <c r="Q66" s="66" t="s">
        <v>5294</v>
      </c>
      <c r="R66" s="66">
        <v>10</v>
      </c>
      <c r="S66" s="66">
        <v>4700</v>
      </c>
      <c r="T66" s="66">
        <v>47000</v>
      </c>
      <c r="U66" s="66" t="s">
        <v>2002</v>
      </c>
      <c r="V66" s="66" t="s">
        <v>2003</v>
      </c>
      <c r="W66" s="66" t="s">
        <v>2497</v>
      </c>
      <c r="X66" s="66" t="s">
        <v>2497</v>
      </c>
      <c r="Z66" s="66">
        <v>8470340</v>
      </c>
    </row>
    <row r="67" spans="1:26" ht="15" customHeight="1" x14ac:dyDescent="0.35">
      <c r="A67" s="66" t="s">
        <v>2036</v>
      </c>
      <c r="B67" s="66" t="s">
        <v>1999</v>
      </c>
      <c r="C67" s="66" t="s">
        <v>950</v>
      </c>
      <c r="D67" s="66">
        <v>8470345</v>
      </c>
      <c r="E67" s="66" t="s">
        <v>225</v>
      </c>
      <c r="F67" s="66">
        <v>425900</v>
      </c>
      <c r="G67" s="66" t="s">
        <v>40</v>
      </c>
      <c r="H67" s="66" t="str">
        <f t="shared" ref="H67:H130" si="1">CONCATENATE(847,".",D67,".",1,".",F67,".","000000",".",J67,".",L67)</f>
        <v>847.8470345.1.425900.000000.847001.200179</v>
      </c>
      <c r="I67" s="66" t="s">
        <v>21</v>
      </c>
      <c r="J67" s="66">
        <v>847001</v>
      </c>
      <c r="K67" s="66" t="s">
        <v>23</v>
      </c>
      <c r="L67" s="66">
        <v>200179</v>
      </c>
      <c r="M67" s="66" t="s">
        <v>2167</v>
      </c>
      <c r="N67" s="66">
        <v>6</v>
      </c>
      <c r="Q67" s="66" t="s">
        <v>2543</v>
      </c>
      <c r="R67" s="66">
        <v>6</v>
      </c>
      <c r="S67" s="66">
        <v>500</v>
      </c>
      <c r="T67" s="66">
        <v>3000</v>
      </c>
      <c r="U67" s="66" t="s">
        <v>2002</v>
      </c>
      <c r="V67" s="66" t="s">
        <v>2003</v>
      </c>
      <c r="W67" s="66" t="s">
        <v>2029</v>
      </c>
      <c r="X67" s="66" t="s">
        <v>2541</v>
      </c>
      <c r="Y67" s="69" t="s">
        <v>2545</v>
      </c>
      <c r="Z67" s="66">
        <v>8470345</v>
      </c>
    </row>
    <row r="68" spans="1:26" ht="15" customHeight="1" x14ac:dyDescent="0.35">
      <c r="A68" s="66" t="s">
        <v>2036</v>
      </c>
      <c r="B68" s="66" t="s">
        <v>1999</v>
      </c>
      <c r="C68" s="66" t="s">
        <v>950</v>
      </c>
      <c r="D68" s="66">
        <v>8470350</v>
      </c>
      <c r="E68" s="66" t="s">
        <v>232</v>
      </c>
      <c r="F68" s="66">
        <v>425900</v>
      </c>
      <c r="G68" s="66" t="s">
        <v>40</v>
      </c>
      <c r="H68" s="66" t="str">
        <f t="shared" si="1"/>
        <v>847.8470350.1.425900.000000.847001.200179</v>
      </c>
      <c r="I68" s="66" t="s">
        <v>21</v>
      </c>
      <c r="J68" s="66">
        <v>847001</v>
      </c>
      <c r="K68" s="66" t="s">
        <v>23</v>
      </c>
      <c r="L68" s="66">
        <v>200179</v>
      </c>
      <c r="M68" s="66" t="s">
        <v>2605</v>
      </c>
      <c r="N68" s="66">
        <v>20</v>
      </c>
      <c r="Q68" s="66" t="s">
        <v>2606</v>
      </c>
      <c r="R68" s="66">
        <v>20</v>
      </c>
      <c r="S68" s="66">
        <v>467.50000000000006</v>
      </c>
      <c r="T68" s="66">
        <v>9350.0000000000018</v>
      </c>
      <c r="U68" s="66" t="s">
        <v>2002</v>
      </c>
      <c r="V68" s="66" t="s">
        <v>2003</v>
      </c>
      <c r="W68" s="66" t="s">
        <v>2007</v>
      </c>
      <c r="X68" s="66" t="s">
        <v>2610</v>
      </c>
      <c r="Z68" s="66">
        <v>8470350</v>
      </c>
    </row>
    <row r="69" spans="1:26" ht="15" customHeight="1" x14ac:dyDescent="0.35">
      <c r="A69" s="66" t="s">
        <v>2041</v>
      </c>
      <c r="B69" s="66" t="s">
        <v>2042</v>
      </c>
      <c r="C69" s="66" t="s">
        <v>950</v>
      </c>
      <c r="D69" s="66">
        <v>8470305</v>
      </c>
      <c r="E69" s="66" t="s">
        <v>120</v>
      </c>
      <c r="F69" s="66">
        <v>426610</v>
      </c>
      <c r="G69" s="66" t="s">
        <v>43</v>
      </c>
      <c r="H69" s="66" t="str">
        <f t="shared" si="1"/>
        <v>847.8470305.1.426610.000000.847001.200179</v>
      </c>
      <c r="I69" s="66" t="s">
        <v>21</v>
      </c>
      <c r="J69" s="66">
        <v>847001</v>
      </c>
      <c r="K69" s="66" t="s">
        <v>23</v>
      </c>
      <c r="L69" s="66">
        <v>200179</v>
      </c>
      <c r="M69" s="66" t="s">
        <v>2013</v>
      </c>
      <c r="N69" s="66">
        <v>1</v>
      </c>
      <c r="Q69" s="66" t="s">
        <v>2043</v>
      </c>
      <c r="R69" s="66">
        <v>1</v>
      </c>
      <c r="S69" s="66">
        <v>105000</v>
      </c>
      <c r="T69" s="66">
        <v>105000</v>
      </c>
      <c r="U69" s="66" t="s">
        <v>2002</v>
      </c>
      <c r="V69" s="66" t="s">
        <v>2003</v>
      </c>
      <c r="W69" s="66" t="s">
        <v>2007</v>
      </c>
      <c r="X69" s="66" t="s">
        <v>2046</v>
      </c>
      <c r="Y69" s="69" t="s">
        <v>2009</v>
      </c>
      <c r="Z69" s="66">
        <v>8470305</v>
      </c>
    </row>
    <row r="70" spans="1:26" ht="15" customHeight="1" x14ac:dyDescent="0.35">
      <c r="A70" s="66" t="s">
        <v>2041</v>
      </c>
      <c r="B70" s="66" t="s">
        <v>2042</v>
      </c>
      <c r="C70" s="66" t="s">
        <v>950</v>
      </c>
      <c r="D70" s="66">
        <v>8470310</v>
      </c>
      <c r="E70" s="66" t="s">
        <v>154</v>
      </c>
      <c r="F70" s="66">
        <v>426610</v>
      </c>
      <c r="G70" s="66" t="s">
        <v>43</v>
      </c>
      <c r="H70" s="66" t="str">
        <f t="shared" si="1"/>
        <v>847.8470310.1.426610.000000.847001.200179</v>
      </c>
      <c r="I70" s="66" t="s">
        <v>21</v>
      </c>
      <c r="J70" s="66">
        <v>847001</v>
      </c>
      <c r="K70" s="66" t="s">
        <v>23</v>
      </c>
      <c r="L70" s="66">
        <v>200179</v>
      </c>
      <c r="M70" s="66" t="s">
        <v>2098</v>
      </c>
      <c r="N70" s="66">
        <v>1</v>
      </c>
      <c r="Q70" s="66" t="s">
        <v>5295</v>
      </c>
      <c r="R70" s="66">
        <v>1</v>
      </c>
      <c r="S70" s="66">
        <v>95569</v>
      </c>
      <c r="T70" s="66">
        <v>95569</v>
      </c>
      <c r="U70" s="66" t="s">
        <v>2002</v>
      </c>
      <c r="V70" s="66" t="s">
        <v>2003</v>
      </c>
      <c r="W70" s="66" t="s">
        <v>2007</v>
      </c>
      <c r="X70" s="66" t="s">
        <v>2102</v>
      </c>
      <c r="Z70" s="66">
        <v>8470310</v>
      </c>
    </row>
    <row r="71" spans="1:26" ht="15" customHeight="1" x14ac:dyDescent="0.35">
      <c r="A71" s="66" t="s">
        <v>2041</v>
      </c>
      <c r="B71" s="66" t="s">
        <v>2042</v>
      </c>
      <c r="C71" s="66" t="s">
        <v>950</v>
      </c>
      <c r="D71" s="66">
        <v>8470315</v>
      </c>
      <c r="E71" s="66" t="s">
        <v>166</v>
      </c>
      <c r="F71" s="66">
        <v>426610</v>
      </c>
      <c r="G71" s="66" t="s">
        <v>43</v>
      </c>
      <c r="H71" s="66" t="str">
        <f t="shared" si="1"/>
        <v>847.8470315.1.426610.000000.847001.200179</v>
      </c>
      <c r="I71" s="66" t="s">
        <v>21</v>
      </c>
      <c r="J71" s="66">
        <v>847001</v>
      </c>
      <c r="K71" s="66" t="s">
        <v>23</v>
      </c>
      <c r="L71" s="66">
        <v>200179</v>
      </c>
      <c r="M71" s="66" t="s">
        <v>2013</v>
      </c>
      <c r="N71" s="66">
        <v>10</v>
      </c>
      <c r="Q71" s="66" t="s">
        <v>2162</v>
      </c>
      <c r="R71" s="66">
        <v>1</v>
      </c>
      <c r="S71" s="66">
        <v>104554</v>
      </c>
      <c r="T71" s="66">
        <v>104554</v>
      </c>
      <c r="U71" s="66" t="s">
        <v>2002</v>
      </c>
      <c r="V71" s="66" t="s">
        <v>2003</v>
      </c>
      <c r="W71" s="66" t="s">
        <v>2007</v>
      </c>
      <c r="X71" s="66" t="s">
        <v>2166</v>
      </c>
      <c r="Z71" s="66">
        <v>8470315</v>
      </c>
    </row>
    <row r="72" spans="1:26" ht="15" customHeight="1" x14ac:dyDescent="0.35">
      <c r="A72" s="66" t="s">
        <v>2041</v>
      </c>
      <c r="B72" s="66" t="s">
        <v>2042</v>
      </c>
      <c r="C72" s="66" t="s">
        <v>950</v>
      </c>
      <c r="D72" s="66">
        <v>8470320</v>
      </c>
      <c r="E72" s="66" t="s">
        <v>183</v>
      </c>
      <c r="F72" s="66">
        <v>426610</v>
      </c>
      <c r="G72" s="66" t="s">
        <v>43</v>
      </c>
      <c r="H72" s="66" t="str">
        <f t="shared" si="1"/>
        <v>847.8470320.1.426610.000000.847001.200179</v>
      </c>
      <c r="I72" s="66" t="s">
        <v>21</v>
      </c>
      <c r="J72" s="66">
        <v>847001</v>
      </c>
      <c r="K72" s="66" t="s">
        <v>23</v>
      </c>
      <c r="L72" s="66">
        <v>200179</v>
      </c>
      <c r="M72" s="66" t="s">
        <v>2000</v>
      </c>
      <c r="N72" s="66">
        <v>1</v>
      </c>
      <c r="O72" s="66" t="s">
        <v>1998</v>
      </c>
      <c r="P72" s="66">
        <v>1</v>
      </c>
      <c r="Q72" s="66" t="s">
        <v>2231</v>
      </c>
      <c r="R72" s="66">
        <v>1</v>
      </c>
      <c r="S72" s="66">
        <v>90000</v>
      </c>
      <c r="T72" s="66">
        <v>90000</v>
      </c>
      <c r="U72" s="66" t="s">
        <v>2002</v>
      </c>
      <c r="V72" s="66" t="s">
        <v>2003</v>
      </c>
      <c r="W72" s="66" t="s">
        <v>2007</v>
      </c>
      <c r="X72" s="66" t="s">
        <v>2222</v>
      </c>
      <c r="Z72" s="66">
        <v>8470320</v>
      </c>
    </row>
    <row r="73" spans="1:26" ht="15" customHeight="1" x14ac:dyDescent="0.35">
      <c r="A73" s="66" t="s">
        <v>2041</v>
      </c>
      <c r="B73" s="66" t="s">
        <v>2042</v>
      </c>
      <c r="C73" s="66" t="s">
        <v>950</v>
      </c>
      <c r="D73" s="66">
        <v>8470320</v>
      </c>
      <c r="E73" s="66" t="s">
        <v>183</v>
      </c>
      <c r="F73" s="66">
        <v>426610</v>
      </c>
      <c r="G73" s="66" t="s">
        <v>43</v>
      </c>
      <c r="H73" s="66" t="str">
        <f t="shared" si="1"/>
        <v>847.8470320.1.426610.000000.847001.200179</v>
      </c>
      <c r="I73" s="66" t="s">
        <v>21</v>
      </c>
      <c r="J73" s="66">
        <v>847001</v>
      </c>
      <c r="K73" s="66" t="s">
        <v>23</v>
      </c>
      <c r="L73" s="66">
        <v>200179</v>
      </c>
      <c r="Q73" s="66" t="s">
        <v>5296</v>
      </c>
      <c r="R73" s="66">
        <v>1</v>
      </c>
      <c r="S73" s="66">
        <v>12605.900000000001</v>
      </c>
      <c r="T73" s="66">
        <v>12605.900000000001</v>
      </c>
      <c r="U73" s="66" t="s">
        <v>2002</v>
      </c>
      <c r="V73" s="66" t="s">
        <v>2003</v>
      </c>
      <c r="W73" s="66" t="s">
        <v>2007</v>
      </c>
      <c r="X73" s="66" t="s">
        <v>2222</v>
      </c>
      <c r="Y73" s="69" t="s">
        <v>5297</v>
      </c>
      <c r="Z73" s="66">
        <v>8470320</v>
      </c>
    </row>
    <row r="74" spans="1:26" ht="15" customHeight="1" x14ac:dyDescent="0.35">
      <c r="A74" s="66" t="s">
        <v>2041</v>
      </c>
      <c r="B74" s="66" t="s">
        <v>2042</v>
      </c>
      <c r="C74" s="66" t="s">
        <v>950</v>
      </c>
      <c r="D74" s="66">
        <v>8470320</v>
      </c>
      <c r="E74" s="66" t="s">
        <v>183</v>
      </c>
      <c r="F74" s="66">
        <v>426610</v>
      </c>
      <c r="G74" s="66" t="s">
        <v>43</v>
      </c>
      <c r="H74" s="66" t="str">
        <f t="shared" si="1"/>
        <v>847.8470320.1.426610.000000.847001.200179</v>
      </c>
      <c r="I74" s="66" t="s">
        <v>21</v>
      </c>
      <c r="J74" s="66">
        <v>847001</v>
      </c>
      <c r="K74" s="66" t="s">
        <v>23</v>
      </c>
      <c r="L74" s="66">
        <v>200179</v>
      </c>
      <c r="Q74" s="66" t="s">
        <v>5298</v>
      </c>
      <c r="R74" s="66">
        <v>1</v>
      </c>
      <c r="S74" s="66">
        <v>3700</v>
      </c>
      <c r="T74" s="66">
        <v>3700</v>
      </c>
      <c r="U74" s="66" t="s">
        <v>2002</v>
      </c>
      <c r="V74" s="66" t="s">
        <v>2003</v>
      </c>
      <c r="W74" s="66" t="s">
        <v>2007</v>
      </c>
      <c r="X74" s="66" t="s">
        <v>2222</v>
      </c>
      <c r="Y74" s="69" t="s">
        <v>5297</v>
      </c>
      <c r="Z74" s="66">
        <v>8470320</v>
      </c>
    </row>
    <row r="75" spans="1:26" ht="15" customHeight="1" x14ac:dyDescent="0.35">
      <c r="A75" s="66" t="s">
        <v>2041</v>
      </c>
      <c r="B75" s="66" t="s">
        <v>2042</v>
      </c>
      <c r="C75" s="66" t="s">
        <v>950</v>
      </c>
      <c r="D75" s="66">
        <v>8470320</v>
      </c>
      <c r="E75" s="66" t="s">
        <v>183</v>
      </c>
      <c r="F75" s="66">
        <v>426610</v>
      </c>
      <c r="G75" s="66" t="s">
        <v>43</v>
      </c>
      <c r="H75" s="66" t="str">
        <f t="shared" si="1"/>
        <v>847.8470320.1.426610.000000.847001.200179</v>
      </c>
      <c r="I75" s="66" t="s">
        <v>21</v>
      </c>
      <c r="J75" s="66">
        <v>847001</v>
      </c>
      <c r="K75" s="66" t="s">
        <v>23</v>
      </c>
      <c r="L75" s="66">
        <v>200179</v>
      </c>
      <c r="Q75" s="66" t="s">
        <v>5299</v>
      </c>
      <c r="R75" s="66">
        <v>1</v>
      </c>
      <c r="S75" s="66">
        <v>7400</v>
      </c>
      <c r="T75" s="66">
        <v>7400</v>
      </c>
      <c r="U75" s="66" t="s">
        <v>2002</v>
      </c>
      <c r="V75" s="66" t="s">
        <v>2003</v>
      </c>
      <c r="W75" s="66" t="s">
        <v>2007</v>
      </c>
      <c r="X75" s="66" t="s">
        <v>2222</v>
      </c>
      <c r="Y75" s="69" t="s">
        <v>5297</v>
      </c>
      <c r="Z75" s="66">
        <v>8470320</v>
      </c>
    </row>
    <row r="76" spans="1:26" ht="45" customHeight="1" x14ac:dyDescent="0.35">
      <c r="A76" s="66" t="s">
        <v>2041</v>
      </c>
      <c r="B76" s="66" t="s">
        <v>2042</v>
      </c>
      <c r="C76" s="66" t="s">
        <v>950</v>
      </c>
      <c r="D76" s="66">
        <v>8470325</v>
      </c>
      <c r="E76" s="66" t="s">
        <v>190</v>
      </c>
      <c r="F76" s="66">
        <v>426610</v>
      </c>
      <c r="G76" s="66" t="s">
        <v>43</v>
      </c>
      <c r="H76" s="66" t="str">
        <f t="shared" si="1"/>
        <v>847.8470325.1.426610.000000.847001.200179</v>
      </c>
      <c r="I76" s="66" t="s">
        <v>21</v>
      </c>
      <c r="J76" s="66">
        <v>847001</v>
      </c>
      <c r="K76" s="66" t="s">
        <v>23</v>
      </c>
      <c r="L76" s="66">
        <v>200179</v>
      </c>
      <c r="M76" s="66" t="s">
        <v>2000</v>
      </c>
      <c r="N76" s="66">
        <v>1</v>
      </c>
      <c r="Q76" s="66" t="s">
        <v>2280</v>
      </c>
      <c r="R76" s="66">
        <v>1</v>
      </c>
      <c r="S76" s="66">
        <v>14606</v>
      </c>
      <c r="T76" s="66">
        <v>14606</v>
      </c>
      <c r="U76" s="66" t="s">
        <v>2002</v>
      </c>
      <c r="V76" s="66" t="s">
        <v>2003</v>
      </c>
      <c r="W76" s="66" t="s">
        <v>2007</v>
      </c>
      <c r="X76" s="66" t="s">
        <v>2281</v>
      </c>
      <c r="Y76" s="69" t="s">
        <v>5300</v>
      </c>
      <c r="Z76" s="66">
        <v>8470325</v>
      </c>
    </row>
    <row r="77" spans="1:26" ht="15" customHeight="1" x14ac:dyDescent="0.35">
      <c r="A77" s="66" t="s">
        <v>2041</v>
      </c>
      <c r="B77" s="66" t="s">
        <v>2042</v>
      </c>
      <c r="C77" s="66" t="s">
        <v>950</v>
      </c>
      <c r="D77" s="66">
        <v>8470330</v>
      </c>
      <c r="E77" s="66" t="s">
        <v>199</v>
      </c>
      <c r="F77" s="66">
        <v>426610</v>
      </c>
      <c r="G77" s="66" t="s">
        <v>43</v>
      </c>
      <c r="H77" s="66" t="str">
        <f t="shared" si="1"/>
        <v>847.8470330.1.426610.000000.847001.200179</v>
      </c>
      <c r="I77" s="66" t="s">
        <v>21</v>
      </c>
      <c r="J77" s="66">
        <v>847001</v>
      </c>
      <c r="K77" s="66" t="s">
        <v>23</v>
      </c>
      <c r="L77" s="66">
        <v>200179</v>
      </c>
      <c r="M77" s="66" t="s">
        <v>2025</v>
      </c>
      <c r="N77" s="66">
        <v>550</v>
      </c>
      <c r="Q77" s="66" t="s">
        <v>5301</v>
      </c>
      <c r="R77" s="66">
        <v>14</v>
      </c>
      <c r="S77" s="66">
        <v>57000</v>
      </c>
      <c r="T77" s="66">
        <v>798000</v>
      </c>
      <c r="U77" s="66" t="s">
        <v>2002</v>
      </c>
      <c r="V77" s="66" t="s">
        <v>2003</v>
      </c>
      <c r="W77" s="66" t="s">
        <v>2007</v>
      </c>
      <c r="X77" s="66" t="s">
        <v>2007</v>
      </c>
      <c r="Z77" s="66">
        <v>8470330</v>
      </c>
    </row>
    <row r="78" spans="1:26" ht="15" customHeight="1" x14ac:dyDescent="0.35">
      <c r="A78" s="66" t="s">
        <v>2041</v>
      </c>
      <c r="B78" s="66" t="s">
        <v>2042</v>
      </c>
      <c r="C78" s="66" t="s">
        <v>950</v>
      </c>
      <c r="D78" s="66">
        <v>8470335</v>
      </c>
      <c r="E78" s="66" t="s">
        <v>208</v>
      </c>
      <c r="F78" s="66">
        <v>426610</v>
      </c>
      <c r="G78" s="66" t="s">
        <v>43</v>
      </c>
      <c r="H78" s="66" t="str">
        <f t="shared" si="1"/>
        <v>847.8470335.1.426610.000000.847001.200179</v>
      </c>
      <c r="I78" s="66" t="s">
        <v>21</v>
      </c>
      <c r="J78" s="66">
        <v>847001</v>
      </c>
      <c r="K78" s="66" t="s">
        <v>23</v>
      </c>
      <c r="L78" s="66">
        <v>200179</v>
      </c>
      <c r="M78" s="66" t="s">
        <v>2414</v>
      </c>
      <c r="N78" s="66">
        <v>27</v>
      </c>
      <c r="Q78" s="66" t="s">
        <v>2415</v>
      </c>
      <c r="R78" s="66">
        <v>27</v>
      </c>
      <c r="S78" s="66">
        <v>5974.8</v>
      </c>
      <c r="T78" s="66">
        <v>161319.6</v>
      </c>
      <c r="U78" s="66" t="s">
        <v>2002</v>
      </c>
      <c r="V78" s="66" t="s">
        <v>2003</v>
      </c>
      <c r="W78" s="66" t="s">
        <v>2056</v>
      </c>
      <c r="X78" s="66" t="s">
        <v>2418</v>
      </c>
      <c r="Z78" s="66">
        <v>8470335</v>
      </c>
    </row>
    <row r="79" spans="1:26" ht="15" customHeight="1" x14ac:dyDescent="0.35">
      <c r="A79" s="66" t="s">
        <v>2041</v>
      </c>
      <c r="B79" s="66" t="s">
        <v>2042</v>
      </c>
      <c r="C79" s="66" t="s">
        <v>950</v>
      </c>
      <c r="D79" s="66">
        <v>8470340</v>
      </c>
      <c r="E79" s="66" t="s">
        <v>217</v>
      </c>
      <c r="F79" s="66">
        <v>426610</v>
      </c>
      <c r="G79" s="66" t="s">
        <v>43</v>
      </c>
      <c r="H79" s="66" t="str">
        <f t="shared" si="1"/>
        <v>847.8470340.1.426610.000000.847001.200179</v>
      </c>
      <c r="I79" s="66" t="s">
        <v>21</v>
      </c>
      <c r="J79" s="66">
        <v>847001</v>
      </c>
      <c r="K79" s="66" t="s">
        <v>23</v>
      </c>
      <c r="L79" s="66">
        <v>200179</v>
      </c>
      <c r="M79" s="66" t="s">
        <v>2037</v>
      </c>
      <c r="N79" s="66">
        <v>45</v>
      </c>
      <c r="Q79" s="66" t="s">
        <v>2498</v>
      </c>
      <c r="R79" s="66">
        <v>1</v>
      </c>
      <c r="S79" s="66">
        <v>230000</v>
      </c>
      <c r="T79" s="66">
        <v>230000</v>
      </c>
      <c r="U79" s="66" t="s">
        <v>2002</v>
      </c>
      <c r="V79" s="66" t="s">
        <v>2003</v>
      </c>
      <c r="W79" s="66" t="s">
        <v>2007</v>
      </c>
      <c r="X79" s="66" t="s">
        <v>2007</v>
      </c>
      <c r="Y79" s="69" t="s">
        <v>5302</v>
      </c>
      <c r="Z79" s="66">
        <v>8470340</v>
      </c>
    </row>
    <row r="80" spans="1:26" ht="15" customHeight="1" x14ac:dyDescent="0.35">
      <c r="A80" s="66" t="s">
        <v>2041</v>
      </c>
      <c r="B80" s="66" t="s">
        <v>2042</v>
      </c>
      <c r="C80" s="66" t="s">
        <v>950</v>
      </c>
      <c r="D80" s="66">
        <v>8470345</v>
      </c>
      <c r="E80" s="66" t="s">
        <v>225</v>
      </c>
      <c r="F80" s="66">
        <v>426610</v>
      </c>
      <c r="G80" s="66" t="s">
        <v>43</v>
      </c>
      <c r="H80" s="66" t="str">
        <f t="shared" si="1"/>
        <v>847.8470345.1.426610.000000.847001.200179</v>
      </c>
      <c r="I80" s="66" t="s">
        <v>21</v>
      </c>
      <c r="J80" s="66">
        <v>847001</v>
      </c>
      <c r="K80" s="66" t="s">
        <v>23</v>
      </c>
      <c r="L80" s="66">
        <v>200179</v>
      </c>
      <c r="M80" s="66" t="s">
        <v>2000</v>
      </c>
      <c r="N80" s="66">
        <v>1</v>
      </c>
      <c r="Q80" s="66" t="s">
        <v>2546</v>
      </c>
      <c r="R80" s="66">
        <v>1</v>
      </c>
      <c r="S80" s="66">
        <v>154332</v>
      </c>
      <c r="T80" s="66">
        <v>154332</v>
      </c>
      <c r="U80" s="66" t="s">
        <v>2002</v>
      </c>
      <c r="V80" s="66" t="s">
        <v>2003</v>
      </c>
      <c r="W80" s="66" t="s">
        <v>2056</v>
      </c>
      <c r="X80" s="66" t="s">
        <v>2548</v>
      </c>
      <c r="Y80" s="69" t="s">
        <v>2549</v>
      </c>
      <c r="Z80" s="66">
        <v>8470345</v>
      </c>
    </row>
    <row r="81" spans="1:26" ht="15" customHeight="1" x14ac:dyDescent="0.35">
      <c r="A81" s="66" t="s">
        <v>2041</v>
      </c>
      <c r="B81" s="66" t="s">
        <v>2042</v>
      </c>
      <c r="C81" s="66" t="s">
        <v>950</v>
      </c>
      <c r="D81" s="66">
        <v>8470350</v>
      </c>
      <c r="E81" s="66" t="s">
        <v>232</v>
      </c>
      <c r="F81" s="66">
        <v>426610</v>
      </c>
      <c r="G81" s="66" t="s">
        <v>43</v>
      </c>
      <c r="H81" s="66" t="str">
        <f t="shared" si="1"/>
        <v>847.8470350.1.426610.000000.847001.200179</v>
      </c>
      <c r="I81" s="66" t="s">
        <v>21</v>
      </c>
      <c r="J81" s="66">
        <v>847001</v>
      </c>
      <c r="K81" s="66" t="s">
        <v>23</v>
      </c>
      <c r="L81" s="66">
        <v>200179</v>
      </c>
      <c r="M81" s="66" t="s">
        <v>2611</v>
      </c>
      <c r="N81" s="66">
        <v>1</v>
      </c>
      <c r="Q81" s="66" t="s">
        <v>5303</v>
      </c>
      <c r="R81" s="66">
        <v>1</v>
      </c>
      <c r="S81" s="66">
        <v>5200</v>
      </c>
      <c r="T81" s="66">
        <v>5200</v>
      </c>
      <c r="U81" s="66" t="s">
        <v>2002</v>
      </c>
      <c r="V81" s="66" t="s">
        <v>2003</v>
      </c>
      <c r="W81" s="66" t="s">
        <v>2007</v>
      </c>
      <c r="X81" s="66" t="s">
        <v>2623</v>
      </c>
      <c r="Z81" s="66">
        <v>8470350</v>
      </c>
    </row>
    <row r="82" spans="1:26" ht="15" customHeight="1" x14ac:dyDescent="0.35">
      <c r="A82" s="66" t="s">
        <v>2041</v>
      </c>
      <c r="B82" s="66" t="s">
        <v>2042</v>
      </c>
      <c r="C82" s="66" t="s">
        <v>950</v>
      </c>
      <c r="D82" s="66">
        <v>8470350</v>
      </c>
      <c r="E82" s="66" t="s">
        <v>232</v>
      </c>
      <c r="F82" s="66">
        <v>426610</v>
      </c>
      <c r="G82" s="66" t="s">
        <v>43</v>
      </c>
      <c r="H82" s="66" t="str">
        <f t="shared" si="1"/>
        <v>847.8470350.1.426610.000000.847001.200179</v>
      </c>
      <c r="I82" s="66" t="s">
        <v>21</v>
      </c>
      <c r="J82" s="66">
        <v>847001</v>
      </c>
      <c r="K82" s="66" t="s">
        <v>23</v>
      </c>
      <c r="L82" s="66">
        <v>200179</v>
      </c>
      <c r="M82" s="66" t="s">
        <v>2611</v>
      </c>
      <c r="N82" s="66">
        <v>1</v>
      </c>
      <c r="Q82" s="66" t="s">
        <v>5304</v>
      </c>
      <c r="R82" s="66">
        <v>1</v>
      </c>
      <c r="S82" s="66">
        <v>5000</v>
      </c>
      <c r="T82" s="66">
        <v>5000</v>
      </c>
      <c r="U82" s="66" t="s">
        <v>2002</v>
      </c>
      <c r="V82" s="66" t="s">
        <v>2003</v>
      </c>
      <c r="W82" s="66" t="s">
        <v>2007</v>
      </c>
      <c r="X82" s="66" t="s">
        <v>2623</v>
      </c>
      <c r="Z82" s="66">
        <v>8470350</v>
      </c>
    </row>
    <row r="83" spans="1:26" ht="15" customHeight="1" x14ac:dyDescent="0.35">
      <c r="A83" s="66" t="s">
        <v>2041</v>
      </c>
      <c r="B83" s="66" t="s">
        <v>2042</v>
      </c>
      <c r="C83" s="66" t="s">
        <v>950</v>
      </c>
      <c r="D83" s="66">
        <v>8470350</v>
      </c>
      <c r="E83" s="66" t="s">
        <v>232</v>
      </c>
      <c r="F83" s="66">
        <v>426610</v>
      </c>
      <c r="G83" s="66" t="s">
        <v>43</v>
      </c>
      <c r="H83" s="66" t="str">
        <f t="shared" si="1"/>
        <v>847.8470350.1.426610.000000.847001.200179</v>
      </c>
      <c r="I83" s="66" t="s">
        <v>21</v>
      </c>
      <c r="J83" s="66">
        <v>847001</v>
      </c>
      <c r="K83" s="66" t="s">
        <v>23</v>
      </c>
      <c r="L83" s="66">
        <v>200179</v>
      </c>
      <c r="M83" s="66" t="s">
        <v>2611</v>
      </c>
      <c r="N83" s="66">
        <v>1</v>
      </c>
      <c r="Q83" s="66" t="s">
        <v>5305</v>
      </c>
      <c r="R83" s="66">
        <v>1</v>
      </c>
      <c r="S83" s="66">
        <v>25000</v>
      </c>
      <c r="T83" s="66">
        <v>25000</v>
      </c>
      <c r="U83" s="66" t="s">
        <v>2002</v>
      </c>
      <c r="V83" s="66" t="s">
        <v>2003</v>
      </c>
      <c r="W83" s="66" t="s">
        <v>2007</v>
      </c>
      <c r="X83" s="66" t="s">
        <v>2623</v>
      </c>
      <c r="Z83" s="66">
        <v>8470350</v>
      </c>
    </row>
    <row r="84" spans="1:26" ht="15" customHeight="1" x14ac:dyDescent="0.35">
      <c r="A84" s="66" t="s">
        <v>2041</v>
      </c>
      <c r="B84" s="66" t="s">
        <v>2042</v>
      </c>
      <c r="C84" s="66" t="s">
        <v>950</v>
      </c>
      <c r="D84" s="66">
        <v>8470350</v>
      </c>
      <c r="E84" s="66" t="s">
        <v>232</v>
      </c>
      <c r="F84" s="66">
        <v>426610</v>
      </c>
      <c r="G84" s="66" t="s">
        <v>43</v>
      </c>
      <c r="H84" s="66" t="str">
        <f t="shared" si="1"/>
        <v>847.8470350.1.426610.000000.847001.200179</v>
      </c>
      <c r="I84" s="66" t="s">
        <v>21</v>
      </c>
      <c r="J84" s="66">
        <v>847001</v>
      </c>
      <c r="K84" s="66" t="s">
        <v>23</v>
      </c>
      <c r="L84" s="66">
        <v>200179</v>
      </c>
      <c r="M84" s="66" t="s">
        <v>2611</v>
      </c>
      <c r="N84" s="66">
        <v>1</v>
      </c>
      <c r="Q84" s="66" t="s">
        <v>2616</v>
      </c>
      <c r="R84" s="66">
        <v>1</v>
      </c>
      <c r="S84" s="66">
        <v>200000</v>
      </c>
      <c r="T84" s="66">
        <v>200000</v>
      </c>
      <c r="U84" s="66" t="s">
        <v>2002</v>
      </c>
      <c r="V84" s="66" t="s">
        <v>2003</v>
      </c>
      <c r="W84" s="66" t="s">
        <v>2007</v>
      </c>
      <c r="X84" s="66" t="s">
        <v>5306</v>
      </c>
      <c r="Z84" s="66">
        <v>8470350</v>
      </c>
    </row>
    <row r="85" spans="1:26" ht="15" customHeight="1" x14ac:dyDescent="0.35">
      <c r="A85" s="66" t="s">
        <v>2041</v>
      </c>
      <c r="B85" s="66" t="s">
        <v>2042</v>
      </c>
      <c r="C85" s="66" t="s">
        <v>951</v>
      </c>
      <c r="D85" s="66">
        <v>8470620</v>
      </c>
      <c r="E85" s="66" t="s">
        <v>416</v>
      </c>
      <c r="F85" s="66">
        <v>426610</v>
      </c>
      <c r="G85" s="66" t="s">
        <v>43</v>
      </c>
      <c r="H85" s="66" t="str">
        <f t="shared" si="1"/>
        <v>847.8470620.1.426610.000000.847001.200179</v>
      </c>
      <c r="I85" s="66" t="s">
        <v>21</v>
      </c>
      <c r="J85" s="66">
        <v>847001</v>
      </c>
      <c r="K85" s="66" t="s">
        <v>23</v>
      </c>
      <c r="L85" s="66">
        <v>200179</v>
      </c>
      <c r="M85" s="66" t="s">
        <v>2686</v>
      </c>
      <c r="N85" s="66">
        <v>11</v>
      </c>
      <c r="Q85" s="66" t="s">
        <v>2687</v>
      </c>
      <c r="R85" s="66">
        <v>11</v>
      </c>
      <c r="S85" s="66">
        <v>2880</v>
      </c>
      <c r="T85" s="66">
        <v>31680</v>
      </c>
      <c r="U85" s="66" t="s">
        <v>2002</v>
      </c>
      <c r="V85" s="66" t="s">
        <v>2003</v>
      </c>
      <c r="W85" s="66" t="s">
        <v>2677</v>
      </c>
      <c r="X85" s="66" t="s">
        <v>2689</v>
      </c>
      <c r="Y85" s="69" t="s">
        <v>5307</v>
      </c>
      <c r="Z85" s="66">
        <v>8470620</v>
      </c>
    </row>
    <row r="86" spans="1:26" ht="45" customHeight="1" x14ac:dyDescent="0.35">
      <c r="A86" s="66" t="s">
        <v>2041</v>
      </c>
      <c r="B86" s="66" t="s">
        <v>2042</v>
      </c>
      <c r="C86" s="66" t="s">
        <v>952</v>
      </c>
      <c r="D86" s="66">
        <v>8470810</v>
      </c>
      <c r="E86" s="66" t="s">
        <v>452</v>
      </c>
      <c r="F86" s="66">
        <v>426610</v>
      </c>
      <c r="G86" s="66" t="s">
        <v>43</v>
      </c>
      <c r="H86" s="66" t="str">
        <f t="shared" si="1"/>
        <v>847.8470810.1.426610.000000.847001.200179</v>
      </c>
      <c r="I86" s="66" t="s">
        <v>21</v>
      </c>
      <c r="J86" s="66">
        <v>847001</v>
      </c>
      <c r="K86" s="66" t="s">
        <v>23</v>
      </c>
      <c r="L86" s="66">
        <v>200179</v>
      </c>
      <c r="M86" s="66" t="s">
        <v>2025</v>
      </c>
      <c r="N86" s="66">
        <v>6055</v>
      </c>
      <c r="O86" s="66" t="s">
        <v>2037</v>
      </c>
      <c r="P86" s="66">
        <v>1423</v>
      </c>
      <c r="Q86" s="66" t="s">
        <v>2705</v>
      </c>
      <c r="R86" s="66">
        <v>1</v>
      </c>
      <c r="S86" s="66">
        <v>1489339.3900000004</v>
      </c>
      <c r="T86" s="66">
        <v>1489339.3900000004</v>
      </c>
      <c r="U86" s="66" t="s">
        <v>2002</v>
      </c>
      <c r="V86" s="66" t="s">
        <v>2003</v>
      </c>
      <c r="W86" s="66" t="s">
        <v>2701</v>
      </c>
      <c r="Y86" s="69" t="s">
        <v>5308</v>
      </c>
      <c r="Z86" s="66">
        <v>8470810</v>
      </c>
    </row>
    <row r="87" spans="1:26" ht="75" customHeight="1" x14ac:dyDescent="0.35">
      <c r="A87" s="66" t="s">
        <v>2041</v>
      </c>
      <c r="B87" s="66" t="s">
        <v>2042</v>
      </c>
      <c r="C87" s="66" t="s">
        <v>952</v>
      </c>
      <c r="D87" s="66">
        <v>8470810</v>
      </c>
      <c r="E87" s="66" t="s">
        <v>452</v>
      </c>
      <c r="F87" s="66">
        <v>426610</v>
      </c>
      <c r="G87" s="66" t="s">
        <v>43</v>
      </c>
      <c r="H87" s="66" t="str">
        <f t="shared" si="1"/>
        <v>847.8470810.1.426610.000000.847001.200179</v>
      </c>
      <c r="I87" s="66" t="s">
        <v>21</v>
      </c>
      <c r="J87" s="66">
        <v>847001</v>
      </c>
      <c r="K87" s="66" t="s">
        <v>23</v>
      </c>
      <c r="L87" s="66">
        <v>200179</v>
      </c>
      <c r="M87" s="66" t="s">
        <v>2708</v>
      </c>
      <c r="N87" s="66">
        <v>6055</v>
      </c>
      <c r="O87" s="66" t="s">
        <v>2709</v>
      </c>
      <c r="P87" s="66">
        <v>50</v>
      </c>
      <c r="Q87" s="66" t="s">
        <v>5309</v>
      </c>
      <c r="R87" s="66">
        <v>1</v>
      </c>
      <c r="S87" s="66">
        <v>815565.96000000008</v>
      </c>
      <c r="T87" s="66">
        <v>815565.96000000008</v>
      </c>
      <c r="U87" s="66" t="s">
        <v>2002</v>
      </c>
      <c r="V87" s="66" t="s">
        <v>2003</v>
      </c>
      <c r="W87" s="66" t="s">
        <v>2701</v>
      </c>
      <c r="Y87" s="69" t="s">
        <v>5310</v>
      </c>
      <c r="Z87" s="66">
        <v>8470810</v>
      </c>
    </row>
    <row r="88" spans="1:26" ht="15" customHeight="1" x14ac:dyDescent="0.35">
      <c r="A88" s="66" t="s">
        <v>2041</v>
      </c>
      <c r="B88" s="66" t="s">
        <v>2042</v>
      </c>
      <c r="C88" s="66" t="s">
        <v>952</v>
      </c>
      <c r="D88" s="66">
        <v>8470810</v>
      </c>
      <c r="E88" s="66" t="s">
        <v>452</v>
      </c>
      <c r="F88" s="66">
        <v>426610</v>
      </c>
      <c r="G88" s="66" t="s">
        <v>43</v>
      </c>
      <c r="H88" s="66" t="str">
        <f t="shared" si="1"/>
        <v>847.8470810.1.426610.000000.847001.200179</v>
      </c>
      <c r="I88" s="66" t="s">
        <v>21</v>
      </c>
      <c r="J88" s="66">
        <v>847001</v>
      </c>
      <c r="K88" s="66" t="s">
        <v>23</v>
      </c>
      <c r="L88" s="66">
        <v>200179</v>
      </c>
      <c r="M88" s="66" t="s">
        <v>2713</v>
      </c>
      <c r="N88" s="66">
        <v>20</v>
      </c>
      <c r="Q88" s="66" t="s">
        <v>2714</v>
      </c>
      <c r="R88" s="66">
        <v>1</v>
      </c>
      <c r="S88" s="66">
        <v>845250</v>
      </c>
      <c r="T88" s="66">
        <v>845250</v>
      </c>
      <c r="U88" s="66" t="s">
        <v>2002</v>
      </c>
      <c r="V88" s="66" t="s">
        <v>2003</v>
      </c>
      <c r="W88" s="66" t="s">
        <v>2701</v>
      </c>
      <c r="Y88" s="69" t="s">
        <v>2716</v>
      </c>
      <c r="Z88" s="66">
        <v>8470810</v>
      </c>
    </row>
    <row r="89" spans="1:26" ht="15" customHeight="1" x14ac:dyDescent="0.35">
      <c r="A89" s="66" t="s">
        <v>2041</v>
      </c>
      <c r="B89" s="66" t="s">
        <v>2042</v>
      </c>
      <c r="C89" s="66" t="s">
        <v>952</v>
      </c>
      <c r="D89" s="66">
        <v>8470810</v>
      </c>
      <c r="E89" s="66" t="s">
        <v>452</v>
      </c>
      <c r="F89" s="66">
        <v>426610</v>
      </c>
      <c r="G89" s="66" t="s">
        <v>43</v>
      </c>
      <c r="H89" s="66" t="str">
        <f t="shared" si="1"/>
        <v>847.8470810.1.426610.000000.847001.200179</v>
      </c>
      <c r="I89" s="66" t="s">
        <v>21</v>
      </c>
      <c r="J89" s="66">
        <v>847001</v>
      </c>
      <c r="K89" s="66" t="s">
        <v>23</v>
      </c>
      <c r="L89" s="66">
        <v>200179</v>
      </c>
      <c r="M89" s="66" t="s">
        <v>2717</v>
      </c>
      <c r="N89" s="66">
        <v>1</v>
      </c>
      <c r="Q89" s="66" t="s">
        <v>2718</v>
      </c>
      <c r="R89" s="66">
        <v>1</v>
      </c>
      <c r="S89" s="66">
        <v>463387.25475000008</v>
      </c>
      <c r="T89" s="66">
        <v>463387.25475000008</v>
      </c>
      <c r="U89" s="66" t="s">
        <v>2002</v>
      </c>
      <c r="V89" s="66" t="s">
        <v>2003</v>
      </c>
      <c r="W89" s="66" t="s">
        <v>2701</v>
      </c>
      <c r="Y89" s="69" t="s">
        <v>2720</v>
      </c>
      <c r="Z89" s="66">
        <v>8470810</v>
      </c>
    </row>
    <row r="90" spans="1:26" ht="45" customHeight="1" x14ac:dyDescent="0.35">
      <c r="A90" s="66" t="s">
        <v>2041</v>
      </c>
      <c r="B90" s="66" t="s">
        <v>2042</v>
      </c>
      <c r="C90" s="66" t="s">
        <v>952</v>
      </c>
      <c r="D90" s="66">
        <v>8470810</v>
      </c>
      <c r="E90" s="66" t="s">
        <v>452</v>
      </c>
      <c r="F90" s="66">
        <v>426610</v>
      </c>
      <c r="G90" s="66" t="s">
        <v>43</v>
      </c>
      <c r="H90" s="66" t="str">
        <f t="shared" si="1"/>
        <v>847.8470810.1.426610.000000.847001.200179</v>
      </c>
      <c r="I90" s="66" t="s">
        <v>21</v>
      </c>
      <c r="J90" s="66">
        <v>847001</v>
      </c>
      <c r="K90" s="66" t="s">
        <v>23</v>
      </c>
      <c r="L90" s="66">
        <v>200179</v>
      </c>
      <c r="M90" s="66" t="s">
        <v>2025</v>
      </c>
      <c r="N90" s="66">
        <v>6055</v>
      </c>
      <c r="Q90" s="66" t="s">
        <v>2721</v>
      </c>
      <c r="R90" s="66">
        <v>1</v>
      </c>
      <c r="S90" s="66">
        <v>698041.92150000017</v>
      </c>
      <c r="T90" s="66">
        <v>698041.92150000017</v>
      </c>
      <c r="U90" s="66" t="s">
        <v>2002</v>
      </c>
      <c r="V90" s="66" t="s">
        <v>2003</v>
      </c>
      <c r="W90" s="66" t="s">
        <v>2701</v>
      </c>
      <c r="Y90" s="69" t="s">
        <v>5311</v>
      </c>
      <c r="Z90" s="66">
        <v>8470810</v>
      </c>
    </row>
    <row r="91" spans="1:26" ht="15" customHeight="1" x14ac:dyDescent="0.35">
      <c r="A91" s="66" t="s">
        <v>2041</v>
      </c>
      <c r="B91" s="66" t="s">
        <v>2042</v>
      </c>
      <c r="C91" s="66" t="s">
        <v>952</v>
      </c>
      <c r="D91" s="66">
        <v>8470810</v>
      </c>
      <c r="E91" s="66" t="s">
        <v>452</v>
      </c>
      <c r="F91" s="66">
        <v>426610</v>
      </c>
      <c r="G91" s="66" t="s">
        <v>43</v>
      </c>
      <c r="H91" s="66" t="str">
        <f t="shared" si="1"/>
        <v>847.8470810.1.426610.000000.847001.200179</v>
      </c>
      <c r="I91" s="66" t="s">
        <v>21</v>
      </c>
      <c r="J91" s="66">
        <v>847001</v>
      </c>
      <c r="K91" s="66" t="s">
        <v>23</v>
      </c>
      <c r="L91" s="66">
        <v>200179</v>
      </c>
      <c r="M91" s="66" t="s">
        <v>2713</v>
      </c>
      <c r="N91" s="66">
        <v>1</v>
      </c>
      <c r="Q91" s="66" t="s">
        <v>2723</v>
      </c>
      <c r="R91" s="66">
        <v>1</v>
      </c>
      <c r="S91" s="66">
        <v>176730.75</v>
      </c>
      <c r="T91" s="66">
        <v>176730.75</v>
      </c>
      <c r="U91" s="66" t="s">
        <v>2002</v>
      </c>
      <c r="V91" s="66" t="s">
        <v>2003</v>
      </c>
      <c r="W91" s="66" t="s">
        <v>2701</v>
      </c>
      <c r="Y91" s="69" t="s">
        <v>2725</v>
      </c>
      <c r="Z91" s="66">
        <v>8470810</v>
      </c>
    </row>
    <row r="92" spans="1:26" ht="60" customHeight="1" x14ac:dyDescent="0.35">
      <c r="A92" s="66" t="s">
        <v>2041</v>
      </c>
      <c r="B92" s="66" t="s">
        <v>2042</v>
      </c>
      <c r="C92" s="66" t="s">
        <v>952</v>
      </c>
      <c r="D92" s="66">
        <v>8470810</v>
      </c>
      <c r="E92" s="66" t="s">
        <v>452</v>
      </c>
      <c r="F92" s="66">
        <v>426610</v>
      </c>
      <c r="G92" s="66" t="s">
        <v>43</v>
      </c>
      <c r="H92" s="66" t="str">
        <f t="shared" si="1"/>
        <v>847.8470810.1.426610.000000.847001.200179</v>
      </c>
      <c r="I92" s="66" t="s">
        <v>21</v>
      </c>
      <c r="J92" s="66">
        <v>847001</v>
      </c>
      <c r="K92" s="66" t="s">
        <v>23</v>
      </c>
      <c r="L92" s="66">
        <v>200179</v>
      </c>
      <c r="M92" s="66" t="s">
        <v>2025</v>
      </c>
      <c r="N92" s="66">
        <v>6055</v>
      </c>
      <c r="O92" s="66" t="s">
        <v>2726</v>
      </c>
      <c r="P92" s="66">
        <v>6000</v>
      </c>
      <c r="Q92" s="66" t="s">
        <v>2727</v>
      </c>
      <c r="R92" s="66">
        <v>1</v>
      </c>
      <c r="S92" s="66">
        <v>219789.24000000002</v>
      </c>
      <c r="T92" s="66">
        <v>219789.24000000002</v>
      </c>
      <c r="U92" s="66" t="s">
        <v>2002</v>
      </c>
      <c r="V92" s="66" t="s">
        <v>2003</v>
      </c>
      <c r="W92" s="66" t="s">
        <v>2701</v>
      </c>
      <c r="Y92" s="69" t="s">
        <v>5312</v>
      </c>
      <c r="Z92" s="66">
        <v>8470810</v>
      </c>
    </row>
    <row r="93" spans="1:26" ht="15" customHeight="1" x14ac:dyDescent="0.35">
      <c r="A93" s="66" t="s">
        <v>2041</v>
      </c>
      <c r="B93" s="66" t="s">
        <v>2042</v>
      </c>
      <c r="C93" s="66" t="s">
        <v>952</v>
      </c>
      <c r="D93" s="66">
        <v>8470810</v>
      </c>
      <c r="E93" s="66" t="s">
        <v>452</v>
      </c>
      <c r="F93" s="66">
        <v>426610</v>
      </c>
      <c r="G93" s="66" t="s">
        <v>43</v>
      </c>
      <c r="H93" s="66" t="str">
        <f t="shared" si="1"/>
        <v>847.8470810.1.426610.000000.847001.200179</v>
      </c>
      <c r="I93" s="66" t="s">
        <v>21</v>
      </c>
      <c r="J93" s="66">
        <v>847001</v>
      </c>
      <c r="K93" s="66" t="s">
        <v>23</v>
      </c>
      <c r="L93" s="66">
        <v>200179</v>
      </c>
      <c r="M93" s="66" t="s">
        <v>2729</v>
      </c>
      <c r="N93" s="66">
        <v>1</v>
      </c>
      <c r="Q93" s="66" t="s">
        <v>2730</v>
      </c>
      <c r="R93" s="66">
        <v>1</v>
      </c>
      <c r="S93" s="66">
        <v>122356</v>
      </c>
      <c r="T93" s="66">
        <v>122356</v>
      </c>
      <c r="U93" s="66" t="s">
        <v>2002</v>
      </c>
      <c r="V93" s="66" t="s">
        <v>2003</v>
      </c>
      <c r="W93" s="66" t="s">
        <v>2701</v>
      </c>
      <c r="Y93" s="69" t="s">
        <v>2731</v>
      </c>
      <c r="Z93" s="66">
        <v>8470810</v>
      </c>
    </row>
    <row r="94" spans="1:26" ht="30" customHeight="1" x14ac:dyDescent="0.35">
      <c r="A94" s="66" t="s">
        <v>2041</v>
      </c>
      <c r="B94" s="66" t="s">
        <v>2042</v>
      </c>
      <c r="C94" s="66" t="s">
        <v>952</v>
      </c>
      <c r="D94" s="66">
        <v>8470810</v>
      </c>
      <c r="E94" s="66" t="s">
        <v>452</v>
      </c>
      <c r="F94" s="66">
        <v>426610</v>
      </c>
      <c r="G94" s="66" t="s">
        <v>43</v>
      </c>
      <c r="H94" s="66" t="str">
        <f t="shared" si="1"/>
        <v>847.8470810.1.426610.000000.847001.200179</v>
      </c>
      <c r="I94" s="66" t="s">
        <v>21</v>
      </c>
      <c r="J94" s="66">
        <v>847001</v>
      </c>
      <c r="K94" s="66" t="s">
        <v>23</v>
      </c>
      <c r="L94" s="66">
        <v>200179</v>
      </c>
      <c r="M94" s="66" t="s">
        <v>2717</v>
      </c>
      <c r="N94" s="66">
        <v>1</v>
      </c>
      <c r="O94" s="66" t="s">
        <v>2732</v>
      </c>
      <c r="P94" s="66">
        <v>9</v>
      </c>
      <c r="Q94" s="66" t="s">
        <v>2733</v>
      </c>
      <c r="R94" s="66">
        <v>1</v>
      </c>
      <c r="S94" s="66">
        <v>146113.79999999999</v>
      </c>
      <c r="T94" s="66">
        <v>146113.79999999999</v>
      </c>
      <c r="U94" s="66" t="s">
        <v>2002</v>
      </c>
      <c r="V94" s="66" t="s">
        <v>2003</v>
      </c>
      <c r="W94" s="66" t="s">
        <v>2701</v>
      </c>
      <c r="Y94" s="69" t="s">
        <v>5313</v>
      </c>
      <c r="Z94" s="66">
        <v>8470810</v>
      </c>
    </row>
    <row r="95" spans="1:26" ht="15" customHeight="1" x14ac:dyDescent="0.35">
      <c r="A95" s="66" t="s">
        <v>2041</v>
      </c>
      <c r="B95" s="66" t="s">
        <v>2042</v>
      </c>
      <c r="C95" s="66" t="s">
        <v>952</v>
      </c>
      <c r="D95" s="66">
        <v>8470810</v>
      </c>
      <c r="E95" s="66" t="s">
        <v>452</v>
      </c>
      <c r="F95" s="66">
        <v>426610</v>
      </c>
      <c r="G95" s="66" t="s">
        <v>43</v>
      </c>
      <c r="H95" s="66" t="str">
        <f t="shared" si="1"/>
        <v>847.8470810.1.426610.000000.847001.200179</v>
      </c>
      <c r="I95" s="66" t="s">
        <v>21</v>
      </c>
      <c r="J95" s="66">
        <v>847001</v>
      </c>
      <c r="K95" s="66" t="s">
        <v>23</v>
      </c>
      <c r="L95" s="66">
        <v>200179</v>
      </c>
      <c r="M95" s="66" t="s">
        <v>2713</v>
      </c>
      <c r="N95" s="66">
        <v>5</v>
      </c>
      <c r="Q95" s="66" t="s">
        <v>2735</v>
      </c>
      <c r="R95" s="66">
        <v>1</v>
      </c>
      <c r="S95" s="66">
        <v>89953</v>
      </c>
      <c r="T95" s="66">
        <v>89953</v>
      </c>
      <c r="U95" s="66" t="s">
        <v>2002</v>
      </c>
      <c r="V95" s="66" t="s">
        <v>2003</v>
      </c>
      <c r="W95" s="66" t="s">
        <v>2701</v>
      </c>
      <c r="Y95" s="69" t="s">
        <v>2737</v>
      </c>
      <c r="Z95" s="66">
        <v>8470810</v>
      </c>
    </row>
    <row r="96" spans="1:26" ht="15" customHeight="1" x14ac:dyDescent="0.35">
      <c r="A96" s="66" t="s">
        <v>2041</v>
      </c>
      <c r="B96" s="66" t="s">
        <v>2042</v>
      </c>
      <c r="C96" s="66" t="s">
        <v>952</v>
      </c>
      <c r="D96" s="66">
        <v>8470810</v>
      </c>
      <c r="E96" s="66" t="s">
        <v>452</v>
      </c>
      <c r="F96" s="66">
        <v>426610</v>
      </c>
      <c r="G96" s="66" t="s">
        <v>43</v>
      </c>
      <c r="H96" s="66" t="str">
        <f t="shared" si="1"/>
        <v>847.8470810.1.426610.000000.847001.200179</v>
      </c>
      <c r="I96" s="66" t="s">
        <v>21</v>
      </c>
      <c r="J96" s="66">
        <v>847001</v>
      </c>
      <c r="K96" s="66" t="s">
        <v>23</v>
      </c>
      <c r="L96" s="66">
        <v>200179</v>
      </c>
      <c r="M96" s="66" t="s">
        <v>2738</v>
      </c>
      <c r="N96" s="66">
        <v>2</v>
      </c>
      <c r="Q96" s="66" t="s">
        <v>2739</v>
      </c>
      <c r="R96" s="66">
        <v>1</v>
      </c>
      <c r="S96" s="66">
        <v>86714.215875000009</v>
      </c>
      <c r="T96" s="66">
        <v>86714.215875000009</v>
      </c>
      <c r="U96" s="66" t="s">
        <v>2002</v>
      </c>
      <c r="V96" s="66" t="s">
        <v>2003</v>
      </c>
      <c r="W96" s="66" t="s">
        <v>2701</v>
      </c>
      <c r="Y96" s="69" t="s">
        <v>2740</v>
      </c>
      <c r="Z96" s="66">
        <v>8470810</v>
      </c>
    </row>
    <row r="97" spans="1:26" ht="15" customHeight="1" x14ac:dyDescent="0.35">
      <c r="A97" s="66" t="s">
        <v>2041</v>
      </c>
      <c r="B97" s="66" t="s">
        <v>2042</v>
      </c>
      <c r="C97" s="66" t="s">
        <v>952</v>
      </c>
      <c r="D97" s="66">
        <v>8470810</v>
      </c>
      <c r="E97" s="66" t="s">
        <v>452</v>
      </c>
      <c r="F97" s="66">
        <v>426610</v>
      </c>
      <c r="G97" s="66" t="s">
        <v>43</v>
      </c>
      <c r="H97" s="66" t="str">
        <f t="shared" si="1"/>
        <v>847.8470810.1.426610.000000.847001.200179</v>
      </c>
      <c r="I97" s="66" t="s">
        <v>21</v>
      </c>
      <c r="J97" s="66">
        <v>847001</v>
      </c>
      <c r="K97" s="66" t="s">
        <v>23</v>
      </c>
      <c r="L97" s="66">
        <v>200179</v>
      </c>
      <c r="M97" s="66" t="s">
        <v>2037</v>
      </c>
      <c r="N97" s="66">
        <v>1423</v>
      </c>
      <c r="Q97" s="66" t="s">
        <v>2741</v>
      </c>
      <c r="R97" s="66">
        <v>1</v>
      </c>
      <c r="S97" s="66">
        <v>44000</v>
      </c>
      <c r="T97" s="66">
        <v>44000</v>
      </c>
      <c r="U97" s="66" t="s">
        <v>2002</v>
      </c>
      <c r="V97" s="66" t="s">
        <v>2003</v>
      </c>
      <c r="W97" s="66" t="s">
        <v>2701</v>
      </c>
      <c r="Y97" s="69" t="s">
        <v>2743</v>
      </c>
      <c r="Z97" s="66">
        <v>8470810</v>
      </c>
    </row>
    <row r="98" spans="1:26" ht="15" customHeight="1" x14ac:dyDescent="0.35">
      <c r="A98" s="66" t="s">
        <v>2041</v>
      </c>
      <c r="B98" s="66" t="s">
        <v>2042</v>
      </c>
      <c r="C98" s="66" t="s">
        <v>952</v>
      </c>
      <c r="D98" s="66">
        <v>8470810</v>
      </c>
      <c r="E98" s="66" t="s">
        <v>452</v>
      </c>
      <c r="F98" s="66">
        <v>426610</v>
      </c>
      <c r="G98" s="66" t="s">
        <v>43</v>
      </c>
      <c r="H98" s="66" t="str">
        <f t="shared" si="1"/>
        <v>847.8470810.1.426610.000000.847001.200179</v>
      </c>
      <c r="I98" s="66" t="s">
        <v>21</v>
      </c>
      <c r="J98" s="66">
        <v>847001</v>
      </c>
      <c r="K98" s="66" t="s">
        <v>23</v>
      </c>
      <c r="L98" s="66">
        <v>200179</v>
      </c>
      <c r="M98" s="66" t="s">
        <v>2717</v>
      </c>
      <c r="N98" s="66">
        <v>1</v>
      </c>
      <c r="Q98" s="66" t="s">
        <v>2744</v>
      </c>
      <c r="R98" s="66">
        <v>1</v>
      </c>
      <c r="S98" s="66">
        <v>27500.000000000004</v>
      </c>
      <c r="T98" s="66">
        <v>27500.000000000004</v>
      </c>
      <c r="U98" s="66" t="s">
        <v>2002</v>
      </c>
      <c r="V98" s="66" t="s">
        <v>2003</v>
      </c>
      <c r="W98" s="66" t="s">
        <v>2701</v>
      </c>
      <c r="Y98" s="69" t="s">
        <v>2745</v>
      </c>
      <c r="Z98" s="66">
        <v>8470810</v>
      </c>
    </row>
    <row r="99" spans="1:26" ht="15" customHeight="1" x14ac:dyDescent="0.35">
      <c r="A99" s="66" t="s">
        <v>2041</v>
      </c>
      <c r="B99" s="66" t="s">
        <v>2042</v>
      </c>
      <c r="C99" s="66" t="s">
        <v>952</v>
      </c>
      <c r="D99" s="66">
        <v>8470810</v>
      </c>
      <c r="E99" s="66" t="s">
        <v>452</v>
      </c>
      <c r="F99" s="66">
        <v>426610</v>
      </c>
      <c r="G99" s="66" t="s">
        <v>43</v>
      </c>
      <c r="H99" s="66" t="str">
        <f t="shared" si="1"/>
        <v>847.8470810.1.426610.000000.847001.200179</v>
      </c>
      <c r="I99" s="66" t="s">
        <v>21</v>
      </c>
      <c r="J99" s="66">
        <v>847001</v>
      </c>
      <c r="K99" s="66" t="s">
        <v>23</v>
      </c>
      <c r="L99" s="66">
        <v>200179</v>
      </c>
      <c r="M99" s="66" t="s">
        <v>2738</v>
      </c>
      <c r="N99" s="66">
        <v>64</v>
      </c>
      <c r="Q99" s="66" t="s">
        <v>2746</v>
      </c>
      <c r="R99" s="66">
        <v>1</v>
      </c>
      <c r="S99" s="66">
        <v>31844.505000000001</v>
      </c>
      <c r="T99" s="66">
        <v>31844.505000000001</v>
      </c>
      <c r="U99" s="66" t="s">
        <v>2002</v>
      </c>
      <c r="V99" s="66" t="s">
        <v>2003</v>
      </c>
      <c r="W99" s="66" t="s">
        <v>2701</v>
      </c>
      <c r="Y99" s="69" t="s">
        <v>2747</v>
      </c>
      <c r="Z99" s="66">
        <v>8470810</v>
      </c>
    </row>
    <row r="100" spans="1:26" ht="15" customHeight="1" x14ac:dyDescent="0.35">
      <c r="A100" s="66" t="s">
        <v>2041</v>
      </c>
      <c r="B100" s="66" t="s">
        <v>2042</v>
      </c>
      <c r="C100" s="66" t="s">
        <v>952</v>
      </c>
      <c r="D100" s="66">
        <v>8470810</v>
      </c>
      <c r="E100" s="66" t="s">
        <v>452</v>
      </c>
      <c r="F100" s="66">
        <v>426610</v>
      </c>
      <c r="G100" s="66" t="s">
        <v>43</v>
      </c>
      <c r="H100" s="66" t="str">
        <f t="shared" si="1"/>
        <v>847.8470810.1.426610.000000.847001.200179</v>
      </c>
      <c r="I100" s="66" t="s">
        <v>21</v>
      </c>
      <c r="J100" s="66">
        <v>847001</v>
      </c>
      <c r="K100" s="66" t="s">
        <v>23</v>
      </c>
      <c r="L100" s="66">
        <v>200179</v>
      </c>
      <c r="M100" s="66" t="s">
        <v>2717</v>
      </c>
      <c r="N100" s="66">
        <v>5</v>
      </c>
      <c r="Q100" s="66" t="s">
        <v>2748</v>
      </c>
      <c r="R100" s="66">
        <v>1</v>
      </c>
      <c r="S100" s="66">
        <v>22000</v>
      </c>
      <c r="T100" s="66">
        <v>22000</v>
      </c>
      <c r="U100" s="66" t="s">
        <v>2002</v>
      </c>
      <c r="V100" s="66" t="s">
        <v>2003</v>
      </c>
      <c r="W100" s="66" t="s">
        <v>2701</v>
      </c>
      <c r="Y100" s="69" t="s">
        <v>2750</v>
      </c>
      <c r="Z100" s="66">
        <v>8470810</v>
      </c>
    </row>
    <row r="101" spans="1:26" ht="15" customHeight="1" x14ac:dyDescent="0.35">
      <c r="A101" s="66" t="s">
        <v>2041</v>
      </c>
      <c r="B101" s="66" t="s">
        <v>2042</v>
      </c>
      <c r="C101" s="66" t="s">
        <v>952</v>
      </c>
      <c r="D101" s="66">
        <v>8470810</v>
      </c>
      <c r="E101" s="66" t="s">
        <v>452</v>
      </c>
      <c r="F101" s="66">
        <v>426610</v>
      </c>
      <c r="G101" s="66" t="s">
        <v>43</v>
      </c>
      <c r="H101" s="66" t="str">
        <f t="shared" si="1"/>
        <v>847.8470810.1.426610.000000.847001.200179</v>
      </c>
      <c r="I101" s="66" t="s">
        <v>21</v>
      </c>
      <c r="J101" s="66">
        <v>847001</v>
      </c>
      <c r="K101" s="66" t="s">
        <v>23</v>
      </c>
      <c r="L101" s="66">
        <v>200179</v>
      </c>
      <c r="M101" s="66" t="s">
        <v>2713</v>
      </c>
      <c r="N101" s="66">
        <v>1</v>
      </c>
      <c r="Q101" s="66" t="s">
        <v>2751</v>
      </c>
      <c r="R101" s="66">
        <v>1</v>
      </c>
      <c r="S101" s="66">
        <v>14610.2</v>
      </c>
      <c r="T101" s="66">
        <v>14610.2</v>
      </c>
      <c r="U101" s="66" t="s">
        <v>2002</v>
      </c>
      <c r="V101" s="66" t="s">
        <v>2003</v>
      </c>
      <c r="W101" s="66" t="s">
        <v>2701</v>
      </c>
      <c r="Y101" s="69" t="s">
        <v>2752</v>
      </c>
      <c r="Z101" s="66">
        <v>8470810</v>
      </c>
    </row>
    <row r="102" spans="1:26" ht="15" customHeight="1" x14ac:dyDescent="0.35">
      <c r="A102" s="66" t="s">
        <v>2041</v>
      </c>
      <c r="B102" s="66" t="s">
        <v>2042</v>
      </c>
      <c r="C102" s="66" t="s">
        <v>952</v>
      </c>
      <c r="D102" s="66">
        <v>8470810</v>
      </c>
      <c r="E102" s="66" t="s">
        <v>452</v>
      </c>
      <c r="F102" s="66">
        <v>426610</v>
      </c>
      <c r="G102" s="66" t="s">
        <v>43</v>
      </c>
      <c r="H102" s="66" t="str">
        <f t="shared" si="1"/>
        <v>847.8470810.1.426610.000000.847001.200179</v>
      </c>
      <c r="I102" s="66" t="s">
        <v>21</v>
      </c>
      <c r="J102" s="66">
        <v>847001</v>
      </c>
      <c r="K102" s="66" t="s">
        <v>23</v>
      </c>
      <c r="L102" s="66">
        <v>200179</v>
      </c>
      <c r="M102" s="66" t="s">
        <v>2713</v>
      </c>
      <c r="N102" s="66">
        <v>8</v>
      </c>
      <c r="Q102" s="66" t="s">
        <v>2753</v>
      </c>
      <c r="R102" s="66">
        <v>1</v>
      </c>
      <c r="S102" s="66">
        <v>12270.720000000001</v>
      </c>
      <c r="T102" s="66">
        <v>12270.720000000001</v>
      </c>
      <c r="U102" s="66" t="s">
        <v>2002</v>
      </c>
      <c r="V102" s="66" t="s">
        <v>2003</v>
      </c>
      <c r="W102" s="66" t="s">
        <v>2701</v>
      </c>
      <c r="Y102" s="69" t="s">
        <v>2754</v>
      </c>
      <c r="Z102" s="66">
        <v>8470810</v>
      </c>
    </row>
    <row r="103" spans="1:26" ht="15" customHeight="1" x14ac:dyDescent="0.35">
      <c r="A103" s="66" t="s">
        <v>2041</v>
      </c>
      <c r="B103" s="66" t="s">
        <v>2042</v>
      </c>
      <c r="C103" s="66" t="s">
        <v>952</v>
      </c>
      <c r="D103" s="66">
        <v>8470810</v>
      </c>
      <c r="E103" s="66" t="s">
        <v>452</v>
      </c>
      <c r="F103" s="66">
        <v>426610</v>
      </c>
      <c r="G103" s="66" t="s">
        <v>43</v>
      </c>
      <c r="H103" s="66" t="str">
        <f t="shared" si="1"/>
        <v>847.8470810.1.426610.000000.847001.200179</v>
      </c>
      <c r="I103" s="66" t="s">
        <v>21</v>
      </c>
      <c r="J103" s="66">
        <v>847001</v>
      </c>
      <c r="K103" s="66" t="s">
        <v>23</v>
      </c>
      <c r="L103" s="66">
        <v>200179</v>
      </c>
      <c r="M103" s="66" t="s">
        <v>2713</v>
      </c>
      <c r="N103" s="66">
        <v>1</v>
      </c>
      <c r="Q103" s="66" t="s">
        <v>2755</v>
      </c>
      <c r="R103" s="66">
        <v>1</v>
      </c>
      <c r="S103" s="66">
        <v>10500</v>
      </c>
      <c r="T103" s="66">
        <v>10500</v>
      </c>
      <c r="U103" s="66" t="s">
        <v>2002</v>
      </c>
      <c r="V103" s="66" t="s">
        <v>2003</v>
      </c>
      <c r="W103" s="66" t="s">
        <v>2701</v>
      </c>
      <c r="Y103" s="69" t="s">
        <v>2756</v>
      </c>
      <c r="Z103" s="66">
        <v>8470810</v>
      </c>
    </row>
    <row r="104" spans="1:26" ht="15" customHeight="1" x14ac:dyDescent="0.35">
      <c r="A104" s="66" t="s">
        <v>2041</v>
      </c>
      <c r="B104" s="66" t="s">
        <v>2042</v>
      </c>
      <c r="C104" s="66" t="s">
        <v>952</v>
      </c>
      <c r="D104" s="66">
        <v>8470810</v>
      </c>
      <c r="E104" s="66" t="s">
        <v>452</v>
      </c>
      <c r="F104" s="66">
        <v>426610</v>
      </c>
      <c r="G104" s="66" t="s">
        <v>43</v>
      </c>
      <c r="H104" s="66" t="str">
        <f t="shared" si="1"/>
        <v>847.8470810.1.426610.000000.847001.200179</v>
      </c>
      <c r="I104" s="66" t="s">
        <v>21</v>
      </c>
      <c r="J104" s="66">
        <v>847001</v>
      </c>
      <c r="K104" s="66" t="s">
        <v>23</v>
      </c>
      <c r="L104" s="66">
        <v>200179</v>
      </c>
      <c r="M104" s="66" t="s">
        <v>2717</v>
      </c>
      <c r="N104" s="66">
        <v>1</v>
      </c>
      <c r="Q104" s="66" t="s">
        <v>2757</v>
      </c>
      <c r="R104" s="66">
        <v>1</v>
      </c>
      <c r="S104" s="66">
        <v>12000</v>
      </c>
      <c r="T104" s="66">
        <v>12000</v>
      </c>
      <c r="U104" s="66" t="s">
        <v>2002</v>
      </c>
      <c r="V104" s="66" t="s">
        <v>2003</v>
      </c>
      <c r="W104" s="66" t="s">
        <v>2701</v>
      </c>
      <c r="Y104" s="69" t="s">
        <v>2756</v>
      </c>
      <c r="Z104" s="66">
        <v>8470810</v>
      </c>
    </row>
    <row r="105" spans="1:26" ht="15" customHeight="1" x14ac:dyDescent="0.35">
      <c r="A105" s="66" t="s">
        <v>2041</v>
      </c>
      <c r="B105" s="66" t="s">
        <v>2042</v>
      </c>
      <c r="C105" s="66" t="s">
        <v>952</v>
      </c>
      <c r="D105" s="66">
        <v>8470810</v>
      </c>
      <c r="E105" s="66" t="s">
        <v>452</v>
      </c>
      <c r="F105" s="66">
        <v>426610</v>
      </c>
      <c r="G105" s="66" t="s">
        <v>43</v>
      </c>
      <c r="H105" s="66" t="str">
        <f t="shared" si="1"/>
        <v>847.8470810.1.426610.000000.847001.200179</v>
      </c>
      <c r="I105" s="66" t="s">
        <v>21</v>
      </c>
      <c r="J105" s="66">
        <v>847001</v>
      </c>
      <c r="K105" s="66" t="s">
        <v>23</v>
      </c>
      <c r="L105" s="66">
        <v>200179</v>
      </c>
      <c r="M105" s="66" t="s">
        <v>2717</v>
      </c>
      <c r="N105" s="66">
        <v>1</v>
      </c>
      <c r="Q105" s="66" t="s">
        <v>2758</v>
      </c>
      <c r="R105" s="66">
        <v>1</v>
      </c>
      <c r="S105" s="66">
        <v>7404.768</v>
      </c>
      <c r="T105" s="66">
        <v>7404.768</v>
      </c>
      <c r="U105" s="66" t="s">
        <v>2002</v>
      </c>
      <c r="V105" s="66" t="s">
        <v>2003</v>
      </c>
      <c r="W105" s="66" t="s">
        <v>2701</v>
      </c>
      <c r="Y105" s="69" t="s">
        <v>5314</v>
      </c>
      <c r="Z105" s="66">
        <v>8470810</v>
      </c>
    </row>
    <row r="106" spans="1:26" ht="15" customHeight="1" x14ac:dyDescent="0.35">
      <c r="A106" s="66" t="s">
        <v>2041</v>
      </c>
      <c r="B106" s="66" t="s">
        <v>2042</v>
      </c>
      <c r="C106" s="66" t="s">
        <v>952</v>
      </c>
      <c r="D106" s="66">
        <v>8470810</v>
      </c>
      <c r="E106" s="66" t="s">
        <v>452</v>
      </c>
      <c r="F106" s="66">
        <v>426610</v>
      </c>
      <c r="G106" s="66" t="s">
        <v>43</v>
      </c>
      <c r="H106" s="66" t="str">
        <f t="shared" si="1"/>
        <v>847.8470810.1.426610.000000.847001.200179</v>
      </c>
      <c r="I106" s="66" t="s">
        <v>21</v>
      </c>
      <c r="J106" s="66">
        <v>847001</v>
      </c>
      <c r="K106" s="66" t="s">
        <v>23</v>
      </c>
      <c r="L106" s="66">
        <v>200179</v>
      </c>
      <c r="M106" s="66" t="s">
        <v>2738</v>
      </c>
      <c r="N106" s="66">
        <v>2</v>
      </c>
      <c r="Q106" s="66" t="s">
        <v>2760</v>
      </c>
      <c r="R106" s="66">
        <v>1</v>
      </c>
      <c r="S106" s="66">
        <v>10000</v>
      </c>
      <c r="T106" s="66">
        <v>10000</v>
      </c>
      <c r="U106" s="66" t="s">
        <v>2002</v>
      </c>
      <c r="V106" s="66" t="s">
        <v>2003</v>
      </c>
      <c r="W106" s="66" t="s">
        <v>2701</v>
      </c>
      <c r="Y106" s="69" t="s">
        <v>2761</v>
      </c>
      <c r="Z106" s="66">
        <v>8470810</v>
      </c>
    </row>
    <row r="107" spans="1:26" ht="15" customHeight="1" x14ac:dyDescent="0.35">
      <c r="A107" s="66" t="s">
        <v>2041</v>
      </c>
      <c r="B107" s="66" t="s">
        <v>2042</v>
      </c>
      <c r="C107" s="66" t="s">
        <v>952</v>
      </c>
      <c r="D107" s="66">
        <v>8470810</v>
      </c>
      <c r="E107" s="66" t="s">
        <v>452</v>
      </c>
      <c r="F107" s="66">
        <v>426610</v>
      </c>
      <c r="G107" s="66" t="s">
        <v>43</v>
      </c>
      <c r="H107" s="66" t="str">
        <f t="shared" si="1"/>
        <v>847.8470810.1.426610.000000.847001.200179</v>
      </c>
      <c r="I107" s="66" t="s">
        <v>21</v>
      </c>
      <c r="J107" s="66">
        <v>847001</v>
      </c>
      <c r="K107" s="66" t="s">
        <v>23</v>
      </c>
      <c r="L107" s="66">
        <v>200179</v>
      </c>
      <c r="M107" s="66" t="s">
        <v>2738</v>
      </c>
      <c r="N107" s="66">
        <v>1</v>
      </c>
      <c r="Q107" s="66" t="s">
        <v>2762</v>
      </c>
      <c r="R107" s="66">
        <v>1</v>
      </c>
      <c r="S107" s="66">
        <v>4000</v>
      </c>
      <c r="T107" s="66">
        <v>4000</v>
      </c>
      <c r="U107" s="66" t="s">
        <v>2002</v>
      </c>
      <c r="V107" s="66" t="s">
        <v>2003</v>
      </c>
      <c r="W107" s="66" t="s">
        <v>2701</v>
      </c>
      <c r="Y107" s="69" t="s">
        <v>2763</v>
      </c>
      <c r="Z107" s="66">
        <v>8470810</v>
      </c>
    </row>
    <row r="108" spans="1:26" ht="15" customHeight="1" x14ac:dyDescent="0.35">
      <c r="A108" s="66" t="s">
        <v>2041</v>
      </c>
      <c r="B108" s="66" t="s">
        <v>2042</v>
      </c>
      <c r="C108" s="66" t="s">
        <v>952</v>
      </c>
      <c r="D108" s="66">
        <v>8470810</v>
      </c>
      <c r="E108" s="66" t="s">
        <v>452</v>
      </c>
      <c r="F108" s="66">
        <v>426610</v>
      </c>
      <c r="G108" s="66" t="s">
        <v>43</v>
      </c>
      <c r="H108" s="66" t="str">
        <f t="shared" si="1"/>
        <v>847.8470810.1.426610.000000.847001.200179</v>
      </c>
      <c r="I108" s="66" t="s">
        <v>21</v>
      </c>
      <c r="J108" s="66">
        <v>847001</v>
      </c>
      <c r="K108" s="66" t="s">
        <v>23</v>
      </c>
      <c r="L108" s="66">
        <v>200179</v>
      </c>
      <c r="M108" s="66" t="s">
        <v>2713</v>
      </c>
      <c r="N108" s="66">
        <v>1</v>
      </c>
      <c r="Q108" s="66" t="s">
        <v>2764</v>
      </c>
      <c r="R108" s="66">
        <v>1</v>
      </c>
      <c r="S108" s="66">
        <v>25000</v>
      </c>
      <c r="T108" s="66">
        <v>25000</v>
      </c>
      <c r="U108" s="66" t="s">
        <v>2002</v>
      </c>
      <c r="V108" s="66" t="s">
        <v>2003</v>
      </c>
      <c r="W108" s="66" t="s">
        <v>2701</v>
      </c>
      <c r="Y108" s="69" t="s">
        <v>2756</v>
      </c>
      <c r="Z108" s="66">
        <v>8470810</v>
      </c>
    </row>
    <row r="109" spans="1:26" ht="30" customHeight="1" x14ac:dyDescent="0.35">
      <c r="A109" s="66" t="s">
        <v>2041</v>
      </c>
      <c r="B109" s="66" t="s">
        <v>2042</v>
      </c>
      <c r="C109" s="66" t="s">
        <v>952</v>
      </c>
      <c r="D109" s="66">
        <v>8470810</v>
      </c>
      <c r="E109" s="66" t="s">
        <v>452</v>
      </c>
      <c r="F109" s="66">
        <v>426610</v>
      </c>
      <c r="G109" s="66" t="s">
        <v>43</v>
      </c>
      <c r="H109" s="66" t="str">
        <f t="shared" si="1"/>
        <v>847.8470810.1.426610.000000.847001.200179</v>
      </c>
      <c r="I109" s="66" t="s">
        <v>21</v>
      </c>
      <c r="J109" s="66">
        <v>847001</v>
      </c>
      <c r="K109" s="66" t="s">
        <v>23</v>
      </c>
      <c r="L109" s="66">
        <v>200179</v>
      </c>
      <c r="M109" s="66" t="s">
        <v>2708</v>
      </c>
      <c r="N109" s="66">
        <v>7478</v>
      </c>
      <c r="Q109" s="66" t="s">
        <v>2766</v>
      </c>
      <c r="R109" s="66">
        <v>1</v>
      </c>
      <c r="S109" s="66">
        <v>744733.40287500015</v>
      </c>
      <c r="T109" s="66">
        <v>744733.40287500015</v>
      </c>
      <c r="U109" s="66" t="s">
        <v>2002</v>
      </c>
      <c r="V109" s="66" t="s">
        <v>2003</v>
      </c>
      <c r="W109" s="66" t="s">
        <v>2701</v>
      </c>
      <c r="Y109" s="69" t="s">
        <v>2767</v>
      </c>
      <c r="Z109" s="66">
        <v>8470810</v>
      </c>
    </row>
    <row r="110" spans="1:26" ht="15" customHeight="1" x14ac:dyDescent="0.35">
      <c r="A110" s="66" t="s">
        <v>2041</v>
      </c>
      <c r="B110" s="66" t="s">
        <v>2042</v>
      </c>
      <c r="C110" s="66" t="s">
        <v>952</v>
      </c>
      <c r="D110" s="66">
        <v>8470810</v>
      </c>
      <c r="E110" s="66" t="s">
        <v>452</v>
      </c>
      <c r="F110" s="66">
        <v>426610</v>
      </c>
      <c r="G110" s="66" t="s">
        <v>43</v>
      </c>
      <c r="H110" s="66" t="str">
        <f t="shared" si="1"/>
        <v>847.8470810.1.426610.000000.847001.200179</v>
      </c>
      <c r="I110" s="66" t="s">
        <v>21</v>
      </c>
      <c r="J110" s="66">
        <v>847001</v>
      </c>
      <c r="K110" s="66" t="s">
        <v>23</v>
      </c>
      <c r="L110" s="66">
        <v>200179</v>
      </c>
      <c r="M110" s="66" t="s">
        <v>2713</v>
      </c>
      <c r="N110" s="66">
        <v>3</v>
      </c>
      <c r="Q110" s="66" t="s">
        <v>2768</v>
      </c>
      <c r="R110" s="66">
        <v>1</v>
      </c>
      <c r="S110" s="66">
        <v>522891</v>
      </c>
      <c r="T110" s="66">
        <v>522891</v>
      </c>
      <c r="U110" s="66" t="s">
        <v>2002</v>
      </c>
      <c r="V110" s="66" t="s">
        <v>2003</v>
      </c>
      <c r="W110" s="66" t="s">
        <v>2701</v>
      </c>
      <c r="Y110" s="69" t="s">
        <v>2769</v>
      </c>
      <c r="Z110" s="66">
        <v>8470810</v>
      </c>
    </row>
    <row r="111" spans="1:26" ht="15" customHeight="1" x14ac:dyDescent="0.35">
      <c r="A111" s="66" t="s">
        <v>2041</v>
      </c>
      <c r="B111" s="66" t="s">
        <v>2042</v>
      </c>
      <c r="C111" s="66" t="s">
        <v>952</v>
      </c>
      <c r="D111" s="66">
        <v>8470810</v>
      </c>
      <c r="E111" s="66" t="s">
        <v>452</v>
      </c>
      <c r="F111" s="66">
        <v>426610</v>
      </c>
      <c r="G111" s="66" t="s">
        <v>43</v>
      </c>
      <c r="H111" s="66" t="str">
        <f t="shared" si="1"/>
        <v>847.8470810.1.426610.000000.847001.200179</v>
      </c>
      <c r="I111" s="66" t="s">
        <v>21</v>
      </c>
      <c r="J111" s="66">
        <v>847001</v>
      </c>
      <c r="K111" s="66" t="s">
        <v>23</v>
      </c>
      <c r="L111" s="66">
        <v>200179</v>
      </c>
      <c r="M111" s="66" t="s">
        <v>2717</v>
      </c>
      <c r="N111" s="66">
        <v>1</v>
      </c>
      <c r="Q111" s="66" t="s">
        <v>2770</v>
      </c>
      <c r="R111" s="66">
        <v>1</v>
      </c>
      <c r="S111" s="66">
        <v>437692.5</v>
      </c>
      <c r="T111" s="66">
        <v>437692.5</v>
      </c>
      <c r="U111" s="66" t="s">
        <v>2002</v>
      </c>
      <c r="V111" s="66" t="s">
        <v>2003</v>
      </c>
      <c r="W111" s="66" t="s">
        <v>2701</v>
      </c>
      <c r="Y111" s="69" t="s">
        <v>2771</v>
      </c>
      <c r="Z111" s="66">
        <v>8470810</v>
      </c>
    </row>
    <row r="112" spans="1:26" ht="15" customHeight="1" x14ac:dyDescent="0.35">
      <c r="A112" s="66" t="s">
        <v>2041</v>
      </c>
      <c r="B112" s="66" t="s">
        <v>2042</v>
      </c>
      <c r="C112" s="66" t="s">
        <v>952</v>
      </c>
      <c r="D112" s="66">
        <v>8470810</v>
      </c>
      <c r="E112" s="66" t="s">
        <v>452</v>
      </c>
      <c r="F112" s="66">
        <v>426610</v>
      </c>
      <c r="G112" s="66" t="s">
        <v>43</v>
      </c>
      <c r="H112" s="66" t="str">
        <f t="shared" si="1"/>
        <v>847.8470810.1.426610.000000.847001.200179</v>
      </c>
      <c r="I112" s="66" t="s">
        <v>21</v>
      </c>
      <c r="J112" s="66">
        <v>847001</v>
      </c>
      <c r="K112" s="66" t="s">
        <v>23</v>
      </c>
      <c r="L112" s="66">
        <v>200179</v>
      </c>
      <c r="M112" s="66" t="s">
        <v>2732</v>
      </c>
      <c r="Q112" s="66" t="s">
        <v>2772</v>
      </c>
      <c r="R112" s="66">
        <v>1</v>
      </c>
      <c r="S112" s="66">
        <v>362049.94</v>
      </c>
      <c r="T112" s="66">
        <v>362049.94</v>
      </c>
      <c r="U112" s="66" t="s">
        <v>2002</v>
      </c>
      <c r="V112" s="66" t="s">
        <v>2003</v>
      </c>
      <c r="W112" s="66" t="s">
        <v>2701</v>
      </c>
      <c r="Y112" s="69" t="s">
        <v>2773</v>
      </c>
      <c r="Z112" s="66">
        <v>8470810</v>
      </c>
    </row>
    <row r="113" spans="1:26" ht="15" customHeight="1" x14ac:dyDescent="0.35">
      <c r="A113" s="66" t="s">
        <v>2041</v>
      </c>
      <c r="B113" s="66" t="s">
        <v>2042</v>
      </c>
      <c r="C113" s="66" t="s">
        <v>952</v>
      </c>
      <c r="D113" s="66">
        <v>8470810</v>
      </c>
      <c r="E113" s="66" t="s">
        <v>452</v>
      </c>
      <c r="F113" s="66">
        <v>426610</v>
      </c>
      <c r="G113" s="66" t="s">
        <v>43</v>
      </c>
      <c r="H113" s="66" t="str">
        <f t="shared" si="1"/>
        <v>847.8470810.1.426610.000000.847001.200179</v>
      </c>
      <c r="I113" s="66" t="s">
        <v>21</v>
      </c>
      <c r="J113" s="66">
        <v>847001</v>
      </c>
      <c r="K113" s="66" t="s">
        <v>23</v>
      </c>
      <c r="L113" s="66">
        <v>200179</v>
      </c>
      <c r="M113" s="66" t="s">
        <v>2738</v>
      </c>
      <c r="N113" s="66">
        <v>1</v>
      </c>
      <c r="Q113" s="66" t="s">
        <v>2774</v>
      </c>
      <c r="R113" s="66">
        <v>1</v>
      </c>
      <c r="S113" s="66">
        <v>265141.88977500005</v>
      </c>
      <c r="T113" s="66">
        <v>265141.88977500005</v>
      </c>
      <c r="U113" s="66" t="s">
        <v>2002</v>
      </c>
      <c r="V113" s="66" t="s">
        <v>2003</v>
      </c>
      <c r="W113" s="66" t="s">
        <v>2701</v>
      </c>
      <c r="Y113" s="69" t="s">
        <v>2775</v>
      </c>
      <c r="Z113" s="66">
        <v>8470810</v>
      </c>
    </row>
    <row r="114" spans="1:26" ht="45" customHeight="1" x14ac:dyDescent="0.35">
      <c r="A114" s="66" t="s">
        <v>2041</v>
      </c>
      <c r="B114" s="66" t="s">
        <v>2042</v>
      </c>
      <c r="C114" s="66" t="s">
        <v>952</v>
      </c>
      <c r="D114" s="66">
        <v>8470810</v>
      </c>
      <c r="E114" s="66" t="s">
        <v>452</v>
      </c>
      <c r="F114" s="66">
        <v>426610</v>
      </c>
      <c r="G114" s="66" t="s">
        <v>43</v>
      </c>
      <c r="H114" s="66" t="str">
        <f t="shared" si="1"/>
        <v>847.8470810.1.426610.000000.847001.200179</v>
      </c>
      <c r="I114" s="66" t="s">
        <v>21</v>
      </c>
      <c r="J114" s="66">
        <v>847001</v>
      </c>
      <c r="K114" s="66" t="s">
        <v>23</v>
      </c>
      <c r="L114" s="66">
        <v>200179</v>
      </c>
      <c r="M114" s="66" t="s">
        <v>2025</v>
      </c>
      <c r="N114" s="66">
        <v>6055</v>
      </c>
      <c r="Q114" s="66" t="s">
        <v>2776</v>
      </c>
      <c r="R114" s="66">
        <v>1</v>
      </c>
      <c r="S114" s="66">
        <v>203897.93160000001</v>
      </c>
      <c r="T114" s="66">
        <v>203897.93160000001</v>
      </c>
      <c r="U114" s="66" t="s">
        <v>2002</v>
      </c>
      <c r="V114" s="66" t="s">
        <v>2003</v>
      </c>
      <c r="W114" s="66" t="s">
        <v>2701</v>
      </c>
      <c r="Y114" s="69" t="s">
        <v>5315</v>
      </c>
      <c r="Z114" s="66">
        <v>8470810</v>
      </c>
    </row>
    <row r="115" spans="1:26" ht="15" customHeight="1" x14ac:dyDescent="0.35">
      <c r="A115" s="66" t="s">
        <v>2041</v>
      </c>
      <c r="B115" s="66" t="s">
        <v>2042</v>
      </c>
      <c r="C115" s="66" t="s">
        <v>952</v>
      </c>
      <c r="D115" s="66">
        <v>8470810</v>
      </c>
      <c r="E115" s="66" t="s">
        <v>452</v>
      </c>
      <c r="F115" s="66">
        <v>426610</v>
      </c>
      <c r="G115" s="66" t="s">
        <v>43</v>
      </c>
      <c r="H115" s="66" t="str">
        <f t="shared" si="1"/>
        <v>847.8470810.1.426610.000000.847001.200179</v>
      </c>
      <c r="I115" s="66" t="s">
        <v>21</v>
      </c>
      <c r="J115" s="66">
        <v>847001</v>
      </c>
      <c r="K115" s="66" t="s">
        <v>23</v>
      </c>
      <c r="L115" s="66">
        <v>200179</v>
      </c>
      <c r="M115" s="66" t="s">
        <v>2738</v>
      </c>
      <c r="N115" s="66">
        <v>150</v>
      </c>
      <c r="Q115" s="66" t="s">
        <v>2778</v>
      </c>
      <c r="R115" s="66">
        <v>1</v>
      </c>
      <c r="S115" s="66">
        <v>308757.75</v>
      </c>
      <c r="T115" s="66">
        <v>308757.75</v>
      </c>
      <c r="U115" s="66" t="s">
        <v>2002</v>
      </c>
      <c r="V115" s="66" t="s">
        <v>2003</v>
      </c>
      <c r="W115" s="66" t="s">
        <v>2701</v>
      </c>
      <c r="Y115" s="69" t="s">
        <v>2779</v>
      </c>
      <c r="Z115" s="66">
        <v>8470810</v>
      </c>
    </row>
    <row r="116" spans="1:26" ht="15" customHeight="1" x14ac:dyDescent="0.35">
      <c r="A116" s="66" t="s">
        <v>2041</v>
      </c>
      <c r="B116" s="66" t="s">
        <v>2042</v>
      </c>
      <c r="C116" s="66" t="s">
        <v>952</v>
      </c>
      <c r="D116" s="66">
        <v>8470810</v>
      </c>
      <c r="E116" s="66" t="s">
        <v>452</v>
      </c>
      <c r="F116" s="66">
        <v>426610</v>
      </c>
      <c r="G116" s="66" t="s">
        <v>43</v>
      </c>
      <c r="H116" s="66" t="str">
        <f t="shared" si="1"/>
        <v>847.8470810.1.426610.000000.847001.200179</v>
      </c>
      <c r="I116" s="66" t="s">
        <v>21</v>
      </c>
      <c r="J116" s="66">
        <v>847001</v>
      </c>
      <c r="K116" s="66" t="s">
        <v>23</v>
      </c>
      <c r="L116" s="66">
        <v>200179</v>
      </c>
      <c r="M116" s="66" t="s">
        <v>2037</v>
      </c>
      <c r="N116" s="66">
        <v>1300</v>
      </c>
      <c r="Q116" s="66" t="s">
        <v>2780</v>
      </c>
      <c r="R116" s="66">
        <v>1</v>
      </c>
      <c r="S116" s="66">
        <v>84000</v>
      </c>
      <c r="T116" s="66">
        <v>84000</v>
      </c>
      <c r="U116" s="66" t="s">
        <v>2002</v>
      </c>
      <c r="V116" s="66" t="s">
        <v>2003</v>
      </c>
      <c r="W116" s="66" t="s">
        <v>2701</v>
      </c>
      <c r="Y116" s="69" t="s">
        <v>2781</v>
      </c>
      <c r="Z116" s="66">
        <v>8470810</v>
      </c>
    </row>
    <row r="117" spans="1:26" ht="15" customHeight="1" x14ac:dyDescent="0.35">
      <c r="A117" s="66" t="s">
        <v>2041</v>
      </c>
      <c r="B117" s="66" t="s">
        <v>2042</v>
      </c>
      <c r="C117" s="66" t="s">
        <v>952</v>
      </c>
      <c r="D117" s="66">
        <v>8470810</v>
      </c>
      <c r="E117" s="66" t="s">
        <v>452</v>
      </c>
      <c r="F117" s="66">
        <v>426610</v>
      </c>
      <c r="G117" s="66" t="s">
        <v>43</v>
      </c>
      <c r="H117" s="66" t="str">
        <f t="shared" si="1"/>
        <v>847.8470810.1.426610.000000.847001.200179</v>
      </c>
      <c r="I117" s="66" t="s">
        <v>21</v>
      </c>
      <c r="J117" s="66">
        <v>847001</v>
      </c>
      <c r="K117" s="66" t="s">
        <v>23</v>
      </c>
      <c r="L117" s="66">
        <v>200179</v>
      </c>
      <c r="M117" s="66" t="s">
        <v>2717</v>
      </c>
      <c r="N117" s="66">
        <v>1</v>
      </c>
      <c r="Q117" s="66" t="s">
        <v>2782</v>
      </c>
      <c r="R117" s="66">
        <v>1</v>
      </c>
      <c r="S117" s="66">
        <v>76090.875</v>
      </c>
      <c r="T117" s="66">
        <v>76090.875</v>
      </c>
      <c r="U117" s="66" t="s">
        <v>2002</v>
      </c>
      <c r="V117" s="66" t="s">
        <v>2003</v>
      </c>
      <c r="W117" s="66" t="s">
        <v>2701</v>
      </c>
      <c r="Y117" s="69" t="s">
        <v>2783</v>
      </c>
      <c r="Z117" s="66">
        <v>8470810</v>
      </c>
    </row>
    <row r="118" spans="1:26" ht="15" customHeight="1" x14ac:dyDescent="0.35">
      <c r="A118" s="66" t="s">
        <v>2041</v>
      </c>
      <c r="B118" s="66" t="s">
        <v>2042</v>
      </c>
      <c r="C118" s="66" t="s">
        <v>952</v>
      </c>
      <c r="D118" s="66">
        <v>8470810</v>
      </c>
      <c r="E118" s="66" t="s">
        <v>452</v>
      </c>
      <c r="F118" s="66">
        <v>426610</v>
      </c>
      <c r="G118" s="66" t="s">
        <v>43</v>
      </c>
      <c r="H118" s="66" t="str">
        <f t="shared" si="1"/>
        <v>847.8470810.1.426610.000000.847001.200179</v>
      </c>
      <c r="I118" s="66" t="s">
        <v>21</v>
      </c>
      <c r="J118" s="66">
        <v>847001</v>
      </c>
      <c r="K118" s="66" t="s">
        <v>23</v>
      </c>
      <c r="L118" s="66">
        <v>200179</v>
      </c>
      <c r="M118" s="66" t="s">
        <v>2713</v>
      </c>
      <c r="N118" s="66">
        <v>100</v>
      </c>
      <c r="Q118" s="66" t="s">
        <v>2784</v>
      </c>
      <c r="R118" s="66">
        <v>1</v>
      </c>
      <c r="S118" s="66">
        <v>67515</v>
      </c>
      <c r="T118" s="66">
        <v>67515</v>
      </c>
      <c r="U118" s="66" t="s">
        <v>2002</v>
      </c>
      <c r="V118" s="66" t="s">
        <v>2003</v>
      </c>
      <c r="W118" s="66" t="s">
        <v>2701</v>
      </c>
      <c r="Y118" s="69" t="s">
        <v>2785</v>
      </c>
      <c r="Z118" s="66">
        <v>8470810</v>
      </c>
    </row>
    <row r="119" spans="1:26" ht="15" customHeight="1" x14ac:dyDescent="0.35">
      <c r="A119" s="66" t="s">
        <v>2041</v>
      </c>
      <c r="B119" s="66" t="s">
        <v>2042</v>
      </c>
      <c r="C119" s="66" t="s">
        <v>952</v>
      </c>
      <c r="D119" s="66">
        <v>8470810</v>
      </c>
      <c r="E119" s="66" t="s">
        <v>452</v>
      </c>
      <c r="F119" s="66">
        <v>426610</v>
      </c>
      <c r="G119" s="66" t="s">
        <v>43</v>
      </c>
      <c r="H119" s="66" t="str">
        <f t="shared" si="1"/>
        <v>847.8470810.1.426610.000000.847001.200179</v>
      </c>
      <c r="I119" s="66" t="s">
        <v>21</v>
      </c>
      <c r="J119" s="66">
        <v>847001</v>
      </c>
      <c r="K119" s="66" t="s">
        <v>23</v>
      </c>
      <c r="L119" s="66">
        <v>200179</v>
      </c>
      <c r="M119" s="66" t="s">
        <v>2713</v>
      </c>
      <c r="N119" s="66">
        <v>1000</v>
      </c>
      <c r="Q119" s="66" t="s">
        <v>2786</v>
      </c>
      <c r="R119" s="66">
        <v>1</v>
      </c>
      <c r="S119" s="66">
        <v>80157.9372</v>
      </c>
      <c r="T119" s="66">
        <v>80157.9372</v>
      </c>
      <c r="U119" s="66" t="s">
        <v>2002</v>
      </c>
      <c r="V119" s="66" t="s">
        <v>2003</v>
      </c>
      <c r="W119" s="66" t="s">
        <v>2701</v>
      </c>
      <c r="Y119" s="69" t="s">
        <v>2787</v>
      </c>
      <c r="Z119" s="66">
        <v>8470810</v>
      </c>
    </row>
    <row r="120" spans="1:26" ht="15" customHeight="1" x14ac:dyDescent="0.35">
      <c r="A120" s="66" t="s">
        <v>2041</v>
      </c>
      <c r="B120" s="66" t="s">
        <v>2042</v>
      </c>
      <c r="C120" s="66" t="s">
        <v>952</v>
      </c>
      <c r="D120" s="66">
        <v>8470810</v>
      </c>
      <c r="E120" s="66" t="s">
        <v>452</v>
      </c>
      <c r="F120" s="66">
        <v>426610</v>
      </c>
      <c r="G120" s="66" t="s">
        <v>43</v>
      </c>
      <c r="H120" s="66" t="str">
        <f t="shared" si="1"/>
        <v>847.8470810.1.426610.000000.847001.200179</v>
      </c>
      <c r="I120" s="66" t="s">
        <v>21</v>
      </c>
      <c r="J120" s="66">
        <v>847001</v>
      </c>
      <c r="K120" s="66" t="s">
        <v>23</v>
      </c>
      <c r="L120" s="66">
        <v>200179</v>
      </c>
      <c r="M120" s="66" t="s">
        <v>2708</v>
      </c>
      <c r="N120" s="66">
        <v>400</v>
      </c>
      <c r="Q120" s="66" t="s">
        <v>2788</v>
      </c>
      <c r="R120" s="66">
        <v>1</v>
      </c>
      <c r="S120" s="66">
        <v>51518.25</v>
      </c>
      <c r="T120" s="66">
        <v>51518.25</v>
      </c>
      <c r="U120" s="66" t="s">
        <v>2002</v>
      </c>
      <c r="V120" s="66" t="s">
        <v>2003</v>
      </c>
      <c r="W120" s="66" t="s">
        <v>2701</v>
      </c>
      <c r="Y120" s="69" t="s">
        <v>2789</v>
      </c>
      <c r="Z120" s="66">
        <v>8470810</v>
      </c>
    </row>
    <row r="121" spans="1:26" ht="15" customHeight="1" x14ac:dyDescent="0.35">
      <c r="A121" s="66" t="s">
        <v>2041</v>
      </c>
      <c r="B121" s="66" t="s">
        <v>2042</v>
      </c>
      <c r="C121" s="66" t="s">
        <v>952</v>
      </c>
      <c r="D121" s="66">
        <v>8470810</v>
      </c>
      <c r="E121" s="66" t="s">
        <v>452</v>
      </c>
      <c r="F121" s="66">
        <v>426610</v>
      </c>
      <c r="G121" s="66" t="s">
        <v>43</v>
      </c>
      <c r="H121" s="66" t="str">
        <f t="shared" si="1"/>
        <v>847.8470810.1.426610.000000.847001.200179</v>
      </c>
      <c r="I121" s="66" t="s">
        <v>21</v>
      </c>
      <c r="J121" s="66">
        <v>847001</v>
      </c>
      <c r="K121" s="66" t="s">
        <v>23</v>
      </c>
      <c r="L121" s="66">
        <v>200179</v>
      </c>
      <c r="M121" s="66" t="s">
        <v>2732</v>
      </c>
      <c r="N121" s="66">
        <v>8</v>
      </c>
      <c r="Q121" s="66" t="s">
        <v>2790</v>
      </c>
      <c r="R121" s="66">
        <v>1</v>
      </c>
      <c r="S121" s="66">
        <v>40572</v>
      </c>
      <c r="T121" s="66">
        <v>40572</v>
      </c>
      <c r="U121" s="66" t="s">
        <v>2002</v>
      </c>
      <c r="V121" s="66" t="s">
        <v>2003</v>
      </c>
      <c r="W121" s="66" t="s">
        <v>2701</v>
      </c>
      <c r="Y121" s="69" t="s">
        <v>2791</v>
      </c>
      <c r="Z121" s="66">
        <v>8470810</v>
      </c>
    </row>
    <row r="122" spans="1:26" ht="15" customHeight="1" x14ac:dyDescent="0.35">
      <c r="A122" s="66" t="s">
        <v>2041</v>
      </c>
      <c r="B122" s="66" t="s">
        <v>2042</v>
      </c>
      <c r="C122" s="66" t="s">
        <v>952</v>
      </c>
      <c r="D122" s="66">
        <v>8470810</v>
      </c>
      <c r="E122" s="66" t="s">
        <v>452</v>
      </c>
      <c r="F122" s="66">
        <v>426610</v>
      </c>
      <c r="G122" s="66" t="s">
        <v>43</v>
      </c>
      <c r="H122" s="66" t="str">
        <f t="shared" si="1"/>
        <v>847.8470810.1.426610.000000.847001.200179</v>
      </c>
      <c r="I122" s="66" t="s">
        <v>21</v>
      </c>
      <c r="J122" s="66">
        <v>847001</v>
      </c>
      <c r="K122" s="66" t="s">
        <v>23</v>
      </c>
      <c r="L122" s="66">
        <v>200179</v>
      </c>
      <c r="M122" s="66" t="s">
        <v>2729</v>
      </c>
      <c r="N122" s="66">
        <v>30</v>
      </c>
      <c r="Q122" s="66" t="s">
        <v>2792</v>
      </c>
      <c r="R122" s="66">
        <v>1</v>
      </c>
      <c r="S122" s="66">
        <v>20000</v>
      </c>
      <c r="T122" s="66">
        <v>20000</v>
      </c>
      <c r="U122" s="66" t="s">
        <v>2002</v>
      </c>
      <c r="V122" s="66" t="s">
        <v>2003</v>
      </c>
      <c r="W122" s="66" t="s">
        <v>2701</v>
      </c>
      <c r="Y122" s="69" t="s">
        <v>2793</v>
      </c>
      <c r="Z122" s="66">
        <v>8470810</v>
      </c>
    </row>
    <row r="123" spans="1:26" ht="15" customHeight="1" x14ac:dyDescent="0.35">
      <c r="A123" s="66" t="s">
        <v>2041</v>
      </c>
      <c r="B123" s="66" t="s">
        <v>2042</v>
      </c>
      <c r="C123" s="66" t="s">
        <v>952</v>
      </c>
      <c r="D123" s="66">
        <v>8470810</v>
      </c>
      <c r="E123" s="66" t="s">
        <v>452</v>
      </c>
      <c r="F123" s="66">
        <v>426610</v>
      </c>
      <c r="G123" s="66" t="s">
        <v>43</v>
      </c>
      <c r="H123" s="66" t="str">
        <f t="shared" si="1"/>
        <v>847.8470810.1.426610.000000.847001.200179</v>
      </c>
      <c r="I123" s="66" t="s">
        <v>21</v>
      </c>
      <c r="J123" s="66">
        <v>847001</v>
      </c>
      <c r="K123" s="66" t="s">
        <v>23</v>
      </c>
      <c r="L123" s="66">
        <v>200179</v>
      </c>
      <c r="M123" s="66" t="s">
        <v>2708</v>
      </c>
      <c r="N123" s="66">
        <v>18</v>
      </c>
      <c r="Q123" s="66" t="s">
        <v>2794</v>
      </c>
      <c r="R123" s="66">
        <v>1</v>
      </c>
      <c r="S123" s="66">
        <v>14300.000000000002</v>
      </c>
      <c r="T123" s="66">
        <v>14300.000000000002</v>
      </c>
      <c r="U123" s="66" t="s">
        <v>2002</v>
      </c>
      <c r="V123" s="66" t="s">
        <v>2003</v>
      </c>
      <c r="W123" s="66" t="s">
        <v>2701</v>
      </c>
      <c r="Y123" s="69" t="s">
        <v>2795</v>
      </c>
      <c r="Z123" s="66">
        <v>8470810</v>
      </c>
    </row>
    <row r="124" spans="1:26" ht="15" customHeight="1" x14ac:dyDescent="0.35">
      <c r="A124" s="66" t="s">
        <v>2041</v>
      </c>
      <c r="B124" s="66" t="s">
        <v>2042</v>
      </c>
      <c r="C124" s="66" t="s">
        <v>952</v>
      </c>
      <c r="D124" s="66">
        <v>8470810</v>
      </c>
      <c r="E124" s="66" t="s">
        <v>452</v>
      </c>
      <c r="F124" s="66">
        <v>426610</v>
      </c>
      <c r="G124" s="66" t="s">
        <v>43</v>
      </c>
      <c r="H124" s="66" t="str">
        <f t="shared" si="1"/>
        <v>847.8470810.1.426610.000000.847001.200179</v>
      </c>
      <c r="I124" s="66" t="s">
        <v>21</v>
      </c>
      <c r="J124" s="66">
        <v>847001</v>
      </c>
      <c r="K124" s="66" t="s">
        <v>23</v>
      </c>
      <c r="L124" s="66">
        <v>200179</v>
      </c>
      <c r="M124" s="66" t="s">
        <v>2717</v>
      </c>
      <c r="N124" s="66">
        <v>1</v>
      </c>
      <c r="Q124" s="66" t="s">
        <v>2796</v>
      </c>
      <c r="R124" s="66">
        <v>1</v>
      </c>
      <c r="S124" s="66">
        <v>14748.142500000002</v>
      </c>
      <c r="T124" s="66">
        <v>14748.142500000002</v>
      </c>
      <c r="U124" s="66" t="s">
        <v>2002</v>
      </c>
      <c r="V124" s="66" t="s">
        <v>2003</v>
      </c>
      <c r="W124" s="66" t="s">
        <v>2701</v>
      </c>
      <c r="Y124" s="69" t="s">
        <v>2797</v>
      </c>
      <c r="Z124" s="66">
        <v>8470810</v>
      </c>
    </row>
    <row r="125" spans="1:26" ht="15" customHeight="1" x14ac:dyDescent="0.35">
      <c r="A125" s="66" t="s">
        <v>2041</v>
      </c>
      <c r="B125" s="66" t="s">
        <v>2042</v>
      </c>
      <c r="C125" s="66" t="s">
        <v>952</v>
      </c>
      <c r="D125" s="66">
        <v>8470810</v>
      </c>
      <c r="E125" s="66" t="s">
        <v>452</v>
      </c>
      <c r="F125" s="66">
        <v>426610</v>
      </c>
      <c r="G125" s="66" t="s">
        <v>43</v>
      </c>
      <c r="H125" s="66" t="str">
        <f t="shared" si="1"/>
        <v>847.8470810.1.426610.000000.847001.200179</v>
      </c>
      <c r="I125" s="66" t="s">
        <v>21</v>
      </c>
      <c r="J125" s="66">
        <v>847001</v>
      </c>
      <c r="K125" s="66" t="s">
        <v>23</v>
      </c>
      <c r="L125" s="66">
        <v>200179</v>
      </c>
      <c r="M125" s="66" t="s">
        <v>2717</v>
      </c>
      <c r="N125" s="66">
        <v>1</v>
      </c>
      <c r="Q125" s="66" t="s">
        <v>2798</v>
      </c>
      <c r="R125" s="66">
        <v>1</v>
      </c>
      <c r="S125" s="66">
        <v>10000</v>
      </c>
      <c r="T125" s="66">
        <v>10000</v>
      </c>
      <c r="U125" s="66" t="s">
        <v>2002</v>
      </c>
      <c r="V125" s="66" t="s">
        <v>2003</v>
      </c>
      <c r="W125" s="66" t="s">
        <v>2701</v>
      </c>
      <c r="Y125" s="69" t="s">
        <v>2799</v>
      </c>
      <c r="Z125" s="66">
        <v>8470810</v>
      </c>
    </row>
    <row r="126" spans="1:26" ht="15" customHeight="1" x14ac:dyDescent="0.35">
      <c r="A126" s="66" t="s">
        <v>2041</v>
      </c>
      <c r="B126" s="66" t="s">
        <v>2042</v>
      </c>
      <c r="C126" s="66" t="s">
        <v>952</v>
      </c>
      <c r="D126" s="66">
        <v>8470810</v>
      </c>
      <c r="E126" s="66" t="s">
        <v>452</v>
      </c>
      <c r="F126" s="66">
        <v>426610</v>
      </c>
      <c r="G126" s="66" t="s">
        <v>43</v>
      </c>
      <c r="H126" s="66" t="str">
        <f t="shared" si="1"/>
        <v>847.8470810.1.426610.000000.847001.200179</v>
      </c>
      <c r="I126" s="66" t="s">
        <v>21</v>
      </c>
      <c r="J126" s="66">
        <v>847001</v>
      </c>
      <c r="K126" s="66" t="s">
        <v>23</v>
      </c>
      <c r="L126" s="66">
        <v>200179</v>
      </c>
      <c r="M126" s="66" t="s">
        <v>2732</v>
      </c>
      <c r="N126" s="66">
        <v>57</v>
      </c>
      <c r="Q126" s="66" t="s">
        <v>2800</v>
      </c>
      <c r="R126" s="66">
        <v>1</v>
      </c>
      <c r="S126" s="66">
        <v>250000</v>
      </c>
      <c r="T126" s="66">
        <v>250000</v>
      </c>
      <c r="U126" s="66" t="s">
        <v>2002</v>
      </c>
      <c r="V126" s="66" t="s">
        <v>2003</v>
      </c>
      <c r="W126" s="66" t="s">
        <v>2701</v>
      </c>
      <c r="Y126" s="69" t="s">
        <v>2801</v>
      </c>
      <c r="Z126" s="66">
        <v>8470810</v>
      </c>
    </row>
    <row r="127" spans="1:26" ht="15" customHeight="1" x14ac:dyDescent="0.35">
      <c r="A127" s="66" t="s">
        <v>2041</v>
      </c>
      <c r="B127" s="66" t="s">
        <v>2042</v>
      </c>
      <c r="C127" s="66" t="s">
        <v>952</v>
      </c>
      <c r="D127" s="66">
        <v>8470810</v>
      </c>
      <c r="E127" s="66" t="s">
        <v>452</v>
      </c>
      <c r="F127" s="66">
        <v>426610</v>
      </c>
      <c r="G127" s="66" t="s">
        <v>43</v>
      </c>
      <c r="H127" s="66" t="str">
        <f t="shared" si="1"/>
        <v>847.8470810.1.426610.000000.847001.200179</v>
      </c>
      <c r="I127" s="66" t="s">
        <v>21</v>
      </c>
      <c r="J127" s="66">
        <v>847001</v>
      </c>
      <c r="K127" s="66" t="s">
        <v>23</v>
      </c>
      <c r="L127" s="66">
        <v>200179</v>
      </c>
      <c r="M127" s="66" t="s">
        <v>2708</v>
      </c>
      <c r="N127" s="66">
        <v>4</v>
      </c>
      <c r="Q127" s="66" t="s">
        <v>2802</v>
      </c>
      <c r="R127" s="66">
        <v>1</v>
      </c>
      <c r="S127" s="66">
        <v>35000</v>
      </c>
      <c r="T127" s="66">
        <v>35000</v>
      </c>
      <c r="U127" s="66" t="s">
        <v>2002</v>
      </c>
      <c r="V127" s="66" t="s">
        <v>2003</v>
      </c>
      <c r="W127" s="66" t="s">
        <v>2701</v>
      </c>
      <c r="Y127" s="69" t="s">
        <v>2803</v>
      </c>
      <c r="Z127" s="66">
        <v>8470810</v>
      </c>
    </row>
    <row r="128" spans="1:26" ht="15" customHeight="1" x14ac:dyDescent="0.35">
      <c r="A128" s="66" t="s">
        <v>2041</v>
      </c>
      <c r="B128" s="66" t="s">
        <v>2042</v>
      </c>
      <c r="C128" s="66" t="s">
        <v>952</v>
      </c>
      <c r="D128" s="66">
        <v>8470810</v>
      </c>
      <c r="E128" s="66" t="s">
        <v>452</v>
      </c>
      <c r="F128" s="66">
        <v>426610</v>
      </c>
      <c r="G128" s="66" t="s">
        <v>43</v>
      </c>
      <c r="H128" s="66" t="str">
        <f t="shared" si="1"/>
        <v>847.8470810.1.426610.000000.847001.200179</v>
      </c>
      <c r="I128" s="66" t="s">
        <v>21</v>
      </c>
      <c r="J128" s="66">
        <v>847001</v>
      </c>
      <c r="K128" s="66" t="s">
        <v>23</v>
      </c>
      <c r="L128" s="66">
        <v>200179</v>
      </c>
      <c r="M128" s="66" t="s">
        <v>2717</v>
      </c>
      <c r="N128" s="66">
        <v>1</v>
      </c>
      <c r="Q128" s="66" t="s">
        <v>2804</v>
      </c>
      <c r="R128" s="66">
        <v>1</v>
      </c>
      <c r="S128" s="66">
        <v>4400</v>
      </c>
      <c r="T128" s="66">
        <v>4400</v>
      </c>
      <c r="U128" s="66" t="s">
        <v>2002</v>
      </c>
      <c r="V128" s="66" t="s">
        <v>2003</v>
      </c>
      <c r="W128" s="66" t="s">
        <v>2701</v>
      </c>
      <c r="Y128" s="69" t="s">
        <v>2805</v>
      </c>
      <c r="Z128" s="66">
        <v>8470810</v>
      </c>
    </row>
    <row r="129" spans="1:26" ht="30" customHeight="1" x14ac:dyDescent="0.35">
      <c r="A129" s="66" t="s">
        <v>2041</v>
      </c>
      <c r="B129" s="66" t="s">
        <v>2042</v>
      </c>
      <c r="C129" s="66" t="s">
        <v>952</v>
      </c>
      <c r="D129" s="66">
        <v>8470810</v>
      </c>
      <c r="E129" s="66" t="s">
        <v>452</v>
      </c>
      <c r="F129" s="66">
        <v>426610</v>
      </c>
      <c r="G129" s="66" t="s">
        <v>43</v>
      </c>
      <c r="H129" s="66" t="str">
        <f t="shared" si="1"/>
        <v>847.8470810.1.426610.000000.847001.200179</v>
      </c>
      <c r="I129" s="66" t="s">
        <v>21</v>
      </c>
      <c r="J129" s="66">
        <v>847001</v>
      </c>
      <c r="K129" s="66" t="s">
        <v>23</v>
      </c>
      <c r="L129" s="66">
        <v>200179</v>
      </c>
      <c r="M129" s="66" t="s">
        <v>2717</v>
      </c>
      <c r="N129" s="66">
        <v>1</v>
      </c>
      <c r="Q129" s="66" t="s">
        <v>5316</v>
      </c>
      <c r="R129" s="66">
        <v>1</v>
      </c>
      <c r="S129" s="66">
        <v>300000</v>
      </c>
      <c r="T129" s="66">
        <v>300000</v>
      </c>
      <c r="U129" s="66" t="s">
        <v>2002</v>
      </c>
      <c r="V129" s="66" t="s">
        <v>2003</v>
      </c>
      <c r="W129" s="66" t="s">
        <v>2701</v>
      </c>
      <c r="Y129" s="69" t="s">
        <v>5317</v>
      </c>
      <c r="Z129" s="66">
        <v>8470810</v>
      </c>
    </row>
    <row r="130" spans="1:26" ht="15" customHeight="1" x14ac:dyDescent="0.35">
      <c r="A130" s="66" t="s">
        <v>2041</v>
      </c>
      <c r="B130" s="66" t="s">
        <v>1999</v>
      </c>
      <c r="C130" s="66" t="s">
        <v>952</v>
      </c>
      <c r="D130" s="66">
        <v>8470810</v>
      </c>
      <c r="E130" s="66" t="s">
        <v>452</v>
      </c>
      <c r="F130" s="66">
        <v>426610</v>
      </c>
      <c r="G130" s="66" t="s">
        <v>43</v>
      </c>
      <c r="H130" s="66" t="str">
        <f t="shared" si="1"/>
        <v>847.8470810.1.426610.000000.847001.200179</v>
      </c>
      <c r="I130" s="66" t="s">
        <v>21</v>
      </c>
      <c r="J130" s="66">
        <v>847001</v>
      </c>
      <c r="K130" s="66" t="s">
        <v>23</v>
      </c>
      <c r="L130" s="66">
        <v>200179</v>
      </c>
      <c r="M130" s="66" t="s">
        <v>2717</v>
      </c>
      <c r="N130" s="66">
        <v>1</v>
      </c>
      <c r="Q130" s="66" t="s">
        <v>5318</v>
      </c>
      <c r="R130" s="66">
        <v>1</v>
      </c>
      <c r="S130" s="66">
        <v>350000</v>
      </c>
      <c r="T130" s="66">
        <v>350000</v>
      </c>
      <c r="U130" s="66" t="s">
        <v>2002</v>
      </c>
      <c r="V130" s="66" t="s">
        <v>2003</v>
      </c>
      <c r="W130" s="66" t="s">
        <v>2701</v>
      </c>
      <c r="Y130" s="69" t="s">
        <v>2793</v>
      </c>
      <c r="Z130" s="66">
        <v>8470810</v>
      </c>
    </row>
    <row r="131" spans="1:26" ht="15" customHeight="1" x14ac:dyDescent="0.35">
      <c r="A131" s="66" t="s">
        <v>2041</v>
      </c>
      <c r="B131" s="66" t="s">
        <v>1999</v>
      </c>
      <c r="C131" s="66" t="s">
        <v>952</v>
      </c>
      <c r="D131" s="66">
        <v>8470810</v>
      </c>
      <c r="E131" s="66" t="s">
        <v>452</v>
      </c>
      <c r="F131" s="66">
        <v>427810</v>
      </c>
      <c r="G131" s="66" t="s">
        <v>459</v>
      </c>
      <c r="H131" s="66" t="str">
        <f t="shared" ref="H131:H194" si="2">CONCATENATE(847,".",D131,".",1,".",F131,".","000000",".",J131,".",L131)</f>
        <v>847.8470810.1.427810.000000.847001.200179</v>
      </c>
      <c r="I131" s="66" t="s">
        <v>21</v>
      </c>
      <c r="J131" s="66">
        <v>847001</v>
      </c>
      <c r="K131" s="66" t="s">
        <v>23</v>
      </c>
      <c r="L131" s="66">
        <v>200179</v>
      </c>
      <c r="M131" s="66" t="s">
        <v>2037</v>
      </c>
      <c r="N131" s="66">
        <v>1423</v>
      </c>
      <c r="Q131" s="66" t="s">
        <v>2809</v>
      </c>
      <c r="R131" s="66">
        <v>1</v>
      </c>
      <c r="S131" s="66">
        <v>840000</v>
      </c>
      <c r="T131" s="66">
        <v>840000</v>
      </c>
      <c r="U131" s="66" t="s">
        <v>2002</v>
      </c>
      <c r="V131" s="66" t="s">
        <v>2003</v>
      </c>
      <c r="W131" s="66" t="s">
        <v>2701</v>
      </c>
      <c r="Y131" s="69" t="s">
        <v>2811</v>
      </c>
      <c r="Z131" s="66">
        <v>8470810</v>
      </c>
    </row>
    <row r="132" spans="1:26" ht="15" customHeight="1" x14ac:dyDescent="0.35">
      <c r="A132" s="66" t="s">
        <v>2041</v>
      </c>
      <c r="B132" s="66" t="s">
        <v>1999</v>
      </c>
      <c r="C132" s="66" t="s">
        <v>952</v>
      </c>
      <c r="D132" s="66">
        <v>8470810</v>
      </c>
      <c r="E132" s="66" t="s">
        <v>452</v>
      </c>
      <c r="F132" s="66">
        <v>427810</v>
      </c>
      <c r="G132" s="66" t="s">
        <v>459</v>
      </c>
      <c r="H132" s="66" t="str">
        <f t="shared" si="2"/>
        <v>847.8470810.1.427810.000000.847001.200179</v>
      </c>
      <c r="I132" s="66" t="s">
        <v>21</v>
      </c>
      <c r="J132" s="66">
        <v>847001</v>
      </c>
      <c r="K132" s="66" t="s">
        <v>23</v>
      </c>
      <c r="L132" s="66">
        <v>200179</v>
      </c>
      <c r="M132" s="66" t="s">
        <v>2708</v>
      </c>
      <c r="N132" s="66">
        <v>7478</v>
      </c>
      <c r="Q132" s="66" t="s">
        <v>2812</v>
      </c>
      <c r="R132" s="66">
        <v>1</v>
      </c>
      <c r="S132" s="66">
        <v>20000</v>
      </c>
      <c r="T132" s="66">
        <v>20000</v>
      </c>
      <c r="U132" s="66" t="s">
        <v>2002</v>
      </c>
      <c r="V132" s="66" t="s">
        <v>2003</v>
      </c>
      <c r="W132" s="66" t="s">
        <v>2701</v>
      </c>
      <c r="Y132" s="69" t="s">
        <v>2811</v>
      </c>
      <c r="Z132" s="66">
        <v>8470810</v>
      </c>
    </row>
    <row r="133" spans="1:26" ht="30" customHeight="1" x14ac:dyDescent="0.35">
      <c r="A133" s="66" t="s">
        <v>2041</v>
      </c>
      <c r="B133" s="66" t="s">
        <v>1999</v>
      </c>
      <c r="C133" s="66" t="s">
        <v>952</v>
      </c>
      <c r="D133" s="66">
        <v>8470810</v>
      </c>
      <c r="E133" s="66" t="s">
        <v>452</v>
      </c>
      <c r="F133" s="66">
        <v>427850</v>
      </c>
      <c r="G133" s="66" t="s">
        <v>462</v>
      </c>
      <c r="H133" s="66" t="str">
        <f t="shared" si="2"/>
        <v>847.8470810.1.427850.000000.847001.200179</v>
      </c>
      <c r="I133" s="66" t="s">
        <v>21</v>
      </c>
      <c r="J133" s="66">
        <v>847001</v>
      </c>
      <c r="K133" s="66" t="s">
        <v>23</v>
      </c>
      <c r="L133" s="66">
        <v>200179</v>
      </c>
      <c r="M133" s="66" t="s">
        <v>2708</v>
      </c>
      <c r="N133" s="66">
        <v>7478</v>
      </c>
      <c r="Q133" s="66" t="s">
        <v>2814</v>
      </c>
      <c r="R133" s="66">
        <v>1</v>
      </c>
      <c r="S133" s="66">
        <v>1802028</v>
      </c>
      <c r="T133" s="66">
        <v>1802028</v>
      </c>
      <c r="U133" s="66" t="s">
        <v>2002</v>
      </c>
      <c r="V133" s="66" t="s">
        <v>2003</v>
      </c>
      <c r="W133" s="66" t="s">
        <v>2701</v>
      </c>
      <c r="Y133" s="69" t="s">
        <v>2816</v>
      </c>
      <c r="Z133" s="66">
        <v>8470810</v>
      </c>
    </row>
    <row r="134" spans="1:26" ht="15" customHeight="1" x14ac:dyDescent="0.35">
      <c r="A134" s="66" t="s">
        <v>2041</v>
      </c>
      <c r="B134" s="66" t="s">
        <v>1999</v>
      </c>
      <c r="C134" s="66" t="s">
        <v>952</v>
      </c>
      <c r="D134" s="66">
        <v>8470810</v>
      </c>
      <c r="E134" s="66" t="s">
        <v>452</v>
      </c>
      <c r="F134" s="66">
        <v>427850</v>
      </c>
      <c r="G134" s="66" t="s">
        <v>462</v>
      </c>
      <c r="H134" s="66" t="str">
        <f t="shared" si="2"/>
        <v>847.8470810.1.427850.000000.847001.200179</v>
      </c>
      <c r="I134" s="66" t="s">
        <v>21</v>
      </c>
      <c r="J134" s="66">
        <v>847001</v>
      </c>
      <c r="K134" s="66" t="s">
        <v>23</v>
      </c>
      <c r="L134" s="66">
        <v>200179</v>
      </c>
      <c r="M134" s="66" t="s">
        <v>2708</v>
      </c>
      <c r="N134" s="66">
        <v>7478</v>
      </c>
      <c r="Q134" s="66" t="s">
        <v>2817</v>
      </c>
      <c r="R134" s="66">
        <v>1</v>
      </c>
      <c r="S134" s="66">
        <v>216000</v>
      </c>
      <c r="T134" s="66">
        <v>216000</v>
      </c>
      <c r="U134" s="66" t="s">
        <v>2002</v>
      </c>
      <c r="V134" s="66" t="s">
        <v>2003</v>
      </c>
      <c r="W134" s="66" t="s">
        <v>2701</v>
      </c>
      <c r="Y134" s="69" t="s">
        <v>2818</v>
      </c>
      <c r="Z134" s="66">
        <v>8470810</v>
      </c>
    </row>
    <row r="135" spans="1:26" ht="15" customHeight="1" x14ac:dyDescent="0.35">
      <c r="A135" s="66" t="s">
        <v>2047</v>
      </c>
      <c r="B135" s="66" t="s">
        <v>1999</v>
      </c>
      <c r="C135" s="66" t="s">
        <v>950</v>
      </c>
      <c r="D135" s="66">
        <v>8470305</v>
      </c>
      <c r="E135" s="66" t="s">
        <v>120</v>
      </c>
      <c r="F135" s="66">
        <v>428090</v>
      </c>
      <c r="G135" s="66" t="s">
        <v>52</v>
      </c>
      <c r="H135" s="66" t="str">
        <f t="shared" si="2"/>
        <v>847.8470305.1.428090.000000.847001.200179</v>
      </c>
      <c r="I135" s="66" t="s">
        <v>21</v>
      </c>
      <c r="J135" s="66">
        <v>847001</v>
      </c>
      <c r="K135" s="66" t="s">
        <v>23</v>
      </c>
      <c r="L135" s="66">
        <v>200179</v>
      </c>
      <c r="M135" s="66" t="s">
        <v>2000</v>
      </c>
      <c r="N135" s="66">
        <v>1</v>
      </c>
      <c r="Q135" s="66" t="s">
        <v>2048</v>
      </c>
      <c r="R135" s="66">
        <v>1</v>
      </c>
      <c r="S135" s="66">
        <v>35000</v>
      </c>
      <c r="T135" s="66">
        <v>35000</v>
      </c>
      <c r="U135" s="66" t="s">
        <v>2002</v>
      </c>
      <c r="V135" s="66" t="s">
        <v>2003</v>
      </c>
      <c r="W135" s="66" t="s">
        <v>2050</v>
      </c>
      <c r="X135" s="66" t="s">
        <v>2051</v>
      </c>
      <c r="Y135" s="69" t="s">
        <v>2009</v>
      </c>
      <c r="Z135" s="66">
        <v>8470305</v>
      </c>
    </row>
    <row r="136" spans="1:26" ht="15" customHeight="1" x14ac:dyDescent="0.35">
      <c r="A136" s="66" t="s">
        <v>2047</v>
      </c>
      <c r="B136" s="66" t="s">
        <v>1999</v>
      </c>
      <c r="C136" s="66" t="s">
        <v>950</v>
      </c>
      <c r="D136" s="66">
        <v>8470310</v>
      </c>
      <c r="E136" s="66" t="s">
        <v>154</v>
      </c>
      <c r="F136" s="66">
        <v>428090</v>
      </c>
      <c r="G136" s="66" t="s">
        <v>52</v>
      </c>
      <c r="H136" s="66" t="str">
        <f t="shared" si="2"/>
        <v>847.8470310.1.428090.000000.847001.200179</v>
      </c>
      <c r="I136" s="66" t="s">
        <v>21</v>
      </c>
      <c r="J136" s="66">
        <v>847001</v>
      </c>
      <c r="K136" s="66" t="s">
        <v>23</v>
      </c>
      <c r="L136" s="66">
        <v>200179</v>
      </c>
      <c r="M136" s="66" t="s">
        <v>2000</v>
      </c>
      <c r="N136" s="66">
        <v>1</v>
      </c>
      <c r="Q136" s="66" t="s">
        <v>2103</v>
      </c>
      <c r="R136" s="66">
        <v>2</v>
      </c>
      <c r="S136" s="66">
        <v>20000</v>
      </c>
      <c r="T136" s="66">
        <v>40000</v>
      </c>
      <c r="U136" s="66" t="s">
        <v>2002</v>
      </c>
      <c r="V136" s="66" t="s">
        <v>2003</v>
      </c>
      <c r="W136" s="66" t="s">
        <v>2007</v>
      </c>
      <c r="X136" s="66" t="s">
        <v>5319</v>
      </c>
      <c r="Z136" s="66">
        <v>8470310</v>
      </c>
    </row>
    <row r="137" spans="1:26" ht="15" customHeight="1" x14ac:dyDescent="0.35">
      <c r="A137" s="66" t="s">
        <v>2047</v>
      </c>
      <c r="B137" s="66" t="s">
        <v>1999</v>
      </c>
      <c r="C137" s="66" t="s">
        <v>950</v>
      </c>
      <c r="D137" s="66">
        <v>8470315</v>
      </c>
      <c r="E137" s="66" t="s">
        <v>166</v>
      </c>
      <c r="F137" s="66">
        <v>428090</v>
      </c>
      <c r="G137" s="66" t="s">
        <v>52</v>
      </c>
      <c r="H137" s="66" t="str">
        <f t="shared" si="2"/>
        <v>847.8470315.1.428090.000000.847001.200179</v>
      </c>
      <c r="I137" s="66" t="s">
        <v>21</v>
      </c>
      <c r="J137" s="66">
        <v>847001</v>
      </c>
      <c r="K137" s="66" t="s">
        <v>23</v>
      </c>
      <c r="L137" s="66">
        <v>200179</v>
      </c>
      <c r="M137" s="66" t="s">
        <v>2167</v>
      </c>
      <c r="N137" s="66">
        <v>5</v>
      </c>
      <c r="Q137" s="66" t="s">
        <v>2168</v>
      </c>
      <c r="R137" s="66">
        <v>1</v>
      </c>
      <c r="S137" s="66">
        <v>10000</v>
      </c>
      <c r="T137" s="66">
        <v>10000</v>
      </c>
      <c r="U137" s="66" t="s">
        <v>2002</v>
      </c>
      <c r="V137" s="66" t="s">
        <v>2003</v>
      </c>
      <c r="W137" s="66" t="s">
        <v>2075</v>
      </c>
      <c r="X137" s="66" t="s">
        <v>2171</v>
      </c>
      <c r="Z137" s="66">
        <v>8470315</v>
      </c>
    </row>
    <row r="138" spans="1:26" ht="15" customHeight="1" x14ac:dyDescent="0.35">
      <c r="A138" s="66" t="s">
        <v>2047</v>
      </c>
      <c r="B138" s="66" t="s">
        <v>1999</v>
      </c>
      <c r="C138" s="66" t="s">
        <v>950</v>
      </c>
      <c r="D138" s="66">
        <v>8470320</v>
      </c>
      <c r="E138" s="66" t="s">
        <v>183</v>
      </c>
      <c r="F138" s="66">
        <v>428090</v>
      </c>
      <c r="G138" s="66" t="s">
        <v>52</v>
      </c>
      <c r="H138" s="66" t="str">
        <f t="shared" si="2"/>
        <v>847.8470320.1.428090.000000.847001.200179</v>
      </c>
      <c r="I138" s="66" t="s">
        <v>21</v>
      </c>
      <c r="J138" s="66">
        <v>847001</v>
      </c>
      <c r="K138" s="66" t="s">
        <v>23</v>
      </c>
      <c r="L138" s="66">
        <v>200179</v>
      </c>
      <c r="M138" s="66" t="s">
        <v>2000</v>
      </c>
      <c r="N138" s="66">
        <v>1</v>
      </c>
      <c r="O138" s="66" t="s">
        <v>1998</v>
      </c>
      <c r="P138" s="66">
        <v>1</v>
      </c>
      <c r="Q138" s="66" t="s">
        <v>2232</v>
      </c>
      <c r="R138" s="66">
        <v>1</v>
      </c>
      <c r="S138" s="66">
        <v>35000</v>
      </c>
      <c r="T138" s="66">
        <v>35000</v>
      </c>
      <c r="U138" s="66" t="s">
        <v>2002</v>
      </c>
      <c r="V138" s="66" t="s">
        <v>2003</v>
      </c>
      <c r="W138" s="66" t="s">
        <v>2050</v>
      </c>
      <c r="X138" s="66" t="s">
        <v>2222</v>
      </c>
      <c r="Z138" s="66">
        <v>8470320</v>
      </c>
    </row>
    <row r="139" spans="1:26" ht="30" customHeight="1" x14ac:dyDescent="0.35">
      <c r="A139" s="66" t="s">
        <v>2047</v>
      </c>
      <c r="B139" s="66" t="s">
        <v>1999</v>
      </c>
      <c r="C139" s="66" t="s">
        <v>950</v>
      </c>
      <c r="D139" s="66">
        <v>8470325</v>
      </c>
      <c r="E139" s="66" t="s">
        <v>190</v>
      </c>
      <c r="F139" s="66">
        <v>428090</v>
      </c>
      <c r="G139" s="66" t="s">
        <v>52</v>
      </c>
      <c r="H139" s="66" t="str">
        <f t="shared" si="2"/>
        <v>847.8470325.1.428090.000000.847001.200179</v>
      </c>
      <c r="I139" s="66" t="s">
        <v>21</v>
      </c>
      <c r="J139" s="66">
        <v>847001</v>
      </c>
      <c r="K139" s="66" t="s">
        <v>23</v>
      </c>
      <c r="L139" s="66">
        <v>200179</v>
      </c>
      <c r="M139" s="66" t="s">
        <v>2000</v>
      </c>
      <c r="N139" s="66">
        <v>2</v>
      </c>
      <c r="Q139" s="66" t="s">
        <v>2283</v>
      </c>
      <c r="R139" s="66">
        <v>2</v>
      </c>
      <c r="S139" s="66">
        <v>15000</v>
      </c>
      <c r="T139" s="66">
        <v>30000</v>
      </c>
      <c r="U139" s="66" t="s">
        <v>2002</v>
      </c>
      <c r="V139" s="66" t="s">
        <v>2003</v>
      </c>
      <c r="W139" s="66" t="s">
        <v>2034</v>
      </c>
      <c r="X139" s="66" t="s">
        <v>2285</v>
      </c>
      <c r="Y139" s="69" t="s">
        <v>2268</v>
      </c>
      <c r="Z139" s="66">
        <v>8470325</v>
      </c>
    </row>
    <row r="140" spans="1:26" ht="15" customHeight="1" x14ac:dyDescent="0.35">
      <c r="A140" s="66" t="s">
        <v>2047</v>
      </c>
      <c r="B140" s="66" t="s">
        <v>1999</v>
      </c>
      <c r="C140" s="66" t="s">
        <v>950</v>
      </c>
      <c r="D140" s="66">
        <v>8470335</v>
      </c>
      <c r="E140" s="66" t="s">
        <v>208</v>
      </c>
      <c r="F140" s="66">
        <v>428090</v>
      </c>
      <c r="G140" s="66" t="s">
        <v>52</v>
      </c>
      <c r="H140" s="66" t="str">
        <f t="shared" si="2"/>
        <v>847.8470335.1.428090.000000.847001.200179</v>
      </c>
      <c r="I140" s="66" t="s">
        <v>21</v>
      </c>
      <c r="J140" s="66">
        <v>847001</v>
      </c>
      <c r="K140" s="66" t="s">
        <v>23</v>
      </c>
      <c r="L140" s="66">
        <v>200179</v>
      </c>
      <c r="M140" s="66" t="s">
        <v>2000</v>
      </c>
      <c r="N140" s="66">
        <v>1</v>
      </c>
      <c r="Q140" s="66" t="s">
        <v>2419</v>
      </c>
      <c r="R140" s="66">
        <v>1</v>
      </c>
      <c r="S140" s="66">
        <v>40000</v>
      </c>
      <c r="T140" s="66">
        <v>40000</v>
      </c>
      <c r="U140" s="66" t="s">
        <v>2113</v>
      </c>
      <c r="V140" s="66" t="s">
        <v>2003</v>
      </c>
      <c r="W140" s="66" t="s">
        <v>2022</v>
      </c>
      <c r="X140" s="66" t="s">
        <v>2423</v>
      </c>
      <c r="Y140" s="69" t="s">
        <v>2424</v>
      </c>
      <c r="Z140" s="66">
        <v>8470335</v>
      </c>
    </row>
    <row r="141" spans="1:26" ht="15" customHeight="1" x14ac:dyDescent="0.35">
      <c r="A141" s="66" t="s">
        <v>2047</v>
      </c>
      <c r="B141" s="66" t="s">
        <v>1999</v>
      </c>
      <c r="C141" s="66" t="s">
        <v>950</v>
      </c>
      <c r="D141" s="66">
        <v>8470345</v>
      </c>
      <c r="E141" s="66" t="s">
        <v>225</v>
      </c>
      <c r="F141" s="66">
        <v>428090</v>
      </c>
      <c r="G141" s="66" t="s">
        <v>52</v>
      </c>
      <c r="H141" s="66" t="str">
        <f t="shared" si="2"/>
        <v>847.8470345.1.428090.000000.847001.200179</v>
      </c>
      <c r="I141" s="66" t="s">
        <v>21</v>
      </c>
      <c r="J141" s="66">
        <v>847001</v>
      </c>
      <c r="K141" s="66" t="s">
        <v>23</v>
      </c>
      <c r="L141" s="66">
        <v>200179</v>
      </c>
      <c r="M141" s="66" t="s">
        <v>2098</v>
      </c>
      <c r="N141" s="66">
        <v>2</v>
      </c>
      <c r="Q141" s="66" t="s">
        <v>2550</v>
      </c>
      <c r="R141" s="66">
        <v>2</v>
      </c>
      <c r="S141" s="66">
        <v>22296</v>
      </c>
      <c r="T141" s="66">
        <v>44592</v>
      </c>
      <c r="U141" s="66" t="s">
        <v>2002</v>
      </c>
      <c r="V141" s="66" t="s">
        <v>2003</v>
      </c>
      <c r="W141" s="66" t="s">
        <v>2029</v>
      </c>
      <c r="X141" s="66" t="s">
        <v>2541</v>
      </c>
      <c r="Y141" s="69" t="s">
        <v>2551</v>
      </c>
      <c r="Z141" s="66">
        <v>8470345</v>
      </c>
    </row>
    <row r="142" spans="1:26" ht="15" customHeight="1" x14ac:dyDescent="0.35">
      <c r="A142" s="66" t="s">
        <v>2047</v>
      </c>
      <c r="B142" s="66" t="s">
        <v>2824</v>
      </c>
      <c r="C142" s="66" t="s">
        <v>952</v>
      </c>
      <c r="D142" s="66">
        <v>8470810</v>
      </c>
      <c r="E142" s="66" t="s">
        <v>452</v>
      </c>
      <c r="F142" s="66">
        <v>428090</v>
      </c>
      <c r="G142" s="66" t="s">
        <v>52</v>
      </c>
      <c r="H142" s="66" t="str">
        <f t="shared" si="2"/>
        <v>847.8470810.1.428090.000000.847001.200179</v>
      </c>
      <c r="I142" s="66" t="s">
        <v>21</v>
      </c>
      <c r="J142" s="66">
        <v>847001</v>
      </c>
      <c r="K142" s="66" t="s">
        <v>23</v>
      </c>
      <c r="L142" s="66">
        <v>200179</v>
      </c>
      <c r="M142" s="66" t="s">
        <v>2820</v>
      </c>
      <c r="N142" s="66">
        <v>71</v>
      </c>
      <c r="Q142" s="66" t="s">
        <v>2821</v>
      </c>
      <c r="R142" s="66">
        <v>1</v>
      </c>
      <c r="S142" s="66">
        <v>11500</v>
      </c>
      <c r="T142" s="66">
        <v>11500</v>
      </c>
      <c r="U142" s="66" t="s">
        <v>2002</v>
      </c>
      <c r="V142" s="66" t="s">
        <v>2003</v>
      </c>
      <c r="W142" s="66" t="s">
        <v>2697</v>
      </c>
      <c r="Y142" s="69" t="s">
        <v>2823</v>
      </c>
      <c r="Z142" s="66">
        <v>8470810</v>
      </c>
    </row>
    <row r="143" spans="1:26" ht="15" customHeight="1" x14ac:dyDescent="0.35">
      <c r="A143" s="66" t="s">
        <v>2019</v>
      </c>
      <c r="B143" s="66" t="s">
        <v>2053</v>
      </c>
      <c r="C143" s="66" t="s">
        <v>950</v>
      </c>
      <c r="D143" s="66">
        <v>8470305</v>
      </c>
      <c r="E143" s="66" t="s">
        <v>120</v>
      </c>
      <c r="F143" s="66">
        <v>428640</v>
      </c>
      <c r="G143" s="66" t="s">
        <v>55</v>
      </c>
      <c r="H143" s="66" t="str">
        <f t="shared" si="2"/>
        <v>847.8470305.1.428640.000000.847001.200179</v>
      </c>
      <c r="I143" s="66" t="s">
        <v>21</v>
      </c>
      <c r="J143" s="66">
        <v>847001</v>
      </c>
      <c r="K143" s="66" t="s">
        <v>23</v>
      </c>
      <c r="L143" s="66">
        <v>200179</v>
      </c>
      <c r="M143" s="66" t="s">
        <v>2025</v>
      </c>
      <c r="N143" s="66">
        <v>100</v>
      </c>
      <c r="Q143" s="66" t="s">
        <v>2054</v>
      </c>
      <c r="R143" s="66">
        <v>3</v>
      </c>
      <c r="S143" s="66">
        <v>15000</v>
      </c>
      <c r="T143" s="66">
        <v>45000</v>
      </c>
      <c r="U143" s="66" t="s">
        <v>2002</v>
      </c>
      <c r="V143" s="66" t="s">
        <v>2003</v>
      </c>
      <c r="W143" s="66" t="s">
        <v>2056</v>
      </c>
      <c r="X143" s="66" t="s">
        <v>2057</v>
      </c>
      <c r="Y143" s="69" t="s">
        <v>2009</v>
      </c>
      <c r="Z143" s="66">
        <v>8470305</v>
      </c>
    </row>
    <row r="144" spans="1:26" ht="15" customHeight="1" x14ac:dyDescent="0.35">
      <c r="A144" s="66" t="s">
        <v>2019</v>
      </c>
      <c r="B144" s="66" t="s">
        <v>2053</v>
      </c>
      <c r="C144" s="66" t="s">
        <v>950</v>
      </c>
      <c r="D144" s="66">
        <v>8470330</v>
      </c>
      <c r="E144" s="66" t="s">
        <v>199</v>
      </c>
      <c r="F144" s="66">
        <v>428640</v>
      </c>
      <c r="G144" s="66" t="s">
        <v>55</v>
      </c>
      <c r="H144" s="66" t="str">
        <f t="shared" si="2"/>
        <v>847.8470330.1.428640.000000.847001.200179</v>
      </c>
      <c r="I144" s="66" t="s">
        <v>21</v>
      </c>
      <c r="J144" s="66">
        <v>847001</v>
      </c>
      <c r="K144" s="66" t="s">
        <v>23</v>
      </c>
      <c r="L144" s="66">
        <v>200179</v>
      </c>
      <c r="M144" s="66" t="s">
        <v>2363</v>
      </c>
      <c r="Q144" s="66" t="s">
        <v>2364</v>
      </c>
      <c r="R144" s="66">
        <v>2</v>
      </c>
      <c r="S144" s="66">
        <v>151000</v>
      </c>
      <c r="T144" s="66">
        <v>302000</v>
      </c>
      <c r="U144" s="66" t="s">
        <v>2002</v>
      </c>
      <c r="V144" s="66" t="s">
        <v>2003</v>
      </c>
      <c r="W144" s="66" t="s">
        <v>2007</v>
      </c>
      <c r="X144" s="66" t="s">
        <v>2007</v>
      </c>
      <c r="Z144" s="66">
        <v>8470330</v>
      </c>
    </row>
    <row r="145" spans="1:26" ht="15" customHeight="1" x14ac:dyDescent="0.35">
      <c r="A145" s="66" t="s">
        <v>2041</v>
      </c>
      <c r="B145" s="66" t="s">
        <v>2824</v>
      </c>
      <c r="C145" s="66" t="s">
        <v>952</v>
      </c>
      <c r="D145" s="66">
        <v>8470810</v>
      </c>
      <c r="E145" s="66" t="s">
        <v>452</v>
      </c>
      <c r="F145" s="66">
        <v>430230</v>
      </c>
      <c r="G145" s="66" t="s">
        <v>467</v>
      </c>
      <c r="H145" s="66" t="str">
        <f t="shared" si="2"/>
        <v>847.8470810.1.430230.000000.847001.200179</v>
      </c>
      <c r="I145" s="66" t="s">
        <v>21</v>
      </c>
      <c r="J145" s="66">
        <v>847001</v>
      </c>
      <c r="K145" s="66" t="s">
        <v>23</v>
      </c>
      <c r="L145" s="66">
        <v>200179</v>
      </c>
      <c r="M145" s="66" t="s">
        <v>2765</v>
      </c>
      <c r="N145" s="66">
        <v>860</v>
      </c>
      <c r="O145" s="66" t="s">
        <v>2825</v>
      </c>
      <c r="P145" s="66">
        <v>4</v>
      </c>
      <c r="Q145" s="66" t="s">
        <v>2826</v>
      </c>
      <c r="R145" s="66">
        <v>1</v>
      </c>
      <c r="S145" s="66">
        <v>1290000</v>
      </c>
      <c r="T145" s="66">
        <v>1290000</v>
      </c>
      <c r="U145" s="66" t="s">
        <v>2002</v>
      </c>
      <c r="V145" s="66" t="s">
        <v>2003</v>
      </c>
      <c r="W145" s="66" t="s">
        <v>2701</v>
      </c>
      <c r="Y145" s="69" t="s">
        <v>2828</v>
      </c>
      <c r="Z145" s="66">
        <v>8470810</v>
      </c>
    </row>
    <row r="146" spans="1:26" ht="30" customHeight="1" x14ac:dyDescent="0.35">
      <c r="A146" s="66" t="s">
        <v>2041</v>
      </c>
      <c r="B146" s="66" t="s">
        <v>2824</v>
      </c>
      <c r="C146" s="66" t="s">
        <v>952</v>
      </c>
      <c r="D146" s="66">
        <v>8470810</v>
      </c>
      <c r="E146" s="66" t="s">
        <v>452</v>
      </c>
      <c r="F146" s="66">
        <v>430230</v>
      </c>
      <c r="G146" s="66" t="s">
        <v>467</v>
      </c>
      <c r="H146" s="66" t="str">
        <f t="shared" si="2"/>
        <v>847.8470810.1.430230.000000.847001.200179</v>
      </c>
      <c r="I146" s="66" t="s">
        <v>21</v>
      </c>
      <c r="J146" s="66">
        <v>847001</v>
      </c>
      <c r="K146" s="66" t="s">
        <v>23</v>
      </c>
      <c r="L146" s="66">
        <v>200179</v>
      </c>
      <c r="M146" s="66" t="s">
        <v>2765</v>
      </c>
      <c r="N146" s="66">
        <v>215</v>
      </c>
      <c r="O146" s="66" t="s">
        <v>2825</v>
      </c>
      <c r="P146" s="66">
        <v>4</v>
      </c>
      <c r="Q146" s="66" t="s">
        <v>2829</v>
      </c>
      <c r="R146" s="66">
        <v>1</v>
      </c>
      <c r="S146" s="66">
        <v>310050</v>
      </c>
      <c r="T146" s="66">
        <v>310050</v>
      </c>
      <c r="U146" s="66" t="s">
        <v>2002</v>
      </c>
      <c r="V146" s="66" t="s">
        <v>2003</v>
      </c>
      <c r="W146" s="66" t="s">
        <v>2701</v>
      </c>
      <c r="Y146" s="69" t="s">
        <v>2830</v>
      </c>
      <c r="Z146" s="66">
        <v>8470810</v>
      </c>
    </row>
    <row r="147" spans="1:26" ht="15" customHeight="1" x14ac:dyDescent="0.35">
      <c r="A147" s="66" t="s">
        <v>2041</v>
      </c>
      <c r="B147" s="66" t="s">
        <v>2834</v>
      </c>
      <c r="C147" s="66" t="s">
        <v>952</v>
      </c>
      <c r="D147" s="66">
        <v>8470810</v>
      </c>
      <c r="E147" s="66" t="s">
        <v>452</v>
      </c>
      <c r="F147" s="66">
        <v>430230</v>
      </c>
      <c r="G147" s="66" t="s">
        <v>467</v>
      </c>
      <c r="H147" s="66" t="str">
        <f t="shared" si="2"/>
        <v>847.8470810.1.430230.000000.847001.200179</v>
      </c>
      <c r="I147" s="66" t="s">
        <v>21</v>
      </c>
      <c r="J147" s="66">
        <v>847001</v>
      </c>
      <c r="K147" s="66" t="s">
        <v>23</v>
      </c>
      <c r="L147" s="66">
        <v>200179</v>
      </c>
      <c r="M147" s="66" t="s">
        <v>2765</v>
      </c>
      <c r="N147" s="66">
        <v>150</v>
      </c>
      <c r="O147" s="66" t="s">
        <v>2825</v>
      </c>
      <c r="P147" s="66">
        <v>4</v>
      </c>
      <c r="Q147" s="66" t="s">
        <v>2831</v>
      </c>
      <c r="R147" s="66">
        <v>1</v>
      </c>
      <c r="S147" s="66">
        <v>222300</v>
      </c>
      <c r="T147" s="66">
        <v>222300</v>
      </c>
      <c r="U147" s="66" t="s">
        <v>2002</v>
      </c>
      <c r="V147" s="66" t="s">
        <v>2003</v>
      </c>
      <c r="W147" s="66" t="s">
        <v>2701</v>
      </c>
      <c r="Y147" s="69" t="s">
        <v>2833</v>
      </c>
      <c r="Z147" s="66">
        <v>8470810</v>
      </c>
    </row>
    <row r="148" spans="1:26" ht="30" customHeight="1" x14ac:dyDescent="0.35">
      <c r="A148" s="66" t="s">
        <v>2041</v>
      </c>
      <c r="B148" s="66" t="s">
        <v>2834</v>
      </c>
      <c r="C148" s="66" t="s">
        <v>952</v>
      </c>
      <c r="D148" s="66">
        <v>8470810</v>
      </c>
      <c r="E148" s="66" t="s">
        <v>452</v>
      </c>
      <c r="F148" s="66">
        <v>432205</v>
      </c>
      <c r="G148" s="66" t="s">
        <v>470</v>
      </c>
      <c r="H148" s="66" t="str">
        <f t="shared" si="2"/>
        <v>847.8470810.1.432205.000000.847001.200179</v>
      </c>
      <c r="I148" s="66" t="s">
        <v>21</v>
      </c>
      <c r="J148" s="66">
        <v>847001</v>
      </c>
      <c r="K148" s="66" t="s">
        <v>23</v>
      </c>
      <c r="L148" s="66">
        <v>200179</v>
      </c>
      <c r="M148" s="66" t="s">
        <v>2835</v>
      </c>
      <c r="N148" s="66">
        <v>116</v>
      </c>
      <c r="Q148" s="66" t="s">
        <v>2836</v>
      </c>
      <c r="R148" s="66">
        <v>1</v>
      </c>
      <c r="S148" s="66">
        <v>120000</v>
      </c>
      <c r="T148" s="66">
        <v>120000</v>
      </c>
      <c r="U148" s="66" t="s">
        <v>2002</v>
      </c>
      <c r="V148" s="66" t="s">
        <v>2122</v>
      </c>
      <c r="W148" s="66" t="s">
        <v>2701</v>
      </c>
      <c r="Y148" s="69" t="s">
        <v>2838</v>
      </c>
      <c r="Z148" s="66">
        <v>8470810</v>
      </c>
    </row>
    <row r="149" spans="1:26" ht="30" customHeight="1" x14ac:dyDescent="0.35">
      <c r="A149" s="66" t="s">
        <v>2041</v>
      </c>
      <c r="B149" s="66" t="s">
        <v>2834</v>
      </c>
      <c r="C149" s="66" t="s">
        <v>952</v>
      </c>
      <c r="D149" s="66">
        <v>8470810</v>
      </c>
      <c r="E149" s="66" t="s">
        <v>452</v>
      </c>
      <c r="F149" s="66">
        <v>432205</v>
      </c>
      <c r="G149" s="66" t="s">
        <v>470</v>
      </c>
      <c r="H149" s="66" t="str">
        <f t="shared" si="2"/>
        <v>847.8470810.1.432205.000000.847001.200179</v>
      </c>
      <c r="I149" s="66" t="s">
        <v>21</v>
      </c>
      <c r="J149" s="66">
        <v>847001</v>
      </c>
      <c r="K149" s="66" t="s">
        <v>23</v>
      </c>
      <c r="L149" s="66">
        <v>200179</v>
      </c>
      <c r="M149" s="66" t="s">
        <v>2708</v>
      </c>
      <c r="N149" s="66">
        <v>7478</v>
      </c>
      <c r="Q149" s="66" t="s">
        <v>5320</v>
      </c>
      <c r="R149" s="66">
        <v>1</v>
      </c>
      <c r="S149" s="66">
        <v>970000</v>
      </c>
      <c r="T149" s="66">
        <v>970000</v>
      </c>
      <c r="U149" s="66" t="s">
        <v>2002</v>
      </c>
      <c r="V149" s="66" t="s">
        <v>2122</v>
      </c>
      <c r="W149" s="66" t="s">
        <v>2701</v>
      </c>
      <c r="Y149" s="69" t="s">
        <v>5321</v>
      </c>
      <c r="Z149" s="66">
        <v>8470810</v>
      </c>
    </row>
    <row r="150" spans="1:26" ht="15" customHeight="1" x14ac:dyDescent="0.35">
      <c r="A150" s="66" t="s">
        <v>2041</v>
      </c>
      <c r="B150" s="66" t="s">
        <v>2834</v>
      </c>
      <c r="C150" s="66" t="s">
        <v>952</v>
      </c>
      <c r="D150" s="66">
        <v>8470810</v>
      </c>
      <c r="E150" s="66" t="s">
        <v>452</v>
      </c>
      <c r="F150" s="66">
        <v>432205</v>
      </c>
      <c r="G150" s="66" t="s">
        <v>470</v>
      </c>
      <c r="H150" s="66" t="str">
        <f t="shared" si="2"/>
        <v>847.8470810.1.432205.000000.847001.200179</v>
      </c>
      <c r="I150" s="66" t="s">
        <v>21</v>
      </c>
      <c r="J150" s="66">
        <v>847001</v>
      </c>
      <c r="K150" s="66" t="s">
        <v>23</v>
      </c>
      <c r="L150" s="66">
        <v>200179</v>
      </c>
      <c r="M150" s="66" t="s">
        <v>2708</v>
      </c>
      <c r="N150" s="66">
        <v>7478</v>
      </c>
      <c r="Q150" s="66" t="s">
        <v>2845</v>
      </c>
      <c r="R150" s="66">
        <v>1</v>
      </c>
      <c r="S150" s="66">
        <v>350000</v>
      </c>
      <c r="T150" s="66">
        <v>350000</v>
      </c>
      <c r="U150" s="66" t="s">
        <v>2002</v>
      </c>
      <c r="V150" s="66" t="s">
        <v>2122</v>
      </c>
      <c r="W150" s="66" t="s">
        <v>2701</v>
      </c>
      <c r="Y150" s="69" t="s">
        <v>2847</v>
      </c>
      <c r="Z150" s="66">
        <v>8470810</v>
      </c>
    </row>
    <row r="151" spans="1:26" ht="15" customHeight="1" x14ac:dyDescent="0.35">
      <c r="A151" s="66" t="s">
        <v>2041</v>
      </c>
      <c r="B151" s="66" t="s">
        <v>2834</v>
      </c>
      <c r="C151" s="66" t="s">
        <v>952</v>
      </c>
      <c r="D151" s="66">
        <v>8470810</v>
      </c>
      <c r="E151" s="66" t="s">
        <v>452</v>
      </c>
      <c r="F151" s="66">
        <v>432205</v>
      </c>
      <c r="G151" s="66" t="s">
        <v>470</v>
      </c>
      <c r="H151" s="66" t="str">
        <f t="shared" si="2"/>
        <v>847.8470810.1.432205.000000.847001.200179</v>
      </c>
      <c r="I151" s="66" t="s">
        <v>21</v>
      </c>
      <c r="J151" s="66">
        <v>847001</v>
      </c>
      <c r="K151" s="66" t="s">
        <v>23</v>
      </c>
      <c r="L151" s="66">
        <v>200179</v>
      </c>
      <c r="M151" s="66" t="s">
        <v>2765</v>
      </c>
      <c r="N151" s="66">
        <v>4600</v>
      </c>
      <c r="Q151" s="66" t="s">
        <v>2848</v>
      </c>
      <c r="R151" s="66">
        <v>1</v>
      </c>
      <c r="S151" s="66">
        <v>150000</v>
      </c>
      <c r="T151" s="66">
        <v>150000</v>
      </c>
      <c r="U151" s="66" t="s">
        <v>2002</v>
      </c>
      <c r="V151" s="66" t="s">
        <v>2122</v>
      </c>
      <c r="W151" s="66" t="s">
        <v>2701</v>
      </c>
      <c r="Z151" s="66">
        <v>8470810</v>
      </c>
    </row>
    <row r="152" spans="1:26" ht="15" customHeight="1" x14ac:dyDescent="0.35">
      <c r="A152" s="66" t="s">
        <v>1998</v>
      </c>
      <c r="B152" s="66" t="s">
        <v>1999</v>
      </c>
      <c r="C152" s="66" t="s">
        <v>950</v>
      </c>
      <c r="D152" s="66">
        <v>8470310</v>
      </c>
      <c r="E152" s="66" t="s">
        <v>154</v>
      </c>
      <c r="F152" s="66">
        <v>432209</v>
      </c>
      <c r="G152" s="66" t="s">
        <v>138</v>
      </c>
      <c r="H152" s="66" t="str">
        <f t="shared" si="2"/>
        <v>847.8470310.1.432209.000000.847001.200179</v>
      </c>
      <c r="I152" s="66" t="s">
        <v>21</v>
      </c>
      <c r="J152" s="66">
        <v>847001</v>
      </c>
      <c r="K152" s="66" t="s">
        <v>23</v>
      </c>
      <c r="L152" s="66">
        <v>200179</v>
      </c>
      <c r="M152" s="66" t="s">
        <v>2000</v>
      </c>
      <c r="N152" s="66">
        <v>1</v>
      </c>
      <c r="Q152" s="66" t="s">
        <v>5322</v>
      </c>
      <c r="R152" s="66">
        <v>1</v>
      </c>
      <c r="S152" s="66">
        <v>80000</v>
      </c>
      <c r="T152" s="66">
        <v>80000</v>
      </c>
      <c r="U152" s="66" t="s">
        <v>2002</v>
      </c>
      <c r="V152" s="66" t="s">
        <v>2003</v>
      </c>
      <c r="W152" s="66" t="s">
        <v>2007</v>
      </c>
      <c r="X152" s="66" t="s">
        <v>2117</v>
      </c>
      <c r="Z152" s="66">
        <v>8470310</v>
      </c>
    </row>
    <row r="153" spans="1:26" ht="15" customHeight="1" x14ac:dyDescent="0.35">
      <c r="A153" s="66" t="s">
        <v>1998</v>
      </c>
      <c r="B153" s="66" t="s">
        <v>1999</v>
      </c>
      <c r="C153" s="66" t="s">
        <v>950</v>
      </c>
      <c r="D153" s="66">
        <v>8470315</v>
      </c>
      <c r="E153" s="66" t="s">
        <v>166</v>
      </c>
      <c r="F153" s="66">
        <v>432209</v>
      </c>
      <c r="G153" s="66" t="s">
        <v>138</v>
      </c>
      <c r="H153" s="66" t="str">
        <f t="shared" si="2"/>
        <v>847.8470315.1.432209.000000.847001.200179</v>
      </c>
      <c r="I153" s="66" t="s">
        <v>21</v>
      </c>
      <c r="J153" s="66">
        <v>847001</v>
      </c>
      <c r="K153" s="66" t="s">
        <v>23</v>
      </c>
      <c r="L153" s="66">
        <v>200179</v>
      </c>
      <c r="M153" s="66" t="s">
        <v>2000</v>
      </c>
      <c r="N153" s="66">
        <v>5</v>
      </c>
      <c r="Q153" s="66" t="s">
        <v>2172</v>
      </c>
      <c r="R153" s="66">
        <v>1</v>
      </c>
      <c r="S153" s="66">
        <v>90250</v>
      </c>
      <c r="T153" s="66">
        <v>90250</v>
      </c>
      <c r="U153" s="66" t="s">
        <v>2002</v>
      </c>
      <c r="V153" s="66" t="s">
        <v>2122</v>
      </c>
      <c r="W153" s="66" t="s">
        <v>2029</v>
      </c>
      <c r="X153" s="66" t="s">
        <v>2176</v>
      </c>
      <c r="Z153" s="66">
        <v>8470315</v>
      </c>
    </row>
    <row r="154" spans="1:26" ht="60" customHeight="1" x14ac:dyDescent="0.35">
      <c r="A154" s="66" t="s">
        <v>1998</v>
      </c>
      <c r="B154" s="66" t="s">
        <v>1999</v>
      </c>
      <c r="C154" s="66" t="s">
        <v>950</v>
      </c>
      <c r="D154" s="66">
        <v>8470325</v>
      </c>
      <c r="E154" s="66" t="s">
        <v>190</v>
      </c>
      <c r="F154" s="66">
        <v>432209</v>
      </c>
      <c r="G154" s="66" t="s">
        <v>138</v>
      </c>
      <c r="H154" s="66" t="str">
        <f t="shared" si="2"/>
        <v>847.8470325.1.432209.000000.847001.200179</v>
      </c>
      <c r="I154" s="66" t="s">
        <v>21</v>
      </c>
      <c r="J154" s="66">
        <v>847001</v>
      </c>
      <c r="K154" s="66" t="s">
        <v>23</v>
      </c>
      <c r="L154" s="66">
        <v>200179</v>
      </c>
      <c r="M154" s="66" t="s">
        <v>2286</v>
      </c>
      <c r="N154" s="66">
        <v>11</v>
      </c>
      <c r="Q154" s="66" t="s">
        <v>2287</v>
      </c>
      <c r="R154" s="66">
        <v>1</v>
      </c>
      <c r="S154" s="66">
        <v>210500</v>
      </c>
      <c r="T154" s="66">
        <v>210500</v>
      </c>
      <c r="U154" s="66" t="s">
        <v>2002</v>
      </c>
      <c r="V154" s="66" t="s">
        <v>2003</v>
      </c>
      <c r="W154" s="66" t="s">
        <v>2007</v>
      </c>
      <c r="X154" s="66" t="s">
        <v>2290</v>
      </c>
      <c r="Y154" s="69" t="s">
        <v>5323</v>
      </c>
      <c r="Z154" s="66">
        <v>8470325</v>
      </c>
    </row>
    <row r="155" spans="1:26" ht="15" customHeight="1" x14ac:dyDescent="0.35">
      <c r="A155" s="66" t="s">
        <v>1998</v>
      </c>
      <c r="B155" s="66" t="s">
        <v>1999</v>
      </c>
      <c r="C155" s="66" t="s">
        <v>950</v>
      </c>
      <c r="D155" s="66">
        <v>8470330</v>
      </c>
      <c r="E155" s="66" t="s">
        <v>199</v>
      </c>
      <c r="F155" s="66">
        <v>432209</v>
      </c>
      <c r="G155" s="66" t="s">
        <v>138</v>
      </c>
      <c r="H155" s="66" t="str">
        <f t="shared" si="2"/>
        <v>847.8470330.1.432209.000000.847001.200179</v>
      </c>
      <c r="I155" s="66" t="s">
        <v>21</v>
      </c>
      <c r="J155" s="66">
        <v>847001</v>
      </c>
      <c r="K155" s="66" t="s">
        <v>23</v>
      </c>
      <c r="L155" s="66">
        <v>200179</v>
      </c>
      <c r="M155" s="66" t="s">
        <v>2025</v>
      </c>
      <c r="N155" s="66">
        <v>550</v>
      </c>
      <c r="Q155" s="66" t="s">
        <v>5324</v>
      </c>
      <c r="R155" s="66">
        <v>2</v>
      </c>
      <c r="S155" s="66">
        <v>15000</v>
      </c>
      <c r="T155" s="66">
        <v>30000</v>
      </c>
      <c r="U155" s="66" t="s">
        <v>2002</v>
      </c>
      <c r="V155" s="66" t="s">
        <v>2003</v>
      </c>
      <c r="W155" s="66" t="s">
        <v>2007</v>
      </c>
      <c r="X155" s="66" t="s">
        <v>2007</v>
      </c>
      <c r="Z155" s="66">
        <v>8470330</v>
      </c>
    </row>
    <row r="156" spans="1:26" ht="15" customHeight="1" x14ac:dyDescent="0.35">
      <c r="A156" s="66" t="s">
        <v>1998</v>
      </c>
      <c r="B156" s="66" t="s">
        <v>1999</v>
      </c>
      <c r="C156" s="66" t="s">
        <v>950</v>
      </c>
      <c r="D156" s="66">
        <v>8470340</v>
      </c>
      <c r="E156" s="66" t="s">
        <v>217</v>
      </c>
      <c r="F156" s="66">
        <v>432209</v>
      </c>
      <c r="G156" s="66" t="s">
        <v>5325</v>
      </c>
      <c r="H156" s="66" t="str">
        <f t="shared" si="2"/>
        <v>847.8470340.1.432209.000000.847001.200179</v>
      </c>
      <c r="I156" s="66" t="s">
        <v>21</v>
      </c>
      <c r="J156" s="66">
        <v>847001</v>
      </c>
      <c r="K156" s="66" t="s">
        <v>23</v>
      </c>
      <c r="L156" s="66">
        <v>200179</v>
      </c>
      <c r="M156" s="66" t="s">
        <v>2025</v>
      </c>
      <c r="N156" s="66">
        <v>350</v>
      </c>
      <c r="Q156" s="66" t="s">
        <v>2502</v>
      </c>
      <c r="R156" s="66">
        <v>1</v>
      </c>
      <c r="S156" s="66">
        <v>80000</v>
      </c>
      <c r="T156" s="66">
        <v>80000</v>
      </c>
      <c r="U156" s="66" t="s">
        <v>2002</v>
      </c>
      <c r="V156" s="66" t="s">
        <v>2003</v>
      </c>
      <c r="W156" s="66" t="s">
        <v>2505</v>
      </c>
      <c r="X156" s="66" t="s">
        <v>2505</v>
      </c>
      <c r="Z156" s="66">
        <v>8470340</v>
      </c>
    </row>
    <row r="157" spans="1:26" ht="15" customHeight="1" x14ac:dyDescent="0.35">
      <c r="A157" s="66" t="s">
        <v>1998</v>
      </c>
      <c r="B157" s="66" t="s">
        <v>5326</v>
      </c>
      <c r="C157" s="66" t="s">
        <v>950</v>
      </c>
      <c r="D157" s="66">
        <v>8470350</v>
      </c>
      <c r="E157" s="66" t="s">
        <v>232</v>
      </c>
      <c r="F157" s="66">
        <v>432209</v>
      </c>
      <c r="G157" s="66" t="s">
        <v>138</v>
      </c>
      <c r="H157" s="66" t="str">
        <f t="shared" si="2"/>
        <v>847.8470350.1.432209.000000.847001.200179</v>
      </c>
      <c r="I157" s="66" t="s">
        <v>21</v>
      </c>
      <c r="J157" s="66">
        <v>847001</v>
      </c>
      <c r="K157" s="66" t="s">
        <v>23</v>
      </c>
      <c r="L157" s="66">
        <v>200179</v>
      </c>
      <c r="M157" s="66" t="s">
        <v>2618</v>
      </c>
      <c r="N157" s="66">
        <v>8</v>
      </c>
      <c r="Q157" s="66" t="s">
        <v>5327</v>
      </c>
      <c r="R157" s="66">
        <v>8</v>
      </c>
      <c r="S157" s="66">
        <v>11000</v>
      </c>
      <c r="T157" s="66">
        <v>88000</v>
      </c>
      <c r="U157" s="66" t="s">
        <v>2002</v>
      </c>
      <c r="V157" s="66" t="s">
        <v>2003</v>
      </c>
      <c r="W157" s="66" t="s">
        <v>2007</v>
      </c>
      <c r="X157" s="66" t="s">
        <v>2623</v>
      </c>
      <c r="Z157" s="66">
        <v>8470350</v>
      </c>
    </row>
    <row r="158" spans="1:26" ht="15" customHeight="1" x14ac:dyDescent="0.35">
      <c r="A158" s="66" t="s">
        <v>1998</v>
      </c>
      <c r="B158" s="66" t="s">
        <v>1999</v>
      </c>
      <c r="C158" s="66" t="s">
        <v>950</v>
      </c>
      <c r="D158" s="66">
        <v>8470350</v>
      </c>
      <c r="E158" s="66" t="s">
        <v>232</v>
      </c>
      <c r="F158" s="66">
        <v>432209</v>
      </c>
      <c r="G158" s="66" t="s">
        <v>138</v>
      </c>
      <c r="H158" s="66" t="str">
        <f t="shared" si="2"/>
        <v>847.8470350.1.432209.000000.847001.200179</v>
      </c>
      <c r="I158" s="66" t="s">
        <v>21</v>
      </c>
      <c r="J158" s="66">
        <v>847001</v>
      </c>
      <c r="K158" s="66" t="s">
        <v>23</v>
      </c>
      <c r="L158" s="66">
        <v>200179</v>
      </c>
      <c r="M158" s="66" t="s">
        <v>2618</v>
      </c>
      <c r="N158" s="66">
        <v>1</v>
      </c>
      <c r="Q158" s="66" t="s">
        <v>2624</v>
      </c>
      <c r="R158" s="66">
        <v>1</v>
      </c>
      <c r="S158" s="66">
        <v>84700</v>
      </c>
      <c r="T158" s="66">
        <v>84700</v>
      </c>
      <c r="U158" s="66" t="s">
        <v>2002</v>
      </c>
      <c r="V158" s="66" t="s">
        <v>2003</v>
      </c>
      <c r="W158" s="66" t="s">
        <v>2007</v>
      </c>
      <c r="X158" s="66" t="s">
        <v>5306</v>
      </c>
      <c r="Z158" s="66">
        <v>8470350</v>
      </c>
    </row>
    <row r="159" spans="1:26" ht="15" customHeight="1" x14ac:dyDescent="0.35">
      <c r="A159" s="66" t="s">
        <v>1998</v>
      </c>
      <c r="B159" s="66" t="s">
        <v>1999</v>
      </c>
      <c r="C159" s="66" t="s">
        <v>950</v>
      </c>
      <c r="D159" s="66">
        <v>8470350</v>
      </c>
      <c r="E159" s="66" t="s">
        <v>232</v>
      </c>
      <c r="F159" s="66">
        <v>432209</v>
      </c>
      <c r="G159" s="66" t="s">
        <v>138</v>
      </c>
      <c r="H159" s="66" t="str">
        <f t="shared" si="2"/>
        <v>847.8470350.1.432209.000000.847001.200179</v>
      </c>
      <c r="I159" s="66" t="s">
        <v>21</v>
      </c>
      <c r="J159" s="66">
        <v>847001</v>
      </c>
      <c r="K159" s="66" t="s">
        <v>23</v>
      </c>
      <c r="L159" s="66">
        <v>200179</v>
      </c>
      <c r="M159" s="66" t="s">
        <v>2618</v>
      </c>
      <c r="N159" s="66">
        <v>1</v>
      </c>
      <c r="Q159" s="66" t="s">
        <v>5328</v>
      </c>
      <c r="R159" s="66">
        <v>1</v>
      </c>
      <c r="S159" s="66">
        <v>165000</v>
      </c>
      <c r="T159" s="66">
        <v>165000</v>
      </c>
      <c r="U159" s="66" t="s">
        <v>2002</v>
      </c>
      <c r="V159" s="66" t="s">
        <v>2003</v>
      </c>
      <c r="W159" s="66" t="s">
        <v>2007</v>
      </c>
      <c r="X159" s="66" t="s">
        <v>5306</v>
      </c>
      <c r="Z159" s="66">
        <v>8470350</v>
      </c>
    </row>
    <row r="160" spans="1:26" ht="15" customHeight="1" x14ac:dyDescent="0.35">
      <c r="A160" s="66" t="s">
        <v>1998</v>
      </c>
      <c r="B160" s="66" t="s">
        <v>5326</v>
      </c>
      <c r="C160" s="66" t="s">
        <v>950</v>
      </c>
      <c r="D160" s="66">
        <v>8470350</v>
      </c>
      <c r="E160" s="66" t="s">
        <v>232</v>
      </c>
      <c r="F160" s="66">
        <v>432209</v>
      </c>
      <c r="G160" s="66" t="s">
        <v>138</v>
      </c>
      <c r="H160" s="66" t="str">
        <f t="shared" si="2"/>
        <v>847.8470350.1.432209.000000.847001.200179</v>
      </c>
      <c r="I160" s="66" t="s">
        <v>21</v>
      </c>
      <c r="J160" s="66">
        <v>847001</v>
      </c>
      <c r="K160" s="66" t="s">
        <v>23</v>
      </c>
      <c r="L160" s="66">
        <v>200179</v>
      </c>
      <c r="M160" s="66" t="s">
        <v>2618</v>
      </c>
      <c r="N160" s="66">
        <v>1</v>
      </c>
      <c r="Q160" s="66" t="s">
        <v>5329</v>
      </c>
      <c r="R160" s="66">
        <v>1</v>
      </c>
      <c r="S160" s="66">
        <v>132000</v>
      </c>
      <c r="T160" s="66">
        <v>132000</v>
      </c>
      <c r="U160" s="66" t="s">
        <v>2002</v>
      </c>
      <c r="V160" s="66" t="s">
        <v>2003</v>
      </c>
      <c r="W160" s="66" t="s">
        <v>2007</v>
      </c>
      <c r="X160" s="66" t="s">
        <v>5330</v>
      </c>
      <c r="Z160" s="66">
        <v>8470350</v>
      </c>
    </row>
    <row r="161" spans="1:26" ht="15" customHeight="1" x14ac:dyDescent="0.35">
      <c r="A161" s="66" t="s">
        <v>1998</v>
      </c>
      <c r="B161" s="66" t="s">
        <v>1999</v>
      </c>
      <c r="C161" s="66" t="s">
        <v>950</v>
      </c>
      <c r="D161" s="66">
        <v>8470350</v>
      </c>
      <c r="E161" s="66" t="s">
        <v>232</v>
      </c>
      <c r="F161" s="66">
        <v>435340</v>
      </c>
      <c r="G161" s="66" t="s">
        <v>239</v>
      </c>
      <c r="H161" s="66" t="str">
        <f t="shared" si="2"/>
        <v>847.8470350.1.435340.000000.847001.200179</v>
      </c>
      <c r="I161" s="66" t="s">
        <v>21</v>
      </c>
      <c r="J161" s="66">
        <v>847001</v>
      </c>
      <c r="K161" s="66" t="s">
        <v>23</v>
      </c>
      <c r="L161" s="66">
        <v>200179</v>
      </c>
      <c r="M161" s="66" t="s">
        <v>2629</v>
      </c>
      <c r="N161" s="66">
        <v>10</v>
      </c>
      <c r="Q161" s="66" t="s">
        <v>2630</v>
      </c>
      <c r="R161" s="66">
        <v>10</v>
      </c>
      <c r="S161" s="66">
        <v>1000</v>
      </c>
      <c r="T161" s="66">
        <v>10000</v>
      </c>
      <c r="U161" s="66" t="s">
        <v>2002</v>
      </c>
      <c r="V161" s="66" t="s">
        <v>2003</v>
      </c>
      <c r="W161" s="66" t="s">
        <v>2007</v>
      </c>
      <c r="Z161" s="66">
        <v>8470350</v>
      </c>
    </row>
    <row r="162" spans="1:26" ht="15" customHeight="1" x14ac:dyDescent="0.35">
      <c r="A162" s="66" t="s">
        <v>1998</v>
      </c>
      <c r="B162" s="66" t="s">
        <v>1999</v>
      </c>
      <c r="C162" s="66" t="s">
        <v>950</v>
      </c>
      <c r="D162" s="66">
        <v>8470305</v>
      </c>
      <c r="E162" s="66" t="s">
        <v>120</v>
      </c>
      <c r="F162" s="66">
        <v>435350</v>
      </c>
      <c r="G162" s="66" t="s">
        <v>144</v>
      </c>
      <c r="H162" s="66" t="str">
        <f t="shared" si="2"/>
        <v>847.8470305.1.435350.000000.847001.200179</v>
      </c>
      <c r="I162" s="66" t="s">
        <v>21</v>
      </c>
      <c r="J162" s="66">
        <v>847001</v>
      </c>
      <c r="K162" s="66" t="s">
        <v>23</v>
      </c>
      <c r="L162" s="66">
        <v>200179</v>
      </c>
      <c r="M162" s="66" t="s">
        <v>2031</v>
      </c>
      <c r="N162" s="66">
        <v>70</v>
      </c>
      <c r="Q162" s="66" t="s">
        <v>2059</v>
      </c>
      <c r="R162" s="66">
        <v>1</v>
      </c>
      <c r="S162" s="66">
        <v>260000</v>
      </c>
      <c r="T162" s="66">
        <v>260000</v>
      </c>
      <c r="U162" s="66" t="s">
        <v>2002</v>
      </c>
      <c r="V162" s="66" t="s">
        <v>2003</v>
      </c>
      <c r="W162" s="66" t="s">
        <v>2034</v>
      </c>
      <c r="X162" s="66" t="s">
        <v>2062</v>
      </c>
      <c r="Y162" s="69" t="s">
        <v>2009</v>
      </c>
      <c r="Z162" s="66">
        <v>8470305</v>
      </c>
    </row>
    <row r="163" spans="1:26" ht="15" customHeight="1" x14ac:dyDescent="0.35">
      <c r="A163" s="66" t="s">
        <v>1998</v>
      </c>
      <c r="B163" s="66" t="s">
        <v>1999</v>
      </c>
      <c r="C163" s="66" t="s">
        <v>950</v>
      </c>
      <c r="D163" s="66">
        <v>8470310</v>
      </c>
      <c r="E163" s="66" t="s">
        <v>154</v>
      </c>
      <c r="F163" s="66">
        <v>435350</v>
      </c>
      <c r="G163" s="66" t="s">
        <v>144</v>
      </c>
      <c r="H163" s="66" t="str">
        <f t="shared" si="2"/>
        <v>847.8470310.1.435350.000000.847001.200179</v>
      </c>
      <c r="I163" s="66" t="s">
        <v>21</v>
      </c>
      <c r="J163" s="66">
        <v>847001</v>
      </c>
      <c r="K163" s="66" t="s">
        <v>23</v>
      </c>
      <c r="L163" s="66">
        <v>200179</v>
      </c>
      <c r="M163" s="66" t="s">
        <v>2031</v>
      </c>
      <c r="N163" s="66">
        <v>16</v>
      </c>
      <c r="Q163" s="66" t="s">
        <v>2112</v>
      </c>
      <c r="R163" s="66">
        <v>16</v>
      </c>
      <c r="S163" s="66">
        <v>13000</v>
      </c>
      <c r="T163" s="66">
        <v>208000</v>
      </c>
      <c r="U163" s="66" t="s">
        <v>2002</v>
      </c>
      <c r="V163" s="66" t="s">
        <v>2003</v>
      </c>
      <c r="W163" s="66" t="s">
        <v>2034</v>
      </c>
      <c r="X163" s="66" t="s">
        <v>2115</v>
      </c>
      <c r="Z163" s="66">
        <v>8470310</v>
      </c>
    </row>
    <row r="164" spans="1:26" ht="15" customHeight="1" x14ac:dyDescent="0.35">
      <c r="A164" s="66" t="s">
        <v>1998</v>
      </c>
      <c r="B164" s="66" t="s">
        <v>1999</v>
      </c>
      <c r="C164" s="66" t="s">
        <v>950</v>
      </c>
      <c r="D164" s="66">
        <v>8470315</v>
      </c>
      <c r="E164" s="66" t="s">
        <v>166</v>
      </c>
      <c r="F164" s="66">
        <v>435350</v>
      </c>
      <c r="G164" s="66" t="s">
        <v>144</v>
      </c>
      <c r="H164" s="66" t="str">
        <f t="shared" si="2"/>
        <v>847.8470315.1.435350.000000.847001.200179</v>
      </c>
      <c r="I164" s="66" t="s">
        <v>21</v>
      </c>
      <c r="J164" s="66">
        <v>847001</v>
      </c>
      <c r="K164" s="66" t="s">
        <v>23</v>
      </c>
      <c r="L164" s="66">
        <v>200179</v>
      </c>
      <c r="M164" s="66" t="s">
        <v>2031</v>
      </c>
      <c r="N164" s="66">
        <v>13</v>
      </c>
      <c r="Q164" s="66" t="s">
        <v>2177</v>
      </c>
      <c r="R164" s="66">
        <v>13</v>
      </c>
      <c r="S164" s="66">
        <v>3200</v>
      </c>
      <c r="T164" s="66">
        <v>41600</v>
      </c>
      <c r="U164" s="66" t="s">
        <v>2002</v>
      </c>
      <c r="V164" s="66" t="s">
        <v>2003</v>
      </c>
      <c r="W164" s="66" t="s">
        <v>2034</v>
      </c>
      <c r="X164" s="66" t="s">
        <v>2181</v>
      </c>
      <c r="Z164" s="66">
        <v>8470315</v>
      </c>
    </row>
    <row r="165" spans="1:26" ht="15" customHeight="1" x14ac:dyDescent="0.35">
      <c r="A165" s="66" t="s">
        <v>1998</v>
      </c>
      <c r="B165" s="66" t="s">
        <v>1999</v>
      </c>
      <c r="C165" s="66" t="s">
        <v>950</v>
      </c>
      <c r="D165" s="66">
        <v>8470320</v>
      </c>
      <c r="E165" s="66" t="s">
        <v>183</v>
      </c>
      <c r="F165" s="66">
        <v>435350</v>
      </c>
      <c r="G165" s="66" t="s">
        <v>144</v>
      </c>
      <c r="H165" s="66" t="str">
        <f t="shared" si="2"/>
        <v>847.8470320.1.435350.000000.847001.200179</v>
      </c>
      <c r="I165" s="66" t="s">
        <v>21</v>
      </c>
      <c r="J165" s="66">
        <v>847001</v>
      </c>
      <c r="K165" s="66" t="s">
        <v>23</v>
      </c>
      <c r="L165" s="66">
        <v>200179</v>
      </c>
      <c r="M165" s="66" t="s">
        <v>2000</v>
      </c>
      <c r="N165" s="66">
        <v>1</v>
      </c>
      <c r="O165" s="66" t="s">
        <v>1998</v>
      </c>
      <c r="P165" s="66">
        <v>1</v>
      </c>
      <c r="Q165" s="66" t="s">
        <v>2233</v>
      </c>
      <c r="R165" s="66">
        <v>1</v>
      </c>
      <c r="S165" s="66">
        <v>50000</v>
      </c>
      <c r="T165" s="66">
        <v>50000</v>
      </c>
      <c r="U165" s="66" t="s">
        <v>2002</v>
      </c>
      <c r="V165" s="66" t="s">
        <v>2003</v>
      </c>
      <c r="W165" s="66" t="s">
        <v>2034</v>
      </c>
      <c r="X165" s="66" t="s">
        <v>2222</v>
      </c>
      <c r="Z165" s="66">
        <v>8470320</v>
      </c>
    </row>
    <row r="166" spans="1:26" ht="45" customHeight="1" x14ac:dyDescent="0.35">
      <c r="A166" s="66" t="s">
        <v>1998</v>
      </c>
      <c r="B166" s="66" t="s">
        <v>1999</v>
      </c>
      <c r="C166" s="66" t="s">
        <v>950</v>
      </c>
      <c r="D166" s="66">
        <v>8470325</v>
      </c>
      <c r="E166" s="66" t="s">
        <v>190</v>
      </c>
      <c r="F166" s="66">
        <v>435350</v>
      </c>
      <c r="G166" s="66" t="s">
        <v>144</v>
      </c>
      <c r="H166" s="66" t="str">
        <f t="shared" si="2"/>
        <v>847.8470325.1.435350.000000.847001.200179</v>
      </c>
      <c r="I166" s="66" t="s">
        <v>21</v>
      </c>
      <c r="J166" s="66">
        <v>847001</v>
      </c>
      <c r="K166" s="66" t="s">
        <v>23</v>
      </c>
      <c r="L166" s="66">
        <v>200179</v>
      </c>
      <c r="M166" s="66" t="s">
        <v>2031</v>
      </c>
      <c r="N166" s="66">
        <v>8</v>
      </c>
      <c r="Q166" s="66" t="s">
        <v>2292</v>
      </c>
      <c r="R166" s="66">
        <v>8</v>
      </c>
      <c r="S166" s="66">
        <v>10000</v>
      </c>
      <c r="T166" s="66">
        <v>80000</v>
      </c>
      <c r="U166" s="66" t="s">
        <v>2002</v>
      </c>
      <c r="V166" s="66" t="s">
        <v>2003</v>
      </c>
      <c r="W166" s="66" t="s">
        <v>2034</v>
      </c>
      <c r="X166" s="66" t="s">
        <v>2295</v>
      </c>
      <c r="Y166" s="69" t="s">
        <v>2296</v>
      </c>
      <c r="Z166" s="66">
        <v>8470325</v>
      </c>
    </row>
    <row r="167" spans="1:26" ht="15" customHeight="1" x14ac:dyDescent="0.35">
      <c r="A167" s="66" t="s">
        <v>1998</v>
      </c>
      <c r="B167" s="66" t="s">
        <v>1999</v>
      </c>
      <c r="C167" s="66" t="s">
        <v>950</v>
      </c>
      <c r="D167" s="66">
        <v>8470330</v>
      </c>
      <c r="E167" s="66" t="s">
        <v>199</v>
      </c>
      <c r="F167" s="66">
        <v>435350</v>
      </c>
      <c r="G167" s="66" t="s">
        <v>144</v>
      </c>
      <c r="H167" s="66" t="str">
        <f t="shared" si="2"/>
        <v>847.8470330.1.435350.000000.847001.200179</v>
      </c>
      <c r="I167" s="66" t="s">
        <v>21</v>
      </c>
      <c r="J167" s="66">
        <v>847001</v>
      </c>
      <c r="K167" s="66" t="s">
        <v>23</v>
      </c>
      <c r="L167" s="66">
        <v>200179</v>
      </c>
      <c r="M167" s="66" t="s">
        <v>2031</v>
      </c>
      <c r="N167" s="66">
        <v>63</v>
      </c>
      <c r="Q167" s="66" t="s">
        <v>5331</v>
      </c>
      <c r="R167" s="66">
        <v>63</v>
      </c>
      <c r="S167" s="66">
        <v>7000</v>
      </c>
      <c r="T167" s="66">
        <v>441000</v>
      </c>
      <c r="U167" s="66" t="s">
        <v>2002</v>
      </c>
      <c r="V167" s="66" t="s">
        <v>2003</v>
      </c>
      <c r="W167" s="66" t="s">
        <v>2034</v>
      </c>
      <c r="X167" s="66" t="s">
        <v>2034</v>
      </c>
      <c r="Z167" s="66">
        <v>8470330</v>
      </c>
    </row>
    <row r="168" spans="1:26" ht="15" customHeight="1" x14ac:dyDescent="0.35">
      <c r="A168" s="66" t="s">
        <v>1998</v>
      </c>
      <c r="B168" s="66" t="s">
        <v>1999</v>
      </c>
      <c r="C168" s="66" t="s">
        <v>950</v>
      </c>
      <c r="D168" s="66">
        <v>8470335</v>
      </c>
      <c r="E168" s="66" t="s">
        <v>208</v>
      </c>
      <c r="F168" s="66">
        <v>435350</v>
      </c>
      <c r="G168" s="66" t="s">
        <v>144</v>
      </c>
      <c r="H168" s="66" t="str">
        <f t="shared" si="2"/>
        <v>847.8470335.1.435350.000000.847001.200179</v>
      </c>
      <c r="I168" s="66" t="s">
        <v>21</v>
      </c>
      <c r="J168" s="66">
        <v>847001</v>
      </c>
      <c r="K168" s="66" t="s">
        <v>23</v>
      </c>
      <c r="L168" s="66">
        <v>200179</v>
      </c>
      <c r="M168" s="66" t="s">
        <v>2031</v>
      </c>
      <c r="N168" s="66">
        <v>20</v>
      </c>
      <c r="Q168" s="66" t="s">
        <v>2425</v>
      </c>
      <c r="R168" s="66">
        <v>9</v>
      </c>
      <c r="S168" s="66">
        <v>6440</v>
      </c>
      <c r="T168" s="66">
        <v>57960</v>
      </c>
      <c r="U168" s="66" t="s">
        <v>2002</v>
      </c>
      <c r="V168" s="66" t="s">
        <v>2003</v>
      </c>
      <c r="W168" s="66" t="s">
        <v>2034</v>
      </c>
      <c r="X168" s="66" t="s">
        <v>2408</v>
      </c>
      <c r="Y168" s="69" t="s">
        <v>2429</v>
      </c>
      <c r="Z168" s="66">
        <v>8470335</v>
      </c>
    </row>
    <row r="169" spans="1:26" ht="15" customHeight="1" x14ac:dyDescent="0.35">
      <c r="A169" s="66" t="s">
        <v>1998</v>
      </c>
      <c r="B169" s="66" t="s">
        <v>1999</v>
      </c>
      <c r="C169" s="66" t="s">
        <v>950</v>
      </c>
      <c r="D169" s="66">
        <v>8470340</v>
      </c>
      <c r="E169" s="66" t="s">
        <v>217</v>
      </c>
      <c r="F169" s="66">
        <v>435350</v>
      </c>
      <c r="G169" s="66" t="s">
        <v>144</v>
      </c>
      <c r="H169" s="66" t="str">
        <f t="shared" si="2"/>
        <v>847.8470340.1.435350.000000.847001.200179</v>
      </c>
      <c r="I169" s="66" t="s">
        <v>21</v>
      </c>
      <c r="J169" s="66">
        <v>847001</v>
      </c>
      <c r="K169" s="66" t="s">
        <v>23</v>
      </c>
      <c r="L169" s="66">
        <v>200179</v>
      </c>
      <c r="M169" s="66" t="s">
        <v>2031</v>
      </c>
      <c r="N169" s="66">
        <v>37</v>
      </c>
      <c r="Q169" s="66" t="s">
        <v>5332</v>
      </c>
      <c r="R169" s="66">
        <v>37</v>
      </c>
      <c r="S169" s="66">
        <v>8000</v>
      </c>
      <c r="T169" s="66">
        <v>296000</v>
      </c>
      <c r="U169" s="66" t="s">
        <v>2113</v>
      </c>
      <c r="V169" s="66" t="s">
        <v>2003</v>
      </c>
      <c r="W169" s="66" t="s">
        <v>2034</v>
      </c>
      <c r="X169" s="66" t="s">
        <v>2034</v>
      </c>
      <c r="Z169" s="66">
        <v>8470340</v>
      </c>
    </row>
    <row r="170" spans="1:26" ht="15" customHeight="1" x14ac:dyDescent="0.35">
      <c r="A170" s="66" t="s">
        <v>1998</v>
      </c>
      <c r="B170" s="66" t="s">
        <v>1999</v>
      </c>
      <c r="C170" s="66" t="s">
        <v>950</v>
      </c>
      <c r="D170" s="66">
        <v>8470345</v>
      </c>
      <c r="E170" s="66" t="s">
        <v>225</v>
      </c>
      <c r="F170" s="66">
        <v>435350</v>
      </c>
      <c r="G170" s="66" t="s">
        <v>144</v>
      </c>
      <c r="H170" s="66" t="str">
        <f t="shared" si="2"/>
        <v>847.8470345.1.435350.000000.847001.200179</v>
      </c>
      <c r="I170" s="66" t="s">
        <v>21</v>
      </c>
      <c r="J170" s="66">
        <v>847001</v>
      </c>
      <c r="K170" s="66" t="s">
        <v>23</v>
      </c>
      <c r="L170" s="66">
        <v>200179</v>
      </c>
      <c r="M170" s="66" t="s">
        <v>2341</v>
      </c>
      <c r="N170" s="66">
        <v>2</v>
      </c>
      <c r="Q170" s="66" t="s">
        <v>2552</v>
      </c>
      <c r="R170" s="66">
        <v>7</v>
      </c>
      <c r="S170" s="66">
        <v>10000</v>
      </c>
      <c r="T170" s="66">
        <v>70000</v>
      </c>
      <c r="U170" s="66" t="s">
        <v>2002</v>
      </c>
      <c r="V170" s="66" t="s">
        <v>2003</v>
      </c>
      <c r="W170" s="66" t="s">
        <v>2034</v>
      </c>
      <c r="X170" s="66" t="s">
        <v>2554</v>
      </c>
      <c r="Y170" s="69" t="s">
        <v>2555</v>
      </c>
      <c r="Z170" s="66">
        <v>8470345</v>
      </c>
    </row>
    <row r="171" spans="1:26" ht="15" customHeight="1" x14ac:dyDescent="0.35">
      <c r="A171" s="66" t="s">
        <v>1998</v>
      </c>
      <c r="B171" s="66" t="s">
        <v>1999</v>
      </c>
      <c r="C171" s="66" t="s">
        <v>950</v>
      </c>
      <c r="D171" s="66">
        <v>8470350</v>
      </c>
      <c r="E171" s="66" t="s">
        <v>232</v>
      </c>
      <c r="F171" s="66">
        <v>435350</v>
      </c>
      <c r="G171" s="66" t="s">
        <v>144</v>
      </c>
      <c r="H171" s="66" t="str">
        <f t="shared" si="2"/>
        <v>847.8470350.1.435350.000000.847001.200179</v>
      </c>
      <c r="I171" s="66" t="s">
        <v>21</v>
      </c>
      <c r="J171" s="66">
        <v>847001</v>
      </c>
      <c r="K171" s="66" t="s">
        <v>23</v>
      </c>
      <c r="L171" s="66">
        <v>200179</v>
      </c>
      <c r="M171" s="66" t="s">
        <v>2446</v>
      </c>
      <c r="N171" s="66">
        <v>10</v>
      </c>
      <c r="Q171" s="66" t="s">
        <v>2635</v>
      </c>
      <c r="R171" s="66">
        <v>10</v>
      </c>
      <c r="S171" s="66">
        <v>5000</v>
      </c>
      <c r="T171" s="66">
        <v>50000</v>
      </c>
      <c r="U171" s="66" t="s">
        <v>2002</v>
      </c>
      <c r="V171" s="66" t="s">
        <v>2003</v>
      </c>
      <c r="W171" s="66" t="s">
        <v>2034</v>
      </c>
      <c r="X171" s="66" t="s">
        <v>2646</v>
      </c>
      <c r="Z171" s="66">
        <v>8470350</v>
      </c>
    </row>
    <row r="172" spans="1:26" ht="15" customHeight="1" x14ac:dyDescent="0.35">
      <c r="A172" s="66" t="s">
        <v>1998</v>
      </c>
      <c r="B172" s="66" t="s">
        <v>1999</v>
      </c>
      <c r="C172" s="66" t="s">
        <v>950</v>
      </c>
      <c r="D172" s="66">
        <v>8470305</v>
      </c>
      <c r="E172" s="66" t="s">
        <v>120</v>
      </c>
      <c r="F172" s="66">
        <v>435508</v>
      </c>
      <c r="G172" s="66" t="s">
        <v>147</v>
      </c>
      <c r="H172" s="66" t="str">
        <f t="shared" si="2"/>
        <v>847.8470305.1.435508.000000.847001.200179</v>
      </c>
      <c r="I172" s="66" t="s">
        <v>21</v>
      </c>
      <c r="J172" s="66">
        <v>847001</v>
      </c>
      <c r="K172" s="66" t="s">
        <v>23</v>
      </c>
      <c r="L172" s="66">
        <v>200179</v>
      </c>
      <c r="M172" s="66" t="s">
        <v>2000</v>
      </c>
      <c r="N172" s="66">
        <v>1</v>
      </c>
      <c r="Q172" s="66" t="s">
        <v>2063</v>
      </c>
      <c r="R172" s="66">
        <v>1</v>
      </c>
      <c r="S172" s="66">
        <v>100000</v>
      </c>
      <c r="T172" s="66">
        <v>100000</v>
      </c>
      <c r="U172" s="66" t="s">
        <v>2002</v>
      </c>
      <c r="V172" s="66" t="s">
        <v>2003</v>
      </c>
      <c r="W172" s="66" t="s">
        <v>2007</v>
      </c>
      <c r="X172" s="66" t="s">
        <v>2066</v>
      </c>
      <c r="Y172" s="69" t="s">
        <v>2009</v>
      </c>
      <c r="Z172" s="66">
        <v>8470305</v>
      </c>
    </row>
    <row r="173" spans="1:26" ht="15" customHeight="1" x14ac:dyDescent="0.35">
      <c r="A173" s="66" t="s">
        <v>1998</v>
      </c>
      <c r="B173" s="66" t="s">
        <v>1999</v>
      </c>
      <c r="C173" s="66" t="s">
        <v>950</v>
      </c>
      <c r="D173" s="66">
        <v>8470310</v>
      </c>
      <c r="E173" s="66" t="s">
        <v>154</v>
      </c>
      <c r="F173" s="66">
        <v>435508</v>
      </c>
      <c r="G173" s="66" t="s">
        <v>147</v>
      </c>
      <c r="H173" s="66" t="str">
        <f t="shared" si="2"/>
        <v>847.8470310.1.435508.000000.847001.200179</v>
      </c>
      <c r="I173" s="66" t="s">
        <v>21</v>
      </c>
      <c r="J173" s="66">
        <v>847001</v>
      </c>
      <c r="K173" s="66" t="s">
        <v>23</v>
      </c>
      <c r="L173" s="66">
        <v>200179</v>
      </c>
      <c r="M173" s="66" t="s">
        <v>2000</v>
      </c>
      <c r="N173" s="66">
        <v>1</v>
      </c>
      <c r="Q173" s="66" t="s">
        <v>5333</v>
      </c>
      <c r="R173" s="66">
        <v>1</v>
      </c>
      <c r="S173" s="66">
        <v>80000</v>
      </c>
      <c r="T173" s="66">
        <v>80000</v>
      </c>
      <c r="U173" s="66" t="s">
        <v>2002</v>
      </c>
      <c r="V173" s="66" t="s">
        <v>2003</v>
      </c>
      <c r="W173" s="66" t="s">
        <v>2007</v>
      </c>
      <c r="X173" s="66" t="s">
        <v>2117</v>
      </c>
      <c r="Z173" s="66">
        <v>8470310</v>
      </c>
    </row>
    <row r="174" spans="1:26" ht="15" customHeight="1" x14ac:dyDescent="0.35">
      <c r="A174" s="66" t="s">
        <v>1998</v>
      </c>
      <c r="B174" s="66" t="s">
        <v>1999</v>
      </c>
      <c r="C174" s="66" t="s">
        <v>950</v>
      </c>
      <c r="D174" s="66">
        <v>8470315</v>
      </c>
      <c r="E174" s="66" t="s">
        <v>166</v>
      </c>
      <c r="F174" s="66">
        <v>435508</v>
      </c>
      <c r="G174" s="66" t="s">
        <v>147</v>
      </c>
      <c r="H174" s="66" t="str">
        <f t="shared" si="2"/>
        <v>847.8470315.1.435508.000000.847001.200179</v>
      </c>
      <c r="I174" s="66" t="s">
        <v>21</v>
      </c>
      <c r="J174" s="66">
        <v>847001</v>
      </c>
      <c r="K174" s="66" t="s">
        <v>23</v>
      </c>
      <c r="L174" s="66">
        <v>200179</v>
      </c>
      <c r="M174" s="66" t="s">
        <v>2000</v>
      </c>
      <c r="N174" s="66">
        <v>25</v>
      </c>
      <c r="Q174" s="66" t="s">
        <v>2182</v>
      </c>
      <c r="R174" s="66">
        <v>1</v>
      </c>
      <c r="S174" s="66">
        <v>150000</v>
      </c>
      <c r="T174" s="66">
        <v>150000</v>
      </c>
      <c r="U174" s="66" t="s">
        <v>2002</v>
      </c>
      <c r="V174" s="66" t="s">
        <v>2003</v>
      </c>
      <c r="W174" s="66" t="s">
        <v>2029</v>
      </c>
      <c r="X174" s="66" t="s">
        <v>2186</v>
      </c>
      <c r="Z174" s="66">
        <v>8470315</v>
      </c>
    </row>
    <row r="175" spans="1:26" ht="15" customHeight="1" x14ac:dyDescent="0.35">
      <c r="A175" s="66" t="s">
        <v>1998</v>
      </c>
      <c r="B175" s="66" t="s">
        <v>1999</v>
      </c>
      <c r="C175" s="66" t="s">
        <v>950</v>
      </c>
      <c r="D175" s="66">
        <v>8470320</v>
      </c>
      <c r="E175" s="66" t="s">
        <v>183</v>
      </c>
      <c r="F175" s="66">
        <v>435508</v>
      </c>
      <c r="G175" s="66" t="s">
        <v>147</v>
      </c>
      <c r="H175" s="66" t="str">
        <f t="shared" si="2"/>
        <v>847.8470320.1.435508.000000.847001.200179</v>
      </c>
      <c r="I175" s="66" t="s">
        <v>21</v>
      </c>
      <c r="J175" s="66">
        <v>847001</v>
      </c>
      <c r="K175" s="66" t="s">
        <v>23</v>
      </c>
      <c r="L175" s="66">
        <v>200179</v>
      </c>
      <c r="M175" s="66" t="s">
        <v>2000</v>
      </c>
      <c r="N175" s="66">
        <v>1</v>
      </c>
      <c r="O175" s="66" t="s">
        <v>1998</v>
      </c>
      <c r="P175" s="66">
        <v>1</v>
      </c>
      <c r="Q175" s="66" t="s">
        <v>5334</v>
      </c>
      <c r="R175" s="66">
        <v>1</v>
      </c>
      <c r="S175" s="66">
        <v>170000</v>
      </c>
      <c r="T175" s="66">
        <v>170000</v>
      </c>
      <c r="U175" s="66" t="s">
        <v>2002</v>
      </c>
      <c r="V175" s="66" t="s">
        <v>2003</v>
      </c>
      <c r="W175" s="66" t="s">
        <v>2007</v>
      </c>
      <c r="X175" s="66" t="s">
        <v>2222</v>
      </c>
      <c r="Z175" s="66">
        <v>8470320</v>
      </c>
    </row>
    <row r="176" spans="1:26" ht="45" customHeight="1" x14ac:dyDescent="0.35">
      <c r="A176" s="66" t="s">
        <v>1998</v>
      </c>
      <c r="B176" s="66" t="s">
        <v>1999</v>
      </c>
      <c r="C176" s="66" t="s">
        <v>950</v>
      </c>
      <c r="D176" s="66">
        <v>8470325</v>
      </c>
      <c r="E176" s="66" t="s">
        <v>190</v>
      </c>
      <c r="F176" s="66">
        <v>435508</v>
      </c>
      <c r="G176" s="66" t="s">
        <v>147</v>
      </c>
      <c r="H176" s="66" t="str">
        <f t="shared" si="2"/>
        <v>847.8470325.1.435508.000000.847001.200179</v>
      </c>
      <c r="I176" s="66" t="s">
        <v>21</v>
      </c>
      <c r="J176" s="66">
        <v>847001</v>
      </c>
      <c r="K176" s="66" t="s">
        <v>23</v>
      </c>
      <c r="L176" s="66">
        <v>200179</v>
      </c>
      <c r="M176" s="66" t="s">
        <v>2286</v>
      </c>
      <c r="N176" s="66">
        <v>31</v>
      </c>
      <c r="Q176" s="66" t="s">
        <v>2297</v>
      </c>
      <c r="R176" s="66">
        <v>1</v>
      </c>
      <c r="S176" s="66">
        <v>91319</v>
      </c>
      <c r="T176" s="66">
        <v>91319</v>
      </c>
      <c r="U176" s="66" t="s">
        <v>2002</v>
      </c>
      <c r="V176" s="66" t="s">
        <v>2003</v>
      </c>
      <c r="W176" s="66" t="s">
        <v>2029</v>
      </c>
      <c r="X176" s="66" t="s">
        <v>2300</v>
      </c>
      <c r="Y176" s="69" t="s">
        <v>5335</v>
      </c>
      <c r="Z176" s="66">
        <v>8470325</v>
      </c>
    </row>
    <row r="177" spans="1:26" ht="15" customHeight="1" x14ac:dyDescent="0.35">
      <c r="A177" s="66" t="s">
        <v>1998</v>
      </c>
      <c r="B177" s="66" t="s">
        <v>1999</v>
      </c>
      <c r="C177" s="66" t="s">
        <v>950</v>
      </c>
      <c r="D177" s="66">
        <v>8470330</v>
      </c>
      <c r="E177" s="66" t="s">
        <v>199</v>
      </c>
      <c r="F177" s="66">
        <v>435508</v>
      </c>
      <c r="G177" s="66" t="s">
        <v>147</v>
      </c>
      <c r="H177" s="66" t="str">
        <f t="shared" si="2"/>
        <v>847.8470330.1.435508.000000.847001.200179</v>
      </c>
      <c r="I177" s="66" t="s">
        <v>21</v>
      </c>
      <c r="J177" s="66">
        <v>847001</v>
      </c>
      <c r="K177" s="66" t="s">
        <v>23</v>
      </c>
      <c r="L177" s="66">
        <v>200179</v>
      </c>
      <c r="N177" s="66">
        <v>550</v>
      </c>
      <c r="Q177" s="66" t="s">
        <v>2374</v>
      </c>
      <c r="R177" s="66">
        <v>20</v>
      </c>
      <c r="S177" s="66">
        <v>1000</v>
      </c>
      <c r="T177" s="66">
        <v>20000</v>
      </c>
      <c r="U177" s="66" t="s">
        <v>2002</v>
      </c>
      <c r="V177" s="66" t="s">
        <v>2003</v>
      </c>
      <c r="W177" s="66" t="s">
        <v>2007</v>
      </c>
      <c r="X177" s="66" t="s">
        <v>2007</v>
      </c>
      <c r="Z177" s="66">
        <v>8470330</v>
      </c>
    </row>
    <row r="178" spans="1:26" ht="15" customHeight="1" x14ac:dyDescent="0.35">
      <c r="A178" s="66" t="s">
        <v>1998</v>
      </c>
      <c r="B178" s="66" t="s">
        <v>1999</v>
      </c>
      <c r="C178" s="66" t="s">
        <v>950</v>
      </c>
      <c r="D178" s="66">
        <v>8470335</v>
      </c>
      <c r="E178" s="66" t="s">
        <v>208</v>
      </c>
      <c r="F178" s="66">
        <v>435508</v>
      </c>
      <c r="G178" s="66" t="s">
        <v>147</v>
      </c>
      <c r="H178" s="66" t="str">
        <f t="shared" si="2"/>
        <v>847.8470335.1.435508.000000.847001.200179</v>
      </c>
      <c r="I178" s="66" t="s">
        <v>21</v>
      </c>
      <c r="J178" s="66">
        <v>847001</v>
      </c>
      <c r="K178" s="66" t="s">
        <v>23</v>
      </c>
      <c r="L178" s="66">
        <v>200179</v>
      </c>
      <c r="M178" s="66" t="s">
        <v>2000</v>
      </c>
      <c r="N178" s="66">
        <v>1</v>
      </c>
      <c r="Q178" s="66" t="s">
        <v>5336</v>
      </c>
      <c r="R178" s="66">
        <v>1</v>
      </c>
      <c r="S178" s="66">
        <v>80000</v>
      </c>
      <c r="T178" s="66">
        <v>80000</v>
      </c>
      <c r="U178" s="66" t="s">
        <v>2113</v>
      </c>
      <c r="V178" s="66" t="s">
        <v>2122</v>
      </c>
      <c r="W178" s="66" t="s">
        <v>2029</v>
      </c>
      <c r="X178" s="66" t="s">
        <v>2440</v>
      </c>
      <c r="Y178" s="69" t="s">
        <v>5337</v>
      </c>
      <c r="Z178" s="66">
        <v>8470335</v>
      </c>
    </row>
    <row r="179" spans="1:26" ht="15" customHeight="1" x14ac:dyDescent="0.35">
      <c r="A179" s="66" t="s">
        <v>1998</v>
      </c>
      <c r="B179" s="66" t="s">
        <v>1999</v>
      </c>
      <c r="C179" s="66" t="s">
        <v>950</v>
      </c>
      <c r="D179" s="66">
        <v>8470340</v>
      </c>
      <c r="E179" s="66" t="s">
        <v>217</v>
      </c>
      <c r="F179" s="66">
        <v>435508</v>
      </c>
      <c r="G179" s="66" t="s">
        <v>147</v>
      </c>
      <c r="H179" s="66" t="str">
        <f t="shared" si="2"/>
        <v>847.8470340.1.435508.000000.847001.200179</v>
      </c>
      <c r="I179" s="66" t="s">
        <v>21</v>
      </c>
      <c r="J179" s="66">
        <v>847001</v>
      </c>
      <c r="K179" s="66" t="s">
        <v>23</v>
      </c>
      <c r="L179" s="66">
        <v>200179</v>
      </c>
      <c r="M179" s="66" t="s">
        <v>2025</v>
      </c>
      <c r="N179" s="66">
        <v>350</v>
      </c>
      <c r="Q179" s="66" t="s">
        <v>5338</v>
      </c>
      <c r="R179" s="66">
        <v>12</v>
      </c>
      <c r="S179" s="66">
        <v>22000</v>
      </c>
      <c r="T179" s="66">
        <v>264000</v>
      </c>
      <c r="V179" s="66" t="s">
        <v>2003</v>
      </c>
      <c r="W179" s="66" t="s">
        <v>2007</v>
      </c>
      <c r="X179" s="66" t="s">
        <v>2007</v>
      </c>
      <c r="Z179" s="66">
        <v>8470340</v>
      </c>
    </row>
    <row r="180" spans="1:26" ht="15" customHeight="1" x14ac:dyDescent="0.35">
      <c r="A180" s="66" t="s">
        <v>1998</v>
      </c>
      <c r="B180" s="66" t="s">
        <v>1999</v>
      </c>
      <c r="C180" s="66" t="s">
        <v>950</v>
      </c>
      <c r="D180" s="66">
        <v>8470345</v>
      </c>
      <c r="E180" s="66" t="s">
        <v>225</v>
      </c>
      <c r="F180" s="66">
        <v>435508</v>
      </c>
      <c r="G180" s="66" t="s">
        <v>147</v>
      </c>
      <c r="H180" s="66" t="str">
        <f t="shared" si="2"/>
        <v>847.8470345.1.435508.000000.847001.200179</v>
      </c>
      <c r="I180" s="66" t="s">
        <v>21</v>
      </c>
      <c r="J180" s="66">
        <v>847001</v>
      </c>
      <c r="K180" s="66" t="s">
        <v>23</v>
      </c>
      <c r="L180" s="66">
        <v>200179</v>
      </c>
      <c r="M180" s="66" t="s">
        <v>2000</v>
      </c>
      <c r="N180" s="66">
        <v>1</v>
      </c>
      <c r="Q180" s="66" t="s">
        <v>2556</v>
      </c>
      <c r="R180" s="66">
        <v>1</v>
      </c>
      <c r="S180" s="66">
        <v>217526</v>
      </c>
      <c r="T180" s="66">
        <v>217526</v>
      </c>
      <c r="U180" s="66" t="s">
        <v>2002</v>
      </c>
      <c r="V180" s="66" t="s">
        <v>2003</v>
      </c>
      <c r="W180" s="66" t="s">
        <v>2007</v>
      </c>
      <c r="X180" s="66" t="s">
        <v>2548</v>
      </c>
      <c r="Y180" s="69" t="s">
        <v>2557</v>
      </c>
      <c r="Z180" s="66">
        <v>8470345</v>
      </c>
    </row>
    <row r="181" spans="1:26" ht="15" customHeight="1" x14ac:dyDescent="0.35">
      <c r="A181" s="66" t="s">
        <v>1998</v>
      </c>
      <c r="B181" s="66" t="s">
        <v>5326</v>
      </c>
      <c r="C181" s="66" t="s">
        <v>950</v>
      </c>
      <c r="D181" s="66">
        <v>8470350</v>
      </c>
      <c r="E181" s="66" t="s">
        <v>232</v>
      </c>
      <c r="F181" s="66">
        <v>435508</v>
      </c>
      <c r="G181" s="66" t="s">
        <v>147</v>
      </c>
      <c r="H181" s="66" t="str">
        <f t="shared" si="2"/>
        <v>847.8470350.1.435508.000000.847001.200179</v>
      </c>
      <c r="I181" s="66" t="s">
        <v>21</v>
      </c>
      <c r="J181" s="66">
        <v>847001</v>
      </c>
      <c r="K181" s="66" t="s">
        <v>23</v>
      </c>
      <c r="L181" s="66">
        <v>200179</v>
      </c>
      <c r="M181" s="66" t="s">
        <v>5339</v>
      </c>
      <c r="N181" s="66">
        <v>10</v>
      </c>
      <c r="Q181" s="66" t="s">
        <v>2639</v>
      </c>
      <c r="R181" s="66">
        <v>25</v>
      </c>
      <c r="S181" s="66">
        <v>1100</v>
      </c>
      <c r="T181" s="66">
        <v>27500</v>
      </c>
      <c r="U181" s="66" t="s">
        <v>2002</v>
      </c>
      <c r="V181" s="66" t="s">
        <v>2003</v>
      </c>
      <c r="W181" s="66" t="s">
        <v>2007</v>
      </c>
      <c r="X181" s="66" t="s">
        <v>2623</v>
      </c>
      <c r="Z181" s="66">
        <v>8470350</v>
      </c>
    </row>
    <row r="182" spans="1:26" ht="15" customHeight="1" x14ac:dyDescent="0.35">
      <c r="A182" s="66" t="s">
        <v>1998</v>
      </c>
      <c r="B182" s="66" t="s">
        <v>5326</v>
      </c>
      <c r="C182" s="66" t="s">
        <v>950</v>
      </c>
      <c r="D182" s="66">
        <v>8470350</v>
      </c>
      <c r="E182" s="66" t="s">
        <v>232</v>
      </c>
      <c r="F182" s="66">
        <v>435508</v>
      </c>
      <c r="G182" s="66" t="s">
        <v>147</v>
      </c>
      <c r="H182" s="66" t="str">
        <f t="shared" si="2"/>
        <v>847.8470350.1.435508.000000.847001.200179</v>
      </c>
      <c r="I182" s="66" t="s">
        <v>21</v>
      </c>
      <c r="J182" s="66">
        <v>847001</v>
      </c>
      <c r="K182" s="66" t="s">
        <v>23</v>
      </c>
      <c r="L182" s="66">
        <v>200179</v>
      </c>
      <c r="M182" s="66" t="s">
        <v>5339</v>
      </c>
      <c r="N182" s="66">
        <v>30</v>
      </c>
      <c r="Q182" s="66" t="s">
        <v>2640</v>
      </c>
      <c r="R182" s="66">
        <v>45</v>
      </c>
      <c r="S182" s="66">
        <v>550</v>
      </c>
      <c r="T182" s="66">
        <v>24750</v>
      </c>
      <c r="U182" s="66" t="s">
        <v>2002</v>
      </c>
      <c r="V182" s="66" t="s">
        <v>2003</v>
      </c>
      <c r="W182" s="66" t="s">
        <v>2007</v>
      </c>
      <c r="X182" s="66" t="s">
        <v>2623</v>
      </c>
      <c r="Z182" s="66">
        <v>8470350</v>
      </c>
    </row>
    <row r="183" spans="1:26" ht="15" customHeight="1" x14ac:dyDescent="0.35">
      <c r="A183" s="66" t="s">
        <v>1998</v>
      </c>
      <c r="B183" s="66" t="s">
        <v>5326</v>
      </c>
      <c r="C183" s="66" t="s">
        <v>950</v>
      </c>
      <c r="D183" s="66">
        <v>8470350</v>
      </c>
      <c r="E183" s="66" t="s">
        <v>232</v>
      </c>
      <c r="F183" s="66">
        <v>435508</v>
      </c>
      <c r="G183" s="66" t="s">
        <v>147</v>
      </c>
      <c r="H183" s="66" t="str">
        <f t="shared" si="2"/>
        <v>847.8470350.1.435508.000000.847001.200179</v>
      </c>
      <c r="I183" s="66" t="s">
        <v>21</v>
      </c>
      <c r="J183" s="66">
        <v>847001</v>
      </c>
      <c r="K183" s="66" t="s">
        <v>23</v>
      </c>
      <c r="L183" s="66">
        <v>200179</v>
      </c>
      <c r="M183" s="66" t="s">
        <v>5339</v>
      </c>
      <c r="N183" s="66">
        <v>10</v>
      </c>
      <c r="Q183" s="66" t="s">
        <v>2641</v>
      </c>
      <c r="R183" s="66">
        <v>1</v>
      </c>
      <c r="S183" s="66">
        <v>66000</v>
      </c>
      <c r="T183" s="66">
        <v>66000</v>
      </c>
      <c r="U183" s="66" t="s">
        <v>2002</v>
      </c>
      <c r="V183" s="66" t="s">
        <v>2003</v>
      </c>
      <c r="W183" s="66" t="s">
        <v>2007</v>
      </c>
      <c r="X183" s="66" t="s">
        <v>2623</v>
      </c>
      <c r="Z183" s="66">
        <v>8470350</v>
      </c>
    </row>
    <row r="184" spans="1:26" ht="15" customHeight="1" x14ac:dyDescent="0.35">
      <c r="A184" s="66" t="s">
        <v>2036</v>
      </c>
      <c r="B184" s="66" t="s">
        <v>1999</v>
      </c>
      <c r="C184" s="66" t="s">
        <v>950</v>
      </c>
      <c r="D184" s="66">
        <v>8470310</v>
      </c>
      <c r="E184" s="66" t="s">
        <v>154</v>
      </c>
      <c r="F184" s="66">
        <v>436110</v>
      </c>
      <c r="G184" s="66" t="s">
        <v>64</v>
      </c>
      <c r="H184" s="66" t="str">
        <f t="shared" si="2"/>
        <v>847.8470310.1.436110.000000.847001.200179</v>
      </c>
      <c r="I184" s="66" t="s">
        <v>21</v>
      </c>
      <c r="J184" s="66">
        <v>847001</v>
      </c>
      <c r="K184" s="66" t="s">
        <v>23</v>
      </c>
      <c r="L184" s="66">
        <v>200179</v>
      </c>
      <c r="M184" s="66" t="s">
        <v>2000</v>
      </c>
      <c r="N184" s="66">
        <v>1</v>
      </c>
      <c r="Q184" s="66" t="s">
        <v>2118</v>
      </c>
      <c r="R184" s="66">
        <v>8</v>
      </c>
      <c r="S184" s="66">
        <v>500</v>
      </c>
      <c r="T184" s="66">
        <v>4000</v>
      </c>
      <c r="U184" s="66" t="s">
        <v>2002</v>
      </c>
      <c r="V184" s="66" t="s">
        <v>2003</v>
      </c>
      <c r="W184" s="66" t="s">
        <v>2119</v>
      </c>
      <c r="Z184" s="66">
        <v>8470310</v>
      </c>
    </row>
    <row r="185" spans="1:26" ht="15" customHeight="1" x14ac:dyDescent="0.35">
      <c r="A185" s="66" t="s">
        <v>2036</v>
      </c>
      <c r="B185" s="66" t="s">
        <v>1999</v>
      </c>
      <c r="C185" s="66" t="s">
        <v>950</v>
      </c>
      <c r="D185" s="66">
        <v>8470315</v>
      </c>
      <c r="E185" s="66" t="s">
        <v>166</v>
      </c>
      <c r="F185" s="66">
        <v>436110</v>
      </c>
      <c r="G185" s="66" t="s">
        <v>64</v>
      </c>
      <c r="H185" s="66" t="str">
        <f t="shared" si="2"/>
        <v>847.8470315.1.436110.000000.847001.200179</v>
      </c>
      <c r="I185" s="66" t="s">
        <v>21</v>
      </c>
      <c r="J185" s="66">
        <v>847001</v>
      </c>
      <c r="K185" s="66" t="s">
        <v>23</v>
      </c>
      <c r="L185" s="66">
        <v>200179</v>
      </c>
      <c r="M185" s="66" t="s">
        <v>2167</v>
      </c>
      <c r="N185" s="66">
        <v>3</v>
      </c>
      <c r="Q185" s="66" t="s">
        <v>2187</v>
      </c>
      <c r="R185" s="66">
        <v>5</v>
      </c>
      <c r="S185" s="66">
        <v>400</v>
      </c>
      <c r="T185" s="66">
        <v>2000</v>
      </c>
      <c r="U185" s="66" t="s">
        <v>2002</v>
      </c>
      <c r="V185" s="66" t="s">
        <v>2003</v>
      </c>
      <c r="W185" s="66" t="s">
        <v>2007</v>
      </c>
      <c r="X185" s="66" t="s">
        <v>2189</v>
      </c>
      <c r="Z185" s="66">
        <v>8470315</v>
      </c>
    </row>
    <row r="186" spans="1:26" ht="15" customHeight="1" x14ac:dyDescent="0.35">
      <c r="A186" s="66" t="s">
        <v>2036</v>
      </c>
      <c r="B186" s="66" t="s">
        <v>1999</v>
      </c>
      <c r="C186" s="66" t="s">
        <v>950</v>
      </c>
      <c r="D186" s="66">
        <v>8470320</v>
      </c>
      <c r="E186" s="66" t="s">
        <v>183</v>
      </c>
      <c r="F186" s="66">
        <v>436110</v>
      </c>
      <c r="G186" s="66" t="s">
        <v>64</v>
      </c>
      <c r="H186" s="66" t="str">
        <f t="shared" si="2"/>
        <v>847.8470320.1.436110.000000.847001.200179</v>
      </c>
      <c r="I186" s="66" t="s">
        <v>21</v>
      </c>
      <c r="J186" s="66">
        <v>847001</v>
      </c>
      <c r="K186" s="66" t="s">
        <v>23</v>
      </c>
      <c r="L186" s="66">
        <v>200179</v>
      </c>
      <c r="M186" s="66" t="s">
        <v>2000</v>
      </c>
      <c r="N186" s="66">
        <v>1</v>
      </c>
      <c r="O186" s="66" t="s">
        <v>1998</v>
      </c>
      <c r="P186" s="66">
        <v>1</v>
      </c>
      <c r="Q186" s="66" t="s">
        <v>2235</v>
      </c>
      <c r="R186" s="66">
        <v>1</v>
      </c>
      <c r="S186" s="66">
        <v>35000</v>
      </c>
      <c r="T186" s="66">
        <v>35000</v>
      </c>
      <c r="U186" s="66" t="s">
        <v>2002</v>
      </c>
      <c r="V186" s="66" t="s">
        <v>2003</v>
      </c>
      <c r="W186" s="66" t="s">
        <v>2007</v>
      </c>
      <c r="X186" s="66" t="s">
        <v>2222</v>
      </c>
      <c r="Z186" s="66">
        <v>8470320</v>
      </c>
    </row>
    <row r="187" spans="1:26" ht="15" customHeight="1" x14ac:dyDescent="0.35">
      <c r="A187" s="66" t="s">
        <v>2036</v>
      </c>
      <c r="B187" s="66" t="s">
        <v>1999</v>
      </c>
      <c r="C187" s="66" t="s">
        <v>950</v>
      </c>
      <c r="D187" s="66">
        <v>8470335</v>
      </c>
      <c r="E187" s="66" t="s">
        <v>208</v>
      </c>
      <c r="F187" s="66">
        <v>436110</v>
      </c>
      <c r="G187" s="66" t="s">
        <v>147</v>
      </c>
      <c r="H187" s="66" t="str">
        <f t="shared" si="2"/>
        <v>847.8470335.1.436110.000000.847001.200179</v>
      </c>
      <c r="I187" s="66" t="s">
        <v>21</v>
      </c>
      <c r="J187" s="66">
        <v>847001</v>
      </c>
      <c r="K187" s="66" t="s">
        <v>23</v>
      </c>
      <c r="L187" s="66">
        <v>200179</v>
      </c>
      <c r="M187" s="66" t="s">
        <v>2000</v>
      </c>
      <c r="N187" s="66">
        <v>5</v>
      </c>
      <c r="Q187" s="66" t="s">
        <v>2441</v>
      </c>
      <c r="R187" s="66">
        <v>1</v>
      </c>
      <c r="S187" s="66">
        <v>800</v>
      </c>
      <c r="T187" s="66">
        <v>800</v>
      </c>
      <c r="U187" s="66" t="s">
        <v>2002</v>
      </c>
      <c r="V187" s="66" t="s">
        <v>2003</v>
      </c>
      <c r="W187" s="66" t="s">
        <v>2029</v>
      </c>
      <c r="X187" s="66" t="s">
        <v>2445</v>
      </c>
      <c r="Y187" s="69" t="s">
        <v>2398</v>
      </c>
      <c r="Z187" s="66">
        <v>8470335</v>
      </c>
    </row>
    <row r="188" spans="1:26" ht="15" customHeight="1" x14ac:dyDescent="0.35">
      <c r="A188" s="66" t="s">
        <v>2036</v>
      </c>
      <c r="B188" s="66" t="s">
        <v>1999</v>
      </c>
      <c r="C188" s="66" t="s">
        <v>950</v>
      </c>
      <c r="D188" s="66">
        <v>8470345</v>
      </c>
      <c r="E188" s="66" t="s">
        <v>225</v>
      </c>
      <c r="F188" s="66">
        <v>436110</v>
      </c>
      <c r="G188" s="66" t="s">
        <v>64</v>
      </c>
      <c r="H188" s="66" t="str">
        <f t="shared" si="2"/>
        <v>847.8470345.1.436110.000000.847001.200179</v>
      </c>
      <c r="I188" s="66" t="s">
        <v>21</v>
      </c>
      <c r="J188" s="66">
        <v>847001</v>
      </c>
      <c r="K188" s="66" t="s">
        <v>23</v>
      </c>
      <c r="L188" s="66">
        <v>200179</v>
      </c>
      <c r="M188" s="66" t="s">
        <v>2558</v>
      </c>
      <c r="N188" s="66">
        <v>5</v>
      </c>
      <c r="Q188" s="66" t="s">
        <v>2559</v>
      </c>
      <c r="R188" s="66">
        <v>6</v>
      </c>
      <c r="S188" s="66">
        <v>957.42</v>
      </c>
      <c r="T188" s="66">
        <v>5744.5199999999995</v>
      </c>
      <c r="V188" s="66" t="s">
        <v>2003</v>
      </c>
      <c r="W188" s="66" t="s">
        <v>2056</v>
      </c>
      <c r="X188" s="66" t="s">
        <v>2563</v>
      </c>
      <c r="Y188" s="69" t="s">
        <v>2564</v>
      </c>
      <c r="Z188" s="66">
        <v>8470345</v>
      </c>
    </row>
    <row r="189" spans="1:26" ht="15" customHeight="1" x14ac:dyDescent="0.35">
      <c r="A189" s="66" t="s">
        <v>2036</v>
      </c>
      <c r="B189" s="66" t="s">
        <v>1999</v>
      </c>
      <c r="C189" s="66" t="s">
        <v>950</v>
      </c>
      <c r="D189" s="66">
        <v>8470350</v>
      </c>
      <c r="E189" s="66" t="s">
        <v>232</v>
      </c>
      <c r="F189" s="66">
        <v>436110</v>
      </c>
      <c r="G189" s="66" t="s">
        <v>64</v>
      </c>
      <c r="H189" s="66" t="str">
        <f t="shared" si="2"/>
        <v>847.8470350.1.436110.000000.847001.200179</v>
      </c>
      <c r="I189" s="66" t="s">
        <v>21</v>
      </c>
      <c r="J189" s="66">
        <v>847001</v>
      </c>
      <c r="K189" s="66" t="s">
        <v>23</v>
      </c>
      <c r="L189" s="66">
        <v>200179</v>
      </c>
      <c r="M189" s="66" t="s">
        <v>2031</v>
      </c>
      <c r="N189" s="66">
        <v>15</v>
      </c>
      <c r="Q189" s="66" t="s">
        <v>2642</v>
      </c>
      <c r="R189" s="66">
        <v>15</v>
      </c>
      <c r="S189" s="66">
        <v>500</v>
      </c>
      <c r="T189" s="66">
        <v>7500</v>
      </c>
      <c r="U189" s="66" t="s">
        <v>2002</v>
      </c>
      <c r="V189" s="66" t="s">
        <v>2003</v>
      </c>
      <c r="W189" s="66" t="s">
        <v>2007</v>
      </c>
      <c r="X189" s="66" t="s">
        <v>2623</v>
      </c>
      <c r="Z189" s="66">
        <v>8470350</v>
      </c>
    </row>
    <row r="190" spans="1:26" ht="15" customHeight="1" x14ac:dyDescent="0.35">
      <c r="A190" s="66" t="s">
        <v>2036</v>
      </c>
      <c r="B190" s="66" t="s">
        <v>1999</v>
      </c>
      <c r="C190" s="66" t="s">
        <v>951</v>
      </c>
      <c r="D190" s="66">
        <v>8470620</v>
      </c>
      <c r="E190" s="66" t="s">
        <v>416</v>
      </c>
      <c r="F190" s="66">
        <v>436120</v>
      </c>
      <c r="G190" s="66" t="s">
        <v>431</v>
      </c>
      <c r="H190" s="66" t="str">
        <f t="shared" si="2"/>
        <v>847.8470620.1.436120.000000.847001.200179</v>
      </c>
      <c r="I190" s="66" t="s">
        <v>21</v>
      </c>
      <c r="J190" s="66">
        <v>847001</v>
      </c>
      <c r="K190" s="66" t="s">
        <v>23</v>
      </c>
      <c r="L190" s="66">
        <v>200179</v>
      </c>
      <c r="M190" s="66" t="s">
        <v>5340</v>
      </c>
      <c r="N190" s="66">
        <v>10000</v>
      </c>
      <c r="Q190" s="66" t="s">
        <v>5341</v>
      </c>
      <c r="R190" s="66">
        <v>10000</v>
      </c>
      <c r="S190" s="66">
        <v>0.5</v>
      </c>
      <c r="T190" s="66">
        <v>5000</v>
      </c>
      <c r="U190" s="66" t="s">
        <v>2002</v>
      </c>
      <c r="V190" s="66" t="s">
        <v>2003</v>
      </c>
      <c r="W190" s="66" t="s">
        <v>2673</v>
      </c>
      <c r="X190" s="66" t="s">
        <v>2674</v>
      </c>
      <c r="Y190" s="69" t="s">
        <v>2667</v>
      </c>
      <c r="Z190" s="66">
        <v>8470620</v>
      </c>
    </row>
    <row r="191" spans="1:26" ht="15" customHeight="1" x14ac:dyDescent="0.35">
      <c r="A191" s="66" t="s">
        <v>1998</v>
      </c>
      <c r="B191" s="66" t="s">
        <v>1999</v>
      </c>
      <c r="C191" s="66" t="s">
        <v>950</v>
      </c>
      <c r="D191" s="66">
        <v>8470305</v>
      </c>
      <c r="E191" s="66" t="s">
        <v>120</v>
      </c>
      <c r="F191" s="66">
        <v>436600</v>
      </c>
      <c r="G191" s="66" t="s">
        <v>163</v>
      </c>
      <c r="H191" s="66" t="str">
        <f t="shared" si="2"/>
        <v>847.8470305.1.436600.000000.847001.200179</v>
      </c>
      <c r="I191" s="66" t="s">
        <v>21</v>
      </c>
      <c r="J191" s="66">
        <v>847001</v>
      </c>
      <c r="K191" s="66" t="s">
        <v>23</v>
      </c>
      <c r="L191" s="66">
        <v>200179</v>
      </c>
      <c r="M191" s="66" t="s">
        <v>2031</v>
      </c>
      <c r="N191" s="66">
        <v>5</v>
      </c>
      <c r="Q191" s="66" t="s">
        <v>2067</v>
      </c>
      <c r="R191" s="66">
        <v>5</v>
      </c>
      <c r="S191" s="66">
        <v>5000</v>
      </c>
      <c r="T191" s="66">
        <v>25000</v>
      </c>
      <c r="U191" s="66" t="s">
        <v>2002</v>
      </c>
      <c r="V191" s="66" t="s">
        <v>2003</v>
      </c>
      <c r="W191" s="66" t="s">
        <v>2007</v>
      </c>
      <c r="X191" s="66" t="s">
        <v>2068</v>
      </c>
      <c r="Y191" s="69" t="s">
        <v>2009</v>
      </c>
      <c r="Z191" s="66">
        <v>8470305</v>
      </c>
    </row>
    <row r="192" spans="1:26" ht="15" customHeight="1" x14ac:dyDescent="0.35">
      <c r="A192" s="66" t="s">
        <v>1998</v>
      </c>
      <c r="B192" s="66" t="s">
        <v>1999</v>
      </c>
      <c r="C192" s="66" t="s">
        <v>950</v>
      </c>
      <c r="D192" s="66">
        <v>8470310</v>
      </c>
      <c r="E192" s="66" t="s">
        <v>154</v>
      </c>
      <c r="F192" s="66">
        <v>436600</v>
      </c>
      <c r="G192" s="66" t="s">
        <v>163</v>
      </c>
      <c r="H192" s="66" t="str">
        <f t="shared" si="2"/>
        <v>847.8470310.1.436600.000000.847001.200179</v>
      </c>
      <c r="I192" s="66" t="s">
        <v>21</v>
      </c>
      <c r="J192" s="66">
        <v>847001</v>
      </c>
      <c r="K192" s="66" t="s">
        <v>23</v>
      </c>
      <c r="L192" s="66">
        <v>200179</v>
      </c>
      <c r="M192" s="66" t="s">
        <v>2000</v>
      </c>
      <c r="N192" s="66">
        <v>1</v>
      </c>
      <c r="Q192" s="66" t="s">
        <v>163</v>
      </c>
      <c r="R192" s="66">
        <v>5</v>
      </c>
      <c r="S192" s="66">
        <v>1000</v>
      </c>
      <c r="T192" s="66">
        <v>5000</v>
      </c>
      <c r="U192" s="66" t="s">
        <v>2002</v>
      </c>
      <c r="V192" s="66" t="s">
        <v>2003</v>
      </c>
      <c r="W192" s="66" t="s">
        <v>2007</v>
      </c>
      <c r="X192" s="66" t="s">
        <v>2120</v>
      </c>
      <c r="Z192" s="66">
        <v>8470310</v>
      </c>
    </row>
    <row r="193" spans="1:26" ht="15" customHeight="1" x14ac:dyDescent="0.35">
      <c r="A193" s="66" t="s">
        <v>1998</v>
      </c>
      <c r="B193" s="66" t="s">
        <v>1999</v>
      </c>
      <c r="C193" s="66" t="s">
        <v>950</v>
      </c>
      <c r="D193" s="66">
        <v>8470315</v>
      </c>
      <c r="E193" s="66" t="s">
        <v>166</v>
      </c>
      <c r="F193" s="66">
        <v>436600</v>
      </c>
      <c r="G193" s="66" t="s">
        <v>163</v>
      </c>
      <c r="H193" s="66" t="str">
        <f t="shared" si="2"/>
        <v>847.8470315.1.436600.000000.847001.200179</v>
      </c>
      <c r="I193" s="66" t="s">
        <v>21</v>
      </c>
      <c r="J193" s="66">
        <v>847001</v>
      </c>
      <c r="K193" s="66" t="s">
        <v>23</v>
      </c>
      <c r="L193" s="66">
        <v>200179</v>
      </c>
      <c r="M193" s="66" t="s">
        <v>2167</v>
      </c>
      <c r="N193" s="66">
        <v>5</v>
      </c>
      <c r="Q193" s="66" t="s">
        <v>2190</v>
      </c>
      <c r="R193" s="66">
        <v>1</v>
      </c>
      <c r="S193" s="66">
        <v>3000</v>
      </c>
      <c r="T193" s="66">
        <v>3000</v>
      </c>
      <c r="U193" s="66" t="s">
        <v>2002</v>
      </c>
      <c r="V193" s="66" t="s">
        <v>2003</v>
      </c>
      <c r="W193" s="66" t="s">
        <v>2007</v>
      </c>
      <c r="X193" s="66" t="s">
        <v>2191</v>
      </c>
      <c r="Z193" s="66">
        <v>8470315</v>
      </c>
    </row>
    <row r="194" spans="1:26" ht="15" customHeight="1" x14ac:dyDescent="0.35">
      <c r="A194" s="66" t="s">
        <v>1998</v>
      </c>
      <c r="B194" s="66" t="s">
        <v>1999</v>
      </c>
      <c r="C194" s="66" t="s">
        <v>950</v>
      </c>
      <c r="D194" s="66">
        <v>8470320</v>
      </c>
      <c r="E194" s="66" t="s">
        <v>183</v>
      </c>
      <c r="F194" s="66">
        <v>436600</v>
      </c>
      <c r="G194" s="66" t="s">
        <v>163</v>
      </c>
      <c r="H194" s="66" t="str">
        <f t="shared" si="2"/>
        <v>847.8470320.1.436600.000000.847001.200179</v>
      </c>
      <c r="I194" s="66" t="s">
        <v>21</v>
      </c>
      <c r="J194" s="66">
        <v>847001</v>
      </c>
      <c r="K194" s="66" t="s">
        <v>23</v>
      </c>
      <c r="L194" s="66">
        <v>200179</v>
      </c>
      <c r="M194" s="66" t="s">
        <v>2000</v>
      </c>
      <c r="N194" s="66">
        <v>1</v>
      </c>
      <c r="O194" s="66" t="s">
        <v>1998</v>
      </c>
      <c r="P194" s="66">
        <v>1</v>
      </c>
      <c r="Q194" s="66" t="s">
        <v>2236</v>
      </c>
      <c r="R194" s="66">
        <v>3</v>
      </c>
      <c r="S194" s="66">
        <v>15000</v>
      </c>
      <c r="T194" s="66">
        <v>45000</v>
      </c>
      <c r="U194" s="66" t="s">
        <v>2002</v>
      </c>
      <c r="V194" s="66" t="s">
        <v>2003</v>
      </c>
      <c r="W194" s="66" t="s">
        <v>2050</v>
      </c>
      <c r="X194" s="66" t="s">
        <v>2222</v>
      </c>
      <c r="Z194" s="66">
        <v>8470320</v>
      </c>
    </row>
    <row r="195" spans="1:26" ht="15" customHeight="1" x14ac:dyDescent="0.35">
      <c r="A195" s="66" t="s">
        <v>1998</v>
      </c>
      <c r="B195" s="66" t="s">
        <v>1999</v>
      </c>
      <c r="C195" s="66" t="s">
        <v>950</v>
      </c>
      <c r="D195" s="66">
        <v>8470330</v>
      </c>
      <c r="E195" s="66" t="s">
        <v>199</v>
      </c>
      <c r="F195" s="66">
        <v>436600</v>
      </c>
      <c r="G195" s="66" t="s">
        <v>163</v>
      </c>
      <c r="H195" s="66" t="str">
        <f t="shared" ref="H195:H242" si="3">CONCATENATE(847,".",D195,".",1,".",F195,".","000000",".",J195,".",L195)</f>
        <v>847.8470330.1.436600.000000.847001.200179</v>
      </c>
      <c r="I195" s="66" t="s">
        <v>21</v>
      </c>
      <c r="J195" s="66">
        <v>847001</v>
      </c>
      <c r="K195" s="66" t="s">
        <v>23</v>
      </c>
      <c r="L195" s="66">
        <v>200179</v>
      </c>
      <c r="M195" s="66" t="s">
        <v>2025</v>
      </c>
      <c r="N195" s="66">
        <v>550</v>
      </c>
      <c r="Q195" s="66" t="s">
        <v>5342</v>
      </c>
      <c r="R195" s="66">
        <v>2</v>
      </c>
      <c r="S195" s="66">
        <v>8000</v>
      </c>
      <c r="T195" s="66">
        <v>16000</v>
      </c>
      <c r="U195" s="66" t="s">
        <v>2002</v>
      </c>
      <c r="V195" s="66" t="s">
        <v>2003</v>
      </c>
      <c r="W195" s="66" t="s">
        <v>2007</v>
      </c>
      <c r="X195" s="66" t="s">
        <v>2007</v>
      </c>
      <c r="Z195" s="66">
        <v>8470330</v>
      </c>
    </row>
    <row r="196" spans="1:26" ht="15" customHeight="1" x14ac:dyDescent="0.35">
      <c r="A196" s="66" t="s">
        <v>1998</v>
      </c>
      <c r="B196" s="66" t="s">
        <v>1999</v>
      </c>
      <c r="C196" s="66" t="s">
        <v>950</v>
      </c>
      <c r="D196" s="66">
        <v>8470335</v>
      </c>
      <c r="E196" s="66" t="s">
        <v>208</v>
      </c>
      <c r="F196" s="66">
        <v>436600</v>
      </c>
      <c r="G196" s="66" t="s">
        <v>64</v>
      </c>
      <c r="H196" s="66" t="str">
        <f t="shared" si="3"/>
        <v>847.8470335.1.436600.000000.847001.200179</v>
      </c>
      <c r="I196" s="66" t="s">
        <v>21</v>
      </c>
      <c r="J196" s="66">
        <v>847001</v>
      </c>
      <c r="K196" s="66" t="s">
        <v>23</v>
      </c>
      <c r="L196" s="66">
        <v>200179</v>
      </c>
      <c r="M196" s="66" t="s">
        <v>2446</v>
      </c>
      <c r="N196" s="66">
        <v>20</v>
      </c>
      <c r="Q196" s="66" t="s">
        <v>2447</v>
      </c>
      <c r="R196" s="66">
        <v>5</v>
      </c>
      <c r="S196" s="66">
        <v>2400</v>
      </c>
      <c r="T196" s="66">
        <v>12000</v>
      </c>
      <c r="U196" s="66" t="s">
        <v>2002</v>
      </c>
      <c r="V196" s="66" t="s">
        <v>2003</v>
      </c>
      <c r="W196" s="66" t="s">
        <v>2050</v>
      </c>
      <c r="X196" s="66" t="s">
        <v>2451</v>
      </c>
      <c r="Y196" s="69" t="s">
        <v>2392</v>
      </c>
      <c r="Z196" s="66">
        <v>8470335</v>
      </c>
    </row>
    <row r="197" spans="1:26" ht="15" customHeight="1" x14ac:dyDescent="0.35">
      <c r="A197" s="66" t="s">
        <v>1998</v>
      </c>
      <c r="B197" s="66" t="s">
        <v>1999</v>
      </c>
      <c r="C197" s="66" t="s">
        <v>950</v>
      </c>
      <c r="D197" s="66">
        <v>8470350</v>
      </c>
      <c r="E197" s="66" t="s">
        <v>232</v>
      </c>
      <c r="F197" s="66">
        <v>436600</v>
      </c>
      <c r="G197" s="66" t="s">
        <v>163</v>
      </c>
      <c r="H197" s="66" t="str">
        <f t="shared" si="3"/>
        <v>847.8470350.1.436600.000000.847001.200179</v>
      </c>
      <c r="I197" s="66" t="s">
        <v>21</v>
      </c>
      <c r="J197" s="66">
        <v>847001</v>
      </c>
      <c r="K197" s="66" t="s">
        <v>23</v>
      </c>
      <c r="L197" s="66">
        <v>200179</v>
      </c>
      <c r="M197" s="66" t="s">
        <v>2446</v>
      </c>
      <c r="N197" s="66">
        <v>4</v>
      </c>
      <c r="Q197" s="66" t="s">
        <v>2647</v>
      </c>
      <c r="R197" s="66">
        <v>4</v>
      </c>
      <c r="S197" s="66">
        <v>10000</v>
      </c>
      <c r="T197" s="66">
        <v>40000</v>
      </c>
      <c r="U197" s="66" t="s">
        <v>2002</v>
      </c>
      <c r="V197" s="66" t="s">
        <v>2003</v>
      </c>
      <c r="W197" s="66" t="s">
        <v>2007</v>
      </c>
      <c r="X197" s="66" t="s">
        <v>2623</v>
      </c>
      <c r="Z197" s="66">
        <v>8470350</v>
      </c>
    </row>
    <row r="198" spans="1:26" ht="15" customHeight="1" x14ac:dyDescent="0.35">
      <c r="A198" s="66">
        <v>0</v>
      </c>
      <c r="B198" s="66" t="s">
        <v>1999</v>
      </c>
      <c r="C198" s="66" t="s">
        <v>952</v>
      </c>
      <c r="D198" s="66">
        <v>8470810</v>
      </c>
      <c r="E198" s="66" t="s">
        <v>452</v>
      </c>
      <c r="F198" s="66">
        <v>492310</v>
      </c>
      <c r="G198" s="66" t="s">
        <v>871</v>
      </c>
      <c r="H198" s="66" t="str">
        <f t="shared" si="3"/>
        <v>847.8470810.1.492310.000000.847001.300180</v>
      </c>
      <c r="I198" s="66" t="s">
        <v>21</v>
      </c>
      <c r="J198" s="66">
        <v>847001</v>
      </c>
      <c r="K198" s="66" t="s">
        <v>863</v>
      </c>
      <c r="L198" s="66">
        <v>300180</v>
      </c>
      <c r="M198" s="66" t="s">
        <v>2835</v>
      </c>
      <c r="N198" s="66">
        <v>116</v>
      </c>
      <c r="Q198" s="66" t="s">
        <v>2851</v>
      </c>
      <c r="R198" s="66">
        <v>1</v>
      </c>
      <c r="S198" s="66">
        <v>462000</v>
      </c>
      <c r="T198" s="66">
        <v>462000</v>
      </c>
      <c r="U198" s="66" t="s">
        <v>2002</v>
      </c>
      <c r="V198" s="66" t="s">
        <v>2122</v>
      </c>
      <c r="W198" s="66" t="s">
        <v>2701</v>
      </c>
      <c r="Y198" s="69" t="s">
        <v>2841</v>
      </c>
      <c r="Z198" s="66">
        <v>8470810</v>
      </c>
    </row>
    <row r="199" spans="1:26" ht="30" customHeight="1" x14ac:dyDescent="0.35">
      <c r="A199" s="66">
        <v>0</v>
      </c>
      <c r="B199" s="66" t="s">
        <v>1999</v>
      </c>
      <c r="C199" s="66" t="s">
        <v>952</v>
      </c>
      <c r="D199" s="66">
        <v>8470810</v>
      </c>
      <c r="E199" s="66" t="s">
        <v>452</v>
      </c>
      <c r="F199" s="66">
        <v>492310</v>
      </c>
      <c r="G199" s="66" t="s">
        <v>871</v>
      </c>
      <c r="H199" s="66" t="str">
        <f t="shared" si="3"/>
        <v>847.8470810.1.492310.000000.847001.300180</v>
      </c>
      <c r="I199" s="66" t="s">
        <v>21</v>
      </c>
      <c r="J199" s="66">
        <v>847001</v>
      </c>
      <c r="K199" s="66" t="s">
        <v>863</v>
      </c>
      <c r="L199" s="66">
        <v>300180</v>
      </c>
      <c r="M199" s="66" t="s">
        <v>2732</v>
      </c>
      <c r="N199" s="66">
        <v>610</v>
      </c>
      <c r="Q199" s="66" t="s">
        <v>2854</v>
      </c>
      <c r="R199" s="66">
        <v>1</v>
      </c>
      <c r="S199" s="66">
        <v>2800000</v>
      </c>
      <c r="T199" s="66">
        <v>2800000</v>
      </c>
      <c r="U199" s="66" t="s">
        <v>2002</v>
      </c>
      <c r="V199" s="66" t="s">
        <v>2122</v>
      </c>
      <c r="W199" s="66" t="s">
        <v>2701</v>
      </c>
      <c r="Y199" s="69" t="s">
        <v>2856</v>
      </c>
      <c r="Z199" s="66">
        <v>8470810</v>
      </c>
    </row>
    <row r="200" spans="1:26" ht="15" customHeight="1" x14ac:dyDescent="0.35">
      <c r="A200" s="66">
        <v>0</v>
      </c>
      <c r="B200" s="66" t="s">
        <v>1999</v>
      </c>
      <c r="C200" s="66" t="s">
        <v>952</v>
      </c>
      <c r="D200" s="66">
        <v>8470810</v>
      </c>
      <c r="E200" s="66" t="s">
        <v>452</v>
      </c>
      <c r="F200" s="66">
        <v>492310</v>
      </c>
      <c r="G200" s="66" t="s">
        <v>871</v>
      </c>
      <c r="H200" s="66" t="str">
        <f t="shared" si="3"/>
        <v>847.8470810.1.492310.000000.847001.300180</v>
      </c>
      <c r="I200" s="66" t="s">
        <v>21</v>
      </c>
      <c r="J200" s="66">
        <v>847001</v>
      </c>
      <c r="K200" s="66" t="s">
        <v>863</v>
      </c>
      <c r="L200" s="66">
        <v>300180</v>
      </c>
      <c r="M200" s="66" t="s">
        <v>2732</v>
      </c>
      <c r="N200" s="66">
        <v>6</v>
      </c>
      <c r="Q200" s="66" t="s">
        <v>2857</v>
      </c>
      <c r="R200" s="66">
        <v>1</v>
      </c>
      <c r="S200" s="66">
        <v>110250</v>
      </c>
      <c r="T200" s="66">
        <v>110250</v>
      </c>
      <c r="U200" s="66" t="s">
        <v>2113</v>
      </c>
      <c r="V200" s="66" t="s">
        <v>2122</v>
      </c>
      <c r="W200" s="66" t="s">
        <v>2701</v>
      </c>
      <c r="Y200" s="69" t="s">
        <v>2859</v>
      </c>
      <c r="Z200" s="66">
        <v>8470810</v>
      </c>
    </row>
    <row r="201" spans="1:26" ht="15" customHeight="1" x14ac:dyDescent="0.35">
      <c r="A201" s="66">
        <v>0</v>
      </c>
      <c r="B201" s="66" t="s">
        <v>1999</v>
      </c>
      <c r="C201" s="66" t="s">
        <v>952</v>
      </c>
      <c r="D201" s="66">
        <v>8470810</v>
      </c>
      <c r="E201" s="66" t="s">
        <v>452</v>
      </c>
      <c r="F201" s="66">
        <v>492310</v>
      </c>
      <c r="G201" s="66" t="s">
        <v>871</v>
      </c>
      <c r="H201" s="66" t="str">
        <f t="shared" si="3"/>
        <v>847.8470810.1.492310.000000.847001.300180</v>
      </c>
      <c r="I201" s="66" t="s">
        <v>21</v>
      </c>
      <c r="J201" s="66">
        <v>847001</v>
      </c>
      <c r="K201" s="66" t="s">
        <v>863</v>
      </c>
      <c r="L201" s="66">
        <v>300180</v>
      </c>
      <c r="M201" s="66" t="s">
        <v>2765</v>
      </c>
      <c r="N201" s="66">
        <v>30</v>
      </c>
      <c r="Q201" s="66" t="s">
        <v>2862</v>
      </c>
      <c r="R201" s="66">
        <v>1</v>
      </c>
      <c r="S201" s="66">
        <v>210000</v>
      </c>
      <c r="T201" s="66">
        <v>210000</v>
      </c>
      <c r="U201" s="66" t="s">
        <v>2002</v>
      </c>
      <c r="V201" s="66" t="s">
        <v>2122</v>
      </c>
      <c r="W201" s="66" t="s">
        <v>2701</v>
      </c>
      <c r="Y201" s="69" t="s">
        <v>2864</v>
      </c>
      <c r="Z201" s="66">
        <v>8470810</v>
      </c>
    </row>
    <row r="202" spans="1:26" ht="15" customHeight="1" x14ac:dyDescent="0.35">
      <c r="A202" s="66">
        <v>0</v>
      </c>
      <c r="B202" s="66" t="s">
        <v>1999</v>
      </c>
      <c r="C202" s="66" t="s">
        <v>950</v>
      </c>
      <c r="D202" s="66">
        <v>8470310</v>
      </c>
      <c r="E202" s="66" t="s">
        <v>154</v>
      </c>
      <c r="F202" s="66">
        <v>492316</v>
      </c>
      <c r="G202" s="66" t="s">
        <v>138</v>
      </c>
      <c r="H202" s="66" t="str">
        <f t="shared" si="3"/>
        <v>847.8470310.1.492316.000000.847001.300180</v>
      </c>
      <c r="I202" s="66" t="s">
        <v>21</v>
      </c>
      <c r="J202" s="66">
        <v>847001</v>
      </c>
      <c r="K202" s="66" t="s">
        <v>863</v>
      </c>
      <c r="L202" s="66">
        <v>300180</v>
      </c>
      <c r="M202" s="66" t="s">
        <v>2098</v>
      </c>
      <c r="N202" s="66">
        <v>1</v>
      </c>
      <c r="Q202" s="66" t="s">
        <v>2121</v>
      </c>
      <c r="R202" s="66">
        <v>10</v>
      </c>
      <c r="S202" s="66">
        <v>12776</v>
      </c>
      <c r="T202" s="66">
        <v>127760</v>
      </c>
      <c r="U202" s="66" t="s">
        <v>2002</v>
      </c>
      <c r="V202" s="66" t="s">
        <v>2122</v>
      </c>
      <c r="W202" s="66" t="s">
        <v>2007</v>
      </c>
      <c r="X202" s="66" t="s">
        <v>2102</v>
      </c>
      <c r="Y202" s="69" t="s">
        <v>5343</v>
      </c>
      <c r="Z202" s="66">
        <v>8470310</v>
      </c>
    </row>
    <row r="203" spans="1:26" ht="15" customHeight="1" x14ac:dyDescent="0.35">
      <c r="A203" s="66">
        <v>0</v>
      </c>
      <c r="B203" s="66" t="s">
        <v>1999</v>
      </c>
      <c r="C203" s="66" t="s">
        <v>950</v>
      </c>
      <c r="D203" s="66">
        <v>8470310</v>
      </c>
      <c r="E203" s="66" t="s">
        <v>154</v>
      </c>
      <c r="F203" s="66">
        <v>492316</v>
      </c>
      <c r="G203" s="66" t="s">
        <v>138</v>
      </c>
      <c r="H203" s="66" t="str">
        <f t="shared" si="3"/>
        <v>847.8470310.1.492316.000000.847001.300180</v>
      </c>
      <c r="I203" s="66" t="s">
        <v>21</v>
      </c>
      <c r="J203" s="66">
        <v>847001</v>
      </c>
      <c r="K203" s="66" t="s">
        <v>863</v>
      </c>
      <c r="L203" s="66">
        <v>300180</v>
      </c>
      <c r="M203" s="66" t="s">
        <v>2098</v>
      </c>
      <c r="N203" s="66">
        <v>1</v>
      </c>
      <c r="Q203" s="66" t="s">
        <v>5344</v>
      </c>
      <c r="R203" s="66">
        <v>1</v>
      </c>
      <c r="S203" s="66">
        <v>427053</v>
      </c>
      <c r="T203" s="66">
        <v>427053</v>
      </c>
      <c r="U203" s="66" t="s">
        <v>2002</v>
      </c>
      <c r="V203" s="66" t="s">
        <v>2122</v>
      </c>
      <c r="W203" s="66" t="s">
        <v>2007</v>
      </c>
      <c r="X203" s="66" t="s">
        <v>2102</v>
      </c>
      <c r="Y203" s="69" t="s">
        <v>5345</v>
      </c>
      <c r="Z203" s="66">
        <v>8470310</v>
      </c>
    </row>
    <row r="204" spans="1:26" ht="15" customHeight="1" x14ac:dyDescent="0.35">
      <c r="A204" s="66">
        <v>0</v>
      </c>
      <c r="B204" s="66" t="s">
        <v>1999</v>
      </c>
      <c r="C204" s="66" t="s">
        <v>950</v>
      </c>
      <c r="D204" s="66">
        <v>8470310</v>
      </c>
      <c r="E204" s="66" t="s">
        <v>154</v>
      </c>
      <c r="F204" s="66">
        <v>492316</v>
      </c>
      <c r="G204" s="66" t="s">
        <v>138</v>
      </c>
      <c r="H204" s="66" t="str">
        <f t="shared" si="3"/>
        <v>847.8470310.1.492316.000000.847001.300180</v>
      </c>
      <c r="I204" s="66" t="s">
        <v>21</v>
      </c>
      <c r="J204" s="66">
        <v>847001</v>
      </c>
      <c r="K204" s="66" t="s">
        <v>863</v>
      </c>
      <c r="L204" s="66">
        <v>300180</v>
      </c>
      <c r="M204" s="66" t="s">
        <v>2098</v>
      </c>
      <c r="N204" s="66">
        <v>1</v>
      </c>
      <c r="Q204" s="66" t="s">
        <v>5346</v>
      </c>
      <c r="R204" s="66">
        <v>1</v>
      </c>
      <c r="S204" s="66">
        <v>54341</v>
      </c>
      <c r="T204" s="66">
        <v>54341</v>
      </c>
      <c r="U204" s="66" t="s">
        <v>2002</v>
      </c>
      <c r="V204" s="66" t="s">
        <v>2122</v>
      </c>
      <c r="W204" s="66" t="s">
        <v>2007</v>
      </c>
      <c r="X204" s="66" t="s">
        <v>2102</v>
      </c>
      <c r="Y204" s="69" t="s">
        <v>5345</v>
      </c>
      <c r="Z204" s="66">
        <v>8470310</v>
      </c>
    </row>
    <row r="205" spans="1:26" ht="15" customHeight="1" x14ac:dyDescent="0.35">
      <c r="A205" s="66">
        <v>0</v>
      </c>
      <c r="B205" s="66" t="s">
        <v>1999</v>
      </c>
      <c r="C205" s="66" t="s">
        <v>950</v>
      </c>
      <c r="D205" s="66">
        <v>8470310</v>
      </c>
      <c r="E205" s="66" t="s">
        <v>154</v>
      </c>
      <c r="F205" s="66">
        <v>492316</v>
      </c>
      <c r="G205" s="66" t="s">
        <v>138</v>
      </c>
      <c r="H205" s="66" t="str">
        <f t="shared" si="3"/>
        <v>847.8470310.1.492316.000000.847001.300180</v>
      </c>
      <c r="I205" s="66" t="s">
        <v>21</v>
      </c>
      <c r="J205" s="66">
        <v>847001</v>
      </c>
      <c r="K205" s="66" t="s">
        <v>863</v>
      </c>
      <c r="L205" s="66">
        <v>300180</v>
      </c>
      <c r="M205" s="66" t="s">
        <v>2098</v>
      </c>
      <c r="N205" s="66">
        <v>1</v>
      </c>
      <c r="Q205" s="66" t="s">
        <v>5347</v>
      </c>
      <c r="R205" s="66">
        <v>1</v>
      </c>
      <c r="S205" s="66">
        <v>32174</v>
      </c>
      <c r="T205" s="66">
        <v>32174</v>
      </c>
      <c r="U205" s="66" t="s">
        <v>2002</v>
      </c>
      <c r="V205" s="66" t="s">
        <v>2122</v>
      </c>
      <c r="W205" s="66" t="s">
        <v>2007</v>
      </c>
      <c r="X205" s="66" t="s">
        <v>2102</v>
      </c>
      <c r="Y205" s="69" t="s">
        <v>5348</v>
      </c>
      <c r="Z205" s="66">
        <v>8470310</v>
      </c>
    </row>
    <row r="206" spans="1:26" ht="15" customHeight="1" x14ac:dyDescent="0.35">
      <c r="A206" s="66">
        <v>0</v>
      </c>
      <c r="B206" s="66" t="s">
        <v>1999</v>
      </c>
      <c r="C206" s="66" t="s">
        <v>950</v>
      </c>
      <c r="D206" s="66">
        <v>8470310</v>
      </c>
      <c r="E206" s="66" t="s">
        <v>154</v>
      </c>
      <c r="F206" s="66">
        <v>492316</v>
      </c>
      <c r="G206" s="66" t="s">
        <v>138</v>
      </c>
      <c r="H206" s="66" t="str">
        <f t="shared" si="3"/>
        <v>847.8470310.1.492316.000000.847001.300180</v>
      </c>
      <c r="I206" s="66" t="s">
        <v>21</v>
      </c>
      <c r="J206" s="66">
        <v>847001</v>
      </c>
      <c r="K206" s="66" t="s">
        <v>863</v>
      </c>
      <c r="L206" s="66">
        <v>300180</v>
      </c>
      <c r="M206" s="66" t="s">
        <v>2098</v>
      </c>
      <c r="N206" s="66">
        <v>1</v>
      </c>
      <c r="Q206" s="66" t="s">
        <v>5349</v>
      </c>
      <c r="R206" s="66">
        <v>1</v>
      </c>
      <c r="S206" s="66">
        <v>152500</v>
      </c>
      <c r="T206" s="66">
        <v>152500</v>
      </c>
      <c r="U206" s="66" t="s">
        <v>2002</v>
      </c>
      <c r="V206" s="66" t="s">
        <v>2122</v>
      </c>
      <c r="W206" s="66" t="s">
        <v>2007</v>
      </c>
      <c r="X206" s="66" t="s">
        <v>2102</v>
      </c>
      <c r="Y206" s="69" t="s">
        <v>5350</v>
      </c>
      <c r="Z206" s="66">
        <v>8470310</v>
      </c>
    </row>
    <row r="207" spans="1:26" ht="15" customHeight="1" x14ac:dyDescent="0.35">
      <c r="A207" s="66">
        <v>0</v>
      </c>
      <c r="B207" s="66" t="s">
        <v>1999</v>
      </c>
      <c r="C207" s="66" t="s">
        <v>950</v>
      </c>
      <c r="D207" s="66">
        <v>8470310</v>
      </c>
      <c r="E207" s="66" t="s">
        <v>154</v>
      </c>
      <c r="F207" s="66">
        <v>492316</v>
      </c>
      <c r="G207" s="66" t="s">
        <v>138</v>
      </c>
      <c r="H207" s="66" t="str">
        <f t="shared" si="3"/>
        <v>847.8470310.1.492316.000000.847001.300180</v>
      </c>
      <c r="I207" s="66" t="s">
        <v>21</v>
      </c>
      <c r="J207" s="66">
        <v>847001</v>
      </c>
      <c r="K207" s="66" t="s">
        <v>863</v>
      </c>
      <c r="L207" s="66">
        <v>300180</v>
      </c>
      <c r="M207" s="66" t="s">
        <v>2098</v>
      </c>
      <c r="N207" s="66">
        <v>1</v>
      </c>
      <c r="Q207" s="66" t="s">
        <v>5351</v>
      </c>
      <c r="R207" s="66">
        <v>1</v>
      </c>
      <c r="S207" s="66">
        <v>125749</v>
      </c>
      <c r="T207" s="66">
        <v>125749</v>
      </c>
      <c r="U207" s="66" t="s">
        <v>2002</v>
      </c>
      <c r="V207" s="66" t="s">
        <v>2122</v>
      </c>
      <c r="W207" s="66" t="s">
        <v>2007</v>
      </c>
      <c r="X207" s="66" t="s">
        <v>2102</v>
      </c>
      <c r="Y207" s="69" t="s">
        <v>5352</v>
      </c>
      <c r="Z207" s="66">
        <v>8470310</v>
      </c>
    </row>
    <row r="208" spans="1:26" ht="30" customHeight="1" x14ac:dyDescent="0.35">
      <c r="A208" s="66">
        <v>0</v>
      </c>
      <c r="B208" s="66" t="s">
        <v>1999</v>
      </c>
      <c r="C208" s="66" t="s">
        <v>950</v>
      </c>
      <c r="D208" s="66">
        <v>8470315</v>
      </c>
      <c r="E208" s="66" t="s">
        <v>166</v>
      </c>
      <c r="F208" s="66">
        <v>492316</v>
      </c>
      <c r="G208" s="66" t="s">
        <v>138</v>
      </c>
      <c r="H208" s="66" t="str">
        <f t="shared" si="3"/>
        <v>847.8470315.1.492316.000000.847001.300180</v>
      </c>
      <c r="I208" s="66" t="s">
        <v>21</v>
      </c>
      <c r="J208" s="66">
        <v>847001</v>
      </c>
      <c r="K208" s="66" t="s">
        <v>863</v>
      </c>
      <c r="L208" s="66">
        <v>300180</v>
      </c>
      <c r="M208" s="66" t="s">
        <v>2098</v>
      </c>
      <c r="N208" s="66">
        <v>1</v>
      </c>
      <c r="Q208" s="66" t="s">
        <v>5353</v>
      </c>
      <c r="R208" s="66">
        <v>1</v>
      </c>
      <c r="S208" s="66">
        <v>137846</v>
      </c>
      <c r="T208" s="66">
        <v>137846</v>
      </c>
      <c r="U208" s="66" t="s">
        <v>2113</v>
      </c>
      <c r="V208" s="66" t="s">
        <v>2122</v>
      </c>
      <c r="W208" s="66" t="s">
        <v>2029</v>
      </c>
      <c r="X208" s="66" t="s">
        <v>2176</v>
      </c>
      <c r="Y208" s="69" t="s">
        <v>5354</v>
      </c>
      <c r="Z208" s="66">
        <v>8470315</v>
      </c>
    </row>
    <row r="209" spans="1:26" ht="30" customHeight="1" x14ac:dyDescent="0.35">
      <c r="A209" s="66">
        <v>0</v>
      </c>
      <c r="B209" s="66" t="s">
        <v>1999</v>
      </c>
      <c r="C209" s="66" t="s">
        <v>950</v>
      </c>
      <c r="D209" s="66">
        <v>8470315</v>
      </c>
      <c r="E209" s="66" t="s">
        <v>166</v>
      </c>
      <c r="F209" s="66">
        <v>492316</v>
      </c>
      <c r="G209" s="66" t="s">
        <v>138</v>
      </c>
      <c r="H209" s="66" t="str">
        <f t="shared" si="3"/>
        <v>847.8470315.1.492316.000000.847001.300180</v>
      </c>
      <c r="I209" s="66" t="s">
        <v>21</v>
      </c>
      <c r="J209" s="66">
        <v>847001</v>
      </c>
      <c r="K209" s="66" t="s">
        <v>863</v>
      </c>
      <c r="L209" s="66">
        <v>300180</v>
      </c>
      <c r="M209" s="66" t="s">
        <v>2098</v>
      </c>
      <c r="N209" s="66">
        <v>1</v>
      </c>
      <c r="Q209" s="66" t="s">
        <v>5355</v>
      </c>
      <c r="R209" s="66">
        <v>4</v>
      </c>
      <c r="S209" s="66">
        <v>6000</v>
      </c>
      <c r="T209" s="66">
        <v>24000</v>
      </c>
      <c r="U209" s="66" t="s">
        <v>2113</v>
      </c>
      <c r="V209" s="66" t="s">
        <v>2122</v>
      </c>
      <c r="W209" s="66" t="s">
        <v>2029</v>
      </c>
      <c r="X209" s="66" t="s">
        <v>2176</v>
      </c>
      <c r="Y209" s="69" t="s">
        <v>5356</v>
      </c>
      <c r="Z209" s="66">
        <v>8470315</v>
      </c>
    </row>
    <row r="210" spans="1:26" ht="30" customHeight="1" x14ac:dyDescent="0.35">
      <c r="A210" s="66">
        <v>0</v>
      </c>
      <c r="B210" s="66" t="s">
        <v>1999</v>
      </c>
      <c r="C210" s="66" t="s">
        <v>950</v>
      </c>
      <c r="D210" s="66">
        <v>8470315</v>
      </c>
      <c r="E210" s="66" t="s">
        <v>166</v>
      </c>
      <c r="F210" s="66">
        <v>492316</v>
      </c>
      <c r="G210" s="66" t="s">
        <v>138</v>
      </c>
      <c r="H210" s="66" t="str">
        <f t="shared" si="3"/>
        <v>847.8470315.1.492316.000000.847001.300180</v>
      </c>
      <c r="I210" s="66" t="s">
        <v>21</v>
      </c>
      <c r="J210" s="66">
        <v>847001</v>
      </c>
      <c r="K210" s="66" t="s">
        <v>863</v>
      </c>
      <c r="L210" s="66">
        <v>300180</v>
      </c>
      <c r="M210" s="66" t="s">
        <v>2098</v>
      </c>
      <c r="N210" s="66">
        <v>1</v>
      </c>
      <c r="Q210" s="66" t="s">
        <v>5357</v>
      </c>
      <c r="R210" s="66">
        <v>4</v>
      </c>
      <c r="S210" s="66">
        <v>87000</v>
      </c>
      <c r="T210" s="66">
        <v>348000</v>
      </c>
      <c r="U210" s="66" t="s">
        <v>2113</v>
      </c>
      <c r="V210" s="66" t="s">
        <v>2122</v>
      </c>
      <c r="W210" s="66" t="s">
        <v>2029</v>
      </c>
      <c r="X210" s="66" t="s">
        <v>2176</v>
      </c>
      <c r="Y210" s="69" t="s">
        <v>5358</v>
      </c>
      <c r="Z210" s="66">
        <v>8470315</v>
      </c>
    </row>
    <row r="211" spans="1:26" ht="30" customHeight="1" x14ac:dyDescent="0.35">
      <c r="A211" s="66">
        <v>0</v>
      </c>
      <c r="B211" s="66" t="s">
        <v>1999</v>
      </c>
      <c r="C211" s="66" t="s">
        <v>950</v>
      </c>
      <c r="D211" s="66">
        <v>8470315</v>
      </c>
      <c r="E211" s="66" t="s">
        <v>166</v>
      </c>
      <c r="F211" s="66">
        <v>492316</v>
      </c>
      <c r="G211" s="66" t="s">
        <v>138</v>
      </c>
      <c r="H211" s="66" t="str">
        <f t="shared" si="3"/>
        <v>847.8470315.1.492316.000000.847001.300180</v>
      </c>
      <c r="I211" s="66" t="s">
        <v>21</v>
      </c>
      <c r="J211" s="66">
        <v>847001</v>
      </c>
      <c r="K211" s="66" t="s">
        <v>863</v>
      </c>
      <c r="L211" s="66">
        <v>300180</v>
      </c>
      <c r="M211" s="66" t="s">
        <v>2098</v>
      </c>
      <c r="N211" s="66">
        <v>1</v>
      </c>
      <c r="Q211" s="66" t="s">
        <v>5359</v>
      </c>
      <c r="R211" s="66">
        <v>2</v>
      </c>
      <c r="S211" s="66">
        <v>128078</v>
      </c>
      <c r="T211" s="66">
        <v>256156</v>
      </c>
      <c r="U211" s="66" t="s">
        <v>2113</v>
      </c>
      <c r="V211" s="66" t="s">
        <v>2122</v>
      </c>
      <c r="W211" s="66" t="s">
        <v>2029</v>
      </c>
      <c r="X211" s="66" t="s">
        <v>2176</v>
      </c>
      <c r="Y211" s="69" t="s">
        <v>5360</v>
      </c>
      <c r="Z211" s="66">
        <v>8470315</v>
      </c>
    </row>
    <row r="212" spans="1:26" ht="15" customHeight="1" x14ac:dyDescent="0.35">
      <c r="A212" s="66">
        <v>0</v>
      </c>
      <c r="B212" s="66" t="s">
        <v>1999</v>
      </c>
      <c r="C212" s="66" t="s">
        <v>950</v>
      </c>
      <c r="D212" s="66">
        <v>8470320</v>
      </c>
      <c r="E212" s="66" t="s">
        <v>183</v>
      </c>
      <c r="F212" s="66">
        <v>492316</v>
      </c>
      <c r="G212" s="66" t="s">
        <v>138</v>
      </c>
      <c r="H212" s="66" t="str">
        <f t="shared" si="3"/>
        <v>847.8470320.1.492316.000000.847001.300180</v>
      </c>
      <c r="I212" s="66" t="s">
        <v>21</v>
      </c>
      <c r="J212" s="66">
        <v>847001</v>
      </c>
      <c r="K212" s="66" t="s">
        <v>863</v>
      </c>
      <c r="L212" s="66">
        <v>300180</v>
      </c>
      <c r="M212" s="66" t="s">
        <v>2000</v>
      </c>
      <c r="N212" s="66">
        <v>1</v>
      </c>
      <c r="O212" s="66" t="s">
        <v>1998</v>
      </c>
      <c r="P212" s="66">
        <v>1</v>
      </c>
      <c r="Q212" s="66" t="s">
        <v>5361</v>
      </c>
      <c r="R212" s="66">
        <v>1</v>
      </c>
      <c r="S212" s="66">
        <v>38000</v>
      </c>
      <c r="T212" s="66">
        <v>38000</v>
      </c>
      <c r="U212" s="66" t="s">
        <v>2002</v>
      </c>
      <c r="V212" s="66" t="s">
        <v>2122</v>
      </c>
      <c r="W212" s="66" t="s">
        <v>2007</v>
      </c>
      <c r="X212" s="66" t="s">
        <v>2222</v>
      </c>
      <c r="Y212" s="69" t="s">
        <v>5297</v>
      </c>
      <c r="Z212" s="66">
        <v>8470320</v>
      </c>
    </row>
    <row r="213" spans="1:26" ht="15" customHeight="1" x14ac:dyDescent="0.35">
      <c r="A213" s="66">
        <v>0</v>
      </c>
      <c r="B213" s="66" t="s">
        <v>1999</v>
      </c>
      <c r="C213" s="66" t="s">
        <v>950</v>
      </c>
      <c r="D213" s="66">
        <v>8470320</v>
      </c>
      <c r="E213" s="66" t="s">
        <v>183</v>
      </c>
      <c r="F213" s="66">
        <v>492316</v>
      </c>
      <c r="G213" s="66" t="s">
        <v>138</v>
      </c>
      <c r="H213" s="66" t="str">
        <f t="shared" si="3"/>
        <v>847.8470320.1.492316.000000.847001.300180</v>
      </c>
      <c r="I213" s="66" t="s">
        <v>21</v>
      </c>
      <c r="J213" s="66">
        <v>847001</v>
      </c>
      <c r="K213" s="66" t="s">
        <v>863</v>
      </c>
      <c r="L213" s="66">
        <v>300180</v>
      </c>
      <c r="M213" s="66" t="s">
        <v>2000</v>
      </c>
      <c r="N213" s="66">
        <v>1</v>
      </c>
      <c r="O213" s="66" t="s">
        <v>1998</v>
      </c>
      <c r="P213" s="66">
        <v>1</v>
      </c>
      <c r="Q213" s="66" t="s">
        <v>5362</v>
      </c>
      <c r="R213" s="66">
        <v>1</v>
      </c>
      <c r="S213" s="66">
        <v>40000</v>
      </c>
      <c r="T213" s="66">
        <v>40000</v>
      </c>
      <c r="U213" s="66" t="s">
        <v>2002</v>
      </c>
      <c r="V213" s="66" t="s">
        <v>2122</v>
      </c>
      <c r="W213" s="66" t="s">
        <v>2007</v>
      </c>
      <c r="X213" s="66" t="s">
        <v>2222</v>
      </c>
      <c r="Y213" s="69" t="s">
        <v>5297</v>
      </c>
      <c r="Z213" s="66">
        <v>8470320</v>
      </c>
    </row>
    <row r="214" spans="1:26" ht="15" customHeight="1" x14ac:dyDescent="0.35">
      <c r="A214" s="66">
        <v>0</v>
      </c>
      <c r="B214" s="66" t="s">
        <v>1999</v>
      </c>
      <c r="C214" s="66" t="s">
        <v>950</v>
      </c>
      <c r="D214" s="66">
        <v>8470320</v>
      </c>
      <c r="E214" s="66" t="s">
        <v>183</v>
      </c>
      <c r="F214" s="66">
        <v>492316</v>
      </c>
      <c r="G214" s="66" t="s">
        <v>138</v>
      </c>
      <c r="H214" s="66" t="str">
        <f t="shared" si="3"/>
        <v>847.8470320.1.492316.000000.847001.300180</v>
      </c>
      <c r="I214" s="66" t="s">
        <v>21</v>
      </c>
      <c r="J214" s="66">
        <v>847001</v>
      </c>
      <c r="K214" s="66" t="s">
        <v>863</v>
      </c>
      <c r="L214" s="66">
        <v>300180</v>
      </c>
      <c r="M214" s="66" t="s">
        <v>2000</v>
      </c>
      <c r="N214" s="66">
        <v>1</v>
      </c>
      <c r="O214" s="66" t="s">
        <v>1998</v>
      </c>
      <c r="P214" s="66">
        <v>1</v>
      </c>
      <c r="Q214" s="66" t="s">
        <v>5363</v>
      </c>
      <c r="R214" s="66">
        <v>1</v>
      </c>
      <c r="S214" s="66">
        <v>70000</v>
      </c>
      <c r="T214" s="66">
        <v>70000</v>
      </c>
      <c r="U214" s="66" t="s">
        <v>2002</v>
      </c>
      <c r="V214" s="66" t="s">
        <v>2122</v>
      </c>
      <c r="W214" s="66" t="s">
        <v>2007</v>
      </c>
      <c r="X214" s="66" t="s">
        <v>2222</v>
      </c>
      <c r="Y214" s="69" t="s">
        <v>5297</v>
      </c>
      <c r="Z214" s="66">
        <v>8470320</v>
      </c>
    </row>
    <row r="215" spans="1:26" ht="15" customHeight="1" x14ac:dyDescent="0.35">
      <c r="A215" s="66">
        <v>0</v>
      </c>
      <c r="B215" s="66" t="s">
        <v>1999</v>
      </c>
      <c r="C215" s="66" t="s">
        <v>950</v>
      </c>
      <c r="D215" s="66">
        <v>8470320</v>
      </c>
      <c r="E215" s="66" t="s">
        <v>183</v>
      </c>
      <c r="F215" s="66">
        <v>492316</v>
      </c>
      <c r="G215" s="66" t="s">
        <v>138</v>
      </c>
      <c r="H215" s="66" t="str">
        <f t="shared" si="3"/>
        <v>847.8470320.1.492316.000000.847001.300180</v>
      </c>
      <c r="I215" s="66" t="s">
        <v>21</v>
      </c>
      <c r="J215" s="66">
        <v>847001</v>
      </c>
      <c r="K215" s="66" t="s">
        <v>863</v>
      </c>
      <c r="L215" s="66">
        <v>300180</v>
      </c>
      <c r="M215" s="66" t="s">
        <v>2000</v>
      </c>
      <c r="N215" s="66">
        <v>1</v>
      </c>
      <c r="O215" s="66" t="s">
        <v>1998</v>
      </c>
      <c r="P215" s="66">
        <v>1</v>
      </c>
      <c r="Q215" s="66" t="s">
        <v>5364</v>
      </c>
      <c r="R215" s="66">
        <v>1</v>
      </c>
      <c r="S215" s="66">
        <v>135000</v>
      </c>
      <c r="T215" s="66">
        <v>135000</v>
      </c>
      <c r="U215" s="66" t="s">
        <v>2002</v>
      </c>
      <c r="V215" s="66" t="s">
        <v>2122</v>
      </c>
      <c r="W215" s="66" t="s">
        <v>2007</v>
      </c>
      <c r="X215" s="66" t="s">
        <v>2222</v>
      </c>
      <c r="Y215" s="69" t="s">
        <v>5297</v>
      </c>
      <c r="Z215" s="66">
        <v>8470320</v>
      </c>
    </row>
    <row r="216" spans="1:26" ht="15" customHeight="1" x14ac:dyDescent="0.35">
      <c r="A216" s="66">
        <v>0</v>
      </c>
      <c r="B216" s="66" t="s">
        <v>1999</v>
      </c>
      <c r="C216" s="66" t="s">
        <v>950</v>
      </c>
      <c r="D216" s="66">
        <v>8470320</v>
      </c>
      <c r="E216" s="66" t="s">
        <v>183</v>
      </c>
      <c r="F216" s="66">
        <v>492316</v>
      </c>
      <c r="G216" s="66" t="s">
        <v>138</v>
      </c>
      <c r="H216" s="66" t="str">
        <f t="shared" si="3"/>
        <v>847.8470320.1.492316.000000.847001.300180</v>
      </c>
      <c r="I216" s="66" t="s">
        <v>21</v>
      </c>
      <c r="J216" s="66">
        <v>847001</v>
      </c>
      <c r="K216" s="66" t="s">
        <v>863</v>
      </c>
      <c r="L216" s="66">
        <v>300180</v>
      </c>
      <c r="M216" s="66" t="s">
        <v>2000</v>
      </c>
      <c r="N216" s="66">
        <v>1</v>
      </c>
      <c r="O216" s="66" t="s">
        <v>1998</v>
      </c>
      <c r="P216" s="66">
        <v>1</v>
      </c>
      <c r="Q216" s="66" t="s">
        <v>5365</v>
      </c>
      <c r="R216" s="66">
        <v>1</v>
      </c>
      <c r="S216" s="66">
        <v>10000</v>
      </c>
      <c r="T216" s="66">
        <v>10000</v>
      </c>
      <c r="U216" s="66" t="s">
        <v>2002</v>
      </c>
      <c r="V216" s="66" t="s">
        <v>2122</v>
      </c>
      <c r="W216" s="66" t="s">
        <v>2007</v>
      </c>
      <c r="X216" s="66" t="s">
        <v>2222</v>
      </c>
      <c r="Y216" s="69" t="s">
        <v>5297</v>
      </c>
      <c r="Z216" s="66">
        <v>8470320</v>
      </c>
    </row>
    <row r="217" spans="1:26" ht="15" customHeight="1" x14ac:dyDescent="0.35">
      <c r="A217" s="66">
        <v>0</v>
      </c>
      <c r="B217" s="66" t="s">
        <v>1999</v>
      </c>
      <c r="C217" s="66" t="s">
        <v>950</v>
      </c>
      <c r="D217" s="66">
        <v>8470320</v>
      </c>
      <c r="E217" s="66" t="s">
        <v>183</v>
      </c>
      <c r="F217" s="66">
        <v>492316</v>
      </c>
      <c r="G217" s="66" t="s">
        <v>138</v>
      </c>
      <c r="H217" s="66" t="str">
        <f t="shared" si="3"/>
        <v>847.8470320.1.492316.000000.847001.300180</v>
      </c>
      <c r="I217" s="66" t="s">
        <v>21</v>
      </c>
      <c r="J217" s="66">
        <v>847001</v>
      </c>
      <c r="K217" s="66" t="s">
        <v>863</v>
      </c>
      <c r="L217" s="66">
        <v>300180</v>
      </c>
      <c r="M217" s="66" t="s">
        <v>2000</v>
      </c>
      <c r="N217" s="66">
        <v>1</v>
      </c>
      <c r="O217" s="66" t="s">
        <v>1998</v>
      </c>
      <c r="P217" s="66">
        <v>1</v>
      </c>
      <c r="Q217" s="66" t="s">
        <v>5366</v>
      </c>
      <c r="R217" s="66">
        <v>1</v>
      </c>
      <c r="S217" s="66">
        <v>275000</v>
      </c>
      <c r="T217" s="66">
        <v>275000</v>
      </c>
      <c r="U217" s="66" t="s">
        <v>2002</v>
      </c>
      <c r="V217" s="66" t="s">
        <v>2122</v>
      </c>
      <c r="W217" s="66" t="s">
        <v>2007</v>
      </c>
      <c r="X217" s="66" t="s">
        <v>2222</v>
      </c>
      <c r="Y217" s="69" t="s">
        <v>5297</v>
      </c>
      <c r="Z217" s="66">
        <v>8470320</v>
      </c>
    </row>
    <row r="218" spans="1:26" ht="30" customHeight="1" x14ac:dyDescent="0.35">
      <c r="A218" s="66">
        <v>0</v>
      </c>
      <c r="B218" s="66" t="s">
        <v>1999</v>
      </c>
      <c r="C218" s="66" t="s">
        <v>950</v>
      </c>
      <c r="D218" s="66">
        <v>8470325</v>
      </c>
      <c r="E218" s="66" t="s">
        <v>190</v>
      </c>
      <c r="F218" s="66">
        <v>492316</v>
      </c>
      <c r="G218" s="66" t="s">
        <v>138</v>
      </c>
      <c r="H218" s="66" t="str">
        <f t="shared" si="3"/>
        <v>847.8470325.1.492316.000000.847001.300180</v>
      </c>
      <c r="I218" s="66" t="s">
        <v>21</v>
      </c>
      <c r="J218" s="66">
        <v>847001</v>
      </c>
      <c r="K218" s="66" t="s">
        <v>863</v>
      </c>
      <c r="L218" s="66">
        <v>300180</v>
      </c>
      <c r="M218" s="66" t="s">
        <v>2098</v>
      </c>
      <c r="N218" s="66">
        <v>1</v>
      </c>
      <c r="Q218" s="66" t="s">
        <v>5367</v>
      </c>
      <c r="R218" s="66">
        <v>1</v>
      </c>
      <c r="S218" s="66">
        <v>32000</v>
      </c>
      <c r="T218" s="66">
        <v>32000</v>
      </c>
      <c r="U218" s="66" t="s">
        <v>2113</v>
      </c>
      <c r="V218" s="66" t="s">
        <v>2122</v>
      </c>
      <c r="W218" s="66" t="s">
        <v>2029</v>
      </c>
      <c r="X218" s="66" t="s">
        <v>2305</v>
      </c>
      <c r="Y218" s="69" t="s">
        <v>5368</v>
      </c>
      <c r="Z218" s="66">
        <v>8470325</v>
      </c>
    </row>
    <row r="219" spans="1:26" ht="30" customHeight="1" x14ac:dyDescent="0.35">
      <c r="A219" s="66">
        <v>0</v>
      </c>
      <c r="B219" s="66" t="s">
        <v>1999</v>
      </c>
      <c r="C219" s="66" t="s">
        <v>950</v>
      </c>
      <c r="D219" s="66">
        <v>8470325</v>
      </c>
      <c r="E219" s="66" t="s">
        <v>190</v>
      </c>
      <c r="F219" s="66">
        <v>492316</v>
      </c>
      <c r="G219" s="66" t="s">
        <v>138</v>
      </c>
      <c r="H219" s="66" t="str">
        <f t="shared" si="3"/>
        <v>847.8470325.1.492316.000000.847001.300180</v>
      </c>
      <c r="I219" s="66" t="s">
        <v>21</v>
      </c>
      <c r="J219" s="66">
        <v>847001</v>
      </c>
      <c r="K219" s="66" t="s">
        <v>863</v>
      </c>
      <c r="L219" s="66">
        <v>300180</v>
      </c>
      <c r="M219" s="66" t="s">
        <v>2098</v>
      </c>
      <c r="N219" s="66">
        <v>1</v>
      </c>
      <c r="Q219" s="66" t="s">
        <v>5369</v>
      </c>
      <c r="R219" s="66">
        <v>1</v>
      </c>
      <c r="S219" s="66">
        <v>22600</v>
      </c>
      <c r="T219" s="66">
        <v>22600</v>
      </c>
      <c r="U219" s="66" t="s">
        <v>2113</v>
      </c>
      <c r="V219" s="66" t="s">
        <v>2122</v>
      </c>
      <c r="W219" s="66" t="s">
        <v>2029</v>
      </c>
      <c r="X219" s="66" t="s">
        <v>2308</v>
      </c>
      <c r="Y219" s="69" t="s">
        <v>5370</v>
      </c>
      <c r="Z219" s="66">
        <v>8470325</v>
      </c>
    </row>
    <row r="220" spans="1:26" ht="45" customHeight="1" x14ac:dyDescent="0.35">
      <c r="A220" s="66">
        <v>0</v>
      </c>
      <c r="B220" s="66" t="s">
        <v>1999</v>
      </c>
      <c r="C220" s="66" t="s">
        <v>950</v>
      </c>
      <c r="D220" s="66">
        <v>8470325</v>
      </c>
      <c r="E220" s="66" t="s">
        <v>190</v>
      </c>
      <c r="F220" s="66">
        <v>492316</v>
      </c>
      <c r="G220" s="66" t="s">
        <v>138</v>
      </c>
      <c r="H220" s="66" t="str">
        <f t="shared" si="3"/>
        <v>847.8470325.1.492316.000000.847001.300180</v>
      </c>
      <c r="I220" s="66" t="s">
        <v>21</v>
      </c>
      <c r="J220" s="66">
        <v>847001</v>
      </c>
      <c r="K220" s="66" t="s">
        <v>863</v>
      </c>
      <c r="L220" s="66">
        <v>300180</v>
      </c>
      <c r="M220" s="66" t="s">
        <v>2098</v>
      </c>
      <c r="N220" s="66">
        <v>1</v>
      </c>
      <c r="Q220" s="66" t="s">
        <v>5371</v>
      </c>
      <c r="R220" s="66">
        <v>1</v>
      </c>
      <c r="S220" s="66">
        <v>702100</v>
      </c>
      <c r="T220" s="66">
        <v>702100</v>
      </c>
      <c r="U220" s="66" t="s">
        <v>2113</v>
      </c>
      <c r="V220" s="66" t="s">
        <v>2122</v>
      </c>
      <c r="W220" s="66" t="s">
        <v>2029</v>
      </c>
      <c r="X220" s="66" t="s">
        <v>2311</v>
      </c>
      <c r="Y220" s="69" t="s">
        <v>5372</v>
      </c>
      <c r="Z220" s="66">
        <v>8470325</v>
      </c>
    </row>
    <row r="221" spans="1:26" ht="45" customHeight="1" x14ac:dyDescent="0.35">
      <c r="A221" s="66">
        <v>0</v>
      </c>
      <c r="B221" s="66" t="s">
        <v>1999</v>
      </c>
      <c r="C221" s="66" t="s">
        <v>950</v>
      </c>
      <c r="D221" s="66">
        <v>8470325</v>
      </c>
      <c r="E221" s="66" t="s">
        <v>190</v>
      </c>
      <c r="F221" s="66">
        <v>492316</v>
      </c>
      <c r="G221" s="66" t="s">
        <v>138</v>
      </c>
      <c r="H221" s="66" t="str">
        <f t="shared" si="3"/>
        <v>847.8470325.1.492316.000000.847001.300180</v>
      </c>
      <c r="I221" s="66" t="s">
        <v>21</v>
      </c>
      <c r="J221" s="66">
        <v>847001</v>
      </c>
      <c r="K221" s="66" t="s">
        <v>863</v>
      </c>
      <c r="L221" s="66">
        <v>300180</v>
      </c>
      <c r="M221" s="66" t="s">
        <v>2098</v>
      </c>
      <c r="N221" s="66">
        <v>4</v>
      </c>
      <c r="Q221" s="66" t="s">
        <v>5373</v>
      </c>
      <c r="R221" s="66">
        <v>4</v>
      </c>
      <c r="S221" s="66">
        <v>1725</v>
      </c>
      <c r="T221" s="66">
        <v>6900</v>
      </c>
      <c r="U221" s="66" t="s">
        <v>2113</v>
      </c>
      <c r="V221" s="66" t="s">
        <v>2003</v>
      </c>
      <c r="W221" s="66" t="s">
        <v>2029</v>
      </c>
      <c r="X221" s="66" t="s">
        <v>2281</v>
      </c>
      <c r="Y221" s="69" t="s">
        <v>5374</v>
      </c>
      <c r="Z221" s="66">
        <v>8470325</v>
      </c>
    </row>
    <row r="222" spans="1:26" ht="30" customHeight="1" x14ac:dyDescent="0.35">
      <c r="A222" s="66">
        <v>0</v>
      </c>
      <c r="B222" s="66" t="s">
        <v>1999</v>
      </c>
      <c r="C222" s="66" t="s">
        <v>950</v>
      </c>
      <c r="D222" s="66">
        <v>8470325</v>
      </c>
      <c r="E222" s="66" t="s">
        <v>190</v>
      </c>
      <c r="F222" s="66">
        <v>492316</v>
      </c>
      <c r="G222" s="66" t="s">
        <v>138</v>
      </c>
      <c r="H222" s="66" t="str">
        <f t="shared" si="3"/>
        <v>847.8470325.1.492316.000000.847001.300180</v>
      </c>
      <c r="I222" s="66" t="s">
        <v>21</v>
      </c>
      <c r="J222" s="66">
        <v>847001</v>
      </c>
      <c r="K222" s="66" t="s">
        <v>863</v>
      </c>
      <c r="L222" s="66">
        <v>300180</v>
      </c>
      <c r="M222" s="66" t="s">
        <v>2098</v>
      </c>
      <c r="N222" s="66">
        <v>1</v>
      </c>
      <c r="Q222" s="66" t="s">
        <v>2322</v>
      </c>
      <c r="R222" s="66">
        <v>1</v>
      </c>
      <c r="S222" s="66">
        <v>28829</v>
      </c>
      <c r="T222" s="66">
        <v>28829</v>
      </c>
      <c r="U222" s="66" t="s">
        <v>2113</v>
      </c>
      <c r="V222" s="66" t="s">
        <v>2122</v>
      </c>
      <c r="W222" s="66" t="s">
        <v>2029</v>
      </c>
      <c r="X222" s="66" t="s">
        <v>5375</v>
      </c>
      <c r="Y222" s="69" t="s">
        <v>5376</v>
      </c>
      <c r="Z222" s="66">
        <v>8470325</v>
      </c>
    </row>
    <row r="223" spans="1:26" ht="15" customHeight="1" x14ac:dyDescent="0.35">
      <c r="A223" s="66">
        <v>0</v>
      </c>
      <c r="B223" s="66" t="s">
        <v>1999</v>
      </c>
      <c r="C223" s="66" t="s">
        <v>950</v>
      </c>
      <c r="D223" s="66">
        <v>8470330</v>
      </c>
      <c r="E223" s="66" t="s">
        <v>199</v>
      </c>
      <c r="F223" s="66">
        <v>492316</v>
      </c>
      <c r="G223" s="66" t="s">
        <v>138</v>
      </c>
      <c r="H223" s="66" t="str">
        <f t="shared" si="3"/>
        <v>847.8470330.1.492316.000000.847001.300180</v>
      </c>
      <c r="I223" s="66" t="s">
        <v>21</v>
      </c>
      <c r="J223" s="66">
        <v>847001</v>
      </c>
      <c r="K223" s="66" t="s">
        <v>863</v>
      </c>
      <c r="L223" s="66">
        <v>300180</v>
      </c>
      <c r="M223" s="66" t="s">
        <v>2025</v>
      </c>
      <c r="N223" s="66">
        <v>550</v>
      </c>
      <c r="Q223" s="66" t="s">
        <v>5377</v>
      </c>
      <c r="R223" s="66">
        <v>9</v>
      </c>
      <c r="S223" s="66">
        <v>75000</v>
      </c>
      <c r="T223" s="66">
        <v>675000</v>
      </c>
      <c r="U223" s="66" t="s">
        <v>2002</v>
      </c>
      <c r="V223" s="66" t="s">
        <v>2003</v>
      </c>
      <c r="W223" s="66" t="s">
        <v>2007</v>
      </c>
      <c r="X223" s="66" t="s">
        <v>2007</v>
      </c>
      <c r="Z223" s="66">
        <v>8470330</v>
      </c>
    </row>
    <row r="224" spans="1:26" ht="15" customHeight="1" x14ac:dyDescent="0.35">
      <c r="A224" s="66">
        <v>0</v>
      </c>
      <c r="B224" s="66" t="s">
        <v>1999</v>
      </c>
      <c r="C224" s="66" t="s">
        <v>950</v>
      </c>
      <c r="D224" s="66">
        <v>8470335</v>
      </c>
      <c r="E224" s="66" t="s">
        <v>208</v>
      </c>
      <c r="F224" s="66">
        <v>492316</v>
      </c>
      <c r="G224" s="66" t="s">
        <v>138</v>
      </c>
      <c r="H224" s="66" t="str">
        <f t="shared" si="3"/>
        <v>847.8470335.1.492316.000000.847001.300180</v>
      </c>
      <c r="I224" s="66" t="s">
        <v>21</v>
      </c>
      <c r="J224" s="66">
        <v>847001</v>
      </c>
      <c r="K224" s="66" t="s">
        <v>863</v>
      </c>
      <c r="L224" s="66">
        <v>300180</v>
      </c>
      <c r="M224" s="66" t="s">
        <v>2414</v>
      </c>
      <c r="N224" s="66">
        <v>260</v>
      </c>
      <c r="Q224" s="66" t="s">
        <v>2467</v>
      </c>
      <c r="R224" s="66">
        <v>1</v>
      </c>
      <c r="S224" s="66">
        <v>89200</v>
      </c>
      <c r="T224" s="66">
        <v>89200</v>
      </c>
      <c r="U224" s="66" t="s">
        <v>2113</v>
      </c>
      <c r="V224" s="66" t="s">
        <v>2122</v>
      </c>
      <c r="W224" s="66" t="s">
        <v>2034</v>
      </c>
      <c r="X224" s="66" t="s">
        <v>2470</v>
      </c>
      <c r="Y224" s="69" t="s">
        <v>2435</v>
      </c>
      <c r="Z224" s="66">
        <v>8470335</v>
      </c>
    </row>
    <row r="225" spans="1:26" ht="15" customHeight="1" x14ac:dyDescent="0.35">
      <c r="A225" s="66">
        <v>0</v>
      </c>
      <c r="B225" s="66" t="s">
        <v>1999</v>
      </c>
      <c r="C225" s="66" t="s">
        <v>950</v>
      </c>
      <c r="D225" s="66">
        <v>8470335</v>
      </c>
      <c r="E225" s="66" t="s">
        <v>208</v>
      </c>
      <c r="F225" s="66">
        <v>492316</v>
      </c>
      <c r="G225" s="66" t="s">
        <v>138</v>
      </c>
      <c r="H225" s="66" t="str">
        <f t="shared" si="3"/>
        <v>847.8470335.1.492316.000000.847001.300180</v>
      </c>
      <c r="I225" s="66" t="s">
        <v>21</v>
      </c>
      <c r="J225" s="66">
        <v>847001</v>
      </c>
      <c r="K225" s="66" t="s">
        <v>863</v>
      </c>
      <c r="L225" s="66">
        <v>300180</v>
      </c>
      <c r="M225" s="66" t="s">
        <v>2414</v>
      </c>
      <c r="N225" s="66">
        <v>260</v>
      </c>
      <c r="Q225" s="66" t="s">
        <v>5378</v>
      </c>
      <c r="R225" s="66">
        <v>1</v>
      </c>
      <c r="S225" s="66">
        <v>50000</v>
      </c>
      <c r="T225" s="66">
        <v>50000</v>
      </c>
      <c r="U225" s="66" t="s">
        <v>2113</v>
      </c>
      <c r="V225" s="66" t="s">
        <v>2122</v>
      </c>
      <c r="W225" s="66" t="s">
        <v>2007</v>
      </c>
      <c r="X225" s="66" t="s">
        <v>2466</v>
      </c>
      <c r="Y225" s="69" t="s">
        <v>5337</v>
      </c>
      <c r="Z225" s="66">
        <v>8470335</v>
      </c>
    </row>
    <row r="226" spans="1:26" ht="15" customHeight="1" x14ac:dyDescent="0.35">
      <c r="A226" s="66">
        <v>0</v>
      </c>
      <c r="B226" s="66" t="s">
        <v>1999</v>
      </c>
      <c r="C226" s="66" t="s">
        <v>950</v>
      </c>
      <c r="D226" s="66">
        <v>8470340</v>
      </c>
      <c r="E226" s="66" t="s">
        <v>217</v>
      </c>
      <c r="F226" s="66">
        <v>492316</v>
      </c>
      <c r="G226" s="66" t="s">
        <v>138</v>
      </c>
      <c r="H226" s="66" t="str">
        <f t="shared" si="3"/>
        <v>847.8470340.1.492316.000000.847001.300180</v>
      </c>
      <c r="I226" s="66" t="s">
        <v>21</v>
      </c>
      <c r="J226" s="66">
        <v>847001</v>
      </c>
      <c r="K226" s="66" t="s">
        <v>863</v>
      </c>
      <c r="L226" s="66">
        <v>300180</v>
      </c>
      <c r="M226" s="66" t="s">
        <v>2025</v>
      </c>
      <c r="N226" s="66">
        <v>350</v>
      </c>
      <c r="Q226" s="66" t="s">
        <v>5379</v>
      </c>
      <c r="R226" s="66">
        <v>1</v>
      </c>
      <c r="S226" s="66">
        <v>90000</v>
      </c>
      <c r="T226" s="66">
        <v>90000</v>
      </c>
      <c r="U226" s="66" t="s">
        <v>2113</v>
      </c>
      <c r="V226" s="66" t="s">
        <v>2122</v>
      </c>
      <c r="W226" s="66" t="s">
        <v>2517</v>
      </c>
      <c r="X226" s="66" t="s">
        <v>2517</v>
      </c>
      <c r="Y226" s="69" t="s">
        <v>5380</v>
      </c>
      <c r="Z226" s="66">
        <v>8470340</v>
      </c>
    </row>
    <row r="227" spans="1:26" ht="15" customHeight="1" x14ac:dyDescent="0.35">
      <c r="A227" s="66">
        <v>0</v>
      </c>
      <c r="B227" s="66" t="s">
        <v>1999</v>
      </c>
      <c r="C227" s="66" t="s">
        <v>950</v>
      </c>
      <c r="D227" s="66">
        <v>8470340</v>
      </c>
      <c r="E227" s="66" t="s">
        <v>217</v>
      </c>
      <c r="F227" s="66">
        <v>492316</v>
      </c>
      <c r="G227" s="66" t="s">
        <v>138</v>
      </c>
      <c r="H227" s="66" t="str">
        <f t="shared" si="3"/>
        <v>847.8470340.1.492316.000000.847001.300180</v>
      </c>
      <c r="I227" s="66" t="s">
        <v>21</v>
      </c>
      <c r="J227" s="66">
        <v>847001</v>
      </c>
      <c r="K227" s="66" t="s">
        <v>863</v>
      </c>
      <c r="L227" s="66">
        <v>300180</v>
      </c>
      <c r="M227" s="66" t="s">
        <v>2025</v>
      </c>
      <c r="N227" s="66">
        <v>350</v>
      </c>
      <c r="Q227" s="66" t="s">
        <v>5381</v>
      </c>
      <c r="R227" s="66">
        <v>1</v>
      </c>
      <c r="S227" s="66">
        <v>145000</v>
      </c>
      <c r="T227" s="66">
        <v>145000</v>
      </c>
      <c r="U227" s="66" t="s">
        <v>2113</v>
      </c>
      <c r="V227" s="66" t="s">
        <v>2122</v>
      </c>
      <c r="W227" s="66" t="s">
        <v>2517</v>
      </c>
      <c r="X227" s="66" t="s">
        <v>2517</v>
      </c>
      <c r="Y227" s="69" t="s">
        <v>5380</v>
      </c>
      <c r="Z227" s="66">
        <v>8470340</v>
      </c>
    </row>
    <row r="228" spans="1:26" ht="15" customHeight="1" x14ac:dyDescent="0.35">
      <c r="A228" s="66">
        <v>0</v>
      </c>
      <c r="B228" s="66" t="s">
        <v>1999</v>
      </c>
      <c r="C228" s="66" t="s">
        <v>950</v>
      </c>
      <c r="D228" s="66">
        <v>8470340</v>
      </c>
      <c r="E228" s="66" t="s">
        <v>217</v>
      </c>
      <c r="F228" s="66">
        <v>492316</v>
      </c>
      <c r="G228" s="66" t="s">
        <v>138</v>
      </c>
      <c r="H228" s="66" t="str">
        <f t="shared" si="3"/>
        <v>847.8470340.1.492316.000000.847001.300180</v>
      </c>
      <c r="I228" s="66" t="s">
        <v>21</v>
      </c>
      <c r="J228" s="66">
        <v>847001</v>
      </c>
      <c r="K228" s="66" t="s">
        <v>863</v>
      </c>
      <c r="L228" s="66">
        <v>300180</v>
      </c>
      <c r="M228" s="66" t="s">
        <v>2025</v>
      </c>
      <c r="N228" s="66">
        <v>350</v>
      </c>
      <c r="Q228" s="66" t="s">
        <v>5382</v>
      </c>
      <c r="R228" s="66">
        <v>1</v>
      </c>
      <c r="S228" s="66">
        <v>240000</v>
      </c>
      <c r="T228" s="66">
        <v>240000</v>
      </c>
      <c r="U228" s="66" t="s">
        <v>2113</v>
      </c>
      <c r="V228" s="66" t="s">
        <v>2122</v>
      </c>
      <c r="W228" s="66" t="s">
        <v>2517</v>
      </c>
      <c r="X228" s="66" t="s">
        <v>2517</v>
      </c>
      <c r="Y228" s="69" t="s">
        <v>5380</v>
      </c>
      <c r="Z228" s="66">
        <v>8470340</v>
      </c>
    </row>
    <row r="229" spans="1:26" ht="15" customHeight="1" x14ac:dyDescent="0.35">
      <c r="A229" s="66">
        <v>0</v>
      </c>
      <c r="B229" s="66" t="s">
        <v>1999</v>
      </c>
      <c r="C229" s="66" t="s">
        <v>950</v>
      </c>
      <c r="D229" s="66">
        <v>8470350</v>
      </c>
      <c r="E229" s="66" t="s">
        <v>232</v>
      </c>
      <c r="F229" s="66">
        <v>492316</v>
      </c>
      <c r="G229" s="66" t="s">
        <v>138</v>
      </c>
      <c r="H229" s="66" t="str">
        <f t="shared" si="3"/>
        <v>847.8470350.1.492316.000000.847001.300180</v>
      </c>
      <c r="I229" s="66" t="s">
        <v>21</v>
      </c>
      <c r="J229" s="66">
        <v>847001</v>
      </c>
      <c r="K229" s="66" t="s">
        <v>863</v>
      </c>
      <c r="L229" s="66">
        <v>300180</v>
      </c>
      <c r="M229" s="66" t="s">
        <v>2651</v>
      </c>
      <c r="N229" s="66">
        <v>1</v>
      </c>
      <c r="Q229" s="66" t="s">
        <v>5383</v>
      </c>
      <c r="R229" s="66">
        <v>1</v>
      </c>
      <c r="S229" s="66">
        <v>71500</v>
      </c>
      <c r="T229" s="66">
        <v>71500</v>
      </c>
      <c r="U229" s="66" t="s">
        <v>2113</v>
      </c>
      <c r="V229" s="66" t="s">
        <v>2122</v>
      </c>
      <c r="W229" s="66" t="s">
        <v>2433</v>
      </c>
      <c r="X229" s="66" t="s">
        <v>2646</v>
      </c>
      <c r="Z229" s="66">
        <v>8470350</v>
      </c>
    </row>
    <row r="230" spans="1:26" ht="15" customHeight="1" x14ac:dyDescent="0.35">
      <c r="A230" s="66">
        <v>0</v>
      </c>
      <c r="B230" s="66" t="s">
        <v>1999</v>
      </c>
      <c r="C230" s="66" t="s">
        <v>950</v>
      </c>
      <c r="D230" s="66">
        <v>8470350</v>
      </c>
      <c r="E230" s="66" t="s">
        <v>232</v>
      </c>
      <c r="F230" s="66">
        <v>492316</v>
      </c>
      <c r="G230" s="66" t="s">
        <v>138</v>
      </c>
      <c r="H230" s="66" t="str">
        <f t="shared" si="3"/>
        <v>847.8470350.1.492316.000000.847001.300180</v>
      </c>
      <c r="I230" s="66" t="s">
        <v>21</v>
      </c>
      <c r="J230" s="66">
        <v>847001</v>
      </c>
      <c r="K230" s="66" t="s">
        <v>863</v>
      </c>
      <c r="L230" s="66">
        <v>300180</v>
      </c>
      <c r="M230" s="66" t="s">
        <v>2611</v>
      </c>
      <c r="N230" s="66">
        <v>1</v>
      </c>
      <c r="Q230" s="66" t="s">
        <v>5384</v>
      </c>
      <c r="R230" s="66">
        <v>1</v>
      </c>
      <c r="S230" s="66">
        <v>16500</v>
      </c>
      <c r="T230" s="66">
        <v>16500</v>
      </c>
      <c r="U230" s="66" t="s">
        <v>2113</v>
      </c>
      <c r="V230" s="66" t="s">
        <v>2122</v>
      </c>
      <c r="W230" s="66" t="s">
        <v>2029</v>
      </c>
      <c r="X230" s="66" t="s">
        <v>5306</v>
      </c>
      <c r="Z230" s="66">
        <v>8470350</v>
      </c>
    </row>
    <row r="231" spans="1:26" ht="15" customHeight="1" x14ac:dyDescent="0.35">
      <c r="A231" s="66">
        <v>0</v>
      </c>
      <c r="B231" s="66" t="s">
        <v>1999</v>
      </c>
      <c r="C231" s="66" t="s">
        <v>950</v>
      </c>
      <c r="D231" s="66">
        <v>8470350</v>
      </c>
      <c r="E231" s="66" t="s">
        <v>232</v>
      </c>
      <c r="F231" s="66">
        <v>492316</v>
      </c>
      <c r="G231" s="66" t="s">
        <v>138</v>
      </c>
      <c r="H231" s="66" t="str">
        <f t="shared" si="3"/>
        <v>847.8470350.1.492316.000000.847001.300180</v>
      </c>
      <c r="I231" s="66" t="s">
        <v>21</v>
      </c>
      <c r="J231" s="66">
        <v>847001</v>
      </c>
      <c r="K231" s="66" t="s">
        <v>863</v>
      </c>
      <c r="L231" s="66">
        <v>300180</v>
      </c>
      <c r="M231" s="66" t="s">
        <v>2656</v>
      </c>
      <c r="Q231" s="66" t="s">
        <v>2658</v>
      </c>
      <c r="R231" s="66">
        <v>1</v>
      </c>
      <c r="S231" s="66">
        <v>55000</v>
      </c>
      <c r="T231" s="66">
        <v>55000</v>
      </c>
      <c r="U231" s="66" t="s">
        <v>2113</v>
      </c>
      <c r="V231" s="66" t="s">
        <v>2003</v>
      </c>
      <c r="W231" s="66" t="s">
        <v>2029</v>
      </c>
      <c r="X231" s="66" t="s">
        <v>2646</v>
      </c>
      <c r="Z231" s="66">
        <v>8470350</v>
      </c>
    </row>
    <row r="232" spans="1:26" ht="15" customHeight="1" x14ac:dyDescent="0.35">
      <c r="A232" s="66">
        <v>0</v>
      </c>
      <c r="B232" s="66" t="s">
        <v>1999</v>
      </c>
      <c r="C232" s="66" t="s">
        <v>950</v>
      </c>
      <c r="D232" s="66">
        <v>8470350</v>
      </c>
      <c r="E232" s="66" t="s">
        <v>232</v>
      </c>
      <c r="F232" s="66">
        <v>492316</v>
      </c>
      <c r="G232" s="66" t="s">
        <v>138</v>
      </c>
      <c r="H232" s="66" t="str">
        <f t="shared" si="3"/>
        <v>847.8470350.1.492316.000000.847001.300180</v>
      </c>
      <c r="I232" s="66" t="s">
        <v>21</v>
      </c>
      <c r="J232" s="66">
        <v>847001</v>
      </c>
      <c r="K232" s="66" t="s">
        <v>863</v>
      </c>
      <c r="L232" s="66">
        <v>300180</v>
      </c>
      <c r="M232" s="66" t="s">
        <v>2656</v>
      </c>
      <c r="N232" s="66">
        <v>1</v>
      </c>
      <c r="Q232" s="66" t="s">
        <v>5385</v>
      </c>
      <c r="R232" s="66">
        <v>1</v>
      </c>
      <c r="S232" s="66">
        <v>185000</v>
      </c>
      <c r="T232" s="66">
        <v>185000</v>
      </c>
      <c r="U232" s="66" t="s">
        <v>2113</v>
      </c>
      <c r="V232" s="66" t="s">
        <v>2122</v>
      </c>
      <c r="W232" s="66" t="s">
        <v>2007</v>
      </c>
      <c r="X232" s="66" t="s">
        <v>2623</v>
      </c>
      <c r="Z232" s="66">
        <v>8470350</v>
      </c>
    </row>
    <row r="233" spans="1:26" ht="15" customHeight="1" x14ac:dyDescent="0.35">
      <c r="A233" s="66">
        <v>0</v>
      </c>
      <c r="B233" s="66" t="s">
        <v>1999</v>
      </c>
      <c r="C233" s="66" t="s">
        <v>950</v>
      </c>
      <c r="D233" s="66">
        <v>8470350</v>
      </c>
      <c r="E233" s="66" t="s">
        <v>232</v>
      </c>
      <c r="F233" s="66">
        <v>492316</v>
      </c>
      <c r="G233" s="66" t="s">
        <v>138</v>
      </c>
      <c r="H233" s="66" t="str">
        <f t="shared" si="3"/>
        <v>847.8470350.1.492316.000000.847001.300180</v>
      </c>
      <c r="I233" s="66" t="s">
        <v>21</v>
      </c>
      <c r="J233" s="66">
        <v>847001</v>
      </c>
      <c r="K233" s="66" t="s">
        <v>863</v>
      </c>
      <c r="L233" s="66">
        <v>300180</v>
      </c>
      <c r="M233" s="66" t="s">
        <v>2656</v>
      </c>
      <c r="N233" s="66">
        <v>10</v>
      </c>
      <c r="Q233" s="66" t="s">
        <v>5386</v>
      </c>
      <c r="R233" s="66">
        <v>4</v>
      </c>
      <c r="S233" s="66">
        <v>56000</v>
      </c>
      <c r="T233" s="66">
        <v>224000</v>
      </c>
      <c r="U233" s="66" t="s">
        <v>2113</v>
      </c>
      <c r="V233" s="66" t="s">
        <v>2122</v>
      </c>
      <c r="W233" s="66" t="s">
        <v>2007</v>
      </c>
      <c r="X233" s="66" t="s">
        <v>2623</v>
      </c>
      <c r="Z233" s="66">
        <v>8470350</v>
      </c>
    </row>
    <row r="234" spans="1:26" ht="15" customHeight="1" x14ac:dyDescent="0.35">
      <c r="A234" s="66">
        <v>0</v>
      </c>
      <c r="B234" s="66" t="s">
        <v>1999</v>
      </c>
      <c r="C234" s="66" t="s">
        <v>950</v>
      </c>
      <c r="D234" s="66">
        <v>8470350</v>
      </c>
      <c r="E234" s="66" t="s">
        <v>232</v>
      </c>
      <c r="F234" s="66">
        <v>492316</v>
      </c>
      <c r="G234" s="66" t="s">
        <v>138</v>
      </c>
      <c r="H234" s="66" t="str">
        <f t="shared" si="3"/>
        <v>847.8470350.1.492316.000000.847001.300180</v>
      </c>
      <c r="I234" s="66" t="s">
        <v>21</v>
      </c>
      <c r="J234" s="66">
        <v>847001</v>
      </c>
      <c r="K234" s="66" t="s">
        <v>863</v>
      </c>
      <c r="L234" s="66">
        <v>300180</v>
      </c>
      <c r="M234" s="66" t="s">
        <v>2656</v>
      </c>
      <c r="N234" s="66">
        <v>2</v>
      </c>
      <c r="Q234" s="66" t="s">
        <v>5387</v>
      </c>
      <c r="R234" s="66">
        <v>1</v>
      </c>
      <c r="S234" s="66">
        <v>60000</v>
      </c>
      <c r="T234" s="66">
        <v>60000</v>
      </c>
      <c r="U234" s="66" t="s">
        <v>2113</v>
      </c>
      <c r="V234" s="66" t="s">
        <v>2122</v>
      </c>
      <c r="W234" s="66" t="s">
        <v>2007</v>
      </c>
      <c r="X234" s="66" t="s">
        <v>2623</v>
      </c>
      <c r="Z234" s="66">
        <v>8470350</v>
      </c>
    </row>
    <row r="235" spans="1:26" ht="15" customHeight="1" x14ac:dyDescent="0.35">
      <c r="A235" s="66">
        <v>0</v>
      </c>
      <c r="B235" s="66" t="s">
        <v>1999</v>
      </c>
      <c r="C235" s="66" t="s">
        <v>950</v>
      </c>
      <c r="D235" s="66">
        <v>8470350</v>
      </c>
      <c r="E235" s="66" t="s">
        <v>232</v>
      </c>
      <c r="F235" s="66">
        <v>492316</v>
      </c>
      <c r="G235" s="66" t="s">
        <v>138</v>
      </c>
      <c r="H235" s="66" t="str">
        <f t="shared" si="3"/>
        <v>847.8470350.1.492316.000000.847001.300180</v>
      </c>
      <c r="I235" s="66" t="s">
        <v>21</v>
      </c>
      <c r="J235" s="66">
        <v>847001</v>
      </c>
      <c r="K235" s="66" t="s">
        <v>863</v>
      </c>
      <c r="L235" s="66">
        <v>300180</v>
      </c>
      <c r="M235" s="66" t="s">
        <v>2656</v>
      </c>
      <c r="N235" s="66">
        <v>1</v>
      </c>
      <c r="Q235" s="66" t="s">
        <v>5388</v>
      </c>
      <c r="R235" s="66">
        <v>1</v>
      </c>
      <c r="S235" s="66">
        <v>26000</v>
      </c>
      <c r="T235" s="66">
        <v>26000</v>
      </c>
      <c r="U235" s="66" t="s">
        <v>2113</v>
      </c>
      <c r="V235" s="66" t="s">
        <v>2122</v>
      </c>
      <c r="W235" s="66" t="s">
        <v>2007</v>
      </c>
      <c r="X235" s="66" t="s">
        <v>2623</v>
      </c>
      <c r="Z235" s="66">
        <v>8470350</v>
      </c>
    </row>
    <row r="236" spans="1:26" ht="15" customHeight="1" x14ac:dyDescent="0.35">
      <c r="A236" s="66">
        <v>0</v>
      </c>
      <c r="B236" s="66" t="s">
        <v>1999</v>
      </c>
      <c r="C236" s="66" t="s">
        <v>950</v>
      </c>
      <c r="D236" s="66">
        <v>8470350</v>
      </c>
      <c r="E236" s="66" t="s">
        <v>232</v>
      </c>
      <c r="F236" s="66">
        <v>492316</v>
      </c>
      <c r="G236" s="66" t="s">
        <v>138</v>
      </c>
      <c r="H236" s="66" t="str">
        <f t="shared" si="3"/>
        <v>847.8470350.1.492316.000000.847001.300180</v>
      </c>
      <c r="I236" s="66" t="s">
        <v>21</v>
      </c>
      <c r="J236" s="66">
        <v>847001</v>
      </c>
      <c r="K236" s="66" t="s">
        <v>863</v>
      </c>
      <c r="L236" s="66">
        <v>300180</v>
      </c>
      <c r="M236" s="66" t="s">
        <v>2656</v>
      </c>
      <c r="N236" s="66">
        <v>1</v>
      </c>
      <c r="Q236" s="66" t="s">
        <v>5389</v>
      </c>
      <c r="R236" s="66">
        <v>1</v>
      </c>
      <c r="S236" s="66">
        <v>300000</v>
      </c>
      <c r="T236" s="66">
        <v>300000</v>
      </c>
      <c r="U236" s="66" t="s">
        <v>2113</v>
      </c>
      <c r="V236" s="66" t="s">
        <v>2122</v>
      </c>
      <c r="W236" s="66" t="s">
        <v>2007</v>
      </c>
      <c r="X236" s="66" t="s">
        <v>2623</v>
      </c>
      <c r="Z236" s="66">
        <v>8470350</v>
      </c>
    </row>
    <row r="237" spans="1:26" ht="15" customHeight="1" x14ac:dyDescent="0.35">
      <c r="A237" s="66">
        <v>0</v>
      </c>
      <c r="B237" s="66" t="s">
        <v>1999</v>
      </c>
      <c r="C237" s="66" t="s">
        <v>950</v>
      </c>
      <c r="D237" s="66">
        <v>8470350</v>
      </c>
      <c r="E237" s="66" t="s">
        <v>232</v>
      </c>
      <c r="F237" s="66">
        <v>492316</v>
      </c>
      <c r="G237" s="66" t="s">
        <v>138</v>
      </c>
      <c r="H237" s="66" t="str">
        <f t="shared" si="3"/>
        <v>847.8470350.1.492316.000000.847001.300180</v>
      </c>
      <c r="I237" s="66" t="s">
        <v>21</v>
      </c>
      <c r="J237" s="66">
        <v>847001</v>
      </c>
      <c r="K237" s="66" t="s">
        <v>863</v>
      </c>
      <c r="L237" s="66">
        <v>300180</v>
      </c>
      <c r="M237" s="66" t="s">
        <v>2656</v>
      </c>
      <c r="N237" s="66">
        <v>1</v>
      </c>
      <c r="Q237" s="66" t="s">
        <v>5390</v>
      </c>
      <c r="R237" s="66">
        <v>2</v>
      </c>
      <c r="S237" s="66">
        <v>15000</v>
      </c>
      <c r="T237" s="66">
        <v>30000</v>
      </c>
      <c r="U237" s="66" t="s">
        <v>2113</v>
      </c>
      <c r="V237" s="66" t="s">
        <v>2122</v>
      </c>
      <c r="W237" s="66" t="s">
        <v>2007</v>
      </c>
      <c r="X237" s="66" t="s">
        <v>2623</v>
      </c>
      <c r="Z237" s="66">
        <v>8470350</v>
      </c>
    </row>
    <row r="238" spans="1:26" ht="15" customHeight="1" x14ac:dyDescent="0.35">
      <c r="A238" s="66">
        <v>0</v>
      </c>
      <c r="B238" s="66" t="s">
        <v>1999</v>
      </c>
      <c r="C238" s="66" t="s">
        <v>950</v>
      </c>
      <c r="D238" s="66">
        <v>8470350</v>
      </c>
      <c r="E238" s="66" t="s">
        <v>232</v>
      </c>
      <c r="F238" s="66">
        <v>492316</v>
      </c>
      <c r="G238" s="66" t="s">
        <v>138</v>
      </c>
      <c r="H238" s="66" t="str">
        <f t="shared" si="3"/>
        <v>847.8470350.1.492316.000000.847001.300180</v>
      </c>
      <c r="I238" s="66" t="s">
        <v>21</v>
      </c>
      <c r="J238" s="66">
        <v>847001</v>
      </c>
      <c r="K238" s="66" t="s">
        <v>863</v>
      </c>
      <c r="L238" s="66">
        <v>300180</v>
      </c>
      <c r="M238" s="66" t="s">
        <v>2656</v>
      </c>
      <c r="N238" s="66">
        <v>5</v>
      </c>
      <c r="Q238" s="66" t="s">
        <v>5391</v>
      </c>
      <c r="R238" s="66">
        <v>1</v>
      </c>
      <c r="S238" s="66">
        <v>65000</v>
      </c>
      <c r="T238" s="66">
        <v>65000</v>
      </c>
      <c r="U238" s="66" t="s">
        <v>2113</v>
      </c>
      <c r="V238" s="66" t="s">
        <v>2122</v>
      </c>
      <c r="W238" s="66" t="s">
        <v>2007</v>
      </c>
      <c r="X238" s="66" t="s">
        <v>2623</v>
      </c>
      <c r="Z238" s="66">
        <v>8470350</v>
      </c>
    </row>
    <row r="239" spans="1:26" ht="15" customHeight="1" x14ac:dyDescent="0.35">
      <c r="A239" s="66">
        <v>0</v>
      </c>
      <c r="B239" s="66" t="s">
        <v>1999</v>
      </c>
      <c r="C239" s="66" t="s">
        <v>952</v>
      </c>
      <c r="D239" s="66">
        <v>8470810</v>
      </c>
      <c r="E239" s="66" t="s">
        <v>452</v>
      </c>
      <c r="F239" s="66">
        <v>495110</v>
      </c>
      <c r="G239" s="66" t="s">
        <v>889</v>
      </c>
      <c r="H239" s="66" t="str">
        <f t="shared" si="3"/>
        <v>847.8470810.1.495110.000000.847001.300180</v>
      </c>
      <c r="I239" s="66" t="s">
        <v>21</v>
      </c>
      <c r="J239" s="66">
        <v>847001</v>
      </c>
      <c r="K239" s="66" t="s">
        <v>863</v>
      </c>
      <c r="L239" s="66">
        <v>300180</v>
      </c>
      <c r="M239" s="66" t="s">
        <v>2729</v>
      </c>
      <c r="N239" s="66">
        <v>20</v>
      </c>
      <c r="Q239" s="66" t="s">
        <v>5392</v>
      </c>
      <c r="R239" s="66">
        <v>1</v>
      </c>
      <c r="S239" s="66">
        <v>850000</v>
      </c>
      <c r="T239" s="66">
        <v>850000</v>
      </c>
      <c r="U239" s="66" t="s">
        <v>2113</v>
      </c>
      <c r="V239" s="66" t="s">
        <v>2122</v>
      </c>
      <c r="W239" s="66" t="s">
        <v>2701</v>
      </c>
      <c r="Y239" s="69" t="s">
        <v>2870</v>
      </c>
      <c r="Z239" s="66">
        <v>8470810</v>
      </c>
    </row>
    <row r="240" spans="1:26" ht="15" customHeight="1" x14ac:dyDescent="0.35">
      <c r="A240" s="66" t="s">
        <v>5326</v>
      </c>
      <c r="B240" s="66" t="s">
        <v>5326</v>
      </c>
      <c r="C240" s="66" t="s">
        <v>950</v>
      </c>
      <c r="D240" s="66">
        <v>8470345</v>
      </c>
      <c r="E240" s="66" t="s">
        <v>225</v>
      </c>
      <c r="F240" s="66" t="s">
        <v>869</v>
      </c>
      <c r="G240" s="66" t="s">
        <v>138</v>
      </c>
      <c r="H240" s="66" t="str">
        <f t="shared" si="3"/>
        <v>847.8470345.1.492316.000000.847001.300180</v>
      </c>
      <c r="I240" s="66" t="s">
        <v>21</v>
      </c>
      <c r="J240" s="66">
        <v>847001</v>
      </c>
      <c r="K240" s="66" t="s">
        <v>863</v>
      </c>
      <c r="L240" s="66">
        <v>300180</v>
      </c>
      <c r="M240" s="66" t="s">
        <v>2025</v>
      </c>
      <c r="N240" s="66">
        <v>10</v>
      </c>
      <c r="Q240" s="66" t="s">
        <v>2571</v>
      </c>
      <c r="R240" s="66">
        <v>1</v>
      </c>
      <c r="S240" s="66">
        <v>226485</v>
      </c>
      <c r="T240" s="66">
        <v>226485</v>
      </c>
      <c r="U240" s="66" t="s">
        <v>2113</v>
      </c>
      <c r="V240" s="66" t="s">
        <v>2122</v>
      </c>
      <c r="W240" s="66" t="s">
        <v>2433</v>
      </c>
      <c r="X240" s="66" t="s">
        <v>2575</v>
      </c>
      <c r="Y240" s="69" t="s">
        <v>2576</v>
      </c>
      <c r="Z240" s="66">
        <v>8470345</v>
      </c>
    </row>
    <row r="241" spans="1:26" ht="15" customHeight="1" x14ac:dyDescent="0.35">
      <c r="A241" s="66" t="s">
        <v>5326</v>
      </c>
      <c r="B241" s="66" t="s">
        <v>5326</v>
      </c>
      <c r="C241" s="66" t="s">
        <v>950</v>
      </c>
      <c r="D241" s="66">
        <v>8470345</v>
      </c>
      <c r="E241" s="66" t="s">
        <v>225</v>
      </c>
      <c r="F241" s="66" t="s">
        <v>869</v>
      </c>
      <c r="G241" s="66" t="s">
        <v>138</v>
      </c>
      <c r="H241" s="66" t="str">
        <f t="shared" si="3"/>
        <v>847.8470345.1.492316.000000.847001.300180</v>
      </c>
      <c r="I241" s="66" t="s">
        <v>21</v>
      </c>
      <c r="J241" s="66">
        <v>847001</v>
      </c>
      <c r="K241" s="66" t="s">
        <v>863</v>
      </c>
      <c r="L241" s="66">
        <v>300180</v>
      </c>
      <c r="M241" s="66" t="s">
        <v>2025</v>
      </c>
      <c r="N241" s="66">
        <v>10</v>
      </c>
      <c r="Q241" s="66" t="s">
        <v>2577</v>
      </c>
      <c r="R241" s="66">
        <v>1</v>
      </c>
      <c r="S241" s="66">
        <v>298126</v>
      </c>
      <c r="T241" s="66">
        <v>298126</v>
      </c>
      <c r="U241" s="66" t="s">
        <v>2113</v>
      </c>
      <c r="V241" s="66" t="s">
        <v>2122</v>
      </c>
      <c r="W241" s="66" t="s">
        <v>2433</v>
      </c>
      <c r="X241" s="66" t="s">
        <v>2575</v>
      </c>
      <c r="Y241" s="69" t="s">
        <v>2578</v>
      </c>
      <c r="Z241" s="66">
        <v>8470345</v>
      </c>
    </row>
    <row r="242" spans="1:26" ht="15" customHeight="1" x14ac:dyDescent="0.35">
      <c r="A242" s="66" t="s">
        <v>5326</v>
      </c>
      <c r="B242" s="66" t="s">
        <v>5326</v>
      </c>
      <c r="C242" s="66" t="s">
        <v>950</v>
      </c>
      <c r="D242" s="66">
        <v>8470345</v>
      </c>
      <c r="E242" s="66" t="s">
        <v>225</v>
      </c>
      <c r="F242" s="66" t="s">
        <v>869</v>
      </c>
      <c r="G242" s="66" t="s">
        <v>138</v>
      </c>
      <c r="H242" s="66" t="str">
        <f t="shared" si="3"/>
        <v>847.8470345.1.492316.000000.847001.300180</v>
      </c>
      <c r="I242" s="66" t="s">
        <v>21</v>
      </c>
      <c r="J242" s="66">
        <v>847001</v>
      </c>
      <c r="K242" s="66" t="s">
        <v>863</v>
      </c>
      <c r="L242" s="66">
        <v>300180</v>
      </c>
      <c r="M242" s="66" t="s">
        <v>2025</v>
      </c>
      <c r="N242" s="66">
        <v>10</v>
      </c>
      <c r="Q242" s="66" t="s">
        <v>2579</v>
      </c>
      <c r="R242" s="66">
        <v>1</v>
      </c>
      <c r="S242" s="66">
        <v>161000</v>
      </c>
      <c r="T242" s="66">
        <v>161000</v>
      </c>
      <c r="U242" s="66" t="s">
        <v>2113</v>
      </c>
      <c r="V242" s="66" t="s">
        <v>2122</v>
      </c>
      <c r="W242" s="66" t="s">
        <v>2433</v>
      </c>
      <c r="X242" s="66" t="s">
        <v>2575</v>
      </c>
      <c r="Y242" s="69" t="s">
        <v>2580</v>
      </c>
      <c r="Z242" s="66">
        <v>8470345</v>
      </c>
    </row>
    <row r="243" spans="1:26" ht="15" customHeight="1" x14ac:dyDescent="0.35">
      <c r="A243" s="66" t="s">
        <v>1998</v>
      </c>
      <c r="B243" s="66" t="s">
        <v>1999</v>
      </c>
      <c r="C243" s="66" t="s">
        <v>953</v>
      </c>
      <c r="D243" s="66">
        <v>8470110</v>
      </c>
      <c r="E243" s="66" t="s">
        <v>16</v>
      </c>
      <c r="F243" s="66">
        <v>420550</v>
      </c>
      <c r="G243" s="66" t="s">
        <v>18</v>
      </c>
      <c r="H243" s="66" t="str">
        <f>CONCATENATE(847,".",D243,".",1,".",F243,".","000000",".",J243,".",L243)</f>
        <v>847.8470110.1.420550.000000.847001.200179</v>
      </c>
      <c r="I243" s="66" t="s">
        <v>21</v>
      </c>
      <c r="J243" s="66">
        <v>847001</v>
      </c>
      <c r="K243" s="66" t="s">
        <v>23</v>
      </c>
      <c r="L243" s="66">
        <v>200179</v>
      </c>
      <c r="T243" s="66">
        <v>30000</v>
      </c>
      <c r="Z243" s="66">
        <v>8470110</v>
      </c>
    </row>
    <row r="244" spans="1:26" ht="15" customHeight="1" x14ac:dyDescent="0.35">
      <c r="A244" s="66" t="s">
        <v>1998</v>
      </c>
      <c r="B244" s="66" t="s">
        <v>1999</v>
      </c>
      <c r="C244" s="66" t="s">
        <v>953</v>
      </c>
      <c r="D244" s="66">
        <v>8470110</v>
      </c>
      <c r="E244" s="66" t="s">
        <v>16</v>
      </c>
      <c r="F244" s="66">
        <v>420570</v>
      </c>
      <c r="G244" s="66" t="s">
        <v>25</v>
      </c>
      <c r="H244" s="66" t="str">
        <f t="shared" ref="H244:H307" si="4">CONCATENATE(847,".",D244,".",1,".",F244,".","000000",".",J244,".",L244)</f>
        <v>847.8470110.1.420570.000000.847001.200179</v>
      </c>
      <c r="I244" s="66" t="s">
        <v>21</v>
      </c>
      <c r="J244" s="66">
        <v>847001</v>
      </c>
      <c r="K244" s="66" t="s">
        <v>23</v>
      </c>
      <c r="L244" s="66">
        <v>200179</v>
      </c>
      <c r="T244" s="66">
        <v>10000000</v>
      </c>
      <c r="Z244" s="66">
        <v>8470110</v>
      </c>
    </row>
    <row r="245" spans="1:26" ht="15" customHeight="1" x14ac:dyDescent="0.35">
      <c r="A245" s="66" t="s">
        <v>2036</v>
      </c>
      <c r="B245" s="66" t="s">
        <v>2880</v>
      </c>
      <c r="C245" s="66" t="s">
        <v>953</v>
      </c>
      <c r="D245" s="66">
        <v>8470110</v>
      </c>
      <c r="E245" s="66" t="s">
        <v>16</v>
      </c>
      <c r="F245" s="66">
        <v>420900</v>
      </c>
      <c r="G245" s="66" t="s">
        <v>28</v>
      </c>
      <c r="H245" s="66" t="str">
        <f t="shared" si="4"/>
        <v>847.8470110.1.420900.000000.847001.200179</v>
      </c>
      <c r="I245" s="66" t="s">
        <v>21</v>
      </c>
      <c r="J245" s="66">
        <v>847001</v>
      </c>
      <c r="K245" s="66" t="s">
        <v>23</v>
      </c>
      <c r="L245" s="66">
        <v>200179</v>
      </c>
      <c r="T245" s="66">
        <v>1500</v>
      </c>
      <c r="Z245" s="66">
        <v>8470110</v>
      </c>
    </row>
    <row r="246" spans="1:26" ht="15" customHeight="1" x14ac:dyDescent="0.35">
      <c r="A246" s="66" t="s">
        <v>2668</v>
      </c>
      <c r="B246" s="66" t="s">
        <v>2669</v>
      </c>
      <c r="C246" s="66" t="s">
        <v>953</v>
      </c>
      <c r="D246" s="66">
        <v>8470110</v>
      </c>
      <c r="E246" s="66" t="s">
        <v>16</v>
      </c>
      <c r="F246" s="66">
        <v>421000</v>
      </c>
      <c r="G246" s="66" t="s">
        <v>31</v>
      </c>
      <c r="H246" s="66" t="str">
        <f t="shared" si="4"/>
        <v>847.8470110.1.421000.000000.847001.200179</v>
      </c>
      <c r="I246" s="66" t="s">
        <v>21</v>
      </c>
      <c r="J246" s="66">
        <v>847001</v>
      </c>
      <c r="K246" s="66" t="s">
        <v>23</v>
      </c>
      <c r="L246" s="66">
        <v>200179</v>
      </c>
      <c r="T246" s="66">
        <v>200000</v>
      </c>
      <c r="Z246" s="66">
        <v>8470110</v>
      </c>
    </row>
    <row r="247" spans="1:26" ht="15" customHeight="1" x14ac:dyDescent="0.35">
      <c r="A247" s="66" t="s">
        <v>1998</v>
      </c>
      <c r="B247" s="66" t="s">
        <v>1999</v>
      </c>
      <c r="C247" s="66" t="s">
        <v>953</v>
      </c>
      <c r="D247" s="66">
        <v>8470110</v>
      </c>
      <c r="E247" s="66" t="s">
        <v>16</v>
      </c>
      <c r="F247" s="66">
        <v>421700</v>
      </c>
      <c r="G247" s="66" t="s">
        <v>956</v>
      </c>
      <c r="H247" s="66" t="str">
        <f t="shared" si="4"/>
        <v>847.8470110.1.421700.000000.847001.200179</v>
      </c>
      <c r="I247" s="66" t="s">
        <v>21</v>
      </c>
      <c r="J247" s="66">
        <v>847001</v>
      </c>
      <c r="K247" s="66" t="s">
        <v>23</v>
      </c>
      <c r="L247" s="66">
        <v>200179</v>
      </c>
      <c r="T247" s="66">
        <v>25000</v>
      </c>
      <c r="Z247" s="66">
        <v>8470110</v>
      </c>
    </row>
    <row r="248" spans="1:26" ht="15" customHeight="1" x14ac:dyDescent="0.35">
      <c r="A248" s="66" t="s">
        <v>2019</v>
      </c>
      <c r="B248" s="66" t="s">
        <v>964</v>
      </c>
      <c r="C248" s="66" t="s">
        <v>953</v>
      </c>
      <c r="D248" s="66">
        <v>8470110</v>
      </c>
      <c r="E248" s="66" t="s">
        <v>16</v>
      </c>
      <c r="F248" s="66">
        <v>425100</v>
      </c>
      <c r="G248" s="66" t="s">
        <v>964</v>
      </c>
      <c r="H248" s="66" t="str">
        <f t="shared" si="4"/>
        <v>847.8470110.1.425100.000000.847001.200179</v>
      </c>
      <c r="I248" s="66" t="s">
        <v>21</v>
      </c>
      <c r="J248" s="66">
        <v>847001</v>
      </c>
      <c r="K248" s="66" t="s">
        <v>23</v>
      </c>
      <c r="L248" s="66">
        <v>200179</v>
      </c>
      <c r="T248" s="66">
        <v>0</v>
      </c>
      <c r="Z248" s="66">
        <v>8470110</v>
      </c>
    </row>
    <row r="249" spans="1:26" ht="15" customHeight="1" x14ac:dyDescent="0.35">
      <c r="A249" s="66" t="s">
        <v>2019</v>
      </c>
      <c r="B249" s="66" t="s">
        <v>2020</v>
      </c>
      <c r="C249" s="66" t="s">
        <v>953</v>
      </c>
      <c r="D249" s="66">
        <v>8470110</v>
      </c>
      <c r="E249" s="66" t="s">
        <v>16</v>
      </c>
      <c r="F249" s="66">
        <v>425510</v>
      </c>
      <c r="G249" s="66" t="s">
        <v>37</v>
      </c>
      <c r="H249" s="66" t="str">
        <f t="shared" si="4"/>
        <v>847.8470110.1.425510.000000.847001.200179</v>
      </c>
      <c r="I249" s="66" t="s">
        <v>21</v>
      </c>
      <c r="J249" s="66">
        <v>847001</v>
      </c>
      <c r="K249" s="66" t="s">
        <v>23</v>
      </c>
      <c r="L249" s="66">
        <v>200179</v>
      </c>
      <c r="T249" s="66">
        <v>300000</v>
      </c>
      <c r="Z249" s="66">
        <v>8470110</v>
      </c>
    </row>
    <row r="250" spans="1:26" ht="15" customHeight="1" x14ac:dyDescent="0.35">
      <c r="A250" s="66" t="s">
        <v>2019</v>
      </c>
      <c r="B250" s="66" t="s">
        <v>1999</v>
      </c>
      <c r="C250" s="66" t="s">
        <v>953</v>
      </c>
      <c r="D250" s="66">
        <v>8470110</v>
      </c>
      <c r="E250" s="66" t="s">
        <v>16</v>
      </c>
      <c r="F250" s="66">
        <v>425550</v>
      </c>
      <c r="G250" s="66" t="s">
        <v>83</v>
      </c>
      <c r="H250" s="66" t="str">
        <f t="shared" si="4"/>
        <v>847.8470110.1.425550.000000.847001.200179</v>
      </c>
      <c r="I250" s="66" t="s">
        <v>21</v>
      </c>
      <c r="J250" s="66">
        <v>847001</v>
      </c>
      <c r="K250" s="66" t="s">
        <v>23</v>
      </c>
      <c r="L250" s="66">
        <v>200179</v>
      </c>
      <c r="T250" s="66">
        <v>300000</v>
      </c>
      <c r="Z250" s="66">
        <v>8470110</v>
      </c>
    </row>
    <row r="251" spans="1:26" ht="15" customHeight="1" x14ac:dyDescent="0.35">
      <c r="A251" s="66" t="s">
        <v>1998</v>
      </c>
      <c r="B251" s="66" t="s">
        <v>1999</v>
      </c>
      <c r="C251" s="66" t="s">
        <v>953</v>
      </c>
      <c r="D251" s="66">
        <v>8470110</v>
      </c>
      <c r="E251" s="66" t="s">
        <v>16</v>
      </c>
      <c r="F251" s="66">
        <v>425770</v>
      </c>
      <c r="G251" s="66" t="s">
        <v>132</v>
      </c>
      <c r="H251" s="66" t="str">
        <f t="shared" si="4"/>
        <v>847.8470110.1.425770.000000.847001.200179</v>
      </c>
      <c r="I251" s="66" t="s">
        <v>21</v>
      </c>
      <c r="J251" s="66">
        <v>847001</v>
      </c>
      <c r="K251" s="66" t="s">
        <v>23</v>
      </c>
      <c r="L251" s="66">
        <v>200179</v>
      </c>
      <c r="Z251" s="66">
        <v>8470110</v>
      </c>
    </row>
    <row r="252" spans="1:26" ht="15" customHeight="1" x14ac:dyDescent="0.35">
      <c r="A252" s="66" t="s">
        <v>2036</v>
      </c>
      <c r="B252" s="66" t="s">
        <v>1999</v>
      </c>
      <c r="C252" s="66" t="s">
        <v>953</v>
      </c>
      <c r="D252" s="66">
        <v>8470110</v>
      </c>
      <c r="E252" s="66" t="s">
        <v>16</v>
      </c>
      <c r="F252" s="66">
        <v>425900</v>
      </c>
      <c r="G252" s="66" t="s">
        <v>40</v>
      </c>
      <c r="H252" s="66" t="str">
        <f t="shared" si="4"/>
        <v>847.8470110.1.425900.000000.847001.200179</v>
      </c>
      <c r="I252" s="66" t="s">
        <v>21</v>
      </c>
      <c r="J252" s="66">
        <v>847001</v>
      </c>
      <c r="K252" s="66" t="s">
        <v>23</v>
      </c>
      <c r="L252" s="66">
        <v>200179</v>
      </c>
      <c r="T252" s="66">
        <v>10000</v>
      </c>
      <c r="Z252" s="66">
        <v>8470110</v>
      </c>
    </row>
    <row r="253" spans="1:26" ht="15" customHeight="1" x14ac:dyDescent="0.35">
      <c r="A253" s="66" t="s">
        <v>2041</v>
      </c>
      <c r="B253" s="66" t="s">
        <v>2042</v>
      </c>
      <c r="C253" s="66" t="s">
        <v>953</v>
      </c>
      <c r="D253" s="66">
        <v>8470110</v>
      </c>
      <c r="E253" s="66" t="s">
        <v>16</v>
      </c>
      <c r="F253" s="66">
        <v>426610</v>
      </c>
      <c r="G253" s="66" t="s">
        <v>43</v>
      </c>
      <c r="H253" s="66" t="str">
        <f t="shared" si="4"/>
        <v>847.8470110.1.426610.000000.847001.200179</v>
      </c>
      <c r="I253" s="66" t="s">
        <v>21</v>
      </c>
      <c r="J253" s="66">
        <v>847001</v>
      </c>
      <c r="K253" s="66" t="s">
        <v>23</v>
      </c>
      <c r="L253" s="66">
        <v>200179</v>
      </c>
      <c r="T253" s="66">
        <v>518387.5</v>
      </c>
      <c r="Z253" s="66">
        <v>8470110</v>
      </c>
    </row>
    <row r="254" spans="1:26" ht="15" customHeight="1" x14ac:dyDescent="0.35">
      <c r="A254" s="66" t="s">
        <v>1998</v>
      </c>
      <c r="B254" s="66" t="s">
        <v>1999</v>
      </c>
      <c r="C254" s="66" t="s">
        <v>953</v>
      </c>
      <c r="D254" s="66">
        <v>8470110</v>
      </c>
      <c r="E254" s="66" t="s">
        <v>16</v>
      </c>
      <c r="F254" s="66">
        <v>427710</v>
      </c>
      <c r="G254" s="66" t="s">
        <v>46</v>
      </c>
      <c r="H254" s="66" t="str">
        <f t="shared" si="4"/>
        <v>847.8470110.1.427710.000000.847001.200179</v>
      </c>
      <c r="I254" s="66" t="s">
        <v>21</v>
      </c>
      <c r="J254" s="66">
        <v>847001</v>
      </c>
      <c r="K254" s="66" t="s">
        <v>23</v>
      </c>
      <c r="L254" s="66">
        <v>200179</v>
      </c>
      <c r="T254" s="66">
        <v>0</v>
      </c>
      <c r="Z254" s="66">
        <v>8470110</v>
      </c>
    </row>
    <row r="255" spans="1:26" ht="15" customHeight="1" x14ac:dyDescent="0.35">
      <c r="A255" s="66" t="s">
        <v>2036</v>
      </c>
      <c r="B255" s="66" t="s">
        <v>1999</v>
      </c>
      <c r="C255" s="66" t="s">
        <v>953</v>
      </c>
      <c r="D255" s="66">
        <v>8470110</v>
      </c>
      <c r="E255" s="66" t="s">
        <v>16</v>
      </c>
      <c r="F255" s="66">
        <v>427900</v>
      </c>
      <c r="G255" s="66" t="s">
        <v>49</v>
      </c>
      <c r="H255" s="66" t="str">
        <f t="shared" si="4"/>
        <v>847.8470110.1.427900.000000.847001.200179</v>
      </c>
      <c r="I255" s="66" t="s">
        <v>21</v>
      </c>
      <c r="J255" s="66">
        <v>847001</v>
      </c>
      <c r="K255" s="66" t="s">
        <v>23</v>
      </c>
      <c r="L255" s="66">
        <v>200179</v>
      </c>
      <c r="T255" s="66">
        <v>0</v>
      </c>
      <c r="Z255" s="66">
        <v>8470110</v>
      </c>
    </row>
    <row r="256" spans="1:26" ht="15" customHeight="1" x14ac:dyDescent="0.35">
      <c r="A256" s="66" t="s">
        <v>2047</v>
      </c>
      <c r="B256" s="66" t="s">
        <v>1999</v>
      </c>
      <c r="C256" s="66" t="s">
        <v>953</v>
      </c>
      <c r="D256" s="66">
        <v>8470110</v>
      </c>
      <c r="E256" s="66" t="s">
        <v>16</v>
      </c>
      <c r="F256" s="66">
        <v>428090</v>
      </c>
      <c r="G256" s="66" t="s">
        <v>52</v>
      </c>
      <c r="H256" s="66" t="str">
        <f t="shared" si="4"/>
        <v>847.8470110.1.428090.000000.847001.200179</v>
      </c>
      <c r="I256" s="66" t="s">
        <v>21</v>
      </c>
      <c r="J256" s="66">
        <v>847001</v>
      </c>
      <c r="K256" s="66" t="s">
        <v>23</v>
      </c>
      <c r="L256" s="66">
        <v>200179</v>
      </c>
      <c r="T256" s="66">
        <v>1000000</v>
      </c>
      <c r="Z256" s="66">
        <v>8470110</v>
      </c>
    </row>
    <row r="257" spans="1:26" ht="15" customHeight="1" x14ac:dyDescent="0.35">
      <c r="A257" s="66" t="s">
        <v>2052</v>
      </c>
      <c r="B257" s="66" t="s">
        <v>1999</v>
      </c>
      <c r="C257" s="66" t="s">
        <v>953</v>
      </c>
      <c r="D257" s="66">
        <v>8470110</v>
      </c>
      <c r="E257" s="66" t="s">
        <v>16</v>
      </c>
      <c r="F257" s="66">
        <v>428400</v>
      </c>
      <c r="G257" s="66" t="s">
        <v>614</v>
      </c>
      <c r="H257" s="66" t="str">
        <f t="shared" si="4"/>
        <v>847.8470110.1.428400.000000.847001.200179</v>
      </c>
      <c r="I257" s="66" t="s">
        <v>21</v>
      </c>
      <c r="J257" s="66">
        <v>847001</v>
      </c>
      <c r="K257" s="66" t="s">
        <v>23</v>
      </c>
      <c r="L257" s="66">
        <v>200179</v>
      </c>
      <c r="T257" s="66">
        <v>50000</v>
      </c>
      <c r="Z257" s="66">
        <v>8470110</v>
      </c>
    </row>
    <row r="258" spans="1:26" ht="15" customHeight="1" x14ac:dyDescent="0.35">
      <c r="A258" s="66" t="s">
        <v>2019</v>
      </c>
      <c r="B258" s="66" t="s">
        <v>2053</v>
      </c>
      <c r="C258" s="66" t="s">
        <v>953</v>
      </c>
      <c r="D258" s="66">
        <v>8470110</v>
      </c>
      <c r="E258" s="66" t="s">
        <v>16</v>
      </c>
      <c r="F258" s="66">
        <v>428640</v>
      </c>
      <c r="G258" s="66" t="s">
        <v>55</v>
      </c>
      <c r="H258" s="66" t="str">
        <f t="shared" si="4"/>
        <v>847.8470110.1.428640.000000.847001.200179</v>
      </c>
      <c r="I258" s="66" t="s">
        <v>21</v>
      </c>
      <c r="J258" s="66">
        <v>847001</v>
      </c>
      <c r="K258" s="66" t="s">
        <v>23</v>
      </c>
      <c r="L258" s="66">
        <v>200179</v>
      </c>
      <c r="T258" s="66">
        <v>100000</v>
      </c>
      <c r="Z258" s="66">
        <v>8470110</v>
      </c>
    </row>
    <row r="259" spans="1:26" ht="15" customHeight="1" x14ac:dyDescent="0.35">
      <c r="A259" s="66" t="s">
        <v>2058</v>
      </c>
      <c r="B259" s="66" t="s">
        <v>1999</v>
      </c>
      <c r="C259" s="66" t="s">
        <v>953</v>
      </c>
      <c r="D259" s="66">
        <v>8470110</v>
      </c>
      <c r="E259" s="66" t="s">
        <v>16</v>
      </c>
      <c r="F259" s="66">
        <v>430330</v>
      </c>
      <c r="G259" s="66" t="s">
        <v>378</v>
      </c>
      <c r="H259" s="66" t="str">
        <f t="shared" si="4"/>
        <v>847.8470110.1.430330.000000.847001.200179</v>
      </c>
      <c r="I259" s="66" t="s">
        <v>21</v>
      </c>
      <c r="J259" s="66">
        <v>847001</v>
      </c>
      <c r="K259" s="66" t="s">
        <v>23</v>
      </c>
      <c r="L259" s="66">
        <v>200179</v>
      </c>
      <c r="T259" s="66">
        <v>0</v>
      </c>
      <c r="Z259" s="66">
        <v>8470110</v>
      </c>
    </row>
    <row r="260" spans="1:26" ht="15" customHeight="1" x14ac:dyDescent="0.35">
      <c r="A260" s="66" t="s">
        <v>2036</v>
      </c>
      <c r="B260" s="66" t="s">
        <v>2895</v>
      </c>
      <c r="C260" s="66" t="s">
        <v>953</v>
      </c>
      <c r="D260" s="66">
        <v>8470110</v>
      </c>
      <c r="E260" s="66" t="s">
        <v>16</v>
      </c>
      <c r="F260" s="66">
        <v>435310</v>
      </c>
      <c r="G260" s="66" t="s">
        <v>92</v>
      </c>
      <c r="H260" s="66" t="str">
        <f t="shared" si="4"/>
        <v>847.8470110.1.435310.000000.847001.200179</v>
      </c>
      <c r="I260" s="66" t="s">
        <v>21</v>
      </c>
      <c r="J260" s="66">
        <v>847001</v>
      </c>
      <c r="K260" s="66" t="s">
        <v>23</v>
      </c>
      <c r="L260" s="66">
        <v>200179</v>
      </c>
      <c r="T260" s="66">
        <v>0</v>
      </c>
      <c r="Z260" s="66">
        <v>8470110</v>
      </c>
    </row>
    <row r="261" spans="1:26" ht="15" customHeight="1" x14ac:dyDescent="0.35">
      <c r="A261" s="66" t="s">
        <v>2036</v>
      </c>
      <c r="B261" s="66" t="s">
        <v>1999</v>
      </c>
      <c r="C261" s="66" t="s">
        <v>953</v>
      </c>
      <c r="D261" s="66">
        <v>8470110</v>
      </c>
      <c r="E261" s="56" t="s">
        <v>16</v>
      </c>
      <c r="F261" s="66">
        <v>435410</v>
      </c>
      <c r="G261" s="66" t="s">
        <v>58</v>
      </c>
      <c r="H261" s="66" t="str">
        <f t="shared" si="4"/>
        <v>847.8470110.1.435410.000000.847001.200179</v>
      </c>
      <c r="I261" s="66" t="s">
        <v>21</v>
      </c>
      <c r="J261" s="66">
        <v>847001</v>
      </c>
      <c r="K261" s="66" t="s">
        <v>23</v>
      </c>
      <c r="L261" s="66">
        <v>200179</v>
      </c>
      <c r="T261" s="66">
        <v>0</v>
      </c>
      <c r="Z261" s="66">
        <v>8470110</v>
      </c>
    </row>
    <row r="262" spans="1:26" ht="15" customHeight="1" x14ac:dyDescent="0.35">
      <c r="A262" s="66" t="s">
        <v>2019</v>
      </c>
      <c r="B262" s="66" t="s">
        <v>2896</v>
      </c>
      <c r="C262" s="66" t="s">
        <v>953</v>
      </c>
      <c r="D262" s="66">
        <v>8470110</v>
      </c>
      <c r="E262" s="56" t="s">
        <v>16</v>
      </c>
      <c r="F262" s="66">
        <v>435519</v>
      </c>
      <c r="G262" s="66" t="s">
        <v>61</v>
      </c>
      <c r="H262" s="66" t="str">
        <f t="shared" si="4"/>
        <v>847.8470110.1.435519.000000.847001.200179</v>
      </c>
      <c r="I262" s="66" t="s">
        <v>21</v>
      </c>
      <c r="J262" s="66">
        <v>847001</v>
      </c>
      <c r="K262" s="66" t="s">
        <v>23</v>
      </c>
      <c r="L262" s="66">
        <v>200179</v>
      </c>
      <c r="T262" s="66">
        <v>0</v>
      </c>
      <c r="Z262" s="66">
        <v>8470110</v>
      </c>
    </row>
    <row r="263" spans="1:26" ht="15" customHeight="1" x14ac:dyDescent="0.35">
      <c r="A263" s="66" t="s">
        <v>1998</v>
      </c>
      <c r="B263" s="66" t="s">
        <v>1999</v>
      </c>
      <c r="C263" s="66" t="s">
        <v>953</v>
      </c>
      <c r="D263" s="66">
        <v>8470110</v>
      </c>
      <c r="E263" s="56" t="s">
        <v>16</v>
      </c>
      <c r="F263" s="66">
        <v>435530</v>
      </c>
      <c r="G263" s="66" t="s">
        <v>150</v>
      </c>
      <c r="H263" s="66" t="str">
        <f t="shared" si="4"/>
        <v>847.8470110.1.435530.000000.847001.200179</v>
      </c>
      <c r="I263" s="66" t="s">
        <v>21</v>
      </c>
      <c r="J263" s="66">
        <v>847001</v>
      </c>
      <c r="K263" s="66" t="s">
        <v>23</v>
      </c>
      <c r="L263" s="66">
        <v>200179</v>
      </c>
      <c r="T263" s="66">
        <v>0</v>
      </c>
      <c r="Z263" s="66">
        <v>8470110</v>
      </c>
    </row>
    <row r="264" spans="1:26" ht="15" customHeight="1" x14ac:dyDescent="0.35">
      <c r="A264" s="66" t="s">
        <v>2036</v>
      </c>
      <c r="B264" s="66" t="s">
        <v>1999</v>
      </c>
      <c r="C264" s="66" t="s">
        <v>953</v>
      </c>
      <c r="D264" s="66">
        <v>8470110</v>
      </c>
      <c r="E264" s="56" t="s">
        <v>16</v>
      </c>
      <c r="F264" s="66">
        <v>436110</v>
      </c>
      <c r="G264" s="66" t="s">
        <v>64</v>
      </c>
      <c r="H264" s="66" t="str">
        <f t="shared" si="4"/>
        <v>847.8470110.1.436110.000000.847001.200179</v>
      </c>
      <c r="I264" s="66" t="s">
        <v>21</v>
      </c>
      <c r="J264" s="66">
        <v>847001</v>
      </c>
      <c r="K264" s="66" t="s">
        <v>23</v>
      </c>
      <c r="L264" s="66">
        <v>200179</v>
      </c>
      <c r="T264" s="66">
        <v>0</v>
      </c>
      <c r="Z264" s="66">
        <v>8470110</v>
      </c>
    </row>
    <row r="265" spans="1:26" ht="15" customHeight="1" x14ac:dyDescent="0.35">
      <c r="A265" s="66">
        <v>0</v>
      </c>
      <c r="B265" s="66" t="s">
        <v>1999</v>
      </c>
      <c r="C265" s="66" t="s">
        <v>953</v>
      </c>
      <c r="D265" s="66">
        <v>8470110</v>
      </c>
      <c r="E265" s="56" t="s">
        <v>16</v>
      </c>
      <c r="F265" s="66">
        <v>492316</v>
      </c>
      <c r="G265" s="66" t="s">
        <v>138</v>
      </c>
      <c r="H265" s="66" t="str">
        <f t="shared" si="4"/>
        <v>847.8470110.1.492316.000000.847001.300180</v>
      </c>
      <c r="I265" s="66" t="s">
        <v>21</v>
      </c>
      <c r="J265" s="66">
        <v>847001</v>
      </c>
      <c r="K265" s="66" t="s">
        <v>863</v>
      </c>
      <c r="L265" s="66">
        <v>300180</v>
      </c>
      <c r="T265" s="66">
        <v>0</v>
      </c>
      <c r="Z265" s="66">
        <v>8470110</v>
      </c>
    </row>
    <row r="266" spans="1:26" ht="15" customHeight="1" x14ac:dyDescent="0.35">
      <c r="A266" s="66" t="s">
        <v>2036</v>
      </c>
      <c r="B266" s="66" t="s">
        <v>1999</v>
      </c>
      <c r="C266" s="66" t="s">
        <v>953</v>
      </c>
      <c r="D266" s="66">
        <v>8470120</v>
      </c>
      <c r="E266" s="66" t="s">
        <v>67</v>
      </c>
      <c r="F266" s="66">
        <v>420120</v>
      </c>
      <c r="G266" s="66" t="s">
        <v>69</v>
      </c>
      <c r="H266" s="66" t="str">
        <f t="shared" si="4"/>
        <v>847.8470120.1.420120.000000.847001.200179</v>
      </c>
      <c r="I266" s="66" t="s">
        <v>21</v>
      </c>
      <c r="J266" s="66">
        <v>847001</v>
      </c>
      <c r="K266" s="66" t="s">
        <v>23</v>
      </c>
      <c r="L266" s="66">
        <v>200179</v>
      </c>
      <c r="M266" s="66" t="s">
        <v>2132</v>
      </c>
      <c r="N266" s="66">
        <v>350</v>
      </c>
      <c r="O266" s="66" t="s">
        <v>2167</v>
      </c>
      <c r="Q266" s="66" t="s">
        <v>2897</v>
      </c>
      <c r="R266" s="66">
        <v>6</v>
      </c>
      <c r="S266" s="66">
        <v>70000</v>
      </c>
      <c r="T266" s="66">
        <v>420000</v>
      </c>
      <c r="U266" s="66" t="s">
        <v>2002</v>
      </c>
      <c r="V266" s="66" t="s">
        <v>2003</v>
      </c>
      <c r="W266" s="66" t="s">
        <v>2875</v>
      </c>
      <c r="X266" s="66" t="s">
        <v>2899</v>
      </c>
      <c r="Z266" s="66">
        <v>8470120</v>
      </c>
    </row>
    <row r="267" spans="1:26" ht="15" customHeight="1" x14ac:dyDescent="0.35">
      <c r="A267" s="66" t="s">
        <v>2036</v>
      </c>
      <c r="B267" s="66" t="s">
        <v>1999</v>
      </c>
      <c r="C267" s="66" t="s">
        <v>953</v>
      </c>
      <c r="D267" s="66">
        <v>8470120</v>
      </c>
      <c r="E267" s="66" t="s">
        <v>67</v>
      </c>
      <c r="F267" s="66">
        <v>420120</v>
      </c>
      <c r="G267" s="66" t="s">
        <v>69</v>
      </c>
      <c r="H267" s="66" t="str">
        <f t="shared" si="4"/>
        <v>847.8470120.1.420120.000000.847001.200179</v>
      </c>
      <c r="I267" s="66" t="s">
        <v>21</v>
      </c>
      <c r="J267" s="66">
        <v>847001</v>
      </c>
      <c r="K267" s="66" t="s">
        <v>23</v>
      </c>
      <c r="L267" s="66">
        <v>200179</v>
      </c>
      <c r="M267" s="66" t="s">
        <v>2132</v>
      </c>
      <c r="N267" s="66">
        <v>50</v>
      </c>
      <c r="O267" s="66" t="s">
        <v>2167</v>
      </c>
      <c r="Q267" s="66" t="s">
        <v>2900</v>
      </c>
      <c r="R267" s="66">
        <v>1</v>
      </c>
      <c r="S267" s="66">
        <v>100000</v>
      </c>
      <c r="T267" s="66">
        <v>100000</v>
      </c>
      <c r="U267" s="66" t="s">
        <v>2002</v>
      </c>
      <c r="V267" s="66" t="s">
        <v>2122</v>
      </c>
      <c r="W267" s="66" t="s">
        <v>2875</v>
      </c>
      <c r="X267" s="66" t="s">
        <v>2899</v>
      </c>
      <c r="Z267" s="66">
        <v>8470120</v>
      </c>
    </row>
    <row r="268" spans="1:26" ht="15" customHeight="1" x14ac:dyDescent="0.35">
      <c r="A268" s="66" t="s">
        <v>2668</v>
      </c>
      <c r="B268" s="66" t="s">
        <v>2669</v>
      </c>
      <c r="C268" s="66" t="s">
        <v>953</v>
      </c>
      <c r="D268" s="66">
        <v>8470130</v>
      </c>
      <c r="E268" s="66" t="s">
        <v>72</v>
      </c>
      <c r="F268" s="66">
        <v>421000</v>
      </c>
      <c r="G268" s="66" t="s">
        <v>31</v>
      </c>
      <c r="H268" s="66" t="str">
        <f t="shared" si="4"/>
        <v>847.8470130.1.421000.000000.847001.200179</v>
      </c>
      <c r="I268" s="66" t="s">
        <v>21</v>
      </c>
      <c r="J268" s="66">
        <v>847001</v>
      </c>
      <c r="K268" s="66" t="s">
        <v>23</v>
      </c>
      <c r="L268" s="66">
        <v>200179</v>
      </c>
      <c r="M268" s="66" t="s">
        <v>2098</v>
      </c>
      <c r="N268" s="66">
        <v>1</v>
      </c>
      <c r="Q268" s="66" t="s">
        <v>2902</v>
      </c>
      <c r="R268" s="66">
        <v>1</v>
      </c>
      <c r="S268" s="66">
        <v>720000</v>
      </c>
      <c r="T268" s="66">
        <v>720000</v>
      </c>
      <c r="U268" s="66" t="s">
        <v>2113</v>
      </c>
      <c r="V268" s="66" t="s">
        <v>2122</v>
      </c>
      <c r="W268" s="66" t="s">
        <v>2888</v>
      </c>
      <c r="X268" s="66" t="s">
        <v>2905</v>
      </c>
      <c r="Y268" s="69" t="s">
        <v>2906</v>
      </c>
      <c r="Z268" s="66">
        <v>8470130</v>
      </c>
    </row>
    <row r="269" spans="1:26" ht="15" customHeight="1" x14ac:dyDescent="0.35">
      <c r="A269" s="66" t="s">
        <v>2041</v>
      </c>
      <c r="B269" s="66" t="s">
        <v>2042</v>
      </c>
      <c r="C269" s="66" t="s">
        <v>953</v>
      </c>
      <c r="D269" s="66">
        <v>8470130</v>
      </c>
      <c r="E269" s="66" t="s">
        <v>72</v>
      </c>
      <c r="F269" s="66">
        <v>426610</v>
      </c>
      <c r="G269" s="66" t="s">
        <v>43</v>
      </c>
      <c r="H269" s="66" t="str">
        <f t="shared" si="4"/>
        <v>847.8470130.1.426610.000000.847001.200179</v>
      </c>
      <c r="I269" s="66" t="s">
        <v>21</v>
      </c>
      <c r="J269" s="66">
        <v>847001</v>
      </c>
      <c r="K269" s="66" t="s">
        <v>23</v>
      </c>
      <c r="L269" s="66">
        <v>200179</v>
      </c>
      <c r="M269" s="66" t="s">
        <v>2098</v>
      </c>
      <c r="N269" s="66">
        <v>1</v>
      </c>
      <c r="Q269" s="66" t="s">
        <v>2907</v>
      </c>
      <c r="R269" s="66">
        <v>1</v>
      </c>
      <c r="S269" s="66">
        <v>735000</v>
      </c>
      <c r="T269" s="66">
        <v>735000</v>
      </c>
      <c r="U269" s="66" t="s">
        <v>2113</v>
      </c>
      <c r="V269" s="66" t="s">
        <v>2003</v>
      </c>
      <c r="W269" s="66" t="s">
        <v>2888</v>
      </c>
      <c r="X269" s="66" t="s">
        <v>2889</v>
      </c>
      <c r="Y269" s="69" t="s">
        <v>2906</v>
      </c>
      <c r="Z269" s="66">
        <v>8470130</v>
      </c>
    </row>
    <row r="270" spans="1:26" ht="15" customHeight="1" x14ac:dyDescent="0.35">
      <c r="A270" s="66" t="s">
        <v>2047</v>
      </c>
      <c r="B270" s="66" t="s">
        <v>1999</v>
      </c>
      <c r="C270" s="66" t="s">
        <v>953</v>
      </c>
      <c r="D270" s="66">
        <v>8470130</v>
      </c>
      <c r="E270" s="66" t="s">
        <v>72</v>
      </c>
      <c r="F270" s="66">
        <v>428090</v>
      </c>
      <c r="G270" s="66" t="s">
        <v>52</v>
      </c>
      <c r="H270" s="66" t="str">
        <f t="shared" si="4"/>
        <v>847.8470130.1.428090.000000.847001.200179</v>
      </c>
      <c r="I270" s="66" t="s">
        <v>21</v>
      </c>
      <c r="J270" s="66">
        <v>847001</v>
      </c>
      <c r="K270" s="66" t="s">
        <v>23</v>
      </c>
      <c r="L270" s="66">
        <v>200179</v>
      </c>
      <c r="M270" s="66" t="s">
        <v>2098</v>
      </c>
      <c r="N270" s="66">
        <v>8</v>
      </c>
      <c r="Q270" s="66" t="s">
        <v>2911</v>
      </c>
      <c r="R270" s="66">
        <v>8</v>
      </c>
      <c r="S270" s="66">
        <v>22500</v>
      </c>
      <c r="T270" s="66">
        <v>180000</v>
      </c>
      <c r="U270" s="66" t="s">
        <v>2113</v>
      </c>
      <c r="V270" s="66" t="s">
        <v>2003</v>
      </c>
      <c r="W270" s="66" t="s">
        <v>2875</v>
      </c>
      <c r="X270" s="66" t="s">
        <v>2915</v>
      </c>
      <c r="Y270" s="69" t="s">
        <v>3255</v>
      </c>
      <c r="Z270" s="66">
        <v>8470130</v>
      </c>
    </row>
    <row r="271" spans="1:26" ht="15" customHeight="1" x14ac:dyDescent="0.35">
      <c r="A271" s="66" t="s">
        <v>2019</v>
      </c>
      <c r="B271" s="66" t="s">
        <v>964</v>
      </c>
      <c r="C271" s="66" t="s">
        <v>953</v>
      </c>
      <c r="D271" s="66">
        <v>8470140</v>
      </c>
      <c r="E271" s="66" t="s">
        <v>77</v>
      </c>
      <c r="F271" s="66">
        <v>425100</v>
      </c>
      <c r="G271" s="66" t="s">
        <v>964</v>
      </c>
      <c r="H271" s="66" t="str">
        <f t="shared" si="4"/>
        <v>847.8470140.1.425100.000000.847001.200179</v>
      </c>
      <c r="I271" s="66" t="s">
        <v>21</v>
      </c>
      <c r="J271" s="66">
        <v>847001</v>
      </c>
      <c r="K271" s="66" t="s">
        <v>23</v>
      </c>
      <c r="L271" s="66">
        <v>200179</v>
      </c>
      <c r="M271" s="66" t="s">
        <v>2000</v>
      </c>
      <c r="N271" s="66">
        <v>40</v>
      </c>
      <c r="Q271" s="66" t="s">
        <v>2917</v>
      </c>
      <c r="R271" s="66">
        <v>40</v>
      </c>
      <c r="S271" s="66">
        <v>182112.50099999999</v>
      </c>
      <c r="T271" s="66">
        <v>7284500.0399999991</v>
      </c>
      <c r="U271" s="66" t="s">
        <v>2002</v>
      </c>
      <c r="V271" s="66" t="s">
        <v>2003</v>
      </c>
      <c r="W271" s="66" t="s">
        <v>2096</v>
      </c>
      <c r="X271" s="66" t="s">
        <v>2921</v>
      </c>
      <c r="Y271" s="69" t="s">
        <v>2922</v>
      </c>
      <c r="Z271" s="66">
        <v>8470140</v>
      </c>
    </row>
    <row r="272" spans="1:26" ht="15" customHeight="1" x14ac:dyDescent="0.35">
      <c r="A272" s="66" t="s">
        <v>2019</v>
      </c>
      <c r="B272" s="66" t="s">
        <v>2020</v>
      </c>
      <c r="C272" s="66" t="s">
        <v>953</v>
      </c>
      <c r="D272" s="66">
        <v>8470140</v>
      </c>
      <c r="E272" s="66" t="s">
        <v>77</v>
      </c>
      <c r="F272" s="66">
        <v>425510</v>
      </c>
      <c r="G272" s="66" t="s">
        <v>37</v>
      </c>
      <c r="H272" s="66" t="str">
        <f t="shared" si="4"/>
        <v>847.8470140.1.425510.000000.847001.200179</v>
      </c>
      <c r="I272" s="66" t="s">
        <v>21</v>
      </c>
      <c r="J272" s="66">
        <v>847001</v>
      </c>
      <c r="K272" s="66" t="s">
        <v>23</v>
      </c>
      <c r="L272" s="66">
        <v>200179</v>
      </c>
      <c r="M272" s="66" t="s">
        <v>2000</v>
      </c>
      <c r="N272" s="66">
        <v>20</v>
      </c>
      <c r="Q272" s="66" t="s">
        <v>2923</v>
      </c>
      <c r="R272" s="66">
        <v>20</v>
      </c>
      <c r="S272" s="66">
        <v>329253</v>
      </c>
      <c r="T272" s="66">
        <v>6585060</v>
      </c>
      <c r="U272" s="66" t="s">
        <v>2002</v>
      </c>
      <c r="V272" s="66" t="s">
        <v>2003</v>
      </c>
      <c r="W272" s="66" t="s">
        <v>2096</v>
      </c>
      <c r="X272" s="66" t="s">
        <v>2921</v>
      </c>
      <c r="Y272" s="69" t="s">
        <v>2922</v>
      </c>
      <c r="Z272" s="66">
        <v>8470140</v>
      </c>
    </row>
    <row r="273" spans="1:26" ht="15" customHeight="1" x14ac:dyDescent="0.35">
      <c r="A273" s="66" t="s">
        <v>2019</v>
      </c>
      <c r="B273" s="66" t="s">
        <v>1999</v>
      </c>
      <c r="C273" s="66" t="s">
        <v>953</v>
      </c>
      <c r="D273" s="66">
        <v>8470140</v>
      </c>
      <c r="E273" s="66" t="s">
        <v>77</v>
      </c>
      <c r="F273" s="66">
        <v>425550</v>
      </c>
      <c r="G273" s="66" t="s">
        <v>83</v>
      </c>
      <c r="H273" s="66" t="str">
        <f t="shared" si="4"/>
        <v>847.8470140.1.425550.000000.847001.200179</v>
      </c>
      <c r="I273" s="66" t="s">
        <v>21</v>
      </c>
      <c r="J273" s="66">
        <v>847001</v>
      </c>
      <c r="K273" s="66" t="s">
        <v>23</v>
      </c>
      <c r="L273" s="66">
        <v>200179</v>
      </c>
      <c r="M273" s="66" t="s">
        <v>2000</v>
      </c>
      <c r="N273" s="66">
        <v>9</v>
      </c>
      <c r="Q273" s="66" t="s">
        <v>2924</v>
      </c>
      <c r="R273" s="66">
        <v>9</v>
      </c>
      <c r="S273" s="66">
        <v>87993.333299999998</v>
      </c>
      <c r="T273" s="66">
        <v>791939.99970000004</v>
      </c>
      <c r="U273" s="66" t="s">
        <v>2002</v>
      </c>
      <c r="V273" s="66" t="s">
        <v>2003</v>
      </c>
      <c r="W273" s="66" t="s">
        <v>2096</v>
      </c>
      <c r="X273" s="66" t="s">
        <v>2921</v>
      </c>
      <c r="Y273" s="69" t="s">
        <v>2922</v>
      </c>
      <c r="Z273" s="66">
        <v>8470140</v>
      </c>
    </row>
    <row r="274" spans="1:26" ht="15" customHeight="1" x14ac:dyDescent="0.35">
      <c r="A274" s="66" t="s">
        <v>2019</v>
      </c>
      <c r="B274" s="66" t="s">
        <v>2925</v>
      </c>
      <c r="C274" s="66" t="s">
        <v>953</v>
      </c>
      <c r="D274" s="66">
        <v>8470140</v>
      </c>
      <c r="E274" s="66" t="s">
        <v>77</v>
      </c>
      <c r="F274" s="66">
        <v>427100</v>
      </c>
      <c r="G274" s="66" t="s">
        <v>86</v>
      </c>
      <c r="H274" s="66" t="str">
        <f t="shared" si="4"/>
        <v>847.8470140.1.427100.000000.847001.200179</v>
      </c>
      <c r="I274" s="66" t="s">
        <v>21</v>
      </c>
      <c r="J274" s="66">
        <v>847001</v>
      </c>
      <c r="K274" s="66" t="s">
        <v>23</v>
      </c>
      <c r="L274" s="66">
        <v>200179</v>
      </c>
      <c r="M274" s="66" t="s">
        <v>2000</v>
      </c>
      <c r="N274" s="66">
        <v>2</v>
      </c>
      <c r="Q274" s="66" t="s">
        <v>2926</v>
      </c>
      <c r="R274" s="66">
        <v>2</v>
      </c>
      <c r="S274" s="66">
        <v>1250000</v>
      </c>
      <c r="T274" s="66">
        <v>2500000</v>
      </c>
      <c r="U274" s="66" t="s">
        <v>2002</v>
      </c>
      <c r="V274" s="66" t="s">
        <v>2003</v>
      </c>
      <c r="W274" s="66" t="s">
        <v>2096</v>
      </c>
      <c r="X274" s="66" t="s">
        <v>2921</v>
      </c>
      <c r="Y274" s="69" t="s">
        <v>2922</v>
      </c>
      <c r="Z274" s="66">
        <v>8470140</v>
      </c>
    </row>
    <row r="275" spans="1:26" ht="15" customHeight="1" x14ac:dyDescent="0.35">
      <c r="A275" s="66" t="s">
        <v>2019</v>
      </c>
      <c r="B275" s="66" t="s">
        <v>1999</v>
      </c>
      <c r="C275" s="66" t="s">
        <v>953</v>
      </c>
      <c r="D275" s="66">
        <v>8470140</v>
      </c>
      <c r="E275" s="66" t="s">
        <v>77</v>
      </c>
      <c r="F275" s="66">
        <v>427200</v>
      </c>
      <c r="G275" s="66" t="s">
        <v>89</v>
      </c>
      <c r="H275" s="66" t="str">
        <f t="shared" si="4"/>
        <v>847.8470140.1.427200.000000.847001.200179</v>
      </c>
      <c r="I275" s="66" t="s">
        <v>21</v>
      </c>
      <c r="J275" s="66">
        <v>847001</v>
      </c>
      <c r="K275" s="66" t="s">
        <v>23</v>
      </c>
      <c r="L275" s="66">
        <v>200179</v>
      </c>
      <c r="M275" s="66" t="s">
        <v>2000</v>
      </c>
      <c r="N275" s="66">
        <v>40</v>
      </c>
      <c r="Q275" s="66" t="s">
        <v>2927</v>
      </c>
      <c r="R275" s="66">
        <v>40</v>
      </c>
      <c r="S275" s="66">
        <v>18750</v>
      </c>
      <c r="T275" s="66">
        <v>750000</v>
      </c>
      <c r="U275" s="66" t="s">
        <v>2002</v>
      </c>
      <c r="V275" s="66" t="s">
        <v>2003</v>
      </c>
      <c r="W275" s="66" t="s">
        <v>2096</v>
      </c>
      <c r="X275" s="66" t="s">
        <v>2928</v>
      </c>
      <c r="Y275" s="69" t="s">
        <v>2922</v>
      </c>
      <c r="Z275" s="66">
        <v>8470140</v>
      </c>
    </row>
    <row r="276" spans="1:26" ht="15" customHeight="1" x14ac:dyDescent="0.35">
      <c r="A276" s="66" t="s">
        <v>2019</v>
      </c>
      <c r="B276" s="66" t="s">
        <v>2053</v>
      </c>
      <c r="C276" s="66" t="s">
        <v>953</v>
      </c>
      <c r="D276" s="66">
        <v>8470140</v>
      </c>
      <c r="E276" s="66" t="s">
        <v>77</v>
      </c>
      <c r="F276" s="66">
        <v>428640</v>
      </c>
      <c r="G276" s="66" t="s">
        <v>55</v>
      </c>
      <c r="H276" s="66" t="str">
        <f t="shared" si="4"/>
        <v>847.8470140.1.428640.000000.847001.200179</v>
      </c>
      <c r="I276" s="66" t="s">
        <v>21</v>
      </c>
      <c r="J276" s="66">
        <v>847001</v>
      </c>
      <c r="K276" s="66" t="s">
        <v>23</v>
      </c>
      <c r="L276" s="66">
        <v>200179</v>
      </c>
      <c r="M276" s="66" t="s">
        <v>2000</v>
      </c>
      <c r="N276" s="66">
        <v>40</v>
      </c>
      <c r="Q276" s="66" t="s">
        <v>2929</v>
      </c>
      <c r="R276" s="66">
        <v>40</v>
      </c>
      <c r="S276" s="66">
        <v>24950</v>
      </c>
      <c r="T276" s="66">
        <v>998000</v>
      </c>
      <c r="U276" s="66" t="s">
        <v>2002</v>
      </c>
      <c r="V276" s="66" t="s">
        <v>2003</v>
      </c>
      <c r="W276" s="66" t="s">
        <v>2096</v>
      </c>
      <c r="X276" s="66" t="s">
        <v>2928</v>
      </c>
      <c r="Y276" s="69" t="s">
        <v>2922</v>
      </c>
      <c r="Z276" s="66">
        <v>8470140</v>
      </c>
    </row>
    <row r="277" spans="1:26" ht="15" customHeight="1" x14ac:dyDescent="0.35">
      <c r="A277" s="66" t="s">
        <v>2036</v>
      </c>
      <c r="B277" s="66" t="s">
        <v>2895</v>
      </c>
      <c r="C277" s="66" t="s">
        <v>953</v>
      </c>
      <c r="D277" s="66">
        <v>8470140</v>
      </c>
      <c r="E277" s="66" t="s">
        <v>77</v>
      </c>
      <c r="F277" s="66">
        <v>435310</v>
      </c>
      <c r="G277" s="66" t="s">
        <v>92</v>
      </c>
      <c r="H277" s="66" t="str">
        <f t="shared" si="4"/>
        <v>847.8470140.1.435310.000000.847001.200179</v>
      </c>
      <c r="I277" s="66" t="s">
        <v>21</v>
      </c>
      <c r="J277" s="66">
        <v>847001</v>
      </c>
      <c r="K277" s="66" t="s">
        <v>23</v>
      </c>
      <c r="L277" s="66">
        <v>200179</v>
      </c>
      <c r="M277" s="66" t="s">
        <v>2000</v>
      </c>
      <c r="N277" s="66">
        <v>1</v>
      </c>
      <c r="Q277" s="66" t="s">
        <v>2930</v>
      </c>
      <c r="R277" s="66">
        <v>1</v>
      </c>
      <c r="S277" s="66">
        <v>10000</v>
      </c>
      <c r="T277" s="66">
        <v>10000</v>
      </c>
      <c r="U277" s="66" t="s">
        <v>2002</v>
      </c>
      <c r="V277" s="66" t="s">
        <v>2003</v>
      </c>
      <c r="W277" s="66" t="s">
        <v>2096</v>
      </c>
      <c r="X277" s="66" t="s">
        <v>2928</v>
      </c>
      <c r="Y277" s="69" t="s">
        <v>2922</v>
      </c>
      <c r="Z277" s="66">
        <v>8470140</v>
      </c>
    </row>
    <row r="278" spans="1:26" ht="15" customHeight="1" x14ac:dyDescent="0.35">
      <c r="A278" s="66" t="s">
        <v>2019</v>
      </c>
      <c r="B278" s="66" t="s">
        <v>2896</v>
      </c>
      <c r="C278" s="66" t="s">
        <v>953</v>
      </c>
      <c r="D278" s="66">
        <v>8470140</v>
      </c>
      <c r="E278" s="66" t="s">
        <v>77</v>
      </c>
      <c r="F278" s="66">
        <v>435519</v>
      </c>
      <c r="G278" s="66" t="s">
        <v>61</v>
      </c>
      <c r="H278" s="66" t="str">
        <f t="shared" si="4"/>
        <v>847.8470140.1.435519.000000.847001.200179</v>
      </c>
      <c r="I278" s="66" t="s">
        <v>21</v>
      </c>
      <c r="J278" s="66">
        <v>847001</v>
      </c>
      <c r="K278" s="66" t="s">
        <v>23</v>
      </c>
      <c r="L278" s="66">
        <v>200179</v>
      </c>
      <c r="M278" s="66" t="s">
        <v>2000</v>
      </c>
      <c r="N278" s="66">
        <v>5</v>
      </c>
      <c r="Q278" s="66" t="s">
        <v>2931</v>
      </c>
      <c r="R278" s="66">
        <v>5</v>
      </c>
      <c r="S278" s="66">
        <v>27000</v>
      </c>
      <c r="T278" s="66">
        <v>135000</v>
      </c>
      <c r="U278" s="66" t="s">
        <v>2002</v>
      </c>
      <c r="V278" s="66" t="s">
        <v>2003</v>
      </c>
      <c r="W278" s="66" t="s">
        <v>2096</v>
      </c>
      <c r="X278" s="66" t="s">
        <v>2928</v>
      </c>
      <c r="Y278" s="69" t="s">
        <v>2922</v>
      </c>
      <c r="Z278" s="66">
        <v>8470140</v>
      </c>
    </row>
    <row r="279" spans="1:26" ht="15" customHeight="1" x14ac:dyDescent="0.35">
      <c r="A279" s="66" t="s">
        <v>2019</v>
      </c>
      <c r="B279" s="66" t="s">
        <v>1999</v>
      </c>
      <c r="C279" s="66" t="s">
        <v>953</v>
      </c>
      <c r="D279" s="66">
        <v>8470140</v>
      </c>
      <c r="E279" s="66" t="s">
        <v>77</v>
      </c>
      <c r="F279" s="66">
        <v>492310</v>
      </c>
      <c r="G279" s="66" t="s">
        <v>871</v>
      </c>
      <c r="H279" s="66" t="str">
        <f t="shared" si="4"/>
        <v>847.8470140.1.492310.000000.847001.300180</v>
      </c>
      <c r="I279" s="66" t="s">
        <v>21</v>
      </c>
      <c r="J279" s="66">
        <v>847001</v>
      </c>
      <c r="K279" s="66" t="s">
        <v>863</v>
      </c>
      <c r="L279" s="66">
        <v>300180</v>
      </c>
      <c r="M279" s="66" t="s">
        <v>2098</v>
      </c>
      <c r="N279" s="66">
        <v>5</v>
      </c>
      <c r="Q279" s="66" t="s">
        <v>2932</v>
      </c>
      <c r="R279" s="66">
        <v>5</v>
      </c>
      <c r="S279" s="66">
        <v>40000</v>
      </c>
      <c r="T279" s="66">
        <v>200000</v>
      </c>
      <c r="U279" s="66" t="s">
        <v>2002</v>
      </c>
      <c r="V279" s="66" t="s">
        <v>2003</v>
      </c>
      <c r="W279" s="66" t="s">
        <v>2096</v>
      </c>
      <c r="X279" s="66" t="s">
        <v>2928</v>
      </c>
      <c r="Y279" s="69" t="s">
        <v>2922</v>
      </c>
      <c r="Z279" s="66">
        <v>8470140</v>
      </c>
    </row>
    <row r="280" spans="1:26" ht="15" customHeight="1" x14ac:dyDescent="0.35">
      <c r="A280" s="66" t="s">
        <v>1998</v>
      </c>
      <c r="B280" s="66" t="s">
        <v>1999</v>
      </c>
      <c r="C280" s="66" t="s">
        <v>954</v>
      </c>
      <c r="D280" s="66">
        <v>8470405</v>
      </c>
      <c r="E280" s="66" t="s">
        <v>245</v>
      </c>
      <c r="F280" s="66">
        <v>421700</v>
      </c>
      <c r="G280" s="66" t="s">
        <v>956</v>
      </c>
      <c r="H280" s="66" t="str">
        <f t="shared" si="4"/>
        <v>847.8470405.1.421700.000000.847001.200179</v>
      </c>
      <c r="I280" s="66" t="s">
        <v>2872</v>
      </c>
      <c r="J280" s="66">
        <v>847001</v>
      </c>
      <c r="K280" s="66" t="s">
        <v>23</v>
      </c>
      <c r="L280" s="66">
        <v>200179</v>
      </c>
      <c r="M280" s="66" t="s">
        <v>2933</v>
      </c>
      <c r="N280" s="66">
        <v>2</v>
      </c>
      <c r="Q280" s="66" t="s">
        <v>2934</v>
      </c>
      <c r="R280" s="66">
        <v>2</v>
      </c>
      <c r="S280" s="66">
        <v>140000</v>
      </c>
      <c r="T280" s="66">
        <v>280000</v>
      </c>
      <c r="U280" s="66" t="s">
        <v>2113</v>
      </c>
      <c r="V280" s="66" t="s">
        <v>2122</v>
      </c>
      <c r="W280" s="66" t="s">
        <v>2433</v>
      </c>
      <c r="X280" s="66" t="s">
        <v>5393</v>
      </c>
      <c r="Y280" s="69" t="s">
        <v>2938</v>
      </c>
      <c r="Z280" s="66">
        <v>8470405</v>
      </c>
    </row>
    <row r="281" spans="1:26" ht="15" customHeight="1" x14ac:dyDescent="0.35">
      <c r="A281" s="66" t="s">
        <v>2019</v>
      </c>
      <c r="B281" s="66" t="s">
        <v>964</v>
      </c>
      <c r="C281" s="66" t="s">
        <v>954</v>
      </c>
      <c r="D281" s="66">
        <v>8470405</v>
      </c>
      <c r="E281" s="66" t="s">
        <v>245</v>
      </c>
      <c r="F281" s="66">
        <v>425100</v>
      </c>
      <c r="G281" s="66" t="s">
        <v>964</v>
      </c>
      <c r="H281" s="66" t="str">
        <f t="shared" si="4"/>
        <v>847.8470405.1.425100.000000.847001.200179</v>
      </c>
      <c r="I281" s="66" t="s">
        <v>2872</v>
      </c>
      <c r="J281" s="66">
        <v>847001</v>
      </c>
      <c r="K281" s="66" t="s">
        <v>23</v>
      </c>
      <c r="L281" s="66">
        <v>200179</v>
      </c>
      <c r="T281" s="66">
        <v>0</v>
      </c>
      <c r="Z281" s="66">
        <v>8470405</v>
      </c>
    </row>
    <row r="282" spans="1:26" ht="15" customHeight="1" x14ac:dyDescent="0.35">
      <c r="A282" s="66" t="s">
        <v>2019</v>
      </c>
      <c r="B282" s="66" t="s">
        <v>2020</v>
      </c>
      <c r="C282" s="66" t="s">
        <v>954</v>
      </c>
      <c r="D282" s="66">
        <v>8470405</v>
      </c>
      <c r="E282" s="66" t="s">
        <v>245</v>
      </c>
      <c r="F282" s="66">
        <v>425510</v>
      </c>
      <c r="G282" s="66" t="s">
        <v>37</v>
      </c>
      <c r="H282" s="66" t="str">
        <f t="shared" si="4"/>
        <v>847.8470405.1.425510.000000.847001.200179</v>
      </c>
      <c r="I282" s="66" t="s">
        <v>2872</v>
      </c>
      <c r="J282" s="66">
        <v>847001</v>
      </c>
      <c r="K282" s="66" t="s">
        <v>23</v>
      </c>
      <c r="L282" s="66">
        <v>200179</v>
      </c>
      <c r="M282" s="66" t="s">
        <v>2031</v>
      </c>
      <c r="N282" s="66">
        <v>1</v>
      </c>
      <c r="Q282" s="66" t="s">
        <v>2934</v>
      </c>
      <c r="R282" s="66">
        <v>1</v>
      </c>
      <c r="S282" s="66">
        <v>15000</v>
      </c>
      <c r="T282" s="66">
        <v>15000</v>
      </c>
      <c r="U282" s="66" t="s">
        <v>2002</v>
      </c>
      <c r="V282" s="66" t="s">
        <v>2003</v>
      </c>
      <c r="W282" s="66" t="s">
        <v>2034</v>
      </c>
      <c r="X282" s="66" t="s">
        <v>2940</v>
      </c>
      <c r="Y282" s="69" t="s">
        <v>2938</v>
      </c>
      <c r="Z282" s="66">
        <v>8470405</v>
      </c>
    </row>
    <row r="283" spans="1:26" ht="15" customHeight="1" x14ac:dyDescent="0.35">
      <c r="A283" s="66" t="s">
        <v>2019</v>
      </c>
      <c r="B283" s="66" t="s">
        <v>1999</v>
      </c>
      <c r="C283" s="66" t="s">
        <v>954</v>
      </c>
      <c r="D283" s="66">
        <v>8470405</v>
      </c>
      <c r="E283" s="66" t="s">
        <v>245</v>
      </c>
      <c r="F283" s="66">
        <v>425550</v>
      </c>
      <c r="G283" s="66" t="s">
        <v>83</v>
      </c>
      <c r="H283" s="66" t="str">
        <f t="shared" si="4"/>
        <v>847.8470405.1.425550.000000.847001.200179</v>
      </c>
      <c r="I283" s="66" t="s">
        <v>2872</v>
      </c>
      <c r="J283" s="66">
        <v>847001</v>
      </c>
      <c r="K283" s="66" t="s">
        <v>23</v>
      </c>
      <c r="L283" s="66">
        <v>200179</v>
      </c>
      <c r="M283" s="66" t="s">
        <v>2031</v>
      </c>
      <c r="N283" s="66">
        <v>1</v>
      </c>
      <c r="Q283" s="66" t="s">
        <v>2934</v>
      </c>
      <c r="R283" s="66">
        <v>1</v>
      </c>
      <c r="S283" s="66">
        <v>15000</v>
      </c>
      <c r="T283" s="66">
        <v>15000</v>
      </c>
      <c r="V283" s="66" t="s">
        <v>2003</v>
      </c>
      <c r="W283" s="66" t="s">
        <v>2022</v>
      </c>
      <c r="X283" s="66" t="s">
        <v>2943</v>
      </c>
      <c r="Y283" s="69" t="s">
        <v>2938</v>
      </c>
      <c r="Z283" s="66">
        <v>8470405</v>
      </c>
    </row>
    <row r="284" spans="1:26" ht="15" customHeight="1" x14ac:dyDescent="0.35">
      <c r="A284" s="66" t="s">
        <v>1998</v>
      </c>
      <c r="B284" s="66" t="s">
        <v>1999</v>
      </c>
      <c r="C284" s="66" t="s">
        <v>954</v>
      </c>
      <c r="D284" s="66">
        <v>8470405</v>
      </c>
      <c r="E284" s="66" t="s">
        <v>245</v>
      </c>
      <c r="F284" s="66">
        <v>425770</v>
      </c>
      <c r="G284" s="66" t="s">
        <v>132</v>
      </c>
      <c r="H284" s="66" t="str">
        <f t="shared" si="4"/>
        <v>847.8470405.1.425770.000000.847001.200179</v>
      </c>
      <c r="I284" s="66" t="s">
        <v>2872</v>
      </c>
      <c r="J284" s="66">
        <v>847001</v>
      </c>
      <c r="K284" s="66" t="s">
        <v>23</v>
      </c>
      <c r="L284" s="66">
        <v>200179</v>
      </c>
      <c r="M284" s="66" t="s">
        <v>2363</v>
      </c>
      <c r="N284" s="66">
        <v>10</v>
      </c>
      <c r="Q284" s="66" t="s">
        <v>2944</v>
      </c>
      <c r="R284" s="66">
        <v>10</v>
      </c>
      <c r="S284" s="66">
        <v>5000</v>
      </c>
      <c r="T284" s="66">
        <v>50000</v>
      </c>
      <c r="U284" s="66" t="s">
        <v>2002</v>
      </c>
      <c r="V284" s="66" t="s">
        <v>2003</v>
      </c>
      <c r="W284" s="66" t="s">
        <v>2050</v>
      </c>
      <c r="X284" s="66" t="s">
        <v>2945</v>
      </c>
      <c r="Y284" s="69" t="s">
        <v>2946</v>
      </c>
      <c r="Z284" s="66">
        <v>8470405</v>
      </c>
    </row>
    <row r="285" spans="1:26" ht="15" customHeight="1" x14ac:dyDescent="0.35">
      <c r="A285" s="66" t="s">
        <v>1998</v>
      </c>
      <c r="B285" s="66" t="s">
        <v>1999</v>
      </c>
      <c r="C285" s="66" t="s">
        <v>954</v>
      </c>
      <c r="D285" s="66">
        <v>8470405</v>
      </c>
      <c r="E285" s="66" t="s">
        <v>245</v>
      </c>
      <c r="F285" s="66">
        <v>427710</v>
      </c>
      <c r="G285" s="66" t="s">
        <v>46</v>
      </c>
      <c r="H285" s="66" t="str">
        <f t="shared" si="4"/>
        <v>847.8470405.1.427710.000000.847001.200179</v>
      </c>
      <c r="I285" s="66" t="s">
        <v>2872</v>
      </c>
      <c r="J285" s="66">
        <v>847001</v>
      </c>
      <c r="K285" s="66" t="s">
        <v>23</v>
      </c>
      <c r="L285" s="66">
        <v>200179</v>
      </c>
      <c r="M285" s="66" t="s">
        <v>2098</v>
      </c>
      <c r="N285" s="66">
        <v>20</v>
      </c>
      <c r="Q285" s="66" t="s">
        <v>2947</v>
      </c>
      <c r="R285" s="66">
        <v>20</v>
      </c>
      <c r="S285" s="66">
        <v>600</v>
      </c>
      <c r="T285" s="66">
        <v>12000</v>
      </c>
      <c r="U285" s="66" t="s">
        <v>2002</v>
      </c>
      <c r="V285" s="66" t="s">
        <v>2003</v>
      </c>
      <c r="W285" s="66" t="s">
        <v>2034</v>
      </c>
      <c r="X285" s="66" t="s">
        <v>2950</v>
      </c>
      <c r="Y285" s="69" t="s">
        <v>2946</v>
      </c>
      <c r="Z285" s="66">
        <v>8470405</v>
      </c>
    </row>
    <row r="286" spans="1:26" ht="15" customHeight="1" x14ac:dyDescent="0.35">
      <c r="A286" s="66" t="s">
        <v>2047</v>
      </c>
      <c r="B286" s="66" t="s">
        <v>1999</v>
      </c>
      <c r="C286" s="66" t="s">
        <v>954</v>
      </c>
      <c r="D286" s="66">
        <v>8470405</v>
      </c>
      <c r="E286" s="66" t="s">
        <v>245</v>
      </c>
      <c r="F286" s="66">
        <v>428090</v>
      </c>
      <c r="G286" s="66" t="s">
        <v>52</v>
      </c>
      <c r="H286" s="66" t="str">
        <f t="shared" si="4"/>
        <v>847.8470405.1.428090.000000.847001.200179</v>
      </c>
      <c r="I286" s="66" t="s">
        <v>2872</v>
      </c>
      <c r="J286" s="66">
        <v>847001</v>
      </c>
      <c r="K286" s="66" t="s">
        <v>23</v>
      </c>
      <c r="L286" s="66">
        <v>200179</v>
      </c>
      <c r="T286" s="66">
        <v>0</v>
      </c>
      <c r="Z286" s="66">
        <v>8470405</v>
      </c>
    </row>
    <row r="287" spans="1:26" ht="15" customHeight="1" x14ac:dyDescent="0.35">
      <c r="A287" s="66" t="s">
        <v>1998</v>
      </c>
      <c r="B287" s="66" t="s">
        <v>1999</v>
      </c>
      <c r="C287" s="66" t="s">
        <v>954</v>
      </c>
      <c r="D287" s="66">
        <v>8470405</v>
      </c>
      <c r="E287" s="66" t="s">
        <v>245</v>
      </c>
      <c r="F287" s="66">
        <v>432209</v>
      </c>
      <c r="G287" s="66" t="s">
        <v>138</v>
      </c>
      <c r="H287" s="66" t="str">
        <f t="shared" si="4"/>
        <v>847.8470405.1.432209.000000.847001.200179</v>
      </c>
      <c r="I287" s="66" t="s">
        <v>2872</v>
      </c>
      <c r="J287" s="66">
        <v>847001</v>
      </c>
      <c r="K287" s="66" t="s">
        <v>23</v>
      </c>
      <c r="L287" s="66">
        <v>200179</v>
      </c>
      <c r="M287" s="66" t="s">
        <v>2013</v>
      </c>
      <c r="N287" s="66">
        <v>5</v>
      </c>
      <c r="Q287" s="66" t="s">
        <v>2951</v>
      </c>
      <c r="R287" s="66">
        <v>5</v>
      </c>
      <c r="S287" s="66">
        <v>40000</v>
      </c>
      <c r="T287" s="66">
        <v>200000</v>
      </c>
      <c r="U287" s="66" t="s">
        <v>2002</v>
      </c>
      <c r="V287" s="66" t="s">
        <v>2122</v>
      </c>
      <c r="W287" s="66" t="s">
        <v>2433</v>
      </c>
      <c r="X287" s="66" t="s">
        <v>2954</v>
      </c>
      <c r="Y287" s="69" t="s">
        <v>2946</v>
      </c>
      <c r="Z287" s="66">
        <v>8470405</v>
      </c>
    </row>
    <row r="288" spans="1:26" ht="15" customHeight="1" x14ac:dyDescent="0.35">
      <c r="A288" s="66" t="s">
        <v>1998</v>
      </c>
      <c r="B288" s="66" t="s">
        <v>1999</v>
      </c>
      <c r="C288" s="66" t="s">
        <v>954</v>
      </c>
      <c r="D288" s="66">
        <v>8470405</v>
      </c>
      <c r="E288" s="66" t="s">
        <v>245</v>
      </c>
      <c r="F288" s="66">
        <v>435350</v>
      </c>
      <c r="G288" s="66" t="s">
        <v>144</v>
      </c>
      <c r="H288" s="66" t="str">
        <f t="shared" si="4"/>
        <v>847.8470405.1.435350.000000.847001.200179</v>
      </c>
      <c r="I288" s="66" t="s">
        <v>2872</v>
      </c>
      <c r="J288" s="66">
        <v>847001</v>
      </c>
      <c r="K288" s="66" t="s">
        <v>23</v>
      </c>
      <c r="L288" s="66">
        <v>200179</v>
      </c>
      <c r="M288" s="66" t="s">
        <v>2098</v>
      </c>
      <c r="N288" s="66">
        <v>20</v>
      </c>
      <c r="Q288" s="66" t="s">
        <v>2947</v>
      </c>
      <c r="R288" s="66">
        <v>20</v>
      </c>
      <c r="S288" s="66">
        <v>1500</v>
      </c>
      <c r="T288" s="66">
        <v>30000</v>
      </c>
      <c r="U288" s="66" t="s">
        <v>2002</v>
      </c>
      <c r="V288" s="66" t="s">
        <v>2003</v>
      </c>
      <c r="W288" s="66" t="s">
        <v>2034</v>
      </c>
      <c r="X288" s="66" t="s">
        <v>2957</v>
      </c>
      <c r="Y288" s="69" t="s">
        <v>2946</v>
      </c>
      <c r="Z288" s="66">
        <v>8470405</v>
      </c>
    </row>
    <row r="289" spans="1:26" ht="15" customHeight="1" x14ac:dyDescent="0.35">
      <c r="A289" s="66" t="s">
        <v>1998</v>
      </c>
      <c r="B289" s="66" t="s">
        <v>1999</v>
      </c>
      <c r="C289" s="66" t="s">
        <v>954</v>
      </c>
      <c r="D289" s="66">
        <v>8470410</v>
      </c>
      <c r="E289" s="66" t="s">
        <v>254</v>
      </c>
      <c r="F289" s="66">
        <v>425761</v>
      </c>
      <c r="G289" s="66" t="s">
        <v>288</v>
      </c>
      <c r="H289" s="66" t="str">
        <f t="shared" si="4"/>
        <v>847.8470410.1.425761.000000.847001.200179</v>
      </c>
      <c r="I289" s="66" t="s">
        <v>2872</v>
      </c>
      <c r="J289" s="66">
        <v>847001</v>
      </c>
      <c r="K289" s="66" t="s">
        <v>23</v>
      </c>
      <c r="L289" s="66">
        <v>200179</v>
      </c>
      <c r="M289" s="66" t="s">
        <v>5394</v>
      </c>
      <c r="N289" s="66">
        <v>1</v>
      </c>
      <c r="Q289" s="66" t="s">
        <v>2958</v>
      </c>
      <c r="R289" s="66">
        <v>1</v>
      </c>
      <c r="S289" s="66">
        <v>162000</v>
      </c>
      <c r="T289" s="66">
        <v>162000</v>
      </c>
      <c r="U289" s="66" t="s">
        <v>2002</v>
      </c>
      <c r="V289" s="66" t="s">
        <v>2003</v>
      </c>
      <c r="W289" s="66" t="s">
        <v>2007</v>
      </c>
      <c r="X289" s="66" t="s">
        <v>2961</v>
      </c>
      <c r="Y289" s="69" t="s">
        <v>2962</v>
      </c>
      <c r="Z289" s="66">
        <v>8470410</v>
      </c>
    </row>
    <row r="290" spans="1:26" ht="15" customHeight="1" x14ac:dyDescent="0.35">
      <c r="A290" s="66" t="s">
        <v>1998</v>
      </c>
      <c r="B290" s="66" t="s">
        <v>1999</v>
      </c>
      <c r="C290" s="66" t="s">
        <v>954</v>
      </c>
      <c r="D290" s="66">
        <v>8470410</v>
      </c>
      <c r="E290" s="66" t="s">
        <v>254</v>
      </c>
      <c r="F290" s="66">
        <v>425770</v>
      </c>
      <c r="G290" s="66" t="s">
        <v>132</v>
      </c>
      <c r="H290" s="66" t="str">
        <f t="shared" si="4"/>
        <v>847.8470410.1.425770.000000.847001.200179</v>
      </c>
      <c r="I290" s="66" t="s">
        <v>2872</v>
      </c>
      <c r="J290" s="66">
        <v>847001</v>
      </c>
      <c r="K290" s="66" t="s">
        <v>23</v>
      </c>
      <c r="L290" s="66">
        <v>200179</v>
      </c>
      <c r="M290" s="66" t="s">
        <v>2341</v>
      </c>
      <c r="N290" s="66">
        <v>6</v>
      </c>
      <c r="Q290" s="66" t="s">
        <v>5395</v>
      </c>
      <c r="R290" s="66">
        <v>6</v>
      </c>
      <c r="S290" s="66">
        <v>15000</v>
      </c>
      <c r="T290" s="66">
        <v>120000</v>
      </c>
      <c r="U290" s="66" t="s">
        <v>2002</v>
      </c>
      <c r="V290" s="66" t="s">
        <v>2003</v>
      </c>
      <c r="W290" s="66" t="s">
        <v>2034</v>
      </c>
      <c r="X290" s="66" t="s">
        <v>2967</v>
      </c>
      <c r="Y290" s="69" t="s">
        <v>2968</v>
      </c>
      <c r="Z290" s="66">
        <v>8470410</v>
      </c>
    </row>
    <row r="291" spans="1:26" ht="15" customHeight="1" x14ac:dyDescent="0.35">
      <c r="A291" s="66" t="s">
        <v>2041</v>
      </c>
      <c r="B291" s="66" t="s">
        <v>2042</v>
      </c>
      <c r="C291" s="66" t="s">
        <v>954</v>
      </c>
      <c r="D291" s="66">
        <v>8470410</v>
      </c>
      <c r="E291" s="66" t="s">
        <v>254</v>
      </c>
      <c r="F291" s="66">
        <v>426610</v>
      </c>
      <c r="G291" s="66" t="s">
        <v>43</v>
      </c>
      <c r="H291" s="66" t="str">
        <f t="shared" si="4"/>
        <v>847.8470410.1.426610.000000.847001.200179</v>
      </c>
      <c r="I291" s="66" t="s">
        <v>2872</v>
      </c>
      <c r="J291" s="66">
        <v>847001</v>
      </c>
      <c r="K291" s="66" t="s">
        <v>23</v>
      </c>
      <c r="L291" s="66">
        <v>200179</v>
      </c>
      <c r="M291" s="66" t="s">
        <v>2341</v>
      </c>
      <c r="N291" s="66">
        <v>1</v>
      </c>
      <c r="Q291" s="66" t="s">
        <v>2969</v>
      </c>
      <c r="R291" s="66">
        <v>1</v>
      </c>
      <c r="S291" s="66">
        <v>5500</v>
      </c>
      <c r="T291" s="66">
        <v>5500</v>
      </c>
      <c r="U291" s="66" t="s">
        <v>2002</v>
      </c>
      <c r="V291" s="66" t="s">
        <v>2003</v>
      </c>
      <c r="W291" s="66" t="s">
        <v>2034</v>
      </c>
      <c r="X291" s="66" t="s">
        <v>2967</v>
      </c>
      <c r="Y291" s="69" t="s">
        <v>2971</v>
      </c>
      <c r="Z291" s="66">
        <v>8470410</v>
      </c>
    </row>
    <row r="292" spans="1:26" ht="15" customHeight="1" x14ac:dyDescent="0.35">
      <c r="A292" s="66" t="s">
        <v>2036</v>
      </c>
      <c r="B292" s="66" t="s">
        <v>2895</v>
      </c>
      <c r="C292" s="66" t="s">
        <v>954</v>
      </c>
      <c r="D292" s="66">
        <v>8470410</v>
      </c>
      <c r="E292" s="66" t="s">
        <v>254</v>
      </c>
      <c r="F292" s="66">
        <v>435310</v>
      </c>
      <c r="G292" s="66" t="s">
        <v>92</v>
      </c>
      <c r="H292" s="66" t="str">
        <f t="shared" si="4"/>
        <v>847.8470410.1.435310.000000.847001.200179</v>
      </c>
      <c r="I292" s="66" t="s">
        <v>2872</v>
      </c>
      <c r="J292" s="66">
        <v>847001</v>
      </c>
      <c r="K292" s="66" t="s">
        <v>23</v>
      </c>
      <c r="L292" s="66">
        <v>200179</v>
      </c>
      <c r="M292" s="66" t="s">
        <v>2341</v>
      </c>
      <c r="N292" s="66">
        <v>2</v>
      </c>
      <c r="Q292" s="66" t="s">
        <v>2972</v>
      </c>
      <c r="R292" s="66">
        <v>2</v>
      </c>
      <c r="S292" s="66">
        <v>42614.35</v>
      </c>
      <c r="T292" s="66">
        <v>85228.7</v>
      </c>
      <c r="U292" s="66" t="s">
        <v>2002</v>
      </c>
      <c r="V292" s="66" t="s">
        <v>2003</v>
      </c>
      <c r="W292" s="66" t="s">
        <v>2034</v>
      </c>
      <c r="X292" s="66" t="s">
        <v>2967</v>
      </c>
      <c r="Y292" s="69" t="s">
        <v>2974</v>
      </c>
      <c r="Z292" s="66">
        <v>8470410</v>
      </c>
    </row>
    <row r="293" spans="1:26" ht="15" customHeight="1" x14ac:dyDescent="0.35">
      <c r="A293" s="66" t="s">
        <v>1998</v>
      </c>
      <c r="B293" s="66" t="s">
        <v>1999</v>
      </c>
      <c r="C293" s="66" t="s">
        <v>954</v>
      </c>
      <c r="D293" s="66">
        <v>8470410</v>
      </c>
      <c r="E293" s="66" t="s">
        <v>254</v>
      </c>
      <c r="F293" s="66">
        <v>435350</v>
      </c>
      <c r="G293" s="66" t="s">
        <v>144</v>
      </c>
      <c r="H293" s="66" t="str">
        <f t="shared" si="4"/>
        <v>847.8470410.1.435350.000000.847001.200179</v>
      </c>
      <c r="I293" s="66" t="s">
        <v>2872</v>
      </c>
      <c r="J293" s="66">
        <v>847001</v>
      </c>
      <c r="K293" s="66" t="s">
        <v>23</v>
      </c>
      <c r="L293" s="66">
        <v>200179</v>
      </c>
      <c r="M293" s="66" t="s">
        <v>2341</v>
      </c>
      <c r="N293" s="66">
        <v>18</v>
      </c>
      <c r="Q293" s="66" t="s">
        <v>2975</v>
      </c>
      <c r="R293" s="66">
        <v>18</v>
      </c>
      <c r="S293" s="66">
        <v>994.44</v>
      </c>
      <c r="T293" s="66">
        <v>17899.920000000002</v>
      </c>
      <c r="U293" s="66" t="s">
        <v>2002</v>
      </c>
      <c r="V293" s="66" t="s">
        <v>2003</v>
      </c>
      <c r="W293" s="66" t="s">
        <v>2034</v>
      </c>
      <c r="X293" s="66" t="s">
        <v>2967</v>
      </c>
      <c r="Y293" s="69" t="s">
        <v>2976</v>
      </c>
      <c r="Z293" s="66">
        <v>8470410</v>
      </c>
    </row>
    <row r="294" spans="1:26" ht="15" customHeight="1" x14ac:dyDescent="0.35">
      <c r="A294" s="66" t="s">
        <v>1998</v>
      </c>
      <c r="B294" s="66" t="s">
        <v>1999</v>
      </c>
      <c r="C294" s="66" t="s">
        <v>954</v>
      </c>
      <c r="D294" s="66">
        <v>8470415</v>
      </c>
      <c r="E294" s="66" t="s">
        <v>259</v>
      </c>
      <c r="F294" s="66">
        <v>421700</v>
      </c>
      <c r="G294" s="66" t="s">
        <v>966</v>
      </c>
      <c r="H294" s="66" t="str">
        <f t="shared" si="4"/>
        <v>847.8470415.1.421700.000000.847001.200179</v>
      </c>
      <c r="I294" s="66" t="s">
        <v>2872</v>
      </c>
      <c r="J294" s="66">
        <v>847001</v>
      </c>
      <c r="K294" s="66" t="s">
        <v>23</v>
      </c>
      <c r="L294" s="66">
        <v>200179</v>
      </c>
      <c r="M294" s="66" t="s">
        <v>2977</v>
      </c>
      <c r="Y294" s="69" t="s">
        <v>2980</v>
      </c>
      <c r="Z294" s="66">
        <v>8470415</v>
      </c>
    </row>
    <row r="295" spans="1:26" ht="15" customHeight="1" x14ac:dyDescent="0.35">
      <c r="A295" s="66" t="s">
        <v>2019</v>
      </c>
      <c r="B295" s="66" t="s">
        <v>964</v>
      </c>
      <c r="C295" s="66" t="s">
        <v>954</v>
      </c>
      <c r="D295" s="66">
        <v>8470415</v>
      </c>
      <c r="E295" s="66" t="s">
        <v>259</v>
      </c>
      <c r="F295" s="66">
        <v>425100</v>
      </c>
      <c r="G295" s="66" t="s">
        <v>964</v>
      </c>
      <c r="H295" s="66" t="str">
        <f t="shared" si="4"/>
        <v>847.8470415.1.425100.000000.847001.200179</v>
      </c>
      <c r="I295" s="66" t="s">
        <v>2872</v>
      </c>
      <c r="J295" s="66">
        <v>847001</v>
      </c>
      <c r="K295" s="66" t="s">
        <v>23</v>
      </c>
      <c r="L295" s="66">
        <v>200179</v>
      </c>
      <c r="M295" s="66" t="s">
        <v>2098</v>
      </c>
      <c r="N295" s="66">
        <v>1</v>
      </c>
      <c r="Q295" s="66" t="s">
        <v>2983</v>
      </c>
      <c r="R295" s="66">
        <v>1</v>
      </c>
      <c r="S295" s="66">
        <v>50000</v>
      </c>
      <c r="T295" s="66">
        <v>50000</v>
      </c>
      <c r="U295" s="66" t="s">
        <v>2002</v>
      </c>
      <c r="V295" s="66" t="s">
        <v>2003</v>
      </c>
      <c r="W295" s="66" t="s">
        <v>2056</v>
      </c>
      <c r="X295" s="66" t="s">
        <v>2985</v>
      </c>
      <c r="Y295" s="69" t="s">
        <v>2986</v>
      </c>
      <c r="Z295" s="66">
        <v>8470415</v>
      </c>
    </row>
    <row r="296" spans="1:26" ht="15" customHeight="1" x14ac:dyDescent="0.35">
      <c r="A296" s="66" t="s">
        <v>2019</v>
      </c>
      <c r="B296" s="66" t="s">
        <v>2020</v>
      </c>
      <c r="C296" s="66" t="s">
        <v>954</v>
      </c>
      <c r="D296" s="66">
        <v>8470415</v>
      </c>
      <c r="E296" s="66" t="s">
        <v>259</v>
      </c>
      <c r="F296" s="66">
        <v>425510</v>
      </c>
      <c r="G296" s="66" t="s">
        <v>37</v>
      </c>
      <c r="H296" s="66" t="str">
        <f t="shared" si="4"/>
        <v>847.8470415.1.425510.000000.847001.200179</v>
      </c>
      <c r="I296" s="66" t="s">
        <v>2872</v>
      </c>
      <c r="J296" s="66">
        <v>847001</v>
      </c>
      <c r="K296" s="66" t="s">
        <v>23</v>
      </c>
      <c r="L296" s="66">
        <v>200179</v>
      </c>
      <c r="M296" s="66" t="s">
        <v>2098</v>
      </c>
      <c r="N296" s="66">
        <v>1</v>
      </c>
      <c r="Q296" s="66" t="s">
        <v>5396</v>
      </c>
      <c r="R296" s="66">
        <v>1</v>
      </c>
      <c r="S296" s="66">
        <v>34000</v>
      </c>
      <c r="T296" s="66">
        <v>34000</v>
      </c>
      <c r="U296" s="66" t="s">
        <v>2113</v>
      </c>
      <c r="V296" s="66" t="s">
        <v>2003</v>
      </c>
      <c r="W296" s="66" t="s">
        <v>2050</v>
      </c>
      <c r="X296" s="66" t="s">
        <v>2998</v>
      </c>
      <c r="Y296" s="69" t="s">
        <v>2986</v>
      </c>
      <c r="Z296" s="66">
        <v>8470415</v>
      </c>
    </row>
    <row r="297" spans="1:26" ht="15" customHeight="1" x14ac:dyDescent="0.35">
      <c r="A297" s="66" t="s">
        <v>2019</v>
      </c>
      <c r="B297" s="66" t="s">
        <v>1999</v>
      </c>
      <c r="C297" s="66" t="s">
        <v>954</v>
      </c>
      <c r="D297" s="66">
        <v>8470415</v>
      </c>
      <c r="E297" s="66" t="s">
        <v>259</v>
      </c>
      <c r="F297" s="66">
        <v>425550</v>
      </c>
      <c r="G297" s="66" t="s">
        <v>83</v>
      </c>
      <c r="H297" s="66" t="str">
        <f t="shared" si="4"/>
        <v>847.8470415.1.425550.000000.847001.200179</v>
      </c>
      <c r="I297" s="66" t="s">
        <v>2872</v>
      </c>
      <c r="J297" s="66">
        <v>847001</v>
      </c>
      <c r="K297" s="66" t="s">
        <v>23</v>
      </c>
      <c r="L297" s="66">
        <v>200179</v>
      </c>
      <c r="T297" s="66">
        <v>0</v>
      </c>
      <c r="Z297" s="66">
        <v>8470415</v>
      </c>
    </row>
    <row r="298" spans="1:26" ht="15" customHeight="1" x14ac:dyDescent="0.35">
      <c r="A298" s="66" t="s">
        <v>2024</v>
      </c>
      <c r="B298" s="66" t="s">
        <v>2077</v>
      </c>
      <c r="C298" s="66" t="s">
        <v>954</v>
      </c>
      <c r="D298" s="66">
        <v>8470415</v>
      </c>
      <c r="E298" s="66" t="s">
        <v>259</v>
      </c>
      <c r="F298" s="66">
        <v>425760</v>
      </c>
      <c r="G298" s="66" t="s">
        <v>169</v>
      </c>
      <c r="H298" s="66" t="str">
        <f t="shared" si="4"/>
        <v>847.8470415.1.425760.000000.847001.200179</v>
      </c>
      <c r="I298" s="66" t="s">
        <v>2872</v>
      </c>
      <c r="J298" s="66">
        <v>847001</v>
      </c>
      <c r="K298" s="66" t="s">
        <v>23</v>
      </c>
      <c r="L298" s="66">
        <v>200179</v>
      </c>
      <c r="M298" s="66" t="s">
        <v>2987</v>
      </c>
      <c r="N298" s="66">
        <v>3</v>
      </c>
      <c r="Q298" s="66" t="s">
        <v>5397</v>
      </c>
      <c r="R298" s="66">
        <v>3</v>
      </c>
      <c r="S298" s="66">
        <v>2500</v>
      </c>
      <c r="T298" s="66">
        <v>7500</v>
      </c>
      <c r="U298" s="66" t="s">
        <v>2002</v>
      </c>
      <c r="V298" s="66" t="s">
        <v>2003</v>
      </c>
      <c r="W298" s="66" t="s">
        <v>2007</v>
      </c>
      <c r="X298" s="66" t="s">
        <v>2985</v>
      </c>
      <c r="Y298" s="69" t="s">
        <v>2982</v>
      </c>
      <c r="Z298" s="66">
        <v>8470415</v>
      </c>
    </row>
    <row r="299" spans="1:26" ht="15" customHeight="1" x14ac:dyDescent="0.35">
      <c r="A299" s="66" t="s">
        <v>2024</v>
      </c>
      <c r="B299" s="66" t="s">
        <v>1999</v>
      </c>
      <c r="C299" s="66" t="s">
        <v>954</v>
      </c>
      <c r="D299" s="66">
        <v>8470415</v>
      </c>
      <c r="E299" s="66" t="s">
        <v>259</v>
      </c>
      <c r="F299" s="66">
        <v>425763</v>
      </c>
      <c r="G299" s="66" t="s">
        <v>129</v>
      </c>
      <c r="H299" s="66" t="str">
        <f t="shared" si="4"/>
        <v>847.8470415.1.425763.000000.847001.200179</v>
      </c>
      <c r="I299" s="66" t="s">
        <v>2872</v>
      </c>
      <c r="J299" s="66">
        <v>847001</v>
      </c>
      <c r="K299" s="66" t="s">
        <v>23</v>
      </c>
      <c r="L299" s="66">
        <v>200179</v>
      </c>
      <c r="M299" s="66" t="s">
        <v>2991</v>
      </c>
      <c r="N299" s="66">
        <v>22</v>
      </c>
      <c r="Q299" s="66" t="s">
        <v>5398</v>
      </c>
      <c r="R299" s="66">
        <v>22</v>
      </c>
      <c r="S299" s="66">
        <v>5000</v>
      </c>
      <c r="T299" s="66">
        <v>110000</v>
      </c>
      <c r="U299" s="66" t="s">
        <v>2002</v>
      </c>
      <c r="V299" s="66" t="s">
        <v>2003</v>
      </c>
      <c r="W299" s="66" t="s">
        <v>2007</v>
      </c>
      <c r="X299" s="66" t="s">
        <v>2998</v>
      </c>
      <c r="Y299" s="69" t="s">
        <v>2986</v>
      </c>
      <c r="Z299" s="66">
        <v>8470415</v>
      </c>
    </row>
    <row r="300" spans="1:26" ht="15" customHeight="1" x14ac:dyDescent="0.35">
      <c r="A300" s="66" t="s">
        <v>1998</v>
      </c>
      <c r="B300" s="66" t="s">
        <v>1999</v>
      </c>
      <c r="C300" s="66" t="s">
        <v>954</v>
      </c>
      <c r="D300" s="66">
        <v>8470415</v>
      </c>
      <c r="E300" s="66" t="s">
        <v>259</v>
      </c>
      <c r="F300" s="66">
        <v>425770</v>
      </c>
      <c r="G300" s="66" t="s">
        <v>132</v>
      </c>
      <c r="H300" s="66" t="str">
        <f t="shared" si="4"/>
        <v>847.8470415.1.425770.000000.847001.200179</v>
      </c>
      <c r="I300" s="66" t="s">
        <v>2872</v>
      </c>
      <c r="J300" s="66">
        <v>847001</v>
      </c>
      <c r="K300" s="66" t="s">
        <v>23</v>
      </c>
      <c r="L300" s="66">
        <v>200179</v>
      </c>
      <c r="M300" s="66" t="s">
        <v>2031</v>
      </c>
      <c r="N300" s="66">
        <v>20</v>
      </c>
      <c r="Q300" s="66" t="s">
        <v>5399</v>
      </c>
      <c r="R300" s="66">
        <v>20</v>
      </c>
      <c r="S300" s="66">
        <v>15000</v>
      </c>
      <c r="T300" s="66">
        <v>300000</v>
      </c>
      <c r="U300" s="66" t="s">
        <v>2002</v>
      </c>
      <c r="V300" s="66" t="s">
        <v>2003</v>
      </c>
      <c r="W300" s="66" t="s">
        <v>2034</v>
      </c>
      <c r="X300" s="66" t="s">
        <v>2998</v>
      </c>
      <c r="Y300" s="69" t="s">
        <v>2986</v>
      </c>
      <c r="Z300" s="66">
        <v>8470415</v>
      </c>
    </row>
    <row r="301" spans="1:26" ht="15" customHeight="1" x14ac:dyDescent="0.35">
      <c r="A301" s="66" t="s">
        <v>2036</v>
      </c>
      <c r="B301" s="66" t="s">
        <v>1999</v>
      </c>
      <c r="C301" s="66" t="s">
        <v>954</v>
      </c>
      <c r="D301" s="66">
        <v>8470415</v>
      </c>
      <c r="E301" s="66" t="s">
        <v>259</v>
      </c>
      <c r="F301" s="66">
        <v>425900</v>
      </c>
      <c r="G301" s="66" t="s">
        <v>40</v>
      </c>
      <c r="H301" s="66" t="str">
        <f t="shared" si="4"/>
        <v>847.8470415.1.425900.000000.847001.200179</v>
      </c>
      <c r="I301" s="66" t="s">
        <v>2872</v>
      </c>
      <c r="J301" s="66">
        <v>847001</v>
      </c>
      <c r="K301" s="66" t="s">
        <v>23</v>
      </c>
      <c r="L301" s="66">
        <v>200179</v>
      </c>
      <c r="M301" s="66" t="s">
        <v>2098</v>
      </c>
      <c r="N301" s="66">
        <v>1</v>
      </c>
      <c r="Q301" s="66" t="s">
        <v>2999</v>
      </c>
      <c r="R301" s="66">
        <v>1</v>
      </c>
      <c r="S301" s="66">
        <v>140000</v>
      </c>
      <c r="T301" s="66">
        <v>140000</v>
      </c>
      <c r="U301" s="66" t="s">
        <v>2002</v>
      </c>
      <c r="V301" s="66" t="s">
        <v>2003</v>
      </c>
      <c r="W301" s="66" t="s">
        <v>2007</v>
      </c>
      <c r="X301" s="66" t="s">
        <v>3001</v>
      </c>
      <c r="Y301" s="69" t="s">
        <v>2986</v>
      </c>
      <c r="Z301" s="66">
        <v>8470415</v>
      </c>
    </row>
    <row r="302" spans="1:26" ht="15" customHeight="1" x14ac:dyDescent="0.35">
      <c r="A302" s="66" t="s">
        <v>2041</v>
      </c>
      <c r="B302" s="66" t="s">
        <v>2042</v>
      </c>
      <c r="C302" s="66" t="s">
        <v>954</v>
      </c>
      <c r="D302" s="66">
        <v>8470415</v>
      </c>
      <c r="E302" s="66" t="s">
        <v>259</v>
      </c>
      <c r="F302" s="66">
        <v>426610</v>
      </c>
      <c r="G302" s="66" t="s">
        <v>43</v>
      </c>
      <c r="H302" s="66" t="str">
        <f t="shared" si="4"/>
        <v>847.8470415.1.426610.000000.847001.200179</v>
      </c>
      <c r="I302" s="66" t="s">
        <v>2872</v>
      </c>
      <c r="J302" s="66">
        <v>847001</v>
      </c>
      <c r="K302" s="66" t="s">
        <v>23</v>
      </c>
      <c r="L302" s="66">
        <v>200179</v>
      </c>
      <c r="M302" s="66" t="s">
        <v>2098</v>
      </c>
      <c r="N302" s="66">
        <v>1</v>
      </c>
      <c r="Q302" s="66" t="s">
        <v>3002</v>
      </c>
      <c r="R302" s="66">
        <v>1</v>
      </c>
      <c r="S302" s="66">
        <v>79617</v>
      </c>
      <c r="T302" s="66">
        <v>79617</v>
      </c>
      <c r="U302" s="66" t="s">
        <v>2002</v>
      </c>
      <c r="V302" s="66" t="s">
        <v>2003</v>
      </c>
      <c r="W302" s="66" t="s">
        <v>2007</v>
      </c>
      <c r="X302" s="66" t="s">
        <v>3001</v>
      </c>
      <c r="Y302" s="69" t="s">
        <v>3005</v>
      </c>
      <c r="Z302" s="66">
        <v>8470415</v>
      </c>
    </row>
    <row r="303" spans="1:26" ht="15" customHeight="1" x14ac:dyDescent="0.35">
      <c r="A303" s="66" t="s">
        <v>2041</v>
      </c>
      <c r="B303" s="66" t="s">
        <v>2042</v>
      </c>
      <c r="C303" s="66" t="s">
        <v>954</v>
      </c>
      <c r="D303" s="66">
        <v>8470415</v>
      </c>
      <c r="E303" s="66" t="s">
        <v>259</v>
      </c>
      <c r="F303" s="66">
        <v>426610</v>
      </c>
      <c r="G303" s="66" t="s">
        <v>43</v>
      </c>
      <c r="H303" s="66" t="str">
        <f t="shared" si="4"/>
        <v>847.8470415.1.426610.000000.847001.200179</v>
      </c>
      <c r="I303" s="66" t="s">
        <v>2872</v>
      </c>
      <c r="J303" s="66">
        <v>847001</v>
      </c>
      <c r="K303" s="66" t="s">
        <v>23</v>
      </c>
      <c r="L303" s="66">
        <v>200179</v>
      </c>
      <c r="M303" s="66" t="s">
        <v>2098</v>
      </c>
      <c r="N303" s="66">
        <v>1</v>
      </c>
      <c r="Q303" s="66" t="s">
        <v>3006</v>
      </c>
      <c r="R303" s="66">
        <v>1</v>
      </c>
      <c r="S303" s="66">
        <v>15090</v>
      </c>
      <c r="T303" s="66">
        <v>15090</v>
      </c>
      <c r="U303" s="66" t="s">
        <v>2002</v>
      </c>
      <c r="V303" s="66" t="s">
        <v>2003</v>
      </c>
      <c r="W303" s="66" t="s">
        <v>2034</v>
      </c>
      <c r="X303" s="66" t="s">
        <v>2998</v>
      </c>
      <c r="Y303" s="69" t="s">
        <v>3005</v>
      </c>
      <c r="Z303" s="66">
        <v>8470415</v>
      </c>
    </row>
    <row r="304" spans="1:26" ht="15" customHeight="1" x14ac:dyDescent="0.35">
      <c r="A304" s="66" t="s">
        <v>2041</v>
      </c>
      <c r="B304" s="66" t="s">
        <v>2042</v>
      </c>
      <c r="C304" s="66" t="s">
        <v>954</v>
      </c>
      <c r="D304" s="66">
        <v>8470415</v>
      </c>
      <c r="E304" s="66" t="s">
        <v>259</v>
      </c>
      <c r="F304" s="66">
        <v>426610</v>
      </c>
      <c r="G304" s="66" t="s">
        <v>43</v>
      </c>
      <c r="H304" s="66" t="str">
        <f t="shared" si="4"/>
        <v>847.8470415.1.426610.000000.847001.200179</v>
      </c>
      <c r="I304" s="66" t="s">
        <v>2872</v>
      </c>
      <c r="J304" s="66">
        <v>847001</v>
      </c>
      <c r="K304" s="66" t="s">
        <v>23</v>
      </c>
      <c r="L304" s="66">
        <v>200179</v>
      </c>
      <c r="M304" s="66" t="s">
        <v>2098</v>
      </c>
      <c r="N304" s="66">
        <v>1</v>
      </c>
      <c r="Q304" s="66" t="s">
        <v>3007</v>
      </c>
      <c r="R304" s="66">
        <v>1</v>
      </c>
      <c r="S304" s="66">
        <v>22000</v>
      </c>
      <c r="T304" s="66">
        <v>22000</v>
      </c>
      <c r="U304" s="66" t="s">
        <v>2002</v>
      </c>
      <c r="V304" s="66" t="s">
        <v>2003</v>
      </c>
      <c r="W304" s="66" t="s">
        <v>2050</v>
      </c>
      <c r="X304" s="66" t="s">
        <v>2998</v>
      </c>
      <c r="Y304" s="69" t="s">
        <v>3005</v>
      </c>
      <c r="Z304" s="66">
        <v>8470415</v>
      </c>
    </row>
    <row r="305" spans="1:26" ht="15" customHeight="1" x14ac:dyDescent="0.35">
      <c r="A305" s="66" t="s">
        <v>2041</v>
      </c>
      <c r="B305" s="66" t="s">
        <v>2042</v>
      </c>
      <c r="C305" s="66" t="s">
        <v>954</v>
      </c>
      <c r="D305" s="66">
        <v>8470415</v>
      </c>
      <c r="E305" s="66" t="s">
        <v>259</v>
      </c>
      <c r="F305" s="66">
        <v>426610</v>
      </c>
      <c r="G305" s="66" t="s">
        <v>43</v>
      </c>
      <c r="H305" s="66" t="str">
        <f t="shared" si="4"/>
        <v>847.8470415.1.426610.000000.847001.200179</v>
      </c>
      <c r="I305" s="66" t="s">
        <v>2872</v>
      </c>
      <c r="J305" s="66">
        <v>847001</v>
      </c>
      <c r="K305" s="66" t="s">
        <v>23</v>
      </c>
      <c r="L305" s="66">
        <v>200179</v>
      </c>
      <c r="M305" s="66" t="s">
        <v>2098</v>
      </c>
      <c r="N305" s="66">
        <v>1</v>
      </c>
      <c r="Q305" s="66" t="s">
        <v>3008</v>
      </c>
      <c r="R305" s="66">
        <v>1</v>
      </c>
      <c r="S305" s="66">
        <v>19909</v>
      </c>
      <c r="T305" s="66">
        <v>19909</v>
      </c>
      <c r="U305" s="66" t="s">
        <v>2002</v>
      </c>
      <c r="V305" s="66" t="s">
        <v>2003</v>
      </c>
      <c r="W305" s="66" t="s">
        <v>2007</v>
      </c>
      <c r="X305" s="66" t="s">
        <v>3001</v>
      </c>
      <c r="Y305" s="69" t="s">
        <v>3005</v>
      </c>
      <c r="Z305" s="66">
        <v>8470415</v>
      </c>
    </row>
    <row r="306" spans="1:26" ht="15" customHeight="1" x14ac:dyDescent="0.35">
      <c r="A306" s="66" t="s">
        <v>2041</v>
      </c>
      <c r="B306" s="66" t="s">
        <v>2042</v>
      </c>
      <c r="C306" s="66" t="s">
        <v>954</v>
      </c>
      <c r="D306" s="66">
        <v>8470415</v>
      </c>
      <c r="E306" s="66" t="s">
        <v>259</v>
      </c>
      <c r="F306" s="66">
        <v>426610</v>
      </c>
      <c r="G306" s="66" t="s">
        <v>43</v>
      </c>
      <c r="H306" s="66" t="str">
        <f t="shared" si="4"/>
        <v>847.8470415.1.426610.000000.847001.200179</v>
      </c>
      <c r="I306" s="66" t="s">
        <v>2872</v>
      </c>
      <c r="J306" s="66">
        <v>847001</v>
      </c>
      <c r="K306" s="66" t="s">
        <v>23</v>
      </c>
      <c r="L306" s="66">
        <v>200179</v>
      </c>
      <c r="M306" s="66" t="s">
        <v>2098</v>
      </c>
      <c r="N306" s="66">
        <v>1</v>
      </c>
      <c r="Q306" s="66" t="s">
        <v>3009</v>
      </c>
      <c r="R306" s="66">
        <v>1</v>
      </c>
      <c r="S306" s="66">
        <v>20552</v>
      </c>
      <c r="T306" s="66">
        <v>20552</v>
      </c>
      <c r="U306" s="66" t="s">
        <v>2002</v>
      </c>
      <c r="V306" s="66" t="s">
        <v>2003</v>
      </c>
      <c r="W306" s="66" t="s">
        <v>2050</v>
      </c>
      <c r="X306" s="66" t="s">
        <v>2998</v>
      </c>
      <c r="Y306" s="69" t="s">
        <v>3010</v>
      </c>
      <c r="Z306" s="66">
        <v>8470415</v>
      </c>
    </row>
    <row r="307" spans="1:26" ht="15" customHeight="1" x14ac:dyDescent="0.35">
      <c r="A307" s="66" t="s">
        <v>2041</v>
      </c>
      <c r="B307" s="66" t="s">
        <v>2042</v>
      </c>
      <c r="C307" s="66" t="s">
        <v>954</v>
      </c>
      <c r="D307" s="66">
        <v>8470415</v>
      </c>
      <c r="E307" s="66" t="s">
        <v>259</v>
      </c>
      <c r="F307" s="66">
        <v>426610</v>
      </c>
      <c r="G307" s="66" t="s">
        <v>43</v>
      </c>
      <c r="H307" s="66" t="str">
        <f t="shared" si="4"/>
        <v>847.8470415.1.426610.000000.847001.200179</v>
      </c>
      <c r="I307" s="66" t="s">
        <v>2872</v>
      </c>
      <c r="J307" s="66">
        <v>847001</v>
      </c>
      <c r="K307" s="66" t="s">
        <v>23</v>
      </c>
      <c r="L307" s="66">
        <v>200179</v>
      </c>
      <c r="M307" s="66" t="s">
        <v>2098</v>
      </c>
      <c r="N307" s="66">
        <v>1</v>
      </c>
      <c r="Q307" s="66" t="s">
        <v>3011</v>
      </c>
      <c r="R307" s="66">
        <v>1</v>
      </c>
      <c r="S307" s="66">
        <v>14943</v>
      </c>
      <c r="T307" s="66">
        <v>14943</v>
      </c>
      <c r="U307" s="66" t="s">
        <v>2002</v>
      </c>
      <c r="V307" s="66" t="s">
        <v>2003</v>
      </c>
      <c r="W307" s="66" t="s">
        <v>2050</v>
      </c>
      <c r="X307" s="66" t="s">
        <v>2998</v>
      </c>
      <c r="Y307" s="69" t="s">
        <v>2986</v>
      </c>
      <c r="Z307" s="66">
        <v>8470415</v>
      </c>
    </row>
    <row r="308" spans="1:26" ht="15" customHeight="1" x14ac:dyDescent="0.35">
      <c r="A308" s="66" t="s">
        <v>2041</v>
      </c>
      <c r="B308" s="66" t="s">
        <v>2042</v>
      </c>
      <c r="C308" s="66" t="s">
        <v>954</v>
      </c>
      <c r="D308" s="66">
        <v>8470415</v>
      </c>
      <c r="E308" s="66" t="s">
        <v>259</v>
      </c>
      <c r="F308" s="66">
        <v>426610</v>
      </c>
      <c r="G308" s="66" t="s">
        <v>43</v>
      </c>
      <c r="H308" s="66" t="str">
        <f t="shared" ref="H308:H333" si="5">CONCATENATE(847,".",D308,".",1,".",F308,".","000000",".",J308,".",L308)</f>
        <v>847.8470415.1.426610.000000.847001.200179</v>
      </c>
      <c r="I308" s="66" t="s">
        <v>2872</v>
      </c>
      <c r="J308" s="66">
        <v>847001</v>
      </c>
      <c r="K308" s="66" t="s">
        <v>23</v>
      </c>
      <c r="L308" s="66">
        <v>200179</v>
      </c>
      <c r="M308" s="66" t="s">
        <v>2098</v>
      </c>
      <c r="N308" s="66">
        <v>1</v>
      </c>
      <c r="Q308" s="66" t="s">
        <v>3014</v>
      </c>
      <c r="R308" s="66">
        <v>1</v>
      </c>
      <c r="S308" s="66">
        <v>57400</v>
      </c>
      <c r="T308" s="66">
        <v>57400</v>
      </c>
      <c r="U308" s="66" t="s">
        <v>2002</v>
      </c>
      <c r="V308" s="66" t="s">
        <v>2003</v>
      </c>
      <c r="W308" s="66" t="s">
        <v>2007</v>
      </c>
      <c r="X308" s="66" t="s">
        <v>3001</v>
      </c>
      <c r="Y308" s="69" t="s">
        <v>3015</v>
      </c>
      <c r="Z308" s="66">
        <v>8470415</v>
      </c>
    </row>
    <row r="309" spans="1:26" ht="15" customHeight="1" x14ac:dyDescent="0.35">
      <c r="A309" s="66" t="s">
        <v>2047</v>
      </c>
      <c r="B309" s="66" t="s">
        <v>1999</v>
      </c>
      <c r="C309" s="66" t="s">
        <v>954</v>
      </c>
      <c r="D309" s="66">
        <v>8470415</v>
      </c>
      <c r="E309" s="66" t="s">
        <v>259</v>
      </c>
      <c r="F309" s="66">
        <v>428090</v>
      </c>
      <c r="G309" s="66" t="s">
        <v>52</v>
      </c>
      <c r="H309" s="66" t="str">
        <f t="shared" si="5"/>
        <v>847.8470415.1.428090.000000.847001.200179</v>
      </c>
      <c r="I309" s="66" t="s">
        <v>2872</v>
      </c>
      <c r="J309" s="66">
        <v>847001</v>
      </c>
      <c r="K309" s="66" t="s">
        <v>23</v>
      </c>
      <c r="L309" s="66">
        <v>200179</v>
      </c>
      <c r="M309" s="66" t="s">
        <v>2098</v>
      </c>
      <c r="N309" s="66">
        <v>1</v>
      </c>
      <c r="Q309" s="66" t="s">
        <v>5400</v>
      </c>
      <c r="R309" s="66">
        <v>2</v>
      </c>
      <c r="S309" s="66">
        <v>15000</v>
      </c>
      <c r="T309" s="66">
        <v>30000</v>
      </c>
      <c r="U309" s="66" t="s">
        <v>2113</v>
      </c>
      <c r="V309" s="66" t="s">
        <v>2122</v>
      </c>
      <c r="W309" s="66" t="s">
        <v>2056</v>
      </c>
      <c r="X309" s="66" t="s">
        <v>2985</v>
      </c>
      <c r="Y309" s="69" t="s">
        <v>2986</v>
      </c>
      <c r="Z309" s="66">
        <v>8470415</v>
      </c>
    </row>
    <row r="310" spans="1:26" ht="15" customHeight="1" x14ac:dyDescent="0.35">
      <c r="A310" s="66" t="s">
        <v>2047</v>
      </c>
      <c r="B310" s="66" t="s">
        <v>1999</v>
      </c>
      <c r="C310" s="66" t="s">
        <v>954</v>
      </c>
      <c r="D310" s="66">
        <v>8470415</v>
      </c>
      <c r="E310" s="66" t="s">
        <v>259</v>
      </c>
      <c r="F310" s="66">
        <v>428090</v>
      </c>
      <c r="G310" s="66" t="s">
        <v>52</v>
      </c>
      <c r="H310" s="66" t="str">
        <f t="shared" si="5"/>
        <v>847.8470415.1.428090.000000.847001.200179</v>
      </c>
      <c r="I310" s="66" t="s">
        <v>2872</v>
      </c>
      <c r="J310" s="66">
        <v>847001</v>
      </c>
      <c r="K310" s="66" t="s">
        <v>23</v>
      </c>
      <c r="L310" s="66">
        <v>200179</v>
      </c>
      <c r="M310" s="66" t="s">
        <v>3016</v>
      </c>
      <c r="N310" s="66">
        <v>1</v>
      </c>
      <c r="Q310" s="66" t="s">
        <v>5401</v>
      </c>
      <c r="R310" s="66">
        <v>12</v>
      </c>
      <c r="S310" s="66">
        <v>500</v>
      </c>
      <c r="T310" s="66">
        <v>6000</v>
      </c>
      <c r="U310" s="66" t="s">
        <v>2113</v>
      </c>
      <c r="V310" s="66" t="s">
        <v>2122</v>
      </c>
      <c r="W310" s="66" t="s">
        <v>2007</v>
      </c>
      <c r="X310" s="66" t="s">
        <v>2985</v>
      </c>
      <c r="Y310" s="69" t="s">
        <v>2986</v>
      </c>
      <c r="Z310" s="66">
        <v>8470415</v>
      </c>
    </row>
    <row r="311" spans="1:26" ht="15" customHeight="1" x14ac:dyDescent="0.35">
      <c r="A311" s="66" t="s">
        <v>2019</v>
      </c>
      <c r="B311" s="66" t="s">
        <v>2053</v>
      </c>
      <c r="C311" s="66" t="s">
        <v>954</v>
      </c>
      <c r="D311" s="66">
        <v>8470415</v>
      </c>
      <c r="E311" s="66" t="s">
        <v>259</v>
      </c>
      <c r="F311" s="66">
        <v>428640</v>
      </c>
      <c r="G311" s="66" t="s">
        <v>55</v>
      </c>
      <c r="H311" s="66" t="str">
        <f t="shared" si="5"/>
        <v>847.8470415.1.428640.000000.847001.200179</v>
      </c>
      <c r="I311" s="66" t="s">
        <v>2872</v>
      </c>
      <c r="J311" s="66">
        <v>847001</v>
      </c>
      <c r="K311" s="66" t="s">
        <v>23</v>
      </c>
      <c r="L311" s="66">
        <v>200179</v>
      </c>
      <c r="M311" s="66" t="s">
        <v>3016</v>
      </c>
      <c r="N311" s="66">
        <v>1</v>
      </c>
      <c r="Q311" s="66" t="s">
        <v>3017</v>
      </c>
      <c r="R311" s="66">
        <v>1</v>
      </c>
      <c r="S311" s="66">
        <v>15000</v>
      </c>
      <c r="T311" s="66">
        <v>15000</v>
      </c>
      <c r="U311" s="66" t="s">
        <v>2002</v>
      </c>
      <c r="V311" s="66" t="s">
        <v>2003</v>
      </c>
      <c r="W311" s="66" t="s">
        <v>2007</v>
      </c>
      <c r="X311" s="66" t="s">
        <v>2985</v>
      </c>
      <c r="Y311" s="69" t="s">
        <v>2986</v>
      </c>
      <c r="Z311" s="66">
        <v>8470415</v>
      </c>
    </row>
    <row r="312" spans="1:26" ht="15" customHeight="1" x14ac:dyDescent="0.35">
      <c r="A312" s="66" t="s">
        <v>1998</v>
      </c>
      <c r="B312" s="66" t="s">
        <v>1999</v>
      </c>
      <c r="C312" s="66" t="s">
        <v>954</v>
      </c>
      <c r="D312" s="66">
        <v>8470415</v>
      </c>
      <c r="E312" s="66" t="s">
        <v>259</v>
      </c>
      <c r="F312" s="66">
        <v>432209</v>
      </c>
      <c r="G312" s="66" t="s">
        <v>138</v>
      </c>
      <c r="H312" s="66" t="str">
        <f t="shared" si="5"/>
        <v>847.8470415.1.432209.000000.847001.200179</v>
      </c>
      <c r="I312" s="66" t="s">
        <v>2872</v>
      </c>
      <c r="J312" s="66">
        <v>847001</v>
      </c>
      <c r="K312" s="66" t="s">
        <v>23</v>
      </c>
      <c r="L312" s="66">
        <v>200179</v>
      </c>
      <c r="M312" s="66" t="s">
        <v>3020</v>
      </c>
      <c r="N312" s="66">
        <v>1</v>
      </c>
      <c r="Q312" s="66" t="s">
        <v>3021</v>
      </c>
      <c r="R312" s="66">
        <v>1</v>
      </c>
      <c r="S312" s="66">
        <v>301000</v>
      </c>
      <c r="T312" s="66">
        <v>301000</v>
      </c>
      <c r="U312" s="66" t="s">
        <v>2002</v>
      </c>
      <c r="V312" s="66" t="s">
        <v>2003</v>
      </c>
      <c r="W312" s="66" t="s">
        <v>2007</v>
      </c>
      <c r="X312" s="66" t="s">
        <v>3001</v>
      </c>
      <c r="Y312" s="69" t="s">
        <v>2986</v>
      </c>
      <c r="Z312" s="66">
        <v>8470415</v>
      </c>
    </row>
    <row r="313" spans="1:26" ht="15" customHeight="1" x14ac:dyDescent="0.35">
      <c r="A313" s="66" t="s">
        <v>1998</v>
      </c>
      <c r="B313" s="66" t="s">
        <v>1999</v>
      </c>
      <c r="C313" s="66" t="s">
        <v>954</v>
      </c>
      <c r="D313" s="66">
        <v>8470415</v>
      </c>
      <c r="E313" s="66" t="s">
        <v>259</v>
      </c>
      <c r="F313" s="66">
        <v>435350</v>
      </c>
      <c r="G313" s="66" t="s">
        <v>144</v>
      </c>
      <c r="H313" s="66" t="str">
        <f t="shared" si="5"/>
        <v>847.8470415.1.435350.000000.847001.200179</v>
      </c>
      <c r="I313" s="66" t="s">
        <v>2872</v>
      </c>
      <c r="J313" s="66">
        <v>847001</v>
      </c>
      <c r="K313" s="66" t="s">
        <v>23</v>
      </c>
      <c r="L313" s="66">
        <v>200179</v>
      </c>
      <c r="M313" s="66" t="s">
        <v>3024</v>
      </c>
      <c r="N313" s="66">
        <v>12</v>
      </c>
      <c r="Q313" s="66" t="s">
        <v>3025</v>
      </c>
      <c r="R313" s="66">
        <v>10</v>
      </c>
      <c r="S313" s="66">
        <v>7000</v>
      </c>
      <c r="T313" s="66">
        <v>70000</v>
      </c>
      <c r="U313" s="66" t="s">
        <v>2002</v>
      </c>
      <c r="V313" s="66" t="s">
        <v>2122</v>
      </c>
      <c r="W313" s="66" t="s">
        <v>2034</v>
      </c>
      <c r="X313" s="66" t="s">
        <v>2998</v>
      </c>
      <c r="Y313" s="69" t="s">
        <v>2986</v>
      </c>
      <c r="Z313" s="66">
        <v>8470415</v>
      </c>
    </row>
    <row r="314" spans="1:26" ht="15" customHeight="1" x14ac:dyDescent="0.35">
      <c r="A314" s="66" t="s">
        <v>1998</v>
      </c>
      <c r="B314" s="66" t="s">
        <v>1999</v>
      </c>
      <c r="C314" s="66" t="s">
        <v>954</v>
      </c>
      <c r="D314" s="66">
        <v>8470415</v>
      </c>
      <c r="E314" s="66" t="s">
        <v>259</v>
      </c>
      <c r="F314" s="66">
        <v>435508</v>
      </c>
      <c r="G314" s="66" t="s">
        <v>147</v>
      </c>
      <c r="H314" s="66" t="str">
        <f t="shared" si="5"/>
        <v>847.8470415.1.435508.000000.847001.200179</v>
      </c>
      <c r="I314" s="66" t="s">
        <v>2872</v>
      </c>
      <c r="J314" s="66">
        <v>847001</v>
      </c>
      <c r="K314" s="66" t="s">
        <v>23</v>
      </c>
      <c r="L314" s="66">
        <v>200179</v>
      </c>
      <c r="M314" s="66" t="s">
        <v>3020</v>
      </c>
      <c r="N314" s="66">
        <v>1</v>
      </c>
      <c r="Q314" s="66" t="s">
        <v>3027</v>
      </c>
      <c r="R314" s="66">
        <v>1</v>
      </c>
      <c r="S314" s="66">
        <v>525000</v>
      </c>
      <c r="T314" s="66">
        <v>525000</v>
      </c>
      <c r="U314" s="66" t="s">
        <v>2002</v>
      </c>
      <c r="V314" s="66" t="s">
        <v>2003</v>
      </c>
      <c r="W314" s="66" t="s">
        <v>2007</v>
      </c>
      <c r="X314" s="66" t="s">
        <v>3001</v>
      </c>
      <c r="Y314" s="69" t="s">
        <v>2986</v>
      </c>
      <c r="Z314" s="66">
        <v>8470415</v>
      </c>
    </row>
    <row r="315" spans="1:26" ht="15" customHeight="1" x14ac:dyDescent="0.35">
      <c r="A315" s="66" t="s">
        <v>2019</v>
      </c>
      <c r="B315" s="66" t="s">
        <v>2896</v>
      </c>
      <c r="C315" s="66" t="s">
        <v>954</v>
      </c>
      <c r="D315" s="66">
        <v>8470415</v>
      </c>
      <c r="E315" s="66" t="s">
        <v>259</v>
      </c>
      <c r="F315" s="66">
        <v>435519</v>
      </c>
      <c r="G315" s="66" t="s">
        <v>61</v>
      </c>
      <c r="H315" s="66" t="str">
        <f t="shared" si="5"/>
        <v>847.8470415.1.435519.000000.847001.200179</v>
      </c>
      <c r="I315" s="66" t="s">
        <v>2872</v>
      </c>
      <c r="J315" s="66">
        <v>847001</v>
      </c>
      <c r="K315" s="66" t="s">
        <v>23</v>
      </c>
      <c r="L315" s="66">
        <v>200179</v>
      </c>
      <c r="Z315" s="66">
        <v>8470415</v>
      </c>
    </row>
    <row r="316" spans="1:26" ht="15" customHeight="1" x14ac:dyDescent="0.35">
      <c r="A316" s="66" t="s">
        <v>2036</v>
      </c>
      <c r="B316" s="66" t="s">
        <v>1999</v>
      </c>
      <c r="C316" s="66" t="s">
        <v>954</v>
      </c>
      <c r="D316" s="66">
        <v>8470415</v>
      </c>
      <c r="E316" s="66" t="s">
        <v>259</v>
      </c>
      <c r="F316" s="66">
        <v>436110</v>
      </c>
      <c r="G316" s="66" t="s">
        <v>64</v>
      </c>
      <c r="H316" s="66" t="str">
        <f t="shared" si="5"/>
        <v>847.8470415.1.436110.000000.847001.200179</v>
      </c>
      <c r="I316" s="66" t="s">
        <v>2872</v>
      </c>
      <c r="J316" s="66">
        <v>847001</v>
      </c>
      <c r="K316" s="66" t="s">
        <v>23</v>
      </c>
      <c r="L316" s="66">
        <v>200179</v>
      </c>
      <c r="T316" s="66">
        <v>0</v>
      </c>
      <c r="Z316" s="66">
        <v>8470415</v>
      </c>
    </row>
    <row r="317" spans="1:26" ht="15" customHeight="1" x14ac:dyDescent="0.35">
      <c r="A317" s="66">
        <v>0</v>
      </c>
      <c r="B317" s="66" t="s">
        <v>1999</v>
      </c>
      <c r="C317" s="66" t="s">
        <v>954</v>
      </c>
      <c r="D317" s="66">
        <v>8470415</v>
      </c>
      <c r="E317" s="66" t="s">
        <v>259</v>
      </c>
      <c r="F317" s="66">
        <v>492316</v>
      </c>
      <c r="G317" s="66" t="s">
        <v>138</v>
      </c>
      <c r="H317" s="66" t="str">
        <f t="shared" si="5"/>
        <v>847.8470415.1.492316.000000.847001.300180</v>
      </c>
      <c r="I317" s="66" t="s">
        <v>2872</v>
      </c>
      <c r="J317" s="66">
        <v>847001</v>
      </c>
      <c r="K317" s="66" t="s">
        <v>863</v>
      </c>
      <c r="L317" s="66">
        <v>300180</v>
      </c>
      <c r="M317" s="66" t="s">
        <v>2098</v>
      </c>
      <c r="N317" s="66">
        <v>1</v>
      </c>
      <c r="Q317" s="66" t="s">
        <v>5402</v>
      </c>
      <c r="R317" s="66">
        <v>1</v>
      </c>
      <c r="S317" s="66">
        <v>387920</v>
      </c>
      <c r="T317" s="66">
        <v>387920</v>
      </c>
      <c r="U317" s="66" t="s">
        <v>2113</v>
      </c>
      <c r="V317" s="66" t="s">
        <v>2122</v>
      </c>
      <c r="W317" s="66" t="s">
        <v>2034</v>
      </c>
      <c r="X317" s="66" t="s">
        <v>2998</v>
      </c>
      <c r="Y317" s="69" t="s">
        <v>5403</v>
      </c>
      <c r="Z317" s="66">
        <v>8470415</v>
      </c>
    </row>
    <row r="318" spans="1:26" ht="15" customHeight="1" x14ac:dyDescent="0.35">
      <c r="A318" s="66">
        <v>0</v>
      </c>
      <c r="B318" s="66" t="s">
        <v>1999</v>
      </c>
      <c r="C318" s="66" t="s">
        <v>954</v>
      </c>
      <c r="D318" s="66">
        <v>8470415</v>
      </c>
      <c r="E318" s="66" t="s">
        <v>259</v>
      </c>
      <c r="F318" s="66">
        <v>492316</v>
      </c>
      <c r="G318" s="66" t="s">
        <v>138</v>
      </c>
      <c r="H318" s="66" t="str">
        <f t="shared" si="5"/>
        <v>847.8470415.1.492316.000000.847001.300180</v>
      </c>
      <c r="I318" s="66" t="s">
        <v>2872</v>
      </c>
      <c r="J318" s="66">
        <v>847001</v>
      </c>
      <c r="K318" s="66" t="s">
        <v>863</v>
      </c>
      <c r="L318" s="66">
        <v>300180</v>
      </c>
      <c r="M318" s="66" t="s">
        <v>2098</v>
      </c>
      <c r="N318" s="66">
        <v>1</v>
      </c>
      <c r="Q318" s="66" t="s">
        <v>5404</v>
      </c>
      <c r="R318" s="66">
        <v>1</v>
      </c>
      <c r="S318" s="66">
        <v>135706</v>
      </c>
      <c r="T318" s="66">
        <v>135706</v>
      </c>
      <c r="U318" s="66" t="s">
        <v>2113</v>
      </c>
      <c r="V318" s="66" t="s">
        <v>2122</v>
      </c>
      <c r="W318" s="66" t="s">
        <v>2034</v>
      </c>
      <c r="X318" s="66" t="s">
        <v>2998</v>
      </c>
      <c r="Y318" s="69" t="s">
        <v>5405</v>
      </c>
      <c r="Z318" s="66">
        <v>8470415</v>
      </c>
    </row>
    <row r="319" spans="1:26" ht="15" customHeight="1" x14ac:dyDescent="0.35">
      <c r="A319" s="66">
        <v>0</v>
      </c>
      <c r="B319" s="66" t="s">
        <v>1999</v>
      </c>
      <c r="C319" s="66" t="s">
        <v>954</v>
      </c>
      <c r="D319" s="66">
        <v>8470415</v>
      </c>
      <c r="E319" s="66" t="s">
        <v>259</v>
      </c>
      <c r="F319" s="66">
        <v>492316</v>
      </c>
      <c r="G319" s="66" t="s">
        <v>138</v>
      </c>
      <c r="H319" s="66" t="str">
        <f t="shared" si="5"/>
        <v>847.8470415.1.492316.000000.847001.300180</v>
      </c>
      <c r="I319" s="66" t="s">
        <v>2872</v>
      </c>
      <c r="J319" s="66">
        <v>847001</v>
      </c>
      <c r="K319" s="66" t="s">
        <v>863</v>
      </c>
      <c r="L319" s="66">
        <v>300180</v>
      </c>
      <c r="M319" s="66" t="s">
        <v>2098</v>
      </c>
      <c r="N319" s="66">
        <v>1</v>
      </c>
      <c r="Q319" s="66" t="s">
        <v>5406</v>
      </c>
      <c r="R319" s="66">
        <v>1</v>
      </c>
      <c r="S319" s="66">
        <v>115935</v>
      </c>
      <c r="T319" s="66">
        <v>115935</v>
      </c>
      <c r="U319" s="66" t="s">
        <v>2113</v>
      </c>
      <c r="V319" s="66" t="s">
        <v>2122</v>
      </c>
      <c r="W319" s="66" t="s">
        <v>2034</v>
      </c>
      <c r="X319" s="66" t="s">
        <v>2998</v>
      </c>
      <c r="Y319" s="69" t="s">
        <v>3039</v>
      </c>
      <c r="Z319" s="66">
        <v>8470415</v>
      </c>
    </row>
    <row r="320" spans="1:26" ht="15" customHeight="1" x14ac:dyDescent="0.35">
      <c r="A320" s="66">
        <v>0</v>
      </c>
      <c r="B320" s="66" t="s">
        <v>1999</v>
      </c>
      <c r="C320" s="66" t="s">
        <v>954</v>
      </c>
      <c r="D320" s="66">
        <v>8470415</v>
      </c>
      <c r="E320" s="66" t="s">
        <v>259</v>
      </c>
      <c r="F320" s="66">
        <v>492316</v>
      </c>
      <c r="G320" s="66" t="s">
        <v>138</v>
      </c>
      <c r="H320" s="66" t="str">
        <f t="shared" si="5"/>
        <v>847.8470415.1.492316.000000.847001.300180</v>
      </c>
      <c r="I320" s="66" t="s">
        <v>2872</v>
      </c>
      <c r="J320" s="66">
        <v>847001</v>
      </c>
      <c r="K320" s="66" t="s">
        <v>863</v>
      </c>
      <c r="L320" s="66">
        <v>300180</v>
      </c>
      <c r="M320" s="66" t="s">
        <v>2098</v>
      </c>
      <c r="N320" s="66">
        <v>1</v>
      </c>
      <c r="Q320" s="66" t="s">
        <v>5407</v>
      </c>
      <c r="R320" s="66">
        <v>1</v>
      </c>
      <c r="S320" s="66">
        <v>570000</v>
      </c>
      <c r="T320" s="66">
        <v>570000</v>
      </c>
      <c r="U320" s="66" t="s">
        <v>2113</v>
      </c>
      <c r="V320" s="66" t="s">
        <v>2122</v>
      </c>
      <c r="W320" s="66" t="s">
        <v>2007</v>
      </c>
      <c r="X320" s="66" t="s">
        <v>3001</v>
      </c>
      <c r="Y320" s="69" t="s">
        <v>5408</v>
      </c>
      <c r="Z320" s="66">
        <v>8470415</v>
      </c>
    </row>
    <row r="321" spans="1:26" ht="15" customHeight="1" x14ac:dyDescent="0.35">
      <c r="A321" s="66" t="s">
        <v>1998</v>
      </c>
      <c r="B321" s="66" t="s">
        <v>1999</v>
      </c>
      <c r="C321" s="66" t="s">
        <v>954</v>
      </c>
      <c r="D321" s="66">
        <v>8470425</v>
      </c>
      <c r="E321" s="66" t="s">
        <v>267</v>
      </c>
      <c r="F321" s="66">
        <v>420550</v>
      </c>
      <c r="G321" s="66" t="s">
        <v>18</v>
      </c>
      <c r="H321" s="66" t="str">
        <f t="shared" si="5"/>
        <v>847.8470425.1.420550.000000.847001.200179</v>
      </c>
      <c r="I321" s="66" t="s">
        <v>2872</v>
      </c>
      <c r="J321" s="66">
        <v>847001</v>
      </c>
      <c r="K321" s="66" t="s">
        <v>23</v>
      </c>
      <c r="L321" s="66">
        <v>200179</v>
      </c>
      <c r="T321" s="66">
        <v>0</v>
      </c>
      <c r="Z321" s="66">
        <v>8470425</v>
      </c>
    </row>
    <row r="322" spans="1:26" ht="15" customHeight="1" x14ac:dyDescent="0.35">
      <c r="A322" s="66" t="s">
        <v>1998</v>
      </c>
      <c r="B322" s="66" t="s">
        <v>1999</v>
      </c>
      <c r="C322" s="66" t="s">
        <v>954</v>
      </c>
      <c r="D322" s="66">
        <v>8470425</v>
      </c>
      <c r="E322" s="66" t="s">
        <v>267</v>
      </c>
      <c r="F322" s="66">
        <v>421700</v>
      </c>
      <c r="G322" s="66" t="s">
        <v>956</v>
      </c>
      <c r="H322" s="66" t="str">
        <f t="shared" si="5"/>
        <v>847.8470425.1.421700.000000.847001.200179</v>
      </c>
      <c r="I322" s="66" t="s">
        <v>2872</v>
      </c>
      <c r="J322" s="66">
        <v>847001</v>
      </c>
      <c r="K322" s="66" t="s">
        <v>23</v>
      </c>
      <c r="L322" s="66">
        <v>200179</v>
      </c>
      <c r="T322" s="66">
        <v>0</v>
      </c>
      <c r="Z322" s="66">
        <v>8470425</v>
      </c>
    </row>
    <row r="323" spans="1:26" ht="15" customHeight="1" x14ac:dyDescent="0.35">
      <c r="A323" s="66" t="s">
        <v>2019</v>
      </c>
      <c r="B323" s="66" t="s">
        <v>1999</v>
      </c>
      <c r="C323" s="66" t="s">
        <v>954</v>
      </c>
      <c r="D323" s="66">
        <v>8470425</v>
      </c>
      <c r="E323" s="66" t="s">
        <v>267</v>
      </c>
      <c r="F323" s="66">
        <v>425550</v>
      </c>
      <c r="G323" s="66" t="s">
        <v>83</v>
      </c>
      <c r="H323" s="66" t="str">
        <f t="shared" si="5"/>
        <v>847.8470425.1.425550.000000.847001.200179</v>
      </c>
      <c r="I323" s="66" t="s">
        <v>2872</v>
      </c>
      <c r="J323" s="66">
        <v>847001</v>
      </c>
      <c r="K323" s="66" t="s">
        <v>23</v>
      </c>
      <c r="L323" s="66">
        <v>200179</v>
      </c>
      <c r="M323" s="66" t="s">
        <v>2341</v>
      </c>
      <c r="N323" s="66">
        <v>15</v>
      </c>
      <c r="Q323" s="66" t="s">
        <v>5409</v>
      </c>
      <c r="R323" s="66">
        <v>15</v>
      </c>
      <c r="S323" s="66">
        <v>15000</v>
      </c>
      <c r="T323" s="66">
        <v>225000</v>
      </c>
      <c r="U323" s="66" t="s">
        <v>2002</v>
      </c>
      <c r="V323" s="66" t="s">
        <v>2003</v>
      </c>
      <c r="W323" s="66" t="s">
        <v>2034</v>
      </c>
      <c r="X323" s="66" t="s">
        <v>3052</v>
      </c>
      <c r="Y323" s="69" t="s">
        <v>2922</v>
      </c>
      <c r="Z323" s="66">
        <v>8470425</v>
      </c>
    </row>
    <row r="324" spans="1:26" ht="15" customHeight="1" x14ac:dyDescent="0.35">
      <c r="A324" s="66" t="s">
        <v>1998</v>
      </c>
      <c r="B324" s="66" t="s">
        <v>1999</v>
      </c>
      <c r="C324" s="66" t="s">
        <v>954</v>
      </c>
      <c r="D324" s="66">
        <v>8470425</v>
      </c>
      <c r="E324" s="66" t="s">
        <v>267</v>
      </c>
      <c r="F324" s="66">
        <v>425770</v>
      </c>
      <c r="G324" s="66" t="s">
        <v>132</v>
      </c>
      <c r="H324" s="66" t="str">
        <f t="shared" si="5"/>
        <v>847.8470425.1.425770.000000.847001.200179</v>
      </c>
      <c r="I324" s="66" t="s">
        <v>2872</v>
      </c>
      <c r="J324" s="66">
        <v>847001</v>
      </c>
      <c r="K324" s="66" t="s">
        <v>23</v>
      </c>
      <c r="L324" s="66">
        <v>200179</v>
      </c>
      <c r="M324" s="66" t="s">
        <v>5410</v>
      </c>
      <c r="N324" s="66">
        <v>30</v>
      </c>
      <c r="Q324" s="66" t="s">
        <v>5411</v>
      </c>
      <c r="R324" s="66">
        <v>4</v>
      </c>
      <c r="S324" s="66">
        <v>15000</v>
      </c>
      <c r="T324" s="66">
        <v>60000</v>
      </c>
      <c r="U324" s="66" t="s">
        <v>2002</v>
      </c>
      <c r="V324" s="66" t="s">
        <v>2003</v>
      </c>
      <c r="W324" s="66" t="s">
        <v>2075</v>
      </c>
      <c r="X324" s="66" t="s">
        <v>3062</v>
      </c>
      <c r="Y324" s="69" t="s">
        <v>2922</v>
      </c>
      <c r="Z324" s="66">
        <v>8470425</v>
      </c>
    </row>
    <row r="325" spans="1:26" ht="15" customHeight="1" x14ac:dyDescent="0.35">
      <c r="A325" s="66" t="s">
        <v>2036</v>
      </c>
      <c r="B325" s="66" t="s">
        <v>1999</v>
      </c>
      <c r="C325" s="66" t="s">
        <v>954</v>
      </c>
      <c r="D325" s="66">
        <v>8470425</v>
      </c>
      <c r="E325" s="66" t="s">
        <v>267</v>
      </c>
      <c r="F325" s="66">
        <v>425900</v>
      </c>
      <c r="G325" s="66" t="s">
        <v>40</v>
      </c>
      <c r="H325" s="66" t="str">
        <f t="shared" si="5"/>
        <v>847.8470425.1.425900.000000.847001.200179</v>
      </c>
      <c r="I325" s="66" t="s">
        <v>2872</v>
      </c>
      <c r="J325" s="66">
        <v>847001</v>
      </c>
      <c r="K325" s="66" t="s">
        <v>23</v>
      </c>
      <c r="L325" s="66">
        <v>200179</v>
      </c>
      <c r="M325" s="66" t="s">
        <v>3749</v>
      </c>
      <c r="N325" s="66">
        <v>2</v>
      </c>
      <c r="Q325" s="66" t="s">
        <v>5412</v>
      </c>
      <c r="R325" s="66">
        <v>2</v>
      </c>
      <c r="S325" s="66">
        <v>10000</v>
      </c>
      <c r="T325" s="66">
        <v>20000</v>
      </c>
      <c r="U325" s="66" t="s">
        <v>2002</v>
      </c>
      <c r="V325" s="66" t="s">
        <v>2003</v>
      </c>
      <c r="W325" s="66" t="s">
        <v>2007</v>
      </c>
      <c r="X325" s="66" t="s">
        <v>3062</v>
      </c>
      <c r="Y325" s="69" t="s">
        <v>2922</v>
      </c>
      <c r="Z325" s="66">
        <v>8470425</v>
      </c>
    </row>
    <row r="326" spans="1:26" ht="15" customHeight="1" x14ac:dyDescent="0.35">
      <c r="A326" s="66" t="s">
        <v>2041</v>
      </c>
      <c r="B326" s="66" t="s">
        <v>2042</v>
      </c>
      <c r="C326" s="66" t="s">
        <v>954</v>
      </c>
      <c r="D326" s="66">
        <v>8470425</v>
      </c>
      <c r="E326" s="66" t="s">
        <v>267</v>
      </c>
      <c r="F326" s="66">
        <v>426610</v>
      </c>
      <c r="G326" s="66" t="s">
        <v>43</v>
      </c>
      <c r="H326" s="66" t="str">
        <f t="shared" si="5"/>
        <v>847.8470425.1.426610.000000.847001.200179</v>
      </c>
      <c r="I326" s="66" t="s">
        <v>2872</v>
      </c>
      <c r="J326" s="66">
        <v>847001</v>
      </c>
      <c r="K326" s="66" t="s">
        <v>23</v>
      </c>
      <c r="L326" s="66">
        <v>200179</v>
      </c>
      <c r="M326" s="66" t="s">
        <v>2629</v>
      </c>
      <c r="N326" s="66">
        <v>20</v>
      </c>
      <c r="Q326" s="66" t="s">
        <v>5413</v>
      </c>
      <c r="R326" s="66">
        <v>1</v>
      </c>
      <c r="S326" s="66">
        <v>64000</v>
      </c>
      <c r="T326" s="66">
        <v>64000</v>
      </c>
      <c r="U326" s="66" t="s">
        <v>2113</v>
      </c>
      <c r="V326" s="66" t="s">
        <v>2122</v>
      </c>
      <c r="W326" s="66" t="s">
        <v>2433</v>
      </c>
      <c r="X326" s="66" t="s">
        <v>3065</v>
      </c>
      <c r="Z326" s="66">
        <v>8470425</v>
      </c>
    </row>
    <row r="327" spans="1:26" ht="15" customHeight="1" x14ac:dyDescent="0.35">
      <c r="A327" s="66" t="s">
        <v>1998</v>
      </c>
      <c r="B327" s="66" t="s">
        <v>1999</v>
      </c>
      <c r="C327" s="66" t="s">
        <v>954</v>
      </c>
      <c r="D327" s="66">
        <v>8470425</v>
      </c>
      <c r="E327" s="66" t="s">
        <v>267</v>
      </c>
      <c r="F327" s="66">
        <v>435350</v>
      </c>
      <c r="G327" s="66" t="s">
        <v>144</v>
      </c>
      <c r="H327" s="66" t="str">
        <f t="shared" si="5"/>
        <v>847.8470425.1.435350.000000.847001.200179</v>
      </c>
      <c r="I327" s="66" t="s">
        <v>2872</v>
      </c>
      <c r="J327" s="66">
        <v>847001</v>
      </c>
      <c r="K327" s="66" t="s">
        <v>23</v>
      </c>
      <c r="L327" s="66">
        <v>200179</v>
      </c>
      <c r="M327" s="66" t="s">
        <v>2031</v>
      </c>
      <c r="N327" s="66">
        <v>30</v>
      </c>
      <c r="Q327" s="66" t="s">
        <v>3069</v>
      </c>
      <c r="R327" s="66">
        <v>15</v>
      </c>
      <c r="S327" s="66">
        <v>10000</v>
      </c>
      <c r="T327" s="66">
        <v>150000</v>
      </c>
      <c r="U327" s="66" t="s">
        <v>2002</v>
      </c>
      <c r="V327" s="66" t="s">
        <v>2003</v>
      </c>
      <c r="W327" s="66" t="s">
        <v>2034</v>
      </c>
      <c r="X327" s="66" t="s">
        <v>3073</v>
      </c>
      <c r="Z327" s="66">
        <v>8470425</v>
      </c>
    </row>
    <row r="328" spans="1:26" ht="15" customHeight="1" x14ac:dyDescent="0.35">
      <c r="A328" s="66" t="s">
        <v>1998</v>
      </c>
      <c r="B328" s="66" t="s">
        <v>1999</v>
      </c>
      <c r="C328" s="66" t="s">
        <v>954</v>
      </c>
      <c r="D328" s="66">
        <v>8470425</v>
      </c>
      <c r="E328" s="66" t="s">
        <v>267</v>
      </c>
      <c r="F328" s="66">
        <v>435508</v>
      </c>
      <c r="G328" s="66" t="s">
        <v>147</v>
      </c>
      <c r="H328" s="66" t="str">
        <f t="shared" si="5"/>
        <v>847.8470425.1.435508.000000.847001.200179</v>
      </c>
      <c r="I328" s="66" t="s">
        <v>2872</v>
      </c>
      <c r="J328" s="66">
        <v>847001</v>
      </c>
      <c r="K328" s="66" t="s">
        <v>23</v>
      </c>
      <c r="L328" s="66">
        <v>200179</v>
      </c>
      <c r="M328" s="66" t="s">
        <v>2629</v>
      </c>
      <c r="N328" s="66">
        <v>10</v>
      </c>
      <c r="Q328" s="66" t="s">
        <v>5414</v>
      </c>
      <c r="R328" s="66">
        <v>1</v>
      </c>
      <c r="S328" s="66">
        <v>2500000</v>
      </c>
      <c r="T328" s="66">
        <v>2500000</v>
      </c>
      <c r="U328" s="66" t="s">
        <v>2113</v>
      </c>
      <c r="V328" s="66" t="s">
        <v>2122</v>
      </c>
      <c r="W328" s="66" t="s">
        <v>2433</v>
      </c>
      <c r="X328" s="66" t="s">
        <v>3065</v>
      </c>
      <c r="Z328" s="66">
        <v>8470425</v>
      </c>
    </row>
    <row r="329" spans="1:26" ht="15" customHeight="1" x14ac:dyDescent="0.35">
      <c r="A329" s="66" t="s">
        <v>1998</v>
      </c>
      <c r="B329" s="66" t="s">
        <v>1999</v>
      </c>
      <c r="C329" s="66" t="s">
        <v>954</v>
      </c>
      <c r="D329" s="66">
        <v>8470425</v>
      </c>
      <c r="E329" s="66" t="s">
        <v>267</v>
      </c>
      <c r="F329" s="66">
        <v>435508</v>
      </c>
      <c r="G329" s="66" t="s">
        <v>147</v>
      </c>
      <c r="H329" s="66" t="str">
        <f t="shared" si="5"/>
        <v>847.8470425.1.435508.000000.847001.200179</v>
      </c>
      <c r="I329" s="66" t="s">
        <v>2872</v>
      </c>
      <c r="J329" s="66">
        <v>847001</v>
      </c>
      <c r="K329" s="66" t="s">
        <v>23</v>
      </c>
      <c r="L329" s="66">
        <v>200179</v>
      </c>
      <c r="M329" s="66" t="s">
        <v>2629</v>
      </c>
      <c r="N329" s="66">
        <v>15</v>
      </c>
      <c r="Q329" s="66" t="s">
        <v>5415</v>
      </c>
      <c r="R329" s="66">
        <v>1</v>
      </c>
      <c r="S329" s="66">
        <v>39000</v>
      </c>
      <c r="T329" s="66">
        <v>39000</v>
      </c>
      <c r="U329" s="66" t="s">
        <v>2113</v>
      </c>
      <c r="V329" s="66" t="s">
        <v>2122</v>
      </c>
      <c r="W329" s="66" t="s">
        <v>2433</v>
      </c>
      <c r="X329" s="66" t="s">
        <v>3065</v>
      </c>
      <c r="Z329" s="66">
        <v>8470425</v>
      </c>
    </row>
    <row r="330" spans="1:26" ht="15" customHeight="1" x14ac:dyDescent="0.35">
      <c r="A330" s="66" t="s">
        <v>1998</v>
      </c>
      <c r="B330" s="66" t="s">
        <v>1999</v>
      </c>
      <c r="C330" s="66" t="s">
        <v>954</v>
      </c>
      <c r="D330" s="66">
        <v>8470425</v>
      </c>
      <c r="E330" s="66" t="s">
        <v>267</v>
      </c>
      <c r="F330" s="66">
        <v>435508</v>
      </c>
      <c r="G330" s="66" t="s">
        <v>147</v>
      </c>
      <c r="H330" s="66" t="str">
        <f t="shared" si="5"/>
        <v>847.8470425.1.435508.000000.847001.200179</v>
      </c>
      <c r="I330" s="66" t="s">
        <v>2872</v>
      </c>
      <c r="J330" s="66">
        <v>847001</v>
      </c>
      <c r="K330" s="66" t="s">
        <v>23</v>
      </c>
      <c r="L330" s="66">
        <v>200179</v>
      </c>
      <c r="M330" s="66" t="s">
        <v>2629</v>
      </c>
      <c r="N330" s="66">
        <v>20</v>
      </c>
      <c r="Q330" s="66" t="s">
        <v>5416</v>
      </c>
      <c r="R330" s="66">
        <v>1</v>
      </c>
      <c r="S330" s="66">
        <v>2500000</v>
      </c>
      <c r="T330" s="66">
        <v>2500000</v>
      </c>
      <c r="U330" s="66" t="s">
        <v>2113</v>
      </c>
      <c r="V330" s="66" t="s">
        <v>2122</v>
      </c>
      <c r="W330" s="66" t="s">
        <v>2433</v>
      </c>
      <c r="X330" s="66" t="s">
        <v>3065</v>
      </c>
      <c r="Z330" s="66">
        <v>8470425</v>
      </c>
    </row>
    <row r="331" spans="1:26" ht="15" customHeight="1" x14ac:dyDescent="0.35">
      <c r="A331" s="66" t="s">
        <v>1998</v>
      </c>
      <c r="B331" s="66" t="s">
        <v>1999</v>
      </c>
      <c r="C331" s="66" t="s">
        <v>954</v>
      </c>
      <c r="D331" s="66">
        <v>8470425</v>
      </c>
      <c r="E331" s="66" t="s">
        <v>267</v>
      </c>
      <c r="F331" s="66">
        <v>435508</v>
      </c>
      <c r="G331" s="66" t="s">
        <v>147</v>
      </c>
      <c r="H331" s="66" t="str">
        <f t="shared" si="5"/>
        <v>847.8470425.1.435508.000000.847001.200179</v>
      </c>
      <c r="I331" s="66" t="s">
        <v>2872</v>
      </c>
      <c r="J331" s="66">
        <v>847001</v>
      </c>
      <c r="K331" s="66" t="s">
        <v>23</v>
      </c>
      <c r="L331" s="66">
        <v>200179</v>
      </c>
      <c r="M331" s="66" t="s">
        <v>2629</v>
      </c>
      <c r="N331" s="66">
        <v>10</v>
      </c>
      <c r="Q331" s="66" t="s">
        <v>5417</v>
      </c>
      <c r="R331" s="66">
        <v>1</v>
      </c>
      <c r="S331" s="66">
        <v>5700</v>
      </c>
      <c r="T331" s="66">
        <v>5700</v>
      </c>
      <c r="U331" s="66" t="s">
        <v>2113</v>
      </c>
      <c r="V331" s="66" t="s">
        <v>2122</v>
      </c>
      <c r="W331" s="66" t="s">
        <v>2433</v>
      </c>
      <c r="X331" s="66" t="s">
        <v>3065</v>
      </c>
      <c r="Z331" s="66">
        <v>8470425</v>
      </c>
    </row>
    <row r="332" spans="1:26" ht="15" customHeight="1" x14ac:dyDescent="0.35">
      <c r="A332" s="66" t="s">
        <v>1998</v>
      </c>
      <c r="B332" s="66" t="s">
        <v>1999</v>
      </c>
      <c r="C332" s="66" t="s">
        <v>954</v>
      </c>
      <c r="D332" s="66">
        <v>8470425</v>
      </c>
      <c r="E332" s="66" t="s">
        <v>267</v>
      </c>
      <c r="F332" s="66">
        <v>435508</v>
      </c>
      <c r="G332" s="66" t="s">
        <v>147</v>
      </c>
      <c r="H332" s="66" t="str">
        <f t="shared" si="5"/>
        <v>847.8470425.1.435508.000000.847001.200179</v>
      </c>
      <c r="I332" s="66" t="s">
        <v>2872</v>
      </c>
      <c r="J332" s="66">
        <v>847001</v>
      </c>
      <c r="K332" s="66" t="s">
        <v>23</v>
      </c>
      <c r="L332" s="66">
        <v>200179</v>
      </c>
      <c r="M332" s="66" t="s">
        <v>2629</v>
      </c>
      <c r="N332" s="66">
        <v>20</v>
      </c>
      <c r="Q332" s="66" t="s">
        <v>5418</v>
      </c>
      <c r="R332" s="66">
        <v>1</v>
      </c>
      <c r="S332" s="66">
        <v>6400</v>
      </c>
      <c r="T332" s="66">
        <v>6400</v>
      </c>
      <c r="U332" s="66" t="s">
        <v>2113</v>
      </c>
      <c r="V332" s="66" t="s">
        <v>2122</v>
      </c>
      <c r="W332" s="66" t="s">
        <v>2433</v>
      </c>
      <c r="X332" s="66" t="s">
        <v>3065</v>
      </c>
      <c r="Z332" s="66">
        <v>8470425</v>
      </c>
    </row>
    <row r="333" spans="1:26" ht="15" customHeight="1" x14ac:dyDescent="0.35">
      <c r="A333" s="66">
        <v>0</v>
      </c>
      <c r="B333" s="66" t="s">
        <v>1999</v>
      </c>
      <c r="C333" s="66" t="s">
        <v>954</v>
      </c>
      <c r="D333" s="66">
        <v>8470425</v>
      </c>
      <c r="E333" s="66" t="s">
        <v>267</v>
      </c>
      <c r="F333" s="66">
        <v>492310</v>
      </c>
      <c r="G333" s="66" t="s">
        <v>871</v>
      </c>
      <c r="H333" s="66" t="str">
        <f t="shared" si="5"/>
        <v>847.8470425.1.492310.000000.847001.300180</v>
      </c>
      <c r="I333" s="66" t="s">
        <v>2872</v>
      </c>
      <c r="J333" s="66">
        <v>847001</v>
      </c>
      <c r="K333" s="66" t="s">
        <v>863</v>
      </c>
      <c r="L333" s="66">
        <v>300180</v>
      </c>
      <c r="M333" s="66" t="s">
        <v>2629</v>
      </c>
      <c r="N333" s="66">
        <v>15</v>
      </c>
      <c r="Q333" s="66" t="s">
        <v>5419</v>
      </c>
      <c r="R333" s="66">
        <v>4</v>
      </c>
      <c r="S333" s="66">
        <v>188000</v>
      </c>
      <c r="T333" s="66">
        <v>752000</v>
      </c>
      <c r="U333" s="66" t="s">
        <v>2113</v>
      </c>
      <c r="V333" s="66" t="s">
        <v>2122</v>
      </c>
      <c r="W333" s="66" t="s">
        <v>2433</v>
      </c>
      <c r="X333" s="66" t="s">
        <v>3065</v>
      </c>
      <c r="Z333" s="66">
        <v>8470425</v>
      </c>
    </row>
    <row r="334" spans="1:26" ht="15" customHeight="1" x14ac:dyDescent="0.35">
      <c r="A334" s="66" t="s">
        <v>2024</v>
      </c>
      <c r="B334" s="66" t="s">
        <v>1999</v>
      </c>
      <c r="C334" s="66" t="s">
        <v>954</v>
      </c>
      <c r="D334" s="66">
        <v>8470430</v>
      </c>
      <c r="E334" s="66" t="s">
        <v>274</v>
      </c>
      <c r="F334" s="66">
        <v>425746</v>
      </c>
      <c r="G334" s="66" t="s">
        <v>548</v>
      </c>
      <c r="H334" s="66" t="str">
        <f>CONCATENATE(847,".",D334,".",1,".",F334,".","000000",".",J334,".",L334)</f>
        <v>847.8470430.1.425746.000000.847001.200179</v>
      </c>
      <c r="I334" s="66" t="s">
        <v>2872</v>
      </c>
      <c r="J334" s="66">
        <v>847001</v>
      </c>
      <c r="K334" s="66" t="s">
        <v>23</v>
      </c>
      <c r="L334" s="66">
        <v>200179</v>
      </c>
      <c r="M334" s="66" t="s">
        <v>2098</v>
      </c>
      <c r="N334" s="66">
        <v>2</v>
      </c>
      <c r="Q334" s="66" t="s">
        <v>3086</v>
      </c>
      <c r="R334" s="66">
        <v>2</v>
      </c>
      <c r="S334" s="66">
        <v>2130</v>
      </c>
      <c r="T334" s="66">
        <v>4260</v>
      </c>
      <c r="U334" s="66" t="s">
        <v>2002</v>
      </c>
      <c r="V334" s="66" t="s">
        <v>2003</v>
      </c>
      <c r="W334" s="66" t="s">
        <v>2029</v>
      </c>
      <c r="X334" s="66" t="s">
        <v>3052</v>
      </c>
      <c r="Y334" s="69" t="s">
        <v>5420</v>
      </c>
      <c r="Z334" s="66">
        <v>8470430</v>
      </c>
    </row>
    <row r="335" spans="1:26" ht="15" customHeight="1" x14ac:dyDescent="0.35">
      <c r="A335" s="66" t="s">
        <v>1998</v>
      </c>
      <c r="B335" s="66" t="s">
        <v>1999</v>
      </c>
      <c r="C335" s="66" t="s">
        <v>954</v>
      </c>
      <c r="D335" s="66">
        <v>8470430</v>
      </c>
      <c r="E335" s="66" t="s">
        <v>274</v>
      </c>
      <c r="F335" s="66">
        <v>425761</v>
      </c>
      <c r="G335" s="66" t="s">
        <v>288</v>
      </c>
      <c r="H335" s="66" t="str">
        <f t="shared" ref="H335:H340" si="6">CONCATENATE(847,".",D335,".",1,".",F335,".","000000",".",J335,".",L335)</f>
        <v>847.8470430.1.425761.000000.847001.200179</v>
      </c>
      <c r="I335" s="66" t="s">
        <v>2872</v>
      </c>
      <c r="J335" s="66">
        <v>847001</v>
      </c>
      <c r="K335" s="66" t="s">
        <v>23</v>
      </c>
      <c r="L335" s="66">
        <v>200179</v>
      </c>
      <c r="M335" s="66" t="s">
        <v>2098</v>
      </c>
      <c r="N335" s="66">
        <v>2</v>
      </c>
      <c r="Q335" s="66" t="s">
        <v>3089</v>
      </c>
      <c r="R335" s="66">
        <v>2</v>
      </c>
      <c r="S335" s="66">
        <v>4250</v>
      </c>
      <c r="T335" s="66">
        <v>8500</v>
      </c>
      <c r="U335" s="66" t="s">
        <v>2002</v>
      </c>
      <c r="V335" s="66" t="s">
        <v>2003</v>
      </c>
      <c r="W335" s="66" t="s">
        <v>2029</v>
      </c>
      <c r="X335" s="66" t="s">
        <v>3091</v>
      </c>
      <c r="Y335" s="69" t="s">
        <v>3088</v>
      </c>
      <c r="Z335" s="66">
        <v>8470430</v>
      </c>
    </row>
    <row r="336" spans="1:26" ht="15" customHeight="1" x14ac:dyDescent="0.35">
      <c r="A336" s="66" t="s">
        <v>1998</v>
      </c>
      <c r="B336" s="66" t="s">
        <v>1999</v>
      </c>
      <c r="C336" s="66" t="s">
        <v>954</v>
      </c>
      <c r="D336" s="66">
        <v>8470430</v>
      </c>
      <c r="E336" s="66" t="s">
        <v>274</v>
      </c>
      <c r="F336" s="66">
        <v>425770</v>
      </c>
      <c r="G336" s="66" t="s">
        <v>132</v>
      </c>
      <c r="H336" s="66" t="str">
        <f t="shared" si="6"/>
        <v>847.8470430.1.425770.000000.847001.200179</v>
      </c>
      <c r="I336" s="66" t="s">
        <v>2872</v>
      </c>
      <c r="J336" s="66">
        <v>847001</v>
      </c>
      <c r="K336" s="66" t="s">
        <v>23</v>
      </c>
      <c r="L336" s="66">
        <v>200179</v>
      </c>
      <c r="M336" s="66" t="s">
        <v>2031</v>
      </c>
      <c r="N336" s="66">
        <v>25</v>
      </c>
      <c r="Q336" s="66" t="s">
        <v>3092</v>
      </c>
      <c r="R336" s="66">
        <v>25</v>
      </c>
      <c r="S336" s="66">
        <v>15000</v>
      </c>
      <c r="T336" s="66">
        <v>375000</v>
      </c>
      <c r="U336" s="66" t="s">
        <v>2002</v>
      </c>
      <c r="V336" s="66" t="s">
        <v>2003</v>
      </c>
      <c r="W336" s="66" t="s">
        <v>2050</v>
      </c>
      <c r="X336" s="66" t="s">
        <v>3096</v>
      </c>
      <c r="Y336" s="69" t="s">
        <v>3088</v>
      </c>
      <c r="Z336" s="66">
        <v>8470430</v>
      </c>
    </row>
    <row r="337" spans="1:26" ht="15" customHeight="1" x14ac:dyDescent="0.35">
      <c r="A337" s="66" t="s">
        <v>2036</v>
      </c>
      <c r="B337" s="66" t="s">
        <v>1999</v>
      </c>
      <c r="C337" s="66" t="s">
        <v>954</v>
      </c>
      <c r="D337" s="66">
        <v>8470430</v>
      </c>
      <c r="E337" s="66" t="s">
        <v>274</v>
      </c>
      <c r="F337" s="66">
        <v>425900</v>
      </c>
      <c r="G337" s="66" t="s">
        <v>40</v>
      </c>
      <c r="H337" s="66" t="str">
        <f t="shared" si="6"/>
        <v>847.8470430.1.425900.000000.847001.200179</v>
      </c>
      <c r="I337" s="66" t="s">
        <v>2872</v>
      </c>
      <c r="J337" s="66">
        <v>847001</v>
      </c>
      <c r="K337" s="66" t="s">
        <v>23</v>
      </c>
      <c r="L337" s="66">
        <v>200179</v>
      </c>
      <c r="M337" s="66" t="s">
        <v>2000</v>
      </c>
      <c r="N337" s="66">
        <v>12</v>
      </c>
      <c r="Q337" s="66" t="s">
        <v>3097</v>
      </c>
      <c r="R337" s="66">
        <v>12</v>
      </c>
      <c r="S337" s="66">
        <v>1000</v>
      </c>
      <c r="T337" s="66">
        <v>12000</v>
      </c>
      <c r="U337" s="66" t="s">
        <v>2002</v>
      </c>
      <c r="V337" s="66" t="s">
        <v>2003</v>
      </c>
      <c r="W337" s="66" t="s">
        <v>2050</v>
      </c>
      <c r="X337" s="66" t="s">
        <v>3101</v>
      </c>
      <c r="Y337" s="69" t="s">
        <v>3088</v>
      </c>
      <c r="Z337" s="66">
        <v>8470430</v>
      </c>
    </row>
    <row r="338" spans="1:26" ht="15" customHeight="1" x14ac:dyDescent="0.35">
      <c r="A338" s="66" t="s">
        <v>2041</v>
      </c>
      <c r="B338" s="66" t="s">
        <v>2042</v>
      </c>
      <c r="C338" s="66" t="s">
        <v>954</v>
      </c>
      <c r="D338" s="66">
        <v>8470430</v>
      </c>
      <c r="E338" s="66" t="s">
        <v>274</v>
      </c>
      <c r="F338" s="66">
        <v>426610</v>
      </c>
      <c r="G338" s="66" t="s">
        <v>43</v>
      </c>
      <c r="H338" s="66" t="str">
        <f t="shared" si="6"/>
        <v>847.8470430.1.426610.000000.847001.200179</v>
      </c>
      <c r="I338" s="66" t="s">
        <v>2872</v>
      </c>
      <c r="J338" s="66">
        <v>847001</v>
      </c>
      <c r="K338" s="66" t="s">
        <v>23</v>
      </c>
      <c r="L338" s="66">
        <v>200179</v>
      </c>
      <c r="M338" s="66" t="s">
        <v>2000</v>
      </c>
      <c r="N338" s="66">
        <v>1</v>
      </c>
      <c r="Q338" s="66" t="s">
        <v>3102</v>
      </c>
      <c r="R338" s="66">
        <v>1</v>
      </c>
      <c r="S338" s="66">
        <v>62500</v>
      </c>
      <c r="T338" s="66">
        <v>62500</v>
      </c>
      <c r="U338" s="66" t="s">
        <v>2002</v>
      </c>
      <c r="V338" s="66" t="s">
        <v>2003</v>
      </c>
      <c r="W338" s="66" t="s">
        <v>2029</v>
      </c>
      <c r="X338" s="66" t="s">
        <v>2189</v>
      </c>
      <c r="Y338" s="69" t="s">
        <v>5421</v>
      </c>
      <c r="Z338" s="66">
        <v>8470430</v>
      </c>
    </row>
    <row r="339" spans="1:26" ht="15" customHeight="1" x14ac:dyDescent="0.35">
      <c r="A339" s="66" t="s">
        <v>2019</v>
      </c>
      <c r="B339" s="66" t="s">
        <v>2053</v>
      </c>
      <c r="C339" s="66" t="s">
        <v>954</v>
      </c>
      <c r="D339" s="66">
        <v>8470430</v>
      </c>
      <c r="E339" s="66" t="s">
        <v>274</v>
      </c>
      <c r="F339" s="66">
        <v>428640</v>
      </c>
      <c r="G339" s="66" t="s">
        <v>55</v>
      </c>
      <c r="H339" s="66" t="str">
        <f t="shared" si="6"/>
        <v>847.8470430.1.428640.000000.847001.200179</v>
      </c>
      <c r="I339" s="66" t="s">
        <v>2872</v>
      </c>
      <c r="J339" s="66">
        <v>847001</v>
      </c>
      <c r="K339" s="66" t="s">
        <v>23</v>
      </c>
      <c r="L339" s="66">
        <v>200179</v>
      </c>
      <c r="T339" s="66">
        <v>0</v>
      </c>
      <c r="Z339" s="66">
        <v>8470430</v>
      </c>
    </row>
    <row r="340" spans="1:26" ht="15" customHeight="1" x14ac:dyDescent="0.35">
      <c r="A340" s="66" t="s">
        <v>1998</v>
      </c>
      <c r="B340" s="66" t="s">
        <v>1999</v>
      </c>
      <c r="C340" s="66" t="s">
        <v>954</v>
      </c>
      <c r="D340" s="66">
        <v>8470430</v>
      </c>
      <c r="E340" s="66" t="s">
        <v>274</v>
      </c>
      <c r="F340" s="66">
        <v>435508</v>
      </c>
      <c r="G340" s="66" t="s">
        <v>147</v>
      </c>
      <c r="H340" s="66" t="str">
        <f t="shared" si="6"/>
        <v>847.8470430.1.435508.000000.847001.200179</v>
      </c>
      <c r="I340" s="66" t="s">
        <v>2872</v>
      </c>
      <c r="J340" s="66">
        <v>847001</v>
      </c>
      <c r="K340" s="66" t="s">
        <v>23</v>
      </c>
      <c r="L340" s="66">
        <v>200179</v>
      </c>
      <c r="M340" s="66" t="s">
        <v>2000</v>
      </c>
      <c r="N340" s="66">
        <v>2</v>
      </c>
      <c r="Q340" s="66" t="s">
        <v>3104</v>
      </c>
      <c r="R340" s="66">
        <v>2</v>
      </c>
      <c r="S340" s="66">
        <v>42300</v>
      </c>
      <c r="T340" s="66">
        <v>84600</v>
      </c>
      <c r="U340" s="66" t="s">
        <v>2002</v>
      </c>
      <c r="V340" s="66" t="s">
        <v>2003</v>
      </c>
      <c r="W340" s="66" t="s">
        <v>2007</v>
      </c>
      <c r="X340" s="66" t="s">
        <v>3106</v>
      </c>
      <c r="Y340" s="69" t="s">
        <v>3107</v>
      </c>
      <c r="Z340" s="66">
        <v>8470430</v>
      </c>
    </row>
    <row r="341" spans="1:26" ht="15" customHeight="1" x14ac:dyDescent="0.35">
      <c r="A341" s="66" t="s">
        <v>2019</v>
      </c>
      <c r="B341" s="66" t="s">
        <v>1999</v>
      </c>
      <c r="C341" s="66" t="s">
        <v>954</v>
      </c>
      <c r="D341" s="66">
        <v>8470435</v>
      </c>
      <c r="E341" s="66" t="s">
        <v>279</v>
      </c>
      <c r="F341" s="66">
        <v>425550</v>
      </c>
      <c r="G341" s="66" t="s">
        <v>37</v>
      </c>
      <c r="H341" s="66" t="str">
        <f>CONCATENATE(847,".",D341,".",1,".",F341,".","000000",".",J341,".",L341)</f>
        <v>847.8470435.1.425550.000000.847001.200179</v>
      </c>
      <c r="I341" s="66" t="s">
        <v>2872</v>
      </c>
      <c r="J341" s="66">
        <v>847001</v>
      </c>
      <c r="K341" s="66" t="s">
        <v>23</v>
      </c>
      <c r="L341" s="66">
        <v>200179</v>
      </c>
      <c r="T341" s="66">
        <v>0</v>
      </c>
      <c r="Z341" s="66">
        <v>8470435</v>
      </c>
    </row>
    <row r="342" spans="1:26" ht="15" customHeight="1" x14ac:dyDescent="0.35">
      <c r="A342" s="66" t="s">
        <v>1998</v>
      </c>
      <c r="B342" s="66" t="s">
        <v>1999</v>
      </c>
      <c r="C342" s="66" t="s">
        <v>954</v>
      </c>
      <c r="D342" s="66">
        <v>8470435</v>
      </c>
      <c r="E342" s="66" t="s">
        <v>279</v>
      </c>
      <c r="F342" s="66">
        <v>425761</v>
      </c>
      <c r="G342" s="66" t="s">
        <v>83</v>
      </c>
      <c r="H342" s="66" t="str">
        <f t="shared" ref="H342:H350" si="7">CONCATENATE(847,".",D342,".",1,".",F342,".","000000",".",J342,".",L342)</f>
        <v>847.8470435.1.425761.000000.847001.200179</v>
      </c>
      <c r="I342" s="66" t="s">
        <v>2872</v>
      </c>
      <c r="J342" s="66">
        <v>847001</v>
      </c>
      <c r="K342" s="66" t="s">
        <v>23</v>
      </c>
      <c r="L342" s="66">
        <v>200179</v>
      </c>
      <c r="T342" s="66">
        <v>0</v>
      </c>
      <c r="Z342" s="66">
        <v>8470435</v>
      </c>
    </row>
    <row r="343" spans="1:26" ht="15" customHeight="1" x14ac:dyDescent="0.35">
      <c r="A343" s="66" t="s">
        <v>1998</v>
      </c>
      <c r="B343" s="66" t="s">
        <v>1999</v>
      </c>
      <c r="C343" s="66" t="s">
        <v>954</v>
      </c>
      <c r="D343" s="66">
        <v>8470435</v>
      </c>
      <c r="E343" s="66" t="s">
        <v>279</v>
      </c>
      <c r="F343" s="66">
        <v>425770</v>
      </c>
      <c r="G343" s="66" t="s">
        <v>288</v>
      </c>
      <c r="H343" s="66" t="str">
        <f t="shared" si="7"/>
        <v>847.8470435.1.425770.000000.847001.200179</v>
      </c>
      <c r="I343" s="66" t="s">
        <v>2872</v>
      </c>
      <c r="J343" s="66">
        <v>847001</v>
      </c>
      <c r="K343" s="66" t="s">
        <v>23</v>
      </c>
      <c r="L343" s="66">
        <v>200179</v>
      </c>
      <c r="T343" s="66">
        <v>0</v>
      </c>
      <c r="Z343" s="66">
        <v>8470435</v>
      </c>
    </row>
    <row r="344" spans="1:26" ht="15" customHeight="1" x14ac:dyDescent="0.35">
      <c r="A344" s="66" t="s">
        <v>2036</v>
      </c>
      <c r="B344" s="66" t="s">
        <v>1999</v>
      </c>
      <c r="C344" s="66" t="s">
        <v>954</v>
      </c>
      <c r="D344" s="66">
        <v>8470435</v>
      </c>
      <c r="E344" s="66" t="s">
        <v>279</v>
      </c>
      <c r="F344" s="66">
        <v>425900</v>
      </c>
      <c r="G344" s="66" t="s">
        <v>132</v>
      </c>
      <c r="H344" s="66" t="str">
        <f t="shared" si="7"/>
        <v>847.8470435.1.425900.000000.847001.200179</v>
      </c>
      <c r="I344" s="66" t="s">
        <v>2872</v>
      </c>
      <c r="J344" s="66">
        <v>847001</v>
      </c>
      <c r="K344" s="66" t="s">
        <v>23</v>
      </c>
      <c r="L344" s="66">
        <v>200179</v>
      </c>
      <c r="M344" s="66" t="s">
        <v>2363</v>
      </c>
      <c r="N344" s="66">
        <v>20</v>
      </c>
      <c r="O344" s="66" t="s">
        <v>1959</v>
      </c>
      <c r="R344" s="66">
        <v>20</v>
      </c>
      <c r="S344" s="66">
        <v>5000</v>
      </c>
      <c r="T344" s="66">
        <v>100000</v>
      </c>
      <c r="U344" s="66" t="s">
        <v>2002</v>
      </c>
      <c r="V344" s="66" t="s">
        <v>2003</v>
      </c>
      <c r="W344" s="66" t="s">
        <v>2034</v>
      </c>
      <c r="X344" s="66" t="s">
        <v>2009</v>
      </c>
      <c r="Y344" s="69" t="s">
        <v>2009</v>
      </c>
      <c r="Z344" s="66">
        <v>8470435</v>
      </c>
    </row>
    <row r="345" spans="1:26" ht="15" customHeight="1" x14ac:dyDescent="0.35">
      <c r="A345" s="66" t="s">
        <v>2041</v>
      </c>
      <c r="B345" s="66" t="s">
        <v>2042</v>
      </c>
      <c r="C345" s="66" t="s">
        <v>954</v>
      </c>
      <c r="D345" s="66">
        <v>8470435</v>
      </c>
      <c r="E345" s="66" t="s">
        <v>279</v>
      </c>
      <c r="F345" s="66">
        <v>426610</v>
      </c>
      <c r="G345" s="66" t="s">
        <v>40</v>
      </c>
      <c r="H345" s="66" t="str">
        <f t="shared" si="7"/>
        <v>847.8470435.1.426610.000000.847001.200179</v>
      </c>
      <c r="I345" s="66" t="s">
        <v>2872</v>
      </c>
      <c r="J345" s="66">
        <v>847001</v>
      </c>
      <c r="K345" s="66" t="s">
        <v>23</v>
      </c>
      <c r="L345" s="66">
        <v>200179</v>
      </c>
      <c r="T345" s="66">
        <v>0</v>
      </c>
      <c r="Z345" s="66">
        <v>8470435</v>
      </c>
    </row>
    <row r="346" spans="1:26" ht="15" customHeight="1" x14ac:dyDescent="0.35">
      <c r="A346" s="66" t="s">
        <v>1998</v>
      </c>
      <c r="B346" s="66" t="s">
        <v>1999</v>
      </c>
      <c r="C346" s="66" t="s">
        <v>954</v>
      </c>
      <c r="D346" s="66">
        <v>8470435</v>
      </c>
      <c r="E346" s="66" t="s">
        <v>279</v>
      </c>
      <c r="F346" s="66">
        <v>427710</v>
      </c>
      <c r="G346" s="66" t="s">
        <v>43</v>
      </c>
      <c r="H346" s="66" t="str">
        <f t="shared" si="7"/>
        <v>847.8470435.1.427710.000000.847001.200179</v>
      </c>
      <c r="I346" s="66" t="s">
        <v>2872</v>
      </c>
      <c r="J346" s="66">
        <v>847001</v>
      </c>
      <c r="K346" s="66" t="s">
        <v>23</v>
      </c>
      <c r="L346" s="66">
        <v>200179</v>
      </c>
      <c r="M346" s="66" t="s">
        <v>2000</v>
      </c>
      <c r="N346" s="66">
        <v>10</v>
      </c>
      <c r="O346" s="66" t="s">
        <v>1959</v>
      </c>
      <c r="R346" s="66">
        <v>12</v>
      </c>
      <c r="S346" s="66">
        <v>2500</v>
      </c>
      <c r="T346" s="66">
        <v>30000</v>
      </c>
      <c r="U346" s="66" t="s">
        <v>2002</v>
      </c>
      <c r="V346" s="66" t="s">
        <v>2003</v>
      </c>
      <c r="W346" s="66" t="s">
        <v>2007</v>
      </c>
      <c r="X346" s="66" t="s">
        <v>2009</v>
      </c>
      <c r="Y346" s="69" t="s">
        <v>2009</v>
      </c>
      <c r="Z346" s="66">
        <v>8470435</v>
      </c>
    </row>
    <row r="347" spans="1:26" ht="15" customHeight="1" x14ac:dyDescent="0.35">
      <c r="A347" s="66" t="s">
        <v>2047</v>
      </c>
      <c r="B347" s="66" t="s">
        <v>1999</v>
      </c>
      <c r="C347" s="66" t="s">
        <v>954</v>
      </c>
      <c r="D347" s="66">
        <v>8470435</v>
      </c>
      <c r="E347" s="66" t="s">
        <v>279</v>
      </c>
      <c r="F347" s="66">
        <v>428090</v>
      </c>
      <c r="G347" s="66" t="s">
        <v>46</v>
      </c>
      <c r="H347" s="66" t="str">
        <f t="shared" si="7"/>
        <v>847.8470435.1.428090.000000.847001.200179</v>
      </c>
      <c r="I347" s="66" t="s">
        <v>2872</v>
      </c>
      <c r="J347" s="66">
        <v>847001</v>
      </c>
      <c r="K347" s="66" t="s">
        <v>23</v>
      </c>
      <c r="L347" s="66">
        <v>200179</v>
      </c>
      <c r="T347" s="66">
        <v>0</v>
      </c>
      <c r="Z347" s="66">
        <v>8470435</v>
      </c>
    </row>
    <row r="348" spans="1:26" ht="15" customHeight="1" x14ac:dyDescent="0.35">
      <c r="A348" s="66" t="s">
        <v>1998</v>
      </c>
      <c r="B348" s="66" t="s">
        <v>1999</v>
      </c>
      <c r="C348" s="66" t="s">
        <v>954</v>
      </c>
      <c r="D348" s="66">
        <v>8470435</v>
      </c>
      <c r="E348" s="66" t="s">
        <v>279</v>
      </c>
      <c r="F348" s="66">
        <v>435340</v>
      </c>
      <c r="G348" s="66" t="s">
        <v>52</v>
      </c>
      <c r="H348" s="66" t="str">
        <f t="shared" si="7"/>
        <v>847.8470435.1.435340.000000.847001.200179</v>
      </c>
      <c r="I348" s="66" t="s">
        <v>2872</v>
      </c>
      <c r="J348" s="66">
        <v>847001</v>
      </c>
      <c r="K348" s="66" t="s">
        <v>23</v>
      </c>
      <c r="L348" s="66">
        <v>200179</v>
      </c>
      <c r="T348" s="66">
        <v>0</v>
      </c>
      <c r="Z348" s="66">
        <v>8470435</v>
      </c>
    </row>
    <row r="349" spans="1:26" ht="15" customHeight="1" x14ac:dyDescent="0.35">
      <c r="A349" s="66" t="s">
        <v>1998</v>
      </c>
      <c r="B349" s="66" t="s">
        <v>1999</v>
      </c>
      <c r="C349" s="66" t="s">
        <v>954</v>
      </c>
      <c r="D349" s="66">
        <v>8470435</v>
      </c>
      <c r="E349" s="66" t="s">
        <v>279</v>
      </c>
      <c r="F349" s="66">
        <v>436600</v>
      </c>
      <c r="G349" s="66" t="s">
        <v>239</v>
      </c>
      <c r="H349" s="66" t="str">
        <f t="shared" si="7"/>
        <v>847.8470435.1.436600.000000.847001.200179</v>
      </c>
      <c r="I349" s="66" t="s">
        <v>2872</v>
      </c>
      <c r="J349" s="66">
        <v>847001</v>
      </c>
      <c r="K349" s="66" t="s">
        <v>23</v>
      </c>
      <c r="L349" s="66">
        <v>200179</v>
      </c>
      <c r="M349" s="66" t="s">
        <v>2000</v>
      </c>
      <c r="N349" s="66">
        <v>10</v>
      </c>
      <c r="O349" s="66" t="s">
        <v>1959</v>
      </c>
      <c r="R349" s="66">
        <v>14</v>
      </c>
      <c r="S349" s="66">
        <v>2500</v>
      </c>
      <c r="T349" s="66">
        <v>35000</v>
      </c>
      <c r="U349" s="66" t="s">
        <v>2002</v>
      </c>
      <c r="V349" s="66" t="s">
        <v>2003</v>
      </c>
      <c r="W349" s="66" t="s">
        <v>2034</v>
      </c>
      <c r="X349" s="66" t="s">
        <v>2009</v>
      </c>
      <c r="Y349" s="69" t="s">
        <v>2009</v>
      </c>
      <c r="Z349" s="66">
        <v>8470435</v>
      </c>
    </row>
    <row r="350" spans="1:26" ht="15" customHeight="1" x14ac:dyDescent="0.35">
      <c r="A350" s="66">
        <v>0</v>
      </c>
      <c r="B350" s="66" t="s">
        <v>1999</v>
      </c>
      <c r="C350" s="66" t="s">
        <v>954</v>
      </c>
      <c r="D350" s="66">
        <v>8470435</v>
      </c>
      <c r="E350" s="66" t="s">
        <v>279</v>
      </c>
      <c r="F350" s="66">
        <v>492316</v>
      </c>
      <c r="G350" s="66" t="s">
        <v>163</v>
      </c>
      <c r="H350" s="66" t="str">
        <f t="shared" si="7"/>
        <v>847.8470435.1.492316.000000.847001.300180</v>
      </c>
      <c r="I350" s="66" t="s">
        <v>2872</v>
      </c>
      <c r="J350" s="66">
        <v>847001</v>
      </c>
      <c r="K350" s="66" t="s">
        <v>863</v>
      </c>
      <c r="L350" s="66">
        <v>300180</v>
      </c>
      <c r="M350" s="66" t="s">
        <v>2000</v>
      </c>
      <c r="N350" s="66">
        <v>10</v>
      </c>
      <c r="O350" s="66" t="s">
        <v>1959</v>
      </c>
      <c r="R350" s="66">
        <v>12</v>
      </c>
      <c r="S350" s="66">
        <v>2500</v>
      </c>
      <c r="T350" s="66">
        <v>30000</v>
      </c>
      <c r="U350" s="66" t="s">
        <v>2002</v>
      </c>
      <c r="V350" s="66" t="s">
        <v>2003</v>
      </c>
      <c r="Z350" s="66">
        <v>8470435</v>
      </c>
    </row>
    <row r="351" spans="1:26" ht="15" customHeight="1" x14ac:dyDescent="0.35">
      <c r="A351" s="66" t="s">
        <v>1998</v>
      </c>
      <c r="B351" s="66" t="s">
        <v>1999</v>
      </c>
      <c r="C351" s="66" t="s">
        <v>954</v>
      </c>
      <c r="D351" s="66">
        <v>8470440</v>
      </c>
      <c r="E351" s="66" t="s">
        <v>286</v>
      </c>
      <c r="F351" s="66">
        <v>420550</v>
      </c>
      <c r="G351" s="66" t="s">
        <v>18</v>
      </c>
      <c r="H351" s="66" t="str">
        <f>CONCATENATE(847,".",D351,".",1,".",F351,".","000000",".",J351,".",L351)</f>
        <v>847.8470440.1.420550.000000.847001.200179</v>
      </c>
      <c r="I351" s="66" t="s">
        <v>2872</v>
      </c>
      <c r="J351" s="66">
        <v>847001</v>
      </c>
      <c r="K351" s="66" t="s">
        <v>23</v>
      </c>
      <c r="L351" s="66">
        <v>200179</v>
      </c>
      <c r="M351" s="66" t="s">
        <v>3111</v>
      </c>
      <c r="N351" s="66">
        <v>4</v>
      </c>
      <c r="Q351" s="66" t="s">
        <v>3112</v>
      </c>
      <c r="R351" s="66">
        <v>4</v>
      </c>
      <c r="S351" s="66">
        <v>140000</v>
      </c>
      <c r="T351" s="66">
        <v>560000</v>
      </c>
      <c r="U351" s="66" t="s">
        <v>2002</v>
      </c>
      <c r="V351" s="66" t="s">
        <v>2003</v>
      </c>
      <c r="W351" s="66" t="s">
        <v>2029</v>
      </c>
      <c r="X351" s="66" t="s">
        <v>3115</v>
      </c>
      <c r="Y351" s="69" t="s">
        <v>3116</v>
      </c>
      <c r="Z351" s="66">
        <v>8470440</v>
      </c>
    </row>
    <row r="352" spans="1:26" ht="15" customHeight="1" x14ac:dyDescent="0.35">
      <c r="A352" s="66" t="s">
        <v>1998</v>
      </c>
      <c r="B352" s="66" t="s">
        <v>1999</v>
      </c>
      <c r="C352" s="66" t="s">
        <v>954</v>
      </c>
      <c r="D352" s="66">
        <v>8470440</v>
      </c>
      <c r="E352" s="66" t="s">
        <v>286</v>
      </c>
      <c r="F352" s="66">
        <v>420570</v>
      </c>
      <c r="G352" s="66" t="s">
        <v>25</v>
      </c>
      <c r="H352" s="66" t="str">
        <f t="shared" ref="H352:H368" si="8">CONCATENATE(847,".",D352,".",1,".",F352,".","000000",".",J352,".",L352)</f>
        <v>847.8470440.1.420570.000000.847001.200179</v>
      </c>
      <c r="I352" s="66" t="s">
        <v>2872</v>
      </c>
      <c r="J352" s="66">
        <v>847001</v>
      </c>
      <c r="K352" s="66" t="s">
        <v>23</v>
      </c>
      <c r="L352" s="66">
        <v>200179</v>
      </c>
      <c r="M352" s="66" t="s">
        <v>3117</v>
      </c>
      <c r="N352" s="66">
        <v>10</v>
      </c>
      <c r="Q352" s="66" t="s">
        <v>3118</v>
      </c>
      <c r="R352" s="66">
        <v>10</v>
      </c>
      <c r="S352" s="66">
        <v>15000</v>
      </c>
      <c r="T352" s="66">
        <v>150000</v>
      </c>
      <c r="U352" s="66" t="s">
        <v>2002</v>
      </c>
      <c r="V352" s="66" t="s">
        <v>2003</v>
      </c>
      <c r="W352" s="66" t="s">
        <v>2007</v>
      </c>
      <c r="X352" s="66" t="s">
        <v>3120</v>
      </c>
      <c r="Y352" s="69" t="s">
        <v>3121</v>
      </c>
      <c r="Z352" s="66">
        <v>8470440</v>
      </c>
    </row>
    <row r="353" spans="1:26" ht="15" customHeight="1" x14ac:dyDescent="0.35">
      <c r="A353" s="66" t="s">
        <v>2668</v>
      </c>
      <c r="B353" s="66" t="s">
        <v>2670</v>
      </c>
      <c r="C353" s="66" t="s">
        <v>954</v>
      </c>
      <c r="D353" s="66">
        <v>8470440</v>
      </c>
      <c r="E353" s="66" t="s">
        <v>286</v>
      </c>
      <c r="F353" s="66">
        <v>421100</v>
      </c>
      <c r="G353" s="66" t="s">
        <v>339</v>
      </c>
      <c r="H353" s="66" t="str">
        <f t="shared" si="8"/>
        <v>847.8470440.1.421100.000000.847001.200179</v>
      </c>
      <c r="I353" s="66" t="s">
        <v>2872</v>
      </c>
      <c r="J353" s="66">
        <v>847001</v>
      </c>
      <c r="K353" s="66" t="s">
        <v>23</v>
      </c>
      <c r="L353" s="66">
        <v>200179</v>
      </c>
      <c r="M353" s="66" t="s">
        <v>2031</v>
      </c>
      <c r="N353" s="66">
        <v>11</v>
      </c>
      <c r="Q353" s="66" t="s">
        <v>3122</v>
      </c>
      <c r="R353" s="66">
        <v>11</v>
      </c>
      <c r="S353" s="66">
        <v>350000</v>
      </c>
      <c r="T353" s="66">
        <v>3850000</v>
      </c>
      <c r="U353" s="66" t="s">
        <v>2002</v>
      </c>
      <c r="V353" s="66" t="s">
        <v>2003</v>
      </c>
      <c r="W353" s="66" t="s">
        <v>2007</v>
      </c>
      <c r="X353" s="66" t="s">
        <v>3125</v>
      </c>
      <c r="Y353" s="69" t="s">
        <v>3126</v>
      </c>
      <c r="Z353" s="66">
        <v>8470440</v>
      </c>
    </row>
    <row r="354" spans="1:26" ht="15" customHeight="1" x14ac:dyDescent="0.35">
      <c r="A354" s="66" t="s">
        <v>2668</v>
      </c>
      <c r="B354" s="66" t="s">
        <v>2670</v>
      </c>
      <c r="C354" s="66" t="s">
        <v>954</v>
      </c>
      <c r="D354" s="66">
        <v>8470440</v>
      </c>
      <c r="E354" s="66" t="s">
        <v>286</v>
      </c>
      <c r="F354" s="66">
        <v>421100</v>
      </c>
      <c r="G354" s="66" t="s">
        <v>339</v>
      </c>
      <c r="H354" s="66" t="str">
        <f t="shared" si="8"/>
        <v>847.8470440.1.421100.000000.847001.200179</v>
      </c>
      <c r="I354" s="66" t="s">
        <v>2872</v>
      </c>
      <c r="J354" s="66">
        <v>847001</v>
      </c>
      <c r="K354" s="66" t="s">
        <v>23</v>
      </c>
      <c r="L354" s="66">
        <v>200179</v>
      </c>
      <c r="M354" s="66" t="s">
        <v>2446</v>
      </c>
      <c r="N354" s="66">
        <v>3</v>
      </c>
      <c r="Q354" s="66" t="s">
        <v>3127</v>
      </c>
      <c r="R354" s="66">
        <v>3</v>
      </c>
      <c r="S354" s="66">
        <v>180000</v>
      </c>
      <c r="T354" s="66">
        <v>540000</v>
      </c>
      <c r="U354" s="66" t="s">
        <v>2002</v>
      </c>
      <c r="V354" s="66" t="s">
        <v>2003</v>
      </c>
      <c r="W354" s="66" t="s">
        <v>2056</v>
      </c>
      <c r="X354" s="66" t="s">
        <v>3131</v>
      </c>
      <c r="Y354" s="69" t="s">
        <v>3126</v>
      </c>
      <c r="Z354" s="66">
        <v>8470440</v>
      </c>
    </row>
    <row r="355" spans="1:26" ht="15" customHeight="1" x14ac:dyDescent="0.35">
      <c r="A355" s="66" t="s">
        <v>1998</v>
      </c>
      <c r="B355" s="66" t="s">
        <v>1999</v>
      </c>
      <c r="C355" s="66" t="s">
        <v>954</v>
      </c>
      <c r="D355" s="66">
        <v>8470440</v>
      </c>
      <c r="E355" s="66" t="s">
        <v>286</v>
      </c>
      <c r="F355" s="66">
        <v>421700</v>
      </c>
      <c r="G355" s="66" t="s">
        <v>956</v>
      </c>
      <c r="H355" s="66" t="str">
        <f t="shared" si="8"/>
        <v>847.8470440.1.421700.000000.847001.200179</v>
      </c>
      <c r="I355" s="66" t="s">
        <v>2872</v>
      </c>
      <c r="J355" s="66">
        <v>847001</v>
      </c>
      <c r="K355" s="66" t="s">
        <v>23</v>
      </c>
      <c r="L355" s="66">
        <v>200179</v>
      </c>
      <c r="M355" s="66" t="s">
        <v>2098</v>
      </c>
      <c r="N355" s="66">
        <v>2</v>
      </c>
      <c r="Q355" s="66" t="s">
        <v>3132</v>
      </c>
      <c r="R355" s="66">
        <v>2</v>
      </c>
      <c r="S355" s="66">
        <v>140000</v>
      </c>
      <c r="T355" s="66">
        <v>280000</v>
      </c>
      <c r="U355" s="66" t="s">
        <v>2002</v>
      </c>
      <c r="V355" s="66" t="s">
        <v>2122</v>
      </c>
      <c r="W355" s="66" t="s">
        <v>2056</v>
      </c>
      <c r="X355" s="66" t="s">
        <v>3135</v>
      </c>
      <c r="Y355" s="69" t="s">
        <v>3136</v>
      </c>
      <c r="Z355" s="66">
        <v>8470440</v>
      </c>
    </row>
    <row r="356" spans="1:26" ht="15" customHeight="1" x14ac:dyDescent="0.35">
      <c r="A356" s="66" t="s">
        <v>2019</v>
      </c>
      <c r="B356" s="66" t="s">
        <v>964</v>
      </c>
      <c r="C356" s="66" t="s">
        <v>954</v>
      </c>
      <c r="D356" s="66">
        <v>8470440</v>
      </c>
      <c r="E356" s="66" t="s">
        <v>286</v>
      </c>
      <c r="F356" s="66">
        <v>425100</v>
      </c>
      <c r="G356" s="66" t="s">
        <v>964</v>
      </c>
      <c r="H356" s="66" t="str">
        <f t="shared" si="8"/>
        <v>847.8470440.1.425100.000000.847001.200179</v>
      </c>
      <c r="I356" s="66" t="s">
        <v>2872</v>
      </c>
      <c r="J356" s="66">
        <v>847001</v>
      </c>
      <c r="K356" s="66" t="s">
        <v>23</v>
      </c>
      <c r="L356" s="66">
        <v>200179</v>
      </c>
      <c r="M356" s="66" t="s">
        <v>2098</v>
      </c>
      <c r="N356" s="66">
        <v>2</v>
      </c>
      <c r="Q356" s="66" t="s">
        <v>3137</v>
      </c>
      <c r="R356" s="66">
        <v>2</v>
      </c>
      <c r="S356" s="66">
        <v>5000</v>
      </c>
      <c r="T356" s="66">
        <v>10000</v>
      </c>
      <c r="U356" s="66" t="s">
        <v>2002</v>
      </c>
      <c r="V356" s="66" t="s">
        <v>2003</v>
      </c>
      <c r="W356" s="66" t="s">
        <v>5422</v>
      </c>
      <c r="X356" s="66" t="s">
        <v>5423</v>
      </c>
      <c r="Y356" s="69" t="s">
        <v>3121</v>
      </c>
      <c r="Z356" s="66">
        <v>8470440</v>
      </c>
    </row>
    <row r="357" spans="1:26" ht="15" customHeight="1" x14ac:dyDescent="0.35">
      <c r="A357" s="66" t="s">
        <v>2019</v>
      </c>
      <c r="B357" s="66" t="s">
        <v>2020</v>
      </c>
      <c r="C357" s="66" t="s">
        <v>954</v>
      </c>
      <c r="D357" s="66">
        <v>8470440</v>
      </c>
      <c r="E357" s="66" t="s">
        <v>286</v>
      </c>
      <c r="F357" s="66">
        <v>425510</v>
      </c>
      <c r="G357" s="66" t="s">
        <v>37</v>
      </c>
      <c r="H357" s="66" t="str">
        <f t="shared" si="8"/>
        <v>847.8470440.1.425510.000000.847001.200179</v>
      </c>
      <c r="I357" s="66" t="s">
        <v>2872</v>
      </c>
      <c r="J357" s="66">
        <v>847001</v>
      </c>
      <c r="K357" s="66" t="s">
        <v>23</v>
      </c>
      <c r="L357" s="66">
        <v>200179</v>
      </c>
      <c r="M357" s="66" t="s">
        <v>2031</v>
      </c>
      <c r="N357" s="66">
        <v>15</v>
      </c>
      <c r="Q357" s="66" t="s">
        <v>3140</v>
      </c>
      <c r="R357" s="66">
        <v>15</v>
      </c>
      <c r="S357" s="66">
        <v>15000</v>
      </c>
      <c r="T357" s="66">
        <v>225000</v>
      </c>
      <c r="U357" s="66" t="s">
        <v>2002</v>
      </c>
      <c r="V357" s="66" t="s">
        <v>2003</v>
      </c>
      <c r="W357" s="66" t="s">
        <v>2050</v>
      </c>
      <c r="X357" s="66" t="s">
        <v>3143</v>
      </c>
      <c r="Y357" s="69" t="s">
        <v>3136</v>
      </c>
      <c r="Z357" s="66">
        <v>8470440</v>
      </c>
    </row>
    <row r="358" spans="1:26" ht="15" customHeight="1" x14ac:dyDescent="0.35">
      <c r="A358" s="66" t="s">
        <v>2019</v>
      </c>
      <c r="B358" s="66" t="s">
        <v>1999</v>
      </c>
      <c r="C358" s="66" t="s">
        <v>954</v>
      </c>
      <c r="D358" s="66">
        <v>8470440</v>
      </c>
      <c r="E358" s="66" t="s">
        <v>286</v>
      </c>
      <c r="F358" s="66">
        <v>425550</v>
      </c>
      <c r="G358" s="66" t="s">
        <v>83</v>
      </c>
      <c r="H358" s="66" t="str">
        <f t="shared" si="8"/>
        <v>847.8470440.1.425550.000000.847001.200179</v>
      </c>
      <c r="I358" s="66" t="s">
        <v>2872</v>
      </c>
      <c r="J358" s="66">
        <v>847001</v>
      </c>
      <c r="K358" s="66" t="s">
        <v>23</v>
      </c>
      <c r="L358" s="66">
        <v>200179</v>
      </c>
      <c r="M358" s="66" t="s">
        <v>2031</v>
      </c>
      <c r="N358" s="66">
        <v>15</v>
      </c>
      <c r="Q358" s="66" t="s">
        <v>3144</v>
      </c>
      <c r="R358" s="66">
        <v>15</v>
      </c>
      <c r="S358" s="66">
        <v>15000</v>
      </c>
      <c r="T358" s="66">
        <v>225000</v>
      </c>
      <c r="U358" s="66" t="s">
        <v>2002</v>
      </c>
      <c r="V358" s="66" t="s">
        <v>2003</v>
      </c>
      <c r="W358" s="66" t="s">
        <v>2050</v>
      </c>
      <c r="X358" s="66" t="s">
        <v>3146</v>
      </c>
      <c r="Y358" s="69" t="s">
        <v>3136</v>
      </c>
      <c r="Z358" s="66">
        <v>8470440</v>
      </c>
    </row>
    <row r="359" spans="1:26" ht="15" customHeight="1" x14ac:dyDescent="0.35">
      <c r="A359" s="66" t="s">
        <v>1998</v>
      </c>
      <c r="B359" s="66" t="s">
        <v>1999</v>
      </c>
      <c r="C359" s="66" t="s">
        <v>954</v>
      </c>
      <c r="D359" s="66">
        <v>8470440</v>
      </c>
      <c r="E359" s="66" t="s">
        <v>286</v>
      </c>
      <c r="F359" s="66">
        <v>425761</v>
      </c>
      <c r="G359" s="66" t="s">
        <v>288</v>
      </c>
      <c r="H359" s="66" t="str">
        <f t="shared" si="8"/>
        <v>847.8470440.1.425761.000000.847001.200179</v>
      </c>
      <c r="I359" s="66" t="s">
        <v>2872</v>
      </c>
      <c r="J359" s="66">
        <v>847001</v>
      </c>
      <c r="K359" s="66" t="s">
        <v>23</v>
      </c>
      <c r="L359" s="66">
        <v>200179</v>
      </c>
      <c r="M359" s="66" t="s">
        <v>2084</v>
      </c>
      <c r="N359" s="66">
        <v>300</v>
      </c>
      <c r="Q359" s="66" t="s">
        <v>3147</v>
      </c>
      <c r="R359" s="66">
        <v>300</v>
      </c>
      <c r="S359" s="66">
        <v>2500</v>
      </c>
      <c r="T359" s="66">
        <v>750000</v>
      </c>
      <c r="U359" s="66" t="s">
        <v>2113</v>
      </c>
      <c r="V359" s="66" t="s">
        <v>2003</v>
      </c>
      <c r="W359" s="66" t="s">
        <v>2056</v>
      </c>
      <c r="X359" s="66" t="s">
        <v>3148</v>
      </c>
      <c r="Y359" s="69" t="s">
        <v>3136</v>
      </c>
      <c r="Z359" s="66">
        <v>8470440</v>
      </c>
    </row>
    <row r="360" spans="1:26" ht="15" customHeight="1" x14ac:dyDescent="0.35">
      <c r="A360" s="66" t="s">
        <v>1998</v>
      </c>
      <c r="B360" s="66" t="s">
        <v>1999</v>
      </c>
      <c r="C360" s="66" t="s">
        <v>954</v>
      </c>
      <c r="D360" s="66">
        <v>8470440</v>
      </c>
      <c r="E360" s="66" t="s">
        <v>286</v>
      </c>
      <c r="F360" s="66">
        <v>425770</v>
      </c>
      <c r="G360" s="66" t="s">
        <v>132</v>
      </c>
      <c r="H360" s="66" t="str">
        <f t="shared" si="8"/>
        <v>847.8470440.1.425770.000000.847001.200179</v>
      </c>
      <c r="I360" s="66" t="s">
        <v>2872</v>
      </c>
      <c r="J360" s="66">
        <v>847001</v>
      </c>
      <c r="K360" s="66" t="s">
        <v>23</v>
      </c>
      <c r="L360" s="66">
        <v>200179</v>
      </c>
      <c r="M360" s="66" t="s">
        <v>3149</v>
      </c>
      <c r="N360" s="66">
        <v>15</v>
      </c>
      <c r="Q360" s="66" t="s">
        <v>3150</v>
      </c>
      <c r="R360" s="66">
        <v>15</v>
      </c>
      <c r="S360" s="66">
        <v>20000</v>
      </c>
      <c r="T360" s="66">
        <v>300000</v>
      </c>
      <c r="U360" s="66" t="s">
        <v>2002</v>
      </c>
      <c r="V360" s="66" t="s">
        <v>2003</v>
      </c>
      <c r="W360" s="66" t="s">
        <v>2034</v>
      </c>
      <c r="X360" s="66" t="s">
        <v>3153</v>
      </c>
      <c r="Y360" s="69" t="s">
        <v>3121</v>
      </c>
      <c r="Z360" s="66">
        <v>8470440</v>
      </c>
    </row>
    <row r="361" spans="1:26" ht="15" customHeight="1" x14ac:dyDescent="0.35">
      <c r="A361" s="66" t="s">
        <v>2036</v>
      </c>
      <c r="B361" s="66" t="s">
        <v>1999</v>
      </c>
      <c r="C361" s="66" t="s">
        <v>954</v>
      </c>
      <c r="D361" s="66">
        <v>8470440</v>
      </c>
      <c r="E361" s="66" t="s">
        <v>286</v>
      </c>
      <c r="F361" s="66">
        <v>425900</v>
      </c>
      <c r="G361" s="66" t="s">
        <v>40</v>
      </c>
      <c r="H361" s="66" t="str">
        <f t="shared" si="8"/>
        <v>847.8470440.1.425900.000000.847001.200179</v>
      </c>
      <c r="I361" s="66" t="s">
        <v>2872</v>
      </c>
      <c r="J361" s="66">
        <v>847001</v>
      </c>
      <c r="K361" s="66" t="s">
        <v>23</v>
      </c>
      <c r="L361" s="66">
        <v>200179</v>
      </c>
      <c r="M361" s="66" t="s">
        <v>2167</v>
      </c>
      <c r="N361" s="66">
        <v>12</v>
      </c>
      <c r="T361" s="66">
        <v>0</v>
      </c>
      <c r="U361" s="66" t="s">
        <v>2002</v>
      </c>
      <c r="V361" s="66" t="s">
        <v>2003</v>
      </c>
      <c r="Y361" s="69" t="s">
        <v>3121</v>
      </c>
      <c r="Z361" s="66">
        <v>8470440</v>
      </c>
    </row>
    <row r="362" spans="1:26" ht="15" customHeight="1" x14ac:dyDescent="0.35">
      <c r="A362" s="66" t="s">
        <v>2041</v>
      </c>
      <c r="B362" s="66" t="s">
        <v>2042</v>
      </c>
      <c r="C362" s="66" t="s">
        <v>954</v>
      </c>
      <c r="D362" s="66">
        <v>8470440</v>
      </c>
      <c r="E362" s="66" t="s">
        <v>286</v>
      </c>
      <c r="F362" s="66">
        <v>426610</v>
      </c>
      <c r="G362" s="66" t="s">
        <v>43</v>
      </c>
      <c r="H362" s="66" t="str">
        <f t="shared" si="8"/>
        <v>847.8470440.1.426610.000000.847001.200179</v>
      </c>
      <c r="I362" s="66" t="s">
        <v>2872</v>
      </c>
      <c r="J362" s="66">
        <v>847001</v>
      </c>
      <c r="K362" s="66" t="s">
        <v>23</v>
      </c>
      <c r="L362" s="66">
        <v>200179</v>
      </c>
      <c r="M362" s="66" t="s">
        <v>2013</v>
      </c>
      <c r="N362" s="66">
        <v>4</v>
      </c>
      <c r="Q362" s="66" t="s">
        <v>3156</v>
      </c>
      <c r="R362" s="66">
        <v>4</v>
      </c>
      <c r="S362" s="66">
        <v>30000</v>
      </c>
      <c r="T362" s="66">
        <v>120000</v>
      </c>
      <c r="U362" s="66" t="s">
        <v>2002</v>
      </c>
      <c r="V362" s="66" t="s">
        <v>2003</v>
      </c>
      <c r="W362" s="66" t="s">
        <v>2034</v>
      </c>
      <c r="X362" s="66" t="s">
        <v>3159</v>
      </c>
      <c r="Y362" s="69" t="s">
        <v>3121</v>
      </c>
      <c r="Z362" s="66">
        <v>8470440</v>
      </c>
    </row>
    <row r="363" spans="1:26" ht="15" customHeight="1" x14ac:dyDescent="0.35">
      <c r="A363" s="66" t="s">
        <v>1998</v>
      </c>
      <c r="B363" s="66" t="s">
        <v>1999</v>
      </c>
      <c r="C363" s="66" t="s">
        <v>954</v>
      </c>
      <c r="D363" s="66">
        <v>8470440</v>
      </c>
      <c r="E363" s="66" t="s">
        <v>286</v>
      </c>
      <c r="F363" s="66">
        <v>427710</v>
      </c>
      <c r="G363" s="66" t="s">
        <v>46</v>
      </c>
      <c r="H363" s="66" t="str">
        <f t="shared" si="8"/>
        <v>847.8470440.1.427710.000000.847001.200179</v>
      </c>
      <c r="I363" s="66" t="s">
        <v>2872</v>
      </c>
      <c r="J363" s="66">
        <v>847001</v>
      </c>
      <c r="K363" s="66" t="s">
        <v>23</v>
      </c>
      <c r="L363" s="66">
        <v>200179</v>
      </c>
      <c r="M363" s="66" t="s">
        <v>2031</v>
      </c>
      <c r="N363" s="66">
        <v>15</v>
      </c>
      <c r="Q363" s="66" t="s">
        <v>3160</v>
      </c>
      <c r="R363" s="66">
        <v>15</v>
      </c>
      <c r="S363" s="66">
        <v>1000</v>
      </c>
      <c r="T363" s="66">
        <v>15000</v>
      </c>
      <c r="U363" s="66" t="s">
        <v>2002</v>
      </c>
      <c r="V363" s="66" t="s">
        <v>2003</v>
      </c>
      <c r="W363" s="66" t="s">
        <v>2034</v>
      </c>
      <c r="X363" s="66" t="s">
        <v>3161</v>
      </c>
      <c r="Y363" s="69" t="s">
        <v>3121</v>
      </c>
      <c r="Z363" s="66">
        <v>8470440</v>
      </c>
    </row>
    <row r="364" spans="1:26" ht="15" customHeight="1" x14ac:dyDescent="0.35">
      <c r="A364" s="66" t="s">
        <v>2047</v>
      </c>
      <c r="B364" s="66" t="s">
        <v>1999</v>
      </c>
      <c r="C364" s="66" t="s">
        <v>954</v>
      </c>
      <c r="D364" s="66">
        <v>8470440</v>
      </c>
      <c r="E364" s="66" t="s">
        <v>286</v>
      </c>
      <c r="F364" s="66">
        <v>428090</v>
      </c>
      <c r="G364" s="66" t="s">
        <v>52</v>
      </c>
      <c r="H364" s="66" t="str">
        <f t="shared" si="8"/>
        <v>847.8470440.1.428090.000000.847001.200179</v>
      </c>
      <c r="I364" s="66" t="s">
        <v>2872</v>
      </c>
      <c r="J364" s="66">
        <v>847001</v>
      </c>
      <c r="K364" s="66" t="s">
        <v>23</v>
      </c>
      <c r="L364" s="66">
        <v>200179</v>
      </c>
      <c r="M364" s="66" t="s">
        <v>2167</v>
      </c>
      <c r="N364" s="66">
        <v>15</v>
      </c>
      <c r="Q364" s="66" t="s">
        <v>3162</v>
      </c>
      <c r="R364" s="66">
        <v>15</v>
      </c>
      <c r="S364" s="66">
        <v>15000</v>
      </c>
      <c r="T364" s="66">
        <v>225000</v>
      </c>
      <c r="U364" s="66" t="s">
        <v>2002</v>
      </c>
      <c r="V364" s="66" t="s">
        <v>2003</v>
      </c>
      <c r="W364" s="66" t="s">
        <v>2050</v>
      </c>
      <c r="X364" s="66" t="s">
        <v>3165</v>
      </c>
      <c r="Y364" s="69" t="s">
        <v>3136</v>
      </c>
      <c r="Z364" s="66">
        <v>8470440</v>
      </c>
    </row>
    <row r="365" spans="1:26" ht="15" customHeight="1" x14ac:dyDescent="0.35">
      <c r="A365" s="66" t="s">
        <v>2019</v>
      </c>
      <c r="B365" s="66" t="s">
        <v>2053</v>
      </c>
      <c r="C365" s="66" t="s">
        <v>954</v>
      </c>
      <c r="D365" s="66">
        <v>8470440</v>
      </c>
      <c r="E365" s="66" t="s">
        <v>286</v>
      </c>
      <c r="F365" s="66">
        <v>428640</v>
      </c>
      <c r="G365" s="66" t="s">
        <v>55</v>
      </c>
      <c r="H365" s="66" t="str">
        <f t="shared" si="8"/>
        <v>847.8470440.1.428640.000000.847001.200179</v>
      </c>
      <c r="I365" s="66" t="s">
        <v>2872</v>
      </c>
      <c r="J365" s="66">
        <v>847001</v>
      </c>
      <c r="K365" s="66" t="s">
        <v>23</v>
      </c>
      <c r="L365" s="66">
        <v>200179</v>
      </c>
      <c r="M365" s="66" t="s">
        <v>2167</v>
      </c>
      <c r="N365" s="66">
        <v>20</v>
      </c>
      <c r="Q365" s="66" t="s">
        <v>3166</v>
      </c>
      <c r="R365" s="66">
        <v>20</v>
      </c>
      <c r="S365" s="66">
        <v>5000</v>
      </c>
      <c r="T365" s="66">
        <v>100000</v>
      </c>
      <c r="U365" s="66" t="s">
        <v>2002</v>
      </c>
      <c r="V365" s="66" t="s">
        <v>2003</v>
      </c>
      <c r="W365" s="66" t="s">
        <v>2050</v>
      </c>
      <c r="X365" s="66" t="s">
        <v>3169</v>
      </c>
      <c r="Y365" s="69" t="s">
        <v>3121</v>
      </c>
      <c r="Z365" s="66">
        <v>8470440</v>
      </c>
    </row>
    <row r="366" spans="1:26" ht="15" customHeight="1" x14ac:dyDescent="0.35">
      <c r="A366" s="66" t="s">
        <v>1998</v>
      </c>
      <c r="B366" s="66" t="s">
        <v>1999</v>
      </c>
      <c r="C366" s="66" t="s">
        <v>954</v>
      </c>
      <c r="D366" s="66">
        <v>8470440</v>
      </c>
      <c r="E366" s="66" t="s">
        <v>286</v>
      </c>
      <c r="F366" s="66">
        <v>435340</v>
      </c>
      <c r="G366" s="66" t="s">
        <v>239</v>
      </c>
      <c r="H366" s="66" t="str">
        <f t="shared" si="8"/>
        <v>847.8470440.1.435340.000000.847001.200179</v>
      </c>
      <c r="I366" s="66" t="s">
        <v>2872</v>
      </c>
      <c r="J366" s="66">
        <v>847001</v>
      </c>
      <c r="K366" s="66" t="s">
        <v>23</v>
      </c>
      <c r="L366" s="66">
        <v>200179</v>
      </c>
      <c r="M366" s="66" t="s">
        <v>2031</v>
      </c>
      <c r="N366" s="66">
        <v>15</v>
      </c>
      <c r="Q366" s="66" t="s">
        <v>3170</v>
      </c>
      <c r="R366" s="66">
        <v>4</v>
      </c>
      <c r="S366" s="66">
        <v>30000</v>
      </c>
      <c r="T366" s="66">
        <v>120000</v>
      </c>
      <c r="U366" s="66" t="s">
        <v>2002</v>
      </c>
      <c r="V366" s="66" t="s">
        <v>2003</v>
      </c>
      <c r="W366" s="66" t="s">
        <v>2075</v>
      </c>
      <c r="X366" s="66" t="s">
        <v>3172</v>
      </c>
      <c r="Y366" s="69" t="s">
        <v>3121</v>
      </c>
      <c r="Z366" s="66">
        <v>8470440</v>
      </c>
    </row>
    <row r="367" spans="1:26" ht="15" customHeight="1" x14ac:dyDescent="0.35">
      <c r="A367" s="66" t="s">
        <v>1998</v>
      </c>
      <c r="B367" s="66" t="s">
        <v>1999</v>
      </c>
      <c r="C367" s="66" t="s">
        <v>954</v>
      </c>
      <c r="D367" s="66">
        <v>8470440</v>
      </c>
      <c r="E367" s="66" t="s">
        <v>286</v>
      </c>
      <c r="F367" s="66">
        <v>435350</v>
      </c>
      <c r="G367" s="66" t="s">
        <v>144</v>
      </c>
      <c r="H367" s="66" t="str">
        <f t="shared" si="8"/>
        <v>847.8470440.1.435350.000000.847001.200179</v>
      </c>
      <c r="I367" s="66" t="s">
        <v>2872</v>
      </c>
      <c r="J367" s="66">
        <v>847001</v>
      </c>
      <c r="K367" s="66" t="s">
        <v>23</v>
      </c>
      <c r="L367" s="66">
        <v>200179</v>
      </c>
      <c r="M367" s="66" t="s">
        <v>2031</v>
      </c>
      <c r="N367" s="66">
        <v>15</v>
      </c>
      <c r="Q367" s="66" t="s">
        <v>3173</v>
      </c>
      <c r="R367" s="66">
        <v>20</v>
      </c>
      <c r="S367" s="66">
        <v>2000</v>
      </c>
      <c r="T367" s="66">
        <v>40000</v>
      </c>
      <c r="U367" s="66" t="s">
        <v>2002</v>
      </c>
      <c r="V367" s="66" t="s">
        <v>2003</v>
      </c>
      <c r="W367" s="66" t="s">
        <v>2075</v>
      </c>
      <c r="X367" s="66" t="s">
        <v>3172</v>
      </c>
      <c r="Y367" s="69" t="s">
        <v>3121</v>
      </c>
      <c r="Z367" s="66">
        <v>8470440</v>
      </c>
    </row>
    <row r="368" spans="1:26" ht="15" customHeight="1" x14ac:dyDescent="0.35">
      <c r="A368" s="66" t="s">
        <v>1998</v>
      </c>
      <c r="B368" s="66" t="s">
        <v>1999</v>
      </c>
      <c r="C368" s="66" t="s">
        <v>954</v>
      </c>
      <c r="D368" s="66">
        <v>8470440</v>
      </c>
      <c r="E368" s="66" t="s">
        <v>286</v>
      </c>
      <c r="F368" s="66">
        <v>436600</v>
      </c>
      <c r="G368" s="66" t="s">
        <v>163</v>
      </c>
      <c r="H368" s="66" t="str">
        <f t="shared" si="8"/>
        <v>847.8470440.1.436600.000000.847001.200179</v>
      </c>
      <c r="I368" s="66" t="s">
        <v>2872</v>
      </c>
      <c r="J368" s="66">
        <v>847001</v>
      </c>
      <c r="K368" s="66" t="s">
        <v>23</v>
      </c>
      <c r="L368" s="66">
        <v>200179</v>
      </c>
      <c r="M368" s="66" t="s">
        <v>2031</v>
      </c>
      <c r="N368" s="66">
        <v>15</v>
      </c>
      <c r="Q368" s="66" t="s">
        <v>3174</v>
      </c>
      <c r="R368" s="66">
        <v>15</v>
      </c>
      <c r="S368" s="66">
        <v>1500</v>
      </c>
      <c r="T368" s="66">
        <v>22500</v>
      </c>
      <c r="U368" s="66" t="s">
        <v>2002</v>
      </c>
      <c r="V368" s="66" t="s">
        <v>2003</v>
      </c>
      <c r="W368" s="66" t="s">
        <v>2034</v>
      </c>
      <c r="X368" s="66" t="s">
        <v>3175</v>
      </c>
      <c r="Y368" s="69" t="s">
        <v>3121</v>
      </c>
      <c r="Z368" s="66">
        <v>8470440</v>
      </c>
    </row>
    <row r="369" spans="1:26" ht="15" customHeight="1" x14ac:dyDescent="0.35">
      <c r="A369" s="66" t="s">
        <v>2019</v>
      </c>
      <c r="B369" s="66" t="s">
        <v>964</v>
      </c>
      <c r="C369" s="66" t="s">
        <v>954</v>
      </c>
      <c r="D369" s="66">
        <v>8470445</v>
      </c>
      <c r="E369" s="66" t="s">
        <v>296</v>
      </c>
      <c r="F369" s="66">
        <v>425100</v>
      </c>
      <c r="G369" s="66" t="s">
        <v>964</v>
      </c>
      <c r="H369" s="66" t="str">
        <f>CONCATENATE(847,".",D369,".",1,".",F369,".","000000",".",J369,".",L369)</f>
        <v>847.8470445.1.425100.000000.847001.200179</v>
      </c>
      <c r="I369" s="66" t="s">
        <v>2872</v>
      </c>
      <c r="J369" s="66">
        <v>847001</v>
      </c>
      <c r="K369" s="66" t="s">
        <v>23</v>
      </c>
      <c r="L369" s="66">
        <v>200179</v>
      </c>
      <c r="M369" s="66" t="s">
        <v>2084</v>
      </c>
      <c r="N369" s="66">
        <v>102</v>
      </c>
      <c r="Q369" s="66" t="s">
        <v>3176</v>
      </c>
      <c r="R369" s="66">
        <v>1</v>
      </c>
      <c r="S369" s="66">
        <v>150000</v>
      </c>
      <c r="T369" s="66">
        <v>150000</v>
      </c>
      <c r="U369" s="66" t="s">
        <v>2002</v>
      </c>
      <c r="V369" s="66" t="s">
        <v>2003</v>
      </c>
      <c r="W369" s="66" t="s">
        <v>2056</v>
      </c>
      <c r="X369" s="66" t="s">
        <v>3180</v>
      </c>
      <c r="Y369" s="69" t="s">
        <v>3181</v>
      </c>
      <c r="Z369" s="66">
        <v>8470445</v>
      </c>
    </row>
    <row r="370" spans="1:26" ht="15" customHeight="1" x14ac:dyDescent="0.35">
      <c r="A370" s="66" t="s">
        <v>2024</v>
      </c>
      <c r="B370" s="66" t="s">
        <v>1999</v>
      </c>
      <c r="C370" s="66" t="s">
        <v>954</v>
      </c>
      <c r="D370" s="66">
        <v>8470445</v>
      </c>
      <c r="E370" s="66" t="s">
        <v>296</v>
      </c>
      <c r="F370" s="66">
        <v>425720</v>
      </c>
      <c r="G370" s="66" t="s">
        <v>126</v>
      </c>
      <c r="H370" s="66" t="str">
        <f t="shared" ref="H370:H376" si="9">CONCATENATE(847,".",D370,".",1,".",F370,".","000000",".",J370,".",L370)</f>
        <v>847.8470445.1.425720.000000.847001.200179</v>
      </c>
      <c r="I370" s="66" t="s">
        <v>2872</v>
      </c>
      <c r="J370" s="66">
        <v>847001</v>
      </c>
      <c r="K370" s="66" t="s">
        <v>23</v>
      </c>
      <c r="L370" s="66">
        <v>200179</v>
      </c>
      <c r="M370" s="66" t="s">
        <v>2084</v>
      </c>
      <c r="N370" s="66">
        <v>102</v>
      </c>
      <c r="Q370" s="66" t="s">
        <v>3182</v>
      </c>
      <c r="R370" s="66">
        <v>1</v>
      </c>
      <c r="S370" s="66">
        <v>36700</v>
      </c>
      <c r="T370" s="66">
        <v>36700</v>
      </c>
      <c r="U370" s="66" t="s">
        <v>2002</v>
      </c>
      <c r="V370" s="66" t="s">
        <v>2003</v>
      </c>
      <c r="W370" s="66" t="s">
        <v>2007</v>
      </c>
      <c r="X370" s="66" t="s">
        <v>3184</v>
      </c>
      <c r="Y370" s="69" t="s">
        <v>3185</v>
      </c>
      <c r="Z370" s="66">
        <v>8470445</v>
      </c>
    </row>
    <row r="371" spans="1:26" ht="15" customHeight="1" x14ac:dyDescent="0.35">
      <c r="A371" s="66" t="s">
        <v>2024</v>
      </c>
      <c r="B371" s="66" t="s">
        <v>2077</v>
      </c>
      <c r="C371" s="66" t="s">
        <v>954</v>
      </c>
      <c r="D371" s="66">
        <v>8470445</v>
      </c>
      <c r="E371" s="66" t="s">
        <v>296</v>
      </c>
      <c r="F371" s="66">
        <v>425760</v>
      </c>
      <c r="G371" s="66" t="s">
        <v>169</v>
      </c>
      <c r="H371" s="66" t="str">
        <f t="shared" si="9"/>
        <v>847.8470445.1.425760.000000.847001.200179</v>
      </c>
      <c r="I371" s="66" t="s">
        <v>2872</v>
      </c>
      <c r="J371" s="66">
        <v>847001</v>
      </c>
      <c r="K371" s="66" t="s">
        <v>23</v>
      </c>
      <c r="L371" s="66">
        <v>200179</v>
      </c>
      <c r="M371" s="66" t="s">
        <v>2629</v>
      </c>
      <c r="N371" s="66">
        <v>22</v>
      </c>
      <c r="Q371" s="66" t="s">
        <v>3186</v>
      </c>
      <c r="R371" s="66">
        <v>22</v>
      </c>
      <c r="S371" s="66">
        <v>1665</v>
      </c>
      <c r="T371" s="66">
        <v>36630</v>
      </c>
      <c r="U371" s="66" t="s">
        <v>2002</v>
      </c>
      <c r="V371" s="66" t="s">
        <v>2003</v>
      </c>
      <c r="W371" s="66" t="s">
        <v>2433</v>
      </c>
      <c r="X371" s="66" t="s">
        <v>3187</v>
      </c>
      <c r="Y371" s="69" t="s">
        <v>3188</v>
      </c>
      <c r="Z371" s="66">
        <v>8470445</v>
      </c>
    </row>
    <row r="372" spans="1:26" ht="15" customHeight="1" x14ac:dyDescent="0.35">
      <c r="A372" s="66" t="s">
        <v>2024</v>
      </c>
      <c r="B372" s="66" t="s">
        <v>1999</v>
      </c>
      <c r="C372" s="66" t="s">
        <v>954</v>
      </c>
      <c r="D372" s="66">
        <v>8470445</v>
      </c>
      <c r="E372" s="66" t="s">
        <v>296</v>
      </c>
      <c r="F372" s="66">
        <v>425763</v>
      </c>
      <c r="G372" s="66" t="s">
        <v>129</v>
      </c>
      <c r="H372" s="66" t="str">
        <f t="shared" si="9"/>
        <v>847.8470445.1.425763.000000.847001.200179</v>
      </c>
      <c r="I372" s="66" t="s">
        <v>2872</v>
      </c>
      <c r="J372" s="66">
        <v>847001</v>
      </c>
      <c r="K372" s="66" t="s">
        <v>23</v>
      </c>
      <c r="L372" s="66">
        <v>200179</v>
      </c>
      <c r="M372" s="66" t="s">
        <v>2629</v>
      </c>
      <c r="N372" s="66">
        <v>22</v>
      </c>
      <c r="Q372" s="66" t="s">
        <v>5424</v>
      </c>
      <c r="R372" s="66">
        <v>22</v>
      </c>
      <c r="S372" s="66">
        <v>345</v>
      </c>
      <c r="T372" s="66">
        <v>7590</v>
      </c>
      <c r="U372" s="66" t="s">
        <v>2002</v>
      </c>
      <c r="V372" s="66" t="s">
        <v>2003</v>
      </c>
      <c r="W372" s="66" t="s">
        <v>2433</v>
      </c>
      <c r="X372" s="66" t="s">
        <v>3187</v>
      </c>
      <c r="Y372" s="69" t="s">
        <v>3194</v>
      </c>
      <c r="Z372" s="66">
        <v>8470445</v>
      </c>
    </row>
    <row r="373" spans="1:26" ht="15" customHeight="1" x14ac:dyDescent="0.35">
      <c r="A373" s="66" t="s">
        <v>1998</v>
      </c>
      <c r="B373" s="66" t="s">
        <v>1999</v>
      </c>
      <c r="C373" s="66" t="s">
        <v>954</v>
      </c>
      <c r="D373" s="66">
        <v>8470445</v>
      </c>
      <c r="E373" s="66" t="s">
        <v>296</v>
      </c>
      <c r="F373" s="66">
        <v>425770</v>
      </c>
      <c r="G373" s="66" t="s">
        <v>132</v>
      </c>
      <c r="H373" s="66" t="str">
        <f t="shared" si="9"/>
        <v>847.8470445.1.425770.000000.847001.200179</v>
      </c>
      <c r="I373" s="66" t="s">
        <v>2872</v>
      </c>
      <c r="J373" s="66">
        <v>847001</v>
      </c>
      <c r="K373" s="66" t="s">
        <v>23</v>
      </c>
      <c r="L373" s="66">
        <v>200179</v>
      </c>
      <c r="M373" s="66" t="s">
        <v>2031</v>
      </c>
      <c r="N373" s="66">
        <v>40</v>
      </c>
      <c r="Q373" s="66" t="s">
        <v>3195</v>
      </c>
      <c r="R373" s="66">
        <v>40</v>
      </c>
      <c r="S373" s="66">
        <v>15000</v>
      </c>
      <c r="T373" s="66">
        <v>600000</v>
      </c>
      <c r="U373" s="66" t="s">
        <v>2002</v>
      </c>
      <c r="V373" s="66" t="s">
        <v>2003</v>
      </c>
      <c r="W373" s="66" t="s">
        <v>2034</v>
      </c>
      <c r="X373" s="66" t="s">
        <v>3199</v>
      </c>
      <c r="Y373" s="69" t="s">
        <v>3200</v>
      </c>
      <c r="Z373" s="66">
        <v>8470445</v>
      </c>
    </row>
    <row r="374" spans="1:26" ht="15" customHeight="1" x14ac:dyDescent="0.35">
      <c r="A374" s="66" t="s">
        <v>2041</v>
      </c>
      <c r="B374" s="66" t="s">
        <v>2042</v>
      </c>
      <c r="C374" s="66" t="s">
        <v>954</v>
      </c>
      <c r="D374" s="66">
        <v>8470445</v>
      </c>
      <c r="E374" s="66" t="s">
        <v>296</v>
      </c>
      <c r="F374" s="66">
        <v>426610</v>
      </c>
      <c r="G374" s="66" t="s">
        <v>43</v>
      </c>
      <c r="H374" s="66" t="str">
        <f t="shared" si="9"/>
        <v>847.8470445.1.426610.000000.847001.200179</v>
      </c>
      <c r="I374" s="66" t="s">
        <v>2872</v>
      </c>
      <c r="J374" s="66">
        <v>847001</v>
      </c>
      <c r="K374" s="66" t="s">
        <v>23</v>
      </c>
      <c r="L374" s="66">
        <v>200179</v>
      </c>
      <c r="M374" s="66" t="s">
        <v>2031</v>
      </c>
      <c r="N374" s="66">
        <v>40</v>
      </c>
      <c r="Q374" s="66" t="s">
        <v>3211</v>
      </c>
      <c r="R374" s="66">
        <v>1</v>
      </c>
      <c r="S374" s="66">
        <v>28000</v>
      </c>
      <c r="T374" s="66">
        <v>28000</v>
      </c>
      <c r="U374" s="66" t="s">
        <v>2002</v>
      </c>
      <c r="V374" s="66" t="s">
        <v>2003</v>
      </c>
      <c r="W374" s="66" t="s">
        <v>2034</v>
      </c>
      <c r="X374" s="66" t="s">
        <v>3216</v>
      </c>
      <c r="Y374" s="69" t="s">
        <v>5425</v>
      </c>
      <c r="Z374" s="66">
        <v>8470445</v>
      </c>
    </row>
    <row r="375" spans="1:26" ht="15" customHeight="1" x14ac:dyDescent="0.35">
      <c r="A375" s="66" t="s">
        <v>2041</v>
      </c>
      <c r="B375" s="66" t="s">
        <v>2042</v>
      </c>
      <c r="C375" s="66" t="s">
        <v>954</v>
      </c>
      <c r="D375" s="66">
        <v>8470445</v>
      </c>
      <c r="E375" s="66" t="s">
        <v>296</v>
      </c>
      <c r="F375" s="66">
        <v>426610</v>
      </c>
      <c r="G375" s="66" t="s">
        <v>43</v>
      </c>
      <c r="H375" s="66" t="str">
        <f t="shared" si="9"/>
        <v>847.8470445.1.426610.000000.847001.200179</v>
      </c>
      <c r="I375" s="66" t="s">
        <v>2872</v>
      </c>
      <c r="J375" s="66">
        <v>847001</v>
      </c>
      <c r="K375" s="66" t="s">
        <v>23</v>
      </c>
      <c r="L375" s="66">
        <v>200179</v>
      </c>
      <c r="M375" s="66" t="s">
        <v>2031</v>
      </c>
      <c r="N375" s="66">
        <v>40</v>
      </c>
      <c r="Q375" s="66" t="s">
        <v>3215</v>
      </c>
      <c r="R375" s="66">
        <v>1</v>
      </c>
      <c r="S375" s="66">
        <v>9650</v>
      </c>
      <c r="T375" s="66">
        <v>9650</v>
      </c>
      <c r="U375" s="66" t="s">
        <v>2002</v>
      </c>
      <c r="V375" s="66" t="s">
        <v>2003</v>
      </c>
      <c r="W375" s="66" t="s">
        <v>2034</v>
      </c>
      <c r="X375" s="66" t="s">
        <v>3216</v>
      </c>
      <c r="Y375" s="69" t="s">
        <v>3217</v>
      </c>
      <c r="Z375" s="66">
        <v>8470445</v>
      </c>
    </row>
    <row r="376" spans="1:26" ht="15" customHeight="1" x14ac:dyDescent="0.35">
      <c r="A376" s="66" t="s">
        <v>1998</v>
      </c>
      <c r="B376" s="66" t="s">
        <v>1999</v>
      </c>
      <c r="C376" s="66" t="s">
        <v>954</v>
      </c>
      <c r="D376" s="66">
        <v>8470445</v>
      </c>
      <c r="E376" s="66" t="s">
        <v>296</v>
      </c>
      <c r="F376" s="66">
        <v>435350</v>
      </c>
      <c r="G376" s="66" t="s">
        <v>144</v>
      </c>
      <c r="H376" s="66" t="str">
        <f t="shared" si="9"/>
        <v>847.8470445.1.435350.000000.847001.200179</v>
      </c>
      <c r="I376" s="66" t="s">
        <v>2872</v>
      </c>
      <c r="J376" s="66">
        <v>847001</v>
      </c>
      <c r="K376" s="66" t="s">
        <v>23</v>
      </c>
      <c r="L376" s="66">
        <v>200179</v>
      </c>
      <c r="M376" s="66" t="s">
        <v>2031</v>
      </c>
      <c r="N376" s="66">
        <v>22</v>
      </c>
      <c r="Q376" s="66" t="s">
        <v>5426</v>
      </c>
      <c r="R376" s="66">
        <v>88</v>
      </c>
      <c r="S376" s="66">
        <v>7500</v>
      </c>
      <c r="T376" s="66">
        <v>660000</v>
      </c>
      <c r="U376" s="66" t="s">
        <v>2002</v>
      </c>
      <c r="V376" s="66" t="s">
        <v>2003</v>
      </c>
      <c r="W376" s="66" t="s">
        <v>2034</v>
      </c>
      <c r="X376" s="66" t="s">
        <v>2034</v>
      </c>
      <c r="Y376" s="69" t="s">
        <v>3234</v>
      </c>
      <c r="Z376" s="66">
        <v>8470445</v>
      </c>
    </row>
    <row r="377" spans="1:26" ht="75" customHeight="1" x14ac:dyDescent="0.35">
      <c r="A377" s="66" t="s">
        <v>2024</v>
      </c>
      <c r="B377" s="66" t="s">
        <v>1999</v>
      </c>
      <c r="C377" s="66" t="s">
        <v>954</v>
      </c>
      <c r="D377" s="66">
        <v>8470450</v>
      </c>
      <c r="E377" s="66" t="s">
        <v>300</v>
      </c>
      <c r="F377" s="66">
        <v>425746</v>
      </c>
      <c r="G377" s="66" t="s">
        <v>548</v>
      </c>
      <c r="H377" s="66" t="str">
        <f>CONCATENATE(847,".",D377,".",1,".",F377,".","000000",".",J377,".",L377)</f>
        <v>847.8470450.1.425746.000000.847001.200179</v>
      </c>
      <c r="I377" s="66" t="s">
        <v>2872</v>
      </c>
      <c r="J377" s="66">
        <v>847001</v>
      </c>
      <c r="K377" s="66" t="s">
        <v>23</v>
      </c>
      <c r="L377" s="66">
        <v>200179</v>
      </c>
      <c r="M377" s="66" t="s">
        <v>2025</v>
      </c>
      <c r="N377" s="66">
        <v>1</v>
      </c>
      <c r="Q377" s="66" t="s">
        <v>5427</v>
      </c>
      <c r="R377" s="66">
        <v>20</v>
      </c>
      <c r="S377" s="66">
        <v>1000</v>
      </c>
      <c r="T377" s="66">
        <v>20000</v>
      </c>
      <c r="U377" s="66" t="s">
        <v>2002</v>
      </c>
      <c r="V377" s="66" t="s">
        <v>2003</v>
      </c>
      <c r="W377" s="66" t="s">
        <v>2007</v>
      </c>
      <c r="X377" s="66" t="s">
        <v>5428</v>
      </c>
      <c r="Y377" s="69" t="s">
        <v>3253</v>
      </c>
      <c r="Z377" s="66">
        <v>8470450</v>
      </c>
    </row>
    <row r="378" spans="1:26" ht="75" customHeight="1" x14ac:dyDescent="0.35">
      <c r="A378" s="66" t="s">
        <v>1998</v>
      </c>
      <c r="B378" s="66" t="s">
        <v>1999</v>
      </c>
      <c r="C378" s="66" t="s">
        <v>954</v>
      </c>
      <c r="D378" s="66">
        <v>8470450</v>
      </c>
      <c r="E378" s="66" t="s">
        <v>300</v>
      </c>
      <c r="F378" s="66">
        <v>425761</v>
      </c>
      <c r="G378" s="66" t="s">
        <v>288</v>
      </c>
      <c r="H378" s="66" t="str">
        <f t="shared" ref="H378:H379" si="10">CONCATENATE(847,".",D378,".",1,".",F378,".","000000",".",J378,".",L378)</f>
        <v>847.8470450.1.425761.000000.847001.200179</v>
      </c>
      <c r="I378" s="66" t="s">
        <v>2872</v>
      </c>
      <c r="J378" s="66">
        <v>847001</v>
      </c>
      <c r="K378" s="66" t="s">
        <v>23</v>
      </c>
      <c r="L378" s="66">
        <v>200179</v>
      </c>
      <c r="M378" s="66" t="s">
        <v>2025</v>
      </c>
      <c r="N378" s="66">
        <v>1</v>
      </c>
      <c r="Q378" s="66" t="s">
        <v>5429</v>
      </c>
      <c r="R378" s="66">
        <v>25</v>
      </c>
      <c r="S378" s="66">
        <v>25000</v>
      </c>
      <c r="T378" s="66">
        <v>625000</v>
      </c>
      <c r="U378" s="66" t="s">
        <v>2002</v>
      </c>
      <c r="V378" s="66" t="s">
        <v>2003</v>
      </c>
      <c r="W378" s="66" t="s">
        <v>2007</v>
      </c>
      <c r="X378" s="66" t="s">
        <v>5428</v>
      </c>
      <c r="Y378" s="69" t="s">
        <v>3253</v>
      </c>
      <c r="Z378" s="66">
        <v>8470450</v>
      </c>
    </row>
    <row r="379" spans="1:26" ht="15" customHeight="1" x14ac:dyDescent="0.35">
      <c r="A379" s="66" t="s">
        <v>1998</v>
      </c>
      <c r="B379" s="66" t="s">
        <v>1999</v>
      </c>
      <c r="C379" s="66" t="s">
        <v>954</v>
      </c>
      <c r="D379" s="66">
        <v>8470450</v>
      </c>
      <c r="E379" s="66" t="s">
        <v>300</v>
      </c>
      <c r="F379" s="66">
        <v>425770</v>
      </c>
      <c r="G379" s="66" t="s">
        <v>132</v>
      </c>
      <c r="H379" s="66" t="str">
        <f t="shared" si="10"/>
        <v>847.8470450.1.425770.000000.847001.200179</v>
      </c>
      <c r="I379" s="66" t="s">
        <v>2872</v>
      </c>
      <c r="J379" s="66">
        <v>847001</v>
      </c>
      <c r="K379" s="66" t="s">
        <v>23</v>
      </c>
      <c r="L379" s="66">
        <v>200179</v>
      </c>
      <c r="M379" s="66" t="s">
        <v>2037</v>
      </c>
      <c r="N379" s="66">
        <v>1</v>
      </c>
      <c r="Q379" s="66" t="s">
        <v>5430</v>
      </c>
      <c r="R379" s="66">
        <v>15</v>
      </c>
      <c r="S379" s="66">
        <v>15000</v>
      </c>
      <c r="T379" s="66">
        <v>225000</v>
      </c>
      <c r="U379" s="66" t="s">
        <v>2002</v>
      </c>
      <c r="V379" s="66" t="s">
        <v>2003</v>
      </c>
      <c r="W379" s="66" t="s">
        <v>2050</v>
      </c>
      <c r="X379" s="66" t="s">
        <v>3052</v>
      </c>
      <c r="Y379" s="69" t="s">
        <v>5431</v>
      </c>
      <c r="Z379" s="66">
        <v>8470450</v>
      </c>
    </row>
    <row r="380" spans="1:26" ht="15" customHeight="1" x14ac:dyDescent="0.35">
      <c r="A380" s="66" t="s">
        <v>2019</v>
      </c>
      <c r="B380" s="66" t="s">
        <v>1999</v>
      </c>
      <c r="C380" s="66" t="s">
        <v>954</v>
      </c>
      <c r="D380" s="66">
        <v>8470450</v>
      </c>
      <c r="E380" s="66" t="s">
        <v>300</v>
      </c>
      <c r="F380" s="66">
        <v>427200</v>
      </c>
      <c r="G380" s="66" t="s">
        <v>89</v>
      </c>
      <c r="H380" s="66" t="str">
        <f>CONCATENATE(847,".",D380,".",1,".",F380,".","000000",".",J380,".",L380)</f>
        <v>847.8470450.1.427200.000000.847001.200179</v>
      </c>
      <c r="I380" s="66" t="s">
        <v>2872</v>
      </c>
      <c r="J380" s="66">
        <v>847001</v>
      </c>
      <c r="K380" s="66" t="s">
        <v>23</v>
      </c>
      <c r="L380" s="66">
        <v>200179</v>
      </c>
      <c r="M380" s="66" t="s">
        <v>2098</v>
      </c>
      <c r="N380" s="66">
        <v>1</v>
      </c>
      <c r="Q380" s="66" t="s">
        <v>5432</v>
      </c>
      <c r="R380" s="66">
        <v>1</v>
      </c>
      <c r="S380" s="66">
        <v>20000</v>
      </c>
      <c r="T380" s="66">
        <v>20000</v>
      </c>
      <c r="U380" s="66" t="s">
        <v>2002</v>
      </c>
      <c r="V380" s="66" t="s">
        <v>2122</v>
      </c>
      <c r="W380" s="66" t="s">
        <v>2050</v>
      </c>
      <c r="X380" s="66" t="s">
        <v>3052</v>
      </c>
      <c r="Y380" s="69" t="s">
        <v>5433</v>
      </c>
      <c r="Z380" s="66">
        <v>8470450</v>
      </c>
    </row>
    <row r="381" spans="1:26" ht="30" customHeight="1" x14ac:dyDescent="0.35">
      <c r="A381" s="66" t="s">
        <v>2047</v>
      </c>
      <c r="B381" s="66" t="s">
        <v>1999</v>
      </c>
      <c r="C381" s="66" t="s">
        <v>954</v>
      </c>
      <c r="D381" s="66">
        <v>8470450</v>
      </c>
      <c r="E381" s="66" t="s">
        <v>300</v>
      </c>
      <c r="F381" s="66">
        <v>428090</v>
      </c>
      <c r="G381" s="66" t="s">
        <v>52</v>
      </c>
      <c r="H381" s="66" t="str">
        <f t="shared" ref="H381:H444" si="11">CONCATENATE(847,".",D381,".",1,".",F381,".","000000",".",J381,".",L381)</f>
        <v>847.8470450.1.428090.000000.847001.200179</v>
      </c>
      <c r="I381" s="66" t="s">
        <v>2872</v>
      </c>
      <c r="J381" s="66">
        <v>847001</v>
      </c>
      <c r="K381" s="66" t="s">
        <v>23</v>
      </c>
      <c r="L381" s="66">
        <v>200179</v>
      </c>
      <c r="M381" s="66" t="s">
        <v>2037</v>
      </c>
      <c r="N381" s="66">
        <v>1</v>
      </c>
      <c r="Q381" s="66" t="s">
        <v>3268</v>
      </c>
      <c r="R381" s="66">
        <v>4</v>
      </c>
      <c r="S381" s="66">
        <v>15000</v>
      </c>
      <c r="T381" s="66">
        <v>60000</v>
      </c>
      <c r="U381" s="66" t="s">
        <v>2113</v>
      </c>
      <c r="V381" s="66" t="s">
        <v>2122</v>
      </c>
      <c r="W381" s="66" t="s">
        <v>2056</v>
      </c>
      <c r="X381" s="66" t="s">
        <v>3052</v>
      </c>
      <c r="Y381" s="69" t="s">
        <v>5434</v>
      </c>
      <c r="Z381" s="66">
        <v>8470450</v>
      </c>
    </row>
    <row r="382" spans="1:26" ht="15" customHeight="1" x14ac:dyDescent="0.35">
      <c r="A382" s="66" t="s">
        <v>1998</v>
      </c>
      <c r="B382" s="66" t="s">
        <v>1999</v>
      </c>
      <c r="C382" s="66" t="s">
        <v>954</v>
      </c>
      <c r="D382" s="66">
        <v>8470450</v>
      </c>
      <c r="E382" s="66" t="s">
        <v>300</v>
      </c>
      <c r="F382" s="66">
        <v>432209</v>
      </c>
      <c r="G382" s="66" t="s">
        <v>138</v>
      </c>
      <c r="H382" s="66" t="str">
        <f t="shared" si="11"/>
        <v>847.8470450.1.432209.000000.847001.200179</v>
      </c>
      <c r="I382" s="66" t="s">
        <v>2872</v>
      </c>
      <c r="J382" s="66">
        <v>847001</v>
      </c>
      <c r="K382" s="66" t="s">
        <v>23</v>
      </c>
      <c r="L382" s="66">
        <v>200179</v>
      </c>
      <c r="M382" s="66" t="s">
        <v>2000</v>
      </c>
      <c r="N382" s="66">
        <v>1</v>
      </c>
      <c r="Q382" s="66" t="s">
        <v>3271</v>
      </c>
      <c r="R382" s="66">
        <v>1</v>
      </c>
      <c r="S382" s="66">
        <v>62569.5</v>
      </c>
      <c r="T382" s="66">
        <v>62569.5</v>
      </c>
      <c r="U382" s="66" t="s">
        <v>2002</v>
      </c>
      <c r="V382" s="66" t="s">
        <v>2003</v>
      </c>
      <c r="W382" s="66" t="s">
        <v>2050</v>
      </c>
      <c r="X382" s="66" t="s">
        <v>5435</v>
      </c>
      <c r="Y382" s="69" t="s">
        <v>2286</v>
      </c>
      <c r="Z382" s="66">
        <v>8470450</v>
      </c>
    </row>
    <row r="383" spans="1:26" ht="15" customHeight="1" x14ac:dyDescent="0.35">
      <c r="A383" s="66" t="s">
        <v>1998</v>
      </c>
      <c r="B383" s="66" t="s">
        <v>1999</v>
      </c>
      <c r="C383" s="66" t="s">
        <v>954</v>
      </c>
      <c r="D383" s="66">
        <v>8470450</v>
      </c>
      <c r="E383" s="66" t="s">
        <v>300</v>
      </c>
      <c r="F383" s="66">
        <v>432209</v>
      </c>
      <c r="G383" s="66" t="s">
        <v>138</v>
      </c>
      <c r="H383" s="66" t="str">
        <f t="shared" si="11"/>
        <v>847.8470450.1.432209.000000.847001.200179</v>
      </c>
      <c r="I383" s="66" t="s">
        <v>2872</v>
      </c>
      <c r="J383" s="66">
        <v>847001</v>
      </c>
      <c r="K383" s="66" t="s">
        <v>23</v>
      </c>
      <c r="L383" s="66">
        <v>200179</v>
      </c>
      <c r="M383" s="66" t="s">
        <v>2000</v>
      </c>
      <c r="N383" s="66">
        <v>1</v>
      </c>
      <c r="Q383" s="66" t="s">
        <v>3275</v>
      </c>
      <c r="R383" s="66">
        <v>1</v>
      </c>
      <c r="S383" s="66">
        <v>125</v>
      </c>
      <c r="T383" s="66">
        <v>125</v>
      </c>
      <c r="U383" s="66" t="s">
        <v>2002</v>
      </c>
      <c r="V383" s="66" t="s">
        <v>2003</v>
      </c>
      <c r="W383" s="66" t="s">
        <v>2050</v>
      </c>
      <c r="X383" s="66" t="s">
        <v>5435</v>
      </c>
      <c r="Y383" s="69" t="s">
        <v>2286</v>
      </c>
      <c r="Z383" s="66">
        <v>8470450</v>
      </c>
    </row>
    <row r="384" spans="1:26" ht="15" customHeight="1" x14ac:dyDescent="0.35">
      <c r="A384" s="66" t="s">
        <v>1998</v>
      </c>
      <c r="B384" s="66" t="s">
        <v>1999</v>
      </c>
      <c r="C384" s="66" t="s">
        <v>954</v>
      </c>
      <c r="D384" s="66">
        <v>8470450</v>
      </c>
      <c r="E384" s="66" t="s">
        <v>300</v>
      </c>
      <c r="F384" s="66">
        <v>432209</v>
      </c>
      <c r="G384" s="66" t="s">
        <v>138</v>
      </c>
      <c r="H384" s="66" t="str">
        <f t="shared" si="11"/>
        <v>847.8470450.1.432209.000000.847001.200179</v>
      </c>
      <c r="I384" s="66" t="s">
        <v>2872</v>
      </c>
      <c r="J384" s="66">
        <v>847001</v>
      </c>
      <c r="K384" s="66" t="s">
        <v>23</v>
      </c>
      <c r="L384" s="66">
        <v>200179</v>
      </c>
      <c r="M384" s="66" t="s">
        <v>2000</v>
      </c>
      <c r="N384" s="66">
        <v>1</v>
      </c>
      <c r="Q384" s="66" t="s">
        <v>3277</v>
      </c>
      <c r="R384" s="66">
        <v>1</v>
      </c>
      <c r="S384" s="66">
        <v>45462.9</v>
      </c>
      <c r="T384" s="66">
        <v>45462.9</v>
      </c>
      <c r="U384" s="66" t="s">
        <v>2002</v>
      </c>
      <c r="V384" s="66" t="s">
        <v>2003</v>
      </c>
      <c r="W384" s="66" t="s">
        <v>2050</v>
      </c>
      <c r="X384" s="66" t="s">
        <v>5435</v>
      </c>
      <c r="Y384" s="69" t="s">
        <v>2286</v>
      </c>
      <c r="Z384" s="66">
        <v>8470450</v>
      </c>
    </row>
    <row r="385" spans="1:26" ht="15" customHeight="1" x14ac:dyDescent="0.35">
      <c r="A385" s="66" t="s">
        <v>1998</v>
      </c>
      <c r="B385" s="66" t="s">
        <v>1999</v>
      </c>
      <c r="C385" s="66" t="s">
        <v>954</v>
      </c>
      <c r="D385" s="66">
        <v>8470450</v>
      </c>
      <c r="E385" s="66" t="s">
        <v>300</v>
      </c>
      <c r="F385" s="66">
        <v>432209</v>
      </c>
      <c r="G385" s="66" t="s">
        <v>138</v>
      </c>
      <c r="H385" s="66" t="str">
        <f t="shared" si="11"/>
        <v>847.8470450.1.432209.000000.847001.200179</v>
      </c>
      <c r="I385" s="66" t="s">
        <v>2872</v>
      </c>
      <c r="J385" s="66">
        <v>847001</v>
      </c>
      <c r="K385" s="66" t="s">
        <v>23</v>
      </c>
      <c r="L385" s="66">
        <v>200179</v>
      </c>
      <c r="M385" s="66" t="s">
        <v>2000</v>
      </c>
      <c r="N385" s="66">
        <v>1</v>
      </c>
      <c r="Q385" s="66" t="s">
        <v>3278</v>
      </c>
      <c r="R385" s="66">
        <v>1</v>
      </c>
      <c r="S385" s="66">
        <v>2625</v>
      </c>
      <c r="T385" s="66">
        <v>2625</v>
      </c>
      <c r="U385" s="66" t="s">
        <v>2002</v>
      </c>
      <c r="V385" s="66" t="s">
        <v>2003</v>
      </c>
      <c r="W385" s="66" t="s">
        <v>2050</v>
      </c>
      <c r="X385" s="66" t="s">
        <v>5435</v>
      </c>
      <c r="Y385" s="69" t="s">
        <v>2286</v>
      </c>
      <c r="Z385" s="66">
        <v>8470450</v>
      </c>
    </row>
    <row r="386" spans="1:26" ht="15" customHeight="1" x14ac:dyDescent="0.35">
      <c r="A386" s="66" t="s">
        <v>1998</v>
      </c>
      <c r="B386" s="66" t="s">
        <v>1999</v>
      </c>
      <c r="C386" s="66" t="s">
        <v>954</v>
      </c>
      <c r="D386" s="66">
        <v>8470450</v>
      </c>
      <c r="E386" s="66" t="s">
        <v>300</v>
      </c>
      <c r="F386" s="66">
        <v>435350</v>
      </c>
      <c r="G386" s="66" t="s">
        <v>144</v>
      </c>
      <c r="H386" s="66" t="str">
        <f t="shared" si="11"/>
        <v>847.8470450.1.435350.000000.847001.200179</v>
      </c>
      <c r="I386" s="66" t="s">
        <v>2872</v>
      </c>
      <c r="J386" s="66">
        <v>847001</v>
      </c>
      <c r="K386" s="66" t="s">
        <v>23</v>
      </c>
      <c r="L386" s="66">
        <v>200179</v>
      </c>
      <c r="M386" s="66" t="s">
        <v>2037</v>
      </c>
      <c r="N386" s="66">
        <v>12</v>
      </c>
      <c r="Q386" s="66" t="s">
        <v>5436</v>
      </c>
      <c r="R386" s="66">
        <v>12</v>
      </c>
      <c r="S386" s="66">
        <v>4000</v>
      </c>
      <c r="T386" s="66">
        <v>48000</v>
      </c>
      <c r="U386" s="66" t="s">
        <v>2002</v>
      </c>
      <c r="V386" s="66" t="s">
        <v>2003</v>
      </c>
      <c r="W386" s="66" t="s">
        <v>2050</v>
      </c>
      <c r="X386" s="66" t="s">
        <v>3052</v>
      </c>
      <c r="Y386" s="69" t="s">
        <v>5433</v>
      </c>
      <c r="Z386" s="66">
        <v>8470450</v>
      </c>
    </row>
    <row r="387" spans="1:26" ht="15" customHeight="1" x14ac:dyDescent="0.35">
      <c r="A387" s="66">
        <v>0</v>
      </c>
      <c r="B387" s="66" t="s">
        <v>1999</v>
      </c>
      <c r="C387" s="66" t="s">
        <v>954</v>
      </c>
      <c r="D387" s="66">
        <v>8470450</v>
      </c>
      <c r="E387" s="66" t="s">
        <v>300</v>
      </c>
      <c r="F387" s="66">
        <v>492316</v>
      </c>
      <c r="G387" s="66" t="s">
        <v>138</v>
      </c>
      <c r="H387" s="66" t="str">
        <f t="shared" si="11"/>
        <v>847.8470450.1.492316.000000.847001.300180</v>
      </c>
      <c r="I387" s="66" t="s">
        <v>2872</v>
      </c>
      <c r="J387" s="66">
        <v>847001</v>
      </c>
      <c r="K387" s="66" t="s">
        <v>863</v>
      </c>
      <c r="L387" s="66">
        <v>300180</v>
      </c>
      <c r="M387" s="66" t="s">
        <v>2013</v>
      </c>
      <c r="N387" s="66">
        <v>1</v>
      </c>
      <c r="Q387" s="66" t="s">
        <v>5437</v>
      </c>
      <c r="R387" s="66">
        <v>1</v>
      </c>
      <c r="S387" s="66">
        <v>120000</v>
      </c>
      <c r="T387" s="66">
        <v>120000</v>
      </c>
      <c r="U387" s="66" t="s">
        <v>2002</v>
      </c>
      <c r="V387" s="66" t="s">
        <v>2003</v>
      </c>
      <c r="W387" s="66" t="s">
        <v>2007</v>
      </c>
      <c r="X387" s="66" t="s">
        <v>5428</v>
      </c>
      <c r="Y387" s="69" t="s">
        <v>5297</v>
      </c>
      <c r="Z387" s="66">
        <v>8470450</v>
      </c>
    </row>
    <row r="388" spans="1:26" ht="15" customHeight="1" x14ac:dyDescent="0.35">
      <c r="A388" s="66">
        <v>0</v>
      </c>
      <c r="B388" s="66" t="s">
        <v>1999</v>
      </c>
      <c r="C388" s="66" t="s">
        <v>954</v>
      </c>
      <c r="D388" s="66">
        <v>8470450</v>
      </c>
      <c r="E388" s="66" t="s">
        <v>300</v>
      </c>
      <c r="F388" s="66">
        <v>492316</v>
      </c>
      <c r="G388" s="66" t="s">
        <v>138</v>
      </c>
      <c r="H388" s="66" t="str">
        <f t="shared" si="11"/>
        <v>847.8470450.1.492316.000000.847001.300180</v>
      </c>
      <c r="I388" s="66" t="s">
        <v>2872</v>
      </c>
      <c r="J388" s="66">
        <v>847001</v>
      </c>
      <c r="K388" s="66" t="s">
        <v>863</v>
      </c>
      <c r="L388" s="66">
        <v>300180</v>
      </c>
      <c r="M388" s="66" t="s">
        <v>3117</v>
      </c>
      <c r="N388" s="66">
        <v>1</v>
      </c>
      <c r="Q388" s="66" t="s">
        <v>5438</v>
      </c>
      <c r="R388" s="66">
        <v>1</v>
      </c>
      <c r="S388" s="66">
        <v>211589.15</v>
      </c>
      <c r="T388" s="66">
        <v>211589.15</v>
      </c>
      <c r="U388" s="66" t="s">
        <v>2002</v>
      </c>
      <c r="V388" s="66" t="s">
        <v>2003</v>
      </c>
      <c r="W388" s="66" t="s">
        <v>2050</v>
      </c>
      <c r="X388" s="66" t="s">
        <v>5439</v>
      </c>
      <c r="Y388" s="69" t="s">
        <v>5440</v>
      </c>
      <c r="Z388" s="66">
        <v>8470450</v>
      </c>
    </row>
    <row r="389" spans="1:26" ht="15" customHeight="1" x14ac:dyDescent="0.35">
      <c r="A389" s="66" t="s">
        <v>2024</v>
      </c>
      <c r="B389" s="66" t="s">
        <v>2077</v>
      </c>
      <c r="C389" s="66" t="s">
        <v>954</v>
      </c>
      <c r="D389" s="66">
        <v>8470455</v>
      </c>
      <c r="E389" s="66" t="s">
        <v>5441</v>
      </c>
      <c r="F389" s="66">
        <v>425760</v>
      </c>
      <c r="G389" s="66" t="s">
        <v>169</v>
      </c>
      <c r="H389" s="66" t="str">
        <f t="shared" si="11"/>
        <v>847.8470455.1.425760.000000.847001.200179</v>
      </c>
      <c r="I389" s="66" t="s">
        <v>2872</v>
      </c>
      <c r="J389" s="66">
        <v>847001</v>
      </c>
      <c r="K389" s="66" t="s">
        <v>23</v>
      </c>
      <c r="L389" s="66">
        <v>200179</v>
      </c>
      <c r="M389" s="66" t="s">
        <v>2084</v>
      </c>
      <c r="N389" s="66">
        <v>35</v>
      </c>
      <c r="Q389" s="66" t="s">
        <v>3186</v>
      </c>
      <c r="R389" s="66">
        <v>1</v>
      </c>
      <c r="S389" s="66">
        <v>15000</v>
      </c>
      <c r="T389" s="66">
        <v>15000</v>
      </c>
      <c r="U389" s="66" t="s">
        <v>2113</v>
      </c>
      <c r="V389" s="66" t="s">
        <v>2003</v>
      </c>
      <c r="W389" s="66" t="s">
        <v>2075</v>
      </c>
      <c r="X389" s="66" t="s">
        <v>3192</v>
      </c>
      <c r="Z389" s="66">
        <v>8470455</v>
      </c>
    </row>
    <row r="390" spans="1:26" ht="15" customHeight="1" x14ac:dyDescent="0.35">
      <c r="A390" s="66" t="s">
        <v>1998</v>
      </c>
      <c r="B390" s="66" t="s">
        <v>1999</v>
      </c>
      <c r="C390" s="66" t="s">
        <v>954</v>
      </c>
      <c r="D390" s="66">
        <v>8470455</v>
      </c>
      <c r="E390" s="66" t="s">
        <v>5441</v>
      </c>
      <c r="F390" s="66">
        <v>425770</v>
      </c>
      <c r="G390" s="66" t="s">
        <v>132</v>
      </c>
      <c r="H390" s="66" t="str">
        <f t="shared" si="11"/>
        <v>847.8470455.1.425770.000000.847001.200179</v>
      </c>
      <c r="I390" s="66" t="s">
        <v>2872</v>
      </c>
      <c r="J390" s="66">
        <v>847001</v>
      </c>
      <c r="K390" s="66" t="s">
        <v>23</v>
      </c>
      <c r="L390" s="66">
        <v>200179</v>
      </c>
      <c r="M390" s="66" t="s">
        <v>2031</v>
      </c>
      <c r="N390" s="66">
        <v>5</v>
      </c>
      <c r="Q390" s="66" t="s">
        <v>3201</v>
      </c>
      <c r="R390" s="66">
        <v>6</v>
      </c>
      <c r="S390" s="66">
        <v>16000</v>
      </c>
      <c r="T390" s="66">
        <v>96000</v>
      </c>
      <c r="U390" s="66" t="s">
        <v>2113</v>
      </c>
      <c r="V390" s="66" t="s">
        <v>2003</v>
      </c>
      <c r="W390" s="66" t="s">
        <v>2034</v>
      </c>
      <c r="X390" s="66" t="s">
        <v>3205</v>
      </c>
      <c r="Z390" s="66">
        <v>8470455</v>
      </c>
    </row>
    <row r="391" spans="1:26" ht="15" customHeight="1" x14ac:dyDescent="0.35">
      <c r="A391" s="66" t="s">
        <v>2036</v>
      </c>
      <c r="B391" s="66" t="s">
        <v>1999</v>
      </c>
      <c r="C391" s="66" t="s">
        <v>954</v>
      </c>
      <c r="D391" s="66">
        <v>8470455</v>
      </c>
      <c r="E391" s="66" t="s">
        <v>5441</v>
      </c>
      <c r="F391" s="66">
        <v>425900</v>
      </c>
      <c r="G391" s="66" t="s">
        <v>40</v>
      </c>
      <c r="H391" s="66" t="str">
        <f t="shared" si="11"/>
        <v>847.8470455.1.425900.000000.847001.200179</v>
      </c>
      <c r="I391" s="66" t="s">
        <v>2872</v>
      </c>
      <c r="J391" s="66">
        <v>847001</v>
      </c>
      <c r="K391" s="66" t="s">
        <v>23</v>
      </c>
      <c r="L391" s="66">
        <v>200179</v>
      </c>
      <c r="M391" s="66" t="s">
        <v>2000</v>
      </c>
      <c r="N391" s="66">
        <v>1</v>
      </c>
      <c r="Q391" s="66" t="s">
        <v>3206</v>
      </c>
      <c r="R391" s="66">
        <v>1</v>
      </c>
      <c r="S391" s="66">
        <v>15000</v>
      </c>
      <c r="T391" s="66">
        <v>15000</v>
      </c>
      <c r="U391" s="66" t="s">
        <v>2113</v>
      </c>
      <c r="V391" s="66" t="s">
        <v>2003</v>
      </c>
      <c r="W391" s="66" t="s">
        <v>2029</v>
      </c>
      <c r="X391" s="66" t="s">
        <v>3210</v>
      </c>
      <c r="Z391" s="66">
        <v>8470455</v>
      </c>
    </row>
    <row r="392" spans="1:26" ht="15" customHeight="1" x14ac:dyDescent="0.35">
      <c r="A392" s="66" t="s">
        <v>2041</v>
      </c>
      <c r="B392" s="66" t="s">
        <v>2042</v>
      </c>
      <c r="C392" s="66" t="s">
        <v>954</v>
      </c>
      <c r="D392" s="66">
        <v>8470455</v>
      </c>
      <c r="E392" s="66" t="s">
        <v>5441</v>
      </c>
      <c r="F392" s="66">
        <v>426610</v>
      </c>
      <c r="G392" s="66" t="s">
        <v>43</v>
      </c>
      <c r="H392" s="66" t="str">
        <f t="shared" si="11"/>
        <v>847.8470455.1.426610.000000.847001.200179</v>
      </c>
      <c r="I392" s="66" t="s">
        <v>2872</v>
      </c>
      <c r="J392" s="66">
        <v>847001</v>
      </c>
      <c r="K392" s="66" t="s">
        <v>23</v>
      </c>
      <c r="L392" s="66">
        <v>200179</v>
      </c>
      <c r="M392" s="66" t="s">
        <v>2031</v>
      </c>
      <c r="N392" s="66">
        <v>5</v>
      </c>
      <c r="Q392" s="66" t="s">
        <v>3218</v>
      </c>
      <c r="R392" s="66">
        <v>6</v>
      </c>
      <c r="S392" s="66">
        <v>12000</v>
      </c>
      <c r="T392" s="66">
        <v>72000</v>
      </c>
      <c r="U392" s="66" t="s">
        <v>2113</v>
      </c>
      <c r="V392" s="66" t="s">
        <v>2003</v>
      </c>
      <c r="W392" s="66" t="s">
        <v>2034</v>
      </c>
      <c r="X392" s="66" t="s">
        <v>3222</v>
      </c>
      <c r="Z392" s="66">
        <v>8470455</v>
      </c>
    </row>
    <row r="393" spans="1:26" ht="15" customHeight="1" x14ac:dyDescent="0.35">
      <c r="A393" s="66" t="s">
        <v>2047</v>
      </c>
      <c r="B393" s="66" t="s">
        <v>1999</v>
      </c>
      <c r="C393" s="66" t="s">
        <v>954</v>
      </c>
      <c r="D393" s="66">
        <v>8470455</v>
      </c>
      <c r="E393" s="66" t="s">
        <v>5441</v>
      </c>
      <c r="F393" s="66">
        <v>428090</v>
      </c>
      <c r="G393" s="66" t="s">
        <v>52</v>
      </c>
      <c r="H393" s="66" t="str">
        <f t="shared" si="11"/>
        <v>847.8470455.1.428090.000000.847001.200179</v>
      </c>
      <c r="I393" s="66" t="s">
        <v>2872</v>
      </c>
      <c r="J393" s="66">
        <v>847001</v>
      </c>
      <c r="K393" s="66" t="s">
        <v>23</v>
      </c>
      <c r="L393" s="66">
        <v>200179</v>
      </c>
      <c r="M393" s="66" t="s">
        <v>2000</v>
      </c>
      <c r="N393" s="66">
        <v>1</v>
      </c>
      <c r="Q393" s="66" t="s">
        <v>3206</v>
      </c>
      <c r="R393" s="66">
        <v>1</v>
      </c>
      <c r="S393" s="66">
        <v>50000</v>
      </c>
      <c r="T393" s="66">
        <v>50000</v>
      </c>
      <c r="U393" s="66" t="s">
        <v>2113</v>
      </c>
      <c r="V393" s="66" t="s">
        <v>2003</v>
      </c>
      <c r="W393" s="66" t="s">
        <v>2029</v>
      </c>
      <c r="X393" s="66" t="s">
        <v>3210</v>
      </c>
      <c r="Z393" s="66">
        <v>8470455</v>
      </c>
    </row>
    <row r="394" spans="1:26" ht="15" customHeight="1" x14ac:dyDescent="0.35">
      <c r="A394" s="66" t="s">
        <v>2019</v>
      </c>
      <c r="B394" s="66" t="s">
        <v>2053</v>
      </c>
      <c r="C394" s="66" t="s">
        <v>954</v>
      </c>
      <c r="D394" s="66">
        <v>8470455</v>
      </c>
      <c r="E394" s="66" t="s">
        <v>5441</v>
      </c>
      <c r="F394" s="66">
        <v>428640</v>
      </c>
      <c r="G394" s="66" t="s">
        <v>55</v>
      </c>
      <c r="H394" s="66" t="str">
        <f t="shared" si="11"/>
        <v>847.8470455.1.428640.000000.847001.200179</v>
      </c>
      <c r="I394" s="66" t="s">
        <v>2872</v>
      </c>
      <c r="J394" s="66">
        <v>847001</v>
      </c>
      <c r="K394" s="66" t="s">
        <v>23</v>
      </c>
      <c r="L394" s="66">
        <v>200179</v>
      </c>
      <c r="M394" s="66" t="s">
        <v>2446</v>
      </c>
      <c r="N394" s="66">
        <v>35</v>
      </c>
      <c r="Q394" s="66" t="s">
        <v>3224</v>
      </c>
      <c r="R394" s="66">
        <v>1</v>
      </c>
      <c r="S394" s="66">
        <v>5000</v>
      </c>
      <c r="T394" s="66">
        <v>5000</v>
      </c>
      <c r="U394" s="66" t="s">
        <v>2113</v>
      </c>
      <c r="V394" s="66" t="s">
        <v>2003</v>
      </c>
      <c r="W394" s="66" t="s">
        <v>2075</v>
      </c>
      <c r="X394" s="66" t="s">
        <v>3192</v>
      </c>
      <c r="Z394" s="66">
        <v>8470455</v>
      </c>
    </row>
    <row r="395" spans="1:26" ht="15" customHeight="1" x14ac:dyDescent="0.35">
      <c r="A395" s="66" t="s">
        <v>1998</v>
      </c>
      <c r="B395" s="66" t="s">
        <v>1999</v>
      </c>
      <c r="C395" s="66" t="s">
        <v>954</v>
      </c>
      <c r="D395" s="66">
        <v>8470455</v>
      </c>
      <c r="E395" s="66" t="s">
        <v>5441</v>
      </c>
      <c r="F395" s="66">
        <v>432209</v>
      </c>
      <c r="G395" s="66" t="s">
        <v>138</v>
      </c>
      <c r="H395" s="66" t="str">
        <f t="shared" si="11"/>
        <v>847.8470455.1.432209.000000.847001.200179</v>
      </c>
      <c r="I395" s="66" t="s">
        <v>2872</v>
      </c>
      <c r="J395" s="66">
        <v>847001</v>
      </c>
      <c r="K395" s="66" t="s">
        <v>23</v>
      </c>
      <c r="L395" s="66">
        <v>200179</v>
      </c>
      <c r="M395" s="66" t="s">
        <v>2000</v>
      </c>
      <c r="N395" s="66">
        <v>1</v>
      </c>
      <c r="Q395" s="66" t="s">
        <v>3225</v>
      </c>
      <c r="R395" s="66">
        <v>6</v>
      </c>
      <c r="S395" s="66">
        <v>150000</v>
      </c>
      <c r="T395" s="66">
        <v>900000</v>
      </c>
      <c r="U395" s="66" t="s">
        <v>2113</v>
      </c>
      <c r="V395" s="66" t="s">
        <v>2003</v>
      </c>
      <c r="W395" s="66" t="s">
        <v>2007</v>
      </c>
      <c r="X395" s="66" t="s">
        <v>3229</v>
      </c>
      <c r="Z395" s="66">
        <v>8470455</v>
      </c>
    </row>
    <row r="396" spans="1:26" ht="15" customHeight="1" x14ac:dyDescent="0.35">
      <c r="A396" s="66" t="s">
        <v>1998</v>
      </c>
      <c r="B396" s="66" t="s">
        <v>1999</v>
      </c>
      <c r="C396" s="66" t="s">
        <v>954</v>
      </c>
      <c r="D396" s="66">
        <v>8470455</v>
      </c>
      <c r="E396" s="66" t="s">
        <v>5441</v>
      </c>
      <c r="F396" s="66">
        <v>435350</v>
      </c>
      <c r="G396" s="66" t="s">
        <v>144</v>
      </c>
      <c r="H396" s="66" t="str">
        <f t="shared" si="11"/>
        <v>847.8470455.1.435350.000000.847001.200179</v>
      </c>
      <c r="I396" s="66" t="s">
        <v>2872</v>
      </c>
      <c r="J396" s="66">
        <v>847001</v>
      </c>
      <c r="K396" s="66" t="s">
        <v>23</v>
      </c>
      <c r="L396" s="66">
        <v>200179</v>
      </c>
      <c r="M396" s="66" t="s">
        <v>2341</v>
      </c>
      <c r="N396" s="66">
        <v>12</v>
      </c>
      <c r="Q396" s="66" t="s">
        <v>3230</v>
      </c>
      <c r="R396" s="66">
        <v>12</v>
      </c>
      <c r="S396" s="66">
        <v>10000</v>
      </c>
      <c r="T396" s="66">
        <v>120000</v>
      </c>
      <c r="U396" s="66" t="s">
        <v>2113</v>
      </c>
      <c r="V396" s="66" t="s">
        <v>2003</v>
      </c>
      <c r="W396" s="66" t="s">
        <v>2034</v>
      </c>
      <c r="X396" s="66" t="s">
        <v>3238</v>
      </c>
      <c r="Z396" s="66">
        <v>8470455</v>
      </c>
    </row>
    <row r="397" spans="1:26" ht="15" customHeight="1" x14ac:dyDescent="0.35">
      <c r="A397" s="66" t="s">
        <v>1998</v>
      </c>
      <c r="B397" s="66" t="s">
        <v>1999</v>
      </c>
      <c r="C397" s="66" t="s">
        <v>954</v>
      </c>
      <c r="D397" s="66">
        <v>8470455</v>
      </c>
      <c r="E397" s="66" t="s">
        <v>5441</v>
      </c>
      <c r="F397" s="66">
        <v>435508</v>
      </c>
      <c r="G397" s="66" t="s">
        <v>147</v>
      </c>
      <c r="H397" s="66" t="str">
        <f t="shared" si="11"/>
        <v>847.8470455.1.435508.000000.847001.200179</v>
      </c>
      <c r="I397" s="66" t="s">
        <v>2872</v>
      </c>
      <c r="J397" s="66">
        <v>847001</v>
      </c>
      <c r="K397" s="66" t="s">
        <v>23</v>
      </c>
      <c r="L397" s="66">
        <v>200179</v>
      </c>
      <c r="M397" s="66" t="s">
        <v>2084</v>
      </c>
      <c r="N397" s="66">
        <v>35</v>
      </c>
      <c r="Q397" s="66" t="s">
        <v>3239</v>
      </c>
      <c r="R397" s="66">
        <v>15</v>
      </c>
      <c r="S397" s="66">
        <v>46000</v>
      </c>
      <c r="T397" s="66">
        <v>690000</v>
      </c>
      <c r="U397" s="66" t="s">
        <v>2113</v>
      </c>
      <c r="V397" s="66" t="s">
        <v>2003</v>
      </c>
      <c r="W397" s="66" t="s">
        <v>2007</v>
      </c>
      <c r="X397" s="66" t="s">
        <v>3229</v>
      </c>
      <c r="Z397" s="66">
        <v>8470455</v>
      </c>
    </row>
    <row r="398" spans="1:26" ht="15" customHeight="1" x14ac:dyDescent="0.35">
      <c r="A398" s="66" t="s">
        <v>2019</v>
      </c>
      <c r="B398" s="66" t="s">
        <v>2896</v>
      </c>
      <c r="C398" s="66" t="s">
        <v>954</v>
      </c>
      <c r="D398" s="66">
        <v>8470455</v>
      </c>
      <c r="E398" s="66" t="s">
        <v>5441</v>
      </c>
      <c r="F398" s="66">
        <v>435519</v>
      </c>
      <c r="G398" s="66" t="s">
        <v>61</v>
      </c>
      <c r="H398" s="66" t="str">
        <f t="shared" si="11"/>
        <v>847.8470455.1.435519.000000.847001.200179</v>
      </c>
      <c r="I398" s="66" t="s">
        <v>2872</v>
      </c>
      <c r="J398" s="66">
        <v>847001</v>
      </c>
      <c r="K398" s="66" t="s">
        <v>23</v>
      </c>
      <c r="L398" s="66">
        <v>200179</v>
      </c>
      <c r="S398" s="66">
        <v>0</v>
      </c>
      <c r="T398" s="66">
        <v>0</v>
      </c>
      <c r="Z398" s="66">
        <v>8470455</v>
      </c>
    </row>
    <row r="399" spans="1:26" ht="15" customHeight="1" x14ac:dyDescent="0.35">
      <c r="A399" s="66" t="s">
        <v>2036</v>
      </c>
      <c r="B399" s="66" t="s">
        <v>1999</v>
      </c>
      <c r="C399" s="66" t="s">
        <v>954</v>
      </c>
      <c r="D399" s="66">
        <v>8470455</v>
      </c>
      <c r="E399" s="66" t="s">
        <v>5441</v>
      </c>
      <c r="F399" s="66">
        <v>436110</v>
      </c>
      <c r="G399" s="66" t="s">
        <v>64</v>
      </c>
      <c r="H399" s="66" t="str">
        <f t="shared" si="11"/>
        <v>847.8470455.1.436110.000000.847001.200179</v>
      </c>
      <c r="I399" s="66" t="s">
        <v>2872</v>
      </c>
      <c r="J399" s="66">
        <v>847001</v>
      </c>
      <c r="K399" s="66" t="s">
        <v>23</v>
      </c>
      <c r="L399" s="66">
        <v>200179</v>
      </c>
      <c r="M399" s="66" t="s">
        <v>2031</v>
      </c>
      <c r="N399" s="66">
        <v>5</v>
      </c>
      <c r="Q399" s="66" t="s">
        <v>3243</v>
      </c>
      <c r="R399" s="66">
        <v>6</v>
      </c>
      <c r="S399" s="66">
        <v>1000</v>
      </c>
      <c r="T399" s="66">
        <v>6000</v>
      </c>
      <c r="U399" s="66" t="s">
        <v>2113</v>
      </c>
      <c r="V399" s="66" t="s">
        <v>2003</v>
      </c>
      <c r="W399" s="66" t="s">
        <v>2034</v>
      </c>
      <c r="X399" s="66" t="s">
        <v>3229</v>
      </c>
      <c r="Z399" s="66">
        <v>8470455</v>
      </c>
    </row>
    <row r="400" spans="1:26" ht="15" customHeight="1" x14ac:dyDescent="0.35">
      <c r="A400" s="66">
        <v>0</v>
      </c>
      <c r="B400" s="66" t="s">
        <v>1999</v>
      </c>
      <c r="C400" s="66" t="s">
        <v>954</v>
      </c>
      <c r="D400" s="66">
        <v>8470455</v>
      </c>
      <c r="E400" s="66" t="s">
        <v>5441</v>
      </c>
      <c r="F400" s="66">
        <v>492316</v>
      </c>
      <c r="G400" s="66" t="s">
        <v>138</v>
      </c>
      <c r="H400" s="66" t="str">
        <f t="shared" si="11"/>
        <v>847.8470455.1.492316.000000.847001.300180</v>
      </c>
      <c r="I400" s="66" t="s">
        <v>2872</v>
      </c>
      <c r="J400" s="66">
        <v>847001</v>
      </c>
      <c r="K400" s="66" t="s">
        <v>863</v>
      </c>
      <c r="L400" s="66">
        <v>300180</v>
      </c>
      <c r="M400" s="66" t="s">
        <v>2031</v>
      </c>
      <c r="N400" s="66">
        <v>7</v>
      </c>
      <c r="Q400" s="66" t="s">
        <v>3247</v>
      </c>
      <c r="R400" s="66">
        <v>1</v>
      </c>
      <c r="S400" s="66">
        <v>2800000</v>
      </c>
      <c r="T400" s="66">
        <v>2800000</v>
      </c>
      <c r="U400" s="66" t="s">
        <v>2113</v>
      </c>
      <c r="V400" s="66" t="s">
        <v>2003</v>
      </c>
      <c r="W400" s="66" t="s">
        <v>2034</v>
      </c>
      <c r="X400" s="66" t="s">
        <v>3229</v>
      </c>
      <c r="Z400" s="66">
        <v>8470455</v>
      </c>
    </row>
    <row r="401" spans="1:26" ht="15" customHeight="1" x14ac:dyDescent="0.35">
      <c r="A401" s="66" t="s">
        <v>2019</v>
      </c>
      <c r="B401" s="66" t="s">
        <v>2020</v>
      </c>
      <c r="C401" s="66" t="s">
        <v>955</v>
      </c>
      <c r="D401" s="66">
        <v>8470520</v>
      </c>
      <c r="E401" s="66" t="s">
        <v>307</v>
      </c>
      <c r="F401" s="66">
        <v>425510</v>
      </c>
      <c r="G401" s="66" t="s">
        <v>37</v>
      </c>
      <c r="H401" s="66" t="str">
        <f t="shared" si="11"/>
        <v>847.8470520.1.425510.000000.847001.200179</v>
      </c>
      <c r="I401" s="56" t="s">
        <v>21</v>
      </c>
      <c r="J401" s="56">
        <v>847001</v>
      </c>
      <c r="K401" s="56" t="s">
        <v>23</v>
      </c>
      <c r="L401" s="56">
        <v>200179</v>
      </c>
      <c r="M401" s="66" t="s">
        <v>2000</v>
      </c>
      <c r="N401" s="66">
        <v>1</v>
      </c>
      <c r="R401" s="66">
        <v>1</v>
      </c>
      <c r="S401" s="66">
        <v>25747.05</v>
      </c>
      <c r="T401" s="66">
        <v>25747.05</v>
      </c>
      <c r="U401" s="66" t="s">
        <v>2002</v>
      </c>
      <c r="V401" s="66" t="s">
        <v>2003</v>
      </c>
      <c r="W401" s="66" t="s">
        <v>2697</v>
      </c>
      <c r="X401" s="66" t="s">
        <v>2697</v>
      </c>
      <c r="Y401" s="69" t="s">
        <v>3297</v>
      </c>
      <c r="Z401" s="66">
        <v>8470520</v>
      </c>
    </row>
    <row r="402" spans="1:26" ht="15" customHeight="1" x14ac:dyDescent="0.35">
      <c r="A402" s="66" t="s">
        <v>2058</v>
      </c>
      <c r="B402" s="66" t="s">
        <v>1999</v>
      </c>
      <c r="C402" s="66" t="s">
        <v>955</v>
      </c>
      <c r="D402" s="66">
        <v>8470520</v>
      </c>
      <c r="E402" s="66" t="s">
        <v>307</v>
      </c>
      <c r="F402" s="66">
        <v>426100</v>
      </c>
      <c r="G402" s="66" t="s">
        <v>316</v>
      </c>
      <c r="H402" s="66" t="str">
        <f t="shared" si="11"/>
        <v>847.8470520.1.426100.000000.847001.200179</v>
      </c>
      <c r="I402" s="56" t="s">
        <v>21</v>
      </c>
      <c r="J402" s="56">
        <v>847001</v>
      </c>
      <c r="K402" s="56" t="s">
        <v>23</v>
      </c>
      <c r="L402" s="56">
        <v>200179</v>
      </c>
      <c r="M402" s="66" t="s">
        <v>2000</v>
      </c>
      <c r="N402" s="66">
        <v>1</v>
      </c>
      <c r="R402" s="66">
        <v>1</v>
      </c>
      <c r="S402" s="66">
        <v>21000</v>
      </c>
      <c r="T402" s="66">
        <v>21000</v>
      </c>
      <c r="U402" s="66" t="s">
        <v>2002</v>
      </c>
      <c r="V402" s="66" t="s">
        <v>2003</v>
      </c>
      <c r="W402" s="66" t="s">
        <v>2697</v>
      </c>
      <c r="X402" s="66" t="s">
        <v>2697</v>
      </c>
      <c r="Z402" s="66">
        <v>8470520</v>
      </c>
    </row>
    <row r="403" spans="1:26" ht="15" customHeight="1" x14ac:dyDescent="0.35">
      <c r="A403" s="66" t="s">
        <v>2041</v>
      </c>
      <c r="B403" s="66" t="s">
        <v>2042</v>
      </c>
      <c r="C403" s="66" t="s">
        <v>955</v>
      </c>
      <c r="D403" s="66">
        <v>8470520</v>
      </c>
      <c r="E403" s="66" t="s">
        <v>307</v>
      </c>
      <c r="F403" s="66">
        <v>426610</v>
      </c>
      <c r="G403" s="66" t="s">
        <v>43</v>
      </c>
      <c r="H403" s="66" t="str">
        <f t="shared" si="11"/>
        <v>847.8470520.1.426610.000000.847001.200179</v>
      </c>
      <c r="I403" s="56" t="s">
        <v>21</v>
      </c>
      <c r="J403" s="56">
        <v>847001</v>
      </c>
      <c r="K403" s="56" t="s">
        <v>23</v>
      </c>
      <c r="L403" s="56">
        <v>200179</v>
      </c>
      <c r="T403" s="66">
        <v>0</v>
      </c>
      <c r="X403" s="66" t="s">
        <v>2697</v>
      </c>
      <c r="Z403" s="66">
        <v>8470520</v>
      </c>
    </row>
    <row r="404" spans="1:26" ht="15" customHeight="1" x14ac:dyDescent="0.35">
      <c r="A404" s="66" t="s">
        <v>1998</v>
      </c>
      <c r="B404" s="66" t="s">
        <v>1999</v>
      </c>
      <c r="C404" s="66" t="s">
        <v>955</v>
      </c>
      <c r="D404" s="66">
        <v>8470520</v>
      </c>
      <c r="E404" s="66" t="s">
        <v>307</v>
      </c>
      <c r="F404" s="66">
        <v>427710</v>
      </c>
      <c r="G404" s="66" t="s">
        <v>46</v>
      </c>
      <c r="H404" s="66" t="str">
        <f t="shared" si="11"/>
        <v>847.8470520.1.427710.000000.847001.200179</v>
      </c>
      <c r="I404" s="56" t="s">
        <v>21</v>
      </c>
      <c r="J404" s="56">
        <v>847001</v>
      </c>
      <c r="K404" s="56" t="s">
        <v>23</v>
      </c>
      <c r="L404" s="56">
        <v>200179</v>
      </c>
      <c r="M404" s="66" t="s">
        <v>2000</v>
      </c>
      <c r="T404" s="66">
        <v>0</v>
      </c>
      <c r="X404" s="66" t="s">
        <v>2697</v>
      </c>
      <c r="Z404" s="66">
        <v>8470520</v>
      </c>
    </row>
    <row r="405" spans="1:26" ht="15" customHeight="1" x14ac:dyDescent="0.35">
      <c r="A405" s="66" t="s">
        <v>1998</v>
      </c>
      <c r="B405" s="66" t="s">
        <v>1999</v>
      </c>
      <c r="C405" s="66" t="s">
        <v>955</v>
      </c>
      <c r="D405" s="66">
        <v>8470520</v>
      </c>
      <c r="E405" s="66" t="s">
        <v>307</v>
      </c>
      <c r="F405" s="66">
        <v>427710</v>
      </c>
      <c r="G405" s="66" t="s">
        <v>46</v>
      </c>
      <c r="H405" s="66" t="str">
        <f t="shared" si="11"/>
        <v>847.8470520.1.427710.000000.847001.200179</v>
      </c>
      <c r="I405" s="56" t="s">
        <v>21</v>
      </c>
      <c r="J405" s="56">
        <v>847001</v>
      </c>
      <c r="K405" s="56" t="s">
        <v>23</v>
      </c>
      <c r="L405" s="56">
        <v>200179</v>
      </c>
      <c r="M405" s="66" t="s">
        <v>2000</v>
      </c>
      <c r="N405" s="66">
        <v>1</v>
      </c>
      <c r="Q405" s="66" t="s">
        <v>5442</v>
      </c>
      <c r="R405" s="66">
        <v>1</v>
      </c>
      <c r="S405" s="66">
        <v>5250</v>
      </c>
      <c r="T405" s="66">
        <v>5250</v>
      </c>
      <c r="U405" s="66" t="s">
        <v>2002</v>
      </c>
      <c r="V405" s="66" t="s">
        <v>2003</v>
      </c>
      <c r="W405" s="66" t="s">
        <v>2697</v>
      </c>
      <c r="X405" s="66" t="s">
        <v>2697</v>
      </c>
      <c r="Y405" s="69" t="s">
        <v>3305</v>
      </c>
      <c r="Z405" s="66">
        <v>8470520</v>
      </c>
    </row>
    <row r="406" spans="1:26" ht="30" customHeight="1" x14ac:dyDescent="0.35">
      <c r="A406" s="66" t="s">
        <v>1998</v>
      </c>
      <c r="B406" s="66" t="s">
        <v>1999</v>
      </c>
      <c r="C406" s="66" t="s">
        <v>955</v>
      </c>
      <c r="D406" s="66">
        <v>8470520</v>
      </c>
      <c r="E406" s="66" t="s">
        <v>307</v>
      </c>
      <c r="F406" s="66">
        <v>427710</v>
      </c>
      <c r="G406" s="66" t="s">
        <v>46</v>
      </c>
      <c r="H406" s="66" t="str">
        <f t="shared" si="11"/>
        <v>847.8470520.1.427710.000000.847001.200179</v>
      </c>
      <c r="I406" s="56" t="s">
        <v>21</v>
      </c>
      <c r="J406" s="56">
        <v>847001</v>
      </c>
      <c r="K406" s="56" t="s">
        <v>23</v>
      </c>
      <c r="L406" s="56">
        <v>200179</v>
      </c>
      <c r="M406" s="66" t="s">
        <v>2000</v>
      </c>
      <c r="N406" s="66">
        <v>1</v>
      </c>
      <c r="Q406" s="66" t="s">
        <v>5443</v>
      </c>
      <c r="R406" s="66">
        <v>1</v>
      </c>
      <c r="S406" s="66">
        <v>21000</v>
      </c>
      <c r="T406" s="66">
        <v>21000</v>
      </c>
      <c r="U406" s="66" t="s">
        <v>2002</v>
      </c>
      <c r="V406" s="66" t="s">
        <v>2003</v>
      </c>
      <c r="W406" s="66" t="s">
        <v>2697</v>
      </c>
      <c r="X406" s="66" t="s">
        <v>2697</v>
      </c>
      <c r="Y406" s="69" t="s">
        <v>3308</v>
      </c>
      <c r="Z406" s="66">
        <v>8470520</v>
      </c>
    </row>
    <row r="407" spans="1:26" ht="15" customHeight="1" x14ac:dyDescent="0.35">
      <c r="A407" s="66" t="s">
        <v>1998</v>
      </c>
      <c r="B407" s="66" t="s">
        <v>1999</v>
      </c>
      <c r="C407" s="66" t="s">
        <v>955</v>
      </c>
      <c r="D407" s="66">
        <v>8470520</v>
      </c>
      <c r="E407" s="66" t="s">
        <v>307</v>
      </c>
      <c r="F407" s="66">
        <v>427710</v>
      </c>
      <c r="G407" s="66" t="s">
        <v>46</v>
      </c>
      <c r="H407" s="66" t="str">
        <f t="shared" si="11"/>
        <v>847.8470520.1.427710.000000.847001.200179</v>
      </c>
      <c r="I407" s="56" t="s">
        <v>21</v>
      </c>
      <c r="J407" s="56">
        <v>847001</v>
      </c>
      <c r="K407" s="56" t="s">
        <v>23</v>
      </c>
      <c r="L407" s="56">
        <v>200179</v>
      </c>
      <c r="M407" s="66" t="s">
        <v>2000</v>
      </c>
      <c r="N407" s="66">
        <v>1</v>
      </c>
      <c r="Q407" s="66" t="s">
        <v>5444</v>
      </c>
      <c r="R407" s="66">
        <v>1</v>
      </c>
      <c r="S407" s="66">
        <v>17850</v>
      </c>
      <c r="T407" s="66">
        <v>17850</v>
      </c>
      <c r="U407" s="66" t="s">
        <v>2002</v>
      </c>
      <c r="V407" s="66" t="s">
        <v>2003</v>
      </c>
      <c r="W407" s="66" t="s">
        <v>2697</v>
      </c>
      <c r="X407" s="66" t="s">
        <v>2697</v>
      </c>
      <c r="Y407" s="69" t="s">
        <v>3310</v>
      </c>
      <c r="Z407" s="66">
        <v>8470520</v>
      </c>
    </row>
    <row r="408" spans="1:26" ht="15" customHeight="1" x14ac:dyDescent="0.35">
      <c r="A408" s="66" t="s">
        <v>2058</v>
      </c>
      <c r="B408" s="66" t="s">
        <v>1999</v>
      </c>
      <c r="C408" s="66" t="s">
        <v>955</v>
      </c>
      <c r="D408" s="66">
        <v>8470520</v>
      </c>
      <c r="E408" s="66" t="s">
        <v>307</v>
      </c>
      <c r="F408" s="66">
        <v>428200</v>
      </c>
      <c r="G408" s="66" t="s">
        <v>321</v>
      </c>
      <c r="H408" s="66" t="str">
        <f t="shared" si="11"/>
        <v>847.8470520.1.428200.000000.847001.200179</v>
      </c>
      <c r="I408" s="56" t="s">
        <v>21</v>
      </c>
      <c r="J408" s="56">
        <v>847001</v>
      </c>
      <c r="K408" s="56" t="s">
        <v>23</v>
      </c>
      <c r="L408" s="56">
        <v>200179</v>
      </c>
      <c r="M408" s="66" t="s">
        <v>2000</v>
      </c>
      <c r="T408" s="66">
        <v>0</v>
      </c>
      <c r="X408" s="66" t="s">
        <v>2697</v>
      </c>
      <c r="Z408" s="66">
        <v>8470520</v>
      </c>
    </row>
    <row r="409" spans="1:26" ht="30" customHeight="1" x14ac:dyDescent="0.35">
      <c r="A409" s="66" t="s">
        <v>2058</v>
      </c>
      <c r="B409" s="66" t="s">
        <v>1999</v>
      </c>
      <c r="C409" s="66" t="s">
        <v>955</v>
      </c>
      <c r="D409" s="66">
        <v>8470520</v>
      </c>
      <c r="E409" s="66" t="s">
        <v>307</v>
      </c>
      <c r="F409" s="66">
        <v>428200</v>
      </c>
      <c r="G409" s="66" t="s">
        <v>321</v>
      </c>
      <c r="H409" s="66" t="str">
        <f t="shared" si="11"/>
        <v>847.8470520.1.428200.000000.847001.200179</v>
      </c>
      <c r="I409" s="56" t="s">
        <v>21</v>
      </c>
      <c r="J409" s="56">
        <v>847001</v>
      </c>
      <c r="K409" s="56" t="s">
        <v>23</v>
      </c>
      <c r="L409" s="56">
        <v>200179</v>
      </c>
      <c r="M409" s="66" t="s">
        <v>2000</v>
      </c>
      <c r="N409" s="66">
        <v>1</v>
      </c>
      <c r="Q409" s="66" t="s">
        <v>3311</v>
      </c>
      <c r="R409" s="66">
        <v>1</v>
      </c>
      <c r="S409" s="66">
        <v>94500</v>
      </c>
      <c r="T409" s="66">
        <v>94500</v>
      </c>
      <c r="U409" s="66" t="s">
        <v>2002</v>
      </c>
      <c r="V409" s="66" t="s">
        <v>2003</v>
      </c>
      <c r="W409" s="66" t="s">
        <v>2697</v>
      </c>
      <c r="X409" s="66" t="s">
        <v>2697</v>
      </c>
      <c r="Y409" s="69" t="s">
        <v>3313</v>
      </c>
      <c r="Z409" s="66">
        <v>8470520</v>
      </c>
    </row>
    <row r="410" spans="1:26" ht="15" customHeight="1" x14ac:dyDescent="0.35">
      <c r="A410" s="66" t="s">
        <v>2058</v>
      </c>
      <c r="B410" s="66" t="s">
        <v>1999</v>
      </c>
      <c r="C410" s="66" t="s">
        <v>955</v>
      </c>
      <c r="D410" s="66">
        <v>8470520</v>
      </c>
      <c r="E410" s="66" t="s">
        <v>307</v>
      </c>
      <c r="F410" s="66">
        <v>428200</v>
      </c>
      <c r="G410" s="66" t="s">
        <v>321</v>
      </c>
      <c r="H410" s="66" t="str">
        <f t="shared" si="11"/>
        <v>847.8470520.1.428200.000000.847001.200179</v>
      </c>
      <c r="I410" s="56" t="s">
        <v>21</v>
      </c>
      <c r="J410" s="56">
        <v>847001</v>
      </c>
      <c r="K410" s="56" t="s">
        <v>23</v>
      </c>
      <c r="L410" s="56">
        <v>200179</v>
      </c>
      <c r="M410" s="66" t="s">
        <v>2000</v>
      </c>
      <c r="N410" s="66">
        <v>1</v>
      </c>
      <c r="Q410" s="66" t="s">
        <v>3314</v>
      </c>
      <c r="R410" s="66">
        <v>1</v>
      </c>
      <c r="S410" s="66">
        <v>52500</v>
      </c>
      <c r="T410" s="66">
        <v>52500</v>
      </c>
      <c r="U410" s="66" t="s">
        <v>2002</v>
      </c>
      <c r="V410" s="66" t="s">
        <v>2003</v>
      </c>
      <c r="W410" s="66" t="s">
        <v>2697</v>
      </c>
      <c r="X410" s="66" t="s">
        <v>2697</v>
      </c>
      <c r="Y410" s="69" t="s">
        <v>3300</v>
      </c>
      <c r="Z410" s="66">
        <v>8470520</v>
      </c>
    </row>
    <row r="411" spans="1:26" ht="15" customHeight="1" x14ac:dyDescent="0.35">
      <c r="A411" s="66" t="s">
        <v>2058</v>
      </c>
      <c r="B411" s="66" t="s">
        <v>1999</v>
      </c>
      <c r="C411" s="66" t="s">
        <v>955</v>
      </c>
      <c r="D411" s="66">
        <v>8470520</v>
      </c>
      <c r="E411" s="66" t="s">
        <v>307</v>
      </c>
      <c r="F411" s="66">
        <v>428200</v>
      </c>
      <c r="G411" s="66" t="s">
        <v>321</v>
      </c>
      <c r="H411" s="66" t="str">
        <f t="shared" si="11"/>
        <v>847.8470520.1.428200.000000.847001.200179</v>
      </c>
      <c r="I411" s="56" t="s">
        <v>21</v>
      </c>
      <c r="J411" s="56">
        <v>847001</v>
      </c>
      <c r="K411" s="56" t="s">
        <v>23</v>
      </c>
      <c r="L411" s="56">
        <v>200179</v>
      </c>
      <c r="M411" s="66" t="s">
        <v>2000</v>
      </c>
      <c r="N411" s="66">
        <v>1</v>
      </c>
      <c r="Q411" s="66" t="s">
        <v>3316</v>
      </c>
      <c r="R411" s="66">
        <v>1</v>
      </c>
      <c r="S411" s="66">
        <v>36750</v>
      </c>
      <c r="T411" s="66">
        <v>36750</v>
      </c>
      <c r="U411" s="66" t="s">
        <v>2002</v>
      </c>
      <c r="V411" s="66" t="s">
        <v>2003</v>
      </c>
      <c r="W411" s="66" t="s">
        <v>2697</v>
      </c>
      <c r="X411" s="66" t="s">
        <v>2697</v>
      </c>
      <c r="Y411" s="69" t="s">
        <v>3300</v>
      </c>
      <c r="Z411" s="66">
        <v>8470520</v>
      </c>
    </row>
    <row r="412" spans="1:26" ht="15" customHeight="1" x14ac:dyDescent="0.35">
      <c r="A412" s="66" t="s">
        <v>2058</v>
      </c>
      <c r="B412" s="66" t="s">
        <v>1999</v>
      </c>
      <c r="C412" s="66" t="s">
        <v>955</v>
      </c>
      <c r="D412" s="66">
        <v>8470520</v>
      </c>
      <c r="E412" s="66" t="s">
        <v>307</v>
      </c>
      <c r="F412" s="66">
        <v>428200</v>
      </c>
      <c r="G412" s="66" t="s">
        <v>321</v>
      </c>
      <c r="H412" s="66" t="str">
        <f t="shared" si="11"/>
        <v>847.8470520.1.428200.000000.847001.200179</v>
      </c>
      <c r="I412" s="56" t="s">
        <v>21</v>
      </c>
      <c r="J412" s="56">
        <v>847001</v>
      </c>
      <c r="K412" s="56" t="s">
        <v>23</v>
      </c>
      <c r="L412" s="56">
        <v>200179</v>
      </c>
      <c r="M412" s="66" t="s">
        <v>2000</v>
      </c>
      <c r="N412" s="66">
        <v>1</v>
      </c>
      <c r="Q412" s="66" t="s">
        <v>3318</v>
      </c>
      <c r="R412" s="66">
        <v>1</v>
      </c>
      <c r="S412" s="66">
        <v>52500</v>
      </c>
      <c r="T412" s="66">
        <v>52500</v>
      </c>
      <c r="U412" s="66" t="s">
        <v>2002</v>
      </c>
      <c r="V412" s="66" t="s">
        <v>2003</v>
      </c>
      <c r="W412" s="66" t="s">
        <v>2697</v>
      </c>
      <c r="X412" s="66" t="s">
        <v>2697</v>
      </c>
      <c r="Y412" s="69" t="s">
        <v>3319</v>
      </c>
      <c r="Z412" s="66">
        <v>8470520</v>
      </c>
    </row>
    <row r="413" spans="1:26" ht="30" customHeight="1" x14ac:dyDescent="0.35">
      <c r="A413" s="66" t="s">
        <v>2058</v>
      </c>
      <c r="B413" s="66" t="s">
        <v>1999</v>
      </c>
      <c r="C413" s="66" t="s">
        <v>955</v>
      </c>
      <c r="D413" s="66">
        <v>8470520</v>
      </c>
      <c r="E413" s="66" t="s">
        <v>307</v>
      </c>
      <c r="F413" s="66">
        <v>428200</v>
      </c>
      <c r="G413" s="66" t="s">
        <v>321</v>
      </c>
      <c r="H413" s="66" t="str">
        <f t="shared" si="11"/>
        <v>847.8470520.1.428200.000000.847001.200179</v>
      </c>
      <c r="I413" s="56" t="s">
        <v>21</v>
      </c>
      <c r="J413" s="56">
        <v>847001</v>
      </c>
      <c r="K413" s="56" t="s">
        <v>23</v>
      </c>
      <c r="L413" s="56">
        <v>200179</v>
      </c>
      <c r="M413" s="66" t="s">
        <v>2000</v>
      </c>
      <c r="N413" s="66">
        <v>1</v>
      </c>
      <c r="Q413" s="66" t="s">
        <v>3320</v>
      </c>
      <c r="R413" s="66">
        <v>1</v>
      </c>
      <c r="S413" s="66">
        <v>26250</v>
      </c>
      <c r="T413" s="66">
        <v>26250</v>
      </c>
      <c r="U413" s="66" t="s">
        <v>2002</v>
      </c>
      <c r="V413" s="66" t="s">
        <v>2003</v>
      </c>
      <c r="W413" s="66" t="s">
        <v>2697</v>
      </c>
      <c r="X413" s="66" t="s">
        <v>2697</v>
      </c>
      <c r="Y413" s="69" t="s">
        <v>3322</v>
      </c>
      <c r="Z413" s="66">
        <v>8470520</v>
      </c>
    </row>
    <row r="414" spans="1:26" ht="30" customHeight="1" x14ac:dyDescent="0.35">
      <c r="A414" s="66" t="s">
        <v>2058</v>
      </c>
      <c r="B414" s="66" t="s">
        <v>1999</v>
      </c>
      <c r="C414" s="66" t="s">
        <v>955</v>
      </c>
      <c r="D414" s="66">
        <v>8470520</v>
      </c>
      <c r="E414" s="66" t="s">
        <v>307</v>
      </c>
      <c r="F414" s="66">
        <v>428200</v>
      </c>
      <c r="G414" s="66" t="s">
        <v>321</v>
      </c>
      <c r="H414" s="66" t="str">
        <f t="shared" si="11"/>
        <v>847.8470520.1.428200.000000.847001.200179</v>
      </c>
      <c r="I414" s="56" t="s">
        <v>21</v>
      </c>
      <c r="J414" s="56">
        <v>847001</v>
      </c>
      <c r="K414" s="56" t="s">
        <v>23</v>
      </c>
      <c r="L414" s="56">
        <v>200179</v>
      </c>
      <c r="M414" s="66" t="s">
        <v>2000</v>
      </c>
      <c r="N414" s="66">
        <v>1</v>
      </c>
      <c r="Q414" s="66" t="s">
        <v>3323</v>
      </c>
      <c r="R414" s="66">
        <v>1</v>
      </c>
      <c r="S414" s="66">
        <v>63000</v>
      </c>
      <c r="T414" s="66">
        <v>63000</v>
      </c>
      <c r="U414" s="66" t="s">
        <v>2002</v>
      </c>
      <c r="V414" s="66" t="s">
        <v>2003</v>
      </c>
      <c r="W414" s="66" t="s">
        <v>2697</v>
      </c>
      <c r="X414" s="66" t="s">
        <v>2697</v>
      </c>
      <c r="Y414" s="69" t="s">
        <v>3325</v>
      </c>
      <c r="Z414" s="66">
        <v>8470520</v>
      </c>
    </row>
    <row r="415" spans="1:26" ht="15" customHeight="1" x14ac:dyDescent="0.35">
      <c r="A415" s="66" t="s">
        <v>2058</v>
      </c>
      <c r="B415" s="66" t="s">
        <v>1999</v>
      </c>
      <c r="C415" s="66" t="s">
        <v>955</v>
      </c>
      <c r="D415" s="66">
        <v>8470520</v>
      </c>
      <c r="E415" s="66" t="s">
        <v>307</v>
      </c>
      <c r="F415" s="66">
        <v>428200</v>
      </c>
      <c r="G415" s="66" t="s">
        <v>321</v>
      </c>
      <c r="H415" s="66" t="str">
        <f t="shared" si="11"/>
        <v>847.8470520.1.428200.000000.847001.200179</v>
      </c>
      <c r="I415" s="56" t="s">
        <v>21</v>
      </c>
      <c r="J415" s="56">
        <v>847001</v>
      </c>
      <c r="K415" s="56" t="s">
        <v>23</v>
      </c>
      <c r="L415" s="56">
        <v>200179</v>
      </c>
      <c r="M415" s="66" t="s">
        <v>2000</v>
      </c>
      <c r="N415" s="66">
        <v>1</v>
      </c>
      <c r="Q415" s="66" t="s">
        <v>3326</v>
      </c>
      <c r="R415" s="66">
        <v>1</v>
      </c>
      <c r="S415" s="66">
        <v>21000</v>
      </c>
      <c r="T415" s="66">
        <v>21000</v>
      </c>
      <c r="U415" s="66" t="s">
        <v>2002</v>
      </c>
      <c r="V415" s="66" t="s">
        <v>2003</v>
      </c>
      <c r="W415" s="66" t="s">
        <v>2697</v>
      </c>
      <c r="X415" s="66" t="s">
        <v>2697</v>
      </c>
      <c r="Y415" s="69" t="s">
        <v>3300</v>
      </c>
      <c r="Z415" s="66">
        <v>8470520</v>
      </c>
    </row>
    <row r="416" spans="1:26" ht="15" customHeight="1" x14ac:dyDescent="0.35">
      <c r="A416" s="66" t="s">
        <v>2058</v>
      </c>
      <c r="B416" s="66" t="s">
        <v>1999</v>
      </c>
      <c r="C416" s="66" t="s">
        <v>955</v>
      </c>
      <c r="D416" s="66">
        <v>8470520</v>
      </c>
      <c r="E416" s="66" t="s">
        <v>307</v>
      </c>
      <c r="F416" s="66">
        <v>428200</v>
      </c>
      <c r="G416" s="66" t="s">
        <v>321</v>
      </c>
      <c r="H416" s="66" t="str">
        <f t="shared" si="11"/>
        <v>847.8470520.1.428200.000000.847001.200179</v>
      </c>
      <c r="I416" s="56" t="s">
        <v>21</v>
      </c>
      <c r="J416" s="56">
        <v>847001</v>
      </c>
      <c r="K416" s="56" t="s">
        <v>23</v>
      </c>
      <c r="L416" s="56">
        <v>200179</v>
      </c>
      <c r="M416" s="66" t="s">
        <v>2000</v>
      </c>
      <c r="N416" s="66">
        <v>1</v>
      </c>
      <c r="Q416" s="66" t="s">
        <v>3328</v>
      </c>
      <c r="R416" s="66">
        <v>1</v>
      </c>
      <c r="S416" s="66">
        <v>10500</v>
      </c>
      <c r="T416" s="66">
        <v>10500</v>
      </c>
      <c r="U416" s="66" t="s">
        <v>2002</v>
      </c>
      <c r="V416" s="66" t="s">
        <v>2003</v>
      </c>
      <c r="W416" s="66" t="s">
        <v>2697</v>
      </c>
      <c r="X416" s="66" t="s">
        <v>2697</v>
      </c>
      <c r="Y416" s="69" t="s">
        <v>3300</v>
      </c>
      <c r="Z416" s="66">
        <v>8470520</v>
      </c>
    </row>
    <row r="417" spans="1:26" ht="15" customHeight="1" x14ac:dyDescent="0.35">
      <c r="A417" s="66">
        <v>0</v>
      </c>
      <c r="B417" s="66" t="s">
        <v>1999</v>
      </c>
      <c r="C417" s="66" t="s">
        <v>955</v>
      </c>
      <c r="D417" s="66">
        <v>8470520</v>
      </c>
      <c r="E417" s="66" t="s">
        <v>307</v>
      </c>
      <c r="F417" s="66">
        <v>492316</v>
      </c>
      <c r="G417" s="66" t="s">
        <v>138</v>
      </c>
      <c r="H417" s="66" t="str">
        <f t="shared" si="11"/>
        <v>847.8470520.1.492316.000000.847001.300180</v>
      </c>
      <c r="I417" s="56" t="s">
        <v>21</v>
      </c>
      <c r="J417" s="56">
        <v>847001</v>
      </c>
      <c r="K417" s="56" t="s">
        <v>863</v>
      </c>
      <c r="L417" s="56">
        <v>300180</v>
      </c>
      <c r="T417" s="66">
        <v>0</v>
      </c>
      <c r="X417" s="66" t="s">
        <v>2697</v>
      </c>
      <c r="Z417" s="66">
        <v>8470520</v>
      </c>
    </row>
    <row r="418" spans="1:26" ht="15" customHeight="1" x14ac:dyDescent="0.35">
      <c r="A418" s="66">
        <v>0</v>
      </c>
      <c r="B418" s="66" t="s">
        <v>1999</v>
      </c>
      <c r="C418" s="66" t="s">
        <v>955</v>
      </c>
      <c r="D418" s="66">
        <v>8470520</v>
      </c>
      <c r="E418" s="66" t="s">
        <v>307</v>
      </c>
      <c r="F418" s="66">
        <v>492316</v>
      </c>
      <c r="G418" s="66" t="s">
        <v>138</v>
      </c>
      <c r="H418" s="66" t="str">
        <f t="shared" si="11"/>
        <v>847.8470520.1.492316.000000.847001.300180</v>
      </c>
      <c r="I418" s="56" t="s">
        <v>21</v>
      </c>
      <c r="J418" s="56">
        <v>847001</v>
      </c>
      <c r="K418" s="56" t="s">
        <v>863</v>
      </c>
      <c r="L418" s="56">
        <v>300180</v>
      </c>
      <c r="M418" s="66" t="s">
        <v>2000</v>
      </c>
      <c r="N418" s="66">
        <v>1</v>
      </c>
      <c r="Q418" s="66" t="s">
        <v>3332</v>
      </c>
      <c r="R418" s="66">
        <v>1</v>
      </c>
      <c r="S418" s="66">
        <v>52500</v>
      </c>
      <c r="T418" s="66">
        <v>52500</v>
      </c>
      <c r="U418" s="66" t="s">
        <v>2002</v>
      </c>
      <c r="V418" s="66" t="s">
        <v>2003</v>
      </c>
      <c r="W418" s="66" t="s">
        <v>2697</v>
      </c>
      <c r="X418" s="66" t="s">
        <v>2697</v>
      </c>
      <c r="Y418" s="69" t="s">
        <v>3334</v>
      </c>
      <c r="Z418" s="66">
        <v>8470520</v>
      </c>
    </row>
    <row r="419" spans="1:26" ht="15" customHeight="1" x14ac:dyDescent="0.35">
      <c r="A419" s="66">
        <v>0</v>
      </c>
      <c r="B419" s="66" t="s">
        <v>1999</v>
      </c>
      <c r="C419" s="66" t="s">
        <v>955</v>
      </c>
      <c r="D419" s="66">
        <v>8470520</v>
      </c>
      <c r="E419" s="66" t="s">
        <v>307</v>
      </c>
      <c r="F419" s="66">
        <v>492316</v>
      </c>
      <c r="G419" s="66" t="s">
        <v>138</v>
      </c>
      <c r="H419" s="66" t="str">
        <f t="shared" si="11"/>
        <v>847.8470520.1.492316.000000.847001.300180</v>
      </c>
      <c r="I419" s="56" t="s">
        <v>21</v>
      </c>
      <c r="J419" s="56">
        <v>847001</v>
      </c>
      <c r="K419" s="56" t="s">
        <v>863</v>
      </c>
      <c r="L419" s="56">
        <v>300180</v>
      </c>
      <c r="M419" s="66" t="s">
        <v>2000</v>
      </c>
      <c r="N419" s="66">
        <v>1</v>
      </c>
      <c r="Q419" s="66" t="s">
        <v>3335</v>
      </c>
      <c r="R419" s="66">
        <v>1</v>
      </c>
      <c r="S419" s="66">
        <v>210000</v>
      </c>
      <c r="T419" s="66">
        <v>210000</v>
      </c>
      <c r="U419" s="66" t="s">
        <v>2002</v>
      </c>
      <c r="V419" s="66" t="s">
        <v>2003</v>
      </c>
      <c r="W419" s="66" t="s">
        <v>2697</v>
      </c>
      <c r="X419" s="66" t="s">
        <v>2697</v>
      </c>
      <c r="Y419" s="69" t="s">
        <v>3336</v>
      </c>
      <c r="Z419" s="66">
        <v>8470520</v>
      </c>
    </row>
    <row r="420" spans="1:26" ht="15" customHeight="1" x14ac:dyDescent="0.35">
      <c r="A420" s="66" t="s">
        <v>2019</v>
      </c>
      <c r="B420" s="66" t="s">
        <v>2020</v>
      </c>
      <c r="C420" s="66" t="s">
        <v>955</v>
      </c>
      <c r="D420" s="66">
        <v>8470520</v>
      </c>
      <c r="E420" s="66" t="s">
        <v>307</v>
      </c>
      <c r="F420" s="66">
        <v>425510</v>
      </c>
      <c r="G420" s="66" t="s">
        <v>37</v>
      </c>
      <c r="H420" s="66" t="str">
        <f t="shared" si="11"/>
        <v>847.8470520.1.425510.000000.847001.200179</v>
      </c>
      <c r="I420" s="56" t="s">
        <v>21</v>
      </c>
      <c r="J420" s="56">
        <v>847001</v>
      </c>
      <c r="K420" s="56" t="s">
        <v>23</v>
      </c>
      <c r="L420" s="56">
        <v>200179</v>
      </c>
      <c r="M420" s="66" t="s">
        <v>2000</v>
      </c>
      <c r="N420" s="66">
        <v>1</v>
      </c>
      <c r="Q420" s="66" t="s">
        <v>3298</v>
      </c>
      <c r="R420" s="66">
        <v>1</v>
      </c>
      <c r="S420" s="66">
        <v>5247.9</v>
      </c>
      <c r="T420" s="66">
        <v>5247.9</v>
      </c>
      <c r="U420" s="66" t="s">
        <v>2002</v>
      </c>
      <c r="V420" s="66" t="s">
        <v>2122</v>
      </c>
      <c r="W420" s="66" t="s">
        <v>2697</v>
      </c>
      <c r="X420" s="66" t="s">
        <v>2697</v>
      </c>
      <c r="Y420" s="69" t="s">
        <v>3300</v>
      </c>
      <c r="Z420" s="66">
        <v>8470520</v>
      </c>
    </row>
    <row r="421" spans="1:26" ht="15" customHeight="1" x14ac:dyDescent="0.35">
      <c r="A421" s="66" t="s">
        <v>2058</v>
      </c>
      <c r="B421" s="66" t="s">
        <v>1999</v>
      </c>
      <c r="C421" s="66" t="s">
        <v>955</v>
      </c>
      <c r="D421" s="66">
        <v>8470520</v>
      </c>
      <c r="E421" s="66" t="s">
        <v>307</v>
      </c>
      <c r="F421" s="66">
        <v>428200</v>
      </c>
      <c r="G421" s="66" t="s">
        <v>321</v>
      </c>
      <c r="H421" s="66" t="str">
        <f t="shared" si="11"/>
        <v>847.8470520.1.428200.000000.847001.200179</v>
      </c>
      <c r="I421" s="56" t="s">
        <v>21</v>
      </c>
      <c r="J421" s="56">
        <v>847001</v>
      </c>
      <c r="K421" s="56" t="s">
        <v>23</v>
      </c>
      <c r="L421" s="56">
        <v>200179</v>
      </c>
      <c r="M421" s="66" t="s">
        <v>2000</v>
      </c>
      <c r="N421" s="66">
        <v>1</v>
      </c>
      <c r="Q421" s="66" t="s">
        <v>3330</v>
      </c>
      <c r="R421" s="66">
        <v>1</v>
      </c>
      <c r="S421" s="66">
        <v>300000</v>
      </c>
      <c r="T421" s="66">
        <v>300000</v>
      </c>
      <c r="U421" s="66" t="s">
        <v>2002</v>
      </c>
      <c r="V421" s="66" t="s">
        <v>2122</v>
      </c>
      <c r="W421" s="66" t="s">
        <v>2697</v>
      </c>
      <c r="X421" s="66" t="s">
        <v>2697</v>
      </c>
      <c r="Y421" s="69" t="s">
        <v>3331</v>
      </c>
      <c r="Z421" s="66">
        <v>8470520</v>
      </c>
    </row>
    <row r="422" spans="1:26" ht="15" customHeight="1" x14ac:dyDescent="0.35">
      <c r="A422" s="66" t="s">
        <v>2058</v>
      </c>
      <c r="B422" s="66" t="s">
        <v>1999</v>
      </c>
      <c r="C422" s="66" t="s">
        <v>955</v>
      </c>
      <c r="D422" s="66">
        <v>8470530</v>
      </c>
      <c r="E422" s="66" t="s">
        <v>325</v>
      </c>
      <c r="F422" s="66">
        <v>420310</v>
      </c>
      <c r="G422" s="66" t="s">
        <v>969</v>
      </c>
      <c r="H422" s="66" t="str">
        <f t="shared" si="11"/>
        <v>847.8470530.1.420310.000000.847001.200179</v>
      </c>
      <c r="I422" s="56" t="s">
        <v>21</v>
      </c>
      <c r="J422" s="56">
        <v>847001</v>
      </c>
      <c r="K422" s="56" t="s">
        <v>23</v>
      </c>
      <c r="L422" s="56">
        <v>200179</v>
      </c>
      <c r="M422" s="66" t="s">
        <v>2000</v>
      </c>
      <c r="N422" s="66">
        <v>1</v>
      </c>
      <c r="Q422" s="66" t="s">
        <v>3347</v>
      </c>
      <c r="R422" s="66">
        <v>1</v>
      </c>
      <c r="S422" s="66">
        <v>4056438.64</v>
      </c>
      <c r="T422" s="66">
        <v>4056438.64</v>
      </c>
      <c r="U422" s="66" t="s">
        <v>2002</v>
      </c>
      <c r="V422" s="66" t="s">
        <v>2003</v>
      </c>
      <c r="W422" s="66" t="s">
        <v>2697</v>
      </c>
      <c r="X422" s="66" t="s">
        <v>3339</v>
      </c>
      <c r="Y422" s="69" t="s">
        <v>3349</v>
      </c>
      <c r="Z422" s="66">
        <v>8470530</v>
      </c>
    </row>
    <row r="423" spans="1:26" ht="15" customHeight="1" x14ac:dyDescent="0.35">
      <c r="A423" s="66" t="s">
        <v>2058</v>
      </c>
      <c r="B423" s="66" t="s">
        <v>1999</v>
      </c>
      <c r="C423" s="66" t="s">
        <v>955</v>
      </c>
      <c r="D423" s="66">
        <v>8470530</v>
      </c>
      <c r="E423" s="66" t="s">
        <v>325</v>
      </c>
      <c r="F423" s="66">
        <v>420310</v>
      </c>
      <c r="G423" s="66" t="s">
        <v>969</v>
      </c>
      <c r="H423" s="66" t="str">
        <f t="shared" si="11"/>
        <v>847.8470530.1.420310.000000.847001.200179</v>
      </c>
      <c r="I423" s="56" t="s">
        <v>21</v>
      </c>
      <c r="J423" s="56">
        <v>847001</v>
      </c>
      <c r="K423" s="56" t="s">
        <v>23</v>
      </c>
      <c r="L423" s="56">
        <v>200179</v>
      </c>
      <c r="M423" s="66" t="s">
        <v>2000</v>
      </c>
      <c r="N423" s="66">
        <v>1</v>
      </c>
      <c r="Q423" s="66" t="s">
        <v>3347</v>
      </c>
      <c r="R423" s="66">
        <v>1</v>
      </c>
      <c r="S423" s="66">
        <v>4118106.71</v>
      </c>
      <c r="T423" s="66">
        <v>4118106.71</v>
      </c>
      <c r="U423" s="66" t="s">
        <v>2002</v>
      </c>
      <c r="V423" s="66" t="s">
        <v>2003</v>
      </c>
      <c r="W423" s="66" t="s">
        <v>2697</v>
      </c>
      <c r="X423" s="66" t="s">
        <v>3339</v>
      </c>
      <c r="Y423" s="69" t="s">
        <v>3349</v>
      </c>
      <c r="Z423" s="66">
        <v>8470530</v>
      </c>
    </row>
    <row r="424" spans="1:26" ht="15" customHeight="1" x14ac:dyDescent="0.35">
      <c r="A424" s="66" t="s">
        <v>2058</v>
      </c>
      <c r="B424" s="66" t="s">
        <v>1999</v>
      </c>
      <c r="C424" s="66" t="s">
        <v>955</v>
      </c>
      <c r="D424" s="66">
        <v>8470530</v>
      </c>
      <c r="E424" s="66" t="s">
        <v>325</v>
      </c>
      <c r="F424" s="66">
        <v>420310</v>
      </c>
      <c r="G424" s="66" t="s">
        <v>969</v>
      </c>
      <c r="H424" s="66" t="str">
        <f t="shared" si="11"/>
        <v>847.8470530.1.420310.000000.847001.200179</v>
      </c>
      <c r="I424" s="56" t="s">
        <v>21</v>
      </c>
      <c r="J424" s="56">
        <v>847001</v>
      </c>
      <c r="K424" s="56" t="s">
        <v>23</v>
      </c>
      <c r="L424" s="56">
        <v>200179</v>
      </c>
      <c r="M424" s="66" t="s">
        <v>2000</v>
      </c>
      <c r="N424" s="66">
        <v>1</v>
      </c>
      <c r="Q424" s="66" t="s">
        <v>3347</v>
      </c>
      <c r="R424" s="66">
        <v>1</v>
      </c>
      <c r="S424" s="66">
        <v>747242</v>
      </c>
      <c r="T424" s="66">
        <v>747242</v>
      </c>
      <c r="U424" s="66" t="s">
        <v>2002</v>
      </c>
      <c r="V424" s="66" t="s">
        <v>2003</v>
      </c>
      <c r="W424" s="66" t="s">
        <v>2697</v>
      </c>
      <c r="X424" s="66" t="s">
        <v>3339</v>
      </c>
      <c r="Y424" s="69" t="s">
        <v>3349</v>
      </c>
      <c r="Z424" s="66">
        <v>8470530</v>
      </c>
    </row>
    <row r="425" spans="1:26" ht="15" customHeight="1" x14ac:dyDescent="0.35">
      <c r="A425" s="66" t="s">
        <v>2058</v>
      </c>
      <c r="B425" s="66" t="s">
        <v>1999</v>
      </c>
      <c r="C425" s="66" t="s">
        <v>955</v>
      </c>
      <c r="D425" s="66">
        <v>8470530</v>
      </c>
      <c r="E425" s="66" t="s">
        <v>325</v>
      </c>
      <c r="F425" s="66">
        <v>420310</v>
      </c>
      <c r="G425" s="66" t="s">
        <v>969</v>
      </c>
      <c r="H425" s="66" t="str">
        <f t="shared" si="11"/>
        <v>847.8470530.1.420310.000000.847001.200179</v>
      </c>
      <c r="I425" s="56" t="s">
        <v>21</v>
      </c>
      <c r="J425" s="56">
        <v>847001</v>
      </c>
      <c r="K425" s="56" t="s">
        <v>23</v>
      </c>
      <c r="L425" s="56">
        <v>200179</v>
      </c>
      <c r="M425" s="66" t="s">
        <v>2000</v>
      </c>
      <c r="N425" s="66">
        <v>1</v>
      </c>
      <c r="Q425" s="66" t="s">
        <v>3347</v>
      </c>
      <c r="R425" s="66">
        <v>1</v>
      </c>
      <c r="T425" s="66">
        <v>0</v>
      </c>
      <c r="W425" s="66" t="s">
        <v>2697</v>
      </c>
      <c r="X425" s="66" t="s">
        <v>3339</v>
      </c>
      <c r="Y425" s="69" t="s">
        <v>3349</v>
      </c>
      <c r="Z425" s="66">
        <v>8470530</v>
      </c>
    </row>
    <row r="426" spans="1:26" ht="15" customHeight="1" x14ac:dyDescent="0.35">
      <c r="A426" s="66" t="s">
        <v>2058</v>
      </c>
      <c r="B426" s="66" t="s">
        <v>2670</v>
      </c>
      <c r="C426" s="66" t="s">
        <v>955</v>
      </c>
      <c r="D426" s="66">
        <v>8470530</v>
      </c>
      <c r="E426" s="66" t="s">
        <v>325</v>
      </c>
      <c r="F426" s="66">
        <v>421100</v>
      </c>
      <c r="G426" s="66" t="s">
        <v>339</v>
      </c>
      <c r="H426" s="66" t="str">
        <f t="shared" si="11"/>
        <v>847.8470530.1.421100.000000.847001.200179</v>
      </c>
      <c r="I426" s="56" t="s">
        <v>21</v>
      </c>
      <c r="J426" s="56">
        <v>847001</v>
      </c>
      <c r="K426" s="56" t="s">
        <v>23</v>
      </c>
      <c r="L426" s="56">
        <v>200179</v>
      </c>
      <c r="Q426" s="66" t="s">
        <v>3359</v>
      </c>
      <c r="R426" s="66">
        <v>1</v>
      </c>
      <c r="T426" s="66">
        <v>0</v>
      </c>
      <c r="X426" s="66" t="s">
        <v>3339</v>
      </c>
      <c r="Z426" s="66">
        <v>8470530</v>
      </c>
    </row>
    <row r="427" spans="1:26" ht="15" customHeight="1" x14ac:dyDescent="0.35">
      <c r="A427" s="66" t="s">
        <v>2058</v>
      </c>
      <c r="B427" s="66" t="s">
        <v>1999</v>
      </c>
      <c r="C427" s="66" t="s">
        <v>955</v>
      </c>
      <c r="D427" s="66">
        <v>8470530</v>
      </c>
      <c r="E427" s="66" t="s">
        <v>325</v>
      </c>
      <c r="F427" s="66">
        <v>421600</v>
      </c>
      <c r="G427" s="66" t="s">
        <v>309</v>
      </c>
      <c r="H427" s="66" t="str">
        <f t="shared" si="11"/>
        <v>847.8470530.1.421600.000000.847001.200179</v>
      </c>
      <c r="I427" s="56" t="s">
        <v>21</v>
      </c>
      <c r="J427" s="56">
        <v>847001</v>
      </c>
      <c r="K427" s="56" t="s">
        <v>23</v>
      </c>
      <c r="L427" s="56">
        <v>200179</v>
      </c>
      <c r="M427" s="66" t="s">
        <v>2000</v>
      </c>
      <c r="N427" s="66">
        <v>1</v>
      </c>
      <c r="Q427" s="66" t="s">
        <v>3355</v>
      </c>
      <c r="R427" s="66">
        <v>1</v>
      </c>
      <c r="S427" s="66">
        <v>4137480</v>
      </c>
      <c r="T427" s="66">
        <v>4137480</v>
      </c>
      <c r="U427" s="66" t="s">
        <v>2002</v>
      </c>
      <c r="V427" s="66" t="s">
        <v>2003</v>
      </c>
      <c r="W427" s="66" t="s">
        <v>2697</v>
      </c>
      <c r="X427" s="66" t="s">
        <v>3339</v>
      </c>
      <c r="Y427" s="69" t="s">
        <v>3352</v>
      </c>
      <c r="Z427" s="66">
        <v>8470530</v>
      </c>
    </row>
    <row r="428" spans="1:26" ht="15" customHeight="1" x14ac:dyDescent="0.35">
      <c r="A428" s="66" t="s">
        <v>2058</v>
      </c>
      <c r="B428" s="66" t="s">
        <v>1999</v>
      </c>
      <c r="C428" s="66" t="s">
        <v>955</v>
      </c>
      <c r="D428" s="66">
        <v>8470530</v>
      </c>
      <c r="E428" s="66" t="s">
        <v>325</v>
      </c>
      <c r="F428" s="66">
        <v>421600</v>
      </c>
      <c r="G428" s="66" t="s">
        <v>309</v>
      </c>
      <c r="H428" s="66" t="str">
        <f t="shared" si="11"/>
        <v>847.8470530.1.421600.000000.847001.200179</v>
      </c>
      <c r="I428" s="56" t="s">
        <v>21</v>
      </c>
      <c r="J428" s="56">
        <v>847001</v>
      </c>
      <c r="K428" s="56" t="s">
        <v>23</v>
      </c>
      <c r="L428" s="56">
        <v>200179</v>
      </c>
      <c r="M428" s="66" t="s">
        <v>2000</v>
      </c>
      <c r="N428" s="66">
        <v>1</v>
      </c>
      <c r="Q428" s="66" t="s">
        <v>3351</v>
      </c>
      <c r="R428" s="66">
        <v>1</v>
      </c>
      <c r="S428" s="66">
        <v>2601720</v>
      </c>
      <c r="T428" s="66">
        <v>2601720</v>
      </c>
      <c r="U428" s="66" t="s">
        <v>2002</v>
      </c>
      <c r="V428" s="66" t="s">
        <v>2003</v>
      </c>
      <c r="W428" s="66" t="s">
        <v>2697</v>
      </c>
      <c r="X428" s="66" t="s">
        <v>3339</v>
      </c>
      <c r="Y428" s="69" t="s">
        <v>3352</v>
      </c>
      <c r="Z428" s="66">
        <v>8470530</v>
      </c>
    </row>
    <row r="429" spans="1:26" ht="15" customHeight="1" x14ac:dyDescent="0.35">
      <c r="A429" s="66" t="s">
        <v>2058</v>
      </c>
      <c r="B429" s="66" t="s">
        <v>1999</v>
      </c>
      <c r="C429" s="66" t="s">
        <v>955</v>
      </c>
      <c r="D429" s="66">
        <v>8470530</v>
      </c>
      <c r="E429" s="66" t="s">
        <v>325</v>
      </c>
      <c r="F429" s="66">
        <v>421600</v>
      </c>
      <c r="G429" s="66" t="s">
        <v>309</v>
      </c>
      <c r="H429" s="66" t="str">
        <f t="shared" si="11"/>
        <v>847.8470530.1.421600.000000.847001.200179</v>
      </c>
      <c r="I429" s="56" t="s">
        <v>21</v>
      </c>
      <c r="J429" s="56">
        <v>847001</v>
      </c>
      <c r="K429" s="56" t="s">
        <v>23</v>
      </c>
      <c r="L429" s="56">
        <v>200179</v>
      </c>
      <c r="M429" s="66" t="s">
        <v>2000</v>
      </c>
      <c r="T429" s="66">
        <v>0</v>
      </c>
      <c r="X429" s="66" t="s">
        <v>3339</v>
      </c>
      <c r="Z429" s="66">
        <v>8470530</v>
      </c>
    </row>
    <row r="430" spans="1:26" ht="15" customHeight="1" x14ac:dyDescent="0.35">
      <c r="A430" s="66" t="s">
        <v>2058</v>
      </c>
      <c r="B430" s="66" t="s">
        <v>2020</v>
      </c>
      <c r="C430" s="66" t="s">
        <v>955</v>
      </c>
      <c r="D430" s="66">
        <v>8470530</v>
      </c>
      <c r="E430" s="66" t="s">
        <v>325</v>
      </c>
      <c r="F430" s="66">
        <v>425510</v>
      </c>
      <c r="G430" s="66" t="s">
        <v>37</v>
      </c>
      <c r="H430" s="66" t="str">
        <f t="shared" si="11"/>
        <v>847.8470530.1.425510.000000.847001.200179</v>
      </c>
      <c r="I430" s="56" t="s">
        <v>21</v>
      </c>
      <c r="J430" s="56">
        <v>847001</v>
      </c>
      <c r="K430" s="56" t="s">
        <v>23</v>
      </c>
      <c r="L430" s="56">
        <v>200179</v>
      </c>
      <c r="M430" s="66" t="s">
        <v>2000</v>
      </c>
      <c r="N430" s="66">
        <v>1</v>
      </c>
      <c r="Q430" s="66" t="s">
        <v>37</v>
      </c>
      <c r="R430" s="66">
        <v>1</v>
      </c>
      <c r="S430" s="66">
        <v>50000</v>
      </c>
      <c r="T430" s="66">
        <v>50000</v>
      </c>
      <c r="U430" s="66" t="s">
        <v>2002</v>
      </c>
      <c r="V430" s="66" t="s">
        <v>2003</v>
      </c>
      <c r="W430" s="66" t="s">
        <v>2697</v>
      </c>
      <c r="X430" s="66" t="s">
        <v>3339</v>
      </c>
      <c r="Z430" s="66">
        <v>8470530</v>
      </c>
    </row>
    <row r="431" spans="1:26" ht="15" customHeight="1" x14ac:dyDescent="0.35">
      <c r="A431" s="66" t="s">
        <v>2058</v>
      </c>
      <c r="B431" s="66" t="s">
        <v>1999</v>
      </c>
      <c r="C431" s="66" t="s">
        <v>955</v>
      </c>
      <c r="D431" s="66">
        <v>8470530</v>
      </c>
      <c r="E431" s="66" t="s">
        <v>325</v>
      </c>
      <c r="F431" s="66">
        <v>425900</v>
      </c>
      <c r="G431" s="66" t="s">
        <v>40</v>
      </c>
      <c r="H431" s="66" t="str">
        <f t="shared" si="11"/>
        <v>847.8470530.1.425900.000000.847001.200179</v>
      </c>
      <c r="I431" s="56" t="s">
        <v>21</v>
      </c>
      <c r="J431" s="56">
        <v>847001</v>
      </c>
      <c r="K431" s="56" t="s">
        <v>23</v>
      </c>
      <c r="L431" s="56">
        <v>200179</v>
      </c>
      <c r="M431" s="66" t="s">
        <v>2000</v>
      </c>
      <c r="N431" s="66">
        <v>1</v>
      </c>
      <c r="Q431" s="66" t="s">
        <v>40</v>
      </c>
      <c r="R431" s="66">
        <v>1</v>
      </c>
      <c r="S431" s="66">
        <v>10000</v>
      </c>
      <c r="T431" s="66">
        <v>10000</v>
      </c>
      <c r="U431" s="66" t="s">
        <v>2002</v>
      </c>
      <c r="V431" s="66" t="s">
        <v>2003</v>
      </c>
      <c r="W431" s="66" t="s">
        <v>2697</v>
      </c>
      <c r="X431" s="66" t="s">
        <v>3339</v>
      </c>
      <c r="Y431" s="69" t="s">
        <v>3365</v>
      </c>
      <c r="Z431" s="66">
        <v>8470530</v>
      </c>
    </row>
    <row r="432" spans="1:26" ht="15" customHeight="1" x14ac:dyDescent="0.35">
      <c r="A432" s="66" t="s">
        <v>2058</v>
      </c>
      <c r="B432" s="66" t="s">
        <v>1999</v>
      </c>
      <c r="C432" s="66" t="s">
        <v>955</v>
      </c>
      <c r="D432" s="66">
        <v>8470530</v>
      </c>
      <c r="E432" s="66" t="s">
        <v>325</v>
      </c>
      <c r="F432" s="66">
        <v>426210</v>
      </c>
      <c r="G432" s="66" t="s">
        <v>347</v>
      </c>
      <c r="H432" s="66" t="str">
        <f t="shared" si="11"/>
        <v>847.8470530.1.426210.000000.847001.200179</v>
      </c>
      <c r="I432" s="56" t="s">
        <v>21</v>
      </c>
      <c r="J432" s="56">
        <v>847001</v>
      </c>
      <c r="K432" s="56" t="s">
        <v>23</v>
      </c>
      <c r="L432" s="56">
        <v>200179</v>
      </c>
      <c r="M432" s="66" t="s">
        <v>2000</v>
      </c>
      <c r="Q432" s="66" t="s">
        <v>347</v>
      </c>
      <c r="T432" s="66">
        <v>0</v>
      </c>
      <c r="X432" s="66" t="s">
        <v>3339</v>
      </c>
      <c r="Z432" s="66">
        <v>8470530</v>
      </c>
    </row>
    <row r="433" spans="1:26" ht="15" customHeight="1" x14ac:dyDescent="0.35">
      <c r="A433" s="66" t="s">
        <v>2058</v>
      </c>
      <c r="B433" s="66" t="s">
        <v>1999</v>
      </c>
      <c r="C433" s="66" t="s">
        <v>955</v>
      </c>
      <c r="D433" s="66">
        <v>8470530</v>
      </c>
      <c r="E433" s="66" t="s">
        <v>325</v>
      </c>
      <c r="F433" s="66">
        <v>426220</v>
      </c>
      <c r="G433" s="66" t="s">
        <v>350</v>
      </c>
      <c r="H433" s="66" t="str">
        <f t="shared" si="11"/>
        <v>847.8470530.1.426220.000000.847001.200179</v>
      </c>
      <c r="I433" s="56" t="s">
        <v>21</v>
      </c>
      <c r="J433" s="56">
        <v>847001</v>
      </c>
      <c r="K433" s="56" t="s">
        <v>23</v>
      </c>
      <c r="L433" s="56">
        <v>200179</v>
      </c>
      <c r="M433" s="66" t="s">
        <v>2000</v>
      </c>
      <c r="Q433" s="66" t="s">
        <v>350</v>
      </c>
      <c r="T433" s="66">
        <v>0</v>
      </c>
      <c r="X433" s="66" t="s">
        <v>3339</v>
      </c>
      <c r="Z433" s="66">
        <v>8470530</v>
      </c>
    </row>
    <row r="434" spans="1:26" ht="15" customHeight="1" x14ac:dyDescent="0.35">
      <c r="A434" s="66" t="s">
        <v>2058</v>
      </c>
      <c r="B434" s="66" t="s">
        <v>1999</v>
      </c>
      <c r="C434" s="66" t="s">
        <v>955</v>
      </c>
      <c r="D434" s="66">
        <v>8470530</v>
      </c>
      <c r="E434" s="66" t="s">
        <v>325</v>
      </c>
      <c r="F434" s="66">
        <v>426220</v>
      </c>
      <c r="G434" s="66" t="s">
        <v>350</v>
      </c>
      <c r="H434" s="66" t="str">
        <f t="shared" si="11"/>
        <v>847.8470530.1.426220.000000.847001.200179</v>
      </c>
      <c r="I434" s="56" t="s">
        <v>21</v>
      </c>
      <c r="J434" s="56">
        <v>847001</v>
      </c>
      <c r="K434" s="56" t="s">
        <v>23</v>
      </c>
      <c r="L434" s="56">
        <v>200179</v>
      </c>
      <c r="M434" s="66" t="s">
        <v>2000</v>
      </c>
      <c r="Q434" s="66" t="s">
        <v>350</v>
      </c>
      <c r="T434" s="66">
        <v>0</v>
      </c>
      <c r="X434" s="66" t="s">
        <v>3339</v>
      </c>
      <c r="Z434" s="66">
        <v>8470530</v>
      </c>
    </row>
    <row r="435" spans="1:26" ht="15" customHeight="1" x14ac:dyDescent="0.35">
      <c r="A435" s="66" t="s">
        <v>2058</v>
      </c>
      <c r="B435" s="66" t="s">
        <v>1999</v>
      </c>
      <c r="C435" s="66" t="s">
        <v>955</v>
      </c>
      <c r="D435" s="66">
        <v>8470530</v>
      </c>
      <c r="E435" s="66" t="s">
        <v>325</v>
      </c>
      <c r="F435" s="66">
        <v>428090</v>
      </c>
      <c r="G435" s="66" t="s">
        <v>52</v>
      </c>
      <c r="H435" s="66" t="str">
        <f t="shared" si="11"/>
        <v>847.8470530.1.428090.000000.847001.200179</v>
      </c>
      <c r="I435" s="56" t="s">
        <v>21</v>
      </c>
      <c r="J435" s="56">
        <v>847001</v>
      </c>
      <c r="K435" s="56" t="s">
        <v>23</v>
      </c>
      <c r="L435" s="56">
        <v>200179</v>
      </c>
      <c r="T435" s="66">
        <v>0</v>
      </c>
      <c r="W435" s="66" t="s">
        <v>2697</v>
      </c>
      <c r="X435" s="66" t="s">
        <v>3339</v>
      </c>
      <c r="Z435" s="66">
        <v>8470530</v>
      </c>
    </row>
    <row r="436" spans="1:26" ht="15" customHeight="1" x14ac:dyDescent="0.35">
      <c r="A436" s="66" t="s">
        <v>2058</v>
      </c>
      <c r="B436" s="66" t="s">
        <v>1999</v>
      </c>
      <c r="C436" s="66" t="s">
        <v>955</v>
      </c>
      <c r="D436" s="66">
        <v>8470530</v>
      </c>
      <c r="E436" s="66" t="s">
        <v>325</v>
      </c>
      <c r="F436" s="66">
        <v>432120</v>
      </c>
      <c r="G436" s="66" t="s">
        <v>382</v>
      </c>
      <c r="H436" s="66" t="str">
        <f t="shared" si="11"/>
        <v>847.8470530.1.432120.000000.847001.200179</v>
      </c>
      <c r="I436" s="56" t="s">
        <v>21</v>
      </c>
      <c r="J436" s="56">
        <v>847001</v>
      </c>
      <c r="K436" s="56" t="s">
        <v>23</v>
      </c>
      <c r="L436" s="56">
        <v>200179</v>
      </c>
      <c r="M436" s="66" t="s">
        <v>2000</v>
      </c>
      <c r="N436" s="66">
        <v>1</v>
      </c>
      <c r="Q436" s="66" t="s">
        <v>5445</v>
      </c>
      <c r="R436" s="66">
        <v>1</v>
      </c>
      <c r="S436" s="66">
        <v>13077621</v>
      </c>
      <c r="T436" s="66">
        <v>13077621</v>
      </c>
      <c r="U436" s="66" t="s">
        <v>2002</v>
      </c>
      <c r="V436" s="66" t="s">
        <v>2003</v>
      </c>
      <c r="W436" s="66" t="s">
        <v>2697</v>
      </c>
      <c r="X436" s="66" t="s">
        <v>3339</v>
      </c>
      <c r="Y436" s="69" t="s">
        <v>3345</v>
      </c>
      <c r="Z436" s="66">
        <v>8470530</v>
      </c>
    </row>
    <row r="437" spans="1:26" ht="15" customHeight="1" x14ac:dyDescent="0.35">
      <c r="A437" s="66" t="s">
        <v>2058</v>
      </c>
      <c r="B437" s="66" t="s">
        <v>1999</v>
      </c>
      <c r="C437" s="66" t="s">
        <v>955</v>
      </c>
      <c r="D437" s="66">
        <v>8470530</v>
      </c>
      <c r="E437" s="66" t="s">
        <v>325</v>
      </c>
      <c r="F437" s="66">
        <v>432120</v>
      </c>
      <c r="G437" s="66" t="s">
        <v>382</v>
      </c>
      <c r="H437" s="66" t="str">
        <f t="shared" si="11"/>
        <v>847.8470530.1.432120.000000.847001.200179</v>
      </c>
      <c r="I437" s="56" t="s">
        <v>21</v>
      </c>
      <c r="J437" s="56">
        <v>847001</v>
      </c>
      <c r="K437" s="56" t="s">
        <v>23</v>
      </c>
      <c r="L437" s="56">
        <v>200179</v>
      </c>
      <c r="M437" s="66" t="s">
        <v>2000</v>
      </c>
      <c r="N437" s="66">
        <v>1</v>
      </c>
      <c r="Q437" s="66" t="s">
        <v>5446</v>
      </c>
      <c r="R437" s="66">
        <v>1</v>
      </c>
      <c r="S437" s="66">
        <v>800000</v>
      </c>
      <c r="T437" s="66">
        <v>800000</v>
      </c>
      <c r="U437" s="66" t="s">
        <v>2002</v>
      </c>
      <c r="V437" s="66" t="s">
        <v>2003</v>
      </c>
      <c r="W437" s="66" t="s">
        <v>2697</v>
      </c>
      <c r="X437" s="66" t="s">
        <v>3339</v>
      </c>
      <c r="Y437" s="69" t="s">
        <v>3345</v>
      </c>
      <c r="Z437" s="66">
        <v>8470530</v>
      </c>
    </row>
    <row r="438" spans="1:26" ht="15" customHeight="1" x14ac:dyDescent="0.35">
      <c r="A438" s="66" t="s">
        <v>2058</v>
      </c>
      <c r="B438" s="66" t="s">
        <v>1999</v>
      </c>
      <c r="C438" s="66" t="s">
        <v>955</v>
      </c>
      <c r="D438" s="66">
        <v>8470530</v>
      </c>
      <c r="E438" s="66" t="s">
        <v>325</v>
      </c>
      <c r="F438" s="66">
        <v>432120</v>
      </c>
      <c r="G438" s="66" t="s">
        <v>382</v>
      </c>
      <c r="H438" s="66" t="str">
        <f t="shared" si="11"/>
        <v>847.8470530.1.432120.000000.847001.200179</v>
      </c>
      <c r="I438" s="56" t="s">
        <v>21</v>
      </c>
      <c r="J438" s="56">
        <v>847001</v>
      </c>
      <c r="K438" s="56" t="s">
        <v>23</v>
      </c>
      <c r="L438" s="56">
        <v>200179</v>
      </c>
      <c r="M438" s="66" t="s">
        <v>2000</v>
      </c>
      <c r="N438" s="66">
        <v>1</v>
      </c>
      <c r="Q438" s="66" t="s">
        <v>3378</v>
      </c>
      <c r="R438" s="66">
        <v>1</v>
      </c>
      <c r="S438" s="66">
        <v>500000</v>
      </c>
      <c r="T438" s="66">
        <v>500000</v>
      </c>
      <c r="U438" s="66" t="s">
        <v>2002</v>
      </c>
      <c r="V438" s="66" t="s">
        <v>2003</v>
      </c>
      <c r="W438" s="66" t="s">
        <v>2697</v>
      </c>
      <c r="X438" s="66" t="s">
        <v>3339</v>
      </c>
      <c r="Y438" s="69" t="s">
        <v>3345</v>
      </c>
      <c r="Z438" s="66">
        <v>8470530</v>
      </c>
    </row>
    <row r="439" spans="1:26" ht="15" customHeight="1" x14ac:dyDescent="0.35">
      <c r="A439" s="66" t="s">
        <v>2058</v>
      </c>
      <c r="B439" s="66" t="s">
        <v>1999</v>
      </c>
      <c r="C439" s="66" t="s">
        <v>955</v>
      </c>
      <c r="D439" s="66">
        <v>8470530</v>
      </c>
      <c r="E439" s="66" t="s">
        <v>325</v>
      </c>
      <c r="F439" s="66">
        <v>432120</v>
      </c>
      <c r="G439" s="66" t="s">
        <v>382</v>
      </c>
      <c r="H439" s="66" t="str">
        <f t="shared" si="11"/>
        <v>847.8470530.1.432120.000000.847001.200179</v>
      </c>
      <c r="I439" s="56" t="s">
        <v>21</v>
      </c>
      <c r="J439" s="56">
        <v>847001</v>
      </c>
      <c r="K439" s="56" t="s">
        <v>23</v>
      </c>
      <c r="L439" s="56">
        <v>200179</v>
      </c>
      <c r="M439" s="66" t="s">
        <v>2000</v>
      </c>
      <c r="N439" s="66">
        <v>1</v>
      </c>
      <c r="Q439" s="66" t="s">
        <v>5447</v>
      </c>
      <c r="R439" s="66">
        <v>1</v>
      </c>
      <c r="S439" s="66">
        <v>6954646</v>
      </c>
      <c r="T439" s="66">
        <v>6954646</v>
      </c>
      <c r="U439" s="66" t="s">
        <v>2002</v>
      </c>
      <c r="V439" s="66" t="s">
        <v>2003</v>
      </c>
      <c r="W439" s="66" t="s">
        <v>2697</v>
      </c>
      <c r="X439" s="66" t="s">
        <v>3339</v>
      </c>
      <c r="Y439" s="69" t="s">
        <v>3345</v>
      </c>
      <c r="Z439" s="66">
        <v>8470530</v>
      </c>
    </row>
    <row r="440" spans="1:26" ht="15" customHeight="1" x14ac:dyDescent="0.35">
      <c r="A440" s="66" t="s">
        <v>2058</v>
      </c>
      <c r="B440" s="66" t="s">
        <v>1999</v>
      </c>
      <c r="C440" s="66" t="s">
        <v>955</v>
      </c>
      <c r="D440" s="66">
        <v>8470530</v>
      </c>
      <c r="E440" s="66" t="s">
        <v>325</v>
      </c>
      <c r="F440" s="66">
        <v>432120</v>
      </c>
      <c r="G440" s="66" t="s">
        <v>382</v>
      </c>
      <c r="H440" s="66" t="str">
        <f t="shared" si="11"/>
        <v>847.8470530.1.432120.000000.847001.200179</v>
      </c>
      <c r="I440" s="56" t="s">
        <v>21</v>
      </c>
      <c r="J440" s="56">
        <v>847001</v>
      </c>
      <c r="K440" s="56" t="s">
        <v>23</v>
      </c>
      <c r="L440" s="56">
        <v>200179</v>
      </c>
      <c r="M440" s="66" t="s">
        <v>2000</v>
      </c>
      <c r="N440" s="66">
        <v>1</v>
      </c>
      <c r="Q440" s="66" t="s">
        <v>5448</v>
      </c>
      <c r="R440" s="66">
        <v>1</v>
      </c>
      <c r="S440" s="66">
        <v>493380</v>
      </c>
      <c r="T440" s="66">
        <v>493380</v>
      </c>
      <c r="U440" s="66" t="s">
        <v>2002</v>
      </c>
      <c r="V440" s="66" t="s">
        <v>2003</v>
      </c>
      <c r="W440" s="66" t="s">
        <v>2697</v>
      </c>
      <c r="X440" s="66" t="s">
        <v>3339</v>
      </c>
      <c r="Y440" s="69" t="s">
        <v>3345</v>
      </c>
      <c r="Z440" s="66">
        <v>8470530</v>
      </c>
    </row>
    <row r="441" spans="1:26" ht="15" customHeight="1" x14ac:dyDescent="0.35">
      <c r="A441" s="66" t="s">
        <v>2058</v>
      </c>
      <c r="B441" s="66" t="s">
        <v>1999</v>
      </c>
      <c r="C441" s="66" t="s">
        <v>955</v>
      </c>
      <c r="D441" s="66">
        <v>8470530</v>
      </c>
      <c r="E441" s="66" t="s">
        <v>325</v>
      </c>
      <c r="F441" s="66">
        <v>432120</v>
      </c>
      <c r="G441" s="66" t="s">
        <v>382</v>
      </c>
      <c r="H441" s="66" t="str">
        <f t="shared" si="11"/>
        <v>847.8470530.1.432120.000000.847001.200179</v>
      </c>
      <c r="I441" s="56" t="s">
        <v>21</v>
      </c>
      <c r="J441" s="56">
        <v>847001</v>
      </c>
      <c r="K441" s="56" t="s">
        <v>23</v>
      </c>
      <c r="L441" s="56">
        <v>200179</v>
      </c>
      <c r="M441" s="66" t="s">
        <v>2000</v>
      </c>
      <c r="N441" s="66">
        <v>1</v>
      </c>
      <c r="Q441" s="66" t="s">
        <v>3378</v>
      </c>
      <c r="R441" s="66">
        <v>1</v>
      </c>
      <c r="S441" s="66">
        <v>954200</v>
      </c>
      <c r="T441" s="66">
        <v>954200</v>
      </c>
      <c r="U441" s="66" t="s">
        <v>2002</v>
      </c>
      <c r="V441" s="66" t="s">
        <v>2003</v>
      </c>
      <c r="W441" s="66" t="s">
        <v>2697</v>
      </c>
      <c r="X441" s="66" t="s">
        <v>3339</v>
      </c>
      <c r="Y441" s="69" t="s">
        <v>3345</v>
      </c>
      <c r="Z441" s="66">
        <v>8470530</v>
      </c>
    </row>
    <row r="442" spans="1:26" ht="15" customHeight="1" x14ac:dyDescent="0.35">
      <c r="A442" s="66" t="s">
        <v>2058</v>
      </c>
      <c r="B442" s="66" t="s">
        <v>1999</v>
      </c>
      <c r="C442" s="66" t="s">
        <v>955</v>
      </c>
      <c r="D442" s="66">
        <v>8470530</v>
      </c>
      <c r="E442" s="66" t="s">
        <v>325</v>
      </c>
      <c r="F442" s="66">
        <v>432120</v>
      </c>
      <c r="G442" s="66" t="s">
        <v>382</v>
      </c>
      <c r="H442" s="66" t="str">
        <f t="shared" si="11"/>
        <v>847.8470530.1.432120.000000.847001.200179</v>
      </c>
      <c r="I442" s="56" t="s">
        <v>21</v>
      </c>
      <c r="J442" s="56">
        <v>847001</v>
      </c>
      <c r="K442" s="56" t="s">
        <v>23</v>
      </c>
      <c r="L442" s="56">
        <v>200179</v>
      </c>
      <c r="M442" s="66" t="s">
        <v>2000</v>
      </c>
      <c r="N442" s="66">
        <v>1</v>
      </c>
      <c r="Q442" s="66" t="s">
        <v>3350</v>
      </c>
      <c r="R442" s="66">
        <v>1</v>
      </c>
      <c r="S442" s="66">
        <v>435880.45</v>
      </c>
      <c r="T442" s="66">
        <v>435880.45</v>
      </c>
      <c r="U442" s="66" t="s">
        <v>2002</v>
      </c>
      <c r="V442" s="66" t="s">
        <v>2003</v>
      </c>
      <c r="W442" s="66" t="s">
        <v>2697</v>
      </c>
      <c r="X442" s="66" t="s">
        <v>3339</v>
      </c>
      <c r="Y442" s="69" t="s">
        <v>3345</v>
      </c>
      <c r="Z442" s="66">
        <v>8470530</v>
      </c>
    </row>
    <row r="443" spans="1:26" ht="15" customHeight="1" x14ac:dyDescent="0.35">
      <c r="A443" s="66" t="s">
        <v>2058</v>
      </c>
      <c r="B443" s="66" t="s">
        <v>1999</v>
      </c>
      <c r="C443" s="66" t="s">
        <v>955</v>
      </c>
      <c r="D443" s="66">
        <v>8470530</v>
      </c>
      <c r="E443" s="66" t="s">
        <v>325</v>
      </c>
      <c r="F443" s="66">
        <v>432120</v>
      </c>
      <c r="G443" s="66" t="s">
        <v>382</v>
      </c>
      <c r="H443" s="66" t="str">
        <f t="shared" si="11"/>
        <v>847.8470530.1.432120.000000.847001.200179</v>
      </c>
      <c r="I443" s="56" t="s">
        <v>21</v>
      </c>
      <c r="J443" s="56">
        <v>847001</v>
      </c>
      <c r="K443" s="56" t="s">
        <v>23</v>
      </c>
      <c r="L443" s="56">
        <v>200179</v>
      </c>
      <c r="M443" s="66" t="s">
        <v>2000</v>
      </c>
      <c r="N443" s="66">
        <v>1</v>
      </c>
      <c r="Q443" s="66" t="s">
        <v>3381</v>
      </c>
      <c r="R443" s="66">
        <v>1</v>
      </c>
      <c r="S443" s="66">
        <v>471798</v>
      </c>
      <c r="T443" s="66">
        <v>471798</v>
      </c>
      <c r="U443" s="66" t="s">
        <v>2002</v>
      </c>
      <c r="V443" s="66" t="s">
        <v>2003</v>
      </c>
      <c r="W443" s="66" t="s">
        <v>2697</v>
      </c>
      <c r="X443" s="66" t="s">
        <v>3339</v>
      </c>
      <c r="Y443" s="69" t="s">
        <v>3345</v>
      </c>
      <c r="Z443" s="66">
        <v>8470530</v>
      </c>
    </row>
    <row r="444" spans="1:26" ht="15" customHeight="1" x14ac:dyDescent="0.35">
      <c r="A444" s="66" t="s">
        <v>2058</v>
      </c>
      <c r="B444" s="66" t="s">
        <v>1999</v>
      </c>
      <c r="C444" s="66" t="s">
        <v>955</v>
      </c>
      <c r="D444" s="66">
        <v>8470530</v>
      </c>
      <c r="E444" s="66" t="s">
        <v>325</v>
      </c>
      <c r="F444" s="66">
        <v>432120</v>
      </c>
      <c r="G444" s="66" t="s">
        <v>382</v>
      </c>
      <c r="H444" s="66" t="str">
        <f t="shared" si="11"/>
        <v>847.8470530.1.432120.000000.847001.200179</v>
      </c>
      <c r="I444" s="56" t="s">
        <v>21</v>
      </c>
      <c r="J444" s="56">
        <v>847001</v>
      </c>
      <c r="K444" s="56" t="s">
        <v>23</v>
      </c>
      <c r="L444" s="56">
        <v>200179</v>
      </c>
      <c r="M444" s="66" t="s">
        <v>2000</v>
      </c>
      <c r="N444" s="66">
        <v>1</v>
      </c>
      <c r="Q444" s="66" t="s">
        <v>5449</v>
      </c>
      <c r="R444" s="66">
        <v>1</v>
      </c>
      <c r="S444" s="66">
        <v>300000</v>
      </c>
      <c r="T444" s="66">
        <v>300000</v>
      </c>
      <c r="U444" s="66" t="s">
        <v>2002</v>
      </c>
      <c r="V444" s="66" t="s">
        <v>2003</v>
      </c>
      <c r="W444" s="66" t="s">
        <v>2697</v>
      </c>
      <c r="X444" s="66" t="s">
        <v>3339</v>
      </c>
      <c r="Y444" s="69" t="s">
        <v>3345</v>
      </c>
      <c r="Z444" s="66">
        <v>8470530</v>
      </c>
    </row>
    <row r="445" spans="1:26" ht="15" customHeight="1" x14ac:dyDescent="0.35">
      <c r="A445" s="66" t="s">
        <v>2058</v>
      </c>
      <c r="B445" s="66" t="s">
        <v>1999</v>
      </c>
      <c r="C445" s="66" t="s">
        <v>955</v>
      </c>
      <c r="D445" s="66">
        <v>8470530</v>
      </c>
      <c r="E445" s="66" t="s">
        <v>325</v>
      </c>
      <c r="F445" s="66">
        <v>432120</v>
      </c>
      <c r="G445" s="66" t="s">
        <v>382</v>
      </c>
      <c r="H445" s="66" t="str">
        <f t="shared" ref="H445:H508" si="12">CONCATENATE(847,".",D445,".",1,".",F445,".","000000",".",J445,".",L445)</f>
        <v>847.8470530.1.432120.000000.847001.200179</v>
      </c>
      <c r="I445" s="56" t="s">
        <v>21</v>
      </c>
      <c r="J445" s="56">
        <v>847001</v>
      </c>
      <c r="K445" s="56" t="s">
        <v>23</v>
      </c>
      <c r="L445" s="56">
        <v>200179</v>
      </c>
      <c r="M445" s="66" t="s">
        <v>2000</v>
      </c>
      <c r="N445" s="66">
        <v>1</v>
      </c>
      <c r="Q445" s="66" t="s">
        <v>5450</v>
      </c>
      <c r="R445" s="66">
        <v>1</v>
      </c>
      <c r="S445" s="66">
        <v>8438550</v>
      </c>
      <c r="T445" s="66">
        <v>8438550</v>
      </c>
      <c r="U445" s="66" t="s">
        <v>2002</v>
      </c>
      <c r="V445" s="66" t="s">
        <v>2003</v>
      </c>
      <c r="W445" s="66" t="s">
        <v>2697</v>
      </c>
      <c r="X445" s="66" t="s">
        <v>3339</v>
      </c>
      <c r="Y445" s="69" t="s">
        <v>3345</v>
      </c>
      <c r="Z445" s="66">
        <v>8470530</v>
      </c>
    </row>
    <row r="446" spans="1:26" ht="15" customHeight="1" x14ac:dyDescent="0.35">
      <c r="A446" s="66" t="s">
        <v>2058</v>
      </c>
      <c r="B446" s="66" t="s">
        <v>1999</v>
      </c>
      <c r="C446" s="66" t="s">
        <v>955</v>
      </c>
      <c r="D446" s="66">
        <v>8470530</v>
      </c>
      <c r="E446" s="66" t="s">
        <v>325</v>
      </c>
      <c r="F446" s="66">
        <v>432120</v>
      </c>
      <c r="G446" s="66" t="s">
        <v>382</v>
      </c>
      <c r="H446" s="66" t="str">
        <f t="shared" si="12"/>
        <v>847.8470530.1.432120.000000.847001.200179</v>
      </c>
      <c r="I446" s="56" t="s">
        <v>21</v>
      </c>
      <c r="J446" s="56">
        <v>847001</v>
      </c>
      <c r="K446" s="56" t="s">
        <v>23</v>
      </c>
      <c r="L446" s="56">
        <v>200179</v>
      </c>
      <c r="M446" s="66" t="s">
        <v>2000</v>
      </c>
      <c r="N446" s="66">
        <v>1</v>
      </c>
      <c r="Q446" s="66" t="s">
        <v>3375</v>
      </c>
      <c r="R446" s="66">
        <v>1</v>
      </c>
      <c r="S446" s="66">
        <v>406620</v>
      </c>
      <c r="T446" s="66">
        <v>406620</v>
      </c>
      <c r="U446" s="66" t="s">
        <v>2002</v>
      </c>
      <c r="V446" s="66" t="s">
        <v>2003</v>
      </c>
      <c r="W446" s="66" t="s">
        <v>2697</v>
      </c>
      <c r="X446" s="66" t="s">
        <v>3339</v>
      </c>
      <c r="Y446" s="69" t="s">
        <v>3345</v>
      </c>
      <c r="Z446" s="66">
        <v>8470530</v>
      </c>
    </row>
    <row r="447" spans="1:26" ht="15" customHeight="1" x14ac:dyDescent="0.35">
      <c r="A447" s="66" t="s">
        <v>2058</v>
      </c>
      <c r="B447" s="66" t="s">
        <v>1999</v>
      </c>
      <c r="C447" s="66" t="s">
        <v>955</v>
      </c>
      <c r="D447" s="66">
        <v>8470530</v>
      </c>
      <c r="E447" s="66" t="s">
        <v>325</v>
      </c>
      <c r="F447" s="66">
        <v>432170</v>
      </c>
      <c r="G447" s="66" t="s">
        <v>389</v>
      </c>
      <c r="H447" s="66" t="str">
        <f t="shared" si="12"/>
        <v>847.8470530.1.432170.000000.847001.200179</v>
      </c>
      <c r="I447" s="56" t="s">
        <v>21</v>
      </c>
      <c r="J447" s="56">
        <v>847001</v>
      </c>
      <c r="K447" s="56" t="s">
        <v>23</v>
      </c>
      <c r="L447" s="56">
        <v>200179</v>
      </c>
      <c r="M447" s="66" t="s">
        <v>2000</v>
      </c>
      <c r="N447" s="66">
        <v>1</v>
      </c>
      <c r="Q447" s="66" t="s">
        <v>389</v>
      </c>
      <c r="R447" s="66">
        <v>1</v>
      </c>
      <c r="S447" s="66">
        <v>30000</v>
      </c>
      <c r="T447" s="66">
        <v>30000</v>
      </c>
      <c r="U447" s="66" t="s">
        <v>2002</v>
      </c>
      <c r="V447" s="66" t="s">
        <v>2122</v>
      </c>
      <c r="W447" s="66" t="s">
        <v>2697</v>
      </c>
      <c r="X447" s="66" t="s">
        <v>3339</v>
      </c>
      <c r="Y447" s="69" t="s">
        <v>3386</v>
      </c>
      <c r="Z447" s="66">
        <v>8470530</v>
      </c>
    </row>
    <row r="448" spans="1:26" ht="15" customHeight="1" x14ac:dyDescent="0.35">
      <c r="A448" s="66" t="s">
        <v>2058</v>
      </c>
      <c r="B448" s="66" t="s">
        <v>1999</v>
      </c>
      <c r="C448" s="66" t="s">
        <v>955</v>
      </c>
      <c r="D448" s="66">
        <v>8470530</v>
      </c>
      <c r="E448" s="66" t="s">
        <v>325</v>
      </c>
      <c r="F448" s="66">
        <v>432320</v>
      </c>
      <c r="G448" s="66" t="s">
        <v>392</v>
      </c>
      <c r="H448" s="66" t="str">
        <f t="shared" si="12"/>
        <v>847.8470530.1.432320.000000.847001.200179</v>
      </c>
      <c r="I448" s="56" t="s">
        <v>21</v>
      </c>
      <c r="J448" s="56">
        <v>847001</v>
      </c>
      <c r="K448" s="56" t="s">
        <v>23</v>
      </c>
      <c r="L448" s="56">
        <v>200179</v>
      </c>
      <c r="M448" s="66" t="s">
        <v>2000</v>
      </c>
      <c r="N448" s="66">
        <v>1</v>
      </c>
      <c r="Q448" s="66" t="s">
        <v>392</v>
      </c>
      <c r="R448" s="66">
        <v>1</v>
      </c>
      <c r="S448" s="66">
        <v>5000</v>
      </c>
      <c r="T448" s="66">
        <v>5000</v>
      </c>
      <c r="U448" s="66" t="s">
        <v>2002</v>
      </c>
      <c r="V448" s="66" t="s">
        <v>2122</v>
      </c>
      <c r="W448" s="66" t="s">
        <v>2697</v>
      </c>
      <c r="X448" s="66" t="s">
        <v>3339</v>
      </c>
      <c r="Z448" s="66">
        <v>8470530</v>
      </c>
    </row>
    <row r="449" spans="1:26" ht="15" customHeight="1" x14ac:dyDescent="0.35">
      <c r="A449" s="66" t="s">
        <v>2058</v>
      </c>
      <c r="B449" s="66" t="s">
        <v>1999</v>
      </c>
      <c r="C449" s="66" t="s">
        <v>955</v>
      </c>
      <c r="D449" s="66">
        <v>8470530</v>
      </c>
      <c r="E449" s="66" t="s">
        <v>325</v>
      </c>
      <c r="F449" s="66">
        <v>432320</v>
      </c>
      <c r="G449" s="66" t="s">
        <v>392</v>
      </c>
      <c r="H449" s="66" t="str">
        <f t="shared" si="12"/>
        <v>847.8470530.1.432320.000000.847001.200179</v>
      </c>
      <c r="I449" s="56" t="s">
        <v>21</v>
      </c>
      <c r="J449" s="56">
        <v>847001</v>
      </c>
      <c r="K449" s="56" t="s">
        <v>23</v>
      </c>
      <c r="L449" s="56">
        <v>200179</v>
      </c>
      <c r="M449" s="66" t="s">
        <v>2000</v>
      </c>
      <c r="N449" s="66">
        <v>1</v>
      </c>
      <c r="Q449" s="66" t="s">
        <v>5451</v>
      </c>
      <c r="R449" s="66">
        <v>1</v>
      </c>
      <c r="S449" s="66">
        <v>21000</v>
      </c>
      <c r="T449" s="66">
        <v>21000</v>
      </c>
      <c r="U449" s="66" t="s">
        <v>2002</v>
      </c>
      <c r="V449" s="66" t="s">
        <v>2003</v>
      </c>
      <c r="W449" s="66" t="s">
        <v>2697</v>
      </c>
      <c r="X449" s="66" t="s">
        <v>3339</v>
      </c>
      <c r="Z449" s="66">
        <v>8470530</v>
      </c>
    </row>
    <row r="450" spans="1:26" ht="15" customHeight="1" x14ac:dyDescent="0.35">
      <c r="A450" s="66" t="s">
        <v>2058</v>
      </c>
      <c r="B450" s="66" t="s">
        <v>1999</v>
      </c>
      <c r="C450" s="66" t="s">
        <v>955</v>
      </c>
      <c r="D450" s="66">
        <v>8470530</v>
      </c>
      <c r="E450" s="66" t="s">
        <v>325</v>
      </c>
      <c r="F450" s="66">
        <v>435410</v>
      </c>
      <c r="G450" s="66" t="s">
        <v>58</v>
      </c>
      <c r="H450" s="66" t="str">
        <f t="shared" si="12"/>
        <v>847.8470530.1.435410.000000.847001.200179</v>
      </c>
      <c r="I450" s="56" t="s">
        <v>21</v>
      </c>
      <c r="J450" s="56">
        <v>847001</v>
      </c>
      <c r="K450" s="56" t="s">
        <v>23</v>
      </c>
      <c r="L450" s="56">
        <v>200179</v>
      </c>
      <c r="T450" s="66">
        <v>0</v>
      </c>
      <c r="W450" s="66" t="s">
        <v>2697</v>
      </c>
      <c r="X450" s="66" t="s">
        <v>3339</v>
      </c>
      <c r="Z450" s="66">
        <v>8470530</v>
      </c>
    </row>
    <row r="451" spans="1:26" ht="15" customHeight="1" x14ac:dyDescent="0.35">
      <c r="A451" s="66" t="s">
        <v>2058</v>
      </c>
      <c r="B451" s="66" t="s">
        <v>1999</v>
      </c>
      <c r="C451" s="66" t="s">
        <v>955</v>
      </c>
      <c r="D451" s="66">
        <v>8470530</v>
      </c>
      <c r="E451" s="66" t="s">
        <v>325</v>
      </c>
      <c r="F451" s="66">
        <v>435508</v>
      </c>
      <c r="G451" s="66" t="s">
        <v>147</v>
      </c>
      <c r="H451" s="66" t="str">
        <f t="shared" si="12"/>
        <v>847.8470530.1.435508.000000.847001.200179</v>
      </c>
      <c r="I451" s="56" t="s">
        <v>21</v>
      </c>
      <c r="J451" s="56">
        <v>847001</v>
      </c>
      <c r="K451" s="56" t="s">
        <v>23</v>
      </c>
      <c r="L451" s="56">
        <v>200179</v>
      </c>
      <c r="T451" s="66">
        <v>0</v>
      </c>
      <c r="U451" s="66" t="s">
        <v>2002</v>
      </c>
      <c r="V451" s="66" t="s">
        <v>2122</v>
      </c>
      <c r="W451" s="66" t="s">
        <v>2697</v>
      </c>
      <c r="X451" s="66" t="s">
        <v>3339</v>
      </c>
      <c r="Z451" s="66">
        <v>8470530</v>
      </c>
    </row>
    <row r="452" spans="1:26" ht="15" customHeight="1" x14ac:dyDescent="0.35">
      <c r="A452" s="66" t="s">
        <v>2058</v>
      </c>
      <c r="B452" s="66" t="s">
        <v>1999</v>
      </c>
      <c r="C452" s="66" t="s">
        <v>955</v>
      </c>
      <c r="D452" s="66">
        <v>8470530</v>
      </c>
      <c r="E452" s="66" t="s">
        <v>325</v>
      </c>
      <c r="F452" s="66">
        <v>436120</v>
      </c>
      <c r="G452" s="66" t="s">
        <v>431</v>
      </c>
      <c r="H452" s="66" t="str">
        <f t="shared" si="12"/>
        <v>847.8470530.1.436120.000000.847001.200179</v>
      </c>
      <c r="I452" s="56" t="s">
        <v>21</v>
      </c>
      <c r="J452" s="56">
        <v>847001</v>
      </c>
      <c r="K452" s="56" t="s">
        <v>23</v>
      </c>
      <c r="L452" s="56">
        <v>200179</v>
      </c>
      <c r="T452" s="66">
        <v>0</v>
      </c>
      <c r="W452" s="66" t="s">
        <v>2697</v>
      </c>
      <c r="X452" s="66" t="s">
        <v>3339</v>
      </c>
      <c r="Z452" s="66">
        <v>8470530</v>
      </c>
    </row>
    <row r="453" spans="1:26" ht="15" customHeight="1" x14ac:dyDescent="0.35">
      <c r="A453" s="66" t="s">
        <v>2058</v>
      </c>
      <c r="B453" s="66" t="s">
        <v>2302</v>
      </c>
      <c r="C453" s="66" t="s">
        <v>955</v>
      </c>
      <c r="D453" s="66">
        <v>8470530</v>
      </c>
      <c r="E453" s="66" t="s">
        <v>325</v>
      </c>
      <c r="F453" s="66">
        <v>492200</v>
      </c>
      <c r="G453" s="66" t="s">
        <v>874</v>
      </c>
      <c r="H453" s="66" t="str">
        <f t="shared" si="12"/>
        <v>847.8470530.1.492200.000000.847001.300180</v>
      </c>
      <c r="I453" s="56" t="s">
        <v>21</v>
      </c>
      <c r="J453" s="56">
        <v>847001</v>
      </c>
      <c r="K453" s="56" t="s">
        <v>863</v>
      </c>
      <c r="L453" s="56">
        <v>300180</v>
      </c>
      <c r="M453" s="66" t="s">
        <v>2000</v>
      </c>
      <c r="N453" s="66">
        <v>1</v>
      </c>
      <c r="Q453" s="66" t="s">
        <v>5452</v>
      </c>
      <c r="R453" s="66">
        <v>1</v>
      </c>
      <c r="S453" s="66">
        <v>2400000</v>
      </c>
      <c r="T453" s="66">
        <v>2400000</v>
      </c>
      <c r="U453" s="66" t="s">
        <v>2002</v>
      </c>
      <c r="V453" s="66" t="s">
        <v>2122</v>
      </c>
      <c r="W453" s="66" t="s">
        <v>2697</v>
      </c>
      <c r="X453" s="66" t="s">
        <v>3339</v>
      </c>
      <c r="Y453" s="69" t="s">
        <v>3300</v>
      </c>
      <c r="Z453" s="66">
        <v>8470530</v>
      </c>
    </row>
    <row r="454" spans="1:26" ht="15" customHeight="1" x14ac:dyDescent="0.35">
      <c r="A454" s="66" t="s">
        <v>2058</v>
      </c>
      <c r="B454" s="66" t="s">
        <v>2302</v>
      </c>
      <c r="C454" s="66" t="s">
        <v>955</v>
      </c>
      <c r="D454" s="66">
        <v>8470530</v>
      </c>
      <c r="E454" s="66" t="s">
        <v>325</v>
      </c>
      <c r="F454" s="66">
        <v>492200</v>
      </c>
      <c r="G454" s="66" t="s">
        <v>874</v>
      </c>
      <c r="H454" s="66" t="str">
        <f t="shared" si="12"/>
        <v>847.8470530.1.492200.000000.847001.300180</v>
      </c>
      <c r="I454" s="56" t="s">
        <v>21</v>
      </c>
      <c r="J454" s="56">
        <v>847001</v>
      </c>
      <c r="K454" s="56" t="s">
        <v>863</v>
      </c>
      <c r="L454" s="56">
        <v>300180</v>
      </c>
      <c r="M454" s="66" t="s">
        <v>2000</v>
      </c>
      <c r="N454" s="66">
        <v>1</v>
      </c>
      <c r="Q454" s="66" t="s">
        <v>5453</v>
      </c>
      <c r="R454" s="66">
        <v>1</v>
      </c>
      <c r="S454" s="66">
        <v>35000</v>
      </c>
      <c r="T454" s="66">
        <v>35000</v>
      </c>
      <c r="U454" s="66" t="s">
        <v>2002</v>
      </c>
      <c r="V454" s="66" t="s">
        <v>2122</v>
      </c>
      <c r="W454" s="66" t="s">
        <v>2697</v>
      </c>
      <c r="X454" s="66" t="s">
        <v>3339</v>
      </c>
      <c r="Y454" s="69" t="s">
        <v>3300</v>
      </c>
      <c r="Z454" s="66">
        <v>8470530</v>
      </c>
    </row>
    <row r="455" spans="1:26" ht="15" customHeight="1" x14ac:dyDescent="0.35">
      <c r="A455" s="66" t="s">
        <v>2058</v>
      </c>
      <c r="B455" s="66" t="s">
        <v>2302</v>
      </c>
      <c r="C455" s="66" t="s">
        <v>955</v>
      </c>
      <c r="D455" s="66">
        <v>8470530</v>
      </c>
      <c r="E455" s="66" t="s">
        <v>325</v>
      </c>
      <c r="F455" s="66">
        <v>492200</v>
      </c>
      <c r="G455" s="66" t="s">
        <v>874</v>
      </c>
      <c r="H455" s="66" t="str">
        <f t="shared" si="12"/>
        <v>847.8470530.1.492200.000000.847001.300180</v>
      </c>
      <c r="I455" s="56" t="s">
        <v>21</v>
      </c>
      <c r="J455" s="56">
        <v>847001</v>
      </c>
      <c r="K455" s="56" t="s">
        <v>863</v>
      </c>
      <c r="L455" s="56">
        <v>300180</v>
      </c>
      <c r="M455" s="66" t="s">
        <v>2000</v>
      </c>
      <c r="N455" s="66">
        <v>1</v>
      </c>
      <c r="Q455" s="66" t="s">
        <v>5454</v>
      </c>
      <c r="R455" s="66">
        <v>1</v>
      </c>
      <c r="S455" s="66">
        <v>95000</v>
      </c>
      <c r="T455" s="66">
        <v>95000</v>
      </c>
      <c r="U455" s="66" t="s">
        <v>2002</v>
      </c>
      <c r="V455" s="66" t="s">
        <v>2122</v>
      </c>
      <c r="W455" s="66" t="s">
        <v>2697</v>
      </c>
      <c r="X455" s="66" t="s">
        <v>3339</v>
      </c>
      <c r="Y455" s="69" t="s">
        <v>3300</v>
      </c>
      <c r="Z455" s="66">
        <v>8470530</v>
      </c>
    </row>
    <row r="456" spans="1:26" ht="15" customHeight="1" x14ac:dyDescent="0.35">
      <c r="A456" s="66" t="s">
        <v>2058</v>
      </c>
      <c r="B456" s="66" t="s">
        <v>2302</v>
      </c>
      <c r="C456" s="66" t="s">
        <v>955</v>
      </c>
      <c r="D456" s="66">
        <v>8470530</v>
      </c>
      <c r="E456" s="66" t="s">
        <v>325</v>
      </c>
      <c r="F456" s="66">
        <v>492200</v>
      </c>
      <c r="G456" s="66" t="s">
        <v>874</v>
      </c>
      <c r="H456" s="66" t="str">
        <f t="shared" si="12"/>
        <v>847.8470530.1.492200.000000.847001.300180</v>
      </c>
      <c r="I456" s="56" t="s">
        <v>21</v>
      </c>
      <c r="J456" s="56">
        <v>847001</v>
      </c>
      <c r="K456" s="56" t="s">
        <v>863</v>
      </c>
      <c r="L456" s="56">
        <v>300180</v>
      </c>
      <c r="M456" s="66" t="s">
        <v>2000</v>
      </c>
      <c r="N456" s="66">
        <v>1</v>
      </c>
      <c r="Q456" s="66" t="s">
        <v>5455</v>
      </c>
      <c r="R456" s="66">
        <v>1</v>
      </c>
      <c r="S456" s="66">
        <v>70000</v>
      </c>
      <c r="T456" s="66">
        <v>70000</v>
      </c>
      <c r="U456" s="66" t="s">
        <v>2002</v>
      </c>
      <c r="V456" s="66" t="s">
        <v>2122</v>
      </c>
      <c r="W456" s="66" t="s">
        <v>2697</v>
      </c>
      <c r="X456" s="66" t="s">
        <v>3339</v>
      </c>
      <c r="Y456" s="69" t="s">
        <v>3300</v>
      </c>
      <c r="Z456" s="66">
        <v>8470530</v>
      </c>
    </row>
    <row r="457" spans="1:26" ht="15" customHeight="1" x14ac:dyDescent="0.35">
      <c r="A457" s="66" t="s">
        <v>2058</v>
      </c>
      <c r="B457" s="66" t="s">
        <v>2302</v>
      </c>
      <c r="C457" s="66" t="s">
        <v>955</v>
      </c>
      <c r="D457" s="66">
        <v>8470530</v>
      </c>
      <c r="E457" s="66" t="s">
        <v>325</v>
      </c>
      <c r="F457" s="66">
        <v>492200</v>
      </c>
      <c r="G457" s="66" t="s">
        <v>874</v>
      </c>
      <c r="H457" s="66" t="str">
        <f t="shared" si="12"/>
        <v>847.8470530.1.492200.000000.847001.300180</v>
      </c>
      <c r="I457" s="56" t="s">
        <v>21</v>
      </c>
      <c r="J457" s="56">
        <v>847001</v>
      </c>
      <c r="K457" s="56" t="s">
        <v>863</v>
      </c>
      <c r="L457" s="56">
        <v>300180</v>
      </c>
      <c r="M457" s="66" t="s">
        <v>2000</v>
      </c>
      <c r="N457" s="66">
        <v>1</v>
      </c>
      <c r="Q457" s="66" t="s">
        <v>3405</v>
      </c>
      <c r="R457" s="66">
        <v>1</v>
      </c>
      <c r="S457" s="66">
        <v>700000</v>
      </c>
      <c r="T457" s="66">
        <v>700000</v>
      </c>
      <c r="U457" s="66" t="s">
        <v>2002</v>
      </c>
      <c r="V457" s="66" t="s">
        <v>2122</v>
      </c>
      <c r="W457" s="66" t="s">
        <v>2697</v>
      </c>
      <c r="X457" s="66" t="s">
        <v>3339</v>
      </c>
      <c r="Y457" s="69" t="s">
        <v>3300</v>
      </c>
      <c r="Z457" s="66">
        <v>8470530</v>
      </c>
    </row>
    <row r="458" spans="1:26" ht="15" customHeight="1" x14ac:dyDescent="0.35">
      <c r="A458" s="66" t="s">
        <v>2058</v>
      </c>
      <c r="B458" s="66" t="s">
        <v>2302</v>
      </c>
      <c r="C458" s="66" t="s">
        <v>955</v>
      </c>
      <c r="D458" s="66">
        <v>8470530</v>
      </c>
      <c r="E458" s="66" t="s">
        <v>325</v>
      </c>
      <c r="F458" s="66">
        <v>492200</v>
      </c>
      <c r="G458" s="66" t="s">
        <v>874</v>
      </c>
      <c r="H458" s="66" t="str">
        <f t="shared" si="12"/>
        <v>847.8470530.1.492200.000000.847001.300180</v>
      </c>
      <c r="I458" s="56" t="s">
        <v>21</v>
      </c>
      <c r="J458" s="56">
        <v>847001</v>
      </c>
      <c r="K458" s="56" t="s">
        <v>863</v>
      </c>
      <c r="L458" s="56">
        <v>300180</v>
      </c>
      <c r="M458" s="66" t="s">
        <v>2000</v>
      </c>
      <c r="N458" s="66">
        <v>1</v>
      </c>
      <c r="Q458" s="66" t="s">
        <v>5456</v>
      </c>
      <c r="R458" s="66">
        <v>1</v>
      </c>
      <c r="S458" s="66">
        <v>400000</v>
      </c>
      <c r="T458" s="66">
        <v>400000</v>
      </c>
      <c r="U458" s="66" t="s">
        <v>2002</v>
      </c>
      <c r="V458" s="66" t="s">
        <v>2122</v>
      </c>
      <c r="W458" s="66" t="s">
        <v>2697</v>
      </c>
      <c r="X458" s="66" t="s">
        <v>3339</v>
      </c>
      <c r="Y458" s="69" t="s">
        <v>3300</v>
      </c>
      <c r="Z458" s="66">
        <v>8470530</v>
      </c>
    </row>
    <row r="459" spans="1:26" ht="15" customHeight="1" x14ac:dyDescent="0.35">
      <c r="A459" s="66" t="s">
        <v>2058</v>
      </c>
      <c r="B459" s="66" t="s">
        <v>2302</v>
      </c>
      <c r="C459" s="66" t="s">
        <v>955</v>
      </c>
      <c r="D459" s="66">
        <v>8470530</v>
      </c>
      <c r="E459" s="66" t="s">
        <v>325</v>
      </c>
      <c r="F459" s="66">
        <v>492200</v>
      </c>
      <c r="G459" s="66" t="s">
        <v>874</v>
      </c>
      <c r="H459" s="66" t="str">
        <f t="shared" si="12"/>
        <v>847.8470530.1.492200.000000.847001.300180</v>
      </c>
      <c r="I459" s="56" t="s">
        <v>21</v>
      </c>
      <c r="J459" s="56">
        <v>847001</v>
      </c>
      <c r="K459" s="56" t="s">
        <v>863</v>
      </c>
      <c r="L459" s="56">
        <v>300180</v>
      </c>
      <c r="M459" s="66" t="s">
        <v>2000</v>
      </c>
      <c r="N459" s="66">
        <v>1</v>
      </c>
      <c r="Q459" s="66" t="s">
        <v>5457</v>
      </c>
      <c r="R459" s="66">
        <v>1</v>
      </c>
      <c r="S459" s="66">
        <v>26000</v>
      </c>
      <c r="T459" s="66">
        <v>26000</v>
      </c>
      <c r="U459" s="66" t="s">
        <v>2002</v>
      </c>
      <c r="V459" s="66" t="s">
        <v>2122</v>
      </c>
      <c r="W459" s="66" t="s">
        <v>2697</v>
      </c>
      <c r="X459" s="66" t="s">
        <v>3339</v>
      </c>
      <c r="Y459" s="69" t="s">
        <v>3300</v>
      </c>
      <c r="Z459" s="66">
        <v>8470530</v>
      </c>
    </row>
    <row r="460" spans="1:26" ht="15" customHeight="1" x14ac:dyDescent="0.35">
      <c r="A460" s="66" t="s">
        <v>2058</v>
      </c>
      <c r="B460" s="66" t="s">
        <v>2302</v>
      </c>
      <c r="C460" s="66" t="s">
        <v>955</v>
      </c>
      <c r="D460" s="66">
        <v>8470530</v>
      </c>
      <c r="E460" s="66" t="s">
        <v>325</v>
      </c>
      <c r="F460" s="66">
        <v>492200</v>
      </c>
      <c r="G460" s="66" t="s">
        <v>874</v>
      </c>
      <c r="H460" s="66" t="str">
        <f t="shared" si="12"/>
        <v>847.8470530.1.492200.000000.847001.300180</v>
      </c>
      <c r="I460" s="56" t="s">
        <v>21</v>
      </c>
      <c r="J460" s="56">
        <v>847001</v>
      </c>
      <c r="K460" s="56" t="s">
        <v>863</v>
      </c>
      <c r="L460" s="56">
        <v>300180</v>
      </c>
      <c r="M460" s="66" t="s">
        <v>2000</v>
      </c>
      <c r="N460" s="66">
        <v>1</v>
      </c>
      <c r="Q460" s="66" t="s">
        <v>5458</v>
      </c>
      <c r="R460" s="66">
        <v>1</v>
      </c>
      <c r="S460" s="66">
        <v>4500</v>
      </c>
      <c r="T460" s="66">
        <v>4500</v>
      </c>
      <c r="U460" s="66" t="s">
        <v>2002</v>
      </c>
      <c r="V460" s="66" t="s">
        <v>2122</v>
      </c>
      <c r="W460" s="66" t="s">
        <v>2697</v>
      </c>
      <c r="X460" s="66" t="s">
        <v>3339</v>
      </c>
      <c r="Y460" s="69" t="s">
        <v>3300</v>
      </c>
      <c r="Z460" s="66">
        <v>8470530</v>
      </c>
    </row>
    <row r="461" spans="1:26" ht="15" customHeight="1" x14ac:dyDescent="0.35">
      <c r="A461" s="66" t="s">
        <v>2058</v>
      </c>
      <c r="B461" s="66" t="s">
        <v>2302</v>
      </c>
      <c r="C461" s="66" t="s">
        <v>955</v>
      </c>
      <c r="D461" s="66">
        <v>8470530</v>
      </c>
      <c r="E461" s="66" t="s">
        <v>325</v>
      </c>
      <c r="F461" s="66">
        <v>492200</v>
      </c>
      <c r="G461" s="66" t="s">
        <v>874</v>
      </c>
      <c r="H461" s="66" t="str">
        <f t="shared" si="12"/>
        <v>847.8470530.1.492200.000000.847001.300180</v>
      </c>
      <c r="I461" s="56" t="s">
        <v>21</v>
      </c>
      <c r="J461" s="56">
        <v>847001</v>
      </c>
      <c r="K461" s="56" t="s">
        <v>863</v>
      </c>
      <c r="L461" s="56">
        <v>300180</v>
      </c>
      <c r="M461" s="66" t="s">
        <v>2000</v>
      </c>
      <c r="N461" s="66">
        <v>1</v>
      </c>
      <c r="Q461" s="66" t="s">
        <v>5459</v>
      </c>
      <c r="R461" s="66">
        <v>1</v>
      </c>
      <c r="S461" s="66">
        <v>120000</v>
      </c>
      <c r="T461" s="66">
        <v>120000</v>
      </c>
      <c r="U461" s="66" t="s">
        <v>2002</v>
      </c>
      <c r="V461" s="66" t="s">
        <v>2122</v>
      </c>
      <c r="W461" s="66" t="s">
        <v>2697</v>
      </c>
      <c r="X461" s="66" t="s">
        <v>3339</v>
      </c>
      <c r="Y461" s="69" t="s">
        <v>3300</v>
      </c>
      <c r="Z461" s="66">
        <v>8470530</v>
      </c>
    </row>
    <row r="462" spans="1:26" ht="15" customHeight="1" x14ac:dyDescent="0.35">
      <c r="A462" s="66" t="s">
        <v>2058</v>
      </c>
      <c r="B462" s="66" t="s">
        <v>2302</v>
      </c>
      <c r="C462" s="66" t="s">
        <v>955</v>
      </c>
      <c r="D462" s="66">
        <v>8470530</v>
      </c>
      <c r="E462" s="66" t="s">
        <v>325</v>
      </c>
      <c r="F462" s="66">
        <v>492200</v>
      </c>
      <c r="G462" s="66" t="s">
        <v>874</v>
      </c>
      <c r="H462" s="66" t="str">
        <f t="shared" si="12"/>
        <v>847.8470530.1.492200.000000.847001.300180</v>
      </c>
      <c r="I462" s="56" t="s">
        <v>21</v>
      </c>
      <c r="J462" s="56">
        <v>847001</v>
      </c>
      <c r="K462" s="56" t="s">
        <v>863</v>
      </c>
      <c r="L462" s="56">
        <v>300180</v>
      </c>
      <c r="M462" s="66" t="s">
        <v>2000</v>
      </c>
      <c r="N462" s="66">
        <v>1</v>
      </c>
      <c r="Q462" s="66" t="s">
        <v>5460</v>
      </c>
      <c r="R462" s="66">
        <v>1</v>
      </c>
      <c r="S462" s="66">
        <v>2070000</v>
      </c>
      <c r="T462" s="66">
        <v>2070000</v>
      </c>
      <c r="U462" s="66" t="s">
        <v>2002</v>
      </c>
      <c r="V462" s="66" t="s">
        <v>2122</v>
      </c>
      <c r="W462" s="66" t="s">
        <v>2697</v>
      </c>
      <c r="X462" s="66" t="s">
        <v>3339</v>
      </c>
      <c r="Y462" s="69" t="s">
        <v>3300</v>
      </c>
      <c r="Z462" s="66">
        <v>8470530</v>
      </c>
    </row>
    <row r="463" spans="1:26" ht="15" customHeight="1" x14ac:dyDescent="0.35">
      <c r="A463" s="66" t="s">
        <v>2058</v>
      </c>
      <c r="B463" s="66" t="s">
        <v>2302</v>
      </c>
      <c r="C463" s="66" t="s">
        <v>955</v>
      </c>
      <c r="D463" s="66">
        <v>8470530</v>
      </c>
      <c r="E463" s="66" t="s">
        <v>325</v>
      </c>
      <c r="F463" s="66">
        <v>492200</v>
      </c>
      <c r="G463" s="66" t="s">
        <v>874</v>
      </c>
      <c r="H463" s="66" t="str">
        <f t="shared" si="12"/>
        <v>847.8470530.1.492200.000000.847001.300180</v>
      </c>
      <c r="I463" s="56" t="s">
        <v>21</v>
      </c>
      <c r="J463" s="56">
        <v>847001</v>
      </c>
      <c r="K463" s="56" t="s">
        <v>863</v>
      </c>
      <c r="L463" s="56">
        <v>300180</v>
      </c>
      <c r="M463" s="66" t="s">
        <v>2000</v>
      </c>
      <c r="N463" s="66">
        <v>1</v>
      </c>
      <c r="Q463" s="66" t="s">
        <v>5461</v>
      </c>
      <c r="R463" s="66">
        <v>1</v>
      </c>
      <c r="S463" s="66">
        <v>414800</v>
      </c>
      <c r="T463" s="66">
        <v>414800</v>
      </c>
      <c r="U463" s="66" t="s">
        <v>2002</v>
      </c>
      <c r="V463" s="66" t="s">
        <v>2122</v>
      </c>
      <c r="W463" s="66" t="s">
        <v>2697</v>
      </c>
      <c r="X463" s="66" t="s">
        <v>3339</v>
      </c>
      <c r="Y463" s="69" t="s">
        <v>3300</v>
      </c>
      <c r="Z463" s="66">
        <v>8470530</v>
      </c>
    </row>
    <row r="464" spans="1:26" ht="15" customHeight="1" x14ac:dyDescent="0.35">
      <c r="A464" s="66" t="s">
        <v>2058</v>
      </c>
      <c r="B464" s="66" t="s">
        <v>2302</v>
      </c>
      <c r="C464" s="66" t="s">
        <v>955</v>
      </c>
      <c r="D464" s="66">
        <v>8470530</v>
      </c>
      <c r="E464" s="66" t="s">
        <v>325</v>
      </c>
      <c r="F464" s="66">
        <v>492200</v>
      </c>
      <c r="G464" s="66" t="s">
        <v>874</v>
      </c>
      <c r="H464" s="66" t="str">
        <f t="shared" si="12"/>
        <v>847.8470530.1.492200.000000.847001.300180</v>
      </c>
      <c r="I464" s="56" t="s">
        <v>21</v>
      </c>
      <c r="J464" s="56">
        <v>847001</v>
      </c>
      <c r="K464" s="56" t="s">
        <v>863</v>
      </c>
      <c r="L464" s="56">
        <v>300180</v>
      </c>
      <c r="M464" s="66" t="s">
        <v>2000</v>
      </c>
      <c r="N464" s="66">
        <v>1</v>
      </c>
      <c r="Q464" s="66" t="s">
        <v>5462</v>
      </c>
      <c r="R464" s="66">
        <v>1</v>
      </c>
      <c r="S464" s="66">
        <v>157600</v>
      </c>
      <c r="T464" s="66">
        <v>157600</v>
      </c>
      <c r="U464" s="66" t="s">
        <v>2002</v>
      </c>
      <c r="V464" s="66" t="s">
        <v>2122</v>
      </c>
      <c r="W464" s="66" t="s">
        <v>2697</v>
      </c>
      <c r="X464" s="66" t="s">
        <v>3339</v>
      </c>
      <c r="Y464" s="69" t="s">
        <v>3300</v>
      </c>
      <c r="Z464" s="66">
        <v>8470530</v>
      </c>
    </row>
    <row r="465" spans="1:26" ht="15" customHeight="1" x14ac:dyDescent="0.35">
      <c r="A465" s="66" t="s">
        <v>2058</v>
      </c>
      <c r="B465" s="66" t="s">
        <v>2302</v>
      </c>
      <c r="C465" s="66" t="s">
        <v>955</v>
      </c>
      <c r="D465" s="66">
        <v>8470530</v>
      </c>
      <c r="E465" s="66" t="s">
        <v>325</v>
      </c>
      <c r="F465" s="66">
        <v>492200</v>
      </c>
      <c r="G465" s="66" t="s">
        <v>874</v>
      </c>
      <c r="H465" s="66" t="str">
        <f t="shared" si="12"/>
        <v>847.8470530.1.492200.000000.847001.300180</v>
      </c>
      <c r="I465" s="56" t="s">
        <v>21</v>
      </c>
      <c r="J465" s="56">
        <v>847001</v>
      </c>
      <c r="K465" s="56" t="s">
        <v>863</v>
      </c>
      <c r="L465" s="56">
        <v>300180</v>
      </c>
      <c r="M465" s="66" t="s">
        <v>2000</v>
      </c>
      <c r="N465" s="66">
        <v>1</v>
      </c>
      <c r="Q465" s="66" t="s">
        <v>5463</v>
      </c>
      <c r="R465" s="66">
        <v>1</v>
      </c>
      <c r="S465" s="66">
        <v>414800</v>
      </c>
      <c r="T465" s="66">
        <v>414800</v>
      </c>
      <c r="U465" s="66" t="s">
        <v>2002</v>
      </c>
      <c r="V465" s="66" t="s">
        <v>2122</v>
      </c>
      <c r="W465" s="66" t="s">
        <v>2697</v>
      </c>
      <c r="X465" s="66" t="s">
        <v>3339</v>
      </c>
      <c r="Y465" s="69" t="s">
        <v>3300</v>
      </c>
      <c r="Z465" s="66">
        <v>8470530</v>
      </c>
    </row>
    <row r="466" spans="1:26" ht="15" customHeight="1" x14ac:dyDescent="0.35">
      <c r="A466" s="66" t="s">
        <v>2058</v>
      </c>
      <c r="B466" s="66" t="s">
        <v>2302</v>
      </c>
      <c r="C466" s="66" t="s">
        <v>955</v>
      </c>
      <c r="D466" s="66">
        <v>8470530</v>
      </c>
      <c r="E466" s="66" t="s">
        <v>325</v>
      </c>
      <c r="F466" s="66">
        <v>492200</v>
      </c>
      <c r="G466" s="66" t="s">
        <v>874</v>
      </c>
      <c r="H466" s="66" t="str">
        <f t="shared" si="12"/>
        <v>847.8470530.1.492200.000000.847001.300180</v>
      </c>
      <c r="I466" s="56" t="s">
        <v>21</v>
      </c>
      <c r="J466" s="56">
        <v>847001</v>
      </c>
      <c r="K466" s="56" t="s">
        <v>863</v>
      </c>
      <c r="L466" s="56">
        <v>300180</v>
      </c>
      <c r="M466" s="66" t="s">
        <v>2000</v>
      </c>
      <c r="N466" s="66">
        <v>1</v>
      </c>
      <c r="Q466" s="66" t="s">
        <v>5464</v>
      </c>
      <c r="R466" s="66">
        <v>1</v>
      </c>
      <c r="S466" s="66">
        <v>157600</v>
      </c>
      <c r="T466" s="66">
        <v>157600</v>
      </c>
      <c r="U466" s="66" t="s">
        <v>2002</v>
      </c>
      <c r="V466" s="66" t="s">
        <v>2122</v>
      </c>
      <c r="W466" s="66" t="s">
        <v>2697</v>
      </c>
      <c r="X466" s="66" t="s">
        <v>3339</v>
      </c>
      <c r="Y466" s="69" t="s">
        <v>3300</v>
      </c>
      <c r="Z466" s="66">
        <v>8470530</v>
      </c>
    </row>
    <row r="467" spans="1:26" ht="15" customHeight="1" x14ac:dyDescent="0.35">
      <c r="A467" s="66" t="s">
        <v>2058</v>
      </c>
      <c r="B467" s="66" t="s">
        <v>2302</v>
      </c>
      <c r="C467" s="66" t="s">
        <v>955</v>
      </c>
      <c r="D467" s="66">
        <v>8470530</v>
      </c>
      <c r="E467" s="66" t="s">
        <v>325</v>
      </c>
      <c r="F467" s="66">
        <v>492200</v>
      </c>
      <c r="G467" s="66" t="s">
        <v>874</v>
      </c>
      <c r="H467" s="66" t="str">
        <f t="shared" si="12"/>
        <v>847.8470530.1.492200.000000.847001.300180</v>
      </c>
      <c r="I467" s="56" t="s">
        <v>21</v>
      </c>
      <c r="J467" s="56">
        <v>847001</v>
      </c>
      <c r="K467" s="56" t="s">
        <v>863</v>
      </c>
      <c r="L467" s="56">
        <v>300180</v>
      </c>
      <c r="M467" s="66" t="s">
        <v>2000</v>
      </c>
      <c r="N467" s="66">
        <v>1</v>
      </c>
      <c r="Q467" s="66" t="s">
        <v>5465</v>
      </c>
      <c r="R467" s="66">
        <v>1</v>
      </c>
      <c r="S467" s="66">
        <v>414800</v>
      </c>
      <c r="T467" s="66">
        <v>414800</v>
      </c>
      <c r="U467" s="66" t="s">
        <v>2002</v>
      </c>
      <c r="V467" s="66" t="s">
        <v>2122</v>
      </c>
      <c r="W467" s="66" t="s">
        <v>2697</v>
      </c>
      <c r="X467" s="66" t="s">
        <v>3339</v>
      </c>
      <c r="Y467" s="69" t="s">
        <v>3300</v>
      </c>
      <c r="Z467" s="66">
        <v>8470530</v>
      </c>
    </row>
    <row r="468" spans="1:26" ht="15" customHeight="1" x14ac:dyDescent="0.35">
      <c r="A468" s="66" t="s">
        <v>2058</v>
      </c>
      <c r="B468" s="66" t="s">
        <v>2302</v>
      </c>
      <c r="C468" s="66" t="s">
        <v>955</v>
      </c>
      <c r="D468" s="66">
        <v>8470530</v>
      </c>
      <c r="E468" s="66" t="s">
        <v>325</v>
      </c>
      <c r="F468" s="66">
        <v>492200</v>
      </c>
      <c r="G468" s="66" t="s">
        <v>874</v>
      </c>
      <c r="H468" s="66" t="str">
        <f t="shared" si="12"/>
        <v>847.8470530.1.492200.000000.847001.300180</v>
      </c>
      <c r="I468" s="56" t="s">
        <v>21</v>
      </c>
      <c r="J468" s="56">
        <v>847001</v>
      </c>
      <c r="K468" s="56" t="s">
        <v>863</v>
      </c>
      <c r="L468" s="56">
        <v>300180</v>
      </c>
      <c r="M468" s="66" t="s">
        <v>2000</v>
      </c>
      <c r="N468" s="66">
        <v>1</v>
      </c>
      <c r="Q468" s="66" t="s">
        <v>5466</v>
      </c>
      <c r="R468" s="66">
        <v>1</v>
      </c>
      <c r="S468" s="66">
        <v>157600</v>
      </c>
      <c r="T468" s="66">
        <v>157600</v>
      </c>
      <c r="U468" s="66" t="s">
        <v>2002</v>
      </c>
      <c r="V468" s="66" t="s">
        <v>2122</v>
      </c>
      <c r="W468" s="66" t="s">
        <v>2697</v>
      </c>
      <c r="X468" s="66" t="s">
        <v>3339</v>
      </c>
      <c r="Y468" s="69" t="s">
        <v>3300</v>
      </c>
      <c r="Z468" s="66">
        <v>8470530</v>
      </c>
    </row>
    <row r="469" spans="1:26" ht="15" customHeight="1" x14ac:dyDescent="0.35">
      <c r="A469" s="66" t="s">
        <v>2058</v>
      </c>
      <c r="B469" s="66" t="s">
        <v>2302</v>
      </c>
      <c r="C469" s="66" t="s">
        <v>955</v>
      </c>
      <c r="D469" s="66">
        <v>8470530</v>
      </c>
      <c r="E469" s="66" t="s">
        <v>325</v>
      </c>
      <c r="F469" s="66">
        <v>492200</v>
      </c>
      <c r="G469" s="66" t="s">
        <v>874</v>
      </c>
      <c r="H469" s="66" t="str">
        <f t="shared" si="12"/>
        <v>847.8470530.1.492200.000000.847001.300180</v>
      </c>
      <c r="I469" s="56" t="s">
        <v>21</v>
      </c>
      <c r="J469" s="56">
        <v>847001</v>
      </c>
      <c r="K469" s="56" t="s">
        <v>863</v>
      </c>
      <c r="L469" s="56">
        <v>300180</v>
      </c>
      <c r="M469" s="66" t="s">
        <v>2000</v>
      </c>
      <c r="N469" s="66">
        <v>1</v>
      </c>
      <c r="Q469" s="66" t="s">
        <v>5467</v>
      </c>
      <c r="R469" s="66">
        <v>1</v>
      </c>
      <c r="S469" s="66">
        <v>414800</v>
      </c>
      <c r="T469" s="66">
        <v>414800</v>
      </c>
      <c r="U469" s="66" t="s">
        <v>2002</v>
      </c>
      <c r="V469" s="66" t="s">
        <v>2122</v>
      </c>
      <c r="W469" s="66" t="s">
        <v>2697</v>
      </c>
      <c r="X469" s="66" t="s">
        <v>3339</v>
      </c>
      <c r="Y469" s="69" t="s">
        <v>3300</v>
      </c>
      <c r="Z469" s="66">
        <v>8470530</v>
      </c>
    </row>
    <row r="470" spans="1:26" ht="15" customHeight="1" x14ac:dyDescent="0.35">
      <c r="A470" s="66" t="s">
        <v>2058</v>
      </c>
      <c r="B470" s="66" t="s">
        <v>2302</v>
      </c>
      <c r="C470" s="66" t="s">
        <v>955</v>
      </c>
      <c r="D470" s="66">
        <v>8470530</v>
      </c>
      <c r="E470" s="66" t="s">
        <v>325</v>
      </c>
      <c r="F470" s="66">
        <v>492200</v>
      </c>
      <c r="G470" s="66" t="s">
        <v>874</v>
      </c>
      <c r="H470" s="66" t="str">
        <f t="shared" si="12"/>
        <v>847.8470530.1.492200.000000.847001.300180</v>
      </c>
      <c r="I470" s="56" t="s">
        <v>21</v>
      </c>
      <c r="J470" s="56">
        <v>847001</v>
      </c>
      <c r="K470" s="56" t="s">
        <v>863</v>
      </c>
      <c r="L470" s="56">
        <v>300180</v>
      </c>
      <c r="M470" s="66" t="s">
        <v>2000</v>
      </c>
      <c r="N470" s="66">
        <v>1</v>
      </c>
      <c r="Q470" s="66" t="s">
        <v>5468</v>
      </c>
      <c r="R470" s="66">
        <v>1</v>
      </c>
      <c r="S470" s="66">
        <v>157600</v>
      </c>
      <c r="T470" s="66">
        <v>157600</v>
      </c>
      <c r="U470" s="66" t="s">
        <v>2002</v>
      </c>
      <c r="V470" s="66" t="s">
        <v>2122</v>
      </c>
      <c r="W470" s="66" t="s">
        <v>2697</v>
      </c>
      <c r="X470" s="66" t="s">
        <v>3339</v>
      </c>
      <c r="Y470" s="69" t="s">
        <v>3300</v>
      </c>
      <c r="Z470" s="66">
        <v>8470530</v>
      </c>
    </row>
    <row r="471" spans="1:26" ht="15" customHeight="1" x14ac:dyDescent="0.35">
      <c r="A471" s="66" t="s">
        <v>2058</v>
      </c>
      <c r="B471" s="66" t="s">
        <v>2302</v>
      </c>
      <c r="C471" s="66" t="s">
        <v>955</v>
      </c>
      <c r="D471" s="66">
        <v>8470530</v>
      </c>
      <c r="E471" s="66" t="s">
        <v>325</v>
      </c>
      <c r="F471" s="66">
        <v>492200</v>
      </c>
      <c r="G471" s="66" t="s">
        <v>874</v>
      </c>
      <c r="H471" s="66" t="str">
        <f t="shared" si="12"/>
        <v>847.8470530.1.492200.000000.847001.300180</v>
      </c>
      <c r="I471" s="56" t="s">
        <v>21</v>
      </c>
      <c r="J471" s="56">
        <v>847001</v>
      </c>
      <c r="K471" s="56" t="s">
        <v>863</v>
      </c>
      <c r="L471" s="56">
        <v>300180</v>
      </c>
      <c r="M471" s="66" t="s">
        <v>2000</v>
      </c>
      <c r="N471" s="66">
        <v>1</v>
      </c>
      <c r="Q471" s="66" t="s">
        <v>5469</v>
      </c>
      <c r="R471" s="66">
        <v>1</v>
      </c>
      <c r="S471" s="66">
        <v>414800</v>
      </c>
      <c r="T471" s="66">
        <v>414800</v>
      </c>
      <c r="U471" s="66" t="s">
        <v>2002</v>
      </c>
      <c r="V471" s="66" t="s">
        <v>2122</v>
      </c>
      <c r="W471" s="66" t="s">
        <v>2697</v>
      </c>
      <c r="X471" s="66" t="s">
        <v>3339</v>
      </c>
      <c r="Y471" s="69" t="s">
        <v>3300</v>
      </c>
      <c r="Z471" s="66">
        <v>8470530</v>
      </c>
    </row>
    <row r="472" spans="1:26" ht="15" customHeight="1" x14ac:dyDescent="0.35">
      <c r="A472" s="66" t="s">
        <v>2058</v>
      </c>
      <c r="B472" s="66" t="s">
        <v>2302</v>
      </c>
      <c r="C472" s="66" t="s">
        <v>955</v>
      </c>
      <c r="D472" s="66">
        <v>8470530</v>
      </c>
      <c r="E472" s="66" t="s">
        <v>325</v>
      </c>
      <c r="F472" s="66">
        <v>492200</v>
      </c>
      <c r="G472" s="66" t="s">
        <v>874</v>
      </c>
      <c r="H472" s="66" t="str">
        <f t="shared" si="12"/>
        <v>847.8470530.1.492200.000000.847001.300180</v>
      </c>
      <c r="I472" s="56" t="s">
        <v>21</v>
      </c>
      <c r="J472" s="56">
        <v>847001</v>
      </c>
      <c r="K472" s="56" t="s">
        <v>863</v>
      </c>
      <c r="L472" s="56">
        <v>300180</v>
      </c>
      <c r="M472" s="66" t="s">
        <v>2000</v>
      </c>
      <c r="N472" s="66">
        <v>1</v>
      </c>
      <c r="Q472" s="66" t="s">
        <v>5470</v>
      </c>
      <c r="R472" s="66">
        <v>1</v>
      </c>
      <c r="S472" s="66">
        <v>157600</v>
      </c>
      <c r="T472" s="66">
        <v>157600</v>
      </c>
      <c r="U472" s="66" t="s">
        <v>2002</v>
      </c>
      <c r="V472" s="66" t="s">
        <v>2122</v>
      </c>
      <c r="W472" s="66" t="s">
        <v>2697</v>
      </c>
      <c r="X472" s="66" t="s">
        <v>3339</v>
      </c>
      <c r="Y472" s="69" t="s">
        <v>3300</v>
      </c>
      <c r="Z472" s="66">
        <v>8470530</v>
      </c>
    </row>
    <row r="473" spans="1:26" ht="15" customHeight="1" x14ac:dyDescent="0.35">
      <c r="A473" s="66" t="s">
        <v>2058</v>
      </c>
      <c r="B473" s="66" t="s">
        <v>2302</v>
      </c>
      <c r="C473" s="66" t="s">
        <v>955</v>
      </c>
      <c r="D473" s="66">
        <v>8470530</v>
      </c>
      <c r="E473" s="66" t="s">
        <v>325</v>
      </c>
      <c r="F473" s="66">
        <v>492200</v>
      </c>
      <c r="G473" s="66" t="s">
        <v>874</v>
      </c>
      <c r="H473" s="66" t="str">
        <f t="shared" si="12"/>
        <v>847.8470530.1.492200.000000.847001.300180</v>
      </c>
      <c r="I473" s="56" t="s">
        <v>21</v>
      </c>
      <c r="J473" s="56">
        <v>847001</v>
      </c>
      <c r="K473" s="56" t="s">
        <v>863</v>
      </c>
      <c r="L473" s="56">
        <v>300180</v>
      </c>
      <c r="M473" s="66" t="s">
        <v>2000</v>
      </c>
      <c r="N473" s="66">
        <v>1</v>
      </c>
      <c r="Q473" s="66" t="s">
        <v>5471</v>
      </c>
      <c r="R473" s="66">
        <v>1</v>
      </c>
      <c r="S473" s="66">
        <v>414800</v>
      </c>
      <c r="T473" s="66">
        <v>414800</v>
      </c>
      <c r="U473" s="66" t="s">
        <v>2002</v>
      </c>
      <c r="V473" s="66" t="s">
        <v>2122</v>
      </c>
      <c r="W473" s="66" t="s">
        <v>2697</v>
      </c>
      <c r="X473" s="66" t="s">
        <v>3339</v>
      </c>
      <c r="Y473" s="69" t="s">
        <v>3300</v>
      </c>
      <c r="Z473" s="66">
        <v>8470530</v>
      </c>
    </row>
    <row r="474" spans="1:26" ht="15" customHeight="1" x14ac:dyDescent="0.35">
      <c r="A474" s="66" t="s">
        <v>2058</v>
      </c>
      <c r="B474" s="66" t="s">
        <v>2302</v>
      </c>
      <c r="C474" s="66" t="s">
        <v>955</v>
      </c>
      <c r="D474" s="66">
        <v>8470530</v>
      </c>
      <c r="E474" s="66" t="s">
        <v>325</v>
      </c>
      <c r="F474" s="66">
        <v>492200</v>
      </c>
      <c r="G474" s="66" t="s">
        <v>874</v>
      </c>
      <c r="H474" s="66" t="str">
        <f t="shared" si="12"/>
        <v>847.8470530.1.492200.000000.847001.300180</v>
      </c>
      <c r="I474" s="56" t="s">
        <v>21</v>
      </c>
      <c r="J474" s="56">
        <v>847001</v>
      </c>
      <c r="K474" s="56" t="s">
        <v>863</v>
      </c>
      <c r="L474" s="56">
        <v>300180</v>
      </c>
      <c r="M474" s="66" t="s">
        <v>2000</v>
      </c>
      <c r="N474" s="66">
        <v>1</v>
      </c>
      <c r="Q474" s="66" t="s">
        <v>5472</v>
      </c>
      <c r="R474" s="66">
        <v>1</v>
      </c>
      <c r="S474" s="66">
        <v>157600</v>
      </c>
      <c r="T474" s="66">
        <v>157600</v>
      </c>
      <c r="U474" s="66" t="s">
        <v>2002</v>
      </c>
      <c r="V474" s="66" t="s">
        <v>2122</v>
      </c>
      <c r="W474" s="66" t="s">
        <v>2697</v>
      </c>
      <c r="X474" s="66" t="s">
        <v>3339</v>
      </c>
      <c r="Y474" s="69" t="s">
        <v>3300</v>
      </c>
      <c r="Z474" s="66">
        <v>8470530</v>
      </c>
    </row>
    <row r="475" spans="1:26" ht="15" customHeight="1" x14ac:dyDescent="0.35">
      <c r="A475" s="66" t="s">
        <v>2058</v>
      </c>
      <c r="B475" s="66" t="s">
        <v>2302</v>
      </c>
      <c r="C475" s="66" t="s">
        <v>955</v>
      </c>
      <c r="D475" s="66">
        <v>8470530</v>
      </c>
      <c r="E475" s="66" t="s">
        <v>325</v>
      </c>
      <c r="F475" s="66">
        <v>492200</v>
      </c>
      <c r="G475" s="66" t="s">
        <v>874</v>
      </c>
      <c r="H475" s="66" t="str">
        <f t="shared" si="12"/>
        <v>847.8470530.1.492200.000000.847001.300180</v>
      </c>
      <c r="I475" s="56" t="s">
        <v>21</v>
      </c>
      <c r="J475" s="56">
        <v>847001</v>
      </c>
      <c r="K475" s="56" t="s">
        <v>863</v>
      </c>
      <c r="L475" s="56">
        <v>300180</v>
      </c>
      <c r="M475" s="66" t="s">
        <v>2000</v>
      </c>
      <c r="N475" s="66">
        <v>1</v>
      </c>
      <c r="Q475" s="66" t="s">
        <v>5473</v>
      </c>
      <c r="R475" s="66">
        <v>1</v>
      </c>
      <c r="S475" s="66">
        <v>414800</v>
      </c>
      <c r="T475" s="66">
        <v>414800</v>
      </c>
      <c r="U475" s="66" t="s">
        <v>2002</v>
      </c>
      <c r="V475" s="66" t="s">
        <v>2122</v>
      </c>
      <c r="W475" s="66" t="s">
        <v>2697</v>
      </c>
      <c r="X475" s="66" t="s">
        <v>3339</v>
      </c>
      <c r="Y475" s="69" t="s">
        <v>3300</v>
      </c>
      <c r="Z475" s="66">
        <v>8470530</v>
      </c>
    </row>
    <row r="476" spans="1:26" ht="15" customHeight="1" x14ac:dyDescent="0.35">
      <c r="A476" s="66" t="s">
        <v>2058</v>
      </c>
      <c r="B476" s="66" t="s">
        <v>2302</v>
      </c>
      <c r="C476" s="66" t="s">
        <v>955</v>
      </c>
      <c r="D476" s="66">
        <v>8470530</v>
      </c>
      <c r="E476" s="66" t="s">
        <v>325</v>
      </c>
      <c r="F476" s="66">
        <v>492200</v>
      </c>
      <c r="G476" s="66" t="s">
        <v>874</v>
      </c>
      <c r="H476" s="66" t="str">
        <f t="shared" si="12"/>
        <v>847.8470530.1.492200.000000.847001.300180</v>
      </c>
      <c r="I476" s="56" t="s">
        <v>21</v>
      </c>
      <c r="J476" s="56">
        <v>847001</v>
      </c>
      <c r="K476" s="56" t="s">
        <v>863</v>
      </c>
      <c r="L476" s="56">
        <v>300180</v>
      </c>
      <c r="M476" s="66" t="s">
        <v>2000</v>
      </c>
      <c r="N476" s="66">
        <v>1</v>
      </c>
      <c r="Q476" s="66" t="s">
        <v>5474</v>
      </c>
      <c r="R476" s="66">
        <v>1</v>
      </c>
      <c r="S476" s="66">
        <v>157600</v>
      </c>
      <c r="T476" s="66">
        <v>157600</v>
      </c>
      <c r="U476" s="66" t="s">
        <v>2002</v>
      </c>
      <c r="V476" s="66" t="s">
        <v>2122</v>
      </c>
      <c r="W476" s="66" t="s">
        <v>2697</v>
      </c>
      <c r="X476" s="66" t="s">
        <v>3339</v>
      </c>
      <c r="Y476" s="69" t="s">
        <v>3300</v>
      </c>
      <c r="Z476" s="66">
        <v>8470530</v>
      </c>
    </row>
    <row r="477" spans="1:26" ht="15" customHeight="1" x14ac:dyDescent="0.35">
      <c r="A477" s="66" t="s">
        <v>2058</v>
      </c>
      <c r="B477" s="66" t="s">
        <v>2302</v>
      </c>
      <c r="C477" s="66" t="s">
        <v>955</v>
      </c>
      <c r="D477" s="66">
        <v>8470530</v>
      </c>
      <c r="E477" s="66" t="s">
        <v>325</v>
      </c>
      <c r="F477" s="66">
        <v>492200</v>
      </c>
      <c r="G477" s="66" t="s">
        <v>874</v>
      </c>
      <c r="H477" s="66" t="str">
        <f t="shared" si="12"/>
        <v>847.8470530.1.492200.000000.847001.300180</v>
      </c>
      <c r="I477" s="56" t="s">
        <v>21</v>
      </c>
      <c r="J477" s="56">
        <v>847001</v>
      </c>
      <c r="K477" s="56" t="s">
        <v>863</v>
      </c>
      <c r="L477" s="56">
        <v>300180</v>
      </c>
      <c r="M477" s="66" t="s">
        <v>2000</v>
      </c>
      <c r="N477" s="66">
        <v>1</v>
      </c>
      <c r="Q477" s="66" t="s">
        <v>5475</v>
      </c>
      <c r="R477" s="66">
        <v>1</v>
      </c>
      <c r="S477" s="66">
        <v>690400</v>
      </c>
      <c r="T477" s="66">
        <v>690400</v>
      </c>
      <c r="U477" s="66" t="s">
        <v>2002</v>
      </c>
      <c r="V477" s="66" t="s">
        <v>2122</v>
      </c>
      <c r="W477" s="66" t="s">
        <v>2697</v>
      </c>
      <c r="X477" s="66" t="s">
        <v>3339</v>
      </c>
      <c r="Y477" s="69" t="s">
        <v>3300</v>
      </c>
      <c r="Z477" s="66">
        <v>8470530</v>
      </c>
    </row>
    <row r="478" spans="1:26" ht="15" customHeight="1" x14ac:dyDescent="0.35">
      <c r="A478" s="66" t="s">
        <v>2058</v>
      </c>
      <c r="B478" s="66" t="s">
        <v>2302</v>
      </c>
      <c r="C478" s="66" t="s">
        <v>955</v>
      </c>
      <c r="D478" s="66">
        <v>8470530</v>
      </c>
      <c r="E478" s="66" t="s">
        <v>325</v>
      </c>
      <c r="F478" s="66">
        <v>492200</v>
      </c>
      <c r="G478" s="66" t="s">
        <v>874</v>
      </c>
      <c r="H478" s="66" t="str">
        <f t="shared" si="12"/>
        <v>847.8470530.1.492200.000000.847001.300180</v>
      </c>
      <c r="I478" s="56" t="s">
        <v>21</v>
      </c>
      <c r="J478" s="56">
        <v>847001</v>
      </c>
      <c r="K478" s="56" t="s">
        <v>863</v>
      </c>
      <c r="L478" s="56">
        <v>300180</v>
      </c>
      <c r="M478" s="66" t="s">
        <v>2000</v>
      </c>
      <c r="N478" s="66">
        <v>1</v>
      </c>
      <c r="Q478" s="66" t="s">
        <v>5476</v>
      </c>
      <c r="R478" s="66">
        <v>1</v>
      </c>
      <c r="S478" s="66">
        <v>520000</v>
      </c>
      <c r="T478" s="66">
        <v>520000</v>
      </c>
      <c r="U478" s="66" t="s">
        <v>2002</v>
      </c>
      <c r="V478" s="66" t="s">
        <v>2122</v>
      </c>
      <c r="W478" s="66" t="s">
        <v>2697</v>
      </c>
      <c r="X478" s="66" t="s">
        <v>3339</v>
      </c>
      <c r="Y478" s="69" t="s">
        <v>3300</v>
      </c>
      <c r="Z478" s="66">
        <v>8470530</v>
      </c>
    </row>
    <row r="479" spans="1:26" ht="15" customHeight="1" x14ac:dyDescent="0.35">
      <c r="A479" s="66" t="s">
        <v>2058</v>
      </c>
      <c r="B479" s="66" t="s">
        <v>2302</v>
      </c>
      <c r="C479" s="66" t="s">
        <v>955</v>
      </c>
      <c r="D479" s="66">
        <v>8470530</v>
      </c>
      <c r="E479" s="66" t="s">
        <v>325</v>
      </c>
      <c r="F479" s="66">
        <v>492200</v>
      </c>
      <c r="G479" s="66" t="s">
        <v>874</v>
      </c>
      <c r="H479" s="66" t="str">
        <f t="shared" si="12"/>
        <v>847.8470530.1.492200.000000.847001.300180</v>
      </c>
      <c r="I479" s="56" t="s">
        <v>21</v>
      </c>
      <c r="J479" s="56">
        <v>847001</v>
      </c>
      <c r="K479" s="56" t="s">
        <v>863</v>
      </c>
      <c r="L479" s="56">
        <v>300180</v>
      </c>
      <c r="M479" s="66" t="s">
        <v>2000</v>
      </c>
      <c r="N479" s="66">
        <v>1</v>
      </c>
      <c r="Q479" s="66" t="s">
        <v>5477</v>
      </c>
      <c r="R479" s="66">
        <v>1</v>
      </c>
      <c r="S479" s="66">
        <v>496860</v>
      </c>
      <c r="T479" s="66">
        <v>496860</v>
      </c>
      <c r="U479" s="66" t="s">
        <v>2002</v>
      </c>
      <c r="V479" s="66" t="s">
        <v>2122</v>
      </c>
      <c r="W479" s="66" t="s">
        <v>2697</v>
      </c>
      <c r="X479" s="66" t="s">
        <v>3339</v>
      </c>
      <c r="Y479" s="69" t="s">
        <v>3300</v>
      </c>
      <c r="Z479" s="66">
        <v>8470530</v>
      </c>
    </row>
    <row r="480" spans="1:26" ht="15" customHeight="1" x14ac:dyDescent="0.35">
      <c r="A480" s="66" t="s">
        <v>2058</v>
      </c>
      <c r="B480" s="66" t="s">
        <v>2302</v>
      </c>
      <c r="C480" s="66" t="s">
        <v>955</v>
      </c>
      <c r="D480" s="66">
        <v>8470530</v>
      </c>
      <c r="E480" s="66" t="s">
        <v>325</v>
      </c>
      <c r="F480" s="66">
        <v>492200</v>
      </c>
      <c r="G480" s="66" t="s">
        <v>874</v>
      </c>
      <c r="H480" s="66" t="str">
        <f t="shared" si="12"/>
        <v>847.8470530.1.492200.000000.847001.300180</v>
      </c>
      <c r="I480" s="56" t="s">
        <v>21</v>
      </c>
      <c r="J480" s="56">
        <v>847001</v>
      </c>
      <c r="K480" s="56" t="s">
        <v>863</v>
      </c>
      <c r="L480" s="56">
        <v>300180</v>
      </c>
      <c r="M480" s="66" t="s">
        <v>2000</v>
      </c>
      <c r="N480" s="66">
        <v>1</v>
      </c>
      <c r="Q480" s="66" t="s">
        <v>5478</v>
      </c>
      <c r="R480" s="66">
        <v>1</v>
      </c>
      <c r="S480" s="66">
        <v>131870</v>
      </c>
      <c r="T480" s="66">
        <v>131870</v>
      </c>
      <c r="U480" s="66" t="s">
        <v>2002</v>
      </c>
      <c r="V480" s="66" t="s">
        <v>2122</v>
      </c>
      <c r="W480" s="66" t="s">
        <v>2697</v>
      </c>
      <c r="X480" s="66" t="s">
        <v>3339</v>
      </c>
      <c r="Y480" s="69" t="s">
        <v>3300</v>
      </c>
      <c r="Z480" s="66">
        <v>8470530</v>
      </c>
    </row>
    <row r="481" spans="1:26" ht="15" customHeight="1" x14ac:dyDescent="0.35">
      <c r="A481" s="66" t="s">
        <v>2058</v>
      </c>
      <c r="B481" s="66" t="s">
        <v>2302</v>
      </c>
      <c r="C481" s="66" t="s">
        <v>955</v>
      </c>
      <c r="D481" s="66">
        <v>8470530</v>
      </c>
      <c r="E481" s="66" t="s">
        <v>325</v>
      </c>
      <c r="F481" s="66">
        <v>492200</v>
      </c>
      <c r="G481" s="66" t="s">
        <v>874</v>
      </c>
      <c r="H481" s="66" t="str">
        <f t="shared" si="12"/>
        <v>847.8470530.1.492200.000000.847001.300180</v>
      </c>
      <c r="I481" s="56" t="s">
        <v>21</v>
      </c>
      <c r="J481" s="56">
        <v>847001</v>
      </c>
      <c r="K481" s="56" t="s">
        <v>863</v>
      </c>
      <c r="L481" s="56">
        <v>300180</v>
      </c>
      <c r="M481" s="66" t="s">
        <v>2000</v>
      </c>
      <c r="N481" s="66">
        <v>1</v>
      </c>
      <c r="Q481" s="66" t="s">
        <v>5479</v>
      </c>
      <c r="R481" s="66">
        <v>1</v>
      </c>
      <c r="S481" s="66">
        <v>132370</v>
      </c>
      <c r="T481" s="66">
        <v>132370</v>
      </c>
      <c r="U481" s="66" t="s">
        <v>2002</v>
      </c>
      <c r="V481" s="66" t="s">
        <v>2122</v>
      </c>
      <c r="W481" s="66" t="s">
        <v>2697</v>
      </c>
      <c r="X481" s="66" t="s">
        <v>3339</v>
      </c>
      <c r="Y481" s="69" t="s">
        <v>3300</v>
      </c>
      <c r="Z481" s="66">
        <v>8470530</v>
      </c>
    </row>
    <row r="482" spans="1:26" ht="15" customHeight="1" x14ac:dyDescent="0.35">
      <c r="A482" s="66" t="s">
        <v>2058</v>
      </c>
      <c r="B482" s="66" t="s">
        <v>2302</v>
      </c>
      <c r="C482" s="66" t="s">
        <v>955</v>
      </c>
      <c r="D482" s="66">
        <v>8470530</v>
      </c>
      <c r="E482" s="66" t="s">
        <v>325</v>
      </c>
      <c r="F482" s="66">
        <v>492200</v>
      </c>
      <c r="G482" s="66" t="s">
        <v>874</v>
      </c>
      <c r="H482" s="66" t="str">
        <f t="shared" si="12"/>
        <v>847.8470530.1.492200.000000.847001.300180</v>
      </c>
      <c r="I482" s="56" t="s">
        <v>21</v>
      </c>
      <c r="J482" s="56">
        <v>847001</v>
      </c>
      <c r="K482" s="56" t="s">
        <v>863</v>
      </c>
      <c r="L482" s="56">
        <v>300180</v>
      </c>
      <c r="M482" s="66" t="s">
        <v>2000</v>
      </c>
      <c r="N482" s="66">
        <v>1</v>
      </c>
      <c r="Q482" s="66" t="s">
        <v>5480</v>
      </c>
      <c r="R482" s="66">
        <v>1</v>
      </c>
      <c r="S482" s="66">
        <v>253840</v>
      </c>
      <c r="T482" s="66">
        <v>253840</v>
      </c>
      <c r="U482" s="66" t="s">
        <v>2002</v>
      </c>
      <c r="V482" s="66" t="s">
        <v>2122</v>
      </c>
      <c r="W482" s="66" t="s">
        <v>2697</v>
      </c>
      <c r="X482" s="66" t="s">
        <v>3339</v>
      </c>
      <c r="Y482" s="69" t="s">
        <v>3300</v>
      </c>
      <c r="Z482" s="66">
        <v>8470530</v>
      </c>
    </row>
    <row r="483" spans="1:26" ht="15" customHeight="1" x14ac:dyDescent="0.35">
      <c r="A483" s="66" t="s">
        <v>2058</v>
      </c>
      <c r="B483" s="66" t="s">
        <v>2302</v>
      </c>
      <c r="C483" s="66" t="s">
        <v>955</v>
      </c>
      <c r="D483" s="66">
        <v>8470530</v>
      </c>
      <c r="E483" s="66" t="s">
        <v>325</v>
      </c>
      <c r="F483" s="66">
        <v>492200</v>
      </c>
      <c r="G483" s="66" t="s">
        <v>874</v>
      </c>
      <c r="H483" s="66" t="str">
        <f t="shared" si="12"/>
        <v>847.8470530.1.492200.000000.847001.300180</v>
      </c>
      <c r="I483" s="56" t="s">
        <v>21</v>
      </c>
      <c r="J483" s="56">
        <v>847001</v>
      </c>
      <c r="K483" s="56" t="s">
        <v>863</v>
      </c>
      <c r="L483" s="56">
        <v>300180</v>
      </c>
      <c r="M483" s="66" t="s">
        <v>2000</v>
      </c>
      <c r="N483" s="66">
        <v>1</v>
      </c>
      <c r="Q483" s="66" t="s">
        <v>5481</v>
      </c>
      <c r="R483" s="66">
        <v>1</v>
      </c>
      <c r="S483" s="66">
        <v>55200</v>
      </c>
      <c r="T483" s="66">
        <v>55200</v>
      </c>
      <c r="U483" s="66" t="s">
        <v>2002</v>
      </c>
      <c r="V483" s="66" t="s">
        <v>2122</v>
      </c>
      <c r="W483" s="66" t="s">
        <v>2697</v>
      </c>
      <c r="X483" s="66" t="s">
        <v>3339</v>
      </c>
      <c r="Y483" s="69" t="s">
        <v>3300</v>
      </c>
      <c r="Z483" s="66">
        <v>8470530</v>
      </c>
    </row>
    <row r="484" spans="1:26" ht="15" customHeight="1" x14ac:dyDescent="0.35">
      <c r="A484" s="66" t="s">
        <v>2058</v>
      </c>
      <c r="B484" s="66" t="s">
        <v>2302</v>
      </c>
      <c r="C484" s="66" t="s">
        <v>955</v>
      </c>
      <c r="D484" s="66">
        <v>8470530</v>
      </c>
      <c r="E484" s="66" t="s">
        <v>325</v>
      </c>
      <c r="F484" s="66">
        <v>492200</v>
      </c>
      <c r="G484" s="66" t="s">
        <v>874</v>
      </c>
      <c r="H484" s="66" t="str">
        <f t="shared" si="12"/>
        <v>847.8470530.1.492200.000000.847001.300180</v>
      </c>
      <c r="I484" s="56" t="s">
        <v>21</v>
      </c>
      <c r="J484" s="56">
        <v>847001</v>
      </c>
      <c r="K484" s="56" t="s">
        <v>863</v>
      </c>
      <c r="L484" s="56">
        <v>300180</v>
      </c>
      <c r="M484" s="66" t="s">
        <v>2000</v>
      </c>
      <c r="N484" s="66">
        <v>1</v>
      </c>
      <c r="Q484" s="66" t="s">
        <v>5482</v>
      </c>
      <c r="R484" s="66">
        <v>1</v>
      </c>
      <c r="S484" s="66">
        <v>245000</v>
      </c>
      <c r="T484" s="66">
        <v>245000</v>
      </c>
      <c r="U484" s="66" t="s">
        <v>2002</v>
      </c>
      <c r="V484" s="66" t="s">
        <v>2122</v>
      </c>
      <c r="W484" s="66" t="s">
        <v>2697</v>
      </c>
      <c r="X484" s="66" t="s">
        <v>3339</v>
      </c>
      <c r="Y484" s="69" t="s">
        <v>3300</v>
      </c>
      <c r="Z484" s="66">
        <v>8470530</v>
      </c>
    </row>
    <row r="485" spans="1:26" ht="15" customHeight="1" x14ac:dyDescent="0.35">
      <c r="A485" s="66" t="s">
        <v>2058</v>
      </c>
      <c r="B485" s="66" t="s">
        <v>2302</v>
      </c>
      <c r="C485" s="66" t="s">
        <v>955</v>
      </c>
      <c r="D485" s="66">
        <v>8470530</v>
      </c>
      <c r="E485" s="66" t="s">
        <v>325</v>
      </c>
      <c r="F485" s="66">
        <v>492200</v>
      </c>
      <c r="G485" s="66" t="s">
        <v>874</v>
      </c>
      <c r="H485" s="66" t="str">
        <f t="shared" si="12"/>
        <v>847.8470530.1.492200.000000.847001.300180</v>
      </c>
      <c r="I485" s="56" t="s">
        <v>21</v>
      </c>
      <c r="J485" s="56">
        <v>847001</v>
      </c>
      <c r="K485" s="56" t="s">
        <v>863</v>
      </c>
      <c r="L485" s="56">
        <v>300180</v>
      </c>
      <c r="M485" s="66" t="s">
        <v>2000</v>
      </c>
      <c r="N485" s="66">
        <v>1</v>
      </c>
      <c r="Q485" s="66" t="s">
        <v>5483</v>
      </c>
      <c r="R485" s="66">
        <v>1</v>
      </c>
      <c r="S485" s="66">
        <v>500000</v>
      </c>
      <c r="T485" s="66">
        <v>500000</v>
      </c>
      <c r="U485" s="66" t="s">
        <v>2002</v>
      </c>
      <c r="V485" s="66" t="s">
        <v>2122</v>
      </c>
      <c r="W485" s="66" t="s">
        <v>2697</v>
      </c>
      <c r="X485" s="66" t="s">
        <v>3339</v>
      </c>
      <c r="Y485" s="69" t="s">
        <v>3300</v>
      </c>
      <c r="Z485" s="66">
        <v>8470530</v>
      </c>
    </row>
    <row r="486" spans="1:26" ht="15" customHeight="1" x14ac:dyDescent="0.35">
      <c r="A486" s="66" t="s">
        <v>2058</v>
      </c>
      <c r="B486" s="66" t="s">
        <v>2302</v>
      </c>
      <c r="C486" s="66" t="s">
        <v>955</v>
      </c>
      <c r="D486" s="66">
        <v>8470530</v>
      </c>
      <c r="E486" s="66" t="s">
        <v>325</v>
      </c>
      <c r="F486" s="66">
        <v>492200</v>
      </c>
      <c r="G486" s="66" t="s">
        <v>874</v>
      </c>
      <c r="H486" s="66" t="str">
        <f t="shared" si="12"/>
        <v>847.8470530.1.492200.000000.847001.300180</v>
      </c>
      <c r="I486" s="56" t="s">
        <v>21</v>
      </c>
      <c r="J486" s="56">
        <v>847001</v>
      </c>
      <c r="K486" s="56" t="s">
        <v>863</v>
      </c>
      <c r="L486" s="56">
        <v>300180</v>
      </c>
      <c r="M486" s="66" t="s">
        <v>2000</v>
      </c>
      <c r="N486" s="66">
        <v>1</v>
      </c>
      <c r="Q486" s="66" t="s">
        <v>5484</v>
      </c>
      <c r="R486" s="66">
        <v>1</v>
      </c>
      <c r="S486" s="66">
        <v>143100</v>
      </c>
      <c r="T486" s="66">
        <v>143100</v>
      </c>
      <c r="U486" s="66" t="s">
        <v>2002</v>
      </c>
      <c r="V486" s="66" t="s">
        <v>2122</v>
      </c>
      <c r="W486" s="66" t="s">
        <v>2697</v>
      </c>
      <c r="X486" s="66" t="s">
        <v>3339</v>
      </c>
      <c r="Y486" s="69" t="s">
        <v>3300</v>
      </c>
      <c r="Z486" s="66">
        <v>8470530</v>
      </c>
    </row>
    <row r="487" spans="1:26" ht="15" customHeight="1" x14ac:dyDescent="0.35">
      <c r="A487" s="66" t="s">
        <v>2058</v>
      </c>
      <c r="B487" s="66" t="s">
        <v>2302</v>
      </c>
      <c r="C487" s="66" t="s">
        <v>955</v>
      </c>
      <c r="D487" s="66">
        <v>8470530</v>
      </c>
      <c r="E487" s="66" t="s">
        <v>325</v>
      </c>
      <c r="F487" s="66">
        <v>492200</v>
      </c>
      <c r="G487" s="66" t="s">
        <v>874</v>
      </c>
      <c r="H487" s="66" t="str">
        <f t="shared" si="12"/>
        <v>847.8470530.1.492200.000000.847001.300180</v>
      </c>
      <c r="I487" s="56" t="s">
        <v>21</v>
      </c>
      <c r="J487" s="56">
        <v>847001</v>
      </c>
      <c r="K487" s="56" t="s">
        <v>863</v>
      </c>
      <c r="L487" s="56">
        <v>300180</v>
      </c>
      <c r="M487" s="66" t="s">
        <v>2000</v>
      </c>
      <c r="N487" s="66">
        <v>1</v>
      </c>
      <c r="Q487" s="66" t="s">
        <v>5485</v>
      </c>
      <c r="R487" s="66">
        <v>1</v>
      </c>
      <c r="S487" s="66">
        <v>79500</v>
      </c>
      <c r="T487" s="66">
        <v>79500</v>
      </c>
      <c r="U487" s="66" t="s">
        <v>2002</v>
      </c>
      <c r="V487" s="66" t="s">
        <v>2122</v>
      </c>
      <c r="W487" s="66" t="s">
        <v>2697</v>
      </c>
      <c r="X487" s="66" t="s">
        <v>3339</v>
      </c>
      <c r="Y487" s="69" t="s">
        <v>3300</v>
      </c>
      <c r="Z487" s="66">
        <v>8470530</v>
      </c>
    </row>
    <row r="488" spans="1:26" ht="15" customHeight="1" x14ac:dyDescent="0.35">
      <c r="A488" s="66" t="s">
        <v>2058</v>
      </c>
      <c r="B488" s="66" t="s">
        <v>2302</v>
      </c>
      <c r="C488" s="66" t="s">
        <v>955</v>
      </c>
      <c r="D488" s="66">
        <v>8470530</v>
      </c>
      <c r="E488" s="66" t="s">
        <v>325</v>
      </c>
      <c r="F488" s="66">
        <v>492200</v>
      </c>
      <c r="G488" s="66" t="s">
        <v>874</v>
      </c>
      <c r="H488" s="66" t="str">
        <f t="shared" si="12"/>
        <v>847.8470530.1.492200.000000.847001.300180</v>
      </c>
      <c r="I488" s="56" t="s">
        <v>21</v>
      </c>
      <c r="J488" s="56">
        <v>847001</v>
      </c>
      <c r="K488" s="56" t="s">
        <v>863</v>
      </c>
      <c r="L488" s="56">
        <v>300180</v>
      </c>
      <c r="M488" s="66" t="s">
        <v>2000</v>
      </c>
      <c r="N488" s="66">
        <v>1</v>
      </c>
      <c r="Q488" s="66" t="s">
        <v>5486</v>
      </c>
      <c r="R488" s="66">
        <v>1</v>
      </c>
      <c r="S488" s="66">
        <v>95400</v>
      </c>
      <c r="T488" s="66">
        <v>95400</v>
      </c>
      <c r="U488" s="66" t="s">
        <v>2002</v>
      </c>
      <c r="V488" s="66" t="s">
        <v>2122</v>
      </c>
      <c r="W488" s="66" t="s">
        <v>2697</v>
      </c>
      <c r="X488" s="66" t="s">
        <v>3339</v>
      </c>
      <c r="Y488" s="69" t="s">
        <v>3300</v>
      </c>
      <c r="Z488" s="66">
        <v>8470530</v>
      </c>
    </row>
    <row r="489" spans="1:26" ht="15" customHeight="1" x14ac:dyDescent="0.35">
      <c r="A489" s="66" t="s">
        <v>2058</v>
      </c>
      <c r="B489" s="66" t="s">
        <v>2302</v>
      </c>
      <c r="C489" s="66" t="s">
        <v>955</v>
      </c>
      <c r="D489" s="66">
        <v>8470530</v>
      </c>
      <c r="E489" s="66" t="s">
        <v>325</v>
      </c>
      <c r="F489" s="66">
        <v>492200</v>
      </c>
      <c r="G489" s="66" t="s">
        <v>874</v>
      </c>
      <c r="H489" s="66" t="str">
        <f t="shared" si="12"/>
        <v>847.8470530.1.492200.000000.847001.300180</v>
      </c>
      <c r="I489" s="56" t="s">
        <v>21</v>
      </c>
      <c r="J489" s="56">
        <v>847001</v>
      </c>
      <c r="K489" s="56" t="s">
        <v>863</v>
      </c>
      <c r="L489" s="56">
        <v>300180</v>
      </c>
      <c r="M489" s="66" t="s">
        <v>2000</v>
      </c>
      <c r="N489" s="66">
        <v>1</v>
      </c>
      <c r="Q489" s="66" t="s">
        <v>5487</v>
      </c>
      <c r="R489" s="66">
        <v>1</v>
      </c>
      <c r="S489" s="66">
        <v>52800</v>
      </c>
      <c r="T489" s="66">
        <v>52800</v>
      </c>
      <c r="U489" s="66" t="s">
        <v>2002</v>
      </c>
      <c r="V489" s="66" t="s">
        <v>2122</v>
      </c>
      <c r="W489" s="66" t="s">
        <v>2697</v>
      </c>
      <c r="X489" s="66" t="s">
        <v>3339</v>
      </c>
      <c r="Y489" s="69" t="s">
        <v>3300</v>
      </c>
      <c r="Z489" s="66">
        <v>8470530</v>
      </c>
    </row>
    <row r="490" spans="1:26" ht="15" customHeight="1" x14ac:dyDescent="0.35">
      <c r="A490" s="66" t="s">
        <v>2058</v>
      </c>
      <c r="B490" s="66" t="s">
        <v>2302</v>
      </c>
      <c r="C490" s="66" t="s">
        <v>955</v>
      </c>
      <c r="D490" s="66">
        <v>8470530</v>
      </c>
      <c r="E490" s="66" t="s">
        <v>325</v>
      </c>
      <c r="F490" s="66">
        <v>492200</v>
      </c>
      <c r="G490" s="66" t="s">
        <v>874</v>
      </c>
      <c r="H490" s="66" t="str">
        <f t="shared" si="12"/>
        <v>847.8470530.1.492200.000000.847001.300180</v>
      </c>
      <c r="I490" s="56" t="s">
        <v>21</v>
      </c>
      <c r="J490" s="56">
        <v>847001</v>
      </c>
      <c r="K490" s="56" t="s">
        <v>863</v>
      </c>
      <c r="L490" s="56">
        <v>300180</v>
      </c>
      <c r="M490" s="66" t="s">
        <v>2000</v>
      </c>
      <c r="N490" s="66">
        <v>1</v>
      </c>
      <c r="Q490" s="66" t="s">
        <v>5488</v>
      </c>
      <c r="R490" s="66">
        <v>1</v>
      </c>
      <c r="S490" s="66">
        <v>18666493.5</v>
      </c>
      <c r="T490" s="66">
        <v>18666493.5</v>
      </c>
      <c r="U490" s="66" t="s">
        <v>2002</v>
      </c>
      <c r="V490" s="66" t="s">
        <v>2122</v>
      </c>
      <c r="W490" s="66" t="s">
        <v>2697</v>
      </c>
      <c r="X490" s="66" t="s">
        <v>3339</v>
      </c>
      <c r="Y490" s="69" t="s">
        <v>3300</v>
      </c>
      <c r="Z490" s="66">
        <v>8470530</v>
      </c>
    </row>
    <row r="491" spans="1:26" ht="15" customHeight="1" x14ac:dyDescent="0.35">
      <c r="A491" s="66" t="s">
        <v>2058</v>
      </c>
      <c r="B491" s="66" t="s">
        <v>2302</v>
      </c>
      <c r="C491" s="66" t="s">
        <v>955</v>
      </c>
      <c r="D491" s="66">
        <v>8470530</v>
      </c>
      <c r="E491" s="66" t="s">
        <v>325</v>
      </c>
      <c r="F491" s="66">
        <v>492200</v>
      </c>
      <c r="G491" s="66" t="s">
        <v>874</v>
      </c>
      <c r="H491" s="66" t="str">
        <f t="shared" si="12"/>
        <v>847.8470530.1.492200.000000.847001.300180</v>
      </c>
      <c r="I491" s="56" t="s">
        <v>21</v>
      </c>
      <c r="J491" s="56">
        <v>847001</v>
      </c>
      <c r="K491" s="56" t="s">
        <v>863</v>
      </c>
      <c r="L491" s="56">
        <v>300180</v>
      </c>
      <c r="M491" s="66" t="s">
        <v>2000</v>
      </c>
      <c r="N491" s="66">
        <v>1</v>
      </c>
      <c r="Q491" s="66" t="s">
        <v>5489</v>
      </c>
      <c r="R491" s="66">
        <v>1</v>
      </c>
      <c r="S491" s="66">
        <v>2000000</v>
      </c>
      <c r="T491" s="66">
        <v>2000000</v>
      </c>
      <c r="U491" s="66" t="s">
        <v>2002</v>
      </c>
      <c r="V491" s="66" t="s">
        <v>2122</v>
      </c>
      <c r="W491" s="66" t="s">
        <v>2697</v>
      </c>
      <c r="X491" s="66" t="s">
        <v>3339</v>
      </c>
      <c r="Y491" s="69" t="s">
        <v>3300</v>
      </c>
      <c r="Z491" s="66">
        <v>8470530</v>
      </c>
    </row>
    <row r="492" spans="1:26" ht="15" customHeight="1" x14ac:dyDescent="0.35">
      <c r="A492" s="66" t="s">
        <v>2058</v>
      </c>
      <c r="B492" s="66" t="s">
        <v>2302</v>
      </c>
      <c r="C492" s="66" t="s">
        <v>955</v>
      </c>
      <c r="D492" s="66">
        <v>8470530</v>
      </c>
      <c r="E492" s="66" t="s">
        <v>325</v>
      </c>
      <c r="F492" s="66">
        <v>492200</v>
      </c>
      <c r="G492" s="66" t="s">
        <v>874</v>
      </c>
      <c r="H492" s="66" t="str">
        <f t="shared" si="12"/>
        <v>847.8470530.1.492200.000000.847001.300180</v>
      </c>
      <c r="I492" s="56" t="s">
        <v>21</v>
      </c>
      <c r="J492" s="56">
        <v>847001</v>
      </c>
      <c r="K492" s="56" t="s">
        <v>863</v>
      </c>
      <c r="L492" s="56">
        <v>300180</v>
      </c>
      <c r="M492" s="66" t="s">
        <v>2000</v>
      </c>
      <c r="N492" s="66">
        <v>1</v>
      </c>
      <c r="Q492" s="66" t="s">
        <v>5490</v>
      </c>
      <c r="R492" s="66">
        <v>1</v>
      </c>
      <c r="S492" s="66">
        <v>3000000</v>
      </c>
      <c r="T492" s="66">
        <v>3000000</v>
      </c>
      <c r="U492" s="66" t="s">
        <v>2002</v>
      </c>
      <c r="V492" s="66" t="s">
        <v>2122</v>
      </c>
      <c r="W492" s="66" t="s">
        <v>2697</v>
      </c>
      <c r="X492" s="66" t="s">
        <v>3339</v>
      </c>
      <c r="Y492" s="69" t="s">
        <v>3300</v>
      </c>
      <c r="Z492" s="66">
        <v>8470530</v>
      </c>
    </row>
    <row r="493" spans="1:26" ht="15" customHeight="1" x14ac:dyDescent="0.35">
      <c r="A493" s="66" t="s">
        <v>2058</v>
      </c>
      <c r="B493" s="66" t="s">
        <v>2302</v>
      </c>
      <c r="C493" s="66" t="s">
        <v>955</v>
      </c>
      <c r="D493" s="66">
        <v>8470530</v>
      </c>
      <c r="E493" s="66" t="s">
        <v>325</v>
      </c>
      <c r="F493" s="66">
        <v>492200</v>
      </c>
      <c r="G493" s="66" t="s">
        <v>874</v>
      </c>
      <c r="H493" s="66" t="str">
        <f t="shared" si="12"/>
        <v>847.8470530.1.492200.000000.847001.300180</v>
      </c>
      <c r="I493" s="56" t="s">
        <v>21</v>
      </c>
      <c r="J493" s="56">
        <v>847001</v>
      </c>
      <c r="K493" s="56" t="s">
        <v>863</v>
      </c>
      <c r="L493" s="56">
        <v>300180</v>
      </c>
      <c r="M493" s="66" t="s">
        <v>2000</v>
      </c>
      <c r="N493" s="66">
        <v>1</v>
      </c>
      <c r="Q493" s="66" t="s">
        <v>5491</v>
      </c>
      <c r="R493" s="66">
        <v>1</v>
      </c>
      <c r="S493" s="66">
        <v>250000</v>
      </c>
      <c r="T493" s="66">
        <v>250000</v>
      </c>
      <c r="U493" s="66" t="s">
        <v>2002</v>
      </c>
      <c r="V493" s="66" t="s">
        <v>2122</v>
      </c>
      <c r="W493" s="66" t="s">
        <v>2697</v>
      </c>
      <c r="X493" s="66" t="s">
        <v>3339</v>
      </c>
      <c r="Y493" s="69" t="s">
        <v>3300</v>
      </c>
      <c r="Z493" s="66">
        <v>8470530</v>
      </c>
    </row>
    <row r="494" spans="1:26" ht="15" customHeight="1" x14ac:dyDescent="0.35">
      <c r="A494" s="66" t="s">
        <v>2058</v>
      </c>
      <c r="B494" s="66" t="s">
        <v>2302</v>
      </c>
      <c r="C494" s="66" t="s">
        <v>955</v>
      </c>
      <c r="D494" s="66">
        <v>8470530</v>
      </c>
      <c r="E494" s="66" t="s">
        <v>325</v>
      </c>
      <c r="F494" s="66">
        <v>492200</v>
      </c>
      <c r="G494" s="66" t="s">
        <v>874</v>
      </c>
      <c r="H494" s="66" t="str">
        <f t="shared" si="12"/>
        <v>847.8470530.1.492200.000000.847001.300180</v>
      </c>
      <c r="I494" s="56" t="s">
        <v>21</v>
      </c>
      <c r="J494" s="56">
        <v>847001</v>
      </c>
      <c r="K494" s="56" t="s">
        <v>863</v>
      </c>
      <c r="L494" s="56">
        <v>300180</v>
      </c>
      <c r="N494" s="66">
        <v>1</v>
      </c>
      <c r="Q494" s="66" t="s">
        <v>5492</v>
      </c>
      <c r="R494" s="66">
        <v>2</v>
      </c>
      <c r="S494" s="66">
        <v>6700000</v>
      </c>
      <c r="T494" s="66">
        <v>13400000</v>
      </c>
      <c r="U494" s="66" t="s">
        <v>2002</v>
      </c>
      <c r="V494" s="66" t="s">
        <v>2122</v>
      </c>
      <c r="W494" s="66" t="s">
        <v>2697</v>
      </c>
      <c r="X494" s="66" t="s">
        <v>3339</v>
      </c>
      <c r="Y494" s="69" t="s">
        <v>3300</v>
      </c>
      <c r="Z494" s="66">
        <v>8470530</v>
      </c>
    </row>
    <row r="495" spans="1:26" ht="15" customHeight="1" x14ac:dyDescent="0.35">
      <c r="A495" s="66" t="s">
        <v>2058</v>
      </c>
      <c r="B495" s="66" t="s">
        <v>3368</v>
      </c>
      <c r="C495" s="66" t="s">
        <v>955</v>
      </c>
      <c r="D495" s="66">
        <v>8470530</v>
      </c>
      <c r="E495" s="66" t="s">
        <v>325</v>
      </c>
      <c r="F495" s="66">
        <v>492610</v>
      </c>
      <c r="G495" s="66" t="s">
        <v>866</v>
      </c>
      <c r="H495" s="66" t="str">
        <f t="shared" si="12"/>
        <v>847.8470530.1.492610.000000.847001.300180</v>
      </c>
      <c r="I495" s="56" t="s">
        <v>21</v>
      </c>
      <c r="J495" s="56">
        <v>847001</v>
      </c>
      <c r="K495" s="56" t="s">
        <v>863</v>
      </c>
      <c r="L495" s="56">
        <v>300180</v>
      </c>
      <c r="N495" s="66">
        <v>1</v>
      </c>
      <c r="Q495" s="66" t="s">
        <v>5493</v>
      </c>
      <c r="R495" s="66">
        <v>1</v>
      </c>
      <c r="S495" s="66">
        <v>500000</v>
      </c>
      <c r="T495" s="66">
        <v>500000</v>
      </c>
      <c r="U495" s="66" t="s">
        <v>2002</v>
      </c>
      <c r="V495" s="66" t="s">
        <v>2122</v>
      </c>
      <c r="W495" s="66" t="s">
        <v>2697</v>
      </c>
      <c r="X495" s="66" t="s">
        <v>3339</v>
      </c>
      <c r="Y495" s="69" t="s">
        <v>3300</v>
      </c>
      <c r="Z495" s="66">
        <v>8470530</v>
      </c>
    </row>
    <row r="496" spans="1:26" ht="15" customHeight="1" x14ac:dyDescent="0.35">
      <c r="A496" s="66" t="s">
        <v>2058</v>
      </c>
      <c r="B496" s="66" t="s">
        <v>3368</v>
      </c>
      <c r="C496" s="66" t="s">
        <v>955</v>
      </c>
      <c r="D496" s="66">
        <v>8470530</v>
      </c>
      <c r="E496" s="66" t="s">
        <v>325</v>
      </c>
      <c r="F496" s="66">
        <v>492610</v>
      </c>
      <c r="G496" s="66" t="s">
        <v>866</v>
      </c>
      <c r="H496" s="66" t="str">
        <f t="shared" si="12"/>
        <v>847.8470530.1.492610.000000.847001.300180</v>
      </c>
      <c r="I496" s="56" t="s">
        <v>21</v>
      </c>
      <c r="J496" s="56">
        <v>847001</v>
      </c>
      <c r="K496" s="56" t="s">
        <v>863</v>
      </c>
      <c r="L496" s="56">
        <v>300180</v>
      </c>
      <c r="N496" s="66">
        <v>1</v>
      </c>
      <c r="Q496" s="66" t="s">
        <v>5494</v>
      </c>
      <c r="R496" s="66">
        <v>2</v>
      </c>
      <c r="S496" s="66">
        <v>1000000</v>
      </c>
      <c r="T496" s="66">
        <v>2000000</v>
      </c>
      <c r="U496" s="66" t="s">
        <v>2002</v>
      </c>
      <c r="V496" s="66" t="s">
        <v>2122</v>
      </c>
      <c r="W496" s="66" t="s">
        <v>2697</v>
      </c>
      <c r="X496" s="66" t="s">
        <v>3339</v>
      </c>
      <c r="Y496" s="69" t="s">
        <v>3300</v>
      </c>
      <c r="Z496" s="66">
        <v>8470530</v>
      </c>
    </row>
    <row r="497" spans="1:26" ht="15" customHeight="1" x14ac:dyDescent="0.35">
      <c r="A497" s="66" t="s">
        <v>2058</v>
      </c>
      <c r="B497" s="66" t="s">
        <v>3368</v>
      </c>
      <c r="C497" s="66" t="s">
        <v>955</v>
      </c>
      <c r="D497" s="66">
        <v>8470530</v>
      </c>
      <c r="E497" s="66" t="s">
        <v>325</v>
      </c>
      <c r="F497" s="66">
        <v>492610</v>
      </c>
      <c r="G497" s="66" t="s">
        <v>866</v>
      </c>
      <c r="H497" s="66" t="str">
        <f t="shared" si="12"/>
        <v>847.8470530.1.492610.000000.847001.300180</v>
      </c>
      <c r="I497" s="56" t="s">
        <v>21</v>
      </c>
      <c r="J497" s="56">
        <v>847001</v>
      </c>
      <c r="K497" s="56" t="s">
        <v>863</v>
      </c>
      <c r="L497" s="56">
        <v>300180</v>
      </c>
      <c r="T497" s="66">
        <v>0</v>
      </c>
      <c r="X497" s="66" t="s">
        <v>3339</v>
      </c>
      <c r="Z497" s="66">
        <v>8470530</v>
      </c>
    </row>
    <row r="498" spans="1:26" ht="15" customHeight="1" x14ac:dyDescent="0.35">
      <c r="A498" s="66" t="s">
        <v>2058</v>
      </c>
      <c r="B498" s="66" t="s">
        <v>2255</v>
      </c>
      <c r="C498" s="66" t="s">
        <v>955</v>
      </c>
      <c r="D498" s="66">
        <v>8470530</v>
      </c>
      <c r="E498" s="66" t="s">
        <v>325</v>
      </c>
      <c r="F498" s="66">
        <v>495140</v>
      </c>
      <c r="G498" s="66" t="s">
        <v>882</v>
      </c>
      <c r="H498" s="66" t="str">
        <f t="shared" si="12"/>
        <v>847.8470530.1.495140.000000.847001.300180</v>
      </c>
      <c r="I498" s="56" t="s">
        <v>21</v>
      </c>
      <c r="J498" s="56">
        <v>847001</v>
      </c>
      <c r="K498" s="56" t="s">
        <v>863</v>
      </c>
      <c r="L498" s="56">
        <v>300180</v>
      </c>
      <c r="T498" s="66">
        <v>0</v>
      </c>
      <c r="W498" s="66" t="s">
        <v>2697</v>
      </c>
      <c r="X498" s="66" t="s">
        <v>3339</v>
      </c>
      <c r="Y498" s="69" t="s">
        <v>3300</v>
      </c>
      <c r="Z498" s="66">
        <v>8470530</v>
      </c>
    </row>
    <row r="499" spans="1:26" ht="15" customHeight="1" x14ac:dyDescent="0.35">
      <c r="A499" s="66" t="s">
        <v>2058</v>
      </c>
      <c r="B499" s="66" t="s">
        <v>1999</v>
      </c>
      <c r="C499" s="66" t="s">
        <v>955</v>
      </c>
      <c r="D499" s="66">
        <v>8470530</v>
      </c>
      <c r="E499" s="66" t="s">
        <v>325</v>
      </c>
      <c r="F499" s="66">
        <v>420310</v>
      </c>
      <c r="G499" s="66" t="s">
        <v>969</v>
      </c>
      <c r="H499" s="66" t="str">
        <f t="shared" si="12"/>
        <v>847.8470530.1.420310.000000.847001.200179</v>
      </c>
      <c r="I499" s="56" t="s">
        <v>21</v>
      </c>
      <c r="J499" s="56">
        <v>847001</v>
      </c>
      <c r="K499" s="56" t="s">
        <v>23</v>
      </c>
      <c r="L499" s="56">
        <v>200179</v>
      </c>
      <c r="T499" s="66">
        <v>0</v>
      </c>
      <c r="W499" s="66" t="s">
        <v>2697</v>
      </c>
      <c r="X499" s="66" t="s">
        <v>3339</v>
      </c>
      <c r="Y499" s="69" t="s">
        <v>3300</v>
      </c>
      <c r="Z499" s="66">
        <v>8470530</v>
      </c>
    </row>
    <row r="500" spans="1:26" ht="15" customHeight="1" x14ac:dyDescent="0.35">
      <c r="A500" s="66" t="s">
        <v>2058</v>
      </c>
      <c r="B500" s="66" t="s">
        <v>1999</v>
      </c>
      <c r="C500" s="66" t="s">
        <v>955</v>
      </c>
      <c r="D500" s="66">
        <v>8470530</v>
      </c>
      <c r="E500" s="66" t="s">
        <v>325</v>
      </c>
      <c r="F500" s="66">
        <v>421600</v>
      </c>
      <c r="G500" s="66" t="s">
        <v>309</v>
      </c>
      <c r="H500" s="66" t="str">
        <f t="shared" si="12"/>
        <v>847.8470530.1.421600.000000.847001.200179</v>
      </c>
      <c r="I500" s="56" t="s">
        <v>21</v>
      </c>
      <c r="J500" s="56">
        <v>847001</v>
      </c>
      <c r="K500" s="56" t="s">
        <v>23</v>
      </c>
      <c r="L500" s="56">
        <v>200179</v>
      </c>
      <c r="M500" s="66" t="s">
        <v>2000</v>
      </c>
      <c r="N500" s="66">
        <v>1</v>
      </c>
      <c r="Q500" s="66" t="s">
        <v>3356</v>
      </c>
      <c r="R500" s="66">
        <v>1</v>
      </c>
      <c r="S500" s="66">
        <v>2649480</v>
      </c>
      <c r="T500" s="66">
        <v>2649480</v>
      </c>
      <c r="U500" s="66" t="s">
        <v>2002</v>
      </c>
      <c r="V500" s="66" t="s">
        <v>2003</v>
      </c>
      <c r="W500" s="66" t="s">
        <v>2697</v>
      </c>
      <c r="X500" s="66" t="s">
        <v>3339</v>
      </c>
      <c r="Y500" s="69" t="s">
        <v>3345</v>
      </c>
      <c r="Z500" s="66">
        <v>8470530</v>
      </c>
    </row>
    <row r="501" spans="1:26" ht="15" customHeight="1" x14ac:dyDescent="0.35">
      <c r="A501" s="66" t="s">
        <v>2058</v>
      </c>
      <c r="B501" s="66" t="s">
        <v>1999</v>
      </c>
      <c r="C501" s="66" t="s">
        <v>955</v>
      </c>
      <c r="D501" s="66">
        <v>8470530</v>
      </c>
      <c r="E501" s="66" t="s">
        <v>325</v>
      </c>
      <c r="F501" s="66">
        <v>432120</v>
      </c>
      <c r="G501" s="66" t="s">
        <v>382</v>
      </c>
      <c r="H501" s="66" t="str">
        <f t="shared" si="12"/>
        <v>847.8470530.1.432120.000000.847001.200179</v>
      </c>
      <c r="I501" s="56" t="s">
        <v>21</v>
      </c>
      <c r="J501" s="56">
        <v>847001</v>
      </c>
      <c r="K501" s="56" t="s">
        <v>23</v>
      </c>
      <c r="L501" s="56">
        <v>200179</v>
      </c>
      <c r="T501" s="66">
        <v>0</v>
      </c>
      <c r="Z501" s="66">
        <v>8470530</v>
      </c>
    </row>
    <row r="502" spans="1:26" ht="15" customHeight="1" x14ac:dyDescent="0.35">
      <c r="A502" s="66" t="s">
        <v>2058</v>
      </c>
      <c r="B502" s="66" t="s">
        <v>1999</v>
      </c>
      <c r="C502" s="66" t="s">
        <v>955</v>
      </c>
      <c r="D502" s="66">
        <v>8470530</v>
      </c>
      <c r="E502" s="66" t="s">
        <v>325</v>
      </c>
      <c r="F502" s="66">
        <v>432120</v>
      </c>
      <c r="G502" s="66" t="s">
        <v>382</v>
      </c>
      <c r="H502" s="66" t="str">
        <f t="shared" si="12"/>
        <v>847.8470530.1.432120.000000.847001.200179</v>
      </c>
      <c r="I502" s="56" t="s">
        <v>21</v>
      </c>
      <c r="J502" s="56">
        <v>847001</v>
      </c>
      <c r="K502" s="56" t="s">
        <v>23</v>
      </c>
      <c r="L502" s="56">
        <v>200179</v>
      </c>
      <c r="T502" s="66">
        <v>0</v>
      </c>
      <c r="Z502" s="66">
        <v>8470530</v>
      </c>
    </row>
    <row r="503" spans="1:26" ht="15" customHeight="1" x14ac:dyDescent="0.35">
      <c r="A503" s="66" t="s">
        <v>2058</v>
      </c>
      <c r="B503" s="66" t="s">
        <v>1999</v>
      </c>
      <c r="C503" s="66" t="s">
        <v>955</v>
      </c>
      <c r="D503" s="66">
        <v>8470530</v>
      </c>
      <c r="E503" s="66" t="s">
        <v>325</v>
      </c>
      <c r="F503" s="66">
        <v>436110</v>
      </c>
      <c r="G503" s="66" t="s">
        <v>64</v>
      </c>
      <c r="H503" s="66" t="str">
        <f t="shared" si="12"/>
        <v>847.8470530.1.436110.000000.847001.200179</v>
      </c>
      <c r="I503" s="56" t="s">
        <v>21</v>
      </c>
      <c r="J503" s="56">
        <v>847001</v>
      </c>
      <c r="K503" s="56" t="s">
        <v>23</v>
      </c>
      <c r="L503" s="56">
        <v>200179</v>
      </c>
      <c r="T503" s="66">
        <v>0</v>
      </c>
      <c r="Z503" s="66">
        <v>8470530</v>
      </c>
    </row>
    <row r="504" spans="1:26" ht="15" customHeight="1" x14ac:dyDescent="0.35">
      <c r="A504" s="66" t="s">
        <v>2058</v>
      </c>
      <c r="B504" s="66" t="s">
        <v>1999</v>
      </c>
      <c r="C504" s="66" t="s">
        <v>955</v>
      </c>
      <c r="D504" s="66">
        <v>8470530</v>
      </c>
      <c r="E504" s="66" t="s">
        <v>325</v>
      </c>
      <c r="F504" s="66">
        <v>436220</v>
      </c>
      <c r="G504" s="66" t="s">
        <v>406</v>
      </c>
      <c r="H504" s="66" t="str">
        <f t="shared" si="12"/>
        <v>847.8470530.1.436220.000000.847001.200179</v>
      </c>
      <c r="I504" s="56" t="s">
        <v>21</v>
      </c>
      <c r="J504" s="56">
        <v>847001</v>
      </c>
      <c r="K504" s="56" t="s">
        <v>23</v>
      </c>
      <c r="L504" s="56">
        <v>200179</v>
      </c>
      <c r="T504" s="66">
        <v>0</v>
      </c>
      <c r="Z504" s="66">
        <v>8470530</v>
      </c>
    </row>
    <row r="505" spans="1:26" ht="15" customHeight="1" x14ac:dyDescent="0.35">
      <c r="A505" s="66" t="s">
        <v>2058</v>
      </c>
      <c r="B505" s="66" t="s">
        <v>2302</v>
      </c>
      <c r="C505" s="66" t="s">
        <v>955</v>
      </c>
      <c r="D505" s="66">
        <v>8470530</v>
      </c>
      <c r="E505" s="66" t="s">
        <v>325</v>
      </c>
      <c r="F505" s="66">
        <v>492200</v>
      </c>
      <c r="G505" s="66" t="s">
        <v>874</v>
      </c>
      <c r="H505" s="66" t="str">
        <f t="shared" si="12"/>
        <v>847.8470530.1.492200.000000.847001.300180</v>
      </c>
      <c r="I505" s="56" t="s">
        <v>21</v>
      </c>
      <c r="J505" s="56">
        <v>847001</v>
      </c>
      <c r="K505" s="56" t="s">
        <v>863</v>
      </c>
      <c r="L505" s="56">
        <v>300180</v>
      </c>
      <c r="T505" s="66">
        <v>0</v>
      </c>
      <c r="Z505" s="66">
        <v>8470530</v>
      </c>
    </row>
    <row r="506" spans="1:26" ht="15" customHeight="1" x14ac:dyDescent="0.35">
      <c r="A506" s="66" t="s">
        <v>2058</v>
      </c>
      <c r="B506" s="66" t="s">
        <v>2302</v>
      </c>
      <c r="C506" s="66" t="s">
        <v>955</v>
      </c>
      <c r="D506" s="66">
        <v>8470530</v>
      </c>
      <c r="E506" s="66" t="s">
        <v>325</v>
      </c>
      <c r="F506" s="66">
        <v>492200</v>
      </c>
      <c r="G506" s="66" t="s">
        <v>874</v>
      </c>
      <c r="H506" s="66" t="str">
        <f t="shared" si="12"/>
        <v>847.8470530.1.492200.000000.847001.300180</v>
      </c>
      <c r="I506" s="56" t="s">
        <v>21</v>
      </c>
      <c r="J506" s="56">
        <v>847001</v>
      </c>
      <c r="K506" s="56" t="s">
        <v>863</v>
      </c>
      <c r="L506" s="56">
        <v>300180</v>
      </c>
      <c r="T506" s="66">
        <v>0</v>
      </c>
      <c r="Z506" s="66">
        <v>8470530</v>
      </c>
    </row>
    <row r="507" spans="1:26" ht="15" customHeight="1" x14ac:dyDescent="0.35">
      <c r="A507" s="66" t="s">
        <v>2058</v>
      </c>
      <c r="B507" s="66" t="s">
        <v>2302</v>
      </c>
      <c r="C507" s="66" t="s">
        <v>955</v>
      </c>
      <c r="D507" s="66">
        <v>8470530</v>
      </c>
      <c r="E507" s="66" t="s">
        <v>325</v>
      </c>
      <c r="F507" s="66">
        <v>492200</v>
      </c>
      <c r="G507" s="66" t="s">
        <v>874</v>
      </c>
      <c r="H507" s="66" t="str">
        <f t="shared" si="12"/>
        <v>847.8470530.1.492200.000000.847001.300180</v>
      </c>
      <c r="I507" s="56" t="s">
        <v>21</v>
      </c>
      <c r="J507" s="56">
        <v>847001</v>
      </c>
      <c r="K507" s="56" t="s">
        <v>863</v>
      </c>
      <c r="L507" s="56">
        <v>300180</v>
      </c>
      <c r="T507" s="66">
        <v>0</v>
      </c>
      <c r="Z507" s="66">
        <v>8470530</v>
      </c>
    </row>
    <row r="508" spans="1:26" ht="15" customHeight="1" x14ac:dyDescent="0.35">
      <c r="A508" s="66" t="s">
        <v>2058</v>
      </c>
      <c r="B508" s="66" t="s">
        <v>1999</v>
      </c>
      <c r="C508" s="66" t="s">
        <v>955</v>
      </c>
      <c r="D508" s="66">
        <v>8470530</v>
      </c>
      <c r="E508" s="66" t="s">
        <v>325</v>
      </c>
      <c r="F508" s="66">
        <v>492316</v>
      </c>
      <c r="G508" s="66" t="s">
        <v>138</v>
      </c>
      <c r="H508" s="66" t="str">
        <f t="shared" si="12"/>
        <v>847.8470530.1.492316.000000.847001.300180</v>
      </c>
      <c r="I508" s="56" t="s">
        <v>21</v>
      </c>
      <c r="J508" s="56">
        <v>847001</v>
      </c>
      <c r="K508" s="56" t="s">
        <v>863</v>
      </c>
      <c r="L508" s="56">
        <v>300180</v>
      </c>
      <c r="T508" s="66">
        <v>0</v>
      </c>
      <c r="Z508" s="66">
        <v>8470530</v>
      </c>
    </row>
    <row r="509" spans="1:26" ht="15" customHeight="1" x14ac:dyDescent="0.35">
      <c r="A509" s="66" t="s">
        <v>2058</v>
      </c>
      <c r="B509" s="66" t="s">
        <v>3368</v>
      </c>
      <c r="C509" s="66" t="s">
        <v>955</v>
      </c>
      <c r="D509" s="66">
        <v>8470530</v>
      </c>
      <c r="E509" s="66" t="s">
        <v>325</v>
      </c>
      <c r="F509" s="66">
        <v>492610</v>
      </c>
      <c r="G509" s="66" t="s">
        <v>866</v>
      </c>
      <c r="H509" s="66" t="str">
        <f t="shared" ref="H509:H572" si="13">CONCATENATE(847,".",D509,".",1,".",F509,".","000000",".",J509,".",L509)</f>
        <v>847.8470530.1.492610.000000.847001.300180</v>
      </c>
      <c r="I509" s="56" t="s">
        <v>21</v>
      </c>
      <c r="J509" s="56">
        <v>847001</v>
      </c>
      <c r="K509" s="56" t="s">
        <v>863</v>
      </c>
      <c r="L509" s="56">
        <v>300180</v>
      </c>
      <c r="T509" s="66">
        <v>0</v>
      </c>
      <c r="Z509" s="66">
        <v>8470530</v>
      </c>
    </row>
    <row r="510" spans="1:26" ht="15" customHeight="1" x14ac:dyDescent="0.35">
      <c r="A510" s="66" t="s">
        <v>2668</v>
      </c>
      <c r="B510" s="66" t="s">
        <v>2670</v>
      </c>
      <c r="C510" s="66" t="s">
        <v>955</v>
      </c>
      <c r="D510" s="66">
        <v>8470540</v>
      </c>
      <c r="E510" s="66" t="s">
        <v>409</v>
      </c>
      <c r="F510" s="66">
        <v>421100</v>
      </c>
      <c r="G510" s="66" t="s">
        <v>339</v>
      </c>
      <c r="H510" s="66" t="str">
        <f t="shared" si="13"/>
        <v>847.8470540.1.421100.000000.847010.200179</v>
      </c>
      <c r="I510" s="66" t="s">
        <v>330</v>
      </c>
      <c r="J510" s="66">
        <v>847010</v>
      </c>
      <c r="K510" s="56" t="s">
        <v>23</v>
      </c>
      <c r="L510" s="56">
        <v>200179</v>
      </c>
      <c r="M510" s="66" t="s">
        <v>2000</v>
      </c>
      <c r="N510" s="66">
        <v>1</v>
      </c>
      <c r="Q510" s="66" t="s">
        <v>3529</v>
      </c>
      <c r="R510" s="66">
        <v>1</v>
      </c>
      <c r="S510" s="66">
        <v>1597894.74</v>
      </c>
      <c r="T510" s="66">
        <v>1597894.74</v>
      </c>
      <c r="U510" s="66" t="s">
        <v>2002</v>
      </c>
      <c r="V510" s="66" t="s">
        <v>2003</v>
      </c>
      <c r="W510" s="66" t="s">
        <v>2697</v>
      </c>
      <c r="X510" s="66" t="s">
        <v>3531</v>
      </c>
      <c r="Y510" s="69" t="s">
        <v>3345</v>
      </c>
      <c r="Z510" s="66">
        <v>8470540</v>
      </c>
    </row>
    <row r="511" spans="1:26" ht="15" customHeight="1" x14ac:dyDescent="0.35">
      <c r="A511" s="66" t="s">
        <v>2668</v>
      </c>
      <c r="B511" s="66" t="s">
        <v>2670</v>
      </c>
      <c r="C511" s="66" t="s">
        <v>955</v>
      </c>
      <c r="D511" s="66">
        <v>8470540</v>
      </c>
      <c r="E511" s="66" t="s">
        <v>409</v>
      </c>
      <c r="F511" s="66">
        <v>421100</v>
      </c>
      <c r="G511" s="66" t="s">
        <v>339</v>
      </c>
      <c r="H511" s="66" t="str">
        <f t="shared" si="13"/>
        <v>847.8470540.1.421100.000000.847010.200179</v>
      </c>
      <c r="I511" s="66" t="s">
        <v>330</v>
      </c>
      <c r="J511" s="66">
        <v>847010</v>
      </c>
      <c r="K511" s="56" t="s">
        <v>23</v>
      </c>
      <c r="L511" s="56">
        <v>200179</v>
      </c>
      <c r="M511" s="66" t="s">
        <v>2000</v>
      </c>
      <c r="N511" s="66">
        <v>1</v>
      </c>
      <c r="Q511" s="66" t="s">
        <v>3532</v>
      </c>
      <c r="R511" s="66">
        <v>1</v>
      </c>
      <c r="S511" s="66">
        <v>1562450.53</v>
      </c>
      <c r="T511" s="66">
        <v>1562450.53</v>
      </c>
      <c r="U511" s="66" t="s">
        <v>2002</v>
      </c>
      <c r="V511" s="66" t="s">
        <v>2003</v>
      </c>
      <c r="W511" s="66" t="s">
        <v>2697</v>
      </c>
      <c r="X511" s="66" t="s">
        <v>3531</v>
      </c>
      <c r="Y511" s="69" t="s">
        <v>3345</v>
      </c>
      <c r="Z511" s="66">
        <v>8470540</v>
      </c>
    </row>
    <row r="512" spans="1:26" ht="15" customHeight="1" x14ac:dyDescent="0.35">
      <c r="A512" s="66" t="s">
        <v>2668</v>
      </c>
      <c r="B512" s="66" t="s">
        <v>2670</v>
      </c>
      <c r="C512" s="66" t="s">
        <v>955</v>
      </c>
      <c r="D512" s="66">
        <v>8470540</v>
      </c>
      <c r="E512" s="66" t="s">
        <v>409</v>
      </c>
      <c r="F512" s="66">
        <v>421100</v>
      </c>
      <c r="G512" s="66" t="s">
        <v>339</v>
      </c>
      <c r="H512" s="66" t="str">
        <f t="shared" si="13"/>
        <v>847.8470540.1.421100.000000.847010.200179</v>
      </c>
      <c r="I512" s="66" t="s">
        <v>330</v>
      </c>
      <c r="J512" s="66">
        <v>847010</v>
      </c>
      <c r="K512" s="56" t="s">
        <v>23</v>
      </c>
      <c r="L512" s="56">
        <v>200179</v>
      </c>
      <c r="M512" s="66" t="s">
        <v>2000</v>
      </c>
      <c r="N512" s="66">
        <v>1</v>
      </c>
      <c r="Q512" s="66" t="s">
        <v>3533</v>
      </c>
      <c r="R512" s="66">
        <v>1</v>
      </c>
      <c r="S512" s="66">
        <v>444000</v>
      </c>
      <c r="T512" s="66">
        <v>444000</v>
      </c>
      <c r="U512" s="66" t="s">
        <v>2002</v>
      </c>
      <c r="V512" s="66" t="s">
        <v>2003</v>
      </c>
      <c r="W512" s="66" t="s">
        <v>2697</v>
      </c>
      <c r="X512" s="66" t="s">
        <v>3531</v>
      </c>
      <c r="Y512" s="69" t="s">
        <v>3345</v>
      </c>
      <c r="Z512" s="66">
        <v>8470540</v>
      </c>
    </row>
    <row r="513" spans="1:26" ht="15" customHeight="1" x14ac:dyDescent="0.35">
      <c r="A513" s="66" t="s">
        <v>2668</v>
      </c>
      <c r="B513" s="66" t="s">
        <v>2670</v>
      </c>
      <c r="C513" s="66" t="s">
        <v>955</v>
      </c>
      <c r="D513" s="66">
        <v>8470540</v>
      </c>
      <c r="E513" s="66" t="s">
        <v>409</v>
      </c>
      <c r="F513" s="66">
        <v>421100</v>
      </c>
      <c r="G513" s="66" t="s">
        <v>339</v>
      </c>
      <c r="H513" s="66" t="str">
        <f t="shared" si="13"/>
        <v>847.8470540.1.421100.000000.847010.200179</v>
      </c>
      <c r="I513" s="66" t="s">
        <v>330</v>
      </c>
      <c r="J513" s="66">
        <v>847010</v>
      </c>
      <c r="K513" s="56" t="s">
        <v>23</v>
      </c>
      <c r="L513" s="56">
        <v>200179</v>
      </c>
      <c r="M513" s="66" t="s">
        <v>2000</v>
      </c>
      <c r="N513" s="66">
        <v>1</v>
      </c>
      <c r="Q513" s="66" t="s">
        <v>3534</v>
      </c>
      <c r="R513" s="66">
        <v>1</v>
      </c>
      <c r="S513" s="66">
        <v>173684.21</v>
      </c>
      <c r="T513" s="66">
        <v>173684.21</v>
      </c>
      <c r="U513" s="66" t="s">
        <v>2002</v>
      </c>
      <c r="V513" s="66" t="s">
        <v>2003</v>
      </c>
      <c r="W513" s="66" t="s">
        <v>2697</v>
      </c>
      <c r="X513" s="66" t="s">
        <v>3531</v>
      </c>
      <c r="Y513" s="69" t="s">
        <v>3345</v>
      </c>
      <c r="Z513" s="66">
        <v>8470540</v>
      </c>
    </row>
    <row r="514" spans="1:26" ht="15" customHeight="1" x14ac:dyDescent="0.35">
      <c r="A514" s="66" t="s">
        <v>2058</v>
      </c>
      <c r="B514" s="66" t="s">
        <v>1999</v>
      </c>
      <c r="C514" s="66" t="s">
        <v>955</v>
      </c>
      <c r="D514" s="66">
        <v>8470540</v>
      </c>
      <c r="E514" s="66" t="s">
        <v>409</v>
      </c>
      <c r="F514" s="66">
        <v>426800</v>
      </c>
      <c r="G514" s="66" t="s">
        <v>357</v>
      </c>
      <c r="H514" s="66" t="str">
        <f t="shared" si="13"/>
        <v>847.8470540.1.426800.000000.847010.200179</v>
      </c>
      <c r="I514" s="66" t="s">
        <v>330</v>
      </c>
      <c r="J514" s="66">
        <v>847010</v>
      </c>
      <c r="K514" s="56" t="s">
        <v>23</v>
      </c>
      <c r="L514" s="56">
        <v>200179</v>
      </c>
      <c r="M514" s="66" t="s">
        <v>2000</v>
      </c>
      <c r="N514" s="66">
        <v>1</v>
      </c>
      <c r="Q514" s="66" t="s">
        <v>3535</v>
      </c>
      <c r="R514" s="66">
        <v>1</v>
      </c>
      <c r="S514" s="66">
        <v>10000</v>
      </c>
      <c r="T514" s="66">
        <v>10000</v>
      </c>
      <c r="U514" s="66" t="s">
        <v>2002</v>
      </c>
      <c r="V514" s="66" t="s">
        <v>2003</v>
      </c>
      <c r="W514" s="66" t="s">
        <v>2697</v>
      </c>
      <c r="X514" s="66" t="s">
        <v>3531</v>
      </c>
      <c r="Y514" s="69" t="s">
        <v>3365</v>
      </c>
      <c r="Z514" s="66">
        <v>8470540</v>
      </c>
    </row>
    <row r="515" spans="1:26" ht="15" customHeight="1" x14ac:dyDescent="0.35">
      <c r="A515" s="66" t="s">
        <v>2668</v>
      </c>
      <c r="B515" s="66" t="s">
        <v>1999</v>
      </c>
      <c r="C515" s="66" t="s">
        <v>955</v>
      </c>
      <c r="D515" s="66">
        <v>8470540</v>
      </c>
      <c r="E515" s="66" t="s">
        <v>409</v>
      </c>
      <c r="F515" s="66">
        <v>426900</v>
      </c>
      <c r="G515" s="66" t="s">
        <v>360</v>
      </c>
      <c r="H515" s="66" t="str">
        <f t="shared" si="13"/>
        <v>847.8470540.1.426900.000000.847010.200179</v>
      </c>
      <c r="I515" s="66" t="s">
        <v>330</v>
      </c>
      <c r="J515" s="66">
        <v>847010</v>
      </c>
      <c r="K515" s="56" t="s">
        <v>23</v>
      </c>
      <c r="L515" s="56">
        <v>200179</v>
      </c>
      <c r="M515" s="66" t="s">
        <v>2000</v>
      </c>
      <c r="N515" s="66">
        <v>1</v>
      </c>
      <c r="Q515" s="66" t="s">
        <v>3537</v>
      </c>
      <c r="R515" s="66">
        <v>1</v>
      </c>
      <c r="S515" s="66">
        <v>30000</v>
      </c>
      <c r="T515" s="66">
        <v>30000</v>
      </c>
      <c r="U515" s="66" t="s">
        <v>2002</v>
      </c>
      <c r="V515" s="66" t="s">
        <v>2003</v>
      </c>
      <c r="W515" s="66" t="s">
        <v>2697</v>
      </c>
      <c r="X515" s="66" t="s">
        <v>3531</v>
      </c>
      <c r="Y515" s="69" t="s">
        <v>3365</v>
      </c>
      <c r="Z515" s="66">
        <v>8470540</v>
      </c>
    </row>
    <row r="516" spans="1:26" ht="15" customHeight="1" x14ac:dyDescent="0.35">
      <c r="A516" s="66" t="s">
        <v>2058</v>
      </c>
      <c r="B516" s="66" t="s">
        <v>1999</v>
      </c>
      <c r="C516" s="66" t="s">
        <v>955</v>
      </c>
      <c r="D516" s="66">
        <v>8470540</v>
      </c>
      <c r="E516" s="66" t="s">
        <v>409</v>
      </c>
      <c r="F516" s="66">
        <v>430330</v>
      </c>
      <c r="G516" s="66" t="s">
        <v>378</v>
      </c>
      <c r="H516" s="66" t="str">
        <f t="shared" si="13"/>
        <v>847.8470540.1.430330.000000.847010.200179</v>
      </c>
      <c r="I516" s="66" t="s">
        <v>330</v>
      </c>
      <c r="J516" s="66">
        <v>847010</v>
      </c>
      <c r="K516" s="56" t="s">
        <v>23</v>
      </c>
      <c r="L516" s="56">
        <v>200179</v>
      </c>
      <c r="M516" s="66" t="s">
        <v>2000</v>
      </c>
      <c r="N516" s="66">
        <v>1</v>
      </c>
      <c r="Q516" s="66" t="s">
        <v>3546</v>
      </c>
      <c r="R516" s="66">
        <v>1</v>
      </c>
      <c r="S516" s="66">
        <v>967680</v>
      </c>
      <c r="T516" s="66">
        <v>967680</v>
      </c>
      <c r="U516" s="66" t="s">
        <v>2002</v>
      </c>
      <c r="V516" s="66" t="s">
        <v>2003</v>
      </c>
      <c r="W516" s="66" t="s">
        <v>2697</v>
      </c>
      <c r="X516" s="66" t="s">
        <v>3531</v>
      </c>
      <c r="Y516" s="69" t="s">
        <v>3345</v>
      </c>
      <c r="Z516" s="66">
        <v>8470540</v>
      </c>
    </row>
    <row r="517" spans="1:26" ht="15" customHeight="1" x14ac:dyDescent="0.35">
      <c r="A517" s="66" t="s">
        <v>2058</v>
      </c>
      <c r="B517" s="66" t="s">
        <v>1999</v>
      </c>
      <c r="C517" s="66" t="s">
        <v>955</v>
      </c>
      <c r="D517" s="66">
        <v>8470540</v>
      </c>
      <c r="E517" s="66" t="s">
        <v>409</v>
      </c>
      <c r="F517" s="66">
        <v>435740</v>
      </c>
      <c r="G517" s="66" t="s">
        <v>400</v>
      </c>
      <c r="H517" s="66" t="str">
        <f t="shared" si="13"/>
        <v>847.8470540.1.435740.000000.847010.200179</v>
      </c>
      <c r="I517" s="66" t="s">
        <v>330</v>
      </c>
      <c r="J517" s="66">
        <v>847010</v>
      </c>
      <c r="K517" s="56" t="s">
        <v>23</v>
      </c>
      <c r="L517" s="56">
        <v>200179</v>
      </c>
      <c r="M517" s="66" t="s">
        <v>2000</v>
      </c>
      <c r="N517" s="66">
        <v>1</v>
      </c>
      <c r="Q517" s="66" t="s">
        <v>3552</v>
      </c>
      <c r="R517" s="66">
        <v>1</v>
      </c>
      <c r="S517" s="66">
        <v>336000</v>
      </c>
      <c r="T517" s="66">
        <v>336000</v>
      </c>
      <c r="U517" s="66" t="s">
        <v>2002</v>
      </c>
      <c r="V517" s="66" t="s">
        <v>2003</v>
      </c>
      <c r="W517" s="66" t="s">
        <v>2697</v>
      </c>
      <c r="X517" s="66" t="s">
        <v>3531</v>
      </c>
      <c r="Y517" s="69" t="s">
        <v>3365</v>
      </c>
      <c r="Z517" s="66">
        <v>8470540</v>
      </c>
    </row>
    <row r="518" spans="1:26" ht="15" customHeight="1" x14ac:dyDescent="0.35">
      <c r="A518" s="66" t="s">
        <v>2036</v>
      </c>
      <c r="B518" s="66" t="s">
        <v>1999</v>
      </c>
      <c r="C518" s="66" t="s">
        <v>955</v>
      </c>
      <c r="D518" s="66">
        <v>8470540</v>
      </c>
      <c r="E518" s="66" t="s">
        <v>409</v>
      </c>
      <c r="F518" s="66">
        <v>436110</v>
      </c>
      <c r="G518" s="66" t="s">
        <v>64</v>
      </c>
      <c r="H518" s="66" t="str">
        <f t="shared" si="13"/>
        <v>847.8470540.1.436110.000000.847010.200179</v>
      </c>
      <c r="I518" s="66" t="s">
        <v>330</v>
      </c>
      <c r="J518" s="66">
        <v>847010</v>
      </c>
      <c r="K518" s="56" t="s">
        <v>23</v>
      </c>
      <c r="L518" s="56">
        <v>200179</v>
      </c>
      <c r="M518" s="66" t="s">
        <v>2000</v>
      </c>
      <c r="N518" s="66">
        <v>1</v>
      </c>
      <c r="Q518" s="66" t="s">
        <v>3553</v>
      </c>
      <c r="R518" s="66">
        <v>1</v>
      </c>
      <c r="S518" s="66">
        <v>360000</v>
      </c>
      <c r="T518" s="66">
        <v>360000</v>
      </c>
      <c r="U518" s="66" t="s">
        <v>2002</v>
      </c>
      <c r="V518" s="66" t="s">
        <v>2003</v>
      </c>
      <c r="W518" s="66" t="s">
        <v>2697</v>
      </c>
      <c r="X518" s="66" t="s">
        <v>3531</v>
      </c>
      <c r="Y518" s="69" t="s">
        <v>9</v>
      </c>
      <c r="Z518" s="66">
        <v>8470540</v>
      </c>
    </row>
    <row r="519" spans="1:26" ht="15" customHeight="1" x14ac:dyDescent="0.35">
      <c r="A519" s="66" t="s">
        <v>2036</v>
      </c>
      <c r="B519" s="66" t="s">
        <v>1999</v>
      </c>
      <c r="C519" s="66" t="s">
        <v>955</v>
      </c>
      <c r="D519" s="66">
        <v>8470540</v>
      </c>
      <c r="E519" s="66" t="s">
        <v>409</v>
      </c>
      <c r="F519" s="66">
        <v>436110</v>
      </c>
      <c r="G519" s="66" t="s">
        <v>64</v>
      </c>
      <c r="H519" s="66" t="str">
        <f t="shared" si="13"/>
        <v>847.8470540.1.436110.000000.847010.200179</v>
      </c>
      <c r="I519" s="66" t="s">
        <v>330</v>
      </c>
      <c r="J519" s="66">
        <v>847010</v>
      </c>
      <c r="K519" s="56" t="s">
        <v>23</v>
      </c>
      <c r="L519" s="56">
        <v>200179</v>
      </c>
      <c r="M519" s="66" t="s">
        <v>2000</v>
      </c>
      <c r="N519" s="66">
        <v>1</v>
      </c>
      <c r="Q519" s="66" t="s">
        <v>3556</v>
      </c>
      <c r="R519" s="66">
        <v>1</v>
      </c>
      <c r="S519" s="66">
        <v>193910</v>
      </c>
      <c r="T519" s="66">
        <v>193910</v>
      </c>
      <c r="U519" s="66" t="s">
        <v>2002</v>
      </c>
      <c r="V519" s="66" t="s">
        <v>2122</v>
      </c>
      <c r="W519" s="66" t="s">
        <v>2697</v>
      </c>
      <c r="X519" s="66" t="s">
        <v>3531</v>
      </c>
      <c r="Y519" s="69" t="s">
        <v>9</v>
      </c>
      <c r="Z519" s="66">
        <v>8470540</v>
      </c>
    </row>
    <row r="520" spans="1:26" ht="15" customHeight="1" x14ac:dyDescent="0.35">
      <c r="A520" s="66" t="s">
        <v>2036</v>
      </c>
      <c r="B520" s="66" t="s">
        <v>1999</v>
      </c>
      <c r="C520" s="66" t="s">
        <v>955</v>
      </c>
      <c r="D520" s="66">
        <v>8470540</v>
      </c>
      <c r="E520" s="66" t="s">
        <v>409</v>
      </c>
      <c r="F520" s="66">
        <v>429900</v>
      </c>
      <c r="G520" s="66" t="s">
        <v>375</v>
      </c>
      <c r="H520" s="66" t="str">
        <f t="shared" si="13"/>
        <v>847.8470540.1.429900.000000.847010.200179</v>
      </c>
      <c r="I520" s="66" t="s">
        <v>330</v>
      </c>
      <c r="J520" s="66">
        <v>847010</v>
      </c>
      <c r="K520" s="56" t="s">
        <v>23</v>
      </c>
      <c r="L520" s="56">
        <v>200179</v>
      </c>
      <c r="M520" s="66" t="s">
        <v>2000</v>
      </c>
      <c r="N520" s="66">
        <v>1</v>
      </c>
      <c r="Q520" s="66" t="s">
        <v>3544</v>
      </c>
      <c r="R520" s="66">
        <v>1</v>
      </c>
      <c r="S520" s="66">
        <v>44000</v>
      </c>
      <c r="T520" s="66">
        <v>44000</v>
      </c>
      <c r="U520" s="66" t="s">
        <v>2002</v>
      </c>
      <c r="V520" s="66" t="s">
        <v>2003</v>
      </c>
      <c r="W520" s="66" t="s">
        <v>2697</v>
      </c>
      <c r="X520" s="66" t="s">
        <v>3531</v>
      </c>
      <c r="Y520" s="69" t="s">
        <v>3365</v>
      </c>
      <c r="Z520" s="66">
        <v>8470540</v>
      </c>
    </row>
    <row r="521" spans="1:26" ht="15" customHeight="1" x14ac:dyDescent="0.35">
      <c r="A521" s="66" t="s">
        <v>2058</v>
      </c>
      <c r="B521" s="66" t="s">
        <v>1999</v>
      </c>
      <c r="C521" s="66" t="s">
        <v>955</v>
      </c>
      <c r="D521" s="66">
        <v>8470540</v>
      </c>
      <c r="E521" s="66" t="s">
        <v>409</v>
      </c>
      <c r="F521" s="66">
        <v>428111</v>
      </c>
      <c r="G521" s="66" t="s">
        <v>363</v>
      </c>
      <c r="H521" s="66" t="str">
        <f t="shared" si="13"/>
        <v>847.8470540.1.428111.000000.847010.200179</v>
      </c>
      <c r="I521" s="66" t="s">
        <v>330</v>
      </c>
      <c r="J521" s="66">
        <v>847010</v>
      </c>
      <c r="K521" s="56" t="s">
        <v>23</v>
      </c>
      <c r="L521" s="56">
        <v>200179</v>
      </c>
      <c r="M521" s="66" t="s">
        <v>2000</v>
      </c>
      <c r="N521" s="66">
        <v>1</v>
      </c>
      <c r="Q521" s="66" t="s">
        <v>363</v>
      </c>
      <c r="R521" s="66">
        <v>1</v>
      </c>
      <c r="S521" s="66">
        <v>7349560</v>
      </c>
      <c r="T521" s="66">
        <v>7349560</v>
      </c>
      <c r="U521" s="66" t="s">
        <v>2002</v>
      </c>
      <c r="V521" s="66" t="s">
        <v>2003</v>
      </c>
      <c r="W521" s="66" t="s">
        <v>2697</v>
      </c>
      <c r="X521" s="66" t="s">
        <v>3531</v>
      </c>
      <c r="Y521" s="69" t="s">
        <v>3365</v>
      </c>
      <c r="Z521" s="66">
        <v>8470540</v>
      </c>
    </row>
    <row r="522" spans="1:26" ht="15" customHeight="1" x14ac:dyDescent="0.35">
      <c r="A522" s="66" t="s">
        <v>2058</v>
      </c>
      <c r="B522" s="66" t="s">
        <v>1999</v>
      </c>
      <c r="C522" s="66" t="s">
        <v>955</v>
      </c>
      <c r="D522" s="66">
        <v>8470540</v>
      </c>
      <c r="E522" s="66" t="s">
        <v>409</v>
      </c>
      <c r="F522" s="66">
        <v>428111</v>
      </c>
      <c r="G522" s="66" t="s">
        <v>363</v>
      </c>
      <c r="H522" s="66" t="str">
        <f t="shared" si="13"/>
        <v>847.8470540.1.428111.000000.847020.200179</v>
      </c>
      <c r="I522" s="66" t="s">
        <v>336</v>
      </c>
      <c r="J522" s="66">
        <v>847020</v>
      </c>
      <c r="K522" s="56" t="s">
        <v>23</v>
      </c>
      <c r="L522" s="56">
        <v>200179</v>
      </c>
      <c r="M522" s="66" t="s">
        <v>2000</v>
      </c>
      <c r="N522" s="66">
        <v>1</v>
      </c>
      <c r="Q522" s="66" t="s">
        <v>363</v>
      </c>
      <c r="R522" s="66">
        <v>1</v>
      </c>
      <c r="S522" s="66">
        <v>3058446</v>
      </c>
      <c r="T522" s="66">
        <v>3058446</v>
      </c>
      <c r="U522" s="66" t="s">
        <v>2002</v>
      </c>
      <c r="V522" s="66" t="s">
        <v>2003</v>
      </c>
      <c r="W522" s="66" t="s">
        <v>2697</v>
      </c>
      <c r="X522" s="66" t="s">
        <v>3531</v>
      </c>
      <c r="Y522" s="69" t="s">
        <v>3365</v>
      </c>
      <c r="Z522" s="66">
        <v>8470540</v>
      </c>
    </row>
    <row r="523" spans="1:26" ht="15" customHeight="1" x14ac:dyDescent="0.35">
      <c r="A523" s="66" t="s">
        <v>2058</v>
      </c>
      <c r="B523" s="66" t="s">
        <v>1999</v>
      </c>
      <c r="C523" s="66" t="s">
        <v>955</v>
      </c>
      <c r="D523" s="66">
        <v>8470540</v>
      </c>
      <c r="E523" s="66" t="s">
        <v>409</v>
      </c>
      <c r="F523" s="66">
        <v>428111</v>
      </c>
      <c r="G523" s="66" t="s">
        <v>363</v>
      </c>
      <c r="H523" s="66" t="str">
        <f t="shared" si="13"/>
        <v>847.8470540.1.428111.000000.847030.200179</v>
      </c>
      <c r="I523" s="66" t="s">
        <v>312</v>
      </c>
      <c r="J523" s="66">
        <v>847030</v>
      </c>
      <c r="K523" s="56" t="s">
        <v>23</v>
      </c>
      <c r="L523" s="56">
        <v>200179</v>
      </c>
      <c r="M523" s="66" t="s">
        <v>2000</v>
      </c>
      <c r="N523" s="66">
        <v>1</v>
      </c>
      <c r="Q523" s="66" t="s">
        <v>363</v>
      </c>
      <c r="R523" s="66">
        <v>1</v>
      </c>
      <c r="S523" s="66">
        <v>442627</v>
      </c>
      <c r="T523" s="66">
        <v>442627</v>
      </c>
      <c r="U523" s="66" t="s">
        <v>2002</v>
      </c>
      <c r="V523" s="66" t="s">
        <v>2003</v>
      </c>
      <c r="W523" s="66" t="s">
        <v>2697</v>
      </c>
      <c r="X523" s="66" t="s">
        <v>3531</v>
      </c>
      <c r="Y523" s="69" t="s">
        <v>3365</v>
      </c>
      <c r="Z523" s="66">
        <v>8470540</v>
      </c>
    </row>
    <row r="524" spans="1:26" ht="15" customHeight="1" x14ac:dyDescent="0.35">
      <c r="A524" s="66" t="s">
        <v>2058</v>
      </c>
      <c r="B524" s="66" t="s">
        <v>1999</v>
      </c>
      <c r="C524" s="66" t="s">
        <v>955</v>
      </c>
      <c r="D524" s="66">
        <v>8470540</v>
      </c>
      <c r="E524" s="66" t="s">
        <v>409</v>
      </c>
      <c r="F524" s="66">
        <v>428111</v>
      </c>
      <c r="G524" s="66" t="s">
        <v>363</v>
      </c>
      <c r="H524" s="66" t="str">
        <f t="shared" si="13"/>
        <v>847.8470540.1.428111.000000.847015.200179</v>
      </c>
      <c r="I524" s="66" t="s">
        <v>333</v>
      </c>
      <c r="J524" s="66">
        <v>847015</v>
      </c>
      <c r="K524" s="56" t="s">
        <v>23</v>
      </c>
      <c r="L524" s="56">
        <v>200179</v>
      </c>
      <c r="M524" s="66" t="s">
        <v>2000</v>
      </c>
      <c r="N524" s="66">
        <v>1</v>
      </c>
      <c r="Q524" s="66" t="s">
        <v>3540</v>
      </c>
      <c r="R524" s="66">
        <v>1</v>
      </c>
      <c r="S524" s="66">
        <v>4615084</v>
      </c>
      <c r="T524" s="66">
        <v>4615084</v>
      </c>
      <c r="U524" s="66" t="s">
        <v>2002</v>
      </c>
      <c r="V524" s="66" t="s">
        <v>2003</v>
      </c>
      <c r="W524" s="66" t="s">
        <v>2697</v>
      </c>
      <c r="X524" s="66" t="s">
        <v>3531</v>
      </c>
      <c r="Y524" s="69" t="s">
        <v>3365</v>
      </c>
      <c r="Z524" s="66">
        <v>8470540</v>
      </c>
    </row>
    <row r="525" spans="1:26" ht="15" customHeight="1" x14ac:dyDescent="0.35">
      <c r="A525" s="66" t="s">
        <v>2058</v>
      </c>
      <c r="B525" s="66" t="s">
        <v>1999</v>
      </c>
      <c r="C525" s="66" t="s">
        <v>955</v>
      </c>
      <c r="D525" s="66">
        <v>8470540</v>
      </c>
      <c r="E525" s="66" t="s">
        <v>409</v>
      </c>
      <c r="F525" s="66">
        <v>428112</v>
      </c>
      <c r="G525" s="66" t="s">
        <v>369</v>
      </c>
      <c r="H525" s="66" t="str">
        <f t="shared" si="13"/>
        <v>847.8470540.1.428112.000000.847010.200179</v>
      </c>
      <c r="I525" s="66" t="s">
        <v>330</v>
      </c>
      <c r="J525" s="66">
        <v>847010</v>
      </c>
      <c r="K525" s="56" t="s">
        <v>23</v>
      </c>
      <c r="L525" s="56">
        <v>200179</v>
      </c>
      <c r="M525" s="66" t="s">
        <v>2000</v>
      </c>
      <c r="N525" s="66">
        <v>1</v>
      </c>
      <c r="Q525" s="66" t="s">
        <v>369</v>
      </c>
      <c r="R525" s="66">
        <v>1</v>
      </c>
      <c r="S525" s="66">
        <v>1153128</v>
      </c>
      <c r="T525" s="66">
        <v>1153128</v>
      </c>
      <c r="U525" s="66" t="s">
        <v>2002</v>
      </c>
      <c r="V525" s="66" t="s">
        <v>2003</v>
      </c>
      <c r="W525" s="66" t="s">
        <v>2697</v>
      </c>
      <c r="X525" s="66" t="s">
        <v>3531</v>
      </c>
      <c r="Y525" s="69" t="s">
        <v>3365</v>
      </c>
      <c r="Z525" s="66">
        <v>8470540</v>
      </c>
    </row>
    <row r="526" spans="1:26" ht="15" customHeight="1" x14ac:dyDescent="0.35">
      <c r="A526" s="66" t="s">
        <v>2058</v>
      </c>
      <c r="B526" s="66" t="s">
        <v>1999</v>
      </c>
      <c r="C526" s="66" t="s">
        <v>955</v>
      </c>
      <c r="D526" s="66">
        <v>8470540</v>
      </c>
      <c r="E526" s="66" t="s">
        <v>409</v>
      </c>
      <c r="F526" s="66">
        <v>428112</v>
      </c>
      <c r="G526" s="66" t="s">
        <v>369</v>
      </c>
      <c r="H526" s="66" t="str">
        <f t="shared" si="13"/>
        <v>847.8470540.1.428112.000000.847020.200179</v>
      </c>
      <c r="I526" s="66" t="s">
        <v>336</v>
      </c>
      <c r="J526" s="66">
        <v>847020</v>
      </c>
      <c r="K526" s="56" t="s">
        <v>23</v>
      </c>
      <c r="L526" s="56">
        <v>200179</v>
      </c>
      <c r="M526" s="66" t="s">
        <v>2000</v>
      </c>
      <c r="N526" s="66">
        <v>1</v>
      </c>
      <c r="Q526" s="66" t="s">
        <v>369</v>
      </c>
      <c r="R526" s="66">
        <v>1</v>
      </c>
      <c r="S526" s="66">
        <v>1703132</v>
      </c>
      <c r="T526" s="66">
        <v>1703132</v>
      </c>
      <c r="U526" s="66" t="s">
        <v>2002</v>
      </c>
      <c r="V526" s="66" t="s">
        <v>2003</v>
      </c>
      <c r="W526" s="66" t="s">
        <v>2697</v>
      </c>
      <c r="X526" s="66" t="s">
        <v>3531</v>
      </c>
      <c r="Y526" s="69" t="s">
        <v>3365</v>
      </c>
      <c r="Z526" s="66">
        <v>8470540</v>
      </c>
    </row>
    <row r="527" spans="1:26" ht="15" customHeight="1" x14ac:dyDescent="0.35">
      <c r="A527" s="66" t="s">
        <v>2058</v>
      </c>
      <c r="B527" s="66" t="s">
        <v>1999</v>
      </c>
      <c r="C527" s="66" t="s">
        <v>955</v>
      </c>
      <c r="D527" s="66">
        <v>8470540</v>
      </c>
      <c r="E527" s="66" t="s">
        <v>409</v>
      </c>
      <c r="F527" s="66">
        <v>428112</v>
      </c>
      <c r="G527" s="66" t="s">
        <v>369</v>
      </c>
      <c r="H527" s="66" t="str">
        <f t="shared" si="13"/>
        <v>847.8470540.1.428112.000000.847030.200179</v>
      </c>
      <c r="I527" s="66" t="s">
        <v>312</v>
      </c>
      <c r="J527" s="66">
        <v>847030</v>
      </c>
      <c r="K527" s="56" t="s">
        <v>23</v>
      </c>
      <c r="L527" s="56">
        <v>200179</v>
      </c>
      <c r="Q527" s="66" t="s">
        <v>3542</v>
      </c>
      <c r="R527" s="66">
        <v>1</v>
      </c>
      <c r="S527" s="66">
        <v>153570</v>
      </c>
      <c r="T527" s="66">
        <v>153570</v>
      </c>
      <c r="U527" s="66" t="s">
        <v>2002</v>
      </c>
      <c r="V527" s="66" t="s">
        <v>2003</v>
      </c>
      <c r="W527" s="66" t="s">
        <v>2697</v>
      </c>
      <c r="X527" s="66" t="s">
        <v>3531</v>
      </c>
      <c r="Y527" s="69" t="s">
        <v>3365</v>
      </c>
      <c r="Z527" s="66">
        <v>8470540</v>
      </c>
    </row>
    <row r="528" spans="1:26" ht="15" customHeight="1" x14ac:dyDescent="0.35">
      <c r="A528" s="66" t="s">
        <v>2058</v>
      </c>
      <c r="B528" s="66" t="s">
        <v>1999</v>
      </c>
      <c r="C528" s="66" t="s">
        <v>955</v>
      </c>
      <c r="D528" s="66">
        <v>8470540</v>
      </c>
      <c r="E528" s="66" t="s">
        <v>409</v>
      </c>
      <c r="F528" s="66">
        <v>428112</v>
      </c>
      <c r="G528" s="66" t="s">
        <v>369</v>
      </c>
      <c r="H528" s="66" t="str">
        <f t="shared" si="13"/>
        <v>847.8470540.1.428112.000000.847015.200179</v>
      </c>
      <c r="I528" s="66" t="s">
        <v>333</v>
      </c>
      <c r="J528" s="66">
        <v>847015</v>
      </c>
      <c r="K528" s="56" t="s">
        <v>23</v>
      </c>
      <c r="L528" s="56">
        <v>200179</v>
      </c>
      <c r="M528" s="66" t="s">
        <v>2000</v>
      </c>
      <c r="N528" s="66">
        <v>1</v>
      </c>
      <c r="Q528" s="66" t="s">
        <v>3543</v>
      </c>
      <c r="R528" s="66">
        <v>1</v>
      </c>
      <c r="S528" s="66">
        <v>1681399</v>
      </c>
      <c r="T528" s="66">
        <v>1681399</v>
      </c>
      <c r="U528" s="66" t="s">
        <v>2002</v>
      </c>
      <c r="V528" s="66" t="s">
        <v>2003</v>
      </c>
      <c r="W528" s="66" t="s">
        <v>2697</v>
      </c>
      <c r="X528" s="66" t="s">
        <v>3531</v>
      </c>
      <c r="Y528" s="69" t="s">
        <v>3365</v>
      </c>
      <c r="Z528" s="66">
        <v>8470540</v>
      </c>
    </row>
    <row r="529" spans="1:26" ht="15" customHeight="1" x14ac:dyDescent="0.35">
      <c r="A529" s="66" t="s">
        <v>2058</v>
      </c>
      <c r="B529" s="66" t="s">
        <v>1999</v>
      </c>
      <c r="C529" s="66" t="s">
        <v>955</v>
      </c>
      <c r="D529" s="66">
        <v>8470540</v>
      </c>
      <c r="E529" s="66" t="s">
        <v>409</v>
      </c>
      <c r="F529" s="66">
        <v>432120</v>
      </c>
      <c r="G529" s="66" t="s">
        <v>382</v>
      </c>
      <c r="H529" s="66" t="str">
        <f t="shared" si="13"/>
        <v>847.8470540.1.432120.000000.847001.200179</v>
      </c>
      <c r="I529" s="56" t="s">
        <v>21</v>
      </c>
      <c r="J529" s="56">
        <v>847001</v>
      </c>
      <c r="K529" s="56" t="s">
        <v>23</v>
      </c>
      <c r="L529" s="56">
        <v>200179</v>
      </c>
      <c r="M529" s="66" t="s">
        <v>2000</v>
      </c>
      <c r="N529" s="66">
        <v>1</v>
      </c>
      <c r="R529" s="66">
        <v>1</v>
      </c>
      <c r="T529" s="66">
        <v>0</v>
      </c>
      <c r="U529" s="66" t="s">
        <v>2002</v>
      </c>
      <c r="V529" s="66" t="s">
        <v>2003</v>
      </c>
      <c r="W529" s="66" t="s">
        <v>2697</v>
      </c>
      <c r="X529" s="66" t="s">
        <v>3531</v>
      </c>
      <c r="Y529" s="69" t="s">
        <v>3365</v>
      </c>
      <c r="Z529" s="66">
        <v>8470540</v>
      </c>
    </row>
    <row r="530" spans="1:26" ht="15" customHeight="1" x14ac:dyDescent="0.35">
      <c r="A530" s="66" t="s">
        <v>2058</v>
      </c>
      <c r="B530" s="66" t="s">
        <v>1999</v>
      </c>
      <c r="C530" s="66" t="s">
        <v>955</v>
      </c>
      <c r="D530" s="66">
        <v>8470540</v>
      </c>
      <c r="E530" s="66" t="s">
        <v>409</v>
      </c>
      <c r="F530" s="66">
        <v>432120</v>
      </c>
      <c r="G530" s="66" t="s">
        <v>382</v>
      </c>
      <c r="H530" s="66" t="str">
        <f t="shared" si="13"/>
        <v>847.8470540.1.432120.000000.847001.200179</v>
      </c>
      <c r="I530" s="56" t="s">
        <v>21</v>
      </c>
      <c r="J530" s="56">
        <v>847001</v>
      </c>
      <c r="K530" s="56" t="s">
        <v>23</v>
      </c>
      <c r="L530" s="56">
        <v>200179</v>
      </c>
      <c r="M530" s="66" t="s">
        <v>2000</v>
      </c>
      <c r="N530" s="66">
        <v>1</v>
      </c>
      <c r="R530" s="66">
        <v>1</v>
      </c>
      <c r="T530" s="66">
        <v>0</v>
      </c>
      <c r="U530" s="66" t="s">
        <v>2002</v>
      </c>
      <c r="V530" s="66" t="s">
        <v>2003</v>
      </c>
      <c r="W530" s="66" t="s">
        <v>2697</v>
      </c>
      <c r="X530" s="66" t="s">
        <v>3531</v>
      </c>
      <c r="Y530" s="69" t="s">
        <v>3365</v>
      </c>
      <c r="Z530" s="66">
        <v>8470540</v>
      </c>
    </row>
    <row r="531" spans="1:26" ht="15" customHeight="1" x14ac:dyDescent="0.35">
      <c r="A531" s="66" t="s">
        <v>2058</v>
      </c>
      <c r="B531" s="66" t="s">
        <v>1999</v>
      </c>
      <c r="C531" s="66" t="s">
        <v>955</v>
      </c>
      <c r="D531" s="66">
        <v>8470540</v>
      </c>
      <c r="E531" s="66" t="s">
        <v>409</v>
      </c>
      <c r="F531" s="66">
        <v>432540</v>
      </c>
      <c r="G531" s="66" t="s">
        <v>395</v>
      </c>
      <c r="H531" s="66" t="str">
        <f t="shared" si="13"/>
        <v>847.8470540.1.432540.000000.847010.200179</v>
      </c>
      <c r="I531" s="66" t="s">
        <v>330</v>
      </c>
      <c r="J531" s="66">
        <v>847010</v>
      </c>
      <c r="K531" s="56" t="s">
        <v>23</v>
      </c>
      <c r="L531" s="56">
        <v>200179</v>
      </c>
      <c r="M531" s="66" t="s">
        <v>2000</v>
      </c>
      <c r="N531" s="66">
        <v>1</v>
      </c>
      <c r="Q531" s="66" t="s">
        <v>3548</v>
      </c>
      <c r="R531" s="66">
        <v>1</v>
      </c>
      <c r="S531" s="66">
        <v>140000</v>
      </c>
      <c r="T531" s="66">
        <v>140000</v>
      </c>
      <c r="U531" s="66" t="s">
        <v>2002</v>
      </c>
      <c r="V531" s="66" t="s">
        <v>2003</v>
      </c>
      <c r="W531" s="66" t="s">
        <v>2697</v>
      </c>
      <c r="X531" s="66" t="s">
        <v>3531</v>
      </c>
      <c r="Y531" s="69" t="s">
        <v>9</v>
      </c>
      <c r="Z531" s="66">
        <v>8470540</v>
      </c>
    </row>
    <row r="532" spans="1:26" ht="15" customHeight="1" x14ac:dyDescent="0.35">
      <c r="A532" s="66" t="s">
        <v>2036</v>
      </c>
      <c r="B532" s="66" t="s">
        <v>1999</v>
      </c>
      <c r="C532" s="66" t="s">
        <v>955</v>
      </c>
      <c r="D532" s="66">
        <v>8470540</v>
      </c>
      <c r="E532" s="66" t="s">
        <v>409</v>
      </c>
      <c r="F532" s="66">
        <v>435410</v>
      </c>
      <c r="G532" s="66" t="s">
        <v>58</v>
      </c>
      <c r="H532" s="66" t="str">
        <f t="shared" si="13"/>
        <v>847.8470540.1.435410.000000.847010.200179</v>
      </c>
      <c r="I532" s="66" t="s">
        <v>330</v>
      </c>
      <c r="J532" s="66">
        <v>847010</v>
      </c>
      <c r="K532" s="56" t="s">
        <v>23</v>
      </c>
      <c r="L532" s="56">
        <v>200179</v>
      </c>
      <c r="M532" s="66" t="s">
        <v>2000</v>
      </c>
      <c r="N532" s="66">
        <v>1</v>
      </c>
      <c r="Q532" s="66" t="s">
        <v>3550</v>
      </c>
      <c r="R532" s="66">
        <v>1</v>
      </c>
      <c r="S532" s="66">
        <v>450000</v>
      </c>
      <c r="T532" s="66">
        <v>450000</v>
      </c>
      <c r="U532" s="66" t="s">
        <v>2002</v>
      </c>
      <c r="V532" s="66" t="s">
        <v>2003</v>
      </c>
      <c r="W532" s="66" t="s">
        <v>2697</v>
      </c>
      <c r="X532" s="66" t="s">
        <v>3531</v>
      </c>
      <c r="Y532" s="69" t="s">
        <v>3345</v>
      </c>
      <c r="Z532" s="66">
        <v>8470540</v>
      </c>
    </row>
    <row r="533" spans="1:26" ht="15" customHeight="1" x14ac:dyDescent="0.35">
      <c r="A533" s="66" t="s">
        <v>1998</v>
      </c>
      <c r="B533" s="66" t="s">
        <v>1999</v>
      </c>
      <c r="C533" s="66" t="s">
        <v>958</v>
      </c>
      <c r="D533" s="66">
        <v>8470230</v>
      </c>
      <c r="E533" s="66" t="s">
        <v>100</v>
      </c>
      <c r="F533" s="66">
        <v>420550</v>
      </c>
      <c r="G533" s="66" t="s">
        <v>18</v>
      </c>
      <c r="H533" s="66" t="str">
        <f t="shared" si="13"/>
        <v>847.8470230.1.420550.000000.847001.200179</v>
      </c>
      <c r="I533" s="66" t="s">
        <v>21</v>
      </c>
      <c r="J533" s="66">
        <v>847001</v>
      </c>
      <c r="K533" s="66" t="s">
        <v>23</v>
      </c>
      <c r="L533" s="66">
        <v>200179</v>
      </c>
      <c r="M533" s="66" t="s">
        <v>3557</v>
      </c>
      <c r="N533" s="66">
        <v>65</v>
      </c>
      <c r="O533" s="66" t="s">
        <v>3558</v>
      </c>
      <c r="Q533" s="66" t="s">
        <v>3559</v>
      </c>
      <c r="R533" s="66">
        <v>65</v>
      </c>
      <c r="S533" s="66">
        <v>31653.5</v>
      </c>
      <c r="T533" s="66">
        <v>2057477.5</v>
      </c>
      <c r="U533" s="66" t="s">
        <v>2002</v>
      </c>
      <c r="V533" s="66" t="s">
        <v>2003</v>
      </c>
      <c r="W533" s="66" t="s">
        <v>2433</v>
      </c>
      <c r="X533" s="66" t="s">
        <v>3563</v>
      </c>
      <c r="Y533" s="69" t="s">
        <v>2667</v>
      </c>
      <c r="Z533" s="66">
        <v>8470230</v>
      </c>
    </row>
    <row r="534" spans="1:26" ht="15" customHeight="1" x14ac:dyDescent="0.35">
      <c r="A534" s="66" t="s">
        <v>2019</v>
      </c>
      <c r="B534" s="66" t="s">
        <v>964</v>
      </c>
      <c r="C534" s="66" t="s">
        <v>958</v>
      </c>
      <c r="D534" s="66">
        <v>8470230</v>
      </c>
      <c r="E534" s="66" t="s">
        <v>100</v>
      </c>
      <c r="F534" s="66">
        <v>425100</v>
      </c>
      <c r="G534" s="66" t="s">
        <v>964</v>
      </c>
      <c r="H534" s="66" t="str">
        <f t="shared" si="13"/>
        <v>847.8470230.1.425100.000000.847001.200179</v>
      </c>
      <c r="I534" s="66" t="s">
        <v>21</v>
      </c>
      <c r="J534" s="66">
        <v>847001</v>
      </c>
      <c r="K534" s="66" t="s">
        <v>23</v>
      </c>
      <c r="L534" s="66">
        <v>200179</v>
      </c>
      <c r="M534" s="66" t="s">
        <v>3564</v>
      </c>
      <c r="N534" s="66">
        <v>14</v>
      </c>
      <c r="O534" s="66" t="s">
        <v>2019</v>
      </c>
      <c r="Q534" s="66" t="s">
        <v>3565</v>
      </c>
      <c r="R534" s="66">
        <v>8</v>
      </c>
      <c r="S534" s="66">
        <v>37500</v>
      </c>
      <c r="T534" s="66">
        <v>300000</v>
      </c>
      <c r="U534" s="66" t="s">
        <v>2002</v>
      </c>
      <c r="V534" s="66" t="s">
        <v>2003</v>
      </c>
      <c r="W534" s="66" t="s">
        <v>2056</v>
      </c>
      <c r="X534" s="66" t="s">
        <v>3569</v>
      </c>
      <c r="Y534" s="69" t="s">
        <v>2667</v>
      </c>
      <c r="Z534" s="66">
        <v>8470230</v>
      </c>
    </row>
    <row r="535" spans="1:26" ht="15" customHeight="1" x14ac:dyDescent="0.35">
      <c r="A535" s="66" t="s">
        <v>2019</v>
      </c>
      <c r="B535" s="66" t="s">
        <v>2020</v>
      </c>
      <c r="C535" s="66" t="s">
        <v>958</v>
      </c>
      <c r="D535" s="66">
        <v>8470230</v>
      </c>
      <c r="E535" s="66" t="s">
        <v>100</v>
      </c>
      <c r="F535" s="66">
        <v>425510</v>
      </c>
      <c r="G535" s="66" t="s">
        <v>37</v>
      </c>
      <c r="H535" s="66" t="str">
        <f t="shared" si="13"/>
        <v>847.8470230.1.425510.000000.847001.200179</v>
      </c>
      <c r="I535" s="66" t="s">
        <v>21</v>
      </c>
      <c r="J535" s="66">
        <v>847001</v>
      </c>
      <c r="K535" s="66" t="s">
        <v>23</v>
      </c>
      <c r="L535" s="66">
        <v>200179</v>
      </c>
      <c r="M535" s="66" t="s">
        <v>3570</v>
      </c>
      <c r="N535" s="66">
        <v>10</v>
      </c>
      <c r="Q535" s="66" t="s">
        <v>3571</v>
      </c>
      <c r="R535" s="66">
        <v>10</v>
      </c>
      <c r="S535" s="66">
        <v>3400</v>
      </c>
      <c r="T535" s="66">
        <v>34000</v>
      </c>
      <c r="U535" s="66" t="s">
        <v>2002</v>
      </c>
      <c r="V535" s="66" t="s">
        <v>2003</v>
      </c>
      <c r="W535" s="66" t="s">
        <v>2034</v>
      </c>
      <c r="X535" s="66" t="s">
        <v>3575</v>
      </c>
      <c r="Y535" s="69" t="s">
        <v>3576</v>
      </c>
      <c r="Z535" s="66">
        <v>8470230</v>
      </c>
    </row>
    <row r="536" spans="1:26" ht="15" customHeight="1" x14ac:dyDescent="0.35">
      <c r="A536" s="66" t="s">
        <v>2019</v>
      </c>
      <c r="B536" s="66" t="s">
        <v>1999</v>
      </c>
      <c r="C536" s="66" t="s">
        <v>958</v>
      </c>
      <c r="D536" s="66">
        <v>8470230</v>
      </c>
      <c r="E536" s="66" t="s">
        <v>100</v>
      </c>
      <c r="F536" s="66">
        <v>425550</v>
      </c>
      <c r="G536" s="66" t="s">
        <v>83</v>
      </c>
      <c r="H536" s="66" t="str">
        <f t="shared" si="13"/>
        <v>847.8470230.1.425550.000000.847001.200179</v>
      </c>
      <c r="I536" s="66" t="s">
        <v>21</v>
      </c>
      <c r="J536" s="66">
        <v>847001</v>
      </c>
      <c r="K536" s="66" t="s">
        <v>23</v>
      </c>
      <c r="L536" s="66">
        <v>200179</v>
      </c>
      <c r="M536" s="66" t="s">
        <v>3570</v>
      </c>
      <c r="N536" s="66">
        <v>15</v>
      </c>
      <c r="Q536" s="66" t="s">
        <v>3577</v>
      </c>
      <c r="R536" s="66">
        <v>15</v>
      </c>
      <c r="S536" s="66">
        <v>14800</v>
      </c>
      <c r="T536" s="66">
        <v>222000</v>
      </c>
      <c r="U536" s="66" t="s">
        <v>2002</v>
      </c>
      <c r="V536" s="66" t="s">
        <v>2003</v>
      </c>
      <c r="W536" s="66" t="s">
        <v>2034</v>
      </c>
      <c r="X536" s="66" t="s">
        <v>3575</v>
      </c>
      <c r="Y536" s="69" t="s">
        <v>3576</v>
      </c>
      <c r="Z536" s="66">
        <v>8470230</v>
      </c>
    </row>
    <row r="537" spans="1:26" ht="15" customHeight="1" x14ac:dyDescent="0.35">
      <c r="A537" s="66" t="s">
        <v>2024</v>
      </c>
      <c r="B537" s="66" t="s">
        <v>1999</v>
      </c>
      <c r="C537" s="66" t="s">
        <v>958</v>
      </c>
      <c r="D537" s="66">
        <v>8470230</v>
      </c>
      <c r="E537" s="66" t="s">
        <v>100</v>
      </c>
      <c r="F537" s="66">
        <v>425741</v>
      </c>
      <c r="G537" s="66" t="s">
        <v>633</v>
      </c>
      <c r="H537" s="66" t="str">
        <f t="shared" si="13"/>
        <v>847.8470230.1.425741.000000.847001.200179</v>
      </c>
      <c r="I537" s="66" t="s">
        <v>21</v>
      </c>
      <c r="J537" s="66">
        <v>847001</v>
      </c>
      <c r="K537" s="66" t="s">
        <v>23</v>
      </c>
      <c r="L537" s="66">
        <v>200179</v>
      </c>
      <c r="T537" s="66">
        <v>0</v>
      </c>
      <c r="Z537" s="66">
        <v>8470230</v>
      </c>
    </row>
    <row r="538" spans="1:26" ht="15" customHeight="1" x14ac:dyDescent="0.35">
      <c r="A538" s="66" t="s">
        <v>1998</v>
      </c>
      <c r="B538" s="66" t="s">
        <v>1999</v>
      </c>
      <c r="C538" s="66" t="s">
        <v>958</v>
      </c>
      <c r="D538" s="66">
        <v>8470230</v>
      </c>
      <c r="E538" s="66" t="s">
        <v>100</v>
      </c>
      <c r="F538" s="66">
        <v>425742</v>
      </c>
      <c r="G538" s="66" t="s">
        <v>528</v>
      </c>
      <c r="H538" s="66" t="str">
        <f t="shared" si="13"/>
        <v>847.8470230.1.425742.000000.847001.200179</v>
      </c>
      <c r="I538" s="66" t="s">
        <v>21</v>
      </c>
      <c r="J538" s="66">
        <v>847001</v>
      </c>
      <c r="K538" s="66" t="s">
        <v>23</v>
      </c>
      <c r="L538" s="66">
        <v>200179</v>
      </c>
      <c r="T538" s="66">
        <v>0</v>
      </c>
      <c r="Z538" s="66">
        <v>8470230</v>
      </c>
    </row>
    <row r="539" spans="1:26" ht="15" customHeight="1" x14ac:dyDescent="0.35">
      <c r="A539" s="66" t="s">
        <v>2024</v>
      </c>
      <c r="B539" s="66" t="s">
        <v>1999</v>
      </c>
      <c r="C539" s="66" t="s">
        <v>958</v>
      </c>
      <c r="D539" s="66">
        <v>8470230</v>
      </c>
      <c r="E539" s="66" t="s">
        <v>100</v>
      </c>
      <c r="F539" s="66">
        <v>425743</v>
      </c>
      <c r="G539" s="66" t="s">
        <v>106</v>
      </c>
      <c r="H539" s="66" t="str">
        <f t="shared" si="13"/>
        <v>847.8470230.1.425743.000000.847001.200179</v>
      </c>
      <c r="I539" s="66" t="s">
        <v>21</v>
      </c>
      <c r="J539" s="66">
        <v>847001</v>
      </c>
      <c r="K539" s="66" t="s">
        <v>23</v>
      </c>
      <c r="L539" s="66">
        <v>200179</v>
      </c>
      <c r="M539" s="66" t="s">
        <v>3581</v>
      </c>
      <c r="Q539" s="66" t="s">
        <v>5495</v>
      </c>
      <c r="T539" s="66">
        <v>0</v>
      </c>
      <c r="Z539" s="66">
        <v>8470230</v>
      </c>
    </row>
    <row r="540" spans="1:26" ht="45" customHeight="1" x14ac:dyDescent="0.35">
      <c r="A540" s="66" t="s">
        <v>2024</v>
      </c>
      <c r="B540" s="66" t="s">
        <v>1999</v>
      </c>
      <c r="C540" s="66" t="s">
        <v>958</v>
      </c>
      <c r="D540" s="66">
        <v>8470230</v>
      </c>
      <c r="E540" s="66" t="s">
        <v>100</v>
      </c>
      <c r="F540" s="66">
        <v>425744</v>
      </c>
      <c r="G540" s="66" t="s">
        <v>109</v>
      </c>
      <c r="H540" s="66" t="str">
        <f t="shared" si="13"/>
        <v>847.8470230.1.425744.000000.847001.200179</v>
      </c>
      <c r="I540" s="66" t="s">
        <v>21</v>
      </c>
      <c r="J540" s="66">
        <v>847001</v>
      </c>
      <c r="K540" s="66" t="s">
        <v>23</v>
      </c>
      <c r="L540" s="66">
        <v>200179</v>
      </c>
      <c r="M540" s="66" t="s">
        <v>3586</v>
      </c>
      <c r="N540" s="66">
        <v>1060</v>
      </c>
      <c r="Q540" s="66" t="s">
        <v>3587</v>
      </c>
      <c r="R540" s="66">
        <v>1060</v>
      </c>
      <c r="S540" s="66">
        <v>5400</v>
      </c>
      <c r="T540" s="66">
        <v>5724000</v>
      </c>
      <c r="U540" s="66" t="s">
        <v>2002</v>
      </c>
      <c r="V540" s="66" t="s">
        <v>2003</v>
      </c>
      <c r="W540" s="66" t="s">
        <v>2056</v>
      </c>
      <c r="X540" s="66" t="s">
        <v>3584</v>
      </c>
      <c r="Y540" s="69" t="s">
        <v>5496</v>
      </c>
      <c r="Z540" s="66">
        <v>8470230</v>
      </c>
    </row>
    <row r="541" spans="1:26" ht="60" customHeight="1" x14ac:dyDescent="0.35">
      <c r="A541" s="66" t="s">
        <v>2024</v>
      </c>
      <c r="B541" s="66" t="s">
        <v>1999</v>
      </c>
      <c r="C541" s="66" t="s">
        <v>958</v>
      </c>
      <c r="D541" s="66">
        <v>8470230</v>
      </c>
      <c r="E541" s="66" t="s">
        <v>100</v>
      </c>
      <c r="F541" s="66">
        <v>425745</v>
      </c>
      <c r="G541" s="66" t="s">
        <v>112</v>
      </c>
      <c r="H541" s="66" t="str">
        <f t="shared" si="13"/>
        <v>847.8470230.1.425745.000000.847001.200179</v>
      </c>
      <c r="I541" s="66" t="s">
        <v>21</v>
      </c>
      <c r="J541" s="66">
        <v>847001</v>
      </c>
      <c r="K541" s="66" t="s">
        <v>23</v>
      </c>
      <c r="L541" s="66">
        <v>200179</v>
      </c>
      <c r="M541" s="66" t="s">
        <v>3586</v>
      </c>
      <c r="N541" s="66">
        <v>1037</v>
      </c>
      <c r="Q541" s="66" t="s">
        <v>3592</v>
      </c>
      <c r="R541" s="66">
        <v>1037</v>
      </c>
      <c r="S541" s="66">
        <v>3251</v>
      </c>
      <c r="T541" s="66">
        <v>3371287</v>
      </c>
      <c r="U541" s="66" t="s">
        <v>2002</v>
      </c>
      <c r="V541" s="66" t="s">
        <v>2003</v>
      </c>
      <c r="W541" s="66" t="s">
        <v>2056</v>
      </c>
      <c r="X541" s="66" t="s">
        <v>3584</v>
      </c>
      <c r="Y541" s="69" t="s">
        <v>3596</v>
      </c>
      <c r="Z541" s="66">
        <v>8470230</v>
      </c>
    </row>
    <row r="542" spans="1:26" ht="30" customHeight="1" x14ac:dyDescent="0.35">
      <c r="A542" s="66" t="s">
        <v>2024</v>
      </c>
      <c r="B542" s="66" t="s">
        <v>1999</v>
      </c>
      <c r="C542" s="66" t="s">
        <v>958</v>
      </c>
      <c r="D542" s="66">
        <v>8470230</v>
      </c>
      <c r="E542" s="66" t="s">
        <v>100</v>
      </c>
      <c r="F542" s="66">
        <v>425749</v>
      </c>
      <c r="G542" s="66" t="s">
        <v>115</v>
      </c>
      <c r="H542" s="66" t="str">
        <f t="shared" si="13"/>
        <v>847.8470230.1.425749.000000.847001.200179</v>
      </c>
      <c r="I542" s="66" t="s">
        <v>21</v>
      </c>
      <c r="J542" s="66">
        <v>847001</v>
      </c>
      <c r="K542" s="66" t="s">
        <v>23</v>
      </c>
      <c r="L542" s="66">
        <v>200179</v>
      </c>
      <c r="M542" s="66" t="s">
        <v>2629</v>
      </c>
      <c r="N542" s="66">
        <v>1379</v>
      </c>
      <c r="Q542" s="66" t="s">
        <v>3597</v>
      </c>
      <c r="R542" s="66">
        <v>1379</v>
      </c>
      <c r="S542" s="66">
        <v>150196</v>
      </c>
      <c r="T542" s="66">
        <v>207120284</v>
      </c>
      <c r="U542" s="66" t="s">
        <v>2002</v>
      </c>
      <c r="V542" s="66" t="s">
        <v>2003</v>
      </c>
      <c r="W542" s="66" t="s">
        <v>2056</v>
      </c>
      <c r="X542" s="66" t="s">
        <v>3601</v>
      </c>
      <c r="Y542" s="69" t="s">
        <v>3602</v>
      </c>
      <c r="Z542" s="66">
        <v>8470230</v>
      </c>
    </row>
    <row r="543" spans="1:26" ht="15" customHeight="1" x14ac:dyDescent="0.35">
      <c r="A543" s="66" t="s">
        <v>1998</v>
      </c>
      <c r="B543" s="66" t="s">
        <v>1999</v>
      </c>
      <c r="C543" s="66" t="s">
        <v>958</v>
      </c>
      <c r="D543" s="66">
        <v>8470230</v>
      </c>
      <c r="E543" s="66" t="s">
        <v>100</v>
      </c>
      <c r="F543" s="66">
        <v>425761</v>
      </c>
      <c r="G543" s="66" t="s">
        <v>288</v>
      </c>
      <c r="H543" s="66" t="str">
        <f t="shared" si="13"/>
        <v>847.8470230.1.425761.000000.847001.200179</v>
      </c>
      <c r="I543" s="66" t="s">
        <v>21</v>
      </c>
      <c r="J543" s="66">
        <v>847001</v>
      </c>
      <c r="K543" s="66" t="s">
        <v>23</v>
      </c>
      <c r="L543" s="66">
        <v>200179</v>
      </c>
      <c r="M543" s="66" t="s">
        <v>2629</v>
      </c>
      <c r="N543" s="66">
        <v>10</v>
      </c>
      <c r="Q543" s="66" t="s">
        <v>3603</v>
      </c>
      <c r="R543" s="66">
        <v>10</v>
      </c>
      <c r="S543" s="66">
        <v>15000</v>
      </c>
      <c r="T543" s="66">
        <v>150000</v>
      </c>
      <c r="U543" s="66" t="s">
        <v>2002</v>
      </c>
      <c r="V543" s="66" t="s">
        <v>2003</v>
      </c>
      <c r="W543" s="66" t="s">
        <v>2075</v>
      </c>
      <c r="X543" s="66" t="s">
        <v>3607</v>
      </c>
      <c r="Y543" s="69" t="s">
        <v>3608</v>
      </c>
      <c r="Z543" s="66">
        <v>8470230</v>
      </c>
    </row>
    <row r="544" spans="1:26" ht="15" customHeight="1" x14ac:dyDescent="0.35">
      <c r="A544" s="66" t="s">
        <v>2024</v>
      </c>
      <c r="B544" s="66" t="s">
        <v>1999</v>
      </c>
      <c r="C544" s="66" t="s">
        <v>958</v>
      </c>
      <c r="D544" s="66">
        <v>8470230</v>
      </c>
      <c r="E544" s="66" t="s">
        <v>100</v>
      </c>
      <c r="F544" s="66">
        <v>425762</v>
      </c>
      <c r="G544" s="66" t="s">
        <v>600</v>
      </c>
      <c r="H544" s="66" t="str">
        <f t="shared" si="13"/>
        <v>847.8470230.1.425762.000000.847001.200179</v>
      </c>
      <c r="I544" s="66" t="s">
        <v>21</v>
      </c>
      <c r="J544" s="66">
        <v>847001</v>
      </c>
      <c r="K544" s="66" t="s">
        <v>23</v>
      </c>
      <c r="L544" s="66">
        <v>200179</v>
      </c>
      <c r="M544" s="66" t="s">
        <v>2629</v>
      </c>
      <c r="N544" s="66">
        <v>10</v>
      </c>
      <c r="Q544" s="66" t="s">
        <v>3609</v>
      </c>
      <c r="R544" s="66">
        <v>10</v>
      </c>
      <c r="S544" s="66">
        <v>15000</v>
      </c>
      <c r="T544" s="66">
        <v>150000</v>
      </c>
      <c r="U544" s="66" t="s">
        <v>2002</v>
      </c>
      <c r="V544" s="66" t="s">
        <v>2003</v>
      </c>
      <c r="W544" s="66" t="s">
        <v>2075</v>
      </c>
      <c r="X544" s="66" t="s">
        <v>3607</v>
      </c>
      <c r="Y544" s="69" t="s">
        <v>3608</v>
      </c>
      <c r="Z544" s="66">
        <v>8470230</v>
      </c>
    </row>
    <row r="545" spans="1:26" ht="15" customHeight="1" x14ac:dyDescent="0.35">
      <c r="A545" s="66" t="s">
        <v>1998</v>
      </c>
      <c r="B545" s="66" t="s">
        <v>1999</v>
      </c>
      <c r="C545" s="66" t="s">
        <v>958</v>
      </c>
      <c r="D545" s="66">
        <v>8470230</v>
      </c>
      <c r="E545" s="66" t="s">
        <v>100</v>
      </c>
      <c r="F545" s="66">
        <v>425770</v>
      </c>
      <c r="G545" s="66" t="s">
        <v>132</v>
      </c>
      <c r="H545" s="66" t="str">
        <f t="shared" si="13"/>
        <v>847.8470230.1.425770.000000.847001.200179</v>
      </c>
      <c r="I545" s="66" t="s">
        <v>21</v>
      </c>
      <c r="J545" s="66">
        <v>847001</v>
      </c>
      <c r="K545" s="66" t="s">
        <v>23</v>
      </c>
      <c r="L545" s="66">
        <v>200179</v>
      </c>
      <c r="T545" s="66">
        <v>0</v>
      </c>
      <c r="Z545" s="66">
        <v>8470230</v>
      </c>
    </row>
    <row r="546" spans="1:26" ht="15" customHeight="1" x14ac:dyDescent="0.35">
      <c r="A546" s="66" t="s">
        <v>2036</v>
      </c>
      <c r="B546" s="66" t="s">
        <v>1999</v>
      </c>
      <c r="C546" s="66" t="s">
        <v>958</v>
      </c>
      <c r="D546" s="66">
        <v>8470230</v>
      </c>
      <c r="E546" s="66" t="s">
        <v>100</v>
      </c>
      <c r="F546" s="66">
        <v>425900</v>
      </c>
      <c r="G546" s="66" t="s">
        <v>40</v>
      </c>
      <c r="H546" s="66" t="str">
        <f t="shared" si="13"/>
        <v>847.8470230.1.425900.000000.847001.200179</v>
      </c>
      <c r="I546" s="66" t="s">
        <v>21</v>
      </c>
      <c r="J546" s="66">
        <v>847001</v>
      </c>
      <c r="K546" s="66" t="s">
        <v>23</v>
      </c>
      <c r="L546" s="66">
        <v>200179</v>
      </c>
      <c r="M546" s="66" t="s">
        <v>2629</v>
      </c>
      <c r="N546" s="66">
        <v>195</v>
      </c>
      <c r="O546" s="66" t="s">
        <v>1998</v>
      </c>
      <c r="Q546" s="66" t="s">
        <v>3613</v>
      </c>
      <c r="R546" s="66">
        <v>195</v>
      </c>
      <c r="S546" s="66">
        <v>259.5</v>
      </c>
      <c r="T546" s="66">
        <v>50602.5</v>
      </c>
      <c r="U546" s="66" t="s">
        <v>2002</v>
      </c>
      <c r="V546" s="66" t="s">
        <v>2003</v>
      </c>
      <c r="X546" s="66" t="s">
        <v>3617</v>
      </c>
      <c r="Y546" s="69" t="s">
        <v>3618</v>
      </c>
      <c r="Z546" s="66">
        <v>8470230</v>
      </c>
    </row>
    <row r="547" spans="1:26" ht="15" customHeight="1" x14ac:dyDescent="0.35">
      <c r="A547" s="66" t="s">
        <v>2041</v>
      </c>
      <c r="B547" s="66" t="s">
        <v>2042</v>
      </c>
      <c r="C547" s="66" t="s">
        <v>958</v>
      </c>
      <c r="D547" s="66">
        <v>8470230</v>
      </c>
      <c r="E547" s="66" t="s">
        <v>100</v>
      </c>
      <c r="F547" s="66">
        <v>426610</v>
      </c>
      <c r="G547" s="66" t="s">
        <v>43</v>
      </c>
      <c r="H547" s="66" t="str">
        <f t="shared" si="13"/>
        <v>847.8470230.1.426610.000000.847001.200179</v>
      </c>
      <c r="I547" s="66" t="s">
        <v>21</v>
      </c>
      <c r="J547" s="66">
        <v>847001</v>
      </c>
      <c r="K547" s="66" t="s">
        <v>23</v>
      </c>
      <c r="L547" s="66">
        <v>200179</v>
      </c>
      <c r="M547" s="66" t="s">
        <v>2446</v>
      </c>
      <c r="N547" s="66">
        <v>4</v>
      </c>
      <c r="Q547" s="66" t="s">
        <v>3619</v>
      </c>
      <c r="R547" s="66">
        <v>1</v>
      </c>
      <c r="S547" s="66">
        <v>10000</v>
      </c>
      <c r="T547" s="66">
        <v>10000</v>
      </c>
      <c r="U547" s="66" t="s">
        <v>2002</v>
      </c>
      <c r="V547" s="66" t="s">
        <v>2003</v>
      </c>
      <c r="X547" s="66" t="s">
        <v>3623</v>
      </c>
      <c r="Z547" s="66">
        <v>8470230</v>
      </c>
    </row>
    <row r="548" spans="1:26" ht="15" customHeight="1" x14ac:dyDescent="0.35">
      <c r="A548" s="66" t="s">
        <v>2047</v>
      </c>
      <c r="B548" s="66" t="s">
        <v>1999</v>
      </c>
      <c r="C548" s="66" t="s">
        <v>958</v>
      </c>
      <c r="D548" s="66">
        <v>8470230</v>
      </c>
      <c r="E548" s="66" t="s">
        <v>100</v>
      </c>
      <c r="F548" s="66">
        <v>428090</v>
      </c>
      <c r="G548" s="66" t="s">
        <v>52</v>
      </c>
      <c r="H548" s="66" t="str">
        <f t="shared" si="13"/>
        <v>847.8470230.1.428090.000000.847001.200179</v>
      </c>
      <c r="I548" s="66" t="s">
        <v>21</v>
      </c>
      <c r="J548" s="66">
        <v>847001</v>
      </c>
      <c r="K548" s="66" t="s">
        <v>23</v>
      </c>
      <c r="L548" s="66">
        <v>200179</v>
      </c>
      <c r="M548" s="66" t="s">
        <v>2446</v>
      </c>
      <c r="N548" s="66">
        <v>4</v>
      </c>
      <c r="Q548" s="66" t="s">
        <v>3624</v>
      </c>
      <c r="R548" s="66">
        <v>4</v>
      </c>
      <c r="S548" s="66">
        <v>24250</v>
      </c>
      <c r="T548" s="66">
        <v>97000</v>
      </c>
      <c r="U548" s="66" t="s">
        <v>2002</v>
      </c>
      <c r="V548" s="66" t="s">
        <v>2003</v>
      </c>
      <c r="W548" s="66" t="s">
        <v>2056</v>
      </c>
      <c r="X548" s="66" t="s">
        <v>3626</v>
      </c>
      <c r="Y548" s="69" t="s">
        <v>3627</v>
      </c>
      <c r="Z548" s="66">
        <v>8470230</v>
      </c>
    </row>
    <row r="549" spans="1:26" ht="15" customHeight="1" x14ac:dyDescent="0.35">
      <c r="A549" s="66" t="s">
        <v>2019</v>
      </c>
      <c r="B549" s="66" t="s">
        <v>2053</v>
      </c>
      <c r="C549" s="66" t="s">
        <v>958</v>
      </c>
      <c r="D549" s="66">
        <v>8470230</v>
      </c>
      <c r="E549" s="66" t="s">
        <v>100</v>
      </c>
      <c r="F549" s="66">
        <v>428640</v>
      </c>
      <c r="G549" s="66" t="s">
        <v>55</v>
      </c>
      <c r="H549" s="66" t="str">
        <f t="shared" si="13"/>
        <v>847.8470230.1.428640.000000.847001.200179</v>
      </c>
      <c r="I549" s="66" t="s">
        <v>21</v>
      </c>
      <c r="J549" s="66">
        <v>847001</v>
      </c>
      <c r="K549" s="66" t="s">
        <v>23</v>
      </c>
      <c r="L549" s="66">
        <v>200179</v>
      </c>
      <c r="M549" s="66" t="s">
        <v>3628</v>
      </c>
      <c r="N549" s="66">
        <v>2000</v>
      </c>
      <c r="Q549" s="66" t="s">
        <v>3629</v>
      </c>
      <c r="R549" s="66">
        <v>2000</v>
      </c>
      <c r="S549" s="66">
        <v>40</v>
      </c>
      <c r="T549" s="66">
        <v>80000</v>
      </c>
      <c r="U549" s="66" t="s">
        <v>2002</v>
      </c>
      <c r="V549" s="66" t="s">
        <v>2003</v>
      </c>
      <c r="X549" s="66" t="s">
        <v>3631</v>
      </c>
      <c r="Y549" s="69" t="s">
        <v>3618</v>
      </c>
      <c r="Z549" s="66">
        <v>8470230</v>
      </c>
    </row>
    <row r="550" spans="1:26" ht="15" customHeight="1" x14ac:dyDescent="0.35">
      <c r="A550" s="66">
        <v>0</v>
      </c>
      <c r="B550" s="66" t="s">
        <v>1999</v>
      </c>
      <c r="C550" s="66" t="s">
        <v>958</v>
      </c>
      <c r="D550" s="66">
        <v>8470230</v>
      </c>
      <c r="E550" s="66" t="s">
        <v>100</v>
      </c>
      <c r="F550" s="66">
        <v>492310</v>
      </c>
      <c r="G550" s="66" t="s">
        <v>871</v>
      </c>
      <c r="H550" s="66" t="str">
        <f t="shared" si="13"/>
        <v>847.8470230.1.492310.000000.847001.300180</v>
      </c>
      <c r="I550" s="66" t="s">
        <v>21</v>
      </c>
      <c r="J550" s="66">
        <v>847001</v>
      </c>
      <c r="K550" s="66" t="s">
        <v>863</v>
      </c>
      <c r="L550" s="66">
        <v>300180</v>
      </c>
      <c r="M550" s="66" t="s">
        <v>3635</v>
      </c>
      <c r="N550" s="66">
        <v>158</v>
      </c>
      <c r="Q550" s="66" t="s">
        <v>3636</v>
      </c>
      <c r="R550" s="66">
        <v>158</v>
      </c>
      <c r="S550" s="66">
        <v>4500</v>
      </c>
      <c r="T550" s="66">
        <v>711000</v>
      </c>
      <c r="U550" s="66" t="s">
        <v>2002</v>
      </c>
      <c r="V550" s="66" t="s">
        <v>2003</v>
      </c>
      <c r="X550" s="66" t="s">
        <v>3640</v>
      </c>
      <c r="Y550" s="69" t="s">
        <v>5497</v>
      </c>
      <c r="Z550" s="66">
        <v>8470230</v>
      </c>
    </row>
    <row r="551" spans="1:26" ht="15" customHeight="1" x14ac:dyDescent="0.35">
      <c r="A551" s="66" t="s">
        <v>2036</v>
      </c>
      <c r="B551" s="66" t="s">
        <v>1999</v>
      </c>
      <c r="C551" s="66" t="s">
        <v>958</v>
      </c>
      <c r="D551" s="66">
        <v>8470230</v>
      </c>
      <c r="E551" s="66" t="s">
        <v>100</v>
      </c>
      <c r="F551" s="66">
        <v>436110</v>
      </c>
      <c r="G551" s="66" t="s">
        <v>64</v>
      </c>
      <c r="H551" s="66" t="str">
        <f t="shared" si="13"/>
        <v>847.8470230.1.436110.000000.847001.200179</v>
      </c>
      <c r="I551" s="66" t="s">
        <v>21</v>
      </c>
      <c r="J551" s="66">
        <v>847001</v>
      </c>
      <c r="K551" s="66" t="s">
        <v>23</v>
      </c>
      <c r="L551" s="66">
        <v>200179</v>
      </c>
      <c r="M551" s="66" t="s">
        <v>3628</v>
      </c>
      <c r="N551" s="66">
        <v>2000</v>
      </c>
      <c r="Q551" s="66" t="s">
        <v>3632</v>
      </c>
      <c r="R551" s="66">
        <v>1</v>
      </c>
      <c r="S551" s="66">
        <v>5000</v>
      </c>
      <c r="T551" s="66">
        <v>5000</v>
      </c>
      <c r="U551" s="66" t="s">
        <v>2002</v>
      </c>
      <c r="V551" s="66" t="s">
        <v>2003</v>
      </c>
      <c r="W551" s="66" t="s">
        <v>2056</v>
      </c>
      <c r="X551" s="66" t="s">
        <v>3617</v>
      </c>
      <c r="Y551" s="69" t="s">
        <v>3634</v>
      </c>
      <c r="Z551" s="66">
        <v>8470230</v>
      </c>
    </row>
    <row r="552" spans="1:26" ht="15" customHeight="1" x14ac:dyDescent="0.35">
      <c r="A552" s="66" t="s">
        <v>2019</v>
      </c>
      <c r="B552" s="66" t="s">
        <v>964</v>
      </c>
      <c r="C552" s="66" t="s">
        <v>959</v>
      </c>
      <c r="D552" s="66">
        <v>8471010</v>
      </c>
      <c r="E552" s="66" t="s">
        <v>473</v>
      </c>
      <c r="F552" s="66">
        <v>425100</v>
      </c>
      <c r="G552" s="66" t="s">
        <v>964</v>
      </c>
      <c r="H552" s="66" t="str">
        <f t="shared" si="13"/>
        <v>847.8471010.1.425100.000000.847001.200179</v>
      </c>
      <c r="I552" s="66" t="s">
        <v>21</v>
      </c>
      <c r="J552" s="66">
        <v>847001</v>
      </c>
      <c r="K552" s="66" t="s">
        <v>23</v>
      </c>
      <c r="L552" s="66">
        <v>200179</v>
      </c>
      <c r="M552" s="66" t="s">
        <v>2000</v>
      </c>
      <c r="N552" s="66">
        <v>52</v>
      </c>
      <c r="O552" s="66" t="s">
        <v>2000</v>
      </c>
      <c r="Q552" s="66" t="s">
        <v>5498</v>
      </c>
      <c r="R552" s="66">
        <v>52</v>
      </c>
      <c r="S552" s="66">
        <v>2500</v>
      </c>
      <c r="T552" s="66">
        <v>130000</v>
      </c>
      <c r="U552" s="66" t="s">
        <v>2002</v>
      </c>
      <c r="V552" s="66" t="s">
        <v>2003</v>
      </c>
      <c r="W552" s="66" t="s">
        <v>2697</v>
      </c>
      <c r="Z552" s="66">
        <v>8471010</v>
      </c>
    </row>
    <row r="553" spans="1:26" ht="15" customHeight="1" x14ac:dyDescent="0.35">
      <c r="A553" s="66" t="s">
        <v>2036</v>
      </c>
      <c r="B553" s="66" t="s">
        <v>1999</v>
      </c>
      <c r="C553" s="66" t="s">
        <v>959</v>
      </c>
      <c r="D553" s="66">
        <v>8471010</v>
      </c>
      <c r="E553" s="66" t="s">
        <v>473</v>
      </c>
      <c r="F553" s="66">
        <v>425900</v>
      </c>
      <c r="G553" s="66" t="s">
        <v>40</v>
      </c>
      <c r="H553" s="66" t="str">
        <f t="shared" si="13"/>
        <v>847.8471010.1.425900.000000.847001.200179</v>
      </c>
      <c r="I553" s="66" t="s">
        <v>21</v>
      </c>
      <c r="J553" s="66">
        <v>847001</v>
      </c>
      <c r="K553" s="66" t="s">
        <v>23</v>
      </c>
      <c r="L553" s="66">
        <v>200179</v>
      </c>
      <c r="M553" s="66" t="s">
        <v>2000</v>
      </c>
      <c r="N553" s="66">
        <v>3125</v>
      </c>
      <c r="O553" s="66" t="s">
        <v>2000</v>
      </c>
      <c r="Q553" s="66" t="s">
        <v>5499</v>
      </c>
      <c r="R553" s="66">
        <v>3125</v>
      </c>
      <c r="S553" s="66">
        <v>65</v>
      </c>
      <c r="T553" s="66">
        <v>203125</v>
      </c>
      <c r="U553" s="66" t="s">
        <v>2002</v>
      </c>
      <c r="V553" s="66" t="s">
        <v>2003</v>
      </c>
      <c r="W553" s="66" t="s">
        <v>2697</v>
      </c>
      <c r="Z553" s="66">
        <v>8471010</v>
      </c>
    </row>
    <row r="554" spans="1:26" ht="15" customHeight="1" x14ac:dyDescent="0.35">
      <c r="A554" s="66" t="s">
        <v>2036</v>
      </c>
      <c r="B554" s="66" t="s">
        <v>1999</v>
      </c>
      <c r="C554" s="66" t="s">
        <v>959</v>
      </c>
      <c r="D554" s="66">
        <v>8471010</v>
      </c>
      <c r="E554" s="66" t="s">
        <v>473</v>
      </c>
      <c r="F554" s="66">
        <v>436110</v>
      </c>
      <c r="G554" s="66" t="s">
        <v>64</v>
      </c>
      <c r="H554" s="66" t="str">
        <f t="shared" si="13"/>
        <v>847.8471010.1.436110.000000.847001.200179</v>
      </c>
      <c r="I554" s="66" t="s">
        <v>21</v>
      </c>
      <c r="J554" s="66">
        <v>847001</v>
      </c>
      <c r="K554" s="66" t="s">
        <v>23</v>
      </c>
      <c r="L554" s="66">
        <v>200179</v>
      </c>
      <c r="M554" s="66" t="s">
        <v>2000</v>
      </c>
      <c r="N554" s="66">
        <v>250</v>
      </c>
      <c r="O554" s="66" t="s">
        <v>2000</v>
      </c>
      <c r="Q554" s="66" t="s">
        <v>5500</v>
      </c>
      <c r="R554" s="66">
        <v>250</v>
      </c>
      <c r="S554" s="66">
        <v>247.5</v>
      </c>
      <c r="T554" s="66">
        <v>61875</v>
      </c>
      <c r="U554" s="66" t="s">
        <v>2002</v>
      </c>
      <c r="V554" s="66" t="s">
        <v>2003</v>
      </c>
      <c r="W554" s="66" t="s">
        <v>2697</v>
      </c>
      <c r="Z554" s="66">
        <v>8471010</v>
      </c>
    </row>
    <row r="555" spans="1:26" ht="15" customHeight="1" x14ac:dyDescent="0.35">
      <c r="A555" s="66" t="s">
        <v>2036</v>
      </c>
      <c r="B555" s="66" t="s">
        <v>1999</v>
      </c>
      <c r="C555" s="66" t="s">
        <v>959</v>
      </c>
      <c r="D555" s="66">
        <v>8471010</v>
      </c>
      <c r="E555" s="66" t="s">
        <v>473</v>
      </c>
      <c r="F555" s="66">
        <v>436120</v>
      </c>
      <c r="G555" s="66" t="s">
        <v>431</v>
      </c>
      <c r="H555" s="66" t="str">
        <f t="shared" si="13"/>
        <v>847.8471010.1.436120.000000.847001.200179</v>
      </c>
      <c r="I555" s="66" t="s">
        <v>21</v>
      </c>
      <c r="J555" s="66">
        <v>847001</v>
      </c>
      <c r="K555" s="66" t="s">
        <v>23</v>
      </c>
      <c r="L555" s="66">
        <v>200179</v>
      </c>
      <c r="M555" s="66" t="s">
        <v>2000</v>
      </c>
      <c r="N555" s="66">
        <v>250</v>
      </c>
      <c r="O555" s="66" t="s">
        <v>2000</v>
      </c>
      <c r="Q555" s="66" t="s">
        <v>5501</v>
      </c>
      <c r="R555" s="66">
        <v>250</v>
      </c>
      <c r="S555" s="66">
        <v>30</v>
      </c>
      <c r="T555" s="66">
        <v>7500</v>
      </c>
      <c r="U555" s="66" t="s">
        <v>2002</v>
      </c>
      <c r="V555" s="66" t="s">
        <v>2003</v>
      </c>
      <c r="W555" s="66" t="s">
        <v>2697</v>
      </c>
      <c r="Z555" s="66">
        <v>8471010</v>
      </c>
    </row>
    <row r="556" spans="1:26" ht="15" customHeight="1" x14ac:dyDescent="0.35">
      <c r="A556" s="66" t="s">
        <v>2024</v>
      </c>
      <c r="B556" s="66" t="s">
        <v>1999</v>
      </c>
      <c r="C556" s="66" t="s">
        <v>959</v>
      </c>
      <c r="D556" s="66">
        <v>8471010</v>
      </c>
      <c r="E556" s="66" t="s">
        <v>473</v>
      </c>
      <c r="F556" s="66">
        <v>425720</v>
      </c>
      <c r="G556" s="66" t="s">
        <v>126</v>
      </c>
      <c r="H556" s="66" t="str">
        <f t="shared" si="13"/>
        <v>847.8471010.1.425720.000000.847001.200179</v>
      </c>
      <c r="I556" s="66" t="s">
        <v>21</v>
      </c>
      <c r="J556" s="66">
        <v>847001</v>
      </c>
      <c r="K556" s="66" t="s">
        <v>23</v>
      </c>
      <c r="L556" s="66">
        <v>200179</v>
      </c>
      <c r="M556" s="66" t="s">
        <v>2000</v>
      </c>
      <c r="N556" s="66">
        <v>55</v>
      </c>
      <c r="O556" s="66" t="s">
        <v>2000</v>
      </c>
      <c r="Q556" s="66" t="s">
        <v>5502</v>
      </c>
      <c r="R556" s="66">
        <v>55</v>
      </c>
      <c r="S556" s="66">
        <v>1384</v>
      </c>
      <c r="T556" s="66">
        <v>76120</v>
      </c>
      <c r="U556" s="66" t="s">
        <v>2002</v>
      </c>
      <c r="V556" s="66" t="s">
        <v>2003</v>
      </c>
      <c r="W556" s="66" t="s">
        <v>2697</v>
      </c>
      <c r="Z556" s="66">
        <v>8471010</v>
      </c>
    </row>
    <row r="557" spans="1:26" ht="15" customHeight="1" x14ac:dyDescent="0.35">
      <c r="A557" s="66" t="s">
        <v>2019</v>
      </c>
      <c r="B557" s="66" t="s">
        <v>2020</v>
      </c>
      <c r="C557" s="66" t="s">
        <v>959</v>
      </c>
      <c r="D557" s="66">
        <v>8471010</v>
      </c>
      <c r="E557" s="66" t="s">
        <v>473</v>
      </c>
      <c r="F557" s="66">
        <v>425510</v>
      </c>
      <c r="G557" s="66" t="s">
        <v>37</v>
      </c>
      <c r="H557" s="66" t="str">
        <f t="shared" si="13"/>
        <v>847.8471010.1.425510.000000.847001.200179</v>
      </c>
      <c r="I557" s="66" t="s">
        <v>21</v>
      </c>
      <c r="J557" s="66">
        <v>847001</v>
      </c>
      <c r="K557" s="66" t="s">
        <v>23</v>
      </c>
      <c r="L557" s="66">
        <v>200179</v>
      </c>
      <c r="M557" s="66" t="s">
        <v>2000</v>
      </c>
      <c r="N557" s="66">
        <v>5</v>
      </c>
      <c r="O557" s="66" t="s">
        <v>2000</v>
      </c>
      <c r="Q557" s="66" t="s">
        <v>5503</v>
      </c>
      <c r="R557" s="66">
        <v>5</v>
      </c>
      <c r="S557" s="66">
        <v>20000</v>
      </c>
      <c r="T557" s="66">
        <v>100000</v>
      </c>
      <c r="U557" s="66" t="s">
        <v>2002</v>
      </c>
      <c r="V557" s="66" t="s">
        <v>2003</v>
      </c>
      <c r="W557" s="66" t="s">
        <v>2697</v>
      </c>
      <c r="Z557" s="66">
        <v>8471010</v>
      </c>
    </row>
    <row r="558" spans="1:26" ht="15" customHeight="1" x14ac:dyDescent="0.35">
      <c r="A558" s="66" t="s">
        <v>2036</v>
      </c>
      <c r="B558" s="66" t="s">
        <v>1999</v>
      </c>
      <c r="C558" s="66" t="s">
        <v>960</v>
      </c>
      <c r="D558" s="66">
        <v>8471210</v>
      </c>
      <c r="E558" s="66" t="s">
        <v>679</v>
      </c>
      <c r="F558" s="66">
        <v>425900</v>
      </c>
      <c r="G558" s="66" t="s">
        <v>40</v>
      </c>
      <c r="H558" s="66" t="str">
        <f t="shared" si="13"/>
        <v>847.8471210.1.425900.000000.847001.200179</v>
      </c>
      <c r="I558" s="66" t="s">
        <v>21</v>
      </c>
      <c r="J558" s="66">
        <v>847001</v>
      </c>
      <c r="K558" s="66" t="s">
        <v>23</v>
      </c>
      <c r="L558" s="66">
        <v>200179</v>
      </c>
      <c r="M558" s="66" t="s">
        <v>3649</v>
      </c>
      <c r="N558" s="66">
        <v>5</v>
      </c>
      <c r="O558" s="66" t="s">
        <v>3649</v>
      </c>
      <c r="P558" s="66">
        <v>5</v>
      </c>
      <c r="Q558" s="66" t="s">
        <v>3650</v>
      </c>
      <c r="R558" s="66">
        <v>5</v>
      </c>
      <c r="S558" s="66">
        <v>3000</v>
      </c>
      <c r="T558" s="66">
        <v>15000</v>
      </c>
      <c r="U558" s="66" t="s">
        <v>2002</v>
      </c>
      <c r="V558" s="66" t="s">
        <v>2003</v>
      </c>
      <c r="W558" s="66" t="s">
        <v>2101</v>
      </c>
      <c r="X558" s="66" t="s">
        <v>3652</v>
      </c>
      <c r="Y558" s="69" t="s">
        <v>3653</v>
      </c>
      <c r="Z558" s="66">
        <v>8471210</v>
      </c>
    </row>
    <row r="559" spans="1:26" ht="15" customHeight="1" x14ac:dyDescent="0.35">
      <c r="A559" s="66" t="s">
        <v>2047</v>
      </c>
      <c r="B559" s="66" t="s">
        <v>1999</v>
      </c>
      <c r="C559" s="66" t="s">
        <v>960</v>
      </c>
      <c r="D559" s="66">
        <v>8471210</v>
      </c>
      <c r="E559" s="66" t="s">
        <v>679</v>
      </c>
      <c r="F559" s="66">
        <v>428090</v>
      </c>
      <c r="G559" s="66" t="s">
        <v>52</v>
      </c>
      <c r="H559" s="66" t="str">
        <f t="shared" si="13"/>
        <v>847.8471210.1.428090.000000.847001.200179</v>
      </c>
      <c r="I559" s="66" t="s">
        <v>21</v>
      </c>
      <c r="J559" s="66">
        <v>847001</v>
      </c>
      <c r="K559" s="66" t="s">
        <v>23</v>
      </c>
      <c r="L559" s="66">
        <v>200179</v>
      </c>
      <c r="M559" s="66" t="s">
        <v>3654</v>
      </c>
      <c r="N559" s="66">
        <v>4</v>
      </c>
      <c r="O559" s="66" t="s">
        <v>3654</v>
      </c>
      <c r="P559" s="66">
        <v>4</v>
      </c>
      <c r="Q559" s="66" t="s">
        <v>3655</v>
      </c>
      <c r="R559" s="66">
        <v>4</v>
      </c>
      <c r="S559" s="66">
        <v>25000</v>
      </c>
      <c r="T559" s="66">
        <v>100000</v>
      </c>
      <c r="U559" s="66" t="s">
        <v>2002</v>
      </c>
      <c r="V559" s="66" t="s">
        <v>2003</v>
      </c>
      <c r="W559" s="66" t="s">
        <v>3656</v>
      </c>
      <c r="X559" s="66" t="s">
        <v>3657</v>
      </c>
      <c r="Y559" s="69" t="s">
        <v>3653</v>
      </c>
      <c r="Z559" s="66">
        <v>8471210</v>
      </c>
    </row>
    <row r="560" spans="1:26" ht="15" customHeight="1" x14ac:dyDescent="0.35">
      <c r="A560" s="66" t="s">
        <v>1998</v>
      </c>
      <c r="B560" s="66" t="s">
        <v>1999</v>
      </c>
      <c r="C560" s="66" t="s">
        <v>960</v>
      </c>
      <c r="D560" s="66">
        <v>8471210</v>
      </c>
      <c r="E560" s="66" t="s">
        <v>679</v>
      </c>
      <c r="F560" s="66">
        <v>435530</v>
      </c>
      <c r="G560" s="66" t="s">
        <v>150</v>
      </c>
      <c r="H560" s="66" t="str">
        <f t="shared" si="13"/>
        <v>847.8471210.1.435530.000000.847001.200179</v>
      </c>
      <c r="I560" s="66" t="s">
        <v>21</v>
      </c>
      <c r="J560" s="66">
        <v>847001</v>
      </c>
      <c r="K560" s="66" t="s">
        <v>23</v>
      </c>
      <c r="L560" s="66">
        <v>200179</v>
      </c>
      <c r="N560" s="66">
        <v>5</v>
      </c>
      <c r="P560" s="66">
        <v>5</v>
      </c>
      <c r="Q560" s="66" t="s">
        <v>3662</v>
      </c>
      <c r="R560" s="66">
        <v>5</v>
      </c>
      <c r="S560" s="66">
        <v>4000</v>
      </c>
      <c r="T560" s="66">
        <v>20000</v>
      </c>
      <c r="U560" s="66" t="s">
        <v>2002</v>
      </c>
      <c r="V560" s="66" t="s">
        <v>2003</v>
      </c>
      <c r="W560" s="66" t="s">
        <v>2119</v>
      </c>
      <c r="X560" s="66" t="s">
        <v>3663</v>
      </c>
      <c r="Y560" s="69" t="s">
        <v>3653</v>
      </c>
      <c r="Z560" s="66">
        <v>8471210</v>
      </c>
    </row>
    <row r="561" spans="1:26" ht="15" customHeight="1" x14ac:dyDescent="0.35">
      <c r="A561" s="66" t="s">
        <v>2019</v>
      </c>
      <c r="B561" s="66" t="s">
        <v>2053</v>
      </c>
      <c r="C561" s="66" t="s">
        <v>960</v>
      </c>
      <c r="D561" s="66">
        <v>8471210</v>
      </c>
      <c r="E561" s="66" t="s">
        <v>679</v>
      </c>
      <c r="F561" s="66">
        <v>428640</v>
      </c>
      <c r="G561" s="66" t="s">
        <v>55</v>
      </c>
      <c r="H561" s="66" t="str">
        <f t="shared" si="13"/>
        <v>847.8471210.1.428640.000000.847001.200179</v>
      </c>
      <c r="I561" s="66" t="s">
        <v>21</v>
      </c>
      <c r="J561" s="66">
        <v>847001</v>
      </c>
      <c r="K561" s="66" t="s">
        <v>23</v>
      </c>
      <c r="L561" s="66">
        <v>200179</v>
      </c>
      <c r="M561" s="66" t="s">
        <v>3658</v>
      </c>
      <c r="N561" s="66">
        <v>4</v>
      </c>
      <c r="O561" s="66" t="s">
        <v>3658</v>
      </c>
      <c r="P561" s="66">
        <v>4</v>
      </c>
      <c r="Q561" s="66" t="s">
        <v>3658</v>
      </c>
      <c r="R561" s="66">
        <v>4</v>
      </c>
      <c r="S561" s="66">
        <v>5000</v>
      </c>
      <c r="T561" s="66">
        <v>20000</v>
      </c>
      <c r="U561" s="66" t="s">
        <v>2002</v>
      </c>
      <c r="V561" s="66" t="s">
        <v>2003</v>
      </c>
      <c r="W561" s="66" t="s">
        <v>2119</v>
      </c>
      <c r="X561" s="66" t="s">
        <v>3660</v>
      </c>
      <c r="Y561" s="69" t="s">
        <v>3653</v>
      </c>
      <c r="Z561" s="66">
        <v>8471210</v>
      </c>
    </row>
    <row r="562" spans="1:26" ht="15" customHeight="1" x14ac:dyDescent="0.35">
      <c r="A562" s="66" t="s">
        <v>5326</v>
      </c>
      <c r="B562" s="66" t="s">
        <v>5326</v>
      </c>
      <c r="C562" s="66" t="s">
        <v>960</v>
      </c>
      <c r="D562" s="66">
        <v>8471220</v>
      </c>
      <c r="E562" s="66" t="s">
        <v>518</v>
      </c>
      <c r="F562" s="66">
        <v>425510</v>
      </c>
      <c r="G562" s="66" t="s">
        <v>37</v>
      </c>
      <c r="H562" s="66" t="str">
        <f t="shared" si="13"/>
        <v>847.8471220.1.425510.000000.847001.200179</v>
      </c>
      <c r="I562" s="66" t="s">
        <v>21</v>
      </c>
      <c r="J562" s="66">
        <v>847001</v>
      </c>
      <c r="K562" s="66" t="s">
        <v>23</v>
      </c>
      <c r="L562" s="66">
        <v>200179</v>
      </c>
      <c r="M562" s="66" t="s">
        <v>2167</v>
      </c>
      <c r="N562" s="66">
        <v>4</v>
      </c>
      <c r="Q562" s="66" t="s">
        <v>3664</v>
      </c>
      <c r="R562" s="66">
        <v>2400</v>
      </c>
      <c r="S562" s="66">
        <v>1</v>
      </c>
      <c r="T562" s="66">
        <v>2400</v>
      </c>
      <c r="W562" s="66" t="s">
        <v>3665</v>
      </c>
      <c r="X562" s="66" t="s">
        <v>3666</v>
      </c>
      <c r="Z562" s="66">
        <v>8471220</v>
      </c>
    </row>
    <row r="563" spans="1:26" ht="15" customHeight="1" x14ac:dyDescent="0.35">
      <c r="A563" s="66" t="s">
        <v>5326</v>
      </c>
      <c r="B563" s="66" t="s">
        <v>5326</v>
      </c>
      <c r="C563" s="66" t="s">
        <v>960</v>
      </c>
      <c r="D563" s="66">
        <v>8471220</v>
      </c>
      <c r="E563" s="66" t="s">
        <v>518</v>
      </c>
      <c r="F563" s="66">
        <v>425550</v>
      </c>
      <c r="G563" s="66" t="s">
        <v>83</v>
      </c>
      <c r="H563" s="66" t="str">
        <f t="shared" si="13"/>
        <v>847.8471220.1.425550.000000.847001.200179</v>
      </c>
      <c r="I563" s="66" t="s">
        <v>21</v>
      </c>
      <c r="J563" s="66">
        <v>847001</v>
      </c>
      <c r="K563" s="66" t="s">
        <v>23</v>
      </c>
      <c r="L563" s="66">
        <v>200179</v>
      </c>
      <c r="M563" s="66" t="s">
        <v>2167</v>
      </c>
      <c r="N563" s="66">
        <v>4</v>
      </c>
      <c r="T563" s="66">
        <v>0</v>
      </c>
      <c r="Z563" s="66">
        <v>8471220</v>
      </c>
    </row>
    <row r="564" spans="1:26" ht="15" customHeight="1" x14ac:dyDescent="0.35">
      <c r="A564" s="66" t="s">
        <v>5326</v>
      </c>
      <c r="B564" s="66" t="s">
        <v>5326</v>
      </c>
      <c r="C564" s="66" t="s">
        <v>960</v>
      </c>
      <c r="D564" s="66">
        <v>8471220</v>
      </c>
      <c r="E564" s="66" t="s">
        <v>518</v>
      </c>
      <c r="F564" s="66">
        <v>425741</v>
      </c>
      <c r="G564" s="66" t="s">
        <v>633</v>
      </c>
      <c r="H564" s="66" t="str">
        <f t="shared" si="13"/>
        <v>847.8471220.1.425741.000000.847001.200179</v>
      </c>
      <c r="I564" s="66" t="s">
        <v>21</v>
      </c>
      <c r="J564" s="66">
        <v>847001</v>
      </c>
      <c r="K564" s="66" t="s">
        <v>23</v>
      </c>
      <c r="L564" s="66">
        <v>200179</v>
      </c>
      <c r="M564" s="66" t="s">
        <v>2025</v>
      </c>
      <c r="N564" s="66">
        <v>3275</v>
      </c>
      <c r="Q564" s="66" t="s">
        <v>5504</v>
      </c>
      <c r="R564" s="66">
        <v>122724000</v>
      </c>
      <c r="S564" s="66">
        <v>1</v>
      </c>
      <c r="T564" s="66">
        <v>122724000</v>
      </c>
      <c r="Z564" s="66">
        <v>8471220</v>
      </c>
    </row>
    <row r="565" spans="1:26" ht="15" customHeight="1" x14ac:dyDescent="0.35">
      <c r="A565" s="66" t="s">
        <v>5326</v>
      </c>
      <c r="B565" s="66" t="s">
        <v>5326</v>
      </c>
      <c r="C565" s="66" t="s">
        <v>960</v>
      </c>
      <c r="D565" s="66">
        <v>8471220</v>
      </c>
      <c r="E565" s="66" t="s">
        <v>518</v>
      </c>
      <c r="F565" s="66">
        <v>425900</v>
      </c>
      <c r="G565" s="66" t="s">
        <v>40</v>
      </c>
      <c r="H565" s="66" t="str">
        <f t="shared" si="13"/>
        <v>847.8471220.1.425900.000000.847001.200179</v>
      </c>
      <c r="I565" s="66" t="s">
        <v>21</v>
      </c>
      <c r="J565" s="66">
        <v>847001</v>
      </c>
      <c r="K565" s="66" t="s">
        <v>23</v>
      </c>
      <c r="L565" s="66">
        <v>200179</v>
      </c>
      <c r="S565" s="66">
        <v>0</v>
      </c>
      <c r="T565" s="66">
        <v>0</v>
      </c>
      <c r="W565" s="66" t="s">
        <v>3665</v>
      </c>
      <c r="X565" s="66" t="s">
        <v>3666</v>
      </c>
      <c r="Z565" s="66">
        <v>8471220</v>
      </c>
    </row>
    <row r="566" spans="1:26" ht="15" customHeight="1" x14ac:dyDescent="0.35">
      <c r="A566" s="66" t="s">
        <v>5326</v>
      </c>
      <c r="B566" s="66" t="s">
        <v>5326</v>
      </c>
      <c r="C566" s="66" t="s">
        <v>960</v>
      </c>
      <c r="D566" s="66">
        <v>8471220</v>
      </c>
      <c r="E566" s="66" t="s">
        <v>518</v>
      </c>
      <c r="F566" s="66">
        <v>426900</v>
      </c>
      <c r="G566" s="66" t="s">
        <v>360</v>
      </c>
      <c r="H566" s="66" t="str">
        <f t="shared" si="13"/>
        <v>847.8471220.1.426900.000000.847001.200179</v>
      </c>
      <c r="I566" s="66" t="s">
        <v>21</v>
      </c>
      <c r="J566" s="66">
        <v>847001</v>
      </c>
      <c r="K566" s="66" t="s">
        <v>23</v>
      </c>
      <c r="L566" s="66">
        <v>200179</v>
      </c>
      <c r="M566" s="66" t="s">
        <v>2025</v>
      </c>
      <c r="N566" s="66">
        <v>5196</v>
      </c>
      <c r="Q566" s="66" t="s">
        <v>3669</v>
      </c>
      <c r="R566" s="66">
        <v>13000</v>
      </c>
      <c r="S566" s="66">
        <v>1</v>
      </c>
      <c r="T566" s="66">
        <v>13000</v>
      </c>
      <c r="W566" s="66" t="s">
        <v>3665</v>
      </c>
      <c r="X566" s="66" t="s">
        <v>3672</v>
      </c>
      <c r="Z566" s="66">
        <v>8471220</v>
      </c>
    </row>
    <row r="567" spans="1:26" ht="15" customHeight="1" x14ac:dyDescent="0.35">
      <c r="A567" s="66" t="s">
        <v>5326</v>
      </c>
      <c r="B567" s="66" t="s">
        <v>5326</v>
      </c>
      <c r="C567" s="66" t="s">
        <v>960</v>
      </c>
      <c r="D567" s="66">
        <v>8471220</v>
      </c>
      <c r="E567" s="66" t="s">
        <v>518</v>
      </c>
      <c r="F567" s="66">
        <v>435340</v>
      </c>
      <c r="G567" s="66" t="s">
        <v>239</v>
      </c>
      <c r="H567" s="66" t="str">
        <f t="shared" si="13"/>
        <v>847.8471220.1.435340.000000.847001.200179</v>
      </c>
      <c r="I567" s="66" t="s">
        <v>21</v>
      </c>
      <c r="J567" s="66">
        <v>847001</v>
      </c>
      <c r="K567" s="66" t="s">
        <v>23</v>
      </c>
      <c r="L567" s="66">
        <v>200179</v>
      </c>
      <c r="M567" s="66" t="s">
        <v>2025</v>
      </c>
      <c r="N567" s="66">
        <v>5196</v>
      </c>
      <c r="Q567" s="66" t="s">
        <v>3670</v>
      </c>
      <c r="R567" s="66">
        <v>13072010</v>
      </c>
      <c r="S567" s="66">
        <v>1</v>
      </c>
      <c r="T567" s="66">
        <v>13072010</v>
      </c>
      <c r="W567" s="66" t="s">
        <v>3665</v>
      </c>
      <c r="X567" s="66" t="s">
        <v>3666</v>
      </c>
      <c r="Z567" s="66">
        <v>8471220</v>
      </c>
    </row>
    <row r="568" spans="1:26" ht="15" customHeight="1" x14ac:dyDescent="0.35">
      <c r="A568" s="66" t="s">
        <v>5326</v>
      </c>
      <c r="B568" s="66" t="s">
        <v>5326</v>
      </c>
      <c r="C568" s="66" t="s">
        <v>960</v>
      </c>
      <c r="D568" s="66">
        <v>8471220</v>
      </c>
      <c r="E568" s="66" t="s">
        <v>518</v>
      </c>
      <c r="F568" s="66">
        <v>436110</v>
      </c>
      <c r="G568" s="66" t="s">
        <v>64</v>
      </c>
      <c r="H568" s="66" t="str">
        <f t="shared" si="13"/>
        <v>847.8471220.1.436110.000000.847001.200179</v>
      </c>
      <c r="I568" s="66" t="s">
        <v>21</v>
      </c>
      <c r="J568" s="66">
        <v>847001</v>
      </c>
      <c r="K568" s="66" t="s">
        <v>23</v>
      </c>
      <c r="L568" s="66">
        <v>200179</v>
      </c>
      <c r="M568" s="66" t="s">
        <v>2025</v>
      </c>
      <c r="N568" s="66">
        <v>5196</v>
      </c>
      <c r="Q568" s="66" t="s">
        <v>3673</v>
      </c>
      <c r="R568" s="66">
        <v>350000</v>
      </c>
      <c r="S568" s="66">
        <v>1</v>
      </c>
      <c r="T568" s="66">
        <v>350000</v>
      </c>
      <c r="W568" s="66" t="s">
        <v>3665</v>
      </c>
      <c r="X568" s="66" t="s">
        <v>3666</v>
      </c>
      <c r="Z568" s="66">
        <v>8471220</v>
      </c>
    </row>
    <row r="569" spans="1:26" ht="15" customHeight="1" x14ac:dyDescent="0.35">
      <c r="A569" s="66" t="s">
        <v>5326</v>
      </c>
      <c r="B569" s="66" t="s">
        <v>5326</v>
      </c>
      <c r="C569" s="66" t="s">
        <v>960</v>
      </c>
      <c r="D569" s="66">
        <v>8471220</v>
      </c>
      <c r="E569" s="66" t="s">
        <v>518</v>
      </c>
      <c r="F569" s="66">
        <v>436120</v>
      </c>
      <c r="G569" s="66" t="s">
        <v>431</v>
      </c>
      <c r="H569" s="66" t="str">
        <f t="shared" si="13"/>
        <v>847.8471220.1.436120.000000.847001.200179</v>
      </c>
      <c r="I569" s="66" t="s">
        <v>21</v>
      </c>
      <c r="J569" s="66">
        <v>847001</v>
      </c>
      <c r="K569" s="66" t="s">
        <v>23</v>
      </c>
      <c r="L569" s="66">
        <v>200179</v>
      </c>
      <c r="M569" s="66" t="s">
        <v>2025</v>
      </c>
      <c r="N569" s="66">
        <v>5196</v>
      </c>
      <c r="Q569" s="66" t="s">
        <v>3674</v>
      </c>
      <c r="R569" s="66">
        <v>7000</v>
      </c>
      <c r="S569" s="66">
        <v>1</v>
      </c>
      <c r="T569" s="66">
        <v>7000</v>
      </c>
      <c r="W569" s="66" t="s">
        <v>3665</v>
      </c>
      <c r="X569" s="66" t="s">
        <v>3666</v>
      </c>
      <c r="Z569" s="66">
        <v>8471220</v>
      </c>
    </row>
    <row r="570" spans="1:26" ht="15" customHeight="1" x14ac:dyDescent="0.35">
      <c r="A570" s="66" t="s">
        <v>1998</v>
      </c>
      <c r="B570" s="66" t="s">
        <v>1999</v>
      </c>
      <c r="C570" s="66" t="s">
        <v>960</v>
      </c>
      <c r="D570" s="66">
        <v>8471230</v>
      </c>
      <c r="E570" s="66" t="s">
        <v>526</v>
      </c>
      <c r="F570" s="66">
        <v>425742</v>
      </c>
      <c r="G570" s="66" t="s">
        <v>528</v>
      </c>
      <c r="H570" s="66" t="str">
        <f t="shared" si="13"/>
        <v>847.8471230.1.425742.000000.847001.200179</v>
      </c>
      <c r="I570" s="66" t="s">
        <v>21</v>
      </c>
      <c r="J570" s="66">
        <v>847001</v>
      </c>
      <c r="K570" s="66" t="s">
        <v>23</v>
      </c>
      <c r="L570" s="66">
        <v>200179</v>
      </c>
      <c r="M570" s="66" t="s">
        <v>3675</v>
      </c>
      <c r="N570" s="66">
        <v>12650</v>
      </c>
      <c r="O570" s="66" t="s">
        <v>3675</v>
      </c>
      <c r="P570" s="66" t="s">
        <v>3676</v>
      </c>
      <c r="Q570" s="66" t="s">
        <v>3677</v>
      </c>
      <c r="R570" s="66">
        <v>8</v>
      </c>
      <c r="S570" s="66">
        <v>312500</v>
      </c>
      <c r="T570" s="66">
        <v>2500000</v>
      </c>
      <c r="U570" s="66" t="s">
        <v>2002</v>
      </c>
      <c r="V570" s="66" t="s">
        <v>2003</v>
      </c>
      <c r="W570" s="66" t="s">
        <v>3656</v>
      </c>
      <c r="X570" s="66" t="s">
        <v>3681</v>
      </c>
      <c r="Z570" s="66">
        <v>8471230</v>
      </c>
    </row>
    <row r="571" spans="1:26" ht="15" customHeight="1" x14ac:dyDescent="0.35">
      <c r="A571" s="66" t="s">
        <v>2041</v>
      </c>
      <c r="B571" s="66" t="s">
        <v>2042</v>
      </c>
      <c r="C571" s="66" t="s">
        <v>960</v>
      </c>
      <c r="D571" s="66">
        <v>8471230</v>
      </c>
      <c r="E571" s="66" t="s">
        <v>526</v>
      </c>
      <c r="F571" s="66">
        <v>426610</v>
      </c>
      <c r="G571" s="66" t="s">
        <v>43</v>
      </c>
      <c r="H571" s="66" t="str">
        <f t="shared" si="13"/>
        <v>847.8471230.1.426610.000000.847001.200179</v>
      </c>
      <c r="I571" s="66" t="s">
        <v>21</v>
      </c>
      <c r="J571" s="66">
        <v>847001</v>
      </c>
      <c r="K571" s="66" t="s">
        <v>23</v>
      </c>
      <c r="L571" s="66">
        <v>200179</v>
      </c>
      <c r="M571" s="66" t="s">
        <v>3683</v>
      </c>
      <c r="N571" s="66">
        <v>12650</v>
      </c>
      <c r="Q571" s="66" t="s">
        <v>5505</v>
      </c>
      <c r="R571" s="66">
        <v>1</v>
      </c>
      <c r="S571" s="66">
        <v>120000</v>
      </c>
      <c r="T571" s="66">
        <v>120000</v>
      </c>
      <c r="U571" s="66" t="s">
        <v>2113</v>
      </c>
      <c r="V571" s="66" t="s">
        <v>2003</v>
      </c>
      <c r="W571" s="66" t="s">
        <v>3656</v>
      </c>
      <c r="X571" s="66" t="s">
        <v>3685</v>
      </c>
      <c r="Z571" s="66">
        <v>8471230</v>
      </c>
    </row>
    <row r="572" spans="1:26" ht="15" customHeight="1" x14ac:dyDescent="0.35">
      <c r="A572" s="66" t="s">
        <v>2019</v>
      </c>
      <c r="B572" s="66" t="s">
        <v>2020</v>
      </c>
      <c r="C572" s="66" t="s">
        <v>960</v>
      </c>
      <c r="D572" s="66">
        <v>8471240</v>
      </c>
      <c r="E572" s="66" t="s">
        <v>532</v>
      </c>
      <c r="F572" s="66">
        <v>425510</v>
      </c>
      <c r="G572" s="66" t="s">
        <v>37</v>
      </c>
      <c r="H572" s="66" t="str">
        <f t="shared" si="13"/>
        <v>847.8471240.1.425510.000000.847001.200179</v>
      </c>
      <c r="I572" s="66" t="s">
        <v>21</v>
      </c>
      <c r="J572" s="66">
        <v>847001</v>
      </c>
      <c r="K572" s="66" t="s">
        <v>23</v>
      </c>
      <c r="L572" s="66">
        <v>200179</v>
      </c>
      <c r="M572" s="66" t="s">
        <v>3686</v>
      </c>
      <c r="N572" s="66">
        <v>1</v>
      </c>
      <c r="Q572" s="66" t="s">
        <v>3687</v>
      </c>
      <c r="R572" s="66">
        <v>1</v>
      </c>
      <c r="S572" s="66">
        <v>45000</v>
      </c>
      <c r="T572" s="66">
        <v>45000</v>
      </c>
      <c r="U572" s="66" t="s">
        <v>2002</v>
      </c>
      <c r="V572" s="66" t="s">
        <v>2122</v>
      </c>
      <c r="W572" s="66" t="s">
        <v>3689</v>
      </c>
      <c r="X572" s="66" t="s">
        <v>3690</v>
      </c>
      <c r="Z572" s="66">
        <v>8471240</v>
      </c>
    </row>
    <row r="573" spans="1:26" ht="15" customHeight="1" x14ac:dyDescent="0.35">
      <c r="A573" s="66" t="s">
        <v>2019</v>
      </c>
      <c r="B573" s="66" t="s">
        <v>2020</v>
      </c>
      <c r="C573" s="66" t="s">
        <v>960</v>
      </c>
      <c r="D573" s="66">
        <v>8471240</v>
      </c>
      <c r="E573" s="66" t="s">
        <v>532</v>
      </c>
      <c r="F573" s="66">
        <v>425510</v>
      </c>
      <c r="G573" s="66" t="s">
        <v>37</v>
      </c>
      <c r="H573" s="66" t="str">
        <f t="shared" ref="H573:H636" si="14">CONCATENATE(847,".",D573,".",1,".",F573,".","000000",".",J573,".",L573)</f>
        <v>847.8471240.1.425510.000000.847001.200179</v>
      </c>
      <c r="I573" s="66" t="s">
        <v>21</v>
      </c>
      <c r="J573" s="66">
        <v>847001</v>
      </c>
      <c r="K573" s="66" t="s">
        <v>23</v>
      </c>
      <c r="L573" s="66">
        <v>200179</v>
      </c>
      <c r="M573" s="66" t="s">
        <v>3686</v>
      </c>
      <c r="N573" s="66">
        <v>1</v>
      </c>
      <c r="Q573" s="66" t="s">
        <v>3691</v>
      </c>
      <c r="R573" s="66">
        <v>1</v>
      </c>
      <c r="S573" s="66">
        <v>20000</v>
      </c>
      <c r="T573" s="66">
        <v>20000</v>
      </c>
      <c r="U573" s="66" t="s">
        <v>2002</v>
      </c>
      <c r="V573" s="66" t="s">
        <v>2122</v>
      </c>
      <c r="W573" s="66" t="s">
        <v>2119</v>
      </c>
      <c r="X573" s="66" t="s">
        <v>3690</v>
      </c>
      <c r="Z573" s="66">
        <v>8471240</v>
      </c>
    </row>
    <row r="574" spans="1:26" ht="15" customHeight="1" x14ac:dyDescent="0.35">
      <c r="A574" s="66" t="s">
        <v>2019</v>
      </c>
      <c r="B574" s="66" t="s">
        <v>2020</v>
      </c>
      <c r="C574" s="66" t="s">
        <v>960</v>
      </c>
      <c r="D574" s="66">
        <v>8471240</v>
      </c>
      <c r="E574" s="66" t="s">
        <v>532</v>
      </c>
      <c r="F574" s="66">
        <v>425510</v>
      </c>
      <c r="G574" s="66" t="s">
        <v>37</v>
      </c>
      <c r="H574" s="66" t="str">
        <f t="shared" si="14"/>
        <v>847.8471240.1.425510.000000.847001.200179</v>
      </c>
      <c r="I574" s="66" t="s">
        <v>21</v>
      </c>
      <c r="J574" s="66">
        <v>847001</v>
      </c>
      <c r="K574" s="66" t="s">
        <v>23</v>
      </c>
      <c r="L574" s="66">
        <v>200179</v>
      </c>
      <c r="M574" s="66" t="s">
        <v>3686</v>
      </c>
      <c r="N574" s="66">
        <v>1</v>
      </c>
      <c r="Q574" s="66" t="s">
        <v>3692</v>
      </c>
      <c r="R574" s="66">
        <v>1</v>
      </c>
      <c r="S574" s="66">
        <v>5000</v>
      </c>
      <c r="T574" s="66">
        <v>5000</v>
      </c>
      <c r="U574" s="66" t="s">
        <v>2002</v>
      </c>
      <c r="V574" s="66" t="s">
        <v>2122</v>
      </c>
      <c r="W574" s="66" t="s">
        <v>3656</v>
      </c>
      <c r="X574" s="66" t="s">
        <v>3690</v>
      </c>
      <c r="Z574" s="66">
        <v>8471240</v>
      </c>
    </row>
    <row r="575" spans="1:26" ht="15" customHeight="1" x14ac:dyDescent="0.35">
      <c r="A575" s="66" t="s">
        <v>2019</v>
      </c>
      <c r="B575" s="66" t="s">
        <v>2020</v>
      </c>
      <c r="C575" s="66" t="s">
        <v>960</v>
      </c>
      <c r="D575" s="66">
        <v>8471240</v>
      </c>
      <c r="E575" s="66" t="s">
        <v>532</v>
      </c>
      <c r="F575" s="66">
        <v>425510</v>
      </c>
      <c r="G575" s="66" t="s">
        <v>37</v>
      </c>
      <c r="H575" s="66" t="str">
        <f t="shared" si="14"/>
        <v>847.8471240.1.425510.000000.847001.200179</v>
      </c>
      <c r="I575" s="66" t="s">
        <v>21</v>
      </c>
      <c r="J575" s="66">
        <v>847001</v>
      </c>
      <c r="K575" s="66" t="s">
        <v>23</v>
      </c>
      <c r="L575" s="66">
        <v>200179</v>
      </c>
      <c r="M575" s="66" t="s">
        <v>3686</v>
      </c>
      <c r="N575" s="66">
        <v>1</v>
      </c>
      <c r="Q575" s="66" t="s">
        <v>3693</v>
      </c>
      <c r="R575" s="66">
        <v>1</v>
      </c>
      <c r="S575" s="66">
        <v>80000</v>
      </c>
      <c r="T575" s="66">
        <v>80000</v>
      </c>
      <c r="U575" s="66" t="s">
        <v>2002</v>
      </c>
      <c r="V575" s="66" t="s">
        <v>2122</v>
      </c>
      <c r="W575" s="66" t="s">
        <v>2101</v>
      </c>
      <c r="X575" s="66" t="s">
        <v>3694</v>
      </c>
      <c r="Z575" s="66">
        <v>8471240</v>
      </c>
    </row>
    <row r="576" spans="1:26" ht="15" customHeight="1" x14ac:dyDescent="0.35">
      <c r="A576" s="66" t="s">
        <v>2019</v>
      </c>
      <c r="B576" s="66" t="s">
        <v>2020</v>
      </c>
      <c r="C576" s="66" t="s">
        <v>960</v>
      </c>
      <c r="D576" s="66">
        <v>8471240</v>
      </c>
      <c r="E576" s="66" t="s">
        <v>532</v>
      </c>
      <c r="F576" s="66">
        <v>425510</v>
      </c>
      <c r="G576" s="66" t="s">
        <v>37</v>
      </c>
      <c r="H576" s="66" t="str">
        <f t="shared" si="14"/>
        <v>847.8471240.1.425510.000000.847001.200179</v>
      </c>
      <c r="I576" s="66" t="s">
        <v>21</v>
      </c>
      <c r="J576" s="66">
        <v>847001</v>
      </c>
      <c r="K576" s="66" t="s">
        <v>23</v>
      </c>
      <c r="L576" s="66">
        <v>200179</v>
      </c>
      <c r="M576" s="66" t="s">
        <v>3686</v>
      </c>
      <c r="N576" s="66">
        <v>1</v>
      </c>
      <c r="Q576" s="66" t="s">
        <v>3695</v>
      </c>
      <c r="R576" s="66">
        <v>1</v>
      </c>
      <c r="S576" s="66">
        <v>40000</v>
      </c>
      <c r="T576" s="66">
        <v>40000</v>
      </c>
      <c r="U576" s="66" t="s">
        <v>2002</v>
      </c>
      <c r="V576" s="66" t="s">
        <v>2122</v>
      </c>
      <c r="W576" s="66" t="s">
        <v>2119</v>
      </c>
      <c r="X576" s="66" t="s">
        <v>3696</v>
      </c>
      <c r="Z576" s="66">
        <v>8471240</v>
      </c>
    </row>
    <row r="577" spans="1:26" ht="15" customHeight="1" x14ac:dyDescent="0.35">
      <c r="A577" s="66" t="s">
        <v>2019</v>
      </c>
      <c r="B577" s="66" t="s">
        <v>2020</v>
      </c>
      <c r="C577" s="66" t="s">
        <v>960</v>
      </c>
      <c r="D577" s="66">
        <v>8471240</v>
      </c>
      <c r="E577" s="66" t="s">
        <v>532</v>
      </c>
      <c r="F577" s="66">
        <v>425510</v>
      </c>
      <c r="G577" s="66" t="s">
        <v>37</v>
      </c>
      <c r="H577" s="66" t="str">
        <f t="shared" si="14"/>
        <v>847.8471240.1.425510.000000.847001.200179</v>
      </c>
      <c r="I577" s="66" t="s">
        <v>21</v>
      </c>
      <c r="J577" s="66">
        <v>847001</v>
      </c>
      <c r="K577" s="66" t="s">
        <v>23</v>
      </c>
      <c r="L577" s="66">
        <v>200179</v>
      </c>
      <c r="M577" s="66" t="s">
        <v>3686</v>
      </c>
      <c r="N577" s="66">
        <v>1</v>
      </c>
      <c r="Q577" s="66" t="s">
        <v>3697</v>
      </c>
      <c r="R577" s="66">
        <v>1</v>
      </c>
      <c r="S577" s="66">
        <v>30000</v>
      </c>
      <c r="T577" s="66">
        <v>30000</v>
      </c>
      <c r="U577" s="66" t="s">
        <v>2113</v>
      </c>
      <c r="V577" s="66" t="s">
        <v>2122</v>
      </c>
      <c r="W577" s="66" t="s">
        <v>3656</v>
      </c>
      <c r="X577" s="66" t="s">
        <v>3698</v>
      </c>
      <c r="Z577" s="66">
        <v>8471240</v>
      </c>
    </row>
    <row r="578" spans="1:26" ht="15" customHeight="1" x14ac:dyDescent="0.35">
      <c r="A578" s="66" t="s">
        <v>2024</v>
      </c>
      <c r="B578" s="66" t="s">
        <v>1999</v>
      </c>
      <c r="C578" s="66" t="s">
        <v>960</v>
      </c>
      <c r="D578" s="66">
        <v>8471240</v>
      </c>
      <c r="E578" s="66" t="s">
        <v>532</v>
      </c>
      <c r="F578" s="66">
        <v>425720</v>
      </c>
      <c r="G578" s="66" t="s">
        <v>126</v>
      </c>
      <c r="H578" s="66" t="str">
        <f t="shared" si="14"/>
        <v>847.8471240.1.425720.000000.847001.200179</v>
      </c>
      <c r="I578" s="66" t="s">
        <v>21</v>
      </c>
      <c r="J578" s="66">
        <v>847001</v>
      </c>
      <c r="K578" s="66" t="s">
        <v>23</v>
      </c>
      <c r="L578" s="66">
        <v>200179</v>
      </c>
      <c r="M578" s="66" t="s">
        <v>3699</v>
      </c>
      <c r="N578" s="66">
        <v>1</v>
      </c>
      <c r="Q578" s="66" t="s">
        <v>3700</v>
      </c>
      <c r="R578" s="66">
        <v>1</v>
      </c>
      <c r="S578" s="66">
        <v>75000</v>
      </c>
      <c r="T578" s="66">
        <v>75000</v>
      </c>
      <c r="U578" s="66" t="s">
        <v>2113</v>
      </c>
      <c r="V578" s="66" t="s">
        <v>2122</v>
      </c>
      <c r="W578" s="66" t="s">
        <v>3656</v>
      </c>
      <c r="X578" s="66" t="s">
        <v>3698</v>
      </c>
      <c r="Z578" s="66">
        <v>8471240</v>
      </c>
    </row>
    <row r="579" spans="1:26" ht="15" customHeight="1" x14ac:dyDescent="0.35">
      <c r="A579" s="66" t="s">
        <v>2024</v>
      </c>
      <c r="B579" s="66" t="s">
        <v>1999</v>
      </c>
      <c r="C579" s="66" t="s">
        <v>960</v>
      </c>
      <c r="D579" s="66">
        <v>8471240</v>
      </c>
      <c r="E579" s="66" t="s">
        <v>532</v>
      </c>
      <c r="F579" s="66">
        <v>425720</v>
      </c>
      <c r="G579" s="66" t="s">
        <v>126</v>
      </c>
      <c r="H579" s="66" t="str">
        <f t="shared" si="14"/>
        <v>847.8471240.1.425720.000000.847001.200179</v>
      </c>
      <c r="I579" s="66" t="s">
        <v>21</v>
      </c>
      <c r="J579" s="66">
        <v>847001</v>
      </c>
      <c r="K579" s="66" t="s">
        <v>23</v>
      </c>
      <c r="L579" s="66">
        <v>200179</v>
      </c>
      <c r="M579" s="66" t="s">
        <v>3701</v>
      </c>
      <c r="N579" s="66">
        <v>1</v>
      </c>
      <c r="Q579" s="66" t="s">
        <v>3702</v>
      </c>
      <c r="R579" s="66">
        <v>1</v>
      </c>
      <c r="S579" s="66">
        <v>30000</v>
      </c>
      <c r="T579" s="66">
        <v>30000</v>
      </c>
      <c r="U579" s="66" t="s">
        <v>2002</v>
      </c>
      <c r="V579" s="66" t="s">
        <v>2122</v>
      </c>
      <c r="W579" s="66" t="s">
        <v>2101</v>
      </c>
      <c r="X579" s="66" t="s">
        <v>3694</v>
      </c>
      <c r="Z579" s="66">
        <v>8471240</v>
      </c>
    </row>
    <row r="580" spans="1:26" ht="15" customHeight="1" x14ac:dyDescent="0.35">
      <c r="A580" s="66" t="s">
        <v>2024</v>
      </c>
      <c r="B580" s="66" t="s">
        <v>1999</v>
      </c>
      <c r="C580" s="66" t="s">
        <v>960</v>
      </c>
      <c r="D580" s="66">
        <v>8471240</v>
      </c>
      <c r="E580" s="66" t="s">
        <v>532</v>
      </c>
      <c r="F580" s="66">
        <v>425720</v>
      </c>
      <c r="G580" s="66" t="s">
        <v>126</v>
      </c>
      <c r="H580" s="66" t="str">
        <f t="shared" si="14"/>
        <v>847.8471240.1.425720.000000.847001.200179</v>
      </c>
      <c r="I580" s="66" t="s">
        <v>21</v>
      </c>
      <c r="J580" s="66">
        <v>847001</v>
      </c>
      <c r="K580" s="66" t="s">
        <v>23</v>
      </c>
      <c r="L580" s="66">
        <v>200179</v>
      </c>
      <c r="M580" s="66" t="s">
        <v>3704</v>
      </c>
      <c r="N580" s="66">
        <v>1</v>
      </c>
      <c r="Q580" s="66" t="s">
        <v>3705</v>
      </c>
      <c r="R580" s="66">
        <v>3</v>
      </c>
      <c r="S580" s="66">
        <v>6000</v>
      </c>
      <c r="T580" s="66">
        <v>18000</v>
      </c>
      <c r="U580" s="66" t="s">
        <v>2002</v>
      </c>
      <c r="V580" s="66" t="s">
        <v>2003</v>
      </c>
      <c r="W580" s="66" t="s">
        <v>2101</v>
      </c>
      <c r="X580" s="66" t="s">
        <v>3694</v>
      </c>
      <c r="Z580" s="66">
        <v>8471240</v>
      </c>
    </row>
    <row r="581" spans="1:26" ht="15" customHeight="1" x14ac:dyDescent="0.35">
      <c r="A581" s="66" t="s">
        <v>2024</v>
      </c>
      <c r="B581" s="66" t="s">
        <v>1999</v>
      </c>
      <c r="C581" s="66" t="s">
        <v>960</v>
      </c>
      <c r="D581" s="66">
        <v>8471240</v>
      </c>
      <c r="E581" s="66" t="s">
        <v>532</v>
      </c>
      <c r="F581" s="66">
        <v>425720</v>
      </c>
      <c r="G581" s="66" t="s">
        <v>126</v>
      </c>
      <c r="H581" s="66" t="str">
        <f t="shared" si="14"/>
        <v>847.8471240.1.425720.000000.847001.200179</v>
      </c>
      <c r="I581" s="66" t="s">
        <v>21</v>
      </c>
      <c r="J581" s="66">
        <v>847001</v>
      </c>
      <c r="K581" s="66" t="s">
        <v>23</v>
      </c>
      <c r="L581" s="66">
        <v>200179</v>
      </c>
      <c r="M581" s="66" t="s">
        <v>3706</v>
      </c>
      <c r="N581" s="66">
        <v>1</v>
      </c>
      <c r="Q581" s="66" t="s">
        <v>3707</v>
      </c>
      <c r="R581" s="66">
        <v>10</v>
      </c>
      <c r="S581" s="66">
        <v>500</v>
      </c>
      <c r="T581" s="66">
        <v>5000</v>
      </c>
      <c r="U581" s="66" t="s">
        <v>2002</v>
      </c>
      <c r="V581" s="66" t="s">
        <v>2003</v>
      </c>
      <c r="W581" s="66" t="s">
        <v>3656</v>
      </c>
      <c r="X581" s="66" t="s">
        <v>3694</v>
      </c>
      <c r="Z581" s="66">
        <v>8471240</v>
      </c>
    </row>
    <row r="582" spans="1:26" ht="15" customHeight="1" x14ac:dyDescent="0.35">
      <c r="A582" s="66" t="s">
        <v>2024</v>
      </c>
      <c r="B582" s="66" t="s">
        <v>1999</v>
      </c>
      <c r="C582" s="66" t="s">
        <v>960</v>
      </c>
      <c r="D582" s="66">
        <v>8471240</v>
      </c>
      <c r="E582" s="66" t="s">
        <v>532</v>
      </c>
      <c r="F582" s="66">
        <v>425750</v>
      </c>
      <c r="G582" s="66" t="s">
        <v>554</v>
      </c>
      <c r="H582" s="66" t="str">
        <f t="shared" si="14"/>
        <v>847.8471240.1.425750.000000.847001.200179</v>
      </c>
      <c r="I582" s="66" t="s">
        <v>21</v>
      </c>
      <c r="J582" s="66">
        <v>847001</v>
      </c>
      <c r="K582" s="66" t="s">
        <v>23</v>
      </c>
      <c r="L582" s="66">
        <v>200179</v>
      </c>
      <c r="M582" s="66" t="s">
        <v>3708</v>
      </c>
      <c r="N582" s="66">
        <v>1</v>
      </c>
      <c r="Q582" s="66" t="s">
        <v>3709</v>
      </c>
      <c r="R582" s="66">
        <v>6</v>
      </c>
      <c r="S582" s="66">
        <v>1400</v>
      </c>
      <c r="T582" s="66">
        <v>8400</v>
      </c>
      <c r="U582" s="66" t="s">
        <v>2002</v>
      </c>
      <c r="V582" s="66" t="s">
        <v>2003</v>
      </c>
      <c r="W582" s="66" t="s">
        <v>3656</v>
      </c>
      <c r="X582" s="66" t="s">
        <v>3694</v>
      </c>
      <c r="Z582" s="66">
        <v>8471240</v>
      </c>
    </row>
    <row r="583" spans="1:26" ht="15" customHeight="1" x14ac:dyDescent="0.35">
      <c r="A583" s="66" t="s">
        <v>2024</v>
      </c>
      <c r="B583" s="66" t="s">
        <v>1999</v>
      </c>
      <c r="C583" s="66" t="s">
        <v>960</v>
      </c>
      <c r="D583" s="66">
        <v>8471240</v>
      </c>
      <c r="E583" s="66" t="s">
        <v>532</v>
      </c>
      <c r="F583" s="66">
        <v>425750</v>
      </c>
      <c r="G583" s="66" t="s">
        <v>554</v>
      </c>
      <c r="H583" s="66" t="str">
        <f t="shared" si="14"/>
        <v>847.8471240.1.425750.000000.847001.200179</v>
      </c>
      <c r="I583" s="66" t="s">
        <v>21</v>
      </c>
      <c r="J583" s="66">
        <v>847001</v>
      </c>
      <c r="K583" s="66" t="s">
        <v>23</v>
      </c>
      <c r="L583" s="66">
        <v>200179</v>
      </c>
      <c r="M583" s="66" t="s">
        <v>3710</v>
      </c>
      <c r="N583" s="66">
        <v>1</v>
      </c>
      <c r="Q583" s="66" t="s">
        <v>3711</v>
      </c>
      <c r="R583" s="66">
        <v>1</v>
      </c>
      <c r="S583" s="66">
        <v>14600</v>
      </c>
      <c r="T583" s="66">
        <v>14600</v>
      </c>
      <c r="U583" s="66" t="s">
        <v>2002</v>
      </c>
      <c r="V583" s="66" t="s">
        <v>2122</v>
      </c>
      <c r="Z583" s="66">
        <v>8471240</v>
      </c>
    </row>
    <row r="584" spans="1:26" ht="15" customHeight="1" x14ac:dyDescent="0.35">
      <c r="A584" s="66" t="s">
        <v>1998</v>
      </c>
      <c r="B584" s="66" t="s">
        <v>1999</v>
      </c>
      <c r="C584" s="66" t="s">
        <v>960</v>
      </c>
      <c r="D584" s="66">
        <v>8471240</v>
      </c>
      <c r="E584" s="66" t="s">
        <v>532</v>
      </c>
      <c r="F584" s="66">
        <v>425761</v>
      </c>
      <c r="G584" s="66" t="s">
        <v>288</v>
      </c>
      <c r="H584" s="66" t="str">
        <f t="shared" si="14"/>
        <v>847.8471240.1.425761.000000.847001.200179</v>
      </c>
      <c r="I584" s="66" t="s">
        <v>21</v>
      </c>
      <c r="J584" s="66">
        <v>847001</v>
      </c>
      <c r="K584" s="66" t="s">
        <v>23</v>
      </c>
      <c r="L584" s="66">
        <v>200179</v>
      </c>
      <c r="M584" s="66" t="s">
        <v>3712</v>
      </c>
      <c r="N584" s="66">
        <v>1</v>
      </c>
      <c r="Q584" s="66" t="s">
        <v>3713</v>
      </c>
      <c r="R584" s="66">
        <v>1</v>
      </c>
      <c r="S584" s="66">
        <v>1000000</v>
      </c>
      <c r="T584" s="66">
        <v>1000000</v>
      </c>
      <c r="U584" s="66" t="s">
        <v>2002</v>
      </c>
      <c r="V584" s="66" t="s">
        <v>2003</v>
      </c>
      <c r="W584" s="66" t="s">
        <v>2101</v>
      </c>
      <c r="X584" s="66" t="s">
        <v>3715</v>
      </c>
      <c r="Z584" s="66">
        <v>8471240</v>
      </c>
    </row>
    <row r="585" spans="1:26" ht="15" customHeight="1" x14ac:dyDescent="0.35">
      <c r="A585" s="66" t="s">
        <v>2036</v>
      </c>
      <c r="B585" s="66" t="s">
        <v>1999</v>
      </c>
      <c r="C585" s="66" t="s">
        <v>960</v>
      </c>
      <c r="D585" s="66">
        <v>8471240</v>
      </c>
      <c r="E585" s="66" t="s">
        <v>532</v>
      </c>
      <c r="F585" s="66">
        <v>425900</v>
      </c>
      <c r="G585" s="66" t="s">
        <v>40</v>
      </c>
      <c r="H585" s="66" t="str">
        <f t="shared" si="14"/>
        <v>847.8471240.1.425900.000000.847001.200179</v>
      </c>
      <c r="I585" s="66" t="s">
        <v>21</v>
      </c>
      <c r="J585" s="66">
        <v>847001</v>
      </c>
      <c r="K585" s="66" t="s">
        <v>23</v>
      </c>
      <c r="L585" s="66">
        <v>200179</v>
      </c>
      <c r="M585" s="66" t="s">
        <v>2098</v>
      </c>
      <c r="N585" s="66">
        <v>1</v>
      </c>
      <c r="Q585" s="66" t="s">
        <v>3716</v>
      </c>
      <c r="R585" s="66">
        <v>2</v>
      </c>
      <c r="S585" s="66">
        <v>7250</v>
      </c>
      <c r="T585" s="66">
        <v>14500</v>
      </c>
      <c r="U585" s="66" t="s">
        <v>2002</v>
      </c>
      <c r="V585" s="66" t="s">
        <v>2003</v>
      </c>
      <c r="Z585" s="66">
        <v>8471240</v>
      </c>
    </row>
    <row r="586" spans="1:26" ht="15" customHeight="1" x14ac:dyDescent="0.35">
      <c r="A586" s="66" t="s">
        <v>2036</v>
      </c>
      <c r="B586" s="66" t="s">
        <v>1999</v>
      </c>
      <c r="C586" s="66" t="s">
        <v>960</v>
      </c>
      <c r="D586" s="66">
        <v>8471240</v>
      </c>
      <c r="E586" s="66" t="s">
        <v>532</v>
      </c>
      <c r="F586" s="66">
        <v>425900</v>
      </c>
      <c r="G586" s="66" t="s">
        <v>40</v>
      </c>
      <c r="H586" s="66" t="str">
        <f t="shared" si="14"/>
        <v>847.8471240.1.425900.000000.847001.200179</v>
      </c>
      <c r="I586" s="66" t="s">
        <v>21</v>
      </c>
      <c r="J586" s="66">
        <v>847001</v>
      </c>
      <c r="K586" s="66" t="s">
        <v>23</v>
      </c>
      <c r="L586" s="66">
        <v>200179</v>
      </c>
      <c r="M586" s="66" t="s">
        <v>2098</v>
      </c>
      <c r="N586" s="66">
        <v>1</v>
      </c>
      <c r="Q586" s="66" t="s">
        <v>3717</v>
      </c>
      <c r="R586" s="66">
        <v>3</v>
      </c>
      <c r="S586" s="66">
        <v>1500</v>
      </c>
      <c r="T586" s="66">
        <v>4500</v>
      </c>
      <c r="U586" s="66" t="s">
        <v>2002</v>
      </c>
      <c r="V586" s="66" t="s">
        <v>2003</v>
      </c>
      <c r="Z586" s="66">
        <v>8471240</v>
      </c>
    </row>
    <row r="587" spans="1:26" ht="15" customHeight="1" x14ac:dyDescent="0.35">
      <c r="A587" s="66" t="s">
        <v>2036</v>
      </c>
      <c r="B587" s="66" t="s">
        <v>1999</v>
      </c>
      <c r="C587" s="66" t="s">
        <v>960</v>
      </c>
      <c r="D587" s="66">
        <v>8471240</v>
      </c>
      <c r="E587" s="66" t="s">
        <v>532</v>
      </c>
      <c r="F587" s="66">
        <v>425900</v>
      </c>
      <c r="G587" s="66" t="s">
        <v>40</v>
      </c>
      <c r="H587" s="66" t="str">
        <f t="shared" si="14"/>
        <v>847.8471240.1.425900.000000.847001.200179</v>
      </c>
      <c r="I587" s="66" t="s">
        <v>21</v>
      </c>
      <c r="J587" s="66">
        <v>847001</v>
      </c>
      <c r="K587" s="66" t="s">
        <v>23</v>
      </c>
      <c r="L587" s="66">
        <v>200179</v>
      </c>
      <c r="M587" s="66" t="s">
        <v>2098</v>
      </c>
      <c r="N587" s="66">
        <v>1</v>
      </c>
      <c r="Q587" s="66" t="s">
        <v>3718</v>
      </c>
      <c r="R587" s="66">
        <v>10</v>
      </c>
      <c r="S587" s="66">
        <v>500</v>
      </c>
      <c r="T587" s="66">
        <v>5000</v>
      </c>
      <c r="U587" s="66" t="s">
        <v>2002</v>
      </c>
      <c r="V587" s="66" t="s">
        <v>2003</v>
      </c>
      <c r="Z587" s="66">
        <v>8471240</v>
      </c>
    </row>
    <row r="588" spans="1:26" ht="15" customHeight="1" x14ac:dyDescent="0.35">
      <c r="A588" s="66" t="s">
        <v>2041</v>
      </c>
      <c r="B588" s="66" t="s">
        <v>2042</v>
      </c>
      <c r="C588" s="66" t="s">
        <v>960</v>
      </c>
      <c r="D588" s="66">
        <v>8471240</v>
      </c>
      <c r="E588" s="66" t="s">
        <v>532</v>
      </c>
      <c r="F588" s="66">
        <v>426610</v>
      </c>
      <c r="G588" s="66" t="s">
        <v>43</v>
      </c>
      <c r="H588" s="66" t="str">
        <f t="shared" si="14"/>
        <v>847.8471240.1.426610.000000.847001.200179</v>
      </c>
      <c r="I588" s="66" t="s">
        <v>21</v>
      </c>
      <c r="J588" s="66">
        <v>847001</v>
      </c>
      <c r="K588" s="66" t="s">
        <v>23</v>
      </c>
      <c r="L588" s="66">
        <v>200179</v>
      </c>
      <c r="T588" s="66">
        <v>0</v>
      </c>
      <c r="Z588" s="66">
        <v>8471240</v>
      </c>
    </row>
    <row r="589" spans="1:26" ht="15" customHeight="1" x14ac:dyDescent="0.35">
      <c r="A589" s="66" t="s">
        <v>2047</v>
      </c>
      <c r="B589" s="66" t="s">
        <v>1999</v>
      </c>
      <c r="C589" s="66" t="s">
        <v>960</v>
      </c>
      <c r="D589" s="66">
        <v>8471240</v>
      </c>
      <c r="E589" s="66" t="s">
        <v>532</v>
      </c>
      <c r="F589" s="66">
        <v>428090</v>
      </c>
      <c r="G589" s="66" t="s">
        <v>52</v>
      </c>
      <c r="H589" s="66" t="str">
        <f t="shared" si="14"/>
        <v>847.8471240.1.428090.000000.847001.200179</v>
      </c>
      <c r="I589" s="66" t="s">
        <v>21</v>
      </c>
      <c r="J589" s="66">
        <v>847001</v>
      </c>
      <c r="K589" s="66" t="s">
        <v>23</v>
      </c>
      <c r="L589" s="66">
        <v>200179</v>
      </c>
      <c r="M589" s="66" t="s">
        <v>2167</v>
      </c>
      <c r="N589" s="66">
        <v>1</v>
      </c>
      <c r="Q589" s="66" t="s">
        <v>3719</v>
      </c>
      <c r="R589" s="66">
        <v>2</v>
      </c>
      <c r="S589" s="66">
        <v>30000</v>
      </c>
      <c r="T589" s="66">
        <v>60000</v>
      </c>
      <c r="U589" s="66" t="s">
        <v>2002</v>
      </c>
      <c r="V589" s="66" t="s">
        <v>2003</v>
      </c>
      <c r="W589" s="66" t="s">
        <v>2075</v>
      </c>
      <c r="X589" s="66" t="s">
        <v>3715</v>
      </c>
      <c r="Z589" s="66">
        <v>8471240</v>
      </c>
    </row>
    <row r="590" spans="1:26" ht="15" customHeight="1" x14ac:dyDescent="0.35">
      <c r="A590" s="66" t="s">
        <v>2019</v>
      </c>
      <c r="B590" s="66" t="s">
        <v>2053</v>
      </c>
      <c r="C590" s="66" t="s">
        <v>960</v>
      </c>
      <c r="D590" s="66">
        <v>8471240</v>
      </c>
      <c r="E590" s="66" t="s">
        <v>532</v>
      </c>
      <c r="F590" s="66">
        <v>428640</v>
      </c>
      <c r="G590" s="66" t="s">
        <v>55</v>
      </c>
      <c r="H590" s="66" t="str">
        <f t="shared" si="14"/>
        <v>847.8471240.1.428640.000000.847001.200179</v>
      </c>
      <c r="I590" s="66" t="s">
        <v>21</v>
      </c>
      <c r="J590" s="66">
        <v>847001</v>
      </c>
      <c r="K590" s="66" t="s">
        <v>23</v>
      </c>
      <c r="L590" s="66">
        <v>200179</v>
      </c>
      <c r="M590" s="66" t="s">
        <v>2098</v>
      </c>
      <c r="N590" s="66">
        <v>1</v>
      </c>
      <c r="Q590" s="66" t="s">
        <v>3720</v>
      </c>
      <c r="R590" s="66">
        <v>2</v>
      </c>
      <c r="S590" s="66">
        <v>5000</v>
      </c>
      <c r="T590" s="66">
        <v>10000</v>
      </c>
      <c r="U590" s="66" t="s">
        <v>2002</v>
      </c>
      <c r="V590" s="66" t="s">
        <v>2003</v>
      </c>
      <c r="Z590" s="66">
        <v>8471240</v>
      </c>
    </row>
    <row r="591" spans="1:26" ht="15" customHeight="1" x14ac:dyDescent="0.35">
      <c r="A591" s="66" t="s">
        <v>2019</v>
      </c>
      <c r="B591" s="66" t="s">
        <v>2053</v>
      </c>
      <c r="C591" s="66" t="s">
        <v>960</v>
      </c>
      <c r="D591" s="66">
        <v>8471240</v>
      </c>
      <c r="E591" s="66" t="s">
        <v>532</v>
      </c>
      <c r="F591" s="66">
        <v>428640</v>
      </c>
      <c r="G591" s="66" t="s">
        <v>55</v>
      </c>
      <c r="H591" s="66" t="str">
        <f t="shared" si="14"/>
        <v>847.8471240.1.428640.000000.847001.200179</v>
      </c>
      <c r="I591" s="66" t="s">
        <v>21</v>
      </c>
      <c r="J591" s="66">
        <v>847001</v>
      </c>
      <c r="K591" s="66" t="s">
        <v>23</v>
      </c>
      <c r="L591" s="66">
        <v>200179</v>
      </c>
      <c r="M591" s="66" t="s">
        <v>2098</v>
      </c>
      <c r="N591" s="66">
        <v>1</v>
      </c>
      <c r="Q591" s="66" t="s">
        <v>3721</v>
      </c>
      <c r="R591" s="66">
        <v>80</v>
      </c>
      <c r="S591" s="66">
        <v>25</v>
      </c>
      <c r="T591" s="66">
        <v>2000</v>
      </c>
      <c r="U591" s="66" t="s">
        <v>2002</v>
      </c>
      <c r="V591" s="66" t="s">
        <v>2122</v>
      </c>
      <c r="Z591" s="66">
        <v>8471240</v>
      </c>
    </row>
    <row r="592" spans="1:26" ht="15" customHeight="1" x14ac:dyDescent="0.35">
      <c r="A592" s="66" t="s">
        <v>2019</v>
      </c>
      <c r="B592" s="66" t="s">
        <v>2053</v>
      </c>
      <c r="C592" s="66" t="s">
        <v>960</v>
      </c>
      <c r="D592" s="66">
        <v>8471240</v>
      </c>
      <c r="E592" s="66" t="s">
        <v>532</v>
      </c>
      <c r="F592" s="66">
        <v>428640</v>
      </c>
      <c r="G592" s="66" t="s">
        <v>55</v>
      </c>
      <c r="H592" s="66" t="str">
        <f t="shared" si="14"/>
        <v>847.8471240.1.428640.000000.847001.200179</v>
      </c>
      <c r="I592" s="66" t="s">
        <v>21</v>
      </c>
      <c r="J592" s="66">
        <v>847001</v>
      </c>
      <c r="K592" s="66" t="s">
        <v>23</v>
      </c>
      <c r="L592" s="66">
        <v>200179</v>
      </c>
      <c r="M592" s="66" t="s">
        <v>2098</v>
      </c>
      <c r="N592" s="66">
        <v>1</v>
      </c>
      <c r="Q592" s="66" t="s">
        <v>3722</v>
      </c>
      <c r="R592" s="66">
        <v>10</v>
      </c>
      <c r="S592" s="66">
        <v>200</v>
      </c>
      <c r="T592" s="66">
        <v>2000</v>
      </c>
      <c r="U592" s="66" t="s">
        <v>2002</v>
      </c>
      <c r="V592" s="66" t="s">
        <v>2122</v>
      </c>
      <c r="Z592" s="66">
        <v>8471240</v>
      </c>
    </row>
    <row r="593" spans="1:26" ht="15" customHeight="1" x14ac:dyDescent="0.35">
      <c r="A593" s="66" t="s">
        <v>1998</v>
      </c>
      <c r="B593" s="66" t="s">
        <v>1999</v>
      </c>
      <c r="C593" s="66" t="s">
        <v>960</v>
      </c>
      <c r="D593" s="66">
        <v>8471240</v>
      </c>
      <c r="E593" s="66" t="s">
        <v>532</v>
      </c>
      <c r="F593" s="66">
        <v>435330</v>
      </c>
      <c r="G593" s="66" t="s">
        <v>568</v>
      </c>
      <c r="H593" s="66" t="str">
        <f t="shared" si="14"/>
        <v>847.8471240.1.435330.000000.847001.200179</v>
      </c>
      <c r="I593" s="66" t="s">
        <v>21</v>
      </c>
      <c r="J593" s="66">
        <v>847001</v>
      </c>
      <c r="K593" s="66" t="s">
        <v>23</v>
      </c>
      <c r="L593" s="66">
        <v>200179</v>
      </c>
      <c r="M593" s="66" t="s">
        <v>3723</v>
      </c>
      <c r="N593" s="66">
        <v>1</v>
      </c>
      <c r="Q593" s="66" t="s">
        <v>3724</v>
      </c>
      <c r="R593" s="66">
        <v>50</v>
      </c>
      <c r="S593" s="66">
        <v>95</v>
      </c>
      <c r="T593" s="66">
        <v>4750</v>
      </c>
      <c r="U593" s="66" t="s">
        <v>2002</v>
      </c>
      <c r="V593" s="66" t="s">
        <v>2122</v>
      </c>
      <c r="Z593" s="66">
        <v>8471240</v>
      </c>
    </row>
    <row r="594" spans="1:26" ht="15" customHeight="1" x14ac:dyDescent="0.35">
      <c r="A594" s="66" t="s">
        <v>2036</v>
      </c>
      <c r="B594" s="66" t="s">
        <v>1999</v>
      </c>
      <c r="C594" s="66" t="s">
        <v>960</v>
      </c>
      <c r="D594" s="66">
        <v>8471240</v>
      </c>
      <c r="E594" s="66" t="s">
        <v>532</v>
      </c>
      <c r="F594" s="66">
        <v>436110</v>
      </c>
      <c r="G594" s="66" t="s">
        <v>64</v>
      </c>
      <c r="H594" s="66" t="str">
        <f t="shared" si="14"/>
        <v>847.8471240.1.436110.000000.847001.200179</v>
      </c>
      <c r="I594" s="66" t="s">
        <v>21</v>
      </c>
      <c r="J594" s="66">
        <v>847001</v>
      </c>
      <c r="K594" s="66" t="s">
        <v>23</v>
      </c>
      <c r="L594" s="66">
        <v>200179</v>
      </c>
      <c r="M594" s="66" t="s">
        <v>2098</v>
      </c>
      <c r="N594" s="66">
        <v>1</v>
      </c>
      <c r="Q594" s="66" t="s">
        <v>3725</v>
      </c>
      <c r="R594" s="66">
        <v>1000</v>
      </c>
      <c r="S594" s="66">
        <v>35</v>
      </c>
      <c r="T594" s="66">
        <v>35000</v>
      </c>
      <c r="U594" s="66" t="s">
        <v>2002</v>
      </c>
      <c r="V594" s="66" t="s">
        <v>2122</v>
      </c>
      <c r="Z594" s="66">
        <v>8471240</v>
      </c>
    </row>
    <row r="595" spans="1:26" ht="15" customHeight="1" x14ac:dyDescent="0.35">
      <c r="A595" s="66" t="s">
        <v>2036</v>
      </c>
      <c r="B595" s="66" t="s">
        <v>1999</v>
      </c>
      <c r="C595" s="66" t="s">
        <v>960</v>
      </c>
      <c r="D595" s="66">
        <v>8471240</v>
      </c>
      <c r="E595" s="66" t="s">
        <v>532</v>
      </c>
      <c r="F595" s="66">
        <v>436110</v>
      </c>
      <c r="G595" s="66" t="s">
        <v>64</v>
      </c>
      <c r="H595" s="66" t="str">
        <f t="shared" si="14"/>
        <v>847.8471240.1.436110.000000.847001.200179</v>
      </c>
      <c r="I595" s="66" t="s">
        <v>21</v>
      </c>
      <c r="J595" s="66">
        <v>847001</v>
      </c>
      <c r="K595" s="66" t="s">
        <v>23</v>
      </c>
      <c r="L595" s="66">
        <v>200179</v>
      </c>
      <c r="M595" s="66" t="s">
        <v>2098</v>
      </c>
      <c r="N595" s="66">
        <v>1</v>
      </c>
      <c r="Q595" s="66" t="s">
        <v>3726</v>
      </c>
      <c r="R595" s="66">
        <v>10</v>
      </c>
      <c r="S595" s="66">
        <v>200</v>
      </c>
      <c r="T595" s="66">
        <v>2000</v>
      </c>
      <c r="U595" s="66" t="s">
        <v>2002</v>
      </c>
      <c r="V595" s="66" t="s">
        <v>2122</v>
      </c>
      <c r="Z595" s="66">
        <v>8471240</v>
      </c>
    </row>
    <row r="596" spans="1:26" ht="15" customHeight="1" x14ac:dyDescent="0.35">
      <c r="A596" s="66" t="s">
        <v>2036</v>
      </c>
      <c r="B596" s="66" t="s">
        <v>1999</v>
      </c>
      <c r="C596" s="66" t="s">
        <v>960</v>
      </c>
      <c r="D596" s="66">
        <v>8471240</v>
      </c>
      <c r="E596" s="66" t="s">
        <v>532</v>
      </c>
      <c r="F596" s="66">
        <v>436110</v>
      </c>
      <c r="G596" s="66" t="s">
        <v>64</v>
      </c>
      <c r="H596" s="66" t="str">
        <f t="shared" si="14"/>
        <v>847.8471240.1.436110.000000.847001.200179</v>
      </c>
      <c r="I596" s="66" t="s">
        <v>21</v>
      </c>
      <c r="J596" s="66">
        <v>847001</v>
      </c>
      <c r="K596" s="66" t="s">
        <v>23</v>
      </c>
      <c r="L596" s="66">
        <v>200179</v>
      </c>
      <c r="M596" s="66" t="s">
        <v>2098</v>
      </c>
      <c r="N596" s="66">
        <v>1</v>
      </c>
      <c r="Q596" s="66" t="s">
        <v>3727</v>
      </c>
      <c r="R596" s="66">
        <v>10</v>
      </c>
      <c r="S596" s="66">
        <v>500</v>
      </c>
      <c r="T596" s="66">
        <v>5000</v>
      </c>
      <c r="U596" s="66" t="s">
        <v>2002</v>
      </c>
      <c r="V596" s="66" t="s">
        <v>2003</v>
      </c>
      <c r="Z596" s="66">
        <v>8471240</v>
      </c>
    </row>
    <row r="597" spans="1:26" ht="15" customHeight="1" x14ac:dyDescent="0.35">
      <c r="A597" s="66" t="s">
        <v>2036</v>
      </c>
      <c r="B597" s="66" t="s">
        <v>1999</v>
      </c>
      <c r="C597" s="66" t="s">
        <v>960</v>
      </c>
      <c r="D597" s="66">
        <v>8471240</v>
      </c>
      <c r="E597" s="66" t="s">
        <v>532</v>
      </c>
      <c r="F597" s="66">
        <v>436120</v>
      </c>
      <c r="G597" s="66" t="s">
        <v>431</v>
      </c>
      <c r="H597" s="66" t="str">
        <f t="shared" si="14"/>
        <v>847.8471240.1.436120.000000.847001.200179</v>
      </c>
      <c r="I597" s="66" t="s">
        <v>21</v>
      </c>
      <c r="J597" s="66">
        <v>847001</v>
      </c>
      <c r="K597" s="66" t="s">
        <v>23</v>
      </c>
      <c r="L597" s="66">
        <v>200179</v>
      </c>
      <c r="M597" s="66" t="s">
        <v>2098</v>
      </c>
      <c r="N597" s="66">
        <v>1</v>
      </c>
      <c r="Q597" s="66" t="s">
        <v>3662</v>
      </c>
      <c r="R597" s="66">
        <v>10</v>
      </c>
      <c r="S597" s="66">
        <v>3400</v>
      </c>
      <c r="T597" s="66">
        <v>34000</v>
      </c>
      <c r="U597" s="66" t="s">
        <v>2002</v>
      </c>
      <c r="V597" s="66" t="s">
        <v>2003</v>
      </c>
      <c r="Z597" s="66">
        <v>8471240</v>
      </c>
    </row>
    <row r="598" spans="1:26" ht="15" customHeight="1" x14ac:dyDescent="0.35">
      <c r="A598" s="66" t="s">
        <v>2036</v>
      </c>
      <c r="B598" s="66" t="s">
        <v>1999</v>
      </c>
      <c r="C598" s="66" t="s">
        <v>960</v>
      </c>
      <c r="D598" s="66">
        <v>8471240</v>
      </c>
      <c r="E598" s="66" t="s">
        <v>532</v>
      </c>
      <c r="F598" s="66">
        <v>436120</v>
      </c>
      <c r="G598" s="66" t="s">
        <v>431</v>
      </c>
      <c r="H598" s="66" t="str">
        <f t="shared" si="14"/>
        <v>847.8471240.1.436120.000000.847001.200179</v>
      </c>
      <c r="I598" s="66" t="s">
        <v>21</v>
      </c>
      <c r="J598" s="66">
        <v>847001</v>
      </c>
      <c r="K598" s="66" t="s">
        <v>23</v>
      </c>
      <c r="L598" s="66">
        <v>200179</v>
      </c>
      <c r="M598" s="66" t="s">
        <v>2098</v>
      </c>
      <c r="N598" s="66">
        <v>1</v>
      </c>
      <c r="Q598" s="66" t="s">
        <v>3728</v>
      </c>
      <c r="R598" s="66">
        <v>1</v>
      </c>
      <c r="S598" s="66">
        <v>1000</v>
      </c>
      <c r="T598" s="66">
        <v>1000</v>
      </c>
      <c r="U598" s="66" t="s">
        <v>2002</v>
      </c>
      <c r="V598" s="66" t="s">
        <v>2122</v>
      </c>
      <c r="Z598" s="66">
        <v>8471240</v>
      </c>
    </row>
    <row r="599" spans="1:26" ht="15" customHeight="1" x14ac:dyDescent="0.35">
      <c r="C599" s="66" t="s">
        <v>960</v>
      </c>
      <c r="D599" s="66">
        <v>8471250</v>
      </c>
      <c r="E599" s="66" t="s">
        <v>538</v>
      </c>
      <c r="F599" s="66">
        <v>425510</v>
      </c>
      <c r="G599" s="66" t="s">
        <v>37</v>
      </c>
      <c r="H599" s="66" t="str">
        <f t="shared" si="14"/>
        <v>847.8471250.1.425510.000000.847001.200179</v>
      </c>
      <c r="I599" s="66" t="s">
        <v>21</v>
      </c>
      <c r="J599" s="66">
        <v>847001</v>
      </c>
      <c r="K599" s="66" t="s">
        <v>23</v>
      </c>
      <c r="L599" s="66">
        <v>200179</v>
      </c>
      <c r="Z599" s="66">
        <v>8471250</v>
      </c>
    </row>
    <row r="600" spans="1:26" ht="15" customHeight="1" x14ac:dyDescent="0.35">
      <c r="C600" s="66" t="s">
        <v>960</v>
      </c>
      <c r="D600" s="66">
        <v>8471250</v>
      </c>
      <c r="E600" s="66" t="s">
        <v>538</v>
      </c>
      <c r="F600" s="66">
        <v>425510</v>
      </c>
      <c r="G600" s="66" t="s">
        <v>37</v>
      </c>
      <c r="H600" s="66" t="str">
        <f t="shared" si="14"/>
        <v>847.8471250.1.425510.000000.847001.200179</v>
      </c>
      <c r="I600" s="66" t="s">
        <v>21</v>
      </c>
      <c r="J600" s="66">
        <v>847001</v>
      </c>
      <c r="K600" s="66" t="s">
        <v>23</v>
      </c>
      <c r="L600" s="66">
        <v>200179</v>
      </c>
      <c r="M600" s="66" t="s">
        <v>3729</v>
      </c>
      <c r="N600" s="66">
        <v>65</v>
      </c>
      <c r="Q600" s="66" t="s">
        <v>3730</v>
      </c>
      <c r="R600" s="66">
        <v>65</v>
      </c>
      <c r="S600" s="66">
        <v>3000</v>
      </c>
      <c r="T600" s="66">
        <v>195000</v>
      </c>
      <c r="U600" s="66" t="s">
        <v>2002</v>
      </c>
      <c r="V600" s="66" t="s">
        <v>2003</v>
      </c>
      <c r="W600" s="66" t="s">
        <v>3689</v>
      </c>
      <c r="X600" s="66" t="s">
        <v>3733</v>
      </c>
      <c r="Z600" s="66">
        <v>8471250</v>
      </c>
    </row>
    <row r="601" spans="1:26" ht="15" customHeight="1" x14ac:dyDescent="0.35">
      <c r="C601" s="66" t="s">
        <v>960</v>
      </c>
      <c r="D601" s="66">
        <v>8471250</v>
      </c>
      <c r="E601" s="66" t="s">
        <v>538</v>
      </c>
      <c r="F601" s="66">
        <v>425510</v>
      </c>
      <c r="G601" s="66" t="s">
        <v>37</v>
      </c>
      <c r="H601" s="66" t="str">
        <f t="shared" si="14"/>
        <v>847.8471250.1.425510.000000.847001.200179</v>
      </c>
      <c r="I601" s="66" t="s">
        <v>21</v>
      </c>
      <c r="J601" s="66">
        <v>847001</v>
      </c>
      <c r="K601" s="66" t="s">
        <v>23</v>
      </c>
      <c r="L601" s="66">
        <v>200179</v>
      </c>
      <c r="M601" s="66" t="s">
        <v>3729</v>
      </c>
      <c r="N601" s="66">
        <v>25</v>
      </c>
      <c r="Q601" s="66" t="s">
        <v>3735</v>
      </c>
      <c r="R601" s="66">
        <v>25</v>
      </c>
      <c r="S601" s="66">
        <v>2500</v>
      </c>
      <c r="T601" s="66">
        <v>62500</v>
      </c>
      <c r="U601" s="66" t="s">
        <v>2002</v>
      </c>
      <c r="V601" s="66" t="s">
        <v>2003</v>
      </c>
      <c r="W601" s="66" t="s">
        <v>3689</v>
      </c>
      <c r="X601" s="66" t="s">
        <v>3733</v>
      </c>
      <c r="Z601" s="66">
        <v>8471250</v>
      </c>
    </row>
    <row r="602" spans="1:26" ht="15" customHeight="1" x14ac:dyDescent="0.35">
      <c r="C602" s="66" t="s">
        <v>960</v>
      </c>
      <c r="D602" s="66">
        <v>8471250</v>
      </c>
      <c r="E602" s="66" t="s">
        <v>538</v>
      </c>
      <c r="F602" s="66">
        <v>425510</v>
      </c>
      <c r="G602" s="66" t="s">
        <v>37</v>
      </c>
      <c r="H602" s="66" t="str">
        <f t="shared" si="14"/>
        <v>847.8471250.1.425510.000000.847001.200179</v>
      </c>
      <c r="I602" s="66" t="s">
        <v>21</v>
      </c>
      <c r="J602" s="66">
        <v>847001</v>
      </c>
      <c r="K602" s="66" t="s">
        <v>23</v>
      </c>
      <c r="L602" s="66">
        <v>200179</v>
      </c>
      <c r="M602" s="66" t="s">
        <v>3729</v>
      </c>
      <c r="N602" s="66">
        <v>40</v>
      </c>
      <c r="Q602" s="66" t="s">
        <v>3738</v>
      </c>
      <c r="R602" s="66">
        <v>40</v>
      </c>
      <c r="S602" s="66">
        <v>1500</v>
      </c>
      <c r="T602" s="66">
        <v>60000</v>
      </c>
      <c r="U602" s="66" t="s">
        <v>2002</v>
      </c>
      <c r="V602" s="66" t="s">
        <v>2003</v>
      </c>
      <c r="W602" s="66" t="s">
        <v>3689</v>
      </c>
      <c r="X602" s="66" t="s">
        <v>3733</v>
      </c>
      <c r="Z602" s="66">
        <v>8471250</v>
      </c>
    </row>
    <row r="603" spans="1:26" ht="15" customHeight="1" x14ac:dyDescent="0.35">
      <c r="C603" s="66" t="s">
        <v>960</v>
      </c>
      <c r="D603" s="66">
        <v>8471250</v>
      </c>
      <c r="E603" s="66" t="s">
        <v>538</v>
      </c>
      <c r="F603" s="66">
        <v>425720</v>
      </c>
      <c r="G603" s="66" t="s">
        <v>126</v>
      </c>
      <c r="H603" s="66" t="str">
        <f t="shared" si="14"/>
        <v>847.8471250.1.425720.000000.847001.200179</v>
      </c>
      <c r="I603" s="66" t="s">
        <v>21</v>
      </c>
      <c r="J603" s="66">
        <v>847001</v>
      </c>
      <c r="K603" s="66" t="s">
        <v>23</v>
      </c>
      <c r="L603" s="66">
        <v>200179</v>
      </c>
      <c r="M603" s="66" t="s">
        <v>2025</v>
      </c>
      <c r="N603" s="66">
        <v>800</v>
      </c>
      <c r="Q603" s="66" t="s">
        <v>3741</v>
      </c>
      <c r="R603" s="66">
        <v>800</v>
      </c>
      <c r="S603" s="66">
        <v>700</v>
      </c>
      <c r="T603" s="66">
        <v>560000</v>
      </c>
      <c r="U603" s="66" t="s">
        <v>2002</v>
      </c>
      <c r="V603" s="66" t="s">
        <v>2003</v>
      </c>
      <c r="W603" s="66" t="s">
        <v>3689</v>
      </c>
      <c r="X603" s="66" t="s">
        <v>3733</v>
      </c>
      <c r="Z603" s="66">
        <v>8471250</v>
      </c>
    </row>
    <row r="604" spans="1:26" ht="15" customHeight="1" x14ac:dyDescent="0.35">
      <c r="C604" s="66" t="s">
        <v>960</v>
      </c>
      <c r="D604" s="66">
        <v>8471250</v>
      </c>
      <c r="E604" s="66" t="s">
        <v>538</v>
      </c>
      <c r="F604" s="66">
        <v>425762</v>
      </c>
      <c r="G604" s="66" t="s">
        <v>600</v>
      </c>
      <c r="H604" s="66" t="str">
        <f t="shared" si="14"/>
        <v>847.8471250.1.425762.000000.847001.200179</v>
      </c>
      <c r="I604" s="66" t="s">
        <v>21</v>
      </c>
      <c r="J604" s="66">
        <v>847001</v>
      </c>
      <c r="K604" s="66" t="s">
        <v>23</v>
      </c>
      <c r="L604" s="66">
        <v>200179</v>
      </c>
      <c r="M604" s="66" t="s">
        <v>2025</v>
      </c>
      <c r="N604" s="66">
        <v>80</v>
      </c>
      <c r="Q604" s="66" t="s">
        <v>3745</v>
      </c>
      <c r="R604" s="66">
        <v>85</v>
      </c>
      <c r="S604" s="66">
        <v>6500</v>
      </c>
      <c r="T604" s="66">
        <v>552500</v>
      </c>
      <c r="U604" s="66" t="s">
        <v>2113</v>
      </c>
      <c r="V604" s="66" t="s">
        <v>2003</v>
      </c>
      <c r="W604" s="66" t="s">
        <v>3747</v>
      </c>
      <c r="X604" s="66" t="s">
        <v>3748</v>
      </c>
      <c r="Z604" s="66">
        <v>8471250</v>
      </c>
    </row>
    <row r="605" spans="1:26" ht="15" customHeight="1" x14ac:dyDescent="0.35">
      <c r="C605" s="66" t="s">
        <v>960</v>
      </c>
      <c r="D605" s="66">
        <v>8471250</v>
      </c>
      <c r="E605" s="66" t="s">
        <v>538</v>
      </c>
      <c r="F605" s="66">
        <v>425900</v>
      </c>
      <c r="G605" s="66" t="s">
        <v>40</v>
      </c>
      <c r="H605" s="66" t="str">
        <f t="shared" si="14"/>
        <v>847.8471250.1.425900.000000.847001.200179</v>
      </c>
      <c r="I605" s="66" t="s">
        <v>21</v>
      </c>
      <c r="J605" s="66">
        <v>847001</v>
      </c>
      <c r="K605" s="66" t="s">
        <v>23</v>
      </c>
      <c r="L605" s="66">
        <v>200179</v>
      </c>
      <c r="M605" s="66" t="s">
        <v>3749</v>
      </c>
      <c r="N605" s="66">
        <v>3</v>
      </c>
      <c r="Q605" s="66" t="s">
        <v>3750</v>
      </c>
      <c r="R605" s="66">
        <v>3</v>
      </c>
      <c r="S605" s="66">
        <v>17000</v>
      </c>
      <c r="T605" s="66">
        <v>51000</v>
      </c>
      <c r="U605" s="66" t="s">
        <v>2002</v>
      </c>
      <c r="V605" s="66" t="s">
        <v>2003</v>
      </c>
      <c r="X605" s="66" t="s">
        <v>3733</v>
      </c>
      <c r="Z605" s="66">
        <v>8471250</v>
      </c>
    </row>
    <row r="606" spans="1:26" ht="15" customHeight="1" x14ac:dyDescent="0.35">
      <c r="C606" s="66" t="s">
        <v>960</v>
      </c>
      <c r="D606" s="66">
        <v>8471250</v>
      </c>
      <c r="E606" s="66" t="s">
        <v>538</v>
      </c>
      <c r="F606" s="66">
        <v>426610</v>
      </c>
      <c r="G606" s="66" t="s">
        <v>43</v>
      </c>
      <c r="H606" s="66" t="str">
        <f t="shared" si="14"/>
        <v>847.8471250.1.426610.000000.847001.200179</v>
      </c>
      <c r="I606" s="66" t="s">
        <v>21</v>
      </c>
      <c r="J606" s="66">
        <v>847001</v>
      </c>
      <c r="K606" s="66" t="s">
        <v>23</v>
      </c>
      <c r="L606" s="66">
        <v>200179</v>
      </c>
      <c r="M606" s="66" t="s">
        <v>3754</v>
      </c>
      <c r="N606" s="66">
        <v>1</v>
      </c>
      <c r="Q606" s="66" t="s">
        <v>3755</v>
      </c>
      <c r="R606" s="66">
        <v>1</v>
      </c>
      <c r="S606" s="66">
        <v>63638.19</v>
      </c>
      <c r="T606" s="66">
        <v>63638.19</v>
      </c>
      <c r="U606" s="66" t="s">
        <v>2002</v>
      </c>
      <c r="V606" s="66" t="s">
        <v>2003</v>
      </c>
      <c r="Z606" s="66">
        <v>8471250</v>
      </c>
    </row>
    <row r="607" spans="1:26" ht="15" customHeight="1" x14ac:dyDescent="0.35">
      <c r="C607" s="66" t="s">
        <v>960</v>
      </c>
      <c r="D607" s="66">
        <v>8471250</v>
      </c>
      <c r="E607" s="66" t="s">
        <v>538</v>
      </c>
      <c r="F607" s="66">
        <v>428640</v>
      </c>
      <c r="G607" s="66" t="s">
        <v>55</v>
      </c>
      <c r="H607" s="66" t="str">
        <f t="shared" si="14"/>
        <v>847.8471250.1.428640.000000.847001.200179</v>
      </c>
      <c r="I607" s="66" t="s">
        <v>21</v>
      </c>
      <c r="J607" s="66">
        <v>847001</v>
      </c>
      <c r="K607" s="66" t="s">
        <v>23</v>
      </c>
      <c r="L607" s="66">
        <v>200179</v>
      </c>
      <c r="M607" s="66" t="s">
        <v>3757</v>
      </c>
      <c r="N607" s="66">
        <v>150</v>
      </c>
      <c r="Q607" s="66" t="s">
        <v>3758</v>
      </c>
      <c r="R607" s="66">
        <v>150</v>
      </c>
      <c r="S607" s="66">
        <v>310</v>
      </c>
      <c r="T607" s="66">
        <v>46500</v>
      </c>
      <c r="U607" s="66" t="s">
        <v>2002</v>
      </c>
      <c r="V607" s="66" t="s">
        <v>2003</v>
      </c>
      <c r="X607" s="66" t="s">
        <v>3733</v>
      </c>
      <c r="Z607" s="66">
        <v>8471250</v>
      </c>
    </row>
    <row r="608" spans="1:26" ht="15" customHeight="1" x14ac:dyDescent="0.35">
      <c r="C608" s="66" t="s">
        <v>960</v>
      </c>
      <c r="D608" s="66">
        <v>8471250</v>
      </c>
      <c r="E608" s="66" t="s">
        <v>538</v>
      </c>
      <c r="F608" s="66">
        <v>436110</v>
      </c>
      <c r="G608" s="66" t="s">
        <v>64</v>
      </c>
      <c r="H608" s="66" t="str">
        <f t="shared" si="14"/>
        <v>847.8471250.1.436110.000000.847001.200179</v>
      </c>
      <c r="I608" s="66" t="s">
        <v>21</v>
      </c>
      <c r="J608" s="66">
        <v>847001</v>
      </c>
      <c r="K608" s="66" t="s">
        <v>23</v>
      </c>
      <c r="L608" s="66">
        <v>200179</v>
      </c>
      <c r="M608" s="66" t="s">
        <v>3749</v>
      </c>
      <c r="N608" s="66">
        <v>400</v>
      </c>
      <c r="Q608" s="66" t="s">
        <v>3763</v>
      </c>
      <c r="R608" s="66">
        <v>400</v>
      </c>
      <c r="S608" s="66">
        <v>25</v>
      </c>
      <c r="T608" s="66">
        <v>10000</v>
      </c>
      <c r="U608" s="66" t="s">
        <v>2002</v>
      </c>
      <c r="V608" s="66" t="s">
        <v>2003</v>
      </c>
      <c r="X608" s="66" t="s">
        <v>3733</v>
      </c>
      <c r="Z608" s="66">
        <v>8471250</v>
      </c>
    </row>
    <row r="609" spans="1:26" ht="15" customHeight="1" x14ac:dyDescent="0.35">
      <c r="A609" s="66" t="s">
        <v>2668</v>
      </c>
      <c r="B609" s="66" t="s">
        <v>2670</v>
      </c>
      <c r="C609" s="66" t="s">
        <v>960</v>
      </c>
      <c r="D609" s="66">
        <v>8471260</v>
      </c>
      <c r="E609" s="66" t="s">
        <v>543</v>
      </c>
      <c r="F609" s="66">
        <v>421100</v>
      </c>
      <c r="G609" s="66" t="s">
        <v>339</v>
      </c>
      <c r="H609" s="66" t="str">
        <f t="shared" si="14"/>
        <v>847.8471260.1.421100.000000.847001.200179</v>
      </c>
      <c r="I609" s="66" t="s">
        <v>21</v>
      </c>
      <c r="J609" s="66">
        <v>847001</v>
      </c>
      <c r="K609" s="66" t="s">
        <v>23</v>
      </c>
      <c r="L609" s="66">
        <v>200179</v>
      </c>
      <c r="M609" s="66" t="s">
        <v>2025</v>
      </c>
      <c r="N609" s="66">
        <v>2200</v>
      </c>
      <c r="Q609" s="66" t="s">
        <v>3767</v>
      </c>
      <c r="R609" s="66">
        <v>12</v>
      </c>
      <c r="S609" s="66">
        <v>138000</v>
      </c>
      <c r="T609" s="66">
        <v>1656000</v>
      </c>
      <c r="U609" s="66" t="s">
        <v>2002</v>
      </c>
      <c r="V609" s="66" t="s">
        <v>2003</v>
      </c>
      <c r="X609" s="66" t="s">
        <v>3771</v>
      </c>
      <c r="Z609" s="66">
        <v>8471260</v>
      </c>
    </row>
    <row r="610" spans="1:26" ht="15" customHeight="1" x14ac:dyDescent="0.35">
      <c r="A610" s="66" t="s">
        <v>2668</v>
      </c>
      <c r="B610" s="66" t="s">
        <v>2670</v>
      </c>
      <c r="C610" s="66" t="s">
        <v>960</v>
      </c>
      <c r="D610" s="66">
        <v>8471260</v>
      </c>
      <c r="E610" s="66" t="s">
        <v>543</v>
      </c>
      <c r="F610" s="66">
        <v>421100</v>
      </c>
      <c r="G610" s="66" t="s">
        <v>339</v>
      </c>
      <c r="H610" s="66" t="str">
        <f t="shared" si="14"/>
        <v>847.8471260.1.421100.000000.847001.200179</v>
      </c>
      <c r="I610" s="66" t="s">
        <v>21</v>
      </c>
      <c r="J610" s="66">
        <v>847001</v>
      </c>
      <c r="K610" s="66" t="s">
        <v>23</v>
      </c>
      <c r="L610" s="66">
        <v>200179</v>
      </c>
      <c r="M610" s="66" t="s">
        <v>2025</v>
      </c>
      <c r="N610" s="66">
        <v>300</v>
      </c>
      <c r="Q610" s="66" t="s">
        <v>3772</v>
      </c>
      <c r="R610" s="66">
        <v>6</v>
      </c>
      <c r="S610" s="66">
        <v>108000</v>
      </c>
      <c r="T610" s="66">
        <v>648000</v>
      </c>
      <c r="U610" s="66" t="s">
        <v>2002</v>
      </c>
      <c r="V610" s="66" t="s">
        <v>2003</v>
      </c>
      <c r="X610" s="66" t="s">
        <v>3775</v>
      </c>
      <c r="Z610" s="66">
        <v>8471260</v>
      </c>
    </row>
    <row r="611" spans="1:26" ht="15" customHeight="1" x14ac:dyDescent="0.35">
      <c r="A611" s="66" t="s">
        <v>2019</v>
      </c>
      <c r="B611" s="66" t="s">
        <v>2020</v>
      </c>
      <c r="C611" s="66" t="s">
        <v>960</v>
      </c>
      <c r="D611" s="66">
        <v>8471260</v>
      </c>
      <c r="E611" s="66" t="s">
        <v>543</v>
      </c>
      <c r="F611" s="66">
        <v>425510</v>
      </c>
      <c r="G611" s="66" t="s">
        <v>37</v>
      </c>
      <c r="H611" s="66" t="str">
        <f t="shared" si="14"/>
        <v>847.8471260.1.425510.000000.847001.200179</v>
      </c>
      <c r="I611" s="66" t="s">
        <v>21</v>
      </c>
      <c r="J611" s="66">
        <v>847001</v>
      </c>
      <c r="K611" s="66" t="s">
        <v>23</v>
      </c>
      <c r="L611" s="66">
        <v>200179</v>
      </c>
      <c r="M611" s="66" t="s">
        <v>3776</v>
      </c>
      <c r="N611" s="66">
        <v>10</v>
      </c>
      <c r="O611" s="66" t="s">
        <v>2025</v>
      </c>
      <c r="P611" s="66">
        <v>1000</v>
      </c>
      <c r="Q611" s="66" t="s">
        <v>3777</v>
      </c>
      <c r="R611" s="66">
        <v>10</v>
      </c>
      <c r="S611" s="66">
        <v>11200</v>
      </c>
      <c r="T611" s="66">
        <v>112000</v>
      </c>
      <c r="U611" s="66" t="s">
        <v>2002</v>
      </c>
      <c r="V611" s="66" t="s">
        <v>2003</v>
      </c>
      <c r="X611" s="66" t="s">
        <v>3780</v>
      </c>
      <c r="Z611" s="66">
        <v>8471260</v>
      </c>
    </row>
    <row r="612" spans="1:26" ht="15" customHeight="1" x14ac:dyDescent="0.35">
      <c r="A612" s="66" t="s">
        <v>2019</v>
      </c>
      <c r="B612" s="66" t="s">
        <v>2020</v>
      </c>
      <c r="C612" s="66" t="s">
        <v>960</v>
      </c>
      <c r="D612" s="66">
        <v>8471260</v>
      </c>
      <c r="E612" s="66" t="s">
        <v>543</v>
      </c>
      <c r="F612" s="66">
        <v>425510</v>
      </c>
      <c r="G612" s="66" t="s">
        <v>37</v>
      </c>
      <c r="H612" s="66" t="str">
        <f t="shared" si="14"/>
        <v>847.8471260.1.425510.000000.847001.200179</v>
      </c>
      <c r="I612" s="66" t="s">
        <v>21</v>
      </c>
      <c r="J612" s="66">
        <v>847001</v>
      </c>
      <c r="K612" s="66" t="s">
        <v>23</v>
      </c>
      <c r="L612" s="66">
        <v>200179</v>
      </c>
      <c r="M612" s="66" t="s">
        <v>3776</v>
      </c>
      <c r="N612" s="66">
        <v>15</v>
      </c>
      <c r="O612" s="66" t="s">
        <v>2025</v>
      </c>
      <c r="P612" s="66">
        <v>700</v>
      </c>
      <c r="Q612" s="66" t="s">
        <v>3781</v>
      </c>
      <c r="R612" s="66">
        <v>15</v>
      </c>
      <c r="S612" s="66">
        <v>5000</v>
      </c>
      <c r="T612" s="66">
        <v>75000</v>
      </c>
      <c r="U612" s="66" t="s">
        <v>2002</v>
      </c>
      <c r="V612" s="66" t="s">
        <v>2003</v>
      </c>
      <c r="X612" s="66" t="s">
        <v>3783</v>
      </c>
      <c r="Z612" s="66">
        <v>8471260</v>
      </c>
    </row>
    <row r="613" spans="1:26" ht="15" customHeight="1" x14ac:dyDescent="0.35">
      <c r="A613" s="66" t="s">
        <v>2019</v>
      </c>
      <c r="B613" s="66" t="s">
        <v>2020</v>
      </c>
      <c r="C613" s="66" t="s">
        <v>960</v>
      </c>
      <c r="D613" s="66">
        <v>8471260</v>
      </c>
      <c r="E613" s="66" t="s">
        <v>543</v>
      </c>
      <c r="F613" s="66">
        <v>425510</v>
      </c>
      <c r="G613" s="66" t="s">
        <v>37</v>
      </c>
      <c r="H613" s="66" t="str">
        <f t="shared" si="14"/>
        <v>847.8471260.1.425510.000000.847001.200179</v>
      </c>
      <c r="I613" s="66" t="s">
        <v>21</v>
      </c>
      <c r="J613" s="66">
        <v>847001</v>
      </c>
      <c r="K613" s="66" t="s">
        <v>23</v>
      </c>
      <c r="L613" s="66">
        <v>200179</v>
      </c>
      <c r="M613" s="66" t="s">
        <v>3776</v>
      </c>
      <c r="N613" s="66">
        <v>7</v>
      </c>
      <c r="O613" s="66" t="s">
        <v>2025</v>
      </c>
      <c r="P613" s="66">
        <v>500</v>
      </c>
      <c r="Q613" s="66" t="s">
        <v>3784</v>
      </c>
      <c r="R613" s="66">
        <v>7</v>
      </c>
      <c r="S613" s="66">
        <v>3000</v>
      </c>
      <c r="T613" s="66">
        <v>21000</v>
      </c>
      <c r="U613" s="66" t="s">
        <v>2002</v>
      </c>
      <c r="V613" s="66" t="s">
        <v>2003</v>
      </c>
      <c r="X613" s="66" t="s">
        <v>3783</v>
      </c>
      <c r="Z613" s="66">
        <v>8471260</v>
      </c>
    </row>
    <row r="614" spans="1:26" ht="15" customHeight="1" x14ac:dyDescent="0.35">
      <c r="A614" s="66" t="s">
        <v>2024</v>
      </c>
      <c r="B614" s="66" t="s">
        <v>1999</v>
      </c>
      <c r="C614" s="66" t="s">
        <v>960</v>
      </c>
      <c r="D614" s="66">
        <v>8471260</v>
      </c>
      <c r="E614" s="66" t="s">
        <v>543</v>
      </c>
      <c r="F614" s="66">
        <v>425720</v>
      </c>
      <c r="G614" s="66" t="s">
        <v>126</v>
      </c>
      <c r="H614" s="66" t="str">
        <f t="shared" si="14"/>
        <v>847.8471260.1.425720.000000.847001.200179</v>
      </c>
      <c r="I614" s="66" t="s">
        <v>21</v>
      </c>
      <c r="J614" s="66">
        <v>847001</v>
      </c>
      <c r="K614" s="66" t="s">
        <v>23</v>
      </c>
      <c r="L614" s="66">
        <v>200179</v>
      </c>
      <c r="T614" s="66">
        <v>0</v>
      </c>
      <c r="Z614" s="66">
        <v>8471260</v>
      </c>
    </row>
    <row r="615" spans="1:26" ht="15" customHeight="1" x14ac:dyDescent="0.35">
      <c r="A615" s="66" t="s">
        <v>2024</v>
      </c>
      <c r="B615" s="66" t="s">
        <v>1999</v>
      </c>
      <c r="C615" s="66" t="s">
        <v>960</v>
      </c>
      <c r="D615" s="66">
        <v>8471260</v>
      </c>
      <c r="E615" s="66" t="s">
        <v>543</v>
      </c>
      <c r="F615" s="66">
        <v>425746</v>
      </c>
      <c r="G615" s="66" t="s">
        <v>548</v>
      </c>
      <c r="H615" s="66" t="str">
        <f t="shared" si="14"/>
        <v>847.8471260.1.425746.000000.847001.200179</v>
      </c>
      <c r="I615" s="66" t="s">
        <v>21</v>
      </c>
      <c r="J615" s="66">
        <v>847001</v>
      </c>
      <c r="K615" s="66" t="s">
        <v>23</v>
      </c>
      <c r="L615" s="66">
        <v>200179</v>
      </c>
      <c r="M615" s="66" t="s">
        <v>3787</v>
      </c>
      <c r="N615" s="66">
        <v>1120</v>
      </c>
      <c r="O615" s="66" t="s">
        <v>3788</v>
      </c>
      <c r="P615" s="66">
        <v>1120</v>
      </c>
      <c r="Q615" s="66" t="s">
        <v>3789</v>
      </c>
      <c r="R615" s="66">
        <v>1120</v>
      </c>
      <c r="S615" s="66">
        <v>2760.625</v>
      </c>
      <c r="T615" s="66">
        <v>3091900</v>
      </c>
      <c r="U615" s="66" t="s">
        <v>2002</v>
      </c>
      <c r="V615" s="66" t="s">
        <v>2003</v>
      </c>
      <c r="X615" s="66" t="s">
        <v>3791</v>
      </c>
      <c r="Z615" s="66">
        <v>8471260</v>
      </c>
    </row>
    <row r="616" spans="1:26" ht="15" customHeight="1" x14ac:dyDescent="0.35">
      <c r="A616" s="66" t="s">
        <v>2024</v>
      </c>
      <c r="B616" s="66" t="s">
        <v>1999</v>
      </c>
      <c r="C616" s="66" t="s">
        <v>960</v>
      </c>
      <c r="D616" s="66">
        <v>8471260</v>
      </c>
      <c r="E616" s="66" t="s">
        <v>543</v>
      </c>
      <c r="F616" s="66">
        <v>425746</v>
      </c>
      <c r="G616" s="66" t="s">
        <v>548</v>
      </c>
      <c r="H616" s="66" t="str">
        <f t="shared" si="14"/>
        <v>847.8471260.1.425746.000000.847001.200179</v>
      </c>
      <c r="I616" s="66" t="s">
        <v>21</v>
      </c>
      <c r="J616" s="66">
        <v>847001</v>
      </c>
      <c r="K616" s="66" t="s">
        <v>23</v>
      </c>
      <c r="L616" s="66">
        <v>200179</v>
      </c>
      <c r="M616" s="66" t="s">
        <v>3787</v>
      </c>
      <c r="N616" s="66">
        <v>400</v>
      </c>
      <c r="O616" s="66" t="s">
        <v>3788</v>
      </c>
      <c r="P616" s="66">
        <v>400</v>
      </c>
      <c r="Q616" s="66" t="s">
        <v>3792</v>
      </c>
      <c r="R616" s="66">
        <v>400</v>
      </c>
      <c r="S616" s="66">
        <v>2500</v>
      </c>
      <c r="T616" s="66">
        <v>1000000</v>
      </c>
      <c r="U616" s="66" t="s">
        <v>2002</v>
      </c>
      <c r="V616" s="66" t="s">
        <v>2003</v>
      </c>
      <c r="X616" s="66" t="s">
        <v>3791</v>
      </c>
      <c r="Z616" s="66">
        <v>8471260</v>
      </c>
    </row>
    <row r="617" spans="1:26" ht="15" customHeight="1" x14ac:dyDescent="0.35">
      <c r="A617" s="66" t="s">
        <v>2024</v>
      </c>
      <c r="B617" s="66" t="s">
        <v>1999</v>
      </c>
      <c r="C617" s="66" t="s">
        <v>960</v>
      </c>
      <c r="D617" s="66">
        <v>8471260</v>
      </c>
      <c r="E617" s="66" t="s">
        <v>543</v>
      </c>
      <c r="F617" s="66">
        <v>425746</v>
      </c>
      <c r="G617" s="66" t="s">
        <v>548</v>
      </c>
      <c r="H617" s="66" t="str">
        <f t="shared" si="14"/>
        <v>847.8471260.1.425746.000000.847001.200179</v>
      </c>
      <c r="I617" s="66" t="s">
        <v>21</v>
      </c>
      <c r="J617" s="66">
        <v>847001</v>
      </c>
      <c r="K617" s="66" t="s">
        <v>23</v>
      </c>
      <c r="L617" s="66">
        <v>200179</v>
      </c>
      <c r="M617" s="66" t="s">
        <v>3787</v>
      </c>
      <c r="N617" s="66">
        <v>6000</v>
      </c>
      <c r="O617" s="66" t="s">
        <v>3788</v>
      </c>
      <c r="P617" s="66">
        <v>6000</v>
      </c>
      <c r="Q617" s="66" t="s">
        <v>3793</v>
      </c>
      <c r="R617" s="66">
        <v>6000</v>
      </c>
      <c r="S617" s="66">
        <v>808</v>
      </c>
      <c r="T617" s="66">
        <v>4848000</v>
      </c>
      <c r="U617" s="66" t="s">
        <v>2002</v>
      </c>
      <c r="V617" s="66" t="s">
        <v>2003</v>
      </c>
      <c r="X617" s="66" t="s">
        <v>3791</v>
      </c>
      <c r="Z617" s="66">
        <v>8471260</v>
      </c>
    </row>
    <row r="618" spans="1:26" ht="15" customHeight="1" x14ac:dyDescent="0.35">
      <c r="A618" s="66" t="s">
        <v>2024</v>
      </c>
      <c r="B618" s="66" t="s">
        <v>1999</v>
      </c>
      <c r="C618" s="66" t="s">
        <v>960</v>
      </c>
      <c r="D618" s="66">
        <v>8471260</v>
      </c>
      <c r="E618" s="66" t="s">
        <v>543</v>
      </c>
      <c r="F618" s="66">
        <v>425746</v>
      </c>
      <c r="G618" s="66" t="s">
        <v>548</v>
      </c>
      <c r="H618" s="66" t="str">
        <f t="shared" si="14"/>
        <v>847.8471260.1.425746.000000.847001.200179</v>
      </c>
      <c r="I618" s="66" t="s">
        <v>21</v>
      </c>
      <c r="J618" s="66">
        <v>847001</v>
      </c>
      <c r="K618" s="66" t="s">
        <v>23</v>
      </c>
      <c r="L618" s="66">
        <v>200179</v>
      </c>
      <c r="M618" s="66" t="s">
        <v>3787</v>
      </c>
      <c r="N618" s="66">
        <v>1200</v>
      </c>
      <c r="O618" s="66" t="s">
        <v>3788</v>
      </c>
      <c r="P618" s="66">
        <v>1200</v>
      </c>
      <c r="Q618" s="66" t="s">
        <v>3794</v>
      </c>
      <c r="R618" s="66">
        <v>1200</v>
      </c>
      <c r="S618" s="66">
        <v>808</v>
      </c>
      <c r="T618" s="66">
        <v>969600</v>
      </c>
      <c r="U618" s="66" t="s">
        <v>2002</v>
      </c>
      <c r="V618" s="66" t="s">
        <v>2003</v>
      </c>
      <c r="X618" s="66" t="s">
        <v>3791</v>
      </c>
      <c r="Z618" s="66">
        <v>8471260</v>
      </c>
    </row>
    <row r="619" spans="1:26" ht="15" customHeight="1" x14ac:dyDescent="0.35">
      <c r="A619" s="66" t="s">
        <v>2024</v>
      </c>
      <c r="B619" s="66" t="s">
        <v>1999</v>
      </c>
      <c r="C619" s="66" t="s">
        <v>960</v>
      </c>
      <c r="D619" s="66">
        <v>8471260</v>
      </c>
      <c r="E619" s="66" t="s">
        <v>543</v>
      </c>
      <c r="F619" s="66">
        <v>425746</v>
      </c>
      <c r="G619" s="66" t="s">
        <v>548</v>
      </c>
      <c r="H619" s="66" t="str">
        <f t="shared" si="14"/>
        <v>847.8471260.1.425746.000000.847001.200179</v>
      </c>
      <c r="I619" s="66" t="s">
        <v>21</v>
      </c>
      <c r="J619" s="66">
        <v>847001</v>
      </c>
      <c r="K619" s="66" t="s">
        <v>23</v>
      </c>
      <c r="L619" s="66">
        <v>200179</v>
      </c>
      <c r="M619" s="66" t="s">
        <v>3787</v>
      </c>
      <c r="N619" s="66">
        <v>90</v>
      </c>
      <c r="O619" s="66" t="s">
        <v>3788</v>
      </c>
      <c r="P619" s="66">
        <v>90</v>
      </c>
      <c r="Q619" s="66" t="s">
        <v>3795</v>
      </c>
      <c r="R619" s="66">
        <v>90</v>
      </c>
      <c r="S619" s="66">
        <v>1250</v>
      </c>
      <c r="T619" s="66">
        <v>112500</v>
      </c>
      <c r="U619" s="66" t="s">
        <v>2002</v>
      </c>
      <c r="V619" s="66" t="s">
        <v>2003</v>
      </c>
      <c r="X619" s="66" t="s">
        <v>3791</v>
      </c>
      <c r="Z619" s="66">
        <v>8471260</v>
      </c>
    </row>
    <row r="620" spans="1:26" ht="15" customHeight="1" x14ac:dyDescent="0.35">
      <c r="A620" s="66" t="s">
        <v>2024</v>
      </c>
      <c r="B620" s="66" t="s">
        <v>1999</v>
      </c>
      <c r="C620" s="66" t="s">
        <v>960</v>
      </c>
      <c r="D620" s="66">
        <v>8471260</v>
      </c>
      <c r="E620" s="66" t="s">
        <v>543</v>
      </c>
      <c r="F620" s="66">
        <v>425747</v>
      </c>
      <c r="G620" s="66" t="s">
        <v>551</v>
      </c>
      <c r="H620" s="66" t="str">
        <f t="shared" si="14"/>
        <v>847.8471260.1.425747.000000.847001.200179</v>
      </c>
      <c r="I620" s="66" t="s">
        <v>21</v>
      </c>
      <c r="J620" s="66">
        <v>847001</v>
      </c>
      <c r="K620" s="66" t="s">
        <v>23</v>
      </c>
      <c r="L620" s="66">
        <v>200179</v>
      </c>
      <c r="M620" s="66" t="s">
        <v>3796</v>
      </c>
      <c r="N620" s="66">
        <v>250</v>
      </c>
      <c r="O620" s="66" t="s">
        <v>2025</v>
      </c>
      <c r="P620" s="66">
        <v>250</v>
      </c>
      <c r="Q620" s="66" t="s">
        <v>3797</v>
      </c>
      <c r="R620" s="66">
        <v>250</v>
      </c>
      <c r="S620" s="66">
        <v>900</v>
      </c>
      <c r="T620" s="66">
        <v>225000</v>
      </c>
      <c r="U620" s="66" t="s">
        <v>2002</v>
      </c>
      <c r="V620" s="66" t="s">
        <v>2003</v>
      </c>
      <c r="X620" s="66" t="s">
        <v>3801</v>
      </c>
      <c r="Z620" s="66">
        <v>8471260</v>
      </c>
    </row>
    <row r="621" spans="1:26" ht="15" customHeight="1" x14ac:dyDescent="0.35">
      <c r="A621" s="66" t="s">
        <v>2024</v>
      </c>
      <c r="B621" s="66" t="s">
        <v>1999</v>
      </c>
      <c r="C621" s="66" t="s">
        <v>960</v>
      </c>
      <c r="D621" s="66">
        <v>8471260</v>
      </c>
      <c r="E621" s="66" t="s">
        <v>543</v>
      </c>
      <c r="F621" s="66">
        <v>425750</v>
      </c>
      <c r="G621" s="66" t="s">
        <v>554</v>
      </c>
      <c r="H621" s="66" t="str">
        <f t="shared" si="14"/>
        <v>847.8471260.1.425750.000000.847001.200179</v>
      </c>
      <c r="I621" s="66" t="s">
        <v>21</v>
      </c>
      <c r="J621" s="66">
        <v>847001</v>
      </c>
      <c r="K621" s="66" t="s">
        <v>23</v>
      </c>
      <c r="L621" s="66">
        <v>200179</v>
      </c>
      <c r="T621" s="66">
        <v>0</v>
      </c>
      <c r="Z621" s="66">
        <v>8471260</v>
      </c>
    </row>
    <row r="622" spans="1:26" ht="15" customHeight="1" x14ac:dyDescent="0.35">
      <c r="A622" s="66" t="s">
        <v>2024</v>
      </c>
      <c r="B622" s="66" t="s">
        <v>2077</v>
      </c>
      <c r="C622" s="66" t="s">
        <v>960</v>
      </c>
      <c r="D622" s="66">
        <v>8471260</v>
      </c>
      <c r="E622" s="66" t="s">
        <v>543</v>
      </c>
      <c r="F622" s="66">
        <v>425760</v>
      </c>
      <c r="G622" s="66" t="s">
        <v>169</v>
      </c>
      <c r="H622" s="66" t="str">
        <f t="shared" si="14"/>
        <v>847.8471260.1.425760.000000.847001.200179</v>
      </c>
      <c r="I622" s="66" t="s">
        <v>21</v>
      </c>
      <c r="J622" s="66">
        <v>847001</v>
      </c>
      <c r="K622" s="66" t="s">
        <v>23</v>
      </c>
      <c r="L622" s="66">
        <v>200179</v>
      </c>
      <c r="M622" s="66" t="s">
        <v>3802</v>
      </c>
      <c r="N622" s="66">
        <v>25</v>
      </c>
      <c r="O622" s="66" t="s">
        <v>3776</v>
      </c>
      <c r="P622" s="66">
        <v>4</v>
      </c>
      <c r="Q622" s="66" t="s">
        <v>3803</v>
      </c>
      <c r="R622" s="66">
        <v>25</v>
      </c>
      <c r="S622" s="66">
        <v>1200</v>
      </c>
      <c r="T622" s="66">
        <v>30000</v>
      </c>
      <c r="U622" s="66" t="s">
        <v>2002</v>
      </c>
      <c r="V622" s="66" t="s">
        <v>2003</v>
      </c>
      <c r="X622" s="66" t="s">
        <v>3807</v>
      </c>
      <c r="Z622" s="66">
        <v>8471260</v>
      </c>
    </row>
    <row r="623" spans="1:26" ht="15" customHeight="1" x14ac:dyDescent="0.35">
      <c r="A623" s="66" t="s">
        <v>2024</v>
      </c>
      <c r="B623" s="66" t="s">
        <v>2077</v>
      </c>
      <c r="C623" s="66" t="s">
        <v>960</v>
      </c>
      <c r="D623" s="66">
        <v>8471260</v>
      </c>
      <c r="E623" s="66" t="s">
        <v>543</v>
      </c>
      <c r="F623" s="66">
        <v>425760</v>
      </c>
      <c r="G623" s="66" t="s">
        <v>169</v>
      </c>
      <c r="H623" s="66" t="str">
        <f t="shared" si="14"/>
        <v>847.8471260.1.425760.000000.847001.200179</v>
      </c>
      <c r="I623" s="66" t="s">
        <v>21</v>
      </c>
      <c r="J623" s="66">
        <v>847001</v>
      </c>
      <c r="K623" s="66" t="s">
        <v>23</v>
      </c>
      <c r="L623" s="66">
        <v>200179</v>
      </c>
      <c r="M623" s="66" t="s">
        <v>3802</v>
      </c>
      <c r="N623" s="66">
        <v>28</v>
      </c>
      <c r="O623" s="66" t="s">
        <v>3776</v>
      </c>
      <c r="P623" s="66">
        <v>7</v>
      </c>
      <c r="Q623" s="66" t="s">
        <v>3808</v>
      </c>
      <c r="R623" s="66">
        <v>28</v>
      </c>
      <c r="S623" s="66">
        <v>2500</v>
      </c>
      <c r="T623" s="66">
        <v>70000</v>
      </c>
      <c r="U623" s="66" t="s">
        <v>2002</v>
      </c>
      <c r="V623" s="66" t="s">
        <v>2003</v>
      </c>
      <c r="X623" s="66" t="s">
        <v>3807</v>
      </c>
      <c r="Z623" s="66">
        <v>8471260</v>
      </c>
    </row>
    <row r="624" spans="1:26" ht="15" customHeight="1" x14ac:dyDescent="0.35">
      <c r="A624" s="66" t="s">
        <v>2024</v>
      </c>
      <c r="B624" s="66" t="s">
        <v>2077</v>
      </c>
      <c r="C624" s="66" t="s">
        <v>960</v>
      </c>
      <c r="D624" s="66">
        <v>8471260</v>
      </c>
      <c r="E624" s="66" t="s">
        <v>543</v>
      </c>
      <c r="F624" s="66">
        <v>425760</v>
      </c>
      <c r="G624" s="66" t="s">
        <v>169</v>
      </c>
      <c r="H624" s="66" t="str">
        <f t="shared" si="14"/>
        <v>847.8471260.1.425760.000000.847001.200179</v>
      </c>
      <c r="I624" s="66" t="s">
        <v>21</v>
      </c>
      <c r="J624" s="66">
        <v>847001</v>
      </c>
      <c r="K624" s="66" t="s">
        <v>23</v>
      </c>
      <c r="L624" s="66">
        <v>200179</v>
      </c>
      <c r="M624" s="66" t="s">
        <v>3802</v>
      </c>
      <c r="N624" s="66">
        <v>10</v>
      </c>
      <c r="O624" s="66" t="s">
        <v>3776</v>
      </c>
      <c r="P624" s="66">
        <v>4</v>
      </c>
      <c r="Q624" s="66" t="s">
        <v>3810</v>
      </c>
      <c r="R624" s="66">
        <v>10</v>
      </c>
      <c r="S624" s="66">
        <v>6400</v>
      </c>
      <c r="T624" s="66">
        <v>64000</v>
      </c>
      <c r="U624" s="66" t="s">
        <v>2002</v>
      </c>
      <c r="V624" s="66" t="s">
        <v>2003</v>
      </c>
      <c r="X624" s="66" t="s">
        <v>3807</v>
      </c>
      <c r="Z624" s="66">
        <v>8471260</v>
      </c>
    </row>
    <row r="625" spans="1:26" ht="15" customHeight="1" x14ac:dyDescent="0.35">
      <c r="A625" s="66" t="s">
        <v>2024</v>
      </c>
      <c r="B625" s="66" t="s">
        <v>2077</v>
      </c>
      <c r="C625" s="66" t="s">
        <v>960</v>
      </c>
      <c r="D625" s="66">
        <v>8471260</v>
      </c>
      <c r="E625" s="66" t="s">
        <v>543</v>
      </c>
      <c r="F625" s="66">
        <v>425760</v>
      </c>
      <c r="G625" s="66" t="s">
        <v>169</v>
      </c>
      <c r="H625" s="66" t="str">
        <f t="shared" si="14"/>
        <v>847.8471260.1.425760.000000.847001.200179</v>
      </c>
      <c r="I625" s="66" t="s">
        <v>21</v>
      </c>
      <c r="J625" s="66">
        <v>847001</v>
      </c>
      <c r="K625" s="66" t="s">
        <v>23</v>
      </c>
      <c r="L625" s="66">
        <v>200179</v>
      </c>
      <c r="M625" s="66" t="s">
        <v>3802</v>
      </c>
      <c r="N625" s="66">
        <v>25</v>
      </c>
      <c r="O625" s="66" t="s">
        <v>3776</v>
      </c>
      <c r="P625" s="66">
        <v>4</v>
      </c>
      <c r="Q625" s="66" t="s">
        <v>3811</v>
      </c>
      <c r="R625" s="66">
        <v>25</v>
      </c>
      <c r="S625" s="66">
        <v>600</v>
      </c>
      <c r="T625" s="66">
        <v>15000</v>
      </c>
      <c r="U625" s="66" t="s">
        <v>2002</v>
      </c>
      <c r="V625" s="66" t="s">
        <v>2003</v>
      </c>
      <c r="X625" s="66" t="s">
        <v>3812</v>
      </c>
      <c r="Z625" s="66">
        <v>8471260</v>
      </c>
    </row>
    <row r="626" spans="1:26" ht="15" customHeight="1" x14ac:dyDescent="0.35">
      <c r="A626" s="66" t="s">
        <v>2024</v>
      </c>
      <c r="B626" s="66" t="s">
        <v>2077</v>
      </c>
      <c r="C626" s="66" t="s">
        <v>960</v>
      </c>
      <c r="D626" s="66">
        <v>8471260</v>
      </c>
      <c r="E626" s="66" t="s">
        <v>543</v>
      </c>
      <c r="F626" s="66">
        <v>425760</v>
      </c>
      <c r="G626" s="66" t="s">
        <v>169</v>
      </c>
      <c r="H626" s="66" t="str">
        <f t="shared" si="14"/>
        <v>847.8471260.1.425760.000000.847001.200179</v>
      </c>
      <c r="I626" s="66" t="s">
        <v>21</v>
      </c>
      <c r="J626" s="66">
        <v>847001</v>
      </c>
      <c r="K626" s="66" t="s">
        <v>23</v>
      </c>
      <c r="L626" s="66">
        <v>200179</v>
      </c>
      <c r="M626" s="66" t="s">
        <v>3788</v>
      </c>
      <c r="N626" s="66">
        <v>40</v>
      </c>
      <c r="Q626" s="66" t="s">
        <v>3813</v>
      </c>
      <c r="R626" s="66">
        <v>40</v>
      </c>
      <c r="S626" s="66">
        <v>2500</v>
      </c>
      <c r="T626" s="66">
        <v>100000</v>
      </c>
      <c r="U626" s="66" t="s">
        <v>2002</v>
      </c>
      <c r="V626" s="66" t="s">
        <v>2003</v>
      </c>
      <c r="X626" s="66" t="s">
        <v>3817</v>
      </c>
      <c r="Z626" s="66">
        <v>8471260</v>
      </c>
    </row>
    <row r="627" spans="1:26" ht="15" customHeight="1" x14ac:dyDescent="0.35">
      <c r="A627" s="66" t="s">
        <v>2024</v>
      </c>
      <c r="B627" s="66" t="s">
        <v>2077</v>
      </c>
      <c r="C627" s="66" t="s">
        <v>960</v>
      </c>
      <c r="D627" s="66">
        <v>8471260</v>
      </c>
      <c r="E627" s="66" t="s">
        <v>543</v>
      </c>
      <c r="F627" s="66">
        <v>425760</v>
      </c>
      <c r="G627" s="66" t="s">
        <v>169</v>
      </c>
      <c r="H627" s="66" t="str">
        <f t="shared" si="14"/>
        <v>847.8471260.1.425760.000000.847001.200179</v>
      </c>
      <c r="I627" s="66" t="s">
        <v>21</v>
      </c>
      <c r="J627" s="66">
        <v>847001</v>
      </c>
      <c r="K627" s="66" t="s">
        <v>23</v>
      </c>
      <c r="L627" s="66">
        <v>200179</v>
      </c>
      <c r="M627" s="66" t="s">
        <v>2025</v>
      </c>
      <c r="N627" s="66">
        <v>25</v>
      </c>
      <c r="Q627" s="66" t="s">
        <v>3818</v>
      </c>
      <c r="R627" s="66">
        <v>27</v>
      </c>
      <c r="S627" s="66">
        <v>25000</v>
      </c>
      <c r="T627" s="66">
        <v>675000</v>
      </c>
      <c r="U627" s="66" t="s">
        <v>2002</v>
      </c>
      <c r="V627" s="66" t="s">
        <v>2003</v>
      </c>
      <c r="X627" s="66" t="s">
        <v>3817</v>
      </c>
      <c r="Z627" s="66">
        <v>8471260</v>
      </c>
    </row>
    <row r="628" spans="1:26" ht="15" customHeight="1" x14ac:dyDescent="0.35">
      <c r="A628" s="66" t="s">
        <v>2024</v>
      </c>
      <c r="B628" s="66" t="s">
        <v>2077</v>
      </c>
      <c r="C628" s="66" t="s">
        <v>960</v>
      </c>
      <c r="D628" s="66">
        <v>8471260</v>
      </c>
      <c r="E628" s="66" t="s">
        <v>543</v>
      </c>
      <c r="F628" s="66">
        <v>425760</v>
      </c>
      <c r="G628" s="66" t="s">
        <v>169</v>
      </c>
      <c r="H628" s="66" t="str">
        <f t="shared" si="14"/>
        <v>847.8471260.1.425760.000000.847001.200179</v>
      </c>
      <c r="I628" s="66" t="s">
        <v>21</v>
      </c>
      <c r="J628" s="66">
        <v>847001</v>
      </c>
      <c r="K628" s="66" t="s">
        <v>23</v>
      </c>
      <c r="L628" s="66">
        <v>200179</v>
      </c>
      <c r="M628" s="66" t="s">
        <v>3820</v>
      </c>
      <c r="N628" s="66">
        <v>349</v>
      </c>
      <c r="Q628" s="66" t="s">
        <v>3821</v>
      </c>
      <c r="R628" s="66">
        <v>349</v>
      </c>
      <c r="S628" s="66">
        <v>130</v>
      </c>
      <c r="T628" s="66">
        <v>45370</v>
      </c>
      <c r="U628" s="66" t="s">
        <v>2002</v>
      </c>
      <c r="V628" s="66" t="s">
        <v>2003</v>
      </c>
      <c r="X628" s="66" t="s">
        <v>3817</v>
      </c>
      <c r="Z628" s="66">
        <v>8471260</v>
      </c>
    </row>
    <row r="629" spans="1:26" ht="15" customHeight="1" x14ac:dyDescent="0.35">
      <c r="A629" s="66" t="s">
        <v>2036</v>
      </c>
      <c r="B629" s="66" t="s">
        <v>1999</v>
      </c>
      <c r="C629" s="66" t="s">
        <v>960</v>
      </c>
      <c r="D629" s="66">
        <v>8471260</v>
      </c>
      <c r="E629" s="66" t="s">
        <v>543</v>
      </c>
      <c r="F629" s="66">
        <v>425900</v>
      </c>
      <c r="G629" s="66" t="s">
        <v>40</v>
      </c>
      <c r="H629" s="66" t="str">
        <f t="shared" si="14"/>
        <v>847.8471260.1.425900.000000.847001.200179</v>
      </c>
      <c r="I629" s="66" t="s">
        <v>21</v>
      </c>
      <c r="J629" s="66">
        <v>847001</v>
      </c>
      <c r="K629" s="66" t="s">
        <v>23</v>
      </c>
      <c r="L629" s="66">
        <v>200179</v>
      </c>
      <c r="M629" s="66" t="s">
        <v>2025</v>
      </c>
      <c r="N629" s="66">
        <v>2000</v>
      </c>
      <c r="Q629" s="66" t="s">
        <v>3825</v>
      </c>
      <c r="R629" s="66">
        <v>2000</v>
      </c>
      <c r="S629" s="66">
        <v>17</v>
      </c>
      <c r="T629" s="66">
        <v>34000</v>
      </c>
      <c r="U629" s="66" t="s">
        <v>2002</v>
      </c>
      <c r="V629" s="66" t="s">
        <v>2003</v>
      </c>
      <c r="X629" s="66" t="s">
        <v>3783</v>
      </c>
      <c r="Z629" s="66">
        <v>8471260</v>
      </c>
    </row>
    <row r="630" spans="1:26" ht="15" customHeight="1" x14ac:dyDescent="0.35">
      <c r="A630" s="66" t="s">
        <v>2036</v>
      </c>
      <c r="B630" s="66" t="s">
        <v>1999</v>
      </c>
      <c r="C630" s="66" t="s">
        <v>960</v>
      </c>
      <c r="D630" s="66">
        <v>8471260</v>
      </c>
      <c r="E630" s="66" t="s">
        <v>543</v>
      </c>
      <c r="F630" s="66">
        <v>425900</v>
      </c>
      <c r="G630" s="66" t="s">
        <v>40</v>
      </c>
      <c r="H630" s="66" t="str">
        <f t="shared" si="14"/>
        <v>847.8471260.1.425900.000000.847001.200179</v>
      </c>
      <c r="I630" s="66" t="s">
        <v>21</v>
      </c>
      <c r="J630" s="66">
        <v>847001</v>
      </c>
      <c r="K630" s="66" t="s">
        <v>23</v>
      </c>
      <c r="L630" s="66">
        <v>200179</v>
      </c>
      <c r="M630" s="66" t="s">
        <v>2025</v>
      </c>
      <c r="N630" s="66">
        <v>700</v>
      </c>
      <c r="Q630" s="66" t="s">
        <v>3826</v>
      </c>
      <c r="R630" s="66">
        <v>600</v>
      </c>
      <c r="S630" s="66">
        <v>23</v>
      </c>
      <c r="T630" s="66">
        <v>13800</v>
      </c>
      <c r="U630" s="66" t="s">
        <v>2002</v>
      </c>
      <c r="V630" s="66" t="s">
        <v>2003</v>
      </c>
      <c r="X630" s="66" t="s">
        <v>3783</v>
      </c>
      <c r="Z630" s="66">
        <v>8471260</v>
      </c>
    </row>
    <row r="631" spans="1:26" ht="15" customHeight="1" x14ac:dyDescent="0.35">
      <c r="A631" s="66" t="s">
        <v>2036</v>
      </c>
      <c r="B631" s="66" t="s">
        <v>1999</v>
      </c>
      <c r="C631" s="66" t="s">
        <v>960</v>
      </c>
      <c r="D631" s="66">
        <v>8471260</v>
      </c>
      <c r="E631" s="66" t="s">
        <v>543</v>
      </c>
      <c r="F631" s="66">
        <v>425900</v>
      </c>
      <c r="G631" s="66" t="s">
        <v>40</v>
      </c>
      <c r="H631" s="66" t="str">
        <f t="shared" si="14"/>
        <v>847.8471260.1.425900.000000.847001.200179</v>
      </c>
      <c r="I631" s="66" t="s">
        <v>21</v>
      </c>
      <c r="J631" s="66">
        <v>847001</v>
      </c>
      <c r="K631" s="66" t="s">
        <v>23</v>
      </c>
      <c r="L631" s="66">
        <v>200179</v>
      </c>
      <c r="M631" s="66" t="s">
        <v>2025</v>
      </c>
      <c r="N631" s="66">
        <v>500</v>
      </c>
      <c r="Q631" s="66" t="s">
        <v>3827</v>
      </c>
      <c r="R631" s="66">
        <v>400</v>
      </c>
      <c r="S631" s="66">
        <v>27</v>
      </c>
      <c r="T631" s="66">
        <v>10800</v>
      </c>
      <c r="U631" s="66" t="s">
        <v>2002</v>
      </c>
      <c r="V631" s="66" t="s">
        <v>2003</v>
      </c>
      <c r="X631" s="66" t="s">
        <v>3783</v>
      </c>
      <c r="Z631" s="66">
        <v>8471260</v>
      </c>
    </row>
    <row r="632" spans="1:26" ht="15" customHeight="1" x14ac:dyDescent="0.35">
      <c r="A632" s="66" t="s">
        <v>2036</v>
      </c>
      <c r="B632" s="66" t="s">
        <v>1999</v>
      </c>
      <c r="C632" s="66" t="s">
        <v>960</v>
      </c>
      <c r="D632" s="66">
        <v>8471260</v>
      </c>
      <c r="E632" s="66" t="s">
        <v>543</v>
      </c>
      <c r="F632" s="66">
        <v>425900</v>
      </c>
      <c r="G632" s="66" t="s">
        <v>40</v>
      </c>
      <c r="H632" s="66" t="str">
        <f t="shared" si="14"/>
        <v>847.8471260.1.425900.000000.847001.200179</v>
      </c>
      <c r="I632" s="66" t="s">
        <v>21</v>
      </c>
      <c r="J632" s="66">
        <v>847001</v>
      </c>
      <c r="K632" s="66" t="s">
        <v>23</v>
      </c>
      <c r="L632" s="66">
        <v>200179</v>
      </c>
      <c r="M632" s="66" t="s">
        <v>2025</v>
      </c>
      <c r="N632" s="66">
        <v>600</v>
      </c>
      <c r="Q632" s="66" t="s">
        <v>3828</v>
      </c>
      <c r="R632" s="66">
        <v>900</v>
      </c>
      <c r="S632" s="66">
        <v>6</v>
      </c>
      <c r="T632" s="66">
        <v>5400</v>
      </c>
      <c r="U632" s="66" t="s">
        <v>2002</v>
      </c>
      <c r="V632" s="66" t="s">
        <v>2003</v>
      </c>
      <c r="X632" s="66" t="s">
        <v>3783</v>
      </c>
      <c r="Z632" s="66">
        <v>8471260</v>
      </c>
    </row>
    <row r="633" spans="1:26" ht="15" customHeight="1" x14ac:dyDescent="0.35">
      <c r="A633" s="66" t="s">
        <v>2036</v>
      </c>
      <c r="B633" s="66" t="s">
        <v>1999</v>
      </c>
      <c r="C633" s="66" t="s">
        <v>960</v>
      </c>
      <c r="D633" s="66">
        <v>8471260</v>
      </c>
      <c r="E633" s="66" t="s">
        <v>543</v>
      </c>
      <c r="F633" s="66">
        <v>425900</v>
      </c>
      <c r="G633" s="66" t="s">
        <v>40</v>
      </c>
      <c r="H633" s="66" t="str">
        <f t="shared" si="14"/>
        <v>847.8471260.1.425900.000000.847001.200179</v>
      </c>
      <c r="I633" s="66" t="s">
        <v>21</v>
      </c>
      <c r="J633" s="66">
        <v>847001</v>
      </c>
      <c r="K633" s="66" t="s">
        <v>23</v>
      </c>
      <c r="L633" s="66">
        <v>200179</v>
      </c>
      <c r="M633" s="66" t="s">
        <v>2025</v>
      </c>
      <c r="N633" s="66">
        <v>500</v>
      </c>
      <c r="Q633" s="66" t="s">
        <v>3829</v>
      </c>
      <c r="R633" s="66">
        <v>400</v>
      </c>
      <c r="S633" s="66">
        <v>17</v>
      </c>
      <c r="T633" s="66">
        <v>6800</v>
      </c>
      <c r="U633" s="66" t="s">
        <v>2002</v>
      </c>
      <c r="V633" s="66" t="s">
        <v>2003</v>
      </c>
      <c r="X633" s="66" t="s">
        <v>3783</v>
      </c>
      <c r="Z633" s="66">
        <v>8471260</v>
      </c>
    </row>
    <row r="634" spans="1:26" ht="15" customHeight="1" x14ac:dyDescent="0.35">
      <c r="A634" s="66" t="s">
        <v>2019</v>
      </c>
      <c r="B634" s="66" t="s">
        <v>2053</v>
      </c>
      <c r="C634" s="66" t="s">
        <v>960</v>
      </c>
      <c r="D634" s="66">
        <v>8471260</v>
      </c>
      <c r="E634" s="66" t="s">
        <v>543</v>
      </c>
      <c r="F634" s="66">
        <v>428640</v>
      </c>
      <c r="G634" s="66" t="s">
        <v>55</v>
      </c>
      <c r="H634" s="66" t="str">
        <f t="shared" si="14"/>
        <v>847.8471260.1.428640.000000.847001.200179</v>
      </c>
      <c r="I634" s="66" t="s">
        <v>21</v>
      </c>
      <c r="J634" s="66">
        <v>847001</v>
      </c>
      <c r="K634" s="66" t="s">
        <v>23</v>
      </c>
      <c r="L634" s="66">
        <v>200179</v>
      </c>
      <c r="M634" s="66" t="s">
        <v>2025</v>
      </c>
      <c r="N634" s="66">
        <v>40</v>
      </c>
      <c r="O634" s="66" t="s">
        <v>3802</v>
      </c>
      <c r="P634" s="66">
        <v>20</v>
      </c>
      <c r="Q634" s="66" t="s">
        <v>3831</v>
      </c>
      <c r="R634" s="66">
        <v>40</v>
      </c>
      <c r="S634" s="66">
        <v>250</v>
      </c>
      <c r="T634" s="66">
        <v>10000</v>
      </c>
      <c r="U634" s="66" t="s">
        <v>2002</v>
      </c>
      <c r="V634" s="66" t="s">
        <v>2003</v>
      </c>
      <c r="X634" s="66" t="s">
        <v>3817</v>
      </c>
      <c r="Z634" s="66">
        <v>8471260</v>
      </c>
    </row>
    <row r="635" spans="1:26" ht="15" customHeight="1" x14ac:dyDescent="0.35">
      <c r="A635" s="66" t="s">
        <v>2019</v>
      </c>
      <c r="B635" s="66" t="s">
        <v>2053</v>
      </c>
      <c r="C635" s="66" t="s">
        <v>960</v>
      </c>
      <c r="D635" s="66">
        <v>8471260</v>
      </c>
      <c r="E635" s="66" t="s">
        <v>543</v>
      </c>
      <c r="F635" s="66">
        <v>428640</v>
      </c>
      <c r="G635" s="66" t="s">
        <v>55</v>
      </c>
      <c r="H635" s="66" t="str">
        <f t="shared" si="14"/>
        <v>847.8471260.1.428640.000000.847001.200179</v>
      </c>
      <c r="I635" s="66" t="s">
        <v>21</v>
      </c>
      <c r="J635" s="66">
        <v>847001</v>
      </c>
      <c r="K635" s="66" t="s">
        <v>23</v>
      </c>
      <c r="L635" s="66">
        <v>200179</v>
      </c>
      <c r="M635" s="66" t="s">
        <v>3802</v>
      </c>
      <c r="N635" s="66">
        <v>25</v>
      </c>
      <c r="Q635" s="66" t="s">
        <v>3832</v>
      </c>
      <c r="R635" s="66">
        <v>25</v>
      </c>
      <c r="S635" s="66">
        <v>500</v>
      </c>
      <c r="T635" s="66">
        <v>12500</v>
      </c>
      <c r="U635" s="66" t="s">
        <v>2002</v>
      </c>
      <c r="V635" s="66" t="s">
        <v>2003</v>
      </c>
      <c r="X635" s="66" t="s">
        <v>3817</v>
      </c>
      <c r="Z635" s="66">
        <v>8471260</v>
      </c>
    </row>
    <row r="636" spans="1:26" ht="15" customHeight="1" x14ac:dyDescent="0.35">
      <c r="A636" s="66" t="s">
        <v>2019</v>
      </c>
      <c r="B636" s="66" t="s">
        <v>2053</v>
      </c>
      <c r="C636" s="66" t="s">
        <v>960</v>
      </c>
      <c r="D636" s="66">
        <v>8471260</v>
      </c>
      <c r="E636" s="66" t="s">
        <v>543</v>
      </c>
      <c r="F636" s="66">
        <v>428640</v>
      </c>
      <c r="G636" s="66" t="s">
        <v>55</v>
      </c>
      <c r="H636" s="66" t="str">
        <f t="shared" si="14"/>
        <v>847.8471260.1.428640.000000.847001.200179</v>
      </c>
      <c r="I636" s="66" t="s">
        <v>21</v>
      </c>
      <c r="J636" s="66">
        <v>847001</v>
      </c>
      <c r="K636" s="66" t="s">
        <v>23</v>
      </c>
      <c r="L636" s="66">
        <v>200179</v>
      </c>
      <c r="M636" s="66" t="s">
        <v>2025</v>
      </c>
      <c r="N636" s="66">
        <v>20</v>
      </c>
      <c r="Q636" s="66" t="s">
        <v>3833</v>
      </c>
      <c r="R636" s="66">
        <v>40</v>
      </c>
      <c r="S636" s="66">
        <v>250</v>
      </c>
      <c r="T636" s="66">
        <v>10000</v>
      </c>
      <c r="U636" s="66" t="s">
        <v>2002</v>
      </c>
      <c r="V636" s="66" t="s">
        <v>2003</v>
      </c>
      <c r="X636" s="66" t="s">
        <v>3817</v>
      </c>
      <c r="Z636" s="66">
        <v>8471260</v>
      </c>
    </row>
    <row r="637" spans="1:26" ht="15" customHeight="1" x14ac:dyDescent="0.35">
      <c r="A637" s="66" t="s">
        <v>1998</v>
      </c>
      <c r="B637" s="66" t="s">
        <v>1999</v>
      </c>
      <c r="C637" s="66" t="s">
        <v>960</v>
      </c>
      <c r="D637" s="66">
        <v>8471260</v>
      </c>
      <c r="E637" s="66" t="s">
        <v>543</v>
      </c>
      <c r="F637" s="66">
        <v>435530</v>
      </c>
      <c r="G637" s="66" t="s">
        <v>150</v>
      </c>
      <c r="H637" s="66" t="str">
        <f t="shared" ref="H637:H700" si="15">CONCATENATE(847,".",D637,".",1,".",F637,".","000000",".",J637,".",L637)</f>
        <v>847.8471260.1.435530.000000.847001.200179</v>
      </c>
      <c r="I637" s="66" t="s">
        <v>21</v>
      </c>
      <c r="J637" s="66">
        <v>847001</v>
      </c>
      <c r="K637" s="66" t="s">
        <v>23</v>
      </c>
      <c r="L637" s="66">
        <v>200179</v>
      </c>
      <c r="M637" s="66" t="s">
        <v>3834</v>
      </c>
      <c r="N637" s="66">
        <v>150</v>
      </c>
      <c r="Q637" s="66" t="s">
        <v>3835</v>
      </c>
      <c r="R637" s="66">
        <v>150</v>
      </c>
      <c r="S637" s="66">
        <v>40</v>
      </c>
      <c r="T637" s="66">
        <v>6000</v>
      </c>
      <c r="U637" s="66" t="s">
        <v>2002</v>
      </c>
      <c r="V637" s="66" t="s">
        <v>2003</v>
      </c>
      <c r="X637" s="66" t="s">
        <v>3775</v>
      </c>
      <c r="Z637" s="66">
        <v>8471260</v>
      </c>
    </row>
    <row r="638" spans="1:26" ht="15" customHeight="1" x14ac:dyDescent="0.35">
      <c r="A638" s="66" t="s">
        <v>1998</v>
      </c>
      <c r="B638" s="66" t="s">
        <v>1999</v>
      </c>
      <c r="C638" s="66" t="s">
        <v>960</v>
      </c>
      <c r="D638" s="66">
        <v>8471260</v>
      </c>
      <c r="E638" s="66" t="s">
        <v>543</v>
      </c>
      <c r="F638" s="66">
        <v>435530</v>
      </c>
      <c r="G638" s="66" t="s">
        <v>150</v>
      </c>
      <c r="H638" s="66" t="str">
        <f t="shared" si="15"/>
        <v>847.8471260.1.435530.000000.847001.200179</v>
      </c>
      <c r="I638" s="66" t="s">
        <v>21</v>
      </c>
      <c r="J638" s="66">
        <v>847001</v>
      </c>
      <c r="K638" s="66" t="s">
        <v>23</v>
      </c>
      <c r="L638" s="66">
        <v>200179</v>
      </c>
      <c r="M638" s="66" t="s">
        <v>3834</v>
      </c>
      <c r="N638" s="66">
        <v>300</v>
      </c>
      <c r="Q638" s="66" t="s">
        <v>3836</v>
      </c>
      <c r="R638" s="66">
        <v>300</v>
      </c>
      <c r="S638" s="66">
        <v>20</v>
      </c>
      <c r="T638" s="66">
        <v>6000</v>
      </c>
      <c r="U638" s="66" t="s">
        <v>2002</v>
      </c>
      <c r="V638" s="66" t="s">
        <v>2003</v>
      </c>
      <c r="X638" s="66" t="s">
        <v>3775</v>
      </c>
      <c r="Z638" s="66">
        <v>8471260</v>
      </c>
    </row>
    <row r="639" spans="1:26" ht="15" customHeight="1" x14ac:dyDescent="0.35">
      <c r="A639" s="66" t="s">
        <v>2036</v>
      </c>
      <c r="B639" s="66" t="s">
        <v>1999</v>
      </c>
      <c r="C639" s="66" t="s">
        <v>960</v>
      </c>
      <c r="D639" s="66">
        <v>8471260</v>
      </c>
      <c r="E639" s="66" t="s">
        <v>543</v>
      </c>
      <c r="F639" s="66">
        <v>436110</v>
      </c>
      <c r="G639" s="66" t="s">
        <v>64</v>
      </c>
      <c r="H639" s="66" t="str">
        <f t="shared" si="15"/>
        <v>847.8471260.1.436110.000000.847001.200179</v>
      </c>
      <c r="I639" s="66" t="s">
        <v>21</v>
      </c>
      <c r="J639" s="66">
        <v>847001</v>
      </c>
      <c r="K639" s="66" t="s">
        <v>23</v>
      </c>
      <c r="L639" s="66">
        <v>200179</v>
      </c>
      <c r="M639" s="66" t="s">
        <v>2025</v>
      </c>
      <c r="N639" s="66">
        <v>60</v>
      </c>
      <c r="Q639" s="66" t="s">
        <v>3837</v>
      </c>
      <c r="R639" s="66">
        <v>60</v>
      </c>
      <c r="S639" s="66">
        <v>150</v>
      </c>
      <c r="T639" s="66">
        <v>9000</v>
      </c>
      <c r="U639" s="66" t="s">
        <v>2002</v>
      </c>
      <c r="V639" s="66" t="s">
        <v>2003</v>
      </c>
      <c r="X639" s="66" t="s">
        <v>3783</v>
      </c>
      <c r="Z639" s="66">
        <v>8471260</v>
      </c>
    </row>
    <row r="640" spans="1:26" ht="15" customHeight="1" x14ac:dyDescent="0.35">
      <c r="A640" s="66" t="s">
        <v>2036</v>
      </c>
      <c r="B640" s="66" t="s">
        <v>1999</v>
      </c>
      <c r="C640" s="66" t="s">
        <v>960</v>
      </c>
      <c r="D640" s="66">
        <v>8471260</v>
      </c>
      <c r="E640" s="66" t="s">
        <v>543</v>
      </c>
      <c r="F640" s="66">
        <v>436110</v>
      </c>
      <c r="G640" s="66" t="s">
        <v>64</v>
      </c>
      <c r="H640" s="66" t="str">
        <f t="shared" si="15"/>
        <v>847.8471260.1.436110.000000.847001.200179</v>
      </c>
      <c r="I640" s="66" t="s">
        <v>21</v>
      </c>
      <c r="J640" s="66">
        <v>847001</v>
      </c>
      <c r="K640" s="66" t="s">
        <v>23</v>
      </c>
      <c r="L640" s="66">
        <v>200179</v>
      </c>
      <c r="M640" s="66" t="s">
        <v>3776</v>
      </c>
      <c r="N640" s="66">
        <v>10</v>
      </c>
      <c r="Q640" s="66" t="s">
        <v>3839</v>
      </c>
      <c r="R640" s="66">
        <v>30</v>
      </c>
      <c r="S640" s="66">
        <v>150</v>
      </c>
      <c r="T640" s="66">
        <v>4500</v>
      </c>
      <c r="U640" s="66" t="s">
        <v>2002</v>
      </c>
      <c r="V640" s="66" t="s">
        <v>2003</v>
      </c>
      <c r="X640" s="66" t="s">
        <v>3783</v>
      </c>
      <c r="Z640" s="66">
        <v>8471260</v>
      </c>
    </row>
    <row r="641" spans="1:26" ht="15" customHeight="1" x14ac:dyDescent="0.35">
      <c r="A641" s="66">
        <v>0</v>
      </c>
      <c r="B641" s="66" t="s">
        <v>2302</v>
      </c>
      <c r="C641" s="66" t="s">
        <v>960</v>
      </c>
      <c r="D641" s="66">
        <v>8471260</v>
      </c>
      <c r="E641" s="66" t="s">
        <v>543</v>
      </c>
      <c r="F641" s="66">
        <v>492200</v>
      </c>
      <c r="G641" s="66" t="s">
        <v>874</v>
      </c>
      <c r="H641" s="66" t="str">
        <f t="shared" si="15"/>
        <v>847.8471260.1.492200.000000.847001.300180</v>
      </c>
      <c r="I641" s="66" t="s">
        <v>21</v>
      </c>
      <c r="J641" s="66">
        <v>847001</v>
      </c>
      <c r="K641" s="66" t="s">
        <v>863</v>
      </c>
      <c r="L641" s="66">
        <v>300180</v>
      </c>
      <c r="T641" s="66">
        <v>0</v>
      </c>
      <c r="Z641" s="66">
        <v>8471260</v>
      </c>
    </row>
    <row r="642" spans="1:26" ht="15" customHeight="1" x14ac:dyDescent="0.35">
      <c r="A642" s="66">
        <v>0</v>
      </c>
      <c r="B642" s="66" t="s">
        <v>3368</v>
      </c>
      <c r="C642" s="66" t="s">
        <v>960</v>
      </c>
      <c r="D642" s="66">
        <v>8471260</v>
      </c>
      <c r="E642" s="66" t="s">
        <v>543</v>
      </c>
      <c r="F642" s="66">
        <v>492610</v>
      </c>
      <c r="G642" s="66" t="s">
        <v>866</v>
      </c>
      <c r="H642" s="66" t="str">
        <f t="shared" si="15"/>
        <v>847.8471260.1.492610.000000.847001.300180</v>
      </c>
      <c r="I642" s="66" t="s">
        <v>21</v>
      </c>
      <c r="J642" s="66">
        <v>847001</v>
      </c>
      <c r="K642" s="66" t="s">
        <v>863</v>
      </c>
      <c r="L642" s="66">
        <v>300180</v>
      </c>
      <c r="T642" s="66">
        <v>0</v>
      </c>
      <c r="Z642" s="66">
        <v>8471260</v>
      </c>
    </row>
    <row r="643" spans="1:26" ht="15" customHeight="1" x14ac:dyDescent="0.35">
      <c r="A643" s="66" t="s">
        <v>2047</v>
      </c>
      <c r="B643" s="66" t="s">
        <v>1999</v>
      </c>
      <c r="C643" s="66" t="s">
        <v>960</v>
      </c>
      <c r="D643" s="66">
        <v>8471270</v>
      </c>
      <c r="E643" s="66" t="s">
        <v>565</v>
      </c>
      <c r="F643" s="66">
        <v>428090</v>
      </c>
      <c r="G643" s="66" t="s">
        <v>52</v>
      </c>
      <c r="H643" s="66" t="str">
        <f t="shared" si="15"/>
        <v>847.8471270.1.428090.000000.847001.200179</v>
      </c>
      <c r="I643" s="66" t="s">
        <v>21</v>
      </c>
      <c r="J643" s="66">
        <v>847001</v>
      </c>
      <c r="K643" s="66" t="s">
        <v>23</v>
      </c>
      <c r="L643" s="66">
        <v>200179</v>
      </c>
      <c r="M643" s="66" t="s">
        <v>2167</v>
      </c>
      <c r="N643" s="66">
        <v>14</v>
      </c>
      <c r="Q643" s="66" t="s">
        <v>5506</v>
      </c>
      <c r="R643" s="66">
        <v>1</v>
      </c>
      <c r="S643" s="66">
        <v>300000</v>
      </c>
      <c r="T643" s="66">
        <v>300000</v>
      </c>
      <c r="U643" s="66" t="s">
        <v>2002</v>
      </c>
      <c r="V643" s="66" t="s">
        <v>2003</v>
      </c>
      <c r="W643" s="66" t="s">
        <v>2119</v>
      </c>
      <c r="X643" s="66" t="s">
        <v>3847</v>
      </c>
      <c r="Z643" s="66">
        <v>8471270</v>
      </c>
    </row>
    <row r="644" spans="1:26" ht="105" customHeight="1" x14ac:dyDescent="0.35">
      <c r="A644" s="66" t="s">
        <v>1998</v>
      </c>
      <c r="B644" s="66" t="s">
        <v>1999</v>
      </c>
      <c r="C644" s="66" t="s">
        <v>960</v>
      </c>
      <c r="D644" s="66">
        <v>8471270</v>
      </c>
      <c r="E644" s="66" t="s">
        <v>565</v>
      </c>
      <c r="F644" s="66">
        <v>435330</v>
      </c>
      <c r="G644" s="66" t="s">
        <v>568</v>
      </c>
      <c r="H644" s="66" t="str">
        <f t="shared" si="15"/>
        <v>847.8471270.1.435330.000000.847001.200179</v>
      </c>
      <c r="I644" s="66" t="s">
        <v>21</v>
      </c>
      <c r="J644" s="66">
        <v>847001</v>
      </c>
      <c r="K644" s="66" t="s">
        <v>23</v>
      </c>
      <c r="L644" s="66">
        <v>200179</v>
      </c>
      <c r="M644" s="66" t="s">
        <v>2098</v>
      </c>
      <c r="Q644" s="66" t="s">
        <v>5507</v>
      </c>
      <c r="R644" s="66">
        <v>1</v>
      </c>
      <c r="S644" s="66">
        <v>16922954.489999998</v>
      </c>
      <c r="T644" s="66">
        <v>16922954.489999998</v>
      </c>
      <c r="U644" s="66" t="s">
        <v>2002</v>
      </c>
      <c r="V644" s="66" t="s">
        <v>2003</v>
      </c>
      <c r="W644" s="66" t="s">
        <v>3656</v>
      </c>
      <c r="X644" s="66" t="s">
        <v>3850</v>
      </c>
      <c r="Y644" s="69" t="s">
        <v>5508</v>
      </c>
      <c r="Z644" s="66">
        <v>8471270</v>
      </c>
    </row>
    <row r="645" spans="1:26" ht="60" customHeight="1" x14ac:dyDescent="0.35">
      <c r="A645" s="66" t="s">
        <v>1998</v>
      </c>
      <c r="B645" s="66" t="s">
        <v>1999</v>
      </c>
      <c r="C645" s="66" t="s">
        <v>960</v>
      </c>
      <c r="D645" s="66">
        <v>8471270</v>
      </c>
      <c r="E645" s="66" t="s">
        <v>565</v>
      </c>
      <c r="F645" s="66">
        <v>435330</v>
      </c>
      <c r="G645" s="66" t="s">
        <v>568</v>
      </c>
      <c r="H645" s="66" t="str">
        <f t="shared" si="15"/>
        <v>847.8471270.1.435330.000000.847001.200179</v>
      </c>
      <c r="I645" s="66" t="s">
        <v>21</v>
      </c>
      <c r="J645" s="66">
        <v>847001</v>
      </c>
      <c r="K645" s="66" t="s">
        <v>23</v>
      </c>
      <c r="L645" s="66">
        <v>200179</v>
      </c>
      <c r="M645" s="66" t="s">
        <v>2098</v>
      </c>
      <c r="Q645" s="66" t="s">
        <v>5509</v>
      </c>
      <c r="R645" s="66">
        <v>1</v>
      </c>
      <c r="S645" s="66">
        <v>2090852.5</v>
      </c>
      <c r="T645" s="66">
        <v>2090852.5</v>
      </c>
      <c r="U645" s="66" t="s">
        <v>2113</v>
      </c>
      <c r="V645" s="66" t="s">
        <v>2003</v>
      </c>
      <c r="W645" s="66" t="s">
        <v>2101</v>
      </c>
      <c r="X645" s="66" t="s">
        <v>3854</v>
      </c>
      <c r="Y645" s="69" t="s">
        <v>3855</v>
      </c>
      <c r="Z645" s="66">
        <v>8471270</v>
      </c>
    </row>
    <row r="646" spans="1:26" ht="15" customHeight="1" x14ac:dyDescent="0.35">
      <c r="A646" s="66" t="s">
        <v>2036</v>
      </c>
      <c r="B646" s="66" t="s">
        <v>1999</v>
      </c>
      <c r="C646" s="66" t="s">
        <v>960</v>
      </c>
      <c r="D646" s="66">
        <v>8471270</v>
      </c>
      <c r="E646" s="66" t="s">
        <v>565</v>
      </c>
      <c r="F646" s="66">
        <v>425900</v>
      </c>
      <c r="G646" s="66" t="s">
        <v>40</v>
      </c>
      <c r="H646" s="66" t="str">
        <f t="shared" si="15"/>
        <v>847.8471270.1.425900.000000.847001.200179</v>
      </c>
      <c r="I646" s="66" t="s">
        <v>21</v>
      </c>
      <c r="J646" s="66">
        <v>847001</v>
      </c>
      <c r="K646" s="66" t="s">
        <v>23</v>
      </c>
      <c r="L646" s="66">
        <v>200179</v>
      </c>
      <c r="M646" s="66" t="s">
        <v>2084</v>
      </c>
      <c r="N646" s="66">
        <v>3400</v>
      </c>
      <c r="Q646" s="66" t="s">
        <v>5510</v>
      </c>
      <c r="R646" s="66">
        <v>1</v>
      </c>
      <c r="S646" s="66">
        <v>50000</v>
      </c>
      <c r="T646" s="66">
        <v>50000</v>
      </c>
      <c r="U646" s="66" t="s">
        <v>2002</v>
      </c>
      <c r="V646" s="66" t="s">
        <v>2003</v>
      </c>
      <c r="W646" s="66" t="s">
        <v>2119</v>
      </c>
      <c r="X646" s="66" t="s">
        <v>3842</v>
      </c>
      <c r="Y646" s="69" t="s">
        <v>3843</v>
      </c>
      <c r="Z646" s="66">
        <v>8471270</v>
      </c>
    </row>
    <row r="647" spans="1:26" ht="15" customHeight="1" x14ac:dyDescent="0.35">
      <c r="A647" s="66" t="s">
        <v>2036</v>
      </c>
      <c r="B647" s="66" t="s">
        <v>1999</v>
      </c>
      <c r="C647" s="66" t="s">
        <v>960</v>
      </c>
      <c r="D647" s="66">
        <v>8471270</v>
      </c>
      <c r="E647" s="66" t="s">
        <v>565</v>
      </c>
      <c r="F647" s="66">
        <v>436110</v>
      </c>
      <c r="G647" s="66" t="s">
        <v>64</v>
      </c>
      <c r="H647" s="66" t="str">
        <f t="shared" si="15"/>
        <v>847.8471270.1.436110.000000.847001.200179</v>
      </c>
      <c r="I647" s="66" t="s">
        <v>21</v>
      </c>
      <c r="J647" s="66">
        <v>847001</v>
      </c>
      <c r="K647" s="66" t="s">
        <v>23</v>
      </c>
      <c r="L647" s="66">
        <v>200179</v>
      </c>
      <c r="M647" s="66" t="s">
        <v>2025</v>
      </c>
      <c r="N647" s="66">
        <v>3400</v>
      </c>
      <c r="Q647" s="66" t="s">
        <v>5511</v>
      </c>
      <c r="R647" s="66">
        <v>1</v>
      </c>
      <c r="S647" s="66">
        <v>50000</v>
      </c>
      <c r="T647" s="66">
        <v>50000</v>
      </c>
      <c r="U647" s="66" t="s">
        <v>2002</v>
      </c>
      <c r="V647" s="66" t="s">
        <v>2003</v>
      </c>
      <c r="W647" s="66" t="s">
        <v>2101</v>
      </c>
      <c r="Z647" s="66">
        <v>8471270</v>
      </c>
    </row>
    <row r="648" spans="1:26" ht="15" customHeight="1" x14ac:dyDescent="0.35">
      <c r="A648" s="66" t="s">
        <v>2036</v>
      </c>
      <c r="B648" s="66" t="s">
        <v>1999</v>
      </c>
      <c r="C648" s="66" t="s">
        <v>960</v>
      </c>
      <c r="D648" s="66">
        <v>8471270</v>
      </c>
      <c r="E648" s="66" t="s">
        <v>565</v>
      </c>
      <c r="F648" s="66">
        <v>436120</v>
      </c>
      <c r="G648" s="66" t="s">
        <v>431</v>
      </c>
      <c r="H648" s="66" t="str">
        <f t="shared" si="15"/>
        <v>847.8471270.1.436120.000000.847001.200179</v>
      </c>
      <c r="I648" s="66" t="s">
        <v>21</v>
      </c>
      <c r="J648" s="66">
        <v>847001</v>
      </c>
      <c r="K648" s="66" t="s">
        <v>23</v>
      </c>
      <c r="L648" s="66">
        <v>200179</v>
      </c>
      <c r="M648" s="66" t="s">
        <v>2084</v>
      </c>
      <c r="N648" s="66">
        <v>3400</v>
      </c>
      <c r="Q648" s="66" t="s">
        <v>5512</v>
      </c>
      <c r="R648" s="66">
        <v>1</v>
      </c>
      <c r="S648" s="66">
        <v>50000</v>
      </c>
      <c r="T648" s="66">
        <v>50000</v>
      </c>
      <c r="U648" s="66" t="s">
        <v>2002</v>
      </c>
      <c r="V648" s="66" t="s">
        <v>2003</v>
      </c>
      <c r="W648" s="66" t="s">
        <v>2101</v>
      </c>
      <c r="Z648" s="66">
        <v>8471270</v>
      </c>
    </row>
    <row r="649" spans="1:26" ht="15" customHeight="1" x14ac:dyDescent="0.35">
      <c r="A649" s="66" t="s">
        <v>2019</v>
      </c>
      <c r="B649" s="66" t="s">
        <v>964</v>
      </c>
      <c r="C649" s="66" t="s">
        <v>960</v>
      </c>
      <c r="D649" s="66">
        <v>8471280</v>
      </c>
      <c r="E649" s="66" t="s">
        <v>572</v>
      </c>
      <c r="F649" s="66">
        <v>425100</v>
      </c>
      <c r="G649" s="66" t="s">
        <v>964</v>
      </c>
      <c r="H649" s="66" t="str">
        <f t="shared" si="15"/>
        <v>847.8471280.1.425100.000000.847001.200179</v>
      </c>
      <c r="I649" s="66" t="s">
        <v>21</v>
      </c>
      <c r="J649" s="66">
        <v>847001</v>
      </c>
      <c r="K649" s="66" t="s">
        <v>23</v>
      </c>
      <c r="L649" s="66">
        <v>200179</v>
      </c>
      <c r="M649" s="66" t="s">
        <v>3858</v>
      </c>
      <c r="N649" s="66">
        <v>100</v>
      </c>
      <c r="O649" s="66" t="s">
        <v>3859</v>
      </c>
      <c r="Q649" s="66" t="s">
        <v>3860</v>
      </c>
      <c r="R649" s="66">
        <v>1000</v>
      </c>
      <c r="S649" s="66">
        <v>2.5</v>
      </c>
      <c r="T649" s="66">
        <v>2500</v>
      </c>
      <c r="U649" s="66" t="s">
        <v>2002</v>
      </c>
      <c r="V649" s="66" t="s">
        <v>2003</v>
      </c>
      <c r="W649" s="66" t="s">
        <v>3656</v>
      </c>
      <c r="X649" s="66" t="s">
        <v>3864</v>
      </c>
      <c r="Y649" s="69" t="s">
        <v>3865</v>
      </c>
      <c r="Z649" s="66">
        <v>8471280</v>
      </c>
    </row>
    <row r="650" spans="1:26" ht="45" customHeight="1" x14ac:dyDescent="0.35">
      <c r="A650" s="66" t="s">
        <v>2019</v>
      </c>
      <c r="B650" s="66" t="s">
        <v>2020</v>
      </c>
      <c r="C650" s="66" t="s">
        <v>960</v>
      </c>
      <c r="D650" s="66">
        <v>8471280</v>
      </c>
      <c r="E650" s="66" t="s">
        <v>572</v>
      </c>
      <c r="F650" s="66">
        <v>425510</v>
      </c>
      <c r="G650" s="66" t="s">
        <v>37</v>
      </c>
      <c r="H650" s="66" t="str">
        <f t="shared" si="15"/>
        <v>847.8471280.1.425510.000000.847001.200179</v>
      </c>
      <c r="I650" s="66" t="s">
        <v>21</v>
      </c>
      <c r="J650" s="66">
        <v>847001</v>
      </c>
      <c r="K650" s="66" t="s">
        <v>23</v>
      </c>
      <c r="L650" s="66">
        <v>200179</v>
      </c>
      <c r="M650" s="66" t="s">
        <v>3866</v>
      </c>
      <c r="N650" s="66">
        <v>30</v>
      </c>
      <c r="O650" s="66" t="s">
        <v>2024</v>
      </c>
      <c r="Q650" s="66" t="s">
        <v>3867</v>
      </c>
      <c r="R650" s="66">
        <v>30</v>
      </c>
      <c r="S650" s="66">
        <v>1000</v>
      </c>
      <c r="T650" s="66">
        <v>30000</v>
      </c>
      <c r="U650" s="66" t="s">
        <v>2002</v>
      </c>
      <c r="V650" s="66" t="s">
        <v>2003</v>
      </c>
      <c r="W650" s="66" t="s">
        <v>2119</v>
      </c>
      <c r="X650" s="66" t="s">
        <v>3868</v>
      </c>
      <c r="Y650" s="69" t="s">
        <v>3869</v>
      </c>
      <c r="Z650" s="66">
        <v>8471280</v>
      </c>
    </row>
    <row r="651" spans="1:26" ht="45" customHeight="1" x14ac:dyDescent="0.35">
      <c r="A651" s="66" t="s">
        <v>2019</v>
      </c>
      <c r="B651" s="66" t="s">
        <v>1999</v>
      </c>
      <c r="C651" s="66" t="s">
        <v>960</v>
      </c>
      <c r="D651" s="66">
        <v>8471280</v>
      </c>
      <c r="E651" s="66" t="s">
        <v>572</v>
      </c>
      <c r="F651" s="66">
        <v>425550</v>
      </c>
      <c r="G651" s="66" t="s">
        <v>83</v>
      </c>
      <c r="H651" s="66" t="str">
        <f t="shared" si="15"/>
        <v>847.8471280.1.425550.000000.847001.200179</v>
      </c>
      <c r="I651" s="66" t="s">
        <v>21</v>
      </c>
      <c r="J651" s="66">
        <v>847001</v>
      </c>
      <c r="K651" s="66" t="s">
        <v>23</v>
      </c>
      <c r="L651" s="66">
        <v>200179</v>
      </c>
      <c r="M651" s="66" t="s">
        <v>3870</v>
      </c>
      <c r="N651" s="66">
        <v>4</v>
      </c>
      <c r="O651" s="66" t="s">
        <v>1998</v>
      </c>
      <c r="Q651" s="66" t="s">
        <v>3871</v>
      </c>
      <c r="R651" s="66">
        <v>4</v>
      </c>
      <c r="S651" s="66">
        <v>15000</v>
      </c>
      <c r="T651" s="66">
        <v>60000</v>
      </c>
      <c r="U651" s="66" t="s">
        <v>2002</v>
      </c>
      <c r="V651" s="66" t="s">
        <v>2003</v>
      </c>
      <c r="W651" s="66" t="s">
        <v>2075</v>
      </c>
      <c r="X651" s="66" t="s">
        <v>3872</v>
      </c>
      <c r="Y651" s="69" t="s">
        <v>3873</v>
      </c>
      <c r="Z651" s="66">
        <v>8471280</v>
      </c>
    </row>
    <row r="652" spans="1:26" ht="15" customHeight="1" x14ac:dyDescent="0.35">
      <c r="A652" s="66" t="s">
        <v>2024</v>
      </c>
      <c r="B652" s="66" t="s">
        <v>2077</v>
      </c>
      <c r="C652" s="66" t="s">
        <v>960</v>
      </c>
      <c r="D652" s="66">
        <v>8471280</v>
      </c>
      <c r="E652" s="66" t="s">
        <v>572</v>
      </c>
      <c r="F652" s="66">
        <v>425760</v>
      </c>
      <c r="G652" s="66" t="s">
        <v>169</v>
      </c>
      <c r="H652" s="66" t="str">
        <f t="shared" si="15"/>
        <v>847.8471280.1.425760.000000.847001.200179</v>
      </c>
      <c r="I652" s="66" t="s">
        <v>21</v>
      </c>
      <c r="J652" s="66">
        <v>847001</v>
      </c>
      <c r="K652" s="66" t="s">
        <v>23</v>
      </c>
      <c r="L652" s="66">
        <v>200179</v>
      </c>
      <c r="M652" s="66" t="s">
        <v>3874</v>
      </c>
      <c r="N652" s="66">
        <v>30</v>
      </c>
      <c r="O652" s="66" t="s">
        <v>2024</v>
      </c>
      <c r="Q652" s="66" t="s">
        <v>3875</v>
      </c>
      <c r="R652" s="66">
        <v>3</v>
      </c>
      <c r="S652" s="66">
        <v>10000</v>
      </c>
      <c r="T652" s="66">
        <v>30000</v>
      </c>
      <c r="U652" s="66" t="s">
        <v>2002</v>
      </c>
      <c r="V652" s="66" t="s">
        <v>2003</v>
      </c>
      <c r="W652" s="66" t="s">
        <v>2101</v>
      </c>
      <c r="X652" s="66" t="s">
        <v>3876</v>
      </c>
      <c r="Y652" s="69" t="s">
        <v>3877</v>
      </c>
      <c r="Z652" s="66">
        <v>8471280</v>
      </c>
    </row>
    <row r="653" spans="1:26" ht="75" customHeight="1" x14ac:dyDescent="0.35">
      <c r="A653" s="66" t="s">
        <v>1998</v>
      </c>
      <c r="B653" s="66" t="s">
        <v>1999</v>
      </c>
      <c r="C653" s="66" t="s">
        <v>960</v>
      </c>
      <c r="D653" s="66">
        <v>8471280</v>
      </c>
      <c r="E653" s="66" t="s">
        <v>572</v>
      </c>
      <c r="F653" s="66">
        <v>425770</v>
      </c>
      <c r="G653" s="66" t="s">
        <v>132</v>
      </c>
      <c r="H653" s="66" t="str">
        <f t="shared" si="15"/>
        <v>847.8471280.1.425770.000000.847001.200179</v>
      </c>
      <c r="I653" s="66" t="s">
        <v>21</v>
      </c>
      <c r="J653" s="66">
        <v>847001</v>
      </c>
      <c r="K653" s="66" t="s">
        <v>23</v>
      </c>
      <c r="L653" s="66">
        <v>200179</v>
      </c>
      <c r="M653" s="66" t="s">
        <v>3878</v>
      </c>
      <c r="N653" s="66">
        <v>5</v>
      </c>
      <c r="O653" s="66" t="s">
        <v>1998</v>
      </c>
      <c r="Q653" s="66" t="s">
        <v>3879</v>
      </c>
      <c r="R653" s="66">
        <v>5</v>
      </c>
      <c r="S653" s="66">
        <v>100000</v>
      </c>
      <c r="T653" s="66">
        <v>500000</v>
      </c>
      <c r="U653" s="66" t="s">
        <v>2113</v>
      </c>
      <c r="V653" s="66" t="s">
        <v>2003</v>
      </c>
      <c r="W653" s="66" t="s">
        <v>2075</v>
      </c>
      <c r="X653" s="66" t="s">
        <v>3880</v>
      </c>
      <c r="Y653" s="69" t="s">
        <v>3881</v>
      </c>
      <c r="Z653" s="66">
        <v>8471280</v>
      </c>
    </row>
    <row r="654" spans="1:26" ht="15" customHeight="1" x14ac:dyDescent="0.35">
      <c r="A654" s="66" t="s">
        <v>2041</v>
      </c>
      <c r="B654" s="66" t="s">
        <v>2042</v>
      </c>
      <c r="C654" s="66" t="s">
        <v>960</v>
      </c>
      <c r="D654" s="66">
        <v>8471280</v>
      </c>
      <c r="E654" s="66" t="s">
        <v>572</v>
      </c>
      <c r="F654" s="66">
        <v>426610</v>
      </c>
      <c r="G654" s="66" t="s">
        <v>43</v>
      </c>
      <c r="H654" s="66" t="str">
        <f t="shared" si="15"/>
        <v>847.8471280.1.426610.000000.847001.200179</v>
      </c>
      <c r="I654" s="66" t="s">
        <v>21</v>
      </c>
      <c r="J654" s="66">
        <v>847001</v>
      </c>
      <c r="K654" s="66" t="s">
        <v>23</v>
      </c>
      <c r="L654" s="66">
        <v>200179</v>
      </c>
      <c r="M654" s="66" t="s">
        <v>3882</v>
      </c>
      <c r="N654" s="66">
        <v>1</v>
      </c>
      <c r="O654" s="66" t="s">
        <v>2041</v>
      </c>
      <c r="Q654" s="66" t="s">
        <v>3883</v>
      </c>
      <c r="R654" s="66">
        <v>1</v>
      </c>
      <c r="S654" s="66">
        <v>85200</v>
      </c>
      <c r="T654" s="66">
        <v>85200</v>
      </c>
      <c r="U654" s="66" t="s">
        <v>2002</v>
      </c>
      <c r="V654" s="66" t="s">
        <v>2003</v>
      </c>
      <c r="W654" s="66" t="s">
        <v>2075</v>
      </c>
      <c r="X654" s="66" t="s">
        <v>3884</v>
      </c>
      <c r="Y654" s="69" t="s">
        <v>3885</v>
      </c>
      <c r="Z654" s="66">
        <v>8471280</v>
      </c>
    </row>
    <row r="655" spans="1:26" ht="15" customHeight="1" x14ac:dyDescent="0.35">
      <c r="A655" s="66" t="s">
        <v>2041</v>
      </c>
      <c r="B655" s="66" t="s">
        <v>2042</v>
      </c>
      <c r="C655" s="66" t="s">
        <v>960</v>
      </c>
      <c r="D655" s="66">
        <v>8471280</v>
      </c>
      <c r="E655" s="66" t="s">
        <v>572</v>
      </c>
      <c r="F655" s="66">
        <v>426610</v>
      </c>
      <c r="G655" s="66" t="s">
        <v>43</v>
      </c>
      <c r="H655" s="66" t="str">
        <f t="shared" si="15"/>
        <v>847.8471280.1.426610.000000.847001.200179</v>
      </c>
      <c r="I655" s="66" t="s">
        <v>21</v>
      </c>
      <c r="J655" s="66">
        <v>847001</v>
      </c>
      <c r="K655" s="66" t="s">
        <v>23</v>
      </c>
      <c r="L655" s="66">
        <v>200179</v>
      </c>
      <c r="M655" s="66" t="s">
        <v>3886</v>
      </c>
      <c r="N655" s="66">
        <v>1</v>
      </c>
      <c r="O655" s="66" t="s">
        <v>2041</v>
      </c>
      <c r="Q655" s="66" t="s">
        <v>3887</v>
      </c>
      <c r="R655" s="66">
        <v>1</v>
      </c>
      <c r="S655" s="66">
        <v>16800</v>
      </c>
      <c r="T655" s="66">
        <v>16800</v>
      </c>
      <c r="U655" s="66" t="s">
        <v>2002</v>
      </c>
      <c r="V655" s="66" t="s">
        <v>2003</v>
      </c>
      <c r="W655" s="66" t="s">
        <v>2119</v>
      </c>
      <c r="X655" s="66" t="s">
        <v>3884</v>
      </c>
      <c r="Y655" s="69" t="s">
        <v>3888</v>
      </c>
      <c r="Z655" s="66">
        <v>8471280</v>
      </c>
    </row>
    <row r="656" spans="1:26" ht="15" customHeight="1" x14ac:dyDescent="0.35">
      <c r="A656" s="66" t="s">
        <v>2041</v>
      </c>
      <c r="B656" s="66" t="s">
        <v>2042</v>
      </c>
      <c r="C656" s="66" t="s">
        <v>960</v>
      </c>
      <c r="D656" s="66">
        <v>8471280</v>
      </c>
      <c r="E656" s="66" t="s">
        <v>572</v>
      </c>
      <c r="F656" s="66">
        <v>426610</v>
      </c>
      <c r="G656" s="66" t="s">
        <v>43</v>
      </c>
      <c r="H656" s="66" t="str">
        <f t="shared" si="15"/>
        <v>847.8471280.1.426610.000000.847001.200179</v>
      </c>
      <c r="I656" s="66" t="s">
        <v>21</v>
      </c>
      <c r="J656" s="66">
        <v>847001</v>
      </c>
      <c r="K656" s="66" t="s">
        <v>23</v>
      </c>
      <c r="L656" s="66">
        <v>200179</v>
      </c>
      <c r="M656" s="66" t="s">
        <v>3889</v>
      </c>
      <c r="N656" s="66">
        <v>1</v>
      </c>
      <c r="O656" s="66" t="s">
        <v>2041</v>
      </c>
      <c r="Q656" s="66" t="s">
        <v>3890</v>
      </c>
      <c r="R656" s="66">
        <v>1</v>
      </c>
      <c r="S656" s="66">
        <v>16800</v>
      </c>
      <c r="T656" s="66">
        <v>16800</v>
      </c>
      <c r="U656" s="66" t="s">
        <v>2002</v>
      </c>
      <c r="V656" s="66" t="s">
        <v>2003</v>
      </c>
      <c r="W656" s="66" t="s">
        <v>3656</v>
      </c>
      <c r="X656" s="66" t="s">
        <v>3884</v>
      </c>
      <c r="Y656" s="69" t="s">
        <v>3891</v>
      </c>
      <c r="Z656" s="66">
        <v>8471280</v>
      </c>
    </row>
    <row r="657" spans="1:26" ht="15" customHeight="1" x14ac:dyDescent="0.35">
      <c r="A657" s="66" t="s">
        <v>2041</v>
      </c>
      <c r="B657" s="66" t="s">
        <v>2042</v>
      </c>
      <c r="C657" s="66" t="s">
        <v>960</v>
      </c>
      <c r="D657" s="66">
        <v>8471280</v>
      </c>
      <c r="E657" s="66" t="s">
        <v>572</v>
      </c>
      <c r="F657" s="66">
        <v>426610</v>
      </c>
      <c r="G657" s="66" t="s">
        <v>43</v>
      </c>
      <c r="H657" s="66" t="str">
        <f t="shared" si="15"/>
        <v>847.8471280.1.426610.000000.847001.200179</v>
      </c>
      <c r="I657" s="66" t="s">
        <v>21</v>
      </c>
      <c r="J657" s="66">
        <v>847001</v>
      </c>
      <c r="K657" s="66" t="s">
        <v>23</v>
      </c>
      <c r="L657" s="66">
        <v>200179</v>
      </c>
      <c r="M657" s="66" t="s">
        <v>3892</v>
      </c>
      <c r="N657" s="66">
        <v>1</v>
      </c>
      <c r="O657" s="66" t="s">
        <v>2041</v>
      </c>
      <c r="Q657" s="66" t="s">
        <v>3893</v>
      </c>
      <c r="R657" s="66">
        <v>1</v>
      </c>
      <c r="S657" s="66">
        <v>7200</v>
      </c>
      <c r="T657" s="66">
        <v>7200</v>
      </c>
      <c r="U657" s="66" t="s">
        <v>2002</v>
      </c>
      <c r="V657" s="66" t="s">
        <v>2003</v>
      </c>
      <c r="W657" s="66" t="s">
        <v>2119</v>
      </c>
      <c r="X657" s="66" t="s">
        <v>3884</v>
      </c>
      <c r="Y657" s="69" t="s">
        <v>3894</v>
      </c>
      <c r="Z657" s="66">
        <v>8471280</v>
      </c>
    </row>
    <row r="658" spans="1:26" ht="15" customHeight="1" x14ac:dyDescent="0.35">
      <c r="A658" s="66" t="s">
        <v>2041</v>
      </c>
      <c r="B658" s="66" t="s">
        <v>2042</v>
      </c>
      <c r="C658" s="66" t="s">
        <v>960</v>
      </c>
      <c r="D658" s="66">
        <v>8471280</v>
      </c>
      <c r="E658" s="66" t="s">
        <v>572</v>
      </c>
      <c r="F658" s="66">
        <v>426610</v>
      </c>
      <c r="G658" s="66" t="s">
        <v>43</v>
      </c>
      <c r="H658" s="66" t="str">
        <f t="shared" si="15"/>
        <v>847.8471280.1.426610.000000.847001.200179</v>
      </c>
      <c r="I658" s="66" t="s">
        <v>21</v>
      </c>
      <c r="J658" s="66">
        <v>847001</v>
      </c>
      <c r="K658" s="66" t="s">
        <v>23</v>
      </c>
      <c r="L658" s="66">
        <v>200179</v>
      </c>
      <c r="M658" s="66" t="s">
        <v>3895</v>
      </c>
      <c r="N658" s="66">
        <v>1</v>
      </c>
      <c r="O658" s="66" t="s">
        <v>2041</v>
      </c>
      <c r="Q658" s="66" t="s">
        <v>3896</v>
      </c>
      <c r="R658" s="66">
        <v>1</v>
      </c>
      <c r="S658" s="66">
        <v>57600</v>
      </c>
      <c r="T658" s="66">
        <v>57600</v>
      </c>
      <c r="U658" s="66" t="s">
        <v>2002</v>
      </c>
      <c r="V658" s="66" t="s">
        <v>2003</v>
      </c>
      <c r="W658" s="66" t="s">
        <v>3656</v>
      </c>
      <c r="X658" s="66" t="s">
        <v>3884</v>
      </c>
      <c r="Y658" s="69" t="s">
        <v>3897</v>
      </c>
      <c r="Z658" s="66">
        <v>8471280</v>
      </c>
    </row>
    <row r="659" spans="1:26" ht="15" customHeight="1" x14ac:dyDescent="0.35">
      <c r="A659" s="66" t="s">
        <v>2041</v>
      </c>
      <c r="B659" s="66" t="s">
        <v>2042</v>
      </c>
      <c r="C659" s="66" t="s">
        <v>960</v>
      </c>
      <c r="D659" s="66">
        <v>8471280</v>
      </c>
      <c r="E659" s="66" t="s">
        <v>572</v>
      </c>
      <c r="F659" s="66">
        <v>426610</v>
      </c>
      <c r="G659" s="66" t="s">
        <v>43</v>
      </c>
      <c r="H659" s="66" t="str">
        <f t="shared" si="15"/>
        <v>847.8471280.1.426610.000000.847001.200179</v>
      </c>
      <c r="I659" s="66" t="s">
        <v>21</v>
      </c>
      <c r="J659" s="66">
        <v>847001</v>
      </c>
      <c r="K659" s="66" t="s">
        <v>23</v>
      </c>
      <c r="L659" s="66">
        <v>200179</v>
      </c>
      <c r="M659" s="66" t="s">
        <v>3898</v>
      </c>
      <c r="N659" s="66">
        <v>1</v>
      </c>
      <c r="O659" s="66" t="s">
        <v>2041</v>
      </c>
      <c r="Q659" s="66" t="s">
        <v>3899</v>
      </c>
      <c r="R659" s="66">
        <v>1</v>
      </c>
      <c r="S659" s="66">
        <v>1200</v>
      </c>
      <c r="T659" s="66">
        <v>1200</v>
      </c>
      <c r="U659" s="66" t="s">
        <v>2002</v>
      </c>
      <c r="V659" s="66" t="s">
        <v>2003</v>
      </c>
      <c r="W659" s="66" t="s">
        <v>2101</v>
      </c>
      <c r="X659" s="66" t="s">
        <v>3884</v>
      </c>
      <c r="Y659" s="69" t="s">
        <v>3900</v>
      </c>
      <c r="Z659" s="66">
        <v>8471280</v>
      </c>
    </row>
    <row r="660" spans="1:26" ht="15" customHeight="1" x14ac:dyDescent="0.35">
      <c r="A660" s="66" t="s">
        <v>2041</v>
      </c>
      <c r="B660" s="66" t="s">
        <v>2042</v>
      </c>
      <c r="C660" s="66" t="s">
        <v>960</v>
      </c>
      <c r="D660" s="66">
        <v>8471280</v>
      </c>
      <c r="E660" s="66" t="s">
        <v>572</v>
      </c>
      <c r="F660" s="66">
        <v>426610</v>
      </c>
      <c r="G660" s="66" t="s">
        <v>43</v>
      </c>
      <c r="H660" s="66" t="str">
        <f t="shared" si="15"/>
        <v>847.8471280.1.426610.000000.847001.200179</v>
      </c>
      <c r="I660" s="66" t="s">
        <v>21</v>
      </c>
      <c r="J660" s="66">
        <v>847001</v>
      </c>
      <c r="K660" s="66" t="s">
        <v>23</v>
      </c>
      <c r="L660" s="66">
        <v>200179</v>
      </c>
      <c r="M660" s="66" t="s">
        <v>3901</v>
      </c>
      <c r="N660" s="66">
        <v>1</v>
      </c>
      <c r="O660" s="66" t="s">
        <v>2041</v>
      </c>
      <c r="Q660" s="66" t="s">
        <v>3902</v>
      </c>
      <c r="R660" s="66">
        <v>1</v>
      </c>
      <c r="S660" s="66">
        <v>16800</v>
      </c>
      <c r="T660" s="66">
        <v>16800</v>
      </c>
      <c r="U660" s="66" t="s">
        <v>2002</v>
      </c>
      <c r="V660" s="66" t="s">
        <v>2003</v>
      </c>
      <c r="W660" s="66" t="s">
        <v>2075</v>
      </c>
      <c r="X660" s="66" t="s">
        <v>3884</v>
      </c>
      <c r="Y660" s="69" t="s">
        <v>3903</v>
      </c>
      <c r="Z660" s="66">
        <v>8471280</v>
      </c>
    </row>
    <row r="661" spans="1:26" ht="15" customHeight="1" x14ac:dyDescent="0.35">
      <c r="A661" s="66" t="s">
        <v>2041</v>
      </c>
      <c r="B661" s="66" t="s">
        <v>2042</v>
      </c>
      <c r="C661" s="66" t="s">
        <v>960</v>
      </c>
      <c r="D661" s="66">
        <v>8471280</v>
      </c>
      <c r="E661" s="66" t="s">
        <v>572</v>
      </c>
      <c r="F661" s="66">
        <v>426610</v>
      </c>
      <c r="G661" s="66" t="s">
        <v>43</v>
      </c>
      <c r="H661" s="66" t="str">
        <f t="shared" si="15"/>
        <v>847.8471280.1.426610.000000.847001.200179</v>
      </c>
      <c r="I661" s="66" t="s">
        <v>21</v>
      </c>
      <c r="J661" s="66">
        <v>847001</v>
      </c>
      <c r="K661" s="66" t="s">
        <v>23</v>
      </c>
      <c r="L661" s="66">
        <v>200179</v>
      </c>
      <c r="M661" s="66" t="s">
        <v>3904</v>
      </c>
      <c r="N661" s="66">
        <v>1</v>
      </c>
      <c r="O661" s="66" t="s">
        <v>2041</v>
      </c>
      <c r="Q661" s="66" t="s">
        <v>3905</v>
      </c>
      <c r="R661" s="66">
        <v>1</v>
      </c>
      <c r="S661" s="66">
        <v>3600</v>
      </c>
      <c r="T661" s="66">
        <v>3600</v>
      </c>
      <c r="U661" s="66" t="s">
        <v>2002</v>
      </c>
      <c r="V661" s="66" t="s">
        <v>2003</v>
      </c>
      <c r="W661" s="66" t="s">
        <v>2075</v>
      </c>
      <c r="X661" s="66" t="s">
        <v>3884</v>
      </c>
      <c r="Y661" s="69" t="s">
        <v>3906</v>
      </c>
      <c r="Z661" s="66">
        <v>8471280</v>
      </c>
    </row>
    <row r="662" spans="1:26" ht="15" customHeight="1" x14ac:dyDescent="0.35">
      <c r="A662" s="66" t="s">
        <v>2041</v>
      </c>
      <c r="B662" s="66" t="s">
        <v>2042</v>
      </c>
      <c r="C662" s="66" t="s">
        <v>960</v>
      </c>
      <c r="D662" s="66">
        <v>8471280</v>
      </c>
      <c r="E662" s="66" t="s">
        <v>572</v>
      </c>
      <c r="F662" s="66">
        <v>426610</v>
      </c>
      <c r="G662" s="66" t="s">
        <v>43</v>
      </c>
      <c r="H662" s="66" t="str">
        <f t="shared" si="15"/>
        <v>847.8471280.1.426610.000000.847001.200179</v>
      </c>
      <c r="I662" s="66" t="s">
        <v>21</v>
      </c>
      <c r="J662" s="66">
        <v>847001</v>
      </c>
      <c r="K662" s="66" t="s">
        <v>23</v>
      </c>
      <c r="L662" s="66">
        <v>200179</v>
      </c>
      <c r="M662" s="66" t="s">
        <v>3907</v>
      </c>
      <c r="O662" s="66" t="s">
        <v>2041</v>
      </c>
      <c r="Q662" s="66" t="s">
        <v>3908</v>
      </c>
      <c r="R662" s="66">
        <v>1</v>
      </c>
      <c r="S662" s="66">
        <v>180000</v>
      </c>
      <c r="T662" s="66">
        <v>180000</v>
      </c>
      <c r="U662" s="66" t="s">
        <v>2113</v>
      </c>
      <c r="V662" s="66" t="s">
        <v>2003</v>
      </c>
      <c r="W662" s="66" t="s">
        <v>2075</v>
      </c>
      <c r="X662" s="66" t="s">
        <v>3884</v>
      </c>
      <c r="Z662" s="66">
        <v>8471280</v>
      </c>
    </row>
    <row r="663" spans="1:26" ht="45" customHeight="1" x14ac:dyDescent="0.35">
      <c r="A663" s="66" t="s">
        <v>2019</v>
      </c>
      <c r="B663" s="66" t="s">
        <v>2053</v>
      </c>
      <c r="C663" s="66" t="s">
        <v>960</v>
      </c>
      <c r="D663" s="66">
        <v>8471280</v>
      </c>
      <c r="E663" s="66" t="s">
        <v>572</v>
      </c>
      <c r="F663" s="66">
        <v>428640</v>
      </c>
      <c r="G663" s="66" t="s">
        <v>55</v>
      </c>
      <c r="H663" s="66" t="str">
        <f t="shared" si="15"/>
        <v>847.8471280.1.428640.000000.847001.200179</v>
      </c>
      <c r="I663" s="66" t="s">
        <v>21</v>
      </c>
      <c r="J663" s="66">
        <v>847001</v>
      </c>
      <c r="K663" s="66" t="s">
        <v>23</v>
      </c>
      <c r="L663" s="66">
        <v>200179</v>
      </c>
      <c r="M663" s="66" t="s">
        <v>3909</v>
      </c>
      <c r="N663" s="66">
        <v>3</v>
      </c>
      <c r="O663" s="66" t="s">
        <v>2024</v>
      </c>
      <c r="Q663" s="66" t="s">
        <v>3910</v>
      </c>
      <c r="R663" s="66">
        <v>3</v>
      </c>
      <c r="S663" s="66">
        <v>5000</v>
      </c>
      <c r="T663" s="66">
        <v>15000</v>
      </c>
      <c r="U663" s="66" t="s">
        <v>2002</v>
      </c>
      <c r="X663" s="66" t="s">
        <v>3911</v>
      </c>
      <c r="Y663" s="69" t="s">
        <v>3912</v>
      </c>
      <c r="Z663" s="66">
        <v>8471280</v>
      </c>
    </row>
    <row r="664" spans="1:26" ht="15" customHeight="1" x14ac:dyDescent="0.35">
      <c r="A664" s="66" t="s">
        <v>2108</v>
      </c>
      <c r="B664" s="66" t="s">
        <v>1999</v>
      </c>
      <c r="C664" s="66" t="s">
        <v>960</v>
      </c>
      <c r="D664" s="66">
        <v>8471280</v>
      </c>
      <c r="E664" s="66" t="s">
        <v>572</v>
      </c>
      <c r="F664" s="66">
        <v>432170</v>
      </c>
      <c r="G664" s="66" t="s">
        <v>389</v>
      </c>
      <c r="H664" s="66" t="str">
        <f t="shared" si="15"/>
        <v>847.8471280.1.432170.000000.847001.200179</v>
      </c>
      <c r="I664" s="66" t="s">
        <v>21</v>
      </c>
      <c r="J664" s="66">
        <v>847001</v>
      </c>
      <c r="K664" s="66" t="s">
        <v>23</v>
      </c>
      <c r="L664" s="66">
        <v>200179</v>
      </c>
      <c r="M664" s="66" t="s">
        <v>3913</v>
      </c>
      <c r="N664" s="66">
        <v>2</v>
      </c>
      <c r="O664" s="66" t="s">
        <v>2108</v>
      </c>
      <c r="Q664" s="66" t="s">
        <v>3914</v>
      </c>
      <c r="R664" s="66">
        <v>2</v>
      </c>
      <c r="S664" s="66">
        <v>100000</v>
      </c>
      <c r="T664" s="66">
        <v>200000</v>
      </c>
      <c r="U664" s="66" t="s">
        <v>2002</v>
      </c>
      <c r="V664" s="66" t="s">
        <v>2122</v>
      </c>
      <c r="W664" s="66" t="s">
        <v>3656</v>
      </c>
      <c r="X664" s="66" t="s">
        <v>3915</v>
      </c>
      <c r="Y664" s="69" t="s">
        <v>3916</v>
      </c>
      <c r="Z664" s="66">
        <v>8471280</v>
      </c>
    </row>
    <row r="665" spans="1:26" ht="15" customHeight="1" x14ac:dyDescent="0.35">
      <c r="A665" s="66" t="s">
        <v>1998</v>
      </c>
      <c r="B665" s="66" t="s">
        <v>1999</v>
      </c>
      <c r="C665" s="66" t="s">
        <v>960</v>
      </c>
      <c r="D665" s="66">
        <v>8471280</v>
      </c>
      <c r="E665" s="66" t="s">
        <v>572</v>
      </c>
      <c r="F665" s="66">
        <v>435340</v>
      </c>
      <c r="G665" s="66" t="s">
        <v>239</v>
      </c>
      <c r="H665" s="66" t="str">
        <f t="shared" si="15"/>
        <v>847.8471280.1.435340.000000.847001.200179</v>
      </c>
      <c r="I665" s="66" t="s">
        <v>21</v>
      </c>
      <c r="J665" s="66">
        <v>847001</v>
      </c>
      <c r="K665" s="66" t="s">
        <v>23</v>
      </c>
      <c r="L665" s="66">
        <v>200179</v>
      </c>
      <c r="M665" s="66" t="s">
        <v>3917</v>
      </c>
      <c r="N665" s="66">
        <v>10</v>
      </c>
      <c r="O665" s="66" t="s">
        <v>1998</v>
      </c>
      <c r="Q665" s="66" t="s">
        <v>3918</v>
      </c>
      <c r="R665" s="66">
        <v>10</v>
      </c>
      <c r="S665" s="66">
        <v>1000</v>
      </c>
      <c r="T665" s="66">
        <v>10000</v>
      </c>
      <c r="U665" s="66" t="s">
        <v>2002</v>
      </c>
      <c r="V665" s="66" t="s">
        <v>2003</v>
      </c>
      <c r="W665" s="66" t="s">
        <v>2119</v>
      </c>
      <c r="X665" s="66" t="s">
        <v>3919</v>
      </c>
      <c r="Z665" s="66">
        <v>8471280</v>
      </c>
    </row>
    <row r="666" spans="1:26" ht="15" customHeight="1" x14ac:dyDescent="0.35">
      <c r="A666" s="66" t="s">
        <v>1998</v>
      </c>
      <c r="B666" s="66" t="s">
        <v>1999</v>
      </c>
      <c r="C666" s="66" t="s">
        <v>960</v>
      </c>
      <c r="D666" s="66">
        <v>8471280</v>
      </c>
      <c r="E666" s="66" t="s">
        <v>572</v>
      </c>
      <c r="F666" s="66">
        <v>435530</v>
      </c>
      <c r="G666" s="66" t="s">
        <v>150</v>
      </c>
      <c r="H666" s="66" t="str">
        <f t="shared" si="15"/>
        <v>847.8471280.1.435530.000000.847001.200179</v>
      </c>
      <c r="I666" s="66" t="s">
        <v>21</v>
      </c>
      <c r="J666" s="66">
        <v>847001</v>
      </c>
      <c r="K666" s="66" t="s">
        <v>23</v>
      </c>
      <c r="L666" s="66">
        <v>200179</v>
      </c>
      <c r="M666" s="66" t="s">
        <v>3920</v>
      </c>
      <c r="N666" s="66">
        <v>5</v>
      </c>
      <c r="O666" s="66" t="s">
        <v>1998</v>
      </c>
      <c r="Q666" s="66" t="s">
        <v>3921</v>
      </c>
      <c r="R666" s="66">
        <v>5</v>
      </c>
      <c r="S666" s="66">
        <v>1000</v>
      </c>
      <c r="T666" s="66">
        <v>5000</v>
      </c>
      <c r="U666" s="66" t="s">
        <v>2002</v>
      </c>
      <c r="V666" s="66" t="s">
        <v>2003</v>
      </c>
      <c r="W666" s="66" t="s">
        <v>3656</v>
      </c>
      <c r="X666" s="66" t="s">
        <v>3922</v>
      </c>
      <c r="Y666" s="69" t="s">
        <v>3923</v>
      </c>
      <c r="Z666" s="66">
        <v>8471280</v>
      </c>
    </row>
    <row r="667" spans="1:26" ht="15" customHeight="1" x14ac:dyDescent="0.35">
      <c r="A667" s="66">
        <v>0</v>
      </c>
      <c r="B667" s="66" t="s">
        <v>1999</v>
      </c>
      <c r="C667" s="66" t="s">
        <v>960</v>
      </c>
      <c r="D667" s="66">
        <v>8471280</v>
      </c>
      <c r="E667" s="66" t="s">
        <v>572</v>
      </c>
      <c r="F667" s="66">
        <v>492316</v>
      </c>
      <c r="G667" s="66" t="s">
        <v>138</v>
      </c>
      <c r="H667" s="66" t="str">
        <f t="shared" si="15"/>
        <v>847.8471280.1.492316.000000.847001.300180</v>
      </c>
      <c r="I667" s="66" t="s">
        <v>21</v>
      </c>
      <c r="J667" s="66">
        <v>847001</v>
      </c>
      <c r="K667" s="66" t="s">
        <v>863</v>
      </c>
      <c r="L667" s="66">
        <v>300180</v>
      </c>
      <c r="M667" s="66" t="s">
        <v>3878</v>
      </c>
      <c r="N667" s="66">
        <v>2</v>
      </c>
      <c r="O667" s="66" t="s">
        <v>1998</v>
      </c>
      <c r="Q667" s="66" t="s">
        <v>3924</v>
      </c>
      <c r="R667" s="66">
        <v>2</v>
      </c>
      <c r="S667" s="66">
        <v>5000</v>
      </c>
      <c r="T667" s="66">
        <v>10000</v>
      </c>
      <c r="U667" s="66" t="s">
        <v>2113</v>
      </c>
      <c r="V667" s="66" t="s">
        <v>2003</v>
      </c>
      <c r="W667" s="66" t="s">
        <v>2101</v>
      </c>
      <c r="X667" s="66" t="s">
        <v>3925</v>
      </c>
      <c r="Z667" s="66">
        <v>8471280</v>
      </c>
    </row>
    <row r="668" spans="1:26" ht="15" customHeight="1" x14ac:dyDescent="0.35">
      <c r="A668" s="66" t="s">
        <v>2668</v>
      </c>
      <c r="B668" s="66" t="s">
        <v>2669</v>
      </c>
      <c r="C668" s="66" t="s">
        <v>965</v>
      </c>
      <c r="D668" s="66">
        <v>8470720</v>
      </c>
      <c r="E668" s="66" t="s">
        <v>434</v>
      </c>
      <c r="F668" s="66">
        <v>421000</v>
      </c>
      <c r="G668" s="66" t="s">
        <v>31</v>
      </c>
      <c r="H668" s="66" t="str">
        <f t="shared" si="15"/>
        <v>847.8470720.1.421000.000000.847001.200179</v>
      </c>
      <c r="I668" s="56" t="s">
        <v>21</v>
      </c>
      <c r="J668" s="56">
        <v>847001</v>
      </c>
      <c r="K668" s="56" t="s">
        <v>23</v>
      </c>
      <c r="L668" s="56">
        <v>200179</v>
      </c>
      <c r="T668" s="66">
        <v>0</v>
      </c>
      <c r="Z668" s="66">
        <v>8470720</v>
      </c>
    </row>
    <row r="669" spans="1:26" ht="15" customHeight="1" x14ac:dyDescent="0.35">
      <c r="A669" s="66" t="s">
        <v>2668</v>
      </c>
      <c r="B669" s="66" t="s">
        <v>1999</v>
      </c>
      <c r="C669" s="66" t="s">
        <v>965</v>
      </c>
      <c r="D669" s="66">
        <v>8470720</v>
      </c>
      <c r="E669" s="66" t="s">
        <v>434</v>
      </c>
      <c r="F669" s="66">
        <v>426900</v>
      </c>
      <c r="G669" s="66" t="s">
        <v>360</v>
      </c>
      <c r="H669" s="66" t="str">
        <f t="shared" si="15"/>
        <v>847.8470720.1.426900.000000.847001.200179</v>
      </c>
      <c r="I669" s="56" t="s">
        <v>21</v>
      </c>
      <c r="J669" s="56">
        <v>847001</v>
      </c>
      <c r="K669" s="56" t="s">
        <v>23</v>
      </c>
      <c r="L669" s="56">
        <v>200179</v>
      </c>
      <c r="M669" s="66" t="s">
        <v>5139</v>
      </c>
      <c r="N669" s="66">
        <v>200</v>
      </c>
      <c r="O669" s="66" t="s">
        <v>2000</v>
      </c>
      <c r="Q669" s="66" t="s">
        <v>5140</v>
      </c>
      <c r="R669" s="66">
        <v>1</v>
      </c>
      <c r="S669" s="66">
        <v>20000</v>
      </c>
      <c r="T669" s="66">
        <v>20000</v>
      </c>
      <c r="U669" s="66" t="s">
        <v>2002</v>
      </c>
      <c r="V669" s="66" t="s">
        <v>2003</v>
      </c>
      <c r="W669" s="66" t="s">
        <v>5136</v>
      </c>
      <c r="X669" s="66" t="s">
        <v>5142</v>
      </c>
      <c r="Y669" s="69" t="s">
        <v>5143</v>
      </c>
      <c r="Z669" s="66">
        <v>8470720</v>
      </c>
    </row>
    <row r="670" spans="1:26" ht="15" customHeight="1" x14ac:dyDescent="0.35">
      <c r="A670" s="66" t="s">
        <v>2058</v>
      </c>
      <c r="B670" s="66" t="s">
        <v>1999</v>
      </c>
      <c r="C670" s="66" t="s">
        <v>965</v>
      </c>
      <c r="D670" s="66">
        <v>8470720</v>
      </c>
      <c r="E670" s="66" t="s">
        <v>434</v>
      </c>
      <c r="F670" s="66">
        <v>428200</v>
      </c>
      <c r="G670" s="66" t="s">
        <v>321</v>
      </c>
      <c r="H670" s="66" t="str">
        <f t="shared" si="15"/>
        <v>847.8470720.1.428200.000000.847001.200179</v>
      </c>
      <c r="I670" s="56" t="s">
        <v>21</v>
      </c>
      <c r="J670" s="56">
        <v>847001</v>
      </c>
      <c r="K670" s="56" t="s">
        <v>23</v>
      </c>
      <c r="L670" s="56">
        <v>200179</v>
      </c>
      <c r="M670" s="66" t="s">
        <v>5144</v>
      </c>
      <c r="N670" s="66">
        <v>4000</v>
      </c>
      <c r="O670" s="66" t="s">
        <v>2000</v>
      </c>
      <c r="Q670" s="66" t="s">
        <v>5145</v>
      </c>
      <c r="R670" s="66">
        <v>1</v>
      </c>
      <c r="S670" s="66">
        <v>300000</v>
      </c>
      <c r="T670" s="66">
        <v>300000</v>
      </c>
      <c r="U670" s="66" t="s">
        <v>2002</v>
      </c>
      <c r="V670" s="66" t="s">
        <v>2003</v>
      </c>
      <c r="W670" s="66" t="s">
        <v>5136</v>
      </c>
      <c r="X670" s="66" t="s">
        <v>5147</v>
      </c>
      <c r="Y670" s="69" t="s">
        <v>5148</v>
      </c>
      <c r="Z670" s="66">
        <v>8470720</v>
      </c>
    </row>
    <row r="671" spans="1:26" ht="15" customHeight="1" x14ac:dyDescent="0.35">
      <c r="A671" s="66" t="s">
        <v>2036</v>
      </c>
      <c r="B671" s="66" t="s">
        <v>1999</v>
      </c>
      <c r="C671" s="66" t="s">
        <v>965</v>
      </c>
      <c r="D671" s="66">
        <v>8470720</v>
      </c>
      <c r="E671" s="66" t="s">
        <v>434</v>
      </c>
      <c r="F671" s="66">
        <v>435410</v>
      </c>
      <c r="G671" s="66" t="s">
        <v>58</v>
      </c>
      <c r="H671" s="66" t="str">
        <f t="shared" si="15"/>
        <v>847.8470720.1.435410.000000.847001.200179</v>
      </c>
      <c r="I671" s="56" t="s">
        <v>21</v>
      </c>
      <c r="J671" s="56">
        <v>847001</v>
      </c>
      <c r="K671" s="56" t="s">
        <v>23</v>
      </c>
      <c r="L671" s="56">
        <v>200179</v>
      </c>
      <c r="M671" s="66" t="s">
        <v>5152</v>
      </c>
      <c r="N671" s="66">
        <v>100</v>
      </c>
      <c r="O671" s="66" t="s">
        <v>2000</v>
      </c>
      <c r="Q671" s="66" t="s">
        <v>5153</v>
      </c>
      <c r="R671" s="66">
        <v>12</v>
      </c>
      <c r="S671" s="66">
        <v>75000</v>
      </c>
      <c r="T671" s="66">
        <v>900000</v>
      </c>
      <c r="U671" s="66" t="s">
        <v>2002</v>
      </c>
      <c r="V671" s="66" t="s">
        <v>2003</v>
      </c>
      <c r="W671" s="66" t="s">
        <v>5136</v>
      </c>
      <c r="X671" s="66" t="s">
        <v>5147</v>
      </c>
      <c r="Y671" s="69" t="s">
        <v>5155</v>
      </c>
      <c r="Z671" s="66">
        <v>8470720</v>
      </c>
    </row>
    <row r="672" spans="1:26" ht="15" customHeight="1" x14ac:dyDescent="0.35">
      <c r="A672" s="66" t="s">
        <v>2036</v>
      </c>
      <c r="B672" s="66" t="s">
        <v>1999</v>
      </c>
      <c r="C672" s="66" t="s">
        <v>965</v>
      </c>
      <c r="D672" s="66">
        <v>8470720</v>
      </c>
      <c r="E672" s="66" t="s">
        <v>434</v>
      </c>
      <c r="F672" s="66">
        <v>436110</v>
      </c>
      <c r="G672" s="66" t="s">
        <v>64</v>
      </c>
      <c r="H672" s="66" t="str">
        <f t="shared" si="15"/>
        <v>847.8470720.1.436110.000000.847001.200179</v>
      </c>
      <c r="I672" s="56" t="s">
        <v>21</v>
      </c>
      <c r="J672" s="56">
        <v>847001</v>
      </c>
      <c r="K672" s="56" t="s">
        <v>23</v>
      </c>
      <c r="L672" s="56">
        <v>200179</v>
      </c>
      <c r="M672" s="66" t="s">
        <v>5144</v>
      </c>
      <c r="N672" s="66">
        <v>4000</v>
      </c>
      <c r="O672" s="66" t="s">
        <v>2000</v>
      </c>
      <c r="Q672" s="66" t="s">
        <v>5156</v>
      </c>
      <c r="R672" s="66">
        <v>1</v>
      </c>
      <c r="S672" s="66">
        <v>50000</v>
      </c>
      <c r="T672" s="66">
        <v>50000</v>
      </c>
      <c r="U672" s="66" t="s">
        <v>2002</v>
      </c>
      <c r="V672" s="66" t="s">
        <v>2003</v>
      </c>
      <c r="W672" s="66" t="s">
        <v>5136</v>
      </c>
      <c r="X672" s="66" t="s">
        <v>5147</v>
      </c>
      <c r="Z672" s="66">
        <v>8470720</v>
      </c>
    </row>
    <row r="673" spans="1:26" ht="15" customHeight="1" x14ac:dyDescent="0.35">
      <c r="A673" s="66" t="s">
        <v>2036</v>
      </c>
      <c r="B673" s="66" t="s">
        <v>1999</v>
      </c>
      <c r="C673" s="66" t="s">
        <v>965</v>
      </c>
      <c r="D673" s="66">
        <v>8470720</v>
      </c>
      <c r="E673" s="66" t="s">
        <v>434</v>
      </c>
      <c r="F673" s="66">
        <v>436120</v>
      </c>
      <c r="G673" s="66" t="s">
        <v>431</v>
      </c>
      <c r="H673" s="66" t="str">
        <f t="shared" si="15"/>
        <v>847.8470720.1.436120.000000.847001.200179</v>
      </c>
      <c r="I673" s="56" t="s">
        <v>21</v>
      </c>
      <c r="J673" s="56">
        <v>847001</v>
      </c>
      <c r="K673" s="56" t="s">
        <v>23</v>
      </c>
      <c r="L673" s="56">
        <v>200179</v>
      </c>
      <c r="M673" s="66" t="s">
        <v>5144</v>
      </c>
      <c r="N673" s="66">
        <v>1000</v>
      </c>
      <c r="O673" s="66" t="s">
        <v>2000</v>
      </c>
      <c r="Q673" s="66" t="s">
        <v>5158</v>
      </c>
      <c r="R673" s="66">
        <v>12</v>
      </c>
      <c r="S673" s="66">
        <v>10000</v>
      </c>
      <c r="T673" s="66">
        <v>120000</v>
      </c>
      <c r="U673" s="66" t="s">
        <v>2002</v>
      </c>
      <c r="V673" s="66" t="s">
        <v>2003</v>
      </c>
      <c r="W673" s="66" t="s">
        <v>5136</v>
      </c>
      <c r="X673" s="66" t="s">
        <v>5147</v>
      </c>
      <c r="Y673" s="69" t="s">
        <v>5160</v>
      </c>
      <c r="Z673" s="66">
        <v>8470720</v>
      </c>
    </row>
    <row r="674" spans="1:26" ht="15" customHeight="1" x14ac:dyDescent="0.35">
      <c r="A674" s="66" t="s">
        <v>1998</v>
      </c>
      <c r="B674" s="66" t="s">
        <v>1999</v>
      </c>
      <c r="C674" s="66" t="s">
        <v>965</v>
      </c>
      <c r="D674" s="66">
        <v>8470720</v>
      </c>
      <c r="E674" s="66" t="s">
        <v>434</v>
      </c>
      <c r="F674" s="66">
        <v>421700</v>
      </c>
      <c r="G674" s="66" t="s">
        <v>956</v>
      </c>
      <c r="H674" s="66" t="str">
        <f t="shared" si="15"/>
        <v>847.8470720.1.421700.000000.847001.200179</v>
      </c>
      <c r="I674" s="56" t="s">
        <v>21</v>
      </c>
      <c r="J674" s="56">
        <v>847001</v>
      </c>
      <c r="K674" s="56" t="s">
        <v>23</v>
      </c>
      <c r="L674" s="56">
        <v>200179</v>
      </c>
      <c r="M674" s="66" t="s">
        <v>5133</v>
      </c>
      <c r="N674" s="66">
        <v>1</v>
      </c>
      <c r="O674" s="66" t="s">
        <v>2000</v>
      </c>
      <c r="Q674" s="66" t="s">
        <v>5134</v>
      </c>
      <c r="R674" s="66">
        <v>1</v>
      </c>
      <c r="S674" s="66">
        <v>4000</v>
      </c>
      <c r="T674" s="66">
        <v>4000</v>
      </c>
      <c r="U674" s="66" t="s">
        <v>2002</v>
      </c>
      <c r="V674" s="66" t="s">
        <v>2003</v>
      </c>
      <c r="W674" s="66" t="s">
        <v>5136</v>
      </c>
      <c r="X674" s="66" t="s">
        <v>5137</v>
      </c>
      <c r="Y674" s="69" t="s">
        <v>5138</v>
      </c>
      <c r="Z674" s="66">
        <v>8470720</v>
      </c>
    </row>
    <row r="675" spans="1:26" ht="15" customHeight="1" x14ac:dyDescent="0.35">
      <c r="A675" s="66" t="s">
        <v>2668</v>
      </c>
      <c r="B675" s="66" t="s">
        <v>2670</v>
      </c>
      <c r="C675" s="66" t="s">
        <v>965</v>
      </c>
      <c r="D675" s="66">
        <v>8470730</v>
      </c>
      <c r="E675" s="66" t="s">
        <v>442</v>
      </c>
      <c r="F675" s="66">
        <v>421100</v>
      </c>
      <c r="G675" s="66" t="s">
        <v>339</v>
      </c>
      <c r="H675" s="66" t="str">
        <f t="shared" si="15"/>
        <v>847.8470730.1.421100.000000.847001.200179</v>
      </c>
      <c r="I675" s="56" t="s">
        <v>21</v>
      </c>
      <c r="J675" s="56">
        <v>847001</v>
      </c>
      <c r="K675" s="56" t="s">
        <v>23</v>
      </c>
      <c r="L675" s="56">
        <v>200179</v>
      </c>
      <c r="T675" s="66">
        <v>0</v>
      </c>
      <c r="Z675" s="66">
        <v>8470730</v>
      </c>
    </row>
    <row r="676" spans="1:26" ht="15" customHeight="1" x14ac:dyDescent="0.35">
      <c r="A676" s="66" t="s">
        <v>5326</v>
      </c>
      <c r="B676" s="66" t="s">
        <v>5326</v>
      </c>
      <c r="C676" s="66" t="s">
        <v>965</v>
      </c>
      <c r="D676" s="66">
        <v>8470730</v>
      </c>
      <c r="E676" s="66" t="s">
        <v>442</v>
      </c>
      <c r="F676" s="66" t="s">
        <v>30</v>
      </c>
      <c r="G676" s="66" t="s">
        <v>31</v>
      </c>
      <c r="H676" s="66" t="str">
        <f t="shared" si="15"/>
        <v>847.8470730.1.421000.000000.847001.200179</v>
      </c>
      <c r="I676" s="56" t="s">
        <v>21</v>
      </c>
      <c r="J676" s="56">
        <v>847001</v>
      </c>
      <c r="K676" s="56" t="s">
        <v>23</v>
      </c>
      <c r="L676" s="56">
        <v>200179</v>
      </c>
      <c r="M676" s="66" t="s">
        <v>2037</v>
      </c>
      <c r="N676" s="66">
        <v>800</v>
      </c>
      <c r="Q676" s="66" t="s">
        <v>5127</v>
      </c>
      <c r="R676" s="66">
        <v>3</v>
      </c>
      <c r="S676" s="66">
        <v>100000</v>
      </c>
      <c r="T676" s="66">
        <v>300000</v>
      </c>
      <c r="U676" s="66" t="s">
        <v>2113</v>
      </c>
      <c r="V676" s="66" t="s">
        <v>2003</v>
      </c>
      <c r="Z676" s="66">
        <v>8470730</v>
      </c>
    </row>
    <row r="677" spans="1:26" ht="15" customHeight="1" x14ac:dyDescent="0.35">
      <c r="A677" s="66" t="s">
        <v>5326</v>
      </c>
      <c r="B677" s="66" t="s">
        <v>5326</v>
      </c>
      <c r="C677" s="66" t="s">
        <v>965</v>
      </c>
      <c r="D677" s="66">
        <v>8470730</v>
      </c>
      <c r="E677" s="66" t="s">
        <v>442</v>
      </c>
      <c r="F677" s="66" t="s">
        <v>36</v>
      </c>
      <c r="G677" s="66" t="s">
        <v>37</v>
      </c>
      <c r="H677" s="66" t="str">
        <f t="shared" si="15"/>
        <v>847.8470730.1.425510.000000.847001.200179</v>
      </c>
      <c r="I677" s="56" t="s">
        <v>21</v>
      </c>
      <c r="J677" s="56">
        <v>847001</v>
      </c>
      <c r="K677" s="56" t="s">
        <v>23</v>
      </c>
      <c r="L677" s="56">
        <v>200179</v>
      </c>
      <c r="M677" s="66" t="s">
        <v>2167</v>
      </c>
      <c r="N677" s="66">
        <v>10</v>
      </c>
      <c r="Q677" s="66" t="s">
        <v>5130</v>
      </c>
      <c r="R677" s="66">
        <v>2</v>
      </c>
      <c r="S677" s="66">
        <v>25000</v>
      </c>
      <c r="T677" s="66">
        <v>50000</v>
      </c>
      <c r="U677" s="66" t="s">
        <v>2113</v>
      </c>
      <c r="V677" s="66" t="s">
        <v>2003</v>
      </c>
      <c r="Z677" s="66">
        <v>8470730</v>
      </c>
    </row>
    <row r="678" spans="1:26" ht="15" customHeight="1" x14ac:dyDescent="0.35">
      <c r="A678" s="66" t="s">
        <v>2047</v>
      </c>
      <c r="B678" s="66" t="s">
        <v>1999</v>
      </c>
      <c r="C678" s="66" t="s">
        <v>965</v>
      </c>
      <c r="D678" s="66">
        <v>8470730</v>
      </c>
      <c r="E678" s="66" t="s">
        <v>442</v>
      </c>
      <c r="F678" s="66">
        <v>428090</v>
      </c>
      <c r="G678" s="66" t="s">
        <v>52</v>
      </c>
      <c r="H678" s="66" t="str">
        <f t="shared" si="15"/>
        <v>847.8470730.1.428090.000000.847001.200179</v>
      </c>
      <c r="I678" s="56" t="s">
        <v>21</v>
      </c>
      <c r="J678" s="56">
        <v>847001</v>
      </c>
      <c r="K678" s="56" t="s">
        <v>23</v>
      </c>
      <c r="L678" s="56">
        <v>200179</v>
      </c>
      <c r="T678" s="66">
        <v>0</v>
      </c>
      <c r="Z678" s="66">
        <v>8470730</v>
      </c>
    </row>
    <row r="679" spans="1:26" ht="15" customHeight="1" x14ac:dyDescent="0.35">
      <c r="A679" s="66" t="s">
        <v>5326</v>
      </c>
      <c r="B679" s="66" t="s">
        <v>5326</v>
      </c>
      <c r="C679" s="66" t="s">
        <v>965</v>
      </c>
      <c r="D679" s="66">
        <v>8470730</v>
      </c>
      <c r="E679" s="66" t="s">
        <v>442</v>
      </c>
      <c r="F679" s="66" t="s">
        <v>39</v>
      </c>
      <c r="G679" s="66" t="s">
        <v>40</v>
      </c>
      <c r="H679" s="66" t="str">
        <f t="shared" si="15"/>
        <v>847.8470730.1.425900.000000.847001.200179</v>
      </c>
      <c r="I679" s="56" t="s">
        <v>21</v>
      </c>
      <c r="J679" s="56">
        <v>847001</v>
      </c>
      <c r="K679" s="56" t="s">
        <v>23</v>
      </c>
      <c r="L679" s="56">
        <v>200179</v>
      </c>
      <c r="M679" s="66" t="s">
        <v>2037</v>
      </c>
      <c r="N679" s="66">
        <v>800</v>
      </c>
      <c r="R679" s="66">
        <v>5</v>
      </c>
      <c r="S679" s="66">
        <v>50000</v>
      </c>
      <c r="T679" s="66">
        <v>250000</v>
      </c>
      <c r="U679" s="66" t="s">
        <v>2113</v>
      </c>
      <c r="V679" s="66" t="s">
        <v>2003</v>
      </c>
      <c r="Z679" s="66">
        <v>8470730</v>
      </c>
    </row>
    <row r="680" spans="1:26" ht="15" customHeight="1" x14ac:dyDescent="0.35">
      <c r="A680" s="66" t="s">
        <v>5326</v>
      </c>
      <c r="B680" s="66" t="s">
        <v>5326</v>
      </c>
      <c r="C680" s="66" t="s">
        <v>965</v>
      </c>
      <c r="D680" s="66">
        <v>8470730</v>
      </c>
      <c r="E680" s="66" t="s">
        <v>442</v>
      </c>
      <c r="F680" s="66" t="s">
        <v>42</v>
      </c>
      <c r="G680" s="66" t="s">
        <v>43</v>
      </c>
      <c r="H680" s="66" t="str">
        <f t="shared" si="15"/>
        <v>847.8470730.1.426610.000000.847001.200179</v>
      </c>
      <c r="I680" s="56" t="s">
        <v>21</v>
      </c>
      <c r="J680" s="56">
        <v>847001</v>
      </c>
      <c r="K680" s="56" t="s">
        <v>23</v>
      </c>
      <c r="L680" s="56">
        <v>200179</v>
      </c>
      <c r="M680" s="66" t="s">
        <v>2037</v>
      </c>
      <c r="N680" s="66">
        <v>800</v>
      </c>
      <c r="Q680" s="66" t="s">
        <v>5131</v>
      </c>
      <c r="R680" s="66">
        <v>3</v>
      </c>
      <c r="S680" s="66">
        <v>200000</v>
      </c>
      <c r="T680" s="66">
        <v>600000</v>
      </c>
      <c r="U680" s="66" t="s">
        <v>2113</v>
      </c>
      <c r="V680" s="66" t="s">
        <v>2003</v>
      </c>
      <c r="Z680" s="66">
        <v>8470730</v>
      </c>
    </row>
    <row r="681" spans="1:26" ht="15" customHeight="1" x14ac:dyDescent="0.35">
      <c r="A681" s="66" t="s">
        <v>2036</v>
      </c>
      <c r="B681" s="66" t="s">
        <v>1999</v>
      </c>
      <c r="C681" s="66" t="s">
        <v>965</v>
      </c>
      <c r="D681" s="66">
        <v>8470730</v>
      </c>
      <c r="E681" s="66" t="s">
        <v>442</v>
      </c>
      <c r="F681" s="66">
        <v>436110</v>
      </c>
      <c r="G681" s="66" t="s">
        <v>64</v>
      </c>
      <c r="H681" s="66" t="str">
        <f t="shared" si="15"/>
        <v>847.8470730.1.436110.000000.847001.200179</v>
      </c>
      <c r="I681" s="56" t="s">
        <v>21</v>
      </c>
      <c r="J681" s="56">
        <v>847001</v>
      </c>
      <c r="K681" s="56" t="s">
        <v>23</v>
      </c>
      <c r="L681" s="56">
        <v>200179</v>
      </c>
      <c r="T681" s="66">
        <v>0</v>
      </c>
      <c r="Z681" s="66">
        <v>8470730</v>
      </c>
    </row>
    <row r="682" spans="1:26" ht="15" customHeight="1" x14ac:dyDescent="0.35">
      <c r="A682" s="66">
        <v>0</v>
      </c>
      <c r="B682" s="66" t="s">
        <v>2255</v>
      </c>
      <c r="C682" s="66" t="s">
        <v>965</v>
      </c>
      <c r="D682" s="66">
        <v>8470730</v>
      </c>
      <c r="E682" s="66" t="s">
        <v>442</v>
      </c>
      <c r="F682" s="66">
        <v>495140</v>
      </c>
      <c r="G682" s="66" t="s">
        <v>882</v>
      </c>
      <c r="H682" s="66" t="str">
        <f t="shared" si="15"/>
        <v>847.8470730.1.495140.000000.847001.300180</v>
      </c>
      <c r="I682" s="56" t="s">
        <v>21</v>
      </c>
      <c r="J682" s="56">
        <v>847001</v>
      </c>
      <c r="K682" s="56" t="s">
        <v>863</v>
      </c>
      <c r="L682" s="56">
        <v>300180</v>
      </c>
      <c r="T682" s="66">
        <v>0</v>
      </c>
      <c r="Z682" s="66">
        <v>8470730</v>
      </c>
    </row>
    <row r="683" spans="1:26" ht="15" customHeight="1" x14ac:dyDescent="0.35">
      <c r="A683" s="66" t="s">
        <v>2019</v>
      </c>
      <c r="B683" s="66" t="s">
        <v>1999</v>
      </c>
      <c r="C683" s="66" t="s">
        <v>965</v>
      </c>
      <c r="D683" s="66">
        <v>8470730</v>
      </c>
      <c r="E683" s="66" t="s">
        <v>442</v>
      </c>
      <c r="F683" s="66">
        <v>427200</v>
      </c>
      <c r="G683" s="66" t="s">
        <v>89</v>
      </c>
      <c r="H683" s="66" t="str">
        <f t="shared" si="15"/>
        <v>847.8470730.1.427200.000000.847001.200179</v>
      </c>
      <c r="I683" s="56" t="s">
        <v>21</v>
      </c>
      <c r="J683" s="56">
        <v>847001</v>
      </c>
      <c r="K683" s="56" t="s">
        <v>23</v>
      </c>
      <c r="L683" s="56">
        <v>200179</v>
      </c>
      <c r="T683" s="66">
        <v>0</v>
      </c>
      <c r="Z683" s="66">
        <v>8470730</v>
      </c>
    </row>
    <row r="684" spans="1:26" ht="15" customHeight="1" x14ac:dyDescent="0.35">
      <c r="A684" s="66" t="s">
        <v>2036</v>
      </c>
      <c r="B684" s="66" t="s">
        <v>1999</v>
      </c>
      <c r="C684" s="66" t="s">
        <v>965</v>
      </c>
      <c r="D684" s="66">
        <v>8470730</v>
      </c>
      <c r="E684" s="66" t="s">
        <v>442</v>
      </c>
      <c r="F684" s="66">
        <v>427900</v>
      </c>
      <c r="G684" s="66" t="s">
        <v>49</v>
      </c>
      <c r="H684" s="66" t="str">
        <f t="shared" si="15"/>
        <v>847.8470730.1.427900.000000.847001.200179</v>
      </c>
      <c r="I684" s="56" t="s">
        <v>21</v>
      </c>
      <c r="J684" s="56">
        <v>847001</v>
      </c>
      <c r="K684" s="56" t="s">
        <v>23</v>
      </c>
      <c r="L684" s="56">
        <v>200179</v>
      </c>
      <c r="M684" s="66" t="s">
        <v>2037</v>
      </c>
      <c r="N684" s="66">
        <v>800</v>
      </c>
      <c r="Q684" s="66" t="s">
        <v>5120</v>
      </c>
      <c r="R684" s="66">
        <v>10</v>
      </c>
      <c r="S684" s="66">
        <v>1000</v>
      </c>
      <c r="T684" s="66">
        <v>10000</v>
      </c>
      <c r="U684" s="66" t="s">
        <v>2113</v>
      </c>
      <c r="V684" s="66" t="s">
        <v>2003</v>
      </c>
      <c r="Z684" s="66">
        <v>8470730</v>
      </c>
    </row>
    <row r="685" spans="1:26" ht="15" customHeight="1" x14ac:dyDescent="0.35">
      <c r="A685" s="66" t="s">
        <v>2019</v>
      </c>
      <c r="B685" s="66" t="s">
        <v>2053</v>
      </c>
      <c r="C685" s="66" t="s">
        <v>965</v>
      </c>
      <c r="D685" s="66">
        <v>8470730</v>
      </c>
      <c r="E685" s="66" t="s">
        <v>442</v>
      </c>
      <c r="F685" s="66">
        <v>428640</v>
      </c>
      <c r="G685" s="66" t="s">
        <v>55</v>
      </c>
      <c r="H685" s="66" t="str">
        <f t="shared" si="15"/>
        <v>847.8470730.1.428640.000000.847001.200179</v>
      </c>
      <c r="I685" s="56" t="s">
        <v>21</v>
      </c>
      <c r="J685" s="56">
        <v>847001</v>
      </c>
      <c r="K685" s="56" t="s">
        <v>23</v>
      </c>
      <c r="L685" s="56">
        <v>200179</v>
      </c>
      <c r="M685" s="66" t="s">
        <v>2037</v>
      </c>
      <c r="N685" s="66">
        <v>800</v>
      </c>
      <c r="Q685" s="66" t="s">
        <v>5121</v>
      </c>
      <c r="R685" s="66">
        <v>5</v>
      </c>
      <c r="S685" s="66">
        <v>50000</v>
      </c>
      <c r="T685" s="66">
        <v>250000</v>
      </c>
      <c r="U685" s="66" t="s">
        <v>2113</v>
      </c>
      <c r="V685" s="66" t="s">
        <v>2003</v>
      </c>
      <c r="Z685" s="66">
        <v>8470730</v>
      </c>
    </row>
    <row r="686" spans="1:26" ht="15" customHeight="1" x14ac:dyDescent="0.35">
      <c r="A686" s="66" t="s">
        <v>5326</v>
      </c>
      <c r="B686" s="66" t="s">
        <v>5326</v>
      </c>
      <c r="C686" s="66" t="s">
        <v>965</v>
      </c>
      <c r="D686" s="66">
        <v>8470730</v>
      </c>
      <c r="E686" s="66" t="s">
        <v>442</v>
      </c>
      <c r="F686" s="66" t="s">
        <v>63</v>
      </c>
      <c r="G686" s="66" t="s">
        <v>64</v>
      </c>
      <c r="H686" s="66" t="str">
        <f t="shared" si="15"/>
        <v>847.8470730.1.436110.000000.847001.200179</v>
      </c>
      <c r="I686" s="56" t="s">
        <v>21</v>
      </c>
      <c r="J686" s="56">
        <v>847001</v>
      </c>
      <c r="K686" s="56" t="s">
        <v>23</v>
      </c>
      <c r="L686" s="56">
        <v>200179</v>
      </c>
      <c r="M686" s="66" t="s">
        <v>2037</v>
      </c>
      <c r="N686" s="66">
        <v>800</v>
      </c>
      <c r="Q686" s="66" t="s">
        <v>5132</v>
      </c>
      <c r="R686" s="66">
        <v>5</v>
      </c>
      <c r="S686" s="66">
        <v>10000</v>
      </c>
      <c r="T686" s="66">
        <v>50000</v>
      </c>
      <c r="U686" s="66" t="s">
        <v>2113</v>
      </c>
      <c r="V686" s="66" t="s">
        <v>2003</v>
      </c>
      <c r="Z686" s="66">
        <v>8470730</v>
      </c>
    </row>
    <row r="687" spans="1:26" ht="15" customHeight="1" x14ac:dyDescent="0.35">
      <c r="A687" s="66">
        <v>0</v>
      </c>
      <c r="B687" s="66" t="s">
        <v>3368</v>
      </c>
      <c r="C687" s="66" t="s">
        <v>965</v>
      </c>
      <c r="D687" s="66">
        <v>8470730</v>
      </c>
      <c r="E687" s="66" t="s">
        <v>442</v>
      </c>
      <c r="F687" s="66">
        <v>492610</v>
      </c>
      <c r="G687" s="66" t="s">
        <v>866</v>
      </c>
      <c r="H687" s="66" t="str">
        <f t="shared" si="15"/>
        <v>847.8470730.1.492610.000000.847001.300180</v>
      </c>
      <c r="I687" s="56" t="s">
        <v>21</v>
      </c>
      <c r="J687" s="56">
        <v>847001</v>
      </c>
      <c r="K687" s="56" t="s">
        <v>863</v>
      </c>
      <c r="L687" s="56">
        <v>300180</v>
      </c>
      <c r="M687" s="66" t="s">
        <v>2446</v>
      </c>
      <c r="N687" s="66">
        <v>40</v>
      </c>
      <c r="P687" s="66">
        <v>0</v>
      </c>
      <c r="Q687" s="66" t="s">
        <v>5124</v>
      </c>
      <c r="R687" s="66">
        <v>1</v>
      </c>
      <c r="S687" s="66">
        <v>1650000</v>
      </c>
      <c r="T687" s="66">
        <v>1650000</v>
      </c>
      <c r="U687" s="66" t="s">
        <v>2113</v>
      </c>
      <c r="V687" s="66" t="s">
        <v>2122</v>
      </c>
      <c r="Z687" s="66">
        <v>8470730</v>
      </c>
    </row>
    <row r="688" spans="1:26" ht="15" customHeight="1" x14ac:dyDescent="0.35">
      <c r="A688" s="66" t="s">
        <v>2036</v>
      </c>
      <c r="B688" s="66" t="s">
        <v>1999</v>
      </c>
      <c r="C688" s="66" t="s">
        <v>963</v>
      </c>
      <c r="D688" s="66">
        <v>8471110</v>
      </c>
      <c r="E688" s="66" t="s">
        <v>963</v>
      </c>
      <c r="F688" s="66">
        <v>425900</v>
      </c>
      <c r="G688" s="66" t="s">
        <v>40</v>
      </c>
      <c r="H688" s="66" t="str">
        <f t="shared" si="15"/>
        <v>847.8471110.1.425900.000000.847001.200179</v>
      </c>
      <c r="I688" s="56" t="s">
        <v>21</v>
      </c>
      <c r="J688" s="56">
        <v>847001</v>
      </c>
      <c r="K688" s="56" t="s">
        <v>23</v>
      </c>
      <c r="L688" s="56">
        <v>200179</v>
      </c>
      <c r="M688" s="66" t="s">
        <v>2000</v>
      </c>
      <c r="Q688" s="66" t="s">
        <v>5108</v>
      </c>
      <c r="R688" s="66">
        <v>10</v>
      </c>
      <c r="S688" s="66">
        <v>3000</v>
      </c>
      <c r="T688" s="66">
        <v>30000</v>
      </c>
      <c r="U688" s="66" t="s">
        <v>2002</v>
      </c>
      <c r="V688" s="66" t="s">
        <v>2003</v>
      </c>
      <c r="W688" s="66" t="s">
        <v>5111</v>
      </c>
      <c r="Y688" s="69" t="s">
        <v>5513</v>
      </c>
      <c r="Z688" s="66">
        <v>8471110</v>
      </c>
    </row>
    <row r="689" spans="1:26" ht="15" customHeight="1" x14ac:dyDescent="0.35">
      <c r="A689" s="66" t="s">
        <v>1998</v>
      </c>
      <c r="B689" s="66" t="s">
        <v>1999</v>
      </c>
      <c r="C689" s="66" t="s">
        <v>963</v>
      </c>
      <c r="D689" s="66">
        <v>8471110</v>
      </c>
      <c r="E689" s="66" t="s">
        <v>963</v>
      </c>
      <c r="F689" s="66">
        <v>427710</v>
      </c>
      <c r="G689" s="66" t="s">
        <v>46</v>
      </c>
      <c r="H689" s="66" t="str">
        <f t="shared" si="15"/>
        <v>847.8471110.1.427710.000000.847001.200179</v>
      </c>
      <c r="I689" s="56" t="s">
        <v>21</v>
      </c>
      <c r="J689" s="56">
        <v>847001</v>
      </c>
      <c r="K689" s="56" t="s">
        <v>23</v>
      </c>
      <c r="L689" s="56">
        <v>200179</v>
      </c>
      <c r="M689" s="66" t="s">
        <v>2000</v>
      </c>
      <c r="Q689" s="66" t="s">
        <v>5112</v>
      </c>
      <c r="R689" s="66">
        <v>5</v>
      </c>
      <c r="S689" s="66">
        <v>93215.86</v>
      </c>
      <c r="T689" s="66">
        <v>466079.3</v>
      </c>
      <c r="U689" s="66" t="s">
        <v>2002</v>
      </c>
      <c r="V689" s="66" t="s">
        <v>2003</v>
      </c>
      <c r="W689" s="66" t="s">
        <v>5111</v>
      </c>
      <c r="Y689" s="69" t="s">
        <v>5513</v>
      </c>
      <c r="Z689" s="66">
        <v>8471110</v>
      </c>
    </row>
    <row r="690" spans="1:26" ht="15" customHeight="1" x14ac:dyDescent="0.35">
      <c r="A690" s="66" t="s">
        <v>2047</v>
      </c>
      <c r="B690" s="66" t="s">
        <v>1999</v>
      </c>
      <c r="C690" s="66" t="s">
        <v>963</v>
      </c>
      <c r="D690" s="66">
        <v>8471110</v>
      </c>
      <c r="E690" s="66" t="s">
        <v>963</v>
      </c>
      <c r="F690" s="66">
        <v>428090</v>
      </c>
      <c r="G690" s="66" t="s">
        <v>52</v>
      </c>
      <c r="H690" s="66" t="str">
        <f t="shared" si="15"/>
        <v>847.8471110.1.428090.000000.847001.200179</v>
      </c>
      <c r="I690" s="56" t="s">
        <v>21</v>
      </c>
      <c r="J690" s="56">
        <v>847001</v>
      </c>
      <c r="K690" s="56" t="s">
        <v>23</v>
      </c>
      <c r="L690" s="56">
        <v>200179</v>
      </c>
      <c r="M690" s="66" t="s">
        <v>2000</v>
      </c>
      <c r="Q690" s="66" t="s">
        <v>5116</v>
      </c>
      <c r="R690" s="66">
        <v>5</v>
      </c>
      <c r="S690" s="66">
        <v>20000</v>
      </c>
      <c r="T690" s="66">
        <v>100000</v>
      </c>
      <c r="U690" s="66" t="s">
        <v>2002</v>
      </c>
      <c r="V690" s="66" t="s">
        <v>2003</v>
      </c>
      <c r="W690" s="66" t="s">
        <v>5111</v>
      </c>
      <c r="Y690" s="69" t="s">
        <v>5513</v>
      </c>
      <c r="Z690" s="66">
        <v>8471110</v>
      </c>
    </row>
    <row r="691" spans="1:26" ht="15" customHeight="1" x14ac:dyDescent="0.35">
      <c r="A691" s="66" t="s">
        <v>2036</v>
      </c>
      <c r="B691" s="66" t="s">
        <v>1999</v>
      </c>
      <c r="C691" s="66" t="s">
        <v>963</v>
      </c>
      <c r="D691" s="66">
        <v>8471120</v>
      </c>
      <c r="E691" s="66" t="s">
        <v>5105</v>
      </c>
      <c r="F691" s="66">
        <v>425900</v>
      </c>
      <c r="G691" s="66" t="s">
        <v>40</v>
      </c>
      <c r="H691" s="66" t="str">
        <f t="shared" si="15"/>
        <v>847.8471120.1.425900.000000.847001.200179</v>
      </c>
      <c r="I691" s="56" t="s">
        <v>21</v>
      </c>
      <c r="J691" s="56">
        <v>847001</v>
      </c>
      <c r="K691" s="56" t="s">
        <v>23</v>
      </c>
      <c r="L691" s="56">
        <v>200179</v>
      </c>
      <c r="M691" s="66" t="s">
        <v>2000</v>
      </c>
      <c r="N691" s="66">
        <v>1</v>
      </c>
      <c r="Q691" s="66" t="s">
        <v>5106</v>
      </c>
      <c r="R691" s="66">
        <v>11</v>
      </c>
      <c r="S691" s="66">
        <v>10000</v>
      </c>
      <c r="T691" s="66">
        <v>110000</v>
      </c>
      <c r="U691" s="66" t="s">
        <v>2002</v>
      </c>
      <c r="V691" s="66" t="s">
        <v>2122</v>
      </c>
      <c r="W691" s="66" t="s">
        <v>5098</v>
      </c>
      <c r="X691" s="66" t="s">
        <v>3117</v>
      </c>
      <c r="Y691" s="69" t="s">
        <v>5107</v>
      </c>
      <c r="Z691" s="66">
        <v>8471120</v>
      </c>
    </row>
    <row r="692" spans="1:26" ht="15" customHeight="1" x14ac:dyDescent="0.35">
      <c r="A692" s="66" t="s">
        <v>2047</v>
      </c>
      <c r="B692" s="66" t="s">
        <v>1999</v>
      </c>
      <c r="C692" s="66" t="s">
        <v>963</v>
      </c>
      <c r="D692" s="66">
        <v>8471120</v>
      </c>
      <c r="E692" s="66" t="s">
        <v>5105</v>
      </c>
      <c r="F692" s="66">
        <v>428090</v>
      </c>
      <c r="G692" s="66" t="s">
        <v>52</v>
      </c>
      <c r="H692" s="66" t="str">
        <f t="shared" si="15"/>
        <v>847.8471120.1.428090.000000.847001.200179</v>
      </c>
      <c r="I692" s="56" t="s">
        <v>21</v>
      </c>
      <c r="J692" s="56">
        <v>847001</v>
      </c>
      <c r="K692" s="56" t="s">
        <v>23</v>
      </c>
      <c r="L692" s="56">
        <v>200179</v>
      </c>
      <c r="M692" s="66" t="s">
        <v>2000</v>
      </c>
      <c r="N692" s="66">
        <v>1</v>
      </c>
      <c r="Q692" s="66" t="s">
        <v>5106</v>
      </c>
      <c r="R692" s="66">
        <v>11</v>
      </c>
      <c r="S692" s="66">
        <v>20000</v>
      </c>
      <c r="T692" s="66">
        <v>220000</v>
      </c>
      <c r="U692" s="66" t="s">
        <v>2002</v>
      </c>
      <c r="V692" s="66" t="s">
        <v>2122</v>
      </c>
      <c r="W692" s="66" t="s">
        <v>5098</v>
      </c>
      <c r="X692" s="66" t="s">
        <v>3117</v>
      </c>
      <c r="Y692" s="69" t="s">
        <v>5107</v>
      </c>
      <c r="Z692" s="66">
        <v>8471120</v>
      </c>
    </row>
    <row r="693" spans="1:26" ht="15" customHeight="1" x14ac:dyDescent="0.35">
      <c r="A693" s="66" t="s">
        <v>2036</v>
      </c>
      <c r="B693" s="66" t="s">
        <v>1999</v>
      </c>
      <c r="C693" s="66" t="s">
        <v>963</v>
      </c>
      <c r="D693" s="66">
        <v>8471120</v>
      </c>
      <c r="E693" s="66" t="s">
        <v>5105</v>
      </c>
      <c r="F693" s="66">
        <v>429900</v>
      </c>
      <c r="G693" s="66" t="s">
        <v>375</v>
      </c>
      <c r="H693" s="66" t="str">
        <f t="shared" si="15"/>
        <v>847.8471120.1.429900.000000.847001.200179</v>
      </c>
      <c r="I693" s="56" t="s">
        <v>21</v>
      </c>
      <c r="J693" s="56">
        <v>847001</v>
      </c>
      <c r="K693" s="56" t="s">
        <v>23</v>
      </c>
      <c r="L693" s="56">
        <v>200179</v>
      </c>
      <c r="M693" s="66" t="s">
        <v>2000</v>
      </c>
      <c r="N693" s="66">
        <v>1</v>
      </c>
      <c r="Q693" s="66" t="s">
        <v>5106</v>
      </c>
      <c r="R693" s="66">
        <v>2</v>
      </c>
      <c r="S693" s="66">
        <v>27755</v>
      </c>
      <c r="T693" s="66">
        <v>55510</v>
      </c>
      <c r="U693" s="66" t="s">
        <v>2002</v>
      </c>
      <c r="V693" s="66" t="s">
        <v>2122</v>
      </c>
      <c r="W693" s="66" t="s">
        <v>5098</v>
      </c>
      <c r="X693" s="66" t="s">
        <v>3117</v>
      </c>
      <c r="Y693" s="69" t="s">
        <v>5107</v>
      </c>
      <c r="Z693" s="66">
        <v>8471120</v>
      </c>
    </row>
    <row r="694" spans="1:26" ht="15" customHeight="1" x14ac:dyDescent="0.35">
      <c r="A694" s="66" t="s">
        <v>2052</v>
      </c>
      <c r="B694" s="66" t="s">
        <v>1999</v>
      </c>
      <c r="C694" s="66" t="s">
        <v>963</v>
      </c>
      <c r="D694" s="66">
        <v>8471120</v>
      </c>
      <c r="E694" s="66" t="s">
        <v>5105</v>
      </c>
      <c r="F694" s="66">
        <v>435523</v>
      </c>
      <c r="G694" s="66" t="s">
        <v>485</v>
      </c>
      <c r="H694" s="66" t="str">
        <f t="shared" si="15"/>
        <v>847.8471120.1.435523.000000.847001.200179</v>
      </c>
      <c r="I694" s="56" t="s">
        <v>21</v>
      </c>
      <c r="J694" s="56">
        <v>847001</v>
      </c>
      <c r="K694" s="56" t="s">
        <v>23</v>
      </c>
      <c r="L694" s="56">
        <v>200179</v>
      </c>
      <c r="M694" s="66" t="s">
        <v>2000</v>
      </c>
      <c r="N694" s="66">
        <v>1</v>
      </c>
      <c r="Q694" s="66" t="s">
        <v>5106</v>
      </c>
      <c r="R694" s="66">
        <v>1</v>
      </c>
      <c r="S694" s="66">
        <v>20000</v>
      </c>
      <c r="T694" s="66">
        <v>25510</v>
      </c>
      <c r="U694" s="66" t="s">
        <v>2002</v>
      </c>
      <c r="V694" s="66" t="s">
        <v>2122</v>
      </c>
      <c r="W694" s="66" t="s">
        <v>5098</v>
      </c>
      <c r="X694" s="66" t="s">
        <v>3117</v>
      </c>
      <c r="Y694" s="69" t="s">
        <v>5107</v>
      </c>
      <c r="Z694" s="66">
        <v>8471120</v>
      </c>
    </row>
    <row r="695" spans="1:26" ht="15" customHeight="1" x14ac:dyDescent="0.35">
      <c r="A695" s="66" t="s">
        <v>2036</v>
      </c>
      <c r="B695" s="66" t="s">
        <v>5326</v>
      </c>
      <c r="C695" s="66" t="s">
        <v>963</v>
      </c>
      <c r="D695" s="66">
        <v>8471121</v>
      </c>
      <c r="E695" s="66" t="s">
        <v>482</v>
      </c>
      <c r="F695" s="66">
        <v>425900</v>
      </c>
      <c r="G695" s="66" t="s">
        <v>40</v>
      </c>
      <c r="H695" s="66" t="str">
        <f t="shared" si="15"/>
        <v>847.8471121.1.425900.000000.847001.200179</v>
      </c>
      <c r="I695" s="56" t="s">
        <v>21</v>
      </c>
      <c r="J695" s="56">
        <v>847001</v>
      </c>
      <c r="K695" s="56" t="s">
        <v>23</v>
      </c>
      <c r="L695" s="56">
        <v>200179</v>
      </c>
      <c r="M695" s="66" t="s">
        <v>2341</v>
      </c>
      <c r="N695" s="66">
        <v>100</v>
      </c>
      <c r="T695" s="66">
        <v>15000</v>
      </c>
      <c r="U695" s="66" t="s">
        <v>2002</v>
      </c>
      <c r="V695" s="66" t="s">
        <v>2003</v>
      </c>
      <c r="W695" s="66" t="s">
        <v>5098</v>
      </c>
      <c r="Z695" s="66">
        <v>8471121</v>
      </c>
    </row>
    <row r="696" spans="1:26" ht="15" customHeight="1" x14ac:dyDescent="0.35">
      <c r="A696" s="66" t="s">
        <v>2047</v>
      </c>
      <c r="B696" s="66" t="s">
        <v>5326</v>
      </c>
      <c r="C696" s="66" t="s">
        <v>963</v>
      </c>
      <c r="D696" s="66">
        <v>8471121</v>
      </c>
      <c r="E696" s="66" t="s">
        <v>482</v>
      </c>
      <c r="F696" s="66">
        <v>428090</v>
      </c>
      <c r="G696" s="66" t="s">
        <v>52</v>
      </c>
      <c r="H696" s="66" t="str">
        <f t="shared" si="15"/>
        <v>847.8471121.1.428090.000000.847001.200179</v>
      </c>
      <c r="I696" s="56" t="s">
        <v>21</v>
      </c>
      <c r="J696" s="56">
        <v>847001</v>
      </c>
      <c r="K696" s="56" t="s">
        <v>23</v>
      </c>
      <c r="L696" s="56">
        <v>200179</v>
      </c>
      <c r="M696" s="66" t="s">
        <v>2341</v>
      </c>
      <c r="T696" s="66">
        <v>150000</v>
      </c>
      <c r="U696" s="66" t="s">
        <v>2002</v>
      </c>
      <c r="V696" s="66" t="s">
        <v>2003</v>
      </c>
      <c r="W696" s="66" t="s">
        <v>5098</v>
      </c>
      <c r="Z696" s="66">
        <v>8471121</v>
      </c>
    </row>
    <row r="697" spans="1:26" ht="15" customHeight="1" x14ac:dyDescent="0.35">
      <c r="A697" s="66" t="s">
        <v>2036</v>
      </c>
      <c r="B697" s="66" t="s">
        <v>5326</v>
      </c>
      <c r="C697" s="66" t="s">
        <v>963</v>
      </c>
      <c r="D697" s="66">
        <v>8471121</v>
      </c>
      <c r="E697" s="66" t="s">
        <v>482</v>
      </c>
      <c r="F697" s="66">
        <v>429900</v>
      </c>
      <c r="G697" s="66" t="s">
        <v>375</v>
      </c>
      <c r="H697" s="66" t="str">
        <f t="shared" si="15"/>
        <v>847.8471121.1.429900.000000.847001.200179</v>
      </c>
      <c r="I697" s="56" t="s">
        <v>21</v>
      </c>
      <c r="J697" s="56">
        <v>847001</v>
      </c>
      <c r="K697" s="56" t="s">
        <v>23</v>
      </c>
      <c r="L697" s="56">
        <v>200179</v>
      </c>
      <c r="M697" s="66" t="s">
        <v>2341</v>
      </c>
      <c r="T697" s="66">
        <v>50000</v>
      </c>
      <c r="U697" s="66" t="s">
        <v>2002</v>
      </c>
      <c r="V697" s="66" t="s">
        <v>2003</v>
      </c>
      <c r="W697" s="66" t="s">
        <v>5098</v>
      </c>
      <c r="Z697" s="66">
        <v>8471121</v>
      </c>
    </row>
    <row r="698" spans="1:26" ht="15" customHeight="1" x14ac:dyDescent="0.35">
      <c r="A698" s="66" t="s">
        <v>2052</v>
      </c>
      <c r="B698" s="66" t="s">
        <v>5326</v>
      </c>
      <c r="C698" s="66" t="s">
        <v>963</v>
      </c>
      <c r="D698" s="66">
        <v>8471121</v>
      </c>
      <c r="E698" s="66" t="s">
        <v>482</v>
      </c>
      <c r="F698" s="66">
        <v>435523</v>
      </c>
      <c r="G698" s="66" t="s">
        <v>485</v>
      </c>
      <c r="H698" s="66" t="str">
        <f t="shared" si="15"/>
        <v>847.8471121.1.435523.000000.847001.200179</v>
      </c>
      <c r="I698" s="56" t="s">
        <v>21</v>
      </c>
      <c r="J698" s="56">
        <v>847001</v>
      </c>
      <c r="K698" s="56" t="s">
        <v>23</v>
      </c>
      <c r="L698" s="56">
        <v>200179</v>
      </c>
      <c r="M698" s="66" t="s">
        <v>2341</v>
      </c>
      <c r="T698" s="66">
        <v>19343600</v>
      </c>
      <c r="U698" s="66" t="s">
        <v>2002</v>
      </c>
      <c r="V698" s="66" t="s">
        <v>2003</v>
      </c>
      <c r="W698" s="66" t="s">
        <v>5098</v>
      </c>
      <c r="Z698" s="66">
        <v>8471121</v>
      </c>
    </row>
    <row r="699" spans="1:26" ht="15" customHeight="1" x14ac:dyDescent="0.35">
      <c r="A699" s="66" t="s">
        <v>2019</v>
      </c>
      <c r="B699" s="66" t="s">
        <v>5326</v>
      </c>
      <c r="C699" s="66" t="s">
        <v>963</v>
      </c>
      <c r="D699" s="66">
        <v>8471121</v>
      </c>
      <c r="E699" s="66" t="s">
        <v>482</v>
      </c>
      <c r="F699" s="66">
        <v>425510</v>
      </c>
      <c r="G699" s="66" t="s">
        <v>37</v>
      </c>
      <c r="H699" s="66" t="str">
        <f t="shared" si="15"/>
        <v>847.8471121.1.425510.000000.847001.200179</v>
      </c>
      <c r="I699" s="56" t="s">
        <v>21</v>
      </c>
      <c r="J699" s="56">
        <v>847001</v>
      </c>
      <c r="K699" s="56" t="s">
        <v>23</v>
      </c>
      <c r="L699" s="56">
        <v>200179</v>
      </c>
      <c r="M699" s="66" t="s">
        <v>2341</v>
      </c>
      <c r="T699" s="66">
        <v>150000</v>
      </c>
      <c r="U699" s="66" t="s">
        <v>2002</v>
      </c>
      <c r="V699" s="66" t="s">
        <v>2003</v>
      </c>
      <c r="W699" s="66" t="s">
        <v>5098</v>
      </c>
      <c r="Z699" s="66">
        <v>8471121</v>
      </c>
    </row>
    <row r="700" spans="1:26" ht="15" customHeight="1" x14ac:dyDescent="0.35">
      <c r="A700" s="66" t="s">
        <v>2108</v>
      </c>
      <c r="B700" s="66" t="s">
        <v>5326</v>
      </c>
      <c r="C700" s="66" t="s">
        <v>963</v>
      </c>
      <c r="D700" s="66">
        <v>8471121</v>
      </c>
      <c r="E700" s="66" t="s">
        <v>482</v>
      </c>
      <c r="F700" s="66">
        <v>432170</v>
      </c>
      <c r="G700" s="66" t="s">
        <v>389</v>
      </c>
      <c r="H700" s="66" t="str">
        <f t="shared" si="15"/>
        <v>847.8471121.1.432170.000000.847001.200179</v>
      </c>
      <c r="I700" s="56" t="s">
        <v>21</v>
      </c>
      <c r="J700" s="56">
        <v>847001</v>
      </c>
      <c r="K700" s="56" t="s">
        <v>23</v>
      </c>
      <c r="L700" s="56">
        <v>200179</v>
      </c>
      <c r="M700" s="66" t="s">
        <v>2341</v>
      </c>
      <c r="T700" s="66">
        <v>200000</v>
      </c>
      <c r="U700" s="66" t="s">
        <v>2002</v>
      </c>
      <c r="V700" s="66" t="s">
        <v>2003</v>
      </c>
      <c r="W700" s="66" t="s">
        <v>5098</v>
      </c>
      <c r="Z700" s="66">
        <v>8471121</v>
      </c>
    </row>
    <row r="701" spans="1:26" ht="15" customHeight="1" x14ac:dyDescent="0.35">
      <c r="A701" s="66" t="s">
        <v>5326</v>
      </c>
      <c r="B701" s="66" t="s">
        <v>5326</v>
      </c>
      <c r="C701" s="66" t="s">
        <v>963</v>
      </c>
      <c r="D701" s="66">
        <v>8471130</v>
      </c>
      <c r="E701" s="66" t="s">
        <v>488</v>
      </c>
      <c r="F701" s="66">
        <v>427900</v>
      </c>
      <c r="G701" s="66" t="s">
        <v>49</v>
      </c>
      <c r="H701" s="66" t="str">
        <f t="shared" ref="H701:H764" si="16">CONCATENATE(847,".",D701,".",1,".",F701,".","000000",".",J701,".",L701)</f>
        <v>847.8471130.1.427900.000000.847001.200179</v>
      </c>
      <c r="I701" s="56" t="s">
        <v>21</v>
      </c>
      <c r="J701" s="56">
        <v>847001</v>
      </c>
      <c r="K701" s="56" t="s">
        <v>23</v>
      </c>
      <c r="L701" s="56">
        <v>200179</v>
      </c>
      <c r="M701" s="66" t="s">
        <v>3117</v>
      </c>
      <c r="N701" s="66">
        <v>10</v>
      </c>
      <c r="Q701" s="66" t="s">
        <v>5091</v>
      </c>
      <c r="R701" s="66">
        <v>10</v>
      </c>
      <c r="S701" s="66">
        <v>500</v>
      </c>
      <c r="T701" s="66">
        <v>5000</v>
      </c>
      <c r="U701" s="66" t="s">
        <v>2002</v>
      </c>
      <c r="V701" s="66" t="s">
        <v>2003</v>
      </c>
      <c r="W701" s="66" t="s">
        <v>5514</v>
      </c>
      <c r="X701" s="66" t="s">
        <v>5515</v>
      </c>
      <c r="Z701" s="66">
        <v>8471130</v>
      </c>
    </row>
    <row r="702" spans="1:26" ht="15" customHeight="1" x14ac:dyDescent="0.35">
      <c r="A702" s="66" t="s">
        <v>5326</v>
      </c>
      <c r="B702" s="66" t="s">
        <v>5326</v>
      </c>
      <c r="C702" s="66" t="s">
        <v>963</v>
      </c>
      <c r="D702" s="66">
        <v>8471130</v>
      </c>
      <c r="E702" s="66" t="s">
        <v>488</v>
      </c>
      <c r="F702" s="66">
        <v>428090</v>
      </c>
      <c r="G702" s="66" t="s">
        <v>52</v>
      </c>
      <c r="H702" s="66" t="str">
        <f t="shared" si="16"/>
        <v>847.8471130.1.428090.000000.847001.200179</v>
      </c>
      <c r="I702" s="56" t="s">
        <v>21</v>
      </c>
      <c r="J702" s="56">
        <v>847001</v>
      </c>
      <c r="K702" s="56" t="s">
        <v>23</v>
      </c>
      <c r="L702" s="56">
        <v>200179</v>
      </c>
      <c r="M702" s="66" t="s">
        <v>2446</v>
      </c>
      <c r="N702" s="66">
        <v>7</v>
      </c>
      <c r="Q702" s="66" t="s">
        <v>5095</v>
      </c>
      <c r="R702" s="66">
        <v>7</v>
      </c>
      <c r="S702" s="66">
        <v>10000</v>
      </c>
      <c r="T702" s="66">
        <v>70000</v>
      </c>
      <c r="U702" s="66" t="s">
        <v>2002</v>
      </c>
      <c r="V702" s="66" t="s">
        <v>2003</v>
      </c>
      <c r="W702" s="66" t="s">
        <v>5514</v>
      </c>
      <c r="X702" s="66" t="s">
        <v>5516</v>
      </c>
      <c r="Z702" s="66">
        <v>8471130</v>
      </c>
    </row>
    <row r="703" spans="1:26" ht="15" customHeight="1" x14ac:dyDescent="0.35">
      <c r="A703" s="66" t="s">
        <v>2047</v>
      </c>
      <c r="B703" s="66" t="s">
        <v>1999</v>
      </c>
      <c r="C703" s="66" t="s">
        <v>963</v>
      </c>
      <c r="D703" s="66">
        <v>8471140</v>
      </c>
      <c r="E703" s="66" t="s">
        <v>496</v>
      </c>
      <c r="F703" s="66">
        <v>428090</v>
      </c>
      <c r="G703" s="66" t="s">
        <v>52</v>
      </c>
      <c r="H703" s="66" t="str">
        <f t="shared" si="16"/>
        <v>847.8471140.1.428090.000000.847001.200179</v>
      </c>
      <c r="I703" s="56" t="s">
        <v>21</v>
      </c>
      <c r="J703" s="56">
        <v>847001</v>
      </c>
      <c r="K703" s="56" t="s">
        <v>23</v>
      </c>
      <c r="L703" s="56">
        <v>200179</v>
      </c>
      <c r="M703" s="66" t="s">
        <v>2446</v>
      </c>
      <c r="N703" s="66">
        <v>4</v>
      </c>
      <c r="Q703" s="66" t="s">
        <v>5082</v>
      </c>
      <c r="R703" s="66">
        <v>4</v>
      </c>
      <c r="S703" s="66">
        <v>20000</v>
      </c>
      <c r="T703" s="66">
        <v>80000</v>
      </c>
      <c r="U703" s="66" t="s">
        <v>2002</v>
      </c>
      <c r="V703" s="66" t="s">
        <v>2003</v>
      </c>
      <c r="W703" s="66" t="s">
        <v>5079</v>
      </c>
      <c r="X703" s="66" t="s">
        <v>5084</v>
      </c>
      <c r="Y703" s="69" t="s">
        <v>2876</v>
      </c>
      <c r="Z703" s="66">
        <v>8471140</v>
      </c>
    </row>
    <row r="704" spans="1:26" ht="15" customHeight="1" x14ac:dyDescent="0.35">
      <c r="A704" s="66" t="s">
        <v>1998</v>
      </c>
      <c r="B704" s="66" t="s">
        <v>1999</v>
      </c>
      <c r="C704" s="66" t="s">
        <v>963</v>
      </c>
      <c r="D704" s="66">
        <v>8471140</v>
      </c>
      <c r="E704" s="66" t="s">
        <v>496</v>
      </c>
      <c r="F704" s="66">
        <v>420570</v>
      </c>
      <c r="G704" s="66" t="s">
        <v>25</v>
      </c>
      <c r="H704" s="66" t="str">
        <f t="shared" si="16"/>
        <v>847.8471140.1.420570.000000.847001.200179</v>
      </c>
      <c r="I704" s="56" t="s">
        <v>21</v>
      </c>
      <c r="J704" s="56">
        <v>847001</v>
      </c>
      <c r="K704" s="56" t="s">
        <v>23</v>
      </c>
      <c r="L704" s="56">
        <v>200179</v>
      </c>
      <c r="M704" s="66" t="s">
        <v>5074</v>
      </c>
      <c r="N704" s="66">
        <v>140</v>
      </c>
      <c r="Q704" s="66" t="s">
        <v>5075</v>
      </c>
      <c r="R704" s="66">
        <v>420</v>
      </c>
      <c r="S704" s="66">
        <v>552</v>
      </c>
      <c r="T704" s="66">
        <v>231840</v>
      </c>
      <c r="U704" s="66" t="s">
        <v>2002</v>
      </c>
      <c r="V704" s="66" t="s">
        <v>2003</v>
      </c>
      <c r="W704" s="66" t="s">
        <v>5079</v>
      </c>
      <c r="X704" s="66" t="s">
        <v>5517</v>
      </c>
      <c r="Y704" s="69" t="s">
        <v>2876</v>
      </c>
      <c r="Z704" s="66">
        <v>8471140</v>
      </c>
    </row>
    <row r="705" spans="1:26" ht="15" customHeight="1" x14ac:dyDescent="0.35">
      <c r="A705" s="66" t="s">
        <v>2052</v>
      </c>
      <c r="B705" s="66" t="s">
        <v>1999</v>
      </c>
      <c r="C705" s="66" t="s">
        <v>963</v>
      </c>
      <c r="D705" s="66">
        <v>8471140</v>
      </c>
      <c r="E705" s="66" t="s">
        <v>496</v>
      </c>
      <c r="F705" s="66">
        <v>435523</v>
      </c>
      <c r="G705" s="66" t="s">
        <v>485</v>
      </c>
      <c r="H705" s="66" t="str">
        <f t="shared" si="16"/>
        <v>847.8471140.1.435523.000000.847001.200179</v>
      </c>
      <c r="I705" s="56" t="s">
        <v>21</v>
      </c>
      <c r="J705" s="56">
        <v>847001</v>
      </c>
      <c r="K705" s="56" t="s">
        <v>23</v>
      </c>
      <c r="L705" s="56">
        <v>200179</v>
      </c>
      <c r="M705" s="66" t="s">
        <v>3117</v>
      </c>
      <c r="N705" s="66">
        <v>166</v>
      </c>
      <c r="Q705" s="66" t="s">
        <v>5085</v>
      </c>
      <c r="R705" s="66">
        <v>1</v>
      </c>
      <c r="S705" s="66">
        <v>71873640.740000054</v>
      </c>
      <c r="T705" s="66">
        <v>71873640.740000054</v>
      </c>
      <c r="U705" s="66" t="s">
        <v>2002</v>
      </c>
      <c r="V705" s="66" t="s">
        <v>2003</v>
      </c>
      <c r="W705" s="66" t="s">
        <v>5079</v>
      </c>
      <c r="X705" s="66" t="s">
        <v>5518</v>
      </c>
      <c r="Y705" s="69" t="s">
        <v>2876</v>
      </c>
      <c r="Z705" s="66">
        <v>8471140</v>
      </c>
    </row>
    <row r="706" spans="1:26" ht="15" customHeight="1" x14ac:dyDescent="0.35">
      <c r="A706" s="66" t="s">
        <v>2052</v>
      </c>
      <c r="B706" s="66" t="s">
        <v>1999</v>
      </c>
      <c r="C706" s="66" t="s">
        <v>963</v>
      </c>
      <c r="D706" s="66">
        <v>8471140</v>
      </c>
      <c r="E706" s="66" t="s">
        <v>496</v>
      </c>
      <c r="F706" s="66">
        <v>435523</v>
      </c>
      <c r="G706" s="66" t="s">
        <v>485</v>
      </c>
      <c r="H706" s="66" t="str">
        <f t="shared" si="16"/>
        <v>847.8471140.1.435523.000000.847001.200179</v>
      </c>
      <c r="I706" s="56" t="s">
        <v>21</v>
      </c>
      <c r="J706" s="56">
        <v>847001</v>
      </c>
      <c r="K706" s="56" t="s">
        <v>23</v>
      </c>
      <c r="L706" s="56">
        <v>200179</v>
      </c>
      <c r="M706" s="66" t="s">
        <v>3117</v>
      </c>
      <c r="N706" s="66">
        <v>50</v>
      </c>
      <c r="Q706" s="66" t="s">
        <v>5519</v>
      </c>
      <c r="R706" s="66">
        <v>1</v>
      </c>
      <c r="S706" s="66">
        <v>66173000</v>
      </c>
      <c r="T706" s="66">
        <v>66173000</v>
      </c>
      <c r="U706" s="66" t="s">
        <v>2002</v>
      </c>
      <c r="V706" s="66" t="s">
        <v>2003</v>
      </c>
      <c r="W706" s="66" t="s">
        <v>5079</v>
      </c>
      <c r="X706" s="66" t="s">
        <v>5518</v>
      </c>
      <c r="Y706" s="69" t="s">
        <v>2876</v>
      </c>
      <c r="Z706" s="66">
        <v>8471140</v>
      </c>
    </row>
    <row r="707" spans="1:26" ht="30" customHeight="1" x14ac:dyDescent="0.35">
      <c r="A707" s="66" t="s">
        <v>1998</v>
      </c>
      <c r="B707" s="66" t="s">
        <v>1999</v>
      </c>
      <c r="C707" s="66" t="s">
        <v>963</v>
      </c>
      <c r="D707" s="66">
        <v>8471160</v>
      </c>
      <c r="E707" s="66" t="s">
        <v>506</v>
      </c>
      <c r="F707" s="66">
        <v>432209</v>
      </c>
      <c r="G707" s="66" t="s">
        <v>138</v>
      </c>
      <c r="H707" s="66" t="str">
        <f t="shared" si="16"/>
        <v>847.8471160.1.432209.000000.847001.200179</v>
      </c>
      <c r="I707" s="56" t="s">
        <v>21</v>
      </c>
      <c r="J707" s="56">
        <v>847001</v>
      </c>
      <c r="K707" s="56" t="s">
        <v>23</v>
      </c>
      <c r="L707" s="56">
        <v>200179</v>
      </c>
      <c r="M707" s="66" t="s">
        <v>2286</v>
      </c>
      <c r="N707" s="66">
        <v>1</v>
      </c>
      <c r="Q707" s="66" t="s">
        <v>4271</v>
      </c>
      <c r="R707" s="66">
        <v>1</v>
      </c>
      <c r="S707" s="66">
        <v>11550</v>
      </c>
      <c r="T707" s="66">
        <v>11000</v>
      </c>
      <c r="U707" s="66" t="s">
        <v>2002</v>
      </c>
      <c r="V707" s="66" t="s">
        <v>2003</v>
      </c>
      <c r="W707" s="66" t="s">
        <v>4265</v>
      </c>
      <c r="X707" s="66" t="s">
        <v>4266</v>
      </c>
      <c r="Y707" s="69" t="s">
        <v>4267</v>
      </c>
      <c r="Z707" s="66">
        <v>8471160</v>
      </c>
    </row>
    <row r="708" spans="1:26" ht="30" customHeight="1" x14ac:dyDescent="0.35">
      <c r="A708" s="66" t="s">
        <v>1998</v>
      </c>
      <c r="B708" s="66" t="s">
        <v>1999</v>
      </c>
      <c r="C708" s="66" t="s">
        <v>963</v>
      </c>
      <c r="D708" s="66">
        <v>8471160</v>
      </c>
      <c r="E708" s="66" t="s">
        <v>506</v>
      </c>
      <c r="F708" s="66">
        <v>432209</v>
      </c>
      <c r="G708" s="66" t="s">
        <v>138</v>
      </c>
      <c r="H708" s="66" t="str">
        <f t="shared" si="16"/>
        <v>847.8471160.1.432209.000000.847001.200179</v>
      </c>
      <c r="I708" s="56" t="s">
        <v>21</v>
      </c>
      <c r="J708" s="56">
        <v>847001</v>
      </c>
      <c r="K708" s="56" t="s">
        <v>23</v>
      </c>
      <c r="L708" s="56">
        <v>200179</v>
      </c>
      <c r="M708" s="66" t="s">
        <v>2286</v>
      </c>
      <c r="N708" s="66">
        <v>1</v>
      </c>
      <c r="Q708" s="66" t="s">
        <v>4272</v>
      </c>
      <c r="R708" s="66">
        <v>1</v>
      </c>
      <c r="S708" s="66">
        <v>141750</v>
      </c>
      <c r="T708" s="66">
        <v>135000</v>
      </c>
      <c r="U708" s="66" t="s">
        <v>2002</v>
      </c>
      <c r="V708" s="66" t="s">
        <v>2003</v>
      </c>
      <c r="W708" s="66" t="s">
        <v>4265</v>
      </c>
      <c r="X708" s="66" t="s">
        <v>4266</v>
      </c>
      <c r="Y708" s="69" t="s">
        <v>4267</v>
      </c>
      <c r="Z708" s="66">
        <v>8471160</v>
      </c>
    </row>
    <row r="709" spans="1:26" ht="30" customHeight="1" x14ac:dyDescent="0.35">
      <c r="A709" s="66" t="s">
        <v>1998</v>
      </c>
      <c r="B709" s="66" t="s">
        <v>1999</v>
      </c>
      <c r="C709" s="66" t="s">
        <v>963</v>
      </c>
      <c r="D709" s="66">
        <v>8471160</v>
      </c>
      <c r="E709" s="66" t="s">
        <v>506</v>
      </c>
      <c r="F709" s="66">
        <v>432209</v>
      </c>
      <c r="G709" s="66" t="s">
        <v>138</v>
      </c>
      <c r="H709" s="66" t="str">
        <f t="shared" si="16"/>
        <v>847.8471160.1.432209.000000.847001.200179</v>
      </c>
      <c r="I709" s="56" t="s">
        <v>21</v>
      </c>
      <c r="J709" s="56">
        <v>847001</v>
      </c>
      <c r="K709" s="56" t="s">
        <v>23</v>
      </c>
      <c r="L709" s="56">
        <v>200179</v>
      </c>
      <c r="M709" s="66" t="s">
        <v>2286</v>
      </c>
      <c r="N709" s="66">
        <v>1</v>
      </c>
      <c r="Q709" s="66" t="s">
        <v>4273</v>
      </c>
      <c r="R709" s="66">
        <v>1</v>
      </c>
      <c r="S709" s="66">
        <v>89250</v>
      </c>
      <c r="T709" s="66">
        <v>85000</v>
      </c>
      <c r="U709" s="66" t="s">
        <v>2002</v>
      </c>
      <c r="V709" s="66" t="s">
        <v>2003</v>
      </c>
      <c r="W709" s="66" t="s">
        <v>4265</v>
      </c>
      <c r="X709" s="66" t="s">
        <v>4266</v>
      </c>
      <c r="Y709" s="69" t="s">
        <v>4267</v>
      </c>
      <c r="Z709" s="66">
        <v>8471160</v>
      </c>
    </row>
    <row r="710" spans="1:26" ht="30" customHeight="1" x14ac:dyDescent="0.35">
      <c r="A710" s="66" t="s">
        <v>1998</v>
      </c>
      <c r="B710" s="66" t="s">
        <v>1999</v>
      </c>
      <c r="C710" s="66" t="s">
        <v>963</v>
      </c>
      <c r="D710" s="66">
        <v>8471160</v>
      </c>
      <c r="E710" s="66" t="s">
        <v>506</v>
      </c>
      <c r="F710" s="66">
        <v>432209</v>
      </c>
      <c r="G710" s="66" t="s">
        <v>138</v>
      </c>
      <c r="H710" s="66" t="str">
        <f t="shared" si="16"/>
        <v>847.8471160.1.432209.000000.847001.200179</v>
      </c>
      <c r="I710" s="56" t="s">
        <v>21</v>
      </c>
      <c r="J710" s="56">
        <v>847001</v>
      </c>
      <c r="K710" s="56" t="s">
        <v>23</v>
      </c>
      <c r="L710" s="56">
        <v>200179</v>
      </c>
      <c r="M710" s="66" t="s">
        <v>2286</v>
      </c>
      <c r="N710" s="66">
        <v>1</v>
      </c>
      <c r="Q710" s="66" t="s">
        <v>4274</v>
      </c>
      <c r="R710" s="66">
        <v>1</v>
      </c>
      <c r="S710" s="66">
        <v>194250</v>
      </c>
      <c r="T710" s="66">
        <v>185000</v>
      </c>
      <c r="U710" s="66" t="s">
        <v>2002</v>
      </c>
      <c r="V710" s="66" t="s">
        <v>2003</v>
      </c>
      <c r="W710" s="66" t="s">
        <v>4265</v>
      </c>
      <c r="X710" s="66" t="s">
        <v>4266</v>
      </c>
      <c r="Y710" s="69" t="s">
        <v>4267</v>
      </c>
      <c r="Z710" s="66">
        <v>8471160</v>
      </c>
    </row>
    <row r="711" spans="1:26" ht="30" customHeight="1" x14ac:dyDescent="0.35">
      <c r="A711" s="66" t="s">
        <v>1998</v>
      </c>
      <c r="B711" s="66" t="s">
        <v>1999</v>
      </c>
      <c r="C711" s="66" t="s">
        <v>963</v>
      </c>
      <c r="D711" s="66">
        <v>8471160</v>
      </c>
      <c r="E711" s="66" t="s">
        <v>506</v>
      </c>
      <c r="F711" s="66">
        <v>432209</v>
      </c>
      <c r="G711" s="66" t="s">
        <v>138</v>
      </c>
      <c r="H711" s="66" t="str">
        <f t="shared" si="16"/>
        <v>847.8471160.1.432209.000000.847001.200179</v>
      </c>
      <c r="I711" s="56" t="s">
        <v>21</v>
      </c>
      <c r="J711" s="56">
        <v>847001</v>
      </c>
      <c r="K711" s="56" t="s">
        <v>23</v>
      </c>
      <c r="L711" s="56">
        <v>200179</v>
      </c>
      <c r="M711" s="66" t="s">
        <v>2286</v>
      </c>
      <c r="N711" s="66">
        <v>1</v>
      </c>
      <c r="Q711" s="66" t="s">
        <v>4275</v>
      </c>
      <c r="R711" s="66">
        <v>1</v>
      </c>
      <c r="S711" s="66">
        <v>10110.366</v>
      </c>
      <c r="T711" s="66">
        <v>9628.92</v>
      </c>
      <c r="U711" s="66" t="s">
        <v>2002</v>
      </c>
      <c r="V711" s="66" t="s">
        <v>2003</v>
      </c>
      <c r="W711" s="66" t="s">
        <v>4265</v>
      </c>
      <c r="X711" s="66" t="s">
        <v>4266</v>
      </c>
      <c r="Y711" s="69" t="s">
        <v>4267</v>
      </c>
      <c r="Z711" s="66">
        <v>8471160</v>
      </c>
    </row>
    <row r="712" spans="1:26" ht="30" customHeight="1" x14ac:dyDescent="0.35">
      <c r="A712" s="66" t="s">
        <v>1998</v>
      </c>
      <c r="B712" s="66" t="s">
        <v>1999</v>
      </c>
      <c r="C712" s="66" t="s">
        <v>963</v>
      </c>
      <c r="D712" s="66">
        <v>8471160</v>
      </c>
      <c r="E712" s="66" t="s">
        <v>506</v>
      </c>
      <c r="F712" s="66">
        <v>432209</v>
      </c>
      <c r="G712" s="66" t="s">
        <v>138</v>
      </c>
      <c r="H712" s="66" t="str">
        <f t="shared" si="16"/>
        <v>847.8471160.1.432209.000000.847001.200179</v>
      </c>
      <c r="I712" s="56" t="s">
        <v>21</v>
      </c>
      <c r="J712" s="56">
        <v>847001</v>
      </c>
      <c r="K712" s="56" t="s">
        <v>23</v>
      </c>
      <c r="L712" s="56">
        <v>200179</v>
      </c>
      <c r="M712" s="66" t="s">
        <v>2286</v>
      </c>
      <c r="N712" s="66">
        <v>1</v>
      </c>
      <c r="Q712" s="66" t="s">
        <v>4276</v>
      </c>
      <c r="R712" s="66">
        <v>1</v>
      </c>
      <c r="S712" s="66">
        <v>157500</v>
      </c>
      <c r="T712" s="66">
        <v>150000</v>
      </c>
      <c r="U712" s="66" t="s">
        <v>2002</v>
      </c>
      <c r="V712" s="66" t="s">
        <v>2003</v>
      </c>
      <c r="W712" s="66" t="s">
        <v>4265</v>
      </c>
      <c r="X712" s="66" t="s">
        <v>4266</v>
      </c>
      <c r="Y712" s="69" t="s">
        <v>4267</v>
      </c>
      <c r="Z712" s="66">
        <v>8471160</v>
      </c>
    </row>
    <row r="713" spans="1:26" ht="30" customHeight="1" x14ac:dyDescent="0.35">
      <c r="A713" s="66" t="s">
        <v>1998</v>
      </c>
      <c r="B713" s="66" t="s">
        <v>1999</v>
      </c>
      <c r="C713" s="66" t="s">
        <v>963</v>
      </c>
      <c r="D713" s="66">
        <v>8471160</v>
      </c>
      <c r="E713" s="66" t="s">
        <v>506</v>
      </c>
      <c r="F713" s="66">
        <v>432209</v>
      </c>
      <c r="G713" s="66" t="s">
        <v>138</v>
      </c>
      <c r="H713" s="66" t="str">
        <f t="shared" si="16"/>
        <v>847.8471160.1.432209.000000.847001.200179</v>
      </c>
      <c r="I713" s="56" t="s">
        <v>21</v>
      </c>
      <c r="J713" s="56">
        <v>847001</v>
      </c>
      <c r="K713" s="56" t="s">
        <v>23</v>
      </c>
      <c r="L713" s="56">
        <v>200179</v>
      </c>
      <c r="M713" s="66" t="s">
        <v>2286</v>
      </c>
      <c r="N713" s="66">
        <v>1</v>
      </c>
      <c r="Q713" s="66" t="s">
        <v>4277</v>
      </c>
      <c r="R713" s="66">
        <v>1</v>
      </c>
      <c r="S713" s="66">
        <v>5040</v>
      </c>
      <c r="T713" s="66">
        <v>4800</v>
      </c>
      <c r="U713" s="66" t="s">
        <v>2002</v>
      </c>
      <c r="V713" s="66" t="s">
        <v>2003</v>
      </c>
      <c r="W713" s="66" t="s">
        <v>4265</v>
      </c>
      <c r="X713" s="66" t="s">
        <v>4266</v>
      </c>
      <c r="Y713" s="69" t="s">
        <v>4267</v>
      </c>
      <c r="Z713" s="66">
        <v>8471160</v>
      </c>
    </row>
    <row r="714" spans="1:26" ht="30" customHeight="1" x14ac:dyDescent="0.35">
      <c r="A714" s="66" t="s">
        <v>1998</v>
      </c>
      <c r="B714" s="66" t="s">
        <v>1999</v>
      </c>
      <c r="C714" s="66" t="s">
        <v>963</v>
      </c>
      <c r="D714" s="66">
        <v>8471160</v>
      </c>
      <c r="E714" s="66" t="s">
        <v>506</v>
      </c>
      <c r="F714" s="66">
        <v>432209</v>
      </c>
      <c r="G714" s="66" t="s">
        <v>138</v>
      </c>
      <c r="H714" s="66" t="str">
        <f t="shared" si="16"/>
        <v>847.8471160.1.432209.000000.847001.200179</v>
      </c>
      <c r="I714" s="56" t="s">
        <v>21</v>
      </c>
      <c r="J714" s="56">
        <v>847001</v>
      </c>
      <c r="K714" s="56" t="s">
        <v>23</v>
      </c>
      <c r="L714" s="56">
        <v>200179</v>
      </c>
      <c r="M714" s="66" t="s">
        <v>2286</v>
      </c>
      <c r="N714" s="66">
        <v>1</v>
      </c>
      <c r="Q714" s="66" t="s">
        <v>4278</v>
      </c>
      <c r="R714" s="66">
        <v>1</v>
      </c>
      <c r="S714" s="66">
        <v>5250</v>
      </c>
      <c r="T714" s="66">
        <v>5000</v>
      </c>
      <c r="U714" s="66" t="s">
        <v>2002</v>
      </c>
      <c r="V714" s="66" t="s">
        <v>2003</v>
      </c>
      <c r="W714" s="66" t="s">
        <v>4265</v>
      </c>
      <c r="X714" s="66" t="s">
        <v>4266</v>
      </c>
      <c r="Y714" s="69" t="s">
        <v>4267</v>
      </c>
      <c r="Z714" s="66">
        <v>8471160</v>
      </c>
    </row>
    <row r="715" spans="1:26" ht="30" customHeight="1" x14ac:dyDescent="0.35">
      <c r="A715" s="66" t="s">
        <v>1998</v>
      </c>
      <c r="B715" s="66" t="s">
        <v>1999</v>
      </c>
      <c r="C715" s="66" t="s">
        <v>963</v>
      </c>
      <c r="D715" s="66">
        <v>8471160</v>
      </c>
      <c r="E715" s="66" t="s">
        <v>506</v>
      </c>
      <c r="F715" s="66">
        <v>432209</v>
      </c>
      <c r="G715" s="66" t="s">
        <v>138</v>
      </c>
      <c r="H715" s="66" t="str">
        <f t="shared" si="16"/>
        <v>847.8471160.1.432209.000000.847001.200179</v>
      </c>
      <c r="I715" s="56" t="s">
        <v>21</v>
      </c>
      <c r="J715" s="56">
        <v>847001</v>
      </c>
      <c r="K715" s="56" t="s">
        <v>23</v>
      </c>
      <c r="L715" s="56">
        <v>200179</v>
      </c>
      <c r="M715" s="66" t="s">
        <v>2286</v>
      </c>
      <c r="N715" s="66">
        <v>1</v>
      </c>
      <c r="Q715" s="66" t="s">
        <v>4279</v>
      </c>
      <c r="R715" s="66">
        <v>1</v>
      </c>
      <c r="S715" s="66">
        <v>5040</v>
      </c>
      <c r="T715" s="66">
        <v>4800</v>
      </c>
      <c r="U715" s="66" t="s">
        <v>2002</v>
      </c>
      <c r="V715" s="66" t="s">
        <v>2003</v>
      </c>
      <c r="W715" s="66" t="s">
        <v>4265</v>
      </c>
      <c r="X715" s="66" t="s">
        <v>4266</v>
      </c>
      <c r="Y715" s="69" t="s">
        <v>4267</v>
      </c>
      <c r="Z715" s="66">
        <v>8471160</v>
      </c>
    </row>
    <row r="716" spans="1:26" ht="30" customHeight="1" x14ac:dyDescent="0.35">
      <c r="A716" s="66" t="s">
        <v>1998</v>
      </c>
      <c r="B716" s="66" t="s">
        <v>1999</v>
      </c>
      <c r="C716" s="66" t="s">
        <v>963</v>
      </c>
      <c r="D716" s="66">
        <v>8471160</v>
      </c>
      <c r="E716" s="66" t="s">
        <v>506</v>
      </c>
      <c r="F716" s="66">
        <v>432209</v>
      </c>
      <c r="G716" s="66" t="s">
        <v>138</v>
      </c>
      <c r="H716" s="66" t="str">
        <f t="shared" si="16"/>
        <v>847.8471160.1.432209.000000.847001.200179</v>
      </c>
      <c r="I716" s="56" t="s">
        <v>21</v>
      </c>
      <c r="J716" s="56">
        <v>847001</v>
      </c>
      <c r="K716" s="56" t="s">
        <v>23</v>
      </c>
      <c r="L716" s="56">
        <v>200179</v>
      </c>
      <c r="M716" s="66" t="s">
        <v>2286</v>
      </c>
      <c r="N716" s="66">
        <v>1</v>
      </c>
      <c r="Q716" s="66" t="s">
        <v>4280</v>
      </c>
      <c r="R716" s="66">
        <v>1</v>
      </c>
      <c r="S716" s="66">
        <v>7812</v>
      </c>
      <c r="T716" s="66">
        <v>7440</v>
      </c>
      <c r="U716" s="66" t="s">
        <v>2002</v>
      </c>
      <c r="V716" s="66" t="s">
        <v>2003</v>
      </c>
      <c r="W716" s="66" t="s">
        <v>4265</v>
      </c>
      <c r="X716" s="66" t="s">
        <v>4266</v>
      </c>
      <c r="Y716" s="69" t="s">
        <v>4267</v>
      </c>
      <c r="Z716" s="66">
        <v>8471160</v>
      </c>
    </row>
    <row r="717" spans="1:26" ht="30" customHeight="1" x14ac:dyDescent="0.35">
      <c r="A717" s="66" t="s">
        <v>1998</v>
      </c>
      <c r="B717" s="66" t="s">
        <v>1999</v>
      </c>
      <c r="C717" s="66" t="s">
        <v>963</v>
      </c>
      <c r="D717" s="66">
        <v>8471160</v>
      </c>
      <c r="E717" s="66" t="s">
        <v>506</v>
      </c>
      <c r="F717" s="66">
        <v>432209</v>
      </c>
      <c r="G717" s="66" t="s">
        <v>138</v>
      </c>
      <c r="H717" s="66" t="str">
        <f t="shared" si="16"/>
        <v>847.8471160.1.432209.000000.847001.200179</v>
      </c>
      <c r="I717" s="56" t="s">
        <v>21</v>
      </c>
      <c r="J717" s="56">
        <v>847001</v>
      </c>
      <c r="K717" s="56" t="s">
        <v>23</v>
      </c>
      <c r="L717" s="56">
        <v>200179</v>
      </c>
      <c r="M717" s="66" t="s">
        <v>2286</v>
      </c>
      <c r="N717" s="66">
        <v>1</v>
      </c>
      <c r="Q717" s="66" t="s">
        <v>4281</v>
      </c>
      <c r="R717" s="66">
        <v>1</v>
      </c>
      <c r="S717" s="66">
        <v>5250</v>
      </c>
      <c r="T717" s="66">
        <v>5000</v>
      </c>
      <c r="U717" s="66" t="s">
        <v>2002</v>
      </c>
      <c r="V717" s="66" t="s">
        <v>2003</v>
      </c>
      <c r="W717" s="66" t="s">
        <v>4265</v>
      </c>
      <c r="X717" s="66" t="s">
        <v>4266</v>
      </c>
      <c r="Y717" s="69" t="s">
        <v>4267</v>
      </c>
      <c r="Z717" s="66">
        <v>8471160</v>
      </c>
    </row>
    <row r="718" spans="1:26" ht="30" customHeight="1" x14ac:dyDescent="0.35">
      <c r="A718" s="66" t="s">
        <v>1998</v>
      </c>
      <c r="B718" s="66" t="s">
        <v>1999</v>
      </c>
      <c r="C718" s="66" t="s">
        <v>963</v>
      </c>
      <c r="D718" s="66">
        <v>8471160</v>
      </c>
      <c r="E718" s="66" t="s">
        <v>506</v>
      </c>
      <c r="F718" s="66">
        <v>432209</v>
      </c>
      <c r="G718" s="66" t="s">
        <v>138</v>
      </c>
      <c r="H718" s="66" t="str">
        <f t="shared" si="16"/>
        <v>847.8471160.1.432209.000000.847001.200179</v>
      </c>
      <c r="I718" s="56" t="s">
        <v>21</v>
      </c>
      <c r="J718" s="56">
        <v>847001</v>
      </c>
      <c r="K718" s="56" t="s">
        <v>23</v>
      </c>
      <c r="L718" s="56">
        <v>200179</v>
      </c>
      <c r="M718" s="66" t="s">
        <v>2286</v>
      </c>
      <c r="N718" s="66">
        <v>1</v>
      </c>
      <c r="Q718" s="66" t="s">
        <v>4282</v>
      </c>
      <c r="R718" s="66">
        <v>1</v>
      </c>
      <c r="S718" s="66">
        <v>5250</v>
      </c>
      <c r="T718" s="66">
        <v>5000</v>
      </c>
      <c r="U718" s="66" t="s">
        <v>2002</v>
      </c>
      <c r="V718" s="66" t="s">
        <v>2003</v>
      </c>
      <c r="W718" s="66" t="s">
        <v>4265</v>
      </c>
      <c r="X718" s="66" t="s">
        <v>4266</v>
      </c>
      <c r="Y718" s="69" t="s">
        <v>4267</v>
      </c>
      <c r="Z718" s="66">
        <v>8471160</v>
      </c>
    </row>
    <row r="719" spans="1:26" ht="30" customHeight="1" x14ac:dyDescent="0.35">
      <c r="A719" s="66" t="s">
        <v>1998</v>
      </c>
      <c r="B719" s="66" t="s">
        <v>1999</v>
      </c>
      <c r="C719" s="66" t="s">
        <v>963</v>
      </c>
      <c r="D719" s="66">
        <v>8471160</v>
      </c>
      <c r="E719" s="66" t="s">
        <v>506</v>
      </c>
      <c r="F719" s="66">
        <v>432209</v>
      </c>
      <c r="G719" s="66" t="s">
        <v>138</v>
      </c>
      <c r="H719" s="66" t="str">
        <f t="shared" si="16"/>
        <v>847.8471160.1.432209.000000.847001.200179</v>
      </c>
      <c r="I719" s="56" t="s">
        <v>21</v>
      </c>
      <c r="J719" s="56">
        <v>847001</v>
      </c>
      <c r="K719" s="56" t="s">
        <v>23</v>
      </c>
      <c r="L719" s="56">
        <v>200179</v>
      </c>
      <c r="M719" s="66" t="s">
        <v>2286</v>
      </c>
      <c r="N719" s="66">
        <v>1</v>
      </c>
      <c r="Q719" s="66" t="s">
        <v>4283</v>
      </c>
      <c r="R719" s="66">
        <v>1</v>
      </c>
      <c r="S719" s="66">
        <v>7350</v>
      </c>
      <c r="T719" s="66">
        <v>7000</v>
      </c>
      <c r="U719" s="66" t="s">
        <v>2002</v>
      </c>
      <c r="V719" s="66" t="s">
        <v>2003</v>
      </c>
      <c r="W719" s="66" t="s">
        <v>4265</v>
      </c>
      <c r="X719" s="66" t="s">
        <v>4266</v>
      </c>
      <c r="Y719" s="69" t="s">
        <v>4267</v>
      </c>
      <c r="Z719" s="66">
        <v>8471160</v>
      </c>
    </row>
    <row r="720" spans="1:26" ht="30" customHeight="1" x14ac:dyDescent="0.35">
      <c r="A720" s="66" t="s">
        <v>1998</v>
      </c>
      <c r="B720" s="66" t="s">
        <v>1999</v>
      </c>
      <c r="C720" s="66" t="s">
        <v>963</v>
      </c>
      <c r="D720" s="66">
        <v>8471160</v>
      </c>
      <c r="E720" s="66" t="s">
        <v>506</v>
      </c>
      <c r="F720" s="66">
        <v>432209</v>
      </c>
      <c r="G720" s="66" t="s">
        <v>138</v>
      </c>
      <c r="H720" s="66" t="str">
        <f t="shared" si="16"/>
        <v>847.8471160.1.432209.000000.847001.200179</v>
      </c>
      <c r="I720" s="56" t="s">
        <v>21</v>
      </c>
      <c r="J720" s="56">
        <v>847001</v>
      </c>
      <c r="K720" s="56" t="s">
        <v>23</v>
      </c>
      <c r="L720" s="56">
        <v>200179</v>
      </c>
      <c r="M720" s="66" t="s">
        <v>2286</v>
      </c>
      <c r="N720" s="66">
        <v>1</v>
      </c>
      <c r="Q720" s="66" t="s">
        <v>4284</v>
      </c>
      <c r="R720" s="66">
        <v>1</v>
      </c>
      <c r="S720" s="66">
        <v>21000</v>
      </c>
      <c r="T720" s="66">
        <v>20000</v>
      </c>
      <c r="U720" s="66" t="s">
        <v>2002</v>
      </c>
      <c r="V720" s="66" t="s">
        <v>2003</v>
      </c>
      <c r="W720" s="66" t="s">
        <v>4265</v>
      </c>
      <c r="X720" s="66" t="s">
        <v>4266</v>
      </c>
      <c r="Y720" s="69" t="s">
        <v>4267</v>
      </c>
      <c r="Z720" s="66">
        <v>8471160</v>
      </c>
    </row>
    <row r="721" spans="1:26" ht="30" customHeight="1" x14ac:dyDescent="0.35">
      <c r="A721" s="66" t="s">
        <v>1998</v>
      </c>
      <c r="B721" s="66" t="s">
        <v>1999</v>
      </c>
      <c r="C721" s="66" t="s">
        <v>963</v>
      </c>
      <c r="D721" s="66">
        <v>8471160</v>
      </c>
      <c r="E721" s="66" t="s">
        <v>506</v>
      </c>
      <c r="F721" s="66">
        <v>432209</v>
      </c>
      <c r="G721" s="66" t="s">
        <v>138</v>
      </c>
      <c r="H721" s="66" t="str">
        <f t="shared" si="16"/>
        <v>847.8471160.1.432209.000000.847001.200179</v>
      </c>
      <c r="I721" s="56" t="s">
        <v>21</v>
      </c>
      <c r="J721" s="56">
        <v>847001</v>
      </c>
      <c r="K721" s="56" t="s">
        <v>23</v>
      </c>
      <c r="L721" s="56">
        <v>200179</v>
      </c>
      <c r="M721" s="66" t="s">
        <v>2286</v>
      </c>
      <c r="N721" s="66">
        <v>1</v>
      </c>
      <c r="Q721" s="66" t="s">
        <v>4285</v>
      </c>
      <c r="R721" s="66">
        <v>1</v>
      </c>
      <c r="S721" s="66">
        <v>5250</v>
      </c>
      <c r="T721" s="66">
        <v>5000</v>
      </c>
      <c r="U721" s="66" t="s">
        <v>2002</v>
      </c>
      <c r="V721" s="66" t="s">
        <v>2003</v>
      </c>
      <c r="W721" s="66" t="s">
        <v>4265</v>
      </c>
      <c r="X721" s="66" t="s">
        <v>4266</v>
      </c>
      <c r="Y721" s="69" t="s">
        <v>4267</v>
      </c>
      <c r="Z721" s="66">
        <v>8471160</v>
      </c>
    </row>
    <row r="722" spans="1:26" ht="30" customHeight="1" x14ac:dyDescent="0.35">
      <c r="A722" s="66" t="s">
        <v>1998</v>
      </c>
      <c r="B722" s="66" t="s">
        <v>1999</v>
      </c>
      <c r="C722" s="66" t="s">
        <v>963</v>
      </c>
      <c r="D722" s="66">
        <v>8471160</v>
      </c>
      <c r="E722" s="66" t="s">
        <v>506</v>
      </c>
      <c r="F722" s="66">
        <v>432209</v>
      </c>
      <c r="G722" s="66" t="s">
        <v>138</v>
      </c>
      <c r="H722" s="66" t="str">
        <f t="shared" si="16"/>
        <v>847.8471160.1.432209.000000.847001.200179</v>
      </c>
      <c r="I722" s="56" t="s">
        <v>21</v>
      </c>
      <c r="J722" s="56">
        <v>847001</v>
      </c>
      <c r="K722" s="56" t="s">
        <v>23</v>
      </c>
      <c r="L722" s="56">
        <v>200179</v>
      </c>
      <c r="M722" s="66" t="s">
        <v>2286</v>
      </c>
      <c r="N722" s="66">
        <v>1</v>
      </c>
      <c r="Q722" s="66" t="s">
        <v>4286</v>
      </c>
      <c r="R722" s="66">
        <v>1</v>
      </c>
      <c r="S722" s="66">
        <v>363819.75</v>
      </c>
      <c r="T722" s="66">
        <v>346495</v>
      </c>
      <c r="U722" s="66" t="s">
        <v>2002</v>
      </c>
      <c r="V722" s="66" t="s">
        <v>2003</v>
      </c>
      <c r="W722" s="66" t="s">
        <v>4265</v>
      </c>
      <c r="X722" s="66" t="s">
        <v>4266</v>
      </c>
      <c r="Y722" s="69" t="s">
        <v>4267</v>
      </c>
      <c r="Z722" s="66">
        <v>8471160</v>
      </c>
    </row>
    <row r="723" spans="1:26" ht="30" customHeight="1" x14ac:dyDescent="0.35">
      <c r="A723" s="66" t="s">
        <v>1998</v>
      </c>
      <c r="B723" s="66" t="s">
        <v>1999</v>
      </c>
      <c r="C723" s="66" t="s">
        <v>963</v>
      </c>
      <c r="D723" s="66">
        <v>8471160</v>
      </c>
      <c r="E723" s="66" t="s">
        <v>506</v>
      </c>
      <c r="F723" s="66">
        <v>432209</v>
      </c>
      <c r="G723" s="66" t="s">
        <v>138</v>
      </c>
      <c r="H723" s="66" t="str">
        <f t="shared" si="16"/>
        <v>847.8471160.1.432209.000000.847001.200179</v>
      </c>
      <c r="I723" s="56" t="s">
        <v>21</v>
      </c>
      <c r="J723" s="56">
        <v>847001</v>
      </c>
      <c r="K723" s="56" t="s">
        <v>23</v>
      </c>
      <c r="L723" s="56">
        <v>200179</v>
      </c>
      <c r="M723" s="66" t="s">
        <v>2286</v>
      </c>
      <c r="N723" s="66">
        <v>1</v>
      </c>
      <c r="Q723" s="66" t="s">
        <v>4287</v>
      </c>
      <c r="R723" s="66">
        <v>1</v>
      </c>
      <c r="S723" s="66">
        <v>25908.75</v>
      </c>
      <c r="T723" s="66">
        <v>24675</v>
      </c>
      <c r="U723" s="66" t="s">
        <v>2002</v>
      </c>
      <c r="V723" s="66" t="s">
        <v>2003</v>
      </c>
      <c r="W723" s="66" t="s">
        <v>4265</v>
      </c>
      <c r="X723" s="66" t="s">
        <v>4266</v>
      </c>
      <c r="Y723" s="69" t="s">
        <v>4267</v>
      </c>
      <c r="Z723" s="66">
        <v>8471160</v>
      </c>
    </row>
    <row r="724" spans="1:26" ht="30" customHeight="1" x14ac:dyDescent="0.35">
      <c r="A724" s="66" t="s">
        <v>1998</v>
      </c>
      <c r="B724" s="66" t="s">
        <v>1999</v>
      </c>
      <c r="C724" s="66" t="s">
        <v>963</v>
      </c>
      <c r="D724" s="66">
        <v>8471160</v>
      </c>
      <c r="E724" s="66" t="s">
        <v>506</v>
      </c>
      <c r="F724" s="66">
        <v>432209</v>
      </c>
      <c r="G724" s="66" t="s">
        <v>138</v>
      </c>
      <c r="H724" s="66" t="str">
        <f t="shared" si="16"/>
        <v>847.8471160.1.432209.000000.847001.200179</v>
      </c>
      <c r="I724" s="56" t="s">
        <v>21</v>
      </c>
      <c r="J724" s="56">
        <v>847001</v>
      </c>
      <c r="K724" s="56" t="s">
        <v>23</v>
      </c>
      <c r="L724" s="56">
        <v>200179</v>
      </c>
      <c r="M724" s="66" t="s">
        <v>2286</v>
      </c>
      <c r="N724" s="66">
        <v>1</v>
      </c>
      <c r="Q724" s="66" t="s">
        <v>4288</v>
      </c>
      <c r="R724" s="66">
        <v>1</v>
      </c>
      <c r="S724" s="66">
        <v>190076.25</v>
      </c>
      <c r="T724" s="66">
        <v>181025</v>
      </c>
      <c r="U724" s="66" t="s">
        <v>2002</v>
      </c>
      <c r="V724" s="66" t="s">
        <v>2003</v>
      </c>
      <c r="W724" s="66" t="s">
        <v>4265</v>
      </c>
      <c r="X724" s="66" t="s">
        <v>4266</v>
      </c>
      <c r="Y724" s="69" t="s">
        <v>4267</v>
      </c>
      <c r="Z724" s="66">
        <v>8471160</v>
      </c>
    </row>
    <row r="725" spans="1:26" ht="30" customHeight="1" x14ac:dyDescent="0.35">
      <c r="A725" s="66" t="s">
        <v>1998</v>
      </c>
      <c r="B725" s="66" t="s">
        <v>1999</v>
      </c>
      <c r="C725" s="66" t="s">
        <v>963</v>
      </c>
      <c r="D725" s="66">
        <v>8471160</v>
      </c>
      <c r="E725" s="66" t="s">
        <v>506</v>
      </c>
      <c r="F725" s="66">
        <v>432209</v>
      </c>
      <c r="G725" s="66" t="s">
        <v>138</v>
      </c>
      <c r="H725" s="66" t="str">
        <f t="shared" si="16"/>
        <v>847.8471160.1.432209.000000.847001.200179</v>
      </c>
      <c r="I725" s="56" t="s">
        <v>21</v>
      </c>
      <c r="J725" s="56">
        <v>847001</v>
      </c>
      <c r="K725" s="56" t="s">
        <v>23</v>
      </c>
      <c r="L725" s="56">
        <v>200179</v>
      </c>
      <c r="M725" s="66" t="s">
        <v>2286</v>
      </c>
      <c r="N725" s="66">
        <v>1</v>
      </c>
      <c r="Q725" s="66" t="s">
        <v>4289</v>
      </c>
      <c r="R725" s="66">
        <v>1</v>
      </c>
      <c r="S725" s="66">
        <v>7717.5</v>
      </c>
      <c r="T725" s="66">
        <v>7350</v>
      </c>
      <c r="U725" s="66" t="s">
        <v>2002</v>
      </c>
      <c r="V725" s="66" t="s">
        <v>2003</v>
      </c>
      <c r="W725" s="66" t="s">
        <v>4265</v>
      </c>
      <c r="X725" s="66" t="s">
        <v>4266</v>
      </c>
      <c r="Y725" s="69" t="s">
        <v>4267</v>
      </c>
      <c r="Z725" s="66">
        <v>8471160</v>
      </c>
    </row>
    <row r="726" spans="1:26" ht="30" customHeight="1" x14ac:dyDescent="0.35">
      <c r="A726" s="66" t="s">
        <v>1998</v>
      </c>
      <c r="B726" s="66" t="s">
        <v>1999</v>
      </c>
      <c r="C726" s="66" t="s">
        <v>963</v>
      </c>
      <c r="D726" s="66">
        <v>8471160</v>
      </c>
      <c r="E726" s="66" t="s">
        <v>506</v>
      </c>
      <c r="F726" s="66">
        <v>432209</v>
      </c>
      <c r="G726" s="66" t="s">
        <v>138</v>
      </c>
      <c r="H726" s="66" t="str">
        <f t="shared" si="16"/>
        <v>847.8471160.1.432209.000000.847001.200179</v>
      </c>
      <c r="I726" s="56" t="s">
        <v>21</v>
      </c>
      <c r="J726" s="56">
        <v>847001</v>
      </c>
      <c r="K726" s="56" t="s">
        <v>23</v>
      </c>
      <c r="L726" s="56">
        <v>200179</v>
      </c>
      <c r="M726" s="66" t="s">
        <v>2286</v>
      </c>
      <c r="N726" s="66">
        <v>1</v>
      </c>
      <c r="Q726" s="66" t="s">
        <v>4290</v>
      </c>
      <c r="R726" s="66">
        <v>1</v>
      </c>
      <c r="S726" s="66">
        <v>22377.600000000002</v>
      </c>
      <c r="T726" s="66">
        <v>21312</v>
      </c>
      <c r="U726" s="66" t="s">
        <v>2002</v>
      </c>
      <c r="V726" s="66" t="s">
        <v>2003</v>
      </c>
      <c r="W726" s="66" t="s">
        <v>4265</v>
      </c>
      <c r="X726" s="66" t="s">
        <v>4266</v>
      </c>
      <c r="Y726" s="69" t="s">
        <v>4267</v>
      </c>
      <c r="Z726" s="66">
        <v>8471160</v>
      </c>
    </row>
    <row r="727" spans="1:26" ht="30" customHeight="1" x14ac:dyDescent="0.35">
      <c r="A727" s="66" t="s">
        <v>1998</v>
      </c>
      <c r="B727" s="66" t="s">
        <v>1999</v>
      </c>
      <c r="C727" s="66" t="s">
        <v>963</v>
      </c>
      <c r="D727" s="66">
        <v>8471160</v>
      </c>
      <c r="E727" s="66" t="s">
        <v>506</v>
      </c>
      <c r="F727" s="66">
        <v>432209</v>
      </c>
      <c r="G727" s="66" t="s">
        <v>138</v>
      </c>
      <c r="H727" s="66" t="str">
        <f t="shared" si="16"/>
        <v>847.8471160.1.432209.000000.847001.200179</v>
      </c>
      <c r="I727" s="56" t="s">
        <v>21</v>
      </c>
      <c r="J727" s="56">
        <v>847001</v>
      </c>
      <c r="K727" s="56" t="s">
        <v>23</v>
      </c>
      <c r="L727" s="56">
        <v>200179</v>
      </c>
      <c r="M727" s="66" t="s">
        <v>2286</v>
      </c>
      <c r="N727" s="66">
        <v>1</v>
      </c>
      <c r="Q727" s="66" t="s">
        <v>4291</v>
      </c>
      <c r="R727" s="66">
        <v>1</v>
      </c>
      <c r="S727" s="66">
        <v>16082.167500000001</v>
      </c>
      <c r="T727" s="66">
        <v>15316.35</v>
      </c>
      <c r="U727" s="66" t="s">
        <v>2002</v>
      </c>
      <c r="V727" s="66" t="s">
        <v>2003</v>
      </c>
      <c r="W727" s="66" t="s">
        <v>4265</v>
      </c>
      <c r="X727" s="66" t="s">
        <v>4266</v>
      </c>
      <c r="Y727" s="69" t="s">
        <v>4267</v>
      </c>
      <c r="Z727" s="66">
        <v>8471160</v>
      </c>
    </row>
    <row r="728" spans="1:26" ht="30" customHeight="1" x14ac:dyDescent="0.35">
      <c r="A728" s="66" t="s">
        <v>1998</v>
      </c>
      <c r="B728" s="66" t="s">
        <v>1999</v>
      </c>
      <c r="C728" s="66" t="s">
        <v>963</v>
      </c>
      <c r="D728" s="66">
        <v>8471160</v>
      </c>
      <c r="E728" s="66" t="s">
        <v>506</v>
      </c>
      <c r="F728" s="66">
        <v>432209</v>
      </c>
      <c r="G728" s="66" t="s">
        <v>138</v>
      </c>
      <c r="H728" s="66" t="str">
        <f t="shared" si="16"/>
        <v>847.8471160.1.432209.000000.847001.200179</v>
      </c>
      <c r="I728" s="56" t="s">
        <v>21</v>
      </c>
      <c r="J728" s="56">
        <v>847001</v>
      </c>
      <c r="K728" s="56" t="s">
        <v>23</v>
      </c>
      <c r="L728" s="56">
        <v>200179</v>
      </c>
      <c r="M728" s="66" t="s">
        <v>2286</v>
      </c>
      <c r="N728" s="66">
        <v>1</v>
      </c>
      <c r="Q728" s="66" t="s">
        <v>4292</v>
      </c>
      <c r="R728" s="66">
        <v>1</v>
      </c>
      <c r="S728" s="66">
        <v>12155.0625</v>
      </c>
      <c r="T728" s="66">
        <v>11576.25</v>
      </c>
      <c r="U728" s="66" t="s">
        <v>2002</v>
      </c>
      <c r="V728" s="66" t="s">
        <v>2003</v>
      </c>
      <c r="W728" s="66" t="s">
        <v>4265</v>
      </c>
      <c r="X728" s="66" t="s">
        <v>4266</v>
      </c>
      <c r="Y728" s="69" t="s">
        <v>4267</v>
      </c>
      <c r="Z728" s="66">
        <v>8471160</v>
      </c>
    </row>
    <row r="729" spans="1:26" ht="30" customHeight="1" x14ac:dyDescent="0.35">
      <c r="A729" s="66" t="s">
        <v>1998</v>
      </c>
      <c r="B729" s="66" t="s">
        <v>1999</v>
      </c>
      <c r="C729" s="66" t="s">
        <v>963</v>
      </c>
      <c r="D729" s="66">
        <v>8471160</v>
      </c>
      <c r="E729" s="66" t="s">
        <v>506</v>
      </c>
      <c r="F729" s="66">
        <v>432209</v>
      </c>
      <c r="G729" s="66" t="s">
        <v>138</v>
      </c>
      <c r="H729" s="66" t="str">
        <f t="shared" si="16"/>
        <v>847.8471160.1.432209.000000.847001.200179</v>
      </c>
      <c r="I729" s="56" t="s">
        <v>21</v>
      </c>
      <c r="J729" s="56">
        <v>847001</v>
      </c>
      <c r="K729" s="56" t="s">
        <v>23</v>
      </c>
      <c r="L729" s="56">
        <v>200179</v>
      </c>
      <c r="M729" s="66" t="s">
        <v>2286</v>
      </c>
      <c r="N729" s="66">
        <v>1</v>
      </c>
      <c r="Q729" s="66" t="s">
        <v>4293</v>
      </c>
      <c r="R729" s="66">
        <v>1</v>
      </c>
      <c r="S729" s="66">
        <v>19740</v>
      </c>
      <c r="T729" s="66">
        <v>18800</v>
      </c>
      <c r="U729" s="66" t="s">
        <v>2002</v>
      </c>
      <c r="V729" s="66" t="s">
        <v>2003</v>
      </c>
      <c r="W729" s="66" t="s">
        <v>4265</v>
      </c>
      <c r="X729" s="66" t="s">
        <v>4266</v>
      </c>
      <c r="Y729" s="69" t="s">
        <v>4267</v>
      </c>
      <c r="Z729" s="66">
        <v>8471160</v>
      </c>
    </row>
    <row r="730" spans="1:26" ht="30" customHeight="1" x14ac:dyDescent="0.35">
      <c r="A730" s="66" t="s">
        <v>1998</v>
      </c>
      <c r="B730" s="66" t="s">
        <v>1999</v>
      </c>
      <c r="C730" s="66" t="s">
        <v>963</v>
      </c>
      <c r="D730" s="66">
        <v>8471160</v>
      </c>
      <c r="E730" s="66" t="s">
        <v>506</v>
      </c>
      <c r="F730" s="66">
        <v>432209</v>
      </c>
      <c r="G730" s="66" t="s">
        <v>138</v>
      </c>
      <c r="H730" s="66" t="str">
        <f t="shared" si="16"/>
        <v>847.8471160.1.432209.000000.847001.200179</v>
      </c>
      <c r="I730" s="56" t="s">
        <v>21</v>
      </c>
      <c r="J730" s="56">
        <v>847001</v>
      </c>
      <c r="K730" s="56" t="s">
        <v>23</v>
      </c>
      <c r="L730" s="56">
        <v>200179</v>
      </c>
      <c r="M730" s="66" t="s">
        <v>2286</v>
      </c>
      <c r="N730" s="66">
        <v>1</v>
      </c>
      <c r="Q730" s="66" t="s">
        <v>4294</v>
      </c>
      <c r="R730" s="66">
        <v>1</v>
      </c>
      <c r="S730" s="66">
        <v>64701</v>
      </c>
      <c r="T730" s="66">
        <v>61620</v>
      </c>
      <c r="U730" s="66" t="s">
        <v>2002</v>
      </c>
      <c r="V730" s="66" t="s">
        <v>2003</v>
      </c>
      <c r="W730" s="66" t="s">
        <v>4265</v>
      </c>
      <c r="X730" s="66" t="s">
        <v>4266</v>
      </c>
      <c r="Y730" s="69" t="s">
        <v>4267</v>
      </c>
      <c r="Z730" s="66">
        <v>8471160</v>
      </c>
    </row>
    <row r="731" spans="1:26" ht="30" customHeight="1" x14ac:dyDescent="0.35">
      <c r="A731" s="66" t="s">
        <v>1998</v>
      </c>
      <c r="B731" s="66" t="s">
        <v>1999</v>
      </c>
      <c r="C731" s="66" t="s">
        <v>963</v>
      </c>
      <c r="D731" s="66">
        <v>8471160</v>
      </c>
      <c r="E731" s="66" t="s">
        <v>506</v>
      </c>
      <c r="F731" s="66">
        <v>432209</v>
      </c>
      <c r="G731" s="66" t="s">
        <v>138</v>
      </c>
      <c r="H731" s="66" t="str">
        <f t="shared" si="16"/>
        <v>847.8471160.1.432209.000000.847001.200179</v>
      </c>
      <c r="I731" s="56" t="s">
        <v>21</v>
      </c>
      <c r="J731" s="56">
        <v>847001</v>
      </c>
      <c r="K731" s="56" t="s">
        <v>23</v>
      </c>
      <c r="L731" s="56">
        <v>200179</v>
      </c>
      <c r="M731" s="66" t="s">
        <v>2286</v>
      </c>
      <c r="N731" s="66">
        <v>1</v>
      </c>
      <c r="Q731" s="66" t="s">
        <v>4295</v>
      </c>
      <c r="R731" s="66">
        <v>1</v>
      </c>
      <c r="S731" s="66">
        <v>18713.289000000001</v>
      </c>
      <c r="T731" s="66">
        <v>17822.18</v>
      </c>
      <c r="U731" s="66" t="s">
        <v>2002</v>
      </c>
      <c r="V731" s="66" t="s">
        <v>2003</v>
      </c>
      <c r="W731" s="66" t="s">
        <v>4265</v>
      </c>
      <c r="X731" s="66" t="s">
        <v>4266</v>
      </c>
      <c r="Y731" s="69" t="s">
        <v>4267</v>
      </c>
      <c r="Z731" s="66">
        <v>8471160</v>
      </c>
    </row>
    <row r="732" spans="1:26" ht="30" customHeight="1" x14ac:dyDescent="0.35">
      <c r="A732" s="66" t="s">
        <v>1998</v>
      </c>
      <c r="B732" s="66" t="s">
        <v>1999</v>
      </c>
      <c r="C732" s="66" t="s">
        <v>963</v>
      </c>
      <c r="D732" s="66">
        <v>8471160</v>
      </c>
      <c r="E732" s="66" t="s">
        <v>506</v>
      </c>
      <c r="F732" s="66">
        <v>432209</v>
      </c>
      <c r="G732" s="66" t="s">
        <v>138</v>
      </c>
      <c r="H732" s="66" t="str">
        <f t="shared" si="16"/>
        <v>847.8471160.1.432209.000000.847001.200179</v>
      </c>
      <c r="I732" s="56" t="s">
        <v>21</v>
      </c>
      <c r="J732" s="56">
        <v>847001</v>
      </c>
      <c r="K732" s="56" t="s">
        <v>23</v>
      </c>
      <c r="L732" s="56">
        <v>200179</v>
      </c>
      <c r="M732" s="66" t="s">
        <v>2286</v>
      </c>
      <c r="N732" s="66">
        <v>1</v>
      </c>
      <c r="Q732" s="66" t="s">
        <v>4296</v>
      </c>
      <c r="R732" s="66">
        <v>1</v>
      </c>
      <c r="S732" s="66">
        <v>4994.3249999999998</v>
      </c>
      <c r="T732" s="66">
        <v>4756.5</v>
      </c>
      <c r="U732" s="66" t="s">
        <v>2002</v>
      </c>
      <c r="V732" s="66" t="s">
        <v>2003</v>
      </c>
      <c r="W732" s="66" t="s">
        <v>4265</v>
      </c>
      <c r="X732" s="66" t="s">
        <v>4266</v>
      </c>
      <c r="Y732" s="69" t="s">
        <v>4267</v>
      </c>
      <c r="Z732" s="66">
        <v>8471160</v>
      </c>
    </row>
    <row r="733" spans="1:26" ht="30" customHeight="1" x14ac:dyDescent="0.35">
      <c r="A733" s="66" t="s">
        <v>1998</v>
      </c>
      <c r="B733" s="66" t="s">
        <v>1999</v>
      </c>
      <c r="C733" s="66" t="s">
        <v>963</v>
      </c>
      <c r="D733" s="66">
        <v>8471160</v>
      </c>
      <c r="E733" s="66" t="s">
        <v>506</v>
      </c>
      <c r="F733" s="66">
        <v>432209</v>
      </c>
      <c r="G733" s="66" t="s">
        <v>138</v>
      </c>
      <c r="H733" s="66" t="str">
        <f t="shared" si="16"/>
        <v>847.8471160.1.432209.000000.847001.200179</v>
      </c>
      <c r="I733" s="56" t="s">
        <v>21</v>
      </c>
      <c r="J733" s="56">
        <v>847001</v>
      </c>
      <c r="K733" s="56" t="s">
        <v>23</v>
      </c>
      <c r="L733" s="56">
        <v>200179</v>
      </c>
      <c r="M733" s="66" t="s">
        <v>2286</v>
      </c>
      <c r="N733" s="66">
        <v>1</v>
      </c>
      <c r="Q733" s="66" t="s">
        <v>4297</v>
      </c>
      <c r="R733" s="66">
        <v>1</v>
      </c>
      <c r="S733" s="66">
        <v>15750</v>
      </c>
      <c r="T733" s="66">
        <v>15000</v>
      </c>
      <c r="U733" s="66" t="s">
        <v>2002</v>
      </c>
      <c r="V733" s="66" t="s">
        <v>2003</v>
      </c>
      <c r="W733" s="66" t="s">
        <v>4265</v>
      </c>
      <c r="X733" s="66" t="s">
        <v>4266</v>
      </c>
      <c r="Y733" s="69" t="s">
        <v>4267</v>
      </c>
      <c r="Z733" s="66">
        <v>8471160</v>
      </c>
    </row>
    <row r="734" spans="1:26" ht="30" customHeight="1" x14ac:dyDescent="0.35">
      <c r="A734" s="66" t="s">
        <v>1998</v>
      </c>
      <c r="B734" s="66" t="s">
        <v>1999</v>
      </c>
      <c r="C734" s="66" t="s">
        <v>963</v>
      </c>
      <c r="D734" s="66">
        <v>8471160</v>
      </c>
      <c r="E734" s="66" t="s">
        <v>506</v>
      </c>
      <c r="F734" s="66">
        <v>432209</v>
      </c>
      <c r="G734" s="66" t="s">
        <v>138</v>
      </c>
      <c r="H734" s="66" t="str">
        <f t="shared" si="16"/>
        <v>847.8471160.1.432209.000000.847001.200179</v>
      </c>
      <c r="I734" s="56" t="s">
        <v>21</v>
      </c>
      <c r="J734" s="56">
        <v>847001</v>
      </c>
      <c r="K734" s="56" t="s">
        <v>23</v>
      </c>
      <c r="L734" s="56">
        <v>200179</v>
      </c>
      <c r="M734" s="66" t="s">
        <v>2286</v>
      </c>
      <c r="N734" s="66">
        <v>1</v>
      </c>
      <c r="Q734" s="66" t="s">
        <v>4298</v>
      </c>
      <c r="R734" s="66">
        <v>1</v>
      </c>
      <c r="S734" s="66">
        <v>10500</v>
      </c>
      <c r="T734" s="66">
        <v>10000</v>
      </c>
      <c r="U734" s="66" t="s">
        <v>2002</v>
      </c>
      <c r="V734" s="66" t="s">
        <v>2003</v>
      </c>
      <c r="W734" s="66" t="s">
        <v>4265</v>
      </c>
      <c r="X734" s="66" t="s">
        <v>4266</v>
      </c>
      <c r="Y734" s="69" t="s">
        <v>4267</v>
      </c>
      <c r="Z734" s="66">
        <v>8471160</v>
      </c>
    </row>
    <row r="735" spans="1:26" ht="30" customHeight="1" x14ac:dyDescent="0.35">
      <c r="A735" s="66" t="s">
        <v>1998</v>
      </c>
      <c r="B735" s="66" t="s">
        <v>1999</v>
      </c>
      <c r="C735" s="66" t="s">
        <v>963</v>
      </c>
      <c r="D735" s="66">
        <v>8471160</v>
      </c>
      <c r="E735" s="66" t="s">
        <v>506</v>
      </c>
      <c r="F735" s="66">
        <v>432209</v>
      </c>
      <c r="G735" s="66" t="s">
        <v>138</v>
      </c>
      <c r="H735" s="66" t="str">
        <f t="shared" si="16"/>
        <v>847.8471160.1.432209.000000.847001.200179</v>
      </c>
      <c r="I735" s="56" t="s">
        <v>21</v>
      </c>
      <c r="J735" s="56">
        <v>847001</v>
      </c>
      <c r="K735" s="56" t="s">
        <v>23</v>
      </c>
      <c r="L735" s="56">
        <v>200179</v>
      </c>
      <c r="M735" s="66" t="s">
        <v>2286</v>
      </c>
      <c r="N735" s="66">
        <v>1</v>
      </c>
      <c r="Q735" s="66" t="s">
        <v>4299</v>
      </c>
      <c r="R735" s="66">
        <v>1</v>
      </c>
      <c r="S735" s="66">
        <v>9975</v>
      </c>
      <c r="T735" s="66">
        <v>9500</v>
      </c>
      <c r="U735" s="66" t="s">
        <v>2002</v>
      </c>
      <c r="V735" s="66" t="s">
        <v>2003</v>
      </c>
      <c r="W735" s="66" t="s">
        <v>4265</v>
      </c>
      <c r="X735" s="66" t="s">
        <v>4266</v>
      </c>
      <c r="Y735" s="69" t="s">
        <v>4267</v>
      </c>
      <c r="Z735" s="66">
        <v>8471160</v>
      </c>
    </row>
    <row r="736" spans="1:26" ht="30" customHeight="1" x14ac:dyDescent="0.35">
      <c r="A736" s="66" t="s">
        <v>1998</v>
      </c>
      <c r="B736" s="66" t="s">
        <v>1999</v>
      </c>
      <c r="C736" s="66" t="s">
        <v>963</v>
      </c>
      <c r="D736" s="66">
        <v>8471160</v>
      </c>
      <c r="E736" s="66" t="s">
        <v>506</v>
      </c>
      <c r="F736" s="66">
        <v>432209</v>
      </c>
      <c r="G736" s="66" t="s">
        <v>138</v>
      </c>
      <c r="H736" s="66" t="str">
        <f t="shared" si="16"/>
        <v>847.8471160.1.432209.000000.847001.200179</v>
      </c>
      <c r="I736" s="56" t="s">
        <v>21</v>
      </c>
      <c r="J736" s="56">
        <v>847001</v>
      </c>
      <c r="K736" s="56" t="s">
        <v>23</v>
      </c>
      <c r="L736" s="56">
        <v>200179</v>
      </c>
      <c r="M736" s="66" t="s">
        <v>2286</v>
      </c>
      <c r="N736" s="66">
        <v>1</v>
      </c>
      <c r="Q736" s="66" t="s">
        <v>4300</v>
      </c>
      <c r="R736" s="66">
        <v>1</v>
      </c>
      <c r="S736" s="66">
        <v>10500</v>
      </c>
      <c r="T736" s="66">
        <v>10000</v>
      </c>
      <c r="U736" s="66" t="s">
        <v>2002</v>
      </c>
      <c r="V736" s="66" t="s">
        <v>2003</v>
      </c>
      <c r="W736" s="66" t="s">
        <v>4265</v>
      </c>
      <c r="X736" s="66" t="s">
        <v>4266</v>
      </c>
      <c r="Y736" s="69" t="s">
        <v>4267</v>
      </c>
      <c r="Z736" s="66">
        <v>8471160</v>
      </c>
    </row>
    <row r="737" spans="1:26" ht="30" customHeight="1" x14ac:dyDescent="0.35">
      <c r="A737" s="66" t="s">
        <v>1998</v>
      </c>
      <c r="B737" s="66" t="s">
        <v>1999</v>
      </c>
      <c r="C737" s="66" t="s">
        <v>963</v>
      </c>
      <c r="D737" s="66">
        <v>8471160</v>
      </c>
      <c r="E737" s="66" t="s">
        <v>506</v>
      </c>
      <c r="F737" s="66">
        <v>432209</v>
      </c>
      <c r="G737" s="66" t="s">
        <v>138</v>
      </c>
      <c r="H737" s="66" t="str">
        <f t="shared" si="16"/>
        <v>847.8471160.1.432209.000000.847001.200179</v>
      </c>
      <c r="I737" s="56" t="s">
        <v>21</v>
      </c>
      <c r="J737" s="56">
        <v>847001</v>
      </c>
      <c r="K737" s="56" t="s">
        <v>23</v>
      </c>
      <c r="L737" s="56">
        <v>200179</v>
      </c>
      <c r="M737" s="66" t="s">
        <v>2286</v>
      </c>
      <c r="N737" s="66">
        <v>1</v>
      </c>
      <c r="Q737" s="66" t="s">
        <v>4301</v>
      </c>
      <c r="R737" s="66">
        <v>1</v>
      </c>
      <c r="S737" s="66">
        <v>9114</v>
      </c>
      <c r="T737" s="66">
        <v>8680</v>
      </c>
      <c r="U737" s="66" t="s">
        <v>2002</v>
      </c>
      <c r="V737" s="66" t="s">
        <v>2003</v>
      </c>
      <c r="W737" s="66" t="s">
        <v>4265</v>
      </c>
      <c r="X737" s="66" t="s">
        <v>4266</v>
      </c>
      <c r="Y737" s="69" t="s">
        <v>4267</v>
      </c>
      <c r="Z737" s="66">
        <v>8471160</v>
      </c>
    </row>
    <row r="738" spans="1:26" ht="30" customHeight="1" x14ac:dyDescent="0.35">
      <c r="A738" s="66" t="s">
        <v>1998</v>
      </c>
      <c r="B738" s="66" t="s">
        <v>1999</v>
      </c>
      <c r="C738" s="66" t="s">
        <v>963</v>
      </c>
      <c r="D738" s="66">
        <v>8471160</v>
      </c>
      <c r="E738" s="66" t="s">
        <v>506</v>
      </c>
      <c r="F738" s="66">
        <v>432209</v>
      </c>
      <c r="G738" s="66" t="s">
        <v>138</v>
      </c>
      <c r="H738" s="66" t="str">
        <f t="shared" si="16"/>
        <v>847.8471160.1.432209.000000.847001.200179</v>
      </c>
      <c r="I738" s="56" t="s">
        <v>21</v>
      </c>
      <c r="J738" s="56">
        <v>847001</v>
      </c>
      <c r="K738" s="56" t="s">
        <v>23</v>
      </c>
      <c r="L738" s="56">
        <v>200179</v>
      </c>
      <c r="M738" s="66" t="s">
        <v>2286</v>
      </c>
      <c r="N738" s="66">
        <v>1</v>
      </c>
      <c r="Q738" s="66" t="s">
        <v>4302</v>
      </c>
      <c r="R738" s="66">
        <v>1</v>
      </c>
      <c r="S738" s="66">
        <v>10080</v>
      </c>
      <c r="T738" s="66">
        <v>9600</v>
      </c>
      <c r="U738" s="66" t="s">
        <v>2002</v>
      </c>
      <c r="V738" s="66" t="s">
        <v>2003</v>
      </c>
      <c r="W738" s="66" t="s">
        <v>4265</v>
      </c>
      <c r="X738" s="66" t="s">
        <v>4266</v>
      </c>
      <c r="Y738" s="69" t="s">
        <v>4267</v>
      </c>
      <c r="Z738" s="66">
        <v>8471160</v>
      </c>
    </row>
    <row r="739" spans="1:26" ht="30" customHeight="1" x14ac:dyDescent="0.35">
      <c r="A739" s="66" t="s">
        <v>1998</v>
      </c>
      <c r="B739" s="66" t="s">
        <v>1999</v>
      </c>
      <c r="C739" s="66" t="s">
        <v>963</v>
      </c>
      <c r="D739" s="66">
        <v>8471160</v>
      </c>
      <c r="E739" s="66" t="s">
        <v>506</v>
      </c>
      <c r="F739" s="66">
        <v>432209</v>
      </c>
      <c r="G739" s="66" t="s">
        <v>138</v>
      </c>
      <c r="H739" s="66" t="str">
        <f t="shared" si="16"/>
        <v>847.8471160.1.432209.000000.847001.200179</v>
      </c>
      <c r="I739" s="56" t="s">
        <v>21</v>
      </c>
      <c r="J739" s="56">
        <v>847001</v>
      </c>
      <c r="K739" s="56" t="s">
        <v>23</v>
      </c>
      <c r="L739" s="56">
        <v>200179</v>
      </c>
      <c r="M739" s="66" t="s">
        <v>2286</v>
      </c>
      <c r="N739" s="66">
        <v>1</v>
      </c>
      <c r="Q739" s="66" t="s">
        <v>4303</v>
      </c>
      <c r="R739" s="66">
        <v>1</v>
      </c>
      <c r="S739" s="66">
        <v>56700</v>
      </c>
      <c r="T739" s="66">
        <v>54000</v>
      </c>
      <c r="U739" s="66" t="s">
        <v>2002</v>
      </c>
      <c r="V739" s="66" t="s">
        <v>2003</v>
      </c>
      <c r="W739" s="66" t="s">
        <v>4265</v>
      </c>
      <c r="X739" s="66" t="s">
        <v>4266</v>
      </c>
      <c r="Y739" s="69" t="s">
        <v>4267</v>
      </c>
      <c r="Z739" s="66">
        <v>8471160</v>
      </c>
    </row>
    <row r="740" spans="1:26" ht="30" customHeight="1" x14ac:dyDescent="0.35">
      <c r="A740" s="66" t="s">
        <v>1998</v>
      </c>
      <c r="B740" s="66" t="s">
        <v>1999</v>
      </c>
      <c r="C740" s="66" t="s">
        <v>963</v>
      </c>
      <c r="D740" s="66">
        <v>8471160</v>
      </c>
      <c r="E740" s="66" t="s">
        <v>506</v>
      </c>
      <c r="F740" s="66">
        <v>432209</v>
      </c>
      <c r="G740" s="66" t="s">
        <v>138</v>
      </c>
      <c r="H740" s="66" t="str">
        <f t="shared" si="16"/>
        <v>847.8471160.1.432209.000000.847001.200179</v>
      </c>
      <c r="I740" s="56" t="s">
        <v>21</v>
      </c>
      <c r="J740" s="56">
        <v>847001</v>
      </c>
      <c r="K740" s="56" t="s">
        <v>23</v>
      </c>
      <c r="L740" s="56">
        <v>200179</v>
      </c>
      <c r="M740" s="66" t="s">
        <v>2286</v>
      </c>
      <c r="N740" s="66">
        <v>1</v>
      </c>
      <c r="Q740" s="66" t="s">
        <v>4304</v>
      </c>
      <c r="R740" s="66">
        <v>1</v>
      </c>
      <c r="S740" s="66">
        <v>21000</v>
      </c>
      <c r="T740" s="66">
        <v>20000</v>
      </c>
      <c r="U740" s="66" t="s">
        <v>2002</v>
      </c>
      <c r="V740" s="66" t="s">
        <v>2003</v>
      </c>
      <c r="W740" s="66" t="s">
        <v>4265</v>
      </c>
      <c r="X740" s="66" t="s">
        <v>4266</v>
      </c>
      <c r="Y740" s="69" t="s">
        <v>4267</v>
      </c>
      <c r="Z740" s="66">
        <v>8471160</v>
      </c>
    </row>
    <row r="741" spans="1:26" ht="30" customHeight="1" x14ac:dyDescent="0.35">
      <c r="A741" s="66" t="s">
        <v>1998</v>
      </c>
      <c r="B741" s="66" t="s">
        <v>1999</v>
      </c>
      <c r="C741" s="66" t="s">
        <v>963</v>
      </c>
      <c r="D741" s="66">
        <v>8471160</v>
      </c>
      <c r="E741" s="66" t="s">
        <v>506</v>
      </c>
      <c r="F741" s="66">
        <v>432209</v>
      </c>
      <c r="G741" s="66" t="s">
        <v>138</v>
      </c>
      <c r="H741" s="66" t="str">
        <f t="shared" si="16"/>
        <v>847.8471160.1.432209.000000.847001.200179</v>
      </c>
      <c r="I741" s="56" t="s">
        <v>21</v>
      </c>
      <c r="J741" s="56">
        <v>847001</v>
      </c>
      <c r="K741" s="56" t="s">
        <v>23</v>
      </c>
      <c r="L741" s="56">
        <v>200179</v>
      </c>
      <c r="M741" s="66" t="s">
        <v>2286</v>
      </c>
      <c r="N741" s="66">
        <v>1</v>
      </c>
      <c r="Q741" s="66" t="s">
        <v>4305</v>
      </c>
      <c r="R741" s="66">
        <v>1</v>
      </c>
      <c r="S741" s="66">
        <v>26250</v>
      </c>
      <c r="T741" s="66">
        <v>25000</v>
      </c>
      <c r="U741" s="66" t="s">
        <v>2002</v>
      </c>
      <c r="V741" s="66" t="s">
        <v>2003</v>
      </c>
      <c r="W741" s="66" t="s">
        <v>4265</v>
      </c>
      <c r="X741" s="66" t="s">
        <v>4266</v>
      </c>
      <c r="Y741" s="69" t="s">
        <v>4267</v>
      </c>
      <c r="Z741" s="66">
        <v>8471160</v>
      </c>
    </row>
    <row r="742" spans="1:26" ht="30" customHeight="1" x14ac:dyDescent="0.35">
      <c r="A742" s="66" t="s">
        <v>1998</v>
      </c>
      <c r="B742" s="66" t="s">
        <v>1999</v>
      </c>
      <c r="C742" s="66" t="s">
        <v>963</v>
      </c>
      <c r="D742" s="66">
        <v>8471160</v>
      </c>
      <c r="E742" s="66" t="s">
        <v>506</v>
      </c>
      <c r="F742" s="66">
        <v>432209</v>
      </c>
      <c r="G742" s="66" t="s">
        <v>138</v>
      </c>
      <c r="H742" s="66" t="str">
        <f t="shared" si="16"/>
        <v>847.8471160.1.432209.000000.847001.200179</v>
      </c>
      <c r="I742" s="56" t="s">
        <v>21</v>
      </c>
      <c r="J742" s="56">
        <v>847001</v>
      </c>
      <c r="K742" s="56" t="s">
        <v>23</v>
      </c>
      <c r="L742" s="56">
        <v>200179</v>
      </c>
      <c r="M742" s="66" t="s">
        <v>2286</v>
      </c>
      <c r="N742" s="66">
        <v>1</v>
      </c>
      <c r="Q742" s="66" t="s">
        <v>4306</v>
      </c>
      <c r="R742" s="66">
        <v>1</v>
      </c>
      <c r="S742" s="66">
        <v>22050</v>
      </c>
      <c r="T742" s="66">
        <v>21000</v>
      </c>
      <c r="U742" s="66" t="s">
        <v>2002</v>
      </c>
      <c r="V742" s="66" t="s">
        <v>2003</v>
      </c>
      <c r="W742" s="66" t="s">
        <v>4265</v>
      </c>
      <c r="X742" s="66" t="s">
        <v>4266</v>
      </c>
      <c r="Y742" s="69" t="s">
        <v>4267</v>
      </c>
      <c r="Z742" s="66">
        <v>8471160</v>
      </c>
    </row>
    <row r="743" spans="1:26" ht="30" customHeight="1" x14ac:dyDescent="0.35">
      <c r="A743" s="66" t="s">
        <v>1998</v>
      </c>
      <c r="B743" s="66" t="s">
        <v>1999</v>
      </c>
      <c r="C743" s="66" t="s">
        <v>963</v>
      </c>
      <c r="D743" s="66">
        <v>8471160</v>
      </c>
      <c r="E743" s="66" t="s">
        <v>506</v>
      </c>
      <c r="F743" s="66">
        <v>432209</v>
      </c>
      <c r="G743" s="66" t="s">
        <v>138</v>
      </c>
      <c r="H743" s="66" t="str">
        <f t="shared" si="16"/>
        <v>847.8471160.1.432209.000000.847001.200179</v>
      </c>
      <c r="I743" s="56" t="s">
        <v>21</v>
      </c>
      <c r="J743" s="56">
        <v>847001</v>
      </c>
      <c r="K743" s="56" t="s">
        <v>23</v>
      </c>
      <c r="L743" s="56">
        <v>200179</v>
      </c>
      <c r="M743" s="66" t="s">
        <v>2286</v>
      </c>
      <c r="N743" s="66">
        <v>1</v>
      </c>
      <c r="Q743" s="66" t="s">
        <v>4307</v>
      </c>
      <c r="R743" s="66">
        <v>1</v>
      </c>
      <c r="S743" s="66">
        <v>10500</v>
      </c>
      <c r="T743" s="66">
        <v>10000</v>
      </c>
      <c r="U743" s="66" t="s">
        <v>2002</v>
      </c>
      <c r="V743" s="66" t="s">
        <v>2003</v>
      </c>
      <c r="W743" s="66" t="s">
        <v>4265</v>
      </c>
      <c r="X743" s="66" t="s">
        <v>4266</v>
      </c>
      <c r="Y743" s="69" t="s">
        <v>4267</v>
      </c>
      <c r="Z743" s="66">
        <v>8471160</v>
      </c>
    </row>
    <row r="744" spans="1:26" ht="30" customHeight="1" x14ac:dyDescent="0.35">
      <c r="A744" s="66" t="s">
        <v>1998</v>
      </c>
      <c r="B744" s="66" t="s">
        <v>1999</v>
      </c>
      <c r="C744" s="66" t="s">
        <v>963</v>
      </c>
      <c r="D744" s="66">
        <v>8471160</v>
      </c>
      <c r="E744" s="66" t="s">
        <v>506</v>
      </c>
      <c r="F744" s="66">
        <v>432209</v>
      </c>
      <c r="G744" s="66" t="s">
        <v>138</v>
      </c>
      <c r="H744" s="66" t="str">
        <f t="shared" si="16"/>
        <v>847.8471160.1.432209.000000.847001.200179</v>
      </c>
      <c r="I744" s="56" t="s">
        <v>21</v>
      </c>
      <c r="J744" s="56">
        <v>847001</v>
      </c>
      <c r="K744" s="56" t="s">
        <v>23</v>
      </c>
      <c r="L744" s="56">
        <v>200179</v>
      </c>
      <c r="M744" s="66" t="s">
        <v>2286</v>
      </c>
      <c r="N744" s="66">
        <v>1</v>
      </c>
      <c r="Q744" s="66" t="s">
        <v>4308</v>
      </c>
      <c r="R744" s="66">
        <v>1</v>
      </c>
      <c r="S744" s="66">
        <v>7350</v>
      </c>
      <c r="T744" s="66">
        <v>7000</v>
      </c>
      <c r="U744" s="66" t="s">
        <v>2002</v>
      </c>
      <c r="V744" s="66" t="s">
        <v>2003</v>
      </c>
      <c r="W744" s="66" t="s">
        <v>4265</v>
      </c>
      <c r="X744" s="66" t="s">
        <v>4266</v>
      </c>
      <c r="Y744" s="69" t="s">
        <v>4267</v>
      </c>
      <c r="Z744" s="66">
        <v>8471160</v>
      </c>
    </row>
    <row r="745" spans="1:26" ht="30" customHeight="1" x14ac:dyDescent="0.35">
      <c r="A745" s="66" t="s">
        <v>1998</v>
      </c>
      <c r="B745" s="66" t="s">
        <v>1999</v>
      </c>
      <c r="C745" s="66" t="s">
        <v>963</v>
      </c>
      <c r="D745" s="66">
        <v>8471160</v>
      </c>
      <c r="E745" s="66" t="s">
        <v>506</v>
      </c>
      <c r="F745" s="66">
        <v>432209</v>
      </c>
      <c r="G745" s="66" t="s">
        <v>138</v>
      </c>
      <c r="H745" s="66" t="str">
        <f t="shared" si="16"/>
        <v>847.8471160.1.432209.000000.847001.200179</v>
      </c>
      <c r="I745" s="56" t="s">
        <v>21</v>
      </c>
      <c r="J745" s="56">
        <v>847001</v>
      </c>
      <c r="K745" s="56" t="s">
        <v>23</v>
      </c>
      <c r="L745" s="56">
        <v>200179</v>
      </c>
      <c r="M745" s="66" t="s">
        <v>2286</v>
      </c>
      <c r="N745" s="66">
        <v>1</v>
      </c>
      <c r="Q745" s="66" t="s">
        <v>4309</v>
      </c>
      <c r="R745" s="66">
        <v>1</v>
      </c>
      <c r="S745" s="66">
        <v>5250</v>
      </c>
      <c r="T745" s="66">
        <v>5000</v>
      </c>
      <c r="U745" s="66" t="s">
        <v>2002</v>
      </c>
      <c r="V745" s="66" t="s">
        <v>2003</v>
      </c>
      <c r="W745" s="66" t="s">
        <v>4265</v>
      </c>
      <c r="X745" s="66" t="s">
        <v>4266</v>
      </c>
      <c r="Y745" s="69" t="s">
        <v>4267</v>
      </c>
      <c r="Z745" s="66">
        <v>8471160</v>
      </c>
    </row>
    <row r="746" spans="1:26" ht="30" customHeight="1" x14ac:dyDescent="0.35">
      <c r="A746" s="66" t="s">
        <v>1998</v>
      </c>
      <c r="B746" s="66" t="s">
        <v>1999</v>
      </c>
      <c r="C746" s="66" t="s">
        <v>963</v>
      </c>
      <c r="D746" s="66">
        <v>8471160</v>
      </c>
      <c r="E746" s="66" t="s">
        <v>506</v>
      </c>
      <c r="F746" s="66">
        <v>432209</v>
      </c>
      <c r="G746" s="66" t="s">
        <v>138</v>
      </c>
      <c r="H746" s="66" t="str">
        <f t="shared" si="16"/>
        <v>847.8471160.1.432209.000000.847001.200179</v>
      </c>
      <c r="I746" s="56" t="s">
        <v>21</v>
      </c>
      <c r="J746" s="56">
        <v>847001</v>
      </c>
      <c r="K746" s="56" t="s">
        <v>23</v>
      </c>
      <c r="L746" s="56">
        <v>200179</v>
      </c>
      <c r="M746" s="66" t="s">
        <v>2286</v>
      </c>
      <c r="N746" s="66">
        <v>1</v>
      </c>
      <c r="Q746" s="66" t="s">
        <v>4310</v>
      </c>
      <c r="R746" s="66">
        <v>1</v>
      </c>
      <c r="S746" s="66">
        <v>6825</v>
      </c>
      <c r="T746" s="66">
        <v>6500</v>
      </c>
      <c r="U746" s="66" t="s">
        <v>2002</v>
      </c>
      <c r="V746" s="66" t="s">
        <v>2003</v>
      </c>
      <c r="W746" s="66" t="s">
        <v>4265</v>
      </c>
      <c r="X746" s="66" t="s">
        <v>4266</v>
      </c>
      <c r="Y746" s="69" t="s">
        <v>4267</v>
      </c>
      <c r="Z746" s="66">
        <v>8471160</v>
      </c>
    </row>
    <row r="747" spans="1:26" ht="30" customHeight="1" x14ac:dyDescent="0.35">
      <c r="A747" s="66" t="s">
        <v>1998</v>
      </c>
      <c r="B747" s="66" t="s">
        <v>1999</v>
      </c>
      <c r="C747" s="66" t="s">
        <v>963</v>
      </c>
      <c r="D747" s="66">
        <v>8471160</v>
      </c>
      <c r="E747" s="66" t="s">
        <v>506</v>
      </c>
      <c r="F747" s="66">
        <v>432209</v>
      </c>
      <c r="G747" s="66" t="s">
        <v>138</v>
      </c>
      <c r="H747" s="66" t="str">
        <f t="shared" si="16"/>
        <v>847.8471160.1.432209.000000.847001.200179</v>
      </c>
      <c r="I747" s="56" t="s">
        <v>21</v>
      </c>
      <c r="J747" s="56">
        <v>847001</v>
      </c>
      <c r="K747" s="56" t="s">
        <v>23</v>
      </c>
      <c r="L747" s="56">
        <v>200179</v>
      </c>
      <c r="M747" s="66" t="s">
        <v>2286</v>
      </c>
      <c r="N747" s="66">
        <v>1</v>
      </c>
      <c r="Q747" s="66" t="s">
        <v>4311</v>
      </c>
      <c r="R747" s="66">
        <v>1</v>
      </c>
      <c r="S747" s="66">
        <v>4200</v>
      </c>
      <c r="T747" s="66">
        <v>4000</v>
      </c>
      <c r="U747" s="66" t="s">
        <v>2002</v>
      </c>
      <c r="V747" s="66" t="s">
        <v>2003</v>
      </c>
      <c r="W747" s="66" t="s">
        <v>4265</v>
      </c>
      <c r="X747" s="66" t="s">
        <v>4266</v>
      </c>
      <c r="Y747" s="69" t="s">
        <v>4267</v>
      </c>
      <c r="Z747" s="66">
        <v>8471160</v>
      </c>
    </row>
    <row r="748" spans="1:26" ht="30" customHeight="1" x14ac:dyDescent="0.35">
      <c r="A748" s="66" t="s">
        <v>1998</v>
      </c>
      <c r="B748" s="66" t="s">
        <v>1999</v>
      </c>
      <c r="C748" s="66" t="s">
        <v>963</v>
      </c>
      <c r="D748" s="66">
        <v>8471160</v>
      </c>
      <c r="E748" s="66" t="s">
        <v>506</v>
      </c>
      <c r="F748" s="66">
        <v>432209</v>
      </c>
      <c r="G748" s="66" t="s">
        <v>138</v>
      </c>
      <c r="H748" s="66" t="str">
        <f t="shared" si="16"/>
        <v>847.8471160.1.432209.000000.847001.200179</v>
      </c>
      <c r="I748" s="56" t="s">
        <v>21</v>
      </c>
      <c r="J748" s="56">
        <v>847001</v>
      </c>
      <c r="K748" s="56" t="s">
        <v>23</v>
      </c>
      <c r="L748" s="56">
        <v>200179</v>
      </c>
      <c r="M748" s="66" t="s">
        <v>2286</v>
      </c>
      <c r="N748" s="66">
        <v>1</v>
      </c>
      <c r="Q748" s="66" t="s">
        <v>4312</v>
      </c>
      <c r="R748" s="66">
        <v>1</v>
      </c>
      <c r="S748" s="66">
        <v>7875</v>
      </c>
      <c r="T748" s="66">
        <v>7500</v>
      </c>
      <c r="U748" s="66" t="s">
        <v>2002</v>
      </c>
      <c r="V748" s="66" t="s">
        <v>2003</v>
      </c>
      <c r="W748" s="66" t="s">
        <v>4265</v>
      </c>
      <c r="X748" s="66" t="s">
        <v>4266</v>
      </c>
      <c r="Y748" s="69" t="s">
        <v>4267</v>
      </c>
      <c r="Z748" s="66">
        <v>8471160</v>
      </c>
    </row>
    <row r="749" spans="1:26" ht="30" customHeight="1" x14ac:dyDescent="0.35">
      <c r="A749" s="66" t="s">
        <v>1998</v>
      </c>
      <c r="B749" s="66" t="s">
        <v>1999</v>
      </c>
      <c r="C749" s="66" t="s">
        <v>963</v>
      </c>
      <c r="D749" s="66">
        <v>8471160</v>
      </c>
      <c r="E749" s="66" t="s">
        <v>506</v>
      </c>
      <c r="F749" s="66">
        <v>432209</v>
      </c>
      <c r="G749" s="66" t="s">
        <v>138</v>
      </c>
      <c r="H749" s="66" t="str">
        <f t="shared" si="16"/>
        <v>847.8471160.1.432209.000000.847001.200179</v>
      </c>
      <c r="I749" s="56" t="s">
        <v>21</v>
      </c>
      <c r="J749" s="56">
        <v>847001</v>
      </c>
      <c r="K749" s="56" t="s">
        <v>23</v>
      </c>
      <c r="L749" s="56">
        <v>200179</v>
      </c>
      <c r="M749" s="66" t="s">
        <v>2286</v>
      </c>
      <c r="N749" s="66">
        <v>1</v>
      </c>
      <c r="Q749" s="66" t="s">
        <v>4313</v>
      </c>
      <c r="R749" s="66">
        <v>1</v>
      </c>
      <c r="S749" s="66">
        <v>42000</v>
      </c>
      <c r="T749" s="66">
        <v>40000</v>
      </c>
      <c r="U749" s="66" t="s">
        <v>2002</v>
      </c>
      <c r="V749" s="66" t="s">
        <v>2003</v>
      </c>
      <c r="W749" s="66" t="s">
        <v>4265</v>
      </c>
      <c r="X749" s="66" t="s">
        <v>4266</v>
      </c>
      <c r="Y749" s="69" t="s">
        <v>4267</v>
      </c>
      <c r="Z749" s="66">
        <v>8471160</v>
      </c>
    </row>
    <row r="750" spans="1:26" ht="30" customHeight="1" x14ac:dyDescent="0.35">
      <c r="A750" s="66" t="s">
        <v>1998</v>
      </c>
      <c r="B750" s="66" t="s">
        <v>1999</v>
      </c>
      <c r="C750" s="66" t="s">
        <v>963</v>
      </c>
      <c r="D750" s="66">
        <v>8471160</v>
      </c>
      <c r="E750" s="66" t="s">
        <v>506</v>
      </c>
      <c r="F750" s="66">
        <v>432209</v>
      </c>
      <c r="G750" s="66" t="s">
        <v>138</v>
      </c>
      <c r="H750" s="66" t="str">
        <f t="shared" si="16"/>
        <v>847.8471160.1.432209.000000.847001.200179</v>
      </c>
      <c r="I750" s="56" t="s">
        <v>21</v>
      </c>
      <c r="J750" s="56">
        <v>847001</v>
      </c>
      <c r="K750" s="56" t="s">
        <v>23</v>
      </c>
      <c r="L750" s="56">
        <v>200179</v>
      </c>
      <c r="M750" s="66" t="s">
        <v>2286</v>
      </c>
      <c r="N750" s="66">
        <v>1</v>
      </c>
      <c r="Q750" s="66" t="s">
        <v>4314</v>
      </c>
      <c r="R750" s="66">
        <v>1</v>
      </c>
      <c r="S750" s="66">
        <v>52500</v>
      </c>
      <c r="T750" s="66">
        <v>50000</v>
      </c>
      <c r="U750" s="66" t="s">
        <v>2002</v>
      </c>
      <c r="V750" s="66" t="s">
        <v>2003</v>
      </c>
      <c r="W750" s="66" t="s">
        <v>4265</v>
      </c>
      <c r="X750" s="66" t="s">
        <v>4266</v>
      </c>
      <c r="Y750" s="69" t="s">
        <v>4267</v>
      </c>
      <c r="Z750" s="66">
        <v>8471160</v>
      </c>
    </row>
    <row r="751" spans="1:26" ht="30" customHeight="1" x14ac:dyDescent="0.35">
      <c r="A751" s="66" t="s">
        <v>1998</v>
      </c>
      <c r="B751" s="66" t="s">
        <v>1999</v>
      </c>
      <c r="C751" s="66" t="s">
        <v>963</v>
      </c>
      <c r="D751" s="66">
        <v>8471160</v>
      </c>
      <c r="E751" s="66" t="s">
        <v>506</v>
      </c>
      <c r="F751" s="66">
        <v>432209</v>
      </c>
      <c r="G751" s="66" t="s">
        <v>138</v>
      </c>
      <c r="H751" s="66" t="str">
        <f t="shared" si="16"/>
        <v>847.8471160.1.432209.000000.847001.200179</v>
      </c>
      <c r="I751" s="56" t="s">
        <v>21</v>
      </c>
      <c r="J751" s="56">
        <v>847001</v>
      </c>
      <c r="K751" s="56" t="s">
        <v>23</v>
      </c>
      <c r="L751" s="56">
        <v>200179</v>
      </c>
      <c r="M751" s="66" t="s">
        <v>2286</v>
      </c>
      <c r="N751" s="66">
        <v>1</v>
      </c>
      <c r="Q751" s="66" t="s">
        <v>4315</v>
      </c>
      <c r="R751" s="66">
        <v>1</v>
      </c>
      <c r="S751" s="66">
        <v>52500</v>
      </c>
      <c r="T751" s="66">
        <v>50000</v>
      </c>
      <c r="U751" s="66" t="s">
        <v>2002</v>
      </c>
      <c r="V751" s="66" t="s">
        <v>2003</v>
      </c>
      <c r="W751" s="66" t="s">
        <v>4265</v>
      </c>
      <c r="X751" s="66" t="s">
        <v>4266</v>
      </c>
      <c r="Y751" s="69" t="s">
        <v>4267</v>
      </c>
      <c r="Z751" s="66">
        <v>8471160</v>
      </c>
    </row>
    <row r="752" spans="1:26" ht="30" customHeight="1" x14ac:dyDescent="0.35">
      <c r="A752" s="66" t="s">
        <v>1998</v>
      </c>
      <c r="B752" s="66" t="s">
        <v>1999</v>
      </c>
      <c r="C752" s="66" t="s">
        <v>963</v>
      </c>
      <c r="D752" s="66">
        <v>8471160</v>
      </c>
      <c r="E752" s="66" t="s">
        <v>506</v>
      </c>
      <c r="F752" s="66">
        <v>432209</v>
      </c>
      <c r="G752" s="66" t="s">
        <v>138</v>
      </c>
      <c r="H752" s="66" t="str">
        <f t="shared" si="16"/>
        <v>847.8471160.1.432209.000000.847001.200179</v>
      </c>
      <c r="I752" s="56" t="s">
        <v>21</v>
      </c>
      <c r="J752" s="56">
        <v>847001</v>
      </c>
      <c r="K752" s="56" t="s">
        <v>23</v>
      </c>
      <c r="L752" s="56">
        <v>200179</v>
      </c>
      <c r="M752" s="66" t="s">
        <v>2286</v>
      </c>
      <c r="N752" s="66">
        <v>1</v>
      </c>
      <c r="Q752" s="66" t="s">
        <v>4316</v>
      </c>
      <c r="R752" s="66">
        <v>1</v>
      </c>
      <c r="S752" s="66">
        <v>52500</v>
      </c>
      <c r="T752" s="66">
        <v>50000</v>
      </c>
      <c r="U752" s="66" t="s">
        <v>2002</v>
      </c>
      <c r="V752" s="66" t="s">
        <v>2003</v>
      </c>
      <c r="W752" s="66" t="s">
        <v>4265</v>
      </c>
      <c r="X752" s="66" t="s">
        <v>4266</v>
      </c>
      <c r="Y752" s="69" t="s">
        <v>4267</v>
      </c>
      <c r="Z752" s="66">
        <v>8471160</v>
      </c>
    </row>
    <row r="753" spans="1:26" ht="30" customHeight="1" x14ac:dyDescent="0.35">
      <c r="A753" s="66" t="s">
        <v>1998</v>
      </c>
      <c r="B753" s="66" t="s">
        <v>1999</v>
      </c>
      <c r="C753" s="66" t="s">
        <v>963</v>
      </c>
      <c r="D753" s="66">
        <v>8471160</v>
      </c>
      <c r="E753" s="66" t="s">
        <v>506</v>
      </c>
      <c r="F753" s="66">
        <v>432209</v>
      </c>
      <c r="G753" s="66" t="s">
        <v>138</v>
      </c>
      <c r="H753" s="66" t="str">
        <f t="shared" si="16"/>
        <v>847.8471160.1.432209.000000.847001.200179</v>
      </c>
      <c r="I753" s="56" t="s">
        <v>21</v>
      </c>
      <c r="J753" s="56">
        <v>847001</v>
      </c>
      <c r="K753" s="56" t="s">
        <v>23</v>
      </c>
      <c r="L753" s="56">
        <v>200179</v>
      </c>
      <c r="M753" s="66" t="s">
        <v>2286</v>
      </c>
      <c r="N753" s="66">
        <v>1</v>
      </c>
      <c r="Q753" s="66" t="s">
        <v>4317</v>
      </c>
      <c r="R753" s="66">
        <v>1</v>
      </c>
      <c r="S753" s="66">
        <v>31500</v>
      </c>
      <c r="T753" s="66">
        <v>30000</v>
      </c>
      <c r="U753" s="66" t="s">
        <v>2002</v>
      </c>
      <c r="V753" s="66" t="s">
        <v>2003</v>
      </c>
      <c r="W753" s="66" t="s">
        <v>4265</v>
      </c>
      <c r="X753" s="66" t="s">
        <v>4266</v>
      </c>
      <c r="Y753" s="69" t="s">
        <v>4267</v>
      </c>
      <c r="Z753" s="66">
        <v>8471160</v>
      </c>
    </row>
    <row r="754" spans="1:26" ht="30" customHeight="1" x14ac:dyDescent="0.35">
      <c r="A754" s="66" t="s">
        <v>1998</v>
      </c>
      <c r="B754" s="66" t="s">
        <v>1999</v>
      </c>
      <c r="C754" s="66" t="s">
        <v>963</v>
      </c>
      <c r="D754" s="66">
        <v>8471160</v>
      </c>
      <c r="E754" s="66" t="s">
        <v>506</v>
      </c>
      <c r="F754" s="66">
        <v>432209</v>
      </c>
      <c r="G754" s="66" t="s">
        <v>138</v>
      </c>
      <c r="H754" s="66" t="str">
        <f t="shared" si="16"/>
        <v>847.8471160.1.432209.000000.847001.200179</v>
      </c>
      <c r="I754" s="56" t="s">
        <v>21</v>
      </c>
      <c r="J754" s="56">
        <v>847001</v>
      </c>
      <c r="K754" s="56" t="s">
        <v>23</v>
      </c>
      <c r="L754" s="56">
        <v>200179</v>
      </c>
      <c r="M754" s="66" t="s">
        <v>2286</v>
      </c>
      <c r="N754" s="66">
        <v>1</v>
      </c>
      <c r="Q754" s="66" t="s">
        <v>4318</v>
      </c>
      <c r="R754" s="66">
        <v>1</v>
      </c>
      <c r="S754" s="66">
        <v>8400</v>
      </c>
      <c r="T754" s="66">
        <v>8000</v>
      </c>
      <c r="U754" s="66" t="s">
        <v>2002</v>
      </c>
      <c r="V754" s="66" t="s">
        <v>2003</v>
      </c>
      <c r="W754" s="66" t="s">
        <v>4265</v>
      </c>
      <c r="X754" s="66" t="s">
        <v>4266</v>
      </c>
      <c r="Y754" s="69" t="s">
        <v>4267</v>
      </c>
      <c r="Z754" s="66">
        <v>8471160</v>
      </c>
    </row>
    <row r="755" spans="1:26" ht="30" customHeight="1" x14ac:dyDescent="0.35">
      <c r="A755" s="66" t="s">
        <v>1998</v>
      </c>
      <c r="B755" s="66" t="s">
        <v>1999</v>
      </c>
      <c r="C755" s="66" t="s">
        <v>963</v>
      </c>
      <c r="D755" s="66">
        <v>8471160</v>
      </c>
      <c r="E755" s="66" t="s">
        <v>506</v>
      </c>
      <c r="F755" s="66">
        <v>432209</v>
      </c>
      <c r="G755" s="66" t="s">
        <v>138</v>
      </c>
      <c r="H755" s="66" t="str">
        <f t="shared" si="16"/>
        <v>847.8471160.1.432209.000000.847001.200179</v>
      </c>
      <c r="I755" s="56" t="s">
        <v>21</v>
      </c>
      <c r="J755" s="56">
        <v>847001</v>
      </c>
      <c r="K755" s="56" t="s">
        <v>23</v>
      </c>
      <c r="L755" s="56">
        <v>200179</v>
      </c>
      <c r="M755" s="66" t="s">
        <v>2286</v>
      </c>
      <c r="N755" s="66">
        <v>1</v>
      </c>
      <c r="Q755" s="66" t="s">
        <v>4319</v>
      </c>
      <c r="R755" s="66">
        <v>1</v>
      </c>
      <c r="S755" s="66">
        <v>52500</v>
      </c>
      <c r="T755" s="66">
        <v>50000</v>
      </c>
      <c r="U755" s="66" t="s">
        <v>2002</v>
      </c>
      <c r="V755" s="66" t="s">
        <v>2003</v>
      </c>
      <c r="W755" s="66" t="s">
        <v>4265</v>
      </c>
      <c r="X755" s="66" t="s">
        <v>4266</v>
      </c>
      <c r="Y755" s="69" t="s">
        <v>4267</v>
      </c>
      <c r="Z755" s="66">
        <v>8471160</v>
      </c>
    </row>
    <row r="756" spans="1:26" ht="30" customHeight="1" x14ac:dyDescent="0.35">
      <c r="A756" s="66" t="s">
        <v>1998</v>
      </c>
      <c r="B756" s="66" t="s">
        <v>1999</v>
      </c>
      <c r="C756" s="66" t="s">
        <v>963</v>
      </c>
      <c r="D756" s="66">
        <v>8471160</v>
      </c>
      <c r="E756" s="66" t="s">
        <v>506</v>
      </c>
      <c r="F756" s="66">
        <v>432209</v>
      </c>
      <c r="G756" s="66" t="s">
        <v>138</v>
      </c>
      <c r="H756" s="66" t="str">
        <f t="shared" si="16"/>
        <v>847.8471160.1.432209.000000.847001.200179</v>
      </c>
      <c r="I756" s="56" t="s">
        <v>21</v>
      </c>
      <c r="J756" s="56">
        <v>847001</v>
      </c>
      <c r="K756" s="56" t="s">
        <v>23</v>
      </c>
      <c r="L756" s="56">
        <v>200179</v>
      </c>
      <c r="M756" s="66" t="s">
        <v>2286</v>
      </c>
      <c r="N756" s="66">
        <v>1</v>
      </c>
      <c r="Q756" s="66" t="s">
        <v>4320</v>
      </c>
      <c r="R756" s="66">
        <v>1</v>
      </c>
      <c r="S756" s="66">
        <v>58789.5</v>
      </c>
      <c r="T756" s="66">
        <v>55990</v>
      </c>
      <c r="U756" s="66" t="s">
        <v>2002</v>
      </c>
      <c r="V756" s="66" t="s">
        <v>2003</v>
      </c>
      <c r="W756" s="66" t="s">
        <v>4265</v>
      </c>
      <c r="X756" s="66" t="s">
        <v>4266</v>
      </c>
      <c r="Y756" s="69" t="s">
        <v>4267</v>
      </c>
      <c r="Z756" s="66">
        <v>8471160</v>
      </c>
    </row>
    <row r="757" spans="1:26" ht="30" customHeight="1" x14ac:dyDescent="0.35">
      <c r="A757" s="66" t="s">
        <v>1998</v>
      </c>
      <c r="B757" s="66" t="s">
        <v>1999</v>
      </c>
      <c r="C757" s="66" t="s">
        <v>963</v>
      </c>
      <c r="D757" s="66">
        <v>8471160</v>
      </c>
      <c r="E757" s="66" t="s">
        <v>506</v>
      </c>
      <c r="F757" s="66">
        <v>432209</v>
      </c>
      <c r="G757" s="66" t="s">
        <v>138</v>
      </c>
      <c r="H757" s="66" t="str">
        <f t="shared" si="16"/>
        <v>847.8471160.1.432209.000000.847001.200179</v>
      </c>
      <c r="I757" s="56" t="s">
        <v>21</v>
      </c>
      <c r="J757" s="56">
        <v>847001</v>
      </c>
      <c r="K757" s="56" t="s">
        <v>23</v>
      </c>
      <c r="L757" s="56">
        <v>200179</v>
      </c>
      <c r="M757" s="66" t="s">
        <v>2286</v>
      </c>
      <c r="N757" s="66">
        <v>1</v>
      </c>
      <c r="Q757" s="66" t="s">
        <v>4321</v>
      </c>
      <c r="R757" s="66">
        <v>1</v>
      </c>
      <c r="S757" s="66">
        <v>96008.85</v>
      </c>
      <c r="T757" s="66">
        <v>91437</v>
      </c>
      <c r="U757" s="66" t="s">
        <v>2002</v>
      </c>
      <c r="V757" s="66" t="s">
        <v>2003</v>
      </c>
      <c r="W757" s="66" t="s">
        <v>4265</v>
      </c>
      <c r="X757" s="66" t="s">
        <v>4266</v>
      </c>
      <c r="Y757" s="69" t="s">
        <v>4267</v>
      </c>
      <c r="Z757" s="66">
        <v>8471160</v>
      </c>
    </row>
    <row r="758" spans="1:26" ht="30" customHeight="1" x14ac:dyDescent="0.35">
      <c r="A758" s="66" t="s">
        <v>1998</v>
      </c>
      <c r="B758" s="66" t="s">
        <v>1999</v>
      </c>
      <c r="C758" s="66" t="s">
        <v>963</v>
      </c>
      <c r="D758" s="66">
        <v>8471160</v>
      </c>
      <c r="E758" s="66" t="s">
        <v>506</v>
      </c>
      <c r="F758" s="66">
        <v>432209</v>
      </c>
      <c r="G758" s="66" t="s">
        <v>138</v>
      </c>
      <c r="H758" s="66" t="str">
        <f t="shared" si="16"/>
        <v>847.8471160.1.432209.000000.847001.200179</v>
      </c>
      <c r="I758" s="56" t="s">
        <v>21</v>
      </c>
      <c r="J758" s="56">
        <v>847001</v>
      </c>
      <c r="K758" s="56" t="s">
        <v>23</v>
      </c>
      <c r="L758" s="56">
        <v>200179</v>
      </c>
      <c r="M758" s="66" t="s">
        <v>2286</v>
      </c>
      <c r="N758" s="66">
        <v>1</v>
      </c>
      <c r="Q758" s="66" t="s">
        <v>4322</v>
      </c>
      <c r="R758" s="66">
        <v>1</v>
      </c>
      <c r="S758" s="66">
        <v>22050</v>
      </c>
      <c r="T758" s="66">
        <v>21000</v>
      </c>
      <c r="U758" s="66" t="s">
        <v>2002</v>
      </c>
      <c r="V758" s="66" t="s">
        <v>2003</v>
      </c>
      <c r="W758" s="66" t="s">
        <v>4265</v>
      </c>
      <c r="X758" s="66" t="s">
        <v>4266</v>
      </c>
      <c r="Y758" s="69" t="s">
        <v>4267</v>
      </c>
      <c r="Z758" s="66">
        <v>8471160</v>
      </c>
    </row>
    <row r="759" spans="1:26" ht="30" customHeight="1" x14ac:dyDescent="0.35">
      <c r="A759" s="66" t="s">
        <v>1998</v>
      </c>
      <c r="B759" s="66" t="s">
        <v>1999</v>
      </c>
      <c r="C759" s="66" t="s">
        <v>963</v>
      </c>
      <c r="D759" s="66">
        <v>8471160</v>
      </c>
      <c r="E759" s="66" t="s">
        <v>506</v>
      </c>
      <c r="F759" s="66">
        <v>432209</v>
      </c>
      <c r="G759" s="66" t="s">
        <v>138</v>
      </c>
      <c r="H759" s="66" t="str">
        <f t="shared" si="16"/>
        <v>847.8471160.1.432209.000000.847001.200179</v>
      </c>
      <c r="I759" s="56" t="s">
        <v>21</v>
      </c>
      <c r="J759" s="56">
        <v>847001</v>
      </c>
      <c r="K759" s="56" t="s">
        <v>23</v>
      </c>
      <c r="L759" s="56">
        <v>200179</v>
      </c>
      <c r="M759" s="66" t="s">
        <v>2286</v>
      </c>
      <c r="N759" s="66">
        <v>1</v>
      </c>
      <c r="Q759" s="66" t="s">
        <v>4323</v>
      </c>
      <c r="R759" s="66">
        <v>1</v>
      </c>
      <c r="S759" s="66">
        <v>24255</v>
      </c>
      <c r="T759" s="66">
        <v>23100</v>
      </c>
      <c r="U759" s="66" t="s">
        <v>2002</v>
      </c>
      <c r="V759" s="66" t="s">
        <v>2003</v>
      </c>
      <c r="W759" s="66" t="s">
        <v>4265</v>
      </c>
      <c r="X759" s="66" t="s">
        <v>4266</v>
      </c>
      <c r="Y759" s="69" t="s">
        <v>4267</v>
      </c>
      <c r="Z759" s="66">
        <v>8471160</v>
      </c>
    </row>
    <row r="760" spans="1:26" ht="30" customHeight="1" x14ac:dyDescent="0.35">
      <c r="A760" s="66" t="s">
        <v>1998</v>
      </c>
      <c r="B760" s="66" t="s">
        <v>1999</v>
      </c>
      <c r="C760" s="66" t="s">
        <v>963</v>
      </c>
      <c r="D760" s="66">
        <v>8471160</v>
      </c>
      <c r="E760" s="66" t="s">
        <v>506</v>
      </c>
      <c r="F760" s="66">
        <v>432209</v>
      </c>
      <c r="G760" s="66" t="s">
        <v>138</v>
      </c>
      <c r="H760" s="66" t="str">
        <f t="shared" si="16"/>
        <v>847.8471160.1.432209.000000.847001.200179</v>
      </c>
      <c r="I760" s="56" t="s">
        <v>21</v>
      </c>
      <c r="J760" s="56">
        <v>847001</v>
      </c>
      <c r="K760" s="56" t="s">
        <v>23</v>
      </c>
      <c r="L760" s="56">
        <v>200179</v>
      </c>
      <c r="M760" s="66" t="s">
        <v>2286</v>
      </c>
      <c r="N760" s="66">
        <v>1</v>
      </c>
      <c r="Q760" s="66" t="s">
        <v>4324</v>
      </c>
      <c r="R760" s="66">
        <v>1</v>
      </c>
      <c r="S760" s="66">
        <v>38477.25</v>
      </c>
      <c r="T760" s="66">
        <v>36645</v>
      </c>
      <c r="U760" s="66" t="s">
        <v>2002</v>
      </c>
      <c r="V760" s="66" t="s">
        <v>2003</v>
      </c>
      <c r="W760" s="66" t="s">
        <v>4265</v>
      </c>
      <c r="X760" s="66" t="s">
        <v>4266</v>
      </c>
      <c r="Y760" s="69" t="s">
        <v>4267</v>
      </c>
      <c r="Z760" s="66">
        <v>8471160</v>
      </c>
    </row>
    <row r="761" spans="1:26" ht="30" customHeight="1" x14ac:dyDescent="0.35">
      <c r="A761" s="66" t="s">
        <v>1998</v>
      </c>
      <c r="B761" s="66" t="s">
        <v>1999</v>
      </c>
      <c r="C761" s="66" t="s">
        <v>963</v>
      </c>
      <c r="D761" s="66">
        <v>8471160</v>
      </c>
      <c r="E761" s="66" t="s">
        <v>506</v>
      </c>
      <c r="F761" s="66">
        <v>432209</v>
      </c>
      <c r="G761" s="66" t="s">
        <v>138</v>
      </c>
      <c r="H761" s="66" t="str">
        <f t="shared" si="16"/>
        <v>847.8471160.1.432209.000000.847001.200179</v>
      </c>
      <c r="I761" s="56" t="s">
        <v>21</v>
      </c>
      <c r="J761" s="56">
        <v>847001</v>
      </c>
      <c r="K761" s="56" t="s">
        <v>23</v>
      </c>
      <c r="L761" s="56">
        <v>200179</v>
      </c>
      <c r="M761" s="66" t="s">
        <v>2286</v>
      </c>
      <c r="N761" s="66">
        <v>1</v>
      </c>
      <c r="Q761" s="66" t="s">
        <v>4325</v>
      </c>
      <c r="R761" s="66">
        <v>1</v>
      </c>
      <c r="S761" s="66">
        <v>9591.75</v>
      </c>
      <c r="T761" s="66">
        <v>9135</v>
      </c>
      <c r="U761" s="66" t="s">
        <v>2002</v>
      </c>
      <c r="V761" s="66" t="s">
        <v>2003</v>
      </c>
      <c r="W761" s="66" t="s">
        <v>4265</v>
      </c>
      <c r="X761" s="66" t="s">
        <v>4266</v>
      </c>
      <c r="Y761" s="69" t="s">
        <v>4267</v>
      </c>
      <c r="Z761" s="66">
        <v>8471160</v>
      </c>
    </row>
    <row r="762" spans="1:26" ht="30" customHeight="1" x14ac:dyDescent="0.35">
      <c r="A762" s="66" t="s">
        <v>1998</v>
      </c>
      <c r="B762" s="66" t="s">
        <v>1999</v>
      </c>
      <c r="C762" s="66" t="s">
        <v>963</v>
      </c>
      <c r="D762" s="66">
        <v>8471160</v>
      </c>
      <c r="E762" s="66" t="s">
        <v>506</v>
      </c>
      <c r="F762" s="66">
        <v>432209</v>
      </c>
      <c r="G762" s="66" t="s">
        <v>138</v>
      </c>
      <c r="H762" s="66" t="str">
        <f t="shared" si="16"/>
        <v>847.8471160.1.432209.000000.847001.200179</v>
      </c>
      <c r="I762" s="56" t="s">
        <v>21</v>
      </c>
      <c r="J762" s="56">
        <v>847001</v>
      </c>
      <c r="K762" s="56" t="s">
        <v>23</v>
      </c>
      <c r="L762" s="56">
        <v>200179</v>
      </c>
      <c r="M762" s="66" t="s">
        <v>2286</v>
      </c>
      <c r="N762" s="66">
        <v>1</v>
      </c>
      <c r="Q762" s="66" t="s">
        <v>4326</v>
      </c>
      <c r="R762" s="66">
        <v>1</v>
      </c>
      <c r="S762" s="66">
        <v>123259.5</v>
      </c>
      <c r="T762" s="66">
        <v>117390</v>
      </c>
      <c r="U762" s="66" t="s">
        <v>2002</v>
      </c>
      <c r="V762" s="66" t="s">
        <v>2003</v>
      </c>
      <c r="W762" s="66" t="s">
        <v>4265</v>
      </c>
      <c r="X762" s="66" t="s">
        <v>4266</v>
      </c>
      <c r="Y762" s="69" t="s">
        <v>4267</v>
      </c>
      <c r="Z762" s="66">
        <v>8471160</v>
      </c>
    </row>
    <row r="763" spans="1:26" ht="30" customHeight="1" x14ac:dyDescent="0.35">
      <c r="A763" s="66" t="s">
        <v>1998</v>
      </c>
      <c r="B763" s="66" t="s">
        <v>1999</v>
      </c>
      <c r="C763" s="66" t="s">
        <v>963</v>
      </c>
      <c r="D763" s="66">
        <v>8471160</v>
      </c>
      <c r="E763" s="66" t="s">
        <v>506</v>
      </c>
      <c r="F763" s="66">
        <v>432209</v>
      </c>
      <c r="G763" s="66" t="s">
        <v>138</v>
      </c>
      <c r="H763" s="66" t="str">
        <f t="shared" si="16"/>
        <v>847.8471160.1.432209.000000.847001.200179</v>
      </c>
      <c r="I763" s="56" t="s">
        <v>21</v>
      </c>
      <c r="J763" s="56">
        <v>847001</v>
      </c>
      <c r="K763" s="56" t="s">
        <v>23</v>
      </c>
      <c r="L763" s="56">
        <v>200179</v>
      </c>
      <c r="M763" s="66" t="s">
        <v>2286</v>
      </c>
      <c r="N763" s="66">
        <v>1</v>
      </c>
      <c r="Q763" s="66" t="s">
        <v>4327</v>
      </c>
      <c r="R763" s="66">
        <v>1</v>
      </c>
      <c r="S763" s="66">
        <v>96967.5</v>
      </c>
      <c r="T763" s="66">
        <v>92350</v>
      </c>
      <c r="U763" s="66" t="s">
        <v>2002</v>
      </c>
      <c r="V763" s="66" t="s">
        <v>2003</v>
      </c>
      <c r="W763" s="66" t="s">
        <v>4265</v>
      </c>
      <c r="X763" s="66" t="s">
        <v>4266</v>
      </c>
      <c r="Y763" s="69" t="s">
        <v>4267</v>
      </c>
      <c r="Z763" s="66">
        <v>8471160</v>
      </c>
    </row>
    <row r="764" spans="1:26" ht="30" customHeight="1" x14ac:dyDescent="0.35">
      <c r="A764" s="66" t="s">
        <v>1998</v>
      </c>
      <c r="B764" s="66" t="s">
        <v>1999</v>
      </c>
      <c r="C764" s="66" t="s">
        <v>963</v>
      </c>
      <c r="D764" s="66">
        <v>8471160</v>
      </c>
      <c r="E764" s="66" t="s">
        <v>506</v>
      </c>
      <c r="F764" s="66">
        <v>432209</v>
      </c>
      <c r="G764" s="66" t="s">
        <v>138</v>
      </c>
      <c r="H764" s="66" t="str">
        <f t="shared" si="16"/>
        <v>847.8471160.1.432209.000000.847001.200179</v>
      </c>
      <c r="I764" s="56" t="s">
        <v>21</v>
      </c>
      <c r="J764" s="56">
        <v>847001</v>
      </c>
      <c r="K764" s="56" t="s">
        <v>23</v>
      </c>
      <c r="L764" s="56">
        <v>200179</v>
      </c>
      <c r="M764" s="66" t="s">
        <v>2286</v>
      </c>
      <c r="N764" s="66">
        <v>1</v>
      </c>
      <c r="Q764" s="66" t="s">
        <v>4328</v>
      </c>
      <c r="R764" s="66">
        <v>1</v>
      </c>
      <c r="S764" s="66">
        <v>52500</v>
      </c>
      <c r="T764" s="66">
        <v>50000</v>
      </c>
      <c r="U764" s="66" t="s">
        <v>2002</v>
      </c>
      <c r="V764" s="66" t="s">
        <v>2003</v>
      </c>
      <c r="W764" s="66" t="s">
        <v>4265</v>
      </c>
      <c r="X764" s="66" t="s">
        <v>4266</v>
      </c>
      <c r="Y764" s="69" t="s">
        <v>4267</v>
      </c>
      <c r="Z764" s="66">
        <v>8471160</v>
      </c>
    </row>
    <row r="765" spans="1:26" ht="30" customHeight="1" x14ac:dyDescent="0.35">
      <c r="A765" s="66" t="s">
        <v>1998</v>
      </c>
      <c r="B765" s="66" t="s">
        <v>1999</v>
      </c>
      <c r="C765" s="66" t="s">
        <v>963</v>
      </c>
      <c r="D765" s="66">
        <v>8471160</v>
      </c>
      <c r="E765" s="66" t="s">
        <v>506</v>
      </c>
      <c r="F765" s="66">
        <v>432209</v>
      </c>
      <c r="G765" s="66" t="s">
        <v>138</v>
      </c>
      <c r="H765" s="66" t="str">
        <f t="shared" ref="H765:H828" si="17">CONCATENATE(847,".",D765,".",1,".",F765,".","000000",".",J765,".",L765)</f>
        <v>847.8471160.1.432209.000000.847001.200179</v>
      </c>
      <c r="I765" s="56" t="s">
        <v>21</v>
      </c>
      <c r="J765" s="56">
        <v>847001</v>
      </c>
      <c r="K765" s="56" t="s">
        <v>23</v>
      </c>
      <c r="L765" s="56">
        <v>200179</v>
      </c>
      <c r="M765" s="66" t="s">
        <v>2286</v>
      </c>
      <c r="N765" s="66">
        <v>1</v>
      </c>
      <c r="Q765" s="66" t="s">
        <v>4329</v>
      </c>
      <c r="R765" s="66">
        <v>1</v>
      </c>
      <c r="S765" s="66">
        <v>4421.0250000000005</v>
      </c>
      <c r="T765" s="66">
        <v>4210.5</v>
      </c>
      <c r="U765" s="66" t="s">
        <v>2002</v>
      </c>
      <c r="V765" s="66" t="s">
        <v>2003</v>
      </c>
      <c r="W765" s="66" t="s">
        <v>4265</v>
      </c>
      <c r="X765" s="66" t="s">
        <v>4266</v>
      </c>
      <c r="Y765" s="69" t="s">
        <v>4267</v>
      </c>
      <c r="Z765" s="66">
        <v>8471160</v>
      </c>
    </row>
    <row r="766" spans="1:26" ht="30" customHeight="1" x14ac:dyDescent="0.35">
      <c r="A766" s="66" t="s">
        <v>1998</v>
      </c>
      <c r="B766" s="66" t="s">
        <v>1999</v>
      </c>
      <c r="C766" s="66" t="s">
        <v>963</v>
      </c>
      <c r="D766" s="66">
        <v>8471160</v>
      </c>
      <c r="E766" s="66" t="s">
        <v>506</v>
      </c>
      <c r="F766" s="66">
        <v>432209</v>
      </c>
      <c r="G766" s="66" t="s">
        <v>138</v>
      </c>
      <c r="H766" s="66" t="str">
        <f t="shared" si="17"/>
        <v>847.8471160.1.432209.000000.847001.200179</v>
      </c>
      <c r="I766" s="56" t="s">
        <v>21</v>
      </c>
      <c r="J766" s="56">
        <v>847001</v>
      </c>
      <c r="K766" s="56" t="s">
        <v>23</v>
      </c>
      <c r="L766" s="56">
        <v>200179</v>
      </c>
      <c r="M766" s="66" t="s">
        <v>2286</v>
      </c>
      <c r="N766" s="66">
        <v>1</v>
      </c>
      <c r="Q766" s="66" t="s">
        <v>4330</v>
      </c>
      <c r="R766" s="66">
        <v>1</v>
      </c>
      <c r="S766" s="66">
        <v>12600</v>
      </c>
      <c r="T766" s="66">
        <v>12000</v>
      </c>
      <c r="U766" s="66" t="s">
        <v>2002</v>
      </c>
      <c r="V766" s="66" t="s">
        <v>2003</v>
      </c>
      <c r="W766" s="66" t="s">
        <v>4265</v>
      </c>
      <c r="X766" s="66" t="s">
        <v>4266</v>
      </c>
      <c r="Y766" s="69" t="s">
        <v>4267</v>
      </c>
      <c r="Z766" s="66">
        <v>8471160</v>
      </c>
    </row>
    <row r="767" spans="1:26" ht="30" customHeight="1" x14ac:dyDescent="0.35">
      <c r="A767" s="66" t="s">
        <v>1998</v>
      </c>
      <c r="B767" s="66" t="s">
        <v>1999</v>
      </c>
      <c r="C767" s="66" t="s">
        <v>963</v>
      </c>
      <c r="D767" s="66">
        <v>8471160</v>
      </c>
      <c r="E767" s="66" t="s">
        <v>506</v>
      </c>
      <c r="F767" s="66">
        <v>432209</v>
      </c>
      <c r="G767" s="66" t="s">
        <v>138</v>
      </c>
      <c r="H767" s="66" t="str">
        <f t="shared" si="17"/>
        <v>847.8471160.1.432209.000000.847001.200179</v>
      </c>
      <c r="I767" s="56" t="s">
        <v>21</v>
      </c>
      <c r="J767" s="56">
        <v>847001</v>
      </c>
      <c r="K767" s="56" t="s">
        <v>23</v>
      </c>
      <c r="L767" s="56">
        <v>200179</v>
      </c>
      <c r="M767" s="66" t="s">
        <v>2286</v>
      </c>
      <c r="N767" s="66">
        <v>1</v>
      </c>
      <c r="Q767" s="66" t="s">
        <v>4331</v>
      </c>
      <c r="R767" s="66">
        <v>1</v>
      </c>
      <c r="S767" s="66">
        <v>8498.7000000000007</v>
      </c>
      <c r="T767" s="66">
        <v>8094</v>
      </c>
      <c r="U767" s="66" t="s">
        <v>2002</v>
      </c>
      <c r="V767" s="66" t="s">
        <v>2003</v>
      </c>
      <c r="W767" s="66" t="s">
        <v>4265</v>
      </c>
      <c r="X767" s="66" t="s">
        <v>4266</v>
      </c>
      <c r="Y767" s="69" t="s">
        <v>4267</v>
      </c>
      <c r="Z767" s="66">
        <v>8471160</v>
      </c>
    </row>
    <row r="768" spans="1:26" ht="30" customHeight="1" x14ac:dyDescent="0.35">
      <c r="A768" s="66" t="s">
        <v>1998</v>
      </c>
      <c r="B768" s="66" t="s">
        <v>1999</v>
      </c>
      <c r="C768" s="66" t="s">
        <v>963</v>
      </c>
      <c r="D768" s="66">
        <v>8471160</v>
      </c>
      <c r="E768" s="66" t="s">
        <v>506</v>
      </c>
      <c r="F768" s="66">
        <v>432209</v>
      </c>
      <c r="G768" s="66" t="s">
        <v>138</v>
      </c>
      <c r="H768" s="66" t="str">
        <f t="shared" si="17"/>
        <v>847.8471160.1.432209.000000.847001.200179</v>
      </c>
      <c r="I768" s="56" t="s">
        <v>21</v>
      </c>
      <c r="J768" s="56">
        <v>847001</v>
      </c>
      <c r="K768" s="56" t="s">
        <v>23</v>
      </c>
      <c r="L768" s="56">
        <v>200179</v>
      </c>
      <c r="M768" s="66" t="s">
        <v>2286</v>
      </c>
      <c r="N768" s="66">
        <v>1</v>
      </c>
      <c r="Q768" s="66" t="s">
        <v>4332</v>
      </c>
      <c r="R768" s="66">
        <v>1</v>
      </c>
      <c r="S768" s="66">
        <v>70350</v>
      </c>
      <c r="T768" s="66">
        <v>67000</v>
      </c>
      <c r="U768" s="66" t="s">
        <v>2002</v>
      </c>
      <c r="V768" s="66" t="s">
        <v>2003</v>
      </c>
      <c r="W768" s="66" t="s">
        <v>4265</v>
      </c>
      <c r="X768" s="66" t="s">
        <v>4266</v>
      </c>
      <c r="Y768" s="69" t="s">
        <v>4267</v>
      </c>
      <c r="Z768" s="66">
        <v>8471160</v>
      </c>
    </row>
    <row r="769" spans="1:26" ht="30" customHeight="1" x14ac:dyDescent="0.35">
      <c r="A769" s="66" t="s">
        <v>1998</v>
      </c>
      <c r="B769" s="66" t="s">
        <v>1999</v>
      </c>
      <c r="C769" s="66" t="s">
        <v>963</v>
      </c>
      <c r="D769" s="66">
        <v>8471160</v>
      </c>
      <c r="E769" s="66" t="s">
        <v>506</v>
      </c>
      <c r="F769" s="66">
        <v>432209</v>
      </c>
      <c r="G769" s="66" t="s">
        <v>138</v>
      </c>
      <c r="H769" s="66" t="str">
        <f t="shared" si="17"/>
        <v>847.8471160.1.432209.000000.847001.200179</v>
      </c>
      <c r="I769" s="56" t="s">
        <v>21</v>
      </c>
      <c r="J769" s="56">
        <v>847001</v>
      </c>
      <c r="K769" s="56" t="s">
        <v>23</v>
      </c>
      <c r="L769" s="56">
        <v>200179</v>
      </c>
      <c r="M769" s="66" t="s">
        <v>2286</v>
      </c>
      <c r="N769" s="66">
        <v>1</v>
      </c>
      <c r="Q769" s="66" t="s">
        <v>4333</v>
      </c>
      <c r="R769" s="66">
        <v>1</v>
      </c>
      <c r="S769" s="66">
        <v>4767</v>
      </c>
      <c r="T769" s="66">
        <v>4540</v>
      </c>
      <c r="U769" s="66" t="s">
        <v>2002</v>
      </c>
      <c r="V769" s="66" t="s">
        <v>2003</v>
      </c>
      <c r="W769" s="66" t="s">
        <v>4265</v>
      </c>
      <c r="X769" s="66" t="s">
        <v>4266</v>
      </c>
      <c r="Y769" s="69" t="s">
        <v>4267</v>
      </c>
      <c r="Z769" s="66">
        <v>8471160</v>
      </c>
    </row>
    <row r="770" spans="1:26" ht="30" customHeight="1" x14ac:dyDescent="0.35">
      <c r="A770" s="66" t="s">
        <v>1998</v>
      </c>
      <c r="B770" s="66" t="s">
        <v>1999</v>
      </c>
      <c r="C770" s="66" t="s">
        <v>963</v>
      </c>
      <c r="D770" s="66">
        <v>8471160</v>
      </c>
      <c r="E770" s="66" t="s">
        <v>506</v>
      </c>
      <c r="F770" s="66">
        <v>432209</v>
      </c>
      <c r="G770" s="66" t="s">
        <v>138</v>
      </c>
      <c r="H770" s="66" t="str">
        <f t="shared" si="17"/>
        <v>847.8471160.1.432209.000000.847001.200179</v>
      </c>
      <c r="I770" s="56" t="s">
        <v>21</v>
      </c>
      <c r="J770" s="56">
        <v>847001</v>
      </c>
      <c r="K770" s="56" t="s">
        <v>23</v>
      </c>
      <c r="L770" s="56">
        <v>200179</v>
      </c>
      <c r="M770" s="66" t="s">
        <v>2286</v>
      </c>
      <c r="N770" s="66">
        <v>1</v>
      </c>
      <c r="Q770" s="66" t="s">
        <v>4334</v>
      </c>
      <c r="R770" s="66">
        <v>1</v>
      </c>
      <c r="S770" s="66">
        <v>21000</v>
      </c>
      <c r="T770" s="66">
        <v>20000</v>
      </c>
      <c r="U770" s="66" t="s">
        <v>2002</v>
      </c>
      <c r="V770" s="66" t="s">
        <v>2003</v>
      </c>
      <c r="W770" s="66" t="s">
        <v>4265</v>
      </c>
      <c r="X770" s="66" t="s">
        <v>4266</v>
      </c>
      <c r="Y770" s="69" t="s">
        <v>4267</v>
      </c>
      <c r="Z770" s="66">
        <v>8471160</v>
      </c>
    </row>
    <row r="771" spans="1:26" ht="30" customHeight="1" x14ac:dyDescent="0.35">
      <c r="A771" s="66" t="s">
        <v>1998</v>
      </c>
      <c r="B771" s="66" t="s">
        <v>1999</v>
      </c>
      <c r="C771" s="66" t="s">
        <v>963</v>
      </c>
      <c r="D771" s="66">
        <v>8471160</v>
      </c>
      <c r="E771" s="66" t="s">
        <v>506</v>
      </c>
      <c r="F771" s="66">
        <v>432209</v>
      </c>
      <c r="G771" s="66" t="s">
        <v>138</v>
      </c>
      <c r="H771" s="66" t="str">
        <f t="shared" si="17"/>
        <v>847.8471160.1.432209.000000.847001.200179</v>
      </c>
      <c r="I771" s="56" t="s">
        <v>21</v>
      </c>
      <c r="J771" s="56">
        <v>847001</v>
      </c>
      <c r="K771" s="56" t="s">
        <v>23</v>
      </c>
      <c r="L771" s="56">
        <v>200179</v>
      </c>
      <c r="M771" s="66" t="s">
        <v>2286</v>
      </c>
      <c r="N771" s="66">
        <v>1</v>
      </c>
      <c r="Q771" s="66" t="s">
        <v>4335</v>
      </c>
      <c r="R771" s="66">
        <v>1</v>
      </c>
      <c r="S771" s="66">
        <v>91350</v>
      </c>
      <c r="T771" s="66">
        <v>87000</v>
      </c>
      <c r="U771" s="66" t="s">
        <v>2002</v>
      </c>
      <c r="V771" s="66" t="s">
        <v>2003</v>
      </c>
      <c r="W771" s="66" t="s">
        <v>4265</v>
      </c>
      <c r="X771" s="66" t="s">
        <v>4266</v>
      </c>
      <c r="Y771" s="69" t="s">
        <v>4267</v>
      </c>
      <c r="Z771" s="66">
        <v>8471160</v>
      </c>
    </row>
    <row r="772" spans="1:26" ht="30" customHeight="1" x14ac:dyDescent="0.35">
      <c r="A772" s="66" t="s">
        <v>1998</v>
      </c>
      <c r="B772" s="66" t="s">
        <v>1999</v>
      </c>
      <c r="C772" s="66" t="s">
        <v>963</v>
      </c>
      <c r="D772" s="66">
        <v>8471160</v>
      </c>
      <c r="E772" s="66" t="s">
        <v>506</v>
      </c>
      <c r="F772" s="66">
        <v>432209</v>
      </c>
      <c r="G772" s="66" t="s">
        <v>138</v>
      </c>
      <c r="H772" s="66" t="str">
        <f t="shared" si="17"/>
        <v>847.8471160.1.432209.000000.847001.200179</v>
      </c>
      <c r="I772" s="56" t="s">
        <v>21</v>
      </c>
      <c r="J772" s="56">
        <v>847001</v>
      </c>
      <c r="K772" s="56" t="s">
        <v>23</v>
      </c>
      <c r="L772" s="56">
        <v>200179</v>
      </c>
      <c r="M772" s="66" t="s">
        <v>2286</v>
      </c>
      <c r="N772" s="66">
        <v>1</v>
      </c>
      <c r="Q772" s="66" t="s">
        <v>4336</v>
      </c>
      <c r="R772" s="66">
        <v>1</v>
      </c>
      <c r="S772" s="66">
        <v>54600</v>
      </c>
      <c r="T772" s="66">
        <v>52000</v>
      </c>
      <c r="U772" s="66" t="s">
        <v>2002</v>
      </c>
      <c r="V772" s="66" t="s">
        <v>2003</v>
      </c>
      <c r="W772" s="66" t="s">
        <v>4265</v>
      </c>
      <c r="X772" s="66" t="s">
        <v>4266</v>
      </c>
      <c r="Y772" s="69" t="s">
        <v>4267</v>
      </c>
      <c r="Z772" s="66">
        <v>8471160</v>
      </c>
    </row>
    <row r="773" spans="1:26" ht="30" customHeight="1" x14ac:dyDescent="0.35">
      <c r="A773" s="66" t="s">
        <v>1998</v>
      </c>
      <c r="B773" s="66" t="s">
        <v>1999</v>
      </c>
      <c r="C773" s="66" t="s">
        <v>963</v>
      </c>
      <c r="D773" s="66">
        <v>8471160</v>
      </c>
      <c r="E773" s="66" t="s">
        <v>506</v>
      </c>
      <c r="F773" s="66">
        <v>432209</v>
      </c>
      <c r="G773" s="66" t="s">
        <v>138</v>
      </c>
      <c r="H773" s="66" t="str">
        <f t="shared" si="17"/>
        <v>847.8471160.1.432209.000000.847001.200179</v>
      </c>
      <c r="I773" s="56" t="s">
        <v>21</v>
      </c>
      <c r="J773" s="56">
        <v>847001</v>
      </c>
      <c r="K773" s="56" t="s">
        <v>23</v>
      </c>
      <c r="L773" s="56">
        <v>200179</v>
      </c>
      <c r="M773" s="66" t="s">
        <v>2286</v>
      </c>
      <c r="N773" s="66">
        <v>1</v>
      </c>
      <c r="Q773" s="66" t="s">
        <v>4337</v>
      </c>
      <c r="R773" s="66">
        <v>1</v>
      </c>
      <c r="S773" s="66">
        <v>3465</v>
      </c>
      <c r="T773" s="66">
        <v>3300</v>
      </c>
      <c r="U773" s="66" t="s">
        <v>2002</v>
      </c>
      <c r="V773" s="66" t="s">
        <v>2003</v>
      </c>
      <c r="W773" s="66" t="s">
        <v>4265</v>
      </c>
      <c r="X773" s="66" t="s">
        <v>4266</v>
      </c>
      <c r="Y773" s="69" t="s">
        <v>4267</v>
      </c>
      <c r="Z773" s="66">
        <v>8471160</v>
      </c>
    </row>
    <row r="774" spans="1:26" ht="30" customHeight="1" x14ac:dyDescent="0.35">
      <c r="A774" s="66" t="s">
        <v>1998</v>
      </c>
      <c r="B774" s="66" t="s">
        <v>1999</v>
      </c>
      <c r="C774" s="66" t="s">
        <v>963</v>
      </c>
      <c r="D774" s="66">
        <v>8471160</v>
      </c>
      <c r="E774" s="66" t="s">
        <v>506</v>
      </c>
      <c r="F774" s="66">
        <v>432209</v>
      </c>
      <c r="G774" s="66" t="s">
        <v>138</v>
      </c>
      <c r="H774" s="66" t="str">
        <f t="shared" si="17"/>
        <v>847.8471160.1.432209.000000.847001.200179</v>
      </c>
      <c r="I774" s="56" t="s">
        <v>21</v>
      </c>
      <c r="J774" s="56">
        <v>847001</v>
      </c>
      <c r="K774" s="56" t="s">
        <v>23</v>
      </c>
      <c r="L774" s="56">
        <v>200179</v>
      </c>
      <c r="M774" s="66" t="s">
        <v>2286</v>
      </c>
      <c r="N774" s="66">
        <v>1</v>
      </c>
      <c r="Q774" s="66" t="s">
        <v>4338</v>
      </c>
      <c r="R774" s="66">
        <v>1</v>
      </c>
      <c r="S774" s="66">
        <v>28121.100000000002</v>
      </c>
      <c r="T774" s="66">
        <v>26782</v>
      </c>
      <c r="U774" s="66" t="s">
        <v>2002</v>
      </c>
      <c r="V774" s="66" t="s">
        <v>2003</v>
      </c>
      <c r="W774" s="66" t="s">
        <v>4265</v>
      </c>
      <c r="X774" s="66" t="s">
        <v>4266</v>
      </c>
      <c r="Y774" s="69" t="s">
        <v>4267</v>
      </c>
      <c r="Z774" s="66">
        <v>8471160</v>
      </c>
    </row>
    <row r="775" spans="1:26" ht="30" customHeight="1" x14ac:dyDescent="0.35">
      <c r="A775" s="66" t="s">
        <v>1998</v>
      </c>
      <c r="B775" s="66" t="s">
        <v>1999</v>
      </c>
      <c r="C775" s="66" t="s">
        <v>963</v>
      </c>
      <c r="D775" s="66">
        <v>8471160</v>
      </c>
      <c r="E775" s="66" t="s">
        <v>506</v>
      </c>
      <c r="F775" s="66">
        <v>432209</v>
      </c>
      <c r="G775" s="66" t="s">
        <v>138</v>
      </c>
      <c r="H775" s="66" t="str">
        <f t="shared" si="17"/>
        <v>847.8471160.1.432209.000000.847001.200179</v>
      </c>
      <c r="I775" s="56" t="s">
        <v>21</v>
      </c>
      <c r="J775" s="56">
        <v>847001</v>
      </c>
      <c r="K775" s="56" t="s">
        <v>23</v>
      </c>
      <c r="L775" s="56">
        <v>200179</v>
      </c>
      <c r="M775" s="66" t="s">
        <v>2286</v>
      </c>
      <c r="N775" s="66">
        <v>1</v>
      </c>
      <c r="Q775" s="66" t="s">
        <v>4339</v>
      </c>
      <c r="R775" s="66">
        <v>1</v>
      </c>
      <c r="S775" s="66">
        <v>7074.9000000000005</v>
      </c>
      <c r="T775" s="66">
        <v>6738</v>
      </c>
      <c r="U775" s="66" t="s">
        <v>2002</v>
      </c>
      <c r="V775" s="66" t="s">
        <v>2003</v>
      </c>
      <c r="W775" s="66" t="s">
        <v>4265</v>
      </c>
      <c r="X775" s="66" t="s">
        <v>4266</v>
      </c>
      <c r="Y775" s="69" t="s">
        <v>4267</v>
      </c>
      <c r="Z775" s="66">
        <v>8471160</v>
      </c>
    </row>
    <row r="776" spans="1:26" ht="30" customHeight="1" x14ac:dyDescent="0.35">
      <c r="A776" s="66" t="s">
        <v>1998</v>
      </c>
      <c r="B776" s="66" t="s">
        <v>1999</v>
      </c>
      <c r="C776" s="66" t="s">
        <v>963</v>
      </c>
      <c r="D776" s="66">
        <v>8471160</v>
      </c>
      <c r="E776" s="66" t="s">
        <v>506</v>
      </c>
      <c r="F776" s="66">
        <v>432209</v>
      </c>
      <c r="G776" s="66" t="s">
        <v>138</v>
      </c>
      <c r="H776" s="66" t="str">
        <f t="shared" si="17"/>
        <v>847.8471160.1.432209.000000.847001.200179</v>
      </c>
      <c r="I776" s="56" t="s">
        <v>21</v>
      </c>
      <c r="J776" s="56">
        <v>847001</v>
      </c>
      <c r="K776" s="56" t="s">
        <v>23</v>
      </c>
      <c r="L776" s="56">
        <v>200179</v>
      </c>
      <c r="M776" s="66" t="s">
        <v>2286</v>
      </c>
      <c r="N776" s="66">
        <v>1</v>
      </c>
      <c r="Q776" s="66" t="s">
        <v>4340</v>
      </c>
      <c r="R776" s="66">
        <v>1</v>
      </c>
      <c r="S776" s="66">
        <v>47250</v>
      </c>
      <c r="T776" s="66">
        <v>45000</v>
      </c>
      <c r="U776" s="66" t="s">
        <v>2002</v>
      </c>
      <c r="V776" s="66" t="s">
        <v>2003</v>
      </c>
      <c r="W776" s="66" t="s">
        <v>4265</v>
      </c>
      <c r="X776" s="66" t="s">
        <v>4266</v>
      </c>
      <c r="Y776" s="69" t="s">
        <v>4267</v>
      </c>
      <c r="Z776" s="66">
        <v>8471160</v>
      </c>
    </row>
    <row r="777" spans="1:26" ht="30" customHeight="1" x14ac:dyDescent="0.35">
      <c r="A777" s="66" t="s">
        <v>1998</v>
      </c>
      <c r="B777" s="66" t="s">
        <v>1999</v>
      </c>
      <c r="C777" s="66" t="s">
        <v>963</v>
      </c>
      <c r="D777" s="66">
        <v>8471160</v>
      </c>
      <c r="E777" s="66" t="s">
        <v>506</v>
      </c>
      <c r="F777" s="66">
        <v>432209</v>
      </c>
      <c r="G777" s="66" t="s">
        <v>138</v>
      </c>
      <c r="H777" s="66" t="str">
        <f t="shared" si="17"/>
        <v>847.8471160.1.432209.000000.847001.200179</v>
      </c>
      <c r="I777" s="56" t="s">
        <v>21</v>
      </c>
      <c r="J777" s="56">
        <v>847001</v>
      </c>
      <c r="K777" s="56" t="s">
        <v>23</v>
      </c>
      <c r="L777" s="56">
        <v>200179</v>
      </c>
      <c r="M777" s="66" t="s">
        <v>2286</v>
      </c>
      <c r="N777" s="66">
        <v>1</v>
      </c>
      <c r="Q777" s="66" t="s">
        <v>4341</v>
      </c>
      <c r="R777" s="66">
        <v>1</v>
      </c>
      <c r="S777" s="66">
        <v>56700</v>
      </c>
      <c r="T777" s="66">
        <v>54000</v>
      </c>
      <c r="U777" s="66" t="s">
        <v>2002</v>
      </c>
      <c r="V777" s="66" t="s">
        <v>2003</v>
      </c>
      <c r="W777" s="66" t="s">
        <v>4265</v>
      </c>
      <c r="X777" s="66" t="s">
        <v>4266</v>
      </c>
      <c r="Y777" s="69" t="s">
        <v>4267</v>
      </c>
      <c r="Z777" s="66">
        <v>8471160</v>
      </c>
    </row>
    <row r="778" spans="1:26" ht="30" customHeight="1" x14ac:dyDescent="0.35">
      <c r="A778" s="66" t="s">
        <v>1998</v>
      </c>
      <c r="B778" s="66" t="s">
        <v>1999</v>
      </c>
      <c r="C778" s="66" t="s">
        <v>963</v>
      </c>
      <c r="D778" s="66">
        <v>8471160</v>
      </c>
      <c r="E778" s="66" t="s">
        <v>506</v>
      </c>
      <c r="F778" s="66">
        <v>432209</v>
      </c>
      <c r="G778" s="66" t="s">
        <v>138</v>
      </c>
      <c r="H778" s="66" t="str">
        <f t="shared" si="17"/>
        <v>847.8471160.1.432209.000000.847001.200179</v>
      </c>
      <c r="I778" s="56" t="s">
        <v>21</v>
      </c>
      <c r="J778" s="56">
        <v>847001</v>
      </c>
      <c r="K778" s="56" t="s">
        <v>23</v>
      </c>
      <c r="L778" s="56">
        <v>200179</v>
      </c>
      <c r="M778" s="66" t="s">
        <v>2286</v>
      </c>
      <c r="N778" s="66">
        <v>1</v>
      </c>
      <c r="Q778" s="66" t="s">
        <v>4342</v>
      </c>
      <c r="R778" s="66">
        <v>1</v>
      </c>
      <c r="S778" s="66">
        <v>4189.5</v>
      </c>
      <c r="T778" s="66">
        <v>3990</v>
      </c>
      <c r="U778" s="66" t="s">
        <v>2002</v>
      </c>
      <c r="V778" s="66" t="s">
        <v>2003</v>
      </c>
      <c r="W778" s="66" t="s">
        <v>4265</v>
      </c>
      <c r="X778" s="66" t="s">
        <v>4266</v>
      </c>
      <c r="Y778" s="69" t="s">
        <v>4267</v>
      </c>
      <c r="Z778" s="66">
        <v>8471160</v>
      </c>
    </row>
    <row r="779" spans="1:26" ht="30" customHeight="1" x14ac:dyDescent="0.35">
      <c r="A779" s="66" t="s">
        <v>1998</v>
      </c>
      <c r="B779" s="66" t="s">
        <v>1999</v>
      </c>
      <c r="C779" s="66" t="s">
        <v>963</v>
      </c>
      <c r="D779" s="66">
        <v>8471160</v>
      </c>
      <c r="E779" s="66" t="s">
        <v>506</v>
      </c>
      <c r="F779" s="66">
        <v>432209</v>
      </c>
      <c r="G779" s="66" t="s">
        <v>138</v>
      </c>
      <c r="H779" s="66" t="str">
        <f t="shared" si="17"/>
        <v>847.8471160.1.432209.000000.847001.200179</v>
      </c>
      <c r="I779" s="56" t="s">
        <v>21</v>
      </c>
      <c r="J779" s="56">
        <v>847001</v>
      </c>
      <c r="K779" s="56" t="s">
        <v>23</v>
      </c>
      <c r="L779" s="56">
        <v>200179</v>
      </c>
      <c r="M779" s="66" t="s">
        <v>2286</v>
      </c>
      <c r="N779" s="66">
        <v>1</v>
      </c>
      <c r="Q779" s="66" t="s">
        <v>4343</v>
      </c>
      <c r="R779" s="66">
        <v>1</v>
      </c>
      <c r="S779" s="66">
        <v>38850</v>
      </c>
      <c r="T779" s="66">
        <v>37000</v>
      </c>
      <c r="U779" s="66" t="s">
        <v>2002</v>
      </c>
      <c r="V779" s="66" t="s">
        <v>2003</v>
      </c>
      <c r="W779" s="66" t="s">
        <v>4265</v>
      </c>
      <c r="X779" s="66" t="s">
        <v>4266</v>
      </c>
      <c r="Y779" s="69" t="s">
        <v>4267</v>
      </c>
      <c r="Z779" s="66">
        <v>8471160</v>
      </c>
    </row>
    <row r="780" spans="1:26" ht="30" customHeight="1" x14ac:dyDescent="0.35">
      <c r="A780" s="66" t="s">
        <v>1998</v>
      </c>
      <c r="B780" s="66" t="s">
        <v>1999</v>
      </c>
      <c r="C780" s="66" t="s">
        <v>963</v>
      </c>
      <c r="D780" s="66">
        <v>8471160</v>
      </c>
      <c r="E780" s="66" t="s">
        <v>506</v>
      </c>
      <c r="F780" s="66">
        <v>432209</v>
      </c>
      <c r="G780" s="66" t="s">
        <v>138</v>
      </c>
      <c r="H780" s="66" t="str">
        <f t="shared" si="17"/>
        <v>847.8471160.1.432209.000000.847001.200179</v>
      </c>
      <c r="I780" s="56" t="s">
        <v>21</v>
      </c>
      <c r="J780" s="56">
        <v>847001</v>
      </c>
      <c r="K780" s="56" t="s">
        <v>23</v>
      </c>
      <c r="L780" s="56">
        <v>200179</v>
      </c>
      <c r="M780" s="66" t="s">
        <v>2286</v>
      </c>
      <c r="N780" s="66">
        <v>1</v>
      </c>
      <c r="Q780" s="66" t="s">
        <v>4344</v>
      </c>
      <c r="R780" s="66">
        <v>1</v>
      </c>
      <c r="S780" s="66">
        <v>10122</v>
      </c>
      <c r="T780" s="66">
        <v>9640</v>
      </c>
      <c r="U780" s="66" t="s">
        <v>2002</v>
      </c>
      <c r="V780" s="66" t="s">
        <v>2003</v>
      </c>
      <c r="W780" s="66" t="s">
        <v>4265</v>
      </c>
      <c r="X780" s="66" t="s">
        <v>4266</v>
      </c>
      <c r="Y780" s="69" t="s">
        <v>4267</v>
      </c>
      <c r="Z780" s="66">
        <v>8471160</v>
      </c>
    </row>
    <row r="781" spans="1:26" ht="30" customHeight="1" x14ac:dyDescent="0.35">
      <c r="A781" s="66" t="s">
        <v>1998</v>
      </c>
      <c r="B781" s="66" t="s">
        <v>1999</v>
      </c>
      <c r="C781" s="66" t="s">
        <v>963</v>
      </c>
      <c r="D781" s="66">
        <v>8471160</v>
      </c>
      <c r="E781" s="66" t="s">
        <v>506</v>
      </c>
      <c r="F781" s="66">
        <v>432209</v>
      </c>
      <c r="G781" s="66" t="s">
        <v>138</v>
      </c>
      <c r="H781" s="66" t="str">
        <f t="shared" si="17"/>
        <v>847.8471160.1.432209.000000.847001.200179</v>
      </c>
      <c r="I781" s="56" t="s">
        <v>21</v>
      </c>
      <c r="J781" s="56">
        <v>847001</v>
      </c>
      <c r="K781" s="56" t="s">
        <v>23</v>
      </c>
      <c r="L781" s="56">
        <v>200179</v>
      </c>
      <c r="M781" s="66" t="s">
        <v>2286</v>
      </c>
      <c r="N781" s="66">
        <v>1</v>
      </c>
      <c r="Q781" s="66" t="s">
        <v>4345</v>
      </c>
      <c r="R781" s="66">
        <v>1</v>
      </c>
      <c r="S781" s="66">
        <v>33075</v>
      </c>
      <c r="T781" s="66">
        <v>31500</v>
      </c>
      <c r="U781" s="66" t="s">
        <v>2002</v>
      </c>
      <c r="V781" s="66" t="s">
        <v>2003</v>
      </c>
      <c r="W781" s="66" t="s">
        <v>4265</v>
      </c>
      <c r="X781" s="66" t="s">
        <v>4266</v>
      </c>
      <c r="Y781" s="69" t="s">
        <v>4267</v>
      </c>
      <c r="Z781" s="66">
        <v>8471160</v>
      </c>
    </row>
    <row r="782" spans="1:26" ht="30" customHeight="1" x14ac:dyDescent="0.35">
      <c r="A782" s="66" t="s">
        <v>1998</v>
      </c>
      <c r="B782" s="66" t="s">
        <v>1999</v>
      </c>
      <c r="C782" s="66" t="s">
        <v>963</v>
      </c>
      <c r="D782" s="66">
        <v>8471160</v>
      </c>
      <c r="E782" s="66" t="s">
        <v>506</v>
      </c>
      <c r="F782" s="66">
        <v>432209</v>
      </c>
      <c r="G782" s="66" t="s">
        <v>138</v>
      </c>
      <c r="H782" s="66" t="str">
        <f t="shared" si="17"/>
        <v>847.8471160.1.432209.000000.847001.200179</v>
      </c>
      <c r="I782" s="56" t="s">
        <v>21</v>
      </c>
      <c r="J782" s="56">
        <v>847001</v>
      </c>
      <c r="K782" s="56" t="s">
        <v>23</v>
      </c>
      <c r="L782" s="56">
        <v>200179</v>
      </c>
      <c r="M782" s="66" t="s">
        <v>2286</v>
      </c>
      <c r="N782" s="66">
        <v>1</v>
      </c>
      <c r="Q782" s="66" t="s">
        <v>4346</v>
      </c>
      <c r="R782" s="66">
        <v>1</v>
      </c>
      <c r="S782" s="66">
        <v>63000</v>
      </c>
      <c r="T782" s="66">
        <v>60000</v>
      </c>
      <c r="U782" s="66" t="s">
        <v>2002</v>
      </c>
      <c r="V782" s="66" t="s">
        <v>2003</v>
      </c>
      <c r="W782" s="66" t="s">
        <v>4265</v>
      </c>
      <c r="X782" s="66" t="s">
        <v>4266</v>
      </c>
      <c r="Y782" s="69" t="s">
        <v>4267</v>
      </c>
      <c r="Z782" s="66">
        <v>8471160</v>
      </c>
    </row>
    <row r="783" spans="1:26" ht="30" customHeight="1" x14ac:dyDescent="0.35">
      <c r="A783" s="66" t="s">
        <v>1998</v>
      </c>
      <c r="B783" s="66" t="s">
        <v>1999</v>
      </c>
      <c r="C783" s="66" t="s">
        <v>963</v>
      </c>
      <c r="D783" s="66">
        <v>8471160</v>
      </c>
      <c r="E783" s="66" t="s">
        <v>506</v>
      </c>
      <c r="F783" s="66">
        <v>432209</v>
      </c>
      <c r="G783" s="66" t="s">
        <v>138</v>
      </c>
      <c r="H783" s="66" t="str">
        <f t="shared" si="17"/>
        <v>847.8471160.1.432209.000000.847001.200179</v>
      </c>
      <c r="I783" s="56" t="s">
        <v>21</v>
      </c>
      <c r="J783" s="56">
        <v>847001</v>
      </c>
      <c r="K783" s="56" t="s">
        <v>23</v>
      </c>
      <c r="L783" s="56">
        <v>200179</v>
      </c>
      <c r="M783" s="66" t="s">
        <v>2286</v>
      </c>
      <c r="N783" s="66">
        <v>1</v>
      </c>
      <c r="Q783" s="66" t="s">
        <v>4347</v>
      </c>
      <c r="R783" s="66">
        <v>1</v>
      </c>
      <c r="S783" s="66">
        <v>36750</v>
      </c>
      <c r="T783" s="66">
        <v>35000</v>
      </c>
      <c r="U783" s="66" t="s">
        <v>2002</v>
      </c>
      <c r="V783" s="66" t="s">
        <v>2003</v>
      </c>
      <c r="W783" s="66" t="s">
        <v>4265</v>
      </c>
      <c r="X783" s="66" t="s">
        <v>4266</v>
      </c>
      <c r="Y783" s="69" t="s">
        <v>4267</v>
      </c>
      <c r="Z783" s="66">
        <v>8471160</v>
      </c>
    </row>
    <row r="784" spans="1:26" ht="30" customHeight="1" x14ac:dyDescent="0.35">
      <c r="A784" s="66" t="s">
        <v>1998</v>
      </c>
      <c r="B784" s="66" t="s">
        <v>1999</v>
      </c>
      <c r="C784" s="66" t="s">
        <v>963</v>
      </c>
      <c r="D784" s="66">
        <v>8471160</v>
      </c>
      <c r="E784" s="66" t="s">
        <v>506</v>
      </c>
      <c r="F784" s="66">
        <v>432209</v>
      </c>
      <c r="G784" s="66" t="s">
        <v>138</v>
      </c>
      <c r="H784" s="66" t="str">
        <f t="shared" si="17"/>
        <v>847.8471160.1.432209.000000.847001.200179</v>
      </c>
      <c r="I784" s="56" t="s">
        <v>21</v>
      </c>
      <c r="J784" s="56">
        <v>847001</v>
      </c>
      <c r="K784" s="56" t="s">
        <v>23</v>
      </c>
      <c r="L784" s="56">
        <v>200179</v>
      </c>
      <c r="M784" s="66" t="s">
        <v>2286</v>
      </c>
      <c r="N784" s="66">
        <v>1</v>
      </c>
      <c r="Q784" s="66" t="s">
        <v>4348</v>
      </c>
      <c r="R784" s="66">
        <v>1</v>
      </c>
      <c r="S784" s="66">
        <v>23100</v>
      </c>
      <c r="T784" s="66">
        <v>22000</v>
      </c>
      <c r="U784" s="66" t="s">
        <v>2002</v>
      </c>
      <c r="V784" s="66" t="s">
        <v>2003</v>
      </c>
      <c r="W784" s="66" t="s">
        <v>4265</v>
      </c>
      <c r="X784" s="66" t="s">
        <v>4266</v>
      </c>
      <c r="Y784" s="69" t="s">
        <v>4267</v>
      </c>
      <c r="Z784" s="66">
        <v>8471160</v>
      </c>
    </row>
    <row r="785" spans="1:26" ht="30" customHeight="1" x14ac:dyDescent="0.35">
      <c r="A785" s="66" t="s">
        <v>1998</v>
      </c>
      <c r="B785" s="66" t="s">
        <v>1999</v>
      </c>
      <c r="C785" s="66" t="s">
        <v>963</v>
      </c>
      <c r="D785" s="66">
        <v>8471160</v>
      </c>
      <c r="E785" s="66" t="s">
        <v>506</v>
      </c>
      <c r="F785" s="66">
        <v>432209</v>
      </c>
      <c r="G785" s="66" t="s">
        <v>138</v>
      </c>
      <c r="H785" s="66" t="str">
        <f t="shared" si="17"/>
        <v>847.8471160.1.432209.000000.847001.200179</v>
      </c>
      <c r="I785" s="56" t="s">
        <v>21</v>
      </c>
      <c r="J785" s="56">
        <v>847001</v>
      </c>
      <c r="K785" s="56" t="s">
        <v>23</v>
      </c>
      <c r="L785" s="56">
        <v>200179</v>
      </c>
      <c r="M785" s="66" t="s">
        <v>2286</v>
      </c>
      <c r="N785" s="66">
        <v>1</v>
      </c>
      <c r="Q785" s="66" t="s">
        <v>4349</v>
      </c>
      <c r="R785" s="66">
        <v>1</v>
      </c>
      <c r="S785" s="66">
        <v>14700</v>
      </c>
      <c r="T785" s="66">
        <v>14000</v>
      </c>
      <c r="U785" s="66" t="s">
        <v>2002</v>
      </c>
      <c r="V785" s="66" t="s">
        <v>2003</v>
      </c>
      <c r="W785" s="66" t="s">
        <v>4265</v>
      </c>
      <c r="X785" s="66" t="s">
        <v>4266</v>
      </c>
      <c r="Y785" s="69" t="s">
        <v>4267</v>
      </c>
      <c r="Z785" s="66">
        <v>8471160</v>
      </c>
    </row>
    <row r="786" spans="1:26" ht="30" customHeight="1" x14ac:dyDescent="0.35">
      <c r="A786" s="66" t="s">
        <v>1998</v>
      </c>
      <c r="B786" s="66" t="s">
        <v>1999</v>
      </c>
      <c r="C786" s="66" t="s">
        <v>963</v>
      </c>
      <c r="D786" s="66">
        <v>8471160</v>
      </c>
      <c r="E786" s="66" t="s">
        <v>506</v>
      </c>
      <c r="F786" s="66">
        <v>432209</v>
      </c>
      <c r="G786" s="66" t="s">
        <v>138</v>
      </c>
      <c r="H786" s="66" t="str">
        <f t="shared" si="17"/>
        <v>847.8471160.1.432209.000000.847001.200179</v>
      </c>
      <c r="I786" s="56" t="s">
        <v>21</v>
      </c>
      <c r="J786" s="56">
        <v>847001</v>
      </c>
      <c r="K786" s="56" t="s">
        <v>23</v>
      </c>
      <c r="L786" s="56">
        <v>200179</v>
      </c>
      <c r="M786" s="66" t="s">
        <v>2286</v>
      </c>
      <c r="N786" s="66">
        <v>1</v>
      </c>
      <c r="Q786" s="66" t="s">
        <v>4350</v>
      </c>
      <c r="R786" s="66">
        <v>1</v>
      </c>
      <c r="S786" s="66">
        <v>66150</v>
      </c>
      <c r="T786" s="66">
        <v>63000</v>
      </c>
      <c r="U786" s="66" t="s">
        <v>2002</v>
      </c>
      <c r="V786" s="66" t="s">
        <v>2003</v>
      </c>
      <c r="W786" s="66" t="s">
        <v>4265</v>
      </c>
      <c r="X786" s="66" t="s">
        <v>4266</v>
      </c>
      <c r="Y786" s="69" t="s">
        <v>4267</v>
      </c>
      <c r="Z786" s="66">
        <v>8471160</v>
      </c>
    </row>
    <row r="787" spans="1:26" ht="30" customHeight="1" x14ac:dyDescent="0.35">
      <c r="A787" s="66" t="s">
        <v>1998</v>
      </c>
      <c r="B787" s="66" t="s">
        <v>1999</v>
      </c>
      <c r="C787" s="66" t="s">
        <v>963</v>
      </c>
      <c r="D787" s="66">
        <v>8471160</v>
      </c>
      <c r="E787" s="66" t="s">
        <v>506</v>
      </c>
      <c r="F787" s="66">
        <v>432209</v>
      </c>
      <c r="G787" s="66" t="s">
        <v>138</v>
      </c>
      <c r="H787" s="66" t="str">
        <f t="shared" si="17"/>
        <v>847.8471160.1.432209.000000.847001.200179</v>
      </c>
      <c r="I787" s="56" t="s">
        <v>21</v>
      </c>
      <c r="J787" s="56">
        <v>847001</v>
      </c>
      <c r="K787" s="56" t="s">
        <v>23</v>
      </c>
      <c r="L787" s="56">
        <v>200179</v>
      </c>
      <c r="M787" s="66" t="s">
        <v>2286</v>
      </c>
      <c r="N787" s="66">
        <v>1</v>
      </c>
      <c r="Q787" s="66" t="s">
        <v>4351</v>
      </c>
      <c r="R787" s="66">
        <v>1</v>
      </c>
      <c r="S787" s="66">
        <v>3619.3500000000004</v>
      </c>
      <c r="T787" s="66">
        <v>3447</v>
      </c>
      <c r="U787" s="66" t="s">
        <v>2002</v>
      </c>
      <c r="V787" s="66" t="s">
        <v>2003</v>
      </c>
      <c r="W787" s="66" t="s">
        <v>4265</v>
      </c>
      <c r="X787" s="66" t="s">
        <v>4266</v>
      </c>
      <c r="Y787" s="69" t="s">
        <v>4267</v>
      </c>
      <c r="Z787" s="66">
        <v>8471160</v>
      </c>
    </row>
    <row r="788" spans="1:26" ht="30" customHeight="1" x14ac:dyDescent="0.35">
      <c r="A788" s="66" t="s">
        <v>1998</v>
      </c>
      <c r="B788" s="66" t="s">
        <v>1999</v>
      </c>
      <c r="C788" s="66" t="s">
        <v>963</v>
      </c>
      <c r="D788" s="66">
        <v>8471160</v>
      </c>
      <c r="E788" s="66" t="s">
        <v>506</v>
      </c>
      <c r="F788" s="66">
        <v>432209</v>
      </c>
      <c r="G788" s="66" t="s">
        <v>138</v>
      </c>
      <c r="H788" s="66" t="str">
        <f t="shared" si="17"/>
        <v>847.8471160.1.432209.000000.847001.200179</v>
      </c>
      <c r="I788" s="56" t="s">
        <v>21</v>
      </c>
      <c r="J788" s="56">
        <v>847001</v>
      </c>
      <c r="K788" s="56" t="s">
        <v>23</v>
      </c>
      <c r="L788" s="56">
        <v>200179</v>
      </c>
      <c r="M788" s="66" t="s">
        <v>2286</v>
      </c>
      <c r="N788" s="66">
        <v>1</v>
      </c>
      <c r="Q788" s="66" t="s">
        <v>4352</v>
      </c>
      <c r="R788" s="66">
        <v>1</v>
      </c>
      <c r="S788" s="66">
        <v>41173.65</v>
      </c>
      <c r="T788" s="66">
        <v>39213</v>
      </c>
      <c r="U788" s="66" t="s">
        <v>2002</v>
      </c>
      <c r="V788" s="66" t="s">
        <v>2003</v>
      </c>
      <c r="W788" s="66" t="s">
        <v>4265</v>
      </c>
      <c r="X788" s="66" t="s">
        <v>4266</v>
      </c>
      <c r="Y788" s="69" t="s">
        <v>4267</v>
      </c>
      <c r="Z788" s="66">
        <v>8471160</v>
      </c>
    </row>
    <row r="789" spans="1:26" ht="30" customHeight="1" x14ac:dyDescent="0.35">
      <c r="A789" s="66" t="s">
        <v>1998</v>
      </c>
      <c r="B789" s="66" t="s">
        <v>1999</v>
      </c>
      <c r="C789" s="66" t="s">
        <v>963</v>
      </c>
      <c r="D789" s="66">
        <v>8471160</v>
      </c>
      <c r="E789" s="66" t="s">
        <v>506</v>
      </c>
      <c r="F789" s="66">
        <v>432209</v>
      </c>
      <c r="G789" s="66" t="s">
        <v>138</v>
      </c>
      <c r="H789" s="66" t="str">
        <f t="shared" si="17"/>
        <v>847.8471160.1.432209.000000.847001.200179</v>
      </c>
      <c r="I789" s="56" t="s">
        <v>21</v>
      </c>
      <c r="J789" s="56">
        <v>847001</v>
      </c>
      <c r="K789" s="56" t="s">
        <v>23</v>
      </c>
      <c r="L789" s="56">
        <v>200179</v>
      </c>
      <c r="M789" s="66" t="s">
        <v>2286</v>
      </c>
      <c r="N789" s="66">
        <v>1</v>
      </c>
      <c r="Q789" s="66" t="s">
        <v>4353</v>
      </c>
      <c r="R789" s="66">
        <v>1</v>
      </c>
      <c r="S789" s="66">
        <v>31500</v>
      </c>
      <c r="T789" s="66">
        <v>30000</v>
      </c>
      <c r="U789" s="66" t="s">
        <v>2002</v>
      </c>
      <c r="V789" s="66" t="s">
        <v>2003</v>
      </c>
      <c r="W789" s="66" t="s">
        <v>4265</v>
      </c>
      <c r="X789" s="66" t="s">
        <v>4266</v>
      </c>
      <c r="Y789" s="69" t="s">
        <v>4267</v>
      </c>
      <c r="Z789" s="66">
        <v>8471160</v>
      </c>
    </row>
    <row r="790" spans="1:26" ht="30" customHeight="1" x14ac:dyDescent="0.35">
      <c r="A790" s="66" t="s">
        <v>1998</v>
      </c>
      <c r="B790" s="66" t="s">
        <v>1999</v>
      </c>
      <c r="C790" s="66" t="s">
        <v>963</v>
      </c>
      <c r="D790" s="66">
        <v>8471160</v>
      </c>
      <c r="E790" s="66" t="s">
        <v>506</v>
      </c>
      <c r="F790" s="66">
        <v>432209</v>
      </c>
      <c r="G790" s="66" t="s">
        <v>138</v>
      </c>
      <c r="H790" s="66" t="str">
        <f t="shared" si="17"/>
        <v>847.8471160.1.432209.000000.847001.200179</v>
      </c>
      <c r="I790" s="56" t="s">
        <v>21</v>
      </c>
      <c r="J790" s="56">
        <v>847001</v>
      </c>
      <c r="K790" s="56" t="s">
        <v>23</v>
      </c>
      <c r="L790" s="56">
        <v>200179</v>
      </c>
      <c r="M790" s="66" t="s">
        <v>2286</v>
      </c>
      <c r="N790" s="66">
        <v>1</v>
      </c>
      <c r="Q790" s="66" t="s">
        <v>4354</v>
      </c>
      <c r="R790" s="66">
        <v>1</v>
      </c>
      <c r="S790" s="66">
        <v>1625.085</v>
      </c>
      <c r="T790" s="66">
        <v>1547.7</v>
      </c>
      <c r="U790" s="66" t="s">
        <v>2002</v>
      </c>
      <c r="V790" s="66" t="s">
        <v>2003</v>
      </c>
      <c r="W790" s="66" t="s">
        <v>4265</v>
      </c>
      <c r="X790" s="66" t="s">
        <v>4266</v>
      </c>
      <c r="Y790" s="69" t="s">
        <v>4267</v>
      </c>
      <c r="Z790" s="66">
        <v>8471160</v>
      </c>
    </row>
    <row r="791" spans="1:26" ht="30" customHeight="1" x14ac:dyDescent="0.35">
      <c r="A791" s="66" t="s">
        <v>1998</v>
      </c>
      <c r="B791" s="66" t="s">
        <v>1999</v>
      </c>
      <c r="C791" s="66" t="s">
        <v>963</v>
      </c>
      <c r="D791" s="66">
        <v>8471160</v>
      </c>
      <c r="E791" s="66" t="s">
        <v>506</v>
      </c>
      <c r="F791" s="66">
        <v>432209</v>
      </c>
      <c r="G791" s="66" t="s">
        <v>138</v>
      </c>
      <c r="H791" s="66" t="str">
        <f t="shared" si="17"/>
        <v>847.8471160.1.432209.000000.847001.200179</v>
      </c>
      <c r="I791" s="56" t="s">
        <v>21</v>
      </c>
      <c r="J791" s="56">
        <v>847001</v>
      </c>
      <c r="K791" s="56" t="s">
        <v>23</v>
      </c>
      <c r="L791" s="56">
        <v>200179</v>
      </c>
      <c r="M791" s="66" t="s">
        <v>2286</v>
      </c>
      <c r="N791" s="66">
        <v>1</v>
      </c>
      <c r="Q791" s="66" t="s">
        <v>4355</v>
      </c>
      <c r="R791" s="66">
        <v>1</v>
      </c>
      <c r="S791" s="66">
        <v>144286.527</v>
      </c>
      <c r="T791" s="66">
        <v>137415.74</v>
      </c>
      <c r="U791" s="66" t="s">
        <v>2002</v>
      </c>
      <c r="V791" s="66" t="s">
        <v>2003</v>
      </c>
      <c r="W791" s="66" t="s">
        <v>4265</v>
      </c>
      <c r="X791" s="66" t="s">
        <v>4266</v>
      </c>
      <c r="Y791" s="69" t="s">
        <v>4267</v>
      </c>
      <c r="Z791" s="66">
        <v>8471160</v>
      </c>
    </row>
    <row r="792" spans="1:26" ht="30" customHeight="1" x14ac:dyDescent="0.35">
      <c r="A792" s="66" t="s">
        <v>1998</v>
      </c>
      <c r="B792" s="66" t="s">
        <v>1999</v>
      </c>
      <c r="C792" s="66" t="s">
        <v>963</v>
      </c>
      <c r="D792" s="66">
        <v>8471160</v>
      </c>
      <c r="E792" s="66" t="s">
        <v>506</v>
      </c>
      <c r="F792" s="66">
        <v>432209</v>
      </c>
      <c r="G792" s="66" t="s">
        <v>138</v>
      </c>
      <c r="H792" s="66" t="str">
        <f t="shared" si="17"/>
        <v>847.8471160.1.432209.000000.847001.200179</v>
      </c>
      <c r="I792" s="56" t="s">
        <v>21</v>
      </c>
      <c r="J792" s="56">
        <v>847001</v>
      </c>
      <c r="K792" s="56" t="s">
        <v>23</v>
      </c>
      <c r="L792" s="56">
        <v>200179</v>
      </c>
      <c r="M792" s="66" t="s">
        <v>2286</v>
      </c>
      <c r="N792" s="66">
        <v>1</v>
      </c>
      <c r="Q792" s="66" t="s">
        <v>4356</v>
      </c>
      <c r="R792" s="66">
        <v>1</v>
      </c>
      <c r="S792" s="66">
        <v>210000</v>
      </c>
      <c r="T792" s="66">
        <v>200000</v>
      </c>
      <c r="U792" s="66" t="s">
        <v>2002</v>
      </c>
      <c r="V792" s="66" t="s">
        <v>2003</v>
      </c>
      <c r="W792" s="66" t="s">
        <v>4265</v>
      </c>
      <c r="X792" s="66" t="s">
        <v>4266</v>
      </c>
      <c r="Y792" s="69" t="s">
        <v>4267</v>
      </c>
      <c r="Z792" s="66">
        <v>8471160</v>
      </c>
    </row>
    <row r="793" spans="1:26" ht="30" customHeight="1" x14ac:dyDescent="0.35">
      <c r="A793" s="66" t="s">
        <v>1998</v>
      </c>
      <c r="B793" s="66" t="s">
        <v>1999</v>
      </c>
      <c r="C793" s="66" t="s">
        <v>963</v>
      </c>
      <c r="D793" s="66">
        <v>8471160</v>
      </c>
      <c r="E793" s="66" t="s">
        <v>506</v>
      </c>
      <c r="F793" s="66">
        <v>432209</v>
      </c>
      <c r="G793" s="66" t="s">
        <v>138</v>
      </c>
      <c r="H793" s="66" t="str">
        <f t="shared" si="17"/>
        <v>847.8471160.1.432209.000000.847001.200179</v>
      </c>
      <c r="I793" s="56" t="s">
        <v>21</v>
      </c>
      <c r="J793" s="56">
        <v>847001</v>
      </c>
      <c r="K793" s="56" t="s">
        <v>23</v>
      </c>
      <c r="L793" s="56">
        <v>200179</v>
      </c>
      <c r="M793" s="66" t="s">
        <v>2286</v>
      </c>
      <c r="N793" s="66">
        <v>1</v>
      </c>
      <c r="Q793" s="66" t="s">
        <v>4357</v>
      </c>
      <c r="R793" s="66">
        <v>1</v>
      </c>
      <c r="S793" s="66">
        <v>22642.935000000001</v>
      </c>
      <c r="T793" s="66">
        <v>21564.7</v>
      </c>
      <c r="U793" s="66" t="s">
        <v>2002</v>
      </c>
      <c r="V793" s="66" t="s">
        <v>2003</v>
      </c>
      <c r="W793" s="66" t="s">
        <v>4265</v>
      </c>
      <c r="X793" s="66" t="s">
        <v>4266</v>
      </c>
      <c r="Y793" s="69" t="s">
        <v>4267</v>
      </c>
      <c r="Z793" s="66">
        <v>8471160</v>
      </c>
    </row>
    <row r="794" spans="1:26" ht="30" customHeight="1" x14ac:dyDescent="0.35">
      <c r="A794" s="66" t="s">
        <v>1998</v>
      </c>
      <c r="B794" s="66" t="s">
        <v>1999</v>
      </c>
      <c r="C794" s="66" t="s">
        <v>963</v>
      </c>
      <c r="D794" s="66">
        <v>8471160</v>
      </c>
      <c r="E794" s="66" t="s">
        <v>506</v>
      </c>
      <c r="F794" s="66">
        <v>432209</v>
      </c>
      <c r="G794" s="66" t="s">
        <v>138</v>
      </c>
      <c r="H794" s="66" t="str">
        <f t="shared" si="17"/>
        <v>847.8471160.1.432209.000000.847001.200179</v>
      </c>
      <c r="I794" s="56" t="s">
        <v>21</v>
      </c>
      <c r="J794" s="56">
        <v>847001</v>
      </c>
      <c r="K794" s="56" t="s">
        <v>23</v>
      </c>
      <c r="L794" s="56">
        <v>200179</v>
      </c>
      <c r="M794" s="66" t="s">
        <v>2286</v>
      </c>
      <c r="N794" s="66">
        <v>1</v>
      </c>
      <c r="Q794" s="66" t="s">
        <v>4358</v>
      </c>
      <c r="R794" s="66">
        <v>1</v>
      </c>
      <c r="S794" s="66">
        <v>169683.36000000002</v>
      </c>
      <c r="T794" s="66">
        <v>161603.20000000001</v>
      </c>
      <c r="U794" s="66" t="s">
        <v>2002</v>
      </c>
      <c r="V794" s="66" t="s">
        <v>2003</v>
      </c>
      <c r="W794" s="66" t="s">
        <v>4265</v>
      </c>
      <c r="X794" s="66" t="s">
        <v>4266</v>
      </c>
      <c r="Y794" s="69" t="s">
        <v>4267</v>
      </c>
      <c r="Z794" s="66">
        <v>8471160</v>
      </c>
    </row>
    <row r="795" spans="1:26" ht="30" customHeight="1" x14ac:dyDescent="0.35">
      <c r="A795" s="66" t="s">
        <v>1998</v>
      </c>
      <c r="B795" s="66" t="s">
        <v>1999</v>
      </c>
      <c r="C795" s="66" t="s">
        <v>963</v>
      </c>
      <c r="D795" s="66">
        <v>8471160</v>
      </c>
      <c r="E795" s="66" t="s">
        <v>506</v>
      </c>
      <c r="F795" s="66">
        <v>432209</v>
      </c>
      <c r="G795" s="66" t="s">
        <v>138</v>
      </c>
      <c r="H795" s="66" t="str">
        <f t="shared" si="17"/>
        <v>847.8471160.1.432209.000000.847001.200179</v>
      </c>
      <c r="I795" s="56" t="s">
        <v>21</v>
      </c>
      <c r="J795" s="56">
        <v>847001</v>
      </c>
      <c r="K795" s="56" t="s">
        <v>23</v>
      </c>
      <c r="L795" s="56">
        <v>200179</v>
      </c>
      <c r="M795" s="66" t="s">
        <v>2286</v>
      </c>
      <c r="N795" s="66">
        <v>1</v>
      </c>
      <c r="Q795" s="66" t="s">
        <v>4359</v>
      </c>
      <c r="R795" s="66">
        <v>1</v>
      </c>
      <c r="S795" s="66">
        <v>144286.527</v>
      </c>
      <c r="T795" s="66">
        <v>137415.74</v>
      </c>
      <c r="U795" s="66" t="s">
        <v>2002</v>
      </c>
      <c r="V795" s="66" t="s">
        <v>2003</v>
      </c>
      <c r="W795" s="66" t="s">
        <v>4265</v>
      </c>
      <c r="X795" s="66" t="s">
        <v>4266</v>
      </c>
      <c r="Y795" s="69" t="s">
        <v>4267</v>
      </c>
      <c r="Z795" s="66">
        <v>8471160</v>
      </c>
    </row>
    <row r="796" spans="1:26" ht="30" customHeight="1" x14ac:dyDescent="0.35">
      <c r="A796" s="66" t="s">
        <v>1998</v>
      </c>
      <c r="B796" s="66" t="s">
        <v>1999</v>
      </c>
      <c r="C796" s="66" t="s">
        <v>963</v>
      </c>
      <c r="D796" s="66">
        <v>8471160</v>
      </c>
      <c r="E796" s="66" t="s">
        <v>506</v>
      </c>
      <c r="F796" s="66">
        <v>432209</v>
      </c>
      <c r="G796" s="66" t="s">
        <v>138</v>
      </c>
      <c r="H796" s="66" t="str">
        <f t="shared" si="17"/>
        <v>847.8471160.1.432209.000000.847001.200179</v>
      </c>
      <c r="I796" s="56" t="s">
        <v>21</v>
      </c>
      <c r="J796" s="56">
        <v>847001</v>
      </c>
      <c r="K796" s="56" t="s">
        <v>23</v>
      </c>
      <c r="L796" s="56">
        <v>200179</v>
      </c>
      <c r="M796" s="66" t="s">
        <v>2286</v>
      </c>
      <c r="N796" s="66">
        <v>1</v>
      </c>
      <c r="Q796" s="66" t="s">
        <v>4360</v>
      </c>
      <c r="R796" s="66">
        <v>1</v>
      </c>
      <c r="S796" s="66">
        <v>1625.085</v>
      </c>
      <c r="T796" s="66">
        <v>1547.7</v>
      </c>
      <c r="U796" s="66" t="s">
        <v>2002</v>
      </c>
      <c r="V796" s="66" t="s">
        <v>2003</v>
      </c>
      <c r="W796" s="66" t="s">
        <v>4265</v>
      </c>
      <c r="X796" s="66" t="s">
        <v>4266</v>
      </c>
      <c r="Y796" s="69" t="s">
        <v>4267</v>
      </c>
      <c r="Z796" s="66">
        <v>8471160</v>
      </c>
    </row>
    <row r="797" spans="1:26" ht="30" customHeight="1" x14ac:dyDescent="0.35">
      <c r="A797" s="66" t="s">
        <v>1998</v>
      </c>
      <c r="B797" s="66" t="s">
        <v>1999</v>
      </c>
      <c r="C797" s="66" t="s">
        <v>963</v>
      </c>
      <c r="D797" s="66">
        <v>8471160</v>
      </c>
      <c r="E797" s="66" t="s">
        <v>506</v>
      </c>
      <c r="F797" s="66">
        <v>432209</v>
      </c>
      <c r="G797" s="66" t="s">
        <v>138</v>
      </c>
      <c r="H797" s="66" t="str">
        <f t="shared" si="17"/>
        <v>847.8471160.1.432209.000000.847001.200179</v>
      </c>
      <c r="I797" s="56" t="s">
        <v>21</v>
      </c>
      <c r="J797" s="56">
        <v>847001</v>
      </c>
      <c r="K797" s="56" t="s">
        <v>23</v>
      </c>
      <c r="L797" s="56">
        <v>200179</v>
      </c>
      <c r="M797" s="66" t="s">
        <v>2286</v>
      </c>
      <c r="N797" s="66">
        <v>1</v>
      </c>
      <c r="Q797" s="66" t="s">
        <v>4361</v>
      </c>
      <c r="R797" s="66">
        <v>1</v>
      </c>
      <c r="S797" s="66">
        <v>199029.6</v>
      </c>
      <c r="T797" s="66">
        <v>189552</v>
      </c>
      <c r="U797" s="66" t="s">
        <v>2002</v>
      </c>
      <c r="V797" s="66" t="s">
        <v>2003</v>
      </c>
      <c r="W797" s="66" t="s">
        <v>4265</v>
      </c>
      <c r="X797" s="66" t="s">
        <v>4266</v>
      </c>
      <c r="Y797" s="69" t="s">
        <v>4267</v>
      </c>
      <c r="Z797" s="66">
        <v>8471160</v>
      </c>
    </row>
    <row r="798" spans="1:26" ht="30" customHeight="1" x14ac:dyDescent="0.35">
      <c r="A798" s="66" t="s">
        <v>1998</v>
      </c>
      <c r="B798" s="66" t="s">
        <v>1999</v>
      </c>
      <c r="C798" s="66" t="s">
        <v>963</v>
      </c>
      <c r="D798" s="66">
        <v>8471160</v>
      </c>
      <c r="E798" s="66" t="s">
        <v>506</v>
      </c>
      <c r="F798" s="66">
        <v>432209</v>
      </c>
      <c r="G798" s="66" t="s">
        <v>138</v>
      </c>
      <c r="H798" s="66" t="str">
        <f t="shared" si="17"/>
        <v>847.8471160.1.432209.000000.847001.200179</v>
      </c>
      <c r="I798" s="56" t="s">
        <v>21</v>
      </c>
      <c r="J798" s="56">
        <v>847001</v>
      </c>
      <c r="K798" s="56" t="s">
        <v>23</v>
      </c>
      <c r="L798" s="56">
        <v>200179</v>
      </c>
      <c r="M798" s="66" t="s">
        <v>2286</v>
      </c>
      <c r="N798" s="66">
        <v>1</v>
      </c>
      <c r="Q798" s="66" t="s">
        <v>4362</v>
      </c>
      <c r="R798" s="66">
        <v>1</v>
      </c>
      <c r="S798" s="66">
        <v>5250</v>
      </c>
      <c r="T798" s="66">
        <v>5000</v>
      </c>
      <c r="U798" s="66" t="s">
        <v>2002</v>
      </c>
      <c r="V798" s="66" t="s">
        <v>2003</v>
      </c>
      <c r="W798" s="66" t="s">
        <v>4265</v>
      </c>
      <c r="X798" s="66" t="s">
        <v>4266</v>
      </c>
      <c r="Y798" s="69" t="s">
        <v>4267</v>
      </c>
      <c r="Z798" s="66">
        <v>8471160</v>
      </c>
    </row>
    <row r="799" spans="1:26" ht="30" customHeight="1" x14ac:dyDescent="0.35">
      <c r="A799" s="66" t="s">
        <v>1998</v>
      </c>
      <c r="B799" s="66" t="s">
        <v>1999</v>
      </c>
      <c r="C799" s="66" t="s">
        <v>963</v>
      </c>
      <c r="D799" s="66">
        <v>8471160</v>
      </c>
      <c r="E799" s="66" t="s">
        <v>506</v>
      </c>
      <c r="F799" s="66">
        <v>432209</v>
      </c>
      <c r="G799" s="66" t="s">
        <v>138</v>
      </c>
      <c r="H799" s="66" t="str">
        <f t="shared" si="17"/>
        <v>847.8471160.1.432209.000000.847001.200179</v>
      </c>
      <c r="I799" s="56" t="s">
        <v>21</v>
      </c>
      <c r="J799" s="56">
        <v>847001</v>
      </c>
      <c r="K799" s="56" t="s">
        <v>23</v>
      </c>
      <c r="L799" s="56">
        <v>200179</v>
      </c>
      <c r="M799" s="66" t="s">
        <v>2286</v>
      </c>
      <c r="N799" s="66">
        <v>1</v>
      </c>
      <c r="Q799" s="66" t="s">
        <v>4363</v>
      </c>
      <c r="R799" s="66">
        <v>1</v>
      </c>
      <c r="S799" s="66">
        <v>18480</v>
      </c>
      <c r="T799" s="66">
        <v>17600</v>
      </c>
      <c r="U799" s="66" t="s">
        <v>2002</v>
      </c>
      <c r="V799" s="66" t="s">
        <v>2003</v>
      </c>
      <c r="W799" s="66" t="s">
        <v>4265</v>
      </c>
      <c r="X799" s="66" t="s">
        <v>4266</v>
      </c>
      <c r="Y799" s="69" t="s">
        <v>4267</v>
      </c>
      <c r="Z799" s="66">
        <v>8471160</v>
      </c>
    </row>
    <row r="800" spans="1:26" ht="30" customHeight="1" x14ac:dyDescent="0.35">
      <c r="A800" s="66" t="s">
        <v>1998</v>
      </c>
      <c r="B800" s="66" t="s">
        <v>1999</v>
      </c>
      <c r="C800" s="66" t="s">
        <v>963</v>
      </c>
      <c r="D800" s="66">
        <v>8471160</v>
      </c>
      <c r="E800" s="66" t="s">
        <v>506</v>
      </c>
      <c r="F800" s="66">
        <v>432209</v>
      </c>
      <c r="G800" s="66" t="s">
        <v>138</v>
      </c>
      <c r="H800" s="66" t="str">
        <f t="shared" si="17"/>
        <v>847.8471160.1.432209.000000.847001.200179</v>
      </c>
      <c r="I800" s="56" t="s">
        <v>21</v>
      </c>
      <c r="J800" s="56">
        <v>847001</v>
      </c>
      <c r="K800" s="56" t="s">
        <v>23</v>
      </c>
      <c r="L800" s="56">
        <v>200179</v>
      </c>
      <c r="M800" s="66" t="s">
        <v>2286</v>
      </c>
      <c r="N800" s="66">
        <v>1</v>
      </c>
      <c r="Q800" s="66" t="s">
        <v>4364</v>
      </c>
      <c r="R800" s="66">
        <v>1</v>
      </c>
      <c r="S800" s="66">
        <v>38600.1</v>
      </c>
      <c r="T800" s="66">
        <v>36762</v>
      </c>
      <c r="U800" s="66" t="s">
        <v>2002</v>
      </c>
      <c r="V800" s="66" t="s">
        <v>2003</v>
      </c>
      <c r="W800" s="66" t="s">
        <v>4265</v>
      </c>
      <c r="X800" s="66" t="s">
        <v>4266</v>
      </c>
      <c r="Y800" s="69" t="s">
        <v>4267</v>
      </c>
      <c r="Z800" s="66">
        <v>8471160</v>
      </c>
    </row>
    <row r="801" spans="1:26" ht="30" customHeight="1" x14ac:dyDescent="0.35">
      <c r="A801" s="66" t="s">
        <v>1998</v>
      </c>
      <c r="B801" s="66" t="s">
        <v>1999</v>
      </c>
      <c r="C801" s="66" t="s">
        <v>963</v>
      </c>
      <c r="D801" s="66">
        <v>8471160</v>
      </c>
      <c r="E801" s="66" t="s">
        <v>506</v>
      </c>
      <c r="F801" s="66">
        <v>432209</v>
      </c>
      <c r="G801" s="66" t="s">
        <v>138</v>
      </c>
      <c r="H801" s="66" t="str">
        <f t="shared" si="17"/>
        <v>847.8471160.1.432209.000000.847001.200179</v>
      </c>
      <c r="I801" s="56" t="s">
        <v>21</v>
      </c>
      <c r="J801" s="56">
        <v>847001</v>
      </c>
      <c r="K801" s="56" t="s">
        <v>23</v>
      </c>
      <c r="L801" s="56">
        <v>200179</v>
      </c>
      <c r="M801" s="66" t="s">
        <v>2286</v>
      </c>
      <c r="N801" s="66">
        <v>1</v>
      </c>
      <c r="Q801" s="66" t="s">
        <v>4365</v>
      </c>
      <c r="R801" s="66">
        <v>1</v>
      </c>
      <c r="S801" s="66">
        <v>21945</v>
      </c>
      <c r="T801" s="66">
        <v>20900</v>
      </c>
      <c r="U801" s="66" t="s">
        <v>2002</v>
      </c>
      <c r="V801" s="66" t="s">
        <v>2003</v>
      </c>
      <c r="W801" s="66" t="s">
        <v>4265</v>
      </c>
      <c r="X801" s="66" t="s">
        <v>4266</v>
      </c>
      <c r="Y801" s="69" t="s">
        <v>4267</v>
      </c>
      <c r="Z801" s="66">
        <v>8471160</v>
      </c>
    </row>
    <row r="802" spans="1:26" ht="30" customHeight="1" x14ac:dyDescent="0.35">
      <c r="A802" s="66" t="s">
        <v>1998</v>
      </c>
      <c r="B802" s="66" t="s">
        <v>1999</v>
      </c>
      <c r="C802" s="66" t="s">
        <v>963</v>
      </c>
      <c r="D802" s="66">
        <v>8471160</v>
      </c>
      <c r="E802" s="66" t="s">
        <v>506</v>
      </c>
      <c r="F802" s="66">
        <v>432209</v>
      </c>
      <c r="G802" s="66" t="s">
        <v>138</v>
      </c>
      <c r="H802" s="66" t="str">
        <f t="shared" si="17"/>
        <v>847.8471160.1.432209.000000.847001.200179</v>
      </c>
      <c r="I802" s="56" t="s">
        <v>21</v>
      </c>
      <c r="J802" s="56">
        <v>847001</v>
      </c>
      <c r="K802" s="56" t="s">
        <v>23</v>
      </c>
      <c r="L802" s="56">
        <v>200179</v>
      </c>
      <c r="M802" s="66" t="s">
        <v>2286</v>
      </c>
      <c r="N802" s="66">
        <v>1</v>
      </c>
      <c r="Q802" s="66" t="s">
        <v>4366</v>
      </c>
      <c r="R802" s="66">
        <v>1</v>
      </c>
      <c r="S802" s="66">
        <v>719.25</v>
      </c>
      <c r="T802" s="66">
        <v>685</v>
      </c>
      <c r="U802" s="66" t="s">
        <v>2002</v>
      </c>
      <c r="V802" s="66" t="s">
        <v>2003</v>
      </c>
      <c r="W802" s="66" t="s">
        <v>4265</v>
      </c>
      <c r="X802" s="66" t="s">
        <v>4266</v>
      </c>
      <c r="Y802" s="69" t="s">
        <v>4267</v>
      </c>
      <c r="Z802" s="66">
        <v>8471160</v>
      </c>
    </row>
    <row r="803" spans="1:26" ht="30" customHeight="1" x14ac:dyDescent="0.35">
      <c r="A803" s="66" t="s">
        <v>1998</v>
      </c>
      <c r="B803" s="66" t="s">
        <v>1999</v>
      </c>
      <c r="C803" s="66" t="s">
        <v>963</v>
      </c>
      <c r="D803" s="66">
        <v>8471160</v>
      </c>
      <c r="E803" s="66" t="s">
        <v>506</v>
      </c>
      <c r="F803" s="66">
        <v>432209</v>
      </c>
      <c r="G803" s="66" t="s">
        <v>138</v>
      </c>
      <c r="H803" s="66" t="str">
        <f t="shared" si="17"/>
        <v>847.8471160.1.432209.000000.847001.200179</v>
      </c>
      <c r="I803" s="56" t="s">
        <v>21</v>
      </c>
      <c r="J803" s="56">
        <v>847001</v>
      </c>
      <c r="K803" s="56" t="s">
        <v>23</v>
      </c>
      <c r="L803" s="56">
        <v>200179</v>
      </c>
      <c r="M803" s="66" t="s">
        <v>2286</v>
      </c>
      <c r="N803" s="66">
        <v>1</v>
      </c>
      <c r="Q803" s="66" t="s">
        <v>4367</v>
      </c>
      <c r="R803" s="66">
        <v>1</v>
      </c>
      <c r="S803" s="66">
        <v>64050</v>
      </c>
      <c r="T803" s="66">
        <v>61000</v>
      </c>
      <c r="U803" s="66" t="s">
        <v>2002</v>
      </c>
      <c r="V803" s="66" t="s">
        <v>2003</v>
      </c>
      <c r="W803" s="66" t="s">
        <v>4265</v>
      </c>
      <c r="X803" s="66" t="s">
        <v>4266</v>
      </c>
      <c r="Y803" s="69" t="s">
        <v>4267</v>
      </c>
      <c r="Z803" s="66">
        <v>8471160</v>
      </c>
    </row>
    <row r="804" spans="1:26" ht="30" customHeight="1" x14ac:dyDescent="0.35">
      <c r="A804" s="66" t="s">
        <v>1998</v>
      </c>
      <c r="B804" s="66" t="s">
        <v>1999</v>
      </c>
      <c r="C804" s="66" t="s">
        <v>963</v>
      </c>
      <c r="D804" s="66">
        <v>8471160</v>
      </c>
      <c r="E804" s="66" t="s">
        <v>506</v>
      </c>
      <c r="F804" s="66">
        <v>432209</v>
      </c>
      <c r="G804" s="66" t="s">
        <v>138</v>
      </c>
      <c r="H804" s="66" t="str">
        <f t="shared" si="17"/>
        <v>847.8471160.1.432209.000000.847001.200179</v>
      </c>
      <c r="I804" s="56" t="s">
        <v>21</v>
      </c>
      <c r="J804" s="56">
        <v>847001</v>
      </c>
      <c r="K804" s="56" t="s">
        <v>23</v>
      </c>
      <c r="L804" s="56">
        <v>200179</v>
      </c>
      <c r="M804" s="66" t="s">
        <v>2286</v>
      </c>
      <c r="N804" s="66">
        <v>1</v>
      </c>
      <c r="Q804" s="66" t="s">
        <v>4368</v>
      </c>
      <c r="R804" s="66">
        <v>1</v>
      </c>
      <c r="S804" s="66">
        <v>74550</v>
      </c>
      <c r="T804" s="66">
        <v>71000</v>
      </c>
      <c r="U804" s="66" t="s">
        <v>2002</v>
      </c>
      <c r="V804" s="66" t="s">
        <v>2003</v>
      </c>
      <c r="W804" s="66" t="s">
        <v>4265</v>
      </c>
      <c r="X804" s="66" t="s">
        <v>4266</v>
      </c>
      <c r="Y804" s="69" t="s">
        <v>4267</v>
      </c>
      <c r="Z804" s="66">
        <v>8471160</v>
      </c>
    </row>
    <row r="805" spans="1:26" ht="30" customHeight="1" x14ac:dyDescent="0.35">
      <c r="A805" s="66" t="s">
        <v>1998</v>
      </c>
      <c r="B805" s="66" t="s">
        <v>1999</v>
      </c>
      <c r="C805" s="66" t="s">
        <v>963</v>
      </c>
      <c r="D805" s="66">
        <v>8471160</v>
      </c>
      <c r="E805" s="66" t="s">
        <v>506</v>
      </c>
      <c r="F805" s="66">
        <v>432209</v>
      </c>
      <c r="G805" s="66" t="s">
        <v>138</v>
      </c>
      <c r="H805" s="66" t="str">
        <f t="shared" si="17"/>
        <v>847.8471160.1.432209.000000.847001.200179</v>
      </c>
      <c r="I805" s="56" t="s">
        <v>21</v>
      </c>
      <c r="J805" s="56">
        <v>847001</v>
      </c>
      <c r="K805" s="56" t="s">
        <v>23</v>
      </c>
      <c r="L805" s="56">
        <v>200179</v>
      </c>
      <c r="M805" s="66" t="s">
        <v>2286</v>
      </c>
      <c r="N805" s="66">
        <v>1</v>
      </c>
      <c r="Q805" s="66" t="s">
        <v>4369</v>
      </c>
      <c r="R805" s="66">
        <v>1</v>
      </c>
      <c r="S805" s="66">
        <v>82709.55</v>
      </c>
      <c r="T805" s="66">
        <v>78771</v>
      </c>
      <c r="U805" s="66" t="s">
        <v>2002</v>
      </c>
      <c r="V805" s="66" t="s">
        <v>2003</v>
      </c>
      <c r="W805" s="66" t="s">
        <v>4265</v>
      </c>
      <c r="X805" s="66" t="s">
        <v>4266</v>
      </c>
      <c r="Y805" s="69" t="s">
        <v>4267</v>
      </c>
      <c r="Z805" s="66">
        <v>8471160</v>
      </c>
    </row>
    <row r="806" spans="1:26" ht="30" customHeight="1" x14ac:dyDescent="0.35">
      <c r="A806" s="66" t="s">
        <v>1998</v>
      </c>
      <c r="B806" s="66" t="s">
        <v>1999</v>
      </c>
      <c r="C806" s="66" t="s">
        <v>963</v>
      </c>
      <c r="D806" s="66">
        <v>8471160</v>
      </c>
      <c r="E806" s="66" t="s">
        <v>506</v>
      </c>
      <c r="F806" s="66">
        <v>432209</v>
      </c>
      <c r="G806" s="66" t="s">
        <v>138</v>
      </c>
      <c r="H806" s="66" t="str">
        <f t="shared" si="17"/>
        <v>847.8471160.1.432209.000000.847001.200179</v>
      </c>
      <c r="I806" s="56" t="s">
        <v>21</v>
      </c>
      <c r="J806" s="56">
        <v>847001</v>
      </c>
      <c r="K806" s="56" t="s">
        <v>23</v>
      </c>
      <c r="L806" s="56">
        <v>200179</v>
      </c>
      <c r="M806" s="66" t="s">
        <v>2286</v>
      </c>
      <c r="N806" s="66">
        <v>1</v>
      </c>
      <c r="Q806" s="66" t="s">
        <v>4370</v>
      </c>
      <c r="R806" s="66">
        <v>1</v>
      </c>
      <c r="S806" s="66">
        <v>630045.04500000004</v>
      </c>
      <c r="T806" s="66">
        <v>600042.9</v>
      </c>
      <c r="U806" s="66" t="s">
        <v>2002</v>
      </c>
      <c r="V806" s="66" t="s">
        <v>2003</v>
      </c>
      <c r="W806" s="66" t="s">
        <v>4265</v>
      </c>
      <c r="X806" s="66" t="s">
        <v>4266</v>
      </c>
      <c r="Y806" s="69" t="s">
        <v>4267</v>
      </c>
      <c r="Z806" s="66">
        <v>8471160</v>
      </c>
    </row>
    <row r="807" spans="1:26" ht="30" customHeight="1" x14ac:dyDescent="0.35">
      <c r="A807" s="66" t="s">
        <v>1998</v>
      </c>
      <c r="B807" s="66" t="s">
        <v>1999</v>
      </c>
      <c r="C807" s="66" t="s">
        <v>963</v>
      </c>
      <c r="D807" s="66">
        <v>8471160</v>
      </c>
      <c r="E807" s="66" t="s">
        <v>506</v>
      </c>
      <c r="F807" s="66">
        <v>432209</v>
      </c>
      <c r="G807" s="66" t="s">
        <v>138</v>
      </c>
      <c r="H807" s="66" t="str">
        <f t="shared" si="17"/>
        <v>847.8471160.1.432209.000000.847001.200179</v>
      </c>
      <c r="I807" s="56" t="s">
        <v>21</v>
      </c>
      <c r="J807" s="56">
        <v>847001</v>
      </c>
      <c r="K807" s="56" t="s">
        <v>23</v>
      </c>
      <c r="L807" s="56">
        <v>200179</v>
      </c>
      <c r="M807" s="66" t="s">
        <v>2286</v>
      </c>
      <c r="N807" s="66">
        <v>1</v>
      </c>
      <c r="Q807" s="66" t="s">
        <v>4371</v>
      </c>
      <c r="R807" s="66">
        <v>1</v>
      </c>
      <c r="S807" s="66">
        <v>332048.54550000001</v>
      </c>
      <c r="T807" s="66">
        <v>316236.71000000002</v>
      </c>
      <c r="U807" s="66" t="s">
        <v>2002</v>
      </c>
      <c r="V807" s="66" t="s">
        <v>2003</v>
      </c>
      <c r="W807" s="66" t="s">
        <v>4265</v>
      </c>
      <c r="X807" s="66" t="s">
        <v>4266</v>
      </c>
      <c r="Y807" s="69" t="s">
        <v>4267</v>
      </c>
      <c r="Z807" s="66">
        <v>8471160</v>
      </c>
    </row>
    <row r="808" spans="1:26" ht="30" customHeight="1" x14ac:dyDescent="0.35">
      <c r="A808" s="66" t="s">
        <v>1998</v>
      </c>
      <c r="B808" s="66" t="s">
        <v>1999</v>
      </c>
      <c r="C808" s="66" t="s">
        <v>963</v>
      </c>
      <c r="D808" s="66">
        <v>8471160</v>
      </c>
      <c r="E808" s="66" t="s">
        <v>506</v>
      </c>
      <c r="F808" s="66">
        <v>432209</v>
      </c>
      <c r="G808" s="66" t="s">
        <v>138</v>
      </c>
      <c r="H808" s="66" t="str">
        <f t="shared" si="17"/>
        <v>847.8471160.1.432209.000000.847001.200179</v>
      </c>
      <c r="I808" s="56" t="s">
        <v>21</v>
      </c>
      <c r="J808" s="56">
        <v>847001</v>
      </c>
      <c r="K808" s="56" t="s">
        <v>23</v>
      </c>
      <c r="L808" s="56">
        <v>200179</v>
      </c>
      <c r="M808" s="66" t="s">
        <v>2286</v>
      </c>
      <c r="N808" s="66">
        <v>1</v>
      </c>
      <c r="Q808" s="66" t="s">
        <v>4372</v>
      </c>
      <c r="R808" s="66">
        <v>1</v>
      </c>
      <c r="S808" s="66">
        <v>2100</v>
      </c>
      <c r="T808" s="66">
        <v>2000</v>
      </c>
      <c r="U808" s="66" t="s">
        <v>2002</v>
      </c>
      <c r="V808" s="66" t="s">
        <v>2003</v>
      </c>
      <c r="W808" s="66" t="s">
        <v>4265</v>
      </c>
      <c r="X808" s="66" t="s">
        <v>4266</v>
      </c>
      <c r="Y808" s="69" t="s">
        <v>4267</v>
      </c>
      <c r="Z808" s="66">
        <v>8471160</v>
      </c>
    </row>
    <row r="809" spans="1:26" ht="30" customHeight="1" x14ac:dyDescent="0.35">
      <c r="A809" s="66" t="s">
        <v>1998</v>
      </c>
      <c r="B809" s="66" t="s">
        <v>1999</v>
      </c>
      <c r="C809" s="66" t="s">
        <v>963</v>
      </c>
      <c r="D809" s="66">
        <v>8471160</v>
      </c>
      <c r="E809" s="66" t="s">
        <v>506</v>
      </c>
      <c r="F809" s="66">
        <v>432209</v>
      </c>
      <c r="G809" s="66" t="s">
        <v>138</v>
      </c>
      <c r="H809" s="66" t="str">
        <f t="shared" si="17"/>
        <v>847.8471160.1.432209.000000.847001.200179</v>
      </c>
      <c r="I809" s="56" t="s">
        <v>21</v>
      </c>
      <c r="J809" s="56">
        <v>847001</v>
      </c>
      <c r="K809" s="56" t="s">
        <v>23</v>
      </c>
      <c r="L809" s="56">
        <v>200179</v>
      </c>
      <c r="M809" s="66" t="s">
        <v>2286</v>
      </c>
      <c r="N809" s="66">
        <v>1</v>
      </c>
      <c r="Q809" s="66" t="s">
        <v>4373</v>
      </c>
      <c r="R809" s="66">
        <v>1</v>
      </c>
      <c r="S809" s="66">
        <v>143545.5</v>
      </c>
      <c r="T809" s="66">
        <v>136710</v>
      </c>
      <c r="U809" s="66" t="s">
        <v>2002</v>
      </c>
      <c r="V809" s="66" t="s">
        <v>2003</v>
      </c>
      <c r="W809" s="66" t="s">
        <v>4265</v>
      </c>
      <c r="X809" s="66" t="s">
        <v>4266</v>
      </c>
      <c r="Y809" s="69" t="s">
        <v>4267</v>
      </c>
      <c r="Z809" s="66">
        <v>8471160</v>
      </c>
    </row>
    <row r="810" spans="1:26" ht="30" customHeight="1" x14ac:dyDescent="0.35">
      <c r="A810" s="66" t="s">
        <v>1998</v>
      </c>
      <c r="B810" s="66" t="s">
        <v>1999</v>
      </c>
      <c r="C810" s="66" t="s">
        <v>963</v>
      </c>
      <c r="D810" s="66">
        <v>8471160</v>
      </c>
      <c r="E810" s="66" t="s">
        <v>506</v>
      </c>
      <c r="F810" s="66">
        <v>432209</v>
      </c>
      <c r="G810" s="66" t="s">
        <v>138</v>
      </c>
      <c r="H810" s="66" t="str">
        <f t="shared" si="17"/>
        <v>847.8471160.1.432209.000000.847001.200179</v>
      </c>
      <c r="I810" s="56" t="s">
        <v>21</v>
      </c>
      <c r="J810" s="56">
        <v>847001</v>
      </c>
      <c r="K810" s="56" t="s">
        <v>23</v>
      </c>
      <c r="L810" s="56">
        <v>200179</v>
      </c>
      <c r="M810" s="66" t="s">
        <v>2286</v>
      </c>
      <c r="N810" s="66">
        <v>1</v>
      </c>
      <c r="Q810" s="66" t="s">
        <v>4374</v>
      </c>
      <c r="R810" s="66">
        <v>1</v>
      </c>
      <c r="S810" s="66">
        <v>5292</v>
      </c>
      <c r="T810" s="66">
        <v>5040</v>
      </c>
      <c r="U810" s="66" t="s">
        <v>2002</v>
      </c>
      <c r="V810" s="66" t="s">
        <v>2003</v>
      </c>
      <c r="W810" s="66" t="s">
        <v>4265</v>
      </c>
      <c r="X810" s="66" t="s">
        <v>4266</v>
      </c>
      <c r="Y810" s="69" t="s">
        <v>4267</v>
      </c>
      <c r="Z810" s="66">
        <v>8471160</v>
      </c>
    </row>
    <row r="811" spans="1:26" ht="30" customHeight="1" x14ac:dyDescent="0.35">
      <c r="A811" s="66" t="s">
        <v>1998</v>
      </c>
      <c r="B811" s="66" t="s">
        <v>1999</v>
      </c>
      <c r="C811" s="66" t="s">
        <v>963</v>
      </c>
      <c r="D811" s="66">
        <v>8471160</v>
      </c>
      <c r="E811" s="66" t="s">
        <v>506</v>
      </c>
      <c r="F811" s="66">
        <v>432209</v>
      </c>
      <c r="G811" s="66" t="s">
        <v>138</v>
      </c>
      <c r="H811" s="66" t="str">
        <f t="shared" si="17"/>
        <v>847.8471160.1.432209.000000.847001.200179</v>
      </c>
      <c r="I811" s="56" t="s">
        <v>21</v>
      </c>
      <c r="J811" s="56">
        <v>847001</v>
      </c>
      <c r="K811" s="56" t="s">
        <v>23</v>
      </c>
      <c r="L811" s="56">
        <v>200179</v>
      </c>
      <c r="M811" s="66" t="s">
        <v>2286</v>
      </c>
      <c r="N811" s="66">
        <v>1</v>
      </c>
      <c r="Q811" s="66" t="s">
        <v>4375</v>
      </c>
      <c r="R811" s="66">
        <v>1</v>
      </c>
      <c r="S811" s="66">
        <v>4200</v>
      </c>
      <c r="T811" s="66">
        <v>4000</v>
      </c>
      <c r="U811" s="66" t="s">
        <v>2002</v>
      </c>
      <c r="V811" s="66" t="s">
        <v>2003</v>
      </c>
      <c r="W811" s="66" t="s">
        <v>4265</v>
      </c>
      <c r="X811" s="66" t="s">
        <v>4266</v>
      </c>
      <c r="Y811" s="69" t="s">
        <v>4267</v>
      </c>
      <c r="Z811" s="66">
        <v>8471160</v>
      </c>
    </row>
    <row r="812" spans="1:26" ht="30" customHeight="1" x14ac:dyDescent="0.35">
      <c r="A812" s="66" t="s">
        <v>1998</v>
      </c>
      <c r="B812" s="66" t="s">
        <v>1999</v>
      </c>
      <c r="C812" s="66" t="s">
        <v>963</v>
      </c>
      <c r="D812" s="66">
        <v>8471160</v>
      </c>
      <c r="E812" s="66" t="s">
        <v>506</v>
      </c>
      <c r="F812" s="66">
        <v>432209</v>
      </c>
      <c r="G812" s="66" t="s">
        <v>138</v>
      </c>
      <c r="H812" s="66" t="str">
        <f t="shared" si="17"/>
        <v>847.8471160.1.432209.000000.847001.200179</v>
      </c>
      <c r="I812" s="56" t="s">
        <v>21</v>
      </c>
      <c r="J812" s="56">
        <v>847001</v>
      </c>
      <c r="K812" s="56" t="s">
        <v>23</v>
      </c>
      <c r="L812" s="56">
        <v>200179</v>
      </c>
      <c r="M812" s="66" t="s">
        <v>2286</v>
      </c>
      <c r="N812" s="66">
        <v>1</v>
      </c>
      <c r="Q812" s="66" t="s">
        <v>4376</v>
      </c>
      <c r="R812" s="66">
        <v>1</v>
      </c>
      <c r="S812" s="66">
        <v>48091.05</v>
      </c>
      <c r="T812" s="66">
        <v>45801</v>
      </c>
      <c r="U812" s="66" t="s">
        <v>2002</v>
      </c>
      <c r="V812" s="66" t="s">
        <v>2003</v>
      </c>
      <c r="W812" s="66" t="s">
        <v>4265</v>
      </c>
      <c r="X812" s="66" t="s">
        <v>4266</v>
      </c>
      <c r="Y812" s="69" t="s">
        <v>4267</v>
      </c>
      <c r="Z812" s="66">
        <v>8471160</v>
      </c>
    </row>
    <row r="813" spans="1:26" ht="30" customHeight="1" x14ac:dyDescent="0.35">
      <c r="A813" s="66" t="s">
        <v>1998</v>
      </c>
      <c r="B813" s="66" t="s">
        <v>1999</v>
      </c>
      <c r="C813" s="66" t="s">
        <v>963</v>
      </c>
      <c r="D813" s="66">
        <v>8471160</v>
      </c>
      <c r="E813" s="66" t="s">
        <v>506</v>
      </c>
      <c r="F813" s="66">
        <v>432209</v>
      </c>
      <c r="G813" s="66" t="s">
        <v>138</v>
      </c>
      <c r="H813" s="66" t="str">
        <f t="shared" si="17"/>
        <v>847.8471160.1.432209.000000.847001.200179</v>
      </c>
      <c r="I813" s="56" t="s">
        <v>21</v>
      </c>
      <c r="J813" s="56">
        <v>847001</v>
      </c>
      <c r="K813" s="56" t="s">
        <v>23</v>
      </c>
      <c r="L813" s="56">
        <v>200179</v>
      </c>
      <c r="M813" s="66" t="s">
        <v>2286</v>
      </c>
      <c r="N813" s="66">
        <v>1</v>
      </c>
      <c r="Q813" s="66" t="s">
        <v>4377</v>
      </c>
      <c r="R813" s="66">
        <v>1</v>
      </c>
      <c r="S813" s="66">
        <v>21225.75</v>
      </c>
      <c r="T813" s="66">
        <v>20215</v>
      </c>
      <c r="U813" s="66" t="s">
        <v>2002</v>
      </c>
      <c r="V813" s="66" t="s">
        <v>2003</v>
      </c>
      <c r="W813" s="66" t="s">
        <v>4265</v>
      </c>
      <c r="X813" s="66" t="s">
        <v>4266</v>
      </c>
      <c r="Y813" s="69" t="s">
        <v>4267</v>
      </c>
      <c r="Z813" s="66">
        <v>8471160</v>
      </c>
    </row>
    <row r="814" spans="1:26" ht="30" customHeight="1" x14ac:dyDescent="0.35">
      <c r="A814" s="66" t="s">
        <v>1998</v>
      </c>
      <c r="B814" s="66" t="s">
        <v>1999</v>
      </c>
      <c r="C814" s="66" t="s">
        <v>963</v>
      </c>
      <c r="D814" s="66">
        <v>8471160</v>
      </c>
      <c r="E814" s="66" t="s">
        <v>506</v>
      </c>
      <c r="F814" s="66">
        <v>432209</v>
      </c>
      <c r="G814" s="66" t="s">
        <v>138</v>
      </c>
      <c r="H814" s="66" t="str">
        <f t="shared" si="17"/>
        <v>847.8471160.1.432209.000000.847001.200179</v>
      </c>
      <c r="I814" s="56" t="s">
        <v>21</v>
      </c>
      <c r="J814" s="56">
        <v>847001</v>
      </c>
      <c r="K814" s="56" t="s">
        <v>23</v>
      </c>
      <c r="L814" s="56">
        <v>200179</v>
      </c>
      <c r="M814" s="66" t="s">
        <v>2286</v>
      </c>
      <c r="N814" s="66">
        <v>1</v>
      </c>
      <c r="Q814" s="66" t="s">
        <v>4378</v>
      </c>
      <c r="R814" s="66">
        <v>1</v>
      </c>
      <c r="S814" s="66">
        <v>36750</v>
      </c>
      <c r="T814" s="66">
        <v>35000</v>
      </c>
      <c r="U814" s="66" t="s">
        <v>2002</v>
      </c>
      <c r="V814" s="66" t="s">
        <v>2003</v>
      </c>
      <c r="W814" s="66" t="s">
        <v>4265</v>
      </c>
      <c r="X814" s="66" t="s">
        <v>4266</v>
      </c>
      <c r="Y814" s="69" t="s">
        <v>4267</v>
      </c>
      <c r="Z814" s="66">
        <v>8471160</v>
      </c>
    </row>
    <row r="815" spans="1:26" ht="30" customHeight="1" x14ac:dyDescent="0.35">
      <c r="A815" s="66" t="s">
        <v>1998</v>
      </c>
      <c r="B815" s="66" t="s">
        <v>1999</v>
      </c>
      <c r="C815" s="66" t="s">
        <v>963</v>
      </c>
      <c r="D815" s="66">
        <v>8471160</v>
      </c>
      <c r="E815" s="66" t="s">
        <v>506</v>
      </c>
      <c r="F815" s="66">
        <v>432209</v>
      </c>
      <c r="G815" s="66" t="s">
        <v>138</v>
      </c>
      <c r="H815" s="66" t="str">
        <f t="shared" si="17"/>
        <v>847.8471160.1.432209.000000.847001.200179</v>
      </c>
      <c r="I815" s="56" t="s">
        <v>21</v>
      </c>
      <c r="J815" s="56">
        <v>847001</v>
      </c>
      <c r="K815" s="56" t="s">
        <v>23</v>
      </c>
      <c r="L815" s="56">
        <v>200179</v>
      </c>
      <c r="M815" s="66" t="s">
        <v>2286</v>
      </c>
      <c r="N815" s="66">
        <v>1</v>
      </c>
      <c r="Q815" s="66" t="s">
        <v>4379</v>
      </c>
      <c r="R815" s="66">
        <v>1</v>
      </c>
      <c r="S815" s="66">
        <v>13230</v>
      </c>
      <c r="T815" s="66">
        <v>12600</v>
      </c>
      <c r="U815" s="66" t="s">
        <v>2002</v>
      </c>
      <c r="V815" s="66" t="s">
        <v>2003</v>
      </c>
      <c r="W815" s="66" t="s">
        <v>4265</v>
      </c>
      <c r="X815" s="66" t="s">
        <v>4266</v>
      </c>
      <c r="Y815" s="69" t="s">
        <v>4267</v>
      </c>
      <c r="Z815" s="66">
        <v>8471160</v>
      </c>
    </row>
    <row r="816" spans="1:26" ht="30" customHeight="1" x14ac:dyDescent="0.35">
      <c r="A816" s="66" t="s">
        <v>1998</v>
      </c>
      <c r="B816" s="66" t="s">
        <v>1999</v>
      </c>
      <c r="C816" s="66" t="s">
        <v>963</v>
      </c>
      <c r="D816" s="66">
        <v>8471160</v>
      </c>
      <c r="E816" s="66" t="s">
        <v>506</v>
      </c>
      <c r="F816" s="66">
        <v>432209</v>
      </c>
      <c r="G816" s="66" t="s">
        <v>138</v>
      </c>
      <c r="H816" s="66" t="str">
        <f t="shared" si="17"/>
        <v>847.8471160.1.432209.000000.847001.200179</v>
      </c>
      <c r="I816" s="56" t="s">
        <v>21</v>
      </c>
      <c r="J816" s="56">
        <v>847001</v>
      </c>
      <c r="K816" s="56" t="s">
        <v>23</v>
      </c>
      <c r="L816" s="56">
        <v>200179</v>
      </c>
      <c r="M816" s="66" t="s">
        <v>2286</v>
      </c>
      <c r="N816" s="66">
        <v>1</v>
      </c>
      <c r="Q816" s="66" t="s">
        <v>4380</v>
      </c>
      <c r="R816" s="66">
        <v>1</v>
      </c>
      <c r="S816" s="66">
        <v>19467</v>
      </c>
      <c r="T816" s="66">
        <v>18540</v>
      </c>
      <c r="U816" s="66" t="s">
        <v>2002</v>
      </c>
      <c r="V816" s="66" t="s">
        <v>2003</v>
      </c>
      <c r="W816" s="66" t="s">
        <v>4265</v>
      </c>
      <c r="X816" s="66" t="s">
        <v>4266</v>
      </c>
      <c r="Y816" s="69" t="s">
        <v>4267</v>
      </c>
      <c r="Z816" s="66">
        <v>8471160</v>
      </c>
    </row>
    <row r="817" spans="1:26" ht="30" customHeight="1" x14ac:dyDescent="0.35">
      <c r="A817" s="66" t="s">
        <v>1998</v>
      </c>
      <c r="B817" s="66" t="s">
        <v>1999</v>
      </c>
      <c r="C817" s="66" t="s">
        <v>963</v>
      </c>
      <c r="D817" s="66">
        <v>8471160</v>
      </c>
      <c r="E817" s="66" t="s">
        <v>506</v>
      </c>
      <c r="F817" s="66">
        <v>432209</v>
      </c>
      <c r="G817" s="66" t="s">
        <v>138</v>
      </c>
      <c r="H817" s="66" t="str">
        <f t="shared" si="17"/>
        <v>847.8471160.1.432209.000000.847001.200179</v>
      </c>
      <c r="I817" s="56" t="s">
        <v>21</v>
      </c>
      <c r="J817" s="56">
        <v>847001</v>
      </c>
      <c r="K817" s="56" t="s">
        <v>23</v>
      </c>
      <c r="L817" s="56">
        <v>200179</v>
      </c>
      <c r="M817" s="66" t="s">
        <v>2286</v>
      </c>
      <c r="N817" s="66">
        <v>1</v>
      </c>
      <c r="Q817" s="66" t="s">
        <v>4381</v>
      </c>
      <c r="R817" s="66">
        <v>1</v>
      </c>
      <c r="S817" s="66">
        <v>30870</v>
      </c>
      <c r="T817" s="66">
        <v>29400</v>
      </c>
      <c r="U817" s="66" t="s">
        <v>2002</v>
      </c>
      <c r="V817" s="66" t="s">
        <v>2003</v>
      </c>
      <c r="W817" s="66" t="s">
        <v>4265</v>
      </c>
      <c r="X817" s="66" t="s">
        <v>4266</v>
      </c>
      <c r="Y817" s="69" t="s">
        <v>4267</v>
      </c>
      <c r="Z817" s="66">
        <v>8471160</v>
      </c>
    </row>
    <row r="818" spans="1:26" ht="30" customHeight="1" x14ac:dyDescent="0.35">
      <c r="A818" s="66" t="s">
        <v>1998</v>
      </c>
      <c r="B818" s="66" t="s">
        <v>1999</v>
      </c>
      <c r="C818" s="66" t="s">
        <v>963</v>
      </c>
      <c r="D818" s="66">
        <v>8471160</v>
      </c>
      <c r="E818" s="66" t="s">
        <v>506</v>
      </c>
      <c r="F818" s="66">
        <v>432209</v>
      </c>
      <c r="G818" s="66" t="s">
        <v>138</v>
      </c>
      <c r="H818" s="66" t="str">
        <f t="shared" si="17"/>
        <v>847.8471160.1.432209.000000.847001.200179</v>
      </c>
      <c r="I818" s="56" t="s">
        <v>21</v>
      </c>
      <c r="J818" s="56">
        <v>847001</v>
      </c>
      <c r="K818" s="56" t="s">
        <v>23</v>
      </c>
      <c r="L818" s="56">
        <v>200179</v>
      </c>
      <c r="M818" s="66" t="s">
        <v>2286</v>
      </c>
      <c r="N818" s="66">
        <v>1</v>
      </c>
      <c r="Q818" s="66" t="s">
        <v>4382</v>
      </c>
      <c r="R818" s="66">
        <v>1</v>
      </c>
      <c r="S818" s="66">
        <v>66360</v>
      </c>
      <c r="T818" s="66">
        <v>63200</v>
      </c>
      <c r="U818" s="66" t="s">
        <v>2002</v>
      </c>
      <c r="V818" s="66" t="s">
        <v>2003</v>
      </c>
      <c r="W818" s="66" t="s">
        <v>4265</v>
      </c>
      <c r="X818" s="66" t="s">
        <v>4266</v>
      </c>
      <c r="Y818" s="69" t="s">
        <v>4267</v>
      </c>
      <c r="Z818" s="66">
        <v>8471160</v>
      </c>
    </row>
    <row r="819" spans="1:26" ht="30" customHeight="1" x14ac:dyDescent="0.35">
      <c r="A819" s="66" t="s">
        <v>1998</v>
      </c>
      <c r="B819" s="66" t="s">
        <v>1999</v>
      </c>
      <c r="C819" s="66" t="s">
        <v>963</v>
      </c>
      <c r="D819" s="66">
        <v>8471160</v>
      </c>
      <c r="E819" s="66" t="s">
        <v>506</v>
      </c>
      <c r="F819" s="66">
        <v>432209</v>
      </c>
      <c r="G819" s="66" t="s">
        <v>138</v>
      </c>
      <c r="H819" s="66" t="str">
        <f t="shared" si="17"/>
        <v>847.8471160.1.432209.000000.847001.200179</v>
      </c>
      <c r="I819" s="56" t="s">
        <v>21</v>
      </c>
      <c r="J819" s="56">
        <v>847001</v>
      </c>
      <c r="K819" s="56" t="s">
        <v>23</v>
      </c>
      <c r="L819" s="56">
        <v>200179</v>
      </c>
      <c r="M819" s="66" t="s">
        <v>2286</v>
      </c>
      <c r="N819" s="66">
        <v>1</v>
      </c>
      <c r="Q819" s="66" t="s">
        <v>4383</v>
      </c>
      <c r="R819" s="66">
        <v>1</v>
      </c>
      <c r="S819" s="66">
        <v>8190</v>
      </c>
      <c r="T819" s="66">
        <v>7800</v>
      </c>
      <c r="U819" s="66" t="s">
        <v>2002</v>
      </c>
      <c r="V819" s="66" t="s">
        <v>2003</v>
      </c>
      <c r="W819" s="66" t="s">
        <v>4265</v>
      </c>
      <c r="X819" s="66" t="s">
        <v>4266</v>
      </c>
      <c r="Y819" s="69" t="s">
        <v>4267</v>
      </c>
      <c r="Z819" s="66">
        <v>8471160</v>
      </c>
    </row>
    <row r="820" spans="1:26" ht="30" customHeight="1" x14ac:dyDescent="0.35">
      <c r="A820" s="66" t="s">
        <v>1998</v>
      </c>
      <c r="B820" s="66" t="s">
        <v>1999</v>
      </c>
      <c r="C820" s="66" t="s">
        <v>963</v>
      </c>
      <c r="D820" s="66">
        <v>8471160</v>
      </c>
      <c r="E820" s="66" t="s">
        <v>506</v>
      </c>
      <c r="F820" s="66">
        <v>432209</v>
      </c>
      <c r="G820" s="66" t="s">
        <v>138</v>
      </c>
      <c r="H820" s="66" t="str">
        <f t="shared" si="17"/>
        <v>847.8471160.1.432209.000000.847001.200179</v>
      </c>
      <c r="I820" s="56" t="s">
        <v>21</v>
      </c>
      <c r="J820" s="56">
        <v>847001</v>
      </c>
      <c r="K820" s="56" t="s">
        <v>23</v>
      </c>
      <c r="L820" s="56">
        <v>200179</v>
      </c>
      <c r="M820" s="66" t="s">
        <v>2286</v>
      </c>
      <c r="N820" s="66">
        <v>1</v>
      </c>
      <c r="Q820" s="66" t="s">
        <v>4384</v>
      </c>
      <c r="R820" s="66">
        <v>1</v>
      </c>
      <c r="S820" s="66">
        <v>1575</v>
      </c>
      <c r="T820" s="66">
        <v>1500</v>
      </c>
      <c r="U820" s="66" t="s">
        <v>2002</v>
      </c>
      <c r="V820" s="66" t="s">
        <v>2003</v>
      </c>
      <c r="W820" s="66" t="s">
        <v>4265</v>
      </c>
      <c r="X820" s="66" t="s">
        <v>4266</v>
      </c>
      <c r="Y820" s="69" t="s">
        <v>4267</v>
      </c>
      <c r="Z820" s="66">
        <v>8471160</v>
      </c>
    </row>
    <row r="821" spans="1:26" ht="30" customHeight="1" x14ac:dyDescent="0.35">
      <c r="A821" s="66" t="s">
        <v>1998</v>
      </c>
      <c r="B821" s="66" t="s">
        <v>1999</v>
      </c>
      <c r="C821" s="66" t="s">
        <v>963</v>
      </c>
      <c r="D821" s="66">
        <v>8471160</v>
      </c>
      <c r="E821" s="66" t="s">
        <v>506</v>
      </c>
      <c r="F821" s="66">
        <v>432209</v>
      </c>
      <c r="G821" s="66" t="s">
        <v>138</v>
      </c>
      <c r="H821" s="66" t="str">
        <f t="shared" si="17"/>
        <v>847.8471160.1.432209.000000.847001.200179</v>
      </c>
      <c r="I821" s="56" t="s">
        <v>21</v>
      </c>
      <c r="J821" s="56">
        <v>847001</v>
      </c>
      <c r="K821" s="56" t="s">
        <v>23</v>
      </c>
      <c r="L821" s="56">
        <v>200179</v>
      </c>
      <c r="M821" s="66" t="s">
        <v>2286</v>
      </c>
      <c r="N821" s="66">
        <v>1</v>
      </c>
      <c r="Q821" s="66" t="s">
        <v>4385</v>
      </c>
      <c r="R821" s="66">
        <v>1</v>
      </c>
      <c r="S821" s="66">
        <v>1050</v>
      </c>
      <c r="T821" s="66">
        <v>1000</v>
      </c>
      <c r="U821" s="66" t="s">
        <v>2002</v>
      </c>
      <c r="V821" s="66" t="s">
        <v>2003</v>
      </c>
      <c r="W821" s="66" t="s">
        <v>4265</v>
      </c>
      <c r="X821" s="66" t="s">
        <v>4266</v>
      </c>
      <c r="Y821" s="69" t="s">
        <v>4267</v>
      </c>
      <c r="Z821" s="66">
        <v>8471160</v>
      </c>
    </row>
    <row r="822" spans="1:26" ht="30" customHeight="1" x14ac:dyDescent="0.35">
      <c r="A822" s="66" t="s">
        <v>1998</v>
      </c>
      <c r="B822" s="66" t="s">
        <v>1999</v>
      </c>
      <c r="C822" s="66" t="s">
        <v>963</v>
      </c>
      <c r="D822" s="66">
        <v>8471160</v>
      </c>
      <c r="E822" s="66" t="s">
        <v>506</v>
      </c>
      <c r="F822" s="66">
        <v>432209</v>
      </c>
      <c r="G822" s="66" t="s">
        <v>138</v>
      </c>
      <c r="H822" s="66" t="str">
        <f t="shared" si="17"/>
        <v>847.8471160.1.432209.000000.847001.200179</v>
      </c>
      <c r="I822" s="56" t="s">
        <v>21</v>
      </c>
      <c r="J822" s="56">
        <v>847001</v>
      </c>
      <c r="K822" s="56" t="s">
        <v>23</v>
      </c>
      <c r="L822" s="56">
        <v>200179</v>
      </c>
      <c r="M822" s="66" t="s">
        <v>2286</v>
      </c>
      <c r="N822" s="66">
        <v>1</v>
      </c>
      <c r="Q822" s="66" t="s">
        <v>4386</v>
      </c>
      <c r="R822" s="66">
        <v>1</v>
      </c>
      <c r="S822" s="66">
        <v>105000</v>
      </c>
      <c r="T822" s="66">
        <v>100000</v>
      </c>
      <c r="U822" s="66" t="s">
        <v>2002</v>
      </c>
      <c r="V822" s="66" t="s">
        <v>2003</v>
      </c>
      <c r="W822" s="66" t="s">
        <v>4265</v>
      </c>
      <c r="X822" s="66" t="s">
        <v>4266</v>
      </c>
      <c r="Y822" s="69" t="s">
        <v>4267</v>
      </c>
      <c r="Z822" s="66">
        <v>8471160</v>
      </c>
    </row>
    <row r="823" spans="1:26" ht="30" customHeight="1" x14ac:dyDescent="0.35">
      <c r="A823" s="66" t="s">
        <v>1998</v>
      </c>
      <c r="B823" s="66" t="s">
        <v>1999</v>
      </c>
      <c r="C823" s="66" t="s">
        <v>963</v>
      </c>
      <c r="D823" s="66">
        <v>8471160</v>
      </c>
      <c r="E823" s="66" t="s">
        <v>506</v>
      </c>
      <c r="F823" s="66">
        <v>432209</v>
      </c>
      <c r="G823" s="66" t="s">
        <v>138</v>
      </c>
      <c r="H823" s="66" t="str">
        <f t="shared" si="17"/>
        <v>847.8471160.1.432209.000000.847001.200179</v>
      </c>
      <c r="I823" s="56" t="s">
        <v>21</v>
      </c>
      <c r="J823" s="56">
        <v>847001</v>
      </c>
      <c r="K823" s="56" t="s">
        <v>23</v>
      </c>
      <c r="L823" s="56">
        <v>200179</v>
      </c>
      <c r="M823" s="66" t="s">
        <v>2286</v>
      </c>
      <c r="N823" s="66">
        <v>1</v>
      </c>
      <c r="Q823" s="66" t="s">
        <v>4387</v>
      </c>
      <c r="R823" s="66">
        <v>1</v>
      </c>
      <c r="S823" s="66">
        <v>315000</v>
      </c>
      <c r="T823" s="66">
        <v>300000</v>
      </c>
      <c r="U823" s="66" t="s">
        <v>2002</v>
      </c>
      <c r="V823" s="66" t="s">
        <v>2003</v>
      </c>
      <c r="W823" s="66" t="s">
        <v>4265</v>
      </c>
      <c r="X823" s="66" t="s">
        <v>4266</v>
      </c>
      <c r="Y823" s="69" t="s">
        <v>4267</v>
      </c>
      <c r="Z823" s="66">
        <v>8471160</v>
      </c>
    </row>
    <row r="824" spans="1:26" ht="30" customHeight="1" x14ac:dyDescent="0.35">
      <c r="A824" s="66" t="s">
        <v>1998</v>
      </c>
      <c r="B824" s="66" t="s">
        <v>1999</v>
      </c>
      <c r="C824" s="66" t="s">
        <v>963</v>
      </c>
      <c r="D824" s="66">
        <v>8471160</v>
      </c>
      <c r="E824" s="66" t="s">
        <v>506</v>
      </c>
      <c r="F824" s="66">
        <v>432209</v>
      </c>
      <c r="G824" s="66" t="s">
        <v>138</v>
      </c>
      <c r="H824" s="66" t="str">
        <f t="shared" si="17"/>
        <v>847.8471160.1.432209.000000.847001.200179</v>
      </c>
      <c r="I824" s="56" t="s">
        <v>21</v>
      </c>
      <c r="J824" s="56">
        <v>847001</v>
      </c>
      <c r="K824" s="56" t="s">
        <v>23</v>
      </c>
      <c r="L824" s="56">
        <v>200179</v>
      </c>
      <c r="M824" s="66" t="s">
        <v>2286</v>
      </c>
      <c r="N824" s="66">
        <v>1</v>
      </c>
      <c r="Q824" s="66" t="s">
        <v>4388</v>
      </c>
      <c r="R824" s="66">
        <v>1</v>
      </c>
      <c r="S824" s="66">
        <v>2535.75</v>
      </c>
      <c r="T824" s="66">
        <v>2415</v>
      </c>
      <c r="U824" s="66" t="s">
        <v>2002</v>
      </c>
      <c r="V824" s="66" t="s">
        <v>2003</v>
      </c>
      <c r="W824" s="66" t="s">
        <v>4265</v>
      </c>
      <c r="X824" s="66" t="s">
        <v>4266</v>
      </c>
      <c r="Y824" s="69" t="s">
        <v>4267</v>
      </c>
      <c r="Z824" s="66">
        <v>8471160</v>
      </c>
    </row>
    <row r="825" spans="1:26" ht="30" customHeight="1" x14ac:dyDescent="0.35">
      <c r="A825" s="66" t="s">
        <v>1998</v>
      </c>
      <c r="B825" s="66" t="s">
        <v>1999</v>
      </c>
      <c r="C825" s="66" t="s">
        <v>963</v>
      </c>
      <c r="D825" s="66">
        <v>8471160</v>
      </c>
      <c r="E825" s="66" t="s">
        <v>506</v>
      </c>
      <c r="F825" s="66">
        <v>432209</v>
      </c>
      <c r="G825" s="66" t="s">
        <v>138</v>
      </c>
      <c r="H825" s="66" t="str">
        <f t="shared" si="17"/>
        <v>847.8471160.1.432209.000000.847001.200179</v>
      </c>
      <c r="I825" s="56" t="s">
        <v>21</v>
      </c>
      <c r="J825" s="56">
        <v>847001</v>
      </c>
      <c r="K825" s="56" t="s">
        <v>23</v>
      </c>
      <c r="L825" s="56">
        <v>200179</v>
      </c>
      <c r="M825" s="66" t="s">
        <v>2286</v>
      </c>
      <c r="N825" s="66">
        <v>1</v>
      </c>
      <c r="Q825" s="66" t="s">
        <v>4389</v>
      </c>
      <c r="R825" s="66">
        <v>1</v>
      </c>
      <c r="S825" s="66">
        <v>26250</v>
      </c>
      <c r="T825" s="66">
        <v>25000</v>
      </c>
      <c r="U825" s="66" t="s">
        <v>2002</v>
      </c>
      <c r="V825" s="66" t="s">
        <v>2003</v>
      </c>
      <c r="W825" s="66" t="s">
        <v>4265</v>
      </c>
      <c r="X825" s="66" t="s">
        <v>4266</v>
      </c>
      <c r="Y825" s="69" t="s">
        <v>4267</v>
      </c>
      <c r="Z825" s="66">
        <v>8471160</v>
      </c>
    </row>
    <row r="826" spans="1:26" ht="30" customHeight="1" x14ac:dyDescent="0.35">
      <c r="A826" s="66" t="s">
        <v>1998</v>
      </c>
      <c r="B826" s="66" t="s">
        <v>1999</v>
      </c>
      <c r="C826" s="66" t="s">
        <v>963</v>
      </c>
      <c r="D826" s="66">
        <v>8471160</v>
      </c>
      <c r="E826" s="66" t="s">
        <v>506</v>
      </c>
      <c r="F826" s="66">
        <v>432209</v>
      </c>
      <c r="G826" s="66" t="s">
        <v>138</v>
      </c>
      <c r="H826" s="66" t="str">
        <f t="shared" si="17"/>
        <v>847.8471160.1.432209.000000.847001.200179</v>
      </c>
      <c r="I826" s="56" t="s">
        <v>21</v>
      </c>
      <c r="J826" s="56">
        <v>847001</v>
      </c>
      <c r="K826" s="56" t="s">
        <v>23</v>
      </c>
      <c r="L826" s="56">
        <v>200179</v>
      </c>
      <c r="M826" s="66" t="s">
        <v>2286</v>
      </c>
      <c r="N826" s="66">
        <v>1</v>
      </c>
      <c r="Q826" s="66" t="s">
        <v>4390</v>
      </c>
      <c r="R826" s="66">
        <v>1</v>
      </c>
      <c r="S826" s="66">
        <v>9261</v>
      </c>
      <c r="T826" s="66">
        <v>8820</v>
      </c>
      <c r="U826" s="66" t="s">
        <v>2002</v>
      </c>
      <c r="V826" s="66" t="s">
        <v>2003</v>
      </c>
      <c r="W826" s="66" t="s">
        <v>4265</v>
      </c>
      <c r="X826" s="66" t="s">
        <v>4266</v>
      </c>
      <c r="Y826" s="69" t="s">
        <v>4267</v>
      </c>
      <c r="Z826" s="66">
        <v>8471160</v>
      </c>
    </row>
    <row r="827" spans="1:26" ht="30" customHeight="1" x14ac:dyDescent="0.35">
      <c r="A827" s="66" t="s">
        <v>1998</v>
      </c>
      <c r="B827" s="66" t="s">
        <v>1999</v>
      </c>
      <c r="C827" s="66" t="s">
        <v>963</v>
      </c>
      <c r="D827" s="66">
        <v>8471160</v>
      </c>
      <c r="E827" s="66" t="s">
        <v>506</v>
      </c>
      <c r="F827" s="66">
        <v>432209</v>
      </c>
      <c r="G827" s="66" t="s">
        <v>138</v>
      </c>
      <c r="H827" s="66" t="str">
        <f t="shared" si="17"/>
        <v>847.8471160.1.432209.000000.847001.200179</v>
      </c>
      <c r="I827" s="56" t="s">
        <v>21</v>
      </c>
      <c r="J827" s="56">
        <v>847001</v>
      </c>
      <c r="K827" s="56" t="s">
        <v>23</v>
      </c>
      <c r="L827" s="56">
        <v>200179</v>
      </c>
      <c r="M827" s="66" t="s">
        <v>2286</v>
      </c>
      <c r="N827" s="66">
        <v>1</v>
      </c>
      <c r="Q827" s="66" t="s">
        <v>4391</v>
      </c>
      <c r="R827" s="66">
        <v>1</v>
      </c>
      <c r="S827" s="66">
        <v>9702</v>
      </c>
      <c r="T827" s="66">
        <v>9240</v>
      </c>
      <c r="U827" s="66" t="s">
        <v>2002</v>
      </c>
      <c r="V827" s="66" t="s">
        <v>2003</v>
      </c>
      <c r="W827" s="66" t="s">
        <v>4265</v>
      </c>
      <c r="X827" s="66" t="s">
        <v>4266</v>
      </c>
      <c r="Y827" s="69" t="s">
        <v>4267</v>
      </c>
      <c r="Z827" s="66">
        <v>8471160</v>
      </c>
    </row>
    <row r="828" spans="1:26" ht="30" customHeight="1" x14ac:dyDescent="0.35">
      <c r="A828" s="66" t="s">
        <v>1998</v>
      </c>
      <c r="B828" s="66" t="s">
        <v>1999</v>
      </c>
      <c r="C828" s="66" t="s">
        <v>963</v>
      </c>
      <c r="D828" s="66">
        <v>8471160</v>
      </c>
      <c r="E828" s="66" t="s">
        <v>506</v>
      </c>
      <c r="F828" s="66">
        <v>432209</v>
      </c>
      <c r="G828" s="66" t="s">
        <v>138</v>
      </c>
      <c r="H828" s="66" t="str">
        <f t="shared" si="17"/>
        <v>847.8471160.1.432209.000000.847001.200179</v>
      </c>
      <c r="I828" s="56" t="s">
        <v>21</v>
      </c>
      <c r="J828" s="56">
        <v>847001</v>
      </c>
      <c r="K828" s="56" t="s">
        <v>23</v>
      </c>
      <c r="L828" s="56">
        <v>200179</v>
      </c>
      <c r="M828" s="66" t="s">
        <v>2286</v>
      </c>
      <c r="N828" s="66">
        <v>1</v>
      </c>
      <c r="Q828" s="66" t="s">
        <v>4392</v>
      </c>
      <c r="R828" s="66">
        <v>1</v>
      </c>
      <c r="S828" s="66">
        <v>9305.1</v>
      </c>
      <c r="T828" s="66">
        <v>8862</v>
      </c>
      <c r="U828" s="66" t="s">
        <v>2002</v>
      </c>
      <c r="V828" s="66" t="s">
        <v>2003</v>
      </c>
      <c r="W828" s="66" t="s">
        <v>4265</v>
      </c>
      <c r="X828" s="66" t="s">
        <v>4266</v>
      </c>
      <c r="Y828" s="69" t="s">
        <v>4267</v>
      </c>
      <c r="Z828" s="66">
        <v>8471160</v>
      </c>
    </row>
    <row r="829" spans="1:26" ht="30" customHeight="1" x14ac:dyDescent="0.35">
      <c r="A829" s="66" t="s">
        <v>1998</v>
      </c>
      <c r="B829" s="66" t="s">
        <v>1999</v>
      </c>
      <c r="C829" s="66" t="s">
        <v>963</v>
      </c>
      <c r="D829" s="66">
        <v>8471160</v>
      </c>
      <c r="E829" s="66" t="s">
        <v>506</v>
      </c>
      <c r="F829" s="66">
        <v>432209</v>
      </c>
      <c r="G829" s="66" t="s">
        <v>138</v>
      </c>
      <c r="H829" s="66" t="str">
        <f t="shared" ref="H829:H892" si="18">CONCATENATE(847,".",D829,".",1,".",F829,".","000000",".",J829,".",L829)</f>
        <v>847.8471160.1.432209.000000.847001.200179</v>
      </c>
      <c r="I829" s="56" t="s">
        <v>21</v>
      </c>
      <c r="J829" s="56">
        <v>847001</v>
      </c>
      <c r="K829" s="56" t="s">
        <v>23</v>
      </c>
      <c r="L829" s="56">
        <v>200179</v>
      </c>
      <c r="M829" s="66" t="s">
        <v>2286</v>
      </c>
      <c r="N829" s="66">
        <v>1</v>
      </c>
      <c r="Q829" s="66" t="s">
        <v>4393</v>
      </c>
      <c r="R829" s="66">
        <v>1</v>
      </c>
      <c r="S829" s="66">
        <v>25578</v>
      </c>
      <c r="T829" s="66">
        <v>24360</v>
      </c>
      <c r="U829" s="66" t="s">
        <v>2002</v>
      </c>
      <c r="V829" s="66" t="s">
        <v>2003</v>
      </c>
      <c r="W829" s="66" t="s">
        <v>4265</v>
      </c>
      <c r="X829" s="66" t="s">
        <v>4266</v>
      </c>
      <c r="Y829" s="69" t="s">
        <v>4267</v>
      </c>
      <c r="Z829" s="66">
        <v>8471160</v>
      </c>
    </row>
    <row r="830" spans="1:26" ht="30" customHeight="1" x14ac:dyDescent="0.35">
      <c r="A830" s="66" t="s">
        <v>1998</v>
      </c>
      <c r="B830" s="66" t="s">
        <v>1999</v>
      </c>
      <c r="C830" s="66" t="s">
        <v>963</v>
      </c>
      <c r="D830" s="66">
        <v>8471160</v>
      </c>
      <c r="E830" s="66" t="s">
        <v>506</v>
      </c>
      <c r="F830" s="66">
        <v>432209</v>
      </c>
      <c r="G830" s="66" t="s">
        <v>138</v>
      </c>
      <c r="H830" s="66" t="str">
        <f t="shared" si="18"/>
        <v>847.8471160.1.432209.000000.847001.200179</v>
      </c>
      <c r="I830" s="56" t="s">
        <v>21</v>
      </c>
      <c r="J830" s="56">
        <v>847001</v>
      </c>
      <c r="K830" s="56" t="s">
        <v>23</v>
      </c>
      <c r="L830" s="56">
        <v>200179</v>
      </c>
      <c r="M830" s="66" t="s">
        <v>2286</v>
      </c>
      <c r="N830" s="66">
        <v>1</v>
      </c>
      <c r="Q830" s="66" t="s">
        <v>4394</v>
      </c>
      <c r="R830" s="66">
        <v>1</v>
      </c>
      <c r="S830" s="66">
        <v>9216.9</v>
      </c>
      <c r="T830" s="66">
        <v>8778</v>
      </c>
      <c r="U830" s="66" t="s">
        <v>2002</v>
      </c>
      <c r="V830" s="66" t="s">
        <v>2003</v>
      </c>
      <c r="W830" s="66" t="s">
        <v>4265</v>
      </c>
      <c r="X830" s="66" t="s">
        <v>4266</v>
      </c>
      <c r="Y830" s="69" t="s">
        <v>4267</v>
      </c>
      <c r="Z830" s="66">
        <v>8471160</v>
      </c>
    </row>
    <row r="831" spans="1:26" ht="30" customHeight="1" x14ac:dyDescent="0.35">
      <c r="A831" s="66" t="s">
        <v>1998</v>
      </c>
      <c r="B831" s="66" t="s">
        <v>1999</v>
      </c>
      <c r="C831" s="66" t="s">
        <v>963</v>
      </c>
      <c r="D831" s="66">
        <v>8471160</v>
      </c>
      <c r="E831" s="66" t="s">
        <v>506</v>
      </c>
      <c r="F831" s="66">
        <v>432209</v>
      </c>
      <c r="G831" s="66" t="s">
        <v>138</v>
      </c>
      <c r="H831" s="66" t="str">
        <f t="shared" si="18"/>
        <v>847.8471160.1.432209.000000.847001.200179</v>
      </c>
      <c r="I831" s="56" t="s">
        <v>21</v>
      </c>
      <c r="J831" s="56">
        <v>847001</v>
      </c>
      <c r="K831" s="56" t="s">
        <v>23</v>
      </c>
      <c r="L831" s="56">
        <v>200179</v>
      </c>
      <c r="M831" s="66" t="s">
        <v>2286</v>
      </c>
      <c r="N831" s="66">
        <v>1</v>
      </c>
      <c r="Q831" s="66" t="s">
        <v>4395</v>
      </c>
      <c r="R831" s="66">
        <v>1</v>
      </c>
      <c r="S831" s="66">
        <v>8610</v>
      </c>
      <c r="T831" s="66">
        <v>8200</v>
      </c>
      <c r="U831" s="66" t="s">
        <v>2002</v>
      </c>
      <c r="V831" s="66" t="s">
        <v>2003</v>
      </c>
      <c r="W831" s="66" t="s">
        <v>4265</v>
      </c>
      <c r="X831" s="66" t="s">
        <v>4266</v>
      </c>
      <c r="Y831" s="69" t="s">
        <v>4267</v>
      </c>
      <c r="Z831" s="66">
        <v>8471160</v>
      </c>
    </row>
    <row r="832" spans="1:26" ht="30" customHeight="1" x14ac:dyDescent="0.35">
      <c r="A832" s="66" t="s">
        <v>1998</v>
      </c>
      <c r="B832" s="66" t="s">
        <v>1999</v>
      </c>
      <c r="C832" s="66" t="s">
        <v>963</v>
      </c>
      <c r="D832" s="66">
        <v>8471160</v>
      </c>
      <c r="E832" s="66" t="s">
        <v>506</v>
      </c>
      <c r="F832" s="66">
        <v>432209</v>
      </c>
      <c r="G832" s="66" t="s">
        <v>138</v>
      </c>
      <c r="H832" s="66" t="str">
        <f t="shared" si="18"/>
        <v>847.8471160.1.432209.000000.847001.200179</v>
      </c>
      <c r="I832" s="56" t="s">
        <v>21</v>
      </c>
      <c r="J832" s="56">
        <v>847001</v>
      </c>
      <c r="K832" s="56" t="s">
        <v>23</v>
      </c>
      <c r="L832" s="56">
        <v>200179</v>
      </c>
      <c r="M832" s="66" t="s">
        <v>2286</v>
      </c>
      <c r="N832" s="66">
        <v>1</v>
      </c>
      <c r="Q832" s="66" t="s">
        <v>4396</v>
      </c>
      <c r="R832" s="66">
        <v>1</v>
      </c>
      <c r="S832" s="66">
        <v>9702</v>
      </c>
      <c r="T832" s="66">
        <v>9240</v>
      </c>
      <c r="U832" s="66" t="s">
        <v>2002</v>
      </c>
      <c r="V832" s="66" t="s">
        <v>2003</v>
      </c>
      <c r="W832" s="66" t="s">
        <v>4265</v>
      </c>
      <c r="X832" s="66" t="s">
        <v>4266</v>
      </c>
      <c r="Y832" s="69" t="s">
        <v>4267</v>
      </c>
      <c r="Z832" s="66">
        <v>8471160</v>
      </c>
    </row>
    <row r="833" spans="1:26" ht="30" customHeight="1" x14ac:dyDescent="0.35">
      <c r="A833" s="66" t="s">
        <v>1998</v>
      </c>
      <c r="B833" s="66" t="s">
        <v>1999</v>
      </c>
      <c r="C833" s="66" t="s">
        <v>963</v>
      </c>
      <c r="D833" s="66">
        <v>8471160</v>
      </c>
      <c r="E833" s="66" t="s">
        <v>506</v>
      </c>
      <c r="F833" s="66">
        <v>432209</v>
      </c>
      <c r="G833" s="66" t="s">
        <v>138</v>
      </c>
      <c r="H833" s="66" t="str">
        <f t="shared" si="18"/>
        <v>847.8471160.1.432209.000000.847001.200179</v>
      </c>
      <c r="I833" s="56" t="s">
        <v>21</v>
      </c>
      <c r="J833" s="56">
        <v>847001</v>
      </c>
      <c r="K833" s="56" t="s">
        <v>23</v>
      </c>
      <c r="L833" s="56">
        <v>200179</v>
      </c>
      <c r="M833" s="66" t="s">
        <v>2286</v>
      </c>
      <c r="N833" s="66">
        <v>1</v>
      </c>
      <c r="Q833" s="66" t="s">
        <v>4397</v>
      </c>
      <c r="R833" s="66">
        <v>1</v>
      </c>
      <c r="S833" s="66">
        <v>6835.5</v>
      </c>
      <c r="T833" s="66">
        <v>6510</v>
      </c>
      <c r="U833" s="66" t="s">
        <v>2002</v>
      </c>
      <c r="V833" s="66" t="s">
        <v>2003</v>
      </c>
      <c r="W833" s="66" t="s">
        <v>4265</v>
      </c>
      <c r="X833" s="66" t="s">
        <v>4266</v>
      </c>
      <c r="Y833" s="69" t="s">
        <v>4267</v>
      </c>
      <c r="Z833" s="66">
        <v>8471160</v>
      </c>
    </row>
    <row r="834" spans="1:26" ht="30" customHeight="1" x14ac:dyDescent="0.35">
      <c r="A834" s="66" t="s">
        <v>1998</v>
      </c>
      <c r="B834" s="66" t="s">
        <v>1999</v>
      </c>
      <c r="C834" s="66" t="s">
        <v>963</v>
      </c>
      <c r="D834" s="66">
        <v>8471160</v>
      </c>
      <c r="E834" s="66" t="s">
        <v>506</v>
      </c>
      <c r="F834" s="66">
        <v>432209</v>
      </c>
      <c r="G834" s="66" t="s">
        <v>138</v>
      </c>
      <c r="H834" s="66" t="str">
        <f t="shared" si="18"/>
        <v>847.8471160.1.432209.000000.847001.200179</v>
      </c>
      <c r="I834" s="56" t="s">
        <v>21</v>
      </c>
      <c r="J834" s="56">
        <v>847001</v>
      </c>
      <c r="K834" s="56" t="s">
        <v>23</v>
      </c>
      <c r="L834" s="56">
        <v>200179</v>
      </c>
      <c r="M834" s="66" t="s">
        <v>2286</v>
      </c>
      <c r="N834" s="66">
        <v>1</v>
      </c>
      <c r="Q834" s="66" t="s">
        <v>4398</v>
      </c>
      <c r="R834" s="66">
        <v>1</v>
      </c>
      <c r="S834" s="66">
        <v>1561.14</v>
      </c>
      <c r="T834" s="66">
        <v>1486.8</v>
      </c>
      <c r="U834" s="66" t="s">
        <v>2002</v>
      </c>
      <c r="V834" s="66" t="s">
        <v>2003</v>
      </c>
      <c r="W834" s="66" t="s">
        <v>4265</v>
      </c>
      <c r="X834" s="66" t="s">
        <v>4266</v>
      </c>
      <c r="Y834" s="69" t="s">
        <v>4267</v>
      </c>
      <c r="Z834" s="66">
        <v>8471160</v>
      </c>
    </row>
    <row r="835" spans="1:26" ht="30" customHeight="1" x14ac:dyDescent="0.35">
      <c r="A835" s="66" t="s">
        <v>1998</v>
      </c>
      <c r="B835" s="66" t="s">
        <v>1999</v>
      </c>
      <c r="C835" s="66" t="s">
        <v>963</v>
      </c>
      <c r="D835" s="66">
        <v>8471160</v>
      </c>
      <c r="E835" s="66" t="s">
        <v>506</v>
      </c>
      <c r="F835" s="66">
        <v>432209</v>
      </c>
      <c r="G835" s="66" t="s">
        <v>138</v>
      </c>
      <c r="H835" s="66" t="str">
        <f t="shared" si="18"/>
        <v>847.8471160.1.432209.000000.847001.200179</v>
      </c>
      <c r="I835" s="56" t="s">
        <v>21</v>
      </c>
      <c r="J835" s="56">
        <v>847001</v>
      </c>
      <c r="K835" s="56" t="s">
        <v>23</v>
      </c>
      <c r="L835" s="56">
        <v>200179</v>
      </c>
      <c r="M835" s="66" t="s">
        <v>2286</v>
      </c>
      <c r="N835" s="66">
        <v>1</v>
      </c>
      <c r="Q835" s="66" t="s">
        <v>4399</v>
      </c>
      <c r="R835" s="66">
        <v>1</v>
      </c>
      <c r="S835" s="66">
        <v>1543.5</v>
      </c>
      <c r="T835" s="66">
        <v>1470</v>
      </c>
      <c r="U835" s="66" t="s">
        <v>2002</v>
      </c>
      <c r="V835" s="66" t="s">
        <v>2003</v>
      </c>
      <c r="W835" s="66" t="s">
        <v>4265</v>
      </c>
      <c r="X835" s="66" t="s">
        <v>4266</v>
      </c>
      <c r="Y835" s="69" t="s">
        <v>4267</v>
      </c>
      <c r="Z835" s="66">
        <v>8471160</v>
      </c>
    </row>
    <row r="836" spans="1:26" ht="30" customHeight="1" x14ac:dyDescent="0.35">
      <c r="A836" s="66" t="s">
        <v>1998</v>
      </c>
      <c r="B836" s="66" t="s">
        <v>1999</v>
      </c>
      <c r="C836" s="66" t="s">
        <v>963</v>
      </c>
      <c r="D836" s="66">
        <v>8471160</v>
      </c>
      <c r="E836" s="66" t="s">
        <v>506</v>
      </c>
      <c r="F836" s="66">
        <v>432209</v>
      </c>
      <c r="G836" s="66" t="s">
        <v>138</v>
      </c>
      <c r="H836" s="66" t="str">
        <f t="shared" si="18"/>
        <v>847.8471160.1.432209.000000.847001.200179</v>
      </c>
      <c r="I836" s="56" t="s">
        <v>21</v>
      </c>
      <c r="J836" s="56">
        <v>847001</v>
      </c>
      <c r="K836" s="56" t="s">
        <v>23</v>
      </c>
      <c r="L836" s="56">
        <v>200179</v>
      </c>
      <c r="M836" s="66" t="s">
        <v>2286</v>
      </c>
      <c r="N836" s="66">
        <v>1</v>
      </c>
      <c r="Q836" s="66" t="s">
        <v>4400</v>
      </c>
      <c r="R836" s="66">
        <v>1</v>
      </c>
      <c r="S836" s="66">
        <v>385.875</v>
      </c>
      <c r="T836" s="66">
        <v>367.5</v>
      </c>
      <c r="U836" s="66" t="s">
        <v>2002</v>
      </c>
      <c r="V836" s="66" t="s">
        <v>2003</v>
      </c>
      <c r="W836" s="66" t="s">
        <v>4265</v>
      </c>
      <c r="X836" s="66" t="s">
        <v>4266</v>
      </c>
      <c r="Y836" s="69" t="s">
        <v>4267</v>
      </c>
      <c r="Z836" s="66">
        <v>8471160</v>
      </c>
    </row>
    <row r="837" spans="1:26" ht="30" customHeight="1" x14ac:dyDescent="0.35">
      <c r="A837" s="66" t="s">
        <v>1998</v>
      </c>
      <c r="B837" s="66" t="s">
        <v>1999</v>
      </c>
      <c r="C837" s="66" t="s">
        <v>963</v>
      </c>
      <c r="D837" s="66">
        <v>8471160</v>
      </c>
      <c r="E837" s="66" t="s">
        <v>506</v>
      </c>
      <c r="F837" s="66">
        <v>432209</v>
      </c>
      <c r="G837" s="66" t="s">
        <v>138</v>
      </c>
      <c r="H837" s="66" t="str">
        <f t="shared" si="18"/>
        <v>847.8471160.1.432209.000000.847001.200179</v>
      </c>
      <c r="I837" s="56" t="s">
        <v>21</v>
      </c>
      <c r="J837" s="56">
        <v>847001</v>
      </c>
      <c r="K837" s="56" t="s">
        <v>23</v>
      </c>
      <c r="L837" s="56">
        <v>200179</v>
      </c>
      <c r="M837" s="66" t="s">
        <v>2286</v>
      </c>
      <c r="N837" s="66">
        <v>1</v>
      </c>
      <c r="Q837" s="66" t="s">
        <v>4401</v>
      </c>
      <c r="R837" s="66">
        <v>1</v>
      </c>
      <c r="S837" s="66">
        <v>577.5</v>
      </c>
      <c r="T837" s="66">
        <v>550</v>
      </c>
      <c r="U837" s="66" t="s">
        <v>2002</v>
      </c>
      <c r="V837" s="66" t="s">
        <v>2003</v>
      </c>
      <c r="W837" s="66" t="s">
        <v>4265</v>
      </c>
      <c r="X837" s="66" t="s">
        <v>4266</v>
      </c>
      <c r="Y837" s="69" t="s">
        <v>4267</v>
      </c>
      <c r="Z837" s="66">
        <v>8471160</v>
      </c>
    </row>
    <row r="838" spans="1:26" ht="30" customHeight="1" x14ac:dyDescent="0.35">
      <c r="A838" s="66" t="s">
        <v>1998</v>
      </c>
      <c r="B838" s="66" t="s">
        <v>1999</v>
      </c>
      <c r="C838" s="66" t="s">
        <v>963</v>
      </c>
      <c r="D838" s="66">
        <v>8471160</v>
      </c>
      <c r="E838" s="66" t="s">
        <v>506</v>
      </c>
      <c r="F838" s="66">
        <v>432209</v>
      </c>
      <c r="G838" s="66" t="s">
        <v>138</v>
      </c>
      <c r="H838" s="66" t="str">
        <f t="shared" si="18"/>
        <v>847.8471160.1.432209.000000.847001.200179</v>
      </c>
      <c r="I838" s="56" t="s">
        <v>21</v>
      </c>
      <c r="J838" s="56">
        <v>847001</v>
      </c>
      <c r="K838" s="56" t="s">
        <v>23</v>
      </c>
      <c r="L838" s="56">
        <v>200179</v>
      </c>
      <c r="M838" s="66" t="s">
        <v>2286</v>
      </c>
      <c r="N838" s="66">
        <v>1</v>
      </c>
      <c r="Q838" s="66" t="s">
        <v>4402</v>
      </c>
      <c r="R838" s="66">
        <v>1</v>
      </c>
      <c r="S838" s="66">
        <v>735</v>
      </c>
      <c r="T838" s="66">
        <v>700</v>
      </c>
      <c r="U838" s="66" t="s">
        <v>2002</v>
      </c>
      <c r="V838" s="66" t="s">
        <v>2003</v>
      </c>
      <c r="W838" s="66" t="s">
        <v>4265</v>
      </c>
      <c r="X838" s="66" t="s">
        <v>4266</v>
      </c>
      <c r="Y838" s="69" t="s">
        <v>4267</v>
      </c>
      <c r="Z838" s="66">
        <v>8471160</v>
      </c>
    </row>
    <row r="839" spans="1:26" ht="30" customHeight="1" x14ac:dyDescent="0.35">
      <c r="A839" s="66" t="s">
        <v>1998</v>
      </c>
      <c r="B839" s="66" t="s">
        <v>1999</v>
      </c>
      <c r="C839" s="66" t="s">
        <v>963</v>
      </c>
      <c r="D839" s="66">
        <v>8471160</v>
      </c>
      <c r="E839" s="66" t="s">
        <v>506</v>
      </c>
      <c r="F839" s="66">
        <v>432209</v>
      </c>
      <c r="G839" s="66" t="s">
        <v>138</v>
      </c>
      <c r="H839" s="66" t="str">
        <f t="shared" si="18"/>
        <v>847.8471160.1.432209.000000.847001.200179</v>
      </c>
      <c r="I839" s="56" t="s">
        <v>21</v>
      </c>
      <c r="J839" s="56">
        <v>847001</v>
      </c>
      <c r="K839" s="56" t="s">
        <v>23</v>
      </c>
      <c r="L839" s="56">
        <v>200179</v>
      </c>
      <c r="M839" s="66" t="s">
        <v>2286</v>
      </c>
      <c r="N839" s="66">
        <v>1</v>
      </c>
      <c r="Q839" s="66" t="s">
        <v>4403</v>
      </c>
      <c r="R839" s="66">
        <v>1</v>
      </c>
      <c r="S839" s="66">
        <v>367.5</v>
      </c>
      <c r="T839" s="66">
        <v>350</v>
      </c>
      <c r="U839" s="66" t="s">
        <v>2002</v>
      </c>
      <c r="V839" s="66" t="s">
        <v>2003</v>
      </c>
      <c r="W839" s="66" t="s">
        <v>4265</v>
      </c>
      <c r="X839" s="66" t="s">
        <v>4266</v>
      </c>
      <c r="Y839" s="69" t="s">
        <v>4267</v>
      </c>
      <c r="Z839" s="66">
        <v>8471160</v>
      </c>
    </row>
    <row r="840" spans="1:26" ht="30" customHeight="1" x14ac:dyDescent="0.35">
      <c r="A840" s="66" t="s">
        <v>1998</v>
      </c>
      <c r="B840" s="66" t="s">
        <v>1999</v>
      </c>
      <c r="C840" s="66" t="s">
        <v>963</v>
      </c>
      <c r="D840" s="66">
        <v>8471160</v>
      </c>
      <c r="E840" s="66" t="s">
        <v>506</v>
      </c>
      <c r="F840" s="66">
        <v>432209</v>
      </c>
      <c r="G840" s="66" t="s">
        <v>138</v>
      </c>
      <c r="H840" s="66" t="str">
        <f t="shared" si="18"/>
        <v>847.8471160.1.432209.000000.847001.200179</v>
      </c>
      <c r="I840" s="56" t="s">
        <v>21</v>
      </c>
      <c r="J840" s="56">
        <v>847001</v>
      </c>
      <c r="K840" s="56" t="s">
        <v>23</v>
      </c>
      <c r="L840" s="56">
        <v>200179</v>
      </c>
      <c r="M840" s="66" t="s">
        <v>2286</v>
      </c>
      <c r="N840" s="66">
        <v>1</v>
      </c>
      <c r="Q840" s="66" t="s">
        <v>4404</v>
      </c>
      <c r="R840" s="66">
        <v>1</v>
      </c>
      <c r="S840" s="66">
        <v>735</v>
      </c>
      <c r="T840" s="66">
        <v>700</v>
      </c>
      <c r="U840" s="66" t="s">
        <v>2002</v>
      </c>
      <c r="V840" s="66" t="s">
        <v>2003</v>
      </c>
      <c r="W840" s="66" t="s">
        <v>4265</v>
      </c>
      <c r="X840" s="66" t="s">
        <v>4266</v>
      </c>
      <c r="Y840" s="69" t="s">
        <v>4267</v>
      </c>
      <c r="Z840" s="66">
        <v>8471160</v>
      </c>
    </row>
    <row r="841" spans="1:26" ht="30" customHeight="1" x14ac:dyDescent="0.35">
      <c r="A841" s="66" t="s">
        <v>1998</v>
      </c>
      <c r="B841" s="66" t="s">
        <v>1999</v>
      </c>
      <c r="C841" s="66" t="s">
        <v>963</v>
      </c>
      <c r="D841" s="66">
        <v>8471160</v>
      </c>
      <c r="E841" s="66" t="s">
        <v>506</v>
      </c>
      <c r="F841" s="66">
        <v>432209</v>
      </c>
      <c r="G841" s="66" t="s">
        <v>138</v>
      </c>
      <c r="H841" s="66" t="str">
        <f t="shared" si="18"/>
        <v>847.8471160.1.432209.000000.847001.200179</v>
      </c>
      <c r="I841" s="56" t="s">
        <v>21</v>
      </c>
      <c r="J841" s="56">
        <v>847001</v>
      </c>
      <c r="K841" s="56" t="s">
        <v>23</v>
      </c>
      <c r="L841" s="56">
        <v>200179</v>
      </c>
      <c r="M841" s="66" t="s">
        <v>2286</v>
      </c>
      <c r="N841" s="66">
        <v>1</v>
      </c>
      <c r="Q841" s="66" t="s">
        <v>4405</v>
      </c>
      <c r="R841" s="66">
        <v>1</v>
      </c>
      <c r="S841" s="66">
        <v>997.5</v>
      </c>
      <c r="T841" s="66">
        <v>950</v>
      </c>
      <c r="U841" s="66" t="s">
        <v>2002</v>
      </c>
      <c r="V841" s="66" t="s">
        <v>2003</v>
      </c>
      <c r="W841" s="66" t="s">
        <v>4265</v>
      </c>
      <c r="X841" s="66" t="s">
        <v>4266</v>
      </c>
      <c r="Y841" s="69" t="s">
        <v>4267</v>
      </c>
      <c r="Z841" s="66">
        <v>8471160</v>
      </c>
    </row>
    <row r="842" spans="1:26" ht="30" customHeight="1" x14ac:dyDescent="0.35">
      <c r="A842" s="66" t="s">
        <v>1998</v>
      </c>
      <c r="B842" s="66" t="s">
        <v>1999</v>
      </c>
      <c r="C842" s="66" t="s">
        <v>963</v>
      </c>
      <c r="D842" s="66">
        <v>8471160</v>
      </c>
      <c r="E842" s="66" t="s">
        <v>506</v>
      </c>
      <c r="F842" s="66">
        <v>432209</v>
      </c>
      <c r="G842" s="66" t="s">
        <v>138</v>
      </c>
      <c r="H842" s="66" t="str">
        <f t="shared" si="18"/>
        <v>847.8471160.1.432209.000000.847001.200179</v>
      </c>
      <c r="I842" s="56" t="s">
        <v>21</v>
      </c>
      <c r="J842" s="56">
        <v>847001</v>
      </c>
      <c r="K842" s="56" t="s">
        <v>23</v>
      </c>
      <c r="L842" s="56">
        <v>200179</v>
      </c>
      <c r="M842" s="66" t="s">
        <v>2286</v>
      </c>
      <c r="N842" s="66">
        <v>1</v>
      </c>
      <c r="Q842" s="66" t="s">
        <v>4406</v>
      </c>
      <c r="R842" s="66">
        <v>1</v>
      </c>
      <c r="S842" s="66">
        <v>58268.227500000008</v>
      </c>
      <c r="T842" s="66">
        <v>55493.55</v>
      </c>
      <c r="U842" s="66" t="s">
        <v>2002</v>
      </c>
      <c r="V842" s="66" t="s">
        <v>2003</v>
      </c>
      <c r="W842" s="66" t="s">
        <v>4265</v>
      </c>
      <c r="X842" s="66" t="s">
        <v>4266</v>
      </c>
      <c r="Y842" s="69" t="s">
        <v>4267</v>
      </c>
      <c r="Z842" s="66">
        <v>8471160</v>
      </c>
    </row>
    <row r="843" spans="1:26" ht="30" customHeight="1" x14ac:dyDescent="0.35">
      <c r="A843" s="66" t="s">
        <v>1998</v>
      </c>
      <c r="B843" s="66" t="s">
        <v>1999</v>
      </c>
      <c r="C843" s="66" t="s">
        <v>963</v>
      </c>
      <c r="D843" s="66">
        <v>8471160</v>
      </c>
      <c r="E843" s="66" t="s">
        <v>506</v>
      </c>
      <c r="F843" s="66">
        <v>432209</v>
      </c>
      <c r="G843" s="66" t="s">
        <v>138</v>
      </c>
      <c r="H843" s="66" t="str">
        <f t="shared" si="18"/>
        <v>847.8471160.1.432209.000000.847001.200179</v>
      </c>
      <c r="I843" s="56" t="s">
        <v>21</v>
      </c>
      <c r="J843" s="56">
        <v>847001</v>
      </c>
      <c r="K843" s="56" t="s">
        <v>23</v>
      </c>
      <c r="L843" s="56">
        <v>200179</v>
      </c>
      <c r="M843" s="66" t="s">
        <v>2286</v>
      </c>
      <c r="N843" s="66">
        <v>1</v>
      </c>
      <c r="Q843" s="66" t="s">
        <v>4407</v>
      </c>
      <c r="R843" s="66">
        <v>1</v>
      </c>
      <c r="S843" s="66">
        <v>73463.25</v>
      </c>
      <c r="T843" s="66">
        <v>69965</v>
      </c>
      <c r="U843" s="66" t="s">
        <v>2002</v>
      </c>
      <c r="V843" s="66" t="s">
        <v>2003</v>
      </c>
      <c r="W843" s="66" t="s">
        <v>4265</v>
      </c>
      <c r="X843" s="66" t="s">
        <v>4266</v>
      </c>
      <c r="Y843" s="69" t="s">
        <v>4267</v>
      </c>
      <c r="Z843" s="66">
        <v>8471160</v>
      </c>
    </row>
    <row r="844" spans="1:26" ht="30" customHeight="1" x14ac:dyDescent="0.35">
      <c r="A844" s="66" t="s">
        <v>1998</v>
      </c>
      <c r="B844" s="66" t="s">
        <v>1999</v>
      </c>
      <c r="C844" s="66" t="s">
        <v>963</v>
      </c>
      <c r="D844" s="66">
        <v>8471160</v>
      </c>
      <c r="E844" s="66" t="s">
        <v>506</v>
      </c>
      <c r="F844" s="66">
        <v>432209</v>
      </c>
      <c r="G844" s="66" t="s">
        <v>138</v>
      </c>
      <c r="H844" s="66" t="str">
        <f t="shared" si="18"/>
        <v>847.8471160.1.432209.000000.847001.200179</v>
      </c>
      <c r="I844" s="56" t="s">
        <v>21</v>
      </c>
      <c r="J844" s="56">
        <v>847001</v>
      </c>
      <c r="K844" s="56" t="s">
        <v>23</v>
      </c>
      <c r="L844" s="56">
        <v>200179</v>
      </c>
      <c r="M844" s="66" t="s">
        <v>2286</v>
      </c>
      <c r="N844" s="66">
        <v>1</v>
      </c>
      <c r="Q844" s="66" t="s">
        <v>4408</v>
      </c>
      <c r="R844" s="66">
        <v>1</v>
      </c>
      <c r="S844" s="66">
        <v>73463.25</v>
      </c>
      <c r="T844" s="66">
        <v>69965</v>
      </c>
      <c r="U844" s="66" t="s">
        <v>2002</v>
      </c>
      <c r="V844" s="66" t="s">
        <v>2003</v>
      </c>
      <c r="W844" s="66" t="s">
        <v>4265</v>
      </c>
      <c r="X844" s="66" t="s">
        <v>4266</v>
      </c>
      <c r="Y844" s="69" t="s">
        <v>4267</v>
      </c>
      <c r="Z844" s="66">
        <v>8471160</v>
      </c>
    </row>
    <row r="845" spans="1:26" ht="30" customHeight="1" x14ac:dyDescent="0.35">
      <c r="A845" s="66" t="s">
        <v>1998</v>
      </c>
      <c r="B845" s="66" t="s">
        <v>1999</v>
      </c>
      <c r="C845" s="66" t="s">
        <v>963</v>
      </c>
      <c r="D845" s="66">
        <v>8471160</v>
      </c>
      <c r="E845" s="66" t="s">
        <v>506</v>
      </c>
      <c r="F845" s="66">
        <v>432209</v>
      </c>
      <c r="G845" s="66" t="s">
        <v>138</v>
      </c>
      <c r="H845" s="66" t="str">
        <f t="shared" si="18"/>
        <v>847.8471160.1.432209.000000.847001.200179</v>
      </c>
      <c r="I845" s="56" t="s">
        <v>21</v>
      </c>
      <c r="J845" s="56">
        <v>847001</v>
      </c>
      <c r="K845" s="56" t="s">
        <v>23</v>
      </c>
      <c r="L845" s="56">
        <v>200179</v>
      </c>
      <c r="M845" s="66" t="s">
        <v>2286</v>
      </c>
      <c r="N845" s="66">
        <v>1</v>
      </c>
      <c r="Q845" s="66" t="s">
        <v>4409</v>
      </c>
      <c r="R845" s="66">
        <v>1</v>
      </c>
      <c r="S845" s="66">
        <v>228176.55000000002</v>
      </c>
      <c r="T845" s="66">
        <v>217311</v>
      </c>
      <c r="U845" s="66" t="s">
        <v>2002</v>
      </c>
      <c r="V845" s="66" t="s">
        <v>2003</v>
      </c>
      <c r="W845" s="66" t="s">
        <v>4265</v>
      </c>
      <c r="X845" s="66" t="s">
        <v>4266</v>
      </c>
      <c r="Y845" s="69" t="s">
        <v>4267</v>
      </c>
      <c r="Z845" s="66">
        <v>8471160</v>
      </c>
    </row>
    <row r="846" spans="1:26" ht="30" customHeight="1" x14ac:dyDescent="0.35">
      <c r="A846" s="66" t="s">
        <v>1998</v>
      </c>
      <c r="B846" s="66" t="s">
        <v>1999</v>
      </c>
      <c r="C846" s="66" t="s">
        <v>963</v>
      </c>
      <c r="D846" s="66">
        <v>8471160</v>
      </c>
      <c r="E846" s="66" t="s">
        <v>506</v>
      </c>
      <c r="F846" s="66">
        <v>432209</v>
      </c>
      <c r="G846" s="66" t="s">
        <v>138</v>
      </c>
      <c r="H846" s="66" t="str">
        <f t="shared" si="18"/>
        <v>847.8471160.1.432209.000000.847001.200179</v>
      </c>
      <c r="I846" s="56" t="s">
        <v>21</v>
      </c>
      <c r="J846" s="56">
        <v>847001</v>
      </c>
      <c r="K846" s="56" t="s">
        <v>23</v>
      </c>
      <c r="L846" s="56">
        <v>200179</v>
      </c>
      <c r="M846" s="66" t="s">
        <v>2286</v>
      </c>
      <c r="N846" s="66">
        <v>1</v>
      </c>
      <c r="Q846" s="66" t="s">
        <v>4410</v>
      </c>
      <c r="R846" s="66">
        <v>1</v>
      </c>
      <c r="S846" s="66">
        <v>43186.5</v>
      </c>
      <c r="T846" s="66">
        <v>41130</v>
      </c>
      <c r="U846" s="66" t="s">
        <v>2002</v>
      </c>
      <c r="V846" s="66" t="s">
        <v>2003</v>
      </c>
      <c r="W846" s="66" t="s">
        <v>4265</v>
      </c>
      <c r="X846" s="66" t="s">
        <v>4266</v>
      </c>
      <c r="Y846" s="69" t="s">
        <v>4267</v>
      </c>
      <c r="Z846" s="66">
        <v>8471160</v>
      </c>
    </row>
    <row r="847" spans="1:26" ht="30" customHeight="1" x14ac:dyDescent="0.35">
      <c r="A847" s="66" t="s">
        <v>1998</v>
      </c>
      <c r="B847" s="66" t="s">
        <v>1999</v>
      </c>
      <c r="C847" s="66" t="s">
        <v>963</v>
      </c>
      <c r="D847" s="66">
        <v>8471160</v>
      </c>
      <c r="E847" s="66" t="s">
        <v>506</v>
      </c>
      <c r="F847" s="66">
        <v>432209</v>
      </c>
      <c r="G847" s="66" t="s">
        <v>138</v>
      </c>
      <c r="H847" s="66" t="str">
        <f t="shared" si="18"/>
        <v>847.8471160.1.432209.000000.847001.200179</v>
      </c>
      <c r="I847" s="56" t="s">
        <v>21</v>
      </c>
      <c r="J847" s="56">
        <v>847001</v>
      </c>
      <c r="K847" s="56" t="s">
        <v>23</v>
      </c>
      <c r="L847" s="56">
        <v>200179</v>
      </c>
      <c r="M847" s="66" t="s">
        <v>2286</v>
      </c>
      <c r="N847" s="66">
        <v>1</v>
      </c>
      <c r="Q847" s="66" t="s">
        <v>4411</v>
      </c>
      <c r="R847" s="66">
        <v>1</v>
      </c>
      <c r="S847" s="66">
        <v>21000</v>
      </c>
      <c r="T847" s="66">
        <v>20000</v>
      </c>
      <c r="U847" s="66" t="s">
        <v>2002</v>
      </c>
      <c r="V847" s="66" t="s">
        <v>2003</v>
      </c>
      <c r="W847" s="66" t="s">
        <v>4265</v>
      </c>
      <c r="X847" s="66" t="s">
        <v>4266</v>
      </c>
      <c r="Y847" s="69" t="s">
        <v>4267</v>
      </c>
      <c r="Z847" s="66">
        <v>8471160</v>
      </c>
    </row>
    <row r="848" spans="1:26" ht="30" customHeight="1" x14ac:dyDescent="0.35">
      <c r="A848" s="66" t="s">
        <v>1998</v>
      </c>
      <c r="B848" s="66" t="s">
        <v>1999</v>
      </c>
      <c r="C848" s="66" t="s">
        <v>963</v>
      </c>
      <c r="D848" s="66">
        <v>8471160</v>
      </c>
      <c r="E848" s="66" t="s">
        <v>506</v>
      </c>
      <c r="F848" s="66">
        <v>432209</v>
      </c>
      <c r="G848" s="66" t="s">
        <v>138</v>
      </c>
      <c r="H848" s="66" t="str">
        <f t="shared" si="18"/>
        <v>847.8471160.1.432209.000000.847001.200179</v>
      </c>
      <c r="I848" s="56" t="s">
        <v>21</v>
      </c>
      <c r="J848" s="56">
        <v>847001</v>
      </c>
      <c r="K848" s="56" t="s">
        <v>23</v>
      </c>
      <c r="L848" s="56">
        <v>200179</v>
      </c>
      <c r="M848" s="66" t="s">
        <v>2286</v>
      </c>
      <c r="N848" s="66">
        <v>1</v>
      </c>
      <c r="Q848" s="66" t="s">
        <v>4412</v>
      </c>
      <c r="R848" s="66">
        <v>1</v>
      </c>
      <c r="S848" s="66">
        <v>13230</v>
      </c>
      <c r="T848" s="66">
        <v>12600</v>
      </c>
      <c r="U848" s="66" t="s">
        <v>2002</v>
      </c>
      <c r="V848" s="66" t="s">
        <v>2003</v>
      </c>
      <c r="W848" s="66" t="s">
        <v>4265</v>
      </c>
      <c r="X848" s="66" t="s">
        <v>4266</v>
      </c>
      <c r="Y848" s="69" t="s">
        <v>4267</v>
      </c>
      <c r="Z848" s="66">
        <v>8471160</v>
      </c>
    </row>
    <row r="849" spans="1:26" ht="30" customHeight="1" x14ac:dyDescent="0.35">
      <c r="A849" s="66" t="s">
        <v>1998</v>
      </c>
      <c r="B849" s="66" t="s">
        <v>1999</v>
      </c>
      <c r="C849" s="66" t="s">
        <v>963</v>
      </c>
      <c r="D849" s="66">
        <v>8471160</v>
      </c>
      <c r="E849" s="66" t="s">
        <v>506</v>
      </c>
      <c r="F849" s="66">
        <v>432209</v>
      </c>
      <c r="G849" s="66" t="s">
        <v>138</v>
      </c>
      <c r="H849" s="66" t="str">
        <f t="shared" si="18"/>
        <v>847.8471160.1.432209.000000.847001.200179</v>
      </c>
      <c r="I849" s="56" t="s">
        <v>21</v>
      </c>
      <c r="J849" s="56">
        <v>847001</v>
      </c>
      <c r="K849" s="56" t="s">
        <v>23</v>
      </c>
      <c r="L849" s="56">
        <v>200179</v>
      </c>
      <c r="M849" s="66" t="s">
        <v>2286</v>
      </c>
      <c r="N849" s="66">
        <v>1</v>
      </c>
      <c r="Q849" s="66" t="s">
        <v>4413</v>
      </c>
      <c r="R849" s="66">
        <v>1</v>
      </c>
      <c r="S849" s="66">
        <v>164529.75</v>
      </c>
      <c r="T849" s="66">
        <v>156695</v>
      </c>
      <c r="U849" s="66" t="s">
        <v>2002</v>
      </c>
      <c r="V849" s="66" t="s">
        <v>2003</v>
      </c>
      <c r="W849" s="66" t="s">
        <v>4265</v>
      </c>
      <c r="X849" s="66" t="s">
        <v>4266</v>
      </c>
      <c r="Y849" s="69" t="s">
        <v>4267</v>
      </c>
      <c r="Z849" s="66">
        <v>8471160</v>
      </c>
    </row>
    <row r="850" spans="1:26" ht="30" customHeight="1" x14ac:dyDescent="0.35">
      <c r="A850" s="66" t="s">
        <v>1998</v>
      </c>
      <c r="B850" s="66" t="s">
        <v>1999</v>
      </c>
      <c r="C850" s="66" t="s">
        <v>963</v>
      </c>
      <c r="D850" s="66">
        <v>8471160</v>
      </c>
      <c r="E850" s="66" t="s">
        <v>506</v>
      </c>
      <c r="F850" s="66">
        <v>432209</v>
      </c>
      <c r="G850" s="66" t="s">
        <v>138</v>
      </c>
      <c r="H850" s="66" t="str">
        <f t="shared" si="18"/>
        <v>847.8471160.1.432209.000000.847001.200179</v>
      </c>
      <c r="I850" s="56" t="s">
        <v>21</v>
      </c>
      <c r="J850" s="56">
        <v>847001</v>
      </c>
      <c r="K850" s="56" t="s">
        <v>23</v>
      </c>
      <c r="L850" s="56">
        <v>200179</v>
      </c>
      <c r="M850" s="66" t="s">
        <v>2286</v>
      </c>
      <c r="N850" s="66">
        <v>1</v>
      </c>
      <c r="Q850" s="66" t="s">
        <v>4414</v>
      </c>
      <c r="R850" s="66">
        <v>1</v>
      </c>
      <c r="S850" s="66">
        <v>6615</v>
      </c>
      <c r="T850" s="66">
        <v>6300</v>
      </c>
      <c r="U850" s="66" t="s">
        <v>2002</v>
      </c>
      <c r="V850" s="66" t="s">
        <v>2003</v>
      </c>
      <c r="W850" s="66" t="s">
        <v>4265</v>
      </c>
      <c r="X850" s="66" t="s">
        <v>4266</v>
      </c>
      <c r="Y850" s="69" t="s">
        <v>4267</v>
      </c>
      <c r="Z850" s="66">
        <v>8471160</v>
      </c>
    </row>
    <row r="851" spans="1:26" ht="30" customHeight="1" x14ac:dyDescent="0.35">
      <c r="A851" s="66" t="s">
        <v>1998</v>
      </c>
      <c r="B851" s="66" t="s">
        <v>1999</v>
      </c>
      <c r="C851" s="66" t="s">
        <v>963</v>
      </c>
      <c r="D851" s="66">
        <v>8471160</v>
      </c>
      <c r="E851" s="66" t="s">
        <v>506</v>
      </c>
      <c r="F851" s="66">
        <v>432209</v>
      </c>
      <c r="G851" s="66" t="s">
        <v>138</v>
      </c>
      <c r="H851" s="66" t="str">
        <f t="shared" si="18"/>
        <v>847.8471160.1.432209.000000.847001.200179</v>
      </c>
      <c r="I851" s="56" t="s">
        <v>21</v>
      </c>
      <c r="J851" s="56">
        <v>847001</v>
      </c>
      <c r="K851" s="56" t="s">
        <v>23</v>
      </c>
      <c r="L851" s="56">
        <v>200179</v>
      </c>
      <c r="M851" s="66" t="s">
        <v>2286</v>
      </c>
      <c r="N851" s="66">
        <v>1</v>
      </c>
      <c r="Q851" s="66" t="s">
        <v>4415</v>
      </c>
      <c r="R851" s="66">
        <v>1</v>
      </c>
      <c r="S851" s="66">
        <v>58473.954000000005</v>
      </c>
      <c r="T851" s="66">
        <v>55689.48</v>
      </c>
      <c r="U851" s="66" t="s">
        <v>2002</v>
      </c>
      <c r="V851" s="66" t="s">
        <v>2003</v>
      </c>
      <c r="W851" s="66" t="s">
        <v>4265</v>
      </c>
      <c r="X851" s="66" t="s">
        <v>4266</v>
      </c>
      <c r="Y851" s="69" t="s">
        <v>4267</v>
      </c>
      <c r="Z851" s="66">
        <v>8471160</v>
      </c>
    </row>
    <row r="852" spans="1:26" ht="30" customHeight="1" x14ac:dyDescent="0.35">
      <c r="A852" s="66" t="s">
        <v>1998</v>
      </c>
      <c r="B852" s="66" t="s">
        <v>1999</v>
      </c>
      <c r="C852" s="66" t="s">
        <v>963</v>
      </c>
      <c r="D852" s="66">
        <v>8471160</v>
      </c>
      <c r="E852" s="66" t="s">
        <v>506</v>
      </c>
      <c r="F852" s="66">
        <v>432209</v>
      </c>
      <c r="G852" s="66" t="s">
        <v>138</v>
      </c>
      <c r="H852" s="66" t="str">
        <f t="shared" si="18"/>
        <v>847.8471160.1.432209.000000.847001.200179</v>
      </c>
      <c r="I852" s="56" t="s">
        <v>21</v>
      </c>
      <c r="J852" s="56">
        <v>847001</v>
      </c>
      <c r="K852" s="56" t="s">
        <v>23</v>
      </c>
      <c r="L852" s="56">
        <v>200179</v>
      </c>
      <c r="M852" s="66" t="s">
        <v>2286</v>
      </c>
      <c r="N852" s="66">
        <v>1</v>
      </c>
      <c r="Q852" s="66" t="s">
        <v>4416</v>
      </c>
      <c r="R852" s="66">
        <v>1</v>
      </c>
      <c r="S852" s="66">
        <v>18375</v>
      </c>
      <c r="T852" s="66">
        <v>17500</v>
      </c>
      <c r="U852" s="66" t="s">
        <v>2002</v>
      </c>
      <c r="V852" s="66" t="s">
        <v>2003</v>
      </c>
      <c r="W852" s="66" t="s">
        <v>4265</v>
      </c>
      <c r="X852" s="66" t="s">
        <v>4266</v>
      </c>
      <c r="Y852" s="69" t="s">
        <v>4267</v>
      </c>
      <c r="Z852" s="66">
        <v>8471160</v>
      </c>
    </row>
    <row r="853" spans="1:26" ht="30" customHeight="1" x14ac:dyDescent="0.35">
      <c r="A853" s="66" t="s">
        <v>1998</v>
      </c>
      <c r="B853" s="66" t="s">
        <v>1999</v>
      </c>
      <c r="C853" s="66" t="s">
        <v>963</v>
      </c>
      <c r="D853" s="66">
        <v>8471160</v>
      </c>
      <c r="E853" s="66" t="s">
        <v>506</v>
      </c>
      <c r="F853" s="66">
        <v>432209</v>
      </c>
      <c r="G853" s="66" t="s">
        <v>138</v>
      </c>
      <c r="H853" s="66" t="str">
        <f t="shared" si="18"/>
        <v>847.8471160.1.432209.000000.847001.200179</v>
      </c>
      <c r="I853" s="56" t="s">
        <v>21</v>
      </c>
      <c r="J853" s="56">
        <v>847001</v>
      </c>
      <c r="K853" s="56" t="s">
        <v>23</v>
      </c>
      <c r="L853" s="56">
        <v>200179</v>
      </c>
      <c r="M853" s="66" t="s">
        <v>2286</v>
      </c>
      <c r="N853" s="66">
        <v>1</v>
      </c>
      <c r="Q853" s="66" t="s">
        <v>4417</v>
      </c>
      <c r="R853" s="66">
        <v>1</v>
      </c>
      <c r="S853" s="66">
        <v>57542.394</v>
      </c>
      <c r="T853" s="66">
        <v>54802.28</v>
      </c>
      <c r="U853" s="66" t="s">
        <v>2002</v>
      </c>
      <c r="V853" s="66" t="s">
        <v>2003</v>
      </c>
      <c r="W853" s="66" t="s">
        <v>4265</v>
      </c>
      <c r="X853" s="66" t="s">
        <v>4266</v>
      </c>
      <c r="Y853" s="69" t="s">
        <v>4267</v>
      </c>
      <c r="Z853" s="66">
        <v>8471160</v>
      </c>
    </row>
    <row r="854" spans="1:26" ht="30" customHeight="1" x14ac:dyDescent="0.35">
      <c r="A854" s="66" t="s">
        <v>1998</v>
      </c>
      <c r="B854" s="66" t="s">
        <v>1999</v>
      </c>
      <c r="C854" s="66" t="s">
        <v>963</v>
      </c>
      <c r="D854" s="66">
        <v>8471160</v>
      </c>
      <c r="E854" s="66" t="s">
        <v>506</v>
      </c>
      <c r="F854" s="66">
        <v>432209</v>
      </c>
      <c r="G854" s="66" t="s">
        <v>138</v>
      </c>
      <c r="H854" s="66" t="str">
        <f t="shared" si="18"/>
        <v>847.8471160.1.432209.000000.847001.200179</v>
      </c>
      <c r="I854" s="56" t="s">
        <v>21</v>
      </c>
      <c r="J854" s="56">
        <v>847001</v>
      </c>
      <c r="K854" s="56" t="s">
        <v>23</v>
      </c>
      <c r="L854" s="56">
        <v>200179</v>
      </c>
      <c r="M854" s="66" t="s">
        <v>2286</v>
      </c>
      <c r="N854" s="66">
        <v>1</v>
      </c>
      <c r="Q854" s="66" t="s">
        <v>4418</v>
      </c>
      <c r="R854" s="66">
        <v>1</v>
      </c>
      <c r="S854" s="66">
        <v>77175</v>
      </c>
      <c r="T854" s="66">
        <v>73500</v>
      </c>
      <c r="U854" s="66" t="s">
        <v>2002</v>
      </c>
      <c r="V854" s="66" t="s">
        <v>2003</v>
      </c>
      <c r="W854" s="66" t="s">
        <v>4265</v>
      </c>
      <c r="X854" s="66" t="s">
        <v>4266</v>
      </c>
      <c r="Y854" s="69" t="s">
        <v>4267</v>
      </c>
      <c r="Z854" s="66">
        <v>8471160</v>
      </c>
    </row>
    <row r="855" spans="1:26" ht="30" customHeight="1" x14ac:dyDescent="0.35">
      <c r="A855" s="66" t="s">
        <v>1998</v>
      </c>
      <c r="B855" s="66" t="s">
        <v>1999</v>
      </c>
      <c r="C855" s="66" t="s">
        <v>963</v>
      </c>
      <c r="D855" s="66">
        <v>8471160</v>
      </c>
      <c r="E855" s="66" t="s">
        <v>506</v>
      </c>
      <c r="F855" s="66">
        <v>432209</v>
      </c>
      <c r="G855" s="66" t="s">
        <v>138</v>
      </c>
      <c r="H855" s="66" t="str">
        <f t="shared" si="18"/>
        <v>847.8471160.1.432209.000000.847001.200179</v>
      </c>
      <c r="I855" s="56" t="s">
        <v>21</v>
      </c>
      <c r="J855" s="56">
        <v>847001</v>
      </c>
      <c r="K855" s="56" t="s">
        <v>23</v>
      </c>
      <c r="L855" s="56">
        <v>200179</v>
      </c>
      <c r="M855" s="66" t="s">
        <v>2286</v>
      </c>
      <c r="N855" s="66">
        <v>1</v>
      </c>
      <c r="Q855" s="66" t="s">
        <v>4419</v>
      </c>
      <c r="R855" s="66">
        <v>1</v>
      </c>
      <c r="S855" s="66">
        <v>78750</v>
      </c>
      <c r="T855" s="66">
        <v>75000</v>
      </c>
      <c r="U855" s="66" t="s">
        <v>2002</v>
      </c>
      <c r="V855" s="66" t="s">
        <v>2003</v>
      </c>
      <c r="W855" s="66" t="s">
        <v>4265</v>
      </c>
      <c r="X855" s="66" t="s">
        <v>4266</v>
      </c>
      <c r="Y855" s="69" t="s">
        <v>4267</v>
      </c>
      <c r="Z855" s="66">
        <v>8471160</v>
      </c>
    </row>
    <row r="856" spans="1:26" ht="30" customHeight="1" x14ac:dyDescent="0.35">
      <c r="A856" s="66" t="s">
        <v>1998</v>
      </c>
      <c r="B856" s="66" t="s">
        <v>1999</v>
      </c>
      <c r="C856" s="66" t="s">
        <v>963</v>
      </c>
      <c r="D856" s="66">
        <v>8471160</v>
      </c>
      <c r="E856" s="66" t="s">
        <v>506</v>
      </c>
      <c r="F856" s="66">
        <v>432209</v>
      </c>
      <c r="G856" s="66" t="s">
        <v>138</v>
      </c>
      <c r="H856" s="66" t="str">
        <f t="shared" si="18"/>
        <v>847.8471160.1.432209.000000.847001.200179</v>
      </c>
      <c r="I856" s="56" t="s">
        <v>21</v>
      </c>
      <c r="J856" s="56">
        <v>847001</v>
      </c>
      <c r="K856" s="56" t="s">
        <v>23</v>
      </c>
      <c r="L856" s="56">
        <v>200179</v>
      </c>
      <c r="M856" s="66" t="s">
        <v>2286</v>
      </c>
      <c r="N856" s="66">
        <v>1</v>
      </c>
      <c r="Q856" s="66" t="s">
        <v>4420</v>
      </c>
      <c r="R856" s="66">
        <v>1</v>
      </c>
      <c r="S856" s="66">
        <v>12600</v>
      </c>
      <c r="T856" s="66">
        <v>12000</v>
      </c>
      <c r="U856" s="66" t="s">
        <v>2002</v>
      </c>
      <c r="V856" s="66" t="s">
        <v>2003</v>
      </c>
      <c r="W856" s="66" t="s">
        <v>4265</v>
      </c>
      <c r="X856" s="66" t="s">
        <v>4266</v>
      </c>
      <c r="Y856" s="69" t="s">
        <v>4267</v>
      </c>
      <c r="Z856" s="66">
        <v>8471160</v>
      </c>
    </row>
    <row r="857" spans="1:26" ht="30" customHeight="1" x14ac:dyDescent="0.35">
      <c r="A857" s="66" t="s">
        <v>1998</v>
      </c>
      <c r="B857" s="66" t="s">
        <v>1999</v>
      </c>
      <c r="C857" s="66" t="s">
        <v>963</v>
      </c>
      <c r="D857" s="66">
        <v>8471160</v>
      </c>
      <c r="E857" s="66" t="s">
        <v>506</v>
      </c>
      <c r="F857" s="66">
        <v>432209</v>
      </c>
      <c r="G857" s="66" t="s">
        <v>138</v>
      </c>
      <c r="H857" s="66" t="str">
        <f t="shared" si="18"/>
        <v>847.8471160.1.432209.000000.847001.200179</v>
      </c>
      <c r="I857" s="56" t="s">
        <v>21</v>
      </c>
      <c r="J857" s="56">
        <v>847001</v>
      </c>
      <c r="K857" s="56" t="s">
        <v>23</v>
      </c>
      <c r="L857" s="56">
        <v>200179</v>
      </c>
      <c r="M857" s="66" t="s">
        <v>2286</v>
      </c>
      <c r="N857" s="66">
        <v>1</v>
      </c>
      <c r="Q857" s="66" t="s">
        <v>4421</v>
      </c>
      <c r="R857" s="66">
        <v>1</v>
      </c>
      <c r="S857" s="66">
        <v>24948</v>
      </c>
      <c r="T857" s="66">
        <v>23760</v>
      </c>
      <c r="U857" s="66" t="s">
        <v>2002</v>
      </c>
      <c r="V857" s="66" t="s">
        <v>2003</v>
      </c>
      <c r="W857" s="66" t="s">
        <v>4265</v>
      </c>
      <c r="X857" s="66" t="s">
        <v>4266</v>
      </c>
      <c r="Y857" s="69" t="s">
        <v>4267</v>
      </c>
      <c r="Z857" s="66">
        <v>8471160</v>
      </c>
    </row>
    <row r="858" spans="1:26" ht="30" customHeight="1" x14ac:dyDescent="0.35">
      <c r="A858" s="66" t="s">
        <v>1998</v>
      </c>
      <c r="B858" s="66" t="s">
        <v>1999</v>
      </c>
      <c r="C858" s="66" t="s">
        <v>963</v>
      </c>
      <c r="D858" s="66">
        <v>8471160</v>
      </c>
      <c r="E858" s="66" t="s">
        <v>506</v>
      </c>
      <c r="F858" s="66">
        <v>432209</v>
      </c>
      <c r="G858" s="66" t="s">
        <v>138</v>
      </c>
      <c r="H858" s="66" t="str">
        <f t="shared" si="18"/>
        <v>847.8471160.1.432209.000000.847001.200179</v>
      </c>
      <c r="I858" s="56" t="s">
        <v>21</v>
      </c>
      <c r="J858" s="56">
        <v>847001</v>
      </c>
      <c r="K858" s="56" t="s">
        <v>23</v>
      </c>
      <c r="L858" s="56">
        <v>200179</v>
      </c>
      <c r="M858" s="66" t="s">
        <v>2286</v>
      </c>
      <c r="N858" s="66">
        <v>1</v>
      </c>
      <c r="Q858" s="66" t="s">
        <v>4422</v>
      </c>
      <c r="R858" s="66">
        <v>1</v>
      </c>
      <c r="S858" s="66">
        <v>42000</v>
      </c>
      <c r="T858" s="66">
        <v>40000</v>
      </c>
      <c r="U858" s="66" t="s">
        <v>2002</v>
      </c>
      <c r="V858" s="66" t="s">
        <v>2003</v>
      </c>
      <c r="W858" s="66" t="s">
        <v>4265</v>
      </c>
      <c r="X858" s="66" t="s">
        <v>4266</v>
      </c>
      <c r="Y858" s="69" t="s">
        <v>4267</v>
      </c>
      <c r="Z858" s="66">
        <v>8471160</v>
      </c>
    </row>
    <row r="859" spans="1:26" ht="30" customHeight="1" x14ac:dyDescent="0.35">
      <c r="A859" s="66" t="s">
        <v>1998</v>
      </c>
      <c r="B859" s="66" t="s">
        <v>1999</v>
      </c>
      <c r="C859" s="66" t="s">
        <v>963</v>
      </c>
      <c r="D859" s="66">
        <v>8471160</v>
      </c>
      <c r="E859" s="66" t="s">
        <v>506</v>
      </c>
      <c r="F859" s="66">
        <v>432209</v>
      </c>
      <c r="G859" s="66" t="s">
        <v>138</v>
      </c>
      <c r="H859" s="66" t="str">
        <f t="shared" si="18"/>
        <v>847.8471160.1.432209.000000.847001.200179</v>
      </c>
      <c r="I859" s="56" t="s">
        <v>21</v>
      </c>
      <c r="J859" s="56">
        <v>847001</v>
      </c>
      <c r="K859" s="56" t="s">
        <v>23</v>
      </c>
      <c r="L859" s="56">
        <v>200179</v>
      </c>
      <c r="M859" s="66" t="s">
        <v>2286</v>
      </c>
      <c r="N859" s="66">
        <v>1</v>
      </c>
      <c r="Q859" s="66" t="s">
        <v>4423</v>
      </c>
      <c r="R859" s="66">
        <v>1</v>
      </c>
      <c r="S859" s="66">
        <v>287728.35000000003</v>
      </c>
      <c r="T859" s="66">
        <v>274027</v>
      </c>
      <c r="U859" s="66" t="s">
        <v>2002</v>
      </c>
      <c r="V859" s="66" t="s">
        <v>2003</v>
      </c>
      <c r="W859" s="66" t="s">
        <v>4265</v>
      </c>
      <c r="X859" s="66" t="s">
        <v>4266</v>
      </c>
      <c r="Y859" s="69" t="s">
        <v>4267</v>
      </c>
      <c r="Z859" s="66">
        <v>8471160</v>
      </c>
    </row>
    <row r="860" spans="1:26" ht="30" customHeight="1" x14ac:dyDescent="0.35">
      <c r="A860" s="66" t="s">
        <v>1998</v>
      </c>
      <c r="B860" s="66" t="s">
        <v>1999</v>
      </c>
      <c r="C860" s="66" t="s">
        <v>963</v>
      </c>
      <c r="D860" s="66">
        <v>8471160</v>
      </c>
      <c r="E860" s="66" t="s">
        <v>506</v>
      </c>
      <c r="F860" s="66">
        <v>432209</v>
      </c>
      <c r="G860" s="66" t="s">
        <v>138</v>
      </c>
      <c r="H860" s="66" t="str">
        <f t="shared" si="18"/>
        <v>847.8471160.1.432209.000000.847001.200179</v>
      </c>
      <c r="I860" s="56" t="s">
        <v>21</v>
      </c>
      <c r="J860" s="56">
        <v>847001</v>
      </c>
      <c r="K860" s="56" t="s">
        <v>23</v>
      </c>
      <c r="L860" s="56">
        <v>200179</v>
      </c>
      <c r="M860" s="66" t="s">
        <v>2286</v>
      </c>
      <c r="N860" s="66">
        <v>1</v>
      </c>
      <c r="Q860" s="66" t="s">
        <v>4424</v>
      </c>
      <c r="R860" s="66">
        <v>1</v>
      </c>
      <c r="S860" s="66">
        <v>31500</v>
      </c>
      <c r="T860" s="66">
        <v>30000</v>
      </c>
      <c r="U860" s="66" t="s">
        <v>2002</v>
      </c>
      <c r="V860" s="66" t="s">
        <v>2003</v>
      </c>
      <c r="W860" s="66" t="s">
        <v>4265</v>
      </c>
      <c r="X860" s="66" t="s">
        <v>4266</v>
      </c>
      <c r="Y860" s="69" t="s">
        <v>4267</v>
      </c>
      <c r="Z860" s="66">
        <v>8471160</v>
      </c>
    </row>
    <row r="861" spans="1:26" ht="30" customHeight="1" x14ac:dyDescent="0.35">
      <c r="A861" s="66" t="s">
        <v>1998</v>
      </c>
      <c r="B861" s="66" t="s">
        <v>1999</v>
      </c>
      <c r="C861" s="66" t="s">
        <v>963</v>
      </c>
      <c r="D861" s="66">
        <v>8471160</v>
      </c>
      <c r="E861" s="66" t="s">
        <v>506</v>
      </c>
      <c r="F861" s="66">
        <v>432209</v>
      </c>
      <c r="G861" s="66" t="s">
        <v>138</v>
      </c>
      <c r="H861" s="66" t="str">
        <f t="shared" si="18"/>
        <v>847.8471160.1.432209.000000.847001.200179</v>
      </c>
      <c r="I861" s="56" t="s">
        <v>21</v>
      </c>
      <c r="J861" s="56">
        <v>847001</v>
      </c>
      <c r="K861" s="56" t="s">
        <v>23</v>
      </c>
      <c r="L861" s="56">
        <v>200179</v>
      </c>
      <c r="M861" s="66" t="s">
        <v>2286</v>
      </c>
      <c r="N861" s="66">
        <v>1</v>
      </c>
      <c r="Q861" s="66" t="s">
        <v>4425</v>
      </c>
      <c r="R861" s="66">
        <v>1</v>
      </c>
      <c r="S861" s="66">
        <v>50886.15</v>
      </c>
      <c r="T861" s="66">
        <v>48463</v>
      </c>
      <c r="U861" s="66" t="s">
        <v>2002</v>
      </c>
      <c r="V861" s="66" t="s">
        <v>2003</v>
      </c>
      <c r="W861" s="66" t="s">
        <v>4265</v>
      </c>
      <c r="X861" s="66" t="s">
        <v>4266</v>
      </c>
      <c r="Y861" s="69" t="s">
        <v>4267</v>
      </c>
      <c r="Z861" s="66">
        <v>8471160</v>
      </c>
    </row>
    <row r="862" spans="1:26" ht="30" customHeight="1" x14ac:dyDescent="0.35">
      <c r="A862" s="66" t="s">
        <v>1998</v>
      </c>
      <c r="B862" s="66" t="s">
        <v>1999</v>
      </c>
      <c r="C862" s="66" t="s">
        <v>963</v>
      </c>
      <c r="D862" s="66">
        <v>8471160</v>
      </c>
      <c r="E862" s="66" t="s">
        <v>506</v>
      </c>
      <c r="F862" s="66">
        <v>432209</v>
      </c>
      <c r="G862" s="66" t="s">
        <v>138</v>
      </c>
      <c r="H862" s="66" t="str">
        <f t="shared" si="18"/>
        <v>847.8471160.1.432209.000000.847001.200179</v>
      </c>
      <c r="I862" s="56" t="s">
        <v>21</v>
      </c>
      <c r="J862" s="56">
        <v>847001</v>
      </c>
      <c r="K862" s="56" t="s">
        <v>23</v>
      </c>
      <c r="L862" s="56">
        <v>200179</v>
      </c>
      <c r="M862" s="66" t="s">
        <v>2286</v>
      </c>
      <c r="N862" s="66">
        <v>1</v>
      </c>
      <c r="Q862" s="66" t="s">
        <v>4426</v>
      </c>
      <c r="R862" s="66">
        <v>1</v>
      </c>
      <c r="S862" s="66">
        <v>33356.400000000001</v>
      </c>
      <c r="T862" s="66">
        <v>31768</v>
      </c>
      <c r="U862" s="66" t="s">
        <v>2002</v>
      </c>
      <c r="V862" s="66" t="s">
        <v>2003</v>
      </c>
      <c r="W862" s="66" t="s">
        <v>4265</v>
      </c>
      <c r="X862" s="66" t="s">
        <v>4266</v>
      </c>
      <c r="Y862" s="69" t="s">
        <v>4267</v>
      </c>
      <c r="Z862" s="66">
        <v>8471160</v>
      </c>
    </row>
    <row r="863" spans="1:26" ht="30" customHeight="1" x14ac:dyDescent="0.35">
      <c r="A863" s="66" t="s">
        <v>1998</v>
      </c>
      <c r="B863" s="66" t="s">
        <v>1999</v>
      </c>
      <c r="C863" s="66" t="s">
        <v>963</v>
      </c>
      <c r="D863" s="66">
        <v>8471160</v>
      </c>
      <c r="E863" s="66" t="s">
        <v>506</v>
      </c>
      <c r="F863" s="66">
        <v>432209</v>
      </c>
      <c r="G863" s="66" t="s">
        <v>138</v>
      </c>
      <c r="H863" s="66" t="str">
        <f t="shared" si="18"/>
        <v>847.8471160.1.432209.000000.847001.200179</v>
      </c>
      <c r="I863" s="56" t="s">
        <v>21</v>
      </c>
      <c r="J863" s="56">
        <v>847001</v>
      </c>
      <c r="K863" s="56" t="s">
        <v>23</v>
      </c>
      <c r="L863" s="56">
        <v>200179</v>
      </c>
      <c r="M863" s="66" t="s">
        <v>2286</v>
      </c>
      <c r="N863" s="66">
        <v>1</v>
      </c>
      <c r="Q863" s="66" t="s">
        <v>4427</v>
      </c>
      <c r="R863" s="66">
        <v>1</v>
      </c>
      <c r="S863" s="66">
        <v>79800</v>
      </c>
      <c r="T863" s="66">
        <v>76000</v>
      </c>
      <c r="U863" s="66" t="s">
        <v>2002</v>
      </c>
      <c r="V863" s="66" t="s">
        <v>2003</v>
      </c>
      <c r="W863" s="66" t="s">
        <v>4265</v>
      </c>
      <c r="X863" s="66" t="s">
        <v>4266</v>
      </c>
      <c r="Y863" s="69" t="s">
        <v>4267</v>
      </c>
      <c r="Z863" s="66">
        <v>8471160</v>
      </c>
    </row>
    <row r="864" spans="1:26" ht="30" customHeight="1" x14ac:dyDescent="0.35">
      <c r="A864" s="66" t="s">
        <v>1998</v>
      </c>
      <c r="B864" s="66" t="s">
        <v>1999</v>
      </c>
      <c r="C864" s="66" t="s">
        <v>963</v>
      </c>
      <c r="D864" s="66">
        <v>8471160</v>
      </c>
      <c r="E864" s="66" t="s">
        <v>506</v>
      </c>
      <c r="F864" s="66">
        <v>432209</v>
      </c>
      <c r="G864" s="66" t="s">
        <v>138</v>
      </c>
      <c r="H864" s="66" t="str">
        <f t="shared" si="18"/>
        <v>847.8471160.1.432209.000000.847001.200179</v>
      </c>
      <c r="I864" s="56" t="s">
        <v>21</v>
      </c>
      <c r="J864" s="56">
        <v>847001</v>
      </c>
      <c r="K864" s="56" t="s">
        <v>23</v>
      </c>
      <c r="L864" s="56">
        <v>200179</v>
      </c>
      <c r="M864" s="66" t="s">
        <v>2286</v>
      </c>
      <c r="N864" s="66">
        <v>1</v>
      </c>
      <c r="Q864" s="66" t="s">
        <v>4428</v>
      </c>
      <c r="R864" s="66">
        <v>1</v>
      </c>
      <c r="S864" s="66">
        <v>194117.049</v>
      </c>
      <c r="T864" s="66">
        <v>184873.38</v>
      </c>
      <c r="U864" s="66" t="s">
        <v>2002</v>
      </c>
      <c r="V864" s="66" t="s">
        <v>2003</v>
      </c>
      <c r="W864" s="66" t="s">
        <v>4265</v>
      </c>
      <c r="X864" s="66" t="s">
        <v>4266</v>
      </c>
      <c r="Y864" s="69" t="s">
        <v>4267</v>
      </c>
      <c r="Z864" s="66">
        <v>8471160</v>
      </c>
    </row>
    <row r="865" spans="1:26" ht="30" customHeight="1" x14ac:dyDescent="0.35">
      <c r="A865" s="66" t="s">
        <v>1998</v>
      </c>
      <c r="B865" s="66" t="s">
        <v>1999</v>
      </c>
      <c r="C865" s="66" t="s">
        <v>963</v>
      </c>
      <c r="D865" s="66">
        <v>8471160</v>
      </c>
      <c r="E865" s="66" t="s">
        <v>506</v>
      </c>
      <c r="F865" s="66">
        <v>432209</v>
      </c>
      <c r="G865" s="66" t="s">
        <v>138</v>
      </c>
      <c r="H865" s="66" t="str">
        <f t="shared" si="18"/>
        <v>847.8471160.1.432209.000000.847001.200179</v>
      </c>
      <c r="I865" s="56" t="s">
        <v>21</v>
      </c>
      <c r="J865" s="56">
        <v>847001</v>
      </c>
      <c r="K865" s="56" t="s">
        <v>23</v>
      </c>
      <c r="L865" s="56">
        <v>200179</v>
      </c>
      <c r="M865" s="66" t="s">
        <v>2286</v>
      </c>
      <c r="N865" s="66">
        <v>1</v>
      </c>
      <c r="Q865" s="66" t="s">
        <v>4429</v>
      </c>
      <c r="R865" s="66">
        <v>1</v>
      </c>
      <c r="S865" s="66">
        <v>680400</v>
      </c>
      <c r="T865" s="66">
        <v>648000</v>
      </c>
      <c r="U865" s="66" t="s">
        <v>2002</v>
      </c>
      <c r="V865" s="66" t="s">
        <v>2003</v>
      </c>
      <c r="W865" s="66" t="s">
        <v>4265</v>
      </c>
      <c r="X865" s="66" t="s">
        <v>4266</v>
      </c>
      <c r="Y865" s="69" t="s">
        <v>4267</v>
      </c>
      <c r="Z865" s="66">
        <v>8471160</v>
      </c>
    </row>
    <row r="866" spans="1:26" ht="30" customHeight="1" x14ac:dyDescent="0.35">
      <c r="A866" s="66" t="s">
        <v>1998</v>
      </c>
      <c r="B866" s="66" t="s">
        <v>1999</v>
      </c>
      <c r="C866" s="66" t="s">
        <v>963</v>
      </c>
      <c r="D866" s="66">
        <v>8471160</v>
      </c>
      <c r="E866" s="66" t="s">
        <v>506</v>
      </c>
      <c r="F866" s="66">
        <v>432209</v>
      </c>
      <c r="G866" s="66" t="s">
        <v>138</v>
      </c>
      <c r="H866" s="66" t="str">
        <f t="shared" si="18"/>
        <v>847.8471160.1.432209.000000.847001.200179</v>
      </c>
      <c r="I866" s="56" t="s">
        <v>21</v>
      </c>
      <c r="J866" s="56">
        <v>847001</v>
      </c>
      <c r="K866" s="56" t="s">
        <v>23</v>
      </c>
      <c r="L866" s="56">
        <v>200179</v>
      </c>
      <c r="M866" s="66" t="s">
        <v>2286</v>
      </c>
      <c r="N866" s="66">
        <v>1</v>
      </c>
      <c r="Q866" s="66" t="s">
        <v>4430</v>
      </c>
      <c r="R866" s="66">
        <v>1</v>
      </c>
      <c r="S866" s="66">
        <v>275625</v>
      </c>
      <c r="T866" s="66">
        <v>262500</v>
      </c>
      <c r="U866" s="66" t="s">
        <v>2002</v>
      </c>
      <c r="V866" s="66" t="s">
        <v>2003</v>
      </c>
      <c r="W866" s="66" t="s">
        <v>4265</v>
      </c>
      <c r="X866" s="66" t="s">
        <v>4266</v>
      </c>
      <c r="Y866" s="69" t="s">
        <v>4267</v>
      </c>
      <c r="Z866" s="66">
        <v>8471160</v>
      </c>
    </row>
    <row r="867" spans="1:26" ht="30" customHeight="1" x14ac:dyDescent="0.35">
      <c r="A867" s="66" t="s">
        <v>1998</v>
      </c>
      <c r="B867" s="66" t="s">
        <v>1999</v>
      </c>
      <c r="C867" s="66" t="s">
        <v>963</v>
      </c>
      <c r="D867" s="66">
        <v>8471160</v>
      </c>
      <c r="E867" s="66" t="s">
        <v>506</v>
      </c>
      <c r="F867" s="66">
        <v>432209</v>
      </c>
      <c r="G867" s="66" t="s">
        <v>138</v>
      </c>
      <c r="H867" s="66" t="str">
        <f t="shared" si="18"/>
        <v>847.8471160.1.432209.000000.847001.200179</v>
      </c>
      <c r="I867" s="56" t="s">
        <v>21</v>
      </c>
      <c r="J867" s="56">
        <v>847001</v>
      </c>
      <c r="K867" s="56" t="s">
        <v>23</v>
      </c>
      <c r="L867" s="56">
        <v>200179</v>
      </c>
      <c r="M867" s="66" t="s">
        <v>2286</v>
      </c>
      <c r="N867" s="66">
        <v>1</v>
      </c>
      <c r="Q867" s="66" t="s">
        <v>4431</v>
      </c>
      <c r="R867" s="66">
        <v>1</v>
      </c>
      <c r="S867" s="66">
        <v>15750</v>
      </c>
      <c r="T867" s="66">
        <v>15000</v>
      </c>
      <c r="U867" s="66" t="s">
        <v>2002</v>
      </c>
      <c r="V867" s="66" t="s">
        <v>2003</v>
      </c>
      <c r="W867" s="66" t="s">
        <v>4265</v>
      </c>
      <c r="X867" s="66" t="s">
        <v>4266</v>
      </c>
      <c r="Y867" s="69" t="s">
        <v>4267</v>
      </c>
      <c r="Z867" s="66">
        <v>8471160</v>
      </c>
    </row>
    <row r="868" spans="1:26" ht="30" customHeight="1" x14ac:dyDescent="0.35">
      <c r="A868" s="66" t="s">
        <v>1998</v>
      </c>
      <c r="B868" s="66" t="s">
        <v>1999</v>
      </c>
      <c r="C868" s="66" t="s">
        <v>963</v>
      </c>
      <c r="D868" s="66">
        <v>8471160</v>
      </c>
      <c r="E868" s="66" t="s">
        <v>506</v>
      </c>
      <c r="F868" s="66">
        <v>432209</v>
      </c>
      <c r="G868" s="66" t="s">
        <v>138</v>
      </c>
      <c r="H868" s="66" t="str">
        <f t="shared" si="18"/>
        <v>847.8471160.1.432209.000000.847001.200179</v>
      </c>
      <c r="I868" s="56" t="s">
        <v>21</v>
      </c>
      <c r="J868" s="56">
        <v>847001</v>
      </c>
      <c r="K868" s="56" t="s">
        <v>23</v>
      </c>
      <c r="L868" s="56">
        <v>200179</v>
      </c>
      <c r="M868" s="66" t="s">
        <v>2286</v>
      </c>
      <c r="N868" s="66">
        <v>1</v>
      </c>
      <c r="Q868" s="66" t="s">
        <v>4432</v>
      </c>
      <c r="R868" s="66">
        <v>1</v>
      </c>
      <c r="S868" s="66">
        <v>45660.3</v>
      </c>
      <c r="T868" s="66">
        <v>43486</v>
      </c>
      <c r="U868" s="66" t="s">
        <v>2002</v>
      </c>
      <c r="V868" s="66" t="s">
        <v>2003</v>
      </c>
      <c r="W868" s="66" t="s">
        <v>4265</v>
      </c>
      <c r="X868" s="66" t="s">
        <v>4266</v>
      </c>
      <c r="Y868" s="69" t="s">
        <v>4267</v>
      </c>
      <c r="Z868" s="66">
        <v>8471160</v>
      </c>
    </row>
    <row r="869" spans="1:26" ht="30" customHeight="1" x14ac:dyDescent="0.35">
      <c r="A869" s="66" t="s">
        <v>1998</v>
      </c>
      <c r="B869" s="66" t="s">
        <v>1999</v>
      </c>
      <c r="C869" s="66" t="s">
        <v>963</v>
      </c>
      <c r="D869" s="66">
        <v>8471160</v>
      </c>
      <c r="E869" s="66" t="s">
        <v>506</v>
      </c>
      <c r="F869" s="66">
        <v>432209</v>
      </c>
      <c r="G869" s="66" t="s">
        <v>138</v>
      </c>
      <c r="H869" s="66" t="str">
        <f t="shared" si="18"/>
        <v>847.8471160.1.432209.000000.847001.200179</v>
      </c>
      <c r="I869" s="56" t="s">
        <v>21</v>
      </c>
      <c r="J869" s="56">
        <v>847001</v>
      </c>
      <c r="K869" s="56" t="s">
        <v>23</v>
      </c>
      <c r="L869" s="56">
        <v>200179</v>
      </c>
      <c r="M869" s="66" t="s">
        <v>2286</v>
      </c>
      <c r="N869" s="66">
        <v>1</v>
      </c>
      <c r="Q869" s="66" t="s">
        <v>4433</v>
      </c>
      <c r="R869" s="66">
        <v>1</v>
      </c>
      <c r="S869" s="66">
        <v>10920</v>
      </c>
      <c r="T869" s="66">
        <v>10400</v>
      </c>
      <c r="U869" s="66" t="s">
        <v>2002</v>
      </c>
      <c r="V869" s="66" t="s">
        <v>2003</v>
      </c>
      <c r="W869" s="66" t="s">
        <v>4265</v>
      </c>
      <c r="X869" s="66" t="s">
        <v>4266</v>
      </c>
      <c r="Y869" s="69" t="s">
        <v>4267</v>
      </c>
      <c r="Z869" s="66">
        <v>8471160</v>
      </c>
    </row>
    <row r="870" spans="1:26" ht="30" customHeight="1" x14ac:dyDescent="0.35">
      <c r="A870" s="66" t="s">
        <v>1998</v>
      </c>
      <c r="B870" s="66" t="s">
        <v>1999</v>
      </c>
      <c r="C870" s="66" t="s">
        <v>963</v>
      </c>
      <c r="D870" s="66">
        <v>8471160</v>
      </c>
      <c r="E870" s="66" t="s">
        <v>506</v>
      </c>
      <c r="F870" s="66">
        <v>432209</v>
      </c>
      <c r="G870" s="66" t="s">
        <v>138</v>
      </c>
      <c r="H870" s="66" t="str">
        <f t="shared" si="18"/>
        <v>847.8471160.1.432209.000000.847001.200179</v>
      </c>
      <c r="I870" s="56" t="s">
        <v>21</v>
      </c>
      <c r="J870" s="56">
        <v>847001</v>
      </c>
      <c r="K870" s="56" t="s">
        <v>23</v>
      </c>
      <c r="L870" s="56">
        <v>200179</v>
      </c>
      <c r="M870" s="66" t="s">
        <v>2286</v>
      </c>
      <c r="N870" s="66">
        <v>1</v>
      </c>
      <c r="Q870" s="66" t="s">
        <v>4434</v>
      </c>
      <c r="R870" s="66">
        <v>1</v>
      </c>
      <c r="S870" s="66">
        <v>5512.5</v>
      </c>
      <c r="T870" s="66">
        <v>5250</v>
      </c>
      <c r="U870" s="66" t="s">
        <v>2002</v>
      </c>
      <c r="V870" s="66" t="s">
        <v>2003</v>
      </c>
      <c r="W870" s="66" t="s">
        <v>4265</v>
      </c>
      <c r="X870" s="66" t="s">
        <v>4266</v>
      </c>
      <c r="Y870" s="69" t="s">
        <v>4267</v>
      </c>
      <c r="Z870" s="66">
        <v>8471160</v>
      </c>
    </row>
    <row r="871" spans="1:26" ht="30" customHeight="1" x14ac:dyDescent="0.35">
      <c r="A871" s="66" t="s">
        <v>1998</v>
      </c>
      <c r="B871" s="66" t="s">
        <v>1999</v>
      </c>
      <c r="C871" s="66" t="s">
        <v>963</v>
      </c>
      <c r="D871" s="66">
        <v>8471160</v>
      </c>
      <c r="E871" s="66" t="s">
        <v>506</v>
      </c>
      <c r="F871" s="66">
        <v>432209</v>
      </c>
      <c r="G871" s="66" t="s">
        <v>138</v>
      </c>
      <c r="H871" s="66" t="str">
        <f t="shared" si="18"/>
        <v>847.8471160.1.432209.000000.847001.200179</v>
      </c>
      <c r="I871" s="56" t="s">
        <v>21</v>
      </c>
      <c r="J871" s="56">
        <v>847001</v>
      </c>
      <c r="K871" s="56" t="s">
        <v>23</v>
      </c>
      <c r="L871" s="56">
        <v>200179</v>
      </c>
      <c r="M871" s="66" t="s">
        <v>2286</v>
      </c>
      <c r="N871" s="66">
        <v>1</v>
      </c>
      <c r="Q871" s="66" t="s">
        <v>4435</v>
      </c>
      <c r="R871" s="66">
        <v>1</v>
      </c>
      <c r="S871" s="66">
        <v>148853.13450000001</v>
      </c>
      <c r="T871" s="66">
        <v>141764.89000000001</v>
      </c>
      <c r="U871" s="66" t="s">
        <v>2002</v>
      </c>
      <c r="V871" s="66" t="s">
        <v>2003</v>
      </c>
      <c r="W871" s="66" t="s">
        <v>4265</v>
      </c>
      <c r="X871" s="66" t="s">
        <v>4266</v>
      </c>
      <c r="Y871" s="69" t="s">
        <v>4267</v>
      </c>
      <c r="Z871" s="66">
        <v>8471160</v>
      </c>
    </row>
    <row r="872" spans="1:26" ht="30" customHeight="1" x14ac:dyDescent="0.35">
      <c r="A872" s="66" t="s">
        <v>1998</v>
      </c>
      <c r="B872" s="66" t="s">
        <v>1999</v>
      </c>
      <c r="C872" s="66" t="s">
        <v>963</v>
      </c>
      <c r="D872" s="66">
        <v>8471160</v>
      </c>
      <c r="E872" s="66" t="s">
        <v>506</v>
      </c>
      <c r="F872" s="66">
        <v>432209</v>
      </c>
      <c r="G872" s="66" t="s">
        <v>138</v>
      </c>
      <c r="H872" s="66" t="str">
        <f t="shared" si="18"/>
        <v>847.8471160.1.432209.000000.847001.200179</v>
      </c>
      <c r="I872" s="56" t="s">
        <v>21</v>
      </c>
      <c r="J872" s="56">
        <v>847001</v>
      </c>
      <c r="K872" s="56" t="s">
        <v>23</v>
      </c>
      <c r="L872" s="56">
        <v>200179</v>
      </c>
      <c r="M872" s="66" t="s">
        <v>2286</v>
      </c>
      <c r="N872" s="66">
        <v>1</v>
      </c>
      <c r="Q872" s="66" t="s">
        <v>4436</v>
      </c>
      <c r="R872" s="66">
        <v>1</v>
      </c>
      <c r="S872" s="66">
        <v>99225</v>
      </c>
      <c r="T872" s="66">
        <v>94500</v>
      </c>
      <c r="U872" s="66" t="s">
        <v>2002</v>
      </c>
      <c r="V872" s="66" t="s">
        <v>2003</v>
      </c>
      <c r="W872" s="66" t="s">
        <v>4265</v>
      </c>
      <c r="X872" s="66" t="s">
        <v>4266</v>
      </c>
      <c r="Y872" s="69" t="s">
        <v>4267</v>
      </c>
      <c r="Z872" s="66">
        <v>8471160</v>
      </c>
    </row>
    <row r="873" spans="1:26" ht="30" customHeight="1" x14ac:dyDescent="0.35">
      <c r="A873" s="66" t="s">
        <v>1998</v>
      </c>
      <c r="B873" s="66" t="s">
        <v>1999</v>
      </c>
      <c r="C873" s="66" t="s">
        <v>963</v>
      </c>
      <c r="D873" s="66">
        <v>8471160</v>
      </c>
      <c r="E873" s="66" t="s">
        <v>506</v>
      </c>
      <c r="F873" s="66">
        <v>432209</v>
      </c>
      <c r="G873" s="66" t="s">
        <v>138</v>
      </c>
      <c r="H873" s="66" t="str">
        <f t="shared" si="18"/>
        <v>847.8471160.1.432209.000000.847001.200179</v>
      </c>
      <c r="I873" s="56" t="s">
        <v>21</v>
      </c>
      <c r="J873" s="56">
        <v>847001</v>
      </c>
      <c r="K873" s="56" t="s">
        <v>23</v>
      </c>
      <c r="L873" s="56">
        <v>200179</v>
      </c>
      <c r="M873" s="66" t="s">
        <v>2286</v>
      </c>
      <c r="N873" s="66">
        <v>1</v>
      </c>
      <c r="Q873" s="66" t="s">
        <v>4437</v>
      </c>
      <c r="R873" s="66">
        <v>1</v>
      </c>
      <c r="S873" s="66">
        <v>13125</v>
      </c>
      <c r="T873" s="66">
        <v>12500</v>
      </c>
      <c r="U873" s="66" t="s">
        <v>2002</v>
      </c>
      <c r="V873" s="66" t="s">
        <v>2003</v>
      </c>
      <c r="W873" s="66" t="s">
        <v>4265</v>
      </c>
      <c r="X873" s="66" t="s">
        <v>4266</v>
      </c>
      <c r="Y873" s="69" t="s">
        <v>4267</v>
      </c>
      <c r="Z873" s="66">
        <v>8471160</v>
      </c>
    </row>
    <row r="874" spans="1:26" ht="30" customHeight="1" x14ac:dyDescent="0.35">
      <c r="A874" s="66" t="s">
        <v>1998</v>
      </c>
      <c r="B874" s="66" t="s">
        <v>1999</v>
      </c>
      <c r="C874" s="66" t="s">
        <v>963</v>
      </c>
      <c r="D874" s="66">
        <v>8471160</v>
      </c>
      <c r="E874" s="66" t="s">
        <v>506</v>
      </c>
      <c r="F874" s="66">
        <v>432209</v>
      </c>
      <c r="G874" s="66" t="s">
        <v>138</v>
      </c>
      <c r="H874" s="66" t="str">
        <f t="shared" si="18"/>
        <v>847.8471160.1.432209.000000.847001.200179</v>
      </c>
      <c r="I874" s="56" t="s">
        <v>21</v>
      </c>
      <c r="J874" s="56">
        <v>847001</v>
      </c>
      <c r="K874" s="56" t="s">
        <v>23</v>
      </c>
      <c r="L874" s="56">
        <v>200179</v>
      </c>
      <c r="M874" s="66" t="s">
        <v>2286</v>
      </c>
      <c r="N874" s="66">
        <v>1</v>
      </c>
      <c r="Q874" s="66" t="s">
        <v>4438</v>
      </c>
      <c r="R874" s="66">
        <v>1</v>
      </c>
      <c r="S874" s="66">
        <v>74821.95</v>
      </c>
      <c r="T874" s="66">
        <v>71259</v>
      </c>
      <c r="U874" s="66" t="s">
        <v>2002</v>
      </c>
      <c r="V874" s="66" t="s">
        <v>2003</v>
      </c>
      <c r="W874" s="66" t="s">
        <v>4265</v>
      </c>
      <c r="X874" s="66" t="s">
        <v>4266</v>
      </c>
      <c r="Y874" s="69" t="s">
        <v>4267</v>
      </c>
      <c r="Z874" s="66">
        <v>8471160</v>
      </c>
    </row>
    <row r="875" spans="1:26" ht="30" customHeight="1" x14ac:dyDescent="0.35">
      <c r="A875" s="66" t="s">
        <v>1998</v>
      </c>
      <c r="B875" s="66" t="s">
        <v>1999</v>
      </c>
      <c r="C875" s="66" t="s">
        <v>963</v>
      </c>
      <c r="D875" s="66">
        <v>8471160</v>
      </c>
      <c r="E875" s="66" t="s">
        <v>506</v>
      </c>
      <c r="F875" s="66">
        <v>432209</v>
      </c>
      <c r="G875" s="66" t="s">
        <v>138</v>
      </c>
      <c r="H875" s="66" t="str">
        <f t="shared" si="18"/>
        <v>847.8471160.1.432209.000000.847001.200179</v>
      </c>
      <c r="I875" s="56" t="s">
        <v>21</v>
      </c>
      <c r="J875" s="56">
        <v>847001</v>
      </c>
      <c r="K875" s="56" t="s">
        <v>23</v>
      </c>
      <c r="L875" s="56">
        <v>200179</v>
      </c>
      <c r="M875" s="66" t="s">
        <v>2286</v>
      </c>
      <c r="N875" s="66">
        <v>1</v>
      </c>
      <c r="Q875" s="66" t="s">
        <v>4439</v>
      </c>
      <c r="R875" s="66">
        <v>1</v>
      </c>
      <c r="S875" s="66">
        <v>48686.400000000001</v>
      </c>
      <c r="T875" s="66">
        <v>46368</v>
      </c>
      <c r="U875" s="66" t="s">
        <v>2002</v>
      </c>
      <c r="V875" s="66" t="s">
        <v>2003</v>
      </c>
      <c r="W875" s="66" t="s">
        <v>4265</v>
      </c>
      <c r="X875" s="66" t="s">
        <v>4266</v>
      </c>
      <c r="Y875" s="69" t="s">
        <v>4267</v>
      </c>
      <c r="Z875" s="66">
        <v>8471160</v>
      </c>
    </row>
    <row r="876" spans="1:26" ht="30" customHeight="1" x14ac:dyDescent="0.35">
      <c r="A876" s="66" t="s">
        <v>1998</v>
      </c>
      <c r="B876" s="66" t="s">
        <v>1999</v>
      </c>
      <c r="C876" s="66" t="s">
        <v>963</v>
      </c>
      <c r="D876" s="66">
        <v>8471160</v>
      </c>
      <c r="E876" s="66" t="s">
        <v>506</v>
      </c>
      <c r="F876" s="66">
        <v>432209</v>
      </c>
      <c r="G876" s="66" t="s">
        <v>138</v>
      </c>
      <c r="H876" s="66" t="str">
        <f t="shared" si="18"/>
        <v>847.8471160.1.432209.000000.847001.200179</v>
      </c>
      <c r="I876" s="56" t="s">
        <v>21</v>
      </c>
      <c r="J876" s="56">
        <v>847001</v>
      </c>
      <c r="K876" s="56" t="s">
        <v>23</v>
      </c>
      <c r="L876" s="56">
        <v>200179</v>
      </c>
      <c r="M876" s="66" t="s">
        <v>2286</v>
      </c>
      <c r="N876" s="66">
        <v>1</v>
      </c>
      <c r="Q876" s="66" t="s">
        <v>4440</v>
      </c>
      <c r="R876" s="66">
        <v>1</v>
      </c>
      <c r="S876" s="66">
        <v>37485</v>
      </c>
      <c r="T876" s="66">
        <v>35700</v>
      </c>
      <c r="U876" s="66" t="s">
        <v>2002</v>
      </c>
      <c r="V876" s="66" t="s">
        <v>2003</v>
      </c>
      <c r="W876" s="66" t="s">
        <v>4265</v>
      </c>
      <c r="X876" s="66" t="s">
        <v>4266</v>
      </c>
      <c r="Y876" s="69" t="s">
        <v>4267</v>
      </c>
      <c r="Z876" s="66">
        <v>8471160</v>
      </c>
    </row>
    <row r="877" spans="1:26" ht="30" customHeight="1" x14ac:dyDescent="0.35">
      <c r="A877" s="66" t="s">
        <v>1998</v>
      </c>
      <c r="B877" s="66" t="s">
        <v>1999</v>
      </c>
      <c r="C877" s="66" t="s">
        <v>963</v>
      </c>
      <c r="D877" s="66">
        <v>8471160</v>
      </c>
      <c r="E877" s="66" t="s">
        <v>506</v>
      </c>
      <c r="F877" s="66">
        <v>432209</v>
      </c>
      <c r="G877" s="66" t="s">
        <v>138</v>
      </c>
      <c r="H877" s="66" t="str">
        <f t="shared" si="18"/>
        <v>847.8471160.1.432209.000000.847001.200179</v>
      </c>
      <c r="I877" s="56" t="s">
        <v>21</v>
      </c>
      <c r="J877" s="56">
        <v>847001</v>
      </c>
      <c r="K877" s="56" t="s">
        <v>23</v>
      </c>
      <c r="L877" s="56">
        <v>200179</v>
      </c>
      <c r="M877" s="66" t="s">
        <v>2286</v>
      </c>
      <c r="N877" s="66">
        <v>1</v>
      </c>
      <c r="Q877" s="66" t="s">
        <v>4441</v>
      </c>
      <c r="R877" s="66">
        <v>1</v>
      </c>
      <c r="S877" s="66">
        <v>325778.25</v>
      </c>
      <c r="T877" s="66">
        <v>310265</v>
      </c>
      <c r="U877" s="66" t="s">
        <v>2002</v>
      </c>
      <c r="V877" s="66" t="s">
        <v>2003</v>
      </c>
      <c r="W877" s="66" t="s">
        <v>4265</v>
      </c>
      <c r="X877" s="66" t="s">
        <v>4266</v>
      </c>
      <c r="Y877" s="69" t="s">
        <v>4267</v>
      </c>
      <c r="Z877" s="66">
        <v>8471160</v>
      </c>
    </row>
    <row r="878" spans="1:26" ht="30" customHeight="1" x14ac:dyDescent="0.35">
      <c r="A878" s="66" t="s">
        <v>1998</v>
      </c>
      <c r="B878" s="66" t="s">
        <v>1999</v>
      </c>
      <c r="C878" s="66" t="s">
        <v>963</v>
      </c>
      <c r="D878" s="66">
        <v>8471160</v>
      </c>
      <c r="E878" s="66" t="s">
        <v>506</v>
      </c>
      <c r="F878" s="66">
        <v>432209</v>
      </c>
      <c r="G878" s="66" t="s">
        <v>138</v>
      </c>
      <c r="H878" s="66" t="str">
        <f t="shared" si="18"/>
        <v>847.8471160.1.432209.000000.847001.200179</v>
      </c>
      <c r="I878" s="56" t="s">
        <v>21</v>
      </c>
      <c r="J878" s="56">
        <v>847001</v>
      </c>
      <c r="K878" s="56" t="s">
        <v>23</v>
      </c>
      <c r="L878" s="56">
        <v>200179</v>
      </c>
      <c r="M878" s="66" t="s">
        <v>2286</v>
      </c>
      <c r="N878" s="66">
        <v>1</v>
      </c>
      <c r="Q878" s="66" t="s">
        <v>4442</v>
      </c>
      <c r="R878" s="66">
        <v>1</v>
      </c>
      <c r="S878" s="66">
        <v>13375.425000000001</v>
      </c>
      <c r="T878" s="66">
        <v>12738.5</v>
      </c>
      <c r="U878" s="66" t="s">
        <v>2002</v>
      </c>
      <c r="V878" s="66" t="s">
        <v>2003</v>
      </c>
      <c r="W878" s="66" t="s">
        <v>4265</v>
      </c>
      <c r="X878" s="66" t="s">
        <v>4266</v>
      </c>
      <c r="Y878" s="69" t="s">
        <v>4267</v>
      </c>
      <c r="Z878" s="66">
        <v>8471160</v>
      </c>
    </row>
    <row r="879" spans="1:26" ht="30" customHeight="1" x14ac:dyDescent="0.35">
      <c r="A879" s="66" t="s">
        <v>1998</v>
      </c>
      <c r="B879" s="66" t="s">
        <v>1999</v>
      </c>
      <c r="C879" s="66" t="s">
        <v>963</v>
      </c>
      <c r="D879" s="66">
        <v>8471160</v>
      </c>
      <c r="E879" s="66" t="s">
        <v>506</v>
      </c>
      <c r="F879" s="66">
        <v>432209</v>
      </c>
      <c r="G879" s="66" t="s">
        <v>138</v>
      </c>
      <c r="H879" s="66" t="str">
        <f t="shared" si="18"/>
        <v>847.8471160.1.432209.000000.847001.200179</v>
      </c>
      <c r="I879" s="56" t="s">
        <v>21</v>
      </c>
      <c r="J879" s="56">
        <v>847001</v>
      </c>
      <c r="K879" s="56" t="s">
        <v>23</v>
      </c>
      <c r="L879" s="56">
        <v>200179</v>
      </c>
      <c r="M879" s="66" t="s">
        <v>2286</v>
      </c>
      <c r="N879" s="66">
        <v>1</v>
      </c>
      <c r="Q879" s="66" t="s">
        <v>4443</v>
      </c>
      <c r="R879" s="66">
        <v>1</v>
      </c>
      <c r="S879" s="66">
        <v>36389.472000000002</v>
      </c>
      <c r="T879" s="66">
        <v>34656.639999999999</v>
      </c>
      <c r="U879" s="66" t="s">
        <v>2002</v>
      </c>
      <c r="V879" s="66" t="s">
        <v>2003</v>
      </c>
      <c r="W879" s="66" t="s">
        <v>4265</v>
      </c>
      <c r="X879" s="66" t="s">
        <v>4266</v>
      </c>
      <c r="Y879" s="69" t="s">
        <v>4267</v>
      </c>
      <c r="Z879" s="66">
        <v>8471160</v>
      </c>
    </row>
    <row r="880" spans="1:26" ht="30" customHeight="1" x14ac:dyDescent="0.35">
      <c r="A880" s="66" t="s">
        <v>1998</v>
      </c>
      <c r="B880" s="66" t="s">
        <v>1999</v>
      </c>
      <c r="C880" s="66" t="s">
        <v>963</v>
      </c>
      <c r="D880" s="66">
        <v>8471160</v>
      </c>
      <c r="E880" s="66" t="s">
        <v>506</v>
      </c>
      <c r="F880" s="66">
        <v>432209</v>
      </c>
      <c r="G880" s="66" t="s">
        <v>138</v>
      </c>
      <c r="H880" s="66" t="str">
        <f t="shared" si="18"/>
        <v>847.8471160.1.432209.000000.847001.200179</v>
      </c>
      <c r="I880" s="56" t="s">
        <v>21</v>
      </c>
      <c r="J880" s="56">
        <v>847001</v>
      </c>
      <c r="K880" s="56" t="s">
        <v>23</v>
      </c>
      <c r="L880" s="56">
        <v>200179</v>
      </c>
      <c r="M880" s="66" t="s">
        <v>2286</v>
      </c>
      <c r="N880" s="66">
        <v>1</v>
      </c>
      <c r="Q880" s="66" t="s">
        <v>4444</v>
      </c>
      <c r="R880" s="66">
        <v>1</v>
      </c>
      <c r="S880" s="66">
        <v>31090.5</v>
      </c>
      <c r="T880" s="66">
        <v>29610</v>
      </c>
      <c r="U880" s="66" t="s">
        <v>2002</v>
      </c>
      <c r="V880" s="66" t="s">
        <v>2003</v>
      </c>
      <c r="W880" s="66" t="s">
        <v>4265</v>
      </c>
      <c r="X880" s="66" t="s">
        <v>4266</v>
      </c>
      <c r="Y880" s="69" t="s">
        <v>4267</v>
      </c>
      <c r="Z880" s="66">
        <v>8471160</v>
      </c>
    </row>
    <row r="881" spans="1:26" ht="30" customHeight="1" x14ac:dyDescent="0.35">
      <c r="A881" s="66" t="s">
        <v>1998</v>
      </c>
      <c r="B881" s="66" t="s">
        <v>1999</v>
      </c>
      <c r="C881" s="66" t="s">
        <v>963</v>
      </c>
      <c r="D881" s="66">
        <v>8471160</v>
      </c>
      <c r="E881" s="66" t="s">
        <v>506</v>
      </c>
      <c r="F881" s="66">
        <v>432209</v>
      </c>
      <c r="G881" s="66" t="s">
        <v>138</v>
      </c>
      <c r="H881" s="66" t="str">
        <f t="shared" si="18"/>
        <v>847.8471160.1.432209.000000.847001.200179</v>
      </c>
      <c r="I881" s="56" t="s">
        <v>21</v>
      </c>
      <c r="J881" s="56">
        <v>847001</v>
      </c>
      <c r="K881" s="56" t="s">
        <v>23</v>
      </c>
      <c r="L881" s="56">
        <v>200179</v>
      </c>
      <c r="M881" s="66" t="s">
        <v>2286</v>
      </c>
      <c r="N881" s="66">
        <v>1</v>
      </c>
      <c r="Q881" s="66" t="s">
        <v>4445</v>
      </c>
      <c r="R881" s="66">
        <v>1</v>
      </c>
      <c r="S881" s="66">
        <v>19950</v>
      </c>
      <c r="T881" s="66">
        <v>19000</v>
      </c>
      <c r="U881" s="66" t="s">
        <v>2002</v>
      </c>
      <c r="V881" s="66" t="s">
        <v>2003</v>
      </c>
      <c r="W881" s="66" t="s">
        <v>4265</v>
      </c>
      <c r="X881" s="66" t="s">
        <v>4266</v>
      </c>
      <c r="Y881" s="69" t="s">
        <v>4267</v>
      </c>
      <c r="Z881" s="66">
        <v>8471160</v>
      </c>
    </row>
    <row r="882" spans="1:26" ht="30" customHeight="1" x14ac:dyDescent="0.35">
      <c r="A882" s="66" t="s">
        <v>1998</v>
      </c>
      <c r="B882" s="66" t="s">
        <v>1999</v>
      </c>
      <c r="C882" s="66" t="s">
        <v>963</v>
      </c>
      <c r="D882" s="66">
        <v>8471160</v>
      </c>
      <c r="E882" s="66" t="s">
        <v>506</v>
      </c>
      <c r="F882" s="66">
        <v>432209</v>
      </c>
      <c r="G882" s="66" t="s">
        <v>138</v>
      </c>
      <c r="H882" s="66" t="str">
        <f t="shared" si="18"/>
        <v>847.8471160.1.432209.000000.847001.200179</v>
      </c>
      <c r="I882" s="56" t="s">
        <v>21</v>
      </c>
      <c r="J882" s="56">
        <v>847001</v>
      </c>
      <c r="K882" s="56" t="s">
        <v>23</v>
      </c>
      <c r="L882" s="56">
        <v>200179</v>
      </c>
      <c r="M882" s="66" t="s">
        <v>2286</v>
      </c>
      <c r="N882" s="66">
        <v>1</v>
      </c>
      <c r="Q882" s="66" t="s">
        <v>4446</v>
      </c>
      <c r="R882" s="66">
        <v>1</v>
      </c>
      <c r="S882" s="66">
        <v>10500</v>
      </c>
      <c r="T882" s="66">
        <v>10000</v>
      </c>
      <c r="U882" s="66" t="s">
        <v>2002</v>
      </c>
      <c r="V882" s="66" t="s">
        <v>2003</v>
      </c>
      <c r="W882" s="66" t="s">
        <v>4265</v>
      </c>
      <c r="X882" s="66" t="s">
        <v>4266</v>
      </c>
      <c r="Y882" s="69" t="s">
        <v>4267</v>
      </c>
      <c r="Z882" s="66">
        <v>8471160</v>
      </c>
    </row>
    <row r="883" spans="1:26" ht="30" customHeight="1" x14ac:dyDescent="0.35">
      <c r="A883" s="66" t="s">
        <v>1998</v>
      </c>
      <c r="B883" s="66" t="s">
        <v>1999</v>
      </c>
      <c r="C883" s="66" t="s">
        <v>963</v>
      </c>
      <c r="D883" s="66">
        <v>8471160</v>
      </c>
      <c r="E883" s="66" t="s">
        <v>506</v>
      </c>
      <c r="F883" s="66">
        <v>432209</v>
      </c>
      <c r="G883" s="66" t="s">
        <v>138</v>
      </c>
      <c r="H883" s="66" t="str">
        <f t="shared" si="18"/>
        <v>847.8471160.1.432209.000000.847001.200179</v>
      </c>
      <c r="I883" s="56" t="s">
        <v>21</v>
      </c>
      <c r="J883" s="56">
        <v>847001</v>
      </c>
      <c r="K883" s="56" t="s">
        <v>23</v>
      </c>
      <c r="L883" s="56">
        <v>200179</v>
      </c>
      <c r="M883" s="66" t="s">
        <v>2286</v>
      </c>
      <c r="N883" s="66">
        <v>1</v>
      </c>
      <c r="Q883" s="66" t="s">
        <v>4447</v>
      </c>
      <c r="R883" s="66">
        <v>1</v>
      </c>
      <c r="S883" s="66">
        <v>21000</v>
      </c>
      <c r="T883" s="66">
        <v>20000</v>
      </c>
      <c r="U883" s="66" t="s">
        <v>2002</v>
      </c>
      <c r="V883" s="66" t="s">
        <v>2003</v>
      </c>
      <c r="W883" s="66" t="s">
        <v>4265</v>
      </c>
      <c r="X883" s="66" t="s">
        <v>4266</v>
      </c>
      <c r="Y883" s="69" t="s">
        <v>4267</v>
      </c>
      <c r="Z883" s="66">
        <v>8471160</v>
      </c>
    </row>
    <row r="884" spans="1:26" ht="30" customHeight="1" x14ac:dyDescent="0.35">
      <c r="A884" s="66" t="s">
        <v>1998</v>
      </c>
      <c r="B884" s="66" t="s">
        <v>1999</v>
      </c>
      <c r="C884" s="66" t="s">
        <v>963</v>
      </c>
      <c r="D884" s="66">
        <v>8471160</v>
      </c>
      <c r="E884" s="66" t="s">
        <v>506</v>
      </c>
      <c r="F884" s="66">
        <v>432209</v>
      </c>
      <c r="G884" s="66" t="s">
        <v>138</v>
      </c>
      <c r="H884" s="66" t="str">
        <f t="shared" si="18"/>
        <v>847.8471160.1.432209.000000.847001.200179</v>
      </c>
      <c r="I884" s="56" t="s">
        <v>21</v>
      </c>
      <c r="J884" s="56">
        <v>847001</v>
      </c>
      <c r="K884" s="56" t="s">
        <v>23</v>
      </c>
      <c r="L884" s="56">
        <v>200179</v>
      </c>
      <c r="M884" s="66" t="s">
        <v>2286</v>
      </c>
      <c r="N884" s="66">
        <v>1</v>
      </c>
      <c r="Q884" s="66" t="s">
        <v>4448</v>
      </c>
      <c r="R884" s="66">
        <v>1</v>
      </c>
      <c r="S884" s="66">
        <v>42000</v>
      </c>
      <c r="T884" s="66">
        <v>40000</v>
      </c>
      <c r="U884" s="66" t="s">
        <v>2002</v>
      </c>
      <c r="V884" s="66" t="s">
        <v>2003</v>
      </c>
      <c r="W884" s="66" t="s">
        <v>4265</v>
      </c>
      <c r="X884" s="66" t="s">
        <v>4266</v>
      </c>
      <c r="Y884" s="69" t="s">
        <v>4267</v>
      </c>
      <c r="Z884" s="66">
        <v>8471160</v>
      </c>
    </row>
    <row r="885" spans="1:26" ht="30" customHeight="1" x14ac:dyDescent="0.35">
      <c r="A885" s="66" t="s">
        <v>1998</v>
      </c>
      <c r="B885" s="66" t="s">
        <v>1999</v>
      </c>
      <c r="C885" s="66" t="s">
        <v>963</v>
      </c>
      <c r="D885" s="66">
        <v>8471160</v>
      </c>
      <c r="E885" s="66" t="s">
        <v>506</v>
      </c>
      <c r="F885" s="66">
        <v>432209</v>
      </c>
      <c r="G885" s="66" t="s">
        <v>138</v>
      </c>
      <c r="H885" s="66" t="str">
        <f t="shared" si="18"/>
        <v>847.8471160.1.432209.000000.847001.200179</v>
      </c>
      <c r="I885" s="56" t="s">
        <v>21</v>
      </c>
      <c r="J885" s="56">
        <v>847001</v>
      </c>
      <c r="K885" s="56" t="s">
        <v>23</v>
      </c>
      <c r="L885" s="56">
        <v>200179</v>
      </c>
      <c r="M885" s="66" t="s">
        <v>2286</v>
      </c>
      <c r="N885" s="66">
        <v>1</v>
      </c>
      <c r="Q885" s="66" t="s">
        <v>4449</v>
      </c>
      <c r="R885" s="66">
        <v>1</v>
      </c>
      <c r="S885" s="66">
        <v>5807.97</v>
      </c>
      <c r="T885" s="66">
        <v>5531.4</v>
      </c>
      <c r="U885" s="66" t="s">
        <v>2002</v>
      </c>
      <c r="V885" s="66" t="s">
        <v>2003</v>
      </c>
      <c r="W885" s="66" t="s">
        <v>4265</v>
      </c>
      <c r="X885" s="66" t="s">
        <v>4266</v>
      </c>
      <c r="Y885" s="69" t="s">
        <v>4267</v>
      </c>
      <c r="Z885" s="66">
        <v>8471160</v>
      </c>
    </row>
    <row r="886" spans="1:26" ht="30" customHeight="1" x14ac:dyDescent="0.35">
      <c r="A886" s="66" t="s">
        <v>1998</v>
      </c>
      <c r="B886" s="66" t="s">
        <v>1999</v>
      </c>
      <c r="C886" s="66" t="s">
        <v>963</v>
      </c>
      <c r="D886" s="66">
        <v>8471160</v>
      </c>
      <c r="E886" s="66" t="s">
        <v>506</v>
      </c>
      <c r="F886" s="66">
        <v>432209</v>
      </c>
      <c r="G886" s="66" t="s">
        <v>138</v>
      </c>
      <c r="H886" s="66" t="str">
        <f t="shared" si="18"/>
        <v>847.8471160.1.432209.000000.847001.200179</v>
      </c>
      <c r="I886" s="56" t="s">
        <v>21</v>
      </c>
      <c r="J886" s="56">
        <v>847001</v>
      </c>
      <c r="K886" s="56" t="s">
        <v>23</v>
      </c>
      <c r="L886" s="56">
        <v>200179</v>
      </c>
      <c r="M886" s="66" t="s">
        <v>2286</v>
      </c>
      <c r="N886" s="66">
        <v>1</v>
      </c>
      <c r="Q886" s="66" t="s">
        <v>4450</v>
      </c>
      <c r="R886" s="66">
        <v>1</v>
      </c>
      <c r="S886" s="66">
        <v>6644.7675000000008</v>
      </c>
      <c r="T886" s="66">
        <v>6328.35</v>
      </c>
      <c r="U886" s="66" t="s">
        <v>2002</v>
      </c>
      <c r="V886" s="66" t="s">
        <v>2003</v>
      </c>
      <c r="W886" s="66" t="s">
        <v>4265</v>
      </c>
      <c r="X886" s="66" t="s">
        <v>4266</v>
      </c>
      <c r="Y886" s="69" t="s">
        <v>4267</v>
      </c>
      <c r="Z886" s="66">
        <v>8471160</v>
      </c>
    </row>
    <row r="887" spans="1:26" ht="30" customHeight="1" x14ac:dyDescent="0.35">
      <c r="A887" s="66" t="s">
        <v>1998</v>
      </c>
      <c r="B887" s="66" t="s">
        <v>1999</v>
      </c>
      <c r="C887" s="66" t="s">
        <v>963</v>
      </c>
      <c r="D887" s="66">
        <v>8471160</v>
      </c>
      <c r="E887" s="66" t="s">
        <v>506</v>
      </c>
      <c r="F887" s="66">
        <v>432209</v>
      </c>
      <c r="G887" s="66" t="s">
        <v>138</v>
      </c>
      <c r="H887" s="66" t="str">
        <f t="shared" si="18"/>
        <v>847.8471160.1.432209.000000.847001.200179</v>
      </c>
      <c r="I887" s="56" t="s">
        <v>21</v>
      </c>
      <c r="J887" s="56">
        <v>847001</v>
      </c>
      <c r="K887" s="56" t="s">
        <v>23</v>
      </c>
      <c r="L887" s="56">
        <v>200179</v>
      </c>
      <c r="M887" s="66" t="s">
        <v>2286</v>
      </c>
      <c r="N887" s="66">
        <v>1</v>
      </c>
      <c r="Q887" s="66" t="s">
        <v>4451</v>
      </c>
      <c r="R887" s="66">
        <v>1</v>
      </c>
      <c r="S887" s="66">
        <v>16969.239000000001</v>
      </c>
      <c r="T887" s="66">
        <v>16161.18</v>
      </c>
      <c r="U887" s="66" t="s">
        <v>2002</v>
      </c>
      <c r="V887" s="66" t="s">
        <v>2003</v>
      </c>
      <c r="W887" s="66" t="s">
        <v>4265</v>
      </c>
      <c r="X887" s="66" t="s">
        <v>4266</v>
      </c>
      <c r="Y887" s="69" t="s">
        <v>4267</v>
      </c>
      <c r="Z887" s="66">
        <v>8471160</v>
      </c>
    </row>
    <row r="888" spans="1:26" ht="30" customHeight="1" x14ac:dyDescent="0.35">
      <c r="A888" s="66" t="s">
        <v>1998</v>
      </c>
      <c r="B888" s="66" t="s">
        <v>1999</v>
      </c>
      <c r="C888" s="66" t="s">
        <v>963</v>
      </c>
      <c r="D888" s="66">
        <v>8471160</v>
      </c>
      <c r="E888" s="66" t="s">
        <v>506</v>
      </c>
      <c r="F888" s="66">
        <v>432209</v>
      </c>
      <c r="G888" s="66" t="s">
        <v>138</v>
      </c>
      <c r="H888" s="66" t="str">
        <f t="shared" si="18"/>
        <v>847.8471160.1.432209.000000.847001.200179</v>
      </c>
      <c r="I888" s="56" t="s">
        <v>21</v>
      </c>
      <c r="J888" s="56">
        <v>847001</v>
      </c>
      <c r="K888" s="56" t="s">
        <v>23</v>
      </c>
      <c r="L888" s="56">
        <v>200179</v>
      </c>
      <c r="M888" s="66" t="s">
        <v>2286</v>
      </c>
      <c r="N888" s="66">
        <v>1</v>
      </c>
      <c r="Q888" s="66" t="s">
        <v>4452</v>
      </c>
      <c r="R888" s="66">
        <v>1</v>
      </c>
      <c r="S888" s="66">
        <v>11190.9</v>
      </c>
      <c r="T888" s="66">
        <v>10658</v>
      </c>
      <c r="U888" s="66" t="s">
        <v>2002</v>
      </c>
      <c r="V888" s="66" t="s">
        <v>2003</v>
      </c>
      <c r="W888" s="66" t="s">
        <v>4265</v>
      </c>
      <c r="X888" s="66" t="s">
        <v>4266</v>
      </c>
      <c r="Y888" s="69" t="s">
        <v>4267</v>
      </c>
      <c r="Z888" s="66">
        <v>8471160</v>
      </c>
    </row>
    <row r="889" spans="1:26" ht="30" customHeight="1" x14ac:dyDescent="0.35">
      <c r="A889" s="66" t="s">
        <v>1998</v>
      </c>
      <c r="B889" s="66" t="s">
        <v>1999</v>
      </c>
      <c r="C889" s="66" t="s">
        <v>963</v>
      </c>
      <c r="D889" s="66">
        <v>8471160</v>
      </c>
      <c r="E889" s="66" t="s">
        <v>506</v>
      </c>
      <c r="F889" s="66">
        <v>432209</v>
      </c>
      <c r="G889" s="66" t="s">
        <v>138</v>
      </c>
      <c r="H889" s="66" t="str">
        <f t="shared" si="18"/>
        <v>847.8471160.1.432209.000000.847001.200179</v>
      </c>
      <c r="I889" s="56" t="s">
        <v>21</v>
      </c>
      <c r="J889" s="56">
        <v>847001</v>
      </c>
      <c r="K889" s="56" t="s">
        <v>23</v>
      </c>
      <c r="L889" s="56">
        <v>200179</v>
      </c>
      <c r="M889" s="66" t="s">
        <v>2286</v>
      </c>
      <c r="N889" s="66">
        <v>1</v>
      </c>
      <c r="Q889" s="66" t="s">
        <v>4453</v>
      </c>
      <c r="R889" s="66">
        <v>1</v>
      </c>
      <c r="S889" s="66">
        <v>12600</v>
      </c>
      <c r="T889" s="66">
        <v>12000</v>
      </c>
      <c r="U889" s="66" t="s">
        <v>2002</v>
      </c>
      <c r="V889" s="66" t="s">
        <v>2003</v>
      </c>
      <c r="W889" s="66" t="s">
        <v>4265</v>
      </c>
      <c r="X889" s="66" t="s">
        <v>4266</v>
      </c>
      <c r="Y889" s="69" t="s">
        <v>4267</v>
      </c>
      <c r="Z889" s="66">
        <v>8471160</v>
      </c>
    </row>
    <row r="890" spans="1:26" ht="30" customHeight="1" x14ac:dyDescent="0.35">
      <c r="A890" s="66" t="s">
        <v>1998</v>
      </c>
      <c r="B890" s="66" t="s">
        <v>1999</v>
      </c>
      <c r="C890" s="66" t="s">
        <v>963</v>
      </c>
      <c r="D890" s="66">
        <v>8471160</v>
      </c>
      <c r="E890" s="66" t="s">
        <v>506</v>
      </c>
      <c r="F890" s="66">
        <v>432209</v>
      </c>
      <c r="G890" s="66" t="s">
        <v>138</v>
      </c>
      <c r="H890" s="66" t="str">
        <f t="shared" si="18"/>
        <v>847.8471160.1.432209.000000.847001.200179</v>
      </c>
      <c r="I890" s="56" t="s">
        <v>21</v>
      </c>
      <c r="J890" s="56">
        <v>847001</v>
      </c>
      <c r="K890" s="56" t="s">
        <v>23</v>
      </c>
      <c r="L890" s="56">
        <v>200179</v>
      </c>
      <c r="M890" s="66" t="s">
        <v>2286</v>
      </c>
      <c r="N890" s="66">
        <v>1</v>
      </c>
      <c r="Q890" s="66" t="s">
        <v>4454</v>
      </c>
      <c r="R890" s="66">
        <v>1</v>
      </c>
      <c r="S890" s="66">
        <v>1754.0775000000001</v>
      </c>
      <c r="T890" s="66">
        <v>1670.55</v>
      </c>
      <c r="U890" s="66" t="s">
        <v>2002</v>
      </c>
      <c r="V890" s="66" t="s">
        <v>2003</v>
      </c>
      <c r="W890" s="66" t="s">
        <v>4265</v>
      </c>
      <c r="X890" s="66" t="s">
        <v>4266</v>
      </c>
      <c r="Y890" s="69" t="s">
        <v>4267</v>
      </c>
      <c r="Z890" s="66">
        <v>8471160</v>
      </c>
    </row>
    <row r="891" spans="1:26" ht="30" customHeight="1" x14ac:dyDescent="0.35">
      <c r="A891" s="66" t="s">
        <v>1998</v>
      </c>
      <c r="B891" s="66" t="s">
        <v>1999</v>
      </c>
      <c r="C891" s="66" t="s">
        <v>963</v>
      </c>
      <c r="D891" s="66">
        <v>8471160</v>
      </c>
      <c r="E891" s="66" t="s">
        <v>506</v>
      </c>
      <c r="F891" s="66">
        <v>432209</v>
      </c>
      <c r="G891" s="66" t="s">
        <v>138</v>
      </c>
      <c r="H891" s="66" t="str">
        <f t="shared" si="18"/>
        <v>847.8471160.1.432209.000000.847001.200179</v>
      </c>
      <c r="I891" s="56" t="s">
        <v>21</v>
      </c>
      <c r="J891" s="56">
        <v>847001</v>
      </c>
      <c r="K891" s="56" t="s">
        <v>23</v>
      </c>
      <c r="L891" s="56">
        <v>200179</v>
      </c>
      <c r="M891" s="66" t="s">
        <v>2286</v>
      </c>
      <c r="N891" s="66">
        <v>1</v>
      </c>
      <c r="Q891" s="66" t="s">
        <v>4455</v>
      </c>
      <c r="R891" s="66">
        <v>1</v>
      </c>
      <c r="S891" s="66">
        <v>30870</v>
      </c>
      <c r="T891" s="66">
        <v>29400</v>
      </c>
      <c r="U891" s="66" t="s">
        <v>2002</v>
      </c>
      <c r="V891" s="66" t="s">
        <v>2003</v>
      </c>
      <c r="W891" s="66" t="s">
        <v>4265</v>
      </c>
      <c r="X891" s="66" t="s">
        <v>4266</v>
      </c>
      <c r="Y891" s="69" t="s">
        <v>4267</v>
      </c>
      <c r="Z891" s="66">
        <v>8471160</v>
      </c>
    </row>
    <row r="892" spans="1:26" ht="30" customHeight="1" x14ac:dyDescent="0.35">
      <c r="A892" s="66" t="s">
        <v>1998</v>
      </c>
      <c r="B892" s="66" t="s">
        <v>1999</v>
      </c>
      <c r="C892" s="66" t="s">
        <v>963</v>
      </c>
      <c r="D892" s="66">
        <v>8471160</v>
      </c>
      <c r="E892" s="66" t="s">
        <v>506</v>
      </c>
      <c r="F892" s="66">
        <v>432209</v>
      </c>
      <c r="G892" s="66" t="s">
        <v>138</v>
      </c>
      <c r="H892" s="66" t="str">
        <f t="shared" si="18"/>
        <v>847.8471160.1.432209.000000.847001.200179</v>
      </c>
      <c r="I892" s="56" t="s">
        <v>21</v>
      </c>
      <c r="J892" s="56">
        <v>847001</v>
      </c>
      <c r="K892" s="56" t="s">
        <v>23</v>
      </c>
      <c r="L892" s="56">
        <v>200179</v>
      </c>
      <c r="M892" s="66" t="s">
        <v>2286</v>
      </c>
      <c r="N892" s="66">
        <v>1</v>
      </c>
      <c r="Q892" s="66" t="s">
        <v>4456</v>
      </c>
      <c r="R892" s="66">
        <v>1</v>
      </c>
      <c r="S892" s="66">
        <v>38587.5</v>
      </c>
      <c r="T892" s="66">
        <v>36750</v>
      </c>
      <c r="U892" s="66" t="s">
        <v>2002</v>
      </c>
      <c r="V892" s="66" t="s">
        <v>2003</v>
      </c>
      <c r="W892" s="66" t="s">
        <v>4265</v>
      </c>
      <c r="X892" s="66" t="s">
        <v>4266</v>
      </c>
      <c r="Y892" s="69" t="s">
        <v>4267</v>
      </c>
      <c r="Z892" s="66">
        <v>8471160</v>
      </c>
    </row>
    <row r="893" spans="1:26" ht="30" customHeight="1" x14ac:dyDescent="0.35">
      <c r="A893" s="66" t="s">
        <v>1998</v>
      </c>
      <c r="B893" s="66" t="s">
        <v>1999</v>
      </c>
      <c r="C893" s="66" t="s">
        <v>963</v>
      </c>
      <c r="D893" s="66">
        <v>8471160</v>
      </c>
      <c r="E893" s="66" t="s">
        <v>506</v>
      </c>
      <c r="F893" s="66">
        <v>432209</v>
      </c>
      <c r="G893" s="66" t="s">
        <v>138</v>
      </c>
      <c r="H893" s="66" t="str">
        <f t="shared" ref="H893:H956" si="19">CONCATENATE(847,".",D893,".",1,".",F893,".","000000",".",J893,".",L893)</f>
        <v>847.8471160.1.432209.000000.847001.200179</v>
      </c>
      <c r="I893" s="56" t="s">
        <v>21</v>
      </c>
      <c r="J893" s="56">
        <v>847001</v>
      </c>
      <c r="K893" s="56" t="s">
        <v>23</v>
      </c>
      <c r="L893" s="56">
        <v>200179</v>
      </c>
      <c r="M893" s="66" t="s">
        <v>2286</v>
      </c>
      <c r="N893" s="66">
        <v>1</v>
      </c>
      <c r="Q893" s="66" t="s">
        <v>4457</v>
      </c>
      <c r="R893" s="66">
        <v>1</v>
      </c>
      <c r="S893" s="66">
        <v>4354.875</v>
      </c>
      <c r="T893" s="66">
        <v>4147.5</v>
      </c>
      <c r="U893" s="66" t="s">
        <v>2002</v>
      </c>
      <c r="V893" s="66" t="s">
        <v>2003</v>
      </c>
      <c r="W893" s="66" t="s">
        <v>4265</v>
      </c>
      <c r="X893" s="66" t="s">
        <v>4266</v>
      </c>
      <c r="Y893" s="69" t="s">
        <v>4267</v>
      </c>
      <c r="Z893" s="66">
        <v>8471160</v>
      </c>
    </row>
    <row r="894" spans="1:26" ht="30" customHeight="1" x14ac:dyDescent="0.35">
      <c r="A894" s="66" t="s">
        <v>1998</v>
      </c>
      <c r="B894" s="66" t="s">
        <v>1999</v>
      </c>
      <c r="C894" s="66" t="s">
        <v>963</v>
      </c>
      <c r="D894" s="66">
        <v>8471160</v>
      </c>
      <c r="E894" s="66" t="s">
        <v>506</v>
      </c>
      <c r="F894" s="66">
        <v>432209</v>
      </c>
      <c r="G894" s="66" t="s">
        <v>138</v>
      </c>
      <c r="H894" s="66" t="str">
        <f t="shared" si="19"/>
        <v>847.8471160.1.432209.000000.847001.200179</v>
      </c>
      <c r="I894" s="56" t="s">
        <v>21</v>
      </c>
      <c r="J894" s="56">
        <v>847001</v>
      </c>
      <c r="K894" s="56" t="s">
        <v>23</v>
      </c>
      <c r="L894" s="56">
        <v>200179</v>
      </c>
      <c r="M894" s="66" t="s">
        <v>2286</v>
      </c>
      <c r="N894" s="66">
        <v>1</v>
      </c>
      <c r="Q894" s="66" t="s">
        <v>4458</v>
      </c>
      <c r="R894" s="66">
        <v>1</v>
      </c>
      <c r="S894" s="66">
        <v>9181.6200000000008</v>
      </c>
      <c r="T894" s="66">
        <v>8744.4</v>
      </c>
      <c r="U894" s="66" t="s">
        <v>2002</v>
      </c>
      <c r="V894" s="66" t="s">
        <v>2003</v>
      </c>
      <c r="W894" s="66" t="s">
        <v>4265</v>
      </c>
      <c r="X894" s="66" t="s">
        <v>4266</v>
      </c>
      <c r="Y894" s="69" t="s">
        <v>4267</v>
      </c>
      <c r="Z894" s="66">
        <v>8471160</v>
      </c>
    </row>
    <row r="895" spans="1:26" ht="30" customHeight="1" x14ac:dyDescent="0.35">
      <c r="A895" s="66" t="s">
        <v>1998</v>
      </c>
      <c r="B895" s="66" t="s">
        <v>1999</v>
      </c>
      <c r="C895" s="66" t="s">
        <v>963</v>
      </c>
      <c r="D895" s="66">
        <v>8471160</v>
      </c>
      <c r="E895" s="66" t="s">
        <v>506</v>
      </c>
      <c r="F895" s="66">
        <v>432209</v>
      </c>
      <c r="G895" s="66" t="s">
        <v>138</v>
      </c>
      <c r="H895" s="66" t="str">
        <f t="shared" si="19"/>
        <v>847.8471160.1.432209.000000.847001.200179</v>
      </c>
      <c r="I895" s="56" t="s">
        <v>21</v>
      </c>
      <c r="J895" s="56">
        <v>847001</v>
      </c>
      <c r="K895" s="56" t="s">
        <v>23</v>
      </c>
      <c r="L895" s="56">
        <v>200179</v>
      </c>
      <c r="M895" s="66" t="s">
        <v>2286</v>
      </c>
      <c r="N895" s="66">
        <v>1</v>
      </c>
      <c r="Q895" s="66" t="s">
        <v>4459</v>
      </c>
      <c r="R895" s="66">
        <v>1</v>
      </c>
      <c r="S895" s="66">
        <v>17915.625</v>
      </c>
      <c r="T895" s="66">
        <v>17062.5</v>
      </c>
      <c r="U895" s="66" t="s">
        <v>2002</v>
      </c>
      <c r="V895" s="66" t="s">
        <v>2003</v>
      </c>
      <c r="W895" s="66" t="s">
        <v>4265</v>
      </c>
      <c r="X895" s="66" t="s">
        <v>4266</v>
      </c>
      <c r="Y895" s="69" t="s">
        <v>4267</v>
      </c>
      <c r="Z895" s="66">
        <v>8471160</v>
      </c>
    </row>
    <row r="896" spans="1:26" ht="30" customHeight="1" x14ac:dyDescent="0.35">
      <c r="A896" s="66" t="s">
        <v>1998</v>
      </c>
      <c r="B896" s="66" t="s">
        <v>1999</v>
      </c>
      <c r="C896" s="66" t="s">
        <v>963</v>
      </c>
      <c r="D896" s="66">
        <v>8471160</v>
      </c>
      <c r="E896" s="66" t="s">
        <v>506</v>
      </c>
      <c r="F896" s="66">
        <v>432209</v>
      </c>
      <c r="G896" s="66" t="s">
        <v>138</v>
      </c>
      <c r="H896" s="66" t="str">
        <f t="shared" si="19"/>
        <v>847.8471160.1.432209.000000.847001.200179</v>
      </c>
      <c r="I896" s="56" t="s">
        <v>21</v>
      </c>
      <c r="J896" s="56">
        <v>847001</v>
      </c>
      <c r="K896" s="56" t="s">
        <v>23</v>
      </c>
      <c r="L896" s="56">
        <v>200179</v>
      </c>
      <c r="M896" s="66" t="s">
        <v>2286</v>
      </c>
      <c r="N896" s="66">
        <v>1</v>
      </c>
      <c r="Q896" s="66" t="s">
        <v>4460</v>
      </c>
      <c r="R896" s="66">
        <v>1</v>
      </c>
      <c r="S896" s="66">
        <v>15071.7</v>
      </c>
      <c r="T896" s="66">
        <v>14354</v>
      </c>
      <c r="U896" s="66" t="s">
        <v>2002</v>
      </c>
      <c r="V896" s="66" t="s">
        <v>2003</v>
      </c>
      <c r="W896" s="66" t="s">
        <v>4265</v>
      </c>
      <c r="X896" s="66" t="s">
        <v>4266</v>
      </c>
      <c r="Y896" s="69" t="s">
        <v>4267</v>
      </c>
      <c r="Z896" s="66">
        <v>8471160</v>
      </c>
    </row>
    <row r="897" spans="1:26" ht="30" customHeight="1" x14ac:dyDescent="0.35">
      <c r="A897" s="66" t="s">
        <v>1998</v>
      </c>
      <c r="B897" s="66" t="s">
        <v>1999</v>
      </c>
      <c r="C897" s="66" t="s">
        <v>963</v>
      </c>
      <c r="D897" s="66">
        <v>8471160</v>
      </c>
      <c r="E897" s="66" t="s">
        <v>506</v>
      </c>
      <c r="F897" s="66">
        <v>432209</v>
      </c>
      <c r="G897" s="66" t="s">
        <v>138</v>
      </c>
      <c r="H897" s="66" t="str">
        <f t="shared" si="19"/>
        <v>847.8471160.1.432209.000000.847001.200179</v>
      </c>
      <c r="I897" s="56" t="s">
        <v>21</v>
      </c>
      <c r="J897" s="56">
        <v>847001</v>
      </c>
      <c r="K897" s="56" t="s">
        <v>23</v>
      </c>
      <c r="L897" s="56">
        <v>200179</v>
      </c>
      <c r="M897" s="66" t="s">
        <v>2286</v>
      </c>
      <c r="N897" s="66">
        <v>1</v>
      </c>
      <c r="Q897" s="66" t="s">
        <v>4461</v>
      </c>
      <c r="R897" s="66">
        <v>1</v>
      </c>
      <c r="S897" s="66">
        <v>5617.5105000000003</v>
      </c>
      <c r="T897" s="66">
        <v>5350.01</v>
      </c>
      <c r="U897" s="66" t="s">
        <v>2002</v>
      </c>
      <c r="V897" s="66" t="s">
        <v>2003</v>
      </c>
      <c r="W897" s="66" t="s">
        <v>4265</v>
      </c>
      <c r="X897" s="66" t="s">
        <v>4266</v>
      </c>
      <c r="Y897" s="69" t="s">
        <v>4267</v>
      </c>
      <c r="Z897" s="66">
        <v>8471160</v>
      </c>
    </row>
    <row r="898" spans="1:26" ht="30" customHeight="1" x14ac:dyDescent="0.35">
      <c r="A898" s="66" t="s">
        <v>1998</v>
      </c>
      <c r="B898" s="66" t="s">
        <v>1999</v>
      </c>
      <c r="C898" s="66" t="s">
        <v>963</v>
      </c>
      <c r="D898" s="66">
        <v>8471160</v>
      </c>
      <c r="E898" s="66" t="s">
        <v>506</v>
      </c>
      <c r="F898" s="66">
        <v>432209</v>
      </c>
      <c r="G898" s="66" t="s">
        <v>138</v>
      </c>
      <c r="H898" s="66" t="str">
        <f t="shared" si="19"/>
        <v>847.8471160.1.432209.000000.847001.200179</v>
      </c>
      <c r="I898" s="56" t="s">
        <v>21</v>
      </c>
      <c r="J898" s="56">
        <v>847001</v>
      </c>
      <c r="K898" s="56" t="s">
        <v>23</v>
      </c>
      <c r="L898" s="56">
        <v>200179</v>
      </c>
      <c r="M898" s="66" t="s">
        <v>2286</v>
      </c>
      <c r="N898" s="66">
        <v>1</v>
      </c>
      <c r="Q898" s="66" t="s">
        <v>4462</v>
      </c>
      <c r="R898" s="66">
        <v>1</v>
      </c>
      <c r="S898" s="66">
        <v>42000</v>
      </c>
      <c r="T898" s="66">
        <v>40000</v>
      </c>
      <c r="U898" s="66" t="s">
        <v>2002</v>
      </c>
      <c r="V898" s="66" t="s">
        <v>2003</v>
      </c>
      <c r="W898" s="66" t="s">
        <v>4265</v>
      </c>
      <c r="X898" s="66" t="s">
        <v>4266</v>
      </c>
      <c r="Y898" s="69" t="s">
        <v>4267</v>
      </c>
      <c r="Z898" s="66">
        <v>8471160</v>
      </c>
    </row>
    <row r="899" spans="1:26" ht="30" customHeight="1" x14ac:dyDescent="0.35">
      <c r="A899" s="66" t="s">
        <v>1998</v>
      </c>
      <c r="B899" s="66" t="s">
        <v>1999</v>
      </c>
      <c r="C899" s="66" t="s">
        <v>963</v>
      </c>
      <c r="D899" s="66">
        <v>8471160</v>
      </c>
      <c r="E899" s="66" t="s">
        <v>506</v>
      </c>
      <c r="F899" s="66">
        <v>432209</v>
      </c>
      <c r="G899" s="66" t="s">
        <v>138</v>
      </c>
      <c r="H899" s="66" t="str">
        <f t="shared" si="19"/>
        <v>847.8471160.1.432209.000000.847001.200179</v>
      </c>
      <c r="I899" s="56" t="s">
        <v>21</v>
      </c>
      <c r="J899" s="56">
        <v>847001</v>
      </c>
      <c r="K899" s="56" t="s">
        <v>23</v>
      </c>
      <c r="L899" s="56">
        <v>200179</v>
      </c>
      <c r="M899" s="66" t="s">
        <v>2286</v>
      </c>
      <c r="N899" s="66">
        <v>1</v>
      </c>
      <c r="Q899" s="66" t="s">
        <v>4463</v>
      </c>
      <c r="R899" s="66">
        <v>1</v>
      </c>
      <c r="S899" s="66">
        <v>24948.042000000001</v>
      </c>
      <c r="T899" s="66">
        <v>23760.04</v>
      </c>
      <c r="U899" s="66" t="s">
        <v>2002</v>
      </c>
      <c r="V899" s="66" t="s">
        <v>2003</v>
      </c>
      <c r="W899" s="66" t="s">
        <v>4265</v>
      </c>
      <c r="X899" s="66" t="s">
        <v>4266</v>
      </c>
      <c r="Y899" s="69" t="s">
        <v>4267</v>
      </c>
      <c r="Z899" s="66">
        <v>8471160</v>
      </c>
    </row>
    <row r="900" spans="1:26" ht="30" customHeight="1" x14ac:dyDescent="0.35">
      <c r="A900" s="66" t="s">
        <v>1998</v>
      </c>
      <c r="B900" s="66" t="s">
        <v>1999</v>
      </c>
      <c r="C900" s="66" t="s">
        <v>963</v>
      </c>
      <c r="D900" s="66">
        <v>8471160</v>
      </c>
      <c r="E900" s="66" t="s">
        <v>506</v>
      </c>
      <c r="F900" s="66">
        <v>432209</v>
      </c>
      <c r="G900" s="66" t="s">
        <v>138</v>
      </c>
      <c r="H900" s="66" t="str">
        <f t="shared" si="19"/>
        <v>847.8471160.1.432209.000000.847001.200179</v>
      </c>
      <c r="I900" s="56" t="s">
        <v>21</v>
      </c>
      <c r="J900" s="56">
        <v>847001</v>
      </c>
      <c r="K900" s="56" t="s">
        <v>23</v>
      </c>
      <c r="L900" s="56">
        <v>200179</v>
      </c>
      <c r="M900" s="66" t="s">
        <v>2286</v>
      </c>
      <c r="N900" s="66">
        <v>1</v>
      </c>
      <c r="Q900" s="66" t="s">
        <v>4464</v>
      </c>
      <c r="R900" s="66">
        <v>1</v>
      </c>
      <c r="S900" s="66">
        <v>22050</v>
      </c>
      <c r="T900" s="66">
        <v>21000</v>
      </c>
      <c r="U900" s="66" t="s">
        <v>2002</v>
      </c>
      <c r="V900" s="66" t="s">
        <v>2003</v>
      </c>
      <c r="W900" s="66" t="s">
        <v>4265</v>
      </c>
      <c r="X900" s="66" t="s">
        <v>4266</v>
      </c>
      <c r="Y900" s="69" t="s">
        <v>4267</v>
      </c>
      <c r="Z900" s="66">
        <v>8471160</v>
      </c>
    </row>
    <row r="901" spans="1:26" ht="30" customHeight="1" x14ac:dyDescent="0.35">
      <c r="A901" s="66" t="s">
        <v>1998</v>
      </c>
      <c r="B901" s="66" t="s">
        <v>1999</v>
      </c>
      <c r="C901" s="66" t="s">
        <v>963</v>
      </c>
      <c r="D901" s="66">
        <v>8471160</v>
      </c>
      <c r="E901" s="66" t="s">
        <v>506</v>
      </c>
      <c r="F901" s="66">
        <v>432209</v>
      </c>
      <c r="G901" s="66" t="s">
        <v>138</v>
      </c>
      <c r="H901" s="66" t="str">
        <f t="shared" si="19"/>
        <v>847.8471160.1.432209.000000.847001.200179</v>
      </c>
      <c r="I901" s="56" t="s">
        <v>21</v>
      </c>
      <c r="J901" s="56">
        <v>847001</v>
      </c>
      <c r="K901" s="56" t="s">
        <v>23</v>
      </c>
      <c r="L901" s="56">
        <v>200179</v>
      </c>
      <c r="M901" s="66" t="s">
        <v>2286</v>
      </c>
      <c r="N901" s="66">
        <v>1</v>
      </c>
      <c r="Q901" s="66" t="s">
        <v>4465</v>
      </c>
      <c r="R901" s="66">
        <v>1</v>
      </c>
      <c r="S901" s="66">
        <v>8637.6675000000014</v>
      </c>
      <c r="T901" s="66">
        <v>8226.35</v>
      </c>
      <c r="U901" s="66" t="s">
        <v>2002</v>
      </c>
      <c r="V901" s="66" t="s">
        <v>2003</v>
      </c>
      <c r="W901" s="66" t="s">
        <v>4265</v>
      </c>
      <c r="X901" s="66" t="s">
        <v>4266</v>
      </c>
      <c r="Y901" s="69" t="s">
        <v>4267</v>
      </c>
      <c r="Z901" s="66">
        <v>8471160</v>
      </c>
    </row>
    <row r="902" spans="1:26" ht="30" customHeight="1" x14ac:dyDescent="0.35">
      <c r="A902" s="66" t="s">
        <v>1998</v>
      </c>
      <c r="B902" s="66" t="s">
        <v>1999</v>
      </c>
      <c r="C902" s="66" t="s">
        <v>963</v>
      </c>
      <c r="D902" s="66">
        <v>8471160</v>
      </c>
      <c r="E902" s="66" t="s">
        <v>506</v>
      </c>
      <c r="F902" s="66">
        <v>432209</v>
      </c>
      <c r="G902" s="66" t="s">
        <v>138</v>
      </c>
      <c r="H902" s="66" t="str">
        <f t="shared" si="19"/>
        <v>847.8471160.1.432209.000000.847001.200179</v>
      </c>
      <c r="I902" s="56" t="s">
        <v>21</v>
      </c>
      <c r="J902" s="56">
        <v>847001</v>
      </c>
      <c r="K902" s="56" t="s">
        <v>23</v>
      </c>
      <c r="L902" s="56">
        <v>200179</v>
      </c>
      <c r="M902" s="66" t="s">
        <v>2286</v>
      </c>
      <c r="N902" s="66">
        <v>1</v>
      </c>
      <c r="Q902" s="66" t="s">
        <v>4466</v>
      </c>
      <c r="R902" s="66">
        <v>1</v>
      </c>
      <c r="S902" s="66">
        <v>5217.2714999999998</v>
      </c>
      <c r="T902" s="66">
        <v>4968.83</v>
      </c>
      <c r="U902" s="66" t="s">
        <v>2002</v>
      </c>
      <c r="V902" s="66" t="s">
        <v>2003</v>
      </c>
      <c r="W902" s="66" t="s">
        <v>4265</v>
      </c>
      <c r="X902" s="66" t="s">
        <v>4266</v>
      </c>
      <c r="Y902" s="69" t="s">
        <v>4267</v>
      </c>
      <c r="Z902" s="66">
        <v>8471160</v>
      </c>
    </row>
    <row r="903" spans="1:26" ht="30" customHeight="1" x14ac:dyDescent="0.35">
      <c r="A903" s="66" t="s">
        <v>1998</v>
      </c>
      <c r="B903" s="66" t="s">
        <v>1999</v>
      </c>
      <c r="C903" s="66" t="s">
        <v>963</v>
      </c>
      <c r="D903" s="66">
        <v>8471160</v>
      </c>
      <c r="E903" s="66" t="s">
        <v>506</v>
      </c>
      <c r="F903" s="66">
        <v>432209</v>
      </c>
      <c r="G903" s="66" t="s">
        <v>138</v>
      </c>
      <c r="H903" s="66" t="str">
        <f t="shared" si="19"/>
        <v>847.8471160.1.432209.000000.847001.200179</v>
      </c>
      <c r="I903" s="56" t="s">
        <v>21</v>
      </c>
      <c r="J903" s="56">
        <v>847001</v>
      </c>
      <c r="K903" s="56" t="s">
        <v>23</v>
      </c>
      <c r="L903" s="56">
        <v>200179</v>
      </c>
      <c r="M903" s="66" t="s">
        <v>2286</v>
      </c>
      <c r="N903" s="66">
        <v>1</v>
      </c>
      <c r="Q903" s="66" t="s">
        <v>4467</v>
      </c>
      <c r="R903" s="66">
        <v>1</v>
      </c>
      <c r="S903" s="66">
        <v>26460</v>
      </c>
      <c r="T903" s="66">
        <v>25200</v>
      </c>
      <c r="U903" s="66" t="s">
        <v>2002</v>
      </c>
      <c r="V903" s="66" t="s">
        <v>2003</v>
      </c>
      <c r="W903" s="66" t="s">
        <v>4265</v>
      </c>
      <c r="X903" s="66" t="s">
        <v>4266</v>
      </c>
      <c r="Y903" s="69" t="s">
        <v>4267</v>
      </c>
      <c r="Z903" s="66">
        <v>8471160</v>
      </c>
    </row>
    <row r="904" spans="1:26" ht="30" customHeight="1" x14ac:dyDescent="0.35">
      <c r="A904" s="66" t="s">
        <v>1998</v>
      </c>
      <c r="B904" s="66" t="s">
        <v>1999</v>
      </c>
      <c r="C904" s="66" t="s">
        <v>963</v>
      </c>
      <c r="D904" s="66">
        <v>8471160</v>
      </c>
      <c r="E904" s="66" t="s">
        <v>506</v>
      </c>
      <c r="F904" s="66">
        <v>432209</v>
      </c>
      <c r="G904" s="66" t="s">
        <v>138</v>
      </c>
      <c r="H904" s="66" t="str">
        <f t="shared" si="19"/>
        <v>847.8471160.1.432209.000000.847001.200179</v>
      </c>
      <c r="I904" s="56" t="s">
        <v>21</v>
      </c>
      <c r="J904" s="56">
        <v>847001</v>
      </c>
      <c r="K904" s="56" t="s">
        <v>23</v>
      </c>
      <c r="L904" s="56">
        <v>200179</v>
      </c>
      <c r="M904" s="66" t="s">
        <v>2286</v>
      </c>
      <c r="N904" s="66">
        <v>1</v>
      </c>
      <c r="Q904" s="66" t="s">
        <v>4468</v>
      </c>
      <c r="R904" s="66">
        <v>1</v>
      </c>
      <c r="S904" s="66">
        <v>23220.75</v>
      </c>
      <c r="T904" s="66">
        <v>22115</v>
      </c>
      <c r="U904" s="66" t="s">
        <v>2002</v>
      </c>
      <c r="V904" s="66" t="s">
        <v>2003</v>
      </c>
      <c r="W904" s="66" t="s">
        <v>4265</v>
      </c>
      <c r="X904" s="66" t="s">
        <v>4266</v>
      </c>
      <c r="Y904" s="69" t="s">
        <v>4267</v>
      </c>
      <c r="Z904" s="66">
        <v>8471160</v>
      </c>
    </row>
    <row r="905" spans="1:26" ht="30" customHeight="1" x14ac:dyDescent="0.35">
      <c r="A905" s="66" t="s">
        <v>1998</v>
      </c>
      <c r="B905" s="66" t="s">
        <v>1999</v>
      </c>
      <c r="C905" s="66" t="s">
        <v>963</v>
      </c>
      <c r="D905" s="66">
        <v>8471160</v>
      </c>
      <c r="E905" s="66" t="s">
        <v>506</v>
      </c>
      <c r="F905" s="66">
        <v>432209</v>
      </c>
      <c r="G905" s="66" t="s">
        <v>138</v>
      </c>
      <c r="H905" s="66" t="str">
        <f t="shared" si="19"/>
        <v>847.8471160.1.432209.000000.847001.200179</v>
      </c>
      <c r="I905" s="56" t="s">
        <v>21</v>
      </c>
      <c r="J905" s="56">
        <v>847001</v>
      </c>
      <c r="K905" s="56" t="s">
        <v>23</v>
      </c>
      <c r="L905" s="56">
        <v>200179</v>
      </c>
      <c r="M905" s="66" t="s">
        <v>2286</v>
      </c>
      <c r="N905" s="66">
        <v>1</v>
      </c>
      <c r="Q905" s="66" t="s">
        <v>4469</v>
      </c>
      <c r="R905" s="66">
        <v>1</v>
      </c>
      <c r="S905" s="66">
        <v>8925</v>
      </c>
      <c r="T905" s="66">
        <v>8500</v>
      </c>
      <c r="U905" s="66" t="s">
        <v>2002</v>
      </c>
      <c r="V905" s="66" t="s">
        <v>2003</v>
      </c>
      <c r="W905" s="66" t="s">
        <v>4265</v>
      </c>
      <c r="X905" s="66" t="s">
        <v>4266</v>
      </c>
      <c r="Y905" s="69" t="s">
        <v>4267</v>
      </c>
      <c r="Z905" s="66">
        <v>8471160</v>
      </c>
    </row>
    <row r="906" spans="1:26" ht="30" customHeight="1" x14ac:dyDescent="0.35">
      <c r="A906" s="66" t="s">
        <v>1998</v>
      </c>
      <c r="B906" s="66" t="s">
        <v>1999</v>
      </c>
      <c r="C906" s="66" t="s">
        <v>963</v>
      </c>
      <c r="D906" s="66">
        <v>8471160</v>
      </c>
      <c r="E906" s="66" t="s">
        <v>506</v>
      </c>
      <c r="F906" s="66">
        <v>432209</v>
      </c>
      <c r="G906" s="66" t="s">
        <v>138</v>
      </c>
      <c r="H906" s="66" t="str">
        <f t="shared" si="19"/>
        <v>847.8471160.1.432209.000000.847001.200179</v>
      </c>
      <c r="I906" s="56" t="s">
        <v>21</v>
      </c>
      <c r="J906" s="56">
        <v>847001</v>
      </c>
      <c r="K906" s="56" t="s">
        <v>23</v>
      </c>
      <c r="L906" s="56">
        <v>200179</v>
      </c>
      <c r="M906" s="66" t="s">
        <v>2286</v>
      </c>
      <c r="N906" s="66">
        <v>1</v>
      </c>
      <c r="Q906" s="66" t="s">
        <v>4470</v>
      </c>
      <c r="R906" s="66">
        <v>1</v>
      </c>
      <c r="S906" s="66">
        <v>5784.9855000000007</v>
      </c>
      <c r="T906" s="66">
        <v>5509.51</v>
      </c>
      <c r="U906" s="66" t="s">
        <v>2002</v>
      </c>
      <c r="V906" s="66" t="s">
        <v>2003</v>
      </c>
      <c r="W906" s="66" t="s">
        <v>4265</v>
      </c>
      <c r="X906" s="66" t="s">
        <v>4266</v>
      </c>
      <c r="Y906" s="69" t="s">
        <v>4267</v>
      </c>
      <c r="Z906" s="66">
        <v>8471160</v>
      </c>
    </row>
    <row r="907" spans="1:26" ht="30" customHeight="1" x14ac:dyDescent="0.35">
      <c r="A907" s="66" t="s">
        <v>1998</v>
      </c>
      <c r="B907" s="66" t="s">
        <v>1999</v>
      </c>
      <c r="C907" s="66" t="s">
        <v>963</v>
      </c>
      <c r="D907" s="66">
        <v>8471160</v>
      </c>
      <c r="E907" s="66" t="s">
        <v>506</v>
      </c>
      <c r="F907" s="66">
        <v>432209</v>
      </c>
      <c r="G907" s="66" t="s">
        <v>138</v>
      </c>
      <c r="H907" s="66" t="str">
        <f t="shared" si="19"/>
        <v>847.8471160.1.432209.000000.847001.200179</v>
      </c>
      <c r="I907" s="56" t="s">
        <v>21</v>
      </c>
      <c r="J907" s="56">
        <v>847001</v>
      </c>
      <c r="K907" s="56" t="s">
        <v>23</v>
      </c>
      <c r="L907" s="56">
        <v>200179</v>
      </c>
      <c r="M907" s="66" t="s">
        <v>2286</v>
      </c>
      <c r="N907" s="66">
        <v>1</v>
      </c>
      <c r="Q907" s="66" t="s">
        <v>4471</v>
      </c>
      <c r="R907" s="66">
        <v>1</v>
      </c>
      <c r="S907" s="66">
        <v>5784.9855000000007</v>
      </c>
      <c r="T907" s="66">
        <v>5509.51</v>
      </c>
      <c r="U907" s="66" t="s">
        <v>2002</v>
      </c>
      <c r="V907" s="66" t="s">
        <v>2003</v>
      </c>
      <c r="W907" s="66" t="s">
        <v>4265</v>
      </c>
      <c r="X907" s="66" t="s">
        <v>4266</v>
      </c>
      <c r="Y907" s="69" t="s">
        <v>4267</v>
      </c>
      <c r="Z907" s="66">
        <v>8471160</v>
      </c>
    </row>
    <row r="908" spans="1:26" ht="30" customHeight="1" x14ac:dyDescent="0.35">
      <c r="A908" s="66" t="s">
        <v>1998</v>
      </c>
      <c r="B908" s="66" t="s">
        <v>1999</v>
      </c>
      <c r="C908" s="66" t="s">
        <v>963</v>
      </c>
      <c r="D908" s="66">
        <v>8471160</v>
      </c>
      <c r="E908" s="66" t="s">
        <v>506</v>
      </c>
      <c r="F908" s="66">
        <v>432209</v>
      </c>
      <c r="G908" s="66" t="s">
        <v>138</v>
      </c>
      <c r="H908" s="66" t="str">
        <f t="shared" si="19"/>
        <v>847.8471160.1.432209.000000.847001.200179</v>
      </c>
      <c r="I908" s="56" t="s">
        <v>21</v>
      </c>
      <c r="J908" s="56">
        <v>847001</v>
      </c>
      <c r="K908" s="56" t="s">
        <v>23</v>
      </c>
      <c r="L908" s="56">
        <v>200179</v>
      </c>
      <c r="M908" s="66" t="s">
        <v>2286</v>
      </c>
      <c r="N908" s="66">
        <v>1</v>
      </c>
      <c r="Q908" s="66" t="s">
        <v>4472</v>
      </c>
      <c r="R908" s="66">
        <v>1</v>
      </c>
      <c r="S908" s="66">
        <v>3856.6605000000004</v>
      </c>
      <c r="T908" s="66">
        <v>3673.01</v>
      </c>
      <c r="U908" s="66" t="s">
        <v>2002</v>
      </c>
      <c r="V908" s="66" t="s">
        <v>2003</v>
      </c>
      <c r="W908" s="66" t="s">
        <v>4265</v>
      </c>
      <c r="X908" s="66" t="s">
        <v>4266</v>
      </c>
      <c r="Y908" s="69" t="s">
        <v>4267</v>
      </c>
      <c r="Z908" s="66">
        <v>8471160</v>
      </c>
    </row>
    <row r="909" spans="1:26" ht="30" customHeight="1" x14ac:dyDescent="0.35">
      <c r="A909" s="66" t="s">
        <v>1998</v>
      </c>
      <c r="B909" s="66" t="s">
        <v>1999</v>
      </c>
      <c r="C909" s="66" t="s">
        <v>963</v>
      </c>
      <c r="D909" s="66">
        <v>8471160</v>
      </c>
      <c r="E909" s="66" t="s">
        <v>506</v>
      </c>
      <c r="F909" s="66">
        <v>432209</v>
      </c>
      <c r="G909" s="66" t="s">
        <v>138</v>
      </c>
      <c r="H909" s="66" t="str">
        <f t="shared" si="19"/>
        <v>847.8471160.1.432209.000000.847001.200179</v>
      </c>
      <c r="I909" s="56" t="s">
        <v>21</v>
      </c>
      <c r="J909" s="56">
        <v>847001</v>
      </c>
      <c r="K909" s="56" t="s">
        <v>23</v>
      </c>
      <c r="L909" s="56">
        <v>200179</v>
      </c>
      <c r="M909" s="66" t="s">
        <v>2286</v>
      </c>
      <c r="N909" s="66">
        <v>1</v>
      </c>
      <c r="Q909" s="66" t="s">
        <v>4473</v>
      </c>
      <c r="R909" s="66">
        <v>1</v>
      </c>
      <c r="S909" s="66">
        <v>3856.6605000000004</v>
      </c>
      <c r="T909" s="66">
        <v>3673.01</v>
      </c>
      <c r="U909" s="66" t="s">
        <v>2002</v>
      </c>
      <c r="V909" s="66" t="s">
        <v>2003</v>
      </c>
      <c r="W909" s="66" t="s">
        <v>4265</v>
      </c>
      <c r="X909" s="66" t="s">
        <v>4266</v>
      </c>
      <c r="Y909" s="69" t="s">
        <v>4267</v>
      </c>
      <c r="Z909" s="66">
        <v>8471160</v>
      </c>
    </row>
    <row r="910" spans="1:26" ht="30" customHeight="1" x14ac:dyDescent="0.35">
      <c r="A910" s="66" t="s">
        <v>1998</v>
      </c>
      <c r="B910" s="66" t="s">
        <v>1999</v>
      </c>
      <c r="C910" s="66" t="s">
        <v>963</v>
      </c>
      <c r="D910" s="66">
        <v>8471160</v>
      </c>
      <c r="E910" s="66" t="s">
        <v>506</v>
      </c>
      <c r="F910" s="66">
        <v>432209</v>
      </c>
      <c r="G910" s="66" t="s">
        <v>138</v>
      </c>
      <c r="H910" s="66" t="str">
        <f t="shared" si="19"/>
        <v>847.8471160.1.432209.000000.847001.200179</v>
      </c>
      <c r="I910" s="56" t="s">
        <v>21</v>
      </c>
      <c r="J910" s="56">
        <v>847001</v>
      </c>
      <c r="K910" s="56" t="s">
        <v>23</v>
      </c>
      <c r="L910" s="56">
        <v>200179</v>
      </c>
      <c r="M910" s="66" t="s">
        <v>2286</v>
      </c>
      <c r="N910" s="66">
        <v>1</v>
      </c>
      <c r="Q910" s="66" t="s">
        <v>4474</v>
      </c>
      <c r="R910" s="66">
        <v>1</v>
      </c>
      <c r="S910" s="66">
        <v>12760.65</v>
      </c>
      <c r="T910" s="66">
        <v>12153</v>
      </c>
      <c r="U910" s="66" t="s">
        <v>2002</v>
      </c>
      <c r="V910" s="66" t="s">
        <v>2003</v>
      </c>
      <c r="W910" s="66" t="s">
        <v>4265</v>
      </c>
      <c r="X910" s="66" t="s">
        <v>4266</v>
      </c>
      <c r="Y910" s="69" t="s">
        <v>4267</v>
      </c>
      <c r="Z910" s="66">
        <v>8471160</v>
      </c>
    </row>
    <row r="911" spans="1:26" ht="30" customHeight="1" x14ac:dyDescent="0.35">
      <c r="A911" s="66" t="s">
        <v>1998</v>
      </c>
      <c r="B911" s="66" t="s">
        <v>1999</v>
      </c>
      <c r="C911" s="66" t="s">
        <v>963</v>
      </c>
      <c r="D911" s="66">
        <v>8471160</v>
      </c>
      <c r="E911" s="66" t="s">
        <v>506</v>
      </c>
      <c r="F911" s="66">
        <v>432209</v>
      </c>
      <c r="G911" s="66" t="s">
        <v>138</v>
      </c>
      <c r="H911" s="66" t="str">
        <f t="shared" si="19"/>
        <v>847.8471160.1.432209.000000.847001.200179</v>
      </c>
      <c r="I911" s="56" t="s">
        <v>21</v>
      </c>
      <c r="J911" s="56">
        <v>847001</v>
      </c>
      <c r="K911" s="56" t="s">
        <v>23</v>
      </c>
      <c r="L911" s="56">
        <v>200179</v>
      </c>
      <c r="M911" s="66" t="s">
        <v>2286</v>
      </c>
      <c r="N911" s="66">
        <v>1</v>
      </c>
      <c r="Q911" s="66" t="s">
        <v>4475</v>
      </c>
      <c r="R911" s="66">
        <v>1</v>
      </c>
      <c r="S911" s="66">
        <v>4630.5</v>
      </c>
      <c r="T911" s="66">
        <v>4410</v>
      </c>
      <c r="U911" s="66" t="s">
        <v>2002</v>
      </c>
      <c r="V911" s="66" t="s">
        <v>2003</v>
      </c>
      <c r="W911" s="66" t="s">
        <v>4265</v>
      </c>
      <c r="X911" s="66" t="s">
        <v>4266</v>
      </c>
      <c r="Y911" s="69" t="s">
        <v>4267</v>
      </c>
      <c r="Z911" s="66">
        <v>8471160</v>
      </c>
    </row>
    <row r="912" spans="1:26" ht="30" customHeight="1" x14ac:dyDescent="0.35">
      <c r="A912" s="66" t="s">
        <v>1998</v>
      </c>
      <c r="B912" s="66" t="s">
        <v>1999</v>
      </c>
      <c r="C912" s="66" t="s">
        <v>963</v>
      </c>
      <c r="D912" s="66">
        <v>8471160</v>
      </c>
      <c r="E912" s="66" t="s">
        <v>506</v>
      </c>
      <c r="F912" s="66">
        <v>432209</v>
      </c>
      <c r="G912" s="66" t="s">
        <v>138</v>
      </c>
      <c r="H912" s="66" t="str">
        <f t="shared" si="19"/>
        <v>847.8471160.1.432209.000000.847001.200179</v>
      </c>
      <c r="I912" s="56" t="s">
        <v>21</v>
      </c>
      <c r="J912" s="56">
        <v>847001</v>
      </c>
      <c r="K912" s="56" t="s">
        <v>23</v>
      </c>
      <c r="L912" s="56">
        <v>200179</v>
      </c>
      <c r="M912" s="66" t="s">
        <v>2286</v>
      </c>
      <c r="N912" s="66">
        <v>1</v>
      </c>
      <c r="Q912" s="66" t="s">
        <v>4476</v>
      </c>
      <c r="R912" s="66">
        <v>1</v>
      </c>
      <c r="S912" s="66">
        <v>1156.9950000000001</v>
      </c>
      <c r="T912" s="66">
        <v>1101.9000000000001</v>
      </c>
      <c r="U912" s="66" t="s">
        <v>2002</v>
      </c>
      <c r="V912" s="66" t="s">
        <v>2003</v>
      </c>
      <c r="W912" s="66" t="s">
        <v>4265</v>
      </c>
      <c r="X912" s="66" t="s">
        <v>4266</v>
      </c>
      <c r="Y912" s="69" t="s">
        <v>4267</v>
      </c>
      <c r="Z912" s="66">
        <v>8471160</v>
      </c>
    </row>
    <row r="913" spans="1:26" ht="30" customHeight="1" x14ac:dyDescent="0.35">
      <c r="A913" s="66" t="s">
        <v>1998</v>
      </c>
      <c r="B913" s="66" t="s">
        <v>1999</v>
      </c>
      <c r="C913" s="66" t="s">
        <v>963</v>
      </c>
      <c r="D913" s="66">
        <v>8471160</v>
      </c>
      <c r="E913" s="66" t="s">
        <v>506</v>
      </c>
      <c r="F913" s="66">
        <v>432209</v>
      </c>
      <c r="G913" s="66" t="s">
        <v>138</v>
      </c>
      <c r="H913" s="66" t="str">
        <f t="shared" si="19"/>
        <v>847.8471160.1.432209.000000.847001.200179</v>
      </c>
      <c r="I913" s="56" t="s">
        <v>21</v>
      </c>
      <c r="J913" s="56">
        <v>847001</v>
      </c>
      <c r="K913" s="56" t="s">
        <v>23</v>
      </c>
      <c r="L913" s="56">
        <v>200179</v>
      </c>
      <c r="M913" s="66" t="s">
        <v>2286</v>
      </c>
      <c r="N913" s="66">
        <v>1</v>
      </c>
      <c r="Q913" s="66" t="s">
        <v>4477</v>
      </c>
      <c r="R913" s="66">
        <v>1</v>
      </c>
      <c r="S913" s="66">
        <v>3026.1</v>
      </c>
      <c r="T913" s="66">
        <v>2882</v>
      </c>
      <c r="U913" s="66" t="s">
        <v>2002</v>
      </c>
      <c r="V913" s="66" t="s">
        <v>2003</v>
      </c>
      <c r="W913" s="66" t="s">
        <v>4265</v>
      </c>
      <c r="X913" s="66" t="s">
        <v>4266</v>
      </c>
      <c r="Y913" s="69" t="s">
        <v>4267</v>
      </c>
      <c r="Z913" s="66">
        <v>8471160</v>
      </c>
    </row>
    <row r="914" spans="1:26" ht="30" customHeight="1" x14ac:dyDescent="0.35">
      <c r="A914" s="66" t="s">
        <v>1998</v>
      </c>
      <c r="B914" s="66" t="s">
        <v>1999</v>
      </c>
      <c r="C914" s="66" t="s">
        <v>963</v>
      </c>
      <c r="D914" s="66">
        <v>8471160</v>
      </c>
      <c r="E914" s="66" t="s">
        <v>506</v>
      </c>
      <c r="F914" s="66">
        <v>432209</v>
      </c>
      <c r="G914" s="66" t="s">
        <v>138</v>
      </c>
      <c r="H914" s="66" t="str">
        <f t="shared" si="19"/>
        <v>847.8471160.1.432209.000000.847001.200179</v>
      </c>
      <c r="I914" s="56" t="s">
        <v>21</v>
      </c>
      <c r="J914" s="56">
        <v>847001</v>
      </c>
      <c r="K914" s="56" t="s">
        <v>23</v>
      </c>
      <c r="L914" s="56">
        <v>200179</v>
      </c>
      <c r="M914" s="66" t="s">
        <v>2286</v>
      </c>
      <c r="N914" s="66">
        <v>1</v>
      </c>
      <c r="Q914" s="66" t="s">
        <v>4478</v>
      </c>
      <c r="R914" s="66">
        <v>1</v>
      </c>
      <c r="S914" s="66">
        <v>63000</v>
      </c>
      <c r="T914" s="66">
        <v>60000</v>
      </c>
      <c r="U914" s="66" t="s">
        <v>2002</v>
      </c>
      <c r="V914" s="66" t="s">
        <v>2003</v>
      </c>
      <c r="W914" s="66" t="s">
        <v>4265</v>
      </c>
      <c r="X914" s="66" t="s">
        <v>4266</v>
      </c>
      <c r="Y914" s="69" t="s">
        <v>4267</v>
      </c>
      <c r="Z914" s="66">
        <v>8471160</v>
      </c>
    </row>
    <row r="915" spans="1:26" ht="30" customHeight="1" x14ac:dyDescent="0.35">
      <c r="A915" s="66" t="s">
        <v>1998</v>
      </c>
      <c r="B915" s="66" t="s">
        <v>1999</v>
      </c>
      <c r="C915" s="66" t="s">
        <v>963</v>
      </c>
      <c r="D915" s="66">
        <v>8471160</v>
      </c>
      <c r="E915" s="66" t="s">
        <v>506</v>
      </c>
      <c r="F915" s="66">
        <v>432209</v>
      </c>
      <c r="G915" s="66" t="s">
        <v>138</v>
      </c>
      <c r="H915" s="66" t="str">
        <f t="shared" si="19"/>
        <v>847.8471160.1.432209.000000.847001.200179</v>
      </c>
      <c r="I915" s="56" t="s">
        <v>21</v>
      </c>
      <c r="J915" s="56">
        <v>847001</v>
      </c>
      <c r="K915" s="56" t="s">
        <v>23</v>
      </c>
      <c r="L915" s="56">
        <v>200179</v>
      </c>
      <c r="M915" s="66" t="s">
        <v>2286</v>
      </c>
      <c r="N915" s="66">
        <v>1</v>
      </c>
      <c r="Q915" s="66" t="s">
        <v>4479</v>
      </c>
      <c r="R915" s="66">
        <v>1</v>
      </c>
      <c r="S915" s="66">
        <v>10500</v>
      </c>
      <c r="T915" s="66">
        <v>10000</v>
      </c>
      <c r="U915" s="66" t="s">
        <v>2002</v>
      </c>
      <c r="V915" s="66" t="s">
        <v>2003</v>
      </c>
      <c r="W915" s="66" t="s">
        <v>4265</v>
      </c>
      <c r="X915" s="66" t="s">
        <v>4266</v>
      </c>
      <c r="Y915" s="69" t="s">
        <v>4267</v>
      </c>
      <c r="Z915" s="66">
        <v>8471160</v>
      </c>
    </row>
    <row r="916" spans="1:26" ht="30" customHeight="1" x14ac:dyDescent="0.35">
      <c r="A916" s="66" t="s">
        <v>1998</v>
      </c>
      <c r="B916" s="66" t="s">
        <v>1999</v>
      </c>
      <c r="C916" s="66" t="s">
        <v>963</v>
      </c>
      <c r="D916" s="66">
        <v>8471160</v>
      </c>
      <c r="E916" s="66" t="s">
        <v>506</v>
      </c>
      <c r="F916" s="66">
        <v>432209</v>
      </c>
      <c r="G916" s="66" t="s">
        <v>138</v>
      </c>
      <c r="H916" s="66" t="str">
        <f t="shared" si="19"/>
        <v>847.8471160.1.432209.000000.847001.200179</v>
      </c>
      <c r="I916" s="56" t="s">
        <v>21</v>
      </c>
      <c r="J916" s="56">
        <v>847001</v>
      </c>
      <c r="K916" s="56" t="s">
        <v>23</v>
      </c>
      <c r="L916" s="56">
        <v>200179</v>
      </c>
      <c r="M916" s="66" t="s">
        <v>2286</v>
      </c>
      <c r="N916" s="66">
        <v>1</v>
      </c>
      <c r="Q916" s="66" t="s">
        <v>4480</v>
      </c>
      <c r="R916" s="66">
        <v>1</v>
      </c>
      <c r="S916" s="66">
        <v>27157.200000000001</v>
      </c>
      <c r="T916" s="66">
        <v>25864</v>
      </c>
      <c r="U916" s="66" t="s">
        <v>2002</v>
      </c>
      <c r="V916" s="66" t="s">
        <v>2003</v>
      </c>
      <c r="W916" s="66" t="s">
        <v>4265</v>
      </c>
      <c r="X916" s="66" t="s">
        <v>4266</v>
      </c>
      <c r="Y916" s="69" t="s">
        <v>4267</v>
      </c>
      <c r="Z916" s="66">
        <v>8471160</v>
      </c>
    </row>
    <row r="917" spans="1:26" ht="30" customHeight="1" x14ac:dyDescent="0.35">
      <c r="A917" s="66" t="s">
        <v>1998</v>
      </c>
      <c r="B917" s="66" t="s">
        <v>1999</v>
      </c>
      <c r="C917" s="66" t="s">
        <v>963</v>
      </c>
      <c r="D917" s="66">
        <v>8471160</v>
      </c>
      <c r="E917" s="66" t="s">
        <v>506</v>
      </c>
      <c r="F917" s="66">
        <v>432209</v>
      </c>
      <c r="G917" s="66" t="s">
        <v>138</v>
      </c>
      <c r="H917" s="66" t="str">
        <f t="shared" si="19"/>
        <v>847.8471160.1.432209.000000.847001.200179</v>
      </c>
      <c r="I917" s="56" t="s">
        <v>21</v>
      </c>
      <c r="J917" s="56">
        <v>847001</v>
      </c>
      <c r="K917" s="56" t="s">
        <v>23</v>
      </c>
      <c r="L917" s="56">
        <v>200179</v>
      </c>
      <c r="M917" s="66" t="s">
        <v>2286</v>
      </c>
      <c r="N917" s="66">
        <v>1</v>
      </c>
      <c r="Q917" s="66" t="s">
        <v>4481</v>
      </c>
      <c r="R917" s="66">
        <v>1</v>
      </c>
      <c r="S917" s="66">
        <v>42840</v>
      </c>
      <c r="T917" s="66">
        <v>40800</v>
      </c>
      <c r="U917" s="66" t="s">
        <v>2002</v>
      </c>
      <c r="V917" s="66" t="s">
        <v>2003</v>
      </c>
      <c r="W917" s="66" t="s">
        <v>4265</v>
      </c>
      <c r="X917" s="66" t="s">
        <v>4266</v>
      </c>
      <c r="Y917" s="69" t="s">
        <v>4267</v>
      </c>
      <c r="Z917" s="66">
        <v>8471160</v>
      </c>
    </row>
    <row r="918" spans="1:26" ht="30" customHeight="1" x14ac:dyDescent="0.35">
      <c r="A918" s="66" t="s">
        <v>1998</v>
      </c>
      <c r="B918" s="66" t="s">
        <v>1999</v>
      </c>
      <c r="C918" s="66" t="s">
        <v>963</v>
      </c>
      <c r="D918" s="66">
        <v>8471160</v>
      </c>
      <c r="E918" s="66" t="s">
        <v>506</v>
      </c>
      <c r="F918" s="66">
        <v>432209</v>
      </c>
      <c r="G918" s="66" t="s">
        <v>138</v>
      </c>
      <c r="H918" s="66" t="str">
        <f t="shared" si="19"/>
        <v>847.8471160.1.432209.000000.847001.200179</v>
      </c>
      <c r="I918" s="56" t="s">
        <v>21</v>
      </c>
      <c r="J918" s="56">
        <v>847001</v>
      </c>
      <c r="K918" s="56" t="s">
        <v>23</v>
      </c>
      <c r="L918" s="56">
        <v>200179</v>
      </c>
      <c r="M918" s="66" t="s">
        <v>2286</v>
      </c>
      <c r="N918" s="66">
        <v>1</v>
      </c>
      <c r="Q918" s="66" t="s">
        <v>4482</v>
      </c>
      <c r="R918" s="66">
        <v>1</v>
      </c>
      <c r="S918" s="66">
        <v>186669</v>
      </c>
      <c r="T918" s="66">
        <v>177780</v>
      </c>
      <c r="U918" s="66" t="s">
        <v>2002</v>
      </c>
      <c r="V918" s="66" t="s">
        <v>2003</v>
      </c>
      <c r="W918" s="66" t="s">
        <v>4265</v>
      </c>
      <c r="X918" s="66" t="s">
        <v>4266</v>
      </c>
      <c r="Y918" s="69" t="s">
        <v>4267</v>
      </c>
      <c r="Z918" s="66">
        <v>8471160</v>
      </c>
    </row>
    <row r="919" spans="1:26" ht="30" customHeight="1" x14ac:dyDescent="0.35">
      <c r="A919" s="66" t="s">
        <v>1998</v>
      </c>
      <c r="B919" s="66" t="s">
        <v>1999</v>
      </c>
      <c r="C919" s="66" t="s">
        <v>963</v>
      </c>
      <c r="D919" s="66">
        <v>8471160</v>
      </c>
      <c r="E919" s="66" t="s">
        <v>506</v>
      </c>
      <c r="F919" s="66">
        <v>432209</v>
      </c>
      <c r="G919" s="66" t="s">
        <v>138</v>
      </c>
      <c r="H919" s="66" t="str">
        <f t="shared" si="19"/>
        <v>847.8471160.1.432209.000000.847001.200179</v>
      </c>
      <c r="I919" s="56" t="s">
        <v>21</v>
      </c>
      <c r="J919" s="56">
        <v>847001</v>
      </c>
      <c r="K919" s="56" t="s">
        <v>23</v>
      </c>
      <c r="L919" s="56">
        <v>200179</v>
      </c>
      <c r="M919" s="66" t="s">
        <v>2286</v>
      </c>
      <c r="N919" s="66">
        <v>1</v>
      </c>
      <c r="Q919" s="66" t="s">
        <v>4483</v>
      </c>
      <c r="R919" s="66">
        <v>1</v>
      </c>
      <c r="S919" s="66">
        <v>20475</v>
      </c>
      <c r="T919" s="66">
        <v>19500</v>
      </c>
      <c r="U919" s="66" t="s">
        <v>2002</v>
      </c>
      <c r="V919" s="66" t="s">
        <v>2003</v>
      </c>
      <c r="W919" s="66" t="s">
        <v>4265</v>
      </c>
      <c r="X919" s="66" t="s">
        <v>4266</v>
      </c>
      <c r="Y919" s="69" t="s">
        <v>4267</v>
      </c>
      <c r="Z919" s="66">
        <v>8471160</v>
      </c>
    </row>
    <row r="920" spans="1:26" ht="30" customHeight="1" x14ac:dyDescent="0.35">
      <c r="A920" s="66" t="s">
        <v>1998</v>
      </c>
      <c r="B920" s="66" t="s">
        <v>1999</v>
      </c>
      <c r="C920" s="66" t="s">
        <v>963</v>
      </c>
      <c r="D920" s="66">
        <v>8471160</v>
      </c>
      <c r="E920" s="66" t="s">
        <v>506</v>
      </c>
      <c r="F920" s="66">
        <v>432209</v>
      </c>
      <c r="G920" s="66" t="s">
        <v>138</v>
      </c>
      <c r="H920" s="66" t="str">
        <f t="shared" si="19"/>
        <v>847.8471160.1.432209.000000.847001.200179</v>
      </c>
      <c r="I920" s="56" t="s">
        <v>21</v>
      </c>
      <c r="J920" s="56">
        <v>847001</v>
      </c>
      <c r="K920" s="56" t="s">
        <v>23</v>
      </c>
      <c r="L920" s="56">
        <v>200179</v>
      </c>
      <c r="M920" s="66" t="s">
        <v>2286</v>
      </c>
      <c r="N920" s="66">
        <v>1</v>
      </c>
      <c r="Q920" s="66" t="s">
        <v>4484</v>
      </c>
      <c r="R920" s="66">
        <v>1</v>
      </c>
      <c r="S920" s="66">
        <v>3675</v>
      </c>
      <c r="T920" s="66">
        <v>3500</v>
      </c>
      <c r="U920" s="66" t="s">
        <v>2002</v>
      </c>
      <c r="V920" s="66" t="s">
        <v>2003</v>
      </c>
      <c r="W920" s="66" t="s">
        <v>4265</v>
      </c>
      <c r="X920" s="66" t="s">
        <v>4266</v>
      </c>
      <c r="Y920" s="69" t="s">
        <v>4267</v>
      </c>
      <c r="Z920" s="66">
        <v>8471160</v>
      </c>
    </row>
    <row r="921" spans="1:26" ht="30" customHeight="1" x14ac:dyDescent="0.35">
      <c r="A921" s="66" t="s">
        <v>1998</v>
      </c>
      <c r="B921" s="66" t="s">
        <v>1999</v>
      </c>
      <c r="C921" s="66" t="s">
        <v>963</v>
      </c>
      <c r="D921" s="66">
        <v>8471160</v>
      </c>
      <c r="E921" s="66" t="s">
        <v>506</v>
      </c>
      <c r="F921" s="66">
        <v>432209</v>
      </c>
      <c r="G921" s="66" t="s">
        <v>138</v>
      </c>
      <c r="H921" s="66" t="str">
        <f t="shared" si="19"/>
        <v>847.8471160.1.432209.000000.847001.200179</v>
      </c>
      <c r="I921" s="56" t="s">
        <v>21</v>
      </c>
      <c r="J921" s="56">
        <v>847001</v>
      </c>
      <c r="K921" s="56" t="s">
        <v>23</v>
      </c>
      <c r="L921" s="56">
        <v>200179</v>
      </c>
      <c r="M921" s="66" t="s">
        <v>2286</v>
      </c>
      <c r="N921" s="66">
        <v>1</v>
      </c>
      <c r="Q921" s="66" t="s">
        <v>4485</v>
      </c>
      <c r="R921" s="66">
        <v>1</v>
      </c>
      <c r="S921" s="66">
        <v>52500</v>
      </c>
      <c r="T921" s="66">
        <v>50000</v>
      </c>
      <c r="U921" s="66" t="s">
        <v>2002</v>
      </c>
      <c r="V921" s="66" t="s">
        <v>2003</v>
      </c>
      <c r="W921" s="66" t="s">
        <v>4265</v>
      </c>
      <c r="X921" s="66" t="s">
        <v>4266</v>
      </c>
      <c r="Y921" s="69" t="s">
        <v>4267</v>
      </c>
      <c r="Z921" s="66">
        <v>8471160</v>
      </c>
    </row>
    <row r="922" spans="1:26" ht="30" customHeight="1" x14ac:dyDescent="0.35">
      <c r="A922" s="66" t="s">
        <v>1998</v>
      </c>
      <c r="B922" s="66" t="s">
        <v>1999</v>
      </c>
      <c r="C922" s="66" t="s">
        <v>963</v>
      </c>
      <c r="D922" s="66">
        <v>8471160</v>
      </c>
      <c r="E922" s="66" t="s">
        <v>506</v>
      </c>
      <c r="F922" s="66">
        <v>432209</v>
      </c>
      <c r="G922" s="66" t="s">
        <v>138</v>
      </c>
      <c r="H922" s="66" t="str">
        <f t="shared" si="19"/>
        <v>847.8471160.1.432209.000000.847001.200179</v>
      </c>
      <c r="I922" s="56" t="s">
        <v>21</v>
      </c>
      <c r="J922" s="56">
        <v>847001</v>
      </c>
      <c r="K922" s="56" t="s">
        <v>23</v>
      </c>
      <c r="L922" s="56">
        <v>200179</v>
      </c>
      <c r="M922" s="66" t="s">
        <v>2286</v>
      </c>
      <c r="N922" s="66">
        <v>1</v>
      </c>
      <c r="Q922" s="66" t="s">
        <v>4486</v>
      </c>
      <c r="R922" s="66">
        <v>1</v>
      </c>
      <c r="S922" s="66">
        <v>120685.95000000001</v>
      </c>
      <c r="T922" s="66">
        <v>114939</v>
      </c>
      <c r="U922" s="66" t="s">
        <v>2002</v>
      </c>
      <c r="V922" s="66" t="s">
        <v>2003</v>
      </c>
      <c r="W922" s="66" t="s">
        <v>4265</v>
      </c>
      <c r="X922" s="66" t="s">
        <v>4266</v>
      </c>
      <c r="Y922" s="69" t="s">
        <v>4267</v>
      </c>
      <c r="Z922" s="66">
        <v>8471160</v>
      </c>
    </row>
    <row r="923" spans="1:26" ht="30" customHeight="1" x14ac:dyDescent="0.35">
      <c r="A923" s="66" t="s">
        <v>1998</v>
      </c>
      <c r="B923" s="66" t="s">
        <v>1999</v>
      </c>
      <c r="C923" s="66" t="s">
        <v>963</v>
      </c>
      <c r="D923" s="66">
        <v>8471160</v>
      </c>
      <c r="E923" s="66" t="s">
        <v>506</v>
      </c>
      <c r="F923" s="66">
        <v>432209</v>
      </c>
      <c r="G923" s="66" t="s">
        <v>138</v>
      </c>
      <c r="H923" s="66" t="str">
        <f t="shared" si="19"/>
        <v>847.8471160.1.432209.000000.847001.200179</v>
      </c>
      <c r="I923" s="56" t="s">
        <v>21</v>
      </c>
      <c r="J923" s="56">
        <v>847001</v>
      </c>
      <c r="K923" s="56" t="s">
        <v>23</v>
      </c>
      <c r="L923" s="56">
        <v>200179</v>
      </c>
      <c r="M923" s="66" t="s">
        <v>2286</v>
      </c>
      <c r="N923" s="66">
        <v>1</v>
      </c>
      <c r="Q923" s="66" t="s">
        <v>4487</v>
      </c>
      <c r="R923" s="66">
        <v>1</v>
      </c>
      <c r="S923" s="66">
        <v>44379.3</v>
      </c>
      <c r="T923" s="66">
        <v>42266</v>
      </c>
      <c r="U923" s="66" t="s">
        <v>2002</v>
      </c>
      <c r="V923" s="66" t="s">
        <v>2003</v>
      </c>
      <c r="W923" s="66" t="s">
        <v>4265</v>
      </c>
      <c r="X923" s="66" t="s">
        <v>4266</v>
      </c>
      <c r="Y923" s="69" t="s">
        <v>4267</v>
      </c>
      <c r="Z923" s="66">
        <v>8471160</v>
      </c>
    </row>
    <row r="924" spans="1:26" ht="30" customHeight="1" x14ac:dyDescent="0.35">
      <c r="A924" s="66" t="s">
        <v>1998</v>
      </c>
      <c r="B924" s="66" t="s">
        <v>1999</v>
      </c>
      <c r="C924" s="66" t="s">
        <v>963</v>
      </c>
      <c r="D924" s="66">
        <v>8471160</v>
      </c>
      <c r="E924" s="66" t="s">
        <v>506</v>
      </c>
      <c r="F924" s="66">
        <v>432209</v>
      </c>
      <c r="G924" s="66" t="s">
        <v>138</v>
      </c>
      <c r="H924" s="66" t="str">
        <f t="shared" si="19"/>
        <v>847.8471160.1.432209.000000.847001.200179</v>
      </c>
      <c r="I924" s="56" t="s">
        <v>21</v>
      </c>
      <c r="J924" s="56">
        <v>847001</v>
      </c>
      <c r="K924" s="56" t="s">
        <v>23</v>
      </c>
      <c r="L924" s="56">
        <v>200179</v>
      </c>
      <c r="M924" s="66" t="s">
        <v>2286</v>
      </c>
      <c r="N924" s="66">
        <v>1</v>
      </c>
      <c r="Q924" s="66" t="s">
        <v>4551</v>
      </c>
      <c r="R924" s="66">
        <v>1</v>
      </c>
      <c r="S924" s="66">
        <v>10500</v>
      </c>
      <c r="T924" s="66">
        <v>10000</v>
      </c>
      <c r="U924" s="66" t="s">
        <v>2002</v>
      </c>
      <c r="V924" s="66" t="s">
        <v>2003</v>
      </c>
      <c r="W924" s="66" t="s">
        <v>4265</v>
      </c>
      <c r="X924" s="66" t="s">
        <v>4266</v>
      </c>
      <c r="Y924" s="69" t="s">
        <v>4267</v>
      </c>
      <c r="Z924" s="66">
        <v>8471160</v>
      </c>
    </row>
    <row r="925" spans="1:26" ht="30" customHeight="1" x14ac:dyDescent="0.35">
      <c r="A925" s="66" t="s">
        <v>1998</v>
      </c>
      <c r="B925" s="66" t="s">
        <v>1999</v>
      </c>
      <c r="C925" s="66" t="s">
        <v>963</v>
      </c>
      <c r="D925" s="66">
        <v>8471160</v>
      </c>
      <c r="E925" s="66" t="s">
        <v>506</v>
      </c>
      <c r="F925" s="66">
        <v>432209</v>
      </c>
      <c r="G925" s="66" t="s">
        <v>138</v>
      </c>
      <c r="H925" s="66" t="str">
        <f t="shared" si="19"/>
        <v>847.8471160.1.432209.000000.847001.200179</v>
      </c>
      <c r="I925" s="56" t="s">
        <v>21</v>
      </c>
      <c r="J925" s="56">
        <v>847001</v>
      </c>
      <c r="K925" s="56" t="s">
        <v>23</v>
      </c>
      <c r="L925" s="56">
        <v>200179</v>
      </c>
      <c r="M925" s="66" t="s">
        <v>2286</v>
      </c>
      <c r="N925" s="66">
        <v>1</v>
      </c>
      <c r="Q925" s="66" t="s">
        <v>4552</v>
      </c>
      <c r="R925" s="66">
        <v>1</v>
      </c>
      <c r="S925" s="66">
        <v>15750</v>
      </c>
      <c r="T925" s="66">
        <v>15000</v>
      </c>
      <c r="U925" s="66" t="s">
        <v>2002</v>
      </c>
      <c r="V925" s="66" t="s">
        <v>2003</v>
      </c>
      <c r="W925" s="66" t="s">
        <v>4265</v>
      </c>
      <c r="X925" s="66" t="s">
        <v>4266</v>
      </c>
      <c r="Y925" s="69" t="s">
        <v>4267</v>
      </c>
      <c r="Z925" s="66">
        <v>8471160</v>
      </c>
    </row>
    <row r="926" spans="1:26" ht="30" customHeight="1" x14ac:dyDescent="0.35">
      <c r="A926" s="66" t="s">
        <v>1998</v>
      </c>
      <c r="B926" s="66" t="s">
        <v>1999</v>
      </c>
      <c r="C926" s="66" t="s">
        <v>963</v>
      </c>
      <c r="D926" s="66">
        <v>8471160</v>
      </c>
      <c r="E926" s="66" t="s">
        <v>506</v>
      </c>
      <c r="F926" s="66">
        <v>432209</v>
      </c>
      <c r="G926" s="66" t="s">
        <v>138</v>
      </c>
      <c r="H926" s="66" t="str">
        <f t="shared" si="19"/>
        <v>847.8471160.1.432209.000000.847001.200179</v>
      </c>
      <c r="I926" s="56" t="s">
        <v>21</v>
      </c>
      <c r="J926" s="56">
        <v>847001</v>
      </c>
      <c r="K926" s="56" t="s">
        <v>23</v>
      </c>
      <c r="L926" s="56">
        <v>200179</v>
      </c>
      <c r="M926" s="66" t="s">
        <v>2286</v>
      </c>
      <c r="N926" s="66">
        <v>1</v>
      </c>
      <c r="Q926" s="66" t="s">
        <v>4553</v>
      </c>
      <c r="R926" s="66">
        <v>1</v>
      </c>
      <c r="S926" s="66">
        <v>7035</v>
      </c>
      <c r="T926" s="66">
        <v>6700</v>
      </c>
      <c r="U926" s="66" t="s">
        <v>2002</v>
      </c>
      <c r="V926" s="66" t="s">
        <v>2003</v>
      </c>
      <c r="W926" s="66" t="s">
        <v>4265</v>
      </c>
      <c r="X926" s="66" t="s">
        <v>4266</v>
      </c>
      <c r="Y926" s="69" t="s">
        <v>4267</v>
      </c>
      <c r="Z926" s="66">
        <v>8471160</v>
      </c>
    </row>
    <row r="927" spans="1:26" ht="30" customHeight="1" x14ac:dyDescent="0.35">
      <c r="A927" s="66" t="s">
        <v>1998</v>
      </c>
      <c r="B927" s="66" t="s">
        <v>1999</v>
      </c>
      <c r="C927" s="66" t="s">
        <v>963</v>
      </c>
      <c r="D927" s="66">
        <v>8471160</v>
      </c>
      <c r="E927" s="66" t="s">
        <v>506</v>
      </c>
      <c r="F927" s="66">
        <v>432209</v>
      </c>
      <c r="G927" s="66" t="s">
        <v>138</v>
      </c>
      <c r="H927" s="66" t="str">
        <f t="shared" si="19"/>
        <v>847.8471160.1.432209.000000.847001.200179</v>
      </c>
      <c r="I927" s="56" t="s">
        <v>21</v>
      </c>
      <c r="J927" s="56">
        <v>847001</v>
      </c>
      <c r="K927" s="56" t="s">
        <v>23</v>
      </c>
      <c r="L927" s="56">
        <v>200179</v>
      </c>
      <c r="M927" s="66" t="s">
        <v>2286</v>
      </c>
      <c r="N927" s="66">
        <v>1</v>
      </c>
      <c r="Q927" s="66" t="s">
        <v>4554</v>
      </c>
      <c r="R927" s="66">
        <v>1</v>
      </c>
      <c r="S927" s="66">
        <v>5914.9125000000004</v>
      </c>
      <c r="T927" s="66">
        <v>5633.25</v>
      </c>
      <c r="U927" s="66" t="s">
        <v>2002</v>
      </c>
      <c r="V927" s="66" t="s">
        <v>2003</v>
      </c>
      <c r="W927" s="66" t="s">
        <v>4265</v>
      </c>
      <c r="X927" s="66" t="s">
        <v>4266</v>
      </c>
      <c r="Y927" s="69" t="s">
        <v>4267</v>
      </c>
      <c r="Z927" s="66">
        <v>8471160</v>
      </c>
    </row>
    <row r="928" spans="1:26" ht="30" customHeight="1" x14ac:dyDescent="0.35">
      <c r="A928" s="66" t="s">
        <v>1998</v>
      </c>
      <c r="B928" s="66" t="s">
        <v>1999</v>
      </c>
      <c r="C928" s="66" t="s">
        <v>963</v>
      </c>
      <c r="D928" s="66">
        <v>8471160</v>
      </c>
      <c r="E928" s="66" t="s">
        <v>506</v>
      </c>
      <c r="F928" s="66">
        <v>432209</v>
      </c>
      <c r="G928" s="66" t="s">
        <v>138</v>
      </c>
      <c r="H928" s="66" t="str">
        <f t="shared" si="19"/>
        <v>847.8471160.1.432209.000000.847001.200179</v>
      </c>
      <c r="I928" s="56" t="s">
        <v>21</v>
      </c>
      <c r="J928" s="56">
        <v>847001</v>
      </c>
      <c r="K928" s="56" t="s">
        <v>23</v>
      </c>
      <c r="L928" s="56">
        <v>200179</v>
      </c>
      <c r="M928" s="66" t="s">
        <v>2286</v>
      </c>
      <c r="N928" s="66">
        <v>1</v>
      </c>
      <c r="Q928" s="66" t="s">
        <v>4555</v>
      </c>
      <c r="R928" s="66">
        <v>1</v>
      </c>
      <c r="S928" s="66">
        <v>2625</v>
      </c>
      <c r="T928" s="66">
        <v>2500</v>
      </c>
      <c r="U928" s="66" t="s">
        <v>2002</v>
      </c>
      <c r="V928" s="66" t="s">
        <v>2003</v>
      </c>
      <c r="W928" s="66" t="s">
        <v>4265</v>
      </c>
      <c r="X928" s="66" t="s">
        <v>4266</v>
      </c>
      <c r="Y928" s="69" t="s">
        <v>4267</v>
      </c>
      <c r="Z928" s="66">
        <v>8471160</v>
      </c>
    </row>
    <row r="929" spans="1:26" ht="30" customHeight="1" x14ac:dyDescent="0.35">
      <c r="A929" s="66" t="s">
        <v>1998</v>
      </c>
      <c r="B929" s="66" t="s">
        <v>1999</v>
      </c>
      <c r="C929" s="66" t="s">
        <v>963</v>
      </c>
      <c r="D929" s="66">
        <v>8471160</v>
      </c>
      <c r="E929" s="66" t="s">
        <v>506</v>
      </c>
      <c r="F929" s="66">
        <v>432209</v>
      </c>
      <c r="G929" s="66" t="s">
        <v>138</v>
      </c>
      <c r="H929" s="66" t="str">
        <f t="shared" si="19"/>
        <v>847.8471160.1.432209.000000.847001.200179</v>
      </c>
      <c r="I929" s="56" t="s">
        <v>21</v>
      </c>
      <c r="J929" s="56">
        <v>847001</v>
      </c>
      <c r="K929" s="56" t="s">
        <v>23</v>
      </c>
      <c r="L929" s="56">
        <v>200179</v>
      </c>
      <c r="M929" s="66" t="s">
        <v>2286</v>
      </c>
      <c r="N929" s="66">
        <v>1</v>
      </c>
      <c r="Q929" s="66" t="s">
        <v>4556</v>
      </c>
      <c r="R929" s="66">
        <v>1</v>
      </c>
      <c r="S929" s="66">
        <v>4725</v>
      </c>
      <c r="T929" s="66">
        <v>4500</v>
      </c>
      <c r="U929" s="66" t="s">
        <v>2002</v>
      </c>
      <c r="V929" s="66" t="s">
        <v>2003</v>
      </c>
      <c r="W929" s="66" t="s">
        <v>4265</v>
      </c>
      <c r="X929" s="66" t="s">
        <v>4266</v>
      </c>
      <c r="Y929" s="69" t="s">
        <v>4267</v>
      </c>
      <c r="Z929" s="66">
        <v>8471160</v>
      </c>
    </row>
    <row r="930" spans="1:26" ht="30" customHeight="1" x14ac:dyDescent="0.35">
      <c r="A930" s="66" t="s">
        <v>1998</v>
      </c>
      <c r="B930" s="66" t="s">
        <v>1999</v>
      </c>
      <c r="C930" s="66" t="s">
        <v>963</v>
      </c>
      <c r="D930" s="66">
        <v>8471160</v>
      </c>
      <c r="E930" s="66" t="s">
        <v>506</v>
      </c>
      <c r="F930" s="66">
        <v>432209</v>
      </c>
      <c r="G930" s="66" t="s">
        <v>138</v>
      </c>
      <c r="H930" s="66" t="str">
        <f t="shared" si="19"/>
        <v>847.8471160.1.432209.000000.847001.200179</v>
      </c>
      <c r="I930" s="56" t="s">
        <v>21</v>
      </c>
      <c r="J930" s="56">
        <v>847001</v>
      </c>
      <c r="K930" s="56" t="s">
        <v>23</v>
      </c>
      <c r="L930" s="56">
        <v>200179</v>
      </c>
      <c r="M930" s="66" t="s">
        <v>2286</v>
      </c>
      <c r="N930" s="66">
        <v>1</v>
      </c>
      <c r="Q930" s="66" t="s">
        <v>4557</v>
      </c>
      <c r="R930" s="66">
        <v>1</v>
      </c>
      <c r="S930" s="66">
        <v>4725</v>
      </c>
      <c r="T930" s="66">
        <v>4500</v>
      </c>
      <c r="U930" s="66" t="s">
        <v>2002</v>
      </c>
      <c r="V930" s="66" t="s">
        <v>2003</v>
      </c>
      <c r="W930" s="66" t="s">
        <v>4265</v>
      </c>
      <c r="X930" s="66" t="s">
        <v>4266</v>
      </c>
      <c r="Y930" s="69" t="s">
        <v>4267</v>
      </c>
      <c r="Z930" s="66">
        <v>8471160</v>
      </c>
    </row>
    <row r="931" spans="1:26" ht="30" customHeight="1" x14ac:dyDescent="0.35">
      <c r="A931" s="66" t="s">
        <v>1998</v>
      </c>
      <c r="B931" s="66" t="s">
        <v>1999</v>
      </c>
      <c r="C931" s="66" t="s">
        <v>963</v>
      </c>
      <c r="D931" s="66">
        <v>8471160</v>
      </c>
      <c r="E931" s="66" t="s">
        <v>506</v>
      </c>
      <c r="F931" s="66">
        <v>432209</v>
      </c>
      <c r="G931" s="66" t="s">
        <v>138</v>
      </c>
      <c r="H931" s="66" t="str">
        <f t="shared" si="19"/>
        <v>847.8471160.1.432209.000000.847001.200179</v>
      </c>
      <c r="I931" s="56" t="s">
        <v>21</v>
      </c>
      <c r="J931" s="56">
        <v>847001</v>
      </c>
      <c r="K931" s="56" t="s">
        <v>23</v>
      </c>
      <c r="L931" s="56">
        <v>200179</v>
      </c>
      <c r="M931" s="66" t="s">
        <v>2286</v>
      </c>
      <c r="N931" s="66">
        <v>1</v>
      </c>
      <c r="Q931" s="66" t="s">
        <v>4558</v>
      </c>
      <c r="R931" s="66">
        <v>1</v>
      </c>
      <c r="S931" s="66">
        <v>24150</v>
      </c>
      <c r="T931" s="66">
        <v>23000</v>
      </c>
      <c r="U931" s="66" t="s">
        <v>2002</v>
      </c>
      <c r="V931" s="66" t="s">
        <v>2003</v>
      </c>
      <c r="W931" s="66" t="s">
        <v>4265</v>
      </c>
      <c r="X931" s="66" t="s">
        <v>4266</v>
      </c>
      <c r="Y931" s="69" t="s">
        <v>4267</v>
      </c>
      <c r="Z931" s="66">
        <v>8471160</v>
      </c>
    </row>
    <row r="932" spans="1:26" ht="30" customHeight="1" x14ac:dyDescent="0.35">
      <c r="A932" s="66" t="s">
        <v>1998</v>
      </c>
      <c r="B932" s="66" t="s">
        <v>1999</v>
      </c>
      <c r="C932" s="66" t="s">
        <v>963</v>
      </c>
      <c r="D932" s="66">
        <v>8471160</v>
      </c>
      <c r="E932" s="66" t="s">
        <v>506</v>
      </c>
      <c r="F932" s="66">
        <v>432209</v>
      </c>
      <c r="G932" s="66" t="s">
        <v>138</v>
      </c>
      <c r="H932" s="66" t="str">
        <f t="shared" si="19"/>
        <v>847.8471160.1.432209.000000.847001.200179</v>
      </c>
      <c r="I932" s="56" t="s">
        <v>21</v>
      </c>
      <c r="J932" s="56">
        <v>847001</v>
      </c>
      <c r="K932" s="56" t="s">
        <v>23</v>
      </c>
      <c r="L932" s="56">
        <v>200179</v>
      </c>
      <c r="M932" s="66" t="s">
        <v>2286</v>
      </c>
      <c r="N932" s="66">
        <v>1</v>
      </c>
      <c r="Q932" s="66" t="s">
        <v>4559</v>
      </c>
      <c r="R932" s="66">
        <v>1</v>
      </c>
      <c r="S932" s="66">
        <v>3150</v>
      </c>
      <c r="T932" s="66">
        <v>3000</v>
      </c>
      <c r="U932" s="66" t="s">
        <v>2002</v>
      </c>
      <c r="V932" s="66" t="s">
        <v>2003</v>
      </c>
      <c r="W932" s="66" t="s">
        <v>4265</v>
      </c>
      <c r="X932" s="66" t="s">
        <v>4266</v>
      </c>
      <c r="Y932" s="69" t="s">
        <v>4267</v>
      </c>
      <c r="Z932" s="66">
        <v>8471160</v>
      </c>
    </row>
    <row r="933" spans="1:26" ht="30" customHeight="1" x14ac:dyDescent="0.35">
      <c r="A933" s="66" t="s">
        <v>1998</v>
      </c>
      <c r="B933" s="66" t="s">
        <v>1999</v>
      </c>
      <c r="C933" s="66" t="s">
        <v>963</v>
      </c>
      <c r="D933" s="66">
        <v>8471160</v>
      </c>
      <c r="E933" s="66" t="s">
        <v>506</v>
      </c>
      <c r="F933" s="66">
        <v>432209</v>
      </c>
      <c r="G933" s="66" t="s">
        <v>138</v>
      </c>
      <c r="H933" s="66" t="str">
        <f t="shared" si="19"/>
        <v>847.8471160.1.432209.000000.847001.200179</v>
      </c>
      <c r="I933" s="56" t="s">
        <v>21</v>
      </c>
      <c r="J933" s="56">
        <v>847001</v>
      </c>
      <c r="K933" s="56" t="s">
        <v>23</v>
      </c>
      <c r="L933" s="56">
        <v>200179</v>
      </c>
      <c r="M933" s="66" t="s">
        <v>2286</v>
      </c>
      <c r="N933" s="66">
        <v>1</v>
      </c>
      <c r="Q933" s="66" t="s">
        <v>4560</v>
      </c>
      <c r="R933" s="66">
        <v>1</v>
      </c>
      <c r="S933" s="66">
        <v>15750</v>
      </c>
      <c r="T933" s="66">
        <v>15000</v>
      </c>
      <c r="U933" s="66" t="s">
        <v>2002</v>
      </c>
      <c r="V933" s="66" t="s">
        <v>2003</v>
      </c>
      <c r="W933" s="66" t="s">
        <v>4265</v>
      </c>
      <c r="X933" s="66" t="s">
        <v>4266</v>
      </c>
      <c r="Y933" s="69" t="s">
        <v>4267</v>
      </c>
      <c r="Z933" s="66">
        <v>8471160</v>
      </c>
    </row>
    <row r="934" spans="1:26" ht="30" customHeight="1" x14ac:dyDescent="0.35">
      <c r="A934" s="66" t="s">
        <v>1998</v>
      </c>
      <c r="B934" s="66" t="s">
        <v>1999</v>
      </c>
      <c r="C934" s="66" t="s">
        <v>963</v>
      </c>
      <c r="D934" s="66">
        <v>8471160</v>
      </c>
      <c r="E934" s="66" t="s">
        <v>506</v>
      </c>
      <c r="F934" s="66">
        <v>432209</v>
      </c>
      <c r="G934" s="66" t="s">
        <v>138</v>
      </c>
      <c r="H934" s="66" t="str">
        <f t="shared" si="19"/>
        <v>847.8471160.1.432209.000000.847001.200179</v>
      </c>
      <c r="I934" s="56" t="s">
        <v>21</v>
      </c>
      <c r="J934" s="56">
        <v>847001</v>
      </c>
      <c r="K934" s="56" t="s">
        <v>23</v>
      </c>
      <c r="L934" s="56">
        <v>200179</v>
      </c>
      <c r="M934" s="66" t="s">
        <v>2286</v>
      </c>
      <c r="N934" s="66">
        <v>1</v>
      </c>
      <c r="Q934" s="66" t="s">
        <v>4561</v>
      </c>
      <c r="R934" s="66">
        <v>1</v>
      </c>
      <c r="S934" s="66">
        <v>12600</v>
      </c>
      <c r="T934" s="66">
        <v>12000</v>
      </c>
      <c r="U934" s="66" t="s">
        <v>2002</v>
      </c>
      <c r="V934" s="66" t="s">
        <v>2003</v>
      </c>
      <c r="W934" s="66" t="s">
        <v>4265</v>
      </c>
      <c r="X934" s="66" t="s">
        <v>4266</v>
      </c>
      <c r="Y934" s="69" t="s">
        <v>4267</v>
      </c>
      <c r="Z934" s="66">
        <v>8471160</v>
      </c>
    </row>
    <row r="935" spans="1:26" ht="30" customHeight="1" x14ac:dyDescent="0.35">
      <c r="A935" s="66" t="s">
        <v>1998</v>
      </c>
      <c r="B935" s="66" t="s">
        <v>1999</v>
      </c>
      <c r="C935" s="66" t="s">
        <v>963</v>
      </c>
      <c r="D935" s="66">
        <v>8471160</v>
      </c>
      <c r="E935" s="66" t="s">
        <v>506</v>
      </c>
      <c r="F935" s="66">
        <v>432209</v>
      </c>
      <c r="G935" s="66" t="s">
        <v>138</v>
      </c>
      <c r="H935" s="66" t="str">
        <f t="shared" si="19"/>
        <v>847.8471160.1.432209.000000.847001.200179</v>
      </c>
      <c r="I935" s="56" t="s">
        <v>21</v>
      </c>
      <c r="J935" s="56">
        <v>847001</v>
      </c>
      <c r="K935" s="56" t="s">
        <v>23</v>
      </c>
      <c r="L935" s="56">
        <v>200179</v>
      </c>
      <c r="M935" s="66" t="s">
        <v>2286</v>
      </c>
      <c r="N935" s="66">
        <v>1</v>
      </c>
      <c r="Q935" s="66" t="s">
        <v>4562</v>
      </c>
      <c r="R935" s="66">
        <v>1</v>
      </c>
      <c r="S935" s="66">
        <v>14280</v>
      </c>
      <c r="T935" s="66">
        <v>13600</v>
      </c>
      <c r="U935" s="66" t="s">
        <v>2002</v>
      </c>
      <c r="V935" s="66" t="s">
        <v>2003</v>
      </c>
      <c r="W935" s="66" t="s">
        <v>4265</v>
      </c>
      <c r="X935" s="66" t="s">
        <v>4266</v>
      </c>
      <c r="Y935" s="69" t="s">
        <v>4267</v>
      </c>
      <c r="Z935" s="66">
        <v>8471160</v>
      </c>
    </row>
    <row r="936" spans="1:26" ht="30" customHeight="1" x14ac:dyDescent="0.35">
      <c r="A936" s="66" t="s">
        <v>1998</v>
      </c>
      <c r="B936" s="66" t="s">
        <v>1999</v>
      </c>
      <c r="C936" s="66" t="s">
        <v>963</v>
      </c>
      <c r="D936" s="66">
        <v>8471160</v>
      </c>
      <c r="E936" s="66" t="s">
        <v>506</v>
      </c>
      <c r="F936" s="66">
        <v>432209</v>
      </c>
      <c r="G936" s="66" t="s">
        <v>138</v>
      </c>
      <c r="H936" s="66" t="str">
        <f t="shared" si="19"/>
        <v>847.8471160.1.432209.000000.847001.200179</v>
      </c>
      <c r="I936" s="56" t="s">
        <v>21</v>
      </c>
      <c r="J936" s="56">
        <v>847001</v>
      </c>
      <c r="K936" s="56" t="s">
        <v>23</v>
      </c>
      <c r="L936" s="56">
        <v>200179</v>
      </c>
      <c r="M936" s="66" t="s">
        <v>2286</v>
      </c>
      <c r="N936" s="66">
        <v>1</v>
      </c>
      <c r="Q936" s="66" t="s">
        <v>4563</v>
      </c>
      <c r="R936" s="66">
        <v>1</v>
      </c>
      <c r="S936" s="66">
        <v>8190</v>
      </c>
      <c r="T936" s="66">
        <v>7800</v>
      </c>
      <c r="U936" s="66" t="s">
        <v>2002</v>
      </c>
      <c r="V936" s="66" t="s">
        <v>2003</v>
      </c>
      <c r="W936" s="66" t="s">
        <v>4265</v>
      </c>
      <c r="X936" s="66" t="s">
        <v>4266</v>
      </c>
      <c r="Y936" s="69" t="s">
        <v>4267</v>
      </c>
      <c r="Z936" s="66">
        <v>8471160</v>
      </c>
    </row>
    <row r="937" spans="1:26" ht="30" customHeight="1" x14ac:dyDescent="0.35">
      <c r="A937" s="66" t="s">
        <v>1998</v>
      </c>
      <c r="B937" s="66" t="s">
        <v>1999</v>
      </c>
      <c r="C937" s="66" t="s">
        <v>963</v>
      </c>
      <c r="D937" s="66">
        <v>8471160</v>
      </c>
      <c r="E937" s="66" t="s">
        <v>506</v>
      </c>
      <c r="F937" s="66">
        <v>432209</v>
      </c>
      <c r="G937" s="66" t="s">
        <v>138</v>
      </c>
      <c r="H937" s="66" t="str">
        <f t="shared" si="19"/>
        <v>847.8471160.1.432209.000000.847001.200179</v>
      </c>
      <c r="I937" s="56" t="s">
        <v>21</v>
      </c>
      <c r="J937" s="56">
        <v>847001</v>
      </c>
      <c r="K937" s="56" t="s">
        <v>23</v>
      </c>
      <c r="L937" s="56">
        <v>200179</v>
      </c>
      <c r="M937" s="66" t="s">
        <v>2286</v>
      </c>
      <c r="N937" s="66">
        <v>1</v>
      </c>
      <c r="Q937" s="66" t="s">
        <v>4564</v>
      </c>
      <c r="R937" s="66">
        <v>1</v>
      </c>
      <c r="S937" s="66">
        <v>6300</v>
      </c>
      <c r="T937" s="66">
        <v>6000</v>
      </c>
      <c r="U937" s="66" t="s">
        <v>2002</v>
      </c>
      <c r="V937" s="66" t="s">
        <v>2003</v>
      </c>
      <c r="W937" s="66" t="s">
        <v>4265</v>
      </c>
      <c r="X937" s="66" t="s">
        <v>4266</v>
      </c>
      <c r="Y937" s="69" t="s">
        <v>4267</v>
      </c>
      <c r="Z937" s="66">
        <v>8471160</v>
      </c>
    </row>
    <row r="938" spans="1:26" ht="30" customHeight="1" x14ac:dyDescent="0.35">
      <c r="A938" s="66" t="s">
        <v>1998</v>
      </c>
      <c r="B938" s="66" t="s">
        <v>1999</v>
      </c>
      <c r="C938" s="66" t="s">
        <v>963</v>
      </c>
      <c r="D938" s="66">
        <v>8471160</v>
      </c>
      <c r="E938" s="66" t="s">
        <v>506</v>
      </c>
      <c r="F938" s="66">
        <v>432209</v>
      </c>
      <c r="G938" s="66" t="s">
        <v>138</v>
      </c>
      <c r="H938" s="66" t="str">
        <f t="shared" si="19"/>
        <v>847.8471160.1.432209.000000.847001.200179</v>
      </c>
      <c r="I938" s="56" t="s">
        <v>21</v>
      </c>
      <c r="J938" s="56">
        <v>847001</v>
      </c>
      <c r="K938" s="56" t="s">
        <v>23</v>
      </c>
      <c r="L938" s="56">
        <v>200179</v>
      </c>
      <c r="M938" s="66" t="s">
        <v>2286</v>
      </c>
      <c r="N938" s="66">
        <v>1</v>
      </c>
      <c r="Q938" s="66" t="s">
        <v>4565</v>
      </c>
      <c r="R938" s="66">
        <v>1</v>
      </c>
      <c r="S938" s="66">
        <v>1260</v>
      </c>
      <c r="T938" s="66">
        <v>1200</v>
      </c>
      <c r="U938" s="66" t="s">
        <v>2002</v>
      </c>
      <c r="V938" s="66" t="s">
        <v>2003</v>
      </c>
      <c r="W938" s="66" t="s">
        <v>4265</v>
      </c>
      <c r="X938" s="66" t="s">
        <v>4266</v>
      </c>
      <c r="Y938" s="69" t="s">
        <v>4267</v>
      </c>
      <c r="Z938" s="66">
        <v>8471160</v>
      </c>
    </row>
    <row r="939" spans="1:26" ht="30" customHeight="1" x14ac:dyDescent="0.35">
      <c r="A939" s="66" t="s">
        <v>1998</v>
      </c>
      <c r="B939" s="66" t="s">
        <v>1999</v>
      </c>
      <c r="C939" s="66" t="s">
        <v>963</v>
      </c>
      <c r="D939" s="66">
        <v>8471160</v>
      </c>
      <c r="E939" s="66" t="s">
        <v>506</v>
      </c>
      <c r="F939" s="66">
        <v>432209</v>
      </c>
      <c r="G939" s="66" t="s">
        <v>138</v>
      </c>
      <c r="H939" s="66" t="str">
        <f t="shared" si="19"/>
        <v>847.8471160.1.432209.000000.847001.200179</v>
      </c>
      <c r="I939" s="56" t="s">
        <v>21</v>
      </c>
      <c r="J939" s="56">
        <v>847001</v>
      </c>
      <c r="K939" s="56" t="s">
        <v>23</v>
      </c>
      <c r="L939" s="56">
        <v>200179</v>
      </c>
      <c r="M939" s="66" t="s">
        <v>2286</v>
      </c>
      <c r="N939" s="66">
        <v>1</v>
      </c>
      <c r="Q939" s="66" t="s">
        <v>4566</v>
      </c>
      <c r="R939" s="66">
        <v>1</v>
      </c>
      <c r="S939" s="66">
        <v>1365</v>
      </c>
      <c r="T939" s="66">
        <v>1300</v>
      </c>
      <c r="U939" s="66" t="s">
        <v>2002</v>
      </c>
      <c r="V939" s="66" t="s">
        <v>2003</v>
      </c>
      <c r="W939" s="66" t="s">
        <v>4265</v>
      </c>
      <c r="X939" s="66" t="s">
        <v>4266</v>
      </c>
      <c r="Y939" s="69" t="s">
        <v>4267</v>
      </c>
      <c r="Z939" s="66">
        <v>8471160</v>
      </c>
    </row>
    <row r="940" spans="1:26" ht="30" customHeight="1" x14ac:dyDescent="0.35">
      <c r="A940" s="66" t="s">
        <v>1998</v>
      </c>
      <c r="B940" s="66" t="s">
        <v>1999</v>
      </c>
      <c r="C940" s="66" t="s">
        <v>963</v>
      </c>
      <c r="D940" s="66">
        <v>8471160</v>
      </c>
      <c r="E940" s="66" t="s">
        <v>506</v>
      </c>
      <c r="F940" s="66">
        <v>432209</v>
      </c>
      <c r="G940" s="66" t="s">
        <v>138</v>
      </c>
      <c r="H940" s="66" t="str">
        <f t="shared" si="19"/>
        <v>847.8471160.1.432209.000000.847001.200179</v>
      </c>
      <c r="I940" s="56" t="s">
        <v>21</v>
      </c>
      <c r="J940" s="56">
        <v>847001</v>
      </c>
      <c r="K940" s="56" t="s">
        <v>23</v>
      </c>
      <c r="L940" s="56">
        <v>200179</v>
      </c>
      <c r="M940" s="66" t="s">
        <v>2286</v>
      </c>
      <c r="N940" s="66">
        <v>1</v>
      </c>
      <c r="Q940" s="66" t="s">
        <v>4567</v>
      </c>
      <c r="R940" s="66">
        <v>1</v>
      </c>
      <c r="S940" s="66">
        <v>26250</v>
      </c>
      <c r="T940" s="66">
        <v>25000</v>
      </c>
      <c r="U940" s="66" t="s">
        <v>2002</v>
      </c>
      <c r="V940" s="66" t="s">
        <v>2003</v>
      </c>
      <c r="W940" s="66" t="s">
        <v>4265</v>
      </c>
      <c r="X940" s="66" t="s">
        <v>4266</v>
      </c>
      <c r="Y940" s="69" t="s">
        <v>4267</v>
      </c>
      <c r="Z940" s="66">
        <v>8471160</v>
      </c>
    </row>
    <row r="941" spans="1:26" ht="30" customHeight="1" x14ac:dyDescent="0.35">
      <c r="A941" s="66" t="s">
        <v>1998</v>
      </c>
      <c r="B941" s="66" t="s">
        <v>1999</v>
      </c>
      <c r="C941" s="66" t="s">
        <v>963</v>
      </c>
      <c r="D941" s="66">
        <v>8471160</v>
      </c>
      <c r="E941" s="66" t="s">
        <v>506</v>
      </c>
      <c r="F941" s="66">
        <v>432209</v>
      </c>
      <c r="G941" s="66" t="s">
        <v>138</v>
      </c>
      <c r="H941" s="66" t="str">
        <f t="shared" si="19"/>
        <v>847.8471160.1.432209.000000.847001.200179</v>
      </c>
      <c r="I941" s="56" t="s">
        <v>21</v>
      </c>
      <c r="J941" s="56">
        <v>847001</v>
      </c>
      <c r="K941" s="56" t="s">
        <v>23</v>
      </c>
      <c r="L941" s="56">
        <v>200179</v>
      </c>
      <c r="M941" s="66" t="s">
        <v>2286</v>
      </c>
      <c r="N941" s="66">
        <v>1</v>
      </c>
      <c r="Q941" s="66" t="s">
        <v>4568</v>
      </c>
      <c r="R941" s="66">
        <v>1</v>
      </c>
      <c r="S941" s="66">
        <v>10500</v>
      </c>
      <c r="T941" s="66">
        <v>10000</v>
      </c>
      <c r="U941" s="66" t="s">
        <v>2002</v>
      </c>
      <c r="V941" s="66" t="s">
        <v>2003</v>
      </c>
      <c r="W941" s="66" t="s">
        <v>4265</v>
      </c>
      <c r="X941" s="66" t="s">
        <v>4266</v>
      </c>
      <c r="Y941" s="69" t="s">
        <v>4267</v>
      </c>
      <c r="Z941" s="66">
        <v>8471160</v>
      </c>
    </row>
    <row r="942" spans="1:26" ht="30" customHeight="1" x14ac:dyDescent="0.35">
      <c r="A942" s="66" t="s">
        <v>1998</v>
      </c>
      <c r="B942" s="66" t="s">
        <v>1999</v>
      </c>
      <c r="C942" s="66" t="s">
        <v>963</v>
      </c>
      <c r="D942" s="66">
        <v>8471160</v>
      </c>
      <c r="E942" s="66" t="s">
        <v>506</v>
      </c>
      <c r="F942" s="66">
        <v>432209</v>
      </c>
      <c r="G942" s="66" t="s">
        <v>138</v>
      </c>
      <c r="H942" s="66" t="str">
        <f t="shared" si="19"/>
        <v>847.8471160.1.432209.000000.847001.200179</v>
      </c>
      <c r="I942" s="56" t="s">
        <v>21</v>
      </c>
      <c r="J942" s="56">
        <v>847001</v>
      </c>
      <c r="K942" s="56" t="s">
        <v>23</v>
      </c>
      <c r="L942" s="56">
        <v>200179</v>
      </c>
      <c r="M942" s="66" t="s">
        <v>2286</v>
      </c>
      <c r="N942" s="66">
        <v>1</v>
      </c>
      <c r="Q942" s="66" t="s">
        <v>4569</v>
      </c>
      <c r="R942" s="66">
        <v>1</v>
      </c>
      <c r="S942" s="66">
        <v>1575</v>
      </c>
      <c r="T942" s="66">
        <v>1500</v>
      </c>
      <c r="U942" s="66" t="s">
        <v>2002</v>
      </c>
      <c r="V942" s="66" t="s">
        <v>2003</v>
      </c>
      <c r="W942" s="66" t="s">
        <v>4265</v>
      </c>
      <c r="X942" s="66" t="s">
        <v>4266</v>
      </c>
      <c r="Y942" s="69" t="s">
        <v>4267</v>
      </c>
      <c r="Z942" s="66">
        <v>8471160</v>
      </c>
    </row>
    <row r="943" spans="1:26" ht="30" customHeight="1" x14ac:dyDescent="0.35">
      <c r="A943" s="66" t="s">
        <v>1998</v>
      </c>
      <c r="B943" s="66" t="s">
        <v>1999</v>
      </c>
      <c r="C943" s="66" t="s">
        <v>963</v>
      </c>
      <c r="D943" s="66">
        <v>8471160</v>
      </c>
      <c r="E943" s="66" t="s">
        <v>506</v>
      </c>
      <c r="F943" s="66">
        <v>432209</v>
      </c>
      <c r="G943" s="66" t="s">
        <v>138</v>
      </c>
      <c r="H943" s="66" t="str">
        <f t="shared" si="19"/>
        <v>847.8471160.1.432209.000000.847001.200179</v>
      </c>
      <c r="I943" s="56" t="s">
        <v>21</v>
      </c>
      <c r="J943" s="56">
        <v>847001</v>
      </c>
      <c r="K943" s="56" t="s">
        <v>23</v>
      </c>
      <c r="L943" s="56">
        <v>200179</v>
      </c>
      <c r="M943" s="66" t="s">
        <v>2286</v>
      </c>
      <c r="N943" s="66">
        <v>1</v>
      </c>
      <c r="Q943" s="66" t="s">
        <v>4570</v>
      </c>
      <c r="R943" s="66">
        <v>1</v>
      </c>
      <c r="S943" s="66">
        <v>15750</v>
      </c>
      <c r="T943" s="66">
        <v>15000</v>
      </c>
      <c r="U943" s="66" t="s">
        <v>2002</v>
      </c>
      <c r="V943" s="66" t="s">
        <v>2003</v>
      </c>
      <c r="W943" s="66" t="s">
        <v>4265</v>
      </c>
      <c r="X943" s="66" t="s">
        <v>4266</v>
      </c>
      <c r="Y943" s="69" t="s">
        <v>4267</v>
      </c>
      <c r="Z943" s="66">
        <v>8471160</v>
      </c>
    </row>
    <row r="944" spans="1:26" ht="30" customHeight="1" x14ac:dyDescent="0.35">
      <c r="A944" s="66" t="s">
        <v>1998</v>
      </c>
      <c r="B944" s="66" t="s">
        <v>1999</v>
      </c>
      <c r="C944" s="66" t="s">
        <v>963</v>
      </c>
      <c r="D944" s="66">
        <v>8471160</v>
      </c>
      <c r="E944" s="66" t="s">
        <v>506</v>
      </c>
      <c r="F944" s="66">
        <v>432209</v>
      </c>
      <c r="G944" s="66" t="s">
        <v>138</v>
      </c>
      <c r="H944" s="66" t="str">
        <f t="shared" si="19"/>
        <v>847.8471160.1.432209.000000.847001.200179</v>
      </c>
      <c r="I944" s="56" t="s">
        <v>21</v>
      </c>
      <c r="J944" s="56">
        <v>847001</v>
      </c>
      <c r="K944" s="56" t="s">
        <v>23</v>
      </c>
      <c r="L944" s="56">
        <v>200179</v>
      </c>
      <c r="M944" s="66" t="s">
        <v>2286</v>
      </c>
      <c r="N944" s="66">
        <v>1</v>
      </c>
      <c r="Q944" s="66" t="s">
        <v>4571</v>
      </c>
      <c r="R944" s="66">
        <v>1</v>
      </c>
      <c r="S944" s="66">
        <v>10500</v>
      </c>
      <c r="T944" s="66">
        <v>10000</v>
      </c>
      <c r="U944" s="66" t="s">
        <v>2002</v>
      </c>
      <c r="V944" s="66" t="s">
        <v>2003</v>
      </c>
      <c r="W944" s="66" t="s">
        <v>4265</v>
      </c>
      <c r="X944" s="66" t="s">
        <v>4266</v>
      </c>
      <c r="Y944" s="69" t="s">
        <v>4267</v>
      </c>
      <c r="Z944" s="66">
        <v>8471160</v>
      </c>
    </row>
    <row r="945" spans="1:26" ht="30" customHeight="1" x14ac:dyDescent="0.35">
      <c r="A945" s="66" t="s">
        <v>1998</v>
      </c>
      <c r="B945" s="66" t="s">
        <v>1999</v>
      </c>
      <c r="C945" s="66" t="s">
        <v>963</v>
      </c>
      <c r="D945" s="66">
        <v>8471160</v>
      </c>
      <c r="E945" s="66" t="s">
        <v>506</v>
      </c>
      <c r="F945" s="66">
        <v>432209</v>
      </c>
      <c r="G945" s="66" t="s">
        <v>138</v>
      </c>
      <c r="H945" s="66" t="str">
        <f t="shared" si="19"/>
        <v>847.8471160.1.432209.000000.847001.200179</v>
      </c>
      <c r="I945" s="56" t="s">
        <v>21</v>
      </c>
      <c r="J945" s="56">
        <v>847001</v>
      </c>
      <c r="K945" s="56" t="s">
        <v>23</v>
      </c>
      <c r="L945" s="56">
        <v>200179</v>
      </c>
      <c r="M945" s="66" t="s">
        <v>2286</v>
      </c>
      <c r="N945" s="66">
        <v>1</v>
      </c>
      <c r="Q945" s="66" t="s">
        <v>4572</v>
      </c>
      <c r="R945" s="66">
        <v>1</v>
      </c>
      <c r="S945" s="66">
        <v>27993</v>
      </c>
      <c r="T945" s="66">
        <v>26660</v>
      </c>
      <c r="U945" s="66" t="s">
        <v>2002</v>
      </c>
      <c r="V945" s="66" t="s">
        <v>2003</v>
      </c>
      <c r="W945" s="66" t="s">
        <v>4265</v>
      </c>
      <c r="X945" s="66" t="s">
        <v>4266</v>
      </c>
      <c r="Y945" s="69" t="s">
        <v>4267</v>
      </c>
      <c r="Z945" s="66">
        <v>8471160</v>
      </c>
    </row>
    <row r="946" spans="1:26" ht="30" customHeight="1" x14ac:dyDescent="0.35">
      <c r="A946" s="66" t="s">
        <v>1998</v>
      </c>
      <c r="B946" s="66" t="s">
        <v>1999</v>
      </c>
      <c r="C946" s="66" t="s">
        <v>963</v>
      </c>
      <c r="D946" s="66">
        <v>8471160</v>
      </c>
      <c r="E946" s="66" t="s">
        <v>506</v>
      </c>
      <c r="F946" s="66">
        <v>432209</v>
      </c>
      <c r="G946" s="66" t="s">
        <v>138</v>
      </c>
      <c r="H946" s="66" t="str">
        <f t="shared" si="19"/>
        <v>847.8471160.1.432209.000000.847001.200179</v>
      </c>
      <c r="I946" s="56" t="s">
        <v>21</v>
      </c>
      <c r="J946" s="56">
        <v>847001</v>
      </c>
      <c r="K946" s="56" t="s">
        <v>23</v>
      </c>
      <c r="L946" s="56">
        <v>200179</v>
      </c>
      <c r="M946" s="66" t="s">
        <v>2286</v>
      </c>
      <c r="N946" s="66">
        <v>1</v>
      </c>
      <c r="Q946" s="66" t="s">
        <v>4573</v>
      </c>
      <c r="R946" s="66">
        <v>1</v>
      </c>
      <c r="S946" s="66">
        <v>37800</v>
      </c>
      <c r="T946" s="66">
        <v>36000</v>
      </c>
      <c r="U946" s="66" t="s">
        <v>2002</v>
      </c>
      <c r="V946" s="66" t="s">
        <v>2003</v>
      </c>
      <c r="W946" s="66" t="s">
        <v>4265</v>
      </c>
      <c r="X946" s="66" t="s">
        <v>4266</v>
      </c>
      <c r="Y946" s="69" t="s">
        <v>4267</v>
      </c>
      <c r="Z946" s="66">
        <v>8471160</v>
      </c>
    </row>
    <row r="947" spans="1:26" ht="30" customHeight="1" x14ac:dyDescent="0.35">
      <c r="A947" s="66" t="s">
        <v>1998</v>
      </c>
      <c r="B947" s="66" t="s">
        <v>1999</v>
      </c>
      <c r="C947" s="66" t="s">
        <v>963</v>
      </c>
      <c r="D947" s="66">
        <v>8471160</v>
      </c>
      <c r="E947" s="66" t="s">
        <v>506</v>
      </c>
      <c r="F947" s="66">
        <v>432209</v>
      </c>
      <c r="G947" s="66" t="s">
        <v>138</v>
      </c>
      <c r="H947" s="66" t="str">
        <f t="shared" si="19"/>
        <v>847.8471160.1.432209.000000.847001.200179</v>
      </c>
      <c r="I947" s="56" t="s">
        <v>21</v>
      </c>
      <c r="J947" s="56">
        <v>847001</v>
      </c>
      <c r="K947" s="56" t="s">
        <v>23</v>
      </c>
      <c r="L947" s="56">
        <v>200179</v>
      </c>
      <c r="M947" s="66" t="s">
        <v>2286</v>
      </c>
      <c r="N947" s="66">
        <v>1</v>
      </c>
      <c r="Q947" s="66" t="s">
        <v>4574</v>
      </c>
      <c r="R947" s="66">
        <v>1</v>
      </c>
      <c r="S947" s="66">
        <v>7686</v>
      </c>
      <c r="T947" s="66">
        <v>7320</v>
      </c>
      <c r="U947" s="66" t="s">
        <v>2002</v>
      </c>
      <c r="V947" s="66" t="s">
        <v>2003</v>
      </c>
      <c r="W947" s="66" t="s">
        <v>4265</v>
      </c>
      <c r="X947" s="66" t="s">
        <v>4266</v>
      </c>
      <c r="Y947" s="69" t="s">
        <v>4267</v>
      </c>
      <c r="Z947" s="66">
        <v>8471160</v>
      </c>
    </row>
    <row r="948" spans="1:26" ht="30" customHeight="1" x14ac:dyDescent="0.35">
      <c r="A948" s="66" t="s">
        <v>1998</v>
      </c>
      <c r="B948" s="66" t="s">
        <v>1999</v>
      </c>
      <c r="C948" s="66" t="s">
        <v>963</v>
      </c>
      <c r="D948" s="66">
        <v>8471160</v>
      </c>
      <c r="E948" s="66" t="s">
        <v>506</v>
      </c>
      <c r="F948" s="66">
        <v>432209</v>
      </c>
      <c r="G948" s="66" t="s">
        <v>138</v>
      </c>
      <c r="H948" s="66" t="str">
        <f t="shared" si="19"/>
        <v>847.8471160.1.432209.000000.847001.200179</v>
      </c>
      <c r="I948" s="56" t="s">
        <v>21</v>
      </c>
      <c r="J948" s="56">
        <v>847001</v>
      </c>
      <c r="K948" s="56" t="s">
        <v>23</v>
      </c>
      <c r="L948" s="56">
        <v>200179</v>
      </c>
      <c r="M948" s="66" t="s">
        <v>2286</v>
      </c>
      <c r="N948" s="66">
        <v>1</v>
      </c>
      <c r="Q948" s="66" t="s">
        <v>4575</v>
      </c>
      <c r="R948" s="66">
        <v>1</v>
      </c>
      <c r="S948" s="66">
        <v>1648.5</v>
      </c>
      <c r="T948" s="66">
        <v>1570</v>
      </c>
      <c r="U948" s="66" t="s">
        <v>2002</v>
      </c>
      <c r="V948" s="66" t="s">
        <v>2003</v>
      </c>
      <c r="W948" s="66" t="s">
        <v>4265</v>
      </c>
      <c r="X948" s="66" t="s">
        <v>4266</v>
      </c>
      <c r="Y948" s="69" t="s">
        <v>4267</v>
      </c>
      <c r="Z948" s="66">
        <v>8471160</v>
      </c>
    </row>
    <row r="949" spans="1:26" ht="30" customHeight="1" x14ac:dyDescent="0.35">
      <c r="A949" s="66" t="s">
        <v>1998</v>
      </c>
      <c r="B949" s="66" t="s">
        <v>1999</v>
      </c>
      <c r="C949" s="66" t="s">
        <v>963</v>
      </c>
      <c r="D949" s="66">
        <v>8471160</v>
      </c>
      <c r="E949" s="66" t="s">
        <v>506</v>
      </c>
      <c r="F949" s="66">
        <v>432209</v>
      </c>
      <c r="G949" s="66" t="s">
        <v>138</v>
      </c>
      <c r="H949" s="66" t="str">
        <f t="shared" si="19"/>
        <v>847.8471160.1.432209.000000.847001.200179</v>
      </c>
      <c r="I949" s="56" t="s">
        <v>21</v>
      </c>
      <c r="J949" s="56">
        <v>847001</v>
      </c>
      <c r="K949" s="56" t="s">
        <v>23</v>
      </c>
      <c r="L949" s="56">
        <v>200179</v>
      </c>
      <c r="M949" s="66" t="s">
        <v>2286</v>
      </c>
      <c r="N949" s="66">
        <v>1</v>
      </c>
      <c r="Q949" s="66" t="s">
        <v>4576</v>
      </c>
      <c r="R949" s="66">
        <v>1</v>
      </c>
      <c r="S949" s="66">
        <v>8253</v>
      </c>
      <c r="T949" s="66">
        <v>7860</v>
      </c>
      <c r="U949" s="66" t="s">
        <v>2002</v>
      </c>
      <c r="V949" s="66" t="s">
        <v>2003</v>
      </c>
      <c r="W949" s="66" t="s">
        <v>4265</v>
      </c>
      <c r="X949" s="66" t="s">
        <v>4266</v>
      </c>
      <c r="Y949" s="69" t="s">
        <v>4267</v>
      </c>
      <c r="Z949" s="66">
        <v>8471160</v>
      </c>
    </row>
    <row r="950" spans="1:26" ht="30" customHeight="1" x14ac:dyDescent="0.35">
      <c r="A950" s="66" t="s">
        <v>1998</v>
      </c>
      <c r="B950" s="66" t="s">
        <v>1999</v>
      </c>
      <c r="C950" s="66" t="s">
        <v>963</v>
      </c>
      <c r="D950" s="66">
        <v>8471160</v>
      </c>
      <c r="E950" s="66" t="s">
        <v>506</v>
      </c>
      <c r="F950" s="66">
        <v>432209</v>
      </c>
      <c r="G950" s="66" t="s">
        <v>138</v>
      </c>
      <c r="H950" s="66" t="str">
        <f t="shared" si="19"/>
        <v>847.8471160.1.432209.000000.847001.200179</v>
      </c>
      <c r="I950" s="56" t="s">
        <v>21</v>
      </c>
      <c r="J950" s="56">
        <v>847001</v>
      </c>
      <c r="K950" s="56" t="s">
        <v>23</v>
      </c>
      <c r="L950" s="56">
        <v>200179</v>
      </c>
      <c r="M950" s="66" t="s">
        <v>2286</v>
      </c>
      <c r="N950" s="66">
        <v>1</v>
      </c>
      <c r="Q950" s="66" t="s">
        <v>4577</v>
      </c>
      <c r="R950" s="66">
        <v>1</v>
      </c>
      <c r="S950" s="66">
        <v>735</v>
      </c>
      <c r="T950" s="66">
        <v>700</v>
      </c>
      <c r="U950" s="66" t="s">
        <v>2002</v>
      </c>
      <c r="V950" s="66" t="s">
        <v>2003</v>
      </c>
      <c r="W950" s="66" t="s">
        <v>4265</v>
      </c>
      <c r="X950" s="66" t="s">
        <v>4266</v>
      </c>
      <c r="Y950" s="69" t="s">
        <v>4267</v>
      </c>
      <c r="Z950" s="66">
        <v>8471160</v>
      </c>
    </row>
    <row r="951" spans="1:26" ht="30" customHeight="1" x14ac:dyDescent="0.35">
      <c r="A951" s="66" t="s">
        <v>1998</v>
      </c>
      <c r="B951" s="66" t="s">
        <v>1999</v>
      </c>
      <c r="C951" s="66" t="s">
        <v>963</v>
      </c>
      <c r="D951" s="66">
        <v>8471160</v>
      </c>
      <c r="E951" s="66" t="s">
        <v>506</v>
      </c>
      <c r="F951" s="66">
        <v>432209</v>
      </c>
      <c r="G951" s="66" t="s">
        <v>138</v>
      </c>
      <c r="H951" s="66" t="str">
        <f t="shared" si="19"/>
        <v>847.8471160.1.432209.000000.847001.200179</v>
      </c>
      <c r="I951" s="56" t="s">
        <v>21</v>
      </c>
      <c r="J951" s="56">
        <v>847001</v>
      </c>
      <c r="K951" s="56" t="s">
        <v>23</v>
      </c>
      <c r="L951" s="56">
        <v>200179</v>
      </c>
      <c r="M951" s="66" t="s">
        <v>2286</v>
      </c>
      <c r="N951" s="66">
        <v>1</v>
      </c>
      <c r="Q951" s="66" t="s">
        <v>4578</v>
      </c>
      <c r="R951" s="66">
        <v>1</v>
      </c>
      <c r="S951" s="66">
        <v>15750</v>
      </c>
      <c r="T951" s="66">
        <v>15000</v>
      </c>
      <c r="U951" s="66" t="s">
        <v>2002</v>
      </c>
      <c r="V951" s="66" t="s">
        <v>2003</v>
      </c>
      <c r="W951" s="66" t="s">
        <v>4265</v>
      </c>
      <c r="X951" s="66" t="s">
        <v>4266</v>
      </c>
      <c r="Y951" s="69" t="s">
        <v>4267</v>
      </c>
      <c r="Z951" s="66">
        <v>8471160</v>
      </c>
    </row>
    <row r="952" spans="1:26" ht="30" customHeight="1" x14ac:dyDescent="0.35">
      <c r="A952" s="66" t="s">
        <v>1998</v>
      </c>
      <c r="B952" s="66" t="s">
        <v>1999</v>
      </c>
      <c r="C952" s="66" t="s">
        <v>963</v>
      </c>
      <c r="D952" s="66">
        <v>8471160</v>
      </c>
      <c r="E952" s="66" t="s">
        <v>506</v>
      </c>
      <c r="F952" s="66">
        <v>432209</v>
      </c>
      <c r="G952" s="66" t="s">
        <v>138</v>
      </c>
      <c r="H952" s="66" t="str">
        <f t="shared" si="19"/>
        <v>847.8471160.1.432209.000000.847001.200179</v>
      </c>
      <c r="I952" s="56" t="s">
        <v>21</v>
      </c>
      <c r="J952" s="56">
        <v>847001</v>
      </c>
      <c r="K952" s="56" t="s">
        <v>23</v>
      </c>
      <c r="L952" s="56">
        <v>200179</v>
      </c>
      <c r="M952" s="66" t="s">
        <v>2286</v>
      </c>
      <c r="N952" s="66">
        <v>1</v>
      </c>
      <c r="Q952" s="66" t="s">
        <v>4579</v>
      </c>
      <c r="R952" s="66">
        <v>1</v>
      </c>
      <c r="S952" s="66">
        <v>9371.25</v>
      </c>
      <c r="T952" s="66">
        <v>8925</v>
      </c>
      <c r="U952" s="66" t="s">
        <v>2002</v>
      </c>
      <c r="V952" s="66" t="s">
        <v>2003</v>
      </c>
      <c r="W952" s="66" t="s">
        <v>4265</v>
      </c>
      <c r="X952" s="66" t="s">
        <v>4266</v>
      </c>
      <c r="Y952" s="69" t="s">
        <v>4267</v>
      </c>
      <c r="Z952" s="66">
        <v>8471160</v>
      </c>
    </row>
    <row r="953" spans="1:26" ht="30" customHeight="1" x14ac:dyDescent="0.35">
      <c r="A953" s="66" t="s">
        <v>1998</v>
      </c>
      <c r="B953" s="66" t="s">
        <v>1999</v>
      </c>
      <c r="C953" s="66" t="s">
        <v>963</v>
      </c>
      <c r="D953" s="66">
        <v>8471160</v>
      </c>
      <c r="E953" s="66" t="s">
        <v>506</v>
      </c>
      <c r="F953" s="66">
        <v>432209</v>
      </c>
      <c r="G953" s="66" t="s">
        <v>138</v>
      </c>
      <c r="H953" s="66" t="str">
        <f t="shared" si="19"/>
        <v>847.8471160.1.432209.000000.847001.200179</v>
      </c>
      <c r="I953" s="56" t="s">
        <v>21</v>
      </c>
      <c r="J953" s="56">
        <v>847001</v>
      </c>
      <c r="K953" s="56" t="s">
        <v>23</v>
      </c>
      <c r="L953" s="56">
        <v>200179</v>
      </c>
      <c r="M953" s="66" t="s">
        <v>2286</v>
      </c>
      <c r="N953" s="66">
        <v>1</v>
      </c>
      <c r="Q953" s="66" t="s">
        <v>4580</v>
      </c>
      <c r="R953" s="66">
        <v>1</v>
      </c>
      <c r="S953" s="66">
        <v>2100</v>
      </c>
      <c r="T953" s="66">
        <v>2000</v>
      </c>
      <c r="U953" s="66" t="s">
        <v>2002</v>
      </c>
      <c r="V953" s="66" t="s">
        <v>2003</v>
      </c>
      <c r="W953" s="66" t="s">
        <v>4265</v>
      </c>
      <c r="X953" s="66" t="s">
        <v>4266</v>
      </c>
      <c r="Y953" s="69" t="s">
        <v>4267</v>
      </c>
      <c r="Z953" s="66">
        <v>8471160</v>
      </c>
    </row>
    <row r="954" spans="1:26" ht="30" customHeight="1" x14ac:dyDescent="0.35">
      <c r="A954" s="66" t="s">
        <v>1998</v>
      </c>
      <c r="B954" s="66" t="s">
        <v>1999</v>
      </c>
      <c r="C954" s="66" t="s">
        <v>963</v>
      </c>
      <c r="D954" s="66">
        <v>8471160</v>
      </c>
      <c r="E954" s="66" t="s">
        <v>506</v>
      </c>
      <c r="F954" s="66">
        <v>432209</v>
      </c>
      <c r="G954" s="66" t="s">
        <v>138</v>
      </c>
      <c r="H954" s="66" t="str">
        <f t="shared" si="19"/>
        <v>847.8471160.1.432209.000000.847001.200179</v>
      </c>
      <c r="I954" s="56" t="s">
        <v>21</v>
      </c>
      <c r="J954" s="56">
        <v>847001</v>
      </c>
      <c r="K954" s="56" t="s">
        <v>23</v>
      </c>
      <c r="L954" s="56">
        <v>200179</v>
      </c>
      <c r="M954" s="66" t="s">
        <v>2286</v>
      </c>
      <c r="N954" s="66">
        <v>1</v>
      </c>
      <c r="Q954" s="66" t="s">
        <v>4581</v>
      </c>
      <c r="R954" s="66">
        <v>1</v>
      </c>
      <c r="S954" s="66">
        <v>2100</v>
      </c>
      <c r="T954" s="66">
        <v>2000</v>
      </c>
      <c r="U954" s="66" t="s">
        <v>2002</v>
      </c>
      <c r="V954" s="66" t="s">
        <v>2003</v>
      </c>
      <c r="W954" s="66" t="s">
        <v>4265</v>
      </c>
      <c r="X954" s="66" t="s">
        <v>4266</v>
      </c>
      <c r="Y954" s="69" t="s">
        <v>4267</v>
      </c>
      <c r="Z954" s="66">
        <v>8471160</v>
      </c>
    </row>
    <row r="955" spans="1:26" ht="30" customHeight="1" x14ac:dyDescent="0.35">
      <c r="A955" s="66" t="s">
        <v>1998</v>
      </c>
      <c r="B955" s="66" t="s">
        <v>1999</v>
      </c>
      <c r="C955" s="66" t="s">
        <v>963</v>
      </c>
      <c r="D955" s="66">
        <v>8471160</v>
      </c>
      <c r="E955" s="66" t="s">
        <v>506</v>
      </c>
      <c r="F955" s="66">
        <v>432209</v>
      </c>
      <c r="G955" s="66" t="s">
        <v>138</v>
      </c>
      <c r="H955" s="66" t="str">
        <f t="shared" si="19"/>
        <v>847.8471160.1.432209.000000.847001.200179</v>
      </c>
      <c r="I955" s="56" t="s">
        <v>21</v>
      </c>
      <c r="J955" s="56">
        <v>847001</v>
      </c>
      <c r="K955" s="56" t="s">
        <v>23</v>
      </c>
      <c r="L955" s="56">
        <v>200179</v>
      </c>
      <c r="M955" s="66" t="s">
        <v>2286</v>
      </c>
      <c r="N955" s="66">
        <v>1</v>
      </c>
      <c r="Q955" s="66" t="s">
        <v>4582</v>
      </c>
      <c r="R955" s="66">
        <v>1</v>
      </c>
      <c r="S955" s="66">
        <v>6300</v>
      </c>
      <c r="T955" s="66">
        <v>6000</v>
      </c>
      <c r="U955" s="66" t="s">
        <v>2002</v>
      </c>
      <c r="V955" s="66" t="s">
        <v>2003</v>
      </c>
      <c r="W955" s="66" t="s">
        <v>4265</v>
      </c>
      <c r="X955" s="66" t="s">
        <v>4266</v>
      </c>
      <c r="Y955" s="69" t="s">
        <v>4267</v>
      </c>
      <c r="Z955" s="66">
        <v>8471160</v>
      </c>
    </row>
    <row r="956" spans="1:26" ht="30" customHeight="1" x14ac:dyDescent="0.35">
      <c r="A956" s="66" t="s">
        <v>1998</v>
      </c>
      <c r="B956" s="66" t="s">
        <v>1999</v>
      </c>
      <c r="C956" s="66" t="s">
        <v>963</v>
      </c>
      <c r="D956" s="66">
        <v>8471160</v>
      </c>
      <c r="E956" s="66" t="s">
        <v>506</v>
      </c>
      <c r="F956" s="66">
        <v>432209</v>
      </c>
      <c r="G956" s="66" t="s">
        <v>138</v>
      </c>
      <c r="H956" s="66" t="str">
        <f t="shared" si="19"/>
        <v>847.8471160.1.432209.000000.847001.200179</v>
      </c>
      <c r="I956" s="56" t="s">
        <v>21</v>
      </c>
      <c r="J956" s="56">
        <v>847001</v>
      </c>
      <c r="K956" s="56" t="s">
        <v>23</v>
      </c>
      <c r="L956" s="56">
        <v>200179</v>
      </c>
      <c r="M956" s="66" t="s">
        <v>2286</v>
      </c>
      <c r="N956" s="66">
        <v>1</v>
      </c>
      <c r="Q956" s="66" t="s">
        <v>4583</v>
      </c>
      <c r="R956" s="66">
        <v>1</v>
      </c>
      <c r="S956" s="66">
        <v>2100</v>
      </c>
      <c r="T956" s="66">
        <v>2000</v>
      </c>
      <c r="U956" s="66" t="s">
        <v>2002</v>
      </c>
      <c r="V956" s="66" t="s">
        <v>2003</v>
      </c>
      <c r="W956" s="66" t="s">
        <v>4265</v>
      </c>
      <c r="X956" s="66" t="s">
        <v>4266</v>
      </c>
      <c r="Y956" s="69" t="s">
        <v>4267</v>
      </c>
      <c r="Z956" s="66">
        <v>8471160</v>
      </c>
    </row>
    <row r="957" spans="1:26" ht="30" customHeight="1" x14ac:dyDescent="0.35">
      <c r="A957" s="66" t="s">
        <v>1998</v>
      </c>
      <c r="B957" s="66" t="s">
        <v>1999</v>
      </c>
      <c r="C957" s="66" t="s">
        <v>963</v>
      </c>
      <c r="D957" s="66">
        <v>8471160</v>
      </c>
      <c r="E957" s="66" t="s">
        <v>506</v>
      </c>
      <c r="F957" s="66">
        <v>432209</v>
      </c>
      <c r="G957" s="66" t="s">
        <v>138</v>
      </c>
      <c r="H957" s="66" t="str">
        <f t="shared" ref="H957:H1020" si="20">CONCATENATE(847,".",D957,".",1,".",F957,".","000000",".",J957,".",L957)</f>
        <v>847.8471160.1.432209.000000.847001.200179</v>
      </c>
      <c r="I957" s="56" t="s">
        <v>21</v>
      </c>
      <c r="J957" s="56">
        <v>847001</v>
      </c>
      <c r="K957" s="56" t="s">
        <v>23</v>
      </c>
      <c r="L957" s="56">
        <v>200179</v>
      </c>
      <c r="M957" s="66" t="s">
        <v>2286</v>
      </c>
      <c r="N957" s="66">
        <v>1</v>
      </c>
      <c r="Q957" s="66" t="s">
        <v>4584</v>
      </c>
      <c r="R957" s="66">
        <v>1</v>
      </c>
      <c r="S957" s="66">
        <v>8400</v>
      </c>
      <c r="T957" s="66">
        <v>8000</v>
      </c>
      <c r="U957" s="66" t="s">
        <v>2002</v>
      </c>
      <c r="V957" s="66" t="s">
        <v>2003</v>
      </c>
      <c r="W957" s="66" t="s">
        <v>4265</v>
      </c>
      <c r="X957" s="66" t="s">
        <v>4266</v>
      </c>
      <c r="Y957" s="69" t="s">
        <v>4267</v>
      </c>
      <c r="Z957" s="66">
        <v>8471160</v>
      </c>
    </row>
    <row r="958" spans="1:26" ht="30" customHeight="1" x14ac:dyDescent="0.35">
      <c r="A958" s="66" t="s">
        <v>1998</v>
      </c>
      <c r="B958" s="66" t="s">
        <v>1999</v>
      </c>
      <c r="C958" s="66" t="s">
        <v>963</v>
      </c>
      <c r="D958" s="66">
        <v>8471160</v>
      </c>
      <c r="E958" s="66" t="s">
        <v>506</v>
      </c>
      <c r="F958" s="66">
        <v>432209</v>
      </c>
      <c r="G958" s="66" t="s">
        <v>138</v>
      </c>
      <c r="H958" s="66" t="str">
        <f t="shared" si="20"/>
        <v>847.8471160.1.432209.000000.847001.200179</v>
      </c>
      <c r="I958" s="56" t="s">
        <v>21</v>
      </c>
      <c r="J958" s="56">
        <v>847001</v>
      </c>
      <c r="K958" s="56" t="s">
        <v>23</v>
      </c>
      <c r="L958" s="56">
        <v>200179</v>
      </c>
      <c r="M958" s="66" t="s">
        <v>2286</v>
      </c>
      <c r="N958" s="66">
        <v>1</v>
      </c>
      <c r="Q958" s="66" t="s">
        <v>4585</v>
      </c>
      <c r="R958" s="66">
        <v>1</v>
      </c>
      <c r="S958" s="66">
        <v>2100</v>
      </c>
      <c r="T958" s="66">
        <v>2000</v>
      </c>
      <c r="U958" s="66" t="s">
        <v>2002</v>
      </c>
      <c r="V958" s="66" t="s">
        <v>2003</v>
      </c>
      <c r="W958" s="66" t="s">
        <v>4265</v>
      </c>
      <c r="X958" s="66" t="s">
        <v>4266</v>
      </c>
      <c r="Y958" s="69" t="s">
        <v>4267</v>
      </c>
      <c r="Z958" s="66">
        <v>8471160</v>
      </c>
    </row>
    <row r="959" spans="1:26" ht="30" customHeight="1" x14ac:dyDescent="0.35">
      <c r="A959" s="66" t="s">
        <v>1998</v>
      </c>
      <c r="B959" s="66" t="s">
        <v>1999</v>
      </c>
      <c r="C959" s="66" t="s">
        <v>963</v>
      </c>
      <c r="D959" s="66">
        <v>8471160</v>
      </c>
      <c r="E959" s="66" t="s">
        <v>506</v>
      </c>
      <c r="F959" s="66">
        <v>432209</v>
      </c>
      <c r="G959" s="66" t="s">
        <v>138</v>
      </c>
      <c r="H959" s="66" t="str">
        <f t="shared" si="20"/>
        <v>847.8471160.1.432209.000000.847001.200179</v>
      </c>
      <c r="I959" s="56" t="s">
        <v>21</v>
      </c>
      <c r="J959" s="56">
        <v>847001</v>
      </c>
      <c r="K959" s="56" t="s">
        <v>23</v>
      </c>
      <c r="L959" s="56">
        <v>200179</v>
      </c>
      <c r="M959" s="66" t="s">
        <v>2286</v>
      </c>
      <c r="N959" s="66">
        <v>1</v>
      </c>
      <c r="Q959" s="66" t="s">
        <v>4586</v>
      </c>
      <c r="R959" s="66">
        <v>1</v>
      </c>
      <c r="S959" s="66">
        <v>73500</v>
      </c>
      <c r="T959" s="66">
        <v>70000</v>
      </c>
      <c r="U959" s="66" t="s">
        <v>2002</v>
      </c>
      <c r="V959" s="66" t="s">
        <v>2003</v>
      </c>
      <c r="W959" s="66" t="s">
        <v>4265</v>
      </c>
      <c r="X959" s="66" t="s">
        <v>4266</v>
      </c>
      <c r="Y959" s="69" t="s">
        <v>4267</v>
      </c>
      <c r="Z959" s="66">
        <v>8471160</v>
      </c>
    </row>
    <row r="960" spans="1:26" ht="30" customHeight="1" x14ac:dyDescent="0.35">
      <c r="A960" s="66" t="s">
        <v>1998</v>
      </c>
      <c r="B960" s="66" t="s">
        <v>1999</v>
      </c>
      <c r="C960" s="66" t="s">
        <v>963</v>
      </c>
      <c r="D960" s="66">
        <v>8471160</v>
      </c>
      <c r="E960" s="66" t="s">
        <v>506</v>
      </c>
      <c r="F960" s="66">
        <v>432209</v>
      </c>
      <c r="G960" s="66" t="s">
        <v>138</v>
      </c>
      <c r="H960" s="66" t="str">
        <f t="shared" si="20"/>
        <v>847.8471160.1.432209.000000.847001.200179</v>
      </c>
      <c r="I960" s="56" t="s">
        <v>21</v>
      </c>
      <c r="J960" s="56">
        <v>847001</v>
      </c>
      <c r="K960" s="56" t="s">
        <v>23</v>
      </c>
      <c r="L960" s="56">
        <v>200179</v>
      </c>
      <c r="M960" s="66" t="s">
        <v>2286</v>
      </c>
      <c r="N960" s="66">
        <v>1</v>
      </c>
      <c r="Q960" s="66" t="s">
        <v>4587</v>
      </c>
      <c r="R960" s="66">
        <v>1</v>
      </c>
      <c r="S960" s="66">
        <v>30450</v>
      </c>
      <c r="T960" s="66">
        <v>29000</v>
      </c>
      <c r="U960" s="66" t="s">
        <v>2002</v>
      </c>
      <c r="V960" s="66" t="s">
        <v>2003</v>
      </c>
      <c r="W960" s="66" t="s">
        <v>4265</v>
      </c>
      <c r="X960" s="66" t="s">
        <v>4266</v>
      </c>
      <c r="Y960" s="69" t="s">
        <v>4267</v>
      </c>
      <c r="Z960" s="66">
        <v>8471160</v>
      </c>
    </row>
    <row r="961" spans="1:26" ht="30" customHeight="1" x14ac:dyDescent="0.35">
      <c r="A961" s="66" t="s">
        <v>1998</v>
      </c>
      <c r="B961" s="66" t="s">
        <v>1999</v>
      </c>
      <c r="C961" s="66" t="s">
        <v>963</v>
      </c>
      <c r="D961" s="66">
        <v>8471160</v>
      </c>
      <c r="E961" s="66" t="s">
        <v>506</v>
      </c>
      <c r="F961" s="66">
        <v>432209</v>
      </c>
      <c r="G961" s="66" t="s">
        <v>138</v>
      </c>
      <c r="H961" s="66" t="str">
        <f t="shared" si="20"/>
        <v>847.8471160.1.432209.000000.847001.200179</v>
      </c>
      <c r="I961" s="56" t="s">
        <v>21</v>
      </c>
      <c r="J961" s="56">
        <v>847001</v>
      </c>
      <c r="K961" s="56" t="s">
        <v>23</v>
      </c>
      <c r="L961" s="56">
        <v>200179</v>
      </c>
      <c r="M961" s="66" t="s">
        <v>2286</v>
      </c>
      <c r="N961" s="66">
        <v>1</v>
      </c>
      <c r="Q961" s="66" t="s">
        <v>4588</v>
      </c>
      <c r="R961" s="66">
        <v>1</v>
      </c>
      <c r="S961" s="66">
        <v>6300</v>
      </c>
      <c r="T961" s="66">
        <v>6000</v>
      </c>
      <c r="U961" s="66" t="s">
        <v>2002</v>
      </c>
      <c r="V961" s="66" t="s">
        <v>2003</v>
      </c>
      <c r="W961" s="66" t="s">
        <v>4265</v>
      </c>
      <c r="X961" s="66" t="s">
        <v>4266</v>
      </c>
      <c r="Y961" s="69" t="s">
        <v>4267</v>
      </c>
      <c r="Z961" s="66">
        <v>8471160</v>
      </c>
    </row>
    <row r="962" spans="1:26" ht="30" customHeight="1" x14ac:dyDescent="0.35">
      <c r="A962" s="66" t="s">
        <v>1998</v>
      </c>
      <c r="B962" s="66" t="s">
        <v>1999</v>
      </c>
      <c r="C962" s="66" t="s">
        <v>963</v>
      </c>
      <c r="D962" s="66">
        <v>8471160</v>
      </c>
      <c r="E962" s="66" t="s">
        <v>506</v>
      </c>
      <c r="F962" s="66">
        <v>432209</v>
      </c>
      <c r="G962" s="66" t="s">
        <v>138</v>
      </c>
      <c r="H962" s="66" t="str">
        <f t="shared" si="20"/>
        <v>847.8471160.1.432209.000000.847001.200179</v>
      </c>
      <c r="I962" s="56" t="s">
        <v>21</v>
      </c>
      <c r="J962" s="56">
        <v>847001</v>
      </c>
      <c r="K962" s="56" t="s">
        <v>23</v>
      </c>
      <c r="L962" s="56">
        <v>200179</v>
      </c>
      <c r="M962" s="66" t="s">
        <v>2286</v>
      </c>
      <c r="N962" s="66">
        <v>1</v>
      </c>
      <c r="Q962" s="66" t="s">
        <v>4589</v>
      </c>
      <c r="R962" s="66">
        <v>1</v>
      </c>
      <c r="S962" s="66">
        <v>24150</v>
      </c>
      <c r="T962" s="66">
        <v>23000</v>
      </c>
      <c r="U962" s="66" t="s">
        <v>2002</v>
      </c>
      <c r="V962" s="66" t="s">
        <v>2003</v>
      </c>
      <c r="W962" s="66" t="s">
        <v>4265</v>
      </c>
      <c r="X962" s="66" t="s">
        <v>4266</v>
      </c>
      <c r="Y962" s="69" t="s">
        <v>4267</v>
      </c>
      <c r="Z962" s="66">
        <v>8471160</v>
      </c>
    </row>
    <row r="963" spans="1:26" ht="30" customHeight="1" x14ac:dyDescent="0.35">
      <c r="A963" s="66" t="s">
        <v>1998</v>
      </c>
      <c r="B963" s="66" t="s">
        <v>1999</v>
      </c>
      <c r="C963" s="66" t="s">
        <v>963</v>
      </c>
      <c r="D963" s="66">
        <v>8471160</v>
      </c>
      <c r="E963" s="66" t="s">
        <v>506</v>
      </c>
      <c r="F963" s="66">
        <v>432209</v>
      </c>
      <c r="G963" s="66" t="s">
        <v>138</v>
      </c>
      <c r="H963" s="66" t="str">
        <f t="shared" si="20"/>
        <v>847.8471160.1.432209.000000.847001.200179</v>
      </c>
      <c r="I963" s="56" t="s">
        <v>21</v>
      </c>
      <c r="J963" s="56">
        <v>847001</v>
      </c>
      <c r="K963" s="56" t="s">
        <v>23</v>
      </c>
      <c r="L963" s="56">
        <v>200179</v>
      </c>
      <c r="M963" s="66" t="s">
        <v>2286</v>
      </c>
      <c r="N963" s="66">
        <v>1</v>
      </c>
      <c r="Q963" s="66" t="s">
        <v>4590</v>
      </c>
      <c r="R963" s="66">
        <v>1</v>
      </c>
      <c r="S963" s="66">
        <v>24150</v>
      </c>
      <c r="T963" s="66">
        <v>23000</v>
      </c>
      <c r="U963" s="66" t="s">
        <v>2002</v>
      </c>
      <c r="V963" s="66" t="s">
        <v>2003</v>
      </c>
      <c r="W963" s="66" t="s">
        <v>4265</v>
      </c>
      <c r="X963" s="66" t="s">
        <v>4266</v>
      </c>
      <c r="Y963" s="69" t="s">
        <v>4267</v>
      </c>
      <c r="Z963" s="66">
        <v>8471160</v>
      </c>
    </row>
    <row r="964" spans="1:26" ht="30" customHeight="1" x14ac:dyDescent="0.35">
      <c r="A964" s="66" t="s">
        <v>1998</v>
      </c>
      <c r="B964" s="66" t="s">
        <v>1999</v>
      </c>
      <c r="C964" s="66" t="s">
        <v>963</v>
      </c>
      <c r="D964" s="66">
        <v>8471160</v>
      </c>
      <c r="E964" s="66" t="s">
        <v>506</v>
      </c>
      <c r="F964" s="66">
        <v>432209</v>
      </c>
      <c r="G964" s="66" t="s">
        <v>138</v>
      </c>
      <c r="H964" s="66" t="str">
        <f t="shared" si="20"/>
        <v>847.8471160.1.432209.000000.847001.200179</v>
      </c>
      <c r="I964" s="56" t="s">
        <v>21</v>
      </c>
      <c r="J964" s="56">
        <v>847001</v>
      </c>
      <c r="K964" s="56" t="s">
        <v>23</v>
      </c>
      <c r="L964" s="56">
        <v>200179</v>
      </c>
      <c r="M964" s="66" t="s">
        <v>2286</v>
      </c>
      <c r="N964" s="66">
        <v>1</v>
      </c>
      <c r="Q964" s="66" t="s">
        <v>4591</v>
      </c>
      <c r="R964" s="66">
        <v>1</v>
      </c>
      <c r="S964" s="66">
        <v>15750</v>
      </c>
      <c r="T964" s="66">
        <v>15000</v>
      </c>
      <c r="U964" s="66" t="s">
        <v>2002</v>
      </c>
      <c r="V964" s="66" t="s">
        <v>2003</v>
      </c>
      <c r="W964" s="66" t="s">
        <v>4265</v>
      </c>
      <c r="X964" s="66" t="s">
        <v>4266</v>
      </c>
      <c r="Y964" s="69" t="s">
        <v>4267</v>
      </c>
      <c r="Z964" s="66">
        <v>8471160</v>
      </c>
    </row>
    <row r="965" spans="1:26" ht="30" customHeight="1" x14ac:dyDescent="0.35">
      <c r="A965" s="66" t="s">
        <v>1998</v>
      </c>
      <c r="B965" s="66" t="s">
        <v>1999</v>
      </c>
      <c r="C965" s="66" t="s">
        <v>963</v>
      </c>
      <c r="D965" s="66">
        <v>8471160</v>
      </c>
      <c r="E965" s="66" t="s">
        <v>506</v>
      </c>
      <c r="F965" s="66">
        <v>432209</v>
      </c>
      <c r="G965" s="66" t="s">
        <v>138</v>
      </c>
      <c r="H965" s="66" t="str">
        <f t="shared" si="20"/>
        <v>847.8471160.1.432209.000000.847001.200179</v>
      </c>
      <c r="I965" s="56" t="s">
        <v>21</v>
      </c>
      <c r="J965" s="56">
        <v>847001</v>
      </c>
      <c r="K965" s="56" t="s">
        <v>23</v>
      </c>
      <c r="L965" s="56">
        <v>200179</v>
      </c>
      <c r="M965" s="66" t="s">
        <v>2286</v>
      </c>
      <c r="N965" s="66">
        <v>1</v>
      </c>
      <c r="Q965" s="66" t="s">
        <v>4592</v>
      </c>
      <c r="R965" s="66">
        <v>1</v>
      </c>
      <c r="S965" s="66">
        <v>4200</v>
      </c>
      <c r="T965" s="66">
        <v>4000</v>
      </c>
      <c r="U965" s="66" t="s">
        <v>2002</v>
      </c>
      <c r="V965" s="66" t="s">
        <v>2003</v>
      </c>
      <c r="W965" s="66" t="s">
        <v>4265</v>
      </c>
      <c r="X965" s="66" t="s">
        <v>4266</v>
      </c>
      <c r="Y965" s="69" t="s">
        <v>4267</v>
      </c>
      <c r="Z965" s="66">
        <v>8471160</v>
      </c>
    </row>
    <row r="966" spans="1:26" ht="30" customHeight="1" x14ac:dyDescent="0.35">
      <c r="A966" s="66" t="s">
        <v>1998</v>
      </c>
      <c r="B966" s="66" t="s">
        <v>1999</v>
      </c>
      <c r="C966" s="66" t="s">
        <v>963</v>
      </c>
      <c r="D966" s="66">
        <v>8471160</v>
      </c>
      <c r="E966" s="66" t="s">
        <v>506</v>
      </c>
      <c r="F966" s="66">
        <v>432209</v>
      </c>
      <c r="G966" s="66" t="s">
        <v>138</v>
      </c>
      <c r="H966" s="66" t="str">
        <f t="shared" si="20"/>
        <v>847.8471160.1.432209.000000.847001.200179</v>
      </c>
      <c r="I966" s="56" t="s">
        <v>21</v>
      </c>
      <c r="J966" s="56">
        <v>847001</v>
      </c>
      <c r="K966" s="56" t="s">
        <v>23</v>
      </c>
      <c r="L966" s="56">
        <v>200179</v>
      </c>
      <c r="M966" s="66" t="s">
        <v>2286</v>
      </c>
      <c r="N966" s="66">
        <v>1</v>
      </c>
      <c r="Q966" s="66" t="s">
        <v>4593</v>
      </c>
      <c r="R966" s="66">
        <v>1</v>
      </c>
      <c r="S966" s="66">
        <v>15750</v>
      </c>
      <c r="T966" s="66">
        <v>15000</v>
      </c>
      <c r="U966" s="66" t="s">
        <v>2002</v>
      </c>
      <c r="V966" s="66" t="s">
        <v>2003</v>
      </c>
      <c r="W966" s="66" t="s">
        <v>4265</v>
      </c>
      <c r="X966" s="66" t="s">
        <v>4266</v>
      </c>
      <c r="Y966" s="69" t="s">
        <v>4267</v>
      </c>
      <c r="Z966" s="66">
        <v>8471160</v>
      </c>
    </row>
    <row r="967" spans="1:26" ht="30" customHeight="1" x14ac:dyDescent="0.35">
      <c r="A967" s="66" t="s">
        <v>1998</v>
      </c>
      <c r="B967" s="66" t="s">
        <v>1999</v>
      </c>
      <c r="C967" s="66" t="s">
        <v>963</v>
      </c>
      <c r="D967" s="66">
        <v>8471160</v>
      </c>
      <c r="E967" s="66" t="s">
        <v>506</v>
      </c>
      <c r="F967" s="66">
        <v>432209</v>
      </c>
      <c r="G967" s="66" t="s">
        <v>138</v>
      </c>
      <c r="H967" s="66" t="str">
        <f t="shared" si="20"/>
        <v>847.8471160.1.432209.000000.847001.200179</v>
      </c>
      <c r="I967" s="56" t="s">
        <v>21</v>
      </c>
      <c r="J967" s="56">
        <v>847001</v>
      </c>
      <c r="K967" s="56" t="s">
        <v>23</v>
      </c>
      <c r="L967" s="56">
        <v>200179</v>
      </c>
      <c r="M967" s="66" t="s">
        <v>2286</v>
      </c>
      <c r="N967" s="66">
        <v>1</v>
      </c>
      <c r="Q967" s="66" t="s">
        <v>4594</v>
      </c>
      <c r="R967" s="66">
        <v>1</v>
      </c>
      <c r="S967" s="66">
        <v>5250</v>
      </c>
      <c r="T967" s="66">
        <v>5000</v>
      </c>
      <c r="U967" s="66" t="s">
        <v>2002</v>
      </c>
      <c r="V967" s="66" t="s">
        <v>2003</v>
      </c>
      <c r="W967" s="66" t="s">
        <v>4265</v>
      </c>
      <c r="X967" s="66" t="s">
        <v>4266</v>
      </c>
      <c r="Y967" s="69" t="s">
        <v>4267</v>
      </c>
      <c r="Z967" s="66">
        <v>8471160</v>
      </c>
    </row>
    <row r="968" spans="1:26" ht="30" customHeight="1" x14ac:dyDescent="0.35">
      <c r="A968" s="66" t="s">
        <v>1998</v>
      </c>
      <c r="B968" s="66" t="s">
        <v>1999</v>
      </c>
      <c r="C968" s="66" t="s">
        <v>963</v>
      </c>
      <c r="D968" s="66">
        <v>8471160</v>
      </c>
      <c r="E968" s="66" t="s">
        <v>506</v>
      </c>
      <c r="F968" s="66">
        <v>432209</v>
      </c>
      <c r="G968" s="66" t="s">
        <v>138</v>
      </c>
      <c r="H968" s="66" t="str">
        <f t="shared" si="20"/>
        <v>847.8471160.1.432209.000000.847001.200179</v>
      </c>
      <c r="I968" s="56" t="s">
        <v>21</v>
      </c>
      <c r="J968" s="56">
        <v>847001</v>
      </c>
      <c r="K968" s="56" t="s">
        <v>23</v>
      </c>
      <c r="L968" s="56">
        <v>200179</v>
      </c>
      <c r="M968" s="66" t="s">
        <v>2286</v>
      </c>
      <c r="N968" s="66">
        <v>1</v>
      </c>
      <c r="Q968" s="66" t="s">
        <v>4595</v>
      </c>
      <c r="R968" s="66">
        <v>1</v>
      </c>
      <c r="S968" s="66">
        <v>10500</v>
      </c>
      <c r="T968" s="66">
        <v>10000</v>
      </c>
      <c r="U968" s="66" t="s">
        <v>2002</v>
      </c>
      <c r="V968" s="66" t="s">
        <v>2003</v>
      </c>
      <c r="W968" s="66" t="s">
        <v>4265</v>
      </c>
      <c r="X968" s="66" t="s">
        <v>4266</v>
      </c>
      <c r="Y968" s="69" t="s">
        <v>4267</v>
      </c>
      <c r="Z968" s="66">
        <v>8471160</v>
      </c>
    </row>
    <row r="969" spans="1:26" ht="30" customHeight="1" x14ac:dyDescent="0.35">
      <c r="A969" s="66" t="s">
        <v>1998</v>
      </c>
      <c r="B969" s="66" t="s">
        <v>1999</v>
      </c>
      <c r="C969" s="66" t="s">
        <v>963</v>
      </c>
      <c r="D969" s="66">
        <v>8471160</v>
      </c>
      <c r="E969" s="66" t="s">
        <v>506</v>
      </c>
      <c r="F969" s="66">
        <v>432209</v>
      </c>
      <c r="G969" s="66" t="s">
        <v>138</v>
      </c>
      <c r="H969" s="66" t="str">
        <f t="shared" si="20"/>
        <v>847.8471160.1.432209.000000.847001.200179</v>
      </c>
      <c r="I969" s="56" t="s">
        <v>21</v>
      </c>
      <c r="J969" s="56">
        <v>847001</v>
      </c>
      <c r="K969" s="56" t="s">
        <v>23</v>
      </c>
      <c r="L969" s="56">
        <v>200179</v>
      </c>
      <c r="M969" s="66" t="s">
        <v>2286</v>
      </c>
      <c r="N969" s="66">
        <v>1</v>
      </c>
      <c r="Q969" s="66" t="s">
        <v>4596</v>
      </c>
      <c r="R969" s="66">
        <v>1</v>
      </c>
      <c r="S969" s="66">
        <v>26250</v>
      </c>
      <c r="T969" s="66">
        <v>25000</v>
      </c>
      <c r="U969" s="66" t="s">
        <v>2002</v>
      </c>
      <c r="V969" s="66" t="s">
        <v>2003</v>
      </c>
      <c r="W969" s="66" t="s">
        <v>4265</v>
      </c>
      <c r="X969" s="66" t="s">
        <v>4266</v>
      </c>
      <c r="Y969" s="69" t="s">
        <v>4267</v>
      </c>
      <c r="Z969" s="66">
        <v>8471160</v>
      </c>
    </row>
    <row r="970" spans="1:26" ht="30" customHeight="1" x14ac:dyDescent="0.35">
      <c r="A970" s="66" t="s">
        <v>1998</v>
      </c>
      <c r="B970" s="66" t="s">
        <v>1999</v>
      </c>
      <c r="C970" s="66" t="s">
        <v>963</v>
      </c>
      <c r="D970" s="66">
        <v>8471160</v>
      </c>
      <c r="E970" s="66" t="s">
        <v>506</v>
      </c>
      <c r="F970" s="66">
        <v>432209</v>
      </c>
      <c r="G970" s="66" t="s">
        <v>138</v>
      </c>
      <c r="H970" s="66" t="str">
        <f t="shared" si="20"/>
        <v>847.8471160.1.432209.000000.847001.200179</v>
      </c>
      <c r="I970" s="56" t="s">
        <v>21</v>
      </c>
      <c r="J970" s="56">
        <v>847001</v>
      </c>
      <c r="K970" s="56" t="s">
        <v>23</v>
      </c>
      <c r="L970" s="56">
        <v>200179</v>
      </c>
      <c r="M970" s="66" t="s">
        <v>2286</v>
      </c>
      <c r="N970" s="66">
        <v>1</v>
      </c>
      <c r="Q970" s="66" t="s">
        <v>4597</v>
      </c>
      <c r="R970" s="66">
        <v>1</v>
      </c>
      <c r="S970" s="66">
        <v>7875</v>
      </c>
      <c r="T970" s="66">
        <v>7500</v>
      </c>
      <c r="U970" s="66" t="s">
        <v>2002</v>
      </c>
      <c r="V970" s="66" t="s">
        <v>2003</v>
      </c>
      <c r="W970" s="66" t="s">
        <v>4265</v>
      </c>
      <c r="X970" s="66" t="s">
        <v>4266</v>
      </c>
      <c r="Y970" s="69" t="s">
        <v>4267</v>
      </c>
      <c r="Z970" s="66">
        <v>8471160</v>
      </c>
    </row>
    <row r="971" spans="1:26" ht="30" customHeight="1" x14ac:dyDescent="0.35">
      <c r="A971" s="66" t="s">
        <v>1998</v>
      </c>
      <c r="B971" s="66" t="s">
        <v>1999</v>
      </c>
      <c r="C971" s="66" t="s">
        <v>963</v>
      </c>
      <c r="D971" s="66">
        <v>8471160</v>
      </c>
      <c r="E971" s="66" t="s">
        <v>506</v>
      </c>
      <c r="F971" s="66">
        <v>432209</v>
      </c>
      <c r="G971" s="66" t="s">
        <v>138</v>
      </c>
      <c r="H971" s="66" t="str">
        <f t="shared" si="20"/>
        <v>847.8471160.1.432209.000000.847001.200179</v>
      </c>
      <c r="I971" s="56" t="s">
        <v>21</v>
      </c>
      <c r="J971" s="56">
        <v>847001</v>
      </c>
      <c r="K971" s="56" t="s">
        <v>23</v>
      </c>
      <c r="L971" s="56">
        <v>200179</v>
      </c>
      <c r="M971" s="66" t="s">
        <v>2286</v>
      </c>
      <c r="N971" s="66">
        <v>1</v>
      </c>
      <c r="Q971" s="66" t="s">
        <v>4598</v>
      </c>
      <c r="R971" s="66">
        <v>1</v>
      </c>
      <c r="S971" s="66">
        <v>9450</v>
      </c>
      <c r="T971" s="66">
        <v>9000</v>
      </c>
      <c r="U971" s="66" t="s">
        <v>2002</v>
      </c>
      <c r="V971" s="66" t="s">
        <v>2003</v>
      </c>
      <c r="W971" s="66" t="s">
        <v>4265</v>
      </c>
      <c r="X971" s="66" t="s">
        <v>4266</v>
      </c>
      <c r="Y971" s="69" t="s">
        <v>4267</v>
      </c>
      <c r="Z971" s="66">
        <v>8471160</v>
      </c>
    </row>
    <row r="972" spans="1:26" ht="30" customHeight="1" x14ac:dyDescent="0.35">
      <c r="A972" s="66" t="s">
        <v>1998</v>
      </c>
      <c r="B972" s="66" t="s">
        <v>1999</v>
      </c>
      <c r="C972" s="66" t="s">
        <v>963</v>
      </c>
      <c r="D972" s="66">
        <v>8471160</v>
      </c>
      <c r="E972" s="66" t="s">
        <v>506</v>
      </c>
      <c r="F972" s="66">
        <v>432209</v>
      </c>
      <c r="G972" s="66" t="s">
        <v>138</v>
      </c>
      <c r="H972" s="66" t="str">
        <f t="shared" si="20"/>
        <v>847.8471160.1.432209.000000.847001.200179</v>
      </c>
      <c r="I972" s="56" t="s">
        <v>21</v>
      </c>
      <c r="J972" s="56">
        <v>847001</v>
      </c>
      <c r="K972" s="56" t="s">
        <v>23</v>
      </c>
      <c r="L972" s="56">
        <v>200179</v>
      </c>
      <c r="M972" s="66" t="s">
        <v>2286</v>
      </c>
      <c r="N972" s="66">
        <v>1</v>
      </c>
      <c r="Q972" s="66" t="s">
        <v>4599</v>
      </c>
      <c r="R972" s="66">
        <v>1</v>
      </c>
      <c r="S972" s="66">
        <v>15750</v>
      </c>
      <c r="T972" s="66">
        <v>15000</v>
      </c>
      <c r="U972" s="66" t="s">
        <v>2002</v>
      </c>
      <c r="V972" s="66" t="s">
        <v>2003</v>
      </c>
      <c r="W972" s="66" t="s">
        <v>4265</v>
      </c>
      <c r="X972" s="66" t="s">
        <v>4266</v>
      </c>
      <c r="Y972" s="69" t="s">
        <v>4267</v>
      </c>
      <c r="Z972" s="66">
        <v>8471160</v>
      </c>
    </row>
    <row r="973" spans="1:26" ht="30" customHeight="1" x14ac:dyDescent="0.35">
      <c r="A973" s="66" t="s">
        <v>1998</v>
      </c>
      <c r="B973" s="66" t="s">
        <v>1999</v>
      </c>
      <c r="C973" s="66" t="s">
        <v>963</v>
      </c>
      <c r="D973" s="66">
        <v>8471160</v>
      </c>
      <c r="E973" s="66" t="s">
        <v>506</v>
      </c>
      <c r="F973" s="66">
        <v>432209</v>
      </c>
      <c r="G973" s="66" t="s">
        <v>138</v>
      </c>
      <c r="H973" s="66" t="str">
        <f t="shared" si="20"/>
        <v>847.8471160.1.432209.000000.847001.200179</v>
      </c>
      <c r="I973" s="56" t="s">
        <v>21</v>
      </c>
      <c r="J973" s="56">
        <v>847001</v>
      </c>
      <c r="K973" s="56" t="s">
        <v>23</v>
      </c>
      <c r="L973" s="56">
        <v>200179</v>
      </c>
      <c r="M973" s="66" t="s">
        <v>2286</v>
      </c>
      <c r="N973" s="66">
        <v>1</v>
      </c>
      <c r="Q973" s="66" t="s">
        <v>4600</v>
      </c>
      <c r="R973" s="66">
        <v>1</v>
      </c>
      <c r="S973" s="66">
        <v>26250</v>
      </c>
      <c r="T973" s="66">
        <v>25000</v>
      </c>
      <c r="U973" s="66" t="s">
        <v>2002</v>
      </c>
      <c r="V973" s="66" t="s">
        <v>2003</v>
      </c>
      <c r="W973" s="66" t="s">
        <v>4265</v>
      </c>
      <c r="X973" s="66" t="s">
        <v>4266</v>
      </c>
      <c r="Y973" s="69" t="s">
        <v>4267</v>
      </c>
      <c r="Z973" s="66">
        <v>8471160</v>
      </c>
    </row>
    <row r="974" spans="1:26" ht="30" customHeight="1" x14ac:dyDescent="0.35">
      <c r="A974" s="66" t="s">
        <v>1998</v>
      </c>
      <c r="B974" s="66" t="s">
        <v>1999</v>
      </c>
      <c r="C974" s="66" t="s">
        <v>963</v>
      </c>
      <c r="D974" s="66">
        <v>8471160</v>
      </c>
      <c r="E974" s="66" t="s">
        <v>506</v>
      </c>
      <c r="F974" s="66">
        <v>432209</v>
      </c>
      <c r="G974" s="66" t="s">
        <v>138</v>
      </c>
      <c r="H974" s="66" t="str">
        <f t="shared" si="20"/>
        <v>847.8471160.1.432209.000000.847001.200179</v>
      </c>
      <c r="I974" s="56" t="s">
        <v>21</v>
      </c>
      <c r="J974" s="56">
        <v>847001</v>
      </c>
      <c r="K974" s="56" t="s">
        <v>23</v>
      </c>
      <c r="L974" s="56">
        <v>200179</v>
      </c>
      <c r="M974" s="66" t="s">
        <v>2286</v>
      </c>
      <c r="N974" s="66">
        <v>1</v>
      </c>
      <c r="Q974" s="66" t="s">
        <v>4601</v>
      </c>
      <c r="R974" s="66">
        <v>1</v>
      </c>
      <c r="S974" s="66">
        <v>21000</v>
      </c>
      <c r="T974" s="66">
        <v>20000</v>
      </c>
      <c r="U974" s="66" t="s">
        <v>2002</v>
      </c>
      <c r="V974" s="66" t="s">
        <v>2003</v>
      </c>
      <c r="W974" s="66" t="s">
        <v>4265</v>
      </c>
      <c r="X974" s="66" t="s">
        <v>4266</v>
      </c>
      <c r="Y974" s="69" t="s">
        <v>4267</v>
      </c>
      <c r="Z974" s="66">
        <v>8471160</v>
      </c>
    </row>
    <row r="975" spans="1:26" ht="30" customHeight="1" x14ac:dyDescent="0.35">
      <c r="A975" s="66" t="s">
        <v>1998</v>
      </c>
      <c r="B975" s="66" t="s">
        <v>1999</v>
      </c>
      <c r="C975" s="66" t="s">
        <v>963</v>
      </c>
      <c r="D975" s="66">
        <v>8471160</v>
      </c>
      <c r="E975" s="66" t="s">
        <v>506</v>
      </c>
      <c r="F975" s="66">
        <v>432209</v>
      </c>
      <c r="G975" s="66" t="s">
        <v>138</v>
      </c>
      <c r="H975" s="66" t="str">
        <f t="shared" si="20"/>
        <v>847.8471160.1.432209.000000.847001.200179</v>
      </c>
      <c r="I975" s="56" t="s">
        <v>21</v>
      </c>
      <c r="J975" s="56">
        <v>847001</v>
      </c>
      <c r="K975" s="56" t="s">
        <v>23</v>
      </c>
      <c r="L975" s="56">
        <v>200179</v>
      </c>
      <c r="M975" s="66" t="s">
        <v>2286</v>
      </c>
      <c r="N975" s="66">
        <v>1</v>
      </c>
      <c r="Q975" s="66" t="s">
        <v>4602</v>
      </c>
      <c r="R975" s="66">
        <v>1</v>
      </c>
      <c r="S975" s="66">
        <v>262500</v>
      </c>
      <c r="T975" s="66">
        <v>250000</v>
      </c>
      <c r="U975" s="66" t="s">
        <v>2002</v>
      </c>
      <c r="V975" s="66" t="s">
        <v>2003</v>
      </c>
      <c r="W975" s="66" t="s">
        <v>4265</v>
      </c>
      <c r="X975" s="66" t="s">
        <v>4266</v>
      </c>
      <c r="Y975" s="69" t="s">
        <v>4267</v>
      </c>
      <c r="Z975" s="66">
        <v>8471160</v>
      </c>
    </row>
    <row r="976" spans="1:26" ht="30" customHeight="1" x14ac:dyDescent="0.35">
      <c r="A976" s="66" t="s">
        <v>1998</v>
      </c>
      <c r="B976" s="66" t="s">
        <v>1999</v>
      </c>
      <c r="C976" s="66" t="s">
        <v>963</v>
      </c>
      <c r="D976" s="66">
        <v>8471160</v>
      </c>
      <c r="E976" s="66" t="s">
        <v>506</v>
      </c>
      <c r="F976" s="66">
        <v>432209</v>
      </c>
      <c r="G976" s="66" t="s">
        <v>138</v>
      </c>
      <c r="H976" s="66" t="str">
        <f t="shared" si="20"/>
        <v>847.8471160.1.432209.000000.847001.200179</v>
      </c>
      <c r="I976" s="56" t="s">
        <v>21</v>
      </c>
      <c r="J976" s="56">
        <v>847001</v>
      </c>
      <c r="K976" s="56" t="s">
        <v>23</v>
      </c>
      <c r="L976" s="56">
        <v>200179</v>
      </c>
      <c r="M976" s="66" t="s">
        <v>2286</v>
      </c>
      <c r="N976" s="66">
        <v>1</v>
      </c>
      <c r="Q976" s="66" t="s">
        <v>4603</v>
      </c>
      <c r="R976" s="66">
        <v>1</v>
      </c>
      <c r="S976" s="66">
        <v>105000</v>
      </c>
      <c r="T976" s="66">
        <v>100000</v>
      </c>
      <c r="U976" s="66" t="s">
        <v>2002</v>
      </c>
      <c r="V976" s="66" t="s">
        <v>2003</v>
      </c>
      <c r="W976" s="66" t="s">
        <v>4265</v>
      </c>
      <c r="X976" s="66" t="s">
        <v>4266</v>
      </c>
      <c r="Y976" s="69" t="s">
        <v>4267</v>
      </c>
      <c r="Z976" s="66">
        <v>8471160</v>
      </c>
    </row>
    <row r="977" spans="1:26" ht="30" customHeight="1" x14ac:dyDescent="0.35">
      <c r="A977" s="66" t="s">
        <v>1998</v>
      </c>
      <c r="B977" s="66" t="s">
        <v>1999</v>
      </c>
      <c r="C977" s="66" t="s">
        <v>963</v>
      </c>
      <c r="D977" s="66">
        <v>8471160</v>
      </c>
      <c r="E977" s="66" t="s">
        <v>506</v>
      </c>
      <c r="F977" s="66">
        <v>432209</v>
      </c>
      <c r="G977" s="66" t="s">
        <v>138</v>
      </c>
      <c r="H977" s="66" t="str">
        <f t="shared" si="20"/>
        <v>847.8471160.1.432209.000000.847001.200179</v>
      </c>
      <c r="I977" s="56" t="s">
        <v>21</v>
      </c>
      <c r="J977" s="56">
        <v>847001</v>
      </c>
      <c r="K977" s="56" t="s">
        <v>23</v>
      </c>
      <c r="L977" s="56">
        <v>200179</v>
      </c>
      <c r="M977" s="66" t="s">
        <v>2286</v>
      </c>
      <c r="N977" s="66">
        <v>1</v>
      </c>
      <c r="Q977" s="66" t="s">
        <v>4604</v>
      </c>
      <c r="R977" s="66">
        <v>1</v>
      </c>
      <c r="S977" s="66">
        <v>105000</v>
      </c>
      <c r="T977" s="66">
        <v>100000</v>
      </c>
      <c r="U977" s="66" t="s">
        <v>2002</v>
      </c>
      <c r="V977" s="66" t="s">
        <v>2003</v>
      </c>
      <c r="W977" s="66" t="s">
        <v>4265</v>
      </c>
      <c r="X977" s="66" t="s">
        <v>4266</v>
      </c>
      <c r="Y977" s="69" t="s">
        <v>4267</v>
      </c>
      <c r="Z977" s="66">
        <v>8471160</v>
      </c>
    </row>
    <row r="978" spans="1:26" ht="30" customHeight="1" x14ac:dyDescent="0.35">
      <c r="A978" s="66" t="s">
        <v>1998</v>
      </c>
      <c r="B978" s="66" t="s">
        <v>1999</v>
      </c>
      <c r="C978" s="66" t="s">
        <v>963</v>
      </c>
      <c r="D978" s="66">
        <v>8471160</v>
      </c>
      <c r="E978" s="66" t="s">
        <v>506</v>
      </c>
      <c r="F978" s="66">
        <v>432209</v>
      </c>
      <c r="G978" s="66" t="s">
        <v>138</v>
      </c>
      <c r="H978" s="66" t="str">
        <f t="shared" si="20"/>
        <v>847.8471160.1.432209.000000.847001.200179</v>
      </c>
      <c r="I978" s="56" t="s">
        <v>21</v>
      </c>
      <c r="J978" s="56">
        <v>847001</v>
      </c>
      <c r="K978" s="56" t="s">
        <v>23</v>
      </c>
      <c r="L978" s="56">
        <v>200179</v>
      </c>
      <c r="M978" s="66" t="s">
        <v>2286</v>
      </c>
      <c r="N978" s="66">
        <v>1</v>
      </c>
      <c r="Q978" s="66" t="s">
        <v>4605</v>
      </c>
      <c r="R978" s="66">
        <v>1</v>
      </c>
      <c r="S978" s="66">
        <v>105000</v>
      </c>
      <c r="T978" s="66">
        <v>100000</v>
      </c>
      <c r="U978" s="66" t="s">
        <v>2002</v>
      </c>
      <c r="V978" s="66" t="s">
        <v>2003</v>
      </c>
      <c r="W978" s="66" t="s">
        <v>4265</v>
      </c>
      <c r="X978" s="66" t="s">
        <v>4266</v>
      </c>
      <c r="Y978" s="69" t="s">
        <v>4267</v>
      </c>
      <c r="Z978" s="66">
        <v>8471160</v>
      </c>
    </row>
    <row r="979" spans="1:26" ht="30" customHeight="1" x14ac:dyDescent="0.35">
      <c r="A979" s="66" t="s">
        <v>1998</v>
      </c>
      <c r="B979" s="66" t="s">
        <v>1999</v>
      </c>
      <c r="C979" s="66" t="s">
        <v>963</v>
      </c>
      <c r="D979" s="66">
        <v>8471160</v>
      </c>
      <c r="E979" s="66" t="s">
        <v>506</v>
      </c>
      <c r="F979" s="66">
        <v>432209</v>
      </c>
      <c r="G979" s="66" t="s">
        <v>138</v>
      </c>
      <c r="H979" s="66" t="str">
        <f t="shared" si="20"/>
        <v>847.8471160.1.432209.000000.847001.200179</v>
      </c>
      <c r="I979" s="56" t="s">
        <v>21</v>
      </c>
      <c r="J979" s="56">
        <v>847001</v>
      </c>
      <c r="K979" s="56" t="s">
        <v>23</v>
      </c>
      <c r="L979" s="56">
        <v>200179</v>
      </c>
      <c r="M979" s="66" t="s">
        <v>2286</v>
      </c>
      <c r="N979" s="66">
        <v>1</v>
      </c>
      <c r="Q979" s="66" t="s">
        <v>4606</v>
      </c>
      <c r="R979" s="66">
        <v>1</v>
      </c>
      <c r="S979" s="66">
        <v>52500</v>
      </c>
      <c r="T979" s="66">
        <v>50000</v>
      </c>
      <c r="U979" s="66" t="s">
        <v>2002</v>
      </c>
      <c r="V979" s="66" t="s">
        <v>2003</v>
      </c>
      <c r="W979" s="66" t="s">
        <v>4265</v>
      </c>
      <c r="X979" s="66" t="s">
        <v>4266</v>
      </c>
      <c r="Y979" s="69" t="s">
        <v>4267</v>
      </c>
      <c r="Z979" s="66">
        <v>8471160</v>
      </c>
    </row>
    <row r="980" spans="1:26" ht="30" customHeight="1" x14ac:dyDescent="0.35">
      <c r="A980" s="66" t="s">
        <v>1998</v>
      </c>
      <c r="B980" s="66" t="s">
        <v>1999</v>
      </c>
      <c r="C980" s="66" t="s">
        <v>963</v>
      </c>
      <c r="D980" s="66">
        <v>8471160</v>
      </c>
      <c r="E980" s="66" t="s">
        <v>506</v>
      </c>
      <c r="F980" s="66">
        <v>432209</v>
      </c>
      <c r="G980" s="66" t="s">
        <v>138</v>
      </c>
      <c r="H980" s="66" t="str">
        <f t="shared" si="20"/>
        <v>847.8471160.1.432209.000000.847001.200179</v>
      </c>
      <c r="I980" s="56" t="s">
        <v>21</v>
      </c>
      <c r="J980" s="56">
        <v>847001</v>
      </c>
      <c r="K980" s="56" t="s">
        <v>23</v>
      </c>
      <c r="L980" s="56">
        <v>200179</v>
      </c>
      <c r="M980" s="66" t="s">
        <v>2286</v>
      </c>
      <c r="N980" s="66">
        <v>1</v>
      </c>
      <c r="Q980" s="66" t="s">
        <v>4607</v>
      </c>
      <c r="R980" s="66">
        <v>1</v>
      </c>
      <c r="S980" s="66">
        <v>10500</v>
      </c>
      <c r="T980" s="66">
        <v>10000</v>
      </c>
      <c r="U980" s="66" t="s">
        <v>2002</v>
      </c>
      <c r="V980" s="66" t="s">
        <v>2003</v>
      </c>
      <c r="W980" s="66" t="s">
        <v>4265</v>
      </c>
      <c r="X980" s="66" t="s">
        <v>4266</v>
      </c>
      <c r="Y980" s="69" t="s">
        <v>4267</v>
      </c>
      <c r="Z980" s="66">
        <v>8471160</v>
      </c>
    </row>
    <row r="981" spans="1:26" ht="30" customHeight="1" x14ac:dyDescent="0.35">
      <c r="A981" s="66" t="s">
        <v>1998</v>
      </c>
      <c r="B981" s="66" t="s">
        <v>1999</v>
      </c>
      <c r="C981" s="66" t="s">
        <v>963</v>
      </c>
      <c r="D981" s="66">
        <v>8471160</v>
      </c>
      <c r="E981" s="66" t="s">
        <v>506</v>
      </c>
      <c r="F981" s="66">
        <v>432209</v>
      </c>
      <c r="G981" s="66" t="s">
        <v>138</v>
      </c>
      <c r="H981" s="66" t="str">
        <f t="shared" si="20"/>
        <v>847.8471160.1.432209.000000.847001.200179</v>
      </c>
      <c r="I981" s="56" t="s">
        <v>21</v>
      </c>
      <c r="J981" s="56">
        <v>847001</v>
      </c>
      <c r="K981" s="56" t="s">
        <v>23</v>
      </c>
      <c r="L981" s="56">
        <v>200179</v>
      </c>
      <c r="M981" s="66" t="s">
        <v>2286</v>
      </c>
      <c r="N981" s="66">
        <v>1</v>
      </c>
      <c r="Q981" s="66" t="s">
        <v>4608</v>
      </c>
      <c r="R981" s="66">
        <v>1</v>
      </c>
      <c r="S981" s="66">
        <v>105000</v>
      </c>
      <c r="T981" s="66">
        <v>100000</v>
      </c>
      <c r="U981" s="66" t="s">
        <v>2002</v>
      </c>
      <c r="V981" s="66" t="s">
        <v>2003</v>
      </c>
      <c r="W981" s="66" t="s">
        <v>4265</v>
      </c>
      <c r="X981" s="66" t="s">
        <v>4266</v>
      </c>
      <c r="Y981" s="69" t="s">
        <v>4267</v>
      </c>
      <c r="Z981" s="66">
        <v>8471160</v>
      </c>
    </row>
    <row r="982" spans="1:26" ht="30" customHeight="1" x14ac:dyDescent="0.35">
      <c r="A982" s="66" t="s">
        <v>1998</v>
      </c>
      <c r="B982" s="66" t="s">
        <v>1999</v>
      </c>
      <c r="C982" s="66" t="s">
        <v>963</v>
      </c>
      <c r="D982" s="66">
        <v>8471160</v>
      </c>
      <c r="E982" s="66" t="s">
        <v>506</v>
      </c>
      <c r="F982" s="66">
        <v>432209</v>
      </c>
      <c r="G982" s="66" t="s">
        <v>138</v>
      </c>
      <c r="H982" s="66" t="str">
        <f t="shared" si="20"/>
        <v>847.8471160.1.432209.000000.847001.200179</v>
      </c>
      <c r="I982" s="56" t="s">
        <v>21</v>
      </c>
      <c r="J982" s="56">
        <v>847001</v>
      </c>
      <c r="K982" s="56" t="s">
        <v>23</v>
      </c>
      <c r="L982" s="56">
        <v>200179</v>
      </c>
      <c r="M982" s="66" t="s">
        <v>2286</v>
      </c>
      <c r="N982" s="66">
        <v>1</v>
      </c>
      <c r="Q982" s="66" t="s">
        <v>4609</v>
      </c>
      <c r="R982" s="66">
        <v>1</v>
      </c>
      <c r="S982" s="66">
        <v>705.6</v>
      </c>
      <c r="T982" s="66">
        <v>672</v>
      </c>
      <c r="U982" s="66" t="s">
        <v>2002</v>
      </c>
      <c r="V982" s="66" t="s">
        <v>2003</v>
      </c>
      <c r="W982" s="66" t="s">
        <v>4265</v>
      </c>
      <c r="X982" s="66" t="s">
        <v>4266</v>
      </c>
      <c r="Y982" s="69" t="s">
        <v>4267</v>
      </c>
      <c r="Z982" s="66">
        <v>8471160</v>
      </c>
    </row>
    <row r="983" spans="1:26" ht="30" customHeight="1" x14ac:dyDescent="0.35">
      <c r="A983" s="66" t="s">
        <v>1998</v>
      </c>
      <c r="B983" s="66" t="s">
        <v>1999</v>
      </c>
      <c r="C983" s="66" t="s">
        <v>963</v>
      </c>
      <c r="D983" s="66">
        <v>8471160</v>
      </c>
      <c r="E983" s="66" t="s">
        <v>506</v>
      </c>
      <c r="F983" s="66">
        <v>432209</v>
      </c>
      <c r="G983" s="66" t="s">
        <v>138</v>
      </c>
      <c r="H983" s="66" t="str">
        <f t="shared" si="20"/>
        <v>847.8471160.1.432209.000000.847001.200179</v>
      </c>
      <c r="I983" s="56" t="s">
        <v>21</v>
      </c>
      <c r="J983" s="56">
        <v>847001</v>
      </c>
      <c r="K983" s="56" t="s">
        <v>23</v>
      </c>
      <c r="L983" s="56">
        <v>200179</v>
      </c>
      <c r="M983" s="66" t="s">
        <v>2286</v>
      </c>
      <c r="N983" s="66">
        <v>1</v>
      </c>
      <c r="Q983" s="66" t="s">
        <v>4610</v>
      </c>
      <c r="R983" s="66">
        <v>1</v>
      </c>
      <c r="S983" s="66">
        <v>286.65000000000003</v>
      </c>
      <c r="T983" s="66">
        <v>273</v>
      </c>
      <c r="U983" s="66" t="s">
        <v>2002</v>
      </c>
      <c r="V983" s="66" t="s">
        <v>2003</v>
      </c>
      <c r="W983" s="66" t="s">
        <v>4265</v>
      </c>
      <c r="X983" s="66" t="s">
        <v>4266</v>
      </c>
      <c r="Y983" s="69" t="s">
        <v>4267</v>
      </c>
      <c r="Z983" s="66">
        <v>8471160</v>
      </c>
    </row>
    <row r="984" spans="1:26" ht="30" customHeight="1" x14ac:dyDescent="0.35">
      <c r="A984" s="66" t="s">
        <v>1998</v>
      </c>
      <c r="B984" s="66" t="s">
        <v>1999</v>
      </c>
      <c r="C984" s="66" t="s">
        <v>963</v>
      </c>
      <c r="D984" s="66">
        <v>8471160</v>
      </c>
      <c r="E984" s="66" t="s">
        <v>506</v>
      </c>
      <c r="F984" s="66">
        <v>432209</v>
      </c>
      <c r="G984" s="66" t="s">
        <v>138</v>
      </c>
      <c r="H984" s="66" t="str">
        <f t="shared" si="20"/>
        <v>847.8471160.1.432209.000000.847001.200179</v>
      </c>
      <c r="I984" s="56" t="s">
        <v>21</v>
      </c>
      <c r="J984" s="56">
        <v>847001</v>
      </c>
      <c r="K984" s="56" t="s">
        <v>23</v>
      </c>
      <c r="L984" s="56">
        <v>200179</v>
      </c>
      <c r="M984" s="66" t="s">
        <v>2286</v>
      </c>
      <c r="N984" s="66">
        <v>1</v>
      </c>
      <c r="Q984" s="66" t="s">
        <v>4611</v>
      </c>
      <c r="R984" s="66">
        <v>1</v>
      </c>
      <c r="S984" s="66">
        <v>77630.316749999998</v>
      </c>
      <c r="T984" s="66">
        <v>73933.634999999995</v>
      </c>
      <c r="U984" s="66" t="s">
        <v>2002</v>
      </c>
      <c r="V984" s="66" t="s">
        <v>2003</v>
      </c>
      <c r="W984" s="66" t="s">
        <v>4265</v>
      </c>
      <c r="X984" s="66" t="s">
        <v>4266</v>
      </c>
      <c r="Y984" s="69" t="s">
        <v>4267</v>
      </c>
      <c r="Z984" s="66">
        <v>8471160</v>
      </c>
    </row>
    <row r="985" spans="1:26" ht="30" customHeight="1" x14ac:dyDescent="0.35">
      <c r="A985" s="66" t="s">
        <v>1998</v>
      </c>
      <c r="B985" s="66" t="s">
        <v>1999</v>
      </c>
      <c r="C985" s="66" t="s">
        <v>963</v>
      </c>
      <c r="D985" s="66">
        <v>8471160</v>
      </c>
      <c r="E985" s="66" t="s">
        <v>506</v>
      </c>
      <c r="F985" s="66">
        <v>432209</v>
      </c>
      <c r="G985" s="66" t="s">
        <v>138</v>
      </c>
      <c r="H985" s="66" t="str">
        <f t="shared" si="20"/>
        <v>847.8471160.1.432209.000000.847001.200179</v>
      </c>
      <c r="I985" s="56" t="s">
        <v>21</v>
      </c>
      <c r="J985" s="56">
        <v>847001</v>
      </c>
      <c r="K985" s="56" t="s">
        <v>23</v>
      </c>
      <c r="L985" s="56">
        <v>200179</v>
      </c>
      <c r="M985" s="66" t="s">
        <v>2286</v>
      </c>
      <c r="N985" s="66">
        <v>1</v>
      </c>
      <c r="Q985" s="66" t="s">
        <v>4612</v>
      </c>
      <c r="R985" s="66">
        <v>1</v>
      </c>
      <c r="S985" s="66">
        <v>19584.363225000001</v>
      </c>
      <c r="T985" s="66">
        <v>18651.7745</v>
      </c>
      <c r="U985" s="66" t="s">
        <v>2002</v>
      </c>
      <c r="V985" s="66" t="s">
        <v>2003</v>
      </c>
      <c r="W985" s="66" t="s">
        <v>4265</v>
      </c>
      <c r="X985" s="66" t="s">
        <v>4266</v>
      </c>
      <c r="Y985" s="69" t="s">
        <v>4267</v>
      </c>
      <c r="Z985" s="66">
        <v>8471160</v>
      </c>
    </row>
    <row r="986" spans="1:26" ht="30" customHeight="1" x14ac:dyDescent="0.35">
      <c r="A986" s="66" t="s">
        <v>1998</v>
      </c>
      <c r="B986" s="66" t="s">
        <v>1999</v>
      </c>
      <c r="C986" s="66" t="s">
        <v>963</v>
      </c>
      <c r="D986" s="66">
        <v>8471160</v>
      </c>
      <c r="E986" s="66" t="s">
        <v>506</v>
      </c>
      <c r="F986" s="66">
        <v>432209</v>
      </c>
      <c r="G986" s="66" t="s">
        <v>138</v>
      </c>
      <c r="H986" s="66" t="str">
        <f t="shared" si="20"/>
        <v>847.8471160.1.432209.000000.847001.200179</v>
      </c>
      <c r="I986" s="56" t="s">
        <v>21</v>
      </c>
      <c r="J986" s="56">
        <v>847001</v>
      </c>
      <c r="K986" s="56" t="s">
        <v>23</v>
      </c>
      <c r="L986" s="56">
        <v>200179</v>
      </c>
      <c r="M986" s="66" t="s">
        <v>2286</v>
      </c>
      <c r="N986" s="66">
        <v>1</v>
      </c>
      <c r="Q986" s="66" t="s">
        <v>4613</v>
      </c>
      <c r="R986" s="66">
        <v>1</v>
      </c>
      <c r="S986" s="66">
        <v>152323.5</v>
      </c>
      <c r="T986" s="66">
        <v>145070</v>
      </c>
      <c r="U986" s="66" t="s">
        <v>2002</v>
      </c>
      <c r="V986" s="66" t="s">
        <v>2003</v>
      </c>
      <c r="W986" s="66" t="s">
        <v>4265</v>
      </c>
      <c r="X986" s="66" t="s">
        <v>4266</v>
      </c>
      <c r="Y986" s="69" t="s">
        <v>4267</v>
      </c>
      <c r="Z986" s="66">
        <v>8471160</v>
      </c>
    </row>
    <row r="987" spans="1:26" ht="30" customHeight="1" x14ac:dyDescent="0.35">
      <c r="A987" s="66" t="s">
        <v>1998</v>
      </c>
      <c r="B987" s="66" t="s">
        <v>1999</v>
      </c>
      <c r="C987" s="66" t="s">
        <v>963</v>
      </c>
      <c r="D987" s="66">
        <v>8471160</v>
      </c>
      <c r="E987" s="66" t="s">
        <v>506</v>
      </c>
      <c r="F987" s="66">
        <v>432209</v>
      </c>
      <c r="G987" s="66" t="s">
        <v>138</v>
      </c>
      <c r="H987" s="66" t="str">
        <f t="shared" si="20"/>
        <v>847.8471160.1.432209.000000.847001.200179</v>
      </c>
      <c r="I987" s="56" t="s">
        <v>21</v>
      </c>
      <c r="J987" s="56">
        <v>847001</v>
      </c>
      <c r="K987" s="56" t="s">
        <v>23</v>
      </c>
      <c r="L987" s="56">
        <v>200179</v>
      </c>
      <c r="M987" s="66" t="s">
        <v>2286</v>
      </c>
      <c r="N987" s="66">
        <v>1</v>
      </c>
      <c r="Q987" s="66" t="s">
        <v>4614</v>
      </c>
      <c r="R987" s="66">
        <v>1</v>
      </c>
      <c r="S987" s="66">
        <v>2336.25</v>
      </c>
      <c r="T987" s="66">
        <v>2225</v>
      </c>
      <c r="U987" s="66" t="s">
        <v>2002</v>
      </c>
      <c r="V987" s="66" t="s">
        <v>2003</v>
      </c>
      <c r="W987" s="66" t="s">
        <v>4265</v>
      </c>
      <c r="X987" s="66" t="s">
        <v>4266</v>
      </c>
      <c r="Y987" s="69" t="s">
        <v>4267</v>
      </c>
      <c r="Z987" s="66">
        <v>8471160</v>
      </c>
    </row>
    <row r="988" spans="1:26" ht="30" customHeight="1" x14ac:dyDescent="0.35">
      <c r="A988" s="66" t="s">
        <v>1998</v>
      </c>
      <c r="B988" s="66" t="s">
        <v>1999</v>
      </c>
      <c r="C988" s="66" t="s">
        <v>963</v>
      </c>
      <c r="D988" s="66">
        <v>8471160</v>
      </c>
      <c r="E988" s="66" t="s">
        <v>506</v>
      </c>
      <c r="F988" s="66">
        <v>432209</v>
      </c>
      <c r="G988" s="66" t="s">
        <v>138</v>
      </c>
      <c r="H988" s="66" t="str">
        <f t="shared" si="20"/>
        <v>847.8471160.1.432209.000000.847001.200179</v>
      </c>
      <c r="I988" s="56" t="s">
        <v>21</v>
      </c>
      <c r="J988" s="56">
        <v>847001</v>
      </c>
      <c r="K988" s="56" t="s">
        <v>23</v>
      </c>
      <c r="L988" s="56">
        <v>200179</v>
      </c>
      <c r="M988" s="66" t="s">
        <v>2286</v>
      </c>
      <c r="N988" s="66">
        <v>1</v>
      </c>
      <c r="Q988" s="66" t="s">
        <v>4615</v>
      </c>
      <c r="R988" s="66">
        <v>1</v>
      </c>
      <c r="S988" s="66">
        <v>22642.935000000001</v>
      </c>
      <c r="T988" s="66">
        <v>21564.7</v>
      </c>
      <c r="U988" s="66" t="s">
        <v>2002</v>
      </c>
      <c r="V988" s="66" t="s">
        <v>2003</v>
      </c>
      <c r="W988" s="66" t="s">
        <v>4265</v>
      </c>
      <c r="X988" s="66" t="s">
        <v>4266</v>
      </c>
      <c r="Y988" s="69" t="s">
        <v>4267</v>
      </c>
      <c r="Z988" s="66">
        <v>8471160</v>
      </c>
    </row>
    <row r="989" spans="1:26" ht="30" customHeight="1" x14ac:dyDescent="0.35">
      <c r="A989" s="66" t="s">
        <v>1998</v>
      </c>
      <c r="B989" s="66" t="s">
        <v>1999</v>
      </c>
      <c r="C989" s="66" t="s">
        <v>963</v>
      </c>
      <c r="D989" s="66">
        <v>8471160</v>
      </c>
      <c r="E989" s="66" t="s">
        <v>506</v>
      </c>
      <c r="F989" s="66">
        <v>432209</v>
      </c>
      <c r="G989" s="66" t="s">
        <v>138</v>
      </c>
      <c r="H989" s="66" t="str">
        <f t="shared" si="20"/>
        <v>847.8471160.1.432209.000000.847001.200179</v>
      </c>
      <c r="I989" s="56" t="s">
        <v>21</v>
      </c>
      <c r="J989" s="56">
        <v>847001</v>
      </c>
      <c r="K989" s="56" t="s">
        <v>23</v>
      </c>
      <c r="L989" s="56">
        <v>200179</v>
      </c>
      <c r="M989" s="66" t="s">
        <v>2286</v>
      </c>
      <c r="N989" s="66">
        <v>1</v>
      </c>
      <c r="Q989" s="66" t="s">
        <v>4616</v>
      </c>
      <c r="R989" s="66">
        <v>1</v>
      </c>
      <c r="S989" s="66">
        <v>5250</v>
      </c>
      <c r="T989" s="66">
        <v>5000</v>
      </c>
      <c r="U989" s="66" t="s">
        <v>2002</v>
      </c>
      <c r="V989" s="66" t="s">
        <v>2003</v>
      </c>
      <c r="W989" s="66" t="s">
        <v>4265</v>
      </c>
      <c r="X989" s="66" t="s">
        <v>4266</v>
      </c>
      <c r="Y989" s="69" t="s">
        <v>4267</v>
      </c>
      <c r="Z989" s="66">
        <v>8471160</v>
      </c>
    </row>
    <row r="990" spans="1:26" ht="30" customHeight="1" x14ac:dyDescent="0.35">
      <c r="A990" s="66" t="s">
        <v>1998</v>
      </c>
      <c r="B990" s="66" t="s">
        <v>1999</v>
      </c>
      <c r="C990" s="66" t="s">
        <v>963</v>
      </c>
      <c r="D990" s="66">
        <v>8471160</v>
      </c>
      <c r="E990" s="66" t="s">
        <v>506</v>
      </c>
      <c r="F990" s="66">
        <v>432209</v>
      </c>
      <c r="G990" s="66" t="s">
        <v>138</v>
      </c>
      <c r="H990" s="66" t="str">
        <f t="shared" si="20"/>
        <v>847.8471160.1.432209.000000.847001.200179</v>
      </c>
      <c r="I990" s="56" t="s">
        <v>21</v>
      </c>
      <c r="J990" s="56">
        <v>847001</v>
      </c>
      <c r="K990" s="56" t="s">
        <v>23</v>
      </c>
      <c r="L990" s="56">
        <v>200179</v>
      </c>
      <c r="M990" s="66" t="s">
        <v>2286</v>
      </c>
      <c r="N990" s="66">
        <v>1</v>
      </c>
      <c r="Q990" s="66" t="s">
        <v>4617</v>
      </c>
      <c r="R990" s="66">
        <v>1</v>
      </c>
      <c r="S990" s="66">
        <v>4672.5</v>
      </c>
      <c r="T990" s="66">
        <v>4450</v>
      </c>
      <c r="U990" s="66" t="s">
        <v>2002</v>
      </c>
      <c r="V990" s="66" t="s">
        <v>2003</v>
      </c>
      <c r="W990" s="66" t="s">
        <v>4265</v>
      </c>
      <c r="X990" s="66" t="s">
        <v>4266</v>
      </c>
      <c r="Y990" s="69" t="s">
        <v>4267</v>
      </c>
      <c r="Z990" s="66">
        <v>8471160</v>
      </c>
    </row>
    <row r="991" spans="1:26" ht="30" customHeight="1" x14ac:dyDescent="0.35">
      <c r="A991" s="66" t="s">
        <v>1998</v>
      </c>
      <c r="B991" s="66" t="s">
        <v>1999</v>
      </c>
      <c r="C991" s="66" t="s">
        <v>963</v>
      </c>
      <c r="D991" s="66">
        <v>8471160</v>
      </c>
      <c r="E991" s="66" t="s">
        <v>506</v>
      </c>
      <c r="F991" s="66">
        <v>432209</v>
      </c>
      <c r="G991" s="66" t="s">
        <v>138</v>
      </c>
      <c r="H991" s="66" t="str">
        <f t="shared" si="20"/>
        <v>847.8471160.1.432209.000000.847001.200179</v>
      </c>
      <c r="I991" s="56" t="s">
        <v>21</v>
      </c>
      <c r="J991" s="56">
        <v>847001</v>
      </c>
      <c r="K991" s="56" t="s">
        <v>23</v>
      </c>
      <c r="L991" s="56">
        <v>200179</v>
      </c>
      <c r="M991" s="66" t="s">
        <v>2286</v>
      </c>
      <c r="N991" s="66">
        <v>1</v>
      </c>
      <c r="Q991" s="66" t="s">
        <v>4618</v>
      </c>
      <c r="R991" s="66">
        <v>1</v>
      </c>
      <c r="S991" s="66">
        <v>2336.25</v>
      </c>
      <c r="T991" s="66">
        <v>2225</v>
      </c>
      <c r="U991" s="66" t="s">
        <v>2002</v>
      </c>
      <c r="V991" s="66" t="s">
        <v>2003</v>
      </c>
      <c r="W991" s="66" t="s">
        <v>4265</v>
      </c>
      <c r="X991" s="66" t="s">
        <v>4266</v>
      </c>
      <c r="Y991" s="69" t="s">
        <v>4267</v>
      </c>
      <c r="Z991" s="66">
        <v>8471160</v>
      </c>
    </row>
    <row r="992" spans="1:26" ht="30" customHeight="1" x14ac:dyDescent="0.35">
      <c r="A992" s="66" t="s">
        <v>1998</v>
      </c>
      <c r="B992" s="66" t="s">
        <v>1999</v>
      </c>
      <c r="C992" s="66" t="s">
        <v>963</v>
      </c>
      <c r="D992" s="66">
        <v>8471160</v>
      </c>
      <c r="E992" s="66" t="s">
        <v>506</v>
      </c>
      <c r="F992" s="66">
        <v>432209</v>
      </c>
      <c r="G992" s="66" t="s">
        <v>138</v>
      </c>
      <c r="H992" s="66" t="str">
        <f t="shared" si="20"/>
        <v>847.8471160.1.432209.000000.847001.200179</v>
      </c>
      <c r="I992" s="56" t="s">
        <v>21</v>
      </c>
      <c r="J992" s="56">
        <v>847001</v>
      </c>
      <c r="K992" s="56" t="s">
        <v>23</v>
      </c>
      <c r="L992" s="56">
        <v>200179</v>
      </c>
      <c r="M992" s="66" t="s">
        <v>2286</v>
      </c>
      <c r="N992" s="66">
        <v>1</v>
      </c>
      <c r="Q992" s="66" t="s">
        <v>4619</v>
      </c>
      <c r="R992" s="66">
        <v>1</v>
      </c>
      <c r="S992" s="66">
        <v>22642.935000000001</v>
      </c>
      <c r="T992" s="66">
        <v>21564.7</v>
      </c>
      <c r="U992" s="66" t="s">
        <v>2002</v>
      </c>
      <c r="V992" s="66" t="s">
        <v>2003</v>
      </c>
      <c r="W992" s="66" t="s">
        <v>4265</v>
      </c>
      <c r="X992" s="66" t="s">
        <v>4266</v>
      </c>
      <c r="Y992" s="69" t="s">
        <v>4267</v>
      </c>
      <c r="Z992" s="66">
        <v>8471160</v>
      </c>
    </row>
    <row r="993" spans="1:26" ht="30" customHeight="1" x14ac:dyDescent="0.35">
      <c r="A993" s="66" t="s">
        <v>1998</v>
      </c>
      <c r="B993" s="66" t="s">
        <v>1999</v>
      </c>
      <c r="C993" s="66" t="s">
        <v>963</v>
      </c>
      <c r="D993" s="66">
        <v>8471160</v>
      </c>
      <c r="E993" s="66" t="s">
        <v>506</v>
      </c>
      <c r="F993" s="66">
        <v>432209</v>
      </c>
      <c r="G993" s="66" t="s">
        <v>138</v>
      </c>
      <c r="H993" s="66" t="str">
        <f t="shared" si="20"/>
        <v>847.8471160.1.432209.000000.847001.200179</v>
      </c>
      <c r="I993" s="56" t="s">
        <v>21</v>
      </c>
      <c r="J993" s="56">
        <v>847001</v>
      </c>
      <c r="K993" s="56" t="s">
        <v>23</v>
      </c>
      <c r="L993" s="56">
        <v>200179</v>
      </c>
      <c r="M993" s="66" t="s">
        <v>2286</v>
      </c>
      <c r="N993" s="66">
        <v>1</v>
      </c>
      <c r="Q993" s="66" t="s">
        <v>4620</v>
      </c>
      <c r="R993" s="66">
        <v>1</v>
      </c>
      <c r="S993" s="66">
        <v>53879.175000000003</v>
      </c>
      <c r="T993" s="66">
        <v>51313.5</v>
      </c>
      <c r="U993" s="66" t="s">
        <v>2002</v>
      </c>
      <c r="V993" s="66" t="s">
        <v>2003</v>
      </c>
      <c r="W993" s="66" t="s">
        <v>4265</v>
      </c>
      <c r="X993" s="66" t="s">
        <v>4266</v>
      </c>
      <c r="Y993" s="69" t="s">
        <v>4267</v>
      </c>
      <c r="Z993" s="66">
        <v>8471160</v>
      </c>
    </row>
    <row r="994" spans="1:26" ht="30" customHeight="1" x14ac:dyDescent="0.35">
      <c r="A994" s="66" t="s">
        <v>1998</v>
      </c>
      <c r="B994" s="66" t="s">
        <v>1999</v>
      </c>
      <c r="C994" s="66" t="s">
        <v>963</v>
      </c>
      <c r="D994" s="66">
        <v>8471160</v>
      </c>
      <c r="E994" s="66" t="s">
        <v>506</v>
      </c>
      <c r="F994" s="66">
        <v>432209</v>
      </c>
      <c r="G994" s="66" t="s">
        <v>138</v>
      </c>
      <c r="H994" s="66" t="str">
        <f t="shared" si="20"/>
        <v>847.8471160.1.432209.000000.847001.200179</v>
      </c>
      <c r="I994" s="56" t="s">
        <v>21</v>
      </c>
      <c r="J994" s="56">
        <v>847001</v>
      </c>
      <c r="K994" s="56" t="s">
        <v>23</v>
      </c>
      <c r="L994" s="56">
        <v>200179</v>
      </c>
      <c r="M994" s="66" t="s">
        <v>2286</v>
      </c>
      <c r="N994" s="66">
        <v>1</v>
      </c>
      <c r="Q994" s="66" t="s">
        <v>4621</v>
      </c>
      <c r="R994" s="66">
        <v>1</v>
      </c>
      <c r="S994" s="66">
        <v>381117.19800000003</v>
      </c>
      <c r="T994" s="66">
        <v>362968.76</v>
      </c>
      <c r="U994" s="66" t="s">
        <v>2002</v>
      </c>
      <c r="V994" s="66" t="s">
        <v>2003</v>
      </c>
      <c r="W994" s="66" t="s">
        <v>4265</v>
      </c>
      <c r="X994" s="66" t="s">
        <v>4266</v>
      </c>
      <c r="Y994" s="69" t="s">
        <v>4267</v>
      </c>
      <c r="Z994" s="66">
        <v>8471160</v>
      </c>
    </row>
    <row r="995" spans="1:26" ht="30" customHeight="1" x14ac:dyDescent="0.35">
      <c r="A995" s="66" t="s">
        <v>1998</v>
      </c>
      <c r="B995" s="66" t="s">
        <v>1999</v>
      </c>
      <c r="C995" s="66" t="s">
        <v>963</v>
      </c>
      <c r="D995" s="66">
        <v>8471160</v>
      </c>
      <c r="E995" s="66" t="s">
        <v>506</v>
      </c>
      <c r="F995" s="66">
        <v>432209</v>
      </c>
      <c r="G995" s="66" t="s">
        <v>138</v>
      </c>
      <c r="H995" s="66" t="str">
        <f t="shared" si="20"/>
        <v>847.8471160.1.432209.000000.847001.200179</v>
      </c>
      <c r="I995" s="56" t="s">
        <v>21</v>
      </c>
      <c r="J995" s="56">
        <v>847001</v>
      </c>
      <c r="K995" s="56" t="s">
        <v>23</v>
      </c>
      <c r="L995" s="56">
        <v>200179</v>
      </c>
      <c r="M995" s="66" t="s">
        <v>2286</v>
      </c>
      <c r="N995" s="66">
        <v>1</v>
      </c>
      <c r="Q995" s="66" t="s">
        <v>4622</v>
      </c>
      <c r="R995" s="66">
        <v>1</v>
      </c>
      <c r="S995" s="66">
        <v>1155</v>
      </c>
      <c r="T995" s="66">
        <v>1100</v>
      </c>
      <c r="U995" s="66" t="s">
        <v>2002</v>
      </c>
      <c r="V995" s="66" t="s">
        <v>2003</v>
      </c>
      <c r="W995" s="66" t="s">
        <v>4265</v>
      </c>
      <c r="X995" s="66" t="s">
        <v>4266</v>
      </c>
      <c r="Y995" s="69" t="s">
        <v>4267</v>
      </c>
      <c r="Z995" s="66">
        <v>8471160</v>
      </c>
    </row>
    <row r="996" spans="1:26" ht="30" customHeight="1" x14ac:dyDescent="0.35">
      <c r="A996" s="66" t="s">
        <v>1998</v>
      </c>
      <c r="B996" s="66" t="s">
        <v>1999</v>
      </c>
      <c r="C996" s="66" t="s">
        <v>963</v>
      </c>
      <c r="D996" s="66">
        <v>8471160</v>
      </c>
      <c r="E996" s="66" t="s">
        <v>506</v>
      </c>
      <c r="F996" s="66">
        <v>432209</v>
      </c>
      <c r="G996" s="66" t="s">
        <v>138</v>
      </c>
      <c r="H996" s="66" t="str">
        <f t="shared" si="20"/>
        <v>847.8471160.1.432209.000000.847001.200179</v>
      </c>
      <c r="I996" s="56" t="s">
        <v>21</v>
      </c>
      <c r="J996" s="56">
        <v>847001</v>
      </c>
      <c r="K996" s="56" t="s">
        <v>23</v>
      </c>
      <c r="L996" s="56">
        <v>200179</v>
      </c>
      <c r="M996" s="66" t="s">
        <v>2286</v>
      </c>
      <c r="N996" s="66">
        <v>1</v>
      </c>
      <c r="Q996" s="66" t="s">
        <v>4623</v>
      </c>
      <c r="R996" s="66">
        <v>1</v>
      </c>
      <c r="S996" s="66">
        <v>2310</v>
      </c>
      <c r="T996" s="66">
        <v>2200</v>
      </c>
      <c r="U996" s="66" t="s">
        <v>2002</v>
      </c>
      <c r="V996" s="66" t="s">
        <v>2003</v>
      </c>
      <c r="W996" s="66" t="s">
        <v>4265</v>
      </c>
      <c r="X996" s="66" t="s">
        <v>4266</v>
      </c>
      <c r="Y996" s="69" t="s">
        <v>4267</v>
      </c>
      <c r="Z996" s="66">
        <v>8471160</v>
      </c>
    </row>
    <row r="997" spans="1:26" ht="30" customHeight="1" x14ac:dyDescent="0.35">
      <c r="A997" s="66" t="s">
        <v>1998</v>
      </c>
      <c r="B997" s="66" t="s">
        <v>1999</v>
      </c>
      <c r="C997" s="66" t="s">
        <v>963</v>
      </c>
      <c r="D997" s="66">
        <v>8471160</v>
      </c>
      <c r="E997" s="66" t="s">
        <v>506</v>
      </c>
      <c r="F997" s="66">
        <v>432209</v>
      </c>
      <c r="G997" s="66" t="s">
        <v>138</v>
      </c>
      <c r="H997" s="66" t="str">
        <f t="shared" si="20"/>
        <v>847.8471160.1.432209.000000.847001.200179</v>
      </c>
      <c r="I997" s="56" t="s">
        <v>21</v>
      </c>
      <c r="J997" s="56">
        <v>847001</v>
      </c>
      <c r="K997" s="56" t="s">
        <v>23</v>
      </c>
      <c r="L997" s="56">
        <v>200179</v>
      </c>
      <c r="M997" s="66" t="s">
        <v>2286</v>
      </c>
      <c r="N997" s="66">
        <v>1</v>
      </c>
      <c r="Q997" s="66" t="s">
        <v>4624</v>
      </c>
      <c r="R997" s="66">
        <v>1</v>
      </c>
      <c r="S997" s="66">
        <v>8778</v>
      </c>
      <c r="T997" s="66">
        <v>8360</v>
      </c>
      <c r="U997" s="66" t="s">
        <v>2002</v>
      </c>
      <c r="V997" s="66" t="s">
        <v>2003</v>
      </c>
      <c r="W997" s="66" t="s">
        <v>4265</v>
      </c>
      <c r="X997" s="66" t="s">
        <v>4266</v>
      </c>
      <c r="Y997" s="69" t="s">
        <v>4267</v>
      </c>
      <c r="Z997" s="66">
        <v>8471160</v>
      </c>
    </row>
    <row r="998" spans="1:26" ht="30" customHeight="1" x14ac:dyDescent="0.35">
      <c r="A998" s="66" t="s">
        <v>1998</v>
      </c>
      <c r="B998" s="66" t="s">
        <v>1999</v>
      </c>
      <c r="C998" s="66" t="s">
        <v>963</v>
      </c>
      <c r="D998" s="66">
        <v>8471160</v>
      </c>
      <c r="E998" s="66" t="s">
        <v>506</v>
      </c>
      <c r="F998" s="66">
        <v>432209</v>
      </c>
      <c r="G998" s="66" t="s">
        <v>138</v>
      </c>
      <c r="H998" s="66" t="str">
        <f t="shared" si="20"/>
        <v>847.8471160.1.432209.000000.847001.200179</v>
      </c>
      <c r="I998" s="56" t="s">
        <v>21</v>
      </c>
      <c r="J998" s="56">
        <v>847001</v>
      </c>
      <c r="K998" s="56" t="s">
        <v>23</v>
      </c>
      <c r="L998" s="56">
        <v>200179</v>
      </c>
      <c r="M998" s="66" t="s">
        <v>2286</v>
      </c>
      <c r="N998" s="66">
        <v>1</v>
      </c>
      <c r="Q998" s="66" t="s">
        <v>4625</v>
      </c>
      <c r="R998" s="66">
        <v>1</v>
      </c>
      <c r="S998" s="66">
        <v>3802.2599999999998</v>
      </c>
      <c r="T998" s="66">
        <v>3621.2</v>
      </c>
      <c r="U998" s="66" t="s">
        <v>2002</v>
      </c>
      <c r="V998" s="66" t="s">
        <v>2003</v>
      </c>
      <c r="W998" s="66" t="s">
        <v>4265</v>
      </c>
      <c r="X998" s="66" t="s">
        <v>4266</v>
      </c>
      <c r="Y998" s="69" t="s">
        <v>4267</v>
      </c>
      <c r="Z998" s="66">
        <v>8471160</v>
      </c>
    </row>
    <row r="999" spans="1:26" ht="30" customHeight="1" x14ac:dyDescent="0.35">
      <c r="A999" s="66" t="s">
        <v>1998</v>
      </c>
      <c r="B999" s="66" t="s">
        <v>1999</v>
      </c>
      <c r="C999" s="66" t="s">
        <v>963</v>
      </c>
      <c r="D999" s="66">
        <v>8471160</v>
      </c>
      <c r="E999" s="66" t="s">
        <v>506</v>
      </c>
      <c r="F999" s="66">
        <v>432209</v>
      </c>
      <c r="G999" s="66" t="s">
        <v>138</v>
      </c>
      <c r="H999" s="66" t="str">
        <f t="shared" si="20"/>
        <v>847.8471160.1.432209.000000.847001.200179</v>
      </c>
      <c r="I999" s="56" t="s">
        <v>21</v>
      </c>
      <c r="J999" s="56">
        <v>847001</v>
      </c>
      <c r="K999" s="56" t="s">
        <v>23</v>
      </c>
      <c r="L999" s="56">
        <v>200179</v>
      </c>
      <c r="M999" s="66" t="s">
        <v>2286</v>
      </c>
      <c r="N999" s="66">
        <v>1</v>
      </c>
      <c r="Q999" s="66" t="s">
        <v>4626</v>
      </c>
      <c r="R999" s="66">
        <v>1</v>
      </c>
      <c r="S999" s="66">
        <v>1247.4000000000001</v>
      </c>
      <c r="T999" s="66">
        <v>1188</v>
      </c>
      <c r="U999" s="66" t="s">
        <v>2002</v>
      </c>
      <c r="V999" s="66" t="s">
        <v>2003</v>
      </c>
      <c r="W999" s="66" t="s">
        <v>4265</v>
      </c>
      <c r="X999" s="66" t="s">
        <v>4266</v>
      </c>
      <c r="Y999" s="69" t="s">
        <v>4267</v>
      </c>
      <c r="Z999" s="66">
        <v>8471160</v>
      </c>
    </row>
    <row r="1000" spans="1:26" ht="30" customHeight="1" x14ac:dyDescent="0.35">
      <c r="A1000" s="66" t="s">
        <v>1998</v>
      </c>
      <c r="B1000" s="66" t="s">
        <v>1999</v>
      </c>
      <c r="C1000" s="66" t="s">
        <v>963</v>
      </c>
      <c r="D1000" s="66">
        <v>8471160</v>
      </c>
      <c r="E1000" s="66" t="s">
        <v>506</v>
      </c>
      <c r="F1000" s="66">
        <v>432209</v>
      </c>
      <c r="G1000" s="66" t="s">
        <v>138</v>
      </c>
      <c r="H1000" s="66" t="str">
        <f t="shared" si="20"/>
        <v>847.8471160.1.432209.000000.847001.200179</v>
      </c>
      <c r="I1000" s="56" t="s">
        <v>21</v>
      </c>
      <c r="J1000" s="56">
        <v>847001</v>
      </c>
      <c r="K1000" s="56" t="s">
        <v>23</v>
      </c>
      <c r="L1000" s="56">
        <v>200179</v>
      </c>
      <c r="M1000" s="66" t="s">
        <v>2286</v>
      </c>
      <c r="N1000" s="66">
        <v>1</v>
      </c>
      <c r="Q1000" s="66" t="s">
        <v>4627</v>
      </c>
      <c r="R1000" s="66">
        <v>1</v>
      </c>
      <c r="S1000" s="66">
        <v>20640.459000000003</v>
      </c>
      <c r="T1000" s="66">
        <v>19657.580000000002</v>
      </c>
      <c r="U1000" s="66" t="s">
        <v>2002</v>
      </c>
      <c r="V1000" s="66" t="s">
        <v>2003</v>
      </c>
      <c r="W1000" s="66" t="s">
        <v>4265</v>
      </c>
      <c r="X1000" s="66" t="s">
        <v>4266</v>
      </c>
      <c r="Y1000" s="69" t="s">
        <v>4267</v>
      </c>
      <c r="Z1000" s="66">
        <v>8471160</v>
      </c>
    </row>
    <row r="1001" spans="1:26" ht="30" customHeight="1" x14ac:dyDescent="0.35">
      <c r="A1001" s="66" t="s">
        <v>1998</v>
      </c>
      <c r="B1001" s="66" t="s">
        <v>1999</v>
      </c>
      <c r="C1001" s="66" t="s">
        <v>963</v>
      </c>
      <c r="D1001" s="66">
        <v>8471160</v>
      </c>
      <c r="E1001" s="66" t="s">
        <v>506</v>
      </c>
      <c r="F1001" s="66">
        <v>432209</v>
      </c>
      <c r="G1001" s="66" t="s">
        <v>138</v>
      </c>
      <c r="H1001" s="66" t="str">
        <f t="shared" si="20"/>
        <v>847.8471160.1.432209.000000.847001.200179</v>
      </c>
      <c r="I1001" s="56" t="s">
        <v>21</v>
      </c>
      <c r="J1001" s="56">
        <v>847001</v>
      </c>
      <c r="K1001" s="56" t="s">
        <v>23</v>
      </c>
      <c r="L1001" s="56">
        <v>200179</v>
      </c>
      <c r="M1001" s="66" t="s">
        <v>2286</v>
      </c>
      <c r="N1001" s="66">
        <v>1</v>
      </c>
      <c r="Q1001" s="66" t="s">
        <v>4628</v>
      </c>
      <c r="R1001" s="66">
        <v>1</v>
      </c>
      <c r="S1001" s="66">
        <v>93408.21</v>
      </c>
      <c r="T1001" s="66">
        <v>88960.2</v>
      </c>
      <c r="U1001" s="66" t="s">
        <v>2002</v>
      </c>
      <c r="V1001" s="66" t="s">
        <v>2003</v>
      </c>
      <c r="W1001" s="66" t="s">
        <v>4265</v>
      </c>
      <c r="X1001" s="66" t="s">
        <v>4266</v>
      </c>
      <c r="Y1001" s="69" t="s">
        <v>4267</v>
      </c>
      <c r="Z1001" s="66">
        <v>8471160</v>
      </c>
    </row>
    <row r="1002" spans="1:26" ht="30" customHeight="1" x14ac:dyDescent="0.35">
      <c r="A1002" s="66" t="s">
        <v>1998</v>
      </c>
      <c r="B1002" s="66" t="s">
        <v>1999</v>
      </c>
      <c r="C1002" s="66" t="s">
        <v>963</v>
      </c>
      <c r="D1002" s="66">
        <v>8471160</v>
      </c>
      <c r="E1002" s="66" t="s">
        <v>506</v>
      </c>
      <c r="F1002" s="66">
        <v>432209</v>
      </c>
      <c r="G1002" s="66" t="s">
        <v>138</v>
      </c>
      <c r="H1002" s="66" t="str">
        <f t="shared" si="20"/>
        <v>847.8471160.1.432209.000000.847001.200179</v>
      </c>
      <c r="I1002" s="56" t="s">
        <v>21</v>
      </c>
      <c r="J1002" s="56">
        <v>847001</v>
      </c>
      <c r="K1002" s="56" t="s">
        <v>23</v>
      </c>
      <c r="L1002" s="56">
        <v>200179</v>
      </c>
      <c r="M1002" s="66" t="s">
        <v>2286</v>
      </c>
      <c r="N1002" s="66">
        <v>1</v>
      </c>
      <c r="Q1002" s="66" t="s">
        <v>4629</v>
      </c>
      <c r="R1002" s="66">
        <v>1</v>
      </c>
      <c r="S1002" s="66">
        <v>1604.1375</v>
      </c>
      <c r="T1002" s="66">
        <v>1527.75</v>
      </c>
      <c r="U1002" s="66" t="s">
        <v>2002</v>
      </c>
      <c r="V1002" s="66" t="s">
        <v>2003</v>
      </c>
      <c r="W1002" s="66" t="s">
        <v>4265</v>
      </c>
      <c r="X1002" s="66" t="s">
        <v>4266</v>
      </c>
      <c r="Y1002" s="69" t="s">
        <v>4267</v>
      </c>
      <c r="Z1002" s="66">
        <v>8471160</v>
      </c>
    </row>
    <row r="1003" spans="1:26" ht="30" customHeight="1" x14ac:dyDescent="0.35">
      <c r="A1003" s="66" t="s">
        <v>1998</v>
      </c>
      <c r="B1003" s="66" t="s">
        <v>1999</v>
      </c>
      <c r="C1003" s="66" t="s">
        <v>963</v>
      </c>
      <c r="D1003" s="66">
        <v>8471160</v>
      </c>
      <c r="E1003" s="66" t="s">
        <v>506</v>
      </c>
      <c r="F1003" s="66">
        <v>432209</v>
      </c>
      <c r="G1003" s="66" t="s">
        <v>138</v>
      </c>
      <c r="H1003" s="66" t="str">
        <f t="shared" si="20"/>
        <v>847.8471160.1.432209.000000.847001.200179</v>
      </c>
      <c r="I1003" s="56" t="s">
        <v>21</v>
      </c>
      <c r="J1003" s="56">
        <v>847001</v>
      </c>
      <c r="K1003" s="56" t="s">
        <v>23</v>
      </c>
      <c r="L1003" s="56">
        <v>200179</v>
      </c>
      <c r="M1003" s="66" t="s">
        <v>2286</v>
      </c>
      <c r="N1003" s="66">
        <v>1</v>
      </c>
      <c r="Q1003" s="66" t="s">
        <v>4630</v>
      </c>
      <c r="R1003" s="66">
        <v>1</v>
      </c>
      <c r="S1003" s="66">
        <v>1604.1375</v>
      </c>
      <c r="T1003" s="66">
        <v>1527.75</v>
      </c>
      <c r="U1003" s="66" t="s">
        <v>2002</v>
      </c>
      <c r="V1003" s="66" t="s">
        <v>2003</v>
      </c>
      <c r="W1003" s="66" t="s">
        <v>4265</v>
      </c>
      <c r="X1003" s="66" t="s">
        <v>4266</v>
      </c>
      <c r="Y1003" s="69" t="s">
        <v>4267</v>
      </c>
      <c r="Z1003" s="66">
        <v>8471160</v>
      </c>
    </row>
    <row r="1004" spans="1:26" ht="30" customHeight="1" x14ac:dyDescent="0.35">
      <c r="A1004" s="66" t="s">
        <v>1998</v>
      </c>
      <c r="B1004" s="66" t="s">
        <v>1999</v>
      </c>
      <c r="C1004" s="66" t="s">
        <v>963</v>
      </c>
      <c r="D1004" s="66">
        <v>8471160</v>
      </c>
      <c r="E1004" s="66" t="s">
        <v>506</v>
      </c>
      <c r="F1004" s="66">
        <v>432209</v>
      </c>
      <c r="G1004" s="66" t="s">
        <v>138</v>
      </c>
      <c r="H1004" s="66" t="str">
        <f t="shared" si="20"/>
        <v>847.8471160.1.432209.000000.847001.200179</v>
      </c>
      <c r="I1004" s="56" t="s">
        <v>21</v>
      </c>
      <c r="J1004" s="56">
        <v>847001</v>
      </c>
      <c r="K1004" s="56" t="s">
        <v>23</v>
      </c>
      <c r="L1004" s="56">
        <v>200179</v>
      </c>
      <c r="M1004" s="66" t="s">
        <v>2286</v>
      </c>
      <c r="N1004" s="66">
        <v>1</v>
      </c>
      <c r="Q1004" s="66" t="s">
        <v>4631</v>
      </c>
      <c r="R1004" s="66">
        <v>1</v>
      </c>
      <c r="S1004" s="66">
        <v>9702</v>
      </c>
      <c r="T1004" s="66">
        <v>9240</v>
      </c>
      <c r="U1004" s="66" t="s">
        <v>2002</v>
      </c>
      <c r="V1004" s="66" t="s">
        <v>2003</v>
      </c>
      <c r="W1004" s="66" t="s">
        <v>4265</v>
      </c>
      <c r="X1004" s="66" t="s">
        <v>4266</v>
      </c>
      <c r="Y1004" s="69" t="s">
        <v>4267</v>
      </c>
      <c r="Z1004" s="66">
        <v>8471160</v>
      </c>
    </row>
    <row r="1005" spans="1:26" ht="30" customHeight="1" x14ac:dyDescent="0.35">
      <c r="A1005" s="66" t="s">
        <v>1998</v>
      </c>
      <c r="B1005" s="66" t="s">
        <v>1999</v>
      </c>
      <c r="C1005" s="66" t="s">
        <v>963</v>
      </c>
      <c r="D1005" s="66">
        <v>8471160</v>
      </c>
      <c r="E1005" s="66" t="s">
        <v>506</v>
      </c>
      <c r="F1005" s="66">
        <v>432209</v>
      </c>
      <c r="G1005" s="66" t="s">
        <v>138</v>
      </c>
      <c r="H1005" s="66" t="str">
        <f t="shared" si="20"/>
        <v>847.8471160.1.432209.000000.847001.200179</v>
      </c>
      <c r="I1005" s="56" t="s">
        <v>21</v>
      </c>
      <c r="J1005" s="56">
        <v>847001</v>
      </c>
      <c r="K1005" s="56" t="s">
        <v>23</v>
      </c>
      <c r="L1005" s="56">
        <v>200179</v>
      </c>
      <c r="M1005" s="66" t="s">
        <v>2286</v>
      </c>
      <c r="N1005" s="66">
        <v>1</v>
      </c>
      <c r="Q1005" s="66" t="s">
        <v>4632</v>
      </c>
      <c r="R1005" s="66">
        <v>1</v>
      </c>
      <c r="S1005" s="66">
        <v>7283.9760000000006</v>
      </c>
      <c r="T1005" s="66">
        <v>6937.12</v>
      </c>
      <c r="U1005" s="66" t="s">
        <v>2002</v>
      </c>
      <c r="V1005" s="66" t="s">
        <v>2003</v>
      </c>
      <c r="W1005" s="66" t="s">
        <v>4265</v>
      </c>
      <c r="X1005" s="66" t="s">
        <v>4266</v>
      </c>
      <c r="Y1005" s="69" t="s">
        <v>4267</v>
      </c>
      <c r="Z1005" s="66">
        <v>8471160</v>
      </c>
    </row>
    <row r="1006" spans="1:26" ht="30" customHeight="1" x14ac:dyDescent="0.35">
      <c r="A1006" s="66" t="s">
        <v>1998</v>
      </c>
      <c r="B1006" s="66" t="s">
        <v>1999</v>
      </c>
      <c r="C1006" s="66" t="s">
        <v>963</v>
      </c>
      <c r="D1006" s="66">
        <v>8471160</v>
      </c>
      <c r="E1006" s="66" t="s">
        <v>506</v>
      </c>
      <c r="F1006" s="66">
        <v>432209</v>
      </c>
      <c r="G1006" s="66" t="s">
        <v>138</v>
      </c>
      <c r="H1006" s="66" t="str">
        <f t="shared" si="20"/>
        <v>847.8471160.1.432209.000000.847001.200179</v>
      </c>
      <c r="I1006" s="56" t="s">
        <v>21</v>
      </c>
      <c r="J1006" s="56">
        <v>847001</v>
      </c>
      <c r="K1006" s="56" t="s">
        <v>23</v>
      </c>
      <c r="L1006" s="56">
        <v>200179</v>
      </c>
      <c r="M1006" s="66" t="s">
        <v>2286</v>
      </c>
      <c r="N1006" s="66">
        <v>1</v>
      </c>
      <c r="Q1006" s="66" t="s">
        <v>4633</v>
      </c>
      <c r="R1006" s="66">
        <v>1</v>
      </c>
      <c r="S1006" s="66">
        <v>21000</v>
      </c>
      <c r="T1006" s="66">
        <v>20000</v>
      </c>
      <c r="U1006" s="66" t="s">
        <v>2002</v>
      </c>
      <c r="V1006" s="66" t="s">
        <v>2003</v>
      </c>
      <c r="W1006" s="66" t="s">
        <v>4265</v>
      </c>
      <c r="X1006" s="66" t="s">
        <v>4266</v>
      </c>
      <c r="Y1006" s="69" t="s">
        <v>4267</v>
      </c>
      <c r="Z1006" s="66">
        <v>8471160</v>
      </c>
    </row>
    <row r="1007" spans="1:26" ht="30" customHeight="1" x14ac:dyDescent="0.35">
      <c r="A1007" s="66" t="s">
        <v>1998</v>
      </c>
      <c r="B1007" s="66" t="s">
        <v>1999</v>
      </c>
      <c r="C1007" s="66" t="s">
        <v>963</v>
      </c>
      <c r="D1007" s="66">
        <v>8471160</v>
      </c>
      <c r="E1007" s="66" t="s">
        <v>506</v>
      </c>
      <c r="F1007" s="66">
        <v>432209</v>
      </c>
      <c r="G1007" s="66" t="s">
        <v>138</v>
      </c>
      <c r="H1007" s="66" t="str">
        <f t="shared" si="20"/>
        <v>847.8471160.1.432209.000000.847001.200179</v>
      </c>
      <c r="I1007" s="56" t="s">
        <v>21</v>
      </c>
      <c r="J1007" s="56">
        <v>847001</v>
      </c>
      <c r="K1007" s="56" t="s">
        <v>23</v>
      </c>
      <c r="L1007" s="56">
        <v>200179</v>
      </c>
      <c r="M1007" s="66" t="s">
        <v>2286</v>
      </c>
      <c r="N1007" s="66">
        <v>1</v>
      </c>
      <c r="Q1007" s="66" t="s">
        <v>4634</v>
      </c>
      <c r="R1007" s="66">
        <v>1</v>
      </c>
      <c r="S1007" s="66">
        <v>94500</v>
      </c>
      <c r="T1007" s="66">
        <v>90000</v>
      </c>
      <c r="U1007" s="66" t="s">
        <v>2002</v>
      </c>
      <c r="V1007" s="66" t="s">
        <v>2003</v>
      </c>
      <c r="W1007" s="66" t="s">
        <v>4265</v>
      </c>
      <c r="X1007" s="66" t="s">
        <v>4266</v>
      </c>
      <c r="Y1007" s="69" t="s">
        <v>4267</v>
      </c>
      <c r="Z1007" s="66">
        <v>8471160</v>
      </c>
    </row>
    <row r="1008" spans="1:26" ht="30" customHeight="1" x14ac:dyDescent="0.35">
      <c r="A1008" s="66" t="s">
        <v>1998</v>
      </c>
      <c r="B1008" s="66" t="s">
        <v>1999</v>
      </c>
      <c r="C1008" s="66" t="s">
        <v>963</v>
      </c>
      <c r="D1008" s="66">
        <v>8471160</v>
      </c>
      <c r="E1008" s="66" t="s">
        <v>506</v>
      </c>
      <c r="F1008" s="66">
        <v>432209</v>
      </c>
      <c r="G1008" s="66" t="s">
        <v>138</v>
      </c>
      <c r="H1008" s="66" t="str">
        <f t="shared" si="20"/>
        <v>847.8471160.1.432209.000000.847001.200179</v>
      </c>
      <c r="I1008" s="56" t="s">
        <v>21</v>
      </c>
      <c r="J1008" s="56">
        <v>847001</v>
      </c>
      <c r="K1008" s="56" t="s">
        <v>23</v>
      </c>
      <c r="L1008" s="56">
        <v>200179</v>
      </c>
      <c r="M1008" s="66" t="s">
        <v>2286</v>
      </c>
      <c r="N1008" s="66">
        <v>1</v>
      </c>
      <c r="Q1008" s="66" t="s">
        <v>4635</v>
      </c>
      <c r="R1008" s="66">
        <v>1</v>
      </c>
      <c r="S1008" s="66">
        <v>3307.5</v>
      </c>
      <c r="T1008" s="66">
        <v>3150</v>
      </c>
      <c r="U1008" s="66" t="s">
        <v>2002</v>
      </c>
      <c r="V1008" s="66" t="s">
        <v>2003</v>
      </c>
      <c r="W1008" s="66" t="s">
        <v>4265</v>
      </c>
      <c r="X1008" s="66" t="s">
        <v>4266</v>
      </c>
      <c r="Y1008" s="69" t="s">
        <v>4267</v>
      </c>
      <c r="Z1008" s="66">
        <v>8471160</v>
      </c>
    </row>
    <row r="1009" spans="1:26" ht="30" customHeight="1" x14ac:dyDescent="0.35">
      <c r="A1009" s="66" t="s">
        <v>1998</v>
      </c>
      <c r="B1009" s="66" t="s">
        <v>1999</v>
      </c>
      <c r="C1009" s="66" t="s">
        <v>963</v>
      </c>
      <c r="D1009" s="66">
        <v>8471160</v>
      </c>
      <c r="E1009" s="66" t="s">
        <v>506</v>
      </c>
      <c r="F1009" s="66">
        <v>432209</v>
      </c>
      <c r="G1009" s="66" t="s">
        <v>138</v>
      </c>
      <c r="H1009" s="66" t="str">
        <f t="shared" si="20"/>
        <v>847.8471160.1.432209.000000.847001.200179</v>
      </c>
      <c r="I1009" s="56" t="s">
        <v>21</v>
      </c>
      <c r="J1009" s="56">
        <v>847001</v>
      </c>
      <c r="K1009" s="56" t="s">
        <v>23</v>
      </c>
      <c r="L1009" s="56">
        <v>200179</v>
      </c>
      <c r="M1009" s="66" t="s">
        <v>2286</v>
      </c>
      <c r="N1009" s="66">
        <v>1</v>
      </c>
      <c r="Q1009" s="66" t="s">
        <v>4636</v>
      </c>
      <c r="R1009" s="66">
        <v>1</v>
      </c>
      <c r="S1009" s="66">
        <v>4441.5</v>
      </c>
      <c r="T1009" s="66">
        <v>4230</v>
      </c>
      <c r="U1009" s="66" t="s">
        <v>2002</v>
      </c>
      <c r="V1009" s="66" t="s">
        <v>2003</v>
      </c>
      <c r="W1009" s="66" t="s">
        <v>4265</v>
      </c>
      <c r="X1009" s="66" t="s">
        <v>4266</v>
      </c>
      <c r="Y1009" s="69" t="s">
        <v>4267</v>
      </c>
      <c r="Z1009" s="66">
        <v>8471160</v>
      </c>
    </row>
    <row r="1010" spans="1:26" ht="30" customHeight="1" x14ac:dyDescent="0.35">
      <c r="A1010" s="66" t="s">
        <v>1998</v>
      </c>
      <c r="B1010" s="66" t="s">
        <v>1999</v>
      </c>
      <c r="C1010" s="66" t="s">
        <v>963</v>
      </c>
      <c r="D1010" s="66">
        <v>8471160</v>
      </c>
      <c r="E1010" s="66" t="s">
        <v>506</v>
      </c>
      <c r="F1010" s="66">
        <v>432209</v>
      </c>
      <c r="G1010" s="66" t="s">
        <v>138</v>
      </c>
      <c r="H1010" s="66" t="str">
        <f t="shared" si="20"/>
        <v>847.8471160.1.432209.000000.847001.200179</v>
      </c>
      <c r="I1010" s="56" t="s">
        <v>21</v>
      </c>
      <c r="J1010" s="56">
        <v>847001</v>
      </c>
      <c r="K1010" s="56" t="s">
        <v>23</v>
      </c>
      <c r="L1010" s="56">
        <v>200179</v>
      </c>
      <c r="M1010" s="66" t="s">
        <v>2286</v>
      </c>
      <c r="N1010" s="66">
        <v>1</v>
      </c>
      <c r="Q1010" s="66" t="s">
        <v>4637</v>
      </c>
      <c r="R1010" s="66">
        <v>1</v>
      </c>
      <c r="S1010" s="66">
        <v>2314.0005000000001</v>
      </c>
      <c r="T1010" s="66">
        <v>2203.81</v>
      </c>
      <c r="U1010" s="66" t="s">
        <v>2002</v>
      </c>
      <c r="V1010" s="66" t="s">
        <v>2003</v>
      </c>
      <c r="W1010" s="66" t="s">
        <v>4265</v>
      </c>
      <c r="X1010" s="66" t="s">
        <v>4266</v>
      </c>
      <c r="Y1010" s="69" t="s">
        <v>4267</v>
      </c>
      <c r="Z1010" s="66">
        <v>8471160</v>
      </c>
    </row>
    <row r="1011" spans="1:26" ht="30" customHeight="1" x14ac:dyDescent="0.35">
      <c r="A1011" s="66" t="s">
        <v>1998</v>
      </c>
      <c r="B1011" s="66" t="s">
        <v>1999</v>
      </c>
      <c r="C1011" s="66" t="s">
        <v>963</v>
      </c>
      <c r="D1011" s="66">
        <v>8471160</v>
      </c>
      <c r="E1011" s="66" t="s">
        <v>506</v>
      </c>
      <c r="F1011" s="66">
        <v>432209</v>
      </c>
      <c r="G1011" s="66" t="s">
        <v>138</v>
      </c>
      <c r="H1011" s="66" t="str">
        <f t="shared" si="20"/>
        <v>847.8471160.1.432209.000000.847001.200179</v>
      </c>
      <c r="I1011" s="56" t="s">
        <v>21</v>
      </c>
      <c r="J1011" s="56">
        <v>847001</v>
      </c>
      <c r="K1011" s="56" t="s">
        <v>23</v>
      </c>
      <c r="L1011" s="56">
        <v>200179</v>
      </c>
      <c r="M1011" s="66" t="s">
        <v>2286</v>
      </c>
      <c r="N1011" s="66">
        <v>1</v>
      </c>
      <c r="Q1011" s="66" t="s">
        <v>4638</v>
      </c>
      <c r="R1011" s="66">
        <v>1</v>
      </c>
      <c r="S1011" s="66">
        <v>5784.9855000000007</v>
      </c>
      <c r="T1011" s="66">
        <v>5509.51</v>
      </c>
      <c r="U1011" s="66" t="s">
        <v>2002</v>
      </c>
      <c r="V1011" s="66" t="s">
        <v>2003</v>
      </c>
      <c r="W1011" s="66" t="s">
        <v>4265</v>
      </c>
      <c r="X1011" s="66" t="s">
        <v>4266</v>
      </c>
      <c r="Y1011" s="69" t="s">
        <v>4267</v>
      </c>
      <c r="Z1011" s="66">
        <v>8471160</v>
      </c>
    </row>
    <row r="1012" spans="1:26" ht="30" customHeight="1" x14ac:dyDescent="0.35">
      <c r="A1012" s="66" t="s">
        <v>1998</v>
      </c>
      <c r="B1012" s="66" t="s">
        <v>1999</v>
      </c>
      <c r="C1012" s="66" t="s">
        <v>963</v>
      </c>
      <c r="D1012" s="66">
        <v>8471160</v>
      </c>
      <c r="E1012" s="66" t="s">
        <v>506</v>
      </c>
      <c r="F1012" s="66">
        <v>432209</v>
      </c>
      <c r="G1012" s="66" t="s">
        <v>138</v>
      </c>
      <c r="H1012" s="66" t="str">
        <f t="shared" si="20"/>
        <v>847.8471160.1.432209.000000.847001.200179</v>
      </c>
      <c r="I1012" s="56" t="s">
        <v>21</v>
      </c>
      <c r="J1012" s="56">
        <v>847001</v>
      </c>
      <c r="K1012" s="56" t="s">
        <v>23</v>
      </c>
      <c r="L1012" s="56">
        <v>200179</v>
      </c>
      <c r="M1012" s="66" t="s">
        <v>2286</v>
      </c>
      <c r="N1012" s="66">
        <v>1</v>
      </c>
      <c r="Q1012" s="66" t="s">
        <v>4639</v>
      </c>
      <c r="R1012" s="66">
        <v>1</v>
      </c>
      <c r="S1012" s="66">
        <v>3856.6605000000004</v>
      </c>
      <c r="T1012" s="66">
        <v>3673.01</v>
      </c>
      <c r="U1012" s="66" t="s">
        <v>2002</v>
      </c>
      <c r="V1012" s="66" t="s">
        <v>2003</v>
      </c>
      <c r="W1012" s="66" t="s">
        <v>4265</v>
      </c>
      <c r="X1012" s="66" t="s">
        <v>4266</v>
      </c>
      <c r="Y1012" s="69" t="s">
        <v>4267</v>
      </c>
      <c r="Z1012" s="66">
        <v>8471160</v>
      </c>
    </row>
    <row r="1013" spans="1:26" ht="30" customHeight="1" x14ac:dyDescent="0.35">
      <c r="A1013" s="66" t="s">
        <v>1998</v>
      </c>
      <c r="B1013" s="66" t="s">
        <v>1999</v>
      </c>
      <c r="C1013" s="66" t="s">
        <v>963</v>
      </c>
      <c r="D1013" s="66">
        <v>8471160</v>
      </c>
      <c r="E1013" s="66" t="s">
        <v>506</v>
      </c>
      <c r="F1013" s="66">
        <v>432209</v>
      </c>
      <c r="G1013" s="66" t="s">
        <v>138</v>
      </c>
      <c r="H1013" s="66" t="str">
        <f t="shared" si="20"/>
        <v>847.8471160.1.432209.000000.847001.200179</v>
      </c>
      <c r="I1013" s="56" t="s">
        <v>21</v>
      </c>
      <c r="J1013" s="56">
        <v>847001</v>
      </c>
      <c r="K1013" s="56" t="s">
        <v>23</v>
      </c>
      <c r="L1013" s="56">
        <v>200179</v>
      </c>
      <c r="M1013" s="66" t="s">
        <v>2286</v>
      </c>
      <c r="N1013" s="66">
        <v>1</v>
      </c>
      <c r="Q1013" s="66" t="s">
        <v>4640</v>
      </c>
      <c r="R1013" s="66">
        <v>1</v>
      </c>
      <c r="S1013" s="66">
        <v>315000</v>
      </c>
      <c r="T1013" s="66">
        <v>300000</v>
      </c>
      <c r="U1013" s="66" t="s">
        <v>2002</v>
      </c>
      <c r="V1013" s="66" t="s">
        <v>2003</v>
      </c>
      <c r="W1013" s="66" t="s">
        <v>4265</v>
      </c>
      <c r="X1013" s="66" t="s">
        <v>4266</v>
      </c>
      <c r="Y1013" s="69" t="s">
        <v>4267</v>
      </c>
      <c r="Z1013" s="66">
        <v>8471160</v>
      </c>
    </row>
    <row r="1014" spans="1:26" ht="30" customHeight="1" x14ac:dyDescent="0.35">
      <c r="A1014" s="66" t="s">
        <v>1998</v>
      </c>
      <c r="B1014" s="66" t="s">
        <v>1999</v>
      </c>
      <c r="C1014" s="66" t="s">
        <v>963</v>
      </c>
      <c r="D1014" s="66">
        <v>8471160</v>
      </c>
      <c r="E1014" s="66" t="s">
        <v>506</v>
      </c>
      <c r="F1014" s="66">
        <v>432209</v>
      </c>
      <c r="G1014" s="66" t="s">
        <v>138</v>
      </c>
      <c r="H1014" s="66" t="str">
        <f t="shared" si="20"/>
        <v>847.8471160.1.432209.000000.847001.200179</v>
      </c>
      <c r="I1014" s="56" t="s">
        <v>21</v>
      </c>
      <c r="J1014" s="56">
        <v>847001</v>
      </c>
      <c r="K1014" s="56" t="s">
        <v>23</v>
      </c>
      <c r="L1014" s="56">
        <v>200179</v>
      </c>
      <c r="M1014" s="66" t="s">
        <v>2286</v>
      </c>
      <c r="N1014" s="66">
        <v>1</v>
      </c>
      <c r="Q1014" s="66" t="s">
        <v>4641</v>
      </c>
      <c r="R1014" s="66">
        <v>1</v>
      </c>
      <c r="S1014" s="66">
        <v>105000</v>
      </c>
      <c r="T1014" s="66">
        <v>100000</v>
      </c>
      <c r="U1014" s="66" t="s">
        <v>2002</v>
      </c>
      <c r="V1014" s="66" t="s">
        <v>2003</v>
      </c>
      <c r="W1014" s="66" t="s">
        <v>4265</v>
      </c>
      <c r="X1014" s="66" t="s">
        <v>4266</v>
      </c>
      <c r="Y1014" s="69" t="s">
        <v>4267</v>
      </c>
      <c r="Z1014" s="66">
        <v>8471160</v>
      </c>
    </row>
    <row r="1015" spans="1:26" ht="30" customHeight="1" x14ac:dyDescent="0.35">
      <c r="A1015" s="66" t="s">
        <v>1998</v>
      </c>
      <c r="B1015" s="66" t="s">
        <v>1999</v>
      </c>
      <c r="C1015" s="66" t="s">
        <v>963</v>
      </c>
      <c r="D1015" s="66">
        <v>8471160</v>
      </c>
      <c r="E1015" s="66" t="s">
        <v>506</v>
      </c>
      <c r="F1015" s="66">
        <v>432209</v>
      </c>
      <c r="G1015" s="66" t="s">
        <v>138</v>
      </c>
      <c r="H1015" s="66" t="str">
        <f t="shared" si="20"/>
        <v>847.8471160.1.432209.000000.847001.200179</v>
      </c>
      <c r="I1015" s="56" t="s">
        <v>21</v>
      </c>
      <c r="J1015" s="56">
        <v>847001</v>
      </c>
      <c r="K1015" s="56" t="s">
        <v>23</v>
      </c>
      <c r="L1015" s="56">
        <v>200179</v>
      </c>
      <c r="M1015" s="66" t="s">
        <v>2286</v>
      </c>
      <c r="N1015" s="66">
        <v>1</v>
      </c>
      <c r="Q1015" s="66" t="s">
        <v>4642</v>
      </c>
      <c r="R1015" s="66">
        <v>1</v>
      </c>
      <c r="S1015" s="66">
        <v>461876.10000000003</v>
      </c>
      <c r="T1015" s="66">
        <v>439882</v>
      </c>
      <c r="U1015" s="66" t="s">
        <v>2002</v>
      </c>
      <c r="V1015" s="66" t="s">
        <v>2003</v>
      </c>
      <c r="W1015" s="66" t="s">
        <v>4265</v>
      </c>
      <c r="X1015" s="66" t="s">
        <v>4266</v>
      </c>
      <c r="Y1015" s="69" t="s">
        <v>4267</v>
      </c>
      <c r="Z1015" s="66">
        <v>8471160</v>
      </c>
    </row>
    <row r="1016" spans="1:26" ht="30" customHeight="1" x14ac:dyDescent="0.35">
      <c r="A1016" s="66" t="s">
        <v>1998</v>
      </c>
      <c r="B1016" s="66" t="s">
        <v>1999</v>
      </c>
      <c r="C1016" s="66" t="s">
        <v>963</v>
      </c>
      <c r="D1016" s="66">
        <v>8471160</v>
      </c>
      <c r="E1016" s="66" t="s">
        <v>506</v>
      </c>
      <c r="F1016" s="66">
        <v>432209</v>
      </c>
      <c r="G1016" s="66" t="s">
        <v>138</v>
      </c>
      <c r="H1016" s="66" t="str">
        <f t="shared" si="20"/>
        <v>847.8471160.1.432209.000000.847001.200179</v>
      </c>
      <c r="I1016" s="56" t="s">
        <v>21</v>
      </c>
      <c r="J1016" s="56">
        <v>847001</v>
      </c>
      <c r="K1016" s="56" t="s">
        <v>23</v>
      </c>
      <c r="L1016" s="56">
        <v>200179</v>
      </c>
      <c r="M1016" s="66" t="s">
        <v>2286</v>
      </c>
      <c r="N1016" s="66">
        <v>1</v>
      </c>
      <c r="Q1016" s="66" t="s">
        <v>4643</v>
      </c>
      <c r="R1016" s="66">
        <v>1</v>
      </c>
      <c r="S1016" s="66">
        <v>63000</v>
      </c>
      <c r="T1016" s="66">
        <v>60000</v>
      </c>
      <c r="U1016" s="66" t="s">
        <v>2002</v>
      </c>
      <c r="V1016" s="66" t="s">
        <v>2003</v>
      </c>
      <c r="W1016" s="66" t="s">
        <v>4265</v>
      </c>
      <c r="X1016" s="66" t="s">
        <v>4266</v>
      </c>
      <c r="Y1016" s="69" t="s">
        <v>4267</v>
      </c>
      <c r="Z1016" s="66">
        <v>8471160</v>
      </c>
    </row>
    <row r="1017" spans="1:26" ht="30" customHeight="1" x14ac:dyDescent="0.35">
      <c r="A1017" s="66" t="s">
        <v>1998</v>
      </c>
      <c r="B1017" s="66" t="s">
        <v>1999</v>
      </c>
      <c r="C1017" s="66" t="s">
        <v>963</v>
      </c>
      <c r="D1017" s="66">
        <v>8471160</v>
      </c>
      <c r="E1017" s="66" t="s">
        <v>506</v>
      </c>
      <c r="F1017" s="66">
        <v>432209</v>
      </c>
      <c r="G1017" s="66" t="s">
        <v>138</v>
      </c>
      <c r="H1017" s="66" t="str">
        <f t="shared" si="20"/>
        <v>847.8471160.1.432209.000000.847001.200179</v>
      </c>
      <c r="I1017" s="56" t="s">
        <v>21</v>
      </c>
      <c r="J1017" s="56">
        <v>847001</v>
      </c>
      <c r="K1017" s="56" t="s">
        <v>23</v>
      </c>
      <c r="L1017" s="56">
        <v>200179</v>
      </c>
      <c r="M1017" s="66" t="s">
        <v>2286</v>
      </c>
      <c r="N1017" s="66">
        <v>1</v>
      </c>
      <c r="Q1017" s="66" t="s">
        <v>4644</v>
      </c>
      <c r="R1017" s="66">
        <v>1</v>
      </c>
      <c r="S1017" s="66">
        <v>47250</v>
      </c>
      <c r="T1017" s="66">
        <v>45000</v>
      </c>
      <c r="U1017" s="66" t="s">
        <v>2002</v>
      </c>
      <c r="V1017" s="66" t="s">
        <v>2003</v>
      </c>
      <c r="W1017" s="66" t="s">
        <v>4265</v>
      </c>
      <c r="X1017" s="66" t="s">
        <v>4266</v>
      </c>
      <c r="Y1017" s="69" t="s">
        <v>4267</v>
      </c>
      <c r="Z1017" s="66">
        <v>8471160</v>
      </c>
    </row>
    <row r="1018" spans="1:26" ht="30" customHeight="1" x14ac:dyDescent="0.35">
      <c r="A1018" s="66" t="s">
        <v>1998</v>
      </c>
      <c r="B1018" s="66" t="s">
        <v>1999</v>
      </c>
      <c r="C1018" s="66" t="s">
        <v>963</v>
      </c>
      <c r="D1018" s="66">
        <v>8471160</v>
      </c>
      <c r="E1018" s="66" t="s">
        <v>506</v>
      </c>
      <c r="F1018" s="66">
        <v>432209</v>
      </c>
      <c r="G1018" s="66" t="s">
        <v>138</v>
      </c>
      <c r="H1018" s="66" t="str">
        <f t="shared" si="20"/>
        <v>847.8471160.1.432209.000000.847001.200179</v>
      </c>
      <c r="I1018" s="56" t="s">
        <v>21</v>
      </c>
      <c r="J1018" s="56">
        <v>847001</v>
      </c>
      <c r="K1018" s="56" t="s">
        <v>23</v>
      </c>
      <c r="L1018" s="56">
        <v>200179</v>
      </c>
      <c r="M1018" s="66" t="s">
        <v>2286</v>
      </c>
      <c r="N1018" s="66">
        <v>1</v>
      </c>
      <c r="Q1018" s="66" t="s">
        <v>4645</v>
      </c>
      <c r="R1018" s="66">
        <v>1</v>
      </c>
      <c r="S1018" s="66">
        <v>21000</v>
      </c>
      <c r="T1018" s="66">
        <v>20000</v>
      </c>
      <c r="U1018" s="66" t="s">
        <v>2002</v>
      </c>
      <c r="V1018" s="66" t="s">
        <v>2003</v>
      </c>
      <c r="W1018" s="66" t="s">
        <v>4265</v>
      </c>
      <c r="X1018" s="66" t="s">
        <v>4266</v>
      </c>
      <c r="Y1018" s="69" t="s">
        <v>4267</v>
      </c>
      <c r="Z1018" s="66">
        <v>8471160</v>
      </c>
    </row>
    <row r="1019" spans="1:26" ht="30" customHeight="1" x14ac:dyDescent="0.35">
      <c r="A1019" s="66" t="s">
        <v>1998</v>
      </c>
      <c r="B1019" s="66" t="s">
        <v>1999</v>
      </c>
      <c r="C1019" s="66" t="s">
        <v>963</v>
      </c>
      <c r="D1019" s="66">
        <v>8471160</v>
      </c>
      <c r="E1019" s="66" t="s">
        <v>506</v>
      </c>
      <c r="F1019" s="66">
        <v>432209</v>
      </c>
      <c r="G1019" s="66" t="s">
        <v>138</v>
      </c>
      <c r="H1019" s="66" t="str">
        <f t="shared" si="20"/>
        <v>847.8471160.1.432209.000000.847001.200179</v>
      </c>
      <c r="I1019" s="56" t="s">
        <v>21</v>
      </c>
      <c r="J1019" s="56">
        <v>847001</v>
      </c>
      <c r="K1019" s="56" t="s">
        <v>23</v>
      </c>
      <c r="L1019" s="56">
        <v>200179</v>
      </c>
      <c r="M1019" s="66" t="s">
        <v>2286</v>
      </c>
      <c r="N1019" s="66">
        <v>1</v>
      </c>
      <c r="Q1019" s="66" t="s">
        <v>4646</v>
      </c>
      <c r="R1019" s="66">
        <v>1</v>
      </c>
      <c r="S1019" s="66">
        <v>36750</v>
      </c>
      <c r="T1019" s="66">
        <v>35000</v>
      </c>
      <c r="U1019" s="66" t="s">
        <v>2002</v>
      </c>
      <c r="V1019" s="66" t="s">
        <v>2003</v>
      </c>
      <c r="W1019" s="66" t="s">
        <v>4265</v>
      </c>
      <c r="X1019" s="66" t="s">
        <v>4266</v>
      </c>
      <c r="Y1019" s="69" t="s">
        <v>4267</v>
      </c>
      <c r="Z1019" s="66">
        <v>8471160</v>
      </c>
    </row>
    <row r="1020" spans="1:26" ht="30" customHeight="1" x14ac:dyDescent="0.35">
      <c r="A1020" s="66" t="s">
        <v>1998</v>
      </c>
      <c r="B1020" s="66" t="s">
        <v>1999</v>
      </c>
      <c r="C1020" s="66" t="s">
        <v>963</v>
      </c>
      <c r="D1020" s="66">
        <v>8471160</v>
      </c>
      <c r="E1020" s="66" t="s">
        <v>506</v>
      </c>
      <c r="F1020" s="66">
        <v>432209</v>
      </c>
      <c r="G1020" s="66" t="s">
        <v>138</v>
      </c>
      <c r="H1020" s="66" t="str">
        <f t="shared" si="20"/>
        <v>847.8471160.1.432209.000000.847001.200179</v>
      </c>
      <c r="I1020" s="56" t="s">
        <v>21</v>
      </c>
      <c r="J1020" s="56">
        <v>847001</v>
      </c>
      <c r="K1020" s="56" t="s">
        <v>23</v>
      </c>
      <c r="L1020" s="56">
        <v>200179</v>
      </c>
      <c r="M1020" s="66" t="s">
        <v>2286</v>
      </c>
      <c r="N1020" s="66">
        <v>1</v>
      </c>
      <c r="Q1020" s="66" t="s">
        <v>4647</v>
      </c>
      <c r="R1020" s="66">
        <v>1</v>
      </c>
      <c r="S1020" s="66">
        <v>31500</v>
      </c>
      <c r="T1020" s="66">
        <v>30000</v>
      </c>
      <c r="U1020" s="66" t="s">
        <v>2002</v>
      </c>
      <c r="V1020" s="66" t="s">
        <v>2003</v>
      </c>
      <c r="W1020" s="66" t="s">
        <v>4265</v>
      </c>
      <c r="X1020" s="66" t="s">
        <v>4266</v>
      </c>
      <c r="Y1020" s="69" t="s">
        <v>4267</v>
      </c>
      <c r="Z1020" s="66">
        <v>8471160</v>
      </c>
    </row>
    <row r="1021" spans="1:26" ht="30" customHeight="1" x14ac:dyDescent="0.35">
      <c r="A1021" s="66" t="s">
        <v>1998</v>
      </c>
      <c r="B1021" s="66" t="s">
        <v>1999</v>
      </c>
      <c r="C1021" s="66" t="s">
        <v>963</v>
      </c>
      <c r="D1021" s="66">
        <v>8471160</v>
      </c>
      <c r="E1021" s="66" t="s">
        <v>506</v>
      </c>
      <c r="F1021" s="66">
        <v>432209</v>
      </c>
      <c r="G1021" s="66" t="s">
        <v>138</v>
      </c>
      <c r="H1021" s="66" t="str">
        <f t="shared" ref="H1021:H1084" si="21">CONCATENATE(847,".",D1021,".",1,".",F1021,".","000000",".",J1021,".",L1021)</f>
        <v>847.8471160.1.432209.000000.847001.200179</v>
      </c>
      <c r="I1021" s="56" t="s">
        <v>21</v>
      </c>
      <c r="J1021" s="56">
        <v>847001</v>
      </c>
      <c r="K1021" s="56" t="s">
        <v>23</v>
      </c>
      <c r="L1021" s="56">
        <v>200179</v>
      </c>
      <c r="M1021" s="66" t="s">
        <v>2286</v>
      </c>
      <c r="N1021" s="66">
        <v>1</v>
      </c>
      <c r="Q1021" s="66" t="s">
        <v>4648</v>
      </c>
      <c r="R1021" s="66">
        <v>1</v>
      </c>
      <c r="S1021" s="66">
        <v>10500</v>
      </c>
      <c r="T1021" s="66">
        <v>10000</v>
      </c>
      <c r="U1021" s="66" t="s">
        <v>2002</v>
      </c>
      <c r="V1021" s="66" t="s">
        <v>2003</v>
      </c>
      <c r="W1021" s="66" t="s">
        <v>4265</v>
      </c>
      <c r="X1021" s="66" t="s">
        <v>4266</v>
      </c>
      <c r="Y1021" s="69" t="s">
        <v>4267</v>
      </c>
      <c r="Z1021" s="66">
        <v>8471160</v>
      </c>
    </row>
    <row r="1022" spans="1:26" ht="30" customHeight="1" x14ac:dyDescent="0.35">
      <c r="A1022" s="66" t="s">
        <v>1998</v>
      </c>
      <c r="B1022" s="66" t="s">
        <v>1999</v>
      </c>
      <c r="C1022" s="66" t="s">
        <v>963</v>
      </c>
      <c r="D1022" s="66">
        <v>8471160</v>
      </c>
      <c r="E1022" s="66" t="s">
        <v>506</v>
      </c>
      <c r="F1022" s="66">
        <v>432209</v>
      </c>
      <c r="G1022" s="66" t="s">
        <v>138</v>
      </c>
      <c r="H1022" s="66" t="str">
        <f t="shared" si="21"/>
        <v>847.8471160.1.432209.000000.847001.200179</v>
      </c>
      <c r="I1022" s="56" t="s">
        <v>21</v>
      </c>
      <c r="J1022" s="56">
        <v>847001</v>
      </c>
      <c r="K1022" s="56" t="s">
        <v>23</v>
      </c>
      <c r="L1022" s="56">
        <v>200179</v>
      </c>
      <c r="M1022" s="66" t="s">
        <v>2286</v>
      </c>
      <c r="N1022" s="66">
        <v>1</v>
      </c>
      <c r="Q1022" s="66" t="s">
        <v>4649</v>
      </c>
      <c r="R1022" s="66">
        <v>1</v>
      </c>
      <c r="S1022" s="66">
        <v>36750</v>
      </c>
      <c r="T1022" s="66">
        <v>35000</v>
      </c>
      <c r="U1022" s="66" t="s">
        <v>2002</v>
      </c>
      <c r="V1022" s="66" t="s">
        <v>2003</v>
      </c>
      <c r="W1022" s="66" t="s">
        <v>4265</v>
      </c>
      <c r="X1022" s="66" t="s">
        <v>4266</v>
      </c>
      <c r="Y1022" s="69" t="s">
        <v>4267</v>
      </c>
      <c r="Z1022" s="66">
        <v>8471160</v>
      </c>
    </row>
    <row r="1023" spans="1:26" ht="30" customHeight="1" x14ac:dyDescent="0.35">
      <c r="A1023" s="66" t="s">
        <v>1998</v>
      </c>
      <c r="B1023" s="66" t="s">
        <v>1999</v>
      </c>
      <c r="C1023" s="66" t="s">
        <v>963</v>
      </c>
      <c r="D1023" s="66">
        <v>8471160</v>
      </c>
      <c r="E1023" s="66" t="s">
        <v>506</v>
      </c>
      <c r="F1023" s="66">
        <v>432209</v>
      </c>
      <c r="G1023" s="66" t="s">
        <v>138</v>
      </c>
      <c r="H1023" s="66" t="str">
        <f t="shared" si="21"/>
        <v>847.8471160.1.432209.000000.847001.200179</v>
      </c>
      <c r="I1023" s="56" t="s">
        <v>21</v>
      </c>
      <c r="J1023" s="56">
        <v>847001</v>
      </c>
      <c r="K1023" s="56" t="s">
        <v>23</v>
      </c>
      <c r="L1023" s="56">
        <v>200179</v>
      </c>
      <c r="M1023" s="66" t="s">
        <v>2286</v>
      </c>
      <c r="N1023" s="66">
        <v>1</v>
      </c>
      <c r="Q1023" s="66" t="s">
        <v>4650</v>
      </c>
      <c r="R1023" s="66">
        <v>1</v>
      </c>
      <c r="S1023" s="66">
        <v>10625.895</v>
      </c>
      <c r="T1023" s="66">
        <v>10119.9</v>
      </c>
      <c r="U1023" s="66" t="s">
        <v>2002</v>
      </c>
      <c r="V1023" s="66" t="s">
        <v>2003</v>
      </c>
      <c r="W1023" s="66" t="s">
        <v>4265</v>
      </c>
      <c r="X1023" s="66" t="s">
        <v>4266</v>
      </c>
      <c r="Y1023" s="69" t="s">
        <v>4267</v>
      </c>
      <c r="Z1023" s="66">
        <v>8471160</v>
      </c>
    </row>
    <row r="1024" spans="1:26" ht="30" customHeight="1" x14ac:dyDescent="0.35">
      <c r="A1024" s="66" t="s">
        <v>1998</v>
      </c>
      <c r="B1024" s="66" t="s">
        <v>1999</v>
      </c>
      <c r="C1024" s="66" t="s">
        <v>963</v>
      </c>
      <c r="D1024" s="66">
        <v>8471160</v>
      </c>
      <c r="E1024" s="66" t="s">
        <v>506</v>
      </c>
      <c r="F1024" s="66">
        <v>432209</v>
      </c>
      <c r="G1024" s="66" t="s">
        <v>138</v>
      </c>
      <c r="H1024" s="66" t="str">
        <f t="shared" si="21"/>
        <v>847.8471160.1.432209.000000.847001.200179</v>
      </c>
      <c r="I1024" s="56" t="s">
        <v>21</v>
      </c>
      <c r="J1024" s="56">
        <v>847001</v>
      </c>
      <c r="K1024" s="56" t="s">
        <v>23</v>
      </c>
      <c r="L1024" s="56">
        <v>200179</v>
      </c>
      <c r="M1024" s="66" t="s">
        <v>2286</v>
      </c>
      <c r="N1024" s="66">
        <v>1</v>
      </c>
      <c r="Q1024" s="66" t="s">
        <v>4651</v>
      </c>
      <c r="R1024" s="66">
        <v>1</v>
      </c>
      <c r="S1024" s="66">
        <v>2636.0775000000003</v>
      </c>
      <c r="T1024" s="66">
        <v>2510.5500000000002</v>
      </c>
      <c r="U1024" s="66" t="s">
        <v>2002</v>
      </c>
      <c r="V1024" s="66" t="s">
        <v>2003</v>
      </c>
      <c r="W1024" s="66" t="s">
        <v>4265</v>
      </c>
      <c r="X1024" s="66" t="s">
        <v>4266</v>
      </c>
      <c r="Y1024" s="69" t="s">
        <v>4267</v>
      </c>
      <c r="Z1024" s="66">
        <v>8471160</v>
      </c>
    </row>
    <row r="1025" spans="1:26" ht="30" customHeight="1" x14ac:dyDescent="0.35">
      <c r="A1025" s="66" t="s">
        <v>1998</v>
      </c>
      <c r="B1025" s="66" t="s">
        <v>1999</v>
      </c>
      <c r="C1025" s="66" t="s">
        <v>963</v>
      </c>
      <c r="D1025" s="66">
        <v>8471160</v>
      </c>
      <c r="E1025" s="66" t="s">
        <v>506</v>
      </c>
      <c r="F1025" s="66">
        <v>432209</v>
      </c>
      <c r="G1025" s="66" t="s">
        <v>138</v>
      </c>
      <c r="H1025" s="66" t="str">
        <f t="shared" si="21"/>
        <v>847.8471160.1.432209.000000.847001.200179</v>
      </c>
      <c r="I1025" s="56" t="s">
        <v>21</v>
      </c>
      <c r="J1025" s="56">
        <v>847001</v>
      </c>
      <c r="K1025" s="56" t="s">
        <v>23</v>
      </c>
      <c r="L1025" s="56">
        <v>200179</v>
      </c>
      <c r="M1025" s="66" t="s">
        <v>2286</v>
      </c>
      <c r="N1025" s="66">
        <v>1</v>
      </c>
      <c r="Q1025" s="66" t="s">
        <v>4652</v>
      </c>
      <c r="R1025" s="66">
        <v>1</v>
      </c>
      <c r="S1025" s="66">
        <v>63000</v>
      </c>
      <c r="T1025" s="66">
        <v>60000</v>
      </c>
      <c r="U1025" s="66" t="s">
        <v>2002</v>
      </c>
      <c r="V1025" s="66" t="s">
        <v>2003</v>
      </c>
      <c r="W1025" s="66" t="s">
        <v>4265</v>
      </c>
      <c r="X1025" s="66" t="s">
        <v>4266</v>
      </c>
      <c r="Y1025" s="69" t="s">
        <v>4267</v>
      </c>
      <c r="Z1025" s="66">
        <v>8471160</v>
      </c>
    </row>
    <row r="1026" spans="1:26" ht="30" customHeight="1" x14ac:dyDescent="0.35">
      <c r="A1026" s="66" t="s">
        <v>1998</v>
      </c>
      <c r="B1026" s="66" t="s">
        <v>1999</v>
      </c>
      <c r="C1026" s="66" t="s">
        <v>963</v>
      </c>
      <c r="D1026" s="66">
        <v>8471160</v>
      </c>
      <c r="E1026" s="66" t="s">
        <v>506</v>
      </c>
      <c r="F1026" s="66">
        <v>432209</v>
      </c>
      <c r="G1026" s="66" t="s">
        <v>138</v>
      </c>
      <c r="H1026" s="66" t="str">
        <f t="shared" si="21"/>
        <v>847.8471160.1.432209.000000.847001.200179</v>
      </c>
      <c r="I1026" s="56" t="s">
        <v>21</v>
      </c>
      <c r="J1026" s="56">
        <v>847001</v>
      </c>
      <c r="K1026" s="56" t="s">
        <v>23</v>
      </c>
      <c r="L1026" s="56">
        <v>200179</v>
      </c>
      <c r="M1026" s="66" t="s">
        <v>2286</v>
      </c>
      <c r="N1026" s="66">
        <v>1</v>
      </c>
      <c r="Q1026" s="66" t="s">
        <v>4653</v>
      </c>
      <c r="R1026" s="66">
        <v>1</v>
      </c>
      <c r="S1026" s="66">
        <v>52500</v>
      </c>
      <c r="T1026" s="66">
        <v>50000</v>
      </c>
      <c r="U1026" s="66" t="s">
        <v>2002</v>
      </c>
      <c r="V1026" s="66" t="s">
        <v>2003</v>
      </c>
      <c r="W1026" s="66" t="s">
        <v>4265</v>
      </c>
      <c r="X1026" s="66" t="s">
        <v>4266</v>
      </c>
      <c r="Y1026" s="69" t="s">
        <v>4267</v>
      </c>
      <c r="Z1026" s="66">
        <v>8471160</v>
      </c>
    </row>
    <row r="1027" spans="1:26" ht="30" customHeight="1" x14ac:dyDescent="0.35">
      <c r="A1027" s="66" t="s">
        <v>1998</v>
      </c>
      <c r="B1027" s="66" t="s">
        <v>1999</v>
      </c>
      <c r="C1027" s="66" t="s">
        <v>963</v>
      </c>
      <c r="D1027" s="66">
        <v>8471160</v>
      </c>
      <c r="E1027" s="66" t="s">
        <v>506</v>
      </c>
      <c r="F1027" s="66">
        <v>432209</v>
      </c>
      <c r="G1027" s="66" t="s">
        <v>138</v>
      </c>
      <c r="H1027" s="66" t="str">
        <f t="shared" si="21"/>
        <v>847.8471160.1.432209.000000.847001.200179</v>
      </c>
      <c r="I1027" s="56" t="s">
        <v>21</v>
      </c>
      <c r="J1027" s="56">
        <v>847001</v>
      </c>
      <c r="K1027" s="56" t="s">
        <v>23</v>
      </c>
      <c r="L1027" s="56">
        <v>200179</v>
      </c>
      <c r="M1027" s="66" t="s">
        <v>2286</v>
      </c>
      <c r="N1027" s="66">
        <v>1</v>
      </c>
      <c r="Q1027" s="66" t="s">
        <v>4654</v>
      </c>
      <c r="R1027" s="66">
        <v>1</v>
      </c>
      <c r="S1027" s="66">
        <v>36750</v>
      </c>
      <c r="T1027" s="66">
        <v>35000</v>
      </c>
      <c r="U1027" s="66" t="s">
        <v>2002</v>
      </c>
      <c r="V1027" s="66" t="s">
        <v>2003</v>
      </c>
      <c r="W1027" s="66" t="s">
        <v>4265</v>
      </c>
      <c r="X1027" s="66" t="s">
        <v>4266</v>
      </c>
      <c r="Y1027" s="69" t="s">
        <v>4267</v>
      </c>
      <c r="Z1027" s="66">
        <v>8471160</v>
      </c>
    </row>
    <row r="1028" spans="1:26" ht="30" customHeight="1" x14ac:dyDescent="0.35">
      <c r="A1028" s="66" t="s">
        <v>1998</v>
      </c>
      <c r="B1028" s="66" t="s">
        <v>1999</v>
      </c>
      <c r="C1028" s="66" t="s">
        <v>963</v>
      </c>
      <c r="D1028" s="66">
        <v>8471160</v>
      </c>
      <c r="E1028" s="66" t="s">
        <v>506</v>
      </c>
      <c r="F1028" s="66">
        <v>432209</v>
      </c>
      <c r="G1028" s="66" t="s">
        <v>138</v>
      </c>
      <c r="H1028" s="66" t="str">
        <f t="shared" si="21"/>
        <v>847.8471160.1.432209.000000.847001.200179</v>
      </c>
      <c r="I1028" s="56" t="s">
        <v>21</v>
      </c>
      <c r="J1028" s="56">
        <v>847001</v>
      </c>
      <c r="K1028" s="56" t="s">
        <v>23</v>
      </c>
      <c r="L1028" s="56">
        <v>200179</v>
      </c>
      <c r="M1028" s="66" t="s">
        <v>2286</v>
      </c>
      <c r="N1028" s="66">
        <v>1</v>
      </c>
      <c r="Q1028" s="66" t="s">
        <v>4655</v>
      </c>
      <c r="R1028" s="66">
        <v>1</v>
      </c>
      <c r="S1028" s="66">
        <v>8400</v>
      </c>
      <c r="T1028" s="66">
        <v>8000</v>
      </c>
      <c r="U1028" s="66" t="s">
        <v>2002</v>
      </c>
      <c r="V1028" s="66" t="s">
        <v>2003</v>
      </c>
      <c r="W1028" s="66" t="s">
        <v>4265</v>
      </c>
      <c r="X1028" s="66" t="s">
        <v>4266</v>
      </c>
      <c r="Y1028" s="69" t="s">
        <v>4267</v>
      </c>
      <c r="Z1028" s="66">
        <v>8471160</v>
      </c>
    </row>
    <row r="1029" spans="1:26" ht="30" customHeight="1" x14ac:dyDescent="0.35">
      <c r="A1029" s="66" t="s">
        <v>1998</v>
      </c>
      <c r="B1029" s="66" t="s">
        <v>1999</v>
      </c>
      <c r="C1029" s="66" t="s">
        <v>963</v>
      </c>
      <c r="D1029" s="66">
        <v>8471160</v>
      </c>
      <c r="E1029" s="66" t="s">
        <v>506</v>
      </c>
      <c r="F1029" s="66">
        <v>432209</v>
      </c>
      <c r="G1029" s="66" t="s">
        <v>138</v>
      </c>
      <c r="H1029" s="66" t="str">
        <f t="shared" si="21"/>
        <v>847.8471160.1.432209.000000.847001.200179</v>
      </c>
      <c r="I1029" s="56" t="s">
        <v>21</v>
      </c>
      <c r="J1029" s="56">
        <v>847001</v>
      </c>
      <c r="K1029" s="56" t="s">
        <v>23</v>
      </c>
      <c r="L1029" s="56">
        <v>200179</v>
      </c>
      <c r="M1029" s="66" t="s">
        <v>2286</v>
      </c>
      <c r="N1029" s="66">
        <v>1</v>
      </c>
      <c r="Q1029" s="66" t="s">
        <v>4656</v>
      </c>
      <c r="R1029" s="66">
        <v>1</v>
      </c>
      <c r="S1029" s="66">
        <v>10500</v>
      </c>
      <c r="T1029" s="66">
        <v>10000</v>
      </c>
      <c r="U1029" s="66" t="s">
        <v>2002</v>
      </c>
      <c r="V1029" s="66" t="s">
        <v>2003</v>
      </c>
      <c r="W1029" s="66" t="s">
        <v>4265</v>
      </c>
      <c r="X1029" s="66" t="s">
        <v>4266</v>
      </c>
      <c r="Y1029" s="69" t="s">
        <v>4267</v>
      </c>
      <c r="Z1029" s="66">
        <v>8471160</v>
      </c>
    </row>
    <row r="1030" spans="1:26" ht="30" customHeight="1" x14ac:dyDescent="0.35">
      <c r="A1030" s="66" t="s">
        <v>1998</v>
      </c>
      <c r="B1030" s="66" t="s">
        <v>1999</v>
      </c>
      <c r="C1030" s="66" t="s">
        <v>963</v>
      </c>
      <c r="D1030" s="66">
        <v>8471160</v>
      </c>
      <c r="E1030" s="66" t="s">
        <v>506</v>
      </c>
      <c r="F1030" s="66">
        <v>432209</v>
      </c>
      <c r="G1030" s="66" t="s">
        <v>138</v>
      </c>
      <c r="H1030" s="66" t="str">
        <f t="shared" si="21"/>
        <v>847.8471160.1.432209.000000.847001.200179</v>
      </c>
      <c r="I1030" s="56" t="s">
        <v>21</v>
      </c>
      <c r="J1030" s="56">
        <v>847001</v>
      </c>
      <c r="K1030" s="56" t="s">
        <v>23</v>
      </c>
      <c r="L1030" s="56">
        <v>200179</v>
      </c>
      <c r="M1030" s="66" t="s">
        <v>2286</v>
      </c>
      <c r="N1030" s="66">
        <v>1</v>
      </c>
      <c r="Q1030" s="66" t="s">
        <v>4657</v>
      </c>
      <c r="R1030" s="66">
        <v>1</v>
      </c>
      <c r="S1030" s="66">
        <v>4200</v>
      </c>
      <c r="T1030" s="66">
        <v>4000</v>
      </c>
      <c r="U1030" s="66" t="s">
        <v>2002</v>
      </c>
      <c r="V1030" s="66" t="s">
        <v>2003</v>
      </c>
      <c r="W1030" s="66" t="s">
        <v>4265</v>
      </c>
      <c r="X1030" s="66" t="s">
        <v>4266</v>
      </c>
      <c r="Y1030" s="69" t="s">
        <v>4267</v>
      </c>
      <c r="Z1030" s="66">
        <v>8471160</v>
      </c>
    </row>
    <row r="1031" spans="1:26" ht="30" customHeight="1" x14ac:dyDescent="0.35">
      <c r="A1031" s="66" t="s">
        <v>1998</v>
      </c>
      <c r="B1031" s="66" t="s">
        <v>1999</v>
      </c>
      <c r="C1031" s="66" t="s">
        <v>963</v>
      </c>
      <c r="D1031" s="66">
        <v>8471160</v>
      </c>
      <c r="E1031" s="66" t="s">
        <v>506</v>
      </c>
      <c r="F1031" s="66">
        <v>432209</v>
      </c>
      <c r="G1031" s="66" t="s">
        <v>138</v>
      </c>
      <c r="H1031" s="66" t="str">
        <f t="shared" si="21"/>
        <v>847.8471160.1.432209.000000.847001.200179</v>
      </c>
      <c r="I1031" s="56" t="s">
        <v>21</v>
      </c>
      <c r="J1031" s="56">
        <v>847001</v>
      </c>
      <c r="K1031" s="56" t="s">
        <v>23</v>
      </c>
      <c r="L1031" s="56">
        <v>200179</v>
      </c>
      <c r="M1031" s="66" t="s">
        <v>2286</v>
      </c>
      <c r="N1031" s="66">
        <v>1</v>
      </c>
      <c r="Q1031" s="66" t="s">
        <v>4658</v>
      </c>
      <c r="R1031" s="66">
        <v>1</v>
      </c>
      <c r="S1031" s="66">
        <v>8400</v>
      </c>
      <c r="T1031" s="66">
        <v>8000</v>
      </c>
      <c r="U1031" s="66" t="s">
        <v>2002</v>
      </c>
      <c r="V1031" s="66" t="s">
        <v>2003</v>
      </c>
      <c r="W1031" s="66" t="s">
        <v>4265</v>
      </c>
      <c r="X1031" s="66" t="s">
        <v>4266</v>
      </c>
      <c r="Y1031" s="69" t="s">
        <v>4267</v>
      </c>
      <c r="Z1031" s="66">
        <v>8471160</v>
      </c>
    </row>
    <row r="1032" spans="1:26" ht="30" customHeight="1" x14ac:dyDescent="0.35">
      <c r="A1032" s="66" t="s">
        <v>1998</v>
      </c>
      <c r="B1032" s="66" t="s">
        <v>1999</v>
      </c>
      <c r="C1032" s="66" t="s">
        <v>963</v>
      </c>
      <c r="D1032" s="66">
        <v>8471160</v>
      </c>
      <c r="E1032" s="66" t="s">
        <v>506</v>
      </c>
      <c r="F1032" s="66">
        <v>432209</v>
      </c>
      <c r="G1032" s="66" t="s">
        <v>138</v>
      </c>
      <c r="H1032" s="66" t="str">
        <f t="shared" si="21"/>
        <v>847.8471160.1.432209.000000.847001.200179</v>
      </c>
      <c r="I1032" s="56" t="s">
        <v>21</v>
      </c>
      <c r="J1032" s="56">
        <v>847001</v>
      </c>
      <c r="K1032" s="56" t="s">
        <v>23</v>
      </c>
      <c r="L1032" s="56">
        <v>200179</v>
      </c>
      <c r="M1032" s="66" t="s">
        <v>2286</v>
      </c>
      <c r="N1032" s="66">
        <v>1</v>
      </c>
      <c r="Q1032" s="66" t="s">
        <v>4659</v>
      </c>
      <c r="R1032" s="66">
        <v>1</v>
      </c>
      <c r="S1032" s="66">
        <v>15418.462500000001</v>
      </c>
      <c r="T1032" s="66">
        <v>14684.25</v>
      </c>
      <c r="U1032" s="66" t="s">
        <v>2002</v>
      </c>
      <c r="V1032" s="66" t="s">
        <v>2003</v>
      </c>
      <c r="W1032" s="66" t="s">
        <v>4265</v>
      </c>
      <c r="X1032" s="66" t="s">
        <v>4266</v>
      </c>
      <c r="Y1032" s="69" t="s">
        <v>4267</v>
      </c>
      <c r="Z1032" s="66">
        <v>8471160</v>
      </c>
    </row>
    <row r="1033" spans="1:26" ht="30" customHeight="1" x14ac:dyDescent="0.35">
      <c r="A1033" s="66" t="s">
        <v>1998</v>
      </c>
      <c r="B1033" s="66" t="s">
        <v>1999</v>
      </c>
      <c r="C1033" s="66" t="s">
        <v>963</v>
      </c>
      <c r="D1033" s="66">
        <v>8471160</v>
      </c>
      <c r="E1033" s="66" t="s">
        <v>506</v>
      </c>
      <c r="F1033" s="66">
        <v>432209</v>
      </c>
      <c r="G1033" s="66" t="s">
        <v>138</v>
      </c>
      <c r="H1033" s="66" t="str">
        <f t="shared" si="21"/>
        <v>847.8471160.1.432209.000000.847001.200179</v>
      </c>
      <c r="I1033" s="56" t="s">
        <v>21</v>
      </c>
      <c r="J1033" s="56">
        <v>847001</v>
      </c>
      <c r="K1033" s="56" t="s">
        <v>23</v>
      </c>
      <c r="L1033" s="56">
        <v>200179</v>
      </c>
      <c r="M1033" s="66" t="s">
        <v>2286</v>
      </c>
      <c r="N1033" s="66">
        <v>1</v>
      </c>
      <c r="Q1033" s="66" t="s">
        <v>4660</v>
      </c>
      <c r="R1033" s="66">
        <v>1</v>
      </c>
      <c r="S1033" s="66">
        <v>9349.2000000000007</v>
      </c>
      <c r="T1033" s="66">
        <v>8904</v>
      </c>
      <c r="U1033" s="66" t="s">
        <v>2002</v>
      </c>
      <c r="V1033" s="66" t="s">
        <v>2003</v>
      </c>
      <c r="W1033" s="66" t="s">
        <v>4265</v>
      </c>
      <c r="X1033" s="66" t="s">
        <v>4266</v>
      </c>
      <c r="Y1033" s="69" t="s">
        <v>4267</v>
      </c>
      <c r="Z1033" s="66">
        <v>8471160</v>
      </c>
    </row>
    <row r="1034" spans="1:26" ht="30" customHeight="1" x14ac:dyDescent="0.35">
      <c r="A1034" s="66" t="s">
        <v>1998</v>
      </c>
      <c r="B1034" s="66" t="s">
        <v>1999</v>
      </c>
      <c r="C1034" s="66" t="s">
        <v>963</v>
      </c>
      <c r="D1034" s="66">
        <v>8471160</v>
      </c>
      <c r="E1034" s="66" t="s">
        <v>506</v>
      </c>
      <c r="F1034" s="66">
        <v>432209</v>
      </c>
      <c r="G1034" s="66" t="s">
        <v>138</v>
      </c>
      <c r="H1034" s="66" t="str">
        <f t="shared" si="21"/>
        <v>847.8471160.1.432209.000000.847001.200179</v>
      </c>
      <c r="I1034" s="56" t="s">
        <v>21</v>
      </c>
      <c r="J1034" s="56">
        <v>847001</v>
      </c>
      <c r="K1034" s="56" t="s">
        <v>23</v>
      </c>
      <c r="L1034" s="56">
        <v>200179</v>
      </c>
      <c r="M1034" s="66" t="s">
        <v>2286</v>
      </c>
      <c r="N1034" s="66">
        <v>1</v>
      </c>
      <c r="Q1034" s="66" t="s">
        <v>4661</v>
      </c>
      <c r="R1034" s="66">
        <v>1</v>
      </c>
      <c r="S1034" s="66">
        <v>3742.9875000000002</v>
      </c>
      <c r="T1034" s="66">
        <v>3564.75</v>
      </c>
      <c r="U1034" s="66" t="s">
        <v>2002</v>
      </c>
      <c r="V1034" s="66" t="s">
        <v>2003</v>
      </c>
      <c r="W1034" s="66" t="s">
        <v>4265</v>
      </c>
      <c r="X1034" s="66" t="s">
        <v>4266</v>
      </c>
      <c r="Y1034" s="69" t="s">
        <v>4267</v>
      </c>
      <c r="Z1034" s="66">
        <v>8471160</v>
      </c>
    </row>
    <row r="1035" spans="1:26" ht="30" customHeight="1" x14ac:dyDescent="0.35">
      <c r="A1035" s="66" t="s">
        <v>1998</v>
      </c>
      <c r="B1035" s="66" t="s">
        <v>1999</v>
      </c>
      <c r="C1035" s="66" t="s">
        <v>963</v>
      </c>
      <c r="D1035" s="66">
        <v>8471160</v>
      </c>
      <c r="E1035" s="66" t="s">
        <v>506</v>
      </c>
      <c r="F1035" s="66">
        <v>432209</v>
      </c>
      <c r="G1035" s="66" t="s">
        <v>138</v>
      </c>
      <c r="H1035" s="66" t="str">
        <f t="shared" si="21"/>
        <v>847.8471160.1.432209.000000.847001.200179</v>
      </c>
      <c r="I1035" s="56" t="s">
        <v>21</v>
      </c>
      <c r="J1035" s="56">
        <v>847001</v>
      </c>
      <c r="K1035" s="56" t="s">
        <v>23</v>
      </c>
      <c r="L1035" s="56">
        <v>200179</v>
      </c>
      <c r="M1035" s="66" t="s">
        <v>2286</v>
      </c>
      <c r="N1035" s="66">
        <v>1</v>
      </c>
      <c r="Q1035" s="66" t="s">
        <v>4662</v>
      </c>
      <c r="R1035" s="66">
        <v>1</v>
      </c>
      <c r="S1035" s="66">
        <v>7767.1125000000002</v>
      </c>
      <c r="T1035" s="66">
        <v>7397.25</v>
      </c>
      <c r="U1035" s="66" t="s">
        <v>2002</v>
      </c>
      <c r="V1035" s="66" t="s">
        <v>2003</v>
      </c>
      <c r="W1035" s="66" t="s">
        <v>4265</v>
      </c>
      <c r="X1035" s="66" t="s">
        <v>4266</v>
      </c>
      <c r="Y1035" s="69" t="s">
        <v>4267</v>
      </c>
      <c r="Z1035" s="66">
        <v>8471160</v>
      </c>
    </row>
    <row r="1036" spans="1:26" ht="30" customHeight="1" x14ac:dyDescent="0.35">
      <c r="A1036" s="66" t="s">
        <v>1998</v>
      </c>
      <c r="B1036" s="66" t="s">
        <v>1999</v>
      </c>
      <c r="C1036" s="66" t="s">
        <v>963</v>
      </c>
      <c r="D1036" s="66">
        <v>8471160</v>
      </c>
      <c r="E1036" s="66" t="s">
        <v>506</v>
      </c>
      <c r="F1036" s="66">
        <v>432209</v>
      </c>
      <c r="G1036" s="66" t="s">
        <v>138</v>
      </c>
      <c r="H1036" s="66" t="str">
        <f t="shared" si="21"/>
        <v>847.8471160.1.432209.000000.847001.200179</v>
      </c>
      <c r="I1036" s="56" t="s">
        <v>21</v>
      </c>
      <c r="J1036" s="56">
        <v>847001</v>
      </c>
      <c r="K1036" s="56" t="s">
        <v>23</v>
      </c>
      <c r="L1036" s="56">
        <v>200179</v>
      </c>
      <c r="M1036" s="66" t="s">
        <v>2286</v>
      </c>
      <c r="N1036" s="66">
        <v>1</v>
      </c>
      <c r="Q1036" s="66" t="s">
        <v>4663</v>
      </c>
      <c r="R1036" s="66">
        <v>1</v>
      </c>
      <c r="S1036" s="66">
        <v>11416.093499999999</v>
      </c>
      <c r="T1036" s="66">
        <v>10872.47</v>
      </c>
      <c r="U1036" s="66" t="s">
        <v>2002</v>
      </c>
      <c r="V1036" s="66" t="s">
        <v>2003</v>
      </c>
      <c r="W1036" s="66" t="s">
        <v>4265</v>
      </c>
      <c r="X1036" s="66" t="s">
        <v>4266</v>
      </c>
      <c r="Y1036" s="69" t="s">
        <v>4267</v>
      </c>
      <c r="Z1036" s="66">
        <v>8471160</v>
      </c>
    </row>
    <row r="1037" spans="1:26" ht="30" customHeight="1" x14ac:dyDescent="0.35">
      <c r="A1037" s="66" t="s">
        <v>1998</v>
      </c>
      <c r="B1037" s="66" t="s">
        <v>1999</v>
      </c>
      <c r="C1037" s="66" t="s">
        <v>963</v>
      </c>
      <c r="D1037" s="66">
        <v>8471160</v>
      </c>
      <c r="E1037" s="66" t="s">
        <v>506</v>
      </c>
      <c r="F1037" s="66">
        <v>432209</v>
      </c>
      <c r="G1037" s="66" t="s">
        <v>138</v>
      </c>
      <c r="H1037" s="66" t="str">
        <f t="shared" si="21"/>
        <v>847.8471160.1.432209.000000.847001.200179</v>
      </c>
      <c r="I1037" s="56" t="s">
        <v>21</v>
      </c>
      <c r="J1037" s="56">
        <v>847001</v>
      </c>
      <c r="K1037" s="56" t="s">
        <v>23</v>
      </c>
      <c r="L1037" s="56">
        <v>200179</v>
      </c>
      <c r="M1037" s="66" t="s">
        <v>2286</v>
      </c>
      <c r="N1037" s="66">
        <v>1</v>
      </c>
      <c r="Q1037" s="66" t="s">
        <v>4664</v>
      </c>
      <c r="R1037" s="66">
        <v>1</v>
      </c>
      <c r="S1037" s="66">
        <v>3638.25</v>
      </c>
      <c r="T1037" s="66">
        <v>3465</v>
      </c>
      <c r="U1037" s="66" t="s">
        <v>2002</v>
      </c>
      <c r="V1037" s="66" t="s">
        <v>2003</v>
      </c>
      <c r="W1037" s="66" t="s">
        <v>4265</v>
      </c>
      <c r="X1037" s="66" t="s">
        <v>4266</v>
      </c>
      <c r="Y1037" s="69" t="s">
        <v>4267</v>
      </c>
      <c r="Z1037" s="66">
        <v>8471160</v>
      </c>
    </row>
    <row r="1038" spans="1:26" ht="30" customHeight="1" x14ac:dyDescent="0.35">
      <c r="A1038" s="66" t="s">
        <v>1998</v>
      </c>
      <c r="B1038" s="66" t="s">
        <v>1999</v>
      </c>
      <c r="C1038" s="66" t="s">
        <v>963</v>
      </c>
      <c r="D1038" s="66">
        <v>8471160</v>
      </c>
      <c r="E1038" s="66" t="s">
        <v>506</v>
      </c>
      <c r="F1038" s="66">
        <v>432209</v>
      </c>
      <c r="G1038" s="66" t="s">
        <v>138</v>
      </c>
      <c r="H1038" s="66" t="str">
        <f t="shared" si="21"/>
        <v>847.8471160.1.432209.000000.847001.200179</v>
      </c>
      <c r="I1038" s="56" t="s">
        <v>21</v>
      </c>
      <c r="J1038" s="56">
        <v>847001</v>
      </c>
      <c r="K1038" s="56" t="s">
        <v>23</v>
      </c>
      <c r="L1038" s="56">
        <v>200179</v>
      </c>
      <c r="M1038" s="66" t="s">
        <v>2286</v>
      </c>
      <c r="N1038" s="66">
        <v>1</v>
      </c>
      <c r="Q1038" s="66" t="s">
        <v>4665</v>
      </c>
      <c r="R1038" s="66">
        <v>1</v>
      </c>
      <c r="S1038" s="66">
        <v>3142.125</v>
      </c>
      <c r="T1038" s="66">
        <v>2992.5</v>
      </c>
      <c r="U1038" s="66" t="s">
        <v>2002</v>
      </c>
      <c r="V1038" s="66" t="s">
        <v>2003</v>
      </c>
      <c r="W1038" s="66" t="s">
        <v>4265</v>
      </c>
      <c r="X1038" s="66" t="s">
        <v>4266</v>
      </c>
      <c r="Y1038" s="69" t="s">
        <v>4267</v>
      </c>
      <c r="Z1038" s="66">
        <v>8471160</v>
      </c>
    </row>
    <row r="1039" spans="1:26" ht="30" customHeight="1" x14ac:dyDescent="0.35">
      <c r="A1039" s="66" t="s">
        <v>1998</v>
      </c>
      <c r="B1039" s="66" t="s">
        <v>1999</v>
      </c>
      <c r="C1039" s="66" t="s">
        <v>963</v>
      </c>
      <c r="D1039" s="66">
        <v>8471160</v>
      </c>
      <c r="E1039" s="66" t="s">
        <v>506</v>
      </c>
      <c r="F1039" s="66">
        <v>432209</v>
      </c>
      <c r="G1039" s="66" t="s">
        <v>138</v>
      </c>
      <c r="H1039" s="66" t="str">
        <f t="shared" si="21"/>
        <v>847.8471160.1.432209.000000.847001.200179</v>
      </c>
      <c r="I1039" s="56" t="s">
        <v>21</v>
      </c>
      <c r="J1039" s="56">
        <v>847001</v>
      </c>
      <c r="K1039" s="56" t="s">
        <v>23</v>
      </c>
      <c r="L1039" s="56">
        <v>200179</v>
      </c>
      <c r="M1039" s="66" t="s">
        <v>2286</v>
      </c>
      <c r="N1039" s="66">
        <v>1</v>
      </c>
      <c r="Q1039" s="66" t="s">
        <v>4666</v>
      </c>
      <c r="R1039" s="66">
        <v>1</v>
      </c>
      <c r="S1039" s="66">
        <v>16002.7875</v>
      </c>
      <c r="T1039" s="66">
        <v>15240.75</v>
      </c>
      <c r="U1039" s="66" t="s">
        <v>2002</v>
      </c>
      <c r="V1039" s="66" t="s">
        <v>2003</v>
      </c>
      <c r="W1039" s="66" t="s">
        <v>4265</v>
      </c>
      <c r="X1039" s="66" t="s">
        <v>4266</v>
      </c>
      <c r="Y1039" s="69" t="s">
        <v>4267</v>
      </c>
      <c r="Z1039" s="66">
        <v>8471160</v>
      </c>
    </row>
    <row r="1040" spans="1:26" ht="30" customHeight="1" x14ac:dyDescent="0.35">
      <c r="A1040" s="66" t="s">
        <v>1998</v>
      </c>
      <c r="B1040" s="66" t="s">
        <v>1999</v>
      </c>
      <c r="C1040" s="66" t="s">
        <v>963</v>
      </c>
      <c r="D1040" s="66">
        <v>8471160</v>
      </c>
      <c r="E1040" s="66" t="s">
        <v>506</v>
      </c>
      <c r="F1040" s="66">
        <v>432209</v>
      </c>
      <c r="G1040" s="66" t="s">
        <v>138</v>
      </c>
      <c r="H1040" s="66" t="str">
        <f t="shared" si="21"/>
        <v>847.8471160.1.432209.000000.847001.200179</v>
      </c>
      <c r="I1040" s="56" t="s">
        <v>21</v>
      </c>
      <c r="J1040" s="56">
        <v>847001</v>
      </c>
      <c r="K1040" s="56" t="s">
        <v>23</v>
      </c>
      <c r="L1040" s="56">
        <v>200179</v>
      </c>
      <c r="M1040" s="66" t="s">
        <v>2286</v>
      </c>
      <c r="N1040" s="66">
        <v>1</v>
      </c>
      <c r="Q1040" s="66" t="s">
        <v>4667</v>
      </c>
      <c r="R1040" s="66">
        <v>1</v>
      </c>
      <c r="S1040" s="66">
        <v>14957.6175</v>
      </c>
      <c r="T1040" s="66">
        <v>14245.35</v>
      </c>
      <c r="U1040" s="66" t="s">
        <v>2002</v>
      </c>
      <c r="V1040" s="66" t="s">
        <v>2003</v>
      </c>
      <c r="W1040" s="66" t="s">
        <v>4265</v>
      </c>
      <c r="X1040" s="66" t="s">
        <v>4266</v>
      </c>
      <c r="Y1040" s="69" t="s">
        <v>4267</v>
      </c>
      <c r="Z1040" s="66">
        <v>8471160</v>
      </c>
    </row>
    <row r="1041" spans="1:26" ht="30" customHeight="1" x14ac:dyDescent="0.35">
      <c r="A1041" s="66" t="s">
        <v>1998</v>
      </c>
      <c r="B1041" s="66" t="s">
        <v>1999</v>
      </c>
      <c r="C1041" s="66" t="s">
        <v>963</v>
      </c>
      <c r="D1041" s="66">
        <v>8471160</v>
      </c>
      <c r="E1041" s="66" t="s">
        <v>506</v>
      </c>
      <c r="F1041" s="66">
        <v>432209</v>
      </c>
      <c r="G1041" s="66" t="s">
        <v>138</v>
      </c>
      <c r="H1041" s="66" t="str">
        <f t="shared" si="21"/>
        <v>847.8471160.1.432209.000000.847001.200179</v>
      </c>
      <c r="I1041" s="56" t="s">
        <v>21</v>
      </c>
      <c r="J1041" s="56">
        <v>847001</v>
      </c>
      <c r="K1041" s="56" t="s">
        <v>23</v>
      </c>
      <c r="L1041" s="56">
        <v>200179</v>
      </c>
      <c r="M1041" s="66" t="s">
        <v>2286</v>
      </c>
      <c r="N1041" s="66">
        <v>1</v>
      </c>
      <c r="Q1041" s="66" t="s">
        <v>4668</v>
      </c>
      <c r="R1041" s="66">
        <v>1</v>
      </c>
      <c r="S1041" s="66">
        <v>1754.0775000000001</v>
      </c>
      <c r="T1041" s="66">
        <v>1670.55</v>
      </c>
      <c r="U1041" s="66" t="s">
        <v>2002</v>
      </c>
      <c r="V1041" s="66" t="s">
        <v>2003</v>
      </c>
      <c r="W1041" s="66" t="s">
        <v>4265</v>
      </c>
      <c r="X1041" s="66" t="s">
        <v>4266</v>
      </c>
      <c r="Y1041" s="69" t="s">
        <v>4267</v>
      </c>
      <c r="Z1041" s="66">
        <v>8471160</v>
      </c>
    </row>
    <row r="1042" spans="1:26" ht="30" customHeight="1" x14ac:dyDescent="0.35">
      <c r="A1042" s="66" t="s">
        <v>1998</v>
      </c>
      <c r="B1042" s="66" t="s">
        <v>1999</v>
      </c>
      <c r="C1042" s="66" t="s">
        <v>963</v>
      </c>
      <c r="D1042" s="66">
        <v>8471160</v>
      </c>
      <c r="E1042" s="66" t="s">
        <v>506</v>
      </c>
      <c r="F1042" s="66">
        <v>432209</v>
      </c>
      <c r="G1042" s="66" t="s">
        <v>138</v>
      </c>
      <c r="H1042" s="66" t="str">
        <f t="shared" si="21"/>
        <v>847.8471160.1.432209.000000.847001.200179</v>
      </c>
      <c r="I1042" s="56" t="s">
        <v>21</v>
      </c>
      <c r="J1042" s="56">
        <v>847001</v>
      </c>
      <c r="K1042" s="56" t="s">
        <v>23</v>
      </c>
      <c r="L1042" s="56">
        <v>200179</v>
      </c>
      <c r="M1042" s="66" t="s">
        <v>2286</v>
      </c>
      <c r="N1042" s="66">
        <v>1</v>
      </c>
      <c r="Q1042" s="66" t="s">
        <v>4669</v>
      </c>
      <c r="R1042" s="66">
        <v>1</v>
      </c>
      <c r="S1042" s="66">
        <v>30870</v>
      </c>
      <c r="T1042" s="66">
        <v>29400</v>
      </c>
      <c r="U1042" s="66" t="s">
        <v>2002</v>
      </c>
      <c r="V1042" s="66" t="s">
        <v>2003</v>
      </c>
      <c r="W1042" s="66" t="s">
        <v>4265</v>
      </c>
      <c r="X1042" s="66" t="s">
        <v>4266</v>
      </c>
      <c r="Y1042" s="69" t="s">
        <v>4267</v>
      </c>
      <c r="Z1042" s="66">
        <v>8471160</v>
      </c>
    </row>
    <row r="1043" spans="1:26" ht="30" customHeight="1" x14ac:dyDescent="0.35">
      <c r="A1043" s="66" t="s">
        <v>1998</v>
      </c>
      <c r="B1043" s="66" t="s">
        <v>1999</v>
      </c>
      <c r="C1043" s="66" t="s">
        <v>963</v>
      </c>
      <c r="D1043" s="66">
        <v>8471160</v>
      </c>
      <c r="E1043" s="66" t="s">
        <v>506</v>
      </c>
      <c r="F1043" s="66">
        <v>432209</v>
      </c>
      <c r="G1043" s="66" t="s">
        <v>138</v>
      </c>
      <c r="H1043" s="66" t="str">
        <f t="shared" si="21"/>
        <v>847.8471160.1.432209.000000.847001.200179</v>
      </c>
      <c r="I1043" s="56" t="s">
        <v>21</v>
      </c>
      <c r="J1043" s="56">
        <v>847001</v>
      </c>
      <c r="K1043" s="56" t="s">
        <v>23</v>
      </c>
      <c r="L1043" s="56">
        <v>200179</v>
      </c>
      <c r="M1043" s="66" t="s">
        <v>2286</v>
      </c>
      <c r="N1043" s="66">
        <v>1</v>
      </c>
      <c r="Q1043" s="66" t="s">
        <v>4670</v>
      </c>
      <c r="R1043" s="66">
        <v>1</v>
      </c>
      <c r="S1043" s="66">
        <v>38587.5</v>
      </c>
      <c r="T1043" s="66">
        <v>36750</v>
      </c>
      <c r="U1043" s="66" t="s">
        <v>2002</v>
      </c>
      <c r="V1043" s="66" t="s">
        <v>2003</v>
      </c>
      <c r="W1043" s="66" t="s">
        <v>4265</v>
      </c>
      <c r="X1043" s="66" t="s">
        <v>4266</v>
      </c>
      <c r="Y1043" s="69" t="s">
        <v>4267</v>
      </c>
      <c r="Z1043" s="66">
        <v>8471160</v>
      </c>
    </row>
    <row r="1044" spans="1:26" ht="30" customHeight="1" x14ac:dyDescent="0.35">
      <c r="A1044" s="66" t="s">
        <v>1998</v>
      </c>
      <c r="B1044" s="66" t="s">
        <v>1999</v>
      </c>
      <c r="C1044" s="66" t="s">
        <v>963</v>
      </c>
      <c r="D1044" s="66">
        <v>8471160</v>
      </c>
      <c r="E1044" s="66" t="s">
        <v>506</v>
      </c>
      <c r="F1044" s="66">
        <v>432209</v>
      </c>
      <c r="G1044" s="66" t="s">
        <v>138</v>
      </c>
      <c r="H1044" s="66" t="str">
        <f t="shared" si="21"/>
        <v>847.8471160.1.432209.000000.847001.200179</v>
      </c>
      <c r="I1044" s="56" t="s">
        <v>21</v>
      </c>
      <c r="J1044" s="56">
        <v>847001</v>
      </c>
      <c r="K1044" s="56" t="s">
        <v>23</v>
      </c>
      <c r="L1044" s="56">
        <v>200179</v>
      </c>
      <c r="M1044" s="66" t="s">
        <v>2286</v>
      </c>
      <c r="N1044" s="66">
        <v>1</v>
      </c>
      <c r="Q1044" s="66" t="s">
        <v>4671</v>
      </c>
      <c r="R1044" s="66">
        <v>1</v>
      </c>
      <c r="S1044" s="66">
        <v>9181.6200000000008</v>
      </c>
      <c r="T1044" s="66">
        <v>8744.4</v>
      </c>
      <c r="U1044" s="66" t="s">
        <v>2002</v>
      </c>
      <c r="V1044" s="66" t="s">
        <v>2003</v>
      </c>
      <c r="W1044" s="66" t="s">
        <v>4265</v>
      </c>
      <c r="X1044" s="66" t="s">
        <v>4266</v>
      </c>
      <c r="Y1044" s="69" t="s">
        <v>4267</v>
      </c>
      <c r="Z1044" s="66">
        <v>8471160</v>
      </c>
    </row>
    <row r="1045" spans="1:26" ht="30" customHeight="1" x14ac:dyDescent="0.35">
      <c r="A1045" s="66" t="s">
        <v>1998</v>
      </c>
      <c r="B1045" s="66" t="s">
        <v>1999</v>
      </c>
      <c r="C1045" s="66" t="s">
        <v>963</v>
      </c>
      <c r="D1045" s="66">
        <v>8471160</v>
      </c>
      <c r="E1045" s="66" t="s">
        <v>506</v>
      </c>
      <c r="F1045" s="66">
        <v>432209</v>
      </c>
      <c r="G1045" s="66" t="s">
        <v>138</v>
      </c>
      <c r="H1045" s="66" t="str">
        <f t="shared" si="21"/>
        <v>847.8471160.1.432209.000000.847001.200179</v>
      </c>
      <c r="I1045" s="56" t="s">
        <v>21</v>
      </c>
      <c r="J1045" s="56">
        <v>847001</v>
      </c>
      <c r="K1045" s="56" t="s">
        <v>23</v>
      </c>
      <c r="L1045" s="56">
        <v>200179</v>
      </c>
      <c r="M1045" s="66" t="s">
        <v>2286</v>
      </c>
      <c r="N1045" s="66">
        <v>1</v>
      </c>
      <c r="Q1045" s="66" t="s">
        <v>4672</v>
      </c>
      <c r="R1045" s="66">
        <v>1</v>
      </c>
      <c r="S1045" s="66">
        <v>7767.1125000000002</v>
      </c>
      <c r="T1045" s="66">
        <v>7397.25</v>
      </c>
      <c r="U1045" s="66" t="s">
        <v>2002</v>
      </c>
      <c r="V1045" s="66" t="s">
        <v>2003</v>
      </c>
      <c r="W1045" s="66" t="s">
        <v>4265</v>
      </c>
      <c r="X1045" s="66" t="s">
        <v>4266</v>
      </c>
      <c r="Y1045" s="69" t="s">
        <v>4267</v>
      </c>
      <c r="Z1045" s="66">
        <v>8471160</v>
      </c>
    </row>
    <row r="1046" spans="1:26" ht="30" customHeight="1" x14ac:dyDescent="0.35">
      <c r="A1046" s="66" t="s">
        <v>1998</v>
      </c>
      <c r="B1046" s="66" t="s">
        <v>1999</v>
      </c>
      <c r="C1046" s="66" t="s">
        <v>963</v>
      </c>
      <c r="D1046" s="66">
        <v>8471160</v>
      </c>
      <c r="E1046" s="66" t="s">
        <v>506</v>
      </c>
      <c r="F1046" s="66">
        <v>432209</v>
      </c>
      <c r="G1046" s="66" t="s">
        <v>138</v>
      </c>
      <c r="H1046" s="66" t="str">
        <f t="shared" si="21"/>
        <v>847.8471160.1.432209.000000.847001.200179</v>
      </c>
      <c r="I1046" s="56" t="s">
        <v>21</v>
      </c>
      <c r="J1046" s="56">
        <v>847001</v>
      </c>
      <c r="K1046" s="56" t="s">
        <v>23</v>
      </c>
      <c r="L1046" s="56">
        <v>200179</v>
      </c>
      <c r="M1046" s="66" t="s">
        <v>2286</v>
      </c>
      <c r="N1046" s="66">
        <v>1</v>
      </c>
      <c r="Q1046" s="66" t="s">
        <v>4673</v>
      </c>
      <c r="R1046" s="66">
        <v>1</v>
      </c>
      <c r="S1046" s="66">
        <v>15418.462500000001</v>
      </c>
      <c r="T1046" s="66">
        <v>14684.25</v>
      </c>
      <c r="U1046" s="66" t="s">
        <v>2002</v>
      </c>
      <c r="V1046" s="66" t="s">
        <v>2003</v>
      </c>
      <c r="W1046" s="66" t="s">
        <v>4265</v>
      </c>
      <c r="X1046" s="66" t="s">
        <v>4266</v>
      </c>
      <c r="Y1046" s="69" t="s">
        <v>4267</v>
      </c>
      <c r="Z1046" s="66">
        <v>8471160</v>
      </c>
    </row>
    <row r="1047" spans="1:26" ht="30" customHeight="1" x14ac:dyDescent="0.35">
      <c r="A1047" s="66" t="s">
        <v>1998</v>
      </c>
      <c r="B1047" s="66" t="s">
        <v>1999</v>
      </c>
      <c r="C1047" s="66" t="s">
        <v>963</v>
      </c>
      <c r="D1047" s="66">
        <v>8471160</v>
      </c>
      <c r="E1047" s="66" t="s">
        <v>506</v>
      </c>
      <c r="F1047" s="66">
        <v>432209</v>
      </c>
      <c r="G1047" s="66" t="s">
        <v>138</v>
      </c>
      <c r="H1047" s="66" t="str">
        <f t="shared" si="21"/>
        <v>847.8471160.1.432209.000000.847001.200179</v>
      </c>
      <c r="I1047" s="56" t="s">
        <v>21</v>
      </c>
      <c r="J1047" s="56">
        <v>847001</v>
      </c>
      <c r="K1047" s="56" t="s">
        <v>23</v>
      </c>
      <c r="L1047" s="56">
        <v>200179</v>
      </c>
      <c r="M1047" s="66" t="s">
        <v>2286</v>
      </c>
      <c r="N1047" s="66">
        <v>1</v>
      </c>
      <c r="Q1047" s="66" t="s">
        <v>4674</v>
      </c>
      <c r="R1047" s="66">
        <v>1</v>
      </c>
      <c r="S1047" s="66">
        <v>6686.6625000000004</v>
      </c>
      <c r="T1047" s="66">
        <v>6368.25</v>
      </c>
      <c r="U1047" s="66" t="s">
        <v>2002</v>
      </c>
      <c r="V1047" s="66" t="s">
        <v>2003</v>
      </c>
      <c r="W1047" s="66" t="s">
        <v>4265</v>
      </c>
      <c r="X1047" s="66" t="s">
        <v>4266</v>
      </c>
      <c r="Y1047" s="69" t="s">
        <v>4267</v>
      </c>
      <c r="Z1047" s="66">
        <v>8471160</v>
      </c>
    </row>
    <row r="1048" spans="1:26" ht="30" customHeight="1" x14ac:dyDescent="0.35">
      <c r="A1048" s="66" t="s">
        <v>1998</v>
      </c>
      <c r="B1048" s="66" t="s">
        <v>1999</v>
      </c>
      <c r="C1048" s="66" t="s">
        <v>963</v>
      </c>
      <c r="D1048" s="66">
        <v>8471160</v>
      </c>
      <c r="E1048" s="66" t="s">
        <v>506</v>
      </c>
      <c r="F1048" s="66">
        <v>432209</v>
      </c>
      <c r="G1048" s="66" t="s">
        <v>138</v>
      </c>
      <c r="H1048" s="66" t="str">
        <f t="shared" si="21"/>
        <v>847.8471160.1.432209.000000.847001.200179</v>
      </c>
      <c r="I1048" s="56" t="s">
        <v>21</v>
      </c>
      <c r="J1048" s="56">
        <v>847001</v>
      </c>
      <c r="K1048" s="56" t="s">
        <v>23</v>
      </c>
      <c r="L1048" s="56">
        <v>200179</v>
      </c>
      <c r="M1048" s="66" t="s">
        <v>2286</v>
      </c>
      <c r="N1048" s="66">
        <v>1</v>
      </c>
      <c r="Q1048" s="66" t="s">
        <v>4675</v>
      </c>
      <c r="R1048" s="66">
        <v>1</v>
      </c>
      <c r="S1048" s="66">
        <v>5784.9855000000007</v>
      </c>
      <c r="T1048" s="66">
        <v>5509.51</v>
      </c>
      <c r="U1048" s="66" t="s">
        <v>2002</v>
      </c>
      <c r="V1048" s="66" t="s">
        <v>2003</v>
      </c>
      <c r="W1048" s="66" t="s">
        <v>4265</v>
      </c>
      <c r="X1048" s="66" t="s">
        <v>4266</v>
      </c>
      <c r="Y1048" s="69" t="s">
        <v>4267</v>
      </c>
      <c r="Z1048" s="66">
        <v>8471160</v>
      </c>
    </row>
    <row r="1049" spans="1:26" ht="30" customHeight="1" x14ac:dyDescent="0.35">
      <c r="A1049" s="66" t="s">
        <v>1998</v>
      </c>
      <c r="B1049" s="66" t="s">
        <v>1999</v>
      </c>
      <c r="C1049" s="66" t="s">
        <v>963</v>
      </c>
      <c r="D1049" s="66">
        <v>8471160</v>
      </c>
      <c r="E1049" s="66" t="s">
        <v>506</v>
      </c>
      <c r="F1049" s="66">
        <v>432209</v>
      </c>
      <c r="G1049" s="66" t="s">
        <v>138</v>
      </c>
      <c r="H1049" s="66" t="str">
        <f t="shared" si="21"/>
        <v>847.8471160.1.432209.000000.847001.200179</v>
      </c>
      <c r="I1049" s="56" t="s">
        <v>21</v>
      </c>
      <c r="J1049" s="56">
        <v>847001</v>
      </c>
      <c r="K1049" s="56" t="s">
        <v>23</v>
      </c>
      <c r="L1049" s="56">
        <v>200179</v>
      </c>
      <c r="M1049" s="66" t="s">
        <v>2286</v>
      </c>
      <c r="N1049" s="66">
        <v>1</v>
      </c>
      <c r="Q1049" s="66" t="s">
        <v>4676</v>
      </c>
      <c r="R1049" s="66">
        <v>1</v>
      </c>
      <c r="S1049" s="66">
        <v>10500</v>
      </c>
      <c r="T1049" s="66">
        <v>10000</v>
      </c>
      <c r="U1049" s="66" t="s">
        <v>2002</v>
      </c>
      <c r="V1049" s="66" t="s">
        <v>2003</v>
      </c>
      <c r="W1049" s="66" t="s">
        <v>4265</v>
      </c>
      <c r="X1049" s="66" t="s">
        <v>4266</v>
      </c>
      <c r="Y1049" s="69" t="s">
        <v>4267</v>
      </c>
      <c r="Z1049" s="66">
        <v>8471160</v>
      </c>
    </row>
    <row r="1050" spans="1:26" ht="30" customHeight="1" x14ac:dyDescent="0.35">
      <c r="A1050" s="66" t="s">
        <v>1998</v>
      </c>
      <c r="B1050" s="66" t="s">
        <v>1999</v>
      </c>
      <c r="C1050" s="66" t="s">
        <v>963</v>
      </c>
      <c r="D1050" s="66">
        <v>8471160</v>
      </c>
      <c r="E1050" s="66" t="s">
        <v>506</v>
      </c>
      <c r="F1050" s="66">
        <v>432209</v>
      </c>
      <c r="G1050" s="66" t="s">
        <v>138</v>
      </c>
      <c r="H1050" s="66" t="str">
        <f t="shared" si="21"/>
        <v>847.8471160.1.432209.000000.847001.200179</v>
      </c>
      <c r="I1050" s="56" t="s">
        <v>21</v>
      </c>
      <c r="J1050" s="56">
        <v>847001</v>
      </c>
      <c r="K1050" s="56" t="s">
        <v>23</v>
      </c>
      <c r="L1050" s="56">
        <v>200179</v>
      </c>
      <c r="M1050" s="66" t="s">
        <v>2286</v>
      </c>
      <c r="N1050" s="66">
        <v>1</v>
      </c>
      <c r="Q1050" s="66" t="s">
        <v>4263</v>
      </c>
      <c r="R1050" s="66">
        <v>1</v>
      </c>
      <c r="S1050" s="66">
        <v>617400</v>
      </c>
      <c r="T1050" s="66">
        <v>588000</v>
      </c>
      <c r="U1050" s="66" t="s">
        <v>2002</v>
      </c>
      <c r="V1050" s="66" t="s">
        <v>2003</v>
      </c>
      <c r="W1050" s="66" t="s">
        <v>4265</v>
      </c>
      <c r="X1050" s="66" t="s">
        <v>4266</v>
      </c>
      <c r="Y1050" s="69" t="s">
        <v>4267</v>
      </c>
      <c r="Z1050" s="66">
        <v>8471160</v>
      </c>
    </row>
    <row r="1051" spans="1:26" ht="30" customHeight="1" x14ac:dyDescent="0.35">
      <c r="A1051" s="66" t="s">
        <v>1998</v>
      </c>
      <c r="B1051" s="66" t="s">
        <v>1999</v>
      </c>
      <c r="C1051" s="66" t="s">
        <v>963</v>
      </c>
      <c r="D1051" s="66">
        <v>8471160</v>
      </c>
      <c r="E1051" s="66" t="s">
        <v>506</v>
      </c>
      <c r="F1051" s="66">
        <v>432209</v>
      </c>
      <c r="G1051" s="66" t="s">
        <v>138</v>
      </c>
      <c r="H1051" s="66" t="str">
        <f t="shared" si="21"/>
        <v>847.8471160.1.432209.000000.847001.200179</v>
      </c>
      <c r="I1051" s="56" t="s">
        <v>21</v>
      </c>
      <c r="J1051" s="56">
        <v>847001</v>
      </c>
      <c r="K1051" s="56" t="s">
        <v>23</v>
      </c>
      <c r="L1051" s="56">
        <v>200179</v>
      </c>
      <c r="M1051" s="66" t="s">
        <v>2286</v>
      </c>
      <c r="N1051" s="66">
        <v>2</v>
      </c>
      <c r="Q1051" s="66" t="s">
        <v>4268</v>
      </c>
      <c r="R1051" s="66">
        <v>1</v>
      </c>
      <c r="S1051" s="66">
        <v>21000</v>
      </c>
      <c r="T1051" s="66">
        <v>20000</v>
      </c>
      <c r="U1051" s="66" t="s">
        <v>2002</v>
      </c>
      <c r="V1051" s="66" t="s">
        <v>2003</v>
      </c>
      <c r="W1051" s="66" t="s">
        <v>4265</v>
      </c>
      <c r="X1051" s="66" t="s">
        <v>4266</v>
      </c>
      <c r="Y1051" s="69" t="s">
        <v>4267</v>
      </c>
      <c r="Z1051" s="66">
        <v>8471160</v>
      </c>
    </row>
    <row r="1052" spans="1:26" ht="30" customHeight="1" x14ac:dyDescent="0.35">
      <c r="A1052" s="66" t="s">
        <v>1998</v>
      </c>
      <c r="B1052" s="66" t="s">
        <v>1999</v>
      </c>
      <c r="C1052" s="66" t="s">
        <v>963</v>
      </c>
      <c r="D1052" s="66">
        <v>8471160</v>
      </c>
      <c r="E1052" s="66" t="s">
        <v>506</v>
      </c>
      <c r="F1052" s="66">
        <v>432209</v>
      </c>
      <c r="G1052" s="66" t="s">
        <v>138</v>
      </c>
      <c r="H1052" s="66" t="str">
        <f t="shared" si="21"/>
        <v>847.8471160.1.432209.000000.847001.200179</v>
      </c>
      <c r="I1052" s="56" t="s">
        <v>21</v>
      </c>
      <c r="J1052" s="56">
        <v>847001</v>
      </c>
      <c r="K1052" s="56" t="s">
        <v>23</v>
      </c>
      <c r="L1052" s="56">
        <v>200179</v>
      </c>
      <c r="M1052" s="66" t="s">
        <v>2286</v>
      </c>
      <c r="N1052" s="66">
        <v>3</v>
      </c>
      <c r="Q1052" s="66" t="s">
        <v>4269</v>
      </c>
      <c r="R1052" s="66">
        <v>1</v>
      </c>
      <c r="S1052" s="66">
        <v>105000</v>
      </c>
      <c r="T1052" s="66">
        <v>100000</v>
      </c>
      <c r="U1052" s="66" t="s">
        <v>2002</v>
      </c>
      <c r="V1052" s="66" t="s">
        <v>2003</v>
      </c>
      <c r="W1052" s="66" t="s">
        <v>4265</v>
      </c>
      <c r="X1052" s="66" t="s">
        <v>4266</v>
      </c>
      <c r="Y1052" s="69" t="s">
        <v>4267</v>
      </c>
      <c r="Z1052" s="66">
        <v>8471160</v>
      </c>
    </row>
    <row r="1053" spans="1:26" ht="30" customHeight="1" x14ac:dyDescent="0.35">
      <c r="A1053" s="66" t="s">
        <v>1998</v>
      </c>
      <c r="B1053" s="66" t="s">
        <v>1999</v>
      </c>
      <c r="C1053" s="66" t="s">
        <v>963</v>
      </c>
      <c r="D1053" s="66">
        <v>8471160</v>
      </c>
      <c r="E1053" s="66" t="s">
        <v>506</v>
      </c>
      <c r="F1053" s="66">
        <v>432209</v>
      </c>
      <c r="G1053" s="66" t="s">
        <v>138</v>
      </c>
      <c r="H1053" s="66" t="str">
        <f t="shared" si="21"/>
        <v>847.8471160.1.432209.000000.847001.200179</v>
      </c>
      <c r="I1053" s="56" t="s">
        <v>21</v>
      </c>
      <c r="J1053" s="56">
        <v>847001</v>
      </c>
      <c r="K1053" s="56" t="s">
        <v>23</v>
      </c>
      <c r="L1053" s="56">
        <v>200179</v>
      </c>
      <c r="M1053" s="66" t="s">
        <v>2286</v>
      </c>
      <c r="N1053" s="66">
        <v>4</v>
      </c>
      <c r="Q1053" s="66" t="s">
        <v>4270</v>
      </c>
      <c r="R1053" s="66">
        <v>1</v>
      </c>
      <c r="S1053" s="66">
        <v>43444.190999999999</v>
      </c>
      <c r="T1053" s="66">
        <v>41375.42</v>
      </c>
      <c r="U1053" s="66" t="s">
        <v>2002</v>
      </c>
      <c r="V1053" s="66" t="s">
        <v>2003</v>
      </c>
      <c r="W1053" s="66" t="s">
        <v>4265</v>
      </c>
      <c r="X1053" s="66" t="s">
        <v>4266</v>
      </c>
      <c r="Y1053" s="69" t="s">
        <v>4267</v>
      </c>
      <c r="Z1053" s="66">
        <v>8471160</v>
      </c>
    </row>
    <row r="1054" spans="1:26" ht="30" customHeight="1" x14ac:dyDescent="0.35">
      <c r="A1054" s="66">
        <v>0</v>
      </c>
      <c r="B1054" s="66" t="s">
        <v>1999</v>
      </c>
      <c r="C1054" s="66" t="s">
        <v>963</v>
      </c>
      <c r="D1054" s="66">
        <v>8471160</v>
      </c>
      <c r="E1054" s="66" t="s">
        <v>506</v>
      </c>
      <c r="F1054" s="66">
        <v>492316</v>
      </c>
      <c r="G1054" s="66" t="s">
        <v>138</v>
      </c>
      <c r="H1054" s="66" t="str">
        <f t="shared" si="21"/>
        <v>847.8471160.1.492316.000000.847001.300180</v>
      </c>
      <c r="I1054" s="56" t="s">
        <v>21</v>
      </c>
      <c r="J1054" s="56">
        <v>847001</v>
      </c>
      <c r="K1054" s="56" t="s">
        <v>863</v>
      </c>
      <c r="L1054" s="56">
        <v>300180</v>
      </c>
      <c r="Q1054" s="66" t="s">
        <v>5520</v>
      </c>
      <c r="R1054" s="66">
        <v>1</v>
      </c>
      <c r="S1054" s="66">
        <v>63000</v>
      </c>
      <c r="T1054" s="66">
        <v>60000</v>
      </c>
      <c r="U1054" s="66" t="s">
        <v>2002</v>
      </c>
      <c r="V1054" s="66" t="s">
        <v>2122</v>
      </c>
      <c r="X1054" s="66" t="s">
        <v>4490</v>
      </c>
      <c r="Y1054" s="69" t="s">
        <v>4267</v>
      </c>
      <c r="Z1054" s="66">
        <v>8471160</v>
      </c>
    </row>
    <row r="1055" spans="1:26" ht="30" customHeight="1" x14ac:dyDescent="0.35">
      <c r="A1055" s="66">
        <v>0</v>
      </c>
      <c r="B1055" s="66" t="s">
        <v>1999</v>
      </c>
      <c r="C1055" s="66" t="s">
        <v>963</v>
      </c>
      <c r="D1055" s="66">
        <v>8471160</v>
      </c>
      <c r="E1055" s="66" t="s">
        <v>506</v>
      </c>
      <c r="F1055" s="66">
        <v>492316</v>
      </c>
      <c r="G1055" s="66" t="s">
        <v>138</v>
      </c>
      <c r="H1055" s="66" t="str">
        <f t="shared" si="21"/>
        <v>847.8471160.1.492316.000000.847001.300180</v>
      </c>
      <c r="I1055" s="56" t="s">
        <v>21</v>
      </c>
      <c r="J1055" s="56">
        <v>847001</v>
      </c>
      <c r="K1055" s="56" t="s">
        <v>863</v>
      </c>
      <c r="L1055" s="56">
        <v>300180</v>
      </c>
      <c r="Q1055" s="66" t="s">
        <v>5521</v>
      </c>
      <c r="R1055" s="66">
        <v>1</v>
      </c>
      <c r="S1055" s="66">
        <v>236250</v>
      </c>
      <c r="T1055" s="66">
        <v>225000</v>
      </c>
      <c r="U1055" s="66" t="s">
        <v>2113</v>
      </c>
      <c r="V1055" s="66" t="s">
        <v>2122</v>
      </c>
      <c r="X1055" s="66" t="s">
        <v>4490</v>
      </c>
      <c r="Y1055" s="69" t="s">
        <v>4267</v>
      </c>
      <c r="Z1055" s="66">
        <v>8471160</v>
      </c>
    </row>
    <row r="1056" spans="1:26" ht="30" customHeight="1" x14ac:dyDescent="0.35">
      <c r="A1056" s="66">
        <v>0</v>
      </c>
      <c r="B1056" s="66" t="s">
        <v>1999</v>
      </c>
      <c r="C1056" s="66" t="s">
        <v>963</v>
      </c>
      <c r="D1056" s="66">
        <v>8471160</v>
      </c>
      <c r="E1056" s="66" t="s">
        <v>506</v>
      </c>
      <c r="F1056" s="66">
        <v>492316</v>
      </c>
      <c r="G1056" s="66" t="s">
        <v>138</v>
      </c>
      <c r="H1056" s="66" t="str">
        <f t="shared" si="21"/>
        <v>847.8471160.1.492316.000000.847001.300180</v>
      </c>
      <c r="I1056" s="56" t="s">
        <v>21</v>
      </c>
      <c r="J1056" s="56">
        <v>847001</v>
      </c>
      <c r="K1056" s="56" t="s">
        <v>863</v>
      </c>
      <c r="L1056" s="56">
        <v>300180</v>
      </c>
      <c r="Q1056" s="66" t="s">
        <v>5522</v>
      </c>
      <c r="R1056" s="66">
        <v>1</v>
      </c>
      <c r="S1056" s="66">
        <v>246750</v>
      </c>
      <c r="T1056" s="66">
        <v>235000</v>
      </c>
      <c r="U1056" s="66" t="s">
        <v>2113</v>
      </c>
      <c r="V1056" s="66" t="s">
        <v>2122</v>
      </c>
      <c r="X1056" s="66" t="s">
        <v>4490</v>
      </c>
      <c r="Y1056" s="69" t="s">
        <v>4267</v>
      </c>
      <c r="Z1056" s="66">
        <v>8471160</v>
      </c>
    </row>
    <row r="1057" spans="1:26" ht="30" customHeight="1" x14ac:dyDescent="0.35">
      <c r="A1057" s="66">
        <v>0</v>
      </c>
      <c r="B1057" s="66" t="s">
        <v>1999</v>
      </c>
      <c r="C1057" s="66" t="s">
        <v>963</v>
      </c>
      <c r="D1057" s="66">
        <v>8471160</v>
      </c>
      <c r="E1057" s="66" t="s">
        <v>506</v>
      </c>
      <c r="F1057" s="66">
        <v>492316</v>
      </c>
      <c r="G1057" s="66" t="s">
        <v>138</v>
      </c>
      <c r="H1057" s="66" t="str">
        <f t="shared" si="21"/>
        <v>847.8471160.1.492316.000000.847001.300180</v>
      </c>
      <c r="I1057" s="56" t="s">
        <v>21</v>
      </c>
      <c r="J1057" s="56">
        <v>847001</v>
      </c>
      <c r="K1057" s="56" t="s">
        <v>863</v>
      </c>
      <c r="L1057" s="56">
        <v>300180</v>
      </c>
      <c r="Q1057" s="66" t="s">
        <v>5523</v>
      </c>
      <c r="R1057" s="66">
        <v>1</v>
      </c>
      <c r="S1057" s="66">
        <v>136500</v>
      </c>
      <c r="T1057" s="66">
        <v>130000</v>
      </c>
      <c r="U1057" s="66" t="s">
        <v>2113</v>
      </c>
      <c r="V1057" s="66" t="s">
        <v>2122</v>
      </c>
      <c r="X1057" s="66" t="s">
        <v>4490</v>
      </c>
      <c r="Y1057" s="69" t="s">
        <v>4267</v>
      </c>
      <c r="Z1057" s="66">
        <v>8471160</v>
      </c>
    </row>
    <row r="1058" spans="1:26" ht="30" customHeight="1" x14ac:dyDescent="0.35">
      <c r="A1058" s="66">
        <v>0</v>
      </c>
      <c r="B1058" s="66" t="s">
        <v>1999</v>
      </c>
      <c r="C1058" s="66" t="s">
        <v>963</v>
      </c>
      <c r="D1058" s="66">
        <v>8471160</v>
      </c>
      <c r="E1058" s="66" t="s">
        <v>506</v>
      </c>
      <c r="F1058" s="66">
        <v>492316</v>
      </c>
      <c r="G1058" s="66" t="s">
        <v>138</v>
      </c>
      <c r="H1058" s="66" t="str">
        <f t="shared" si="21"/>
        <v>847.8471160.1.492316.000000.847001.300180</v>
      </c>
      <c r="I1058" s="56" t="s">
        <v>21</v>
      </c>
      <c r="J1058" s="56">
        <v>847001</v>
      </c>
      <c r="K1058" s="56" t="s">
        <v>863</v>
      </c>
      <c r="L1058" s="56">
        <v>300180</v>
      </c>
      <c r="Q1058" s="66" t="s">
        <v>5524</v>
      </c>
      <c r="R1058" s="66">
        <v>1</v>
      </c>
      <c r="S1058" s="66">
        <v>157500</v>
      </c>
      <c r="T1058" s="66">
        <v>150000</v>
      </c>
      <c r="U1058" s="66" t="s">
        <v>2113</v>
      </c>
      <c r="V1058" s="66" t="s">
        <v>2122</v>
      </c>
      <c r="X1058" s="66" t="s">
        <v>4490</v>
      </c>
      <c r="Y1058" s="69" t="s">
        <v>4267</v>
      </c>
      <c r="Z1058" s="66">
        <v>8471160</v>
      </c>
    </row>
    <row r="1059" spans="1:26" ht="30" customHeight="1" x14ac:dyDescent="0.35">
      <c r="A1059" s="66">
        <v>0</v>
      </c>
      <c r="B1059" s="66" t="s">
        <v>1999</v>
      </c>
      <c r="C1059" s="66" t="s">
        <v>963</v>
      </c>
      <c r="D1059" s="66">
        <v>8471160</v>
      </c>
      <c r="E1059" s="66" t="s">
        <v>506</v>
      </c>
      <c r="F1059" s="66">
        <v>492316</v>
      </c>
      <c r="G1059" s="66" t="s">
        <v>138</v>
      </c>
      <c r="H1059" s="66" t="str">
        <f t="shared" si="21"/>
        <v>847.8471160.1.492316.000000.847001.300180</v>
      </c>
      <c r="I1059" s="56" t="s">
        <v>21</v>
      </c>
      <c r="J1059" s="56">
        <v>847001</v>
      </c>
      <c r="K1059" s="56" t="s">
        <v>863</v>
      </c>
      <c r="L1059" s="56">
        <v>300180</v>
      </c>
      <c r="Q1059" s="66" t="s">
        <v>5525</v>
      </c>
      <c r="R1059" s="66">
        <v>1</v>
      </c>
      <c r="S1059" s="66">
        <v>194250</v>
      </c>
      <c r="T1059" s="66">
        <v>185000</v>
      </c>
      <c r="U1059" s="66" t="s">
        <v>2113</v>
      </c>
      <c r="V1059" s="66" t="s">
        <v>2122</v>
      </c>
      <c r="X1059" s="66" t="s">
        <v>4490</v>
      </c>
      <c r="Y1059" s="69" t="s">
        <v>4267</v>
      </c>
      <c r="Z1059" s="66">
        <v>8471160</v>
      </c>
    </row>
    <row r="1060" spans="1:26" ht="30" customHeight="1" x14ac:dyDescent="0.35">
      <c r="A1060" s="66">
        <v>0</v>
      </c>
      <c r="B1060" s="66" t="s">
        <v>1999</v>
      </c>
      <c r="C1060" s="66" t="s">
        <v>963</v>
      </c>
      <c r="D1060" s="66">
        <v>8471160</v>
      </c>
      <c r="E1060" s="66" t="s">
        <v>506</v>
      </c>
      <c r="F1060" s="66">
        <v>492316</v>
      </c>
      <c r="G1060" s="66" t="s">
        <v>138</v>
      </c>
      <c r="H1060" s="66" t="str">
        <f t="shared" si="21"/>
        <v>847.8471160.1.492316.000000.847001.300180</v>
      </c>
      <c r="I1060" s="56" t="s">
        <v>21</v>
      </c>
      <c r="J1060" s="56">
        <v>847001</v>
      </c>
      <c r="K1060" s="56" t="s">
        <v>863</v>
      </c>
      <c r="L1060" s="56">
        <v>300180</v>
      </c>
      <c r="Q1060" s="66" t="s">
        <v>5526</v>
      </c>
      <c r="R1060" s="66">
        <v>1</v>
      </c>
      <c r="S1060" s="66">
        <v>294000</v>
      </c>
      <c r="T1060" s="66">
        <v>280000</v>
      </c>
      <c r="U1060" s="66" t="s">
        <v>2113</v>
      </c>
      <c r="V1060" s="66" t="s">
        <v>2122</v>
      </c>
      <c r="X1060" s="66" t="s">
        <v>4490</v>
      </c>
      <c r="Y1060" s="69" t="s">
        <v>4267</v>
      </c>
      <c r="Z1060" s="66">
        <v>8471160</v>
      </c>
    </row>
    <row r="1061" spans="1:26" ht="30" customHeight="1" x14ac:dyDescent="0.35">
      <c r="A1061" s="66">
        <v>0</v>
      </c>
      <c r="B1061" s="66" t="s">
        <v>1999</v>
      </c>
      <c r="C1061" s="66" t="s">
        <v>963</v>
      </c>
      <c r="D1061" s="66">
        <v>8471160</v>
      </c>
      <c r="E1061" s="66" t="s">
        <v>506</v>
      </c>
      <c r="F1061" s="66">
        <v>492316</v>
      </c>
      <c r="G1061" s="66" t="s">
        <v>138</v>
      </c>
      <c r="H1061" s="66" t="str">
        <f t="shared" si="21"/>
        <v>847.8471160.1.492316.000000.847001.300180</v>
      </c>
      <c r="I1061" s="56" t="s">
        <v>21</v>
      </c>
      <c r="J1061" s="56">
        <v>847001</v>
      </c>
      <c r="K1061" s="56" t="s">
        <v>863</v>
      </c>
      <c r="L1061" s="56">
        <v>300180</v>
      </c>
      <c r="Q1061" s="66" t="s">
        <v>5527</v>
      </c>
      <c r="R1061" s="66">
        <v>1</v>
      </c>
      <c r="S1061" s="66">
        <v>373800</v>
      </c>
      <c r="T1061" s="66">
        <v>356000</v>
      </c>
      <c r="U1061" s="66" t="s">
        <v>2113</v>
      </c>
      <c r="V1061" s="66" t="s">
        <v>2122</v>
      </c>
      <c r="X1061" s="66" t="s">
        <v>4490</v>
      </c>
      <c r="Y1061" s="69" t="s">
        <v>4267</v>
      </c>
      <c r="Z1061" s="66">
        <v>8471160</v>
      </c>
    </row>
    <row r="1062" spans="1:26" ht="30" customHeight="1" x14ac:dyDescent="0.35">
      <c r="A1062" s="66">
        <v>0</v>
      </c>
      <c r="B1062" s="66" t="s">
        <v>1999</v>
      </c>
      <c r="C1062" s="66" t="s">
        <v>963</v>
      </c>
      <c r="D1062" s="66">
        <v>8471160</v>
      </c>
      <c r="E1062" s="66" t="s">
        <v>506</v>
      </c>
      <c r="F1062" s="66">
        <v>492316</v>
      </c>
      <c r="G1062" s="66" t="s">
        <v>138</v>
      </c>
      <c r="H1062" s="66" t="str">
        <f t="shared" si="21"/>
        <v>847.8471160.1.492316.000000.847001.300180</v>
      </c>
      <c r="I1062" s="56" t="s">
        <v>21</v>
      </c>
      <c r="J1062" s="56">
        <v>847001</v>
      </c>
      <c r="K1062" s="56" t="s">
        <v>863</v>
      </c>
      <c r="L1062" s="56">
        <v>300180</v>
      </c>
      <c r="Q1062" s="66" t="s">
        <v>5528</v>
      </c>
      <c r="R1062" s="66">
        <v>1</v>
      </c>
      <c r="S1062" s="66">
        <v>443100</v>
      </c>
      <c r="T1062" s="66">
        <v>422000</v>
      </c>
      <c r="U1062" s="66" t="s">
        <v>2113</v>
      </c>
      <c r="V1062" s="66" t="s">
        <v>2122</v>
      </c>
      <c r="X1062" s="66" t="s">
        <v>4490</v>
      </c>
      <c r="Y1062" s="69" t="s">
        <v>4267</v>
      </c>
      <c r="Z1062" s="66">
        <v>8471160</v>
      </c>
    </row>
    <row r="1063" spans="1:26" ht="30" customHeight="1" x14ac:dyDescent="0.35">
      <c r="A1063" s="66">
        <v>0</v>
      </c>
      <c r="B1063" s="66" t="s">
        <v>1999</v>
      </c>
      <c r="C1063" s="66" t="s">
        <v>963</v>
      </c>
      <c r="D1063" s="66">
        <v>8471160</v>
      </c>
      <c r="E1063" s="66" t="s">
        <v>506</v>
      </c>
      <c r="F1063" s="66">
        <v>492316</v>
      </c>
      <c r="G1063" s="66" t="s">
        <v>138</v>
      </c>
      <c r="H1063" s="66" t="str">
        <f t="shared" si="21"/>
        <v>847.8471160.1.492316.000000.847001.300180</v>
      </c>
      <c r="I1063" s="56" t="s">
        <v>21</v>
      </c>
      <c r="J1063" s="56">
        <v>847001</v>
      </c>
      <c r="K1063" s="56" t="s">
        <v>863</v>
      </c>
      <c r="L1063" s="56">
        <v>300180</v>
      </c>
      <c r="Q1063" s="66" t="s">
        <v>5529</v>
      </c>
      <c r="R1063" s="66">
        <v>1</v>
      </c>
      <c r="S1063" s="66">
        <v>157500</v>
      </c>
      <c r="T1063" s="66">
        <v>150000</v>
      </c>
      <c r="U1063" s="66" t="s">
        <v>2113</v>
      </c>
      <c r="V1063" s="66" t="s">
        <v>2122</v>
      </c>
      <c r="X1063" s="66" t="s">
        <v>4490</v>
      </c>
      <c r="Y1063" s="69" t="s">
        <v>4267</v>
      </c>
      <c r="Z1063" s="66">
        <v>8471160</v>
      </c>
    </row>
    <row r="1064" spans="1:26" ht="30" customHeight="1" x14ac:dyDescent="0.35">
      <c r="A1064" s="66">
        <v>0</v>
      </c>
      <c r="B1064" s="66" t="s">
        <v>1999</v>
      </c>
      <c r="C1064" s="66" t="s">
        <v>963</v>
      </c>
      <c r="D1064" s="66">
        <v>8471160</v>
      </c>
      <c r="E1064" s="66" t="s">
        <v>506</v>
      </c>
      <c r="F1064" s="66">
        <v>492316</v>
      </c>
      <c r="G1064" s="66" t="s">
        <v>138</v>
      </c>
      <c r="H1064" s="66" t="str">
        <f t="shared" si="21"/>
        <v>847.8471160.1.492316.000000.847001.300180</v>
      </c>
      <c r="I1064" s="56" t="s">
        <v>21</v>
      </c>
      <c r="J1064" s="56">
        <v>847001</v>
      </c>
      <c r="K1064" s="56" t="s">
        <v>863</v>
      </c>
      <c r="L1064" s="56">
        <v>300180</v>
      </c>
      <c r="Q1064" s="66" t="s">
        <v>5530</v>
      </c>
      <c r="R1064" s="66">
        <v>1</v>
      </c>
      <c r="S1064" s="66">
        <v>157500</v>
      </c>
      <c r="T1064" s="66">
        <v>150000</v>
      </c>
      <c r="U1064" s="66" t="s">
        <v>2113</v>
      </c>
      <c r="V1064" s="66" t="s">
        <v>2122</v>
      </c>
      <c r="X1064" s="66" t="s">
        <v>4490</v>
      </c>
      <c r="Y1064" s="69" t="s">
        <v>4267</v>
      </c>
      <c r="Z1064" s="66">
        <v>8471160</v>
      </c>
    </row>
    <row r="1065" spans="1:26" ht="30" customHeight="1" x14ac:dyDescent="0.35">
      <c r="A1065" s="66">
        <v>0</v>
      </c>
      <c r="B1065" s="66" t="s">
        <v>1999</v>
      </c>
      <c r="C1065" s="66" t="s">
        <v>963</v>
      </c>
      <c r="D1065" s="66">
        <v>8471160</v>
      </c>
      <c r="E1065" s="66" t="s">
        <v>506</v>
      </c>
      <c r="F1065" s="66">
        <v>492316</v>
      </c>
      <c r="G1065" s="66" t="s">
        <v>138</v>
      </c>
      <c r="H1065" s="66" t="str">
        <f t="shared" si="21"/>
        <v>847.8471160.1.492316.000000.847001.300180</v>
      </c>
      <c r="I1065" s="56" t="s">
        <v>21</v>
      </c>
      <c r="J1065" s="56">
        <v>847001</v>
      </c>
      <c r="K1065" s="56" t="s">
        <v>863</v>
      </c>
      <c r="L1065" s="56">
        <v>300180</v>
      </c>
      <c r="Q1065" s="66" t="s">
        <v>5531</v>
      </c>
      <c r="R1065" s="66">
        <v>1</v>
      </c>
      <c r="S1065" s="66">
        <v>262500</v>
      </c>
      <c r="T1065" s="66">
        <v>250000</v>
      </c>
      <c r="U1065" s="66" t="s">
        <v>2113</v>
      </c>
      <c r="V1065" s="66" t="s">
        <v>2122</v>
      </c>
      <c r="X1065" s="66" t="s">
        <v>4490</v>
      </c>
      <c r="Y1065" s="69" t="s">
        <v>4267</v>
      </c>
      <c r="Z1065" s="66">
        <v>8471160</v>
      </c>
    </row>
    <row r="1066" spans="1:26" ht="30" customHeight="1" x14ac:dyDescent="0.35">
      <c r="A1066" s="66">
        <v>0</v>
      </c>
      <c r="B1066" s="66" t="s">
        <v>1999</v>
      </c>
      <c r="C1066" s="66" t="s">
        <v>963</v>
      </c>
      <c r="D1066" s="66">
        <v>8471160</v>
      </c>
      <c r="E1066" s="66" t="s">
        <v>506</v>
      </c>
      <c r="F1066" s="66">
        <v>492316</v>
      </c>
      <c r="G1066" s="66" t="s">
        <v>138</v>
      </c>
      <c r="H1066" s="66" t="str">
        <f t="shared" si="21"/>
        <v>847.8471160.1.492316.000000.847001.300180</v>
      </c>
      <c r="I1066" s="56" t="s">
        <v>21</v>
      </c>
      <c r="J1066" s="56">
        <v>847001</v>
      </c>
      <c r="K1066" s="56" t="s">
        <v>863</v>
      </c>
      <c r="L1066" s="56">
        <v>300180</v>
      </c>
      <c r="Q1066" s="66" t="s">
        <v>5532</v>
      </c>
      <c r="R1066" s="66">
        <v>1</v>
      </c>
      <c r="S1066" s="66">
        <v>73500</v>
      </c>
      <c r="T1066" s="66">
        <v>70000</v>
      </c>
      <c r="U1066" s="66" t="s">
        <v>2113</v>
      </c>
      <c r="V1066" s="66" t="s">
        <v>2122</v>
      </c>
      <c r="X1066" s="66" t="s">
        <v>4490</v>
      </c>
      <c r="Y1066" s="69" t="s">
        <v>4267</v>
      </c>
      <c r="Z1066" s="66">
        <v>8471160</v>
      </c>
    </row>
    <row r="1067" spans="1:26" ht="30" customHeight="1" x14ac:dyDescent="0.35">
      <c r="A1067" s="66">
        <v>0</v>
      </c>
      <c r="B1067" s="66" t="s">
        <v>1999</v>
      </c>
      <c r="C1067" s="66" t="s">
        <v>963</v>
      </c>
      <c r="D1067" s="66">
        <v>8471160</v>
      </c>
      <c r="E1067" s="66" t="s">
        <v>506</v>
      </c>
      <c r="F1067" s="66">
        <v>492316</v>
      </c>
      <c r="G1067" s="66" t="s">
        <v>138</v>
      </c>
      <c r="H1067" s="66" t="str">
        <f t="shared" si="21"/>
        <v>847.8471160.1.492316.000000.847001.300180</v>
      </c>
      <c r="I1067" s="56" t="s">
        <v>21</v>
      </c>
      <c r="J1067" s="56">
        <v>847001</v>
      </c>
      <c r="K1067" s="56" t="s">
        <v>863</v>
      </c>
      <c r="L1067" s="56">
        <v>300180</v>
      </c>
      <c r="Q1067" s="66" t="s">
        <v>5533</v>
      </c>
      <c r="R1067" s="66">
        <v>1</v>
      </c>
      <c r="S1067" s="66">
        <v>178500</v>
      </c>
      <c r="T1067" s="66">
        <v>170000</v>
      </c>
      <c r="U1067" s="66" t="s">
        <v>2113</v>
      </c>
      <c r="V1067" s="66" t="s">
        <v>2122</v>
      </c>
      <c r="X1067" s="66" t="s">
        <v>4490</v>
      </c>
      <c r="Y1067" s="69" t="s">
        <v>4267</v>
      </c>
      <c r="Z1067" s="66">
        <v>8471160</v>
      </c>
    </row>
    <row r="1068" spans="1:26" ht="30" customHeight="1" x14ac:dyDescent="0.35">
      <c r="A1068" s="66">
        <v>0</v>
      </c>
      <c r="B1068" s="66" t="s">
        <v>1999</v>
      </c>
      <c r="C1068" s="66" t="s">
        <v>963</v>
      </c>
      <c r="D1068" s="66">
        <v>8471160</v>
      </c>
      <c r="E1068" s="66" t="s">
        <v>506</v>
      </c>
      <c r="F1068" s="66">
        <v>492316</v>
      </c>
      <c r="G1068" s="66" t="s">
        <v>138</v>
      </c>
      <c r="H1068" s="66" t="str">
        <f t="shared" si="21"/>
        <v>847.8471160.1.492316.000000.847001.300180</v>
      </c>
      <c r="I1068" s="56" t="s">
        <v>21</v>
      </c>
      <c r="J1068" s="56">
        <v>847001</v>
      </c>
      <c r="K1068" s="56" t="s">
        <v>863</v>
      </c>
      <c r="L1068" s="56">
        <v>300180</v>
      </c>
      <c r="Q1068" s="66" t="s">
        <v>5534</v>
      </c>
      <c r="R1068" s="66">
        <v>1</v>
      </c>
      <c r="S1068" s="66">
        <v>420000</v>
      </c>
      <c r="T1068" s="66">
        <v>400000</v>
      </c>
      <c r="U1068" s="66" t="s">
        <v>2113</v>
      </c>
      <c r="V1068" s="66" t="s">
        <v>2122</v>
      </c>
      <c r="X1068" s="66" t="s">
        <v>4490</v>
      </c>
      <c r="Y1068" s="69" t="s">
        <v>4267</v>
      </c>
      <c r="Z1068" s="66">
        <v>8471160</v>
      </c>
    </row>
    <row r="1069" spans="1:26" ht="30" customHeight="1" x14ac:dyDescent="0.35">
      <c r="A1069" s="66">
        <v>0</v>
      </c>
      <c r="B1069" s="66" t="s">
        <v>1999</v>
      </c>
      <c r="C1069" s="66" t="s">
        <v>963</v>
      </c>
      <c r="D1069" s="66">
        <v>8471160</v>
      </c>
      <c r="E1069" s="66" t="s">
        <v>506</v>
      </c>
      <c r="F1069" s="66">
        <v>492316</v>
      </c>
      <c r="G1069" s="66" t="s">
        <v>138</v>
      </c>
      <c r="H1069" s="66" t="str">
        <f t="shared" si="21"/>
        <v>847.8471160.1.492316.000000.847001.300180</v>
      </c>
      <c r="I1069" s="56" t="s">
        <v>21</v>
      </c>
      <c r="J1069" s="56">
        <v>847001</v>
      </c>
      <c r="K1069" s="56" t="s">
        <v>863</v>
      </c>
      <c r="L1069" s="56">
        <v>300180</v>
      </c>
      <c r="Q1069" s="66" t="s">
        <v>5535</v>
      </c>
      <c r="R1069" s="66">
        <v>1</v>
      </c>
      <c r="S1069" s="66">
        <v>525000</v>
      </c>
      <c r="T1069" s="66">
        <v>500000</v>
      </c>
      <c r="U1069" s="66" t="s">
        <v>2113</v>
      </c>
      <c r="V1069" s="66" t="s">
        <v>2122</v>
      </c>
      <c r="X1069" s="66" t="s">
        <v>4490</v>
      </c>
      <c r="Y1069" s="69" t="s">
        <v>4267</v>
      </c>
      <c r="Z1069" s="66">
        <v>8471160</v>
      </c>
    </row>
    <row r="1070" spans="1:26" ht="30" customHeight="1" x14ac:dyDescent="0.35">
      <c r="A1070" s="66">
        <v>0</v>
      </c>
      <c r="B1070" s="66" t="s">
        <v>1999</v>
      </c>
      <c r="C1070" s="66" t="s">
        <v>963</v>
      </c>
      <c r="D1070" s="66">
        <v>8471160</v>
      </c>
      <c r="E1070" s="66" t="s">
        <v>506</v>
      </c>
      <c r="F1070" s="66">
        <v>492316</v>
      </c>
      <c r="G1070" s="66" t="s">
        <v>138</v>
      </c>
      <c r="H1070" s="66" t="str">
        <f t="shared" si="21"/>
        <v>847.8471160.1.492316.000000.847001.300180</v>
      </c>
      <c r="I1070" s="56" t="s">
        <v>21</v>
      </c>
      <c r="J1070" s="56">
        <v>847001</v>
      </c>
      <c r="K1070" s="56" t="s">
        <v>863</v>
      </c>
      <c r="L1070" s="56">
        <v>300180</v>
      </c>
      <c r="Q1070" s="66" t="s">
        <v>5536</v>
      </c>
      <c r="R1070" s="66">
        <v>1</v>
      </c>
      <c r="S1070" s="66">
        <v>420000</v>
      </c>
      <c r="T1070" s="66">
        <v>400000</v>
      </c>
      <c r="U1070" s="66" t="s">
        <v>2113</v>
      </c>
      <c r="V1070" s="66" t="s">
        <v>2122</v>
      </c>
      <c r="X1070" s="66" t="s">
        <v>4490</v>
      </c>
      <c r="Y1070" s="69" t="s">
        <v>4267</v>
      </c>
      <c r="Z1070" s="66">
        <v>8471160</v>
      </c>
    </row>
    <row r="1071" spans="1:26" ht="30" customHeight="1" x14ac:dyDescent="0.35">
      <c r="A1071" s="66">
        <v>0</v>
      </c>
      <c r="B1071" s="66" t="s">
        <v>1999</v>
      </c>
      <c r="C1071" s="66" t="s">
        <v>963</v>
      </c>
      <c r="D1071" s="66">
        <v>8471160</v>
      </c>
      <c r="E1071" s="66" t="s">
        <v>506</v>
      </c>
      <c r="F1071" s="66">
        <v>492316</v>
      </c>
      <c r="G1071" s="66" t="s">
        <v>138</v>
      </c>
      <c r="H1071" s="66" t="str">
        <f t="shared" si="21"/>
        <v>847.8471160.1.492316.000000.847001.300180</v>
      </c>
      <c r="I1071" s="56" t="s">
        <v>21</v>
      </c>
      <c r="J1071" s="56">
        <v>847001</v>
      </c>
      <c r="K1071" s="56" t="s">
        <v>863</v>
      </c>
      <c r="L1071" s="56">
        <v>300180</v>
      </c>
      <c r="Q1071" s="66" t="s">
        <v>5537</v>
      </c>
      <c r="R1071" s="66">
        <v>1</v>
      </c>
      <c r="S1071" s="66">
        <v>630000</v>
      </c>
      <c r="T1071" s="66">
        <v>600000</v>
      </c>
      <c r="U1071" s="66" t="s">
        <v>2113</v>
      </c>
      <c r="V1071" s="66" t="s">
        <v>2122</v>
      </c>
      <c r="X1071" s="66" t="s">
        <v>4490</v>
      </c>
      <c r="Y1071" s="69" t="s">
        <v>4267</v>
      </c>
      <c r="Z1071" s="66">
        <v>8471160</v>
      </c>
    </row>
    <row r="1072" spans="1:26" ht="30" customHeight="1" x14ac:dyDescent="0.35">
      <c r="A1072" s="66">
        <v>0</v>
      </c>
      <c r="B1072" s="66" t="s">
        <v>1999</v>
      </c>
      <c r="C1072" s="66" t="s">
        <v>963</v>
      </c>
      <c r="D1072" s="66">
        <v>8471160</v>
      </c>
      <c r="E1072" s="66" t="s">
        <v>506</v>
      </c>
      <c r="F1072" s="66">
        <v>492316</v>
      </c>
      <c r="G1072" s="66" t="s">
        <v>138</v>
      </c>
      <c r="H1072" s="66" t="str">
        <f t="shared" si="21"/>
        <v>847.8471160.1.492316.000000.847001.300180</v>
      </c>
      <c r="I1072" s="56" t="s">
        <v>21</v>
      </c>
      <c r="J1072" s="56">
        <v>847001</v>
      </c>
      <c r="K1072" s="56" t="s">
        <v>863</v>
      </c>
      <c r="L1072" s="56">
        <v>300180</v>
      </c>
      <c r="Q1072" s="66" t="s">
        <v>5538</v>
      </c>
      <c r="R1072" s="66">
        <v>1</v>
      </c>
      <c r="S1072" s="66">
        <v>351750</v>
      </c>
      <c r="T1072" s="66">
        <v>335000</v>
      </c>
      <c r="U1072" s="66" t="s">
        <v>2113</v>
      </c>
      <c r="V1072" s="66" t="s">
        <v>2122</v>
      </c>
      <c r="X1072" s="66" t="s">
        <v>4490</v>
      </c>
      <c r="Y1072" s="69" t="s">
        <v>4267</v>
      </c>
      <c r="Z1072" s="66">
        <v>8471160</v>
      </c>
    </row>
    <row r="1073" spans="1:26" ht="30" customHeight="1" x14ac:dyDescent="0.35">
      <c r="A1073" s="66">
        <v>0</v>
      </c>
      <c r="B1073" s="66" t="s">
        <v>1999</v>
      </c>
      <c r="C1073" s="66" t="s">
        <v>963</v>
      </c>
      <c r="D1073" s="66">
        <v>8471160</v>
      </c>
      <c r="E1073" s="66" t="s">
        <v>506</v>
      </c>
      <c r="F1073" s="66">
        <v>492316</v>
      </c>
      <c r="G1073" s="66" t="s">
        <v>138</v>
      </c>
      <c r="H1073" s="66" t="str">
        <f t="shared" si="21"/>
        <v>847.8471160.1.492316.000000.847001.300180</v>
      </c>
      <c r="I1073" s="56" t="s">
        <v>21</v>
      </c>
      <c r="J1073" s="56">
        <v>847001</v>
      </c>
      <c r="K1073" s="56" t="s">
        <v>863</v>
      </c>
      <c r="L1073" s="56">
        <v>300180</v>
      </c>
      <c r="Q1073" s="66" t="s">
        <v>5539</v>
      </c>
      <c r="R1073" s="66">
        <v>1</v>
      </c>
      <c r="S1073" s="66">
        <v>210000</v>
      </c>
      <c r="T1073" s="66">
        <v>200000</v>
      </c>
      <c r="U1073" s="66" t="s">
        <v>2113</v>
      </c>
      <c r="V1073" s="66" t="s">
        <v>2122</v>
      </c>
      <c r="X1073" s="66" t="s">
        <v>4490</v>
      </c>
      <c r="Y1073" s="69" t="s">
        <v>4267</v>
      </c>
      <c r="Z1073" s="66">
        <v>8471160</v>
      </c>
    </row>
    <row r="1074" spans="1:26" ht="30" customHeight="1" x14ac:dyDescent="0.35">
      <c r="A1074" s="66">
        <v>0</v>
      </c>
      <c r="B1074" s="66" t="s">
        <v>1999</v>
      </c>
      <c r="C1074" s="66" t="s">
        <v>963</v>
      </c>
      <c r="D1074" s="66">
        <v>8471160</v>
      </c>
      <c r="E1074" s="66" t="s">
        <v>506</v>
      </c>
      <c r="F1074" s="66">
        <v>492316</v>
      </c>
      <c r="G1074" s="66" t="s">
        <v>138</v>
      </c>
      <c r="H1074" s="66" t="str">
        <f t="shared" si="21"/>
        <v>847.8471160.1.492316.000000.847001.300180</v>
      </c>
      <c r="I1074" s="56" t="s">
        <v>21</v>
      </c>
      <c r="J1074" s="56">
        <v>847001</v>
      </c>
      <c r="K1074" s="56" t="s">
        <v>863</v>
      </c>
      <c r="L1074" s="56">
        <v>300180</v>
      </c>
      <c r="Q1074" s="66" t="s">
        <v>5540</v>
      </c>
      <c r="R1074" s="66">
        <v>1</v>
      </c>
      <c r="S1074" s="66">
        <v>787500</v>
      </c>
      <c r="T1074" s="66">
        <v>750000</v>
      </c>
      <c r="U1074" s="66" t="s">
        <v>2113</v>
      </c>
      <c r="V1074" s="66" t="s">
        <v>2122</v>
      </c>
      <c r="X1074" s="66" t="s">
        <v>4490</v>
      </c>
      <c r="Y1074" s="69" t="s">
        <v>4267</v>
      </c>
      <c r="Z1074" s="66">
        <v>8471160</v>
      </c>
    </row>
    <row r="1075" spans="1:26" ht="30" customHeight="1" x14ac:dyDescent="0.35">
      <c r="A1075" s="66">
        <v>0</v>
      </c>
      <c r="B1075" s="66" t="s">
        <v>1999</v>
      </c>
      <c r="C1075" s="66" t="s">
        <v>963</v>
      </c>
      <c r="D1075" s="66">
        <v>8471160</v>
      </c>
      <c r="E1075" s="66" t="s">
        <v>506</v>
      </c>
      <c r="F1075" s="66">
        <v>492316</v>
      </c>
      <c r="G1075" s="66" t="s">
        <v>138</v>
      </c>
      <c r="H1075" s="66" t="str">
        <f t="shared" si="21"/>
        <v>847.8471160.1.492316.000000.847001.300180</v>
      </c>
      <c r="I1075" s="56" t="s">
        <v>21</v>
      </c>
      <c r="J1075" s="56">
        <v>847001</v>
      </c>
      <c r="K1075" s="56" t="s">
        <v>863</v>
      </c>
      <c r="L1075" s="56">
        <v>300180</v>
      </c>
      <c r="Q1075" s="66" t="s">
        <v>5541</v>
      </c>
      <c r="R1075" s="66">
        <v>1</v>
      </c>
      <c r="S1075" s="66">
        <v>46830</v>
      </c>
      <c r="T1075" s="66">
        <v>44600</v>
      </c>
      <c r="U1075" s="66" t="s">
        <v>2113</v>
      </c>
      <c r="V1075" s="66" t="s">
        <v>2122</v>
      </c>
      <c r="X1075" s="66" t="s">
        <v>4490</v>
      </c>
      <c r="Y1075" s="69" t="s">
        <v>4267</v>
      </c>
      <c r="Z1075" s="66">
        <v>8471160</v>
      </c>
    </row>
    <row r="1076" spans="1:26" ht="30" customHeight="1" x14ac:dyDescent="0.35">
      <c r="A1076" s="66">
        <v>0</v>
      </c>
      <c r="B1076" s="66" t="s">
        <v>1999</v>
      </c>
      <c r="C1076" s="66" t="s">
        <v>963</v>
      </c>
      <c r="D1076" s="66">
        <v>8471160</v>
      </c>
      <c r="E1076" s="66" t="s">
        <v>506</v>
      </c>
      <c r="F1076" s="66">
        <v>492316</v>
      </c>
      <c r="G1076" s="66" t="s">
        <v>138</v>
      </c>
      <c r="H1076" s="66" t="str">
        <f t="shared" si="21"/>
        <v>847.8471160.1.492316.000000.847001.300180</v>
      </c>
      <c r="I1076" s="56" t="s">
        <v>21</v>
      </c>
      <c r="J1076" s="56">
        <v>847001</v>
      </c>
      <c r="K1076" s="56" t="s">
        <v>863</v>
      </c>
      <c r="L1076" s="56">
        <v>300180</v>
      </c>
      <c r="Q1076" s="66" t="s">
        <v>5542</v>
      </c>
      <c r="R1076" s="66">
        <v>1</v>
      </c>
      <c r="S1076" s="66">
        <v>57750</v>
      </c>
      <c r="T1076" s="66">
        <v>55000</v>
      </c>
      <c r="U1076" s="66" t="s">
        <v>2113</v>
      </c>
      <c r="V1076" s="66" t="s">
        <v>2122</v>
      </c>
      <c r="X1076" s="66" t="s">
        <v>4490</v>
      </c>
      <c r="Y1076" s="69" t="s">
        <v>4267</v>
      </c>
      <c r="Z1076" s="66">
        <v>8471160</v>
      </c>
    </row>
    <row r="1077" spans="1:26" ht="30" customHeight="1" x14ac:dyDescent="0.35">
      <c r="A1077" s="66">
        <v>0</v>
      </c>
      <c r="B1077" s="66" t="s">
        <v>1999</v>
      </c>
      <c r="C1077" s="66" t="s">
        <v>963</v>
      </c>
      <c r="D1077" s="66">
        <v>8471160</v>
      </c>
      <c r="E1077" s="66" t="s">
        <v>506</v>
      </c>
      <c r="F1077" s="66">
        <v>492316</v>
      </c>
      <c r="G1077" s="66" t="s">
        <v>138</v>
      </c>
      <c r="H1077" s="66" t="str">
        <f t="shared" si="21"/>
        <v>847.8471160.1.492316.000000.847001.300180</v>
      </c>
      <c r="I1077" s="56" t="s">
        <v>21</v>
      </c>
      <c r="J1077" s="56">
        <v>847001</v>
      </c>
      <c r="K1077" s="56" t="s">
        <v>863</v>
      </c>
      <c r="L1077" s="56">
        <v>300180</v>
      </c>
      <c r="Q1077" s="66" t="s">
        <v>5543</v>
      </c>
      <c r="R1077" s="66">
        <v>1</v>
      </c>
      <c r="S1077" s="66">
        <v>78750</v>
      </c>
      <c r="T1077" s="66">
        <v>75000</v>
      </c>
      <c r="U1077" s="66" t="s">
        <v>2113</v>
      </c>
      <c r="V1077" s="66" t="s">
        <v>2122</v>
      </c>
      <c r="X1077" s="66" t="s">
        <v>4490</v>
      </c>
      <c r="Y1077" s="69" t="s">
        <v>4267</v>
      </c>
      <c r="Z1077" s="66">
        <v>8471160</v>
      </c>
    </row>
    <row r="1078" spans="1:26" ht="30" customHeight="1" x14ac:dyDescent="0.35">
      <c r="A1078" s="66">
        <v>0</v>
      </c>
      <c r="B1078" s="66" t="s">
        <v>1999</v>
      </c>
      <c r="C1078" s="66" t="s">
        <v>963</v>
      </c>
      <c r="D1078" s="66">
        <v>8471160</v>
      </c>
      <c r="E1078" s="66" t="s">
        <v>506</v>
      </c>
      <c r="F1078" s="66">
        <v>492316</v>
      </c>
      <c r="G1078" s="66" t="s">
        <v>138</v>
      </c>
      <c r="H1078" s="66" t="str">
        <f t="shared" si="21"/>
        <v>847.8471160.1.492316.000000.847001.300180</v>
      </c>
      <c r="I1078" s="56" t="s">
        <v>21</v>
      </c>
      <c r="J1078" s="56">
        <v>847001</v>
      </c>
      <c r="K1078" s="56" t="s">
        <v>863</v>
      </c>
      <c r="L1078" s="56">
        <v>300180</v>
      </c>
      <c r="Q1078" s="66" t="s">
        <v>5544</v>
      </c>
      <c r="R1078" s="66">
        <v>1</v>
      </c>
      <c r="S1078" s="66">
        <v>84000</v>
      </c>
      <c r="T1078" s="66">
        <v>80000</v>
      </c>
      <c r="U1078" s="66" t="s">
        <v>2113</v>
      </c>
      <c r="V1078" s="66" t="s">
        <v>2122</v>
      </c>
      <c r="X1078" s="66" t="s">
        <v>4490</v>
      </c>
      <c r="Y1078" s="69" t="s">
        <v>4267</v>
      </c>
      <c r="Z1078" s="66">
        <v>8471160</v>
      </c>
    </row>
    <row r="1079" spans="1:26" ht="30" customHeight="1" x14ac:dyDescent="0.35">
      <c r="A1079" s="66">
        <v>0</v>
      </c>
      <c r="B1079" s="66" t="s">
        <v>1999</v>
      </c>
      <c r="C1079" s="66" t="s">
        <v>963</v>
      </c>
      <c r="D1079" s="66">
        <v>8471160</v>
      </c>
      <c r="E1079" s="66" t="s">
        <v>506</v>
      </c>
      <c r="F1079" s="66">
        <v>492316</v>
      </c>
      <c r="G1079" s="66" t="s">
        <v>138</v>
      </c>
      <c r="H1079" s="66" t="str">
        <f t="shared" si="21"/>
        <v>847.8471160.1.492316.000000.847001.300180</v>
      </c>
      <c r="I1079" s="56" t="s">
        <v>21</v>
      </c>
      <c r="J1079" s="56">
        <v>847001</v>
      </c>
      <c r="K1079" s="56" t="s">
        <v>863</v>
      </c>
      <c r="L1079" s="56">
        <v>300180</v>
      </c>
      <c r="Q1079" s="66" t="s">
        <v>5545</v>
      </c>
      <c r="R1079" s="66">
        <v>1</v>
      </c>
      <c r="S1079" s="66">
        <v>157500</v>
      </c>
      <c r="T1079" s="66">
        <v>150000</v>
      </c>
      <c r="U1079" s="66" t="s">
        <v>2113</v>
      </c>
      <c r="V1079" s="66" t="s">
        <v>2122</v>
      </c>
      <c r="X1079" s="66" t="s">
        <v>4490</v>
      </c>
      <c r="Y1079" s="69" t="s">
        <v>4267</v>
      </c>
      <c r="Z1079" s="66">
        <v>8471160</v>
      </c>
    </row>
    <row r="1080" spans="1:26" ht="30" customHeight="1" x14ac:dyDescent="0.35">
      <c r="A1080" s="66">
        <v>0</v>
      </c>
      <c r="B1080" s="66" t="s">
        <v>1999</v>
      </c>
      <c r="C1080" s="66" t="s">
        <v>963</v>
      </c>
      <c r="D1080" s="66">
        <v>8471160</v>
      </c>
      <c r="E1080" s="66" t="s">
        <v>506</v>
      </c>
      <c r="F1080" s="66">
        <v>492316</v>
      </c>
      <c r="G1080" s="66" t="s">
        <v>138</v>
      </c>
      <c r="H1080" s="66" t="str">
        <f t="shared" si="21"/>
        <v>847.8471160.1.492316.000000.847001.300180</v>
      </c>
      <c r="I1080" s="56" t="s">
        <v>21</v>
      </c>
      <c r="J1080" s="56">
        <v>847001</v>
      </c>
      <c r="K1080" s="56" t="s">
        <v>863</v>
      </c>
      <c r="L1080" s="56">
        <v>300180</v>
      </c>
      <c r="Q1080" s="66" t="s">
        <v>5546</v>
      </c>
      <c r="R1080" s="66">
        <v>1</v>
      </c>
      <c r="S1080" s="66">
        <v>315000</v>
      </c>
      <c r="T1080" s="66">
        <v>300000</v>
      </c>
      <c r="U1080" s="66" t="s">
        <v>2113</v>
      </c>
      <c r="V1080" s="66" t="s">
        <v>2122</v>
      </c>
      <c r="X1080" s="66" t="s">
        <v>4490</v>
      </c>
      <c r="Y1080" s="69" t="s">
        <v>4267</v>
      </c>
      <c r="Z1080" s="66">
        <v>8471160</v>
      </c>
    </row>
    <row r="1081" spans="1:26" ht="30" customHeight="1" x14ac:dyDescent="0.35">
      <c r="A1081" s="66">
        <v>0</v>
      </c>
      <c r="B1081" s="66" t="s">
        <v>1999</v>
      </c>
      <c r="C1081" s="66" t="s">
        <v>963</v>
      </c>
      <c r="D1081" s="66">
        <v>8471160</v>
      </c>
      <c r="E1081" s="66" t="s">
        <v>506</v>
      </c>
      <c r="F1081" s="66">
        <v>492316</v>
      </c>
      <c r="G1081" s="66" t="s">
        <v>138</v>
      </c>
      <c r="H1081" s="66" t="str">
        <f t="shared" si="21"/>
        <v>847.8471160.1.492316.000000.847001.300180</v>
      </c>
      <c r="I1081" s="56" t="s">
        <v>21</v>
      </c>
      <c r="J1081" s="56">
        <v>847001</v>
      </c>
      <c r="K1081" s="56" t="s">
        <v>863</v>
      </c>
      <c r="L1081" s="56">
        <v>300180</v>
      </c>
      <c r="Q1081" s="66" t="s">
        <v>5547</v>
      </c>
      <c r="R1081" s="66">
        <v>1</v>
      </c>
      <c r="S1081" s="66">
        <v>315000</v>
      </c>
      <c r="T1081" s="66">
        <v>300000</v>
      </c>
      <c r="U1081" s="66" t="s">
        <v>2113</v>
      </c>
      <c r="V1081" s="66" t="s">
        <v>2122</v>
      </c>
      <c r="X1081" s="66" t="s">
        <v>4490</v>
      </c>
      <c r="Y1081" s="69" t="s">
        <v>4267</v>
      </c>
      <c r="Z1081" s="66">
        <v>8471160</v>
      </c>
    </row>
    <row r="1082" spans="1:26" ht="30" customHeight="1" x14ac:dyDescent="0.35">
      <c r="A1082" s="66">
        <v>0</v>
      </c>
      <c r="B1082" s="66" t="s">
        <v>1999</v>
      </c>
      <c r="C1082" s="66" t="s">
        <v>963</v>
      </c>
      <c r="D1082" s="66">
        <v>8471160</v>
      </c>
      <c r="E1082" s="66" t="s">
        <v>506</v>
      </c>
      <c r="F1082" s="66">
        <v>492316</v>
      </c>
      <c r="G1082" s="66" t="s">
        <v>138</v>
      </c>
      <c r="H1082" s="66" t="str">
        <f t="shared" si="21"/>
        <v>847.8471160.1.492316.000000.847001.300180</v>
      </c>
      <c r="I1082" s="56" t="s">
        <v>21</v>
      </c>
      <c r="J1082" s="56">
        <v>847001</v>
      </c>
      <c r="K1082" s="56" t="s">
        <v>863</v>
      </c>
      <c r="L1082" s="56">
        <v>300180</v>
      </c>
      <c r="Q1082" s="66" t="s">
        <v>5548</v>
      </c>
      <c r="R1082" s="66">
        <v>1</v>
      </c>
      <c r="S1082" s="66">
        <v>367500</v>
      </c>
      <c r="T1082" s="66">
        <v>350000</v>
      </c>
      <c r="U1082" s="66" t="s">
        <v>2113</v>
      </c>
      <c r="V1082" s="66" t="s">
        <v>2122</v>
      </c>
      <c r="X1082" s="66" t="s">
        <v>4490</v>
      </c>
      <c r="Y1082" s="69" t="s">
        <v>4267</v>
      </c>
      <c r="Z1082" s="66">
        <v>8471160</v>
      </c>
    </row>
    <row r="1083" spans="1:26" ht="30" customHeight="1" x14ac:dyDescent="0.35">
      <c r="A1083" s="66">
        <v>0</v>
      </c>
      <c r="B1083" s="66" t="s">
        <v>1999</v>
      </c>
      <c r="C1083" s="66" t="s">
        <v>963</v>
      </c>
      <c r="D1083" s="66">
        <v>8471160</v>
      </c>
      <c r="E1083" s="66" t="s">
        <v>506</v>
      </c>
      <c r="F1083" s="66">
        <v>492316</v>
      </c>
      <c r="G1083" s="66" t="s">
        <v>138</v>
      </c>
      <c r="H1083" s="66" t="str">
        <f t="shared" si="21"/>
        <v>847.8471160.1.492316.000000.847001.300180</v>
      </c>
      <c r="I1083" s="56" t="s">
        <v>21</v>
      </c>
      <c r="J1083" s="56">
        <v>847001</v>
      </c>
      <c r="K1083" s="56" t="s">
        <v>863</v>
      </c>
      <c r="L1083" s="56">
        <v>300180</v>
      </c>
      <c r="Q1083" s="66" t="s">
        <v>5549</v>
      </c>
      <c r="R1083" s="66">
        <v>1</v>
      </c>
      <c r="S1083" s="66">
        <v>367500</v>
      </c>
      <c r="T1083" s="66">
        <v>350000</v>
      </c>
      <c r="U1083" s="66" t="s">
        <v>2113</v>
      </c>
      <c r="V1083" s="66" t="s">
        <v>2122</v>
      </c>
      <c r="X1083" s="66" t="s">
        <v>4490</v>
      </c>
      <c r="Y1083" s="69" t="s">
        <v>4267</v>
      </c>
      <c r="Z1083" s="66">
        <v>8471160</v>
      </c>
    </row>
    <row r="1084" spans="1:26" ht="30" customHeight="1" x14ac:dyDescent="0.35">
      <c r="A1084" s="66">
        <v>0</v>
      </c>
      <c r="B1084" s="66" t="s">
        <v>1999</v>
      </c>
      <c r="C1084" s="66" t="s">
        <v>963</v>
      </c>
      <c r="D1084" s="66">
        <v>8471160</v>
      </c>
      <c r="E1084" s="66" t="s">
        <v>506</v>
      </c>
      <c r="F1084" s="66">
        <v>492316</v>
      </c>
      <c r="G1084" s="66" t="s">
        <v>138</v>
      </c>
      <c r="H1084" s="66" t="str">
        <f t="shared" si="21"/>
        <v>847.8471160.1.492316.000000.847001.300180</v>
      </c>
      <c r="I1084" s="56" t="s">
        <v>21</v>
      </c>
      <c r="J1084" s="56">
        <v>847001</v>
      </c>
      <c r="K1084" s="56" t="s">
        <v>863</v>
      </c>
      <c r="L1084" s="56">
        <v>300180</v>
      </c>
      <c r="Q1084" s="66" t="s">
        <v>5550</v>
      </c>
      <c r="R1084" s="66">
        <v>1</v>
      </c>
      <c r="S1084" s="66">
        <v>525000</v>
      </c>
      <c r="T1084" s="66">
        <v>500000</v>
      </c>
      <c r="U1084" s="66" t="s">
        <v>2113</v>
      </c>
      <c r="V1084" s="66" t="s">
        <v>2122</v>
      </c>
      <c r="X1084" s="66" t="s">
        <v>4490</v>
      </c>
      <c r="Y1084" s="69" t="s">
        <v>4267</v>
      </c>
      <c r="Z1084" s="66">
        <v>8471160</v>
      </c>
    </row>
    <row r="1085" spans="1:26" ht="30" customHeight="1" x14ac:dyDescent="0.35">
      <c r="A1085" s="66">
        <v>0</v>
      </c>
      <c r="B1085" s="66" t="s">
        <v>1999</v>
      </c>
      <c r="C1085" s="66" t="s">
        <v>963</v>
      </c>
      <c r="D1085" s="66">
        <v>8471160</v>
      </c>
      <c r="E1085" s="66" t="s">
        <v>506</v>
      </c>
      <c r="F1085" s="66">
        <v>492316</v>
      </c>
      <c r="G1085" s="66" t="s">
        <v>138</v>
      </c>
      <c r="H1085" s="66" t="str">
        <f t="shared" ref="H1085:H1148" si="22">CONCATENATE(847,".",D1085,".",1,".",F1085,".","000000",".",J1085,".",L1085)</f>
        <v>847.8471160.1.492316.000000.847001.300180</v>
      </c>
      <c r="I1085" s="56" t="s">
        <v>21</v>
      </c>
      <c r="J1085" s="56">
        <v>847001</v>
      </c>
      <c r="K1085" s="56" t="s">
        <v>863</v>
      </c>
      <c r="L1085" s="56">
        <v>300180</v>
      </c>
      <c r="Q1085" s="66" t="s">
        <v>5551</v>
      </c>
      <c r="R1085" s="66">
        <v>1</v>
      </c>
      <c r="S1085" s="66">
        <v>367500</v>
      </c>
      <c r="T1085" s="66">
        <v>350000</v>
      </c>
      <c r="U1085" s="66" t="s">
        <v>2113</v>
      </c>
      <c r="V1085" s="66" t="s">
        <v>2122</v>
      </c>
      <c r="X1085" s="66" t="s">
        <v>4490</v>
      </c>
      <c r="Y1085" s="69" t="s">
        <v>4267</v>
      </c>
      <c r="Z1085" s="66">
        <v>8471160</v>
      </c>
    </row>
    <row r="1086" spans="1:26" ht="30" customHeight="1" x14ac:dyDescent="0.35">
      <c r="A1086" s="66">
        <v>0</v>
      </c>
      <c r="B1086" s="66" t="s">
        <v>1999</v>
      </c>
      <c r="C1086" s="66" t="s">
        <v>963</v>
      </c>
      <c r="D1086" s="66">
        <v>8471160</v>
      </c>
      <c r="E1086" s="66" t="s">
        <v>506</v>
      </c>
      <c r="F1086" s="66">
        <v>492316</v>
      </c>
      <c r="G1086" s="66" t="s">
        <v>138</v>
      </c>
      <c r="H1086" s="66" t="str">
        <f t="shared" si="22"/>
        <v>847.8471160.1.492316.000000.847001.300180</v>
      </c>
      <c r="I1086" s="56" t="s">
        <v>21</v>
      </c>
      <c r="J1086" s="56">
        <v>847001</v>
      </c>
      <c r="K1086" s="56" t="s">
        <v>863</v>
      </c>
      <c r="L1086" s="56">
        <v>300180</v>
      </c>
      <c r="Q1086" s="66" t="s">
        <v>5552</v>
      </c>
      <c r="R1086" s="66">
        <v>1</v>
      </c>
      <c r="S1086" s="66">
        <v>242550</v>
      </c>
      <c r="T1086" s="66">
        <v>231000</v>
      </c>
      <c r="U1086" s="66" t="s">
        <v>2113</v>
      </c>
      <c r="V1086" s="66" t="s">
        <v>2122</v>
      </c>
      <c r="X1086" s="66" t="s">
        <v>4490</v>
      </c>
      <c r="Y1086" s="69" t="s">
        <v>4267</v>
      </c>
      <c r="Z1086" s="66">
        <v>8471160</v>
      </c>
    </row>
    <row r="1087" spans="1:26" ht="30" customHeight="1" x14ac:dyDescent="0.35">
      <c r="A1087" s="66">
        <v>0</v>
      </c>
      <c r="B1087" s="66" t="s">
        <v>1999</v>
      </c>
      <c r="C1087" s="66" t="s">
        <v>963</v>
      </c>
      <c r="D1087" s="66">
        <v>8471160</v>
      </c>
      <c r="E1087" s="66" t="s">
        <v>506</v>
      </c>
      <c r="F1087" s="66">
        <v>492316</v>
      </c>
      <c r="G1087" s="66" t="s">
        <v>138</v>
      </c>
      <c r="H1087" s="66" t="str">
        <f t="shared" si="22"/>
        <v>847.8471160.1.492316.000000.847001.300180</v>
      </c>
      <c r="I1087" s="56" t="s">
        <v>21</v>
      </c>
      <c r="J1087" s="56">
        <v>847001</v>
      </c>
      <c r="K1087" s="56" t="s">
        <v>863</v>
      </c>
      <c r="L1087" s="56">
        <v>300180</v>
      </c>
      <c r="Q1087" s="66" t="s">
        <v>5553</v>
      </c>
      <c r="R1087" s="66">
        <v>1</v>
      </c>
      <c r="S1087" s="66">
        <v>27535.200000000001</v>
      </c>
      <c r="T1087" s="66">
        <v>26224</v>
      </c>
      <c r="U1087" s="66" t="s">
        <v>2113</v>
      </c>
      <c r="V1087" s="66" t="s">
        <v>2122</v>
      </c>
      <c r="X1087" s="66" t="s">
        <v>4490</v>
      </c>
      <c r="Y1087" s="69" t="s">
        <v>4267</v>
      </c>
      <c r="Z1087" s="66">
        <v>8471160</v>
      </c>
    </row>
    <row r="1088" spans="1:26" ht="30" customHeight="1" x14ac:dyDescent="0.35">
      <c r="A1088" s="66">
        <v>0</v>
      </c>
      <c r="B1088" s="66" t="s">
        <v>1999</v>
      </c>
      <c r="C1088" s="66" t="s">
        <v>963</v>
      </c>
      <c r="D1088" s="66">
        <v>8471160</v>
      </c>
      <c r="E1088" s="66" t="s">
        <v>506</v>
      </c>
      <c r="F1088" s="66">
        <v>492316</v>
      </c>
      <c r="G1088" s="66" t="s">
        <v>138</v>
      </c>
      <c r="H1088" s="66" t="str">
        <f t="shared" si="22"/>
        <v>847.8471160.1.492316.000000.847001.300180</v>
      </c>
      <c r="I1088" s="56" t="s">
        <v>21</v>
      </c>
      <c r="J1088" s="56">
        <v>847001</v>
      </c>
      <c r="K1088" s="56" t="s">
        <v>863</v>
      </c>
      <c r="L1088" s="56">
        <v>300180</v>
      </c>
      <c r="Q1088" s="66" t="s">
        <v>5554</v>
      </c>
      <c r="R1088" s="66">
        <v>1</v>
      </c>
      <c r="S1088" s="66">
        <v>32435.550000000003</v>
      </c>
      <c r="T1088" s="66">
        <v>30891</v>
      </c>
      <c r="U1088" s="66" t="s">
        <v>2113</v>
      </c>
      <c r="V1088" s="66" t="s">
        <v>2122</v>
      </c>
      <c r="X1088" s="66" t="s">
        <v>4490</v>
      </c>
      <c r="Y1088" s="69" t="s">
        <v>4267</v>
      </c>
      <c r="Z1088" s="66">
        <v>8471160</v>
      </c>
    </row>
    <row r="1089" spans="1:26" ht="30" customHeight="1" x14ac:dyDescent="0.35">
      <c r="A1089" s="66">
        <v>0</v>
      </c>
      <c r="B1089" s="66" t="s">
        <v>1999</v>
      </c>
      <c r="C1089" s="66" t="s">
        <v>963</v>
      </c>
      <c r="D1089" s="66">
        <v>8471160</v>
      </c>
      <c r="E1089" s="66" t="s">
        <v>506</v>
      </c>
      <c r="F1089" s="66">
        <v>492316</v>
      </c>
      <c r="G1089" s="66" t="s">
        <v>138</v>
      </c>
      <c r="H1089" s="66" t="str">
        <f t="shared" si="22"/>
        <v>847.8471160.1.492316.000000.847001.300180</v>
      </c>
      <c r="I1089" s="56" t="s">
        <v>21</v>
      </c>
      <c r="J1089" s="56">
        <v>847001</v>
      </c>
      <c r="K1089" s="56" t="s">
        <v>863</v>
      </c>
      <c r="L1089" s="56">
        <v>300180</v>
      </c>
      <c r="Q1089" s="66" t="s">
        <v>5555</v>
      </c>
      <c r="R1089" s="66">
        <v>1</v>
      </c>
      <c r="S1089" s="66">
        <v>47383.35</v>
      </c>
      <c r="T1089" s="66">
        <v>45127</v>
      </c>
      <c r="U1089" s="66" t="s">
        <v>2113</v>
      </c>
      <c r="V1089" s="66" t="s">
        <v>2122</v>
      </c>
      <c r="X1089" s="66" t="s">
        <v>4490</v>
      </c>
      <c r="Y1089" s="69" t="s">
        <v>4267</v>
      </c>
      <c r="Z1089" s="66">
        <v>8471160</v>
      </c>
    </row>
    <row r="1090" spans="1:26" ht="30" customHeight="1" x14ac:dyDescent="0.35">
      <c r="A1090" s="66">
        <v>0</v>
      </c>
      <c r="B1090" s="66" t="s">
        <v>1999</v>
      </c>
      <c r="C1090" s="66" t="s">
        <v>963</v>
      </c>
      <c r="D1090" s="66">
        <v>8471160</v>
      </c>
      <c r="E1090" s="66" t="s">
        <v>506</v>
      </c>
      <c r="F1090" s="66">
        <v>492316</v>
      </c>
      <c r="G1090" s="66" t="s">
        <v>138</v>
      </c>
      <c r="H1090" s="66" t="str">
        <f t="shared" si="22"/>
        <v>847.8471160.1.492316.000000.847001.300180</v>
      </c>
      <c r="I1090" s="56" t="s">
        <v>21</v>
      </c>
      <c r="J1090" s="56">
        <v>847001</v>
      </c>
      <c r="K1090" s="56" t="s">
        <v>863</v>
      </c>
      <c r="L1090" s="56">
        <v>300180</v>
      </c>
      <c r="Q1090" s="66" t="s">
        <v>5556</v>
      </c>
      <c r="R1090" s="66">
        <v>1</v>
      </c>
      <c r="S1090" s="66">
        <v>24312.75</v>
      </c>
      <c r="T1090" s="66">
        <v>23155</v>
      </c>
      <c r="U1090" s="66" t="s">
        <v>2113</v>
      </c>
      <c r="V1090" s="66" t="s">
        <v>2122</v>
      </c>
      <c r="X1090" s="66" t="s">
        <v>4490</v>
      </c>
      <c r="Y1090" s="69" t="s">
        <v>4267</v>
      </c>
      <c r="Z1090" s="66">
        <v>8471160</v>
      </c>
    </row>
    <row r="1091" spans="1:26" ht="30" customHeight="1" x14ac:dyDescent="0.35">
      <c r="A1091" s="66">
        <v>0</v>
      </c>
      <c r="B1091" s="66" t="s">
        <v>1999</v>
      </c>
      <c r="C1091" s="66" t="s">
        <v>963</v>
      </c>
      <c r="D1091" s="66">
        <v>8471160</v>
      </c>
      <c r="E1091" s="66" t="s">
        <v>506</v>
      </c>
      <c r="F1091" s="66">
        <v>492316</v>
      </c>
      <c r="G1091" s="66" t="s">
        <v>138</v>
      </c>
      <c r="H1091" s="66" t="str">
        <f t="shared" si="22"/>
        <v>847.8471160.1.492316.000000.847001.300180</v>
      </c>
      <c r="I1091" s="56" t="s">
        <v>21</v>
      </c>
      <c r="J1091" s="56">
        <v>847001</v>
      </c>
      <c r="K1091" s="56" t="s">
        <v>863</v>
      </c>
      <c r="L1091" s="56">
        <v>300180</v>
      </c>
      <c r="Q1091" s="66" t="s">
        <v>5557</v>
      </c>
      <c r="R1091" s="66">
        <v>1</v>
      </c>
      <c r="S1091" s="66">
        <v>12355.35</v>
      </c>
      <c r="T1091" s="66">
        <v>11767</v>
      </c>
      <c r="U1091" s="66" t="s">
        <v>2113</v>
      </c>
      <c r="V1091" s="66" t="s">
        <v>2122</v>
      </c>
      <c r="X1091" s="66" t="s">
        <v>4490</v>
      </c>
      <c r="Y1091" s="69" t="s">
        <v>4267</v>
      </c>
      <c r="Z1091" s="66">
        <v>8471160</v>
      </c>
    </row>
    <row r="1092" spans="1:26" ht="30" customHeight="1" x14ac:dyDescent="0.35">
      <c r="A1092" s="66">
        <v>0</v>
      </c>
      <c r="B1092" s="66" t="s">
        <v>1999</v>
      </c>
      <c r="C1092" s="66" t="s">
        <v>963</v>
      </c>
      <c r="D1092" s="66">
        <v>8471160</v>
      </c>
      <c r="E1092" s="66" t="s">
        <v>506</v>
      </c>
      <c r="F1092" s="66">
        <v>492316</v>
      </c>
      <c r="G1092" s="66" t="s">
        <v>138</v>
      </c>
      <c r="H1092" s="66" t="str">
        <f t="shared" si="22"/>
        <v>847.8471160.1.492316.000000.847001.300180</v>
      </c>
      <c r="I1092" s="56" t="s">
        <v>21</v>
      </c>
      <c r="J1092" s="56">
        <v>847001</v>
      </c>
      <c r="K1092" s="56" t="s">
        <v>863</v>
      </c>
      <c r="L1092" s="56">
        <v>300180</v>
      </c>
      <c r="Q1092" s="66" t="s">
        <v>5558</v>
      </c>
      <c r="R1092" s="66">
        <v>1</v>
      </c>
      <c r="S1092" s="66">
        <v>49396.200000000004</v>
      </c>
      <c r="T1092" s="66">
        <v>47044</v>
      </c>
      <c r="U1092" s="66" t="s">
        <v>2113</v>
      </c>
      <c r="V1092" s="66" t="s">
        <v>2122</v>
      </c>
      <c r="X1092" s="66" t="s">
        <v>4490</v>
      </c>
      <c r="Y1092" s="69" t="s">
        <v>4267</v>
      </c>
      <c r="Z1092" s="66">
        <v>8471160</v>
      </c>
    </row>
    <row r="1093" spans="1:26" ht="30" customHeight="1" x14ac:dyDescent="0.35">
      <c r="A1093" s="66">
        <v>0</v>
      </c>
      <c r="B1093" s="66" t="s">
        <v>1999</v>
      </c>
      <c r="C1093" s="66" t="s">
        <v>963</v>
      </c>
      <c r="D1093" s="66">
        <v>8471160</v>
      </c>
      <c r="E1093" s="66" t="s">
        <v>506</v>
      </c>
      <c r="F1093" s="66">
        <v>492316</v>
      </c>
      <c r="G1093" s="66" t="s">
        <v>138</v>
      </c>
      <c r="H1093" s="66" t="str">
        <f t="shared" si="22"/>
        <v>847.8471160.1.492316.000000.847001.300180</v>
      </c>
      <c r="I1093" s="56" t="s">
        <v>21</v>
      </c>
      <c r="J1093" s="56">
        <v>847001</v>
      </c>
      <c r="K1093" s="56" t="s">
        <v>863</v>
      </c>
      <c r="L1093" s="56">
        <v>300180</v>
      </c>
      <c r="Q1093" s="66" t="s">
        <v>5559</v>
      </c>
      <c r="R1093" s="66">
        <v>1</v>
      </c>
      <c r="S1093" s="66">
        <v>150993.15</v>
      </c>
      <c r="T1093" s="66">
        <v>143803</v>
      </c>
      <c r="U1093" s="66" t="s">
        <v>2113</v>
      </c>
      <c r="V1093" s="66" t="s">
        <v>2122</v>
      </c>
      <c r="X1093" s="66" t="s">
        <v>4490</v>
      </c>
      <c r="Y1093" s="69" t="s">
        <v>4267</v>
      </c>
      <c r="Z1093" s="66">
        <v>8471160</v>
      </c>
    </row>
    <row r="1094" spans="1:26" ht="30" customHeight="1" x14ac:dyDescent="0.35">
      <c r="A1094" s="66">
        <v>0</v>
      </c>
      <c r="B1094" s="66" t="s">
        <v>1999</v>
      </c>
      <c r="C1094" s="66" t="s">
        <v>963</v>
      </c>
      <c r="D1094" s="66">
        <v>8471160</v>
      </c>
      <c r="E1094" s="66" t="s">
        <v>506</v>
      </c>
      <c r="F1094" s="66">
        <v>492316</v>
      </c>
      <c r="G1094" s="66" t="s">
        <v>138</v>
      </c>
      <c r="H1094" s="66" t="str">
        <f t="shared" si="22"/>
        <v>847.8471160.1.492316.000000.847001.300180</v>
      </c>
      <c r="I1094" s="56" t="s">
        <v>21</v>
      </c>
      <c r="J1094" s="56">
        <v>847001</v>
      </c>
      <c r="K1094" s="56" t="s">
        <v>863</v>
      </c>
      <c r="L1094" s="56">
        <v>300180</v>
      </c>
      <c r="Q1094" s="66" t="s">
        <v>5560</v>
      </c>
      <c r="R1094" s="66">
        <v>1</v>
      </c>
      <c r="S1094" s="66">
        <v>348428.85000000003</v>
      </c>
      <c r="T1094" s="66">
        <v>331837</v>
      </c>
      <c r="U1094" s="66" t="s">
        <v>2113</v>
      </c>
      <c r="V1094" s="66" t="s">
        <v>2122</v>
      </c>
      <c r="X1094" s="66" t="s">
        <v>4490</v>
      </c>
      <c r="Y1094" s="69" t="s">
        <v>4267</v>
      </c>
      <c r="Z1094" s="66">
        <v>8471160</v>
      </c>
    </row>
    <row r="1095" spans="1:26" ht="30" customHeight="1" x14ac:dyDescent="0.35">
      <c r="A1095" s="66">
        <v>0</v>
      </c>
      <c r="B1095" s="66" t="s">
        <v>1999</v>
      </c>
      <c r="C1095" s="66" t="s">
        <v>963</v>
      </c>
      <c r="D1095" s="66">
        <v>8471160</v>
      </c>
      <c r="E1095" s="66" t="s">
        <v>506</v>
      </c>
      <c r="F1095" s="66">
        <v>492316</v>
      </c>
      <c r="G1095" s="66" t="s">
        <v>138</v>
      </c>
      <c r="H1095" s="66" t="str">
        <f t="shared" si="22"/>
        <v>847.8471160.1.492316.000000.847001.300180</v>
      </c>
      <c r="I1095" s="56" t="s">
        <v>21</v>
      </c>
      <c r="J1095" s="56">
        <v>847001</v>
      </c>
      <c r="K1095" s="56" t="s">
        <v>863</v>
      </c>
      <c r="L1095" s="56">
        <v>300180</v>
      </c>
      <c r="Q1095" s="66" t="s">
        <v>5561</v>
      </c>
      <c r="R1095" s="66">
        <v>1</v>
      </c>
      <c r="S1095" s="66">
        <v>78894.900000000009</v>
      </c>
      <c r="T1095" s="66">
        <v>75138</v>
      </c>
      <c r="U1095" s="66" t="s">
        <v>2113</v>
      </c>
      <c r="V1095" s="66" t="s">
        <v>2122</v>
      </c>
      <c r="X1095" s="66" t="s">
        <v>4490</v>
      </c>
      <c r="Y1095" s="69" t="s">
        <v>4267</v>
      </c>
      <c r="Z1095" s="66">
        <v>8471160</v>
      </c>
    </row>
    <row r="1096" spans="1:26" ht="30" customHeight="1" x14ac:dyDescent="0.35">
      <c r="A1096" s="66">
        <v>0</v>
      </c>
      <c r="B1096" s="66" t="s">
        <v>1999</v>
      </c>
      <c r="C1096" s="66" t="s">
        <v>963</v>
      </c>
      <c r="D1096" s="66">
        <v>8471160</v>
      </c>
      <c r="E1096" s="66" t="s">
        <v>506</v>
      </c>
      <c r="F1096" s="66">
        <v>492316</v>
      </c>
      <c r="G1096" s="66" t="s">
        <v>138</v>
      </c>
      <c r="H1096" s="66" t="str">
        <f t="shared" si="22"/>
        <v>847.8471160.1.492316.000000.847001.300180</v>
      </c>
      <c r="I1096" s="56" t="s">
        <v>21</v>
      </c>
      <c r="J1096" s="56">
        <v>847001</v>
      </c>
      <c r="K1096" s="56" t="s">
        <v>863</v>
      </c>
      <c r="L1096" s="56">
        <v>300180</v>
      </c>
      <c r="Q1096" s="66" t="s">
        <v>5562</v>
      </c>
      <c r="R1096" s="66">
        <v>1</v>
      </c>
      <c r="S1096" s="66">
        <v>437824.80000000005</v>
      </c>
      <c r="T1096" s="66">
        <v>416976</v>
      </c>
      <c r="U1096" s="66" t="s">
        <v>2113</v>
      </c>
      <c r="V1096" s="66" t="s">
        <v>2122</v>
      </c>
      <c r="X1096" s="66" t="s">
        <v>4490</v>
      </c>
      <c r="Y1096" s="69" t="s">
        <v>4267</v>
      </c>
      <c r="Z1096" s="66">
        <v>8471160</v>
      </c>
    </row>
    <row r="1097" spans="1:26" ht="30" customHeight="1" x14ac:dyDescent="0.35">
      <c r="A1097" s="66">
        <v>0</v>
      </c>
      <c r="B1097" s="66" t="s">
        <v>1999</v>
      </c>
      <c r="C1097" s="66" t="s">
        <v>963</v>
      </c>
      <c r="D1097" s="66">
        <v>8471160</v>
      </c>
      <c r="E1097" s="66" t="s">
        <v>506</v>
      </c>
      <c r="F1097" s="66">
        <v>492316</v>
      </c>
      <c r="G1097" s="66" t="s">
        <v>138</v>
      </c>
      <c r="H1097" s="66" t="str">
        <f t="shared" si="22"/>
        <v>847.8471160.1.492316.000000.847001.300180</v>
      </c>
      <c r="I1097" s="56" t="s">
        <v>21</v>
      </c>
      <c r="J1097" s="56">
        <v>847001</v>
      </c>
      <c r="K1097" s="56" t="s">
        <v>863</v>
      </c>
      <c r="L1097" s="56">
        <v>300180</v>
      </c>
      <c r="Q1097" s="66" t="s">
        <v>5563</v>
      </c>
      <c r="R1097" s="66">
        <v>1</v>
      </c>
      <c r="S1097" s="66">
        <v>34707960</v>
      </c>
      <c r="T1097" s="66">
        <v>33055200</v>
      </c>
      <c r="U1097" s="66" t="s">
        <v>2113</v>
      </c>
      <c r="V1097" s="66" t="s">
        <v>2122</v>
      </c>
      <c r="X1097" s="66" t="s">
        <v>4490</v>
      </c>
      <c r="Y1097" s="69" t="s">
        <v>4267</v>
      </c>
      <c r="Z1097" s="66">
        <v>8471160</v>
      </c>
    </row>
    <row r="1098" spans="1:26" ht="30" customHeight="1" x14ac:dyDescent="0.35">
      <c r="A1098" s="66">
        <v>0</v>
      </c>
      <c r="B1098" s="66" t="s">
        <v>1999</v>
      </c>
      <c r="C1098" s="66" t="s">
        <v>963</v>
      </c>
      <c r="D1098" s="66">
        <v>8471160</v>
      </c>
      <c r="E1098" s="66" t="s">
        <v>506</v>
      </c>
      <c r="F1098" s="66">
        <v>492316</v>
      </c>
      <c r="G1098" s="66" t="s">
        <v>138</v>
      </c>
      <c r="H1098" s="66" t="str">
        <f t="shared" si="22"/>
        <v>847.8471160.1.492316.000000.847001.300180</v>
      </c>
      <c r="I1098" s="56" t="s">
        <v>21</v>
      </c>
      <c r="J1098" s="56">
        <v>847001</v>
      </c>
      <c r="K1098" s="56" t="s">
        <v>863</v>
      </c>
      <c r="L1098" s="56">
        <v>300180</v>
      </c>
      <c r="Q1098" s="66" t="s">
        <v>5564</v>
      </c>
      <c r="R1098" s="66">
        <v>1</v>
      </c>
      <c r="S1098" s="66">
        <v>68250</v>
      </c>
      <c r="T1098" s="66">
        <v>65000</v>
      </c>
      <c r="U1098" s="66" t="s">
        <v>2113</v>
      </c>
      <c r="V1098" s="66" t="s">
        <v>2122</v>
      </c>
      <c r="X1098" s="66" t="s">
        <v>4490</v>
      </c>
      <c r="Y1098" s="69" t="s">
        <v>4267</v>
      </c>
      <c r="Z1098" s="66">
        <v>8471160</v>
      </c>
    </row>
    <row r="1099" spans="1:26" ht="30" customHeight="1" x14ac:dyDescent="0.35">
      <c r="A1099" s="66">
        <v>0</v>
      </c>
      <c r="B1099" s="66" t="s">
        <v>1999</v>
      </c>
      <c r="C1099" s="66" t="s">
        <v>963</v>
      </c>
      <c r="D1099" s="66">
        <v>8471160</v>
      </c>
      <c r="E1099" s="66" t="s">
        <v>506</v>
      </c>
      <c r="F1099" s="66">
        <v>492316</v>
      </c>
      <c r="G1099" s="66" t="s">
        <v>138</v>
      </c>
      <c r="H1099" s="66" t="str">
        <f t="shared" si="22"/>
        <v>847.8471160.1.492316.000000.847001.300180</v>
      </c>
      <c r="I1099" s="56" t="s">
        <v>21</v>
      </c>
      <c r="J1099" s="56">
        <v>847001</v>
      </c>
      <c r="K1099" s="56" t="s">
        <v>863</v>
      </c>
      <c r="L1099" s="56">
        <v>300180</v>
      </c>
      <c r="Q1099" s="66" t="s">
        <v>5565</v>
      </c>
      <c r="R1099" s="66">
        <v>1</v>
      </c>
      <c r="S1099" s="66">
        <v>31500</v>
      </c>
      <c r="T1099" s="66">
        <v>30000</v>
      </c>
      <c r="U1099" s="66" t="s">
        <v>2113</v>
      </c>
      <c r="V1099" s="66" t="s">
        <v>2122</v>
      </c>
      <c r="X1099" s="66" t="s">
        <v>4490</v>
      </c>
      <c r="Y1099" s="69" t="s">
        <v>4267</v>
      </c>
      <c r="Z1099" s="66">
        <v>8471160</v>
      </c>
    </row>
    <row r="1100" spans="1:26" ht="30" customHeight="1" x14ac:dyDescent="0.35">
      <c r="A1100" s="66">
        <v>0</v>
      </c>
      <c r="B1100" s="66" t="s">
        <v>1999</v>
      </c>
      <c r="C1100" s="66" t="s">
        <v>963</v>
      </c>
      <c r="D1100" s="66">
        <v>8471160</v>
      </c>
      <c r="E1100" s="66" t="s">
        <v>506</v>
      </c>
      <c r="F1100" s="66">
        <v>492316</v>
      </c>
      <c r="G1100" s="66" t="s">
        <v>138</v>
      </c>
      <c r="H1100" s="66" t="str">
        <f t="shared" si="22"/>
        <v>847.8471160.1.492316.000000.847001.300180</v>
      </c>
      <c r="I1100" s="56" t="s">
        <v>21</v>
      </c>
      <c r="J1100" s="56">
        <v>847001</v>
      </c>
      <c r="K1100" s="56" t="s">
        <v>863</v>
      </c>
      <c r="L1100" s="56">
        <v>300180</v>
      </c>
      <c r="Q1100" s="66" t="s">
        <v>5566</v>
      </c>
      <c r="R1100" s="66">
        <v>1</v>
      </c>
      <c r="S1100" s="66">
        <v>31500</v>
      </c>
      <c r="T1100" s="66">
        <v>30000</v>
      </c>
      <c r="U1100" s="66" t="s">
        <v>2113</v>
      </c>
      <c r="V1100" s="66" t="s">
        <v>2122</v>
      </c>
      <c r="X1100" s="66" t="s">
        <v>4490</v>
      </c>
      <c r="Y1100" s="69" t="s">
        <v>4267</v>
      </c>
      <c r="Z1100" s="66">
        <v>8471160</v>
      </c>
    </row>
    <row r="1101" spans="1:26" ht="30" customHeight="1" x14ac:dyDescent="0.35">
      <c r="A1101" s="66">
        <v>0</v>
      </c>
      <c r="B1101" s="66" t="s">
        <v>1999</v>
      </c>
      <c r="C1101" s="66" t="s">
        <v>963</v>
      </c>
      <c r="D1101" s="66">
        <v>8471160</v>
      </c>
      <c r="E1101" s="66" t="s">
        <v>506</v>
      </c>
      <c r="F1101" s="66">
        <v>492316</v>
      </c>
      <c r="G1101" s="66" t="s">
        <v>138</v>
      </c>
      <c r="H1101" s="66" t="str">
        <f t="shared" si="22"/>
        <v>847.8471160.1.492316.000000.847001.300180</v>
      </c>
      <c r="I1101" s="56" t="s">
        <v>21</v>
      </c>
      <c r="J1101" s="56">
        <v>847001</v>
      </c>
      <c r="K1101" s="56" t="s">
        <v>863</v>
      </c>
      <c r="L1101" s="56">
        <v>300180</v>
      </c>
      <c r="Q1101" s="66" t="s">
        <v>5567</v>
      </c>
      <c r="R1101" s="66">
        <v>1</v>
      </c>
      <c r="S1101" s="66">
        <v>551250</v>
      </c>
      <c r="T1101" s="66">
        <v>525000</v>
      </c>
      <c r="U1101" s="66" t="s">
        <v>2113</v>
      </c>
      <c r="V1101" s="66" t="s">
        <v>2122</v>
      </c>
      <c r="X1101" s="66" t="s">
        <v>4490</v>
      </c>
      <c r="Y1101" s="69" t="s">
        <v>4267</v>
      </c>
      <c r="Z1101" s="66">
        <v>8471160</v>
      </c>
    </row>
    <row r="1102" spans="1:26" ht="30" customHeight="1" x14ac:dyDescent="0.35">
      <c r="A1102" s="66">
        <v>0</v>
      </c>
      <c r="B1102" s="66" t="s">
        <v>1999</v>
      </c>
      <c r="C1102" s="66" t="s">
        <v>963</v>
      </c>
      <c r="D1102" s="66">
        <v>8471160</v>
      </c>
      <c r="E1102" s="66" t="s">
        <v>506</v>
      </c>
      <c r="F1102" s="66">
        <v>492316</v>
      </c>
      <c r="G1102" s="66" t="s">
        <v>138</v>
      </c>
      <c r="H1102" s="66" t="str">
        <f t="shared" si="22"/>
        <v>847.8471160.1.492316.000000.847001.300180</v>
      </c>
      <c r="I1102" s="56" t="s">
        <v>21</v>
      </c>
      <c r="J1102" s="56">
        <v>847001</v>
      </c>
      <c r="K1102" s="56" t="s">
        <v>863</v>
      </c>
      <c r="L1102" s="56">
        <v>300180</v>
      </c>
      <c r="Q1102" s="66" t="s">
        <v>5568</v>
      </c>
      <c r="R1102" s="66">
        <v>1</v>
      </c>
      <c r="S1102" s="66">
        <v>1050000</v>
      </c>
      <c r="T1102" s="66">
        <v>1000000</v>
      </c>
      <c r="U1102" s="66" t="s">
        <v>2113</v>
      </c>
      <c r="V1102" s="66" t="s">
        <v>2122</v>
      </c>
      <c r="X1102" s="66" t="s">
        <v>4490</v>
      </c>
      <c r="Y1102" s="69" t="s">
        <v>4267</v>
      </c>
      <c r="Z1102" s="66">
        <v>8471160</v>
      </c>
    </row>
    <row r="1103" spans="1:26" ht="30" customHeight="1" x14ac:dyDescent="0.35">
      <c r="A1103" s="66">
        <v>0</v>
      </c>
      <c r="B1103" s="66" t="s">
        <v>1999</v>
      </c>
      <c r="C1103" s="66" t="s">
        <v>963</v>
      </c>
      <c r="D1103" s="66">
        <v>8471160</v>
      </c>
      <c r="E1103" s="66" t="s">
        <v>506</v>
      </c>
      <c r="F1103" s="66">
        <v>492316</v>
      </c>
      <c r="G1103" s="66" t="s">
        <v>138</v>
      </c>
      <c r="H1103" s="66" t="str">
        <f t="shared" si="22"/>
        <v>847.8471160.1.492316.000000.847001.300180</v>
      </c>
      <c r="I1103" s="56" t="s">
        <v>21</v>
      </c>
      <c r="J1103" s="56">
        <v>847001</v>
      </c>
      <c r="K1103" s="56" t="s">
        <v>863</v>
      </c>
      <c r="L1103" s="56">
        <v>300180</v>
      </c>
      <c r="Q1103" s="66" t="s">
        <v>5569</v>
      </c>
      <c r="R1103" s="66">
        <v>1</v>
      </c>
      <c r="S1103" s="66">
        <v>105000</v>
      </c>
      <c r="T1103" s="66">
        <v>100000</v>
      </c>
      <c r="U1103" s="66" t="s">
        <v>2113</v>
      </c>
      <c r="V1103" s="66" t="s">
        <v>2122</v>
      </c>
      <c r="X1103" s="66" t="s">
        <v>4490</v>
      </c>
      <c r="Y1103" s="69" t="s">
        <v>4267</v>
      </c>
      <c r="Z1103" s="66">
        <v>8471160</v>
      </c>
    </row>
    <row r="1104" spans="1:26" ht="30" customHeight="1" x14ac:dyDescent="0.35">
      <c r="A1104" s="66">
        <v>0</v>
      </c>
      <c r="B1104" s="66" t="s">
        <v>1999</v>
      </c>
      <c r="C1104" s="66" t="s">
        <v>963</v>
      </c>
      <c r="D1104" s="66">
        <v>8471160</v>
      </c>
      <c r="E1104" s="66" t="s">
        <v>506</v>
      </c>
      <c r="F1104" s="66">
        <v>492316</v>
      </c>
      <c r="G1104" s="66" t="s">
        <v>138</v>
      </c>
      <c r="H1104" s="66" t="str">
        <f t="shared" si="22"/>
        <v>847.8471160.1.492316.000000.847001.300180</v>
      </c>
      <c r="I1104" s="56" t="s">
        <v>21</v>
      </c>
      <c r="J1104" s="56">
        <v>847001</v>
      </c>
      <c r="K1104" s="56" t="s">
        <v>863</v>
      </c>
      <c r="L1104" s="56">
        <v>300180</v>
      </c>
      <c r="Q1104" s="66" t="s">
        <v>5570</v>
      </c>
      <c r="R1104" s="66">
        <v>1</v>
      </c>
      <c r="S1104" s="66">
        <v>157500</v>
      </c>
      <c r="T1104" s="66">
        <v>150000</v>
      </c>
      <c r="U1104" s="66" t="s">
        <v>2113</v>
      </c>
      <c r="V1104" s="66" t="s">
        <v>2122</v>
      </c>
      <c r="X1104" s="66" t="s">
        <v>4490</v>
      </c>
      <c r="Y1104" s="69" t="s">
        <v>4267</v>
      </c>
      <c r="Z1104" s="66">
        <v>8471160</v>
      </c>
    </row>
    <row r="1105" spans="1:26" ht="30" customHeight="1" x14ac:dyDescent="0.35">
      <c r="A1105" s="66">
        <v>0</v>
      </c>
      <c r="B1105" s="66" t="s">
        <v>1999</v>
      </c>
      <c r="C1105" s="66" t="s">
        <v>963</v>
      </c>
      <c r="D1105" s="66">
        <v>8471160</v>
      </c>
      <c r="E1105" s="66" t="s">
        <v>506</v>
      </c>
      <c r="F1105" s="66">
        <v>492316</v>
      </c>
      <c r="G1105" s="66" t="s">
        <v>138</v>
      </c>
      <c r="H1105" s="66" t="str">
        <f t="shared" si="22"/>
        <v>847.8471160.1.492316.000000.847001.300180</v>
      </c>
      <c r="I1105" s="56" t="s">
        <v>21</v>
      </c>
      <c r="J1105" s="56">
        <v>847001</v>
      </c>
      <c r="K1105" s="56" t="s">
        <v>863</v>
      </c>
      <c r="L1105" s="56">
        <v>300180</v>
      </c>
      <c r="Q1105" s="66" t="s">
        <v>5571</v>
      </c>
      <c r="R1105" s="66">
        <v>1</v>
      </c>
      <c r="S1105" s="66">
        <v>210000</v>
      </c>
      <c r="T1105" s="66">
        <v>200000</v>
      </c>
      <c r="U1105" s="66" t="s">
        <v>2113</v>
      </c>
      <c r="V1105" s="66" t="s">
        <v>2122</v>
      </c>
      <c r="X1105" s="66" t="s">
        <v>4490</v>
      </c>
      <c r="Y1105" s="69" t="s">
        <v>4267</v>
      </c>
      <c r="Z1105" s="66">
        <v>8471160</v>
      </c>
    </row>
    <row r="1106" spans="1:26" ht="30" customHeight="1" x14ac:dyDescent="0.35">
      <c r="A1106" s="66">
        <v>0</v>
      </c>
      <c r="B1106" s="66" t="s">
        <v>1999</v>
      </c>
      <c r="C1106" s="66" t="s">
        <v>963</v>
      </c>
      <c r="D1106" s="66">
        <v>8471160</v>
      </c>
      <c r="E1106" s="66" t="s">
        <v>506</v>
      </c>
      <c r="F1106" s="66">
        <v>492316</v>
      </c>
      <c r="G1106" s="66" t="s">
        <v>138</v>
      </c>
      <c r="H1106" s="66" t="str">
        <f t="shared" si="22"/>
        <v>847.8471160.1.492316.000000.847001.300180</v>
      </c>
      <c r="I1106" s="56" t="s">
        <v>21</v>
      </c>
      <c r="J1106" s="56">
        <v>847001</v>
      </c>
      <c r="K1106" s="56" t="s">
        <v>863</v>
      </c>
      <c r="L1106" s="56">
        <v>300180</v>
      </c>
      <c r="Q1106" s="66" t="s">
        <v>5572</v>
      </c>
      <c r="R1106" s="66">
        <v>1</v>
      </c>
      <c r="S1106" s="66">
        <v>73500</v>
      </c>
      <c r="T1106" s="66">
        <v>70000</v>
      </c>
      <c r="U1106" s="66" t="s">
        <v>2113</v>
      </c>
      <c r="V1106" s="66" t="s">
        <v>2122</v>
      </c>
      <c r="X1106" s="66" t="s">
        <v>4490</v>
      </c>
      <c r="Y1106" s="69" t="s">
        <v>4267</v>
      </c>
      <c r="Z1106" s="66">
        <v>8471160</v>
      </c>
    </row>
    <row r="1107" spans="1:26" ht="30" customHeight="1" x14ac:dyDescent="0.35">
      <c r="A1107" s="66">
        <v>0</v>
      </c>
      <c r="B1107" s="66" t="s">
        <v>1999</v>
      </c>
      <c r="C1107" s="66" t="s">
        <v>963</v>
      </c>
      <c r="D1107" s="66">
        <v>8471160</v>
      </c>
      <c r="E1107" s="66" t="s">
        <v>506</v>
      </c>
      <c r="F1107" s="66">
        <v>492316</v>
      </c>
      <c r="G1107" s="66" t="s">
        <v>138</v>
      </c>
      <c r="H1107" s="66" t="str">
        <f t="shared" si="22"/>
        <v>847.8471160.1.492316.000000.847001.300180</v>
      </c>
      <c r="I1107" s="56" t="s">
        <v>21</v>
      </c>
      <c r="J1107" s="56">
        <v>847001</v>
      </c>
      <c r="K1107" s="56" t="s">
        <v>863</v>
      </c>
      <c r="L1107" s="56">
        <v>300180</v>
      </c>
      <c r="Q1107" s="66" t="s">
        <v>5573</v>
      </c>
      <c r="R1107" s="66">
        <v>1</v>
      </c>
      <c r="S1107" s="66">
        <v>8400</v>
      </c>
      <c r="T1107" s="66">
        <v>8000</v>
      </c>
      <c r="U1107" s="66" t="s">
        <v>2113</v>
      </c>
      <c r="V1107" s="66" t="s">
        <v>2122</v>
      </c>
      <c r="X1107" s="66" t="s">
        <v>4490</v>
      </c>
      <c r="Y1107" s="69" t="s">
        <v>4267</v>
      </c>
      <c r="Z1107" s="66">
        <v>8471160</v>
      </c>
    </row>
    <row r="1108" spans="1:26" ht="30" customHeight="1" x14ac:dyDescent="0.35">
      <c r="A1108" s="66">
        <v>0</v>
      </c>
      <c r="B1108" s="66" t="s">
        <v>1999</v>
      </c>
      <c r="C1108" s="66" t="s">
        <v>963</v>
      </c>
      <c r="D1108" s="66">
        <v>8471160</v>
      </c>
      <c r="E1108" s="66" t="s">
        <v>506</v>
      </c>
      <c r="F1108" s="66">
        <v>492316</v>
      </c>
      <c r="G1108" s="66" t="s">
        <v>138</v>
      </c>
      <c r="H1108" s="66" t="str">
        <f t="shared" si="22"/>
        <v>847.8471160.1.492316.000000.847001.300180</v>
      </c>
      <c r="I1108" s="56" t="s">
        <v>21</v>
      </c>
      <c r="J1108" s="56">
        <v>847001</v>
      </c>
      <c r="K1108" s="56" t="s">
        <v>863</v>
      </c>
      <c r="L1108" s="56">
        <v>300180</v>
      </c>
      <c r="Q1108" s="66" t="s">
        <v>5574</v>
      </c>
      <c r="R1108" s="66">
        <v>1</v>
      </c>
      <c r="S1108" s="66">
        <v>157500</v>
      </c>
      <c r="T1108" s="66">
        <v>150000</v>
      </c>
      <c r="U1108" s="66" t="s">
        <v>2113</v>
      </c>
      <c r="V1108" s="66" t="s">
        <v>2122</v>
      </c>
      <c r="X1108" s="66" t="s">
        <v>4490</v>
      </c>
      <c r="Y1108" s="69" t="s">
        <v>4267</v>
      </c>
      <c r="Z1108" s="66">
        <v>8471160</v>
      </c>
    </row>
    <row r="1109" spans="1:26" ht="30" customHeight="1" x14ac:dyDescent="0.35">
      <c r="A1109" s="66">
        <v>0</v>
      </c>
      <c r="B1109" s="66" t="s">
        <v>1999</v>
      </c>
      <c r="C1109" s="66" t="s">
        <v>963</v>
      </c>
      <c r="D1109" s="66">
        <v>8471160</v>
      </c>
      <c r="E1109" s="66" t="s">
        <v>506</v>
      </c>
      <c r="F1109" s="66">
        <v>492316</v>
      </c>
      <c r="G1109" s="66" t="s">
        <v>138</v>
      </c>
      <c r="H1109" s="66" t="str">
        <f t="shared" si="22"/>
        <v>847.8471160.1.492316.000000.847001.300180</v>
      </c>
      <c r="I1109" s="56" t="s">
        <v>21</v>
      </c>
      <c r="J1109" s="56">
        <v>847001</v>
      </c>
      <c r="K1109" s="56" t="s">
        <v>863</v>
      </c>
      <c r="L1109" s="56">
        <v>300180</v>
      </c>
      <c r="Q1109" s="66" t="s">
        <v>5575</v>
      </c>
      <c r="R1109" s="66">
        <v>1</v>
      </c>
      <c r="S1109" s="66">
        <v>34681.5</v>
      </c>
      <c r="T1109" s="66">
        <v>33030</v>
      </c>
      <c r="U1109" s="66" t="s">
        <v>2113</v>
      </c>
      <c r="V1109" s="66" t="s">
        <v>2122</v>
      </c>
      <c r="X1109" s="66" t="s">
        <v>4490</v>
      </c>
      <c r="Y1109" s="69" t="s">
        <v>4267</v>
      </c>
      <c r="Z1109" s="66">
        <v>8471160</v>
      </c>
    </row>
    <row r="1110" spans="1:26" ht="30" customHeight="1" x14ac:dyDescent="0.35">
      <c r="A1110" s="66">
        <v>0</v>
      </c>
      <c r="B1110" s="66" t="s">
        <v>1999</v>
      </c>
      <c r="C1110" s="66" t="s">
        <v>963</v>
      </c>
      <c r="D1110" s="66">
        <v>8471160</v>
      </c>
      <c r="E1110" s="66" t="s">
        <v>506</v>
      </c>
      <c r="F1110" s="66">
        <v>492316</v>
      </c>
      <c r="G1110" s="66" t="s">
        <v>138</v>
      </c>
      <c r="H1110" s="66" t="str">
        <f t="shared" si="22"/>
        <v>847.8471160.1.492316.000000.847001.300180</v>
      </c>
      <c r="I1110" s="56" t="s">
        <v>21</v>
      </c>
      <c r="J1110" s="56">
        <v>847001</v>
      </c>
      <c r="K1110" s="56" t="s">
        <v>863</v>
      </c>
      <c r="L1110" s="56">
        <v>300180</v>
      </c>
      <c r="Q1110" s="66" t="s">
        <v>5576</v>
      </c>
      <c r="R1110" s="66">
        <v>1</v>
      </c>
      <c r="S1110" s="66">
        <v>173407.5</v>
      </c>
      <c r="T1110" s="66">
        <v>165150</v>
      </c>
      <c r="U1110" s="66" t="s">
        <v>2113</v>
      </c>
      <c r="V1110" s="66" t="s">
        <v>2122</v>
      </c>
      <c r="X1110" s="66" t="s">
        <v>4490</v>
      </c>
      <c r="Y1110" s="69" t="s">
        <v>4267</v>
      </c>
      <c r="Z1110" s="66">
        <v>8471160</v>
      </c>
    </row>
    <row r="1111" spans="1:26" ht="30" customHeight="1" x14ac:dyDescent="0.35">
      <c r="A1111" s="66">
        <v>0</v>
      </c>
      <c r="B1111" s="66" t="s">
        <v>1999</v>
      </c>
      <c r="C1111" s="66" t="s">
        <v>963</v>
      </c>
      <c r="D1111" s="66">
        <v>8471160</v>
      </c>
      <c r="E1111" s="66" t="s">
        <v>506</v>
      </c>
      <c r="F1111" s="66">
        <v>492316</v>
      </c>
      <c r="G1111" s="66" t="s">
        <v>138</v>
      </c>
      <c r="H1111" s="66" t="str">
        <f t="shared" si="22"/>
        <v>847.8471160.1.492316.000000.847001.300180</v>
      </c>
      <c r="I1111" s="56" t="s">
        <v>21</v>
      </c>
      <c r="J1111" s="56">
        <v>847001</v>
      </c>
      <c r="K1111" s="56" t="s">
        <v>863</v>
      </c>
      <c r="L1111" s="56">
        <v>300180</v>
      </c>
      <c r="Q1111" s="66" t="s">
        <v>5577</v>
      </c>
      <c r="R1111" s="66">
        <v>1</v>
      </c>
      <c r="S1111" s="66">
        <v>385350</v>
      </c>
      <c r="T1111" s="66">
        <v>367000</v>
      </c>
      <c r="U1111" s="66" t="s">
        <v>2113</v>
      </c>
      <c r="V1111" s="66" t="s">
        <v>2122</v>
      </c>
      <c r="X1111" s="66" t="s">
        <v>4490</v>
      </c>
      <c r="Y1111" s="69" t="s">
        <v>4267</v>
      </c>
      <c r="Z1111" s="66">
        <v>8471160</v>
      </c>
    </row>
    <row r="1112" spans="1:26" ht="30" customHeight="1" x14ac:dyDescent="0.35">
      <c r="A1112" s="66">
        <v>0</v>
      </c>
      <c r="B1112" s="66" t="s">
        <v>1999</v>
      </c>
      <c r="C1112" s="66" t="s">
        <v>963</v>
      </c>
      <c r="D1112" s="66">
        <v>8471160</v>
      </c>
      <c r="E1112" s="66" t="s">
        <v>506</v>
      </c>
      <c r="F1112" s="66">
        <v>492316</v>
      </c>
      <c r="G1112" s="66" t="s">
        <v>138</v>
      </c>
      <c r="H1112" s="66" t="str">
        <f t="shared" si="22"/>
        <v>847.8471160.1.492316.000000.847001.300180</v>
      </c>
      <c r="I1112" s="56" t="s">
        <v>21</v>
      </c>
      <c r="J1112" s="56">
        <v>847001</v>
      </c>
      <c r="K1112" s="56" t="s">
        <v>863</v>
      </c>
      <c r="L1112" s="56">
        <v>300180</v>
      </c>
      <c r="Q1112" s="66" t="s">
        <v>5578</v>
      </c>
      <c r="R1112" s="66">
        <v>1</v>
      </c>
      <c r="S1112" s="66">
        <v>154140</v>
      </c>
      <c r="T1112" s="66">
        <v>146800</v>
      </c>
      <c r="U1112" s="66" t="s">
        <v>2113</v>
      </c>
      <c r="V1112" s="66" t="s">
        <v>2122</v>
      </c>
      <c r="X1112" s="66" t="s">
        <v>4490</v>
      </c>
      <c r="Y1112" s="69" t="s">
        <v>4267</v>
      </c>
      <c r="Z1112" s="66">
        <v>8471160</v>
      </c>
    </row>
    <row r="1113" spans="1:26" ht="30" customHeight="1" x14ac:dyDescent="0.35">
      <c r="A1113" s="66">
        <v>0</v>
      </c>
      <c r="B1113" s="66" t="s">
        <v>1999</v>
      </c>
      <c r="C1113" s="66" t="s">
        <v>963</v>
      </c>
      <c r="D1113" s="66">
        <v>8471160</v>
      </c>
      <c r="E1113" s="66" t="s">
        <v>506</v>
      </c>
      <c r="F1113" s="66">
        <v>492316</v>
      </c>
      <c r="G1113" s="66" t="s">
        <v>138</v>
      </c>
      <c r="H1113" s="66" t="str">
        <f t="shared" si="22"/>
        <v>847.8471160.1.492316.000000.847001.300180</v>
      </c>
      <c r="I1113" s="56" t="s">
        <v>21</v>
      </c>
      <c r="J1113" s="56">
        <v>847001</v>
      </c>
      <c r="K1113" s="56" t="s">
        <v>863</v>
      </c>
      <c r="L1113" s="56">
        <v>300180</v>
      </c>
      <c r="Q1113" s="66" t="s">
        <v>5579</v>
      </c>
      <c r="R1113" s="66">
        <v>1</v>
      </c>
      <c r="S1113" s="66">
        <v>192675</v>
      </c>
      <c r="T1113" s="66">
        <v>183500</v>
      </c>
      <c r="U1113" s="66" t="s">
        <v>2113</v>
      </c>
      <c r="V1113" s="66" t="s">
        <v>2122</v>
      </c>
      <c r="X1113" s="66" t="s">
        <v>4490</v>
      </c>
      <c r="Y1113" s="69" t="s">
        <v>4267</v>
      </c>
      <c r="Z1113" s="66">
        <v>8471160</v>
      </c>
    </row>
    <row r="1114" spans="1:26" ht="30" customHeight="1" x14ac:dyDescent="0.35">
      <c r="A1114" s="66">
        <v>0</v>
      </c>
      <c r="B1114" s="66" t="s">
        <v>1999</v>
      </c>
      <c r="C1114" s="66" t="s">
        <v>963</v>
      </c>
      <c r="D1114" s="66">
        <v>8471160</v>
      </c>
      <c r="E1114" s="66" t="s">
        <v>506</v>
      </c>
      <c r="F1114" s="66">
        <v>492316</v>
      </c>
      <c r="G1114" s="66" t="s">
        <v>138</v>
      </c>
      <c r="H1114" s="66" t="str">
        <f t="shared" si="22"/>
        <v>847.8471160.1.492316.000000.847001.300180</v>
      </c>
      <c r="I1114" s="56" t="s">
        <v>21</v>
      </c>
      <c r="J1114" s="56">
        <v>847001</v>
      </c>
      <c r="K1114" s="56" t="s">
        <v>863</v>
      </c>
      <c r="L1114" s="56">
        <v>300180</v>
      </c>
      <c r="Q1114" s="66" t="s">
        <v>5580</v>
      </c>
      <c r="R1114" s="66">
        <v>1</v>
      </c>
      <c r="S1114" s="66">
        <v>30828</v>
      </c>
      <c r="T1114" s="66">
        <v>29360</v>
      </c>
      <c r="U1114" s="66" t="s">
        <v>2113</v>
      </c>
      <c r="V1114" s="66" t="s">
        <v>2122</v>
      </c>
      <c r="X1114" s="66" t="s">
        <v>4490</v>
      </c>
      <c r="Y1114" s="69" t="s">
        <v>4267</v>
      </c>
      <c r="Z1114" s="66">
        <v>8471160</v>
      </c>
    </row>
    <row r="1115" spans="1:26" ht="30" customHeight="1" x14ac:dyDescent="0.35">
      <c r="A1115" s="66">
        <v>0</v>
      </c>
      <c r="B1115" s="66" t="s">
        <v>1999</v>
      </c>
      <c r="C1115" s="66" t="s">
        <v>963</v>
      </c>
      <c r="D1115" s="66">
        <v>8471160</v>
      </c>
      <c r="E1115" s="66" t="s">
        <v>506</v>
      </c>
      <c r="F1115" s="66">
        <v>492316</v>
      </c>
      <c r="G1115" s="66" t="s">
        <v>138</v>
      </c>
      <c r="H1115" s="66" t="str">
        <f t="shared" si="22"/>
        <v>847.8471160.1.492316.000000.847001.300180</v>
      </c>
      <c r="I1115" s="56" t="s">
        <v>21</v>
      </c>
      <c r="J1115" s="56">
        <v>847001</v>
      </c>
      <c r="K1115" s="56" t="s">
        <v>863</v>
      </c>
      <c r="L1115" s="56">
        <v>300180</v>
      </c>
      <c r="Q1115" s="66" t="s">
        <v>5581</v>
      </c>
      <c r="R1115" s="66">
        <v>1</v>
      </c>
      <c r="S1115" s="66">
        <v>19267.5</v>
      </c>
      <c r="T1115" s="66">
        <v>18350</v>
      </c>
      <c r="U1115" s="66" t="s">
        <v>2113</v>
      </c>
      <c r="V1115" s="66" t="s">
        <v>2122</v>
      </c>
      <c r="X1115" s="66" t="s">
        <v>4490</v>
      </c>
      <c r="Y1115" s="69" t="s">
        <v>4267</v>
      </c>
      <c r="Z1115" s="66">
        <v>8471160</v>
      </c>
    </row>
    <row r="1116" spans="1:26" ht="30" customHeight="1" x14ac:dyDescent="0.35">
      <c r="A1116" s="66">
        <v>0</v>
      </c>
      <c r="B1116" s="66" t="s">
        <v>1999</v>
      </c>
      <c r="C1116" s="66" t="s">
        <v>963</v>
      </c>
      <c r="D1116" s="66">
        <v>8471160</v>
      </c>
      <c r="E1116" s="66" t="s">
        <v>506</v>
      </c>
      <c r="F1116" s="66">
        <v>492316</v>
      </c>
      <c r="G1116" s="66" t="s">
        <v>138</v>
      </c>
      <c r="H1116" s="66" t="str">
        <f t="shared" si="22"/>
        <v>847.8471160.1.492316.000000.847001.300180</v>
      </c>
      <c r="I1116" s="56" t="s">
        <v>21</v>
      </c>
      <c r="J1116" s="56">
        <v>847001</v>
      </c>
      <c r="K1116" s="56" t="s">
        <v>863</v>
      </c>
      <c r="L1116" s="56">
        <v>300180</v>
      </c>
      <c r="Q1116" s="66" t="s">
        <v>5582</v>
      </c>
      <c r="R1116" s="66">
        <v>1</v>
      </c>
      <c r="S1116" s="66">
        <v>161847</v>
      </c>
      <c r="T1116" s="66">
        <v>154140</v>
      </c>
      <c r="U1116" s="66" t="s">
        <v>2113</v>
      </c>
      <c r="V1116" s="66" t="s">
        <v>2122</v>
      </c>
      <c r="X1116" s="66" t="s">
        <v>4490</v>
      </c>
      <c r="Y1116" s="69" t="s">
        <v>4267</v>
      </c>
      <c r="Z1116" s="66">
        <v>8471160</v>
      </c>
    </row>
    <row r="1117" spans="1:26" ht="30" customHeight="1" x14ac:dyDescent="0.35">
      <c r="A1117" s="66">
        <v>0</v>
      </c>
      <c r="B1117" s="66" t="s">
        <v>1999</v>
      </c>
      <c r="C1117" s="66" t="s">
        <v>963</v>
      </c>
      <c r="D1117" s="66">
        <v>8471160</v>
      </c>
      <c r="E1117" s="66" t="s">
        <v>506</v>
      </c>
      <c r="F1117" s="66">
        <v>492316</v>
      </c>
      <c r="G1117" s="66" t="s">
        <v>138</v>
      </c>
      <c r="H1117" s="66" t="str">
        <f t="shared" si="22"/>
        <v>847.8471160.1.492316.000000.847001.300180</v>
      </c>
      <c r="I1117" s="56" t="s">
        <v>21</v>
      </c>
      <c r="J1117" s="56">
        <v>847001</v>
      </c>
      <c r="K1117" s="56" t="s">
        <v>863</v>
      </c>
      <c r="L1117" s="56">
        <v>300180</v>
      </c>
      <c r="Q1117" s="66" t="s">
        <v>5583</v>
      </c>
      <c r="R1117" s="66">
        <v>1</v>
      </c>
      <c r="S1117" s="66">
        <v>315000</v>
      </c>
      <c r="T1117" s="66">
        <v>300000</v>
      </c>
      <c r="U1117" s="66" t="s">
        <v>2113</v>
      </c>
      <c r="V1117" s="66" t="s">
        <v>2122</v>
      </c>
      <c r="X1117" s="66" t="s">
        <v>4490</v>
      </c>
      <c r="Y1117" s="69" t="s">
        <v>4267</v>
      </c>
      <c r="Z1117" s="66">
        <v>8471160</v>
      </c>
    </row>
    <row r="1118" spans="1:26" ht="30" customHeight="1" x14ac:dyDescent="0.35">
      <c r="A1118" s="66">
        <v>0</v>
      </c>
      <c r="B1118" s="66" t="s">
        <v>1999</v>
      </c>
      <c r="C1118" s="66" t="s">
        <v>963</v>
      </c>
      <c r="D1118" s="66">
        <v>8471160</v>
      </c>
      <c r="E1118" s="66" t="s">
        <v>506</v>
      </c>
      <c r="F1118" s="66">
        <v>492316</v>
      </c>
      <c r="G1118" s="66" t="s">
        <v>138</v>
      </c>
      <c r="H1118" s="66" t="str">
        <f t="shared" si="22"/>
        <v>847.8471160.1.492316.000000.847001.300180</v>
      </c>
      <c r="I1118" s="56" t="s">
        <v>21</v>
      </c>
      <c r="J1118" s="56">
        <v>847001</v>
      </c>
      <c r="K1118" s="56" t="s">
        <v>863</v>
      </c>
      <c r="L1118" s="56">
        <v>300180</v>
      </c>
      <c r="Q1118" s="66" t="s">
        <v>5584</v>
      </c>
      <c r="R1118" s="66">
        <v>1</v>
      </c>
      <c r="S1118" s="66">
        <v>420000</v>
      </c>
      <c r="T1118" s="66">
        <v>400000</v>
      </c>
      <c r="U1118" s="66" t="s">
        <v>2113</v>
      </c>
      <c r="V1118" s="66" t="s">
        <v>2122</v>
      </c>
      <c r="X1118" s="66" t="s">
        <v>4490</v>
      </c>
      <c r="Y1118" s="69" t="s">
        <v>4267</v>
      </c>
      <c r="Z1118" s="66">
        <v>8471160</v>
      </c>
    </row>
    <row r="1119" spans="1:26" ht="30" customHeight="1" x14ac:dyDescent="0.35">
      <c r="A1119" s="66">
        <v>0</v>
      </c>
      <c r="B1119" s="66" t="s">
        <v>1999</v>
      </c>
      <c r="C1119" s="66" t="s">
        <v>963</v>
      </c>
      <c r="D1119" s="66">
        <v>8471160</v>
      </c>
      <c r="E1119" s="66" t="s">
        <v>506</v>
      </c>
      <c r="F1119" s="66">
        <v>492316</v>
      </c>
      <c r="G1119" s="66" t="s">
        <v>138</v>
      </c>
      <c r="H1119" s="66" t="str">
        <f t="shared" si="22"/>
        <v>847.8471160.1.492316.000000.847001.300180</v>
      </c>
      <c r="I1119" s="56" t="s">
        <v>21</v>
      </c>
      <c r="J1119" s="56">
        <v>847001</v>
      </c>
      <c r="K1119" s="56" t="s">
        <v>863</v>
      </c>
      <c r="L1119" s="56">
        <v>300180</v>
      </c>
      <c r="Q1119" s="66" t="s">
        <v>5585</v>
      </c>
      <c r="R1119" s="66">
        <v>1</v>
      </c>
      <c r="S1119" s="66">
        <v>210000</v>
      </c>
      <c r="T1119" s="66">
        <v>200000</v>
      </c>
      <c r="U1119" s="66" t="s">
        <v>2113</v>
      </c>
      <c r="V1119" s="66" t="s">
        <v>2122</v>
      </c>
      <c r="X1119" s="66" t="s">
        <v>4490</v>
      </c>
      <c r="Y1119" s="69" t="s">
        <v>4267</v>
      </c>
      <c r="Z1119" s="66">
        <v>8471160</v>
      </c>
    </row>
    <row r="1120" spans="1:26" ht="30" customHeight="1" x14ac:dyDescent="0.35">
      <c r="A1120" s="66">
        <v>0</v>
      </c>
      <c r="B1120" s="66" t="s">
        <v>1999</v>
      </c>
      <c r="C1120" s="66" t="s">
        <v>963</v>
      </c>
      <c r="D1120" s="66">
        <v>8471160</v>
      </c>
      <c r="E1120" s="66" t="s">
        <v>506</v>
      </c>
      <c r="F1120" s="66">
        <v>492316</v>
      </c>
      <c r="G1120" s="66" t="s">
        <v>138</v>
      </c>
      <c r="H1120" s="66" t="str">
        <f t="shared" si="22"/>
        <v>847.8471160.1.492316.000000.847001.300180</v>
      </c>
      <c r="I1120" s="56" t="s">
        <v>21</v>
      </c>
      <c r="J1120" s="56">
        <v>847001</v>
      </c>
      <c r="K1120" s="56" t="s">
        <v>863</v>
      </c>
      <c r="L1120" s="56">
        <v>300180</v>
      </c>
      <c r="Q1120" s="66" t="s">
        <v>5586</v>
      </c>
      <c r="R1120" s="66">
        <v>1</v>
      </c>
      <c r="S1120" s="66">
        <v>355950</v>
      </c>
      <c r="T1120" s="66">
        <v>339000</v>
      </c>
      <c r="U1120" s="66" t="s">
        <v>2113</v>
      </c>
      <c r="V1120" s="66" t="s">
        <v>2122</v>
      </c>
      <c r="X1120" s="66" t="s">
        <v>4490</v>
      </c>
      <c r="Y1120" s="69" t="s">
        <v>4267</v>
      </c>
      <c r="Z1120" s="66">
        <v>8471160</v>
      </c>
    </row>
    <row r="1121" spans="1:26" ht="30" customHeight="1" x14ac:dyDescent="0.35">
      <c r="A1121" s="66">
        <v>0</v>
      </c>
      <c r="B1121" s="66" t="s">
        <v>1999</v>
      </c>
      <c r="C1121" s="66" t="s">
        <v>963</v>
      </c>
      <c r="D1121" s="66">
        <v>8471160</v>
      </c>
      <c r="E1121" s="66" t="s">
        <v>506</v>
      </c>
      <c r="F1121" s="66">
        <v>492316</v>
      </c>
      <c r="G1121" s="66" t="s">
        <v>138</v>
      </c>
      <c r="H1121" s="66" t="str">
        <f t="shared" si="22"/>
        <v>847.8471160.1.492316.000000.847001.300180</v>
      </c>
      <c r="I1121" s="56" t="s">
        <v>21</v>
      </c>
      <c r="J1121" s="56">
        <v>847001</v>
      </c>
      <c r="K1121" s="56" t="s">
        <v>863</v>
      </c>
      <c r="L1121" s="56">
        <v>300180</v>
      </c>
      <c r="Q1121" s="66" t="s">
        <v>5587</v>
      </c>
      <c r="R1121" s="66">
        <v>1</v>
      </c>
      <c r="S1121" s="66">
        <v>283500</v>
      </c>
      <c r="T1121" s="66">
        <v>270000</v>
      </c>
      <c r="U1121" s="66" t="s">
        <v>2113</v>
      </c>
      <c r="V1121" s="66" t="s">
        <v>2122</v>
      </c>
      <c r="X1121" s="66" t="s">
        <v>4490</v>
      </c>
      <c r="Y1121" s="69" t="s">
        <v>4267</v>
      </c>
      <c r="Z1121" s="66">
        <v>8471160</v>
      </c>
    </row>
    <row r="1122" spans="1:26" ht="30" customHeight="1" x14ac:dyDescent="0.35">
      <c r="A1122" s="66">
        <v>0</v>
      </c>
      <c r="B1122" s="66" t="s">
        <v>1999</v>
      </c>
      <c r="C1122" s="66" t="s">
        <v>963</v>
      </c>
      <c r="D1122" s="66">
        <v>8471160</v>
      </c>
      <c r="E1122" s="66" t="s">
        <v>506</v>
      </c>
      <c r="F1122" s="66">
        <v>492316</v>
      </c>
      <c r="G1122" s="66" t="s">
        <v>138</v>
      </c>
      <c r="H1122" s="66" t="str">
        <f t="shared" si="22"/>
        <v>847.8471160.1.492316.000000.847001.300180</v>
      </c>
      <c r="I1122" s="56" t="s">
        <v>21</v>
      </c>
      <c r="J1122" s="56">
        <v>847001</v>
      </c>
      <c r="K1122" s="56" t="s">
        <v>863</v>
      </c>
      <c r="L1122" s="56">
        <v>300180</v>
      </c>
      <c r="Q1122" s="66" t="s">
        <v>5588</v>
      </c>
      <c r="R1122" s="66">
        <v>1</v>
      </c>
      <c r="S1122" s="66">
        <v>525000</v>
      </c>
      <c r="T1122" s="66">
        <v>500000</v>
      </c>
      <c r="U1122" s="66" t="s">
        <v>2113</v>
      </c>
      <c r="V1122" s="66" t="s">
        <v>2122</v>
      </c>
      <c r="X1122" s="66" t="s">
        <v>4490</v>
      </c>
      <c r="Y1122" s="69" t="s">
        <v>4267</v>
      </c>
      <c r="Z1122" s="66">
        <v>8471160</v>
      </c>
    </row>
    <row r="1123" spans="1:26" ht="30" customHeight="1" x14ac:dyDescent="0.35">
      <c r="A1123" s="66">
        <v>0</v>
      </c>
      <c r="B1123" s="66" t="s">
        <v>1999</v>
      </c>
      <c r="C1123" s="66" t="s">
        <v>963</v>
      </c>
      <c r="D1123" s="66">
        <v>8471160</v>
      </c>
      <c r="E1123" s="66" t="s">
        <v>506</v>
      </c>
      <c r="F1123" s="66">
        <v>492316</v>
      </c>
      <c r="G1123" s="66" t="s">
        <v>138</v>
      </c>
      <c r="H1123" s="66" t="str">
        <f t="shared" si="22"/>
        <v>847.8471160.1.492316.000000.847001.300180</v>
      </c>
      <c r="I1123" s="56" t="s">
        <v>21</v>
      </c>
      <c r="J1123" s="56">
        <v>847001</v>
      </c>
      <c r="K1123" s="56" t="s">
        <v>863</v>
      </c>
      <c r="L1123" s="56">
        <v>300180</v>
      </c>
      <c r="Q1123" s="66" t="s">
        <v>5589</v>
      </c>
      <c r="R1123" s="66">
        <v>1</v>
      </c>
      <c r="S1123" s="66">
        <v>352800</v>
      </c>
      <c r="T1123" s="66">
        <v>336000</v>
      </c>
      <c r="U1123" s="66" t="s">
        <v>2113</v>
      </c>
      <c r="V1123" s="66" t="s">
        <v>2122</v>
      </c>
      <c r="X1123" s="66" t="s">
        <v>4490</v>
      </c>
      <c r="Y1123" s="69" t="s">
        <v>4267</v>
      </c>
      <c r="Z1123" s="66">
        <v>8471160</v>
      </c>
    </row>
    <row r="1124" spans="1:26" ht="30" customHeight="1" x14ac:dyDescent="0.35">
      <c r="A1124" s="66">
        <v>0</v>
      </c>
      <c r="B1124" s="66" t="s">
        <v>1999</v>
      </c>
      <c r="C1124" s="66" t="s">
        <v>963</v>
      </c>
      <c r="D1124" s="66">
        <v>8471160</v>
      </c>
      <c r="E1124" s="66" t="s">
        <v>506</v>
      </c>
      <c r="F1124" s="66">
        <v>492316</v>
      </c>
      <c r="G1124" s="66" t="s">
        <v>138</v>
      </c>
      <c r="H1124" s="66" t="str">
        <f t="shared" si="22"/>
        <v>847.8471160.1.492316.000000.847001.300180</v>
      </c>
      <c r="I1124" s="56" t="s">
        <v>21</v>
      </c>
      <c r="J1124" s="56">
        <v>847001</v>
      </c>
      <c r="K1124" s="56" t="s">
        <v>863</v>
      </c>
      <c r="L1124" s="56">
        <v>300180</v>
      </c>
      <c r="Q1124" s="66" t="s">
        <v>5590</v>
      </c>
      <c r="R1124" s="66">
        <v>1</v>
      </c>
      <c r="S1124" s="66">
        <v>136500</v>
      </c>
      <c r="T1124" s="66">
        <v>130000</v>
      </c>
      <c r="U1124" s="66" t="s">
        <v>2113</v>
      </c>
      <c r="V1124" s="66" t="s">
        <v>2122</v>
      </c>
      <c r="X1124" s="66" t="s">
        <v>4490</v>
      </c>
      <c r="Y1124" s="69" t="s">
        <v>4267</v>
      </c>
      <c r="Z1124" s="66">
        <v>8471160</v>
      </c>
    </row>
    <row r="1125" spans="1:26" ht="30" customHeight="1" x14ac:dyDescent="0.35">
      <c r="A1125" s="66">
        <v>0</v>
      </c>
      <c r="B1125" s="66" t="s">
        <v>1999</v>
      </c>
      <c r="C1125" s="66" t="s">
        <v>963</v>
      </c>
      <c r="D1125" s="66">
        <v>8471160</v>
      </c>
      <c r="E1125" s="66" t="s">
        <v>506</v>
      </c>
      <c r="F1125" s="66">
        <v>492316</v>
      </c>
      <c r="G1125" s="66" t="s">
        <v>138</v>
      </c>
      <c r="H1125" s="66" t="str">
        <f t="shared" si="22"/>
        <v>847.8471160.1.492316.000000.847001.300180</v>
      </c>
      <c r="I1125" s="56" t="s">
        <v>21</v>
      </c>
      <c r="J1125" s="56">
        <v>847001</v>
      </c>
      <c r="K1125" s="56" t="s">
        <v>863</v>
      </c>
      <c r="L1125" s="56">
        <v>300180</v>
      </c>
      <c r="Q1125" s="66" t="s">
        <v>5591</v>
      </c>
      <c r="R1125" s="66">
        <v>1</v>
      </c>
      <c r="S1125" s="66">
        <v>210000</v>
      </c>
      <c r="T1125" s="66">
        <v>200000</v>
      </c>
      <c r="U1125" s="66" t="s">
        <v>2113</v>
      </c>
      <c r="V1125" s="66" t="s">
        <v>2122</v>
      </c>
      <c r="X1125" s="66" t="s">
        <v>4490</v>
      </c>
      <c r="Y1125" s="69" t="s">
        <v>4267</v>
      </c>
      <c r="Z1125" s="66">
        <v>8471160</v>
      </c>
    </row>
    <row r="1126" spans="1:26" ht="30" customHeight="1" x14ac:dyDescent="0.35">
      <c r="A1126" s="66">
        <v>0</v>
      </c>
      <c r="B1126" s="66" t="s">
        <v>1999</v>
      </c>
      <c r="C1126" s="66" t="s">
        <v>963</v>
      </c>
      <c r="D1126" s="66">
        <v>8471160</v>
      </c>
      <c r="E1126" s="66" t="s">
        <v>506</v>
      </c>
      <c r="F1126" s="66">
        <v>492316</v>
      </c>
      <c r="G1126" s="66" t="s">
        <v>138</v>
      </c>
      <c r="H1126" s="66" t="str">
        <f t="shared" si="22"/>
        <v>847.8471160.1.492316.000000.847001.300180</v>
      </c>
      <c r="I1126" s="56" t="s">
        <v>21</v>
      </c>
      <c r="J1126" s="56">
        <v>847001</v>
      </c>
      <c r="K1126" s="56" t="s">
        <v>863</v>
      </c>
      <c r="L1126" s="56">
        <v>300180</v>
      </c>
      <c r="Q1126" s="66" t="s">
        <v>5592</v>
      </c>
      <c r="R1126" s="66">
        <v>1</v>
      </c>
      <c r="S1126" s="66">
        <v>105000</v>
      </c>
      <c r="T1126" s="66">
        <v>100000</v>
      </c>
      <c r="U1126" s="66" t="s">
        <v>2113</v>
      </c>
      <c r="V1126" s="66" t="s">
        <v>2122</v>
      </c>
      <c r="X1126" s="66" t="s">
        <v>4490</v>
      </c>
      <c r="Y1126" s="69" t="s">
        <v>4267</v>
      </c>
      <c r="Z1126" s="66">
        <v>8471160</v>
      </c>
    </row>
    <row r="1127" spans="1:26" ht="30" customHeight="1" x14ac:dyDescent="0.35">
      <c r="A1127" s="66">
        <v>0</v>
      </c>
      <c r="B1127" s="66" t="s">
        <v>1999</v>
      </c>
      <c r="C1127" s="66" t="s">
        <v>963</v>
      </c>
      <c r="D1127" s="66">
        <v>8471160</v>
      </c>
      <c r="E1127" s="66" t="s">
        <v>506</v>
      </c>
      <c r="F1127" s="66">
        <v>492316</v>
      </c>
      <c r="G1127" s="66" t="s">
        <v>138</v>
      </c>
      <c r="H1127" s="66" t="str">
        <f t="shared" si="22"/>
        <v>847.8471160.1.492316.000000.847001.300180</v>
      </c>
      <c r="I1127" s="56" t="s">
        <v>21</v>
      </c>
      <c r="J1127" s="56">
        <v>847001</v>
      </c>
      <c r="K1127" s="56" t="s">
        <v>863</v>
      </c>
      <c r="L1127" s="56">
        <v>300180</v>
      </c>
      <c r="Q1127" s="66" t="s">
        <v>5593</v>
      </c>
      <c r="R1127" s="66">
        <v>1</v>
      </c>
      <c r="S1127" s="66">
        <v>2870729.4</v>
      </c>
      <c r="T1127" s="66">
        <v>2734028</v>
      </c>
      <c r="U1127" s="66" t="s">
        <v>2113</v>
      </c>
      <c r="V1127" s="66" t="s">
        <v>2122</v>
      </c>
      <c r="X1127" s="66" t="s">
        <v>4490</v>
      </c>
      <c r="Y1127" s="69" t="s">
        <v>4267</v>
      </c>
      <c r="Z1127" s="66">
        <v>8471160</v>
      </c>
    </row>
    <row r="1128" spans="1:26" ht="30" customHeight="1" x14ac:dyDescent="0.35">
      <c r="A1128" s="66">
        <v>0</v>
      </c>
      <c r="B1128" s="66" t="s">
        <v>1999</v>
      </c>
      <c r="C1128" s="66" t="s">
        <v>963</v>
      </c>
      <c r="D1128" s="66">
        <v>8471160</v>
      </c>
      <c r="E1128" s="66" t="s">
        <v>506</v>
      </c>
      <c r="F1128" s="66">
        <v>492316</v>
      </c>
      <c r="G1128" s="66" t="s">
        <v>138</v>
      </c>
      <c r="H1128" s="66" t="str">
        <f t="shared" si="22"/>
        <v>847.8471160.1.492316.000000.847001.300180</v>
      </c>
      <c r="I1128" s="56" t="s">
        <v>21</v>
      </c>
      <c r="J1128" s="56">
        <v>847001</v>
      </c>
      <c r="K1128" s="56" t="s">
        <v>863</v>
      </c>
      <c r="L1128" s="56">
        <v>300180</v>
      </c>
      <c r="Q1128" s="66" t="s">
        <v>5594</v>
      </c>
      <c r="R1128" s="66">
        <v>1</v>
      </c>
      <c r="S1128" s="66">
        <v>420000</v>
      </c>
      <c r="T1128" s="66">
        <v>400000</v>
      </c>
      <c r="U1128" s="66" t="s">
        <v>2113</v>
      </c>
      <c r="V1128" s="66" t="s">
        <v>2122</v>
      </c>
      <c r="X1128" s="66" t="s">
        <v>4490</v>
      </c>
      <c r="Y1128" s="69" t="s">
        <v>4267</v>
      </c>
      <c r="Z1128" s="66">
        <v>8471160</v>
      </c>
    </row>
    <row r="1129" spans="1:26" ht="30" customHeight="1" x14ac:dyDescent="0.35">
      <c r="A1129" s="66">
        <v>0</v>
      </c>
      <c r="B1129" s="66" t="s">
        <v>1999</v>
      </c>
      <c r="C1129" s="66" t="s">
        <v>963</v>
      </c>
      <c r="D1129" s="66">
        <v>8471160</v>
      </c>
      <c r="E1129" s="66" t="s">
        <v>506</v>
      </c>
      <c r="F1129" s="66">
        <v>492316</v>
      </c>
      <c r="G1129" s="66" t="s">
        <v>138</v>
      </c>
      <c r="H1129" s="66" t="str">
        <f t="shared" si="22"/>
        <v>847.8471160.1.492316.000000.847001.300180</v>
      </c>
      <c r="I1129" s="56" t="s">
        <v>21</v>
      </c>
      <c r="J1129" s="56">
        <v>847001</v>
      </c>
      <c r="K1129" s="56" t="s">
        <v>863</v>
      </c>
      <c r="L1129" s="56">
        <v>300180</v>
      </c>
      <c r="Q1129" s="66" t="s">
        <v>5595</v>
      </c>
      <c r="R1129" s="66">
        <v>1</v>
      </c>
      <c r="S1129" s="66">
        <v>15750</v>
      </c>
      <c r="T1129" s="66">
        <v>15000</v>
      </c>
      <c r="U1129" s="66" t="s">
        <v>2113</v>
      </c>
      <c r="V1129" s="66" t="s">
        <v>2122</v>
      </c>
      <c r="X1129" s="66" t="s">
        <v>4490</v>
      </c>
      <c r="Y1129" s="69" t="s">
        <v>4267</v>
      </c>
      <c r="Z1129" s="66">
        <v>8471160</v>
      </c>
    </row>
    <row r="1130" spans="1:26" ht="30" customHeight="1" x14ac:dyDescent="0.35">
      <c r="A1130" s="66">
        <v>0</v>
      </c>
      <c r="B1130" s="66" t="s">
        <v>1999</v>
      </c>
      <c r="C1130" s="66" t="s">
        <v>963</v>
      </c>
      <c r="D1130" s="66">
        <v>8471160</v>
      </c>
      <c r="E1130" s="66" t="s">
        <v>506</v>
      </c>
      <c r="F1130" s="66">
        <v>492316</v>
      </c>
      <c r="G1130" s="66" t="s">
        <v>138</v>
      </c>
      <c r="H1130" s="66" t="str">
        <f t="shared" si="22"/>
        <v>847.8471160.1.492316.000000.847001.300180</v>
      </c>
      <c r="I1130" s="56" t="s">
        <v>21</v>
      </c>
      <c r="J1130" s="56">
        <v>847001</v>
      </c>
      <c r="K1130" s="56" t="s">
        <v>863</v>
      </c>
      <c r="L1130" s="56">
        <v>300180</v>
      </c>
      <c r="Q1130" s="66" t="s">
        <v>5596</v>
      </c>
      <c r="R1130" s="66">
        <v>1</v>
      </c>
      <c r="S1130" s="66">
        <v>31500</v>
      </c>
      <c r="T1130" s="66">
        <v>30000</v>
      </c>
      <c r="U1130" s="66" t="s">
        <v>2113</v>
      </c>
      <c r="V1130" s="66" t="s">
        <v>2122</v>
      </c>
      <c r="X1130" s="66" t="s">
        <v>4490</v>
      </c>
      <c r="Y1130" s="69" t="s">
        <v>4267</v>
      </c>
      <c r="Z1130" s="66">
        <v>8471160</v>
      </c>
    </row>
    <row r="1131" spans="1:26" ht="30" customHeight="1" x14ac:dyDescent="0.35">
      <c r="A1131" s="66">
        <v>0</v>
      </c>
      <c r="B1131" s="66" t="s">
        <v>1999</v>
      </c>
      <c r="C1131" s="66" t="s">
        <v>963</v>
      </c>
      <c r="D1131" s="66">
        <v>8471160</v>
      </c>
      <c r="E1131" s="66" t="s">
        <v>506</v>
      </c>
      <c r="F1131" s="66">
        <v>492316</v>
      </c>
      <c r="G1131" s="66" t="s">
        <v>138</v>
      </c>
      <c r="H1131" s="66" t="str">
        <f t="shared" si="22"/>
        <v>847.8471160.1.492316.000000.847001.300180</v>
      </c>
      <c r="I1131" s="56" t="s">
        <v>21</v>
      </c>
      <c r="J1131" s="56">
        <v>847001</v>
      </c>
      <c r="K1131" s="56" t="s">
        <v>863</v>
      </c>
      <c r="L1131" s="56">
        <v>300180</v>
      </c>
      <c r="Q1131" s="66" t="s">
        <v>5597</v>
      </c>
      <c r="R1131" s="66">
        <v>1</v>
      </c>
      <c r="S1131" s="66">
        <v>546000</v>
      </c>
      <c r="T1131" s="66">
        <v>520000</v>
      </c>
      <c r="U1131" s="66" t="s">
        <v>2113</v>
      </c>
      <c r="V1131" s="66" t="s">
        <v>2122</v>
      </c>
      <c r="X1131" s="66" t="s">
        <v>4490</v>
      </c>
      <c r="Y1131" s="69" t="s">
        <v>4267</v>
      </c>
      <c r="Z1131" s="66">
        <v>8471160</v>
      </c>
    </row>
    <row r="1132" spans="1:26" ht="30" customHeight="1" x14ac:dyDescent="0.35">
      <c r="A1132" s="66">
        <v>0</v>
      </c>
      <c r="B1132" s="66" t="s">
        <v>1999</v>
      </c>
      <c r="C1132" s="66" t="s">
        <v>963</v>
      </c>
      <c r="D1132" s="66">
        <v>8471160</v>
      </c>
      <c r="E1132" s="66" t="s">
        <v>506</v>
      </c>
      <c r="F1132" s="66">
        <v>492316</v>
      </c>
      <c r="G1132" s="66" t="s">
        <v>138</v>
      </c>
      <c r="H1132" s="66" t="str">
        <f t="shared" si="22"/>
        <v>847.8471160.1.492316.000000.847001.300180</v>
      </c>
      <c r="I1132" s="56" t="s">
        <v>21</v>
      </c>
      <c r="J1132" s="56">
        <v>847001</v>
      </c>
      <c r="K1132" s="56" t="s">
        <v>863</v>
      </c>
      <c r="L1132" s="56">
        <v>300180</v>
      </c>
      <c r="Q1132" s="66" t="s">
        <v>5598</v>
      </c>
      <c r="R1132" s="66">
        <v>1</v>
      </c>
      <c r="S1132" s="66">
        <v>525000</v>
      </c>
      <c r="T1132" s="66">
        <v>500000</v>
      </c>
      <c r="U1132" s="66" t="s">
        <v>2113</v>
      </c>
      <c r="V1132" s="66" t="s">
        <v>2122</v>
      </c>
      <c r="X1132" s="66" t="s">
        <v>4490</v>
      </c>
      <c r="Y1132" s="69" t="s">
        <v>4267</v>
      </c>
      <c r="Z1132" s="66">
        <v>8471160</v>
      </c>
    </row>
    <row r="1133" spans="1:26" ht="30" customHeight="1" x14ac:dyDescent="0.35">
      <c r="A1133" s="66">
        <v>0</v>
      </c>
      <c r="B1133" s="66" t="s">
        <v>1999</v>
      </c>
      <c r="C1133" s="66" t="s">
        <v>963</v>
      </c>
      <c r="D1133" s="66">
        <v>8471160</v>
      </c>
      <c r="E1133" s="66" t="s">
        <v>506</v>
      </c>
      <c r="F1133" s="66">
        <v>492316</v>
      </c>
      <c r="G1133" s="66" t="s">
        <v>138</v>
      </c>
      <c r="H1133" s="66" t="str">
        <f t="shared" si="22"/>
        <v>847.8471160.1.492316.000000.847001.300180</v>
      </c>
      <c r="I1133" s="56" t="s">
        <v>21</v>
      </c>
      <c r="J1133" s="56">
        <v>847001</v>
      </c>
      <c r="K1133" s="56" t="s">
        <v>863</v>
      </c>
      <c r="L1133" s="56">
        <v>300180</v>
      </c>
      <c r="Q1133" s="66" t="s">
        <v>5599</v>
      </c>
      <c r="R1133" s="66">
        <v>1</v>
      </c>
      <c r="S1133" s="66">
        <v>42542.85</v>
      </c>
      <c r="T1133" s="66">
        <v>40517</v>
      </c>
      <c r="U1133" s="66" t="s">
        <v>2113</v>
      </c>
      <c r="V1133" s="66" t="s">
        <v>2122</v>
      </c>
      <c r="X1133" s="66" t="s">
        <v>4490</v>
      </c>
      <c r="Y1133" s="69" t="s">
        <v>4267</v>
      </c>
      <c r="Z1133" s="66">
        <v>8471160</v>
      </c>
    </row>
    <row r="1134" spans="1:26" ht="30" customHeight="1" x14ac:dyDescent="0.35">
      <c r="A1134" s="66">
        <v>0</v>
      </c>
      <c r="B1134" s="66" t="s">
        <v>1999</v>
      </c>
      <c r="C1134" s="66" t="s">
        <v>963</v>
      </c>
      <c r="D1134" s="66">
        <v>8471160</v>
      </c>
      <c r="E1134" s="66" t="s">
        <v>506</v>
      </c>
      <c r="F1134" s="66">
        <v>492316</v>
      </c>
      <c r="G1134" s="66" t="s">
        <v>138</v>
      </c>
      <c r="H1134" s="66" t="str">
        <f t="shared" si="22"/>
        <v>847.8471160.1.492316.000000.847001.300180</v>
      </c>
      <c r="I1134" s="56" t="s">
        <v>21</v>
      </c>
      <c r="J1134" s="56">
        <v>847001</v>
      </c>
      <c r="K1134" s="56" t="s">
        <v>863</v>
      </c>
      <c r="L1134" s="56">
        <v>300180</v>
      </c>
      <c r="Q1134" s="66" t="s">
        <v>5600</v>
      </c>
      <c r="R1134" s="66">
        <v>1</v>
      </c>
      <c r="S1134" s="66">
        <v>176400</v>
      </c>
      <c r="T1134" s="66">
        <v>168000</v>
      </c>
      <c r="U1134" s="66" t="s">
        <v>2113</v>
      </c>
      <c r="V1134" s="66" t="s">
        <v>2122</v>
      </c>
      <c r="X1134" s="66" t="s">
        <v>4490</v>
      </c>
      <c r="Y1134" s="69" t="s">
        <v>4267</v>
      </c>
      <c r="Z1134" s="66">
        <v>8471160</v>
      </c>
    </row>
    <row r="1135" spans="1:26" ht="30" customHeight="1" x14ac:dyDescent="0.35">
      <c r="A1135" s="66">
        <v>0</v>
      </c>
      <c r="B1135" s="66" t="s">
        <v>1999</v>
      </c>
      <c r="C1135" s="66" t="s">
        <v>963</v>
      </c>
      <c r="D1135" s="66">
        <v>8471160</v>
      </c>
      <c r="E1135" s="66" t="s">
        <v>506</v>
      </c>
      <c r="F1135" s="66">
        <v>492316</v>
      </c>
      <c r="G1135" s="66" t="s">
        <v>138</v>
      </c>
      <c r="H1135" s="66" t="str">
        <f t="shared" si="22"/>
        <v>847.8471160.1.492316.000000.847001.300180</v>
      </c>
      <c r="I1135" s="56" t="s">
        <v>21</v>
      </c>
      <c r="J1135" s="56">
        <v>847001</v>
      </c>
      <c r="K1135" s="56" t="s">
        <v>863</v>
      </c>
      <c r="L1135" s="56">
        <v>300180</v>
      </c>
      <c r="Q1135" s="66" t="s">
        <v>5601</v>
      </c>
      <c r="R1135" s="66">
        <v>1</v>
      </c>
      <c r="S1135" s="66">
        <v>126000</v>
      </c>
      <c r="T1135" s="66">
        <v>120000</v>
      </c>
      <c r="U1135" s="66" t="s">
        <v>2113</v>
      </c>
      <c r="V1135" s="66" t="s">
        <v>2122</v>
      </c>
      <c r="X1135" s="66" t="s">
        <v>4490</v>
      </c>
      <c r="Y1135" s="69" t="s">
        <v>4267</v>
      </c>
      <c r="Z1135" s="66">
        <v>8471160</v>
      </c>
    </row>
    <row r="1136" spans="1:26" ht="30" customHeight="1" x14ac:dyDescent="0.35">
      <c r="A1136" s="66">
        <v>0</v>
      </c>
      <c r="B1136" s="66" t="s">
        <v>1999</v>
      </c>
      <c r="C1136" s="66" t="s">
        <v>963</v>
      </c>
      <c r="D1136" s="66">
        <v>8471160</v>
      </c>
      <c r="E1136" s="66" t="s">
        <v>506</v>
      </c>
      <c r="F1136" s="66">
        <v>492316</v>
      </c>
      <c r="G1136" s="66" t="s">
        <v>138</v>
      </c>
      <c r="H1136" s="66" t="str">
        <f t="shared" si="22"/>
        <v>847.8471160.1.492316.000000.847001.300180</v>
      </c>
      <c r="I1136" s="56" t="s">
        <v>21</v>
      </c>
      <c r="J1136" s="56">
        <v>847001</v>
      </c>
      <c r="K1136" s="56" t="s">
        <v>863</v>
      </c>
      <c r="L1136" s="56">
        <v>300180</v>
      </c>
      <c r="Q1136" s="66" t="s">
        <v>5602</v>
      </c>
      <c r="R1136" s="66">
        <v>1</v>
      </c>
      <c r="S1136" s="66">
        <v>199500</v>
      </c>
      <c r="T1136" s="66">
        <v>190000</v>
      </c>
      <c r="U1136" s="66" t="s">
        <v>2113</v>
      </c>
      <c r="V1136" s="66" t="s">
        <v>2122</v>
      </c>
      <c r="X1136" s="66" t="s">
        <v>4490</v>
      </c>
      <c r="Y1136" s="69" t="s">
        <v>4267</v>
      </c>
      <c r="Z1136" s="66">
        <v>8471160</v>
      </c>
    </row>
    <row r="1137" spans="1:26" ht="30" customHeight="1" x14ac:dyDescent="0.35">
      <c r="A1137" s="66">
        <v>0</v>
      </c>
      <c r="B1137" s="66" t="s">
        <v>1999</v>
      </c>
      <c r="C1137" s="66" t="s">
        <v>963</v>
      </c>
      <c r="D1137" s="66">
        <v>8471160</v>
      </c>
      <c r="E1137" s="66" t="s">
        <v>506</v>
      </c>
      <c r="F1137" s="66">
        <v>492316</v>
      </c>
      <c r="G1137" s="66" t="s">
        <v>138</v>
      </c>
      <c r="H1137" s="66" t="str">
        <f t="shared" si="22"/>
        <v>847.8471160.1.492316.000000.847001.300180</v>
      </c>
      <c r="I1137" s="56" t="s">
        <v>21</v>
      </c>
      <c r="J1137" s="56">
        <v>847001</v>
      </c>
      <c r="K1137" s="56" t="s">
        <v>863</v>
      </c>
      <c r="L1137" s="56">
        <v>300180</v>
      </c>
      <c r="Q1137" s="66" t="s">
        <v>5603</v>
      </c>
      <c r="R1137" s="66">
        <v>1</v>
      </c>
      <c r="S1137" s="66">
        <v>210000</v>
      </c>
      <c r="T1137" s="66">
        <v>200000</v>
      </c>
      <c r="U1137" s="66" t="s">
        <v>2113</v>
      </c>
      <c r="V1137" s="66" t="s">
        <v>2122</v>
      </c>
      <c r="X1137" s="66" t="s">
        <v>4490</v>
      </c>
      <c r="Y1137" s="69" t="s">
        <v>4267</v>
      </c>
      <c r="Z1137" s="66">
        <v>8471160</v>
      </c>
    </row>
    <row r="1138" spans="1:26" ht="30" customHeight="1" x14ac:dyDescent="0.35">
      <c r="A1138" s="66">
        <v>0</v>
      </c>
      <c r="B1138" s="66" t="s">
        <v>1999</v>
      </c>
      <c r="C1138" s="66" t="s">
        <v>963</v>
      </c>
      <c r="D1138" s="66">
        <v>8471160</v>
      </c>
      <c r="E1138" s="66" t="s">
        <v>506</v>
      </c>
      <c r="F1138" s="66">
        <v>492316</v>
      </c>
      <c r="G1138" s="66" t="s">
        <v>138</v>
      </c>
      <c r="H1138" s="66" t="str">
        <f t="shared" si="22"/>
        <v>847.8471160.1.492316.000000.847001.300180</v>
      </c>
      <c r="I1138" s="56" t="s">
        <v>21</v>
      </c>
      <c r="J1138" s="56">
        <v>847001</v>
      </c>
      <c r="K1138" s="56" t="s">
        <v>863</v>
      </c>
      <c r="L1138" s="56">
        <v>300180</v>
      </c>
      <c r="Q1138" s="66" t="s">
        <v>5604</v>
      </c>
      <c r="R1138" s="66">
        <v>1</v>
      </c>
      <c r="S1138" s="66">
        <v>393750</v>
      </c>
      <c r="T1138" s="66">
        <v>375000</v>
      </c>
      <c r="U1138" s="66" t="s">
        <v>2113</v>
      </c>
      <c r="V1138" s="66" t="s">
        <v>2122</v>
      </c>
      <c r="X1138" s="66" t="s">
        <v>4490</v>
      </c>
      <c r="Y1138" s="69" t="s">
        <v>4267</v>
      </c>
      <c r="Z1138" s="66">
        <v>8471160</v>
      </c>
    </row>
    <row r="1139" spans="1:26" ht="30" customHeight="1" x14ac:dyDescent="0.35">
      <c r="A1139" s="66">
        <v>0</v>
      </c>
      <c r="B1139" s="66" t="s">
        <v>1999</v>
      </c>
      <c r="C1139" s="66" t="s">
        <v>963</v>
      </c>
      <c r="D1139" s="66">
        <v>8471160</v>
      </c>
      <c r="E1139" s="66" t="s">
        <v>506</v>
      </c>
      <c r="F1139" s="66">
        <v>492316</v>
      </c>
      <c r="G1139" s="66" t="s">
        <v>138</v>
      </c>
      <c r="H1139" s="66" t="str">
        <f t="shared" si="22"/>
        <v>847.8471160.1.492316.000000.847001.300180</v>
      </c>
      <c r="I1139" s="56" t="s">
        <v>21</v>
      </c>
      <c r="J1139" s="56">
        <v>847001</v>
      </c>
      <c r="K1139" s="56" t="s">
        <v>863</v>
      </c>
      <c r="L1139" s="56">
        <v>300180</v>
      </c>
      <c r="Q1139" s="66" t="s">
        <v>5605</v>
      </c>
      <c r="R1139" s="66">
        <v>1</v>
      </c>
      <c r="S1139" s="66">
        <v>525000</v>
      </c>
      <c r="T1139" s="66">
        <v>500000</v>
      </c>
      <c r="U1139" s="66" t="s">
        <v>2113</v>
      </c>
      <c r="V1139" s="66" t="s">
        <v>2122</v>
      </c>
      <c r="X1139" s="66" t="s">
        <v>4490</v>
      </c>
      <c r="Y1139" s="69" t="s">
        <v>4267</v>
      </c>
      <c r="Z1139" s="66">
        <v>8471160</v>
      </c>
    </row>
    <row r="1140" spans="1:26" ht="30" customHeight="1" x14ac:dyDescent="0.35">
      <c r="A1140" s="66">
        <v>0</v>
      </c>
      <c r="B1140" s="66" t="s">
        <v>1999</v>
      </c>
      <c r="C1140" s="66" t="s">
        <v>963</v>
      </c>
      <c r="D1140" s="66">
        <v>8471160</v>
      </c>
      <c r="E1140" s="66" t="s">
        <v>506</v>
      </c>
      <c r="F1140" s="66">
        <v>492316</v>
      </c>
      <c r="G1140" s="66" t="s">
        <v>138</v>
      </c>
      <c r="H1140" s="66" t="str">
        <f t="shared" si="22"/>
        <v>847.8471160.1.492316.000000.847001.300180</v>
      </c>
      <c r="I1140" s="56" t="s">
        <v>21</v>
      </c>
      <c r="J1140" s="56">
        <v>847001</v>
      </c>
      <c r="K1140" s="56" t="s">
        <v>863</v>
      </c>
      <c r="L1140" s="56">
        <v>300180</v>
      </c>
      <c r="Q1140" s="66" t="s">
        <v>5606</v>
      </c>
      <c r="R1140" s="66">
        <v>1</v>
      </c>
      <c r="S1140" s="66">
        <v>525000</v>
      </c>
      <c r="T1140" s="66">
        <v>500000</v>
      </c>
      <c r="U1140" s="66" t="s">
        <v>2113</v>
      </c>
      <c r="V1140" s="66" t="s">
        <v>2122</v>
      </c>
      <c r="X1140" s="66" t="s">
        <v>4490</v>
      </c>
      <c r="Y1140" s="69" t="s">
        <v>4267</v>
      </c>
      <c r="Z1140" s="66">
        <v>8471160</v>
      </c>
    </row>
    <row r="1141" spans="1:26" ht="30" customHeight="1" x14ac:dyDescent="0.35">
      <c r="A1141" s="66">
        <v>0</v>
      </c>
      <c r="B1141" s="66" t="s">
        <v>1999</v>
      </c>
      <c r="C1141" s="66" t="s">
        <v>963</v>
      </c>
      <c r="D1141" s="66">
        <v>8471160</v>
      </c>
      <c r="E1141" s="66" t="s">
        <v>506</v>
      </c>
      <c r="F1141" s="66">
        <v>492316</v>
      </c>
      <c r="G1141" s="66" t="s">
        <v>138</v>
      </c>
      <c r="H1141" s="66" t="str">
        <f t="shared" si="22"/>
        <v>847.8471160.1.492316.000000.847001.300180</v>
      </c>
      <c r="I1141" s="56" t="s">
        <v>21</v>
      </c>
      <c r="J1141" s="56">
        <v>847001</v>
      </c>
      <c r="K1141" s="56" t="s">
        <v>863</v>
      </c>
      <c r="L1141" s="56">
        <v>300180</v>
      </c>
      <c r="Q1141" s="66" t="s">
        <v>5607</v>
      </c>
      <c r="R1141" s="66">
        <v>1</v>
      </c>
      <c r="S1141" s="66">
        <v>17974.057500000003</v>
      </c>
      <c r="T1141" s="66">
        <v>17118.150000000001</v>
      </c>
      <c r="U1141" s="66" t="s">
        <v>2113</v>
      </c>
      <c r="V1141" s="66" t="s">
        <v>2122</v>
      </c>
      <c r="X1141" s="66" t="s">
        <v>4490</v>
      </c>
      <c r="Y1141" s="69" t="s">
        <v>4267</v>
      </c>
      <c r="Z1141" s="66">
        <v>8471160</v>
      </c>
    </row>
    <row r="1142" spans="1:26" ht="30" customHeight="1" x14ac:dyDescent="0.35">
      <c r="A1142" s="66">
        <v>0</v>
      </c>
      <c r="B1142" s="66" t="s">
        <v>1999</v>
      </c>
      <c r="C1142" s="66" t="s">
        <v>963</v>
      </c>
      <c r="D1142" s="66">
        <v>8471160</v>
      </c>
      <c r="E1142" s="66" t="s">
        <v>506</v>
      </c>
      <c r="F1142" s="66">
        <v>492316</v>
      </c>
      <c r="G1142" s="66" t="s">
        <v>138</v>
      </c>
      <c r="H1142" s="66" t="str">
        <f t="shared" si="22"/>
        <v>847.8471160.1.492316.000000.847001.300180</v>
      </c>
      <c r="I1142" s="56" t="s">
        <v>21</v>
      </c>
      <c r="J1142" s="56">
        <v>847001</v>
      </c>
      <c r="K1142" s="56" t="s">
        <v>863</v>
      </c>
      <c r="L1142" s="56">
        <v>300180</v>
      </c>
      <c r="Q1142" s="66" t="s">
        <v>5608</v>
      </c>
      <c r="R1142" s="66">
        <v>1</v>
      </c>
      <c r="S1142" s="66">
        <v>40792.5</v>
      </c>
      <c r="T1142" s="66">
        <v>38850</v>
      </c>
      <c r="U1142" s="66" t="s">
        <v>2113</v>
      </c>
      <c r="V1142" s="66" t="s">
        <v>2122</v>
      </c>
      <c r="X1142" s="66" t="s">
        <v>4490</v>
      </c>
      <c r="Y1142" s="69" t="s">
        <v>4267</v>
      </c>
      <c r="Z1142" s="66">
        <v>8471160</v>
      </c>
    </row>
    <row r="1143" spans="1:26" ht="30" customHeight="1" x14ac:dyDescent="0.35">
      <c r="A1143" s="66">
        <v>0</v>
      </c>
      <c r="B1143" s="66" t="s">
        <v>1999</v>
      </c>
      <c r="C1143" s="66" t="s">
        <v>963</v>
      </c>
      <c r="D1143" s="66">
        <v>8471160</v>
      </c>
      <c r="E1143" s="66" t="s">
        <v>506</v>
      </c>
      <c r="F1143" s="66">
        <v>492316</v>
      </c>
      <c r="G1143" s="66" t="s">
        <v>138</v>
      </c>
      <c r="H1143" s="66" t="str">
        <f t="shared" si="22"/>
        <v>847.8471160.1.492316.000000.847001.300180</v>
      </c>
      <c r="I1143" s="56" t="s">
        <v>21</v>
      </c>
      <c r="J1143" s="56">
        <v>847001</v>
      </c>
      <c r="K1143" s="56" t="s">
        <v>863</v>
      </c>
      <c r="L1143" s="56">
        <v>300180</v>
      </c>
      <c r="Q1143" s="66" t="s">
        <v>5609</v>
      </c>
      <c r="R1143" s="66">
        <v>1</v>
      </c>
      <c r="S1143" s="66">
        <v>262500</v>
      </c>
      <c r="T1143" s="66">
        <v>250000</v>
      </c>
      <c r="U1143" s="66" t="s">
        <v>2113</v>
      </c>
      <c r="V1143" s="66" t="s">
        <v>2122</v>
      </c>
      <c r="X1143" s="66" t="s">
        <v>4490</v>
      </c>
      <c r="Y1143" s="69" t="s">
        <v>4267</v>
      </c>
      <c r="Z1143" s="66">
        <v>8471160</v>
      </c>
    </row>
    <row r="1144" spans="1:26" ht="30" customHeight="1" x14ac:dyDescent="0.35">
      <c r="A1144" s="66">
        <v>0</v>
      </c>
      <c r="B1144" s="66" t="s">
        <v>1999</v>
      </c>
      <c r="C1144" s="66" t="s">
        <v>963</v>
      </c>
      <c r="D1144" s="66">
        <v>8471160</v>
      </c>
      <c r="E1144" s="66" t="s">
        <v>506</v>
      </c>
      <c r="F1144" s="66">
        <v>492316</v>
      </c>
      <c r="G1144" s="66" t="s">
        <v>138</v>
      </c>
      <c r="H1144" s="66" t="str">
        <f t="shared" si="22"/>
        <v>847.8471160.1.492316.000000.847001.300180</v>
      </c>
      <c r="I1144" s="56" t="s">
        <v>21</v>
      </c>
      <c r="J1144" s="56">
        <v>847001</v>
      </c>
      <c r="K1144" s="56" t="s">
        <v>863</v>
      </c>
      <c r="L1144" s="56">
        <v>300180</v>
      </c>
      <c r="Q1144" s="66" t="s">
        <v>5610</v>
      </c>
      <c r="R1144" s="66">
        <v>1</v>
      </c>
      <c r="S1144" s="66">
        <v>452550</v>
      </c>
      <c r="T1144" s="66">
        <v>431000</v>
      </c>
      <c r="U1144" s="66" t="s">
        <v>2113</v>
      </c>
      <c r="V1144" s="66" t="s">
        <v>2122</v>
      </c>
      <c r="X1144" s="66" t="s">
        <v>4490</v>
      </c>
      <c r="Y1144" s="69" t="s">
        <v>4267</v>
      </c>
      <c r="Z1144" s="66">
        <v>8471160</v>
      </c>
    </row>
    <row r="1145" spans="1:26" ht="30" customHeight="1" x14ac:dyDescent="0.35">
      <c r="A1145" s="66">
        <v>0</v>
      </c>
      <c r="B1145" s="66" t="s">
        <v>1999</v>
      </c>
      <c r="C1145" s="66" t="s">
        <v>963</v>
      </c>
      <c r="D1145" s="66">
        <v>8471160</v>
      </c>
      <c r="E1145" s="66" t="s">
        <v>506</v>
      </c>
      <c r="F1145" s="66">
        <v>492316</v>
      </c>
      <c r="G1145" s="66" t="s">
        <v>138</v>
      </c>
      <c r="H1145" s="66" t="str">
        <f t="shared" si="22"/>
        <v>847.8471160.1.492316.000000.847001.300180</v>
      </c>
      <c r="I1145" s="56" t="s">
        <v>21</v>
      </c>
      <c r="J1145" s="56">
        <v>847001</v>
      </c>
      <c r="K1145" s="56" t="s">
        <v>863</v>
      </c>
      <c r="L1145" s="56">
        <v>300180</v>
      </c>
      <c r="Q1145" s="66" t="s">
        <v>5611</v>
      </c>
      <c r="R1145" s="66">
        <v>1</v>
      </c>
      <c r="S1145" s="66">
        <v>529462.5</v>
      </c>
      <c r="T1145" s="66">
        <v>504250</v>
      </c>
      <c r="U1145" s="66" t="s">
        <v>2113</v>
      </c>
      <c r="V1145" s="66" t="s">
        <v>2122</v>
      </c>
      <c r="X1145" s="66" t="s">
        <v>4490</v>
      </c>
      <c r="Y1145" s="69" t="s">
        <v>4267</v>
      </c>
      <c r="Z1145" s="66">
        <v>8471160</v>
      </c>
    </row>
    <row r="1146" spans="1:26" ht="30" customHeight="1" x14ac:dyDescent="0.35">
      <c r="A1146" s="66">
        <v>0</v>
      </c>
      <c r="B1146" s="66" t="s">
        <v>1999</v>
      </c>
      <c r="C1146" s="66" t="s">
        <v>963</v>
      </c>
      <c r="D1146" s="66">
        <v>8471160</v>
      </c>
      <c r="E1146" s="66" t="s">
        <v>506</v>
      </c>
      <c r="F1146" s="66">
        <v>492316</v>
      </c>
      <c r="G1146" s="66" t="s">
        <v>138</v>
      </c>
      <c r="H1146" s="66" t="str">
        <f t="shared" si="22"/>
        <v>847.8471160.1.492316.000000.847001.300180</v>
      </c>
      <c r="I1146" s="56" t="s">
        <v>21</v>
      </c>
      <c r="J1146" s="56">
        <v>847001</v>
      </c>
      <c r="K1146" s="56" t="s">
        <v>863</v>
      </c>
      <c r="L1146" s="56">
        <v>300180</v>
      </c>
      <c r="Q1146" s="66" t="s">
        <v>5612</v>
      </c>
      <c r="R1146" s="66">
        <v>1</v>
      </c>
      <c r="S1146" s="66">
        <v>746550</v>
      </c>
      <c r="T1146" s="66">
        <v>711000</v>
      </c>
      <c r="U1146" s="66" t="s">
        <v>2113</v>
      </c>
      <c r="V1146" s="66" t="s">
        <v>2122</v>
      </c>
      <c r="X1146" s="66" t="s">
        <v>4490</v>
      </c>
      <c r="Y1146" s="69" t="s">
        <v>4267</v>
      </c>
      <c r="Z1146" s="66">
        <v>8471160</v>
      </c>
    </row>
    <row r="1147" spans="1:26" ht="30" customHeight="1" x14ac:dyDescent="0.35">
      <c r="A1147" s="66">
        <v>0</v>
      </c>
      <c r="B1147" s="66" t="s">
        <v>1999</v>
      </c>
      <c r="C1147" s="66" t="s">
        <v>963</v>
      </c>
      <c r="D1147" s="66">
        <v>8471160</v>
      </c>
      <c r="E1147" s="66" t="s">
        <v>506</v>
      </c>
      <c r="F1147" s="66">
        <v>492316</v>
      </c>
      <c r="G1147" s="66" t="s">
        <v>138</v>
      </c>
      <c r="H1147" s="66" t="str">
        <f t="shared" si="22"/>
        <v>847.8471160.1.492316.000000.847001.300180</v>
      </c>
      <c r="I1147" s="56" t="s">
        <v>21</v>
      </c>
      <c r="J1147" s="56">
        <v>847001</v>
      </c>
      <c r="K1147" s="56" t="s">
        <v>863</v>
      </c>
      <c r="L1147" s="56">
        <v>300180</v>
      </c>
      <c r="Q1147" s="66" t="s">
        <v>5613</v>
      </c>
      <c r="R1147" s="66">
        <v>1</v>
      </c>
      <c r="S1147" s="66">
        <v>840000</v>
      </c>
      <c r="T1147" s="66">
        <v>800000</v>
      </c>
      <c r="U1147" s="66" t="s">
        <v>2113</v>
      </c>
      <c r="V1147" s="66" t="s">
        <v>2122</v>
      </c>
      <c r="X1147" s="66" t="s">
        <v>4490</v>
      </c>
      <c r="Y1147" s="69" t="s">
        <v>4267</v>
      </c>
      <c r="Z1147" s="66">
        <v>8471160</v>
      </c>
    </row>
    <row r="1148" spans="1:26" ht="30" customHeight="1" x14ac:dyDescent="0.35">
      <c r="A1148" s="66">
        <v>0</v>
      </c>
      <c r="B1148" s="66" t="s">
        <v>1999</v>
      </c>
      <c r="C1148" s="66" t="s">
        <v>963</v>
      </c>
      <c r="D1148" s="66">
        <v>8471160</v>
      </c>
      <c r="E1148" s="66" t="s">
        <v>506</v>
      </c>
      <c r="F1148" s="66">
        <v>492316</v>
      </c>
      <c r="G1148" s="66" t="s">
        <v>138</v>
      </c>
      <c r="H1148" s="66" t="str">
        <f t="shared" si="22"/>
        <v>847.8471160.1.492316.000000.847001.300180</v>
      </c>
      <c r="I1148" s="56" t="s">
        <v>21</v>
      </c>
      <c r="J1148" s="56">
        <v>847001</v>
      </c>
      <c r="K1148" s="56" t="s">
        <v>863</v>
      </c>
      <c r="L1148" s="56">
        <v>300180</v>
      </c>
      <c r="Q1148" s="66" t="s">
        <v>5614</v>
      </c>
      <c r="R1148" s="66">
        <v>1</v>
      </c>
      <c r="S1148" s="66">
        <v>577500</v>
      </c>
      <c r="T1148" s="66">
        <v>550000</v>
      </c>
      <c r="U1148" s="66" t="s">
        <v>2113</v>
      </c>
      <c r="V1148" s="66" t="s">
        <v>2122</v>
      </c>
      <c r="X1148" s="66" t="s">
        <v>4490</v>
      </c>
      <c r="Y1148" s="69" t="s">
        <v>4267</v>
      </c>
      <c r="Z1148" s="66">
        <v>8471160</v>
      </c>
    </row>
    <row r="1149" spans="1:26" ht="30" customHeight="1" x14ac:dyDescent="0.35">
      <c r="A1149" s="66">
        <v>0</v>
      </c>
      <c r="B1149" s="66" t="s">
        <v>1999</v>
      </c>
      <c r="C1149" s="66" t="s">
        <v>963</v>
      </c>
      <c r="D1149" s="66">
        <v>8471160</v>
      </c>
      <c r="E1149" s="66" t="s">
        <v>506</v>
      </c>
      <c r="F1149" s="66">
        <v>492316</v>
      </c>
      <c r="G1149" s="66" t="s">
        <v>138</v>
      </c>
      <c r="H1149" s="66" t="str">
        <f t="shared" ref="H1149:H1212" si="23">CONCATENATE(847,".",D1149,".",1,".",F1149,".","000000",".",J1149,".",L1149)</f>
        <v>847.8471160.1.492316.000000.847001.300180</v>
      </c>
      <c r="I1149" s="56" t="s">
        <v>21</v>
      </c>
      <c r="J1149" s="56">
        <v>847001</v>
      </c>
      <c r="K1149" s="56" t="s">
        <v>863</v>
      </c>
      <c r="L1149" s="56">
        <v>300180</v>
      </c>
      <c r="Q1149" s="66" t="s">
        <v>5615</v>
      </c>
      <c r="R1149" s="66">
        <v>1</v>
      </c>
      <c r="S1149" s="66">
        <v>964188.75</v>
      </c>
      <c r="T1149" s="66">
        <v>918275</v>
      </c>
      <c r="U1149" s="66" t="s">
        <v>2113</v>
      </c>
      <c r="V1149" s="66" t="s">
        <v>2122</v>
      </c>
      <c r="X1149" s="66" t="s">
        <v>4490</v>
      </c>
      <c r="Y1149" s="69" t="s">
        <v>4267</v>
      </c>
      <c r="Z1149" s="66">
        <v>8471160</v>
      </c>
    </row>
    <row r="1150" spans="1:26" ht="30" customHeight="1" x14ac:dyDescent="0.35">
      <c r="A1150" s="66">
        <v>0</v>
      </c>
      <c r="B1150" s="66" t="s">
        <v>1999</v>
      </c>
      <c r="C1150" s="66" t="s">
        <v>963</v>
      </c>
      <c r="D1150" s="66">
        <v>8471160</v>
      </c>
      <c r="E1150" s="66" t="s">
        <v>506</v>
      </c>
      <c r="F1150" s="66">
        <v>492316</v>
      </c>
      <c r="G1150" s="66" t="s">
        <v>138</v>
      </c>
      <c r="H1150" s="66" t="str">
        <f t="shared" si="23"/>
        <v>847.8471160.1.492316.000000.847001.300180</v>
      </c>
      <c r="I1150" s="56" t="s">
        <v>21</v>
      </c>
      <c r="J1150" s="56">
        <v>847001</v>
      </c>
      <c r="K1150" s="56" t="s">
        <v>863</v>
      </c>
      <c r="L1150" s="56">
        <v>300180</v>
      </c>
      <c r="Q1150" s="66" t="s">
        <v>5616</v>
      </c>
      <c r="R1150" s="66">
        <v>1</v>
      </c>
      <c r="S1150" s="66">
        <v>993148.8</v>
      </c>
      <c r="T1150" s="66">
        <v>945856</v>
      </c>
      <c r="U1150" s="66" t="s">
        <v>2113</v>
      </c>
      <c r="V1150" s="66" t="s">
        <v>2122</v>
      </c>
      <c r="X1150" s="66" t="s">
        <v>4490</v>
      </c>
      <c r="Y1150" s="69" t="s">
        <v>4267</v>
      </c>
      <c r="Z1150" s="66">
        <v>8471160</v>
      </c>
    </row>
    <row r="1151" spans="1:26" ht="30" customHeight="1" x14ac:dyDescent="0.35">
      <c r="A1151" s="66">
        <v>0</v>
      </c>
      <c r="B1151" s="66" t="s">
        <v>1999</v>
      </c>
      <c r="C1151" s="66" t="s">
        <v>963</v>
      </c>
      <c r="D1151" s="66">
        <v>8471160</v>
      </c>
      <c r="E1151" s="66" t="s">
        <v>506</v>
      </c>
      <c r="F1151" s="66">
        <v>492316</v>
      </c>
      <c r="G1151" s="66" t="s">
        <v>138</v>
      </c>
      <c r="H1151" s="66" t="str">
        <f t="shared" si="23"/>
        <v>847.8471160.1.492316.000000.847001.300180</v>
      </c>
      <c r="I1151" s="56" t="s">
        <v>21</v>
      </c>
      <c r="J1151" s="56">
        <v>847001</v>
      </c>
      <c r="K1151" s="56" t="s">
        <v>863</v>
      </c>
      <c r="L1151" s="56">
        <v>300180</v>
      </c>
      <c r="Q1151" s="66" t="s">
        <v>5617</v>
      </c>
      <c r="R1151" s="66">
        <v>1</v>
      </c>
      <c r="S1151" s="66">
        <v>84000</v>
      </c>
      <c r="T1151" s="66">
        <v>80000</v>
      </c>
      <c r="U1151" s="66" t="s">
        <v>2113</v>
      </c>
      <c r="V1151" s="66" t="s">
        <v>2122</v>
      </c>
      <c r="X1151" s="66" t="s">
        <v>4490</v>
      </c>
      <c r="Y1151" s="69" t="s">
        <v>4267</v>
      </c>
      <c r="Z1151" s="66">
        <v>8471160</v>
      </c>
    </row>
    <row r="1152" spans="1:26" ht="30" customHeight="1" x14ac:dyDescent="0.35">
      <c r="A1152" s="66">
        <v>0</v>
      </c>
      <c r="B1152" s="66" t="s">
        <v>1999</v>
      </c>
      <c r="C1152" s="66" t="s">
        <v>963</v>
      </c>
      <c r="D1152" s="66">
        <v>8471160</v>
      </c>
      <c r="E1152" s="66" t="s">
        <v>506</v>
      </c>
      <c r="F1152" s="66">
        <v>492316</v>
      </c>
      <c r="G1152" s="66" t="s">
        <v>138</v>
      </c>
      <c r="H1152" s="66" t="str">
        <f t="shared" si="23"/>
        <v>847.8471160.1.492316.000000.847001.300180</v>
      </c>
      <c r="I1152" s="56" t="s">
        <v>21</v>
      </c>
      <c r="J1152" s="56">
        <v>847001</v>
      </c>
      <c r="K1152" s="56" t="s">
        <v>863</v>
      </c>
      <c r="L1152" s="56">
        <v>300180</v>
      </c>
      <c r="Q1152" s="66" t="s">
        <v>5618</v>
      </c>
      <c r="R1152" s="66">
        <v>1</v>
      </c>
      <c r="S1152" s="66">
        <v>126000</v>
      </c>
      <c r="T1152" s="66">
        <v>120000</v>
      </c>
      <c r="U1152" s="66" t="s">
        <v>2113</v>
      </c>
      <c r="V1152" s="66" t="s">
        <v>2122</v>
      </c>
      <c r="X1152" s="66" t="s">
        <v>4490</v>
      </c>
      <c r="Y1152" s="69" t="s">
        <v>4267</v>
      </c>
      <c r="Z1152" s="66">
        <v>8471160</v>
      </c>
    </row>
    <row r="1153" spans="1:26" ht="30" customHeight="1" x14ac:dyDescent="0.35">
      <c r="A1153" s="66">
        <v>0</v>
      </c>
      <c r="B1153" s="66" t="s">
        <v>1999</v>
      </c>
      <c r="C1153" s="66" t="s">
        <v>963</v>
      </c>
      <c r="D1153" s="66">
        <v>8471160</v>
      </c>
      <c r="E1153" s="66" t="s">
        <v>506</v>
      </c>
      <c r="F1153" s="66">
        <v>492316</v>
      </c>
      <c r="G1153" s="66" t="s">
        <v>138</v>
      </c>
      <c r="H1153" s="66" t="str">
        <f t="shared" si="23"/>
        <v>847.8471160.1.492316.000000.847001.300180</v>
      </c>
      <c r="I1153" s="56" t="s">
        <v>21</v>
      </c>
      <c r="J1153" s="56">
        <v>847001</v>
      </c>
      <c r="K1153" s="56" t="s">
        <v>863</v>
      </c>
      <c r="L1153" s="56">
        <v>300180</v>
      </c>
      <c r="Q1153" s="66" t="s">
        <v>5619</v>
      </c>
      <c r="R1153" s="66">
        <v>1</v>
      </c>
      <c r="S1153" s="66">
        <v>157500</v>
      </c>
      <c r="T1153" s="66">
        <v>150000</v>
      </c>
      <c r="U1153" s="66" t="s">
        <v>2113</v>
      </c>
      <c r="V1153" s="66" t="s">
        <v>2122</v>
      </c>
      <c r="X1153" s="66" t="s">
        <v>4490</v>
      </c>
      <c r="Y1153" s="69" t="s">
        <v>4267</v>
      </c>
      <c r="Z1153" s="66">
        <v>8471160</v>
      </c>
    </row>
    <row r="1154" spans="1:26" ht="30" customHeight="1" x14ac:dyDescent="0.35">
      <c r="A1154" s="66">
        <v>0</v>
      </c>
      <c r="B1154" s="66" t="s">
        <v>1999</v>
      </c>
      <c r="C1154" s="66" t="s">
        <v>963</v>
      </c>
      <c r="D1154" s="66">
        <v>8471160</v>
      </c>
      <c r="E1154" s="66" t="s">
        <v>506</v>
      </c>
      <c r="F1154" s="66">
        <v>492316</v>
      </c>
      <c r="G1154" s="66" t="s">
        <v>138</v>
      </c>
      <c r="H1154" s="66" t="str">
        <f t="shared" si="23"/>
        <v>847.8471160.1.492316.000000.847001.300180</v>
      </c>
      <c r="I1154" s="56" t="s">
        <v>21</v>
      </c>
      <c r="J1154" s="56">
        <v>847001</v>
      </c>
      <c r="K1154" s="56" t="s">
        <v>863</v>
      </c>
      <c r="L1154" s="56">
        <v>300180</v>
      </c>
      <c r="Q1154" s="66" t="s">
        <v>5620</v>
      </c>
      <c r="R1154" s="66">
        <v>1</v>
      </c>
      <c r="S1154" s="66">
        <v>4200000</v>
      </c>
      <c r="T1154" s="66">
        <v>4000000</v>
      </c>
      <c r="U1154" s="66" t="s">
        <v>2113</v>
      </c>
      <c r="V1154" s="66" t="s">
        <v>2122</v>
      </c>
      <c r="X1154" s="66" t="s">
        <v>4490</v>
      </c>
      <c r="Y1154" s="69" t="s">
        <v>4267</v>
      </c>
      <c r="Z1154" s="66">
        <v>8471160</v>
      </c>
    </row>
    <row r="1155" spans="1:26" ht="30" customHeight="1" x14ac:dyDescent="0.35">
      <c r="A1155" s="66">
        <v>0</v>
      </c>
      <c r="B1155" s="66" t="s">
        <v>1999</v>
      </c>
      <c r="C1155" s="66" t="s">
        <v>963</v>
      </c>
      <c r="D1155" s="66">
        <v>8471160</v>
      </c>
      <c r="E1155" s="66" t="s">
        <v>506</v>
      </c>
      <c r="F1155" s="66">
        <v>492316</v>
      </c>
      <c r="G1155" s="66" t="s">
        <v>138</v>
      </c>
      <c r="H1155" s="66" t="str">
        <f t="shared" si="23"/>
        <v>847.8471160.1.492316.000000.847001.300180</v>
      </c>
      <c r="I1155" s="56" t="s">
        <v>21</v>
      </c>
      <c r="J1155" s="56">
        <v>847001</v>
      </c>
      <c r="K1155" s="56" t="s">
        <v>863</v>
      </c>
      <c r="L1155" s="56">
        <v>300180</v>
      </c>
      <c r="Q1155" s="66" t="s">
        <v>5621</v>
      </c>
      <c r="R1155" s="66">
        <v>1</v>
      </c>
      <c r="S1155" s="66">
        <v>2100000</v>
      </c>
      <c r="T1155" s="66">
        <v>2000000</v>
      </c>
      <c r="U1155" s="66" t="s">
        <v>2113</v>
      </c>
      <c r="V1155" s="66" t="s">
        <v>2122</v>
      </c>
      <c r="X1155" s="66" t="s">
        <v>4490</v>
      </c>
      <c r="Y1155" s="69" t="s">
        <v>4267</v>
      </c>
      <c r="Z1155" s="66">
        <v>8471160</v>
      </c>
    </row>
    <row r="1156" spans="1:26" ht="30" customHeight="1" x14ac:dyDescent="0.35">
      <c r="A1156" s="66">
        <v>0</v>
      </c>
      <c r="B1156" s="66" t="s">
        <v>1999</v>
      </c>
      <c r="C1156" s="66" t="s">
        <v>963</v>
      </c>
      <c r="D1156" s="66">
        <v>8471160</v>
      </c>
      <c r="E1156" s="66" t="s">
        <v>506</v>
      </c>
      <c r="F1156" s="66">
        <v>492316</v>
      </c>
      <c r="G1156" s="66" t="s">
        <v>138</v>
      </c>
      <c r="H1156" s="66" t="str">
        <f t="shared" si="23"/>
        <v>847.8471160.1.492316.000000.847001.300180</v>
      </c>
      <c r="I1156" s="56" t="s">
        <v>21</v>
      </c>
      <c r="J1156" s="56">
        <v>847001</v>
      </c>
      <c r="K1156" s="56" t="s">
        <v>863</v>
      </c>
      <c r="L1156" s="56">
        <v>300180</v>
      </c>
      <c r="Q1156" s="66" t="s">
        <v>5622</v>
      </c>
      <c r="R1156" s="66">
        <v>1</v>
      </c>
      <c r="S1156" s="66">
        <v>1890000</v>
      </c>
      <c r="T1156" s="66">
        <v>1800000</v>
      </c>
      <c r="U1156" s="66" t="s">
        <v>2113</v>
      </c>
      <c r="V1156" s="66" t="s">
        <v>2122</v>
      </c>
      <c r="X1156" s="66" t="s">
        <v>4490</v>
      </c>
      <c r="Y1156" s="69" t="s">
        <v>4267</v>
      </c>
      <c r="Z1156" s="66">
        <v>8471160</v>
      </c>
    </row>
    <row r="1157" spans="1:26" ht="30" customHeight="1" x14ac:dyDescent="0.35">
      <c r="A1157" s="66">
        <v>0</v>
      </c>
      <c r="B1157" s="66" t="s">
        <v>1999</v>
      </c>
      <c r="C1157" s="66" t="s">
        <v>963</v>
      </c>
      <c r="D1157" s="66">
        <v>8471160</v>
      </c>
      <c r="E1157" s="66" t="s">
        <v>506</v>
      </c>
      <c r="F1157" s="66">
        <v>492316</v>
      </c>
      <c r="G1157" s="66" t="s">
        <v>138</v>
      </c>
      <c r="H1157" s="66" t="str">
        <f t="shared" si="23"/>
        <v>847.8471160.1.492316.000000.847001.300180</v>
      </c>
      <c r="I1157" s="56" t="s">
        <v>21</v>
      </c>
      <c r="J1157" s="56">
        <v>847001</v>
      </c>
      <c r="K1157" s="56" t="s">
        <v>863</v>
      </c>
      <c r="L1157" s="56">
        <v>300180</v>
      </c>
      <c r="Q1157" s="66" t="s">
        <v>5623</v>
      </c>
      <c r="R1157" s="66">
        <v>1</v>
      </c>
      <c r="S1157" s="66">
        <v>1575000</v>
      </c>
      <c r="T1157" s="66">
        <v>1500000</v>
      </c>
      <c r="U1157" s="66" t="s">
        <v>2113</v>
      </c>
      <c r="V1157" s="66" t="s">
        <v>2122</v>
      </c>
      <c r="X1157" s="66" t="s">
        <v>4490</v>
      </c>
      <c r="Y1157" s="69" t="s">
        <v>4267</v>
      </c>
      <c r="Z1157" s="66">
        <v>8471160</v>
      </c>
    </row>
    <row r="1158" spans="1:26" ht="30" customHeight="1" x14ac:dyDescent="0.35">
      <c r="A1158" s="66">
        <v>0</v>
      </c>
      <c r="B1158" s="66" t="s">
        <v>1999</v>
      </c>
      <c r="C1158" s="66" t="s">
        <v>963</v>
      </c>
      <c r="D1158" s="66">
        <v>8471160</v>
      </c>
      <c r="E1158" s="66" t="s">
        <v>506</v>
      </c>
      <c r="F1158" s="66">
        <v>492316</v>
      </c>
      <c r="G1158" s="66" t="s">
        <v>138</v>
      </c>
      <c r="H1158" s="66" t="str">
        <f t="shared" si="23"/>
        <v>847.8471160.1.492316.000000.847001.300180</v>
      </c>
      <c r="I1158" s="56" t="s">
        <v>21</v>
      </c>
      <c r="J1158" s="56">
        <v>847001</v>
      </c>
      <c r="K1158" s="56" t="s">
        <v>863</v>
      </c>
      <c r="L1158" s="56">
        <v>300180</v>
      </c>
      <c r="Q1158" s="66" t="s">
        <v>5624</v>
      </c>
      <c r="R1158" s="66">
        <v>1</v>
      </c>
      <c r="S1158" s="66">
        <v>1050000</v>
      </c>
      <c r="T1158" s="66">
        <v>1000000</v>
      </c>
      <c r="U1158" s="66" t="s">
        <v>2113</v>
      </c>
      <c r="V1158" s="66" t="s">
        <v>2122</v>
      </c>
      <c r="X1158" s="66" t="s">
        <v>4490</v>
      </c>
      <c r="Y1158" s="69" t="s">
        <v>4267</v>
      </c>
      <c r="Z1158" s="66">
        <v>8471160</v>
      </c>
    </row>
    <row r="1159" spans="1:26" ht="30" customHeight="1" x14ac:dyDescent="0.35">
      <c r="A1159" s="66">
        <v>0</v>
      </c>
      <c r="B1159" s="66" t="s">
        <v>1999</v>
      </c>
      <c r="C1159" s="66" t="s">
        <v>963</v>
      </c>
      <c r="D1159" s="66">
        <v>8471160</v>
      </c>
      <c r="E1159" s="66" t="s">
        <v>506</v>
      </c>
      <c r="F1159" s="66">
        <v>492316</v>
      </c>
      <c r="G1159" s="66" t="s">
        <v>138</v>
      </c>
      <c r="H1159" s="66" t="str">
        <f t="shared" si="23"/>
        <v>847.8471160.1.492316.000000.847001.300180</v>
      </c>
      <c r="I1159" s="56" t="s">
        <v>21</v>
      </c>
      <c r="J1159" s="56">
        <v>847001</v>
      </c>
      <c r="K1159" s="56" t="s">
        <v>863</v>
      </c>
      <c r="L1159" s="56">
        <v>300180</v>
      </c>
      <c r="Q1159" s="66" t="s">
        <v>5625</v>
      </c>
      <c r="R1159" s="66">
        <v>1</v>
      </c>
      <c r="S1159" s="66">
        <v>840000</v>
      </c>
      <c r="T1159" s="66">
        <v>800000</v>
      </c>
      <c r="U1159" s="66" t="s">
        <v>2113</v>
      </c>
      <c r="V1159" s="66" t="s">
        <v>2122</v>
      </c>
      <c r="X1159" s="66" t="s">
        <v>4490</v>
      </c>
      <c r="Y1159" s="69" t="s">
        <v>4267</v>
      </c>
      <c r="Z1159" s="66">
        <v>8471160</v>
      </c>
    </row>
    <row r="1160" spans="1:26" ht="30" customHeight="1" x14ac:dyDescent="0.35">
      <c r="A1160" s="66">
        <v>0</v>
      </c>
      <c r="B1160" s="66" t="s">
        <v>1999</v>
      </c>
      <c r="C1160" s="66" t="s">
        <v>963</v>
      </c>
      <c r="D1160" s="66">
        <v>8471160</v>
      </c>
      <c r="E1160" s="66" t="s">
        <v>506</v>
      </c>
      <c r="F1160" s="66">
        <v>492316</v>
      </c>
      <c r="G1160" s="66" t="s">
        <v>138</v>
      </c>
      <c r="H1160" s="66" t="str">
        <f t="shared" si="23"/>
        <v>847.8471160.1.492316.000000.847001.300180</v>
      </c>
      <c r="I1160" s="56" t="s">
        <v>21</v>
      </c>
      <c r="J1160" s="56">
        <v>847001</v>
      </c>
      <c r="K1160" s="56" t="s">
        <v>863</v>
      </c>
      <c r="L1160" s="56">
        <v>300180</v>
      </c>
      <c r="Q1160" s="66" t="s">
        <v>5626</v>
      </c>
      <c r="R1160" s="66">
        <v>1</v>
      </c>
      <c r="S1160" s="66">
        <v>525000</v>
      </c>
      <c r="T1160" s="66">
        <v>500000</v>
      </c>
      <c r="U1160" s="66" t="s">
        <v>2113</v>
      </c>
      <c r="V1160" s="66" t="s">
        <v>2122</v>
      </c>
      <c r="X1160" s="66" t="s">
        <v>4490</v>
      </c>
      <c r="Y1160" s="69" t="s">
        <v>4267</v>
      </c>
      <c r="Z1160" s="66">
        <v>8471160</v>
      </c>
    </row>
    <row r="1161" spans="1:26" ht="30" customHeight="1" x14ac:dyDescent="0.35">
      <c r="A1161" s="66">
        <v>0</v>
      </c>
      <c r="B1161" s="66" t="s">
        <v>1999</v>
      </c>
      <c r="C1161" s="66" t="s">
        <v>963</v>
      </c>
      <c r="D1161" s="66">
        <v>8471160</v>
      </c>
      <c r="E1161" s="66" t="s">
        <v>506</v>
      </c>
      <c r="F1161" s="66">
        <v>492316</v>
      </c>
      <c r="G1161" s="66" t="s">
        <v>138</v>
      </c>
      <c r="H1161" s="66" t="str">
        <f t="shared" si="23"/>
        <v>847.8471160.1.492316.000000.847001.300180</v>
      </c>
      <c r="I1161" s="56" t="s">
        <v>21</v>
      </c>
      <c r="J1161" s="56">
        <v>847001</v>
      </c>
      <c r="K1161" s="56" t="s">
        <v>863</v>
      </c>
      <c r="L1161" s="56">
        <v>300180</v>
      </c>
      <c r="Q1161" s="66" t="s">
        <v>5627</v>
      </c>
      <c r="R1161" s="66">
        <v>1</v>
      </c>
      <c r="S1161" s="66">
        <v>420000</v>
      </c>
      <c r="T1161" s="66">
        <v>400000</v>
      </c>
      <c r="U1161" s="66" t="s">
        <v>2113</v>
      </c>
      <c r="V1161" s="66" t="s">
        <v>2122</v>
      </c>
      <c r="X1161" s="66" t="s">
        <v>4490</v>
      </c>
      <c r="Y1161" s="69" t="s">
        <v>4267</v>
      </c>
      <c r="Z1161" s="66">
        <v>8471160</v>
      </c>
    </row>
    <row r="1162" spans="1:26" ht="30" customHeight="1" x14ac:dyDescent="0.35">
      <c r="A1162" s="66">
        <v>0</v>
      </c>
      <c r="B1162" s="66" t="s">
        <v>1999</v>
      </c>
      <c r="C1162" s="66" t="s">
        <v>963</v>
      </c>
      <c r="D1162" s="66">
        <v>8471160</v>
      </c>
      <c r="E1162" s="66" t="s">
        <v>506</v>
      </c>
      <c r="F1162" s="66">
        <v>492316</v>
      </c>
      <c r="G1162" s="66" t="s">
        <v>138</v>
      </c>
      <c r="H1162" s="66" t="str">
        <f t="shared" si="23"/>
        <v>847.8471160.1.492316.000000.847001.300180</v>
      </c>
      <c r="I1162" s="56" t="s">
        <v>21</v>
      </c>
      <c r="J1162" s="56">
        <v>847001</v>
      </c>
      <c r="K1162" s="56" t="s">
        <v>863</v>
      </c>
      <c r="L1162" s="56">
        <v>300180</v>
      </c>
      <c r="Q1162" s="66" t="s">
        <v>5628</v>
      </c>
      <c r="R1162" s="66">
        <v>1</v>
      </c>
      <c r="S1162" s="66">
        <v>420000</v>
      </c>
      <c r="T1162" s="66">
        <v>400000</v>
      </c>
      <c r="U1162" s="66" t="s">
        <v>2113</v>
      </c>
      <c r="V1162" s="66" t="s">
        <v>2122</v>
      </c>
      <c r="X1162" s="66" t="s">
        <v>4490</v>
      </c>
      <c r="Y1162" s="69" t="s">
        <v>4267</v>
      </c>
      <c r="Z1162" s="66">
        <v>8471160</v>
      </c>
    </row>
    <row r="1163" spans="1:26" ht="30" customHeight="1" x14ac:dyDescent="0.35">
      <c r="A1163" s="66">
        <v>0</v>
      </c>
      <c r="B1163" s="66" t="s">
        <v>1999</v>
      </c>
      <c r="C1163" s="66" t="s">
        <v>963</v>
      </c>
      <c r="D1163" s="66">
        <v>8471160</v>
      </c>
      <c r="E1163" s="66" t="s">
        <v>506</v>
      </c>
      <c r="F1163" s="66">
        <v>492316</v>
      </c>
      <c r="G1163" s="66" t="s">
        <v>138</v>
      </c>
      <c r="H1163" s="66" t="str">
        <f t="shared" si="23"/>
        <v>847.8471160.1.492316.000000.847001.300180</v>
      </c>
      <c r="I1163" s="56" t="s">
        <v>21</v>
      </c>
      <c r="J1163" s="56">
        <v>847001</v>
      </c>
      <c r="K1163" s="56" t="s">
        <v>863</v>
      </c>
      <c r="L1163" s="56">
        <v>300180</v>
      </c>
      <c r="Q1163" s="66" t="s">
        <v>5629</v>
      </c>
      <c r="R1163" s="66">
        <v>1</v>
      </c>
      <c r="S1163" s="66">
        <v>315000</v>
      </c>
      <c r="T1163" s="66">
        <v>300000</v>
      </c>
      <c r="U1163" s="66" t="s">
        <v>2113</v>
      </c>
      <c r="V1163" s="66" t="s">
        <v>2122</v>
      </c>
      <c r="X1163" s="66" t="s">
        <v>4490</v>
      </c>
      <c r="Y1163" s="69" t="s">
        <v>4267</v>
      </c>
      <c r="Z1163" s="66">
        <v>8471160</v>
      </c>
    </row>
    <row r="1164" spans="1:26" ht="30" customHeight="1" x14ac:dyDescent="0.35">
      <c r="A1164" s="66">
        <v>0</v>
      </c>
      <c r="B1164" s="66" t="s">
        <v>1999</v>
      </c>
      <c r="C1164" s="66" t="s">
        <v>963</v>
      </c>
      <c r="D1164" s="66">
        <v>8471160</v>
      </c>
      <c r="E1164" s="66" t="s">
        <v>506</v>
      </c>
      <c r="F1164" s="66">
        <v>492316</v>
      </c>
      <c r="G1164" s="66" t="s">
        <v>138</v>
      </c>
      <c r="H1164" s="66" t="str">
        <f t="shared" si="23"/>
        <v>847.8471160.1.492316.000000.847001.300180</v>
      </c>
      <c r="I1164" s="56" t="s">
        <v>21</v>
      </c>
      <c r="J1164" s="56">
        <v>847001</v>
      </c>
      <c r="K1164" s="56" t="s">
        <v>863</v>
      </c>
      <c r="L1164" s="56">
        <v>300180</v>
      </c>
      <c r="Q1164" s="66" t="s">
        <v>5630</v>
      </c>
      <c r="R1164" s="66">
        <v>1</v>
      </c>
      <c r="S1164" s="66">
        <v>315000</v>
      </c>
      <c r="T1164" s="66">
        <v>300000</v>
      </c>
      <c r="U1164" s="66" t="s">
        <v>2113</v>
      </c>
      <c r="V1164" s="66" t="s">
        <v>2122</v>
      </c>
      <c r="X1164" s="66" t="s">
        <v>4490</v>
      </c>
      <c r="Y1164" s="69" t="s">
        <v>4267</v>
      </c>
      <c r="Z1164" s="66">
        <v>8471160</v>
      </c>
    </row>
    <row r="1165" spans="1:26" ht="30" customHeight="1" x14ac:dyDescent="0.35">
      <c r="A1165" s="66">
        <v>0</v>
      </c>
      <c r="B1165" s="66" t="s">
        <v>1999</v>
      </c>
      <c r="C1165" s="66" t="s">
        <v>963</v>
      </c>
      <c r="D1165" s="66">
        <v>8471160</v>
      </c>
      <c r="E1165" s="66" t="s">
        <v>506</v>
      </c>
      <c r="F1165" s="66">
        <v>492316</v>
      </c>
      <c r="G1165" s="66" t="s">
        <v>138</v>
      </c>
      <c r="H1165" s="66" t="str">
        <f t="shared" si="23"/>
        <v>847.8471160.1.492316.000000.847001.300180</v>
      </c>
      <c r="I1165" s="56" t="s">
        <v>21</v>
      </c>
      <c r="J1165" s="56">
        <v>847001</v>
      </c>
      <c r="K1165" s="56" t="s">
        <v>863</v>
      </c>
      <c r="L1165" s="56">
        <v>300180</v>
      </c>
      <c r="Q1165" s="66" t="s">
        <v>5631</v>
      </c>
      <c r="R1165" s="66">
        <v>1</v>
      </c>
      <c r="S1165" s="66">
        <v>262500</v>
      </c>
      <c r="T1165" s="66">
        <v>250000</v>
      </c>
      <c r="U1165" s="66" t="s">
        <v>2113</v>
      </c>
      <c r="V1165" s="66" t="s">
        <v>2122</v>
      </c>
      <c r="X1165" s="66" t="s">
        <v>4490</v>
      </c>
      <c r="Y1165" s="69" t="s">
        <v>4267</v>
      </c>
      <c r="Z1165" s="66">
        <v>8471160</v>
      </c>
    </row>
    <row r="1166" spans="1:26" ht="30" customHeight="1" x14ac:dyDescent="0.35">
      <c r="A1166" s="66">
        <v>0</v>
      </c>
      <c r="B1166" s="66" t="s">
        <v>1999</v>
      </c>
      <c r="C1166" s="66" t="s">
        <v>963</v>
      </c>
      <c r="D1166" s="66">
        <v>8471160</v>
      </c>
      <c r="E1166" s="66" t="s">
        <v>506</v>
      </c>
      <c r="F1166" s="66">
        <v>492316</v>
      </c>
      <c r="G1166" s="66" t="s">
        <v>138</v>
      </c>
      <c r="H1166" s="66" t="str">
        <f t="shared" si="23"/>
        <v>847.8471160.1.492316.000000.847001.300180</v>
      </c>
      <c r="I1166" s="56" t="s">
        <v>21</v>
      </c>
      <c r="J1166" s="56">
        <v>847001</v>
      </c>
      <c r="K1166" s="56" t="s">
        <v>863</v>
      </c>
      <c r="L1166" s="56">
        <v>300180</v>
      </c>
      <c r="Q1166" s="66" t="s">
        <v>5632</v>
      </c>
      <c r="R1166" s="66">
        <v>1</v>
      </c>
      <c r="S1166" s="66">
        <v>210000</v>
      </c>
      <c r="T1166" s="66">
        <v>200000</v>
      </c>
      <c r="U1166" s="66" t="s">
        <v>2113</v>
      </c>
      <c r="V1166" s="66" t="s">
        <v>2122</v>
      </c>
      <c r="X1166" s="66" t="s">
        <v>4490</v>
      </c>
      <c r="Y1166" s="69" t="s">
        <v>4267</v>
      </c>
      <c r="Z1166" s="66">
        <v>8471160</v>
      </c>
    </row>
    <row r="1167" spans="1:26" ht="30" customHeight="1" x14ac:dyDescent="0.35">
      <c r="A1167" s="66">
        <v>0</v>
      </c>
      <c r="B1167" s="66" t="s">
        <v>1999</v>
      </c>
      <c r="C1167" s="66" t="s">
        <v>963</v>
      </c>
      <c r="D1167" s="66">
        <v>8471160</v>
      </c>
      <c r="E1167" s="66" t="s">
        <v>506</v>
      </c>
      <c r="F1167" s="66">
        <v>492316</v>
      </c>
      <c r="G1167" s="66" t="s">
        <v>138</v>
      </c>
      <c r="H1167" s="66" t="str">
        <f t="shared" si="23"/>
        <v>847.8471160.1.492316.000000.847001.300180</v>
      </c>
      <c r="I1167" s="56" t="s">
        <v>21</v>
      </c>
      <c r="J1167" s="56">
        <v>847001</v>
      </c>
      <c r="K1167" s="56" t="s">
        <v>863</v>
      </c>
      <c r="L1167" s="56">
        <v>300180</v>
      </c>
      <c r="Q1167" s="66" t="s">
        <v>5633</v>
      </c>
      <c r="R1167" s="66">
        <v>1</v>
      </c>
      <c r="S1167" s="66">
        <v>210000</v>
      </c>
      <c r="T1167" s="66">
        <v>200000</v>
      </c>
      <c r="U1167" s="66" t="s">
        <v>2113</v>
      </c>
      <c r="V1167" s="66" t="s">
        <v>2122</v>
      </c>
      <c r="X1167" s="66" t="s">
        <v>4490</v>
      </c>
      <c r="Y1167" s="69" t="s">
        <v>4267</v>
      </c>
      <c r="Z1167" s="66">
        <v>8471160</v>
      </c>
    </row>
    <row r="1168" spans="1:26" ht="30" customHeight="1" x14ac:dyDescent="0.35">
      <c r="A1168" s="66">
        <v>0</v>
      </c>
      <c r="B1168" s="66" t="s">
        <v>1999</v>
      </c>
      <c r="C1168" s="66" t="s">
        <v>963</v>
      </c>
      <c r="D1168" s="66">
        <v>8471160</v>
      </c>
      <c r="E1168" s="66" t="s">
        <v>506</v>
      </c>
      <c r="F1168" s="66">
        <v>492316</v>
      </c>
      <c r="G1168" s="66" t="s">
        <v>138</v>
      </c>
      <c r="H1168" s="66" t="str">
        <f t="shared" si="23"/>
        <v>847.8471160.1.492316.000000.847001.300180</v>
      </c>
      <c r="I1168" s="56" t="s">
        <v>21</v>
      </c>
      <c r="J1168" s="56">
        <v>847001</v>
      </c>
      <c r="K1168" s="56" t="s">
        <v>863</v>
      </c>
      <c r="L1168" s="56">
        <v>300180</v>
      </c>
      <c r="Q1168" s="66" t="s">
        <v>5634</v>
      </c>
      <c r="R1168" s="66">
        <v>1</v>
      </c>
      <c r="S1168" s="66">
        <v>210000</v>
      </c>
      <c r="T1168" s="66">
        <v>200000</v>
      </c>
      <c r="U1168" s="66" t="s">
        <v>2113</v>
      </c>
      <c r="V1168" s="66" t="s">
        <v>2122</v>
      </c>
      <c r="X1168" s="66" t="s">
        <v>4490</v>
      </c>
      <c r="Y1168" s="69" t="s">
        <v>4267</v>
      </c>
      <c r="Z1168" s="66">
        <v>8471160</v>
      </c>
    </row>
    <row r="1169" spans="1:26" ht="30" customHeight="1" x14ac:dyDescent="0.35">
      <c r="A1169" s="66">
        <v>0</v>
      </c>
      <c r="B1169" s="66" t="s">
        <v>1999</v>
      </c>
      <c r="C1169" s="66" t="s">
        <v>963</v>
      </c>
      <c r="D1169" s="66">
        <v>8471160</v>
      </c>
      <c r="E1169" s="66" t="s">
        <v>506</v>
      </c>
      <c r="F1169" s="66">
        <v>492316</v>
      </c>
      <c r="G1169" s="66" t="s">
        <v>138</v>
      </c>
      <c r="H1169" s="66" t="str">
        <f t="shared" si="23"/>
        <v>847.8471160.1.492316.000000.847001.300180</v>
      </c>
      <c r="I1169" s="56" t="s">
        <v>21</v>
      </c>
      <c r="J1169" s="56">
        <v>847001</v>
      </c>
      <c r="K1169" s="56" t="s">
        <v>863</v>
      </c>
      <c r="L1169" s="56">
        <v>300180</v>
      </c>
      <c r="Q1169" s="66" t="s">
        <v>5635</v>
      </c>
      <c r="R1169" s="66">
        <v>1</v>
      </c>
      <c r="S1169" s="66">
        <v>315000</v>
      </c>
      <c r="T1169" s="66">
        <v>300000</v>
      </c>
      <c r="U1169" s="66" t="s">
        <v>2113</v>
      </c>
      <c r="V1169" s="66" t="s">
        <v>2122</v>
      </c>
      <c r="X1169" s="66" t="s">
        <v>4490</v>
      </c>
      <c r="Y1169" s="69" t="s">
        <v>4267</v>
      </c>
      <c r="Z1169" s="66">
        <v>8471160</v>
      </c>
    </row>
    <row r="1170" spans="1:26" ht="30" customHeight="1" x14ac:dyDescent="0.35">
      <c r="A1170" s="66">
        <v>0</v>
      </c>
      <c r="B1170" s="66" t="s">
        <v>1999</v>
      </c>
      <c r="C1170" s="66" t="s">
        <v>963</v>
      </c>
      <c r="D1170" s="66">
        <v>8471160</v>
      </c>
      <c r="E1170" s="66" t="s">
        <v>506</v>
      </c>
      <c r="F1170" s="66">
        <v>492316</v>
      </c>
      <c r="G1170" s="66" t="s">
        <v>138</v>
      </c>
      <c r="H1170" s="66" t="str">
        <f t="shared" si="23"/>
        <v>847.8471160.1.492316.000000.847001.300180</v>
      </c>
      <c r="I1170" s="56" t="s">
        <v>21</v>
      </c>
      <c r="J1170" s="56">
        <v>847001</v>
      </c>
      <c r="K1170" s="56" t="s">
        <v>863</v>
      </c>
      <c r="L1170" s="56">
        <v>300180</v>
      </c>
      <c r="Q1170" s="66" t="s">
        <v>5636</v>
      </c>
      <c r="R1170" s="66">
        <v>1</v>
      </c>
      <c r="S1170" s="66">
        <v>4410000</v>
      </c>
      <c r="T1170" s="66">
        <v>4200000</v>
      </c>
      <c r="U1170" s="66" t="s">
        <v>2113</v>
      </c>
      <c r="V1170" s="66" t="s">
        <v>2122</v>
      </c>
      <c r="X1170" s="66" t="s">
        <v>4490</v>
      </c>
      <c r="Y1170" s="69" t="s">
        <v>4267</v>
      </c>
      <c r="Z1170" s="66">
        <v>8471160</v>
      </c>
    </row>
    <row r="1171" spans="1:26" ht="30" customHeight="1" x14ac:dyDescent="0.35">
      <c r="A1171" s="66" t="s">
        <v>2041</v>
      </c>
      <c r="B1171" s="66" t="s">
        <v>1999</v>
      </c>
      <c r="C1171" s="66" t="s">
        <v>963</v>
      </c>
      <c r="D1171" s="66">
        <v>8471170</v>
      </c>
      <c r="E1171" s="66" t="s">
        <v>514</v>
      </c>
      <c r="F1171" s="66">
        <v>420810</v>
      </c>
      <c r="G1171" s="66" t="s">
        <v>454</v>
      </c>
      <c r="H1171" s="66" t="str">
        <f t="shared" si="23"/>
        <v>847.8471170.1.420810.000000.847001.200179</v>
      </c>
      <c r="I1171" s="56" t="s">
        <v>21</v>
      </c>
      <c r="J1171" s="56">
        <v>847001</v>
      </c>
      <c r="K1171" s="56" t="s">
        <v>23</v>
      </c>
      <c r="L1171" s="56">
        <v>200179</v>
      </c>
      <c r="M1171" s="66" t="s">
        <v>4173</v>
      </c>
      <c r="N1171" s="66">
        <v>1</v>
      </c>
      <c r="Q1171" s="66" t="s">
        <v>4174</v>
      </c>
      <c r="R1171" s="66">
        <v>1</v>
      </c>
      <c r="S1171" s="66">
        <v>1000000</v>
      </c>
      <c r="T1171" s="66">
        <v>1000000</v>
      </c>
      <c r="U1171" s="66" t="s">
        <v>2002</v>
      </c>
      <c r="V1171" s="66" t="s">
        <v>2003</v>
      </c>
      <c r="W1171" s="66" t="s">
        <v>2701</v>
      </c>
      <c r="X1171" s="66" t="s">
        <v>4176</v>
      </c>
      <c r="Y1171" s="69" t="s">
        <v>4177</v>
      </c>
      <c r="Z1171" s="66">
        <v>8471170</v>
      </c>
    </row>
    <row r="1172" spans="1:26" ht="15" customHeight="1" x14ac:dyDescent="0.35">
      <c r="A1172" s="66" t="s">
        <v>2041</v>
      </c>
      <c r="B1172" s="66" t="s">
        <v>1999</v>
      </c>
      <c r="C1172" s="66" t="s">
        <v>963</v>
      </c>
      <c r="D1172" s="66">
        <v>8471170</v>
      </c>
      <c r="E1172" s="66" t="s">
        <v>514</v>
      </c>
      <c r="F1172" s="66">
        <v>420810</v>
      </c>
      <c r="G1172" s="66" t="s">
        <v>454</v>
      </c>
      <c r="H1172" s="66" t="str">
        <f t="shared" si="23"/>
        <v>847.8471170.1.420810.000000.847001.200179</v>
      </c>
      <c r="I1172" s="56" t="s">
        <v>21</v>
      </c>
      <c r="J1172" s="56">
        <v>847001</v>
      </c>
      <c r="K1172" s="56" t="s">
        <v>23</v>
      </c>
      <c r="L1172" s="56">
        <v>200179</v>
      </c>
      <c r="M1172" s="66" t="s">
        <v>4178</v>
      </c>
      <c r="N1172" s="66">
        <v>22</v>
      </c>
      <c r="Q1172" s="66" t="s">
        <v>4179</v>
      </c>
      <c r="R1172" s="66">
        <v>22</v>
      </c>
      <c r="S1172" s="66">
        <v>84000</v>
      </c>
      <c r="T1172" s="66">
        <v>1848000</v>
      </c>
      <c r="U1172" s="66" t="s">
        <v>2002</v>
      </c>
      <c r="V1172" s="66" t="s">
        <v>2003</v>
      </c>
      <c r="W1172" s="66" t="s">
        <v>2701</v>
      </c>
      <c r="X1172" s="66" t="s">
        <v>4176</v>
      </c>
      <c r="Y1172" s="69" t="s">
        <v>4183</v>
      </c>
      <c r="Z1172" s="66">
        <v>8471170</v>
      </c>
    </row>
    <row r="1173" spans="1:26" ht="30" customHeight="1" x14ac:dyDescent="0.35">
      <c r="A1173" s="66" t="s">
        <v>2036</v>
      </c>
      <c r="B1173" s="66" t="s">
        <v>1999</v>
      </c>
      <c r="C1173" s="66" t="s">
        <v>963</v>
      </c>
      <c r="D1173" s="66">
        <v>8471170</v>
      </c>
      <c r="E1173" s="66" t="s">
        <v>514</v>
      </c>
      <c r="F1173" s="66">
        <v>425900</v>
      </c>
      <c r="G1173" s="66" t="s">
        <v>40</v>
      </c>
      <c r="H1173" s="66" t="str">
        <f t="shared" si="23"/>
        <v>847.8471170.1.425900.000000.847001.200179</v>
      </c>
      <c r="I1173" s="56" t="s">
        <v>21</v>
      </c>
      <c r="J1173" s="56">
        <v>847001</v>
      </c>
      <c r="K1173" s="56" t="s">
        <v>23</v>
      </c>
      <c r="L1173" s="56">
        <v>200179</v>
      </c>
      <c r="M1173" s="66" t="s">
        <v>3749</v>
      </c>
      <c r="N1173" s="66">
        <v>2</v>
      </c>
      <c r="Q1173" s="66" t="s">
        <v>4184</v>
      </c>
      <c r="R1173" s="66">
        <v>2</v>
      </c>
      <c r="S1173" s="66">
        <v>5000</v>
      </c>
      <c r="T1173" s="66">
        <v>10000</v>
      </c>
      <c r="U1173" s="66" t="s">
        <v>2002</v>
      </c>
      <c r="V1173" s="66" t="s">
        <v>2122</v>
      </c>
      <c r="W1173" s="66" t="s">
        <v>2096</v>
      </c>
      <c r="X1173" s="66" t="s">
        <v>4187</v>
      </c>
      <c r="Y1173" s="69" t="s">
        <v>4188</v>
      </c>
      <c r="Z1173" s="66">
        <v>8471170</v>
      </c>
    </row>
    <row r="1174" spans="1:26" ht="30" customHeight="1" x14ac:dyDescent="0.35">
      <c r="A1174" s="66" t="s">
        <v>2041</v>
      </c>
      <c r="B1174" s="66" t="s">
        <v>2042</v>
      </c>
      <c r="C1174" s="66" t="s">
        <v>963</v>
      </c>
      <c r="D1174" s="66">
        <v>8471170</v>
      </c>
      <c r="E1174" s="66" t="s">
        <v>514</v>
      </c>
      <c r="F1174" s="66">
        <v>426610</v>
      </c>
      <c r="G1174" s="66" t="s">
        <v>43</v>
      </c>
      <c r="H1174" s="66" t="str">
        <f t="shared" si="23"/>
        <v>847.8471170.1.426610.000000.847001.200179</v>
      </c>
      <c r="I1174" s="56" t="s">
        <v>21</v>
      </c>
      <c r="J1174" s="56">
        <v>847001</v>
      </c>
      <c r="K1174" s="56" t="s">
        <v>23</v>
      </c>
      <c r="L1174" s="56">
        <v>200179</v>
      </c>
      <c r="M1174" s="66" t="s">
        <v>4189</v>
      </c>
      <c r="N1174" s="66">
        <v>10</v>
      </c>
      <c r="Q1174" s="66" t="s">
        <v>4259</v>
      </c>
      <c r="R1174" s="66">
        <v>1</v>
      </c>
      <c r="S1174" s="66">
        <v>559244.70000000007</v>
      </c>
      <c r="T1174" s="66">
        <v>559244.70000000007</v>
      </c>
      <c r="U1174" s="66" t="s">
        <v>2002</v>
      </c>
      <c r="V1174" s="66" t="s">
        <v>2003</v>
      </c>
      <c r="W1174" s="66" t="s">
        <v>2701</v>
      </c>
      <c r="X1174" s="66" t="s">
        <v>4176</v>
      </c>
      <c r="Y1174" s="69" t="s">
        <v>4194</v>
      </c>
      <c r="Z1174" s="66">
        <v>8471170</v>
      </c>
    </row>
    <row r="1175" spans="1:26" ht="30" customHeight="1" x14ac:dyDescent="0.35">
      <c r="A1175" s="66" t="s">
        <v>2041</v>
      </c>
      <c r="B1175" s="66" t="s">
        <v>2042</v>
      </c>
      <c r="C1175" s="66" t="s">
        <v>963</v>
      </c>
      <c r="D1175" s="66">
        <v>8471170</v>
      </c>
      <c r="E1175" s="66" t="s">
        <v>514</v>
      </c>
      <c r="F1175" s="66">
        <v>426610</v>
      </c>
      <c r="G1175" s="66" t="s">
        <v>43</v>
      </c>
      <c r="H1175" s="66" t="str">
        <f t="shared" si="23"/>
        <v>847.8471170.1.426610.000000.847001.200179</v>
      </c>
      <c r="I1175" s="56" t="s">
        <v>21</v>
      </c>
      <c r="J1175" s="56">
        <v>847001</v>
      </c>
      <c r="K1175" s="56" t="s">
        <v>23</v>
      </c>
      <c r="L1175" s="56">
        <v>200179</v>
      </c>
      <c r="M1175" s="66" t="s">
        <v>4189</v>
      </c>
      <c r="N1175" s="66">
        <v>10</v>
      </c>
      <c r="Q1175" s="66" t="s">
        <v>4190</v>
      </c>
      <c r="R1175" s="66">
        <v>1</v>
      </c>
      <c r="S1175" s="66">
        <v>21000</v>
      </c>
      <c r="T1175" s="66">
        <v>21000</v>
      </c>
      <c r="U1175" s="66" t="s">
        <v>2002</v>
      </c>
      <c r="V1175" s="66" t="s">
        <v>2003</v>
      </c>
      <c r="W1175" s="66" t="s">
        <v>2701</v>
      </c>
      <c r="X1175" s="66" t="s">
        <v>4176</v>
      </c>
      <c r="Y1175" s="69" t="s">
        <v>4194</v>
      </c>
      <c r="Z1175" s="66">
        <v>8471170</v>
      </c>
    </row>
    <row r="1176" spans="1:26" ht="30" customHeight="1" x14ac:dyDescent="0.35">
      <c r="A1176" s="66" t="s">
        <v>2041</v>
      </c>
      <c r="B1176" s="66" t="s">
        <v>2042</v>
      </c>
      <c r="C1176" s="66" t="s">
        <v>963</v>
      </c>
      <c r="D1176" s="66">
        <v>8471170</v>
      </c>
      <c r="E1176" s="66" t="s">
        <v>514</v>
      </c>
      <c r="F1176" s="66">
        <v>426610</v>
      </c>
      <c r="G1176" s="66" t="s">
        <v>43</v>
      </c>
      <c r="H1176" s="66" t="str">
        <f t="shared" si="23"/>
        <v>847.8471170.1.426610.000000.847001.200179</v>
      </c>
      <c r="I1176" s="56" t="s">
        <v>21</v>
      </c>
      <c r="J1176" s="56">
        <v>847001</v>
      </c>
      <c r="K1176" s="56" t="s">
        <v>23</v>
      </c>
      <c r="L1176" s="56">
        <v>200179</v>
      </c>
      <c r="M1176" s="66" t="s">
        <v>4189</v>
      </c>
      <c r="N1176" s="66">
        <v>1</v>
      </c>
      <c r="Q1176" s="66" t="s">
        <v>4195</v>
      </c>
      <c r="R1176" s="66">
        <v>1</v>
      </c>
      <c r="S1176" s="66">
        <v>25073.496000000006</v>
      </c>
      <c r="T1176" s="66">
        <v>25073.496000000006</v>
      </c>
      <c r="U1176" s="66" t="s">
        <v>2002</v>
      </c>
      <c r="V1176" s="66" t="s">
        <v>2003</v>
      </c>
      <c r="W1176" s="66" t="s">
        <v>2701</v>
      </c>
      <c r="X1176" s="66" t="s">
        <v>4176</v>
      </c>
      <c r="Y1176" s="69" t="s">
        <v>4194</v>
      </c>
      <c r="Z1176" s="66">
        <v>8471170</v>
      </c>
    </row>
    <row r="1177" spans="1:26" ht="30" customHeight="1" x14ac:dyDescent="0.35">
      <c r="A1177" s="66" t="s">
        <v>2041</v>
      </c>
      <c r="B1177" s="66" t="s">
        <v>2042</v>
      </c>
      <c r="C1177" s="66" t="s">
        <v>963</v>
      </c>
      <c r="D1177" s="66">
        <v>8471170</v>
      </c>
      <c r="E1177" s="66" t="s">
        <v>514</v>
      </c>
      <c r="F1177" s="66">
        <v>426610</v>
      </c>
      <c r="G1177" s="66" t="s">
        <v>43</v>
      </c>
      <c r="H1177" s="66" t="str">
        <f t="shared" si="23"/>
        <v>847.8471170.1.426610.000000.847001.200179</v>
      </c>
      <c r="I1177" s="56" t="s">
        <v>21</v>
      </c>
      <c r="J1177" s="56">
        <v>847001</v>
      </c>
      <c r="K1177" s="56" t="s">
        <v>23</v>
      </c>
      <c r="L1177" s="56">
        <v>200179</v>
      </c>
      <c r="M1177" s="66" t="s">
        <v>4189</v>
      </c>
      <c r="N1177" s="66">
        <v>1</v>
      </c>
      <c r="Q1177" s="66" t="s">
        <v>4196</v>
      </c>
      <c r="R1177" s="66">
        <v>1</v>
      </c>
      <c r="S1177" s="66">
        <v>573300</v>
      </c>
      <c r="T1177" s="66">
        <v>573300</v>
      </c>
      <c r="U1177" s="66" t="s">
        <v>2002</v>
      </c>
      <c r="V1177" s="66" t="s">
        <v>2003</v>
      </c>
      <c r="W1177" s="66" t="s">
        <v>2701</v>
      </c>
      <c r="X1177" s="66" t="s">
        <v>4176</v>
      </c>
      <c r="Y1177" s="69" t="s">
        <v>4197</v>
      </c>
      <c r="Z1177" s="66">
        <v>8471170</v>
      </c>
    </row>
    <row r="1178" spans="1:26" ht="30" customHeight="1" x14ac:dyDescent="0.35">
      <c r="A1178" s="66" t="s">
        <v>2041</v>
      </c>
      <c r="B1178" s="66" t="s">
        <v>2042</v>
      </c>
      <c r="C1178" s="66" t="s">
        <v>963</v>
      </c>
      <c r="D1178" s="66">
        <v>8471170</v>
      </c>
      <c r="E1178" s="66" t="s">
        <v>514</v>
      </c>
      <c r="F1178" s="66">
        <v>426610</v>
      </c>
      <c r="G1178" s="66" t="s">
        <v>43</v>
      </c>
      <c r="H1178" s="66" t="str">
        <f t="shared" si="23"/>
        <v>847.8471170.1.426610.000000.847001.200179</v>
      </c>
      <c r="I1178" s="56" t="s">
        <v>21</v>
      </c>
      <c r="J1178" s="56">
        <v>847001</v>
      </c>
      <c r="K1178" s="56" t="s">
        <v>23</v>
      </c>
      <c r="L1178" s="56">
        <v>200179</v>
      </c>
      <c r="M1178" s="66" t="s">
        <v>4189</v>
      </c>
      <c r="N1178" s="66">
        <v>1</v>
      </c>
      <c r="Q1178" s="66" t="s">
        <v>4198</v>
      </c>
      <c r="R1178" s="66">
        <v>1</v>
      </c>
      <c r="S1178" s="66">
        <v>73434.217500000013</v>
      </c>
      <c r="T1178" s="66">
        <v>73434.217500000013</v>
      </c>
      <c r="U1178" s="66" t="s">
        <v>2002</v>
      </c>
      <c r="V1178" s="66" t="s">
        <v>2003</v>
      </c>
      <c r="W1178" s="66" t="s">
        <v>2701</v>
      </c>
      <c r="X1178" s="66" t="s">
        <v>4176</v>
      </c>
      <c r="Y1178" s="69" t="s">
        <v>4197</v>
      </c>
      <c r="Z1178" s="66">
        <v>8471170</v>
      </c>
    </row>
    <row r="1179" spans="1:26" ht="30" customHeight="1" x14ac:dyDescent="0.35">
      <c r="A1179" s="66" t="s">
        <v>2041</v>
      </c>
      <c r="B1179" s="66" t="s">
        <v>2042</v>
      </c>
      <c r="C1179" s="66" t="s">
        <v>963</v>
      </c>
      <c r="D1179" s="66">
        <v>8471170</v>
      </c>
      <c r="E1179" s="66" t="s">
        <v>514</v>
      </c>
      <c r="F1179" s="66">
        <v>426610</v>
      </c>
      <c r="G1179" s="66" t="s">
        <v>43</v>
      </c>
      <c r="H1179" s="66" t="str">
        <f t="shared" si="23"/>
        <v>847.8471170.1.426610.000000.847001.200179</v>
      </c>
      <c r="I1179" s="56" t="s">
        <v>21</v>
      </c>
      <c r="J1179" s="56">
        <v>847001</v>
      </c>
      <c r="K1179" s="56" t="s">
        <v>23</v>
      </c>
      <c r="L1179" s="56">
        <v>200179</v>
      </c>
      <c r="M1179" s="66" t="s">
        <v>4189</v>
      </c>
      <c r="N1179" s="66">
        <v>1</v>
      </c>
      <c r="Q1179" s="66" t="s">
        <v>4199</v>
      </c>
      <c r="R1179" s="66">
        <v>1</v>
      </c>
      <c r="S1179" s="66">
        <v>6279</v>
      </c>
      <c r="T1179" s="66">
        <v>6279</v>
      </c>
      <c r="U1179" s="66" t="s">
        <v>2002</v>
      </c>
      <c r="V1179" s="66" t="s">
        <v>2003</v>
      </c>
      <c r="W1179" s="66" t="s">
        <v>2701</v>
      </c>
      <c r="X1179" s="66" t="s">
        <v>4176</v>
      </c>
      <c r="Y1179" s="69" t="s">
        <v>4197</v>
      </c>
      <c r="Z1179" s="66">
        <v>8471170</v>
      </c>
    </row>
    <row r="1180" spans="1:26" ht="30" customHeight="1" x14ac:dyDescent="0.35">
      <c r="A1180" s="66" t="s">
        <v>2041</v>
      </c>
      <c r="B1180" s="66" t="s">
        <v>2042</v>
      </c>
      <c r="C1180" s="66" t="s">
        <v>963</v>
      </c>
      <c r="D1180" s="66">
        <v>8471170</v>
      </c>
      <c r="E1180" s="66" t="s">
        <v>514</v>
      </c>
      <c r="F1180" s="66">
        <v>426610</v>
      </c>
      <c r="G1180" s="66" t="s">
        <v>43</v>
      </c>
      <c r="H1180" s="66" t="str">
        <f t="shared" si="23"/>
        <v>847.8471170.1.426610.000000.847001.200179</v>
      </c>
      <c r="I1180" s="56" t="s">
        <v>21</v>
      </c>
      <c r="J1180" s="56">
        <v>847001</v>
      </c>
      <c r="K1180" s="56" t="s">
        <v>23</v>
      </c>
      <c r="L1180" s="56">
        <v>200179</v>
      </c>
      <c r="M1180" s="66" t="s">
        <v>4189</v>
      </c>
      <c r="N1180" s="66">
        <v>1</v>
      </c>
      <c r="Q1180" s="66" t="s">
        <v>3261</v>
      </c>
      <c r="R1180" s="66">
        <v>1</v>
      </c>
      <c r="S1180" s="66">
        <v>64513.537200000006</v>
      </c>
      <c r="T1180" s="66">
        <v>64513.537200000006</v>
      </c>
      <c r="U1180" s="66" t="s">
        <v>2002</v>
      </c>
      <c r="V1180" s="66" t="s">
        <v>2003</v>
      </c>
      <c r="W1180" s="66" t="s">
        <v>2701</v>
      </c>
      <c r="X1180" s="66" t="s">
        <v>4176</v>
      </c>
      <c r="Y1180" s="69" t="s">
        <v>4197</v>
      </c>
      <c r="Z1180" s="66">
        <v>8471170</v>
      </c>
    </row>
    <row r="1181" spans="1:26" ht="30" customHeight="1" x14ac:dyDescent="0.35">
      <c r="A1181" s="66" t="s">
        <v>2041</v>
      </c>
      <c r="B1181" s="66" t="s">
        <v>2042</v>
      </c>
      <c r="C1181" s="66" t="s">
        <v>963</v>
      </c>
      <c r="D1181" s="66">
        <v>8471170</v>
      </c>
      <c r="E1181" s="66" t="s">
        <v>514</v>
      </c>
      <c r="F1181" s="66">
        <v>426610</v>
      </c>
      <c r="G1181" s="66" t="s">
        <v>43</v>
      </c>
      <c r="H1181" s="66" t="str">
        <f t="shared" si="23"/>
        <v>847.8471170.1.426610.000000.847001.200179</v>
      </c>
      <c r="I1181" s="56" t="s">
        <v>21</v>
      </c>
      <c r="J1181" s="56">
        <v>847001</v>
      </c>
      <c r="K1181" s="56" t="s">
        <v>23</v>
      </c>
      <c r="L1181" s="56">
        <v>200179</v>
      </c>
      <c r="M1181" s="66" t="s">
        <v>4189</v>
      </c>
      <c r="N1181" s="66">
        <v>1</v>
      </c>
      <c r="Q1181" s="66" t="s">
        <v>4200</v>
      </c>
      <c r="R1181" s="66">
        <v>1</v>
      </c>
      <c r="S1181" s="66">
        <v>12678.75</v>
      </c>
      <c r="T1181" s="66">
        <v>12678.75</v>
      </c>
      <c r="U1181" s="66" t="s">
        <v>2002</v>
      </c>
      <c r="V1181" s="66" t="s">
        <v>2003</v>
      </c>
      <c r="W1181" s="66" t="s">
        <v>2701</v>
      </c>
      <c r="X1181" s="66" t="s">
        <v>4176</v>
      </c>
      <c r="Y1181" s="69" t="s">
        <v>4197</v>
      </c>
      <c r="Z1181" s="66">
        <v>8471170</v>
      </c>
    </row>
    <row r="1182" spans="1:26" ht="30" customHeight="1" x14ac:dyDescent="0.35">
      <c r="A1182" s="66" t="s">
        <v>2041</v>
      </c>
      <c r="B1182" s="66" t="s">
        <v>2042</v>
      </c>
      <c r="C1182" s="66" t="s">
        <v>963</v>
      </c>
      <c r="D1182" s="66">
        <v>8471170</v>
      </c>
      <c r="E1182" s="66" t="s">
        <v>514</v>
      </c>
      <c r="F1182" s="66">
        <v>426610</v>
      </c>
      <c r="G1182" s="66" t="s">
        <v>43</v>
      </c>
      <c r="H1182" s="66" t="str">
        <f t="shared" si="23"/>
        <v>847.8471170.1.426610.000000.847001.200179</v>
      </c>
      <c r="I1182" s="56" t="s">
        <v>21</v>
      </c>
      <c r="J1182" s="56">
        <v>847001</v>
      </c>
      <c r="K1182" s="56" t="s">
        <v>23</v>
      </c>
      <c r="L1182" s="56">
        <v>200179</v>
      </c>
      <c r="M1182" s="66" t="s">
        <v>4189</v>
      </c>
      <c r="N1182" s="66">
        <v>1</v>
      </c>
      <c r="Q1182" s="66" t="s">
        <v>4201</v>
      </c>
      <c r="R1182" s="66">
        <v>1</v>
      </c>
      <c r="S1182" s="66">
        <v>14844.060000000003</v>
      </c>
      <c r="T1182" s="66">
        <v>14844.060000000003</v>
      </c>
      <c r="U1182" s="66" t="s">
        <v>2002</v>
      </c>
      <c r="V1182" s="66" t="s">
        <v>2003</v>
      </c>
      <c r="W1182" s="66" t="s">
        <v>2701</v>
      </c>
      <c r="X1182" s="66" t="s">
        <v>4176</v>
      </c>
      <c r="Y1182" s="69" t="s">
        <v>4197</v>
      </c>
      <c r="Z1182" s="66">
        <v>8471170</v>
      </c>
    </row>
    <row r="1183" spans="1:26" ht="30" customHeight="1" x14ac:dyDescent="0.35">
      <c r="A1183" s="66" t="s">
        <v>2041</v>
      </c>
      <c r="B1183" s="66" t="s">
        <v>2042</v>
      </c>
      <c r="C1183" s="66" t="s">
        <v>963</v>
      </c>
      <c r="D1183" s="66">
        <v>8471170</v>
      </c>
      <c r="E1183" s="66" t="s">
        <v>514</v>
      </c>
      <c r="F1183" s="66">
        <v>426610</v>
      </c>
      <c r="G1183" s="66" t="s">
        <v>43</v>
      </c>
      <c r="H1183" s="66" t="str">
        <f t="shared" si="23"/>
        <v>847.8471170.1.426610.000000.847001.200179</v>
      </c>
      <c r="I1183" s="56" t="s">
        <v>21</v>
      </c>
      <c r="J1183" s="56">
        <v>847001</v>
      </c>
      <c r="K1183" s="56" t="s">
        <v>23</v>
      </c>
      <c r="L1183" s="56">
        <v>200179</v>
      </c>
      <c r="M1183" s="66" t="s">
        <v>4189</v>
      </c>
      <c r="N1183" s="66">
        <v>1</v>
      </c>
      <c r="Q1183" s="66" t="s">
        <v>4202</v>
      </c>
      <c r="R1183" s="66">
        <v>1</v>
      </c>
      <c r="S1183" s="66">
        <v>2328.48</v>
      </c>
      <c r="T1183" s="66">
        <v>2328.48</v>
      </c>
      <c r="U1183" s="66" t="s">
        <v>2002</v>
      </c>
      <c r="V1183" s="66" t="s">
        <v>2003</v>
      </c>
      <c r="W1183" s="66" t="s">
        <v>2701</v>
      </c>
      <c r="X1183" s="66" t="s">
        <v>4176</v>
      </c>
      <c r="Y1183" s="69" t="s">
        <v>4197</v>
      </c>
      <c r="Z1183" s="66">
        <v>8471170</v>
      </c>
    </row>
    <row r="1184" spans="1:26" ht="30" customHeight="1" x14ac:dyDescent="0.35">
      <c r="A1184" s="66" t="s">
        <v>2041</v>
      </c>
      <c r="B1184" s="66" t="s">
        <v>2042</v>
      </c>
      <c r="C1184" s="66" t="s">
        <v>963</v>
      </c>
      <c r="D1184" s="66">
        <v>8471170</v>
      </c>
      <c r="E1184" s="66" t="s">
        <v>514</v>
      </c>
      <c r="F1184" s="66">
        <v>426610</v>
      </c>
      <c r="G1184" s="66" t="s">
        <v>43</v>
      </c>
      <c r="H1184" s="66" t="str">
        <f t="shared" si="23"/>
        <v>847.8471170.1.426610.000000.847001.200179</v>
      </c>
      <c r="I1184" s="56" t="s">
        <v>21</v>
      </c>
      <c r="J1184" s="56">
        <v>847001</v>
      </c>
      <c r="K1184" s="56" t="s">
        <v>23</v>
      </c>
      <c r="L1184" s="56">
        <v>200179</v>
      </c>
      <c r="M1184" s="66" t="s">
        <v>4189</v>
      </c>
      <c r="N1184" s="66">
        <v>1</v>
      </c>
      <c r="Q1184" s="66" t="s">
        <v>4203</v>
      </c>
      <c r="R1184" s="66">
        <v>1</v>
      </c>
      <c r="S1184" s="66">
        <v>33452.055</v>
      </c>
      <c r="T1184" s="66">
        <v>33452.055</v>
      </c>
      <c r="U1184" s="66" t="s">
        <v>2002</v>
      </c>
      <c r="V1184" s="66" t="s">
        <v>2003</v>
      </c>
      <c r="W1184" s="66" t="s">
        <v>2701</v>
      </c>
      <c r="X1184" s="66" t="s">
        <v>4176</v>
      </c>
      <c r="Y1184" s="69" t="s">
        <v>4197</v>
      </c>
      <c r="Z1184" s="66">
        <v>8471170</v>
      </c>
    </row>
    <row r="1185" spans="1:26" ht="30" customHeight="1" x14ac:dyDescent="0.35">
      <c r="A1185" s="66" t="s">
        <v>2041</v>
      </c>
      <c r="B1185" s="66" t="s">
        <v>2042</v>
      </c>
      <c r="C1185" s="66" t="s">
        <v>963</v>
      </c>
      <c r="D1185" s="66">
        <v>8471170</v>
      </c>
      <c r="E1185" s="66" t="s">
        <v>514</v>
      </c>
      <c r="F1185" s="66">
        <v>426610</v>
      </c>
      <c r="G1185" s="66" t="s">
        <v>43</v>
      </c>
      <c r="H1185" s="66" t="str">
        <f t="shared" si="23"/>
        <v>847.8471170.1.426610.000000.847001.200179</v>
      </c>
      <c r="I1185" s="56" t="s">
        <v>21</v>
      </c>
      <c r="J1185" s="56">
        <v>847001</v>
      </c>
      <c r="K1185" s="56" t="s">
        <v>23</v>
      </c>
      <c r="L1185" s="56">
        <v>200179</v>
      </c>
      <c r="M1185" s="66" t="s">
        <v>4189</v>
      </c>
      <c r="N1185" s="66">
        <v>1</v>
      </c>
      <c r="Q1185" s="66" t="s">
        <v>4204</v>
      </c>
      <c r="R1185" s="66">
        <v>1</v>
      </c>
      <c r="S1185" s="66">
        <v>43805.588400000001</v>
      </c>
      <c r="T1185" s="66">
        <v>43805.588400000001</v>
      </c>
      <c r="U1185" s="66" t="s">
        <v>2002</v>
      </c>
      <c r="V1185" s="66" t="s">
        <v>2003</v>
      </c>
      <c r="W1185" s="66" t="s">
        <v>2701</v>
      </c>
      <c r="X1185" s="66" t="s">
        <v>4176</v>
      </c>
      <c r="Y1185" s="69" t="s">
        <v>4197</v>
      </c>
      <c r="Z1185" s="66">
        <v>8471170</v>
      </c>
    </row>
    <row r="1186" spans="1:26" ht="30" customHeight="1" x14ac:dyDescent="0.35">
      <c r="A1186" s="66" t="s">
        <v>2041</v>
      </c>
      <c r="B1186" s="66" t="s">
        <v>2042</v>
      </c>
      <c r="C1186" s="66" t="s">
        <v>963</v>
      </c>
      <c r="D1186" s="66">
        <v>8471170</v>
      </c>
      <c r="E1186" s="66" t="s">
        <v>514</v>
      </c>
      <c r="F1186" s="66">
        <v>426610</v>
      </c>
      <c r="G1186" s="66" t="s">
        <v>43</v>
      </c>
      <c r="H1186" s="66" t="str">
        <f t="shared" si="23"/>
        <v>847.8471170.1.426610.000000.847001.200179</v>
      </c>
      <c r="I1186" s="56" t="s">
        <v>21</v>
      </c>
      <c r="J1186" s="56">
        <v>847001</v>
      </c>
      <c r="K1186" s="56" t="s">
        <v>23</v>
      </c>
      <c r="L1186" s="56">
        <v>200179</v>
      </c>
      <c r="M1186" s="66" t="s">
        <v>4189</v>
      </c>
      <c r="N1186" s="66">
        <v>1</v>
      </c>
      <c r="Q1186" s="66" t="s">
        <v>4205</v>
      </c>
      <c r="R1186" s="66">
        <v>1</v>
      </c>
      <c r="S1186" s="66">
        <v>231315</v>
      </c>
      <c r="T1186" s="66">
        <v>231315</v>
      </c>
      <c r="U1186" s="66" t="s">
        <v>2002</v>
      </c>
      <c r="V1186" s="66" t="s">
        <v>2003</v>
      </c>
      <c r="W1186" s="66" t="s">
        <v>2701</v>
      </c>
      <c r="X1186" s="66" t="s">
        <v>4176</v>
      </c>
      <c r="Y1186" s="69" t="s">
        <v>4197</v>
      </c>
      <c r="Z1186" s="66">
        <v>8471170</v>
      </c>
    </row>
    <row r="1187" spans="1:26" ht="30" customHeight="1" x14ac:dyDescent="0.35">
      <c r="A1187" s="66" t="s">
        <v>2041</v>
      </c>
      <c r="B1187" s="66" t="s">
        <v>2042</v>
      </c>
      <c r="C1187" s="66" t="s">
        <v>963</v>
      </c>
      <c r="D1187" s="66">
        <v>8471170</v>
      </c>
      <c r="E1187" s="66" t="s">
        <v>514</v>
      </c>
      <c r="F1187" s="66">
        <v>426610</v>
      </c>
      <c r="G1187" s="66" t="s">
        <v>43</v>
      </c>
      <c r="H1187" s="66" t="str">
        <f t="shared" si="23"/>
        <v>847.8471170.1.426610.000000.847001.200179</v>
      </c>
      <c r="I1187" s="56" t="s">
        <v>21</v>
      </c>
      <c r="J1187" s="56">
        <v>847001</v>
      </c>
      <c r="K1187" s="56" t="s">
        <v>23</v>
      </c>
      <c r="L1187" s="56">
        <v>200179</v>
      </c>
      <c r="M1187" s="66" t="s">
        <v>4189</v>
      </c>
      <c r="N1187" s="66">
        <v>1</v>
      </c>
      <c r="Q1187" s="66" t="s">
        <v>4206</v>
      </c>
      <c r="R1187" s="66">
        <v>1</v>
      </c>
      <c r="S1187" s="66">
        <v>5040</v>
      </c>
      <c r="T1187" s="66">
        <v>5040</v>
      </c>
      <c r="U1187" s="66" t="s">
        <v>2002</v>
      </c>
      <c r="V1187" s="66" t="s">
        <v>2003</v>
      </c>
      <c r="W1187" s="66" t="s">
        <v>2701</v>
      </c>
      <c r="X1187" s="66" t="s">
        <v>4176</v>
      </c>
      <c r="Y1187" s="69" t="s">
        <v>4197</v>
      </c>
      <c r="Z1187" s="66">
        <v>8471170</v>
      </c>
    </row>
    <row r="1188" spans="1:26" ht="30" customHeight="1" x14ac:dyDescent="0.35">
      <c r="A1188" s="66" t="s">
        <v>2041</v>
      </c>
      <c r="B1188" s="66" t="s">
        <v>2042</v>
      </c>
      <c r="C1188" s="66" t="s">
        <v>963</v>
      </c>
      <c r="D1188" s="66">
        <v>8471170</v>
      </c>
      <c r="E1188" s="66" t="s">
        <v>514</v>
      </c>
      <c r="F1188" s="66">
        <v>426610</v>
      </c>
      <c r="G1188" s="66" t="s">
        <v>43</v>
      </c>
      <c r="H1188" s="66" t="str">
        <f t="shared" si="23"/>
        <v>847.8471170.1.426610.000000.847001.200179</v>
      </c>
      <c r="I1188" s="56" t="s">
        <v>21</v>
      </c>
      <c r="J1188" s="56">
        <v>847001</v>
      </c>
      <c r="K1188" s="56" t="s">
        <v>23</v>
      </c>
      <c r="L1188" s="56">
        <v>200179</v>
      </c>
      <c r="M1188" s="66" t="s">
        <v>4189</v>
      </c>
      <c r="N1188" s="66">
        <v>1</v>
      </c>
      <c r="Q1188" s="66" t="s">
        <v>4207</v>
      </c>
      <c r="R1188" s="66">
        <v>1</v>
      </c>
      <c r="S1188" s="66">
        <v>12974.925600000002</v>
      </c>
      <c r="T1188" s="66">
        <v>12974.925600000002</v>
      </c>
      <c r="U1188" s="66" t="s">
        <v>2002</v>
      </c>
      <c r="V1188" s="66" t="s">
        <v>2003</v>
      </c>
      <c r="W1188" s="66" t="s">
        <v>2701</v>
      </c>
      <c r="X1188" s="66" t="s">
        <v>4176</v>
      </c>
      <c r="Y1188" s="69" t="s">
        <v>4197</v>
      </c>
      <c r="Z1188" s="66">
        <v>8471170</v>
      </c>
    </row>
    <row r="1189" spans="1:26" ht="30" customHeight="1" x14ac:dyDescent="0.35">
      <c r="A1189" s="66" t="s">
        <v>2041</v>
      </c>
      <c r="B1189" s="66" t="s">
        <v>2042</v>
      </c>
      <c r="C1189" s="66" t="s">
        <v>963</v>
      </c>
      <c r="D1189" s="66">
        <v>8471170</v>
      </c>
      <c r="E1189" s="66" t="s">
        <v>514</v>
      </c>
      <c r="F1189" s="66">
        <v>426610</v>
      </c>
      <c r="G1189" s="66" t="s">
        <v>43</v>
      </c>
      <c r="H1189" s="66" t="str">
        <f t="shared" si="23"/>
        <v>847.8471170.1.426610.000000.847001.200179</v>
      </c>
      <c r="I1189" s="56" t="s">
        <v>21</v>
      </c>
      <c r="J1189" s="56">
        <v>847001</v>
      </c>
      <c r="K1189" s="56" t="s">
        <v>23</v>
      </c>
      <c r="L1189" s="56">
        <v>200179</v>
      </c>
      <c r="M1189" s="66" t="s">
        <v>4189</v>
      </c>
      <c r="N1189" s="66">
        <v>1</v>
      </c>
      <c r="Q1189" s="66" t="s">
        <v>4208</v>
      </c>
      <c r="R1189" s="66">
        <v>1</v>
      </c>
      <c r="S1189" s="66">
        <v>23937.480000000003</v>
      </c>
      <c r="T1189" s="66">
        <v>23937.480000000003</v>
      </c>
      <c r="U1189" s="66" t="s">
        <v>2002</v>
      </c>
      <c r="V1189" s="66" t="s">
        <v>2003</v>
      </c>
      <c r="W1189" s="66" t="s">
        <v>2701</v>
      </c>
      <c r="X1189" s="66" t="s">
        <v>4176</v>
      </c>
      <c r="Y1189" s="69" t="s">
        <v>4197</v>
      </c>
      <c r="Z1189" s="66">
        <v>8471170</v>
      </c>
    </row>
    <row r="1190" spans="1:26" ht="30" customHeight="1" x14ac:dyDescent="0.35">
      <c r="A1190" s="66" t="s">
        <v>2041</v>
      </c>
      <c r="B1190" s="66" t="s">
        <v>2042</v>
      </c>
      <c r="C1190" s="66" t="s">
        <v>963</v>
      </c>
      <c r="D1190" s="66">
        <v>8471170</v>
      </c>
      <c r="E1190" s="66" t="s">
        <v>514</v>
      </c>
      <c r="F1190" s="66">
        <v>426610</v>
      </c>
      <c r="G1190" s="66" t="s">
        <v>43</v>
      </c>
      <c r="H1190" s="66" t="str">
        <f t="shared" si="23"/>
        <v>847.8471170.1.426610.000000.847001.200179</v>
      </c>
      <c r="I1190" s="56" t="s">
        <v>21</v>
      </c>
      <c r="J1190" s="56">
        <v>847001</v>
      </c>
      <c r="K1190" s="56" t="s">
        <v>23</v>
      </c>
      <c r="L1190" s="56">
        <v>200179</v>
      </c>
      <c r="M1190" s="66" t="s">
        <v>4189</v>
      </c>
      <c r="N1190" s="66">
        <v>1</v>
      </c>
      <c r="Q1190" s="66" t="s">
        <v>4209</v>
      </c>
      <c r="R1190" s="66">
        <v>1</v>
      </c>
      <c r="S1190" s="66">
        <v>13069.035000000002</v>
      </c>
      <c r="T1190" s="66">
        <v>13069.035000000002</v>
      </c>
      <c r="U1190" s="66" t="s">
        <v>2002</v>
      </c>
      <c r="V1190" s="66" t="s">
        <v>2003</v>
      </c>
      <c r="W1190" s="66" t="s">
        <v>2701</v>
      </c>
      <c r="X1190" s="66" t="s">
        <v>4176</v>
      </c>
      <c r="Y1190" s="69" t="s">
        <v>4197</v>
      </c>
      <c r="Z1190" s="66">
        <v>8471170</v>
      </c>
    </row>
    <row r="1191" spans="1:26" ht="30" customHeight="1" x14ac:dyDescent="0.35">
      <c r="A1191" s="66" t="s">
        <v>2041</v>
      </c>
      <c r="B1191" s="66" t="s">
        <v>2042</v>
      </c>
      <c r="C1191" s="66" t="s">
        <v>963</v>
      </c>
      <c r="D1191" s="66">
        <v>8471170</v>
      </c>
      <c r="E1191" s="66" t="s">
        <v>514</v>
      </c>
      <c r="F1191" s="66">
        <v>426610</v>
      </c>
      <c r="G1191" s="66" t="s">
        <v>43</v>
      </c>
      <c r="H1191" s="66" t="str">
        <f t="shared" si="23"/>
        <v>847.8471170.1.426610.000000.847001.200179</v>
      </c>
      <c r="I1191" s="56" t="s">
        <v>21</v>
      </c>
      <c r="J1191" s="56">
        <v>847001</v>
      </c>
      <c r="K1191" s="56" t="s">
        <v>23</v>
      </c>
      <c r="L1191" s="56">
        <v>200179</v>
      </c>
      <c r="M1191" s="66" t="s">
        <v>4189</v>
      </c>
      <c r="N1191" s="66">
        <v>1</v>
      </c>
      <c r="Q1191" s="66" t="s">
        <v>4210</v>
      </c>
      <c r="R1191" s="66">
        <v>1</v>
      </c>
      <c r="S1191" s="66">
        <v>15522.847200000002</v>
      </c>
      <c r="T1191" s="66">
        <v>15522.847200000002</v>
      </c>
      <c r="U1191" s="66" t="s">
        <v>2002</v>
      </c>
      <c r="V1191" s="66" t="s">
        <v>2003</v>
      </c>
      <c r="W1191" s="66" t="s">
        <v>2701</v>
      </c>
      <c r="X1191" s="66" t="s">
        <v>4176</v>
      </c>
      <c r="Y1191" s="69" t="s">
        <v>4197</v>
      </c>
      <c r="Z1191" s="66">
        <v>8471170</v>
      </c>
    </row>
    <row r="1192" spans="1:26" ht="30" customHeight="1" x14ac:dyDescent="0.35">
      <c r="A1192" s="66" t="s">
        <v>2041</v>
      </c>
      <c r="B1192" s="66" t="s">
        <v>2042</v>
      </c>
      <c r="C1192" s="66" t="s">
        <v>963</v>
      </c>
      <c r="D1192" s="66">
        <v>8471170</v>
      </c>
      <c r="E1192" s="66" t="s">
        <v>514</v>
      </c>
      <c r="F1192" s="66">
        <v>426610</v>
      </c>
      <c r="G1192" s="66" t="s">
        <v>43</v>
      </c>
      <c r="H1192" s="66" t="str">
        <f t="shared" si="23"/>
        <v>847.8471170.1.426610.000000.847001.200179</v>
      </c>
      <c r="I1192" s="56" t="s">
        <v>21</v>
      </c>
      <c r="J1192" s="56">
        <v>847001</v>
      </c>
      <c r="K1192" s="56" t="s">
        <v>23</v>
      </c>
      <c r="L1192" s="56">
        <v>200179</v>
      </c>
      <c r="M1192" s="66" t="s">
        <v>4189</v>
      </c>
      <c r="N1192" s="66">
        <v>1</v>
      </c>
      <c r="Q1192" s="66" t="s">
        <v>4211</v>
      </c>
      <c r="R1192" s="66">
        <v>1</v>
      </c>
      <c r="S1192" s="66">
        <v>67552.38</v>
      </c>
      <c r="T1192" s="66">
        <v>67552.38</v>
      </c>
      <c r="U1192" s="66" t="s">
        <v>2002</v>
      </c>
      <c r="V1192" s="66" t="s">
        <v>2003</v>
      </c>
      <c r="W1192" s="66" t="s">
        <v>2701</v>
      </c>
      <c r="X1192" s="66" t="s">
        <v>4176</v>
      </c>
      <c r="Y1192" s="69" t="s">
        <v>4197</v>
      </c>
      <c r="Z1192" s="66">
        <v>8471170</v>
      </c>
    </row>
    <row r="1193" spans="1:26" ht="30" customHeight="1" x14ac:dyDescent="0.35">
      <c r="A1193" s="66" t="s">
        <v>2041</v>
      </c>
      <c r="B1193" s="66" t="s">
        <v>2042</v>
      </c>
      <c r="C1193" s="66" t="s">
        <v>963</v>
      </c>
      <c r="D1193" s="66">
        <v>8471170</v>
      </c>
      <c r="E1193" s="66" t="s">
        <v>514</v>
      </c>
      <c r="F1193" s="66">
        <v>426610</v>
      </c>
      <c r="G1193" s="66" t="s">
        <v>43</v>
      </c>
      <c r="H1193" s="66" t="str">
        <f t="shared" si="23"/>
        <v>847.8471170.1.426610.000000.847001.200179</v>
      </c>
      <c r="I1193" s="56" t="s">
        <v>21</v>
      </c>
      <c r="J1193" s="56">
        <v>847001</v>
      </c>
      <c r="K1193" s="56" t="s">
        <v>23</v>
      </c>
      <c r="L1193" s="56">
        <v>200179</v>
      </c>
      <c r="M1193" s="66" t="s">
        <v>4189</v>
      </c>
      <c r="N1193" s="66">
        <v>1</v>
      </c>
      <c r="Q1193" s="66" t="s">
        <v>4212</v>
      </c>
      <c r="R1193" s="66">
        <v>1</v>
      </c>
      <c r="S1193" s="66">
        <v>66639.510000000009</v>
      </c>
      <c r="T1193" s="66">
        <v>66639.510000000009</v>
      </c>
      <c r="U1193" s="66" t="s">
        <v>2002</v>
      </c>
      <c r="V1193" s="66" t="s">
        <v>2003</v>
      </c>
      <c r="W1193" s="66" t="s">
        <v>2701</v>
      </c>
      <c r="X1193" s="66" t="s">
        <v>4176</v>
      </c>
      <c r="Y1193" s="69" t="s">
        <v>4197</v>
      </c>
      <c r="Z1193" s="66">
        <v>8471170</v>
      </c>
    </row>
    <row r="1194" spans="1:26" ht="30" customHeight="1" x14ac:dyDescent="0.35">
      <c r="A1194" s="66" t="s">
        <v>2041</v>
      </c>
      <c r="B1194" s="66" t="s">
        <v>2042</v>
      </c>
      <c r="C1194" s="66" t="s">
        <v>963</v>
      </c>
      <c r="D1194" s="66">
        <v>8471170</v>
      </c>
      <c r="E1194" s="66" t="s">
        <v>514</v>
      </c>
      <c r="F1194" s="66">
        <v>426610</v>
      </c>
      <c r="G1194" s="66" t="s">
        <v>43</v>
      </c>
      <c r="H1194" s="66" t="str">
        <f t="shared" si="23"/>
        <v>847.8471170.1.426610.000000.847001.200179</v>
      </c>
      <c r="I1194" s="56" t="s">
        <v>21</v>
      </c>
      <c r="J1194" s="56">
        <v>847001</v>
      </c>
      <c r="K1194" s="56" t="s">
        <v>23</v>
      </c>
      <c r="L1194" s="56">
        <v>200179</v>
      </c>
      <c r="M1194" s="66" t="s">
        <v>4189</v>
      </c>
      <c r="N1194" s="66">
        <v>1</v>
      </c>
      <c r="Q1194" s="66" t="s">
        <v>4213</v>
      </c>
      <c r="R1194" s="66">
        <v>1</v>
      </c>
      <c r="S1194" s="66">
        <v>1349.46</v>
      </c>
      <c r="T1194" s="66">
        <v>1349.46</v>
      </c>
      <c r="U1194" s="66" t="s">
        <v>2002</v>
      </c>
      <c r="V1194" s="66" t="s">
        <v>2003</v>
      </c>
      <c r="W1194" s="66" t="s">
        <v>2701</v>
      </c>
      <c r="X1194" s="66" t="s">
        <v>4176</v>
      </c>
      <c r="Y1194" s="69" t="s">
        <v>4197</v>
      </c>
      <c r="Z1194" s="66">
        <v>8471170</v>
      </c>
    </row>
    <row r="1195" spans="1:26" ht="30" customHeight="1" x14ac:dyDescent="0.35">
      <c r="A1195" s="66" t="s">
        <v>2041</v>
      </c>
      <c r="B1195" s="66" t="s">
        <v>2042</v>
      </c>
      <c r="C1195" s="66" t="s">
        <v>963</v>
      </c>
      <c r="D1195" s="66">
        <v>8471170</v>
      </c>
      <c r="E1195" s="66" t="s">
        <v>514</v>
      </c>
      <c r="F1195" s="66">
        <v>426610</v>
      </c>
      <c r="G1195" s="66" t="s">
        <v>43</v>
      </c>
      <c r="H1195" s="66" t="str">
        <f t="shared" si="23"/>
        <v>847.8471170.1.426610.000000.847001.200179</v>
      </c>
      <c r="I1195" s="56" t="s">
        <v>21</v>
      </c>
      <c r="J1195" s="56">
        <v>847001</v>
      </c>
      <c r="K1195" s="56" t="s">
        <v>23</v>
      </c>
      <c r="L1195" s="56">
        <v>200179</v>
      </c>
      <c r="M1195" s="66" t="s">
        <v>4189</v>
      </c>
      <c r="N1195" s="66">
        <v>1</v>
      </c>
      <c r="Q1195" s="66" t="s">
        <v>4214</v>
      </c>
      <c r="R1195" s="66">
        <v>1</v>
      </c>
      <c r="S1195" s="66">
        <v>362597.09062500001</v>
      </c>
      <c r="T1195" s="66">
        <v>362597.09062500001</v>
      </c>
      <c r="U1195" s="66" t="s">
        <v>2002</v>
      </c>
      <c r="V1195" s="66" t="s">
        <v>2003</v>
      </c>
      <c r="W1195" s="66" t="s">
        <v>2701</v>
      </c>
      <c r="X1195" s="66" t="s">
        <v>4176</v>
      </c>
      <c r="Y1195" s="69" t="s">
        <v>4197</v>
      </c>
      <c r="Z1195" s="66">
        <v>8471170</v>
      </c>
    </row>
    <row r="1196" spans="1:26" ht="30" customHeight="1" x14ac:dyDescent="0.35">
      <c r="A1196" s="66" t="s">
        <v>2041</v>
      </c>
      <c r="B1196" s="66" t="s">
        <v>2042</v>
      </c>
      <c r="C1196" s="66" t="s">
        <v>963</v>
      </c>
      <c r="D1196" s="66">
        <v>8471170</v>
      </c>
      <c r="E1196" s="66" t="s">
        <v>514</v>
      </c>
      <c r="F1196" s="66">
        <v>426610</v>
      </c>
      <c r="G1196" s="66" t="s">
        <v>43</v>
      </c>
      <c r="H1196" s="66" t="str">
        <f t="shared" si="23"/>
        <v>847.8471170.1.426610.000000.847001.200179</v>
      </c>
      <c r="I1196" s="56" t="s">
        <v>21</v>
      </c>
      <c r="J1196" s="56">
        <v>847001</v>
      </c>
      <c r="K1196" s="56" t="s">
        <v>23</v>
      </c>
      <c r="L1196" s="56">
        <v>200179</v>
      </c>
      <c r="M1196" s="66" t="s">
        <v>4189</v>
      </c>
      <c r="N1196" s="66">
        <v>1</v>
      </c>
      <c r="Q1196" s="66" t="s">
        <v>4215</v>
      </c>
      <c r="R1196" s="66">
        <v>1</v>
      </c>
      <c r="S1196" s="66">
        <v>4057.2000000000003</v>
      </c>
      <c r="T1196" s="66">
        <v>4057.2000000000003</v>
      </c>
      <c r="U1196" s="66" t="s">
        <v>2002</v>
      </c>
      <c r="V1196" s="66" t="s">
        <v>2003</v>
      </c>
      <c r="W1196" s="66" t="s">
        <v>2701</v>
      </c>
      <c r="X1196" s="66" t="s">
        <v>4176</v>
      </c>
      <c r="Y1196" s="69" t="s">
        <v>4197</v>
      </c>
      <c r="Z1196" s="66">
        <v>8471170</v>
      </c>
    </row>
    <row r="1197" spans="1:26" ht="30" customHeight="1" x14ac:dyDescent="0.35">
      <c r="A1197" s="66" t="s">
        <v>2041</v>
      </c>
      <c r="B1197" s="66" t="s">
        <v>2042</v>
      </c>
      <c r="C1197" s="66" t="s">
        <v>963</v>
      </c>
      <c r="D1197" s="66">
        <v>8471170</v>
      </c>
      <c r="E1197" s="66" t="s">
        <v>514</v>
      </c>
      <c r="F1197" s="66">
        <v>426610</v>
      </c>
      <c r="G1197" s="66" t="s">
        <v>43</v>
      </c>
      <c r="H1197" s="66" t="str">
        <f t="shared" si="23"/>
        <v>847.8471170.1.426610.000000.847001.200179</v>
      </c>
      <c r="I1197" s="56" t="s">
        <v>21</v>
      </c>
      <c r="J1197" s="56">
        <v>847001</v>
      </c>
      <c r="K1197" s="56" t="s">
        <v>23</v>
      </c>
      <c r="L1197" s="56">
        <v>200179</v>
      </c>
      <c r="M1197" s="66" t="s">
        <v>4189</v>
      </c>
      <c r="N1197" s="66">
        <v>1</v>
      </c>
      <c r="Q1197" s="66" t="s">
        <v>4216</v>
      </c>
      <c r="R1197" s="66">
        <v>1</v>
      </c>
      <c r="S1197" s="66">
        <v>4057.2000000000003</v>
      </c>
      <c r="T1197" s="66">
        <v>4057.2000000000003</v>
      </c>
      <c r="U1197" s="66" t="s">
        <v>2002</v>
      </c>
      <c r="V1197" s="66" t="s">
        <v>2003</v>
      </c>
      <c r="W1197" s="66" t="s">
        <v>2701</v>
      </c>
      <c r="X1197" s="66" t="s">
        <v>4176</v>
      </c>
      <c r="Y1197" s="69" t="s">
        <v>4197</v>
      </c>
      <c r="Z1197" s="66">
        <v>8471170</v>
      </c>
    </row>
    <row r="1198" spans="1:26" ht="30" customHeight="1" x14ac:dyDescent="0.35">
      <c r="A1198" s="66" t="s">
        <v>2041</v>
      </c>
      <c r="B1198" s="66" t="s">
        <v>2042</v>
      </c>
      <c r="C1198" s="66" t="s">
        <v>963</v>
      </c>
      <c r="D1198" s="66">
        <v>8471170</v>
      </c>
      <c r="E1198" s="66" t="s">
        <v>514</v>
      </c>
      <c r="F1198" s="66">
        <v>426610</v>
      </c>
      <c r="G1198" s="66" t="s">
        <v>43</v>
      </c>
      <c r="H1198" s="66" t="str">
        <f t="shared" si="23"/>
        <v>847.8471170.1.426610.000000.847001.200179</v>
      </c>
      <c r="I1198" s="56" t="s">
        <v>21</v>
      </c>
      <c r="J1198" s="56">
        <v>847001</v>
      </c>
      <c r="K1198" s="56" t="s">
        <v>23</v>
      </c>
      <c r="L1198" s="56">
        <v>200179</v>
      </c>
      <c r="M1198" s="66" t="s">
        <v>4189</v>
      </c>
      <c r="N1198" s="66">
        <v>1</v>
      </c>
      <c r="Q1198" s="66" t="s">
        <v>4217</v>
      </c>
      <c r="R1198" s="66">
        <v>1</v>
      </c>
      <c r="S1198" s="66">
        <v>2186.8308000000002</v>
      </c>
      <c r="T1198" s="66">
        <v>2186.8308000000002</v>
      </c>
      <c r="U1198" s="66" t="s">
        <v>2002</v>
      </c>
      <c r="V1198" s="66" t="s">
        <v>2003</v>
      </c>
      <c r="W1198" s="66" t="s">
        <v>2701</v>
      </c>
      <c r="X1198" s="66" t="s">
        <v>4176</v>
      </c>
      <c r="Y1198" s="69" t="s">
        <v>4197</v>
      </c>
      <c r="Z1198" s="66">
        <v>8471170</v>
      </c>
    </row>
    <row r="1199" spans="1:26" ht="30" customHeight="1" x14ac:dyDescent="0.35">
      <c r="A1199" s="66" t="s">
        <v>2041</v>
      </c>
      <c r="B1199" s="66" t="s">
        <v>2042</v>
      </c>
      <c r="C1199" s="66" t="s">
        <v>963</v>
      </c>
      <c r="D1199" s="66">
        <v>8471170</v>
      </c>
      <c r="E1199" s="66" t="s">
        <v>514</v>
      </c>
      <c r="F1199" s="66">
        <v>426610</v>
      </c>
      <c r="G1199" s="66" t="s">
        <v>43</v>
      </c>
      <c r="H1199" s="66" t="str">
        <f t="shared" si="23"/>
        <v>847.8471170.1.426610.000000.847001.200179</v>
      </c>
      <c r="I1199" s="56" t="s">
        <v>21</v>
      </c>
      <c r="J1199" s="56">
        <v>847001</v>
      </c>
      <c r="K1199" s="56" t="s">
        <v>23</v>
      </c>
      <c r="L1199" s="56">
        <v>200179</v>
      </c>
      <c r="M1199" s="66" t="s">
        <v>4189</v>
      </c>
      <c r="N1199" s="66">
        <v>1</v>
      </c>
      <c r="Q1199" s="66" t="s">
        <v>4218</v>
      </c>
      <c r="R1199" s="66">
        <v>1</v>
      </c>
      <c r="S1199" s="66">
        <v>38947.135500000004</v>
      </c>
      <c r="T1199" s="66">
        <v>38947.135500000004</v>
      </c>
      <c r="U1199" s="66" t="s">
        <v>2002</v>
      </c>
      <c r="V1199" s="66" t="s">
        <v>2003</v>
      </c>
      <c r="W1199" s="66" t="s">
        <v>2701</v>
      </c>
      <c r="X1199" s="66" t="s">
        <v>4176</v>
      </c>
      <c r="Y1199" s="69" t="s">
        <v>4197</v>
      </c>
      <c r="Z1199" s="66">
        <v>8471170</v>
      </c>
    </row>
    <row r="1200" spans="1:26" ht="30" customHeight="1" x14ac:dyDescent="0.35">
      <c r="A1200" s="66" t="s">
        <v>2041</v>
      </c>
      <c r="B1200" s="66" t="s">
        <v>2042</v>
      </c>
      <c r="C1200" s="66" t="s">
        <v>963</v>
      </c>
      <c r="D1200" s="66">
        <v>8471170</v>
      </c>
      <c r="E1200" s="66" t="s">
        <v>514</v>
      </c>
      <c r="F1200" s="66">
        <v>426610</v>
      </c>
      <c r="G1200" s="66" t="s">
        <v>43</v>
      </c>
      <c r="H1200" s="66" t="str">
        <f t="shared" si="23"/>
        <v>847.8471170.1.426610.000000.847001.200179</v>
      </c>
      <c r="I1200" s="56" t="s">
        <v>21</v>
      </c>
      <c r="J1200" s="56">
        <v>847001</v>
      </c>
      <c r="K1200" s="56" t="s">
        <v>23</v>
      </c>
      <c r="L1200" s="56">
        <v>200179</v>
      </c>
      <c r="M1200" s="66" t="s">
        <v>4189</v>
      </c>
      <c r="N1200" s="66">
        <v>1</v>
      </c>
      <c r="Q1200" s="66" t="s">
        <v>4219</v>
      </c>
      <c r="R1200" s="66">
        <v>1</v>
      </c>
      <c r="S1200" s="66">
        <v>157033.92600000001</v>
      </c>
      <c r="T1200" s="66">
        <v>157033.92600000001</v>
      </c>
      <c r="U1200" s="66" t="s">
        <v>2002</v>
      </c>
      <c r="V1200" s="66" t="s">
        <v>2003</v>
      </c>
      <c r="W1200" s="66" t="s">
        <v>2701</v>
      </c>
      <c r="X1200" s="66" t="s">
        <v>4176</v>
      </c>
      <c r="Y1200" s="69" t="s">
        <v>4197</v>
      </c>
      <c r="Z1200" s="66">
        <v>8471170</v>
      </c>
    </row>
    <row r="1201" spans="1:26" ht="30" customHeight="1" x14ac:dyDescent="0.35">
      <c r="A1201" s="66" t="s">
        <v>2041</v>
      </c>
      <c r="B1201" s="66" t="s">
        <v>2042</v>
      </c>
      <c r="C1201" s="66" t="s">
        <v>963</v>
      </c>
      <c r="D1201" s="66">
        <v>8471170</v>
      </c>
      <c r="E1201" s="66" t="s">
        <v>514</v>
      </c>
      <c r="F1201" s="66">
        <v>426610</v>
      </c>
      <c r="G1201" s="66" t="s">
        <v>43</v>
      </c>
      <c r="H1201" s="66" t="str">
        <f t="shared" si="23"/>
        <v>847.8471170.1.426610.000000.847001.200179</v>
      </c>
      <c r="I1201" s="56" t="s">
        <v>21</v>
      </c>
      <c r="J1201" s="56">
        <v>847001</v>
      </c>
      <c r="K1201" s="56" t="s">
        <v>23</v>
      </c>
      <c r="L1201" s="56">
        <v>200179</v>
      </c>
      <c r="M1201" s="66" t="s">
        <v>4189</v>
      </c>
      <c r="N1201" s="66">
        <v>1</v>
      </c>
      <c r="Q1201" s="66" t="s">
        <v>4220</v>
      </c>
      <c r="R1201" s="66">
        <v>1</v>
      </c>
      <c r="S1201" s="66">
        <v>292515.3</v>
      </c>
      <c r="T1201" s="66">
        <v>292515.3</v>
      </c>
      <c r="U1201" s="66" t="s">
        <v>2002</v>
      </c>
      <c r="V1201" s="66" t="s">
        <v>2003</v>
      </c>
      <c r="W1201" s="66" t="s">
        <v>2701</v>
      </c>
      <c r="X1201" s="66" t="s">
        <v>4176</v>
      </c>
      <c r="Y1201" s="69" t="s">
        <v>4197</v>
      </c>
      <c r="Z1201" s="66">
        <v>8471170</v>
      </c>
    </row>
    <row r="1202" spans="1:26" ht="30" customHeight="1" x14ac:dyDescent="0.35">
      <c r="A1202" s="66" t="s">
        <v>2041</v>
      </c>
      <c r="B1202" s="66" t="s">
        <v>2042</v>
      </c>
      <c r="C1202" s="66" t="s">
        <v>963</v>
      </c>
      <c r="D1202" s="66">
        <v>8471170</v>
      </c>
      <c r="E1202" s="66" t="s">
        <v>514</v>
      </c>
      <c r="F1202" s="66">
        <v>426610</v>
      </c>
      <c r="G1202" s="66" t="s">
        <v>43</v>
      </c>
      <c r="H1202" s="66" t="str">
        <f t="shared" si="23"/>
        <v>847.8471170.1.426610.000000.847001.200179</v>
      </c>
      <c r="I1202" s="56" t="s">
        <v>21</v>
      </c>
      <c r="J1202" s="56">
        <v>847001</v>
      </c>
      <c r="K1202" s="56" t="s">
        <v>23</v>
      </c>
      <c r="L1202" s="56">
        <v>200179</v>
      </c>
      <c r="M1202" s="66" t="s">
        <v>4189</v>
      </c>
      <c r="N1202" s="66">
        <v>1</v>
      </c>
      <c r="Q1202" s="66" t="s">
        <v>4221</v>
      </c>
      <c r="R1202" s="66">
        <v>1</v>
      </c>
      <c r="S1202" s="66">
        <v>68134.500000000015</v>
      </c>
      <c r="T1202" s="66">
        <v>68134.500000000015</v>
      </c>
      <c r="U1202" s="66" t="s">
        <v>2002</v>
      </c>
      <c r="V1202" s="66" t="s">
        <v>2003</v>
      </c>
      <c r="W1202" s="66" t="s">
        <v>2701</v>
      </c>
      <c r="X1202" s="66" t="s">
        <v>4176</v>
      </c>
      <c r="Y1202" s="69" t="s">
        <v>4197</v>
      </c>
      <c r="Z1202" s="66">
        <v>8471170</v>
      </c>
    </row>
    <row r="1203" spans="1:26" ht="30" customHeight="1" x14ac:dyDescent="0.35">
      <c r="A1203" s="66" t="s">
        <v>2041</v>
      </c>
      <c r="B1203" s="66" t="s">
        <v>2042</v>
      </c>
      <c r="C1203" s="66" t="s">
        <v>963</v>
      </c>
      <c r="D1203" s="66">
        <v>8471170</v>
      </c>
      <c r="E1203" s="66" t="s">
        <v>514</v>
      </c>
      <c r="F1203" s="66">
        <v>426610</v>
      </c>
      <c r="G1203" s="66" t="s">
        <v>43</v>
      </c>
      <c r="H1203" s="66" t="str">
        <f t="shared" si="23"/>
        <v>847.8471170.1.426610.000000.847001.200179</v>
      </c>
      <c r="I1203" s="56" t="s">
        <v>21</v>
      </c>
      <c r="J1203" s="56">
        <v>847001</v>
      </c>
      <c r="K1203" s="56" t="s">
        <v>23</v>
      </c>
      <c r="L1203" s="56">
        <v>200179</v>
      </c>
      <c r="M1203" s="66" t="s">
        <v>4189</v>
      </c>
      <c r="N1203" s="66">
        <v>1</v>
      </c>
      <c r="Q1203" s="66" t="s">
        <v>4222</v>
      </c>
      <c r="R1203" s="66">
        <v>1</v>
      </c>
      <c r="S1203" s="66">
        <v>464346.5400000001</v>
      </c>
      <c r="T1203" s="66">
        <v>464346.5400000001</v>
      </c>
      <c r="U1203" s="66" t="s">
        <v>2002</v>
      </c>
      <c r="V1203" s="66" t="s">
        <v>2003</v>
      </c>
      <c r="W1203" s="66" t="s">
        <v>2701</v>
      </c>
      <c r="X1203" s="66" t="s">
        <v>4176</v>
      </c>
      <c r="Y1203" s="69" t="s">
        <v>4197</v>
      </c>
      <c r="Z1203" s="66">
        <v>8471170</v>
      </c>
    </row>
    <row r="1204" spans="1:26" ht="30" customHeight="1" x14ac:dyDescent="0.35">
      <c r="A1204" s="66" t="s">
        <v>2041</v>
      </c>
      <c r="B1204" s="66" t="s">
        <v>2042</v>
      </c>
      <c r="C1204" s="66" t="s">
        <v>963</v>
      </c>
      <c r="D1204" s="66">
        <v>8471170</v>
      </c>
      <c r="E1204" s="66" t="s">
        <v>514</v>
      </c>
      <c r="F1204" s="66">
        <v>426610</v>
      </c>
      <c r="G1204" s="66" t="s">
        <v>43</v>
      </c>
      <c r="H1204" s="66" t="str">
        <f t="shared" si="23"/>
        <v>847.8471170.1.426610.000000.847001.200179</v>
      </c>
      <c r="I1204" s="56" t="s">
        <v>21</v>
      </c>
      <c r="J1204" s="56">
        <v>847001</v>
      </c>
      <c r="K1204" s="56" t="s">
        <v>23</v>
      </c>
      <c r="L1204" s="56">
        <v>200179</v>
      </c>
      <c r="M1204" s="66" t="s">
        <v>4189</v>
      </c>
      <c r="N1204" s="66">
        <v>1</v>
      </c>
      <c r="Q1204" s="66" t="s">
        <v>4223</v>
      </c>
      <c r="R1204" s="66">
        <v>1</v>
      </c>
      <c r="S1204" s="66">
        <v>74085.243750000009</v>
      </c>
      <c r="T1204" s="66">
        <v>74085.243750000009</v>
      </c>
      <c r="U1204" s="66" t="s">
        <v>2002</v>
      </c>
      <c r="V1204" s="66" t="s">
        <v>2003</v>
      </c>
      <c r="W1204" s="66" t="s">
        <v>2701</v>
      </c>
      <c r="X1204" s="66" t="s">
        <v>4176</v>
      </c>
      <c r="Y1204" s="69" t="s">
        <v>4197</v>
      </c>
      <c r="Z1204" s="66">
        <v>8471170</v>
      </c>
    </row>
    <row r="1205" spans="1:26" ht="30" customHeight="1" x14ac:dyDescent="0.35">
      <c r="A1205" s="66" t="s">
        <v>2041</v>
      </c>
      <c r="B1205" s="66" t="s">
        <v>2042</v>
      </c>
      <c r="C1205" s="66" t="s">
        <v>963</v>
      </c>
      <c r="D1205" s="66">
        <v>8471170</v>
      </c>
      <c r="E1205" s="66" t="s">
        <v>514</v>
      </c>
      <c r="F1205" s="66">
        <v>426610</v>
      </c>
      <c r="G1205" s="66" t="s">
        <v>43</v>
      </c>
      <c r="H1205" s="66" t="str">
        <f t="shared" si="23"/>
        <v>847.8471170.1.426610.000000.847001.200179</v>
      </c>
      <c r="I1205" s="56" t="s">
        <v>21</v>
      </c>
      <c r="J1205" s="56">
        <v>847001</v>
      </c>
      <c r="K1205" s="56" t="s">
        <v>23</v>
      </c>
      <c r="L1205" s="56">
        <v>200179</v>
      </c>
      <c r="M1205" s="66" t="s">
        <v>4189</v>
      </c>
      <c r="N1205" s="66">
        <v>1</v>
      </c>
      <c r="Q1205" s="66" t="s">
        <v>4224</v>
      </c>
      <c r="R1205" s="66">
        <v>1</v>
      </c>
      <c r="S1205" s="66">
        <v>16228.800000000001</v>
      </c>
      <c r="T1205" s="66">
        <v>16228.800000000001</v>
      </c>
      <c r="U1205" s="66" t="s">
        <v>2002</v>
      </c>
      <c r="V1205" s="66" t="s">
        <v>2003</v>
      </c>
      <c r="W1205" s="66" t="s">
        <v>2701</v>
      </c>
      <c r="X1205" s="66" t="s">
        <v>4176</v>
      </c>
      <c r="Y1205" s="69" t="s">
        <v>4197</v>
      </c>
      <c r="Z1205" s="66">
        <v>8471170</v>
      </c>
    </row>
    <row r="1206" spans="1:26" ht="30" customHeight="1" x14ac:dyDescent="0.35">
      <c r="A1206" s="66" t="s">
        <v>2041</v>
      </c>
      <c r="B1206" s="66" t="s">
        <v>2042</v>
      </c>
      <c r="C1206" s="66" t="s">
        <v>963</v>
      </c>
      <c r="D1206" s="66">
        <v>8471170</v>
      </c>
      <c r="E1206" s="66" t="s">
        <v>514</v>
      </c>
      <c r="F1206" s="66">
        <v>426610</v>
      </c>
      <c r="G1206" s="66" t="s">
        <v>43</v>
      </c>
      <c r="H1206" s="66" t="str">
        <f t="shared" si="23"/>
        <v>847.8471170.1.426610.000000.847001.200179</v>
      </c>
      <c r="I1206" s="56" t="s">
        <v>21</v>
      </c>
      <c r="J1206" s="56">
        <v>847001</v>
      </c>
      <c r="K1206" s="56" t="s">
        <v>23</v>
      </c>
      <c r="L1206" s="56">
        <v>200179</v>
      </c>
      <c r="M1206" s="66" t="s">
        <v>4189</v>
      </c>
      <c r="N1206" s="66">
        <v>1</v>
      </c>
      <c r="Q1206" s="66" t="s">
        <v>4224</v>
      </c>
      <c r="R1206" s="66">
        <v>1</v>
      </c>
      <c r="S1206" s="66">
        <v>16993.935000000001</v>
      </c>
      <c r="T1206" s="66">
        <v>16993.935000000001</v>
      </c>
      <c r="U1206" s="66" t="s">
        <v>2002</v>
      </c>
      <c r="V1206" s="66" t="s">
        <v>2003</v>
      </c>
      <c r="W1206" s="66" t="s">
        <v>2701</v>
      </c>
      <c r="X1206" s="66" t="s">
        <v>4176</v>
      </c>
      <c r="Y1206" s="69" t="s">
        <v>4197</v>
      </c>
      <c r="Z1206" s="66">
        <v>8471170</v>
      </c>
    </row>
    <row r="1207" spans="1:26" ht="30" customHeight="1" x14ac:dyDescent="0.35">
      <c r="A1207" s="66" t="s">
        <v>2041</v>
      </c>
      <c r="B1207" s="66" t="s">
        <v>2042</v>
      </c>
      <c r="C1207" s="66" t="s">
        <v>963</v>
      </c>
      <c r="D1207" s="66">
        <v>8471170</v>
      </c>
      <c r="E1207" s="66" t="s">
        <v>514</v>
      </c>
      <c r="F1207" s="66">
        <v>426610</v>
      </c>
      <c r="G1207" s="66" t="s">
        <v>43</v>
      </c>
      <c r="H1207" s="66" t="str">
        <f t="shared" si="23"/>
        <v>847.8471170.1.426610.000000.847001.200179</v>
      </c>
      <c r="I1207" s="56" t="s">
        <v>21</v>
      </c>
      <c r="J1207" s="56">
        <v>847001</v>
      </c>
      <c r="K1207" s="56" t="s">
        <v>23</v>
      </c>
      <c r="L1207" s="56">
        <v>200179</v>
      </c>
      <c r="M1207" s="66" t="s">
        <v>4189</v>
      </c>
      <c r="N1207" s="66">
        <v>1</v>
      </c>
      <c r="Q1207" s="66" t="s">
        <v>4225</v>
      </c>
      <c r="R1207" s="66">
        <v>1</v>
      </c>
      <c r="S1207" s="66">
        <v>4215.430800000001</v>
      </c>
      <c r="T1207" s="66">
        <v>4215.430800000001</v>
      </c>
      <c r="U1207" s="66" t="s">
        <v>2002</v>
      </c>
      <c r="V1207" s="66" t="s">
        <v>2003</v>
      </c>
      <c r="W1207" s="66" t="s">
        <v>2701</v>
      </c>
      <c r="X1207" s="66" t="s">
        <v>4176</v>
      </c>
      <c r="Y1207" s="69" t="s">
        <v>4197</v>
      </c>
      <c r="Z1207" s="66">
        <v>8471170</v>
      </c>
    </row>
    <row r="1208" spans="1:26" ht="30" customHeight="1" x14ac:dyDescent="0.35">
      <c r="A1208" s="66" t="s">
        <v>2041</v>
      </c>
      <c r="B1208" s="66" t="s">
        <v>2042</v>
      </c>
      <c r="C1208" s="66" t="s">
        <v>963</v>
      </c>
      <c r="D1208" s="66">
        <v>8471170</v>
      </c>
      <c r="E1208" s="66" t="s">
        <v>514</v>
      </c>
      <c r="F1208" s="66">
        <v>426610</v>
      </c>
      <c r="G1208" s="66" t="s">
        <v>43</v>
      </c>
      <c r="H1208" s="66" t="str">
        <f t="shared" si="23"/>
        <v>847.8471170.1.426610.000000.847001.200179</v>
      </c>
      <c r="I1208" s="56" t="s">
        <v>21</v>
      </c>
      <c r="J1208" s="56">
        <v>847001</v>
      </c>
      <c r="K1208" s="56" t="s">
        <v>23</v>
      </c>
      <c r="L1208" s="56">
        <v>200179</v>
      </c>
      <c r="M1208" s="66" t="s">
        <v>4189</v>
      </c>
      <c r="N1208" s="66">
        <v>1</v>
      </c>
      <c r="Q1208" s="66" t="s">
        <v>4226</v>
      </c>
      <c r="R1208" s="66">
        <v>1</v>
      </c>
      <c r="S1208" s="66">
        <v>16954.57575</v>
      </c>
      <c r="T1208" s="66">
        <v>16954.57575</v>
      </c>
      <c r="U1208" s="66" t="s">
        <v>2002</v>
      </c>
      <c r="V1208" s="66" t="s">
        <v>2003</v>
      </c>
      <c r="W1208" s="66" t="s">
        <v>2701</v>
      </c>
      <c r="X1208" s="66" t="s">
        <v>4176</v>
      </c>
      <c r="Y1208" s="69" t="s">
        <v>4197</v>
      </c>
      <c r="Z1208" s="66">
        <v>8471170</v>
      </c>
    </row>
    <row r="1209" spans="1:26" ht="30" customHeight="1" x14ac:dyDescent="0.35">
      <c r="A1209" s="66" t="s">
        <v>2041</v>
      </c>
      <c r="B1209" s="66" t="s">
        <v>2042</v>
      </c>
      <c r="C1209" s="66" t="s">
        <v>963</v>
      </c>
      <c r="D1209" s="66">
        <v>8471170</v>
      </c>
      <c r="E1209" s="66" t="s">
        <v>514</v>
      </c>
      <c r="F1209" s="66">
        <v>426610</v>
      </c>
      <c r="G1209" s="66" t="s">
        <v>43</v>
      </c>
      <c r="H1209" s="66" t="str">
        <f t="shared" si="23"/>
        <v>847.8471170.1.426610.000000.847001.200179</v>
      </c>
      <c r="I1209" s="56" t="s">
        <v>21</v>
      </c>
      <c r="J1209" s="56">
        <v>847001</v>
      </c>
      <c r="K1209" s="56" t="s">
        <v>23</v>
      </c>
      <c r="L1209" s="56">
        <v>200179</v>
      </c>
      <c r="M1209" s="66" t="s">
        <v>4189</v>
      </c>
      <c r="N1209" s="66">
        <v>1</v>
      </c>
      <c r="Q1209" s="66" t="s">
        <v>4227</v>
      </c>
      <c r="R1209" s="66">
        <v>1</v>
      </c>
      <c r="S1209" s="66">
        <v>11601.894150000002</v>
      </c>
      <c r="T1209" s="66">
        <v>11601.894150000002</v>
      </c>
      <c r="U1209" s="66" t="s">
        <v>2002</v>
      </c>
      <c r="V1209" s="66" t="s">
        <v>2003</v>
      </c>
      <c r="W1209" s="66" t="s">
        <v>2701</v>
      </c>
      <c r="X1209" s="66" t="s">
        <v>4176</v>
      </c>
      <c r="Y1209" s="69" t="s">
        <v>4197</v>
      </c>
      <c r="Z1209" s="66">
        <v>8471170</v>
      </c>
    </row>
    <row r="1210" spans="1:26" ht="30" customHeight="1" x14ac:dyDescent="0.35">
      <c r="A1210" s="66" t="s">
        <v>2041</v>
      </c>
      <c r="B1210" s="66" t="s">
        <v>2042</v>
      </c>
      <c r="C1210" s="66" t="s">
        <v>963</v>
      </c>
      <c r="D1210" s="66">
        <v>8471170</v>
      </c>
      <c r="E1210" s="66" t="s">
        <v>514</v>
      </c>
      <c r="F1210" s="66">
        <v>426610</v>
      </c>
      <c r="G1210" s="66" t="s">
        <v>43</v>
      </c>
      <c r="H1210" s="66" t="str">
        <f t="shared" si="23"/>
        <v>847.8471170.1.426610.000000.847001.200179</v>
      </c>
      <c r="I1210" s="56" t="s">
        <v>21</v>
      </c>
      <c r="J1210" s="56">
        <v>847001</v>
      </c>
      <c r="K1210" s="56" t="s">
        <v>23</v>
      </c>
      <c r="L1210" s="56">
        <v>200179</v>
      </c>
      <c r="M1210" s="66" t="s">
        <v>4189</v>
      </c>
      <c r="N1210" s="66">
        <v>1</v>
      </c>
      <c r="Q1210" s="66" t="s">
        <v>4228</v>
      </c>
      <c r="R1210" s="66">
        <v>1</v>
      </c>
      <c r="S1210" s="66">
        <v>21868.308000000005</v>
      </c>
      <c r="T1210" s="66">
        <v>21868.308000000005</v>
      </c>
      <c r="U1210" s="66" t="s">
        <v>2002</v>
      </c>
      <c r="V1210" s="66" t="s">
        <v>2003</v>
      </c>
      <c r="W1210" s="66" t="s">
        <v>2701</v>
      </c>
      <c r="X1210" s="66" t="s">
        <v>4176</v>
      </c>
      <c r="Y1210" s="69" t="s">
        <v>4197</v>
      </c>
      <c r="Z1210" s="66">
        <v>8471170</v>
      </c>
    </row>
    <row r="1211" spans="1:26" ht="30" customHeight="1" x14ac:dyDescent="0.35">
      <c r="A1211" s="66" t="s">
        <v>2041</v>
      </c>
      <c r="B1211" s="66" t="s">
        <v>2042</v>
      </c>
      <c r="C1211" s="66" t="s">
        <v>963</v>
      </c>
      <c r="D1211" s="66">
        <v>8471170</v>
      </c>
      <c r="E1211" s="66" t="s">
        <v>514</v>
      </c>
      <c r="F1211" s="66">
        <v>426610</v>
      </c>
      <c r="G1211" s="66" t="s">
        <v>43</v>
      </c>
      <c r="H1211" s="66" t="str">
        <f t="shared" si="23"/>
        <v>847.8471170.1.426610.000000.847001.200179</v>
      </c>
      <c r="I1211" s="56" t="s">
        <v>21</v>
      </c>
      <c r="J1211" s="56">
        <v>847001</v>
      </c>
      <c r="K1211" s="56" t="s">
        <v>23</v>
      </c>
      <c r="L1211" s="56">
        <v>200179</v>
      </c>
      <c r="M1211" s="66" t="s">
        <v>4189</v>
      </c>
      <c r="N1211" s="66">
        <v>1</v>
      </c>
      <c r="Q1211" s="66" t="s">
        <v>4229</v>
      </c>
      <c r="R1211" s="66">
        <v>1</v>
      </c>
      <c r="S1211" s="66">
        <v>17498.297880000002</v>
      </c>
      <c r="T1211" s="66">
        <v>17498.297880000002</v>
      </c>
      <c r="U1211" s="66" t="s">
        <v>2002</v>
      </c>
      <c r="V1211" s="66" t="s">
        <v>2003</v>
      </c>
      <c r="W1211" s="66" t="s">
        <v>2701</v>
      </c>
      <c r="X1211" s="66" t="s">
        <v>4176</v>
      </c>
      <c r="Y1211" s="69" t="s">
        <v>4197</v>
      </c>
      <c r="Z1211" s="66">
        <v>8471170</v>
      </c>
    </row>
    <row r="1212" spans="1:26" ht="30" customHeight="1" x14ac:dyDescent="0.35">
      <c r="A1212" s="66" t="s">
        <v>2041</v>
      </c>
      <c r="B1212" s="66" t="s">
        <v>2042</v>
      </c>
      <c r="C1212" s="66" t="s">
        <v>963</v>
      </c>
      <c r="D1212" s="66">
        <v>8471170</v>
      </c>
      <c r="E1212" s="66" t="s">
        <v>514</v>
      </c>
      <c r="F1212" s="66">
        <v>426610</v>
      </c>
      <c r="G1212" s="66" t="s">
        <v>43</v>
      </c>
      <c r="H1212" s="66" t="str">
        <f t="shared" si="23"/>
        <v>847.8471170.1.426610.000000.847001.200179</v>
      </c>
      <c r="I1212" s="56" t="s">
        <v>21</v>
      </c>
      <c r="J1212" s="56">
        <v>847001</v>
      </c>
      <c r="K1212" s="56" t="s">
        <v>23</v>
      </c>
      <c r="L1212" s="56">
        <v>200179</v>
      </c>
      <c r="M1212" s="66" t="s">
        <v>4189</v>
      </c>
      <c r="N1212" s="66">
        <v>1</v>
      </c>
      <c r="Q1212" s="66" t="s">
        <v>4230</v>
      </c>
      <c r="R1212" s="66">
        <v>1</v>
      </c>
      <c r="S1212" s="66">
        <v>499432.5</v>
      </c>
      <c r="T1212" s="66">
        <v>499432.5</v>
      </c>
      <c r="U1212" s="66" t="s">
        <v>2002</v>
      </c>
      <c r="V1212" s="66" t="s">
        <v>2003</v>
      </c>
      <c r="W1212" s="66" t="s">
        <v>2701</v>
      </c>
      <c r="X1212" s="66" t="s">
        <v>4176</v>
      </c>
      <c r="Y1212" s="69" t="s">
        <v>4197</v>
      </c>
      <c r="Z1212" s="66">
        <v>8471170</v>
      </c>
    </row>
    <row r="1213" spans="1:26" ht="30" customHeight="1" x14ac:dyDescent="0.35">
      <c r="A1213" s="66" t="s">
        <v>2041</v>
      </c>
      <c r="B1213" s="66" t="s">
        <v>2042</v>
      </c>
      <c r="C1213" s="66" t="s">
        <v>963</v>
      </c>
      <c r="D1213" s="66">
        <v>8471170</v>
      </c>
      <c r="E1213" s="66" t="s">
        <v>514</v>
      </c>
      <c r="F1213" s="66">
        <v>426610</v>
      </c>
      <c r="G1213" s="66" t="s">
        <v>43</v>
      </c>
      <c r="H1213" s="66" t="str">
        <f t="shared" ref="H1213:H1276" si="24">CONCATENATE(847,".",D1213,".",1,".",F1213,".","000000",".",J1213,".",L1213)</f>
        <v>847.8471170.1.426610.000000.847001.200179</v>
      </c>
      <c r="I1213" s="56" t="s">
        <v>21</v>
      </c>
      <c r="J1213" s="56">
        <v>847001</v>
      </c>
      <c r="K1213" s="56" t="s">
        <v>23</v>
      </c>
      <c r="L1213" s="56">
        <v>200179</v>
      </c>
      <c r="M1213" s="66" t="s">
        <v>4189</v>
      </c>
      <c r="N1213" s="66">
        <v>1</v>
      </c>
      <c r="Q1213" s="66" t="s">
        <v>4231</v>
      </c>
      <c r="R1213" s="66">
        <v>1</v>
      </c>
      <c r="S1213" s="66">
        <v>166486.32</v>
      </c>
      <c r="T1213" s="66">
        <v>166486.32</v>
      </c>
      <c r="U1213" s="66" t="s">
        <v>2002</v>
      </c>
      <c r="V1213" s="66" t="s">
        <v>2003</v>
      </c>
      <c r="W1213" s="66" t="s">
        <v>2701</v>
      </c>
      <c r="X1213" s="66" t="s">
        <v>4176</v>
      </c>
      <c r="Y1213" s="69" t="s">
        <v>4197</v>
      </c>
      <c r="Z1213" s="66">
        <v>8471170</v>
      </c>
    </row>
    <row r="1214" spans="1:26" ht="30" customHeight="1" x14ac:dyDescent="0.35">
      <c r="A1214" s="66" t="s">
        <v>2041</v>
      </c>
      <c r="B1214" s="66" t="s">
        <v>2042</v>
      </c>
      <c r="C1214" s="66" t="s">
        <v>963</v>
      </c>
      <c r="D1214" s="66">
        <v>8471170</v>
      </c>
      <c r="E1214" s="66" t="s">
        <v>514</v>
      </c>
      <c r="F1214" s="66">
        <v>426610</v>
      </c>
      <c r="G1214" s="66" t="s">
        <v>43</v>
      </c>
      <c r="H1214" s="66" t="str">
        <f t="shared" si="24"/>
        <v>847.8471170.1.426610.000000.847001.200179</v>
      </c>
      <c r="I1214" s="56" t="s">
        <v>21</v>
      </c>
      <c r="J1214" s="56">
        <v>847001</v>
      </c>
      <c r="K1214" s="56" t="s">
        <v>23</v>
      </c>
      <c r="L1214" s="56">
        <v>200179</v>
      </c>
      <c r="M1214" s="66" t="s">
        <v>4189</v>
      </c>
      <c r="N1214" s="66">
        <v>1</v>
      </c>
      <c r="Q1214" s="66" t="s">
        <v>4232</v>
      </c>
      <c r="R1214" s="66">
        <v>1</v>
      </c>
      <c r="S1214" s="66">
        <v>218610.78069600003</v>
      </c>
      <c r="T1214" s="66">
        <v>218610.78069600003</v>
      </c>
      <c r="U1214" s="66" t="s">
        <v>2002</v>
      </c>
      <c r="V1214" s="66" t="s">
        <v>2003</v>
      </c>
      <c r="W1214" s="66" t="s">
        <v>2701</v>
      </c>
      <c r="X1214" s="66" t="s">
        <v>4176</v>
      </c>
      <c r="Y1214" s="69" t="s">
        <v>4197</v>
      </c>
      <c r="Z1214" s="66">
        <v>8471170</v>
      </c>
    </row>
    <row r="1215" spans="1:26" ht="30" customHeight="1" x14ac:dyDescent="0.35">
      <c r="A1215" s="66" t="s">
        <v>2041</v>
      </c>
      <c r="B1215" s="66" t="s">
        <v>2042</v>
      </c>
      <c r="C1215" s="66" t="s">
        <v>963</v>
      </c>
      <c r="D1215" s="66">
        <v>8471170</v>
      </c>
      <c r="E1215" s="66" t="s">
        <v>514</v>
      </c>
      <c r="F1215" s="66">
        <v>426610</v>
      </c>
      <c r="G1215" s="66" t="s">
        <v>43</v>
      </c>
      <c r="H1215" s="66" t="str">
        <f t="shared" si="24"/>
        <v>847.8471170.1.426610.000000.847001.200179</v>
      </c>
      <c r="I1215" s="56" t="s">
        <v>21</v>
      </c>
      <c r="J1215" s="56">
        <v>847001</v>
      </c>
      <c r="K1215" s="56" t="s">
        <v>23</v>
      </c>
      <c r="L1215" s="56">
        <v>200179</v>
      </c>
      <c r="M1215" s="66" t="s">
        <v>4189</v>
      </c>
      <c r="N1215" s="66">
        <v>1</v>
      </c>
      <c r="Q1215" s="66" t="s">
        <v>4233</v>
      </c>
      <c r="R1215" s="66">
        <v>1</v>
      </c>
      <c r="S1215" s="66">
        <v>15579.648000000003</v>
      </c>
      <c r="T1215" s="66">
        <v>15579.648000000003</v>
      </c>
      <c r="U1215" s="66" t="s">
        <v>2002</v>
      </c>
      <c r="V1215" s="66" t="s">
        <v>2003</v>
      </c>
      <c r="W1215" s="66" t="s">
        <v>2701</v>
      </c>
      <c r="X1215" s="66" t="s">
        <v>4176</v>
      </c>
      <c r="Y1215" s="69" t="s">
        <v>4197</v>
      </c>
      <c r="Z1215" s="66">
        <v>8471170</v>
      </c>
    </row>
    <row r="1216" spans="1:26" ht="30" customHeight="1" x14ac:dyDescent="0.35">
      <c r="A1216" s="66" t="s">
        <v>2041</v>
      </c>
      <c r="B1216" s="66" t="s">
        <v>2042</v>
      </c>
      <c r="C1216" s="66" t="s">
        <v>963</v>
      </c>
      <c r="D1216" s="66">
        <v>8471170</v>
      </c>
      <c r="E1216" s="66" t="s">
        <v>514</v>
      </c>
      <c r="F1216" s="66">
        <v>426610</v>
      </c>
      <c r="G1216" s="66" t="s">
        <v>43</v>
      </c>
      <c r="H1216" s="66" t="str">
        <f t="shared" si="24"/>
        <v>847.8471170.1.426610.000000.847001.200179</v>
      </c>
      <c r="I1216" s="56" t="s">
        <v>21</v>
      </c>
      <c r="J1216" s="56">
        <v>847001</v>
      </c>
      <c r="K1216" s="56" t="s">
        <v>23</v>
      </c>
      <c r="L1216" s="56">
        <v>200179</v>
      </c>
      <c r="M1216" s="66" t="s">
        <v>4189</v>
      </c>
      <c r="N1216" s="66">
        <v>1</v>
      </c>
      <c r="Q1216" s="66" t="s">
        <v>4234</v>
      </c>
      <c r="R1216" s="66">
        <v>1</v>
      </c>
      <c r="S1216" s="66">
        <v>30834.720000000001</v>
      </c>
      <c r="T1216" s="66">
        <v>30834.720000000001</v>
      </c>
      <c r="U1216" s="66" t="s">
        <v>2002</v>
      </c>
      <c r="V1216" s="66" t="s">
        <v>2003</v>
      </c>
      <c r="W1216" s="66" t="s">
        <v>2701</v>
      </c>
      <c r="X1216" s="66" t="s">
        <v>4176</v>
      </c>
      <c r="Y1216" s="69" t="s">
        <v>4197</v>
      </c>
      <c r="Z1216" s="66">
        <v>8471170</v>
      </c>
    </row>
    <row r="1217" spans="1:26" ht="30" customHeight="1" x14ac:dyDescent="0.35">
      <c r="A1217" s="66" t="s">
        <v>2041</v>
      </c>
      <c r="B1217" s="66" t="s">
        <v>2042</v>
      </c>
      <c r="C1217" s="66" t="s">
        <v>963</v>
      </c>
      <c r="D1217" s="66">
        <v>8471170</v>
      </c>
      <c r="E1217" s="66" t="s">
        <v>514</v>
      </c>
      <c r="F1217" s="66">
        <v>426610</v>
      </c>
      <c r="G1217" s="66" t="s">
        <v>43</v>
      </c>
      <c r="H1217" s="66" t="str">
        <f t="shared" si="24"/>
        <v>847.8471170.1.426610.000000.847001.200179</v>
      </c>
      <c r="I1217" s="56" t="s">
        <v>21</v>
      </c>
      <c r="J1217" s="56">
        <v>847001</v>
      </c>
      <c r="K1217" s="56" t="s">
        <v>23</v>
      </c>
      <c r="L1217" s="56">
        <v>200179</v>
      </c>
      <c r="M1217" s="66" t="s">
        <v>4189</v>
      </c>
      <c r="N1217" s="66">
        <v>1</v>
      </c>
      <c r="Q1217" s="66" t="s">
        <v>4235</v>
      </c>
      <c r="R1217" s="66">
        <v>1</v>
      </c>
      <c r="S1217" s="66">
        <v>105162.62400000001</v>
      </c>
      <c r="T1217" s="66">
        <v>105162.62400000001</v>
      </c>
      <c r="U1217" s="66" t="s">
        <v>2002</v>
      </c>
      <c r="V1217" s="66" t="s">
        <v>2003</v>
      </c>
      <c r="W1217" s="66" t="s">
        <v>2701</v>
      </c>
      <c r="X1217" s="66" t="s">
        <v>4176</v>
      </c>
      <c r="Y1217" s="69" t="s">
        <v>4197</v>
      </c>
      <c r="Z1217" s="66">
        <v>8471170</v>
      </c>
    </row>
    <row r="1218" spans="1:26" ht="30" customHeight="1" x14ac:dyDescent="0.35">
      <c r="A1218" s="66" t="s">
        <v>2041</v>
      </c>
      <c r="B1218" s="66" t="s">
        <v>2042</v>
      </c>
      <c r="C1218" s="66" t="s">
        <v>963</v>
      </c>
      <c r="D1218" s="66">
        <v>8471170</v>
      </c>
      <c r="E1218" s="66" t="s">
        <v>514</v>
      </c>
      <c r="F1218" s="66">
        <v>426610</v>
      </c>
      <c r="G1218" s="66" t="s">
        <v>43</v>
      </c>
      <c r="H1218" s="66" t="str">
        <f t="shared" si="24"/>
        <v>847.8471170.1.426610.000000.847001.200179</v>
      </c>
      <c r="I1218" s="56" t="s">
        <v>21</v>
      </c>
      <c r="J1218" s="56">
        <v>847001</v>
      </c>
      <c r="K1218" s="56" t="s">
        <v>23</v>
      </c>
      <c r="L1218" s="56">
        <v>200179</v>
      </c>
      <c r="M1218" s="66" t="s">
        <v>4189</v>
      </c>
      <c r="N1218" s="66">
        <v>1</v>
      </c>
      <c r="Q1218" s="66" t="s">
        <v>4236</v>
      </c>
      <c r="R1218" s="66">
        <v>1</v>
      </c>
      <c r="S1218" s="66">
        <v>6305.1975000000002</v>
      </c>
      <c r="T1218" s="66">
        <v>6305.1975000000002</v>
      </c>
      <c r="U1218" s="66" t="s">
        <v>2002</v>
      </c>
      <c r="V1218" s="66" t="s">
        <v>2003</v>
      </c>
      <c r="W1218" s="66" t="s">
        <v>2701</v>
      </c>
      <c r="X1218" s="66" t="s">
        <v>4176</v>
      </c>
      <c r="Y1218" s="69" t="s">
        <v>4197</v>
      </c>
      <c r="Z1218" s="66">
        <v>8471170</v>
      </c>
    </row>
    <row r="1219" spans="1:26" ht="30" customHeight="1" x14ac:dyDescent="0.35">
      <c r="A1219" s="66" t="s">
        <v>2041</v>
      </c>
      <c r="B1219" s="66" t="s">
        <v>2042</v>
      </c>
      <c r="C1219" s="66" t="s">
        <v>963</v>
      </c>
      <c r="D1219" s="66">
        <v>8471170</v>
      </c>
      <c r="E1219" s="66" t="s">
        <v>514</v>
      </c>
      <c r="F1219" s="66">
        <v>426610</v>
      </c>
      <c r="G1219" s="66" t="s">
        <v>43</v>
      </c>
      <c r="H1219" s="66" t="str">
        <f t="shared" si="24"/>
        <v>847.8471170.1.426610.000000.847001.200179</v>
      </c>
      <c r="I1219" s="56" t="s">
        <v>21</v>
      </c>
      <c r="J1219" s="56">
        <v>847001</v>
      </c>
      <c r="K1219" s="56" t="s">
        <v>23</v>
      </c>
      <c r="L1219" s="56">
        <v>200179</v>
      </c>
      <c r="M1219" s="66" t="s">
        <v>4189</v>
      </c>
      <c r="N1219" s="66">
        <v>1</v>
      </c>
      <c r="Q1219" s="66" t="s">
        <v>4237</v>
      </c>
      <c r="R1219" s="66">
        <v>1</v>
      </c>
      <c r="S1219" s="66">
        <v>6366.9375</v>
      </c>
      <c r="T1219" s="66">
        <v>6366.9375</v>
      </c>
      <c r="U1219" s="66" t="s">
        <v>2002</v>
      </c>
      <c r="V1219" s="66" t="s">
        <v>2003</v>
      </c>
      <c r="W1219" s="66" t="s">
        <v>2701</v>
      </c>
      <c r="X1219" s="66" t="s">
        <v>4176</v>
      </c>
      <c r="Y1219" s="69" t="s">
        <v>4197</v>
      </c>
      <c r="Z1219" s="66">
        <v>8471170</v>
      </c>
    </row>
    <row r="1220" spans="1:26" ht="30" customHeight="1" x14ac:dyDescent="0.35">
      <c r="A1220" s="66" t="s">
        <v>2041</v>
      </c>
      <c r="B1220" s="66" t="s">
        <v>2042</v>
      </c>
      <c r="C1220" s="66" t="s">
        <v>963</v>
      </c>
      <c r="D1220" s="66">
        <v>8471170</v>
      </c>
      <c r="E1220" s="66" t="s">
        <v>514</v>
      </c>
      <c r="F1220" s="66">
        <v>426610</v>
      </c>
      <c r="G1220" s="66" t="s">
        <v>43</v>
      </c>
      <c r="H1220" s="66" t="str">
        <f t="shared" si="24"/>
        <v>847.8471170.1.426610.000000.847001.200179</v>
      </c>
      <c r="I1220" s="56" t="s">
        <v>21</v>
      </c>
      <c r="J1220" s="56">
        <v>847001</v>
      </c>
      <c r="K1220" s="56" t="s">
        <v>23</v>
      </c>
      <c r="L1220" s="56">
        <v>200179</v>
      </c>
      <c r="M1220" s="66" t="s">
        <v>4189</v>
      </c>
      <c r="N1220" s="66">
        <v>1</v>
      </c>
      <c r="Q1220" s="66" t="s">
        <v>4238</v>
      </c>
      <c r="R1220" s="66">
        <v>1</v>
      </c>
      <c r="S1220" s="66">
        <v>6491.52</v>
      </c>
      <c r="T1220" s="66">
        <v>6491.52</v>
      </c>
      <c r="U1220" s="66" t="s">
        <v>2002</v>
      </c>
      <c r="V1220" s="66" t="s">
        <v>2003</v>
      </c>
      <c r="W1220" s="66" t="s">
        <v>2701</v>
      </c>
      <c r="X1220" s="66" t="s">
        <v>4176</v>
      </c>
      <c r="Y1220" s="69" t="s">
        <v>4197</v>
      </c>
      <c r="Z1220" s="66">
        <v>8471170</v>
      </c>
    </row>
    <row r="1221" spans="1:26" ht="30" customHeight="1" x14ac:dyDescent="0.35">
      <c r="A1221" s="66" t="s">
        <v>2041</v>
      </c>
      <c r="B1221" s="66" t="s">
        <v>2042</v>
      </c>
      <c r="C1221" s="66" t="s">
        <v>963</v>
      </c>
      <c r="D1221" s="66">
        <v>8471170</v>
      </c>
      <c r="E1221" s="66" t="s">
        <v>514</v>
      </c>
      <c r="F1221" s="66">
        <v>426610</v>
      </c>
      <c r="G1221" s="66" t="s">
        <v>43</v>
      </c>
      <c r="H1221" s="66" t="str">
        <f t="shared" si="24"/>
        <v>847.8471170.1.426610.000000.847001.200179</v>
      </c>
      <c r="I1221" s="56" t="s">
        <v>21</v>
      </c>
      <c r="J1221" s="56">
        <v>847001</v>
      </c>
      <c r="K1221" s="56" t="s">
        <v>23</v>
      </c>
      <c r="L1221" s="56">
        <v>200179</v>
      </c>
      <c r="M1221" s="66" t="s">
        <v>4189</v>
      </c>
      <c r="N1221" s="66">
        <v>1</v>
      </c>
      <c r="Q1221" s="66" t="s">
        <v>4239</v>
      </c>
      <c r="R1221" s="66">
        <v>1</v>
      </c>
      <c r="S1221" s="66">
        <v>39590.775000000001</v>
      </c>
      <c r="T1221" s="66">
        <v>39590.775000000001</v>
      </c>
      <c r="U1221" s="66" t="s">
        <v>2002</v>
      </c>
      <c r="V1221" s="66" t="s">
        <v>2003</v>
      </c>
      <c r="W1221" s="66" t="s">
        <v>2701</v>
      </c>
      <c r="X1221" s="66" t="s">
        <v>4176</v>
      </c>
      <c r="Y1221" s="69" t="s">
        <v>4197</v>
      </c>
      <c r="Z1221" s="66">
        <v>8471170</v>
      </c>
    </row>
    <row r="1222" spans="1:26" ht="30" customHeight="1" x14ac:dyDescent="0.35">
      <c r="A1222" s="66" t="s">
        <v>2041</v>
      </c>
      <c r="B1222" s="66" t="s">
        <v>2042</v>
      </c>
      <c r="C1222" s="66" t="s">
        <v>963</v>
      </c>
      <c r="D1222" s="66">
        <v>8471170</v>
      </c>
      <c r="E1222" s="66" t="s">
        <v>514</v>
      </c>
      <c r="F1222" s="66">
        <v>426610</v>
      </c>
      <c r="G1222" s="66" t="s">
        <v>43</v>
      </c>
      <c r="H1222" s="66" t="str">
        <f t="shared" si="24"/>
        <v>847.8471170.1.426610.000000.847001.200179</v>
      </c>
      <c r="I1222" s="56" t="s">
        <v>21</v>
      </c>
      <c r="J1222" s="56">
        <v>847001</v>
      </c>
      <c r="K1222" s="56" t="s">
        <v>23</v>
      </c>
      <c r="L1222" s="56">
        <v>200179</v>
      </c>
      <c r="M1222" s="66" t="s">
        <v>4189</v>
      </c>
      <c r="N1222" s="66">
        <v>1</v>
      </c>
      <c r="Q1222" s="66" t="s">
        <v>4240</v>
      </c>
      <c r="R1222" s="66">
        <v>1</v>
      </c>
      <c r="S1222" s="66">
        <v>11563.02</v>
      </c>
      <c r="T1222" s="66">
        <v>11563.02</v>
      </c>
      <c r="U1222" s="66" t="s">
        <v>2002</v>
      </c>
      <c r="V1222" s="66" t="s">
        <v>2003</v>
      </c>
      <c r="W1222" s="66" t="s">
        <v>2701</v>
      </c>
      <c r="X1222" s="66" t="s">
        <v>4176</v>
      </c>
      <c r="Y1222" s="69" t="s">
        <v>4197</v>
      </c>
      <c r="Z1222" s="66">
        <v>8471170</v>
      </c>
    </row>
    <row r="1223" spans="1:26" ht="30" customHeight="1" x14ac:dyDescent="0.35">
      <c r="A1223" s="66" t="s">
        <v>2041</v>
      </c>
      <c r="B1223" s="66" t="s">
        <v>2042</v>
      </c>
      <c r="C1223" s="66" t="s">
        <v>963</v>
      </c>
      <c r="D1223" s="66">
        <v>8471170</v>
      </c>
      <c r="E1223" s="66" t="s">
        <v>514</v>
      </c>
      <c r="F1223" s="66">
        <v>426610</v>
      </c>
      <c r="G1223" s="66" t="s">
        <v>43</v>
      </c>
      <c r="H1223" s="66" t="str">
        <f t="shared" si="24"/>
        <v>847.8471170.1.426610.000000.847001.200179</v>
      </c>
      <c r="I1223" s="56" t="s">
        <v>21</v>
      </c>
      <c r="J1223" s="56">
        <v>847001</v>
      </c>
      <c r="K1223" s="56" t="s">
        <v>23</v>
      </c>
      <c r="L1223" s="56">
        <v>200179</v>
      </c>
      <c r="M1223" s="66" t="s">
        <v>4189</v>
      </c>
      <c r="N1223" s="66">
        <v>1</v>
      </c>
      <c r="Q1223" s="66" t="s">
        <v>4241</v>
      </c>
      <c r="R1223" s="66">
        <v>1</v>
      </c>
      <c r="S1223" s="66">
        <v>393.54840000000007</v>
      </c>
      <c r="T1223" s="66">
        <v>393.54840000000007</v>
      </c>
      <c r="U1223" s="66" t="s">
        <v>2002</v>
      </c>
      <c r="V1223" s="66" t="s">
        <v>2003</v>
      </c>
      <c r="W1223" s="66" t="s">
        <v>2701</v>
      </c>
      <c r="X1223" s="66" t="s">
        <v>4176</v>
      </c>
      <c r="Y1223" s="69" t="s">
        <v>4197</v>
      </c>
      <c r="Z1223" s="66">
        <v>8471170</v>
      </c>
    </row>
    <row r="1224" spans="1:26" ht="30" customHeight="1" x14ac:dyDescent="0.35">
      <c r="A1224" s="66" t="s">
        <v>2041</v>
      </c>
      <c r="B1224" s="66" t="s">
        <v>2042</v>
      </c>
      <c r="C1224" s="66" t="s">
        <v>963</v>
      </c>
      <c r="D1224" s="66">
        <v>8471170</v>
      </c>
      <c r="E1224" s="66" t="s">
        <v>514</v>
      </c>
      <c r="F1224" s="66">
        <v>426610</v>
      </c>
      <c r="G1224" s="66" t="s">
        <v>43</v>
      </c>
      <c r="H1224" s="66" t="str">
        <f t="shared" si="24"/>
        <v>847.8471170.1.426610.000000.847001.200179</v>
      </c>
      <c r="I1224" s="56" t="s">
        <v>21</v>
      </c>
      <c r="J1224" s="56">
        <v>847001</v>
      </c>
      <c r="K1224" s="56" t="s">
        <v>23</v>
      </c>
      <c r="L1224" s="56">
        <v>200179</v>
      </c>
      <c r="M1224" s="66" t="s">
        <v>4189</v>
      </c>
      <c r="N1224" s="66">
        <v>1</v>
      </c>
      <c r="Q1224" s="66" t="s">
        <v>4232</v>
      </c>
      <c r="R1224" s="66">
        <v>1</v>
      </c>
      <c r="S1224" s="66">
        <v>4269.7567080000008</v>
      </c>
      <c r="T1224" s="66">
        <v>4269.7567080000008</v>
      </c>
      <c r="U1224" s="66" t="s">
        <v>2002</v>
      </c>
      <c r="V1224" s="66" t="s">
        <v>2003</v>
      </c>
      <c r="W1224" s="66" t="s">
        <v>2701</v>
      </c>
      <c r="X1224" s="66" t="s">
        <v>4176</v>
      </c>
      <c r="Y1224" s="69" t="s">
        <v>4197</v>
      </c>
      <c r="Z1224" s="66">
        <v>8471170</v>
      </c>
    </row>
    <row r="1225" spans="1:26" ht="30" customHeight="1" x14ac:dyDescent="0.35">
      <c r="A1225" s="66" t="s">
        <v>2041</v>
      </c>
      <c r="B1225" s="66" t="s">
        <v>2042</v>
      </c>
      <c r="C1225" s="66" t="s">
        <v>963</v>
      </c>
      <c r="D1225" s="66">
        <v>8471170</v>
      </c>
      <c r="E1225" s="66" t="s">
        <v>514</v>
      </c>
      <c r="F1225" s="66">
        <v>426610</v>
      </c>
      <c r="G1225" s="66" t="s">
        <v>43</v>
      </c>
      <c r="H1225" s="66" t="str">
        <f t="shared" si="24"/>
        <v>847.8471170.1.426610.000000.847001.200179</v>
      </c>
      <c r="I1225" s="56" t="s">
        <v>21</v>
      </c>
      <c r="J1225" s="56">
        <v>847001</v>
      </c>
      <c r="K1225" s="56" t="s">
        <v>23</v>
      </c>
      <c r="L1225" s="56">
        <v>200179</v>
      </c>
      <c r="M1225" s="66" t="s">
        <v>4189</v>
      </c>
      <c r="N1225" s="66">
        <v>1</v>
      </c>
      <c r="Q1225" s="66" t="s">
        <v>4242</v>
      </c>
      <c r="R1225" s="66">
        <v>1</v>
      </c>
      <c r="S1225" s="66">
        <v>14910.210000000001</v>
      </c>
      <c r="T1225" s="66">
        <v>14910.210000000001</v>
      </c>
      <c r="U1225" s="66" t="s">
        <v>2002</v>
      </c>
      <c r="V1225" s="66" t="s">
        <v>2003</v>
      </c>
      <c r="W1225" s="66" t="s">
        <v>2701</v>
      </c>
      <c r="X1225" s="66" t="s">
        <v>4176</v>
      </c>
      <c r="Y1225" s="69" t="s">
        <v>4197</v>
      </c>
      <c r="Z1225" s="66">
        <v>8471170</v>
      </c>
    </row>
    <row r="1226" spans="1:26" ht="30" customHeight="1" x14ac:dyDescent="0.35">
      <c r="A1226" s="66" t="s">
        <v>2041</v>
      </c>
      <c r="B1226" s="66" t="s">
        <v>2042</v>
      </c>
      <c r="C1226" s="66" t="s">
        <v>963</v>
      </c>
      <c r="D1226" s="66">
        <v>8471170</v>
      </c>
      <c r="E1226" s="66" t="s">
        <v>514</v>
      </c>
      <c r="F1226" s="66">
        <v>426610</v>
      </c>
      <c r="G1226" s="66" t="s">
        <v>43</v>
      </c>
      <c r="H1226" s="66" t="str">
        <f t="shared" si="24"/>
        <v>847.8471170.1.426610.000000.847001.200179</v>
      </c>
      <c r="I1226" s="56" t="s">
        <v>21</v>
      </c>
      <c r="J1226" s="56">
        <v>847001</v>
      </c>
      <c r="K1226" s="56" t="s">
        <v>23</v>
      </c>
      <c r="L1226" s="56">
        <v>200179</v>
      </c>
      <c r="M1226" s="66" t="s">
        <v>4189</v>
      </c>
      <c r="N1226" s="66">
        <v>1</v>
      </c>
      <c r="Q1226" s="66" t="s">
        <v>4232</v>
      </c>
      <c r="R1226" s="66">
        <v>1</v>
      </c>
      <c r="S1226" s="66">
        <v>15501.060036000003</v>
      </c>
      <c r="T1226" s="66">
        <v>15501.060036000003</v>
      </c>
      <c r="U1226" s="66" t="s">
        <v>2002</v>
      </c>
      <c r="V1226" s="66" t="s">
        <v>2003</v>
      </c>
      <c r="W1226" s="66" t="s">
        <v>2701</v>
      </c>
      <c r="X1226" s="66" t="s">
        <v>4176</v>
      </c>
      <c r="Y1226" s="69" t="s">
        <v>4197</v>
      </c>
      <c r="Z1226" s="66">
        <v>8471170</v>
      </c>
    </row>
    <row r="1227" spans="1:26" ht="30" customHeight="1" x14ac:dyDescent="0.35">
      <c r="A1227" s="66" t="s">
        <v>2041</v>
      </c>
      <c r="B1227" s="66" t="s">
        <v>2042</v>
      </c>
      <c r="C1227" s="66" t="s">
        <v>963</v>
      </c>
      <c r="D1227" s="66">
        <v>8471170</v>
      </c>
      <c r="E1227" s="66" t="s">
        <v>514</v>
      </c>
      <c r="F1227" s="66">
        <v>426610</v>
      </c>
      <c r="G1227" s="66" t="s">
        <v>43</v>
      </c>
      <c r="H1227" s="66" t="str">
        <f t="shared" si="24"/>
        <v>847.8471170.1.426610.000000.847001.200179</v>
      </c>
      <c r="I1227" s="56" t="s">
        <v>21</v>
      </c>
      <c r="J1227" s="56">
        <v>847001</v>
      </c>
      <c r="K1227" s="56" t="s">
        <v>23</v>
      </c>
      <c r="L1227" s="56">
        <v>200179</v>
      </c>
      <c r="M1227" s="66" t="s">
        <v>4189</v>
      </c>
      <c r="N1227" s="66">
        <v>1</v>
      </c>
      <c r="Q1227" s="66" t="s">
        <v>4243</v>
      </c>
      <c r="R1227" s="66">
        <v>1</v>
      </c>
      <c r="S1227" s="66">
        <v>36702.224999999999</v>
      </c>
      <c r="T1227" s="66">
        <v>36702.224999999999</v>
      </c>
      <c r="U1227" s="66" t="s">
        <v>2002</v>
      </c>
      <c r="V1227" s="66" t="s">
        <v>2003</v>
      </c>
      <c r="W1227" s="66" t="s">
        <v>2701</v>
      </c>
      <c r="X1227" s="66" t="s">
        <v>4176</v>
      </c>
      <c r="Y1227" s="69" t="s">
        <v>4197</v>
      </c>
      <c r="Z1227" s="66">
        <v>8471170</v>
      </c>
    </row>
    <row r="1228" spans="1:26" ht="30" customHeight="1" x14ac:dyDescent="0.35">
      <c r="A1228" s="66" t="s">
        <v>2041</v>
      </c>
      <c r="B1228" s="66" t="s">
        <v>2042</v>
      </c>
      <c r="C1228" s="66" t="s">
        <v>963</v>
      </c>
      <c r="D1228" s="66">
        <v>8471170</v>
      </c>
      <c r="E1228" s="66" t="s">
        <v>514</v>
      </c>
      <c r="F1228" s="66">
        <v>426610</v>
      </c>
      <c r="G1228" s="66" t="s">
        <v>43</v>
      </c>
      <c r="H1228" s="66" t="str">
        <f t="shared" si="24"/>
        <v>847.8471170.1.426610.000000.847001.200179</v>
      </c>
      <c r="I1228" s="56" t="s">
        <v>21</v>
      </c>
      <c r="J1228" s="56">
        <v>847001</v>
      </c>
      <c r="K1228" s="56" t="s">
        <v>23</v>
      </c>
      <c r="L1228" s="56">
        <v>200179</v>
      </c>
      <c r="M1228" s="66" t="s">
        <v>4189</v>
      </c>
      <c r="N1228" s="66">
        <v>1</v>
      </c>
      <c r="Q1228" s="66" t="s">
        <v>4244</v>
      </c>
      <c r="R1228" s="66">
        <v>1</v>
      </c>
      <c r="S1228" s="66">
        <v>251546.40000000002</v>
      </c>
      <c r="T1228" s="66">
        <v>251546.40000000002</v>
      </c>
      <c r="U1228" s="66" t="s">
        <v>2002</v>
      </c>
      <c r="V1228" s="66" t="s">
        <v>2003</v>
      </c>
      <c r="W1228" s="66" t="s">
        <v>2701</v>
      </c>
      <c r="X1228" s="66" t="s">
        <v>4176</v>
      </c>
      <c r="Y1228" s="69" t="s">
        <v>4197</v>
      </c>
      <c r="Z1228" s="66">
        <v>8471170</v>
      </c>
    </row>
    <row r="1229" spans="1:26" ht="30" customHeight="1" x14ac:dyDescent="0.35">
      <c r="A1229" s="66" t="s">
        <v>2041</v>
      </c>
      <c r="B1229" s="66" t="s">
        <v>2042</v>
      </c>
      <c r="C1229" s="66" t="s">
        <v>963</v>
      </c>
      <c r="D1229" s="66">
        <v>8471170</v>
      </c>
      <c r="E1229" s="66" t="s">
        <v>514</v>
      </c>
      <c r="F1229" s="66">
        <v>426610</v>
      </c>
      <c r="G1229" s="66" t="s">
        <v>43</v>
      </c>
      <c r="H1229" s="66" t="str">
        <f t="shared" si="24"/>
        <v>847.8471170.1.426610.000000.847001.200179</v>
      </c>
      <c r="I1229" s="56" t="s">
        <v>21</v>
      </c>
      <c r="J1229" s="56">
        <v>847001</v>
      </c>
      <c r="K1229" s="56" t="s">
        <v>23</v>
      </c>
      <c r="L1229" s="56">
        <v>200179</v>
      </c>
      <c r="M1229" s="66" t="s">
        <v>4189</v>
      </c>
      <c r="N1229" s="66">
        <v>1</v>
      </c>
      <c r="Q1229" s="66" t="s">
        <v>4245</v>
      </c>
      <c r="R1229" s="66">
        <v>3</v>
      </c>
      <c r="S1229" s="66">
        <v>24168.806550000001</v>
      </c>
      <c r="T1229" s="66">
        <v>72506.419649999996</v>
      </c>
      <c r="U1229" s="66" t="s">
        <v>2002</v>
      </c>
      <c r="V1229" s="66" t="s">
        <v>2003</v>
      </c>
      <c r="W1229" s="66" t="s">
        <v>2701</v>
      </c>
      <c r="X1229" s="66" t="s">
        <v>4176</v>
      </c>
      <c r="Y1229" s="69" t="s">
        <v>4197</v>
      </c>
      <c r="Z1229" s="66">
        <v>8471170</v>
      </c>
    </row>
    <row r="1230" spans="1:26" ht="15" customHeight="1" x14ac:dyDescent="0.35">
      <c r="A1230" s="66" t="s">
        <v>2047</v>
      </c>
      <c r="B1230" s="66" t="s">
        <v>1999</v>
      </c>
      <c r="C1230" s="66" t="s">
        <v>963</v>
      </c>
      <c r="D1230" s="66">
        <v>8471170</v>
      </c>
      <c r="E1230" s="66" t="s">
        <v>514</v>
      </c>
      <c r="F1230" s="66">
        <v>428090</v>
      </c>
      <c r="G1230" s="66" t="s">
        <v>52</v>
      </c>
      <c r="H1230" s="66" t="str">
        <f t="shared" si="24"/>
        <v>847.8471170.1.428090.000000.847001.200179</v>
      </c>
      <c r="I1230" s="56" t="s">
        <v>21</v>
      </c>
      <c r="J1230" s="56">
        <v>847001</v>
      </c>
      <c r="K1230" s="56" t="s">
        <v>23</v>
      </c>
      <c r="L1230" s="56">
        <v>200179</v>
      </c>
      <c r="M1230" s="66" t="s">
        <v>3749</v>
      </c>
      <c r="N1230" s="66">
        <v>3</v>
      </c>
      <c r="Q1230" s="66" t="s">
        <v>4246</v>
      </c>
      <c r="R1230" s="66">
        <v>3</v>
      </c>
      <c r="S1230" s="66">
        <v>15000</v>
      </c>
      <c r="T1230" s="66">
        <v>45000</v>
      </c>
      <c r="U1230" s="66" t="s">
        <v>2002</v>
      </c>
      <c r="V1230" s="66" t="s">
        <v>2003</v>
      </c>
      <c r="W1230" s="66" t="s">
        <v>2701</v>
      </c>
      <c r="X1230" s="66" t="s">
        <v>4176</v>
      </c>
      <c r="Y1230" s="69" t="s">
        <v>4248</v>
      </c>
      <c r="Z1230" s="66">
        <v>8471170</v>
      </c>
    </row>
    <row r="1231" spans="1:26" ht="30" customHeight="1" x14ac:dyDescent="0.35">
      <c r="A1231" s="66">
        <v>0</v>
      </c>
      <c r="B1231" s="66" t="s">
        <v>1999</v>
      </c>
      <c r="C1231" s="66" t="s">
        <v>963</v>
      </c>
      <c r="D1231" s="66">
        <v>8471170</v>
      </c>
      <c r="E1231" s="66" t="s">
        <v>514</v>
      </c>
      <c r="F1231" s="66">
        <v>492316</v>
      </c>
      <c r="G1231" s="66" t="s">
        <v>138</v>
      </c>
      <c r="H1231" s="66" t="str">
        <f t="shared" si="24"/>
        <v>847.8471170.1.492316.000000.847001.300180</v>
      </c>
      <c r="I1231" s="56" t="s">
        <v>21</v>
      </c>
      <c r="J1231" s="56">
        <v>847001</v>
      </c>
      <c r="K1231" s="56" t="s">
        <v>863</v>
      </c>
      <c r="L1231" s="56">
        <v>300180</v>
      </c>
      <c r="M1231" s="66" t="s">
        <v>4249</v>
      </c>
      <c r="Q1231" s="66" t="s">
        <v>4251</v>
      </c>
      <c r="R1231" s="66">
        <v>1</v>
      </c>
      <c r="S1231" s="66">
        <v>2000000</v>
      </c>
      <c r="T1231" s="66">
        <v>2000000</v>
      </c>
      <c r="U1231" s="66" t="s">
        <v>2002</v>
      </c>
      <c r="V1231" s="66" t="s">
        <v>2122</v>
      </c>
      <c r="W1231" s="66" t="s">
        <v>2701</v>
      </c>
      <c r="X1231" s="66" t="s">
        <v>4176</v>
      </c>
      <c r="Y1231" s="69" t="s">
        <v>4194</v>
      </c>
      <c r="Z1231" s="66">
        <v>8471170</v>
      </c>
    </row>
    <row r="1232" spans="1:26" ht="30" customHeight="1" x14ac:dyDescent="0.35">
      <c r="A1232" s="66">
        <v>0</v>
      </c>
      <c r="B1232" s="66" t="s">
        <v>1999</v>
      </c>
      <c r="C1232" s="66" t="s">
        <v>963</v>
      </c>
      <c r="D1232" s="66">
        <v>8471170</v>
      </c>
      <c r="E1232" s="66" t="s">
        <v>514</v>
      </c>
      <c r="F1232" s="66">
        <v>492316</v>
      </c>
      <c r="G1232" s="66" t="s">
        <v>138</v>
      </c>
      <c r="H1232" s="66" t="str">
        <f t="shared" si="24"/>
        <v>847.8471170.1.492316.000000.847001.300180</v>
      </c>
      <c r="I1232" s="56" t="s">
        <v>21</v>
      </c>
      <c r="J1232" s="56">
        <v>847001</v>
      </c>
      <c r="K1232" s="56" t="s">
        <v>863</v>
      </c>
      <c r="L1232" s="56">
        <v>300180</v>
      </c>
      <c r="M1232" s="66" t="s">
        <v>4249</v>
      </c>
      <c r="Q1232" s="66" t="s">
        <v>4253</v>
      </c>
      <c r="R1232" s="66">
        <v>1</v>
      </c>
      <c r="S1232" s="66">
        <v>2000000</v>
      </c>
      <c r="T1232" s="66">
        <v>2000000</v>
      </c>
      <c r="U1232" s="66" t="s">
        <v>2002</v>
      </c>
      <c r="V1232" s="66" t="s">
        <v>2122</v>
      </c>
      <c r="W1232" s="66" t="s">
        <v>2701</v>
      </c>
      <c r="X1232" s="66" t="s">
        <v>4176</v>
      </c>
      <c r="Y1232" s="69" t="s">
        <v>4194</v>
      </c>
      <c r="Z1232" s="66">
        <v>8471170</v>
      </c>
    </row>
    <row r="1233" spans="1:26" ht="75" customHeight="1" x14ac:dyDescent="0.35">
      <c r="A1233" s="66">
        <v>0</v>
      </c>
      <c r="B1233" s="66" t="s">
        <v>1999</v>
      </c>
      <c r="C1233" s="66" t="s">
        <v>963</v>
      </c>
      <c r="D1233" s="66">
        <v>8471170</v>
      </c>
      <c r="E1233" s="66" t="s">
        <v>514</v>
      </c>
      <c r="F1233" s="66">
        <v>495110</v>
      </c>
      <c r="G1233" s="66" t="s">
        <v>889</v>
      </c>
      <c r="H1233" s="66" t="str">
        <f t="shared" si="24"/>
        <v>847.8471170.1.495110.000000.847001.300180</v>
      </c>
      <c r="I1233" s="56" t="s">
        <v>21</v>
      </c>
      <c r="J1233" s="56">
        <v>847001</v>
      </c>
      <c r="K1233" s="56" t="s">
        <v>863</v>
      </c>
      <c r="L1233" s="56">
        <v>300180</v>
      </c>
      <c r="M1233" s="66" t="s">
        <v>2167</v>
      </c>
      <c r="N1233" s="66">
        <v>10</v>
      </c>
      <c r="Q1233" s="66" t="s">
        <v>4255</v>
      </c>
      <c r="R1233" s="66">
        <v>1</v>
      </c>
      <c r="S1233" s="66">
        <v>489459.27795449982</v>
      </c>
      <c r="T1233" s="66">
        <v>489459.27795449982</v>
      </c>
      <c r="U1233" s="66" t="s">
        <v>2002</v>
      </c>
      <c r="V1233" s="66" t="s">
        <v>2122</v>
      </c>
      <c r="W1233" s="66" t="s">
        <v>2701</v>
      </c>
      <c r="X1233" s="66" t="s">
        <v>4176</v>
      </c>
      <c r="Y1233" s="69" t="s">
        <v>4258</v>
      </c>
      <c r="Z1233" s="66">
        <v>8471170</v>
      </c>
    </row>
    <row r="1234" spans="1:26" ht="15" customHeight="1" x14ac:dyDescent="0.35">
      <c r="A1234" s="66" t="s">
        <v>2019</v>
      </c>
      <c r="B1234" s="66" t="s">
        <v>2020</v>
      </c>
      <c r="C1234" s="66" t="s">
        <v>962</v>
      </c>
      <c r="D1234" s="66">
        <v>8471305</v>
      </c>
      <c r="E1234" s="66" t="s">
        <v>579</v>
      </c>
      <c r="F1234" s="66">
        <v>425510</v>
      </c>
      <c r="G1234" s="66" t="s">
        <v>37</v>
      </c>
      <c r="H1234" s="66" t="str">
        <f t="shared" si="24"/>
        <v>847.8471305.1.425510.000000.847001.200179</v>
      </c>
      <c r="I1234" s="56" t="s">
        <v>21</v>
      </c>
      <c r="J1234" s="56">
        <v>847001</v>
      </c>
      <c r="K1234" s="56" t="s">
        <v>23</v>
      </c>
      <c r="L1234" s="56">
        <v>200179</v>
      </c>
      <c r="M1234" s="66" t="s">
        <v>2167</v>
      </c>
      <c r="N1234" s="66">
        <v>60</v>
      </c>
      <c r="O1234" s="66" t="s">
        <v>1998</v>
      </c>
      <c r="Q1234" s="66" t="s">
        <v>5218</v>
      </c>
      <c r="R1234" s="66">
        <v>60</v>
      </c>
      <c r="S1234" s="66">
        <v>6000</v>
      </c>
      <c r="T1234" s="66">
        <v>360000</v>
      </c>
      <c r="U1234" s="66" t="s">
        <v>2002</v>
      </c>
      <c r="V1234" s="66" t="s">
        <v>2003</v>
      </c>
      <c r="W1234" s="66" t="s">
        <v>2050</v>
      </c>
      <c r="X1234" s="66" t="s">
        <v>5221</v>
      </c>
      <c r="Y1234" s="69" t="s">
        <v>2009</v>
      </c>
      <c r="Z1234" s="66" t="s">
        <v>5637</v>
      </c>
    </row>
    <row r="1235" spans="1:26" ht="15" customHeight="1" x14ac:dyDescent="0.35">
      <c r="A1235" s="66" t="s">
        <v>2019</v>
      </c>
      <c r="B1235" s="66" t="s">
        <v>1999</v>
      </c>
      <c r="C1235" s="66" t="s">
        <v>962</v>
      </c>
      <c r="D1235" s="66">
        <v>8471305</v>
      </c>
      <c r="E1235" s="66" t="s">
        <v>579</v>
      </c>
      <c r="F1235" s="66">
        <v>425550</v>
      </c>
      <c r="G1235" s="66" t="s">
        <v>83</v>
      </c>
      <c r="H1235" s="66" t="str">
        <f t="shared" si="24"/>
        <v>847.8471305.1.425550.000000.847001.200179</v>
      </c>
      <c r="I1235" s="56" t="s">
        <v>21</v>
      </c>
      <c r="J1235" s="56">
        <v>847001</v>
      </c>
      <c r="K1235" s="56" t="s">
        <v>23</v>
      </c>
      <c r="L1235" s="56">
        <v>200179</v>
      </c>
      <c r="M1235" s="66" t="s">
        <v>2167</v>
      </c>
      <c r="N1235" s="66">
        <v>50</v>
      </c>
      <c r="O1235" s="66" t="s">
        <v>1998</v>
      </c>
      <c r="Q1235" s="66" t="s">
        <v>5222</v>
      </c>
      <c r="R1235" s="66">
        <v>50</v>
      </c>
      <c r="S1235" s="66">
        <v>18000</v>
      </c>
      <c r="T1235" s="66">
        <v>900000</v>
      </c>
      <c r="U1235" s="66" t="s">
        <v>2002</v>
      </c>
      <c r="V1235" s="66" t="s">
        <v>2003</v>
      </c>
      <c r="W1235" s="66" t="s">
        <v>2050</v>
      </c>
      <c r="X1235" s="66" t="s">
        <v>5224</v>
      </c>
      <c r="Y1235" s="69" t="s">
        <v>2009</v>
      </c>
      <c r="Z1235" s="66" t="s">
        <v>5637</v>
      </c>
    </row>
    <row r="1236" spans="1:26" ht="15" customHeight="1" x14ac:dyDescent="0.35">
      <c r="A1236" s="66" t="s">
        <v>2024</v>
      </c>
      <c r="B1236" s="66" t="s">
        <v>1999</v>
      </c>
      <c r="C1236" s="66" t="s">
        <v>962</v>
      </c>
      <c r="D1236" s="66">
        <v>8471305</v>
      </c>
      <c r="E1236" s="66" t="s">
        <v>579</v>
      </c>
      <c r="F1236" s="66">
        <v>425720</v>
      </c>
      <c r="G1236" s="66" t="s">
        <v>126</v>
      </c>
      <c r="H1236" s="66" t="str">
        <f t="shared" si="24"/>
        <v>847.8471305.1.425720.000000.847001.200179</v>
      </c>
      <c r="I1236" s="56" t="s">
        <v>21</v>
      </c>
      <c r="J1236" s="56">
        <v>847001</v>
      </c>
      <c r="K1236" s="56" t="s">
        <v>23</v>
      </c>
      <c r="L1236" s="56">
        <v>200179</v>
      </c>
      <c r="M1236" s="66" t="s">
        <v>5225</v>
      </c>
      <c r="N1236" s="66">
        <v>1</v>
      </c>
      <c r="Q1236" s="66" t="s">
        <v>5226</v>
      </c>
      <c r="R1236" s="66">
        <v>1</v>
      </c>
      <c r="S1236" s="66">
        <v>750000</v>
      </c>
      <c r="T1236" s="66">
        <v>750000</v>
      </c>
      <c r="U1236" s="66" t="s">
        <v>2002</v>
      </c>
      <c r="V1236" s="66" t="s">
        <v>2003</v>
      </c>
      <c r="W1236" s="66" t="s">
        <v>2050</v>
      </c>
      <c r="X1236" s="66" t="s">
        <v>5228</v>
      </c>
      <c r="Y1236" s="69" t="s">
        <v>5209</v>
      </c>
      <c r="Z1236" s="66" t="s">
        <v>5637</v>
      </c>
    </row>
    <row r="1237" spans="1:26" ht="15" customHeight="1" x14ac:dyDescent="0.35">
      <c r="A1237" s="66" t="s">
        <v>2024</v>
      </c>
      <c r="B1237" s="66" t="s">
        <v>1999</v>
      </c>
      <c r="C1237" s="66" t="s">
        <v>962</v>
      </c>
      <c r="D1237" s="66">
        <v>8471305</v>
      </c>
      <c r="E1237" s="66" t="s">
        <v>579</v>
      </c>
      <c r="F1237" s="66">
        <v>425720</v>
      </c>
      <c r="G1237" s="66" t="s">
        <v>126</v>
      </c>
      <c r="H1237" s="66" t="str">
        <f t="shared" si="24"/>
        <v>847.8471305.1.425720.000000.847001.200179</v>
      </c>
      <c r="I1237" s="56" t="s">
        <v>21</v>
      </c>
      <c r="J1237" s="56">
        <v>847001</v>
      </c>
      <c r="K1237" s="56" t="s">
        <v>23</v>
      </c>
      <c r="L1237" s="56">
        <v>200179</v>
      </c>
      <c r="M1237" s="66" t="s">
        <v>5225</v>
      </c>
      <c r="N1237" s="66">
        <v>1</v>
      </c>
      <c r="Q1237" s="66" t="s">
        <v>5229</v>
      </c>
      <c r="R1237" s="66">
        <v>1</v>
      </c>
      <c r="S1237" s="66">
        <v>184000</v>
      </c>
      <c r="T1237" s="66">
        <v>184000</v>
      </c>
      <c r="U1237" s="66" t="s">
        <v>2002</v>
      </c>
      <c r="V1237" s="66" t="s">
        <v>2003</v>
      </c>
      <c r="W1237" s="66" t="s">
        <v>2050</v>
      </c>
      <c r="X1237" s="66" t="s">
        <v>5228</v>
      </c>
      <c r="Y1237" s="69" t="s">
        <v>5209</v>
      </c>
      <c r="Z1237" s="66" t="s">
        <v>5637</v>
      </c>
    </row>
    <row r="1238" spans="1:26" ht="15" customHeight="1" x14ac:dyDescent="0.35">
      <c r="A1238" s="66" t="s">
        <v>2024</v>
      </c>
      <c r="B1238" s="66" t="s">
        <v>1999</v>
      </c>
      <c r="C1238" s="66" t="s">
        <v>962</v>
      </c>
      <c r="D1238" s="66">
        <v>8471305</v>
      </c>
      <c r="E1238" s="66" t="s">
        <v>579</v>
      </c>
      <c r="F1238" s="66">
        <v>425720</v>
      </c>
      <c r="G1238" s="66" t="s">
        <v>126</v>
      </c>
      <c r="H1238" s="66" t="str">
        <f t="shared" si="24"/>
        <v>847.8471305.1.425720.000000.847001.200179</v>
      </c>
      <c r="I1238" s="56" t="s">
        <v>21</v>
      </c>
      <c r="J1238" s="56">
        <v>847001</v>
      </c>
      <c r="K1238" s="56" t="s">
        <v>23</v>
      </c>
      <c r="L1238" s="56">
        <v>200179</v>
      </c>
      <c r="M1238" s="66" t="s">
        <v>5225</v>
      </c>
      <c r="N1238" s="66">
        <v>1</v>
      </c>
      <c r="Q1238" s="66" t="s">
        <v>5230</v>
      </c>
      <c r="R1238" s="66">
        <v>1</v>
      </c>
      <c r="S1238" s="66">
        <v>39000</v>
      </c>
      <c r="T1238" s="66">
        <v>39000</v>
      </c>
      <c r="U1238" s="66" t="s">
        <v>2002</v>
      </c>
      <c r="V1238" s="66" t="s">
        <v>2003</v>
      </c>
      <c r="W1238" s="66" t="s">
        <v>2050</v>
      </c>
      <c r="X1238" s="66" t="s">
        <v>5228</v>
      </c>
      <c r="Y1238" s="69" t="s">
        <v>5209</v>
      </c>
      <c r="Z1238" s="66" t="s">
        <v>5637</v>
      </c>
    </row>
    <row r="1239" spans="1:26" ht="15" customHeight="1" x14ac:dyDescent="0.35">
      <c r="A1239" s="66" t="s">
        <v>2024</v>
      </c>
      <c r="B1239" s="66" t="s">
        <v>1999</v>
      </c>
      <c r="C1239" s="66" t="s">
        <v>962</v>
      </c>
      <c r="D1239" s="66">
        <v>8471305</v>
      </c>
      <c r="E1239" s="66" t="s">
        <v>579</v>
      </c>
      <c r="F1239" s="66">
        <v>425720</v>
      </c>
      <c r="G1239" s="66" t="s">
        <v>126</v>
      </c>
      <c r="H1239" s="66" t="str">
        <f t="shared" si="24"/>
        <v>847.8471305.1.425720.000000.847001.200179</v>
      </c>
      <c r="I1239" s="56" t="s">
        <v>21</v>
      </c>
      <c r="J1239" s="56">
        <v>847001</v>
      </c>
      <c r="K1239" s="56" t="s">
        <v>23</v>
      </c>
      <c r="L1239" s="56">
        <v>200179</v>
      </c>
      <c r="M1239" s="66" t="s">
        <v>5225</v>
      </c>
      <c r="N1239" s="66">
        <v>1</v>
      </c>
      <c r="Q1239" s="66" t="s">
        <v>5231</v>
      </c>
      <c r="R1239" s="66">
        <v>1</v>
      </c>
      <c r="S1239" s="66">
        <v>157000</v>
      </c>
      <c r="T1239" s="66">
        <v>157000</v>
      </c>
      <c r="U1239" s="66" t="s">
        <v>2002</v>
      </c>
      <c r="V1239" s="66" t="s">
        <v>2003</v>
      </c>
      <c r="W1239" s="66" t="s">
        <v>2050</v>
      </c>
      <c r="X1239" s="66" t="s">
        <v>5232</v>
      </c>
      <c r="Y1239" s="69" t="s">
        <v>5209</v>
      </c>
      <c r="Z1239" s="66" t="s">
        <v>5637</v>
      </c>
    </row>
    <row r="1240" spans="1:26" ht="15" customHeight="1" x14ac:dyDescent="0.35">
      <c r="A1240" s="66" t="s">
        <v>2036</v>
      </c>
      <c r="B1240" s="66" t="s">
        <v>1999</v>
      </c>
      <c r="C1240" s="66" t="s">
        <v>962</v>
      </c>
      <c r="D1240" s="66">
        <v>8471305</v>
      </c>
      <c r="E1240" s="66" t="s">
        <v>579</v>
      </c>
      <c r="F1240" s="66">
        <v>425900</v>
      </c>
      <c r="G1240" s="66" t="s">
        <v>40</v>
      </c>
      <c r="H1240" s="66" t="str">
        <f t="shared" si="24"/>
        <v>847.8471305.1.425900.000000.847001.200179</v>
      </c>
      <c r="I1240" s="56" t="s">
        <v>21</v>
      </c>
      <c r="J1240" s="56">
        <v>847001</v>
      </c>
      <c r="K1240" s="56" t="s">
        <v>23</v>
      </c>
      <c r="L1240" s="56">
        <v>200179</v>
      </c>
      <c r="M1240" s="66" t="s">
        <v>2167</v>
      </c>
      <c r="N1240" s="66">
        <v>84</v>
      </c>
      <c r="Q1240" s="66" t="s">
        <v>5233</v>
      </c>
      <c r="R1240" s="66">
        <v>84</v>
      </c>
      <c r="S1240" s="66">
        <v>1000</v>
      </c>
      <c r="T1240" s="66">
        <v>84000</v>
      </c>
      <c r="U1240" s="66" t="s">
        <v>2002</v>
      </c>
      <c r="V1240" s="66" t="s">
        <v>2003</v>
      </c>
      <c r="W1240" s="66" t="s">
        <v>2050</v>
      </c>
      <c r="X1240" s="66" t="s">
        <v>5237</v>
      </c>
      <c r="Y1240" s="69" t="s">
        <v>2009</v>
      </c>
      <c r="Z1240" s="66" t="s">
        <v>5637</v>
      </c>
    </row>
    <row r="1241" spans="1:26" ht="15" customHeight="1" x14ac:dyDescent="0.35">
      <c r="A1241" s="66" t="s">
        <v>2036</v>
      </c>
      <c r="B1241" s="66" t="s">
        <v>1999</v>
      </c>
      <c r="C1241" s="66" t="s">
        <v>962</v>
      </c>
      <c r="D1241" s="66">
        <v>8471305</v>
      </c>
      <c r="E1241" s="66" t="s">
        <v>579</v>
      </c>
      <c r="F1241" s="66">
        <v>425900</v>
      </c>
      <c r="G1241" s="66" t="s">
        <v>40</v>
      </c>
      <c r="H1241" s="66" t="str">
        <f t="shared" si="24"/>
        <v>847.8471305.1.425900.000000.847001.200179</v>
      </c>
      <c r="I1241" s="56" t="s">
        <v>21</v>
      </c>
      <c r="J1241" s="56">
        <v>847001</v>
      </c>
      <c r="K1241" s="56" t="s">
        <v>23</v>
      </c>
      <c r="L1241" s="56">
        <v>200179</v>
      </c>
      <c r="M1241" s="66" t="s">
        <v>2084</v>
      </c>
      <c r="N1241" s="66">
        <v>120</v>
      </c>
      <c r="Q1241" s="66" t="s">
        <v>5238</v>
      </c>
      <c r="R1241" s="66">
        <v>120</v>
      </c>
      <c r="S1241" s="66">
        <v>500</v>
      </c>
      <c r="T1241" s="66">
        <v>60000</v>
      </c>
      <c r="U1241" s="66" t="s">
        <v>2002</v>
      </c>
      <c r="V1241" s="66" t="s">
        <v>2003</v>
      </c>
      <c r="W1241" s="66" t="s">
        <v>2056</v>
      </c>
      <c r="X1241" s="66" t="s">
        <v>5240</v>
      </c>
      <c r="Y1241" s="69" t="s">
        <v>2009</v>
      </c>
      <c r="Z1241" s="66" t="s">
        <v>5637</v>
      </c>
    </row>
    <row r="1242" spans="1:26" ht="15" customHeight="1" x14ac:dyDescent="0.35">
      <c r="A1242" s="66" t="s">
        <v>2058</v>
      </c>
      <c r="B1242" s="66" t="s">
        <v>1999</v>
      </c>
      <c r="C1242" s="66" t="s">
        <v>962</v>
      </c>
      <c r="D1242" s="66">
        <v>8471305</v>
      </c>
      <c r="E1242" s="66" t="s">
        <v>579</v>
      </c>
      <c r="F1242" s="66">
        <v>426100</v>
      </c>
      <c r="G1242" s="66" t="s">
        <v>316</v>
      </c>
      <c r="H1242" s="66" t="str">
        <f t="shared" si="24"/>
        <v>847.8471305.1.426100.000000.847001.200179</v>
      </c>
      <c r="I1242" s="56" t="s">
        <v>21</v>
      </c>
      <c r="J1242" s="56">
        <v>847001</v>
      </c>
      <c r="K1242" s="56" t="s">
        <v>23</v>
      </c>
      <c r="L1242" s="56">
        <v>200179</v>
      </c>
      <c r="M1242" s="66" t="s">
        <v>2000</v>
      </c>
      <c r="N1242" s="66">
        <v>1</v>
      </c>
      <c r="Q1242" s="66" t="s">
        <v>5241</v>
      </c>
      <c r="R1242" s="66">
        <v>3</v>
      </c>
      <c r="S1242" s="66">
        <v>12000</v>
      </c>
      <c r="T1242" s="66">
        <v>36000</v>
      </c>
      <c r="U1242" s="66" t="s">
        <v>2002</v>
      </c>
      <c r="V1242" s="66" t="s">
        <v>2003</v>
      </c>
      <c r="W1242" s="66" t="s">
        <v>2050</v>
      </c>
      <c r="X1242" s="66" t="s">
        <v>5244</v>
      </c>
      <c r="Z1242" s="66" t="s">
        <v>5637</v>
      </c>
    </row>
    <row r="1243" spans="1:26" ht="15" customHeight="1" x14ac:dyDescent="0.35">
      <c r="A1243" s="66" t="s">
        <v>2019</v>
      </c>
      <c r="B1243" s="66" t="s">
        <v>1999</v>
      </c>
      <c r="C1243" s="66" t="s">
        <v>962</v>
      </c>
      <c r="D1243" s="66">
        <v>8471305</v>
      </c>
      <c r="E1243" s="66" t="s">
        <v>579</v>
      </c>
      <c r="F1243" s="66">
        <v>427200</v>
      </c>
      <c r="G1243" s="66" t="s">
        <v>89</v>
      </c>
      <c r="H1243" s="66" t="str">
        <f t="shared" si="24"/>
        <v>847.8471305.1.427200.000000.847001.200179</v>
      </c>
      <c r="I1243" s="56" t="s">
        <v>21</v>
      </c>
      <c r="J1243" s="56">
        <v>847001</v>
      </c>
      <c r="K1243" s="56" t="s">
        <v>23</v>
      </c>
      <c r="L1243" s="56">
        <v>200179</v>
      </c>
      <c r="M1243" s="66" t="s">
        <v>2167</v>
      </c>
      <c r="N1243" s="66">
        <v>50</v>
      </c>
      <c r="O1243" s="66" t="s">
        <v>1998</v>
      </c>
      <c r="Q1243" s="66" t="s">
        <v>5245</v>
      </c>
      <c r="R1243" s="66">
        <v>50</v>
      </c>
      <c r="S1243" s="66">
        <v>10000</v>
      </c>
      <c r="T1243" s="66">
        <v>500000</v>
      </c>
      <c r="U1243" s="66" t="s">
        <v>2002</v>
      </c>
      <c r="V1243" s="66" t="s">
        <v>2003</v>
      </c>
      <c r="W1243" s="66" t="s">
        <v>2034</v>
      </c>
      <c r="X1243" s="66" t="s">
        <v>5249</v>
      </c>
      <c r="Y1243" s="69" t="s">
        <v>2009</v>
      </c>
      <c r="Z1243" s="66" t="s">
        <v>5637</v>
      </c>
    </row>
    <row r="1244" spans="1:26" ht="15" customHeight="1" x14ac:dyDescent="0.35">
      <c r="A1244" s="66" t="s">
        <v>1998</v>
      </c>
      <c r="B1244" s="66" t="s">
        <v>1999</v>
      </c>
      <c r="C1244" s="66" t="s">
        <v>962</v>
      </c>
      <c r="D1244" s="66">
        <v>8471305</v>
      </c>
      <c r="E1244" s="66" t="s">
        <v>579</v>
      </c>
      <c r="F1244" s="66">
        <v>427710</v>
      </c>
      <c r="G1244" s="66" t="s">
        <v>46</v>
      </c>
      <c r="H1244" s="66" t="str">
        <f t="shared" si="24"/>
        <v>847.8471305.1.427710.000000.847001.200179</v>
      </c>
      <c r="I1244" s="56" t="s">
        <v>21</v>
      </c>
      <c r="J1244" s="56">
        <v>847001</v>
      </c>
      <c r="K1244" s="56" t="s">
        <v>23</v>
      </c>
      <c r="L1244" s="56">
        <v>200179</v>
      </c>
      <c r="M1244" s="66" t="s">
        <v>2000</v>
      </c>
      <c r="N1244" s="66">
        <v>5</v>
      </c>
      <c r="O1244" s="66" t="s">
        <v>1998</v>
      </c>
      <c r="Q1244" s="66" t="s">
        <v>5250</v>
      </c>
      <c r="R1244" s="66">
        <v>4</v>
      </c>
      <c r="S1244" s="66">
        <v>25000</v>
      </c>
      <c r="T1244" s="66">
        <v>100000</v>
      </c>
      <c r="U1244" s="66" t="s">
        <v>2002</v>
      </c>
      <c r="V1244" s="66" t="s">
        <v>2003</v>
      </c>
      <c r="W1244" s="66" t="s">
        <v>2007</v>
      </c>
      <c r="X1244" s="66" t="s">
        <v>5253</v>
      </c>
      <c r="Y1244" s="69" t="s">
        <v>5254</v>
      </c>
      <c r="Z1244" s="66" t="s">
        <v>5637</v>
      </c>
    </row>
    <row r="1245" spans="1:26" ht="15" customHeight="1" x14ac:dyDescent="0.35">
      <c r="A1245" s="66" t="s">
        <v>2041</v>
      </c>
      <c r="B1245" s="66" t="s">
        <v>1999</v>
      </c>
      <c r="C1245" s="66" t="s">
        <v>962</v>
      </c>
      <c r="D1245" s="66">
        <v>8471305</v>
      </c>
      <c r="E1245" s="66" t="s">
        <v>579</v>
      </c>
      <c r="F1245" s="66">
        <v>427810</v>
      </c>
      <c r="G1245" s="66" t="s">
        <v>459</v>
      </c>
      <c r="H1245" s="66" t="str">
        <f t="shared" si="24"/>
        <v>847.8471305.1.427810.000000.847001.200179</v>
      </c>
      <c r="I1245" s="56" t="s">
        <v>21</v>
      </c>
      <c r="J1245" s="56">
        <v>847001</v>
      </c>
      <c r="K1245" s="56" t="s">
        <v>23</v>
      </c>
      <c r="L1245" s="56">
        <v>200179</v>
      </c>
      <c r="M1245" s="66" t="s">
        <v>2000</v>
      </c>
      <c r="N1245" s="66">
        <v>2</v>
      </c>
      <c r="O1245" s="66" t="s">
        <v>2036</v>
      </c>
      <c r="Q1245" s="66" t="s">
        <v>5255</v>
      </c>
      <c r="R1245" s="66">
        <v>1</v>
      </c>
      <c r="S1245" s="66">
        <v>10000</v>
      </c>
      <c r="T1245" s="66">
        <v>10000</v>
      </c>
      <c r="U1245" s="66" t="s">
        <v>2002</v>
      </c>
      <c r="V1245" s="66" t="s">
        <v>2003</v>
      </c>
      <c r="W1245" s="66" t="s">
        <v>2050</v>
      </c>
      <c r="X1245" s="66" t="s">
        <v>5258</v>
      </c>
      <c r="Y1245" s="69" t="s">
        <v>2009</v>
      </c>
      <c r="Z1245" s="66" t="s">
        <v>5637</v>
      </c>
    </row>
    <row r="1246" spans="1:26" ht="15" customHeight="1" x14ac:dyDescent="0.35">
      <c r="A1246" s="66" t="s">
        <v>2047</v>
      </c>
      <c r="B1246" s="66" t="s">
        <v>1999</v>
      </c>
      <c r="C1246" s="66" t="s">
        <v>962</v>
      </c>
      <c r="D1246" s="66">
        <v>8471305</v>
      </c>
      <c r="E1246" s="66" t="s">
        <v>579</v>
      </c>
      <c r="F1246" s="66">
        <v>428090</v>
      </c>
      <c r="G1246" s="66" t="s">
        <v>52</v>
      </c>
      <c r="H1246" s="66" t="str">
        <f t="shared" si="24"/>
        <v>847.8471305.1.428090.000000.847001.200179</v>
      </c>
      <c r="I1246" s="56" t="s">
        <v>21</v>
      </c>
      <c r="J1246" s="56">
        <v>847001</v>
      </c>
      <c r="K1246" s="56" t="s">
        <v>23</v>
      </c>
      <c r="L1246" s="56">
        <v>200179</v>
      </c>
      <c r="M1246" s="66" t="s">
        <v>2167</v>
      </c>
      <c r="N1246" s="66">
        <v>25</v>
      </c>
      <c r="O1246" s="66" t="s">
        <v>1998</v>
      </c>
      <c r="P1246" s="66">
        <v>25</v>
      </c>
      <c r="Q1246" s="66" t="s">
        <v>5259</v>
      </c>
      <c r="R1246" s="66">
        <v>25</v>
      </c>
      <c r="S1246" s="66">
        <v>14040</v>
      </c>
      <c r="T1246" s="66">
        <v>351000</v>
      </c>
      <c r="U1246" s="66" t="s">
        <v>2113</v>
      </c>
      <c r="V1246" s="66" t="s">
        <v>2003</v>
      </c>
      <c r="W1246" s="66" t="s">
        <v>2007</v>
      </c>
      <c r="X1246" s="66" t="s">
        <v>5262</v>
      </c>
      <c r="Y1246" s="69" t="s">
        <v>2009</v>
      </c>
      <c r="Z1246" s="66" t="s">
        <v>5637</v>
      </c>
    </row>
    <row r="1247" spans="1:26" ht="15" customHeight="1" x14ac:dyDescent="0.35">
      <c r="A1247" s="66" t="s">
        <v>2036</v>
      </c>
      <c r="B1247" s="66" t="s">
        <v>1999</v>
      </c>
      <c r="C1247" s="66" t="s">
        <v>962</v>
      </c>
      <c r="D1247" s="66">
        <v>8471305</v>
      </c>
      <c r="E1247" s="66" t="s">
        <v>579</v>
      </c>
      <c r="F1247" s="66">
        <v>436110</v>
      </c>
      <c r="G1247" s="66" t="s">
        <v>64</v>
      </c>
      <c r="H1247" s="66" t="str">
        <f t="shared" si="24"/>
        <v>847.8471305.1.436110.000000.847001.200179</v>
      </c>
      <c r="I1247" s="56" t="s">
        <v>21</v>
      </c>
      <c r="J1247" s="56">
        <v>847001</v>
      </c>
      <c r="K1247" s="56" t="s">
        <v>23</v>
      </c>
      <c r="L1247" s="56">
        <v>200179</v>
      </c>
      <c r="M1247" s="66" t="s">
        <v>2000</v>
      </c>
      <c r="N1247" s="66">
        <v>1</v>
      </c>
      <c r="O1247" s="66" t="s">
        <v>1998</v>
      </c>
      <c r="Q1247" s="66" t="s">
        <v>5266</v>
      </c>
      <c r="R1247" s="66">
        <v>1</v>
      </c>
      <c r="S1247" s="66">
        <v>120000</v>
      </c>
      <c r="T1247" s="66">
        <v>120000</v>
      </c>
      <c r="U1247" s="66" t="s">
        <v>2002</v>
      </c>
      <c r="V1247" s="66" t="s">
        <v>2003</v>
      </c>
      <c r="W1247" s="66" t="s">
        <v>2050</v>
      </c>
      <c r="X1247" s="66" t="s">
        <v>5267</v>
      </c>
      <c r="Z1247" s="66" t="s">
        <v>5637</v>
      </c>
    </row>
    <row r="1248" spans="1:26" ht="15" customHeight="1" x14ac:dyDescent="0.35">
      <c r="A1248" s="66" t="s">
        <v>2036</v>
      </c>
      <c r="B1248" s="66" t="s">
        <v>1999</v>
      </c>
      <c r="C1248" s="66" t="s">
        <v>962</v>
      </c>
      <c r="D1248" s="66">
        <v>8471305</v>
      </c>
      <c r="E1248" s="66" t="s">
        <v>579</v>
      </c>
      <c r="F1248" s="66">
        <v>436120</v>
      </c>
      <c r="G1248" s="66" t="s">
        <v>431</v>
      </c>
      <c r="H1248" s="66" t="str">
        <f t="shared" si="24"/>
        <v>847.8471305.1.436120.000000.847001.200179</v>
      </c>
      <c r="I1248" s="56" t="s">
        <v>21</v>
      </c>
      <c r="J1248" s="56">
        <v>847001</v>
      </c>
      <c r="K1248" s="56" t="s">
        <v>23</v>
      </c>
      <c r="L1248" s="56">
        <v>200179</v>
      </c>
      <c r="M1248" s="66" t="s">
        <v>2000</v>
      </c>
      <c r="N1248" s="66">
        <v>1</v>
      </c>
      <c r="O1248" s="66" t="s">
        <v>1998</v>
      </c>
      <c r="Q1248" s="66" t="s">
        <v>5268</v>
      </c>
      <c r="R1248" s="66">
        <v>4</v>
      </c>
      <c r="S1248" s="66">
        <v>12000</v>
      </c>
      <c r="T1248" s="66">
        <v>48000</v>
      </c>
      <c r="U1248" s="66" t="s">
        <v>2002</v>
      </c>
      <c r="V1248" s="66" t="s">
        <v>2003</v>
      </c>
      <c r="W1248" s="66" t="s">
        <v>2050</v>
      </c>
      <c r="X1248" s="66" t="s">
        <v>5267</v>
      </c>
      <c r="Z1248" s="66" t="s">
        <v>5637</v>
      </c>
    </row>
    <row r="1249" spans="1:26" ht="15" customHeight="1" x14ac:dyDescent="0.35">
      <c r="A1249" s="66" t="s">
        <v>2019</v>
      </c>
      <c r="B1249" s="66" t="s">
        <v>2020</v>
      </c>
      <c r="C1249" s="66" t="s">
        <v>962</v>
      </c>
      <c r="D1249" s="66">
        <v>8471305</v>
      </c>
      <c r="E1249" s="66" t="s">
        <v>4102</v>
      </c>
      <c r="F1249" s="66">
        <v>425510</v>
      </c>
      <c r="G1249" s="66" t="s">
        <v>37</v>
      </c>
      <c r="H1249" s="66" t="str">
        <f t="shared" si="24"/>
        <v>847.8471305.1.425510.000000.847001.200179</v>
      </c>
      <c r="I1249" s="56" t="s">
        <v>21</v>
      </c>
      <c r="J1249" s="56">
        <v>847001</v>
      </c>
      <c r="K1249" s="56" t="s">
        <v>23</v>
      </c>
      <c r="L1249" s="56">
        <v>200179</v>
      </c>
      <c r="M1249" s="66" t="s">
        <v>2031</v>
      </c>
      <c r="N1249" s="66">
        <v>5</v>
      </c>
      <c r="O1249" s="66" t="s">
        <v>2031</v>
      </c>
      <c r="Q1249" s="66" t="s">
        <v>4097</v>
      </c>
      <c r="R1249" s="66">
        <v>5</v>
      </c>
      <c r="S1249" s="66">
        <v>10000</v>
      </c>
      <c r="T1249" s="66">
        <v>50000</v>
      </c>
      <c r="U1249" s="66" t="s">
        <v>2002</v>
      </c>
      <c r="V1249" s="66" t="s">
        <v>2003</v>
      </c>
      <c r="W1249" s="66" t="s">
        <v>2007</v>
      </c>
      <c r="X1249" s="66" t="s">
        <v>4100</v>
      </c>
      <c r="Y1249" s="69" t="s">
        <v>4101</v>
      </c>
      <c r="Z1249" s="66" t="s">
        <v>4102</v>
      </c>
    </row>
    <row r="1250" spans="1:26" ht="15" customHeight="1" x14ac:dyDescent="0.35">
      <c r="A1250" s="66" t="s">
        <v>2019</v>
      </c>
      <c r="B1250" s="66" t="s">
        <v>1999</v>
      </c>
      <c r="C1250" s="66" t="s">
        <v>962</v>
      </c>
      <c r="D1250" s="66">
        <v>8471305</v>
      </c>
      <c r="E1250" s="66" t="s">
        <v>4102</v>
      </c>
      <c r="F1250" s="66">
        <v>425550</v>
      </c>
      <c r="G1250" s="66" t="s">
        <v>83</v>
      </c>
      <c r="H1250" s="66" t="str">
        <f t="shared" si="24"/>
        <v>847.8471305.1.425550.000000.847001.200179</v>
      </c>
      <c r="I1250" s="56" t="s">
        <v>21</v>
      </c>
      <c r="J1250" s="56">
        <v>847001</v>
      </c>
      <c r="K1250" s="56" t="s">
        <v>23</v>
      </c>
      <c r="L1250" s="56">
        <v>200179</v>
      </c>
      <c r="M1250" s="66" t="s">
        <v>2031</v>
      </c>
      <c r="N1250" s="66">
        <v>5</v>
      </c>
      <c r="O1250" s="66" t="s">
        <v>2031</v>
      </c>
      <c r="Q1250" s="66" t="s">
        <v>4103</v>
      </c>
      <c r="R1250" s="66">
        <v>4</v>
      </c>
      <c r="S1250" s="66">
        <v>15000</v>
      </c>
      <c r="T1250" s="66">
        <v>60000</v>
      </c>
      <c r="U1250" s="66" t="s">
        <v>2002</v>
      </c>
      <c r="V1250" s="66" t="s">
        <v>2003</v>
      </c>
      <c r="W1250" s="66" t="s">
        <v>2034</v>
      </c>
      <c r="X1250" s="66" t="s">
        <v>4106</v>
      </c>
      <c r="Y1250" s="69" t="s">
        <v>4107</v>
      </c>
      <c r="Z1250" s="66" t="s">
        <v>4102</v>
      </c>
    </row>
    <row r="1251" spans="1:26" ht="15" customHeight="1" x14ac:dyDescent="0.35">
      <c r="A1251" s="66" t="s">
        <v>2058</v>
      </c>
      <c r="B1251" s="66" t="s">
        <v>1999</v>
      </c>
      <c r="C1251" s="66" t="s">
        <v>962</v>
      </c>
      <c r="D1251" s="66">
        <v>8471305</v>
      </c>
      <c r="E1251" s="66" t="s">
        <v>4102</v>
      </c>
      <c r="F1251" s="66">
        <v>426100</v>
      </c>
      <c r="G1251" s="66" t="s">
        <v>316</v>
      </c>
      <c r="H1251" s="66" t="str">
        <f t="shared" si="24"/>
        <v>847.8471305.1.426100.000000.847001.200179</v>
      </c>
      <c r="I1251" s="56" t="s">
        <v>21</v>
      </c>
      <c r="J1251" s="56">
        <v>847001</v>
      </c>
      <c r="K1251" s="56" t="s">
        <v>23</v>
      </c>
      <c r="L1251" s="56">
        <v>200179</v>
      </c>
      <c r="M1251" s="66" t="s">
        <v>2031</v>
      </c>
      <c r="N1251" s="66">
        <v>5</v>
      </c>
      <c r="O1251" s="66" t="s">
        <v>2031</v>
      </c>
      <c r="Q1251" s="66" t="s">
        <v>4113</v>
      </c>
      <c r="R1251" s="66">
        <v>5</v>
      </c>
      <c r="S1251" s="66">
        <v>2000</v>
      </c>
      <c r="T1251" s="66">
        <v>10000</v>
      </c>
      <c r="U1251" s="66" t="s">
        <v>2002</v>
      </c>
      <c r="V1251" s="66" t="s">
        <v>2003</v>
      </c>
      <c r="W1251" s="66" t="s">
        <v>2034</v>
      </c>
      <c r="X1251" s="66" t="s">
        <v>4114</v>
      </c>
      <c r="Y1251" s="69" t="s">
        <v>4107</v>
      </c>
      <c r="Z1251" s="66" t="s">
        <v>4102</v>
      </c>
    </row>
    <row r="1252" spans="1:26" ht="15" customHeight="1" x14ac:dyDescent="0.35">
      <c r="A1252" s="66" t="s">
        <v>2668</v>
      </c>
      <c r="B1252" s="66" t="s">
        <v>1999</v>
      </c>
      <c r="C1252" s="66" t="s">
        <v>962</v>
      </c>
      <c r="D1252" s="66">
        <v>8471305</v>
      </c>
      <c r="E1252" s="66" t="s">
        <v>4102</v>
      </c>
      <c r="F1252" s="66">
        <v>426900</v>
      </c>
      <c r="G1252" s="66" t="s">
        <v>360</v>
      </c>
      <c r="H1252" s="66" t="str">
        <f t="shared" si="24"/>
        <v>847.8471305.1.426900.000000.847001.200179</v>
      </c>
      <c r="I1252" s="56" t="s">
        <v>21</v>
      </c>
      <c r="J1252" s="56">
        <v>847001</v>
      </c>
      <c r="K1252" s="56" t="s">
        <v>23</v>
      </c>
      <c r="L1252" s="56">
        <v>200179</v>
      </c>
      <c r="M1252" s="66" t="s">
        <v>2031</v>
      </c>
      <c r="N1252" s="66">
        <v>5</v>
      </c>
      <c r="O1252" s="66" t="s">
        <v>2031</v>
      </c>
      <c r="Q1252" s="66" t="s">
        <v>4113</v>
      </c>
      <c r="R1252" s="66">
        <v>5</v>
      </c>
      <c r="S1252" s="66">
        <v>2000</v>
      </c>
      <c r="T1252" s="66">
        <v>10000</v>
      </c>
      <c r="U1252" s="66" t="s">
        <v>2002</v>
      </c>
      <c r="V1252" s="66" t="s">
        <v>2003</v>
      </c>
      <c r="W1252" s="66" t="s">
        <v>2034</v>
      </c>
      <c r="X1252" s="66" t="s">
        <v>4114</v>
      </c>
      <c r="Y1252" s="69" t="s">
        <v>4107</v>
      </c>
      <c r="Z1252" s="66" t="s">
        <v>4102</v>
      </c>
    </row>
    <row r="1253" spans="1:26" ht="15" customHeight="1" x14ac:dyDescent="0.35">
      <c r="A1253" s="66" t="s">
        <v>1998</v>
      </c>
      <c r="B1253" s="66" t="s">
        <v>1999</v>
      </c>
      <c r="C1253" s="66" t="s">
        <v>962</v>
      </c>
      <c r="D1253" s="66">
        <v>8471305</v>
      </c>
      <c r="E1253" s="66" t="s">
        <v>4102</v>
      </c>
      <c r="F1253" s="66">
        <v>427710</v>
      </c>
      <c r="G1253" s="66" t="s">
        <v>46</v>
      </c>
      <c r="H1253" s="66" t="str">
        <f t="shared" si="24"/>
        <v>847.8471305.1.427710.000000.847001.200179</v>
      </c>
      <c r="I1253" s="56" t="s">
        <v>21</v>
      </c>
      <c r="J1253" s="56">
        <v>847001</v>
      </c>
      <c r="K1253" s="56" t="s">
        <v>23</v>
      </c>
      <c r="L1253" s="56">
        <v>200179</v>
      </c>
      <c r="M1253" s="66" t="s">
        <v>2031</v>
      </c>
      <c r="N1253" s="66">
        <v>5</v>
      </c>
      <c r="O1253" s="66" t="s">
        <v>2031</v>
      </c>
      <c r="Q1253" s="66" t="s">
        <v>4115</v>
      </c>
      <c r="R1253" s="66">
        <v>5</v>
      </c>
      <c r="S1253" s="66">
        <v>4000</v>
      </c>
      <c r="T1253" s="66">
        <v>20000</v>
      </c>
      <c r="U1253" s="66" t="s">
        <v>2002</v>
      </c>
      <c r="V1253" s="66" t="s">
        <v>2003</v>
      </c>
      <c r="W1253" s="66" t="s">
        <v>2034</v>
      </c>
      <c r="X1253" s="66" t="s">
        <v>4114</v>
      </c>
      <c r="Y1253" s="69" t="s">
        <v>4107</v>
      </c>
      <c r="Z1253" s="66" t="s">
        <v>4102</v>
      </c>
    </row>
    <row r="1254" spans="1:26" ht="15" customHeight="1" x14ac:dyDescent="0.35">
      <c r="A1254" s="66" t="s">
        <v>2019</v>
      </c>
      <c r="B1254" s="66" t="s">
        <v>2053</v>
      </c>
      <c r="C1254" s="66" t="s">
        <v>962</v>
      </c>
      <c r="D1254" s="66">
        <v>8471305</v>
      </c>
      <c r="E1254" s="66" t="s">
        <v>4102</v>
      </c>
      <c r="F1254" s="66">
        <v>428640</v>
      </c>
      <c r="G1254" s="66" t="s">
        <v>55</v>
      </c>
      <c r="H1254" s="66" t="str">
        <f t="shared" si="24"/>
        <v>847.8471305.1.428640.000000.847001.200179</v>
      </c>
      <c r="I1254" s="56" t="s">
        <v>21</v>
      </c>
      <c r="J1254" s="56">
        <v>847001</v>
      </c>
      <c r="K1254" s="56" t="s">
        <v>23</v>
      </c>
      <c r="L1254" s="56">
        <v>200179</v>
      </c>
      <c r="M1254" s="66" t="s">
        <v>2098</v>
      </c>
      <c r="N1254" s="66">
        <v>5</v>
      </c>
      <c r="O1254" s="66" t="s">
        <v>2098</v>
      </c>
      <c r="Q1254" s="66" t="s">
        <v>4116</v>
      </c>
      <c r="R1254" s="66">
        <v>5</v>
      </c>
      <c r="S1254" s="66">
        <v>1000</v>
      </c>
      <c r="T1254" s="66">
        <v>5000</v>
      </c>
      <c r="U1254" s="66" t="s">
        <v>2002</v>
      </c>
      <c r="V1254" s="66" t="s">
        <v>2003</v>
      </c>
      <c r="W1254" s="66" t="s">
        <v>2007</v>
      </c>
      <c r="X1254" s="66" t="s">
        <v>4118</v>
      </c>
      <c r="Y1254" s="69" t="s">
        <v>4119</v>
      </c>
      <c r="Z1254" s="66" t="s">
        <v>4102</v>
      </c>
    </row>
    <row r="1255" spans="1:26" ht="15" customHeight="1" x14ac:dyDescent="0.35">
      <c r="A1255" s="66" t="s">
        <v>1998</v>
      </c>
      <c r="B1255" s="66" t="s">
        <v>1999</v>
      </c>
      <c r="C1255" s="66" t="s">
        <v>962</v>
      </c>
      <c r="D1255" s="66">
        <v>8471305</v>
      </c>
      <c r="E1255" s="66" t="s">
        <v>4102</v>
      </c>
      <c r="F1255" s="66">
        <v>435340</v>
      </c>
      <c r="G1255" s="66" t="s">
        <v>239</v>
      </c>
      <c r="H1255" s="66" t="str">
        <f t="shared" si="24"/>
        <v>847.8471305.1.435340.000000.847001.200179</v>
      </c>
      <c r="I1255" s="56" t="s">
        <v>21</v>
      </c>
      <c r="J1255" s="56">
        <v>847001</v>
      </c>
      <c r="K1255" s="56" t="s">
        <v>23</v>
      </c>
      <c r="L1255" s="56">
        <v>200179</v>
      </c>
      <c r="M1255" s="66" t="s">
        <v>2031</v>
      </c>
      <c r="N1255" s="66">
        <v>5</v>
      </c>
      <c r="O1255" s="66" t="s">
        <v>2031</v>
      </c>
      <c r="Q1255" s="66" t="s">
        <v>4120</v>
      </c>
      <c r="R1255" s="66">
        <v>5</v>
      </c>
      <c r="S1255" s="66">
        <v>1000</v>
      </c>
      <c r="T1255" s="66">
        <v>5000</v>
      </c>
      <c r="U1255" s="66" t="s">
        <v>2002</v>
      </c>
      <c r="V1255" s="66" t="s">
        <v>2003</v>
      </c>
      <c r="W1255" s="66" t="s">
        <v>2007</v>
      </c>
      <c r="X1255" s="66" t="s">
        <v>4121</v>
      </c>
      <c r="Y1255" s="69" t="s">
        <v>4107</v>
      </c>
      <c r="Z1255" s="66" t="s">
        <v>4102</v>
      </c>
    </row>
    <row r="1256" spans="1:26" ht="15" customHeight="1" x14ac:dyDescent="0.35">
      <c r="A1256" s="66" t="s">
        <v>1998</v>
      </c>
      <c r="B1256" s="66" t="s">
        <v>1999</v>
      </c>
      <c r="C1256" s="66" t="s">
        <v>962</v>
      </c>
      <c r="D1256" s="66">
        <v>8471305</v>
      </c>
      <c r="E1256" s="66" t="s">
        <v>4102</v>
      </c>
      <c r="F1256" s="66">
        <v>435508</v>
      </c>
      <c r="G1256" s="66" t="s">
        <v>147</v>
      </c>
      <c r="H1256" s="66" t="str">
        <f t="shared" si="24"/>
        <v>847.8471305.1.435508.000000.847001.200179</v>
      </c>
      <c r="I1256" s="56" t="s">
        <v>21</v>
      </c>
      <c r="J1256" s="56">
        <v>847001</v>
      </c>
      <c r="K1256" s="56" t="s">
        <v>23</v>
      </c>
      <c r="L1256" s="56">
        <v>200179</v>
      </c>
      <c r="M1256" s="66" t="s">
        <v>4126</v>
      </c>
      <c r="N1256" s="66">
        <v>65</v>
      </c>
      <c r="O1256" s="66" t="s">
        <v>4126</v>
      </c>
      <c r="Q1256" s="66" t="s">
        <v>5638</v>
      </c>
      <c r="R1256" s="66">
        <v>65</v>
      </c>
      <c r="S1256" s="66">
        <v>16000</v>
      </c>
      <c r="T1256" s="128">
        <v>1040000</v>
      </c>
      <c r="U1256" s="66" t="s">
        <v>2002</v>
      </c>
      <c r="V1256" s="66" t="s">
        <v>2003</v>
      </c>
      <c r="W1256" s="66" t="s">
        <v>2034</v>
      </c>
      <c r="X1256" s="66" t="s">
        <v>4128</v>
      </c>
      <c r="Y1256" s="69" t="s">
        <v>5639</v>
      </c>
      <c r="Z1256" s="66" t="s">
        <v>4102</v>
      </c>
    </row>
    <row r="1257" spans="1:26" ht="15" customHeight="1" x14ac:dyDescent="0.35">
      <c r="A1257" s="66" t="s">
        <v>2036</v>
      </c>
      <c r="B1257" s="66" t="s">
        <v>1999</v>
      </c>
      <c r="C1257" s="66" t="s">
        <v>962</v>
      </c>
      <c r="D1257" s="66">
        <v>8471305</v>
      </c>
      <c r="E1257" s="66" t="s">
        <v>4102</v>
      </c>
      <c r="F1257" s="66">
        <v>436120</v>
      </c>
      <c r="G1257" s="66" t="s">
        <v>431</v>
      </c>
      <c r="H1257" s="66" t="str">
        <f t="shared" si="24"/>
        <v>847.8471305.1.436120.000000.847001.200179</v>
      </c>
      <c r="I1257" s="56" t="s">
        <v>21</v>
      </c>
      <c r="J1257" s="56">
        <v>847001</v>
      </c>
      <c r="K1257" s="56" t="s">
        <v>23</v>
      </c>
      <c r="L1257" s="56">
        <v>200179</v>
      </c>
      <c r="M1257" s="66" t="s">
        <v>2031</v>
      </c>
      <c r="N1257" s="66">
        <v>5</v>
      </c>
      <c r="O1257" s="66" t="s">
        <v>2031</v>
      </c>
      <c r="Q1257" s="66" t="s">
        <v>4120</v>
      </c>
      <c r="R1257" s="66">
        <v>5</v>
      </c>
      <c r="S1257" s="66">
        <v>1000</v>
      </c>
      <c r="T1257" s="66">
        <v>5000</v>
      </c>
      <c r="U1257" s="66" t="s">
        <v>2002</v>
      </c>
      <c r="V1257" s="66" t="s">
        <v>2003</v>
      </c>
      <c r="W1257" s="66" t="s">
        <v>2007</v>
      </c>
      <c r="X1257" s="66" t="s">
        <v>4121</v>
      </c>
      <c r="Y1257" s="69" t="s">
        <v>4122</v>
      </c>
      <c r="Z1257" s="66" t="s">
        <v>4102</v>
      </c>
    </row>
    <row r="1258" spans="1:26" ht="15" customHeight="1" x14ac:dyDescent="0.35">
      <c r="A1258" s="66">
        <v>0</v>
      </c>
      <c r="B1258" s="66" t="s">
        <v>3368</v>
      </c>
      <c r="C1258" s="66" t="s">
        <v>962</v>
      </c>
      <c r="D1258" s="66">
        <v>8471305</v>
      </c>
      <c r="E1258" s="66" t="s">
        <v>4102</v>
      </c>
      <c r="F1258" s="66">
        <v>492610</v>
      </c>
      <c r="G1258" s="66" t="s">
        <v>866</v>
      </c>
      <c r="H1258" s="66" t="str">
        <f t="shared" si="24"/>
        <v>847.8471305.1.492610.000000.847001.300180</v>
      </c>
      <c r="I1258" s="56" t="s">
        <v>21</v>
      </c>
      <c r="J1258" s="56">
        <v>847001</v>
      </c>
      <c r="K1258" s="56" t="s">
        <v>863</v>
      </c>
      <c r="L1258" s="56">
        <v>300180</v>
      </c>
      <c r="M1258" s="66" t="s">
        <v>2031</v>
      </c>
      <c r="N1258" s="66">
        <v>5</v>
      </c>
      <c r="O1258" s="66" t="s">
        <v>2031</v>
      </c>
      <c r="Q1258" s="66" t="s">
        <v>4115</v>
      </c>
      <c r="R1258" s="66">
        <v>5</v>
      </c>
      <c r="S1258" s="66">
        <v>4000</v>
      </c>
      <c r="T1258" s="66">
        <v>20000</v>
      </c>
      <c r="U1258" s="66" t="s">
        <v>2002</v>
      </c>
      <c r="V1258" s="66" t="s">
        <v>2003</v>
      </c>
      <c r="W1258" s="66" t="s">
        <v>2050</v>
      </c>
      <c r="X1258" s="66" t="s">
        <v>4138</v>
      </c>
      <c r="Y1258" s="69" t="s">
        <v>4122</v>
      </c>
      <c r="Z1258" s="66" t="s">
        <v>4102</v>
      </c>
    </row>
    <row r="1259" spans="1:26" ht="15" customHeight="1" x14ac:dyDescent="0.35">
      <c r="A1259" s="66" t="s">
        <v>2036</v>
      </c>
      <c r="B1259" s="66" t="s">
        <v>1999</v>
      </c>
      <c r="C1259" s="66" t="s">
        <v>962</v>
      </c>
      <c r="D1259" s="66">
        <v>8471305</v>
      </c>
      <c r="E1259" s="66" t="s">
        <v>4102</v>
      </c>
      <c r="F1259" s="66">
        <v>425900</v>
      </c>
      <c r="G1259" s="66" t="s">
        <v>40</v>
      </c>
      <c r="H1259" s="66" t="str">
        <f t="shared" si="24"/>
        <v>847.8471305.1.425900.000000.847001.200179</v>
      </c>
      <c r="I1259" s="56" t="s">
        <v>21</v>
      </c>
      <c r="J1259" s="56">
        <v>847001</v>
      </c>
      <c r="K1259" s="56" t="s">
        <v>23</v>
      </c>
      <c r="L1259" s="56">
        <v>200179</v>
      </c>
      <c r="M1259" s="66" t="s">
        <v>4108</v>
      </c>
      <c r="N1259" s="66">
        <v>10</v>
      </c>
      <c r="O1259" s="66" t="s">
        <v>4108</v>
      </c>
      <c r="Q1259" s="66" t="s">
        <v>4109</v>
      </c>
      <c r="R1259" s="66">
        <v>10</v>
      </c>
      <c r="S1259" s="66">
        <v>1000</v>
      </c>
      <c r="T1259" s="66">
        <v>10000</v>
      </c>
      <c r="U1259" s="66" t="s">
        <v>2002</v>
      </c>
      <c r="V1259" s="66" t="s">
        <v>2003</v>
      </c>
      <c r="W1259" s="66" t="s">
        <v>2034</v>
      </c>
      <c r="X1259" s="66" t="s">
        <v>4111</v>
      </c>
      <c r="Y1259" s="69" t="s">
        <v>4112</v>
      </c>
      <c r="Z1259" s="66" t="s">
        <v>4102</v>
      </c>
    </row>
    <row r="1260" spans="1:26" ht="15" customHeight="1" x14ac:dyDescent="0.35">
      <c r="A1260" s="66" t="s">
        <v>2058</v>
      </c>
      <c r="B1260" s="66" t="s">
        <v>1999</v>
      </c>
      <c r="C1260" s="66" t="s">
        <v>962</v>
      </c>
      <c r="D1260" s="66">
        <v>8471305</v>
      </c>
      <c r="E1260" s="66" t="s">
        <v>5640</v>
      </c>
      <c r="F1260" s="66">
        <v>426100</v>
      </c>
      <c r="G1260" s="66" t="s">
        <v>316</v>
      </c>
      <c r="H1260" s="66" t="str">
        <f t="shared" si="24"/>
        <v>847.8471305.1.426100.000000.847001.200179</v>
      </c>
      <c r="I1260" s="56" t="s">
        <v>21</v>
      </c>
      <c r="J1260" s="56">
        <v>847001</v>
      </c>
      <c r="K1260" s="56" t="s">
        <v>23</v>
      </c>
      <c r="L1260" s="56">
        <v>200179</v>
      </c>
      <c r="M1260" s="66" t="s">
        <v>2031</v>
      </c>
      <c r="N1260" s="66">
        <v>5</v>
      </c>
      <c r="O1260" s="66" t="s">
        <v>2031</v>
      </c>
      <c r="Q1260" s="66" t="s">
        <v>4079</v>
      </c>
      <c r="R1260" s="66">
        <v>5</v>
      </c>
      <c r="S1260" s="66">
        <v>2000</v>
      </c>
      <c r="T1260" s="66">
        <v>10000</v>
      </c>
      <c r="U1260" s="66" t="s">
        <v>2002</v>
      </c>
      <c r="V1260" s="66" t="s">
        <v>2003</v>
      </c>
      <c r="W1260" s="66" t="s">
        <v>2034</v>
      </c>
      <c r="X1260" s="66" t="s">
        <v>4083</v>
      </c>
      <c r="Y1260" s="69" t="s">
        <v>5641</v>
      </c>
      <c r="Z1260" s="66" t="s">
        <v>4085</v>
      </c>
    </row>
    <row r="1261" spans="1:26" ht="15" customHeight="1" x14ac:dyDescent="0.35">
      <c r="A1261" s="66" t="s">
        <v>2668</v>
      </c>
      <c r="B1261" s="66" t="s">
        <v>1999</v>
      </c>
      <c r="C1261" s="66" t="s">
        <v>962</v>
      </c>
      <c r="D1261" s="66">
        <v>8471305</v>
      </c>
      <c r="E1261" s="66" t="s">
        <v>5640</v>
      </c>
      <c r="F1261" s="66">
        <v>426900</v>
      </c>
      <c r="G1261" s="66" t="s">
        <v>360</v>
      </c>
      <c r="H1261" s="66" t="str">
        <f t="shared" si="24"/>
        <v>847.8471305.1.426900.000000.847001.200179</v>
      </c>
      <c r="I1261" s="56" t="s">
        <v>21</v>
      </c>
      <c r="J1261" s="56">
        <v>847001</v>
      </c>
      <c r="K1261" s="56" t="s">
        <v>23</v>
      </c>
      <c r="L1261" s="56">
        <v>200179</v>
      </c>
      <c r="M1261" s="66" t="s">
        <v>2031</v>
      </c>
      <c r="N1261" s="66">
        <v>5</v>
      </c>
      <c r="O1261" s="66" t="s">
        <v>2031</v>
      </c>
      <c r="Q1261" s="66" t="s">
        <v>4086</v>
      </c>
      <c r="R1261" s="66">
        <v>5</v>
      </c>
      <c r="S1261" s="66">
        <v>2000</v>
      </c>
      <c r="T1261" s="66">
        <v>10000</v>
      </c>
      <c r="U1261" s="66" t="s">
        <v>2002</v>
      </c>
      <c r="V1261" s="66" t="s">
        <v>2003</v>
      </c>
      <c r="W1261" s="66" t="s">
        <v>2034</v>
      </c>
      <c r="X1261" s="66" t="s">
        <v>4083</v>
      </c>
      <c r="Y1261" s="69" t="s">
        <v>5641</v>
      </c>
      <c r="Z1261" s="66" t="s">
        <v>4085</v>
      </c>
    </row>
    <row r="1262" spans="1:26" ht="15" customHeight="1" x14ac:dyDescent="0.35">
      <c r="A1262" s="66" t="s">
        <v>1998</v>
      </c>
      <c r="B1262" s="66" t="s">
        <v>1999</v>
      </c>
      <c r="C1262" s="66" t="s">
        <v>962</v>
      </c>
      <c r="D1262" s="66">
        <v>8471305</v>
      </c>
      <c r="E1262" s="66" t="s">
        <v>5640</v>
      </c>
      <c r="F1262" s="66">
        <v>427710</v>
      </c>
      <c r="G1262" s="66" t="s">
        <v>46</v>
      </c>
      <c r="H1262" s="66" t="str">
        <f t="shared" si="24"/>
        <v>847.8471305.1.427710.000000.847001.200179</v>
      </c>
      <c r="I1262" s="56" t="s">
        <v>21</v>
      </c>
      <c r="J1262" s="56">
        <v>847001</v>
      </c>
      <c r="K1262" s="56" t="s">
        <v>23</v>
      </c>
      <c r="L1262" s="56">
        <v>200179</v>
      </c>
      <c r="M1262" s="66" t="s">
        <v>2031</v>
      </c>
      <c r="N1262" s="66">
        <v>5</v>
      </c>
      <c r="O1262" s="66" t="s">
        <v>2031</v>
      </c>
      <c r="Q1262" s="66" t="s">
        <v>4087</v>
      </c>
      <c r="R1262" s="66">
        <v>5</v>
      </c>
      <c r="S1262" s="66">
        <v>4000</v>
      </c>
      <c r="T1262" s="66">
        <v>20000</v>
      </c>
      <c r="U1262" s="66" t="s">
        <v>2002</v>
      </c>
      <c r="V1262" s="66" t="s">
        <v>2003</v>
      </c>
      <c r="W1262" s="66" t="s">
        <v>2034</v>
      </c>
      <c r="X1262" s="66" t="s">
        <v>4083</v>
      </c>
      <c r="Y1262" s="69" t="s">
        <v>5641</v>
      </c>
      <c r="Z1262" s="66" t="s">
        <v>4085</v>
      </c>
    </row>
    <row r="1263" spans="1:26" ht="15" customHeight="1" x14ac:dyDescent="0.35">
      <c r="A1263" s="66" t="s">
        <v>1998</v>
      </c>
      <c r="B1263" s="66" t="s">
        <v>1999</v>
      </c>
      <c r="C1263" s="66" t="s">
        <v>962</v>
      </c>
      <c r="D1263" s="66">
        <v>8471305</v>
      </c>
      <c r="E1263" s="66" t="s">
        <v>5640</v>
      </c>
      <c r="F1263" s="66">
        <v>435340</v>
      </c>
      <c r="G1263" s="66" t="s">
        <v>239</v>
      </c>
      <c r="H1263" s="66" t="str">
        <f t="shared" si="24"/>
        <v>847.8471305.1.435340.000000.847001.200179</v>
      </c>
      <c r="I1263" s="56" t="s">
        <v>21</v>
      </c>
      <c r="J1263" s="56">
        <v>847001</v>
      </c>
      <c r="K1263" s="56" t="s">
        <v>23</v>
      </c>
      <c r="L1263" s="56">
        <v>200179</v>
      </c>
      <c r="M1263" s="66" t="s">
        <v>2031</v>
      </c>
      <c r="N1263" s="66">
        <v>5</v>
      </c>
      <c r="O1263" s="66" t="s">
        <v>2031</v>
      </c>
      <c r="Q1263" s="66" t="s">
        <v>4089</v>
      </c>
      <c r="R1263" s="66">
        <v>5</v>
      </c>
      <c r="S1263" s="66">
        <v>1000</v>
      </c>
      <c r="T1263" s="66">
        <v>5000</v>
      </c>
      <c r="U1263" s="66" t="s">
        <v>2002</v>
      </c>
      <c r="V1263" s="66" t="s">
        <v>2003</v>
      </c>
      <c r="W1263" s="66" t="s">
        <v>2007</v>
      </c>
      <c r="X1263" s="66" t="s">
        <v>4091</v>
      </c>
      <c r="Y1263" s="69" t="s">
        <v>5641</v>
      </c>
      <c r="Z1263" s="66" t="s">
        <v>4085</v>
      </c>
    </row>
    <row r="1264" spans="1:26" ht="15" customHeight="1" x14ac:dyDescent="0.35">
      <c r="A1264" s="66" t="s">
        <v>1998</v>
      </c>
      <c r="B1264" s="66" t="s">
        <v>1999</v>
      </c>
      <c r="C1264" s="66" t="s">
        <v>962</v>
      </c>
      <c r="D1264" s="66">
        <v>8471305</v>
      </c>
      <c r="E1264" s="66" t="s">
        <v>5640</v>
      </c>
      <c r="F1264" s="66">
        <v>435508</v>
      </c>
      <c r="G1264" s="66" t="s">
        <v>147</v>
      </c>
      <c r="H1264" s="66" t="str">
        <f t="shared" si="24"/>
        <v>847.8471305.1.435508.000000.847001.200179</v>
      </c>
      <c r="I1264" s="56" t="s">
        <v>21</v>
      </c>
      <c r="J1264" s="56">
        <v>847001</v>
      </c>
      <c r="K1264" s="56" t="s">
        <v>23</v>
      </c>
      <c r="L1264" s="56">
        <v>200179</v>
      </c>
      <c r="M1264" s="66" t="s">
        <v>4092</v>
      </c>
      <c r="N1264" s="66">
        <v>94</v>
      </c>
      <c r="O1264" s="66" t="s">
        <v>4092</v>
      </c>
      <c r="Q1264" s="66" t="s">
        <v>5642</v>
      </c>
      <c r="R1264" s="66">
        <v>94</v>
      </c>
      <c r="S1264" s="66">
        <v>3200</v>
      </c>
      <c r="T1264" s="128">
        <v>300800</v>
      </c>
      <c r="U1264" s="66" t="s">
        <v>2002</v>
      </c>
      <c r="V1264" s="66" t="s">
        <v>2003</v>
      </c>
      <c r="W1264" s="66" t="s">
        <v>2034</v>
      </c>
      <c r="X1264" s="66" t="s">
        <v>4083</v>
      </c>
      <c r="Y1264" s="69" t="s">
        <v>5643</v>
      </c>
      <c r="Z1264" s="66" t="s">
        <v>4085</v>
      </c>
    </row>
    <row r="1265" spans="1:26" ht="15" customHeight="1" x14ac:dyDescent="0.35">
      <c r="A1265" s="66" t="s">
        <v>2668</v>
      </c>
      <c r="B1265" s="66" t="s">
        <v>5326</v>
      </c>
      <c r="C1265" s="66" t="s">
        <v>962</v>
      </c>
      <c r="D1265" s="66">
        <v>8471305</v>
      </c>
      <c r="E1265" s="66" t="s">
        <v>4042</v>
      </c>
      <c r="F1265" s="66">
        <v>421000</v>
      </c>
      <c r="G1265" s="66" t="s">
        <v>31</v>
      </c>
      <c r="H1265" s="66" t="str">
        <f t="shared" si="24"/>
        <v>847.8471305.1.421000.000000.847001.200179</v>
      </c>
      <c r="I1265" s="56" t="s">
        <v>21</v>
      </c>
      <c r="J1265" s="56">
        <v>847001</v>
      </c>
      <c r="K1265" s="56" t="s">
        <v>23</v>
      </c>
      <c r="L1265" s="56">
        <v>200179</v>
      </c>
      <c r="M1265" s="66" t="s">
        <v>2363</v>
      </c>
      <c r="N1265" s="66">
        <v>1</v>
      </c>
      <c r="Q1265" s="66" t="s">
        <v>4043</v>
      </c>
      <c r="R1265" s="66">
        <v>1</v>
      </c>
      <c r="S1265" s="66">
        <v>66000</v>
      </c>
      <c r="T1265" s="66">
        <v>60000</v>
      </c>
      <c r="U1265" s="66" t="s">
        <v>2002</v>
      </c>
      <c r="V1265" s="66" t="s">
        <v>2122</v>
      </c>
      <c r="W1265" s="66" t="s">
        <v>2034</v>
      </c>
      <c r="Z1265" s="66" t="s">
        <v>4047</v>
      </c>
    </row>
    <row r="1266" spans="1:26" ht="60" customHeight="1" x14ac:dyDescent="0.35">
      <c r="A1266" s="66" t="s">
        <v>2668</v>
      </c>
      <c r="B1266" s="66" t="s">
        <v>5326</v>
      </c>
      <c r="C1266" s="66" t="s">
        <v>962</v>
      </c>
      <c r="D1266" s="66">
        <v>8471305</v>
      </c>
      <c r="E1266" s="66" t="s">
        <v>4042</v>
      </c>
      <c r="F1266" s="66">
        <v>421000</v>
      </c>
      <c r="G1266" s="66" t="s">
        <v>31</v>
      </c>
      <c r="H1266" s="66" t="str">
        <f t="shared" si="24"/>
        <v>847.8471305.1.421000.000000.847001.200179</v>
      </c>
      <c r="I1266" s="56" t="s">
        <v>21</v>
      </c>
      <c r="J1266" s="56">
        <v>847001</v>
      </c>
      <c r="K1266" s="56" t="s">
        <v>23</v>
      </c>
      <c r="L1266" s="56">
        <v>200179</v>
      </c>
      <c r="M1266" s="66" t="s">
        <v>3117</v>
      </c>
      <c r="N1266" s="66">
        <v>25</v>
      </c>
      <c r="Q1266" s="66" t="s">
        <v>4048</v>
      </c>
      <c r="R1266" s="66">
        <v>25</v>
      </c>
      <c r="S1266" s="66">
        <v>1375</v>
      </c>
      <c r="T1266" s="66">
        <v>25000</v>
      </c>
      <c r="U1266" s="66" t="s">
        <v>2002</v>
      </c>
      <c r="V1266" s="66" t="s">
        <v>2003</v>
      </c>
      <c r="W1266" s="66" t="s">
        <v>2034</v>
      </c>
      <c r="Y1266" s="69" t="s">
        <v>4049</v>
      </c>
      <c r="Z1266" s="66" t="s">
        <v>4047</v>
      </c>
    </row>
    <row r="1267" spans="1:26" ht="60" customHeight="1" x14ac:dyDescent="0.35">
      <c r="A1267" s="66" t="s">
        <v>2668</v>
      </c>
      <c r="B1267" s="66" t="s">
        <v>5326</v>
      </c>
      <c r="C1267" s="66" t="s">
        <v>962</v>
      </c>
      <c r="D1267" s="66">
        <v>8471305</v>
      </c>
      <c r="E1267" s="66" t="s">
        <v>4042</v>
      </c>
      <c r="F1267" s="66">
        <v>421000</v>
      </c>
      <c r="G1267" s="66" t="s">
        <v>31</v>
      </c>
      <c r="H1267" s="66" t="str">
        <f t="shared" si="24"/>
        <v>847.8471305.1.421000.000000.847001.200179</v>
      </c>
      <c r="I1267" s="56" t="s">
        <v>21</v>
      </c>
      <c r="J1267" s="56">
        <v>847001</v>
      </c>
      <c r="K1267" s="56" t="s">
        <v>23</v>
      </c>
      <c r="L1267" s="56">
        <v>200179</v>
      </c>
      <c r="M1267" s="66" t="s">
        <v>3117</v>
      </c>
      <c r="N1267" s="66">
        <v>12</v>
      </c>
      <c r="Q1267" s="66" t="s">
        <v>4050</v>
      </c>
      <c r="R1267" s="66">
        <v>12</v>
      </c>
      <c r="S1267" s="66">
        <v>935</v>
      </c>
      <c r="T1267" s="66">
        <v>8500</v>
      </c>
      <c r="U1267" s="66" t="s">
        <v>2002</v>
      </c>
      <c r="V1267" s="66" t="s">
        <v>2003</v>
      </c>
      <c r="W1267" s="66" t="s">
        <v>2034</v>
      </c>
      <c r="Y1267" s="69" t="s">
        <v>4050</v>
      </c>
      <c r="Z1267" s="66" t="s">
        <v>4047</v>
      </c>
    </row>
    <row r="1268" spans="1:26" ht="30" customHeight="1" x14ac:dyDescent="0.35">
      <c r="A1268" s="66" t="s">
        <v>2668</v>
      </c>
      <c r="B1268" s="66" t="s">
        <v>5326</v>
      </c>
      <c r="C1268" s="66" t="s">
        <v>962</v>
      </c>
      <c r="D1268" s="66">
        <v>8471305</v>
      </c>
      <c r="E1268" s="66" t="s">
        <v>4042</v>
      </c>
      <c r="F1268" s="66">
        <v>421000</v>
      </c>
      <c r="G1268" s="66" t="s">
        <v>31</v>
      </c>
      <c r="H1268" s="66" t="str">
        <f t="shared" si="24"/>
        <v>847.8471305.1.421000.000000.847001.200179</v>
      </c>
      <c r="I1268" s="56" t="s">
        <v>21</v>
      </c>
      <c r="J1268" s="56">
        <v>847001</v>
      </c>
      <c r="K1268" s="56" t="s">
        <v>23</v>
      </c>
      <c r="L1268" s="56">
        <v>200179</v>
      </c>
      <c r="M1268" s="66" t="s">
        <v>3117</v>
      </c>
      <c r="N1268" s="66">
        <v>7</v>
      </c>
      <c r="Q1268" s="66" t="s">
        <v>4051</v>
      </c>
      <c r="R1268" s="66">
        <v>7</v>
      </c>
      <c r="S1268" s="66">
        <v>8250</v>
      </c>
      <c r="T1268" s="66">
        <v>37500</v>
      </c>
      <c r="U1268" s="66" t="s">
        <v>2002</v>
      </c>
      <c r="V1268" s="66" t="s">
        <v>2003</v>
      </c>
      <c r="W1268" s="66" t="s">
        <v>2034</v>
      </c>
      <c r="Y1268" s="69" t="s">
        <v>4052</v>
      </c>
      <c r="Z1268" s="66" t="s">
        <v>4047</v>
      </c>
    </row>
    <row r="1269" spans="1:26" ht="15" customHeight="1" x14ac:dyDescent="0.35">
      <c r="A1269" s="66" t="s">
        <v>2024</v>
      </c>
      <c r="B1269" s="66" t="s">
        <v>5326</v>
      </c>
      <c r="C1269" s="66" t="s">
        <v>962</v>
      </c>
      <c r="D1269" s="66">
        <v>8471305</v>
      </c>
      <c r="E1269" s="66" t="s">
        <v>4042</v>
      </c>
      <c r="F1269" s="66">
        <v>425763</v>
      </c>
      <c r="G1269" s="66" t="s">
        <v>129</v>
      </c>
      <c r="H1269" s="66" t="str">
        <f t="shared" si="24"/>
        <v>847.8471305.1.425763.000000.847001.200179</v>
      </c>
      <c r="I1269" s="56" t="s">
        <v>21</v>
      </c>
      <c r="J1269" s="56">
        <v>847001</v>
      </c>
      <c r="K1269" s="56" t="s">
        <v>23</v>
      </c>
      <c r="L1269" s="56">
        <v>200179</v>
      </c>
      <c r="M1269" s="66" t="s">
        <v>3117</v>
      </c>
      <c r="N1269" s="66">
        <v>25</v>
      </c>
      <c r="Q1269" s="66" t="s">
        <v>4053</v>
      </c>
      <c r="R1269" s="66">
        <v>25</v>
      </c>
      <c r="S1269" s="66">
        <v>11000</v>
      </c>
      <c r="T1269" s="66">
        <v>200000</v>
      </c>
      <c r="U1269" s="66" t="s">
        <v>2002</v>
      </c>
      <c r="V1269" s="66" t="s">
        <v>2003</v>
      </c>
      <c r="W1269" s="66" t="s">
        <v>2034</v>
      </c>
      <c r="Z1269" s="66" t="s">
        <v>4047</v>
      </c>
    </row>
    <row r="1270" spans="1:26" ht="60" customHeight="1" x14ac:dyDescent="0.35">
      <c r="A1270" s="66" t="s">
        <v>1998</v>
      </c>
      <c r="B1270" s="66" t="s">
        <v>5326</v>
      </c>
      <c r="C1270" s="66" t="s">
        <v>962</v>
      </c>
      <c r="D1270" s="66">
        <v>8471305</v>
      </c>
      <c r="E1270" s="66" t="s">
        <v>4042</v>
      </c>
      <c r="F1270" s="66">
        <v>427710</v>
      </c>
      <c r="G1270" s="66" t="s">
        <v>46</v>
      </c>
      <c r="H1270" s="66" t="str">
        <f t="shared" si="24"/>
        <v>847.8471305.1.427710.000000.847001.200179</v>
      </c>
      <c r="I1270" s="56" t="s">
        <v>21</v>
      </c>
      <c r="J1270" s="56">
        <v>847001</v>
      </c>
      <c r="K1270" s="56" t="s">
        <v>23</v>
      </c>
      <c r="L1270" s="56">
        <v>200179</v>
      </c>
      <c r="M1270" s="66" t="s">
        <v>2031</v>
      </c>
      <c r="N1270" s="66">
        <v>12</v>
      </c>
      <c r="Q1270" s="66" t="s">
        <v>4057</v>
      </c>
      <c r="R1270" s="66">
        <v>12</v>
      </c>
      <c r="S1270" s="66">
        <v>910</v>
      </c>
      <c r="T1270" s="66">
        <v>7425</v>
      </c>
      <c r="U1270" s="66" t="s">
        <v>2002</v>
      </c>
      <c r="V1270" s="66" t="s">
        <v>2003</v>
      </c>
      <c r="W1270" s="66" t="s">
        <v>2050</v>
      </c>
      <c r="Y1270" s="69" t="s">
        <v>5644</v>
      </c>
      <c r="Z1270" s="66" t="s">
        <v>4047</v>
      </c>
    </row>
    <row r="1271" spans="1:26" ht="75" customHeight="1" x14ac:dyDescent="0.35">
      <c r="A1271" s="66" t="s">
        <v>1998</v>
      </c>
      <c r="B1271" s="66" t="s">
        <v>5326</v>
      </c>
      <c r="C1271" s="66" t="s">
        <v>962</v>
      </c>
      <c r="D1271" s="66">
        <v>8471305</v>
      </c>
      <c r="E1271" s="66" t="s">
        <v>4042</v>
      </c>
      <c r="F1271" s="66">
        <v>435340</v>
      </c>
      <c r="G1271" s="66" t="s">
        <v>239</v>
      </c>
      <c r="H1271" s="66" t="str">
        <f t="shared" si="24"/>
        <v>847.8471305.1.435340.000000.847001.200179</v>
      </c>
      <c r="I1271" s="56" t="s">
        <v>21</v>
      </c>
      <c r="J1271" s="56">
        <v>847001</v>
      </c>
      <c r="K1271" s="56" t="s">
        <v>23</v>
      </c>
      <c r="L1271" s="56">
        <v>200179</v>
      </c>
      <c r="M1271" s="66" t="s">
        <v>2031</v>
      </c>
      <c r="N1271" s="66">
        <v>12</v>
      </c>
      <c r="Q1271" s="66" t="s">
        <v>4062</v>
      </c>
      <c r="R1271" s="66">
        <v>12</v>
      </c>
      <c r="S1271" s="66">
        <v>302.5</v>
      </c>
      <c r="T1271" s="66">
        <v>2200</v>
      </c>
      <c r="U1271" s="66" t="s">
        <v>2002</v>
      </c>
      <c r="V1271" s="66" t="s">
        <v>2003</v>
      </c>
      <c r="W1271" s="66" t="s">
        <v>2050</v>
      </c>
      <c r="Y1271" s="69" t="s">
        <v>5645</v>
      </c>
      <c r="Z1271" s="66" t="s">
        <v>4047</v>
      </c>
    </row>
    <row r="1272" spans="1:26" ht="30" customHeight="1" x14ac:dyDescent="0.35">
      <c r="A1272" s="66">
        <v>0</v>
      </c>
      <c r="B1272" s="66" t="s">
        <v>5326</v>
      </c>
      <c r="C1272" s="66" t="s">
        <v>962</v>
      </c>
      <c r="D1272" s="66">
        <v>8471305</v>
      </c>
      <c r="E1272" s="66" t="s">
        <v>4042</v>
      </c>
      <c r="F1272" s="66">
        <v>492310</v>
      </c>
      <c r="G1272" s="66" t="s">
        <v>871</v>
      </c>
      <c r="H1272" s="66" t="str">
        <f t="shared" si="24"/>
        <v>847.8471305.1.492310.000000.847001.300180</v>
      </c>
      <c r="I1272" s="56" t="s">
        <v>21</v>
      </c>
      <c r="J1272" s="56">
        <v>847001</v>
      </c>
      <c r="K1272" s="56" t="s">
        <v>863</v>
      </c>
      <c r="L1272" s="56">
        <v>300180</v>
      </c>
      <c r="M1272" s="66" t="s">
        <v>2098</v>
      </c>
      <c r="N1272" s="66">
        <v>1</v>
      </c>
      <c r="Q1272" s="66" t="s">
        <v>4067</v>
      </c>
      <c r="R1272" s="66">
        <v>1</v>
      </c>
      <c r="S1272" s="66">
        <v>6400</v>
      </c>
      <c r="T1272" s="66">
        <v>10000</v>
      </c>
      <c r="U1272" s="66" t="s">
        <v>2002</v>
      </c>
      <c r="V1272" s="66" t="s">
        <v>2122</v>
      </c>
      <c r="W1272" s="66" t="s">
        <v>2050</v>
      </c>
      <c r="Y1272" s="69" t="s">
        <v>5646</v>
      </c>
      <c r="Z1272" s="66" t="s">
        <v>4047</v>
      </c>
    </row>
    <row r="1273" spans="1:26" ht="15" customHeight="1" x14ac:dyDescent="0.35">
      <c r="A1273" s="66">
        <v>0</v>
      </c>
      <c r="B1273" s="66" t="s">
        <v>5326</v>
      </c>
      <c r="C1273" s="66" t="s">
        <v>962</v>
      </c>
      <c r="D1273" s="66">
        <v>8471305</v>
      </c>
      <c r="E1273" s="66" t="s">
        <v>4042</v>
      </c>
      <c r="F1273" s="66">
        <v>492310</v>
      </c>
      <c r="G1273" s="66" t="s">
        <v>871</v>
      </c>
      <c r="H1273" s="66" t="str">
        <f t="shared" si="24"/>
        <v>847.8471305.1.492310.000000.847001.300180</v>
      </c>
      <c r="I1273" s="56" t="s">
        <v>21</v>
      </c>
      <c r="J1273" s="56">
        <v>847001</v>
      </c>
      <c r="K1273" s="56" t="s">
        <v>863</v>
      </c>
      <c r="L1273" s="56">
        <v>300180</v>
      </c>
      <c r="M1273" s="66" t="s">
        <v>2098</v>
      </c>
      <c r="N1273" s="66">
        <v>1</v>
      </c>
      <c r="Q1273" s="66" t="s">
        <v>4070</v>
      </c>
      <c r="R1273" s="66">
        <v>1</v>
      </c>
      <c r="S1273" s="66">
        <v>7260</v>
      </c>
      <c r="T1273" s="66">
        <v>13200</v>
      </c>
      <c r="U1273" s="66" t="s">
        <v>2002</v>
      </c>
      <c r="V1273" s="66" t="s">
        <v>2122</v>
      </c>
      <c r="W1273" s="66" t="s">
        <v>2050</v>
      </c>
      <c r="Y1273" s="69" t="s">
        <v>4073</v>
      </c>
      <c r="Z1273" s="66" t="s">
        <v>4047</v>
      </c>
    </row>
    <row r="1274" spans="1:26" ht="15" customHeight="1" x14ac:dyDescent="0.35">
      <c r="A1274" s="66">
        <v>0</v>
      </c>
      <c r="B1274" s="66" t="s">
        <v>5326</v>
      </c>
      <c r="C1274" s="66" t="s">
        <v>962</v>
      </c>
      <c r="D1274" s="66">
        <v>8471305</v>
      </c>
      <c r="E1274" s="66" t="s">
        <v>4042</v>
      </c>
      <c r="F1274" s="66">
        <v>492310</v>
      </c>
      <c r="G1274" s="66" t="s">
        <v>871</v>
      </c>
      <c r="H1274" s="66" t="str">
        <f t="shared" si="24"/>
        <v>847.8471305.1.492310.000000.847001.300180</v>
      </c>
      <c r="I1274" s="56" t="s">
        <v>21</v>
      </c>
      <c r="J1274" s="56">
        <v>847001</v>
      </c>
      <c r="K1274" s="56" t="s">
        <v>863</v>
      </c>
      <c r="L1274" s="56">
        <v>300180</v>
      </c>
      <c r="M1274" s="66" t="s">
        <v>2098</v>
      </c>
      <c r="N1274" s="66">
        <v>1</v>
      </c>
      <c r="Q1274" s="66" t="s">
        <v>4074</v>
      </c>
      <c r="R1274" s="66">
        <v>1</v>
      </c>
      <c r="S1274" s="66">
        <v>5929</v>
      </c>
      <c r="T1274" s="66">
        <v>10780</v>
      </c>
      <c r="U1274" s="66" t="s">
        <v>2002</v>
      </c>
      <c r="V1274" s="66" t="s">
        <v>2122</v>
      </c>
      <c r="W1274" s="66" t="s">
        <v>2050</v>
      </c>
      <c r="Y1274" s="69" t="s">
        <v>4073</v>
      </c>
      <c r="Z1274" s="66" t="s">
        <v>4047</v>
      </c>
    </row>
    <row r="1275" spans="1:26" ht="15" customHeight="1" x14ac:dyDescent="0.35">
      <c r="A1275" s="66" t="s">
        <v>2668</v>
      </c>
      <c r="B1275" s="66" t="s">
        <v>2669</v>
      </c>
      <c r="C1275" s="66" t="s">
        <v>962</v>
      </c>
      <c r="D1275" s="66">
        <v>8471305</v>
      </c>
      <c r="E1275" s="66" t="s">
        <v>4042</v>
      </c>
      <c r="F1275" s="66">
        <v>421000</v>
      </c>
      <c r="G1275" s="66" t="s">
        <v>31</v>
      </c>
      <c r="H1275" s="66" t="str">
        <f t="shared" si="24"/>
        <v>847.8471305.1.421000.000000.847001.200179</v>
      </c>
      <c r="I1275" s="56" t="s">
        <v>21</v>
      </c>
      <c r="J1275" s="56">
        <v>847001</v>
      </c>
      <c r="K1275" s="56" t="s">
        <v>23</v>
      </c>
      <c r="L1275" s="56">
        <v>200179</v>
      </c>
      <c r="M1275" s="66" t="s">
        <v>2363</v>
      </c>
      <c r="N1275" s="66">
        <v>1</v>
      </c>
      <c r="Q1275" s="66" t="s">
        <v>4043</v>
      </c>
      <c r="R1275" s="66">
        <v>1</v>
      </c>
      <c r="S1275" s="66">
        <v>69000</v>
      </c>
      <c r="T1275" s="66">
        <v>69000</v>
      </c>
      <c r="U1275" s="66" t="s">
        <v>2002</v>
      </c>
      <c r="V1275" s="66" t="s">
        <v>2122</v>
      </c>
      <c r="W1275" s="66" t="s">
        <v>2034</v>
      </c>
      <c r="Z1275" s="66" t="s">
        <v>4047</v>
      </c>
    </row>
    <row r="1276" spans="1:26" ht="60" customHeight="1" x14ac:dyDescent="0.35">
      <c r="A1276" s="66" t="s">
        <v>2668</v>
      </c>
      <c r="B1276" s="66" t="s">
        <v>2669</v>
      </c>
      <c r="C1276" s="66" t="s">
        <v>962</v>
      </c>
      <c r="D1276" s="66">
        <v>8471305</v>
      </c>
      <c r="E1276" s="66" t="s">
        <v>4042</v>
      </c>
      <c r="F1276" s="66">
        <v>421000</v>
      </c>
      <c r="G1276" s="66" t="s">
        <v>31</v>
      </c>
      <c r="H1276" s="66" t="str">
        <f t="shared" si="24"/>
        <v>847.8471305.1.421000.000000.847001.200179</v>
      </c>
      <c r="I1276" s="56" t="s">
        <v>21</v>
      </c>
      <c r="J1276" s="56">
        <v>847001</v>
      </c>
      <c r="K1276" s="56" t="s">
        <v>23</v>
      </c>
      <c r="L1276" s="56">
        <v>200179</v>
      </c>
      <c r="M1276" s="66" t="s">
        <v>3117</v>
      </c>
      <c r="N1276" s="66">
        <v>30</v>
      </c>
      <c r="Q1276" s="66" t="s">
        <v>4048</v>
      </c>
      <c r="R1276" s="66">
        <v>30</v>
      </c>
      <c r="S1276" s="66">
        <v>1437.5</v>
      </c>
      <c r="T1276" s="66">
        <v>43125</v>
      </c>
      <c r="U1276" s="66" t="s">
        <v>2002</v>
      </c>
      <c r="V1276" s="66" t="s">
        <v>2003</v>
      </c>
      <c r="W1276" s="66" t="s">
        <v>2034</v>
      </c>
      <c r="Y1276" s="69" t="s">
        <v>4049</v>
      </c>
      <c r="Z1276" s="66" t="s">
        <v>4047</v>
      </c>
    </row>
    <row r="1277" spans="1:26" ht="60" customHeight="1" x14ac:dyDescent="0.35">
      <c r="A1277" s="66" t="s">
        <v>2668</v>
      </c>
      <c r="B1277" s="66" t="s">
        <v>2669</v>
      </c>
      <c r="C1277" s="66" t="s">
        <v>962</v>
      </c>
      <c r="D1277" s="66">
        <v>8471305</v>
      </c>
      <c r="E1277" s="66" t="s">
        <v>4042</v>
      </c>
      <c r="F1277" s="66">
        <v>421000</v>
      </c>
      <c r="G1277" s="66" t="s">
        <v>31</v>
      </c>
      <c r="H1277" s="66" t="str">
        <f t="shared" ref="H1277:H1340" si="25">CONCATENATE(847,".",D1277,".",1,".",F1277,".","000000",".",J1277,".",L1277)</f>
        <v>847.8471305.1.421000.000000.847001.200179</v>
      </c>
      <c r="I1277" s="56" t="s">
        <v>21</v>
      </c>
      <c r="J1277" s="56">
        <v>847001</v>
      </c>
      <c r="K1277" s="56" t="s">
        <v>23</v>
      </c>
      <c r="L1277" s="56">
        <v>200179</v>
      </c>
      <c r="M1277" s="66" t="s">
        <v>3117</v>
      </c>
      <c r="N1277" s="66">
        <v>15</v>
      </c>
      <c r="Q1277" s="66" t="s">
        <v>4050</v>
      </c>
      <c r="R1277" s="66">
        <v>15</v>
      </c>
      <c r="S1277" s="66">
        <v>977.5</v>
      </c>
      <c r="T1277" s="66">
        <v>14662.5</v>
      </c>
      <c r="U1277" s="66" t="s">
        <v>2002</v>
      </c>
      <c r="V1277" s="66" t="s">
        <v>2003</v>
      </c>
      <c r="W1277" s="66" t="s">
        <v>2034</v>
      </c>
      <c r="Y1277" s="69" t="s">
        <v>4050</v>
      </c>
      <c r="Z1277" s="66" t="s">
        <v>4047</v>
      </c>
    </row>
    <row r="1278" spans="1:26" ht="30" customHeight="1" x14ac:dyDescent="0.35">
      <c r="A1278" s="66" t="s">
        <v>2668</v>
      </c>
      <c r="B1278" s="66" t="s">
        <v>2669</v>
      </c>
      <c r="C1278" s="66" t="s">
        <v>962</v>
      </c>
      <c r="D1278" s="66">
        <v>8471305</v>
      </c>
      <c r="E1278" s="66" t="s">
        <v>4042</v>
      </c>
      <c r="F1278" s="66">
        <v>421000</v>
      </c>
      <c r="G1278" s="66" t="s">
        <v>31</v>
      </c>
      <c r="H1278" s="66" t="str">
        <f t="shared" si="25"/>
        <v>847.8471305.1.421000.000000.847001.200179</v>
      </c>
      <c r="I1278" s="56" t="s">
        <v>21</v>
      </c>
      <c r="J1278" s="56">
        <v>847001</v>
      </c>
      <c r="K1278" s="56" t="s">
        <v>23</v>
      </c>
      <c r="L1278" s="56">
        <v>200179</v>
      </c>
      <c r="M1278" s="66" t="s">
        <v>3117</v>
      </c>
      <c r="N1278" s="66">
        <v>9</v>
      </c>
      <c r="Q1278" s="66" t="s">
        <v>4051</v>
      </c>
      <c r="R1278" s="66">
        <v>9</v>
      </c>
      <c r="S1278" s="66">
        <v>8625</v>
      </c>
      <c r="T1278" s="66">
        <v>77625</v>
      </c>
      <c r="U1278" s="66" t="s">
        <v>2002</v>
      </c>
      <c r="V1278" s="66" t="s">
        <v>2003</v>
      </c>
      <c r="W1278" s="66" t="s">
        <v>2034</v>
      </c>
      <c r="Y1278" s="69" t="s">
        <v>4052</v>
      </c>
      <c r="Z1278" s="66" t="s">
        <v>4047</v>
      </c>
    </row>
    <row r="1279" spans="1:26" ht="15" customHeight="1" x14ac:dyDescent="0.35">
      <c r="A1279" s="66" t="s">
        <v>2024</v>
      </c>
      <c r="B1279" s="66" t="s">
        <v>1999</v>
      </c>
      <c r="C1279" s="66" t="s">
        <v>962</v>
      </c>
      <c r="D1279" s="66">
        <v>8471305</v>
      </c>
      <c r="E1279" s="66" t="s">
        <v>4042</v>
      </c>
      <c r="F1279" s="66">
        <v>425763</v>
      </c>
      <c r="G1279" s="66" t="s">
        <v>129</v>
      </c>
      <c r="H1279" s="66" t="str">
        <f t="shared" si="25"/>
        <v>847.8471305.1.425763.000000.847001.200179</v>
      </c>
      <c r="I1279" s="56" t="s">
        <v>21</v>
      </c>
      <c r="J1279" s="56">
        <v>847001</v>
      </c>
      <c r="K1279" s="56" t="s">
        <v>23</v>
      </c>
      <c r="L1279" s="56">
        <v>200179</v>
      </c>
      <c r="M1279" s="66" t="s">
        <v>3117</v>
      </c>
      <c r="N1279" s="66">
        <v>30</v>
      </c>
      <c r="Q1279" s="66" t="s">
        <v>4053</v>
      </c>
      <c r="R1279" s="66">
        <v>30</v>
      </c>
      <c r="S1279" s="66">
        <v>11500</v>
      </c>
      <c r="T1279" s="66">
        <v>345000</v>
      </c>
      <c r="U1279" s="66" t="s">
        <v>2002</v>
      </c>
      <c r="V1279" s="66" t="s">
        <v>2003</v>
      </c>
      <c r="W1279" s="66" t="s">
        <v>2034</v>
      </c>
      <c r="Z1279" s="66" t="s">
        <v>4047</v>
      </c>
    </row>
    <row r="1280" spans="1:26" ht="60" customHeight="1" x14ac:dyDescent="0.35">
      <c r="A1280" s="66" t="s">
        <v>1998</v>
      </c>
      <c r="B1280" s="66" t="s">
        <v>1999</v>
      </c>
      <c r="C1280" s="66" t="s">
        <v>962</v>
      </c>
      <c r="D1280" s="66">
        <v>8471305</v>
      </c>
      <c r="E1280" s="66" t="s">
        <v>4042</v>
      </c>
      <c r="F1280" s="66">
        <v>427710</v>
      </c>
      <c r="G1280" s="66" t="s">
        <v>46</v>
      </c>
      <c r="H1280" s="66" t="str">
        <f t="shared" si="25"/>
        <v>847.8471305.1.427710.000000.847001.200179</v>
      </c>
      <c r="I1280" s="56" t="s">
        <v>21</v>
      </c>
      <c r="J1280" s="56">
        <v>847001</v>
      </c>
      <c r="K1280" s="56" t="s">
        <v>23</v>
      </c>
      <c r="L1280" s="56">
        <v>200179</v>
      </c>
      <c r="M1280" s="66" t="s">
        <v>2031</v>
      </c>
      <c r="N1280" s="66">
        <v>14</v>
      </c>
      <c r="Q1280" s="66" t="s">
        <v>4057</v>
      </c>
      <c r="R1280" s="66">
        <v>14</v>
      </c>
      <c r="S1280" s="66">
        <v>952.5</v>
      </c>
      <c r="T1280" s="66">
        <v>13335</v>
      </c>
      <c r="U1280" s="66" t="s">
        <v>2002</v>
      </c>
      <c r="V1280" s="66" t="s">
        <v>2003</v>
      </c>
      <c r="W1280" s="66" t="s">
        <v>2050</v>
      </c>
      <c r="Y1280" s="69" t="s">
        <v>5644</v>
      </c>
      <c r="Z1280" s="66" t="s">
        <v>4047</v>
      </c>
    </row>
    <row r="1281" spans="1:26" ht="75" customHeight="1" x14ac:dyDescent="0.35">
      <c r="A1281" s="66" t="s">
        <v>1998</v>
      </c>
      <c r="B1281" s="66" t="s">
        <v>1999</v>
      </c>
      <c r="C1281" s="66" t="s">
        <v>962</v>
      </c>
      <c r="D1281" s="66">
        <v>8471305</v>
      </c>
      <c r="E1281" s="66" t="s">
        <v>4042</v>
      </c>
      <c r="F1281" s="66">
        <v>435340</v>
      </c>
      <c r="G1281" s="66" t="s">
        <v>239</v>
      </c>
      <c r="H1281" s="66" t="str">
        <f t="shared" si="25"/>
        <v>847.8471305.1.435340.000000.847001.200179</v>
      </c>
      <c r="I1281" s="56" t="s">
        <v>21</v>
      </c>
      <c r="J1281" s="56">
        <v>847001</v>
      </c>
      <c r="K1281" s="56" t="s">
        <v>23</v>
      </c>
      <c r="L1281" s="56">
        <v>200179</v>
      </c>
      <c r="M1281" s="66" t="s">
        <v>2031</v>
      </c>
      <c r="N1281" s="66">
        <v>15</v>
      </c>
      <c r="Q1281" s="66" t="s">
        <v>4062</v>
      </c>
      <c r="R1281" s="66">
        <v>15</v>
      </c>
      <c r="S1281" s="66">
        <v>316.25</v>
      </c>
      <c r="T1281" s="66">
        <v>4743.75</v>
      </c>
      <c r="U1281" s="66" t="s">
        <v>2002</v>
      </c>
      <c r="V1281" s="66" t="s">
        <v>2003</v>
      </c>
      <c r="W1281" s="66" t="s">
        <v>2050</v>
      </c>
      <c r="Y1281" s="69" t="s">
        <v>5645</v>
      </c>
      <c r="Z1281" s="66" t="s">
        <v>4047</v>
      </c>
    </row>
    <row r="1282" spans="1:26" ht="30" customHeight="1" x14ac:dyDescent="0.35">
      <c r="A1282" s="66">
        <v>0</v>
      </c>
      <c r="B1282" s="66" t="s">
        <v>1999</v>
      </c>
      <c r="C1282" s="66" t="s">
        <v>962</v>
      </c>
      <c r="D1282" s="66">
        <v>8471305</v>
      </c>
      <c r="E1282" s="66" t="s">
        <v>4042</v>
      </c>
      <c r="F1282" s="66">
        <v>492310</v>
      </c>
      <c r="G1282" s="66" t="s">
        <v>871</v>
      </c>
      <c r="H1282" s="66" t="str">
        <f t="shared" si="25"/>
        <v>847.8471305.1.492310.000000.847001.300180</v>
      </c>
      <c r="I1282" s="56" t="s">
        <v>21</v>
      </c>
      <c r="J1282" s="56">
        <v>847001</v>
      </c>
      <c r="K1282" s="56" t="s">
        <v>863</v>
      </c>
      <c r="L1282" s="56">
        <v>300180</v>
      </c>
      <c r="M1282" s="66" t="s">
        <v>2098</v>
      </c>
      <c r="N1282" s="66">
        <v>1</v>
      </c>
      <c r="Q1282" s="66" t="s">
        <v>4067</v>
      </c>
      <c r="R1282" s="66">
        <v>1</v>
      </c>
      <c r="S1282" s="66">
        <v>6450</v>
      </c>
      <c r="T1282" s="66">
        <v>6450</v>
      </c>
      <c r="U1282" s="66" t="s">
        <v>2002</v>
      </c>
      <c r="V1282" s="66" t="s">
        <v>2122</v>
      </c>
      <c r="W1282" s="66" t="s">
        <v>2050</v>
      </c>
      <c r="Y1282" s="69" t="s">
        <v>5646</v>
      </c>
      <c r="Z1282" s="66" t="s">
        <v>4047</v>
      </c>
    </row>
    <row r="1283" spans="1:26" ht="15" customHeight="1" x14ac:dyDescent="0.35">
      <c r="A1283" s="66">
        <v>0</v>
      </c>
      <c r="B1283" s="66" t="s">
        <v>1999</v>
      </c>
      <c r="C1283" s="66" t="s">
        <v>962</v>
      </c>
      <c r="D1283" s="66">
        <v>8471305</v>
      </c>
      <c r="E1283" s="66" t="s">
        <v>4042</v>
      </c>
      <c r="F1283" s="66">
        <v>492310</v>
      </c>
      <c r="G1283" s="66" t="s">
        <v>871</v>
      </c>
      <c r="H1283" s="66" t="str">
        <f t="shared" si="25"/>
        <v>847.8471305.1.492310.000000.847001.300180</v>
      </c>
      <c r="I1283" s="56" t="s">
        <v>21</v>
      </c>
      <c r="J1283" s="56">
        <v>847001</v>
      </c>
      <c r="K1283" s="56" t="s">
        <v>863</v>
      </c>
      <c r="L1283" s="56">
        <v>300180</v>
      </c>
      <c r="M1283" s="66" t="s">
        <v>2098</v>
      </c>
      <c r="N1283" s="66">
        <v>1</v>
      </c>
      <c r="Q1283" s="66" t="s">
        <v>4070</v>
      </c>
      <c r="R1283" s="66">
        <v>1</v>
      </c>
      <c r="S1283" s="66">
        <v>7590</v>
      </c>
      <c r="T1283" s="66">
        <v>7590</v>
      </c>
      <c r="U1283" s="66" t="s">
        <v>2002</v>
      </c>
      <c r="V1283" s="66" t="s">
        <v>2122</v>
      </c>
      <c r="W1283" s="66" t="s">
        <v>2050</v>
      </c>
      <c r="Y1283" s="69" t="s">
        <v>4073</v>
      </c>
      <c r="Z1283" s="66" t="s">
        <v>4047</v>
      </c>
    </row>
    <row r="1284" spans="1:26" ht="15" customHeight="1" x14ac:dyDescent="0.35">
      <c r="A1284" s="66">
        <v>0</v>
      </c>
      <c r="B1284" s="66" t="s">
        <v>1999</v>
      </c>
      <c r="C1284" s="66" t="s">
        <v>962</v>
      </c>
      <c r="D1284" s="66">
        <v>8471305</v>
      </c>
      <c r="E1284" s="66" t="s">
        <v>4042</v>
      </c>
      <c r="F1284" s="66">
        <v>492310</v>
      </c>
      <c r="G1284" s="66" t="s">
        <v>871</v>
      </c>
      <c r="H1284" s="66" t="str">
        <f t="shared" si="25"/>
        <v>847.8471305.1.492310.000000.847001.300180</v>
      </c>
      <c r="I1284" s="56" t="s">
        <v>21</v>
      </c>
      <c r="J1284" s="56">
        <v>847001</v>
      </c>
      <c r="K1284" s="56" t="s">
        <v>863</v>
      </c>
      <c r="L1284" s="56">
        <v>300180</v>
      </c>
      <c r="M1284" s="66" t="s">
        <v>2098</v>
      </c>
      <c r="N1284" s="66">
        <v>1</v>
      </c>
      <c r="Q1284" s="66" t="s">
        <v>4074</v>
      </c>
      <c r="R1284" s="66">
        <v>1</v>
      </c>
      <c r="S1284" s="66">
        <v>6198.5</v>
      </c>
      <c r="T1284" s="66">
        <v>6198.5</v>
      </c>
      <c r="U1284" s="66" t="s">
        <v>2002</v>
      </c>
      <c r="V1284" s="66" t="s">
        <v>2122</v>
      </c>
      <c r="W1284" s="66" t="s">
        <v>2050</v>
      </c>
      <c r="Y1284" s="69" t="s">
        <v>4073</v>
      </c>
      <c r="Z1284" s="66" t="s">
        <v>4047</v>
      </c>
    </row>
    <row r="1285" spans="1:26" ht="15" customHeight="1" x14ac:dyDescent="0.35">
      <c r="A1285" s="66">
        <v>0</v>
      </c>
      <c r="B1285" s="66" t="s">
        <v>1999</v>
      </c>
      <c r="C1285" s="66" t="s">
        <v>962</v>
      </c>
      <c r="D1285" s="66">
        <v>8471305</v>
      </c>
      <c r="E1285" s="66" t="s">
        <v>5161</v>
      </c>
      <c r="F1285" s="66">
        <v>492316</v>
      </c>
      <c r="G1285" s="66" t="s">
        <v>5647</v>
      </c>
      <c r="H1285" s="66" t="str">
        <f t="shared" si="25"/>
        <v>847.8471305.1.492316.000000.847001.300180</v>
      </c>
      <c r="I1285" s="56" t="s">
        <v>21</v>
      </c>
      <c r="J1285" s="56">
        <v>847001</v>
      </c>
      <c r="K1285" s="56" t="s">
        <v>863</v>
      </c>
      <c r="L1285" s="56">
        <v>300180</v>
      </c>
      <c r="M1285" s="66" t="s">
        <v>5162</v>
      </c>
      <c r="N1285" s="66">
        <v>1</v>
      </c>
      <c r="O1285" s="66" t="s">
        <v>5162</v>
      </c>
      <c r="Q1285" s="66" t="s">
        <v>5648</v>
      </c>
      <c r="R1285" s="66">
        <v>1</v>
      </c>
      <c r="S1285" s="66">
        <v>2516757</v>
      </c>
      <c r="T1285" s="66">
        <v>2516757</v>
      </c>
      <c r="U1285" s="66" t="s">
        <v>2113</v>
      </c>
      <c r="V1285" s="66" t="s">
        <v>2122</v>
      </c>
      <c r="W1285" s="66" t="s">
        <v>2034</v>
      </c>
      <c r="X1285" s="66" t="s">
        <v>5165</v>
      </c>
      <c r="Y1285" s="69" t="s">
        <v>5166</v>
      </c>
      <c r="Z1285" s="66" t="s">
        <v>5167</v>
      </c>
    </row>
    <row r="1286" spans="1:26" ht="15" customHeight="1" x14ac:dyDescent="0.35">
      <c r="A1286" s="66">
        <v>0</v>
      </c>
      <c r="B1286" s="66" t="s">
        <v>1999</v>
      </c>
      <c r="C1286" s="66" t="s">
        <v>962</v>
      </c>
      <c r="D1286" s="66">
        <v>8471305</v>
      </c>
      <c r="E1286" s="66" t="s">
        <v>5161</v>
      </c>
      <c r="F1286" s="66">
        <v>492316</v>
      </c>
      <c r="G1286" s="66" t="s">
        <v>5647</v>
      </c>
      <c r="H1286" s="66" t="str">
        <f t="shared" si="25"/>
        <v>847.8471305.1.492316.000000.847001.300180</v>
      </c>
      <c r="I1286" s="56" t="s">
        <v>21</v>
      </c>
      <c r="J1286" s="56">
        <v>847001</v>
      </c>
      <c r="K1286" s="56" t="s">
        <v>863</v>
      </c>
      <c r="L1286" s="56">
        <v>300180</v>
      </c>
      <c r="M1286" s="66" t="s">
        <v>5162</v>
      </c>
      <c r="N1286" s="66">
        <v>1</v>
      </c>
      <c r="O1286" s="66" t="s">
        <v>5162</v>
      </c>
      <c r="Q1286" s="66" t="s">
        <v>5649</v>
      </c>
      <c r="R1286" s="66">
        <v>1</v>
      </c>
      <c r="S1286" s="66">
        <v>5105909</v>
      </c>
      <c r="T1286" s="66">
        <v>5105909</v>
      </c>
      <c r="U1286" s="66" t="s">
        <v>2113</v>
      </c>
      <c r="V1286" s="66" t="s">
        <v>2122</v>
      </c>
      <c r="W1286" s="66" t="s">
        <v>2034</v>
      </c>
      <c r="X1286" s="66" t="s">
        <v>5165</v>
      </c>
      <c r="Y1286" s="69" t="s">
        <v>5166</v>
      </c>
      <c r="Z1286" s="66" t="s">
        <v>5167</v>
      </c>
    </row>
    <row r="1287" spans="1:26" ht="15" customHeight="1" x14ac:dyDescent="0.35">
      <c r="A1287" s="66">
        <v>0</v>
      </c>
      <c r="B1287" s="66" t="s">
        <v>1999</v>
      </c>
      <c r="C1287" s="66" t="s">
        <v>962</v>
      </c>
      <c r="D1287" s="66">
        <v>8471305</v>
      </c>
      <c r="E1287" s="66" t="s">
        <v>5161</v>
      </c>
      <c r="F1287" s="66">
        <v>492316</v>
      </c>
      <c r="G1287" s="66" t="s">
        <v>5647</v>
      </c>
      <c r="H1287" s="66" t="str">
        <f t="shared" si="25"/>
        <v>847.8471305.1.492316.000000.847001.300180</v>
      </c>
      <c r="I1287" s="56" t="s">
        <v>21</v>
      </c>
      <c r="J1287" s="56">
        <v>847001</v>
      </c>
      <c r="K1287" s="56" t="s">
        <v>863</v>
      </c>
      <c r="L1287" s="56">
        <v>300180</v>
      </c>
      <c r="M1287" s="66" t="s">
        <v>5162</v>
      </c>
      <c r="N1287" s="66">
        <v>1</v>
      </c>
      <c r="O1287" s="66" t="s">
        <v>5162</v>
      </c>
      <c r="Q1287" s="66" t="s">
        <v>5650</v>
      </c>
      <c r="R1287" s="66">
        <v>1</v>
      </c>
      <c r="S1287" s="66">
        <v>6875000</v>
      </c>
      <c r="T1287" s="66">
        <v>6875000</v>
      </c>
      <c r="U1287" s="66" t="s">
        <v>2113</v>
      </c>
      <c r="V1287" s="66" t="s">
        <v>2122</v>
      </c>
      <c r="W1287" s="66" t="s">
        <v>2034</v>
      </c>
      <c r="X1287" s="66" t="s">
        <v>5165</v>
      </c>
      <c r="Y1287" s="69" t="s">
        <v>5166</v>
      </c>
      <c r="Z1287" s="66" t="s">
        <v>5167</v>
      </c>
    </row>
    <row r="1288" spans="1:26" ht="15" customHeight="1" x14ac:dyDescent="0.35">
      <c r="A1288" s="66">
        <v>0</v>
      </c>
      <c r="B1288" s="66" t="s">
        <v>1999</v>
      </c>
      <c r="C1288" s="66" t="s">
        <v>962</v>
      </c>
      <c r="D1288" s="66">
        <v>8471305</v>
      </c>
      <c r="E1288" s="66" t="s">
        <v>5161</v>
      </c>
      <c r="F1288" s="66">
        <v>492316</v>
      </c>
      <c r="G1288" s="66" t="s">
        <v>5647</v>
      </c>
      <c r="H1288" s="66" t="str">
        <f t="shared" si="25"/>
        <v>847.8471305.1.492316.000000.847001.300180</v>
      </c>
      <c r="I1288" s="56" t="s">
        <v>21</v>
      </c>
      <c r="J1288" s="56">
        <v>847001</v>
      </c>
      <c r="K1288" s="56" t="s">
        <v>863</v>
      </c>
      <c r="L1288" s="56">
        <v>300180</v>
      </c>
      <c r="M1288" s="66" t="s">
        <v>5162</v>
      </c>
      <c r="N1288" s="66">
        <v>1</v>
      </c>
      <c r="O1288" s="66" t="s">
        <v>5162</v>
      </c>
      <c r="Q1288" s="66" t="s">
        <v>5651</v>
      </c>
      <c r="R1288" s="66">
        <v>1</v>
      </c>
      <c r="S1288" s="66">
        <v>270000</v>
      </c>
      <c r="T1288" s="66">
        <v>270000</v>
      </c>
      <c r="U1288" s="66" t="s">
        <v>2113</v>
      </c>
      <c r="V1288" s="66" t="s">
        <v>2122</v>
      </c>
      <c r="W1288" s="66" t="s">
        <v>2034</v>
      </c>
      <c r="X1288" s="66" t="s">
        <v>5165</v>
      </c>
      <c r="Y1288" s="69" t="s">
        <v>5166</v>
      </c>
      <c r="Z1288" s="66" t="s">
        <v>5167</v>
      </c>
    </row>
    <row r="1289" spans="1:26" ht="15" customHeight="1" x14ac:dyDescent="0.35">
      <c r="A1289" s="66">
        <v>0</v>
      </c>
      <c r="B1289" s="66" t="s">
        <v>1999</v>
      </c>
      <c r="C1289" s="66" t="s">
        <v>962</v>
      </c>
      <c r="D1289" s="66">
        <v>8471305</v>
      </c>
      <c r="E1289" s="66" t="s">
        <v>5161</v>
      </c>
      <c r="F1289" s="66">
        <v>492316</v>
      </c>
      <c r="G1289" s="66" t="s">
        <v>5647</v>
      </c>
      <c r="H1289" s="66" t="str">
        <f t="shared" si="25"/>
        <v>847.8471305.1.492316.000000.847001.300180</v>
      </c>
      <c r="I1289" s="56" t="s">
        <v>21</v>
      </c>
      <c r="J1289" s="56">
        <v>847001</v>
      </c>
      <c r="K1289" s="56" t="s">
        <v>863</v>
      </c>
      <c r="L1289" s="56">
        <v>300180</v>
      </c>
      <c r="M1289" s="66" t="s">
        <v>5162</v>
      </c>
      <c r="N1289" s="66">
        <v>1</v>
      </c>
      <c r="O1289" s="66" t="s">
        <v>5162</v>
      </c>
      <c r="Q1289" s="66" t="s">
        <v>5652</v>
      </c>
      <c r="R1289" s="66">
        <v>1</v>
      </c>
      <c r="S1289" s="66">
        <v>548380</v>
      </c>
      <c r="T1289" s="66">
        <v>548380</v>
      </c>
      <c r="U1289" s="66" t="s">
        <v>2113</v>
      </c>
      <c r="V1289" s="66" t="s">
        <v>2122</v>
      </c>
      <c r="W1289" s="66" t="s">
        <v>2034</v>
      </c>
      <c r="X1289" s="66" t="s">
        <v>5165</v>
      </c>
      <c r="Y1289" s="69" t="s">
        <v>5166</v>
      </c>
      <c r="Z1289" s="66" t="s">
        <v>5167</v>
      </c>
    </row>
    <row r="1290" spans="1:26" ht="15" customHeight="1" x14ac:dyDescent="0.35">
      <c r="A1290" s="66">
        <v>0</v>
      </c>
      <c r="B1290" s="66" t="s">
        <v>1999</v>
      </c>
      <c r="C1290" s="66" t="s">
        <v>962</v>
      </c>
      <c r="D1290" s="66">
        <v>8471305</v>
      </c>
      <c r="E1290" s="66" t="s">
        <v>5161</v>
      </c>
      <c r="F1290" s="66">
        <v>492316</v>
      </c>
      <c r="G1290" s="66" t="s">
        <v>5647</v>
      </c>
      <c r="H1290" s="66" t="str">
        <f t="shared" si="25"/>
        <v>847.8471305.1.492316.000000.847001.300180</v>
      </c>
      <c r="I1290" s="56" t="s">
        <v>21</v>
      </c>
      <c r="J1290" s="56">
        <v>847001</v>
      </c>
      <c r="K1290" s="56" t="s">
        <v>863</v>
      </c>
      <c r="L1290" s="56">
        <v>300180</v>
      </c>
      <c r="M1290" s="66" t="s">
        <v>5162</v>
      </c>
      <c r="N1290" s="66">
        <v>1</v>
      </c>
      <c r="O1290" s="66" t="s">
        <v>5162</v>
      </c>
      <c r="Q1290" s="66" t="s">
        <v>5653</v>
      </c>
      <c r="R1290" s="66">
        <v>1</v>
      </c>
      <c r="S1290" s="66">
        <v>642065</v>
      </c>
      <c r="T1290" s="66">
        <v>642065</v>
      </c>
      <c r="U1290" s="66" t="s">
        <v>2113</v>
      </c>
      <c r="V1290" s="66" t="s">
        <v>2122</v>
      </c>
      <c r="W1290" s="66" t="s">
        <v>2034</v>
      </c>
      <c r="X1290" s="66" t="s">
        <v>5165</v>
      </c>
      <c r="Y1290" s="69" t="s">
        <v>5166</v>
      </c>
      <c r="Z1290" s="66" t="s">
        <v>5167</v>
      </c>
    </row>
    <row r="1291" spans="1:26" ht="15" customHeight="1" x14ac:dyDescent="0.35">
      <c r="A1291" s="66">
        <v>0</v>
      </c>
      <c r="B1291" s="66" t="s">
        <v>1999</v>
      </c>
      <c r="C1291" s="66" t="s">
        <v>962</v>
      </c>
      <c r="D1291" s="66">
        <v>8471305</v>
      </c>
      <c r="E1291" s="66" t="s">
        <v>5161</v>
      </c>
      <c r="F1291" s="66">
        <v>492316</v>
      </c>
      <c r="G1291" s="66" t="s">
        <v>5647</v>
      </c>
      <c r="H1291" s="66" t="str">
        <f t="shared" si="25"/>
        <v>847.8471305.1.492316.000000.847001.300180</v>
      </c>
      <c r="I1291" s="56" t="s">
        <v>21</v>
      </c>
      <c r="J1291" s="56">
        <v>847001</v>
      </c>
      <c r="K1291" s="56" t="s">
        <v>863</v>
      </c>
      <c r="L1291" s="56">
        <v>300180</v>
      </c>
      <c r="M1291" s="66" t="s">
        <v>5162</v>
      </c>
      <c r="N1291" s="66">
        <v>1</v>
      </c>
      <c r="O1291" s="66" t="s">
        <v>5162</v>
      </c>
      <c r="Q1291" s="66" t="s">
        <v>5654</v>
      </c>
      <c r="R1291" s="66">
        <v>1</v>
      </c>
      <c r="S1291" s="66">
        <v>299375</v>
      </c>
      <c r="T1291" s="66">
        <v>299375</v>
      </c>
      <c r="U1291" s="66" t="s">
        <v>2113</v>
      </c>
      <c r="V1291" s="66" t="s">
        <v>2122</v>
      </c>
      <c r="W1291" s="66" t="s">
        <v>2034</v>
      </c>
      <c r="X1291" s="66" t="s">
        <v>5165</v>
      </c>
      <c r="Y1291" s="69" t="s">
        <v>5166</v>
      </c>
      <c r="Z1291" s="66" t="s">
        <v>5167</v>
      </c>
    </row>
    <row r="1292" spans="1:26" ht="15" customHeight="1" x14ac:dyDescent="0.35">
      <c r="A1292" s="66">
        <v>0</v>
      </c>
      <c r="B1292" s="66" t="s">
        <v>1999</v>
      </c>
      <c r="C1292" s="66" t="s">
        <v>962</v>
      </c>
      <c r="D1292" s="66">
        <v>8471305</v>
      </c>
      <c r="E1292" s="66" t="s">
        <v>5161</v>
      </c>
      <c r="F1292" s="66">
        <v>492316</v>
      </c>
      <c r="G1292" s="66" t="s">
        <v>5647</v>
      </c>
      <c r="H1292" s="66" t="str">
        <f t="shared" si="25"/>
        <v>847.8471305.1.492316.000000.847001.300180</v>
      </c>
      <c r="I1292" s="56" t="s">
        <v>21</v>
      </c>
      <c r="J1292" s="56">
        <v>847001</v>
      </c>
      <c r="K1292" s="56" t="s">
        <v>863</v>
      </c>
      <c r="L1292" s="56">
        <v>300180</v>
      </c>
      <c r="M1292" s="66" t="s">
        <v>5162</v>
      </c>
      <c r="N1292" s="66">
        <v>1</v>
      </c>
      <c r="O1292" s="66" t="s">
        <v>5162</v>
      </c>
      <c r="Q1292" s="66" t="s">
        <v>5179</v>
      </c>
      <c r="R1292" s="66">
        <v>1</v>
      </c>
      <c r="S1292" s="66">
        <v>59600</v>
      </c>
      <c r="T1292" s="66">
        <v>59600</v>
      </c>
      <c r="U1292" s="66" t="s">
        <v>2113</v>
      </c>
      <c r="V1292" s="66" t="s">
        <v>2122</v>
      </c>
      <c r="W1292" s="66" t="s">
        <v>2034</v>
      </c>
      <c r="X1292" s="66" t="s">
        <v>5165</v>
      </c>
      <c r="Y1292" s="69" t="s">
        <v>5166</v>
      </c>
      <c r="Z1292" s="66" t="s">
        <v>5167</v>
      </c>
    </row>
    <row r="1293" spans="1:26" ht="15" customHeight="1" x14ac:dyDescent="0.35">
      <c r="A1293" s="66">
        <v>0</v>
      </c>
      <c r="B1293" s="66" t="s">
        <v>1999</v>
      </c>
      <c r="C1293" s="66" t="s">
        <v>962</v>
      </c>
      <c r="D1293" s="66">
        <v>8471305</v>
      </c>
      <c r="E1293" s="66" t="s">
        <v>5161</v>
      </c>
      <c r="F1293" s="66">
        <v>492316</v>
      </c>
      <c r="G1293" s="66" t="s">
        <v>5647</v>
      </c>
      <c r="H1293" s="66" t="str">
        <f t="shared" si="25"/>
        <v>847.8471305.1.492316.000000.847001.300180</v>
      </c>
      <c r="I1293" s="56" t="s">
        <v>21</v>
      </c>
      <c r="J1293" s="56">
        <v>847001</v>
      </c>
      <c r="K1293" s="56" t="s">
        <v>863</v>
      </c>
      <c r="L1293" s="56">
        <v>300180</v>
      </c>
      <c r="M1293" s="66" t="s">
        <v>5162</v>
      </c>
      <c r="N1293" s="66">
        <v>1</v>
      </c>
      <c r="O1293" s="66" t="s">
        <v>5162</v>
      </c>
      <c r="Q1293" s="66" t="s">
        <v>5655</v>
      </c>
      <c r="R1293" s="66">
        <v>1</v>
      </c>
      <c r="S1293" s="66">
        <v>260000</v>
      </c>
      <c r="T1293" s="66">
        <v>260000</v>
      </c>
      <c r="U1293" s="66" t="s">
        <v>2113</v>
      </c>
      <c r="V1293" s="66" t="s">
        <v>2122</v>
      </c>
      <c r="W1293" s="66" t="s">
        <v>2034</v>
      </c>
      <c r="X1293" s="66" t="s">
        <v>5165</v>
      </c>
      <c r="Y1293" s="69" t="s">
        <v>5166</v>
      </c>
      <c r="Z1293" s="66" t="s">
        <v>5167</v>
      </c>
    </row>
    <row r="1294" spans="1:26" ht="15" customHeight="1" x14ac:dyDescent="0.35">
      <c r="A1294" s="66" t="s">
        <v>1998</v>
      </c>
      <c r="B1294" s="66" t="s">
        <v>1999</v>
      </c>
      <c r="C1294" s="66" t="s">
        <v>962</v>
      </c>
      <c r="D1294" s="66">
        <v>8471305</v>
      </c>
      <c r="E1294" s="66" t="s">
        <v>5161</v>
      </c>
      <c r="F1294" s="66">
        <v>432209</v>
      </c>
      <c r="G1294" s="66" t="s">
        <v>5647</v>
      </c>
      <c r="H1294" s="66" t="str">
        <f t="shared" si="25"/>
        <v>847.8471305.1.432209.000000.847001.200179</v>
      </c>
      <c r="I1294" s="56" t="s">
        <v>21</v>
      </c>
      <c r="J1294" s="56">
        <v>847001</v>
      </c>
      <c r="K1294" s="56" t="s">
        <v>23</v>
      </c>
      <c r="L1294" s="56">
        <v>200179</v>
      </c>
      <c r="M1294" s="66" t="s">
        <v>5656</v>
      </c>
      <c r="N1294" s="66">
        <v>17</v>
      </c>
      <c r="O1294" s="66" t="s">
        <v>5656</v>
      </c>
      <c r="Q1294" s="66" t="s">
        <v>5657</v>
      </c>
      <c r="R1294" s="66">
        <v>17</v>
      </c>
      <c r="S1294" s="66">
        <v>120000</v>
      </c>
      <c r="T1294" s="66">
        <v>2040000</v>
      </c>
      <c r="U1294" s="66" t="s">
        <v>2002</v>
      </c>
      <c r="V1294" s="66" t="s">
        <v>2003</v>
      </c>
      <c r="W1294" s="66" t="s">
        <v>2034</v>
      </c>
      <c r="X1294" s="66" t="s">
        <v>5165</v>
      </c>
      <c r="Y1294" s="69" t="s">
        <v>5658</v>
      </c>
      <c r="Z1294" s="66" t="s">
        <v>5167</v>
      </c>
    </row>
    <row r="1295" spans="1:26" ht="15" customHeight="1" x14ac:dyDescent="0.35">
      <c r="A1295" s="66" t="s">
        <v>2024</v>
      </c>
      <c r="B1295" s="66" t="s">
        <v>1999</v>
      </c>
      <c r="C1295" s="66" t="s">
        <v>962</v>
      </c>
      <c r="D1295" s="66">
        <v>8471305</v>
      </c>
      <c r="E1295" s="66" t="s">
        <v>4018</v>
      </c>
      <c r="F1295" s="66">
        <v>425720</v>
      </c>
      <c r="G1295" s="66" t="s">
        <v>126</v>
      </c>
      <c r="H1295" s="66" t="str">
        <f t="shared" si="25"/>
        <v>847.8471305.1.425720.000000.847001.200179</v>
      </c>
      <c r="I1295" s="56" t="s">
        <v>21</v>
      </c>
      <c r="J1295" s="56">
        <v>847001</v>
      </c>
      <c r="K1295" s="56" t="s">
        <v>23</v>
      </c>
      <c r="L1295" s="56">
        <v>200179</v>
      </c>
      <c r="M1295" s="66" t="s">
        <v>2084</v>
      </c>
      <c r="N1295" s="66">
        <v>60</v>
      </c>
      <c r="Q1295" s="66" t="s">
        <v>4019</v>
      </c>
      <c r="R1295" s="66">
        <v>60</v>
      </c>
      <c r="S1295" s="66">
        <v>28500</v>
      </c>
      <c r="T1295" s="66">
        <v>1710000</v>
      </c>
      <c r="U1295" s="66" t="s">
        <v>2002</v>
      </c>
      <c r="V1295" s="66" t="s">
        <v>2003</v>
      </c>
      <c r="W1295" s="66" t="s">
        <v>2007</v>
      </c>
      <c r="X1295" s="66" t="s">
        <v>4023</v>
      </c>
      <c r="Z1295" s="66" t="s">
        <v>4024</v>
      </c>
    </row>
    <row r="1296" spans="1:26" ht="15" customHeight="1" x14ac:dyDescent="0.35">
      <c r="A1296" s="66" t="s">
        <v>2024</v>
      </c>
      <c r="B1296" s="66" t="s">
        <v>1999</v>
      </c>
      <c r="C1296" s="66" t="s">
        <v>962</v>
      </c>
      <c r="D1296" s="66">
        <v>8471305</v>
      </c>
      <c r="E1296" s="66" t="s">
        <v>4018</v>
      </c>
      <c r="F1296" s="66">
        <v>425746</v>
      </c>
      <c r="G1296" s="66" t="s">
        <v>548</v>
      </c>
      <c r="H1296" s="66" t="str">
        <f t="shared" si="25"/>
        <v>847.8471305.1.425746.000000.847001.200179</v>
      </c>
      <c r="I1296" s="56" t="s">
        <v>21</v>
      </c>
      <c r="J1296" s="56">
        <v>847001</v>
      </c>
      <c r="K1296" s="56" t="s">
        <v>23</v>
      </c>
      <c r="L1296" s="56">
        <v>200179</v>
      </c>
      <c r="M1296" s="66" t="s">
        <v>2098</v>
      </c>
      <c r="Q1296" s="66" t="s">
        <v>4028</v>
      </c>
      <c r="R1296" s="66">
        <v>738</v>
      </c>
      <c r="S1296" s="66">
        <v>300</v>
      </c>
      <c r="T1296" s="66">
        <v>221400</v>
      </c>
      <c r="U1296" s="66" t="s">
        <v>2002</v>
      </c>
      <c r="V1296" s="66" t="s">
        <v>2003</v>
      </c>
      <c r="W1296" s="66" t="s">
        <v>2056</v>
      </c>
      <c r="X1296" s="66" t="s">
        <v>4030</v>
      </c>
      <c r="Z1296" s="66" t="s">
        <v>4024</v>
      </c>
    </row>
    <row r="1297" spans="1:26" ht="15" customHeight="1" x14ac:dyDescent="0.35">
      <c r="A1297" s="66" t="s">
        <v>2024</v>
      </c>
      <c r="B1297" s="66" t="s">
        <v>1999</v>
      </c>
      <c r="C1297" s="66" t="s">
        <v>962</v>
      </c>
      <c r="D1297" s="66">
        <v>8471305</v>
      </c>
      <c r="E1297" s="66" t="s">
        <v>4018</v>
      </c>
      <c r="F1297" s="66">
        <v>425749</v>
      </c>
      <c r="G1297" s="66" t="s">
        <v>115</v>
      </c>
      <c r="H1297" s="66" t="str">
        <f t="shared" si="25"/>
        <v>847.8471305.1.425749.000000.847001.200179</v>
      </c>
      <c r="I1297" s="56" t="s">
        <v>21</v>
      </c>
      <c r="J1297" s="56">
        <v>847001</v>
      </c>
      <c r="K1297" s="56" t="s">
        <v>23</v>
      </c>
      <c r="L1297" s="56">
        <v>200179</v>
      </c>
      <c r="M1297" s="66" t="s">
        <v>2084</v>
      </c>
      <c r="N1297" s="66">
        <v>105</v>
      </c>
      <c r="Q1297" s="66" t="s">
        <v>5659</v>
      </c>
      <c r="R1297" s="66">
        <v>155</v>
      </c>
      <c r="S1297" s="66">
        <v>336000</v>
      </c>
      <c r="T1297" s="66">
        <v>52080000</v>
      </c>
      <c r="U1297" s="66" t="s">
        <v>2002</v>
      </c>
      <c r="V1297" s="66" t="s">
        <v>2003</v>
      </c>
      <c r="W1297" s="66" t="s">
        <v>2056</v>
      </c>
      <c r="X1297" s="66" t="s">
        <v>4033</v>
      </c>
      <c r="Y1297" s="69" t="s">
        <v>2876</v>
      </c>
      <c r="Z1297" s="66" t="s">
        <v>4024</v>
      </c>
    </row>
    <row r="1298" spans="1:26" ht="15" customHeight="1" x14ac:dyDescent="0.35">
      <c r="A1298" s="66" t="s">
        <v>2047</v>
      </c>
      <c r="B1298" s="66" t="s">
        <v>1999</v>
      </c>
      <c r="C1298" s="66" t="s">
        <v>962</v>
      </c>
      <c r="D1298" s="66">
        <v>8471305</v>
      </c>
      <c r="E1298" s="66" t="s">
        <v>4018</v>
      </c>
      <c r="F1298" s="66">
        <v>428090</v>
      </c>
      <c r="G1298" s="66" t="s">
        <v>52</v>
      </c>
      <c r="H1298" s="66" t="str">
        <f t="shared" si="25"/>
        <v>847.8471305.1.428090.000000.847001.200179</v>
      </c>
      <c r="I1298" s="56" t="s">
        <v>21</v>
      </c>
      <c r="J1298" s="56">
        <v>847001</v>
      </c>
      <c r="K1298" s="56" t="s">
        <v>23</v>
      </c>
      <c r="L1298" s="56">
        <v>200179</v>
      </c>
      <c r="M1298" s="66" t="s">
        <v>2167</v>
      </c>
      <c r="N1298" s="66">
        <v>2</v>
      </c>
      <c r="Q1298" s="66" t="s">
        <v>4036</v>
      </c>
      <c r="R1298" s="66">
        <v>4</v>
      </c>
      <c r="S1298" s="66">
        <v>17000</v>
      </c>
      <c r="T1298" s="66">
        <v>68000</v>
      </c>
      <c r="U1298" s="66" t="s">
        <v>2002</v>
      </c>
      <c r="V1298" s="66" t="s">
        <v>2003</v>
      </c>
      <c r="W1298" s="66" t="s">
        <v>2056</v>
      </c>
      <c r="X1298" s="66" t="s">
        <v>4038</v>
      </c>
      <c r="Z1298" s="66" t="s">
        <v>4024</v>
      </c>
    </row>
    <row r="1299" spans="1:26" ht="15" customHeight="1" x14ac:dyDescent="0.35">
      <c r="A1299" s="66" t="s">
        <v>2036</v>
      </c>
      <c r="B1299" s="66" t="s">
        <v>1999</v>
      </c>
      <c r="C1299" s="66" t="s">
        <v>962</v>
      </c>
      <c r="D1299" s="66">
        <v>8471305</v>
      </c>
      <c r="E1299" s="66" t="s">
        <v>4018</v>
      </c>
      <c r="F1299" s="66">
        <v>436110</v>
      </c>
      <c r="G1299" s="66" t="s">
        <v>64</v>
      </c>
      <c r="H1299" s="66" t="str">
        <f t="shared" si="25"/>
        <v>847.8471305.1.436110.000000.847001.200179</v>
      </c>
      <c r="I1299" s="56" t="s">
        <v>21</v>
      </c>
      <c r="J1299" s="56">
        <v>847001</v>
      </c>
      <c r="K1299" s="56" t="s">
        <v>23</v>
      </c>
      <c r="L1299" s="56">
        <v>200179</v>
      </c>
      <c r="M1299" s="66" t="s">
        <v>2000</v>
      </c>
      <c r="N1299" s="66">
        <v>1</v>
      </c>
      <c r="Q1299" s="66" t="s">
        <v>4039</v>
      </c>
      <c r="R1299" s="66">
        <v>1</v>
      </c>
      <c r="S1299" s="66">
        <v>100000</v>
      </c>
      <c r="T1299" s="66">
        <v>100000</v>
      </c>
      <c r="U1299" s="66" t="s">
        <v>2002</v>
      </c>
      <c r="V1299" s="66" t="s">
        <v>2003</v>
      </c>
      <c r="W1299" s="66" t="s">
        <v>2050</v>
      </c>
      <c r="X1299" s="66" t="s">
        <v>4041</v>
      </c>
      <c r="Z1299" s="66" t="s">
        <v>4024</v>
      </c>
    </row>
    <row r="1300" spans="1:26" ht="15" customHeight="1" x14ac:dyDescent="0.35">
      <c r="A1300" s="66" t="s">
        <v>1998</v>
      </c>
      <c r="B1300" s="66" t="s">
        <v>1999</v>
      </c>
      <c r="C1300" s="66" t="s">
        <v>962</v>
      </c>
      <c r="D1300" s="66">
        <v>8471305</v>
      </c>
      <c r="E1300" s="66" t="s">
        <v>4018</v>
      </c>
      <c r="F1300" s="66">
        <v>425742</v>
      </c>
      <c r="G1300" s="66" t="s">
        <v>528</v>
      </c>
      <c r="H1300" s="66" t="str">
        <f t="shared" si="25"/>
        <v>847.8471305.1.425742.000000.847001.200179</v>
      </c>
      <c r="I1300" s="56" t="s">
        <v>21</v>
      </c>
      <c r="J1300" s="56">
        <v>847001</v>
      </c>
      <c r="K1300" s="56" t="s">
        <v>23</v>
      </c>
      <c r="L1300" s="56">
        <v>200179</v>
      </c>
      <c r="M1300" s="66" t="s">
        <v>2558</v>
      </c>
      <c r="N1300" s="66">
        <v>60</v>
      </c>
      <c r="Q1300" s="66" t="s">
        <v>4025</v>
      </c>
      <c r="R1300" s="66">
        <v>60</v>
      </c>
      <c r="S1300" s="66">
        <v>1500</v>
      </c>
      <c r="T1300" s="66">
        <v>90000</v>
      </c>
      <c r="U1300" s="66" t="s">
        <v>2002</v>
      </c>
      <c r="V1300" s="66" t="s">
        <v>2003</v>
      </c>
      <c r="W1300" s="66" t="s">
        <v>2056</v>
      </c>
      <c r="X1300" s="66" t="s">
        <v>4027</v>
      </c>
      <c r="Z1300" s="66" t="s">
        <v>4024</v>
      </c>
    </row>
    <row r="1301" spans="1:26" ht="15" customHeight="1" x14ac:dyDescent="0.35">
      <c r="A1301" s="66" t="s">
        <v>2024</v>
      </c>
      <c r="B1301" s="66" t="s">
        <v>1999</v>
      </c>
      <c r="C1301" s="66" t="s">
        <v>962</v>
      </c>
      <c r="D1301" s="66">
        <v>8471305</v>
      </c>
      <c r="E1301" s="66" t="s">
        <v>4018</v>
      </c>
      <c r="F1301" s="66">
        <v>425750</v>
      </c>
      <c r="G1301" s="66" t="s">
        <v>554</v>
      </c>
      <c r="H1301" s="66" t="str">
        <f t="shared" si="25"/>
        <v>847.8471305.1.425750.000000.847001.200179</v>
      </c>
      <c r="I1301" s="56" t="s">
        <v>21</v>
      </c>
      <c r="J1301" s="56">
        <v>847001</v>
      </c>
      <c r="K1301" s="56" t="s">
        <v>23</v>
      </c>
      <c r="L1301" s="56">
        <v>200179</v>
      </c>
      <c r="M1301" s="66" t="s">
        <v>2084</v>
      </c>
      <c r="N1301" s="66">
        <v>60</v>
      </c>
      <c r="Q1301" s="66" t="s">
        <v>4034</v>
      </c>
      <c r="R1301" s="66">
        <v>1</v>
      </c>
      <c r="S1301" s="66">
        <v>25641.360000000001</v>
      </c>
      <c r="T1301" s="66">
        <v>25641.360000000001</v>
      </c>
      <c r="U1301" s="66" t="s">
        <v>2002</v>
      </c>
      <c r="V1301" s="66" t="s">
        <v>2003</v>
      </c>
      <c r="W1301" s="66" t="s">
        <v>2056</v>
      </c>
      <c r="X1301" s="66" t="s">
        <v>4033</v>
      </c>
      <c r="Z1301" s="66" t="s">
        <v>4024</v>
      </c>
    </row>
    <row r="1302" spans="1:26" ht="15" customHeight="1" x14ac:dyDescent="0.35">
      <c r="A1302" s="66" t="s">
        <v>1998</v>
      </c>
      <c r="B1302" s="66" t="s">
        <v>1999</v>
      </c>
      <c r="C1302" s="66" t="s">
        <v>962</v>
      </c>
      <c r="D1302" s="66">
        <v>8471305</v>
      </c>
      <c r="E1302" s="66" t="s">
        <v>5660</v>
      </c>
      <c r="F1302" s="66">
        <v>420550</v>
      </c>
      <c r="G1302" s="66" t="s">
        <v>18</v>
      </c>
      <c r="H1302" s="66" t="str">
        <f t="shared" si="25"/>
        <v>847.8471305.1.420550.000000.847001.200179</v>
      </c>
      <c r="I1302" s="56" t="s">
        <v>21</v>
      </c>
      <c r="J1302" s="56">
        <v>847001</v>
      </c>
      <c r="K1302" s="56" t="s">
        <v>23</v>
      </c>
      <c r="L1302" s="56">
        <v>200179</v>
      </c>
      <c r="Q1302" s="66" t="s">
        <v>5661</v>
      </c>
      <c r="T1302" s="66">
        <v>1050000</v>
      </c>
      <c r="U1302" s="66" t="s">
        <v>2002</v>
      </c>
      <c r="V1302" s="66" t="s">
        <v>2003</v>
      </c>
      <c r="Z1302" s="66" t="s">
        <v>5660</v>
      </c>
    </row>
    <row r="1303" spans="1:26" ht="15" customHeight="1" x14ac:dyDescent="0.35">
      <c r="A1303" s="66" t="s">
        <v>1998</v>
      </c>
      <c r="B1303" s="66" t="s">
        <v>1999</v>
      </c>
      <c r="C1303" s="66" t="s">
        <v>962</v>
      </c>
      <c r="D1303" s="66">
        <v>8471305</v>
      </c>
      <c r="E1303" s="66" t="s">
        <v>5660</v>
      </c>
      <c r="F1303" s="66">
        <v>421700</v>
      </c>
      <c r="G1303" s="66" t="s">
        <v>956</v>
      </c>
      <c r="H1303" s="66" t="str">
        <f t="shared" si="25"/>
        <v>847.8471305.1.421700.000000.847001.200179</v>
      </c>
      <c r="I1303" s="56" t="s">
        <v>21</v>
      </c>
      <c r="J1303" s="56">
        <v>847001</v>
      </c>
      <c r="K1303" s="56" t="s">
        <v>23</v>
      </c>
      <c r="L1303" s="56">
        <v>200179</v>
      </c>
      <c r="Q1303" s="66" t="s">
        <v>5662</v>
      </c>
      <c r="R1303" s="66">
        <v>190</v>
      </c>
      <c r="S1303" s="66">
        <v>400</v>
      </c>
      <c r="T1303" s="66">
        <v>76000</v>
      </c>
      <c r="U1303" s="66" t="s">
        <v>2002</v>
      </c>
      <c r="V1303" s="66" t="s">
        <v>2003</v>
      </c>
      <c r="Z1303" s="66" t="s">
        <v>5660</v>
      </c>
    </row>
    <row r="1304" spans="1:26" ht="15" customHeight="1" x14ac:dyDescent="0.35">
      <c r="A1304" s="66" t="s">
        <v>2058</v>
      </c>
      <c r="B1304" s="66" t="s">
        <v>1999</v>
      </c>
      <c r="C1304" s="66" t="s">
        <v>962</v>
      </c>
      <c r="D1304" s="66">
        <v>8471305</v>
      </c>
      <c r="E1304" s="66" t="s">
        <v>5660</v>
      </c>
      <c r="F1304" s="66">
        <v>422100</v>
      </c>
      <c r="G1304" s="66" t="s">
        <v>956</v>
      </c>
      <c r="H1304" s="66" t="str">
        <f t="shared" si="25"/>
        <v>847.8471305.1.422100.000000.847001.200179</v>
      </c>
      <c r="I1304" s="56" t="s">
        <v>21</v>
      </c>
      <c r="J1304" s="56">
        <v>847001</v>
      </c>
      <c r="K1304" s="56" t="s">
        <v>23</v>
      </c>
      <c r="L1304" s="56">
        <v>200179</v>
      </c>
      <c r="Q1304" s="66" t="s">
        <v>5663</v>
      </c>
      <c r="R1304" s="66">
        <v>40</v>
      </c>
      <c r="S1304" s="66">
        <v>1260</v>
      </c>
      <c r="T1304" s="66">
        <v>50400</v>
      </c>
      <c r="U1304" s="66" t="s">
        <v>2002</v>
      </c>
      <c r="V1304" s="66" t="s">
        <v>2003</v>
      </c>
      <c r="Z1304" s="66" t="s">
        <v>5660</v>
      </c>
    </row>
    <row r="1305" spans="1:26" ht="15" customHeight="1" x14ac:dyDescent="0.35">
      <c r="A1305" s="66" t="s">
        <v>2024</v>
      </c>
      <c r="B1305" s="66" t="s">
        <v>1999</v>
      </c>
      <c r="C1305" s="66" t="s">
        <v>962</v>
      </c>
      <c r="D1305" s="66">
        <v>8471305</v>
      </c>
      <c r="E1305" s="66" t="s">
        <v>5660</v>
      </c>
      <c r="F1305" s="66">
        <v>425720</v>
      </c>
      <c r="G1305" s="66" t="s">
        <v>126</v>
      </c>
      <c r="H1305" s="66" t="str">
        <f t="shared" si="25"/>
        <v>847.8471305.1.425720.000000.847001.200179</v>
      </c>
      <c r="I1305" s="56" t="s">
        <v>21</v>
      </c>
      <c r="J1305" s="56">
        <v>847001</v>
      </c>
      <c r="K1305" s="56" t="s">
        <v>23</v>
      </c>
      <c r="L1305" s="56">
        <v>200179</v>
      </c>
      <c r="Q1305" s="66" t="s">
        <v>4145</v>
      </c>
      <c r="R1305" s="66">
        <v>6000</v>
      </c>
      <c r="S1305" s="66">
        <v>105</v>
      </c>
      <c r="T1305" s="66">
        <v>630000</v>
      </c>
      <c r="U1305" s="66" t="s">
        <v>2002</v>
      </c>
      <c r="V1305" s="66" t="s">
        <v>2003</v>
      </c>
      <c r="Z1305" s="66" t="s">
        <v>5660</v>
      </c>
    </row>
    <row r="1306" spans="1:26" ht="15" customHeight="1" x14ac:dyDescent="0.35">
      <c r="A1306" s="66" t="s">
        <v>2024</v>
      </c>
      <c r="B1306" s="66" t="s">
        <v>1999</v>
      </c>
      <c r="C1306" s="66" t="s">
        <v>962</v>
      </c>
      <c r="D1306" s="66">
        <v>8471305</v>
      </c>
      <c r="E1306" s="66" t="s">
        <v>5660</v>
      </c>
      <c r="F1306" s="66">
        <v>425741</v>
      </c>
      <c r="G1306" s="66" t="s">
        <v>126</v>
      </c>
      <c r="H1306" s="66" t="str">
        <f t="shared" si="25"/>
        <v>847.8471305.1.425741.000000.847001.200179</v>
      </c>
      <c r="I1306" s="56" t="s">
        <v>21</v>
      </c>
      <c r="J1306" s="56">
        <v>847001</v>
      </c>
      <c r="K1306" s="56" t="s">
        <v>23</v>
      </c>
      <c r="L1306" s="56">
        <v>200179</v>
      </c>
      <c r="Q1306" s="66" t="s">
        <v>5664</v>
      </c>
      <c r="T1306" s="66">
        <v>315000</v>
      </c>
      <c r="U1306" s="66" t="s">
        <v>2002</v>
      </c>
      <c r="V1306" s="66" t="s">
        <v>2003</v>
      </c>
      <c r="Z1306" s="66" t="s">
        <v>5660</v>
      </c>
    </row>
    <row r="1307" spans="1:26" ht="15" customHeight="1" x14ac:dyDescent="0.35">
      <c r="A1307" s="66" t="s">
        <v>2024</v>
      </c>
      <c r="B1307" s="66" t="s">
        <v>1999</v>
      </c>
      <c r="C1307" s="66" t="s">
        <v>962</v>
      </c>
      <c r="D1307" s="66">
        <v>8471305</v>
      </c>
      <c r="E1307" s="66" t="s">
        <v>5660</v>
      </c>
      <c r="F1307" s="66">
        <v>425749</v>
      </c>
      <c r="G1307" s="66" t="s">
        <v>548</v>
      </c>
      <c r="H1307" s="66" t="str">
        <f t="shared" si="25"/>
        <v>847.8471305.1.425749.000000.847001.200179</v>
      </c>
      <c r="I1307" s="56" t="s">
        <v>21</v>
      </c>
      <c r="J1307" s="56">
        <v>847001</v>
      </c>
      <c r="K1307" s="56" t="s">
        <v>23</v>
      </c>
      <c r="L1307" s="56">
        <v>200179</v>
      </c>
      <c r="Q1307" s="66" t="s">
        <v>5665</v>
      </c>
      <c r="T1307" s="66">
        <v>95760</v>
      </c>
      <c r="U1307" s="66" t="s">
        <v>2002</v>
      </c>
      <c r="V1307" s="66" t="s">
        <v>2003</v>
      </c>
      <c r="Z1307" s="66" t="s">
        <v>5660</v>
      </c>
    </row>
    <row r="1308" spans="1:26" ht="15" customHeight="1" x14ac:dyDescent="0.35">
      <c r="A1308" s="66" t="s">
        <v>2024</v>
      </c>
      <c r="B1308" s="66" t="s">
        <v>1999</v>
      </c>
      <c r="C1308" s="66" t="s">
        <v>962</v>
      </c>
      <c r="D1308" s="66">
        <v>8471305</v>
      </c>
      <c r="E1308" s="66" t="s">
        <v>5660</v>
      </c>
      <c r="F1308" s="66">
        <v>425763</v>
      </c>
      <c r="G1308" s="66" t="s">
        <v>956</v>
      </c>
      <c r="H1308" s="66" t="str">
        <f t="shared" si="25"/>
        <v>847.8471305.1.425763.000000.847001.200179</v>
      </c>
      <c r="I1308" s="56" t="s">
        <v>21</v>
      </c>
      <c r="J1308" s="56">
        <v>847001</v>
      </c>
      <c r="K1308" s="56" t="s">
        <v>23</v>
      </c>
      <c r="L1308" s="56">
        <v>200179</v>
      </c>
      <c r="Q1308" s="66" t="s">
        <v>5666</v>
      </c>
      <c r="T1308" s="66">
        <v>65750</v>
      </c>
      <c r="U1308" s="66" t="s">
        <v>2002</v>
      </c>
      <c r="V1308" s="66" t="s">
        <v>2003</v>
      </c>
      <c r="Z1308" s="66" t="s">
        <v>5660</v>
      </c>
    </row>
    <row r="1309" spans="1:26" ht="15" customHeight="1" x14ac:dyDescent="0.35">
      <c r="A1309" s="66" t="s">
        <v>1998</v>
      </c>
      <c r="B1309" s="66" t="s">
        <v>1999</v>
      </c>
      <c r="C1309" s="66" t="s">
        <v>962</v>
      </c>
      <c r="D1309" s="66">
        <v>8471305</v>
      </c>
      <c r="E1309" s="66" t="s">
        <v>5660</v>
      </c>
      <c r="F1309" s="66">
        <v>427710</v>
      </c>
      <c r="G1309" s="66" t="s">
        <v>89</v>
      </c>
      <c r="H1309" s="66" t="str">
        <f t="shared" si="25"/>
        <v>847.8471305.1.427710.000000.847001.200179</v>
      </c>
      <c r="I1309" s="56" t="s">
        <v>21</v>
      </c>
      <c r="J1309" s="56">
        <v>847001</v>
      </c>
      <c r="K1309" s="56" t="s">
        <v>23</v>
      </c>
      <c r="L1309" s="56">
        <v>200179</v>
      </c>
      <c r="Q1309" s="66" t="s">
        <v>5667</v>
      </c>
      <c r="T1309" s="66">
        <v>169050</v>
      </c>
      <c r="U1309" s="66" t="s">
        <v>2002</v>
      </c>
      <c r="V1309" s="66" t="s">
        <v>2003</v>
      </c>
      <c r="Z1309" s="66" t="s">
        <v>5660</v>
      </c>
    </row>
    <row r="1310" spans="1:26" ht="15" customHeight="1" x14ac:dyDescent="0.35">
      <c r="A1310" s="66" t="s">
        <v>2041</v>
      </c>
      <c r="B1310" s="66" t="s">
        <v>1999</v>
      </c>
      <c r="C1310" s="66" t="s">
        <v>962</v>
      </c>
      <c r="D1310" s="66">
        <v>8471305</v>
      </c>
      <c r="E1310" s="66" t="s">
        <v>5660</v>
      </c>
      <c r="F1310" s="66">
        <v>427810</v>
      </c>
      <c r="G1310" s="66" t="s">
        <v>46</v>
      </c>
      <c r="H1310" s="66" t="str">
        <f t="shared" si="25"/>
        <v>847.8471305.1.427810.000000.847001.200179</v>
      </c>
      <c r="I1310" s="56" t="s">
        <v>21</v>
      </c>
      <c r="J1310" s="56">
        <v>847001</v>
      </c>
      <c r="K1310" s="56" t="s">
        <v>23</v>
      </c>
      <c r="L1310" s="56">
        <v>200179</v>
      </c>
      <c r="T1310" s="66">
        <v>231000</v>
      </c>
      <c r="U1310" s="66" t="s">
        <v>2002</v>
      </c>
      <c r="V1310" s="66" t="s">
        <v>2003</v>
      </c>
      <c r="Z1310" s="66" t="s">
        <v>5660</v>
      </c>
    </row>
    <row r="1311" spans="1:26" ht="15" customHeight="1" x14ac:dyDescent="0.35">
      <c r="A1311" s="66" t="s">
        <v>2041</v>
      </c>
      <c r="B1311" s="66" t="s">
        <v>2053</v>
      </c>
      <c r="C1311" s="66" t="s">
        <v>962</v>
      </c>
      <c r="D1311" s="66">
        <v>8471305</v>
      </c>
      <c r="E1311" s="66" t="s">
        <v>5660</v>
      </c>
      <c r="F1311" s="66">
        <v>432205</v>
      </c>
      <c r="G1311" s="66" t="s">
        <v>55</v>
      </c>
      <c r="H1311" s="66" t="str">
        <f t="shared" si="25"/>
        <v>847.8471305.1.432205.000000.847001.200179</v>
      </c>
      <c r="I1311" s="56" t="s">
        <v>21</v>
      </c>
      <c r="J1311" s="56">
        <v>847001</v>
      </c>
      <c r="K1311" s="56" t="s">
        <v>23</v>
      </c>
      <c r="L1311" s="56">
        <v>200179</v>
      </c>
      <c r="T1311" s="66">
        <v>63000</v>
      </c>
      <c r="Z1311" s="66" t="s">
        <v>5660</v>
      </c>
    </row>
    <row r="1312" spans="1:26" ht="15" customHeight="1" x14ac:dyDescent="0.35">
      <c r="A1312" s="66" t="s">
        <v>2036</v>
      </c>
      <c r="B1312" s="66" t="s">
        <v>1999</v>
      </c>
      <c r="C1312" s="66" t="s">
        <v>962</v>
      </c>
      <c r="D1312" s="66">
        <v>8471305</v>
      </c>
      <c r="E1312" s="66" t="s">
        <v>5660</v>
      </c>
      <c r="F1312" s="66">
        <v>435310</v>
      </c>
      <c r="G1312" s="66" t="s">
        <v>138</v>
      </c>
      <c r="H1312" s="66" t="str">
        <f t="shared" si="25"/>
        <v>847.8471305.1.435310.000000.847001.200179</v>
      </c>
      <c r="I1312" s="56" t="s">
        <v>21</v>
      </c>
      <c r="J1312" s="56">
        <v>847001</v>
      </c>
      <c r="K1312" s="56" t="s">
        <v>23</v>
      </c>
      <c r="L1312" s="56">
        <v>200179</v>
      </c>
      <c r="Q1312" s="66" t="s">
        <v>5668</v>
      </c>
      <c r="T1312" s="66">
        <v>105000</v>
      </c>
      <c r="U1312" s="66" t="s">
        <v>2002</v>
      </c>
      <c r="V1312" s="66" t="s">
        <v>2003</v>
      </c>
      <c r="Z1312" s="66" t="s">
        <v>5660</v>
      </c>
    </row>
    <row r="1313" spans="1:26" ht="15" customHeight="1" x14ac:dyDescent="0.35">
      <c r="A1313" s="66" t="s">
        <v>1998</v>
      </c>
      <c r="B1313" s="66" t="s">
        <v>2895</v>
      </c>
      <c r="C1313" s="66" t="s">
        <v>962</v>
      </c>
      <c r="D1313" s="66">
        <v>8471305</v>
      </c>
      <c r="E1313" s="66" t="s">
        <v>5660</v>
      </c>
      <c r="F1313" s="66">
        <v>435330</v>
      </c>
      <c r="G1313" s="66" t="s">
        <v>92</v>
      </c>
      <c r="H1313" s="66" t="str">
        <f t="shared" si="25"/>
        <v>847.8471305.1.435330.000000.847001.200179</v>
      </c>
      <c r="I1313" s="56" t="s">
        <v>21</v>
      </c>
      <c r="J1313" s="56">
        <v>847001</v>
      </c>
      <c r="K1313" s="56" t="s">
        <v>23</v>
      </c>
      <c r="L1313" s="56">
        <v>200179</v>
      </c>
      <c r="T1313" s="66">
        <v>21000</v>
      </c>
      <c r="Z1313" s="66" t="s">
        <v>5660</v>
      </c>
    </row>
    <row r="1314" spans="1:26" ht="15" customHeight="1" x14ac:dyDescent="0.35">
      <c r="A1314" s="66" t="s">
        <v>2036</v>
      </c>
      <c r="B1314" s="66" t="s">
        <v>1999</v>
      </c>
      <c r="C1314" s="66" t="s">
        <v>962</v>
      </c>
      <c r="D1314" s="66">
        <v>8471305</v>
      </c>
      <c r="E1314" s="66" t="s">
        <v>5660</v>
      </c>
      <c r="F1314" s="66">
        <v>435410</v>
      </c>
      <c r="G1314" s="66" t="s">
        <v>239</v>
      </c>
      <c r="H1314" s="66" t="str">
        <f t="shared" si="25"/>
        <v>847.8471305.1.435410.000000.847001.200179</v>
      </c>
      <c r="I1314" s="56" t="s">
        <v>21</v>
      </c>
      <c r="J1314" s="56">
        <v>847001</v>
      </c>
      <c r="K1314" s="56" t="s">
        <v>23</v>
      </c>
      <c r="L1314" s="56">
        <v>200179</v>
      </c>
      <c r="Q1314" s="66" t="s">
        <v>5669</v>
      </c>
      <c r="T1314" s="66">
        <v>1181426.3860339501</v>
      </c>
      <c r="U1314" s="66" t="s">
        <v>2002</v>
      </c>
      <c r="V1314" s="66" t="s">
        <v>2003</v>
      </c>
      <c r="Z1314" s="66" t="s">
        <v>5660</v>
      </c>
    </row>
    <row r="1315" spans="1:26" ht="15" customHeight="1" x14ac:dyDescent="0.35">
      <c r="A1315" s="66" t="s">
        <v>2019</v>
      </c>
      <c r="B1315" s="66" t="s">
        <v>1999</v>
      </c>
      <c r="C1315" s="66" t="s">
        <v>962</v>
      </c>
      <c r="D1315" s="66">
        <v>8471305</v>
      </c>
      <c r="E1315" s="66" t="s">
        <v>5660</v>
      </c>
      <c r="F1315" s="66">
        <v>435519</v>
      </c>
      <c r="G1315" s="66" t="s">
        <v>147</v>
      </c>
      <c r="H1315" s="66" t="str">
        <f t="shared" si="25"/>
        <v>847.8471305.1.435519.000000.847001.200179</v>
      </c>
      <c r="I1315" s="56" t="s">
        <v>21</v>
      </c>
      <c r="J1315" s="56">
        <v>847001</v>
      </c>
      <c r="K1315" s="56" t="s">
        <v>23</v>
      </c>
      <c r="L1315" s="56">
        <v>200179</v>
      </c>
      <c r="Q1315" s="66" t="s">
        <v>5670</v>
      </c>
      <c r="T1315" s="128">
        <v>341250</v>
      </c>
      <c r="U1315" s="66" t="s">
        <v>2002</v>
      </c>
      <c r="V1315" s="66" t="s">
        <v>2003</v>
      </c>
      <c r="Z1315" s="66" t="s">
        <v>5660</v>
      </c>
    </row>
    <row r="1316" spans="1:26" ht="15" customHeight="1" x14ac:dyDescent="0.35">
      <c r="A1316" s="66" t="s">
        <v>1998</v>
      </c>
      <c r="B1316" s="66" t="s">
        <v>1999</v>
      </c>
      <c r="C1316" s="66" t="s">
        <v>962</v>
      </c>
      <c r="D1316" s="66">
        <v>8471305</v>
      </c>
      <c r="E1316" s="66" t="s">
        <v>5660</v>
      </c>
      <c r="F1316" s="66">
        <v>432210</v>
      </c>
      <c r="G1316" s="66" t="s">
        <v>554</v>
      </c>
      <c r="H1316" s="66" t="str">
        <f t="shared" si="25"/>
        <v>847.8471305.1.432210.000000.847001.200179</v>
      </c>
      <c r="I1316" s="56" t="s">
        <v>21</v>
      </c>
      <c r="J1316" s="56">
        <v>847001</v>
      </c>
      <c r="K1316" s="56" t="s">
        <v>23</v>
      </c>
      <c r="L1316" s="56">
        <v>200179</v>
      </c>
      <c r="Q1316" s="66" t="s">
        <v>5671</v>
      </c>
      <c r="T1316" s="66">
        <v>1606152.2400000002</v>
      </c>
      <c r="U1316" s="66" t="s">
        <v>2002</v>
      </c>
      <c r="V1316" s="66" t="s">
        <v>2003</v>
      </c>
      <c r="Z1316" s="66" t="s">
        <v>5660</v>
      </c>
    </row>
    <row r="1317" spans="1:26" ht="15" customHeight="1" x14ac:dyDescent="0.35">
      <c r="A1317" s="66">
        <v>0</v>
      </c>
      <c r="B1317" s="66" t="s">
        <v>1999</v>
      </c>
      <c r="C1317" s="66" t="s">
        <v>962</v>
      </c>
      <c r="D1317" s="66">
        <v>8471305</v>
      </c>
      <c r="E1317" s="66" t="s">
        <v>5660</v>
      </c>
      <c r="F1317" s="66">
        <v>495140</v>
      </c>
      <c r="G1317" s="66" t="s">
        <v>620</v>
      </c>
      <c r="H1317" s="66" t="str">
        <f t="shared" si="25"/>
        <v>847.8471305.1.495140.000000.847001.300180</v>
      </c>
      <c r="I1317" s="56" t="s">
        <v>21</v>
      </c>
      <c r="J1317" s="56">
        <v>847001</v>
      </c>
      <c r="K1317" s="56" t="s">
        <v>863</v>
      </c>
      <c r="L1317" s="56">
        <v>300180</v>
      </c>
      <c r="Q1317" s="66" t="s">
        <v>5672</v>
      </c>
      <c r="R1317" s="66">
        <v>90</v>
      </c>
      <c r="S1317" s="66">
        <v>525</v>
      </c>
      <c r="T1317" s="66">
        <v>47250</v>
      </c>
      <c r="U1317" s="66" t="s">
        <v>2002</v>
      </c>
      <c r="V1317" s="66" t="s">
        <v>2003</v>
      </c>
      <c r="Z1317" s="66" t="s">
        <v>5660</v>
      </c>
    </row>
    <row r="1318" spans="1:26" ht="15" customHeight="1" x14ac:dyDescent="0.35">
      <c r="A1318" s="66" t="s">
        <v>2024</v>
      </c>
      <c r="B1318" s="66" t="s">
        <v>2255</v>
      </c>
      <c r="C1318" s="66" t="s">
        <v>962</v>
      </c>
      <c r="D1318" s="66">
        <v>8471305</v>
      </c>
      <c r="E1318" s="66" t="s">
        <v>5660</v>
      </c>
      <c r="F1318" s="66">
        <v>425762</v>
      </c>
      <c r="G1318" s="66" t="s">
        <v>600</v>
      </c>
      <c r="H1318" s="66" t="str">
        <f t="shared" si="25"/>
        <v>847.8471305.1.425762.000000.847001.200179</v>
      </c>
      <c r="I1318" s="56" t="s">
        <v>21</v>
      </c>
      <c r="J1318" s="56">
        <v>847001</v>
      </c>
      <c r="K1318" s="56" t="s">
        <v>23</v>
      </c>
      <c r="L1318" s="56">
        <v>200179</v>
      </c>
      <c r="Q1318" s="66" t="s">
        <v>5673</v>
      </c>
      <c r="T1318" s="66">
        <v>6197508.3333333349</v>
      </c>
      <c r="U1318" s="66" t="s">
        <v>2002</v>
      </c>
      <c r="V1318" s="66" t="s">
        <v>2003</v>
      </c>
      <c r="Z1318" s="66" t="s">
        <v>5660</v>
      </c>
    </row>
    <row r="1319" spans="1:26" ht="15" customHeight="1" x14ac:dyDescent="0.35">
      <c r="A1319" s="66" t="s">
        <v>2036</v>
      </c>
      <c r="B1319" s="66" t="s">
        <v>1999</v>
      </c>
      <c r="C1319" s="66" t="s">
        <v>962</v>
      </c>
      <c r="D1319" s="66">
        <v>8471305</v>
      </c>
      <c r="E1319" s="66" t="s">
        <v>5660</v>
      </c>
      <c r="F1319" s="66">
        <v>436120</v>
      </c>
      <c r="G1319" s="66" t="s">
        <v>40</v>
      </c>
      <c r="H1319" s="66" t="str">
        <f t="shared" si="25"/>
        <v>847.8471305.1.436120.000000.847001.200179</v>
      </c>
      <c r="I1319" s="56" t="s">
        <v>21</v>
      </c>
      <c r="J1319" s="56">
        <v>847001</v>
      </c>
      <c r="K1319" s="56" t="s">
        <v>23</v>
      </c>
      <c r="L1319" s="56">
        <v>200179</v>
      </c>
      <c r="Q1319" s="66" t="s">
        <v>5674</v>
      </c>
      <c r="T1319" s="66">
        <v>342300</v>
      </c>
      <c r="U1319" s="66" t="s">
        <v>2002</v>
      </c>
      <c r="V1319" s="66" t="s">
        <v>2003</v>
      </c>
      <c r="Z1319" s="66" t="s">
        <v>5660</v>
      </c>
    </row>
    <row r="1320" spans="1:26" ht="15" customHeight="1" x14ac:dyDescent="0.35">
      <c r="A1320" s="66" t="s">
        <v>1998</v>
      </c>
      <c r="B1320" s="66" t="s">
        <v>1999</v>
      </c>
      <c r="C1320" s="66" t="s">
        <v>962</v>
      </c>
      <c r="D1320" s="66">
        <v>8471305</v>
      </c>
      <c r="E1320" s="66" t="s">
        <v>5660</v>
      </c>
      <c r="F1320" s="66">
        <v>435350</v>
      </c>
      <c r="G1320" s="66" t="s">
        <v>144</v>
      </c>
      <c r="H1320" s="66" t="str">
        <f t="shared" si="25"/>
        <v>847.8471305.1.435350.000000.847001.200179</v>
      </c>
      <c r="I1320" s="56" t="s">
        <v>21</v>
      </c>
      <c r="J1320" s="56">
        <v>847001</v>
      </c>
      <c r="K1320" s="56" t="s">
        <v>23</v>
      </c>
      <c r="L1320" s="56">
        <v>200179</v>
      </c>
      <c r="Q1320" s="66" t="s">
        <v>5675</v>
      </c>
      <c r="T1320" s="66">
        <v>264000</v>
      </c>
      <c r="U1320" s="66" t="s">
        <v>2002</v>
      </c>
      <c r="V1320" s="66" t="s">
        <v>2003</v>
      </c>
      <c r="Z1320" s="66" t="s">
        <v>5660</v>
      </c>
    </row>
    <row r="1321" spans="1:26" ht="15" customHeight="1" x14ac:dyDescent="0.35">
      <c r="A1321" s="66" t="s">
        <v>1998</v>
      </c>
      <c r="B1321" s="66" t="s">
        <v>5326</v>
      </c>
      <c r="C1321" s="66" t="s">
        <v>962</v>
      </c>
      <c r="D1321" s="66">
        <v>8471305</v>
      </c>
      <c r="E1321" s="66" t="s">
        <v>3956</v>
      </c>
      <c r="F1321" s="66">
        <v>420570</v>
      </c>
      <c r="G1321" s="66" t="s">
        <v>25</v>
      </c>
      <c r="H1321" s="66" t="str">
        <f t="shared" si="25"/>
        <v>847.8471305.1.420570.000000.847001.200179</v>
      </c>
      <c r="I1321" s="56" t="s">
        <v>21</v>
      </c>
      <c r="J1321" s="56">
        <v>847001</v>
      </c>
      <c r="K1321" s="56" t="s">
        <v>23</v>
      </c>
      <c r="L1321" s="56">
        <v>200179</v>
      </c>
      <c r="M1321" s="66" t="s">
        <v>3957</v>
      </c>
      <c r="N1321" s="66">
        <v>3</v>
      </c>
      <c r="Q1321" s="66" t="s">
        <v>5676</v>
      </c>
      <c r="R1321" s="66">
        <v>3</v>
      </c>
      <c r="S1321" s="66">
        <v>7000</v>
      </c>
      <c r="T1321" s="66">
        <v>21000</v>
      </c>
      <c r="U1321" s="66" t="s">
        <v>2002</v>
      </c>
      <c r="V1321" s="66" t="s">
        <v>2003</v>
      </c>
      <c r="W1321" s="66" t="s">
        <v>2034</v>
      </c>
      <c r="X1321" s="66" t="s">
        <v>3961</v>
      </c>
      <c r="Y1321" s="69" t="s">
        <v>5677</v>
      </c>
      <c r="Z1321" s="66" t="s">
        <v>3956</v>
      </c>
    </row>
    <row r="1322" spans="1:26" ht="15" customHeight="1" x14ac:dyDescent="0.35">
      <c r="A1322" s="66" t="s">
        <v>1998</v>
      </c>
      <c r="B1322" s="66" t="s">
        <v>5326</v>
      </c>
      <c r="C1322" s="66" t="s">
        <v>962</v>
      </c>
      <c r="D1322" s="66">
        <v>8471305</v>
      </c>
      <c r="E1322" s="66" t="s">
        <v>3956</v>
      </c>
      <c r="F1322" s="66">
        <v>432209</v>
      </c>
      <c r="G1322" s="66" t="s">
        <v>138</v>
      </c>
      <c r="H1322" s="66" t="str">
        <f t="shared" si="25"/>
        <v>847.8471305.1.432209.000000.847001.200179</v>
      </c>
      <c r="I1322" s="56" t="s">
        <v>21</v>
      </c>
      <c r="J1322" s="56">
        <v>847001</v>
      </c>
      <c r="K1322" s="56" t="s">
        <v>23</v>
      </c>
      <c r="L1322" s="56">
        <v>200179</v>
      </c>
      <c r="M1322" s="66" t="s">
        <v>2000</v>
      </c>
      <c r="N1322" s="66">
        <v>2</v>
      </c>
      <c r="Q1322" s="66" t="s">
        <v>5678</v>
      </c>
      <c r="R1322" s="66">
        <v>2</v>
      </c>
      <c r="S1322" s="66">
        <v>72000</v>
      </c>
      <c r="T1322" s="66">
        <v>144000</v>
      </c>
      <c r="U1322" s="66" t="s">
        <v>2002</v>
      </c>
      <c r="V1322" s="66" t="s">
        <v>2003</v>
      </c>
      <c r="W1322" s="66" t="s">
        <v>2029</v>
      </c>
      <c r="X1322" s="66" t="s">
        <v>3985</v>
      </c>
      <c r="Y1322" s="69" t="s">
        <v>5679</v>
      </c>
      <c r="Z1322" s="66" t="s">
        <v>3956</v>
      </c>
    </row>
    <row r="1323" spans="1:26" ht="15" customHeight="1" x14ac:dyDescent="0.35">
      <c r="A1323" s="66" t="s">
        <v>2058</v>
      </c>
      <c r="B1323" s="66" t="s">
        <v>5326</v>
      </c>
      <c r="C1323" s="66" t="s">
        <v>962</v>
      </c>
      <c r="D1323" s="66">
        <v>8471305</v>
      </c>
      <c r="E1323" s="66" t="s">
        <v>3956</v>
      </c>
      <c r="F1323" s="66">
        <v>422100</v>
      </c>
      <c r="G1323" s="66" t="s">
        <v>508</v>
      </c>
      <c r="H1323" s="66" t="str">
        <f t="shared" si="25"/>
        <v>847.8471305.1.422100.000000.847001.200179</v>
      </c>
      <c r="I1323" s="56" t="s">
        <v>21</v>
      </c>
      <c r="J1323" s="56">
        <v>847001</v>
      </c>
      <c r="K1323" s="56" t="s">
        <v>23</v>
      </c>
      <c r="L1323" s="56">
        <v>200179</v>
      </c>
      <c r="M1323" s="66" t="s">
        <v>2000</v>
      </c>
      <c r="N1323" s="66">
        <v>24</v>
      </c>
      <c r="Q1323" s="66" t="s">
        <v>3963</v>
      </c>
      <c r="R1323" s="66">
        <v>24</v>
      </c>
      <c r="S1323" s="66">
        <v>1000</v>
      </c>
      <c r="T1323" s="66">
        <v>24000</v>
      </c>
      <c r="U1323" s="66" t="s">
        <v>2002</v>
      </c>
      <c r="V1323" s="66" t="s">
        <v>2003</v>
      </c>
      <c r="W1323" s="66" t="s">
        <v>2433</v>
      </c>
      <c r="X1323" s="66" t="s">
        <v>3965</v>
      </c>
      <c r="Y1323" s="69" t="s">
        <v>3352</v>
      </c>
      <c r="Z1323" s="66" t="s">
        <v>3956</v>
      </c>
    </row>
    <row r="1324" spans="1:26" ht="15" customHeight="1" x14ac:dyDescent="0.35">
      <c r="A1324" s="66" t="s">
        <v>2036</v>
      </c>
      <c r="B1324" s="66" t="s">
        <v>5326</v>
      </c>
      <c r="C1324" s="66" t="s">
        <v>962</v>
      </c>
      <c r="D1324" s="66">
        <v>8471305</v>
      </c>
      <c r="E1324" s="66" t="s">
        <v>3956</v>
      </c>
      <c r="F1324" s="66">
        <v>425900</v>
      </c>
      <c r="G1324" s="66" t="s">
        <v>40</v>
      </c>
      <c r="H1324" s="66" t="str">
        <f t="shared" si="25"/>
        <v>847.8471305.1.425900.000000.847001.200179</v>
      </c>
      <c r="I1324" s="56" t="s">
        <v>21</v>
      </c>
      <c r="J1324" s="56">
        <v>847001</v>
      </c>
      <c r="K1324" s="56" t="s">
        <v>23</v>
      </c>
      <c r="L1324" s="56">
        <v>200179</v>
      </c>
      <c r="M1324" s="66" t="s">
        <v>2363</v>
      </c>
      <c r="N1324" s="66">
        <v>2</v>
      </c>
      <c r="Q1324" s="66" t="s">
        <v>3967</v>
      </c>
      <c r="R1324" s="66">
        <v>2</v>
      </c>
      <c r="S1324" s="66">
        <v>2770</v>
      </c>
      <c r="T1324" s="66">
        <v>5540</v>
      </c>
      <c r="U1324" s="66" t="s">
        <v>2113</v>
      </c>
      <c r="V1324" s="66" t="s">
        <v>2003</v>
      </c>
      <c r="W1324" s="66" t="s">
        <v>2056</v>
      </c>
      <c r="X1324" s="66" t="s">
        <v>3970</v>
      </c>
      <c r="Y1324" s="69" t="s">
        <v>5680</v>
      </c>
      <c r="Z1324" s="66" t="s">
        <v>3956</v>
      </c>
    </row>
    <row r="1325" spans="1:26" ht="15" customHeight="1" x14ac:dyDescent="0.35">
      <c r="A1325" s="66" t="s">
        <v>1998</v>
      </c>
      <c r="B1325" s="66" t="s">
        <v>5326</v>
      </c>
      <c r="C1325" s="66" t="s">
        <v>962</v>
      </c>
      <c r="D1325" s="66">
        <v>8471305</v>
      </c>
      <c r="E1325" s="66" t="s">
        <v>3956</v>
      </c>
      <c r="F1325" s="66">
        <v>435330</v>
      </c>
      <c r="G1325" s="66" t="s">
        <v>568</v>
      </c>
      <c r="H1325" s="66" t="str">
        <f t="shared" si="25"/>
        <v>847.8471305.1.435330.000000.847001.200179</v>
      </c>
      <c r="I1325" s="56" t="s">
        <v>21</v>
      </c>
      <c r="J1325" s="56">
        <v>847001</v>
      </c>
      <c r="K1325" s="56" t="s">
        <v>23</v>
      </c>
      <c r="L1325" s="56">
        <v>200179</v>
      </c>
      <c r="M1325" s="66" t="s">
        <v>2558</v>
      </c>
      <c r="N1325" s="66">
        <v>160</v>
      </c>
      <c r="Q1325" s="66" t="s">
        <v>5681</v>
      </c>
      <c r="R1325" s="66">
        <v>160</v>
      </c>
      <c r="S1325" s="66">
        <v>220</v>
      </c>
      <c r="T1325" s="66">
        <v>35200</v>
      </c>
      <c r="U1325" s="66" t="s">
        <v>2002</v>
      </c>
      <c r="V1325" s="66" t="s">
        <v>2003</v>
      </c>
      <c r="W1325" s="66" t="s">
        <v>2007</v>
      </c>
      <c r="X1325" s="66" t="s">
        <v>3994</v>
      </c>
      <c r="Y1325" s="69" t="s">
        <v>3995</v>
      </c>
      <c r="Z1325" s="66" t="s">
        <v>3956</v>
      </c>
    </row>
    <row r="1326" spans="1:26" ht="15" customHeight="1" x14ac:dyDescent="0.35">
      <c r="A1326" s="66" t="s">
        <v>2668</v>
      </c>
      <c r="B1326" s="66" t="s">
        <v>5326</v>
      </c>
      <c r="C1326" s="66" t="s">
        <v>962</v>
      </c>
      <c r="D1326" s="66">
        <v>8471305</v>
      </c>
      <c r="E1326" s="66" t="s">
        <v>3956</v>
      </c>
      <c r="F1326" s="66">
        <v>426900</v>
      </c>
      <c r="G1326" s="66" t="s">
        <v>360</v>
      </c>
      <c r="H1326" s="66" t="str">
        <f t="shared" si="25"/>
        <v>847.8471305.1.426900.000000.847001.200179</v>
      </c>
      <c r="I1326" s="56" t="s">
        <v>21</v>
      </c>
      <c r="J1326" s="56">
        <v>847001</v>
      </c>
      <c r="K1326" s="56" t="s">
        <v>23</v>
      </c>
      <c r="L1326" s="56">
        <v>200179</v>
      </c>
      <c r="M1326" s="66" t="s">
        <v>2037</v>
      </c>
      <c r="N1326" s="66">
        <v>7</v>
      </c>
      <c r="Q1326" s="66" t="s">
        <v>3972</v>
      </c>
      <c r="R1326" s="66">
        <v>7</v>
      </c>
      <c r="S1326" s="66">
        <v>350</v>
      </c>
      <c r="T1326" s="66">
        <v>2450</v>
      </c>
      <c r="U1326" s="66" t="s">
        <v>2002</v>
      </c>
      <c r="V1326" s="66" t="s">
        <v>2003</v>
      </c>
      <c r="W1326" s="66" t="s">
        <v>2433</v>
      </c>
      <c r="X1326" s="66" t="s">
        <v>3975</v>
      </c>
      <c r="Y1326" s="69" t="s">
        <v>3976</v>
      </c>
      <c r="Z1326" s="66" t="s">
        <v>3956</v>
      </c>
    </row>
    <row r="1327" spans="1:26" ht="15" customHeight="1" x14ac:dyDescent="0.35">
      <c r="A1327" s="66" t="s">
        <v>1998</v>
      </c>
      <c r="B1327" s="66" t="s">
        <v>5326</v>
      </c>
      <c r="C1327" s="66" t="s">
        <v>962</v>
      </c>
      <c r="D1327" s="66">
        <v>8471305</v>
      </c>
      <c r="E1327" s="66" t="s">
        <v>3956</v>
      </c>
      <c r="F1327" s="66">
        <v>427710</v>
      </c>
      <c r="G1327" s="66" t="s">
        <v>46</v>
      </c>
      <c r="H1327" s="66" t="str">
        <f t="shared" si="25"/>
        <v>847.8471305.1.427710.000000.847001.200179</v>
      </c>
      <c r="I1327" s="56" t="s">
        <v>21</v>
      </c>
      <c r="J1327" s="56">
        <v>847001</v>
      </c>
      <c r="K1327" s="56" t="s">
        <v>23</v>
      </c>
      <c r="L1327" s="56">
        <v>200179</v>
      </c>
      <c r="M1327" s="66" t="s">
        <v>2037</v>
      </c>
      <c r="N1327" s="66">
        <v>8</v>
      </c>
      <c r="Q1327" s="66" t="s">
        <v>5682</v>
      </c>
      <c r="R1327" s="66">
        <v>8</v>
      </c>
      <c r="S1327" s="66">
        <v>800</v>
      </c>
      <c r="T1327" s="66">
        <v>6400</v>
      </c>
      <c r="U1327" s="66" t="s">
        <v>2002</v>
      </c>
      <c r="V1327" s="66" t="s">
        <v>2003</v>
      </c>
      <c r="W1327" s="66" t="s">
        <v>2050</v>
      </c>
      <c r="X1327" s="66" t="s">
        <v>3985</v>
      </c>
      <c r="Y1327" s="69" t="s">
        <v>9</v>
      </c>
      <c r="Z1327" s="66" t="s">
        <v>3956</v>
      </c>
    </row>
    <row r="1328" spans="1:26" ht="15" customHeight="1" x14ac:dyDescent="0.35">
      <c r="A1328" s="66" t="s">
        <v>1998</v>
      </c>
      <c r="B1328" s="66" t="s">
        <v>5326</v>
      </c>
      <c r="C1328" s="66" t="s">
        <v>962</v>
      </c>
      <c r="D1328" s="66">
        <v>8471305</v>
      </c>
      <c r="E1328" s="66" t="s">
        <v>3956</v>
      </c>
      <c r="F1328" s="66">
        <v>432209</v>
      </c>
      <c r="G1328" s="66" t="s">
        <v>138</v>
      </c>
      <c r="H1328" s="66" t="str">
        <f t="shared" si="25"/>
        <v>847.8471305.1.432209.000000.847001.200179</v>
      </c>
      <c r="I1328" s="56" t="s">
        <v>21</v>
      </c>
      <c r="J1328" s="56">
        <v>847001</v>
      </c>
      <c r="K1328" s="56" t="s">
        <v>23</v>
      </c>
      <c r="L1328" s="56">
        <v>200179</v>
      </c>
      <c r="M1328" s="66" t="s">
        <v>2286</v>
      </c>
      <c r="N1328" s="66">
        <v>8</v>
      </c>
      <c r="Q1328" s="66" t="s">
        <v>5683</v>
      </c>
      <c r="R1328" s="66">
        <v>8</v>
      </c>
      <c r="S1328" s="66">
        <v>4000</v>
      </c>
      <c r="T1328" s="66">
        <v>32000</v>
      </c>
      <c r="U1328" s="66" t="s">
        <v>2002</v>
      </c>
      <c r="V1328" s="66" t="s">
        <v>2003</v>
      </c>
      <c r="W1328" s="66" t="s">
        <v>2029</v>
      </c>
      <c r="X1328" s="66" t="s">
        <v>5684</v>
      </c>
      <c r="Y1328" s="69" t="s">
        <v>9</v>
      </c>
      <c r="Z1328" s="66" t="s">
        <v>3956</v>
      </c>
    </row>
    <row r="1329" spans="1:26" ht="15" customHeight="1" x14ac:dyDescent="0.35">
      <c r="A1329" s="66" t="s">
        <v>1998</v>
      </c>
      <c r="B1329" s="66" t="s">
        <v>5326</v>
      </c>
      <c r="C1329" s="66" t="s">
        <v>962</v>
      </c>
      <c r="D1329" s="66">
        <v>8471305</v>
      </c>
      <c r="E1329" s="66" t="s">
        <v>3956</v>
      </c>
      <c r="F1329" s="66">
        <v>432209</v>
      </c>
      <c r="G1329" s="66" t="s">
        <v>138</v>
      </c>
      <c r="H1329" s="66" t="str">
        <f t="shared" si="25"/>
        <v>847.8471305.1.432209.000000.847001.200179</v>
      </c>
      <c r="I1329" s="56" t="s">
        <v>21</v>
      </c>
      <c r="J1329" s="56">
        <v>847001</v>
      </c>
      <c r="K1329" s="56" t="s">
        <v>23</v>
      </c>
      <c r="L1329" s="56">
        <v>200179</v>
      </c>
      <c r="M1329" s="66" t="s">
        <v>2000</v>
      </c>
      <c r="N1329" s="66">
        <v>2</v>
      </c>
      <c r="Q1329" s="66" t="s">
        <v>5685</v>
      </c>
      <c r="R1329" s="66">
        <v>2</v>
      </c>
      <c r="S1329" s="66">
        <v>23400</v>
      </c>
      <c r="T1329" s="66">
        <v>46800</v>
      </c>
      <c r="U1329" s="66" t="s">
        <v>2002</v>
      </c>
      <c r="V1329" s="66" t="s">
        <v>2003</v>
      </c>
      <c r="W1329" s="66" t="s">
        <v>2056</v>
      </c>
      <c r="X1329" s="66" t="s">
        <v>3990</v>
      </c>
      <c r="Y1329" s="69" t="s">
        <v>9</v>
      </c>
      <c r="Z1329" s="66" t="s">
        <v>3956</v>
      </c>
    </row>
    <row r="1330" spans="1:26" ht="15" customHeight="1" x14ac:dyDescent="0.35">
      <c r="A1330" s="66" t="s">
        <v>1998</v>
      </c>
      <c r="B1330" s="66" t="s">
        <v>5326</v>
      </c>
      <c r="C1330" s="66" t="s">
        <v>962</v>
      </c>
      <c r="D1330" s="66">
        <v>8471305</v>
      </c>
      <c r="E1330" s="66" t="s">
        <v>3956</v>
      </c>
      <c r="F1330" s="66">
        <v>435340</v>
      </c>
      <c r="G1330" s="66" t="s">
        <v>239</v>
      </c>
      <c r="H1330" s="66" t="str">
        <f t="shared" si="25"/>
        <v>847.8471305.1.435340.000000.847001.200179</v>
      </c>
      <c r="I1330" s="56" t="s">
        <v>21</v>
      </c>
      <c r="J1330" s="56">
        <v>847001</v>
      </c>
      <c r="K1330" s="56" t="s">
        <v>23</v>
      </c>
      <c r="L1330" s="56">
        <v>200179</v>
      </c>
      <c r="M1330" s="66" t="s">
        <v>2037</v>
      </c>
      <c r="N1330" s="66">
        <v>7</v>
      </c>
      <c r="Q1330" s="66" t="s">
        <v>5686</v>
      </c>
      <c r="R1330" s="66">
        <v>14</v>
      </c>
      <c r="S1330" s="66">
        <v>300</v>
      </c>
      <c r="T1330" s="66">
        <v>4200</v>
      </c>
      <c r="U1330" s="66" t="s">
        <v>2002</v>
      </c>
      <c r="V1330" s="66" t="s">
        <v>2003</v>
      </c>
      <c r="W1330" s="66" t="s">
        <v>2050</v>
      </c>
      <c r="X1330" s="66" t="s">
        <v>3999</v>
      </c>
      <c r="Y1330" s="69" t="s">
        <v>3976</v>
      </c>
      <c r="Z1330" s="66" t="s">
        <v>3956</v>
      </c>
    </row>
    <row r="1331" spans="1:26" ht="15" customHeight="1" x14ac:dyDescent="0.35">
      <c r="A1331" s="66" t="s">
        <v>1998</v>
      </c>
      <c r="B1331" s="66" t="s">
        <v>5326</v>
      </c>
      <c r="C1331" s="66" t="s">
        <v>962</v>
      </c>
      <c r="D1331" s="66">
        <v>8471305</v>
      </c>
      <c r="E1331" s="66" t="s">
        <v>3956</v>
      </c>
      <c r="F1331" s="66">
        <v>435508</v>
      </c>
      <c r="G1331" s="66" t="s">
        <v>147</v>
      </c>
      <c r="H1331" s="66" t="str">
        <f t="shared" si="25"/>
        <v>847.8471305.1.435508.000000.847001.200179</v>
      </c>
      <c r="I1331" s="56" t="s">
        <v>21</v>
      </c>
      <c r="J1331" s="56">
        <v>847001</v>
      </c>
      <c r="K1331" s="56" t="s">
        <v>23</v>
      </c>
      <c r="L1331" s="56">
        <v>200179</v>
      </c>
      <c r="M1331" s="66" t="s">
        <v>2414</v>
      </c>
      <c r="N1331" s="66">
        <v>3</v>
      </c>
      <c r="Q1331" s="66" t="s">
        <v>5687</v>
      </c>
      <c r="R1331" s="66">
        <v>10</v>
      </c>
      <c r="S1331" s="66">
        <v>2950</v>
      </c>
      <c r="T1331" s="128">
        <v>29500</v>
      </c>
      <c r="U1331" s="66" t="s">
        <v>2002</v>
      </c>
      <c r="V1331" s="66" t="s">
        <v>2003</v>
      </c>
      <c r="W1331" s="66" t="s">
        <v>2056</v>
      </c>
      <c r="X1331" s="66" t="s">
        <v>5688</v>
      </c>
      <c r="Y1331" s="69" t="s">
        <v>9</v>
      </c>
      <c r="Z1331" s="66" t="s">
        <v>3956</v>
      </c>
    </row>
    <row r="1332" spans="1:26" ht="15" customHeight="1" x14ac:dyDescent="0.35">
      <c r="A1332" s="66" t="s">
        <v>1998</v>
      </c>
      <c r="B1332" s="66" t="s">
        <v>5326</v>
      </c>
      <c r="C1332" s="66" t="s">
        <v>962</v>
      </c>
      <c r="D1332" s="66">
        <v>8471305</v>
      </c>
      <c r="E1332" s="66" t="s">
        <v>3956</v>
      </c>
      <c r="F1332" s="66">
        <v>435508</v>
      </c>
      <c r="G1332" s="66" t="s">
        <v>147</v>
      </c>
      <c r="H1332" s="66" t="str">
        <f t="shared" si="25"/>
        <v>847.8471305.1.435508.000000.847001.200179</v>
      </c>
      <c r="I1332" s="56" t="s">
        <v>21</v>
      </c>
      <c r="J1332" s="56">
        <v>847001</v>
      </c>
      <c r="K1332" s="56" t="s">
        <v>23</v>
      </c>
      <c r="L1332" s="56">
        <v>200179</v>
      </c>
      <c r="M1332" s="66" t="s">
        <v>2286</v>
      </c>
      <c r="N1332" s="66">
        <v>50</v>
      </c>
      <c r="Q1332" s="66" t="s">
        <v>5689</v>
      </c>
      <c r="R1332" s="66">
        <v>20</v>
      </c>
      <c r="S1332" s="66">
        <v>180</v>
      </c>
      <c r="T1332" s="128">
        <v>3600</v>
      </c>
      <c r="U1332" s="66" t="s">
        <v>2002</v>
      </c>
      <c r="V1332" s="66" t="s">
        <v>2003</v>
      </c>
      <c r="W1332" s="66" t="s">
        <v>2056</v>
      </c>
      <c r="X1332" s="66" t="s">
        <v>4006</v>
      </c>
      <c r="Y1332" s="69" t="s">
        <v>9</v>
      </c>
      <c r="Z1332" s="66" t="s">
        <v>3956</v>
      </c>
    </row>
    <row r="1333" spans="1:26" ht="15" customHeight="1" x14ac:dyDescent="0.35">
      <c r="A1333" s="66" t="s">
        <v>1998</v>
      </c>
      <c r="B1333" s="66" t="s">
        <v>5326</v>
      </c>
      <c r="C1333" s="66" t="s">
        <v>962</v>
      </c>
      <c r="D1333" s="66">
        <v>8471305</v>
      </c>
      <c r="E1333" s="66" t="s">
        <v>3956</v>
      </c>
      <c r="F1333" s="66">
        <v>432209</v>
      </c>
      <c r="G1333" s="66" t="s">
        <v>138</v>
      </c>
      <c r="H1333" s="66" t="str">
        <f t="shared" si="25"/>
        <v>847.8471305.1.432209.000000.847001.200179</v>
      </c>
      <c r="I1333" s="56" t="s">
        <v>21</v>
      </c>
      <c r="J1333" s="56">
        <v>847001</v>
      </c>
      <c r="K1333" s="56" t="s">
        <v>23</v>
      </c>
      <c r="L1333" s="56">
        <v>200179</v>
      </c>
      <c r="M1333" s="66" t="s">
        <v>2286</v>
      </c>
      <c r="N1333" s="66">
        <v>1</v>
      </c>
      <c r="Q1333" s="66" t="s">
        <v>5690</v>
      </c>
      <c r="R1333" s="66">
        <v>1</v>
      </c>
      <c r="S1333" s="66">
        <v>20000</v>
      </c>
      <c r="T1333" s="66">
        <v>20000</v>
      </c>
      <c r="U1333" s="66" t="s">
        <v>2002</v>
      </c>
      <c r="V1333" s="66" t="s">
        <v>2003</v>
      </c>
      <c r="W1333" s="66" t="s">
        <v>2007</v>
      </c>
      <c r="X1333" s="66" t="s">
        <v>5691</v>
      </c>
      <c r="Y1333" s="69" t="s">
        <v>5692</v>
      </c>
      <c r="Z1333" s="66" t="s">
        <v>3956</v>
      </c>
    </row>
    <row r="1334" spans="1:26" ht="15" customHeight="1" x14ac:dyDescent="0.35">
      <c r="A1334" s="66">
        <v>0</v>
      </c>
      <c r="B1334" s="66" t="s">
        <v>5326</v>
      </c>
      <c r="C1334" s="66" t="s">
        <v>962</v>
      </c>
      <c r="D1334" s="66">
        <v>8471305</v>
      </c>
      <c r="E1334" s="66" t="s">
        <v>3956</v>
      </c>
      <c r="F1334" s="66">
        <v>492316</v>
      </c>
      <c r="G1334" s="66" t="s">
        <v>138</v>
      </c>
      <c r="H1334" s="66" t="str">
        <f t="shared" si="25"/>
        <v>847.8471305.1.492316.000000.847001.300180</v>
      </c>
      <c r="I1334" s="56" t="s">
        <v>21</v>
      </c>
      <c r="J1334" s="56">
        <v>847001</v>
      </c>
      <c r="K1334" s="56" t="s">
        <v>863</v>
      </c>
      <c r="L1334" s="56">
        <v>300180</v>
      </c>
      <c r="M1334" s="66" t="s">
        <v>2286</v>
      </c>
      <c r="N1334" s="66">
        <v>10</v>
      </c>
      <c r="Q1334" s="66" t="s">
        <v>5693</v>
      </c>
      <c r="R1334" s="66">
        <v>10</v>
      </c>
      <c r="S1334" s="66">
        <v>46000</v>
      </c>
      <c r="T1334" s="66">
        <v>460000</v>
      </c>
      <c r="U1334" s="66" t="s">
        <v>2002</v>
      </c>
      <c r="V1334" s="66" t="s">
        <v>2003</v>
      </c>
      <c r="W1334" s="66" t="s">
        <v>2056</v>
      </c>
      <c r="X1334" s="66" t="s">
        <v>5694</v>
      </c>
      <c r="Y1334" s="69" t="s">
        <v>9</v>
      </c>
      <c r="Z1334" s="66" t="s">
        <v>3956</v>
      </c>
    </row>
    <row r="1335" spans="1:26" ht="15" customHeight="1" x14ac:dyDescent="0.35">
      <c r="A1335" s="66" t="s">
        <v>2019</v>
      </c>
      <c r="B1335" s="66" t="s">
        <v>2020</v>
      </c>
      <c r="C1335" s="66" t="s">
        <v>962</v>
      </c>
      <c r="D1335" s="66">
        <v>8471305</v>
      </c>
      <c r="E1335" s="66" t="s">
        <v>5695</v>
      </c>
      <c r="F1335" s="66">
        <v>425510</v>
      </c>
      <c r="G1335" s="66" t="s">
        <v>37</v>
      </c>
      <c r="H1335" s="66" t="str">
        <f t="shared" si="25"/>
        <v>847.8471305.1.425510.000000.847001.200179</v>
      </c>
      <c r="I1335" s="56" t="s">
        <v>21</v>
      </c>
      <c r="J1335" s="56">
        <v>847001</v>
      </c>
      <c r="K1335" s="56" t="s">
        <v>23</v>
      </c>
      <c r="L1335" s="56">
        <v>200179</v>
      </c>
      <c r="M1335" s="66" t="s">
        <v>3927</v>
      </c>
      <c r="N1335" s="66">
        <v>2</v>
      </c>
      <c r="O1335" s="66" t="s">
        <v>1998</v>
      </c>
      <c r="Q1335" s="66" t="s">
        <v>5696</v>
      </c>
      <c r="R1335" s="66">
        <v>2</v>
      </c>
      <c r="S1335" s="66">
        <v>20000</v>
      </c>
      <c r="T1335" s="66">
        <v>40000</v>
      </c>
      <c r="U1335" s="66" t="s">
        <v>2113</v>
      </c>
      <c r="V1335" s="66" t="s">
        <v>2003</v>
      </c>
      <c r="W1335" s="66" t="s">
        <v>2050</v>
      </c>
      <c r="X1335" s="66" t="s">
        <v>3933</v>
      </c>
      <c r="Y1335" s="69" t="s">
        <v>2009</v>
      </c>
      <c r="Z1335" s="66" t="s">
        <v>5695</v>
      </c>
    </row>
    <row r="1336" spans="1:26" ht="15" customHeight="1" x14ac:dyDescent="0.35">
      <c r="A1336" s="66" t="s">
        <v>2024</v>
      </c>
      <c r="B1336" s="66" t="s">
        <v>1999</v>
      </c>
      <c r="C1336" s="66" t="s">
        <v>962</v>
      </c>
      <c r="D1336" s="66">
        <v>8471305</v>
      </c>
      <c r="E1336" s="66" t="s">
        <v>5695</v>
      </c>
      <c r="F1336" s="66">
        <v>425720</v>
      </c>
      <c r="G1336" s="66" t="s">
        <v>126</v>
      </c>
      <c r="H1336" s="66" t="str">
        <f t="shared" si="25"/>
        <v>847.8471305.1.425720.000000.847001.200179</v>
      </c>
      <c r="I1336" s="56" t="s">
        <v>21</v>
      </c>
      <c r="J1336" s="56">
        <v>847001</v>
      </c>
      <c r="K1336" s="56" t="s">
        <v>23</v>
      </c>
      <c r="L1336" s="56">
        <v>200179</v>
      </c>
      <c r="M1336" s="66" t="s">
        <v>2031</v>
      </c>
      <c r="N1336" s="66">
        <v>2</v>
      </c>
      <c r="O1336" s="66" t="s">
        <v>1998</v>
      </c>
      <c r="Q1336" s="66" t="s">
        <v>3931</v>
      </c>
      <c r="R1336" s="66">
        <v>2</v>
      </c>
      <c r="S1336" s="66">
        <v>20000</v>
      </c>
      <c r="T1336" s="66">
        <v>40000</v>
      </c>
      <c r="U1336" s="66" t="s">
        <v>2113</v>
      </c>
      <c r="V1336" s="66" t="s">
        <v>2003</v>
      </c>
      <c r="X1336" s="66" t="s">
        <v>3933</v>
      </c>
      <c r="Y1336" s="69" t="s">
        <v>2009</v>
      </c>
      <c r="Z1336" s="66" t="s">
        <v>5695</v>
      </c>
    </row>
    <row r="1337" spans="1:26" ht="15" customHeight="1" x14ac:dyDescent="0.35">
      <c r="A1337" s="66" t="s">
        <v>2058</v>
      </c>
      <c r="B1337" s="66" t="s">
        <v>1999</v>
      </c>
      <c r="C1337" s="66" t="s">
        <v>962</v>
      </c>
      <c r="D1337" s="66">
        <v>8471305</v>
      </c>
      <c r="E1337" s="66" t="s">
        <v>5695</v>
      </c>
      <c r="F1337" s="66">
        <v>426100</v>
      </c>
      <c r="G1337" s="66" t="s">
        <v>316</v>
      </c>
      <c r="H1337" s="66" t="str">
        <f t="shared" si="25"/>
        <v>847.8471305.1.426100.000000.847001.200179</v>
      </c>
      <c r="I1337" s="56" t="s">
        <v>21</v>
      </c>
      <c r="J1337" s="56">
        <v>847001</v>
      </c>
      <c r="K1337" s="56" t="s">
        <v>23</v>
      </c>
      <c r="L1337" s="56">
        <v>200179</v>
      </c>
      <c r="M1337" s="66" t="s">
        <v>3117</v>
      </c>
      <c r="N1337" s="66">
        <v>4</v>
      </c>
      <c r="O1337" s="66" t="s">
        <v>2052</v>
      </c>
      <c r="Q1337" s="66" t="s">
        <v>3935</v>
      </c>
      <c r="R1337" s="66">
        <v>4</v>
      </c>
      <c r="S1337" s="66">
        <v>10000</v>
      </c>
      <c r="T1337" s="66">
        <v>40000</v>
      </c>
      <c r="U1337" s="66" t="s">
        <v>2113</v>
      </c>
      <c r="V1337" s="66" t="s">
        <v>2003</v>
      </c>
      <c r="W1337" s="66" t="s">
        <v>2034</v>
      </c>
      <c r="X1337" s="66" t="s">
        <v>3937</v>
      </c>
      <c r="Y1337" s="69" t="s">
        <v>2009</v>
      </c>
      <c r="Z1337" s="66" t="s">
        <v>5695</v>
      </c>
    </row>
    <row r="1338" spans="1:26" ht="15" customHeight="1" x14ac:dyDescent="0.35">
      <c r="A1338" s="66" t="s">
        <v>2041</v>
      </c>
      <c r="B1338" s="66" t="s">
        <v>2834</v>
      </c>
      <c r="C1338" s="66" t="s">
        <v>962</v>
      </c>
      <c r="D1338" s="66">
        <v>8471305</v>
      </c>
      <c r="E1338" s="66" t="s">
        <v>5695</v>
      </c>
      <c r="F1338" s="66">
        <v>432205</v>
      </c>
      <c r="G1338" s="66" t="s">
        <v>470</v>
      </c>
      <c r="H1338" s="66" t="str">
        <f t="shared" si="25"/>
        <v>847.8471305.1.432205.000000.847001.200179</v>
      </c>
      <c r="I1338" s="56" t="s">
        <v>21</v>
      </c>
      <c r="J1338" s="56">
        <v>847001</v>
      </c>
      <c r="K1338" s="56" t="s">
        <v>23</v>
      </c>
      <c r="L1338" s="56">
        <v>200179</v>
      </c>
      <c r="M1338" s="66" t="s">
        <v>2286</v>
      </c>
      <c r="N1338" s="66">
        <v>1</v>
      </c>
      <c r="O1338" s="66" t="s">
        <v>2052</v>
      </c>
      <c r="Q1338" s="66" t="s">
        <v>5697</v>
      </c>
      <c r="R1338" s="66">
        <v>1</v>
      </c>
      <c r="S1338" s="66">
        <v>25000</v>
      </c>
      <c r="T1338" s="66">
        <v>25000</v>
      </c>
      <c r="U1338" s="66" t="s">
        <v>2113</v>
      </c>
      <c r="V1338" s="66" t="s">
        <v>2122</v>
      </c>
      <c r="W1338" s="66" t="s">
        <v>2034</v>
      </c>
      <c r="X1338" s="66" t="s">
        <v>3937</v>
      </c>
      <c r="Y1338" s="69" t="s">
        <v>2009</v>
      </c>
      <c r="Z1338" s="66" t="s">
        <v>5695</v>
      </c>
    </row>
    <row r="1339" spans="1:26" ht="15" customHeight="1" x14ac:dyDescent="0.35">
      <c r="A1339" s="66" t="s">
        <v>1998</v>
      </c>
      <c r="B1339" s="66" t="s">
        <v>1999</v>
      </c>
      <c r="C1339" s="66" t="s">
        <v>962</v>
      </c>
      <c r="D1339" s="66">
        <v>8471305</v>
      </c>
      <c r="E1339" s="66" t="s">
        <v>5695</v>
      </c>
      <c r="F1339" s="66">
        <v>435508</v>
      </c>
      <c r="G1339" s="66" t="s">
        <v>147</v>
      </c>
      <c r="H1339" s="66" t="str">
        <f t="shared" si="25"/>
        <v>847.8471305.1.435508.000000.847001.200179</v>
      </c>
      <c r="I1339" s="56" t="s">
        <v>21</v>
      </c>
      <c r="J1339" s="56">
        <v>847001</v>
      </c>
      <c r="K1339" s="56" t="s">
        <v>23</v>
      </c>
      <c r="L1339" s="56">
        <v>200179</v>
      </c>
      <c r="M1339" s="66" t="s">
        <v>2286</v>
      </c>
      <c r="N1339" s="66">
        <v>1</v>
      </c>
      <c r="O1339" s="66" t="s">
        <v>2052</v>
      </c>
      <c r="Q1339" s="66" t="s">
        <v>3947</v>
      </c>
      <c r="R1339" s="66">
        <v>1</v>
      </c>
      <c r="S1339" s="66">
        <v>16500</v>
      </c>
      <c r="T1339" s="128">
        <v>16500</v>
      </c>
      <c r="U1339" s="66" t="s">
        <v>2002</v>
      </c>
      <c r="V1339" s="66" t="s">
        <v>2003</v>
      </c>
      <c r="W1339" s="66" t="s">
        <v>2050</v>
      </c>
      <c r="X1339" s="66" t="s">
        <v>3937</v>
      </c>
      <c r="Y1339" s="69" t="s">
        <v>3949</v>
      </c>
      <c r="Z1339" s="66" t="s">
        <v>5695</v>
      </c>
    </row>
    <row r="1340" spans="1:26" ht="15" customHeight="1" x14ac:dyDescent="0.35">
      <c r="A1340" s="66" t="s">
        <v>2036</v>
      </c>
      <c r="B1340" s="66" t="s">
        <v>1999</v>
      </c>
      <c r="C1340" s="66" t="s">
        <v>962</v>
      </c>
      <c r="D1340" s="66">
        <v>8471305</v>
      </c>
      <c r="E1340" s="66" t="s">
        <v>5695</v>
      </c>
      <c r="F1340" s="66">
        <v>435410</v>
      </c>
      <c r="G1340" s="66" t="s">
        <v>58</v>
      </c>
      <c r="H1340" s="66" t="str">
        <f t="shared" si="25"/>
        <v>847.8471305.1.435410.000000.847001.200179</v>
      </c>
      <c r="I1340" s="56" t="s">
        <v>21</v>
      </c>
      <c r="J1340" s="56">
        <v>847001</v>
      </c>
      <c r="K1340" s="56" t="s">
        <v>23</v>
      </c>
      <c r="L1340" s="56">
        <v>200179</v>
      </c>
      <c r="M1340" s="66" t="s">
        <v>3934</v>
      </c>
      <c r="N1340" s="66">
        <v>4</v>
      </c>
      <c r="O1340" s="66" t="s">
        <v>2019</v>
      </c>
      <c r="Q1340" s="66" t="s">
        <v>3945</v>
      </c>
      <c r="R1340" s="66">
        <v>4</v>
      </c>
      <c r="S1340" s="66">
        <v>1000</v>
      </c>
      <c r="T1340" s="66">
        <v>4000</v>
      </c>
      <c r="U1340" s="66" t="s">
        <v>2002</v>
      </c>
      <c r="V1340" s="66" t="s">
        <v>2003</v>
      </c>
      <c r="W1340" s="66" t="s">
        <v>2007</v>
      </c>
      <c r="X1340" s="66" t="s">
        <v>3944</v>
      </c>
      <c r="Y1340" s="69" t="s">
        <v>2009</v>
      </c>
      <c r="Z1340" s="66" t="s">
        <v>5695</v>
      </c>
    </row>
    <row r="1341" spans="1:26" ht="15" customHeight="1" x14ac:dyDescent="0.35">
      <c r="A1341" s="66" t="s">
        <v>1998</v>
      </c>
      <c r="B1341" s="66" t="s">
        <v>1999</v>
      </c>
      <c r="C1341" s="66" t="s">
        <v>962</v>
      </c>
      <c r="D1341" s="66">
        <v>8471305</v>
      </c>
      <c r="E1341" s="66" t="s">
        <v>5695</v>
      </c>
      <c r="F1341" s="66">
        <v>435530</v>
      </c>
      <c r="G1341" s="66" t="s">
        <v>150</v>
      </c>
      <c r="H1341" s="66" t="str">
        <f t="shared" ref="H1341:H1367" si="26">CONCATENATE(847,".",D1341,".",1,".",F1341,".","000000",".",J1341,".",L1341)</f>
        <v>847.8471305.1.435530.000000.847001.200179</v>
      </c>
      <c r="I1341" s="56" t="s">
        <v>21</v>
      </c>
      <c r="J1341" s="56">
        <v>847001</v>
      </c>
      <c r="K1341" s="56" t="s">
        <v>23</v>
      </c>
      <c r="L1341" s="56">
        <v>200179</v>
      </c>
      <c r="M1341" s="66" t="s">
        <v>3941</v>
      </c>
      <c r="O1341" s="66" t="s">
        <v>2058</v>
      </c>
      <c r="Q1341" s="66" t="s">
        <v>3950</v>
      </c>
      <c r="R1341" s="66">
        <v>20</v>
      </c>
      <c r="S1341" s="66">
        <v>500</v>
      </c>
      <c r="T1341" s="66">
        <v>10000</v>
      </c>
      <c r="U1341" s="66" t="s">
        <v>2002</v>
      </c>
      <c r="V1341" s="66" t="s">
        <v>2003</v>
      </c>
      <c r="W1341" s="66" t="s">
        <v>2007</v>
      </c>
      <c r="X1341" s="66" t="s">
        <v>3944</v>
      </c>
      <c r="Y1341" s="69" t="s">
        <v>2009</v>
      </c>
      <c r="Z1341" s="66" t="s">
        <v>5695</v>
      </c>
    </row>
    <row r="1342" spans="1:26" ht="15" customHeight="1" x14ac:dyDescent="0.35">
      <c r="A1342" s="66" t="s">
        <v>1998</v>
      </c>
      <c r="B1342" s="66" t="s">
        <v>1999</v>
      </c>
      <c r="C1342" s="66" t="s">
        <v>962</v>
      </c>
      <c r="D1342" s="66">
        <v>8471305</v>
      </c>
      <c r="E1342" s="66" t="s">
        <v>5695</v>
      </c>
      <c r="F1342" s="66">
        <v>432209</v>
      </c>
      <c r="G1342" s="66" t="s">
        <v>138</v>
      </c>
      <c r="H1342" s="66" t="str">
        <f t="shared" si="26"/>
        <v>847.8471305.1.432209.000000.847001.200179</v>
      </c>
      <c r="I1342" s="56" t="s">
        <v>21</v>
      </c>
      <c r="J1342" s="56">
        <v>847001</v>
      </c>
      <c r="K1342" s="56" t="s">
        <v>23</v>
      </c>
      <c r="L1342" s="56">
        <v>200179</v>
      </c>
      <c r="M1342" s="66" t="s">
        <v>3941</v>
      </c>
      <c r="O1342" s="66" t="s">
        <v>2058</v>
      </c>
      <c r="Q1342" s="66" t="s">
        <v>3942</v>
      </c>
      <c r="R1342" s="66">
        <v>1</v>
      </c>
      <c r="S1342" s="66">
        <v>9000</v>
      </c>
      <c r="T1342" s="66">
        <v>9000</v>
      </c>
      <c r="U1342" s="66" t="s">
        <v>2002</v>
      </c>
      <c r="W1342" s="66" t="s">
        <v>2007</v>
      </c>
      <c r="X1342" s="66" t="s">
        <v>3944</v>
      </c>
      <c r="Y1342" s="69" t="s">
        <v>2009</v>
      </c>
      <c r="Z1342" s="66" t="s">
        <v>5695</v>
      </c>
    </row>
    <row r="1343" spans="1:26" ht="30" customHeight="1" x14ac:dyDescent="0.35">
      <c r="A1343" s="66">
        <v>0</v>
      </c>
      <c r="B1343" s="66" t="s">
        <v>1999</v>
      </c>
      <c r="C1343" s="66" t="s">
        <v>962</v>
      </c>
      <c r="D1343" s="66">
        <v>8471305</v>
      </c>
      <c r="E1343" s="66" t="s">
        <v>5695</v>
      </c>
      <c r="F1343" s="66">
        <v>492316</v>
      </c>
      <c r="G1343" s="66" t="s">
        <v>138</v>
      </c>
      <c r="H1343" s="66" t="str">
        <f t="shared" si="26"/>
        <v>847.8471305.1.492316.000000.847001.300180</v>
      </c>
      <c r="I1343" s="56" t="s">
        <v>21</v>
      </c>
      <c r="J1343" s="56">
        <v>847001</v>
      </c>
      <c r="K1343" s="56" t="s">
        <v>863</v>
      </c>
      <c r="L1343" s="56">
        <v>300180</v>
      </c>
      <c r="M1343" s="66" t="s">
        <v>3941</v>
      </c>
      <c r="N1343" s="66">
        <v>1</v>
      </c>
      <c r="Q1343" s="66" t="s">
        <v>3952</v>
      </c>
      <c r="R1343" s="66">
        <v>1</v>
      </c>
      <c r="S1343" s="66">
        <v>90000</v>
      </c>
      <c r="T1343" s="66">
        <v>90000</v>
      </c>
      <c r="U1343" s="66" t="s">
        <v>2002</v>
      </c>
      <c r="V1343" s="66" t="s">
        <v>2122</v>
      </c>
      <c r="W1343" s="66" t="s">
        <v>2034</v>
      </c>
      <c r="X1343" s="66" t="s">
        <v>3937</v>
      </c>
      <c r="Y1343" s="69" t="s">
        <v>5698</v>
      </c>
      <c r="Z1343" s="66" t="s">
        <v>5695</v>
      </c>
    </row>
    <row r="1344" spans="1:26" ht="45" customHeight="1" x14ac:dyDescent="0.35">
      <c r="A1344" s="66" t="s">
        <v>1998</v>
      </c>
      <c r="B1344" s="66" t="s">
        <v>1999</v>
      </c>
      <c r="C1344" s="66" t="s">
        <v>962</v>
      </c>
      <c r="D1344" s="66">
        <v>8471305</v>
      </c>
      <c r="E1344" s="66" t="s">
        <v>5699</v>
      </c>
      <c r="F1344" s="66">
        <v>420570</v>
      </c>
      <c r="G1344" s="66" t="s">
        <v>25</v>
      </c>
      <c r="H1344" s="66" t="str">
        <f t="shared" si="26"/>
        <v>847.8471305.1.420570.000000.847001.200179</v>
      </c>
      <c r="I1344" s="56" t="s">
        <v>21</v>
      </c>
      <c r="J1344" s="56">
        <v>847001</v>
      </c>
      <c r="K1344" s="56" t="s">
        <v>23</v>
      </c>
      <c r="L1344" s="56">
        <v>200179</v>
      </c>
      <c r="M1344" s="66" t="s">
        <v>2000</v>
      </c>
      <c r="N1344" s="66">
        <v>600000</v>
      </c>
      <c r="O1344" s="66" t="s">
        <v>2341</v>
      </c>
      <c r="Q1344" s="66" t="s">
        <v>3117</v>
      </c>
      <c r="R1344" s="66">
        <v>3</v>
      </c>
      <c r="S1344" s="66">
        <v>200000</v>
      </c>
      <c r="T1344" s="66">
        <v>600000</v>
      </c>
      <c r="U1344" s="66" t="s">
        <v>4160</v>
      </c>
      <c r="V1344" s="66" t="s">
        <v>2003</v>
      </c>
      <c r="W1344" s="66" t="s">
        <v>2034</v>
      </c>
      <c r="X1344" s="66" t="s">
        <v>2034</v>
      </c>
      <c r="Y1344" s="69" t="s">
        <v>4163</v>
      </c>
      <c r="Z1344" s="66" t="s">
        <v>5699</v>
      </c>
    </row>
    <row r="1345" spans="1:25" ht="15" customHeight="1" x14ac:dyDescent="0.35">
      <c r="A1345" s="66" t="s">
        <v>2041</v>
      </c>
      <c r="B1345" s="66" t="s">
        <v>1999</v>
      </c>
      <c r="C1345" s="66" t="s">
        <v>962</v>
      </c>
      <c r="D1345" s="66">
        <v>8471305</v>
      </c>
      <c r="E1345" s="66" t="s">
        <v>4018</v>
      </c>
      <c r="F1345" s="66">
        <v>420810</v>
      </c>
      <c r="G1345" s="66" t="s">
        <v>454</v>
      </c>
      <c r="H1345" s="56" t="str">
        <f t="shared" si="26"/>
        <v>847.8471305.1.420810.000000.847001.200179</v>
      </c>
      <c r="I1345" s="56" t="s">
        <v>21</v>
      </c>
      <c r="J1345" s="56">
        <v>847001</v>
      </c>
      <c r="K1345" s="56" t="s">
        <v>23</v>
      </c>
      <c r="L1345" s="56">
        <v>200179</v>
      </c>
      <c r="M1345" s="66" t="s">
        <v>2000</v>
      </c>
      <c r="T1345" s="66">
        <v>263915</v>
      </c>
    </row>
    <row r="1346" spans="1:25" ht="15" customHeight="1" x14ac:dyDescent="0.35">
      <c r="A1346" s="66" t="s">
        <v>2668</v>
      </c>
      <c r="B1346" s="66" t="s">
        <v>2670</v>
      </c>
      <c r="C1346" s="66" t="s">
        <v>962</v>
      </c>
      <c r="D1346" s="66">
        <v>8471305</v>
      </c>
      <c r="E1346" s="66" t="s">
        <v>4018</v>
      </c>
      <c r="F1346" s="66">
        <v>421100</v>
      </c>
      <c r="G1346" s="66" t="s">
        <v>339</v>
      </c>
      <c r="H1346" s="56" t="str">
        <f t="shared" si="26"/>
        <v>847.8471305.1.421100.000000.847001.200179</v>
      </c>
      <c r="I1346" s="56" t="s">
        <v>21</v>
      </c>
      <c r="J1346" s="56">
        <v>847001</v>
      </c>
      <c r="K1346" s="56" t="s">
        <v>23</v>
      </c>
      <c r="L1346" s="56">
        <v>200179</v>
      </c>
      <c r="M1346" s="66" t="s">
        <v>2000</v>
      </c>
      <c r="T1346" s="66">
        <v>1440000</v>
      </c>
    </row>
    <row r="1347" spans="1:25" ht="15" customHeight="1" x14ac:dyDescent="0.35">
      <c r="A1347" s="66" t="s">
        <v>2041</v>
      </c>
      <c r="B1347" s="66" t="s">
        <v>2042</v>
      </c>
      <c r="C1347" s="66" t="s">
        <v>962</v>
      </c>
      <c r="D1347" s="66">
        <v>8471305</v>
      </c>
      <c r="E1347" s="66" t="s">
        <v>4018</v>
      </c>
      <c r="F1347" s="66">
        <v>426610</v>
      </c>
      <c r="G1347" s="66" t="s">
        <v>43</v>
      </c>
      <c r="H1347" s="56" t="str">
        <f t="shared" si="26"/>
        <v>847.8471305.1.426610.000000.847001.200179</v>
      </c>
      <c r="I1347" s="56" t="s">
        <v>21</v>
      </c>
      <c r="J1347" s="56">
        <v>847001</v>
      </c>
      <c r="K1347" s="56" t="s">
        <v>23</v>
      </c>
      <c r="L1347" s="56">
        <v>200179</v>
      </c>
      <c r="M1347" s="66" t="s">
        <v>2000</v>
      </c>
      <c r="T1347" s="66">
        <v>914713</v>
      </c>
    </row>
    <row r="1348" spans="1:25" ht="15" customHeight="1" x14ac:dyDescent="0.35">
      <c r="A1348" s="66" t="s">
        <v>2041</v>
      </c>
      <c r="B1348" s="66" t="s">
        <v>2834</v>
      </c>
      <c r="C1348" s="66" t="s">
        <v>962</v>
      </c>
      <c r="D1348" s="66">
        <v>8471305</v>
      </c>
      <c r="E1348" s="66" t="s">
        <v>4018</v>
      </c>
      <c r="F1348" s="66">
        <v>432205</v>
      </c>
      <c r="G1348" s="66" t="s">
        <v>470</v>
      </c>
      <c r="H1348" s="56" t="str">
        <f t="shared" si="26"/>
        <v>847.8471305.1.432205.000000.847001.200179</v>
      </c>
      <c r="I1348" s="56" t="s">
        <v>21</v>
      </c>
      <c r="J1348" s="56">
        <v>847001</v>
      </c>
      <c r="K1348" s="56" t="s">
        <v>23</v>
      </c>
      <c r="L1348" s="56">
        <v>200179</v>
      </c>
      <c r="M1348" s="66" t="s">
        <v>2000</v>
      </c>
      <c r="T1348" s="66">
        <v>1231000</v>
      </c>
    </row>
    <row r="1349" spans="1:25" ht="15" customHeight="1" x14ac:dyDescent="0.35">
      <c r="A1349" s="66">
        <v>0</v>
      </c>
      <c r="B1349" s="66" t="s">
        <v>1999</v>
      </c>
      <c r="C1349" s="66" t="s">
        <v>962</v>
      </c>
      <c r="D1349" s="66">
        <v>8471305</v>
      </c>
      <c r="E1349" s="66" t="s">
        <v>4018</v>
      </c>
      <c r="F1349" s="66">
        <v>492310</v>
      </c>
      <c r="G1349" s="66" t="s">
        <v>871</v>
      </c>
      <c r="H1349" s="56" t="str">
        <f t="shared" si="26"/>
        <v>847.8471305.1.492310.000000.847001.300180</v>
      </c>
      <c r="I1349" s="56" t="s">
        <v>21</v>
      </c>
      <c r="J1349" s="56">
        <v>847001</v>
      </c>
      <c r="K1349" s="56" t="s">
        <v>863</v>
      </c>
      <c r="L1349" s="56">
        <v>300180</v>
      </c>
      <c r="M1349" s="66" t="s">
        <v>2098</v>
      </c>
      <c r="T1349" s="66">
        <v>1324800</v>
      </c>
    </row>
    <row r="1350" spans="1:25" ht="15" customHeight="1" x14ac:dyDescent="0.35">
      <c r="A1350" s="66">
        <v>0</v>
      </c>
      <c r="B1350" s="66" t="s">
        <v>2255</v>
      </c>
      <c r="C1350" s="66" t="s">
        <v>962</v>
      </c>
      <c r="D1350" s="66">
        <v>8471305</v>
      </c>
      <c r="E1350" s="66" t="s">
        <v>4018</v>
      </c>
      <c r="F1350" s="66">
        <v>495140</v>
      </c>
      <c r="G1350" s="66" t="s">
        <v>882</v>
      </c>
      <c r="H1350" s="56" t="str">
        <f t="shared" si="26"/>
        <v>847.8471305.1.495140.000000.847001.300180</v>
      </c>
      <c r="I1350" s="56" t="s">
        <v>21</v>
      </c>
      <c r="J1350" s="56">
        <v>847001</v>
      </c>
      <c r="K1350" s="56" t="s">
        <v>863</v>
      </c>
      <c r="L1350" s="56">
        <v>300180</v>
      </c>
      <c r="M1350" s="66" t="s">
        <v>2098</v>
      </c>
      <c r="T1350" s="66">
        <v>250000</v>
      </c>
    </row>
    <row r="1351" spans="1:25" ht="15" customHeight="1" x14ac:dyDescent="0.35">
      <c r="A1351" s="66" t="s">
        <v>2036</v>
      </c>
      <c r="B1351" s="66" t="s">
        <v>2880</v>
      </c>
      <c r="C1351" s="66" t="s">
        <v>963</v>
      </c>
      <c r="D1351" s="66">
        <v>8471150</v>
      </c>
      <c r="E1351" s="66" t="s">
        <v>502</v>
      </c>
      <c r="F1351" s="66">
        <v>420900</v>
      </c>
      <c r="G1351" s="66" t="s">
        <v>28</v>
      </c>
      <c r="H1351" s="56" t="str">
        <f t="shared" si="26"/>
        <v>847.8471150.1.420900.000000.847001.200179</v>
      </c>
      <c r="I1351" s="56" t="s">
        <v>21</v>
      </c>
      <c r="J1351" s="56">
        <v>847001</v>
      </c>
      <c r="K1351" s="56" t="s">
        <v>23</v>
      </c>
      <c r="L1351" s="56">
        <v>200179</v>
      </c>
      <c r="M1351" s="66" t="s">
        <v>6034</v>
      </c>
      <c r="N1351" s="66">
        <v>1</v>
      </c>
      <c r="O1351" s="66" t="s">
        <v>6034</v>
      </c>
      <c r="Q1351" s="66" t="s">
        <v>6060</v>
      </c>
      <c r="R1351" s="66">
        <v>1</v>
      </c>
      <c r="S1351" s="66">
        <v>4644885</v>
      </c>
      <c r="T1351" s="66">
        <v>4644885</v>
      </c>
      <c r="U1351" s="66" t="s">
        <v>2002</v>
      </c>
      <c r="V1351" s="66" t="s">
        <v>2003</v>
      </c>
      <c r="W1351" s="66" t="s">
        <v>6039</v>
      </c>
      <c r="Y1351" s="69" t="s">
        <v>6041</v>
      </c>
    </row>
    <row r="1352" spans="1:25" ht="15" customHeight="1" x14ac:dyDescent="0.35">
      <c r="A1352" s="66" t="s">
        <v>2019</v>
      </c>
      <c r="B1352" s="66" t="s">
        <v>2020</v>
      </c>
      <c r="C1352" s="66" t="s">
        <v>963</v>
      </c>
      <c r="D1352" s="66">
        <v>8471150</v>
      </c>
      <c r="E1352" s="66" t="s">
        <v>502</v>
      </c>
      <c r="F1352" s="66">
        <v>425510</v>
      </c>
      <c r="G1352" s="66" t="s">
        <v>37</v>
      </c>
      <c r="H1352" s="56" t="str">
        <f t="shared" si="26"/>
        <v>847.8471150.1.425510.000000.847001.200179</v>
      </c>
      <c r="I1352" s="56" t="s">
        <v>21</v>
      </c>
      <c r="J1352" s="56">
        <v>847001</v>
      </c>
      <c r="K1352" s="56" t="s">
        <v>23</v>
      </c>
      <c r="L1352" s="56">
        <v>200179</v>
      </c>
      <c r="M1352" s="66" t="s">
        <v>2000</v>
      </c>
      <c r="N1352" s="66">
        <v>1</v>
      </c>
      <c r="Q1352" s="66" t="s">
        <v>6061</v>
      </c>
      <c r="R1352" s="66">
        <v>1</v>
      </c>
      <c r="S1352" s="66">
        <v>100002</v>
      </c>
      <c r="T1352" s="66">
        <v>100002</v>
      </c>
      <c r="U1352" s="66" t="s">
        <v>2002</v>
      </c>
      <c r="V1352" s="66" t="s">
        <v>2003</v>
      </c>
      <c r="X1352" s="66" t="s">
        <v>6062</v>
      </c>
      <c r="Y1352" s="69" t="s">
        <v>6048</v>
      </c>
    </row>
    <row r="1353" spans="1:25" ht="15" customHeight="1" x14ac:dyDescent="0.35">
      <c r="A1353" s="66" t="s">
        <v>2019</v>
      </c>
      <c r="B1353" s="66" t="s">
        <v>1999</v>
      </c>
      <c r="C1353" s="66" t="s">
        <v>963</v>
      </c>
      <c r="D1353" s="66">
        <v>8471150</v>
      </c>
      <c r="E1353" s="66" t="s">
        <v>502</v>
      </c>
      <c r="F1353" s="66">
        <v>425550</v>
      </c>
      <c r="G1353" s="66" t="s">
        <v>83</v>
      </c>
      <c r="H1353" s="56" t="str">
        <f t="shared" si="26"/>
        <v>847.8471150.1.425550.000000.847001.200179</v>
      </c>
      <c r="I1353" s="56" t="s">
        <v>21</v>
      </c>
      <c r="J1353" s="56">
        <v>847001</v>
      </c>
      <c r="K1353" s="56" t="s">
        <v>23</v>
      </c>
      <c r="L1353" s="56">
        <v>200179</v>
      </c>
      <c r="M1353" s="66" t="s">
        <v>2000</v>
      </c>
      <c r="N1353" s="66">
        <v>1</v>
      </c>
      <c r="Q1353" s="66" t="s">
        <v>6061</v>
      </c>
      <c r="R1353" s="66">
        <v>1</v>
      </c>
      <c r="S1353" s="66">
        <v>100002</v>
      </c>
      <c r="T1353" s="66">
        <v>100002</v>
      </c>
      <c r="U1353" s="66" t="s">
        <v>2002</v>
      </c>
      <c r="V1353" s="66" t="s">
        <v>2003</v>
      </c>
      <c r="X1353" s="66" t="s">
        <v>6063</v>
      </c>
      <c r="Y1353" s="69" t="s">
        <v>6048</v>
      </c>
    </row>
    <row r="1354" spans="1:25" ht="15" customHeight="1" x14ac:dyDescent="0.35">
      <c r="A1354" s="66" t="s">
        <v>2041</v>
      </c>
      <c r="B1354" s="66" t="s">
        <v>2042</v>
      </c>
      <c r="C1354" s="66" t="s">
        <v>963</v>
      </c>
      <c r="D1354" s="66">
        <v>8471150</v>
      </c>
      <c r="E1354" s="66" t="s">
        <v>502</v>
      </c>
      <c r="F1354" s="66">
        <v>426610</v>
      </c>
      <c r="G1354" s="66" t="s">
        <v>43</v>
      </c>
      <c r="H1354" s="56" t="str">
        <f t="shared" si="26"/>
        <v>847.8471150.1.426610.000000.847001.200179</v>
      </c>
      <c r="I1354" s="56" t="s">
        <v>21</v>
      </c>
      <c r="J1354" s="56">
        <v>847001</v>
      </c>
      <c r="K1354" s="56" t="s">
        <v>23</v>
      </c>
      <c r="L1354" s="56">
        <v>200179</v>
      </c>
      <c r="M1354" s="66" t="s">
        <v>2000</v>
      </c>
      <c r="N1354" s="66">
        <v>1</v>
      </c>
      <c r="Q1354" s="66" t="s">
        <v>6064</v>
      </c>
      <c r="R1354" s="66">
        <v>1</v>
      </c>
      <c r="S1354" s="66">
        <v>120000</v>
      </c>
      <c r="T1354" s="66">
        <v>120000</v>
      </c>
      <c r="U1354" s="66" t="s">
        <v>2002</v>
      </c>
      <c r="V1354" s="66" t="s">
        <v>2003</v>
      </c>
      <c r="Y1354" s="69" t="s">
        <v>6041</v>
      </c>
    </row>
    <row r="1355" spans="1:25" ht="30" customHeight="1" x14ac:dyDescent="0.35">
      <c r="A1355" s="66" t="s">
        <v>2047</v>
      </c>
      <c r="B1355" s="66" t="s">
        <v>1999</v>
      </c>
      <c r="C1355" s="66" t="s">
        <v>963</v>
      </c>
      <c r="D1355" s="66">
        <v>8471150</v>
      </c>
      <c r="E1355" s="66" t="s">
        <v>502</v>
      </c>
      <c r="F1355" s="66">
        <v>428090</v>
      </c>
      <c r="G1355" s="66" t="s">
        <v>52</v>
      </c>
      <c r="H1355" s="56" t="str">
        <f t="shared" si="26"/>
        <v>847.8471150.1.428090.000000.847001.200179</v>
      </c>
      <c r="I1355" s="56" t="s">
        <v>21</v>
      </c>
      <c r="J1355" s="56">
        <v>847001</v>
      </c>
      <c r="K1355" s="56" t="s">
        <v>23</v>
      </c>
      <c r="L1355" s="56">
        <v>200179</v>
      </c>
      <c r="M1355" s="66" t="s">
        <v>2000</v>
      </c>
      <c r="N1355" s="66">
        <v>1</v>
      </c>
      <c r="Q1355" s="66" t="s">
        <v>6065</v>
      </c>
      <c r="R1355" s="66">
        <v>1</v>
      </c>
      <c r="S1355" s="66">
        <v>50001</v>
      </c>
      <c r="T1355" s="66">
        <v>50001</v>
      </c>
      <c r="U1355" s="66" t="s">
        <v>2002</v>
      </c>
      <c r="V1355" s="66" t="s">
        <v>2003</v>
      </c>
      <c r="X1355" s="66" t="s">
        <v>6066</v>
      </c>
      <c r="Y1355" s="69" t="s">
        <v>6056</v>
      </c>
    </row>
    <row r="1356" spans="1:25" ht="29" x14ac:dyDescent="0.35">
      <c r="A1356" s="66">
        <v>0</v>
      </c>
      <c r="B1356" s="66" t="s">
        <v>1999</v>
      </c>
      <c r="C1356" s="66" t="s">
        <v>6078</v>
      </c>
      <c r="D1356" s="66">
        <v>8470220</v>
      </c>
      <c r="E1356" s="66" t="s">
        <v>920</v>
      </c>
      <c r="F1356" s="66">
        <v>492316</v>
      </c>
      <c r="G1356" s="66" t="s">
        <v>138</v>
      </c>
      <c r="H1356" s="56" t="str">
        <f t="shared" si="26"/>
        <v>847.8470220.1.492316.000000.847001.300180</v>
      </c>
      <c r="I1356" s="56" t="s">
        <v>21</v>
      </c>
      <c r="J1356" s="56">
        <v>847001</v>
      </c>
      <c r="K1356" s="56" t="s">
        <v>863</v>
      </c>
      <c r="L1356" s="56">
        <v>300180</v>
      </c>
      <c r="M1356" s="66" t="s">
        <v>2000</v>
      </c>
      <c r="N1356" s="66">
        <v>1</v>
      </c>
      <c r="Q1356" s="66" t="s">
        <v>6079</v>
      </c>
      <c r="R1356" s="66">
        <v>1</v>
      </c>
      <c r="S1356" s="66">
        <v>200000</v>
      </c>
      <c r="T1356" s="66">
        <v>200000</v>
      </c>
      <c r="U1356" s="66" t="s">
        <v>2002</v>
      </c>
      <c r="V1356" s="66" t="s">
        <v>2003</v>
      </c>
      <c r="W1356" s="66" t="s">
        <v>2050</v>
      </c>
      <c r="X1356" s="66" t="s">
        <v>6081</v>
      </c>
      <c r="Y1356" s="69" t="s">
        <v>6082</v>
      </c>
    </row>
    <row r="1357" spans="1:25" x14ac:dyDescent="0.35">
      <c r="A1357" s="66" t="s">
        <v>1998</v>
      </c>
      <c r="B1357" s="66" t="s">
        <v>1999</v>
      </c>
      <c r="C1357" s="66" t="s">
        <v>6078</v>
      </c>
      <c r="D1357" s="66">
        <v>8470220</v>
      </c>
      <c r="E1357" s="66" t="s">
        <v>920</v>
      </c>
      <c r="F1357" s="66">
        <v>420550</v>
      </c>
      <c r="G1357" s="66" t="s">
        <v>18</v>
      </c>
      <c r="H1357" s="56" t="str">
        <f t="shared" si="26"/>
        <v>847.8470220.1.420550.000000.847001.200179</v>
      </c>
      <c r="I1357" s="56" t="s">
        <v>21</v>
      </c>
      <c r="J1357" s="56">
        <v>847001</v>
      </c>
      <c r="K1357" s="207" t="s">
        <v>23</v>
      </c>
      <c r="L1357" s="56">
        <v>200179</v>
      </c>
      <c r="M1357" s="66" t="s">
        <v>2098</v>
      </c>
      <c r="N1357" s="66">
        <v>1</v>
      </c>
      <c r="Q1357" s="66" t="s">
        <v>6083</v>
      </c>
      <c r="R1357" s="66">
        <v>1</v>
      </c>
      <c r="S1357" s="66">
        <v>120000</v>
      </c>
      <c r="T1357" s="66">
        <v>120000</v>
      </c>
      <c r="U1357" s="66" t="s">
        <v>2113</v>
      </c>
      <c r="V1357" s="66" t="s">
        <v>2003</v>
      </c>
      <c r="W1357" s="66" t="s">
        <v>2029</v>
      </c>
      <c r="X1357" s="66" t="s">
        <v>6086</v>
      </c>
      <c r="Y1357" s="69" t="s">
        <v>6112</v>
      </c>
    </row>
    <row r="1358" spans="1:25" ht="29" x14ac:dyDescent="0.35">
      <c r="A1358" s="66" t="s">
        <v>1998</v>
      </c>
      <c r="B1358" s="66" t="s">
        <v>1999</v>
      </c>
      <c r="C1358" s="66" t="s">
        <v>6078</v>
      </c>
      <c r="D1358" s="66">
        <v>8470220</v>
      </c>
      <c r="E1358" s="66" t="s">
        <v>920</v>
      </c>
      <c r="F1358" s="66">
        <v>420570</v>
      </c>
      <c r="G1358" s="66" t="s">
        <v>25</v>
      </c>
      <c r="H1358" s="56" t="str">
        <f t="shared" si="26"/>
        <v>847.8470220.1.420570.000000.847001.200179</v>
      </c>
      <c r="I1358" s="56" t="s">
        <v>21</v>
      </c>
      <c r="J1358" s="56">
        <v>847001</v>
      </c>
      <c r="K1358" s="207" t="s">
        <v>23</v>
      </c>
      <c r="L1358" s="56">
        <v>200179</v>
      </c>
      <c r="M1358" s="66" t="s">
        <v>2098</v>
      </c>
      <c r="N1358" s="66">
        <v>1</v>
      </c>
      <c r="Q1358" s="66" t="s">
        <v>6087</v>
      </c>
      <c r="R1358" s="66">
        <v>1</v>
      </c>
      <c r="S1358" s="66">
        <v>2000000</v>
      </c>
      <c r="T1358" s="66">
        <v>2000000</v>
      </c>
      <c r="U1358" s="66" t="s">
        <v>2113</v>
      </c>
      <c r="V1358" s="66" t="s">
        <v>2003</v>
      </c>
      <c r="W1358" s="66" t="s">
        <v>2056</v>
      </c>
      <c r="X1358" s="66" t="s">
        <v>6088</v>
      </c>
      <c r="Y1358" s="69" t="s">
        <v>6089</v>
      </c>
    </row>
    <row r="1359" spans="1:25" ht="29" x14ac:dyDescent="0.35">
      <c r="A1359" s="66" t="s">
        <v>2047</v>
      </c>
      <c r="B1359" s="66" t="s">
        <v>1999</v>
      </c>
      <c r="C1359" s="66" t="s">
        <v>6078</v>
      </c>
      <c r="D1359" s="66">
        <v>8470220</v>
      </c>
      <c r="E1359" s="66" t="s">
        <v>920</v>
      </c>
      <c r="F1359" s="66">
        <v>428090</v>
      </c>
      <c r="G1359" s="66" t="s">
        <v>52</v>
      </c>
      <c r="H1359" s="56" t="str">
        <f t="shared" si="26"/>
        <v>847.8470220.1.428090.000000.847001.200179</v>
      </c>
      <c r="I1359" s="56" t="s">
        <v>21</v>
      </c>
      <c r="J1359" s="56">
        <v>847001</v>
      </c>
      <c r="K1359" s="207" t="s">
        <v>23</v>
      </c>
      <c r="L1359" s="56">
        <v>200179</v>
      </c>
      <c r="M1359" s="66" t="s">
        <v>2098</v>
      </c>
      <c r="N1359" s="66">
        <v>1</v>
      </c>
      <c r="Q1359" s="66" t="s">
        <v>6090</v>
      </c>
      <c r="R1359" s="66">
        <v>4</v>
      </c>
      <c r="S1359" s="66">
        <v>32750</v>
      </c>
      <c r="T1359" s="66">
        <v>131000</v>
      </c>
      <c r="U1359" s="66" t="s">
        <v>2002</v>
      </c>
      <c r="V1359" s="66" t="s">
        <v>2003</v>
      </c>
      <c r="W1359" s="66" t="s">
        <v>2050</v>
      </c>
      <c r="X1359" s="66" t="s">
        <v>6113</v>
      </c>
      <c r="Y1359" s="69" t="s">
        <v>6092</v>
      </c>
    </row>
    <row r="1360" spans="1:25" x14ac:dyDescent="0.35">
      <c r="A1360" s="66">
        <v>0</v>
      </c>
      <c r="B1360" s="66" t="s">
        <v>1999</v>
      </c>
      <c r="C1360" s="66" t="s">
        <v>6078</v>
      </c>
      <c r="D1360" s="66">
        <v>8470220</v>
      </c>
      <c r="E1360" s="66" t="s">
        <v>920</v>
      </c>
      <c r="F1360" s="66">
        <v>425740</v>
      </c>
      <c r="G1360" s="66" t="s">
        <v>655</v>
      </c>
      <c r="H1360" s="56" t="str">
        <f t="shared" si="26"/>
        <v>847.8470220.1.425740.000000.847001.200179</v>
      </c>
      <c r="I1360" s="56" t="s">
        <v>21</v>
      </c>
      <c r="J1360" s="56">
        <v>847001</v>
      </c>
      <c r="K1360" s="207" t="s">
        <v>23</v>
      </c>
      <c r="L1360" s="56">
        <v>200179</v>
      </c>
      <c r="M1360" s="66" t="s">
        <v>5225</v>
      </c>
      <c r="N1360" s="66">
        <v>1</v>
      </c>
      <c r="Q1360" s="66" t="s">
        <v>6093</v>
      </c>
      <c r="R1360" s="66">
        <v>6</v>
      </c>
      <c r="S1360" s="66">
        <v>500000</v>
      </c>
      <c r="T1360" s="66">
        <v>3000000</v>
      </c>
      <c r="U1360" s="66" t="s">
        <v>2002</v>
      </c>
      <c r="V1360" s="66" t="s">
        <v>2003</v>
      </c>
      <c r="W1360" s="66" t="s">
        <v>2050</v>
      </c>
      <c r="X1360" s="66" t="s">
        <v>6094</v>
      </c>
      <c r="Y1360" s="69" t="s">
        <v>6095</v>
      </c>
    </row>
    <row r="1361" spans="1:25" x14ac:dyDescent="0.35">
      <c r="A1361" s="66" t="s">
        <v>2041</v>
      </c>
      <c r="B1361" s="66" t="s">
        <v>2042</v>
      </c>
      <c r="C1361" s="66" t="s">
        <v>6078</v>
      </c>
      <c r="D1361" s="66">
        <v>8470220</v>
      </c>
      <c r="E1361" s="66" t="s">
        <v>920</v>
      </c>
      <c r="F1361" s="66">
        <v>426610</v>
      </c>
      <c r="G1361" s="66" t="s">
        <v>43</v>
      </c>
      <c r="H1361" s="56" t="str">
        <f t="shared" si="26"/>
        <v>847.8470220.1.426610.000000.847001.200179</v>
      </c>
      <c r="I1361" s="56" t="s">
        <v>21</v>
      </c>
      <c r="J1361" s="56">
        <v>847001</v>
      </c>
      <c r="K1361" s="207" t="s">
        <v>23</v>
      </c>
      <c r="L1361" s="56">
        <v>200179</v>
      </c>
      <c r="M1361" s="66" t="s">
        <v>2098</v>
      </c>
      <c r="N1361" s="66">
        <v>1</v>
      </c>
      <c r="Q1361" s="66" t="s">
        <v>6096</v>
      </c>
      <c r="R1361" s="66">
        <v>1</v>
      </c>
      <c r="S1361" s="66">
        <v>100000</v>
      </c>
      <c r="T1361" s="66">
        <v>100000</v>
      </c>
      <c r="U1361" s="66" t="s">
        <v>2002</v>
      </c>
      <c r="V1361" s="66" t="s">
        <v>2003</v>
      </c>
      <c r="W1361" s="66" t="s">
        <v>2050</v>
      </c>
      <c r="X1361" s="66" t="s">
        <v>6114</v>
      </c>
      <c r="Y1361" s="69" t="s">
        <v>6097</v>
      </c>
    </row>
    <row r="1362" spans="1:25" ht="29" x14ac:dyDescent="0.35">
      <c r="A1362" s="66" t="s">
        <v>2041</v>
      </c>
      <c r="B1362" s="66" t="s">
        <v>2834</v>
      </c>
      <c r="C1362" s="66" t="s">
        <v>6078</v>
      </c>
      <c r="D1362" s="66">
        <v>8470220</v>
      </c>
      <c r="E1362" s="66" t="s">
        <v>920</v>
      </c>
      <c r="F1362" s="66">
        <v>432205</v>
      </c>
      <c r="G1362" s="66" t="s">
        <v>470</v>
      </c>
      <c r="H1362" s="56" t="str">
        <f t="shared" si="26"/>
        <v>847.8470220.1.432205.000000.847001.200179</v>
      </c>
      <c r="I1362" s="56" t="s">
        <v>21</v>
      </c>
      <c r="J1362" s="56">
        <v>847001</v>
      </c>
      <c r="K1362" s="207" t="s">
        <v>23</v>
      </c>
      <c r="L1362" s="56">
        <v>200179</v>
      </c>
      <c r="M1362" s="66" t="s">
        <v>2098</v>
      </c>
      <c r="N1362" s="66">
        <v>1</v>
      </c>
      <c r="Q1362" s="66" t="s">
        <v>6098</v>
      </c>
      <c r="R1362" s="66">
        <v>1</v>
      </c>
      <c r="S1362" s="66">
        <v>20000</v>
      </c>
      <c r="T1362" s="66">
        <v>20000</v>
      </c>
      <c r="U1362" s="66" t="s">
        <v>2002</v>
      </c>
      <c r="V1362" s="66" t="s">
        <v>2122</v>
      </c>
      <c r="W1362" s="66" t="s">
        <v>2050</v>
      </c>
      <c r="X1362" s="66" t="s">
        <v>6114</v>
      </c>
      <c r="Y1362" s="69" t="s">
        <v>6099</v>
      </c>
    </row>
    <row r="1363" spans="1:25" x14ac:dyDescent="0.35">
      <c r="A1363" s="66" t="s">
        <v>2019</v>
      </c>
      <c r="B1363" s="66" t="s">
        <v>2020</v>
      </c>
      <c r="C1363" s="66" t="s">
        <v>6078</v>
      </c>
      <c r="D1363" s="66">
        <v>8470220</v>
      </c>
      <c r="E1363" s="66" t="s">
        <v>920</v>
      </c>
      <c r="F1363" s="66">
        <v>425510</v>
      </c>
      <c r="G1363" s="66" t="s">
        <v>37</v>
      </c>
      <c r="H1363" s="56" t="str">
        <f t="shared" si="26"/>
        <v>847.8470220.1.425510.000000.847001.200179</v>
      </c>
      <c r="I1363" s="56" t="s">
        <v>21</v>
      </c>
      <c r="J1363" s="56">
        <v>847001</v>
      </c>
      <c r="K1363" s="207" t="s">
        <v>23</v>
      </c>
      <c r="L1363" s="56">
        <v>200179</v>
      </c>
      <c r="M1363" s="66" t="s">
        <v>2098</v>
      </c>
      <c r="N1363" s="66">
        <v>1</v>
      </c>
      <c r="Q1363" s="66" t="s">
        <v>6100</v>
      </c>
      <c r="R1363" s="66">
        <v>4</v>
      </c>
      <c r="S1363" s="66">
        <v>5000</v>
      </c>
      <c r="T1363" s="66">
        <v>20000</v>
      </c>
      <c r="U1363" s="66" t="s">
        <v>2002</v>
      </c>
      <c r="V1363" s="66" t="s">
        <v>2003</v>
      </c>
      <c r="W1363" s="66" t="s">
        <v>2022</v>
      </c>
      <c r="X1363" s="66" t="s">
        <v>6115</v>
      </c>
      <c r="Y1363" s="69" t="s">
        <v>6102</v>
      </c>
    </row>
    <row r="1364" spans="1:25" x14ac:dyDescent="0.35">
      <c r="A1364" s="66" t="s">
        <v>2019</v>
      </c>
      <c r="B1364" s="66" t="s">
        <v>1999</v>
      </c>
      <c r="C1364" s="66" t="s">
        <v>6078</v>
      </c>
      <c r="D1364" s="66">
        <v>8470220</v>
      </c>
      <c r="E1364" s="66" t="s">
        <v>920</v>
      </c>
      <c r="F1364" s="66">
        <v>425550</v>
      </c>
      <c r="G1364" s="66" t="s">
        <v>83</v>
      </c>
      <c r="H1364" s="56" t="str">
        <f t="shared" si="26"/>
        <v>847.8470220.1.425550.000000.847001.200179</v>
      </c>
      <c r="I1364" s="56" t="s">
        <v>21</v>
      </c>
      <c r="J1364" s="56">
        <v>847001</v>
      </c>
      <c r="K1364" s="207" t="s">
        <v>23</v>
      </c>
      <c r="L1364" s="56">
        <v>200179</v>
      </c>
      <c r="M1364" s="66" t="s">
        <v>2098</v>
      </c>
      <c r="N1364" s="66">
        <v>1</v>
      </c>
      <c r="Q1364" s="66" t="s">
        <v>6103</v>
      </c>
      <c r="R1364" s="66">
        <v>2</v>
      </c>
      <c r="S1364" s="66">
        <v>25000</v>
      </c>
      <c r="T1364" s="66">
        <v>50000</v>
      </c>
      <c r="U1364" s="66" t="s">
        <v>2002</v>
      </c>
      <c r="V1364" s="66" t="s">
        <v>2003</v>
      </c>
      <c r="W1364" s="66" t="s">
        <v>2022</v>
      </c>
      <c r="X1364" s="66" t="s">
        <v>6115</v>
      </c>
      <c r="Y1364" s="69" t="s">
        <v>6104</v>
      </c>
    </row>
    <row r="1365" spans="1:25" x14ac:dyDescent="0.35">
      <c r="A1365" s="66" t="s">
        <v>2036</v>
      </c>
      <c r="B1365" s="66" t="s">
        <v>1999</v>
      </c>
      <c r="C1365" s="66" t="s">
        <v>6078</v>
      </c>
      <c r="D1365" s="66">
        <v>8470220</v>
      </c>
      <c r="E1365" s="66" t="s">
        <v>920</v>
      </c>
      <c r="F1365" s="66">
        <v>425900</v>
      </c>
      <c r="G1365" s="66" t="s">
        <v>40</v>
      </c>
      <c r="H1365" s="56" t="str">
        <f t="shared" si="26"/>
        <v>847.8470220.1.425900.000000.847001.200179</v>
      </c>
      <c r="I1365" s="56" t="s">
        <v>21</v>
      </c>
      <c r="J1365" s="56">
        <v>847001</v>
      </c>
      <c r="K1365" s="207" t="s">
        <v>23</v>
      </c>
      <c r="L1365" s="56">
        <v>200179</v>
      </c>
      <c r="M1365" s="66" t="s">
        <v>2098</v>
      </c>
      <c r="N1365" s="66">
        <v>1</v>
      </c>
      <c r="Q1365" s="66" t="s">
        <v>6105</v>
      </c>
      <c r="R1365" s="66">
        <v>12</v>
      </c>
      <c r="S1365" s="66">
        <v>2000</v>
      </c>
      <c r="T1365" s="66">
        <v>24000</v>
      </c>
      <c r="U1365" s="66" t="s">
        <v>2002</v>
      </c>
      <c r="V1365" s="66" t="s">
        <v>2003</v>
      </c>
      <c r="W1365" s="66" t="s">
        <v>2007</v>
      </c>
      <c r="X1365" s="66" t="s">
        <v>6115</v>
      </c>
      <c r="Y1365" s="69" t="s">
        <v>6107</v>
      </c>
    </row>
    <row r="1366" spans="1:25" ht="29" x14ac:dyDescent="0.35">
      <c r="A1366" s="66" t="s">
        <v>2019</v>
      </c>
      <c r="B1366" s="66" t="s">
        <v>2053</v>
      </c>
      <c r="C1366" s="66" t="s">
        <v>6078</v>
      </c>
      <c r="D1366" s="66">
        <v>8470220</v>
      </c>
      <c r="E1366" s="66" t="s">
        <v>920</v>
      </c>
      <c r="F1366" s="66">
        <v>428640</v>
      </c>
      <c r="G1366" s="66" t="s">
        <v>55</v>
      </c>
      <c r="H1366" s="56" t="str">
        <f t="shared" si="26"/>
        <v>847.8470220.1.428640.000000.847001.200179</v>
      </c>
      <c r="I1366" s="56" t="s">
        <v>21</v>
      </c>
      <c r="J1366" s="56">
        <v>847001</v>
      </c>
      <c r="K1366" s="207" t="s">
        <v>23</v>
      </c>
      <c r="L1366" s="56">
        <v>200179</v>
      </c>
      <c r="M1366" s="66" t="s">
        <v>2098</v>
      </c>
      <c r="N1366" s="66">
        <v>1</v>
      </c>
      <c r="Q1366" s="66" t="s">
        <v>6108</v>
      </c>
      <c r="R1366" s="66">
        <v>1</v>
      </c>
      <c r="S1366" s="66">
        <v>40000</v>
      </c>
      <c r="T1366" s="66">
        <v>40000</v>
      </c>
      <c r="U1366" s="66" t="s">
        <v>2002</v>
      </c>
      <c r="V1366" s="66" t="s">
        <v>2003</v>
      </c>
      <c r="W1366" s="66" t="s">
        <v>2050</v>
      </c>
      <c r="X1366" s="66" t="s">
        <v>6116</v>
      </c>
      <c r="Y1366" s="69" t="s">
        <v>6109</v>
      </c>
    </row>
    <row r="1367" spans="1:25" ht="29" x14ac:dyDescent="0.35">
      <c r="A1367" s="66" t="s">
        <v>1998</v>
      </c>
      <c r="B1367" s="66" t="s">
        <v>1999</v>
      </c>
      <c r="C1367" s="66" t="s">
        <v>6078</v>
      </c>
      <c r="D1367" s="66">
        <v>8470220</v>
      </c>
      <c r="E1367" s="66" t="s">
        <v>920</v>
      </c>
      <c r="F1367" s="66">
        <v>421700</v>
      </c>
      <c r="G1367" s="66" t="s">
        <v>956</v>
      </c>
      <c r="H1367" s="56" t="str">
        <f t="shared" si="26"/>
        <v>847.8470220.1.421700.000000.847001.200179</v>
      </c>
      <c r="I1367" s="56" t="s">
        <v>21</v>
      </c>
      <c r="J1367" s="56">
        <v>847001</v>
      </c>
      <c r="K1367" s="207" t="s">
        <v>23</v>
      </c>
      <c r="L1367" s="56">
        <v>200179</v>
      </c>
      <c r="M1367" s="66" t="s">
        <v>2098</v>
      </c>
      <c r="N1367" s="66">
        <v>1</v>
      </c>
      <c r="Q1367" s="66" t="s">
        <v>6110</v>
      </c>
      <c r="R1367" s="66">
        <v>1</v>
      </c>
      <c r="S1367" s="66">
        <v>750000</v>
      </c>
      <c r="T1367" s="66">
        <v>750000</v>
      </c>
      <c r="U1367" s="66" t="s">
        <v>2113</v>
      </c>
      <c r="V1367" s="66" t="s">
        <v>2003</v>
      </c>
      <c r="W1367" s="66" t="s">
        <v>2029</v>
      </c>
      <c r="X1367" s="66" t="s">
        <v>6086</v>
      </c>
      <c r="Y1367" s="69" t="s">
        <v>6111</v>
      </c>
    </row>
  </sheetData>
  <autoFilter ref="A1:Z1367"/>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69"/>
  <sheetViews>
    <sheetView topLeftCell="B1" workbookViewId="0">
      <pane ySplit="1" topLeftCell="A2" activePane="bottomLeft" state="frozen"/>
      <selection pane="bottomLeft" activeCell="F5" sqref="F5"/>
    </sheetView>
  </sheetViews>
  <sheetFormatPr defaultColWidth="9.1796875" defaultRowHeight="14.5" x14ac:dyDescent="0.35"/>
  <cols>
    <col min="1" max="2" width="9.1796875" style="56" customWidth="1"/>
    <col min="3" max="3" width="9.1796875" style="56"/>
    <col min="4" max="4" width="15.54296875" style="56" customWidth="1"/>
    <col min="5" max="7" width="9.1796875" style="56"/>
    <col min="8" max="8" width="50.1796875" style="56" customWidth="1"/>
    <col min="9" max="10" width="9.1796875" style="56" customWidth="1"/>
    <col min="11" max="11" width="19.453125" style="56" bestFit="1" customWidth="1"/>
    <col min="12" max="12" width="8.54296875" style="56" bestFit="1" customWidth="1"/>
    <col min="13" max="16" width="9.1796875" style="56" customWidth="1"/>
    <col min="17" max="17" width="32.54296875" style="56" customWidth="1"/>
    <col min="18" max="19" width="9.1796875" style="56"/>
    <col min="20" max="20" width="13.26953125" style="56" bestFit="1" customWidth="1"/>
    <col min="21" max="16384" width="9.1796875" style="56"/>
  </cols>
  <sheetData>
    <row r="1" spans="1:31" x14ac:dyDescent="0.35">
      <c r="A1" s="65" t="s">
        <v>1959</v>
      </c>
      <c r="B1" s="65" t="s">
        <v>1960</v>
      </c>
      <c r="C1" s="65" t="s">
        <v>949</v>
      </c>
      <c r="D1" s="65" t="s">
        <v>0</v>
      </c>
      <c r="E1" s="65" t="s">
        <v>1</v>
      </c>
      <c r="F1" s="65" t="s">
        <v>2</v>
      </c>
      <c r="G1" s="65" t="s">
        <v>3</v>
      </c>
      <c r="H1" s="65" t="s">
        <v>4</v>
      </c>
      <c r="I1" s="65" t="s">
        <v>1962</v>
      </c>
      <c r="J1" s="65" t="s">
        <v>5273</v>
      </c>
      <c r="K1" s="65" t="s">
        <v>1964</v>
      </c>
      <c r="L1" s="65" t="s">
        <v>1965</v>
      </c>
      <c r="M1" s="65" t="s">
        <v>1969</v>
      </c>
      <c r="N1" s="65" t="s">
        <v>1970</v>
      </c>
      <c r="O1" s="65" t="s">
        <v>1971</v>
      </c>
      <c r="P1" s="65" t="s">
        <v>1972</v>
      </c>
      <c r="Q1" s="71" t="s">
        <v>1973</v>
      </c>
      <c r="R1" s="65" t="s">
        <v>1974</v>
      </c>
      <c r="S1" s="65" t="s">
        <v>1975</v>
      </c>
      <c r="T1" s="65" t="s">
        <v>5700</v>
      </c>
      <c r="U1" s="65" t="s">
        <v>1977</v>
      </c>
      <c r="V1" s="65" t="s">
        <v>1978</v>
      </c>
      <c r="W1" s="65" t="s">
        <v>1995</v>
      </c>
      <c r="X1" s="65" t="s">
        <v>1996</v>
      </c>
      <c r="Y1" s="65" t="s">
        <v>1997</v>
      </c>
      <c r="Z1" s="65"/>
      <c r="AA1" s="65"/>
      <c r="AB1" s="65"/>
      <c r="AC1" s="65"/>
      <c r="AD1" s="65"/>
      <c r="AE1" s="65" t="s">
        <v>0</v>
      </c>
    </row>
    <row r="2" spans="1:31" x14ac:dyDescent="0.35">
      <c r="A2" s="56" t="e">
        <v>#N/A</v>
      </c>
      <c r="B2" s="56" t="s">
        <v>1999</v>
      </c>
      <c r="C2" s="56" t="s">
        <v>952</v>
      </c>
      <c r="D2" s="56">
        <v>8470810</v>
      </c>
      <c r="E2" s="56" t="s">
        <v>452</v>
      </c>
      <c r="F2" s="56">
        <v>413310</v>
      </c>
      <c r="G2" s="56" t="s">
        <v>961</v>
      </c>
      <c r="H2" s="56" t="str">
        <f>CONCATENATE(847,".",D2,".",1,".",F2,".","000000",".",J2,".",L2)</f>
        <v>847.8470810.1.413310.000000.847001.100178</v>
      </c>
      <c r="I2" s="56" t="s">
        <v>21</v>
      </c>
      <c r="J2" s="56">
        <v>847001</v>
      </c>
      <c r="K2" s="56" t="s">
        <v>2693</v>
      </c>
      <c r="L2" s="56">
        <v>100178</v>
      </c>
      <c r="M2" s="56" t="s">
        <v>2694</v>
      </c>
      <c r="N2" s="56">
        <v>10</v>
      </c>
      <c r="Q2" s="56" t="s">
        <v>5276</v>
      </c>
      <c r="R2" s="56">
        <v>1</v>
      </c>
      <c r="S2" s="56">
        <v>0</v>
      </c>
      <c r="T2" s="56">
        <v>0</v>
      </c>
      <c r="U2" s="56" t="s">
        <v>2002</v>
      </c>
      <c r="V2" s="56" t="s">
        <v>2003</v>
      </c>
      <c r="W2" s="56" t="s">
        <v>2697</v>
      </c>
      <c r="Y2" s="56" t="s">
        <v>2698</v>
      </c>
      <c r="AE2" s="56">
        <v>8470810</v>
      </c>
    </row>
    <row r="3" spans="1:31" x14ac:dyDescent="0.35">
      <c r="A3" s="56" t="s">
        <v>2036</v>
      </c>
      <c r="B3" s="56" t="s">
        <v>1999</v>
      </c>
      <c r="C3" s="56" t="s">
        <v>5326</v>
      </c>
      <c r="D3" s="56">
        <v>8470620</v>
      </c>
      <c r="E3" s="56" t="s">
        <v>416</v>
      </c>
      <c r="F3" s="56">
        <v>420130</v>
      </c>
      <c r="G3" s="56" t="s">
        <v>418</v>
      </c>
      <c r="H3" s="56" t="str">
        <f t="shared" ref="H3:H66" si="0">CONCATENATE(847,".",D3,".",1,".",F3,".","000000",".",J3,".",L3)</f>
        <v>847.8470620.1.420130.000000.847001.200179</v>
      </c>
      <c r="I3" s="56" t="s">
        <v>21</v>
      </c>
      <c r="J3" s="56">
        <v>847001</v>
      </c>
      <c r="K3" s="56" t="s">
        <v>23</v>
      </c>
      <c r="L3" s="56">
        <v>200179</v>
      </c>
      <c r="M3" s="56" t="s">
        <v>2132</v>
      </c>
      <c r="N3" s="56">
        <v>940</v>
      </c>
      <c r="Q3" s="56" t="s">
        <v>2663</v>
      </c>
      <c r="R3" s="56">
        <v>1</v>
      </c>
      <c r="S3" s="56">
        <v>295000</v>
      </c>
      <c r="T3" s="56">
        <v>295000</v>
      </c>
      <c r="U3" s="56" t="s">
        <v>2002</v>
      </c>
      <c r="V3" s="56" t="s">
        <v>2003</v>
      </c>
      <c r="W3" s="56" t="s">
        <v>2665</v>
      </c>
      <c r="X3" s="56" t="s">
        <v>2666</v>
      </c>
      <c r="Y3" s="56" t="s">
        <v>5277</v>
      </c>
      <c r="AE3" s="56">
        <v>8470620</v>
      </c>
    </row>
    <row r="4" spans="1:31" x14ac:dyDescent="0.35">
      <c r="A4" s="56" t="s">
        <v>1998</v>
      </c>
      <c r="B4" s="56" t="s">
        <v>1999</v>
      </c>
      <c r="C4" s="56" t="s">
        <v>950</v>
      </c>
      <c r="D4" s="56">
        <v>8470305</v>
      </c>
      <c r="E4" s="56" t="s">
        <v>120</v>
      </c>
      <c r="F4" s="56">
        <v>420550</v>
      </c>
      <c r="G4" s="56" t="s">
        <v>18</v>
      </c>
      <c r="H4" s="56" t="str">
        <f t="shared" si="0"/>
        <v>847.8470305.1.420550.000000.847001.200179</v>
      </c>
      <c r="I4" s="56" t="s">
        <v>21</v>
      </c>
      <c r="J4" s="56">
        <v>847001</v>
      </c>
      <c r="K4" s="56" t="s">
        <v>23</v>
      </c>
      <c r="L4" s="56">
        <v>200179</v>
      </c>
      <c r="M4" s="56" t="s">
        <v>2000</v>
      </c>
      <c r="N4" s="56">
        <v>1</v>
      </c>
      <c r="Q4" s="56" t="s">
        <v>2001</v>
      </c>
      <c r="R4" s="56">
        <v>1</v>
      </c>
      <c r="S4" s="56">
        <v>10000</v>
      </c>
      <c r="T4" s="56">
        <v>10000</v>
      </c>
      <c r="U4" s="56" t="s">
        <v>2002</v>
      </c>
      <c r="V4" s="56" t="s">
        <v>2003</v>
      </c>
      <c r="W4" s="56" t="s">
        <v>2007</v>
      </c>
      <c r="X4" s="56" t="s">
        <v>2008</v>
      </c>
      <c r="Y4" s="56" t="s">
        <v>2009</v>
      </c>
      <c r="AE4" s="56">
        <v>8470305</v>
      </c>
    </row>
    <row r="5" spans="1:31" x14ac:dyDescent="0.35">
      <c r="A5" s="56" t="s">
        <v>1998</v>
      </c>
      <c r="B5" s="56" t="s">
        <v>1999</v>
      </c>
      <c r="C5" s="56" t="s">
        <v>154</v>
      </c>
      <c r="D5" s="56">
        <v>8470310</v>
      </c>
      <c r="E5" s="56" t="s">
        <v>154</v>
      </c>
      <c r="F5" s="56">
        <v>420550</v>
      </c>
      <c r="G5" s="56" t="s">
        <v>18</v>
      </c>
      <c r="H5" s="56" t="str">
        <f t="shared" si="0"/>
        <v>847.8470310.1.420550.000000.847001.200179</v>
      </c>
      <c r="I5" s="56" t="s">
        <v>21</v>
      </c>
      <c r="J5" s="56">
        <v>847001</v>
      </c>
      <c r="K5" s="56" t="s">
        <v>23</v>
      </c>
      <c r="L5" s="56">
        <v>200179</v>
      </c>
      <c r="M5" s="56" t="s">
        <v>2000</v>
      </c>
      <c r="N5" s="56">
        <v>2</v>
      </c>
      <c r="Q5" s="56" t="s">
        <v>2069</v>
      </c>
      <c r="R5" s="56">
        <v>2</v>
      </c>
      <c r="S5" s="56">
        <v>10000</v>
      </c>
      <c r="T5" s="56">
        <v>20000</v>
      </c>
      <c r="U5" s="56" t="s">
        <v>2002</v>
      </c>
      <c r="V5" s="56" t="s">
        <v>2003</v>
      </c>
      <c r="W5" s="56" t="s">
        <v>2007</v>
      </c>
      <c r="X5" s="56" t="s">
        <v>2072</v>
      </c>
      <c r="AE5" s="56">
        <v>8470310</v>
      </c>
    </row>
    <row r="6" spans="1:31" x14ac:dyDescent="0.35">
      <c r="A6" s="56" t="s">
        <v>1998</v>
      </c>
      <c r="B6" s="56" t="s">
        <v>1999</v>
      </c>
      <c r="C6" s="56" t="s">
        <v>950</v>
      </c>
      <c r="D6" s="56">
        <v>8470315</v>
      </c>
      <c r="E6" s="56" t="s">
        <v>166</v>
      </c>
      <c r="F6" s="56">
        <v>420550</v>
      </c>
      <c r="G6" s="56" t="s">
        <v>18</v>
      </c>
      <c r="H6" s="56" t="str">
        <f t="shared" si="0"/>
        <v>847.8470315.1.420550.000000.847001.200179</v>
      </c>
      <c r="I6" s="56" t="s">
        <v>21</v>
      </c>
      <c r="J6" s="56">
        <v>847001</v>
      </c>
      <c r="K6" s="56" t="s">
        <v>23</v>
      </c>
      <c r="L6" s="56">
        <v>200179</v>
      </c>
      <c r="M6" s="56" t="s">
        <v>2132</v>
      </c>
      <c r="N6" s="56">
        <v>2</v>
      </c>
      <c r="Q6" s="56" t="s">
        <v>2133</v>
      </c>
      <c r="R6" s="56">
        <v>1</v>
      </c>
      <c r="S6" s="56">
        <v>1000</v>
      </c>
      <c r="T6" s="56">
        <v>1000</v>
      </c>
      <c r="U6" s="56" t="s">
        <v>2002</v>
      </c>
      <c r="V6" s="56" t="s">
        <v>2003</v>
      </c>
      <c r="W6" s="56" t="s">
        <v>2007</v>
      </c>
      <c r="X6" s="56" t="s">
        <v>2137</v>
      </c>
      <c r="AE6" s="56">
        <v>8470315</v>
      </c>
    </row>
    <row r="7" spans="1:31" x14ac:dyDescent="0.35">
      <c r="A7" s="56" t="s">
        <v>1998</v>
      </c>
      <c r="B7" s="56" t="s">
        <v>1999</v>
      </c>
      <c r="C7" s="56" t="s">
        <v>950</v>
      </c>
      <c r="D7" s="56">
        <v>8470320</v>
      </c>
      <c r="E7" s="56" t="s">
        <v>183</v>
      </c>
      <c r="F7" s="56">
        <v>420550</v>
      </c>
      <c r="G7" s="56" t="s">
        <v>18</v>
      </c>
      <c r="H7" s="56" t="str">
        <f t="shared" si="0"/>
        <v>847.8470320.1.420550.000000.847001.200179</v>
      </c>
      <c r="I7" s="56" t="s">
        <v>21</v>
      </c>
      <c r="J7" s="56">
        <v>847001</v>
      </c>
      <c r="K7" s="56" t="s">
        <v>23</v>
      </c>
      <c r="L7" s="56">
        <v>200179</v>
      </c>
      <c r="M7" s="56" t="s">
        <v>2000</v>
      </c>
      <c r="N7" s="56">
        <v>1</v>
      </c>
      <c r="O7" s="56" t="s">
        <v>1998</v>
      </c>
      <c r="P7" s="56">
        <v>1</v>
      </c>
      <c r="Q7" s="56" t="s">
        <v>5278</v>
      </c>
      <c r="R7" s="56">
        <v>1</v>
      </c>
      <c r="S7" s="56">
        <v>60000</v>
      </c>
      <c r="T7" s="56">
        <v>60000</v>
      </c>
      <c r="U7" s="56" t="s">
        <v>2002</v>
      </c>
      <c r="V7" s="56" t="s">
        <v>2003</v>
      </c>
      <c r="W7" s="56" t="s">
        <v>2007</v>
      </c>
      <c r="X7" s="56" t="s">
        <v>2222</v>
      </c>
      <c r="AE7" s="56">
        <v>8470320</v>
      </c>
    </row>
    <row r="8" spans="1:31" x14ac:dyDescent="0.35">
      <c r="A8" s="56" t="s">
        <v>1998</v>
      </c>
      <c r="B8" s="56" t="s">
        <v>1999</v>
      </c>
      <c r="C8" s="56" t="s">
        <v>950</v>
      </c>
      <c r="D8" s="56">
        <v>8470325</v>
      </c>
      <c r="E8" s="56" t="s">
        <v>190</v>
      </c>
      <c r="F8" s="56">
        <v>420550</v>
      </c>
      <c r="G8" s="56" t="s">
        <v>18</v>
      </c>
      <c r="H8" s="56" t="str">
        <f t="shared" si="0"/>
        <v>847.8470325.1.420550.000000.847001.200179</v>
      </c>
      <c r="I8" s="56" t="s">
        <v>21</v>
      </c>
      <c r="J8" s="56">
        <v>847001</v>
      </c>
      <c r="K8" s="56" t="s">
        <v>23</v>
      </c>
      <c r="L8" s="56">
        <v>200179</v>
      </c>
      <c r="M8" s="56" t="s">
        <v>2000</v>
      </c>
      <c r="N8" s="56">
        <v>2</v>
      </c>
      <c r="Q8" s="56" t="s">
        <v>2259</v>
      </c>
      <c r="R8" s="56">
        <v>2</v>
      </c>
      <c r="S8" s="56">
        <v>2000</v>
      </c>
      <c r="T8" s="56">
        <v>4000</v>
      </c>
      <c r="U8" s="56" t="s">
        <v>2002</v>
      </c>
      <c r="V8" s="56" t="s">
        <v>2003</v>
      </c>
      <c r="W8" s="56" t="s">
        <v>2007</v>
      </c>
      <c r="X8" s="56" t="s">
        <v>2262</v>
      </c>
      <c r="Y8" s="56" t="s">
        <v>2263</v>
      </c>
      <c r="AE8" s="56">
        <v>8470325</v>
      </c>
    </row>
    <row r="9" spans="1:31" x14ac:dyDescent="0.35">
      <c r="A9" s="56" t="s">
        <v>1998</v>
      </c>
      <c r="B9" s="56" t="s">
        <v>1999</v>
      </c>
      <c r="C9" s="56" t="s">
        <v>950</v>
      </c>
      <c r="D9" s="56">
        <v>8470330</v>
      </c>
      <c r="E9" s="56" t="s">
        <v>199</v>
      </c>
      <c r="F9" s="56">
        <v>420550</v>
      </c>
      <c r="G9" s="56" t="s">
        <v>18</v>
      </c>
      <c r="H9" s="56" t="str">
        <f t="shared" si="0"/>
        <v>847.8470330.1.420550.000000.847001.200179</v>
      </c>
      <c r="I9" s="56" t="s">
        <v>21</v>
      </c>
      <c r="J9" s="56">
        <v>847001</v>
      </c>
      <c r="K9" s="56" t="s">
        <v>23</v>
      </c>
      <c r="L9" s="56">
        <v>200179</v>
      </c>
      <c r="M9" s="56" t="s">
        <v>2031</v>
      </c>
      <c r="N9" s="56">
        <v>63</v>
      </c>
      <c r="Q9" s="56" t="s">
        <v>2338</v>
      </c>
      <c r="R9" s="56">
        <v>1</v>
      </c>
      <c r="S9" s="56">
        <v>2000</v>
      </c>
      <c r="T9" s="56">
        <v>2000</v>
      </c>
      <c r="U9" s="56" t="s">
        <v>2002</v>
      </c>
      <c r="V9" s="56" t="s">
        <v>2003</v>
      </c>
      <c r="W9" s="56" t="s">
        <v>2007</v>
      </c>
      <c r="X9" s="56" t="s">
        <v>2007</v>
      </c>
      <c r="AE9" s="56">
        <v>8470330</v>
      </c>
    </row>
    <row r="10" spans="1:31" x14ac:dyDescent="0.35">
      <c r="A10" s="56" t="s">
        <v>1998</v>
      </c>
      <c r="B10" s="56" t="s">
        <v>1999</v>
      </c>
      <c r="C10" s="56" t="s">
        <v>950</v>
      </c>
      <c r="D10" s="56">
        <v>8470335</v>
      </c>
      <c r="E10" s="56" t="s">
        <v>208</v>
      </c>
      <c r="F10" s="56">
        <v>420550</v>
      </c>
      <c r="G10" s="56" t="s">
        <v>18</v>
      </c>
      <c r="H10" s="56" t="str">
        <f t="shared" si="0"/>
        <v>847.8470335.1.420550.000000.847001.200179</v>
      </c>
      <c r="I10" s="56" t="s">
        <v>21</v>
      </c>
      <c r="J10" s="56">
        <v>847001</v>
      </c>
      <c r="K10" s="56" t="s">
        <v>23</v>
      </c>
      <c r="L10" s="56">
        <v>200179</v>
      </c>
      <c r="M10" s="56" t="s">
        <v>2013</v>
      </c>
      <c r="N10" s="56">
        <v>120</v>
      </c>
      <c r="Q10" s="56" t="s">
        <v>2381</v>
      </c>
      <c r="R10" s="56">
        <v>2</v>
      </c>
      <c r="S10" s="56">
        <v>5000</v>
      </c>
      <c r="T10" s="56">
        <v>10000</v>
      </c>
      <c r="U10" s="56" t="s">
        <v>2113</v>
      </c>
      <c r="V10" s="56" t="s">
        <v>2003</v>
      </c>
      <c r="W10" s="56" t="s">
        <v>2007</v>
      </c>
      <c r="X10" s="56" t="s">
        <v>2385</v>
      </c>
      <c r="Y10" s="56" t="s">
        <v>2386</v>
      </c>
      <c r="AE10" s="56">
        <v>8470335</v>
      </c>
    </row>
    <row r="11" spans="1:31" x14ac:dyDescent="0.35">
      <c r="A11" s="56" t="s">
        <v>1998</v>
      </c>
      <c r="B11" s="56" t="s">
        <v>1999</v>
      </c>
      <c r="C11" s="56" t="s">
        <v>950</v>
      </c>
      <c r="D11" s="56">
        <v>8470340</v>
      </c>
      <c r="E11" s="56" t="s">
        <v>217</v>
      </c>
      <c r="F11" s="56">
        <v>420550</v>
      </c>
      <c r="G11" s="56" t="s">
        <v>18</v>
      </c>
      <c r="H11" s="56" t="str">
        <f t="shared" si="0"/>
        <v>847.8470340.1.420550.000000.847001.200179</v>
      </c>
      <c r="I11" s="56" t="s">
        <v>21</v>
      </c>
      <c r="J11" s="56">
        <v>847001</v>
      </c>
      <c r="K11" s="56" t="s">
        <v>23</v>
      </c>
      <c r="L11" s="56">
        <v>200179</v>
      </c>
      <c r="M11" s="56" t="s">
        <v>2031</v>
      </c>
      <c r="N11" s="56">
        <v>6</v>
      </c>
      <c r="Q11" s="56" t="s">
        <v>2474</v>
      </c>
      <c r="R11" s="56">
        <v>1</v>
      </c>
      <c r="S11" s="56">
        <v>3000</v>
      </c>
      <c r="T11" s="56">
        <v>3000</v>
      </c>
      <c r="U11" s="56" t="s">
        <v>2002</v>
      </c>
      <c r="V11" s="56" t="s">
        <v>2003</v>
      </c>
      <c r="W11" s="56" t="s">
        <v>2007</v>
      </c>
      <c r="X11" s="56" t="s">
        <v>2007</v>
      </c>
      <c r="AE11" s="56">
        <v>8470340</v>
      </c>
    </row>
    <row r="12" spans="1:31" x14ac:dyDescent="0.35">
      <c r="A12" s="56" t="s">
        <v>1998</v>
      </c>
      <c r="B12" s="56" t="s">
        <v>1999</v>
      </c>
      <c r="C12" s="56" t="s">
        <v>950</v>
      </c>
      <c r="D12" s="56">
        <v>8470345</v>
      </c>
      <c r="E12" s="56" t="s">
        <v>225</v>
      </c>
      <c r="F12" s="56">
        <v>420550</v>
      </c>
      <c r="G12" s="56" t="s">
        <v>18</v>
      </c>
      <c r="H12" s="56" t="str">
        <f t="shared" si="0"/>
        <v>847.8470345.1.420550.000000.847001.200179</v>
      </c>
      <c r="I12" s="56" t="s">
        <v>21</v>
      </c>
      <c r="J12" s="56">
        <v>847001</v>
      </c>
      <c r="K12" s="56" t="s">
        <v>23</v>
      </c>
      <c r="L12" s="56">
        <v>200179</v>
      </c>
      <c r="M12" s="56" t="s">
        <v>2132</v>
      </c>
      <c r="N12" s="56">
        <v>10</v>
      </c>
      <c r="Q12" s="56" t="s">
        <v>5279</v>
      </c>
      <c r="R12" s="56">
        <v>1</v>
      </c>
      <c r="S12" s="56">
        <v>10000</v>
      </c>
      <c r="T12" s="56">
        <v>10000</v>
      </c>
      <c r="U12" s="56" t="s">
        <v>2002</v>
      </c>
      <c r="V12" s="56" t="s">
        <v>2003</v>
      </c>
      <c r="W12" s="56" t="s">
        <v>2007</v>
      </c>
      <c r="X12" s="56" t="s">
        <v>2525</v>
      </c>
      <c r="AE12" s="56">
        <v>8470345</v>
      </c>
    </row>
    <row r="13" spans="1:31" x14ac:dyDescent="0.35">
      <c r="A13" s="56" t="s">
        <v>1998</v>
      </c>
      <c r="B13" s="56" t="s">
        <v>1999</v>
      </c>
      <c r="C13" s="56" t="s">
        <v>950</v>
      </c>
      <c r="D13" s="56">
        <v>8470350</v>
      </c>
      <c r="E13" s="56" t="s">
        <v>232</v>
      </c>
      <c r="F13" s="56">
        <v>420550</v>
      </c>
      <c r="G13" s="56" t="s">
        <v>18</v>
      </c>
      <c r="H13" s="56" t="str">
        <f t="shared" si="0"/>
        <v>847.8470350.1.420550.000000.847001.200179</v>
      </c>
      <c r="I13" s="56" t="s">
        <v>21</v>
      </c>
      <c r="J13" s="56">
        <v>847001</v>
      </c>
      <c r="K13" s="56" t="s">
        <v>23</v>
      </c>
      <c r="L13" s="56">
        <v>200179</v>
      </c>
      <c r="O13" s="56" t="s">
        <v>1998</v>
      </c>
      <c r="T13" s="56">
        <v>0</v>
      </c>
      <c r="AE13" s="56">
        <v>8470350</v>
      </c>
    </row>
    <row r="14" spans="1:31" x14ac:dyDescent="0.35">
      <c r="A14" s="56" t="s">
        <v>1998</v>
      </c>
      <c r="B14" s="56" t="s">
        <v>1999</v>
      </c>
      <c r="C14" s="56" t="s">
        <v>950</v>
      </c>
      <c r="D14" s="56">
        <v>8470305</v>
      </c>
      <c r="E14" s="56" t="s">
        <v>120</v>
      </c>
      <c r="F14" s="56">
        <v>420570</v>
      </c>
      <c r="G14" s="56" t="s">
        <v>25</v>
      </c>
      <c r="H14" s="56" t="str">
        <f t="shared" si="0"/>
        <v>847.8470305.1.420570.000000.847001.200179</v>
      </c>
      <c r="I14" s="56" t="s">
        <v>21</v>
      </c>
      <c r="J14" s="56">
        <v>847001</v>
      </c>
      <c r="K14" s="56" t="s">
        <v>23</v>
      </c>
      <c r="L14" s="56">
        <v>200179</v>
      </c>
      <c r="M14" s="56" t="s">
        <v>2000</v>
      </c>
      <c r="N14" s="56">
        <v>1</v>
      </c>
      <c r="Q14" s="56" t="s">
        <v>2010</v>
      </c>
      <c r="R14" s="56">
        <v>1</v>
      </c>
      <c r="S14" s="56">
        <v>10000</v>
      </c>
      <c r="T14" s="56">
        <v>10000</v>
      </c>
      <c r="U14" s="56" t="s">
        <v>2002</v>
      </c>
      <c r="V14" s="56" t="s">
        <v>2003</v>
      </c>
      <c r="W14" s="56" t="s">
        <v>2007</v>
      </c>
      <c r="X14" s="56" t="s">
        <v>2012</v>
      </c>
      <c r="Y14" s="56" t="s">
        <v>2009</v>
      </c>
      <c r="AE14" s="56">
        <v>8470305</v>
      </c>
    </row>
    <row r="15" spans="1:31" x14ac:dyDescent="0.35">
      <c r="A15" s="56" t="s">
        <v>2041</v>
      </c>
      <c r="B15" s="56" t="s">
        <v>1999</v>
      </c>
      <c r="C15" s="56" t="s">
        <v>952</v>
      </c>
      <c r="D15" s="56">
        <v>8470810</v>
      </c>
      <c r="E15" s="56" t="s">
        <v>452</v>
      </c>
      <c r="F15" s="56">
        <v>420810</v>
      </c>
      <c r="G15" s="56" t="s">
        <v>454</v>
      </c>
      <c r="H15" s="56" t="str">
        <f t="shared" si="0"/>
        <v>847.8470810.1.420810.000000.847001.200179</v>
      </c>
      <c r="I15" s="56" t="s">
        <v>21</v>
      </c>
      <c r="J15" s="56">
        <v>847001</v>
      </c>
      <c r="K15" s="56" t="s">
        <v>23</v>
      </c>
      <c r="L15" s="56">
        <v>200179</v>
      </c>
      <c r="M15" s="56" t="s">
        <v>2694</v>
      </c>
      <c r="N15" s="56">
        <v>20</v>
      </c>
      <c r="Q15" s="56" t="s">
        <v>2699</v>
      </c>
      <c r="R15" s="56">
        <v>1</v>
      </c>
      <c r="S15" s="56">
        <v>13897471</v>
      </c>
      <c r="T15" s="56">
        <v>13897471</v>
      </c>
      <c r="U15" s="56" t="s">
        <v>2002</v>
      </c>
      <c r="V15" s="56" t="s">
        <v>2003</v>
      </c>
      <c r="W15" s="56" t="s">
        <v>2701</v>
      </c>
      <c r="Y15" s="56" t="s">
        <v>2702</v>
      </c>
      <c r="AE15" s="56">
        <v>8470810</v>
      </c>
    </row>
    <row r="16" spans="1:31" x14ac:dyDescent="0.35">
      <c r="A16" s="56" t="s">
        <v>2668</v>
      </c>
      <c r="B16" s="56" t="s">
        <v>2669</v>
      </c>
      <c r="C16" s="56" t="s">
        <v>952</v>
      </c>
      <c r="D16" s="56">
        <v>8470810</v>
      </c>
      <c r="E16" s="56" t="s">
        <v>452</v>
      </c>
      <c r="F16" s="56">
        <v>421000</v>
      </c>
      <c r="G16" s="56" t="s">
        <v>31</v>
      </c>
      <c r="H16" s="56" t="str">
        <f t="shared" si="0"/>
        <v>847.8470810.1.421000.000000.847001.200179</v>
      </c>
      <c r="I16" s="56" t="s">
        <v>21</v>
      </c>
      <c r="J16" s="56">
        <v>847001</v>
      </c>
      <c r="K16" s="56" t="s">
        <v>23</v>
      </c>
      <c r="L16" s="56">
        <v>200179</v>
      </c>
      <c r="T16" s="56">
        <v>0</v>
      </c>
      <c r="AE16" s="56">
        <v>8470810</v>
      </c>
    </row>
    <row r="17" spans="1:31" x14ac:dyDescent="0.35">
      <c r="A17" s="56" t="s">
        <v>2668</v>
      </c>
      <c r="B17" s="56" t="s">
        <v>2670</v>
      </c>
      <c r="C17" s="56" t="s">
        <v>5326</v>
      </c>
      <c r="D17" s="56">
        <v>8470620</v>
      </c>
      <c r="E17" s="56" t="s">
        <v>416</v>
      </c>
      <c r="F17" s="56">
        <v>421100</v>
      </c>
      <c r="G17" s="56" t="s">
        <v>339</v>
      </c>
      <c r="H17" s="56" t="str">
        <f t="shared" si="0"/>
        <v>847.8470620.1.421100.000000.847001.200179</v>
      </c>
      <c r="I17" s="56" t="s">
        <v>21</v>
      </c>
      <c r="J17" s="56">
        <v>847001</v>
      </c>
      <c r="K17" s="56" t="s">
        <v>23</v>
      </c>
      <c r="L17" s="56">
        <v>200179</v>
      </c>
      <c r="M17" s="56" t="s">
        <v>2037</v>
      </c>
      <c r="T17" s="56">
        <v>0</v>
      </c>
      <c r="AE17" s="56">
        <v>8470620</v>
      </c>
    </row>
    <row r="18" spans="1:31" x14ac:dyDescent="0.35">
      <c r="A18" s="56" t="s">
        <v>2668</v>
      </c>
      <c r="B18" s="56" t="s">
        <v>2670</v>
      </c>
      <c r="C18" s="56" t="s">
        <v>952</v>
      </c>
      <c r="D18" s="56">
        <v>8470810</v>
      </c>
      <c r="E18" s="56" t="s">
        <v>452</v>
      </c>
      <c r="F18" s="56">
        <v>421100</v>
      </c>
      <c r="G18" s="56" t="s">
        <v>339</v>
      </c>
      <c r="H18" s="56" t="str">
        <f t="shared" si="0"/>
        <v>847.8470810.1.421100.000000.847001.200179</v>
      </c>
      <c r="I18" s="56" t="s">
        <v>21</v>
      </c>
      <c r="J18" s="56">
        <v>847001</v>
      </c>
      <c r="K18" s="56" t="s">
        <v>23</v>
      </c>
      <c r="L18" s="56">
        <v>200179</v>
      </c>
      <c r="M18" s="56" t="s">
        <v>2694</v>
      </c>
      <c r="N18" s="56">
        <v>10</v>
      </c>
      <c r="Q18" s="56" t="s">
        <v>2703</v>
      </c>
      <c r="R18" s="56">
        <v>1</v>
      </c>
      <c r="S18" s="56">
        <v>9032882.0780000016</v>
      </c>
      <c r="T18" s="56">
        <v>9032882.0780000016</v>
      </c>
      <c r="U18" s="56" t="s">
        <v>2002</v>
      </c>
      <c r="V18" s="56" t="s">
        <v>2003</v>
      </c>
      <c r="W18" s="56" t="s">
        <v>2697</v>
      </c>
      <c r="Y18" s="56" t="s">
        <v>2704</v>
      </c>
      <c r="AE18" s="56">
        <v>8470810</v>
      </c>
    </row>
    <row r="19" spans="1:31" x14ac:dyDescent="0.35">
      <c r="A19" s="56" t="s">
        <v>1998</v>
      </c>
      <c r="B19" s="56" t="s">
        <v>1999</v>
      </c>
      <c r="C19" s="56" t="s">
        <v>950</v>
      </c>
      <c r="D19" s="56">
        <v>8470305</v>
      </c>
      <c r="E19" s="56" t="s">
        <v>120</v>
      </c>
      <c r="F19" s="56">
        <v>421700</v>
      </c>
      <c r="G19" s="56" t="s">
        <v>956</v>
      </c>
      <c r="H19" s="56" t="str">
        <f t="shared" si="0"/>
        <v>847.8470305.1.421700.000000.847001.200179</v>
      </c>
      <c r="I19" s="56" t="s">
        <v>21</v>
      </c>
      <c r="J19" s="56">
        <v>847001</v>
      </c>
      <c r="K19" s="56" t="s">
        <v>23</v>
      </c>
      <c r="L19" s="56">
        <v>200179</v>
      </c>
      <c r="M19" s="56" t="s">
        <v>2013</v>
      </c>
      <c r="N19" s="56">
        <v>33</v>
      </c>
      <c r="Q19" s="56" t="s">
        <v>5701</v>
      </c>
      <c r="R19" s="56">
        <v>33</v>
      </c>
      <c r="S19" s="56">
        <v>110909</v>
      </c>
      <c r="T19" s="56">
        <v>3659997</v>
      </c>
      <c r="U19" s="56" t="s">
        <v>2002</v>
      </c>
      <c r="V19" s="56" t="s">
        <v>2003</v>
      </c>
      <c r="W19" s="56" t="s">
        <v>2007</v>
      </c>
      <c r="X19" s="56" t="s">
        <v>2018</v>
      </c>
      <c r="Y19" s="56" t="s">
        <v>2009</v>
      </c>
      <c r="AE19" s="56">
        <v>8470305</v>
      </c>
    </row>
    <row r="20" spans="1:31" x14ac:dyDescent="0.35">
      <c r="A20" s="56" t="s">
        <v>1998</v>
      </c>
      <c r="B20" s="56" t="s">
        <v>1999</v>
      </c>
      <c r="C20" s="56" t="s">
        <v>950</v>
      </c>
      <c r="D20" s="56">
        <v>8470330</v>
      </c>
      <c r="E20" s="56" t="s">
        <v>199</v>
      </c>
      <c r="F20" s="56">
        <v>421700</v>
      </c>
      <c r="G20" s="56" t="s">
        <v>956</v>
      </c>
      <c r="H20" s="56" t="str">
        <f t="shared" si="0"/>
        <v>847.8470330.1.421700.000000.847001.200179</v>
      </c>
      <c r="I20" s="56" t="s">
        <v>21</v>
      </c>
      <c r="J20" s="56">
        <v>847001</v>
      </c>
      <c r="K20" s="56" t="s">
        <v>23</v>
      </c>
      <c r="L20" s="56">
        <v>200179</v>
      </c>
      <c r="T20" s="56">
        <v>0</v>
      </c>
      <c r="AE20" s="56">
        <v>8470330</v>
      </c>
    </row>
    <row r="21" spans="1:31" x14ac:dyDescent="0.35">
      <c r="A21" s="56" t="s">
        <v>2679</v>
      </c>
      <c r="B21" s="56" t="s">
        <v>1999</v>
      </c>
      <c r="C21" s="56" t="s">
        <v>5326</v>
      </c>
      <c r="D21" s="56">
        <v>8470620</v>
      </c>
      <c r="E21" s="56" t="s">
        <v>416</v>
      </c>
      <c r="F21" s="56">
        <v>425300</v>
      </c>
      <c r="G21" s="56" t="s">
        <v>423</v>
      </c>
      <c r="H21" s="56" t="str">
        <f t="shared" si="0"/>
        <v>847.8470620.1.425300.000000.847001.200179</v>
      </c>
      <c r="I21" s="56" t="s">
        <v>21</v>
      </c>
      <c r="J21" s="56">
        <v>847001</v>
      </c>
      <c r="K21" s="56" t="s">
        <v>23</v>
      </c>
      <c r="L21" s="56">
        <v>200179</v>
      </c>
      <c r="M21" s="56" t="s">
        <v>5281</v>
      </c>
      <c r="N21" s="56">
        <v>12</v>
      </c>
      <c r="Q21" s="56" t="s">
        <v>5702</v>
      </c>
      <c r="R21" s="56">
        <v>12</v>
      </c>
      <c r="S21" s="56">
        <v>500</v>
      </c>
      <c r="T21" s="56">
        <v>6000</v>
      </c>
      <c r="U21" s="56" t="s">
        <v>2002</v>
      </c>
      <c r="V21" s="56" t="s">
        <v>2003</v>
      </c>
      <c r="W21" s="56" t="s">
        <v>2673</v>
      </c>
      <c r="X21" s="56" t="s">
        <v>2674</v>
      </c>
      <c r="Y21" s="56" t="s">
        <v>2682</v>
      </c>
      <c r="AE21" s="56">
        <v>8470620</v>
      </c>
    </row>
    <row r="22" spans="1:31" x14ac:dyDescent="0.35">
      <c r="A22" s="56" t="s">
        <v>2679</v>
      </c>
      <c r="B22" s="56" t="s">
        <v>1999</v>
      </c>
      <c r="C22" s="56" t="s">
        <v>5326</v>
      </c>
      <c r="D22" s="56">
        <v>8470620</v>
      </c>
      <c r="E22" s="56" t="s">
        <v>416</v>
      </c>
      <c r="F22" s="56">
        <v>425350</v>
      </c>
      <c r="G22" s="56" t="s">
        <v>426</v>
      </c>
      <c r="H22" s="56" t="str">
        <f t="shared" si="0"/>
        <v>847.8470620.1.425350.000000.847001.200179</v>
      </c>
      <c r="I22" s="56" t="s">
        <v>21</v>
      </c>
      <c r="J22" s="56">
        <v>847001</v>
      </c>
      <c r="K22" s="56" t="s">
        <v>23</v>
      </c>
      <c r="L22" s="56">
        <v>200179</v>
      </c>
      <c r="M22" s="56" t="s">
        <v>5281</v>
      </c>
      <c r="N22" s="56">
        <v>12</v>
      </c>
      <c r="Q22" s="56" t="s">
        <v>5703</v>
      </c>
      <c r="R22" s="56">
        <v>12</v>
      </c>
      <c r="S22" s="56">
        <v>8500</v>
      </c>
      <c r="T22" s="56">
        <v>102000</v>
      </c>
      <c r="U22" s="56" t="s">
        <v>2002</v>
      </c>
      <c r="V22" s="56" t="s">
        <v>2003</v>
      </c>
      <c r="W22" s="56" t="s">
        <v>2673</v>
      </c>
      <c r="X22" s="56" t="s">
        <v>2674</v>
      </c>
      <c r="Y22" s="56" t="s">
        <v>2685</v>
      </c>
      <c r="AE22" s="56">
        <v>8470620</v>
      </c>
    </row>
    <row r="23" spans="1:31" x14ac:dyDescent="0.35">
      <c r="A23" s="56" t="s">
        <v>2019</v>
      </c>
      <c r="B23" s="56" t="s">
        <v>2020</v>
      </c>
      <c r="C23" s="56" t="s">
        <v>950</v>
      </c>
      <c r="D23" s="56">
        <v>8470305</v>
      </c>
      <c r="E23" s="56" t="s">
        <v>120</v>
      </c>
      <c r="F23" s="56">
        <v>425510</v>
      </c>
      <c r="G23" s="56" t="s">
        <v>37</v>
      </c>
      <c r="H23" s="56" t="str">
        <f t="shared" si="0"/>
        <v>847.8470305.1.425510.000000.847001.200179</v>
      </c>
      <c r="I23" s="56" t="s">
        <v>21</v>
      </c>
      <c r="J23" s="56">
        <v>847001</v>
      </c>
      <c r="K23" s="56" t="s">
        <v>23</v>
      </c>
      <c r="L23" s="56">
        <v>200179</v>
      </c>
      <c r="M23" s="56" t="s">
        <v>2000</v>
      </c>
      <c r="N23" s="56">
        <v>2</v>
      </c>
      <c r="Q23" s="56" t="s">
        <v>2021</v>
      </c>
      <c r="R23" s="56">
        <v>2</v>
      </c>
      <c r="S23" s="56">
        <v>10000</v>
      </c>
      <c r="T23" s="56">
        <v>20000</v>
      </c>
      <c r="U23" s="56" t="s">
        <v>2002</v>
      </c>
      <c r="V23" s="56" t="s">
        <v>2003</v>
      </c>
      <c r="W23" s="56" t="s">
        <v>2022</v>
      </c>
      <c r="X23" s="56" t="s">
        <v>2023</v>
      </c>
      <c r="Y23" s="56" t="s">
        <v>2009</v>
      </c>
      <c r="AE23" s="56">
        <v>8470305</v>
      </c>
    </row>
    <row r="24" spans="1:31" x14ac:dyDescent="0.35">
      <c r="A24" s="56" t="s">
        <v>2019</v>
      </c>
      <c r="B24" s="56" t="s">
        <v>2020</v>
      </c>
      <c r="C24" s="56" t="s">
        <v>154</v>
      </c>
      <c r="D24" s="56">
        <v>8470310</v>
      </c>
      <c r="E24" s="56" t="s">
        <v>154</v>
      </c>
      <c r="F24" s="56">
        <v>425510</v>
      </c>
      <c r="G24" s="56" t="s">
        <v>37</v>
      </c>
      <c r="H24" s="56" t="str">
        <f t="shared" si="0"/>
        <v>847.8470310.1.425510.000000.847001.200179</v>
      </c>
      <c r="I24" s="56" t="s">
        <v>21</v>
      </c>
      <c r="J24" s="56">
        <v>847001</v>
      </c>
      <c r="K24" s="56" t="s">
        <v>23</v>
      </c>
      <c r="L24" s="56">
        <v>200179</v>
      </c>
      <c r="M24" s="56" t="s">
        <v>2031</v>
      </c>
      <c r="N24" s="56">
        <v>18</v>
      </c>
      <c r="Q24" s="56" t="s">
        <v>5284</v>
      </c>
      <c r="R24" s="56">
        <v>4</v>
      </c>
      <c r="S24" s="56">
        <v>5000</v>
      </c>
      <c r="T24" s="56">
        <v>20000</v>
      </c>
      <c r="U24" s="56" t="s">
        <v>2002</v>
      </c>
      <c r="V24" s="56" t="s">
        <v>2003</v>
      </c>
      <c r="W24" s="56" t="s">
        <v>2075</v>
      </c>
      <c r="X24" s="56" t="s">
        <v>2076</v>
      </c>
      <c r="AE24" s="56">
        <v>8470310</v>
      </c>
    </row>
    <row r="25" spans="1:31" x14ac:dyDescent="0.35">
      <c r="A25" s="56" t="s">
        <v>2019</v>
      </c>
      <c r="B25" s="56" t="s">
        <v>2020</v>
      </c>
      <c r="C25" s="56" t="s">
        <v>950</v>
      </c>
      <c r="D25" s="56">
        <v>8470315</v>
      </c>
      <c r="E25" s="56" t="s">
        <v>166</v>
      </c>
      <c r="F25" s="56">
        <v>425510</v>
      </c>
      <c r="G25" s="56" t="s">
        <v>37</v>
      </c>
      <c r="H25" s="56" t="str">
        <f t="shared" si="0"/>
        <v>847.8470315.1.425510.000000.847001.200179</v>
      </c>
      <c r="I25" s="56" t="s">
        <v>21</v>
      </c>
      <c r="J25" s="56">
        <v>847001</v>
      </c>
      <c r="K25" s="56" t="s">
        <v>23</v>
      </c>
      <c r="L25" s="56">
        <v>200179</v>
      </c>
      <c r="M25" s="56" t="s">
        <v>2025</v>
      </c>
      <c r="N25" s="56">
        <v>380</v>
      </c>
      <c r="Q25" s="56" t="s">
        <v>2138</v>
      </c>
      <c r="R25" s="56">
        <v>10</v>
      </c>
      <c r="S25" s="56">
        <v>400</v>
      </c>
      <c r="T25" s="56">
        <v>4000</v>
      </c>
      <c r="U25" s="56" t="s">
        <v>2002</v>
      </c>
      <c r="V25" s="56" t="s">
        <v>2003</v>
      </c>
      <c r="W25" s="56" t="s">
        <v>2007</v>
      </c>
      <c r="X25" s="56" t="s">
        <v>2142</v>
      </c>
      <c r="AE25" s="56">
        <v>8470315</v>
      </c>
    </row>
    <row r="26" spans="1:31" x14ac:dyDescent="0.35">
      <c r="A26" s="56" t="s">
        <v>2019</v>
      </c>
      <c r="B26" s="56" t="s">
        <v>2020</v>
      </c>
      <c r="C26" s="56" t="s">
        <v>950</v>
      </c>
      <c r="D26" s="56">
        <v>8470320</v>
      </c>
      <c r="E26" s="56" t="s">
        <v>183</v>
      </c>
      <c r="F26" s="56">
        <v>425510</v>
      </c>
      <c r="G26" s="56" t="s">
        <v>37</v>
      </c>
      <c r="H26" s="56" t="str">
        <f t="shared" si="0"/>
        <v>847.8470320.1.425510.000000.847001.200179</v>
      </c>
      <c r="I26" s="56" t="s">
        <v>21</v>
      </c>
      <c r="J26" s="56">
        <v>847001</v>
      </c>
      <c r="K26" s="56" t="s">
        <v>23</v>
      </c>
      <c r="L26" s="56">
        <v>200179</v>
      </c>
      <c r="M26" s="56" t="s">
        <v>2000</v>
      </c>
      <c r="N26" s="56">
        <v>1</v>
      </c>
      <c r="O26" s="56" t="s">
        <v>1998</v>
      </c>
      <c r="P26" s="56">
        <v>1</v>
      </c>
      <c r="Q26" s="56" t="s">
        <v>2224</v>
      </c>
      <c r="R26" s="56">
        <v>2</v>
      </c>
      <c r="S26" s="56">
        <v>15000</v>
      </c>
      <c r="T26" s="56">
        <v>30000</v>
      </c>
      <c r="U26" s="56" t="s">
        <v>2002</v>
      </c>
      <c r="V26" s="56" t="s">
        <v>2003</v>
      </c>
      <c r="W26" s="56" t="s">
        <v>2007</v>
      </c>
      <c r="X26" s="56" t="s">
        <v>2222</v>
      </c>
      <c r="AE26" s="56">
        <v>8470320</v>
      </c>
    </row>
    <row r="27" spans="1:31" x14ac:dyDescent="0.35">
      <c r="A27" s="56" t="s">
        <v>2019</v>
      </c>
      <c r="B27" s="56" t="s">
        <v>2020</v>
      </c>
      <c r="C27" s="56" t="s">
        <v>950</v>
      </c>
      <c r="D27" s="56">
        <v>8470325</v>
      </c>
      <c r="E27" s="56" t="s">
        <v>190</v>
      </c>
      <c r="F27" s="56">
        <v>425510</v>
      </c>
      <c r="G27" s="56" t="s">
        <v>37</v>
      </c>
      <c r="H27" s="56" t="str">
        <f t="shared" si="0"/>
        <v>847.8470325.1.425510.000000.847001.200179</v>
      </c>
      <c r="I27" s="56" t="s">
        <v>21</v>
      </c>
      <c r="J27" s="56">
        <v>847001</v>
      </c>
      <c r="K27" s="56" t="s">
        <v>23</v>
      </c>
      <c r="L27" s="56">
        <v>200179</v>
      </c>
      <c r="M27" s="56" t="s">
        <v>2031</v>
      </c>
      <c r="N27" s="56">
        <v>7</v>
      </c>
      <c r="O27" s="56" t="s">
        <v>1998</v>
      </c>
      <c r="Q27" s="56" t="s">
        <v>2264</v>
      </c>
      <c r="R27" s="56">
        <v>6</v>
      </c>
      <c r="S27" s="56">
        <v>1100</v>
      </c>
      <c r="T27" s="56">
        <v>6600</v>
      </c>
      <c r="U27" s="56" t="s">
        <v>2002</v>
      </c>
      <c r="V27" s="56" t="s">
        <v>2003</v>
      </c>
      <c r="W27" s="56" t="s">
        <v>2007</v>
      </c>
      <c r="X27" s="56" t="s">
        <v>2267</v>
      </c>
      <c r="Y27" s="56" t="s">
        <v>2268</v>
      </c>
      <c r="AE27" s="56">
        <v>8470325</v>
      </c>
    </row>
    <row r="28" spans="1:31" x14ac:dyDescent="0.35">
      <c r="A28" s="56" t="s">
        <v>2019</v>
      </c>
      <c r="B28" s="56" t="s">
        <v>2020</v>
      </c>
      <c r="C28" s="56" t="s">
        <v>950</v>
      </c>
      <c r="D28" s="56">
        <v>8470330</v>
      </c>
      <c r="E28" s="56" t="s">
        <v>199</v>
      </c>
      <c r="F28" s="56">
        <v>425510</v>
      </c>
      <c r="G28" s="56" t="s">
        <v>37</v>
      </c>
      <c r="H28" s="56" t="str">
        <f t="shared" si="0"/>
        <v>847.8470330.1.425510.000000.847001.200179</v>
      </c>
      <c r="I28" s="56" t="s">
        <v>21</v>
      </c>
      <c r="J28" s="56">
        <v>847001</v>
      </c>
      <c r="K28" s="56" t="s">
        <v>23</v>
      </c>
      <c r="L28" s="56">
        <v>200179</v>
      </c>
      <c r="M28" s="56" t="s">
        <v>2341</v>
      </c>
      <c r="N28" s="56">
        <v>1</v>
      </c>
      <c r="Q28" s="56" t="s">
        <v>5285</v>
      </c>
      <c r="R28" s="56">
        <v>1</v>
      </c>
      <c r="S28" s="56">
        <v>8000</v>
      </c>
      <c r="T28" s="56">
        <v>8000</v>
      </c>
      <c r="U28" s="56" t="s">
        <v>2002</v>
      </c>
      <c r="V28" s="56" t="s">
        <v>2122</v>
      </c>
      <c r="W28" s="56" t="s">
        <v>2022</v>
      </c>
      <c r="X28" s="56" t="s">
        <v>2345</v>
      </c>
      <c r="AE28" s="56">
        <v>8470330</v>
      </c>
    </row>
    <row r="29" spans="1:31" x14ac:dyDescent="0.35">
      <c r="A29" s="56" t="s">
        <v>2019</v>
      </c>
      <c r="B29" s="56" t="s">
        <v>2020</v>
      </c>
      <c r="C29" s="56" t="s">
        <v>950</v>
      </c>
      <c r="D29" s="56">
        <v>8470335</v>
      </c>
      <c r="E29" s="56" t="s">
        <v>208</v>
      </c>
      <c r="F29" s="56">
        <v>425510</v>
      </c>
      <c r="G29" s="56" t="s">
        <v>37</v>
      </c>
      <c r="H29" s="56" t="str">
        <f t="shared" si="0"/>
        <v>847.8470335.1.425510.000000.847001.200179</v>
      </c>
      <c r="I29" s="56" t="s">
        <v>21</v>
      </c>
      <c r="J29" s="56">
        <v>847001</v>
      </c>
      <c r="K29" s="56" t="s">
        <v>23</v>
      </c>
      <c r="L29" s="56">
        <v>200179</v>
      </c>
      <c r="M29" s="56" t="s">
        <v>2025</v>
      </c>
      <c r="N29" s="56">
        <v>300</v>
      </c>
      <c r="Q29" s="56" t="s">
        <v>2387</v>
      </c>
      <c r="R29" s="56">
        <v>12</v>
      </c>
      <c r="S29" s="56">
        <v>2000</v>
      </c>
      <c r="T29" s="56">
        <v>24000</v>
      </c>
      <c r="U29" s="56" t="s">
        <v>2002</v>
      </c>
      <c r="V29" s="56" t="s">
        <v>2003</v>
      </c>
      <c r="W29" s="56" t="s">
        <v>2050</v>
      </c>
      <c r="X29" s="56" t="s">
        <v>2391</v>
      </c>
      <c r="Y29" s="56" t="s">
        <v>2392</v>
      </c>
      <c r="AE29" s="56">
        <v>8470335</v>
      </c>
    </row>
    <row r="30" spans="1:31" x14ac:dyDescent="0.35">
      <c r="A30" s="56" t="s">
        <v>2019</v>
      </c>
      <c r="B30" s="56" t="s">
        <v>2020</v>
      </c>
      <c r="C30" s="56" t="s">
        <v>950</v>
      </c>
      <c r="D30" s="56">
        <v>8470340</v>
      </c>
      <c r="E30" s="56" t="s">
        <v>217</v>
      </c>
      <c r="F30" s="56">
        <v>425510</v>
      </c>
      <c r="G30" s="56" t="s">
        <v>37</v>
      </c>
      <c r="H30" s="56" t="str">
        <f t="shared" si="0"/>
        <v>847.8470340.1.425510.000000.847001.200179</v>
      </c>
      <c r="I30" s="56" t="s">
        <v>21</v>
      </c>
      <c r="J30" s="56">
        <v>847001</v>
      </c>
      <c r="K30" s="56" t="s">
        <v>23</v>
      </c>
      <c r="L30" s="56">
        <v>200179</v>
      </c>
      <c r="M30" s="56" t="s">
        <v>2031</v>
      </c>
      <c r="N30" s="56">
        <v>40</v>
      </c>
      <c r="Q30" s="56" t="s">
        <v>2477</v>
      </c>
      <c r="R30" s="56">
        <v>2</v>
      </c>
      <c r="S30" s="56">
        <v>5000</v>
      </c>
      <c r="T30" s="56">
        <v>10000</v>
      </c>
      <c r="U30" s="56" t="s">
        <v>2113</v>
      </c>
      <c r="V30" s="56" t="s">
        <v>2003</v>
      </c>
      <c r="W30" s="56" t="s">
        <v>2022</v>
      </c>
      <c r="X30" s="56" t="s">
        <v>2022</v>
      </c>
      <c r="AE30" s="56">
        <v>8470340</v>
      </c>
    </row>
    <row r="31" spans="1:31" x14ac:dyDescent="0.35">
      <c r="A31" s="56" t="s">
        <v>2019</v>
      </c>
      <c r="B31" s="56" t="s">
        <v>2020</v>
      </c>
      <c r="C31" s="56" t="s">
        <v>950</v>
      </c>
      <c r="D31" s="56">
        <v>8470345</v>
      </c>
      <c r="E31" s="56" t="s">
        <v>225</v>
      </c>
      <c r="F31" s="56">
        <v>425510</v>
      </c>
      <c r="G31" s="56" t="s">
        <v>37</v>
      </c>
      <c r="H31" s="56" t="str">
        <f t="shared" si="0"/>
        <v>847.8470345.1.425510.000000.847001.200179</v>
      </c>
      <c r="I31" s="56" t="s">
        <v>21</v>
      </c>
      <c r="J31" s="56">
        <v>847001</v>
      </c>
      <c r="K31" s="56" t="s">
        <v>23</v>
      </c>
      <c r="L31" s="56">
        <v>200179</v>
      </c>
      <c r="M31" s="56" t="s">
        <v>2098</v>
      </c>
      <c r="N31" s="56">
        <v>2</v>
      </c>
      <c r="Q31" s="56" t="s">
        <v>2527</v>
      </c>
      <c r="R31" s="56">
        <v>2</v>
      </c>
      <c r="S31" s="56">
        <v>15000</v>
      </c>
      <c r="T31" s="56">
        <v>30000</v>
      </c>
      <c r="U31" s="56" t="s">
        <v>2002</v>
      </c>
      <c r="V31" s="56" t="s">
        <v>2003</v>
      </c>
      <c r="W31" s="56" t="s">
        <v>2022</v>
      </c>
      <c r="X31" s="56" t="s">
        <v>2531</v>
      </c>
      <c r="Y31" s="56" t="s">
        <v>2532</v>
      </c>
      <c r="AE31" s="56">
        <v>8470345</v>
      </c>
    </row>
    <row r="32" spans="1:31" x14ac:dyDescent="0.35">
      <c r="A32" s="56" t="s">
        <v>2019</v>
      </c>
      <c r="B32" s="56" t="s">
        <v>2020</v>
      </c>
      <c r="C32" s="56" t="s">
        <v>950</v>
      </c>
      <c r="D32" s="56">
        <v>8470350</v>
      </c>
      <c r="E32" s="56" t="s">
        <v>232</v>
      </c>
      <c r="F32" s="56">
        <v>425510</v>
      </c>
      <c r="G32" s="56" t="s">
        <v>37</v>
      </c>
      <c r="H32" s="56" t="str">
        <f t="shared" si="0"/>
        <v>847.8470350.1.425510.000000.847001.200179</v>
      </c>
      <c r="I32" s="56" t="s">
        <v>21</v>
      </c>
      <c r="J32" s="56">
        <v>847001</v>
      </c>
      <c r="K32" s="56" t="s">
        <v>23</v>
      </c>
      <c r="L32" s="56">
        <v>200179</v>
      </c>
      <c r="M32" s="56" t="s">
        <v>2581</v>
      </c>
      <c r="N32" s="56">
        <v>6</v>
      </c>
      <c r="Q32" s="56" t="s">
        <v>5286</v>
      </c>
      <c r="R32" s="56">
        <v>6</v>
      </c>
      <c r="S32" s="56">
        <v>4840.0000000000009</v>
      </c>
      <c r="T32" s="56">
        <v>29040.000000000007</v>
      </c>
      <c r="U32" s="56" t="s">
        <v>2002</v>
      </c>
      <c r="V32" s="56" t="s">
        <v>2003</v>
      </c>
      <c r="W32" s="56" t="s">
        <v>2007</v>
      </c>
      <c r="X32" s="56" t="s">
        <v>2586</v>
      </c>
      <c r="AE32" s="56">
        <v>8470350</v>
      </c>
    </row>
    <row r="33" spans="1:31" x14ac:dyDescent="0.35">
      <c r="A33" s="56" t="s">
        <v>2019</v>
      </c>
      <c r="B33" s="56" t="s">
        <v>2020</v>
      </c>
      <c r="C33" s="56" t="s">
        <v>5326</v>
      </c>
      <c r="D33" s="56">
        <v>8470620</v>
      </c>
      <c r="E33" s="56" t="s">
        <v>416</v>
      </c>
      <c r="F33" s="56">
        <v>425510</v>
      </c>
      <c r="G33" s="56" t="s">
        <v>37</v>
      </c>
      <c r="H33" s="56" t="str">
        <f t="shared" si="0"/>
        <v>847.8470620.1.425510.000000.847001.200179</v>
      </c>
      <c r="I33" s="56" t="s">
        <v>21</v>
      </c>
      <c r="J33" s="56">
        <v>847001</v>
      </c>
      <c r="K33" s="56" t="s">
        <v>23</v>
      </c>
      <c r="L33" s="56">
        <v>200179</v>
      </c>
      <c r="M33" s="56" t="s">
        <v>2037</v>
      </c>
      <c r="T33" s="56">
        <v>0</v>
      </c>
      <c r="AE33" s="56">
        <v>8470620</v>
      </c>
    </row>
    <row r="34" spans="1:31" x14ac:dyDescent="0.35">
      <c r="A34" s="56" t="s">
        <v>2024</v>
      </c>
      <c r="B34" s="56" t="s">
        <v>1999</v>
      </c>
      <c r="C34" s="56" t="s">
        <v>950</v>
      </c>
      <c r="D34" s="56">
        <v>8470340</v>
      </c>
      <c r="E34" s="56" t="s">
        <v>217</v>
      </c>
      <c r="F34" s="56">
        <v>425720</v>
      </c>
      <c r="G34" s="56" t="s">
        <v>957</v>
      </c>
      <c r="H34" s="56" t="str">
        <f t="shared" si="0"/>
        <v>847.8470340.1.425720.000000.847001.200179</v>
      </c>
      <c r="I34" s="56" t="s">
        <v>21</v>
      </c>
      <c r="J34" s="56">
        <v>847001</v>
      </c>
      <c r="K34" s="56" t="s">
        <v>23</v>
      </c>
      <c r="L34" s="56">
        <v>200179</v>
      </c>
      <c r="M34" s="56" t="s">
        <v>2446</v>
      </c>
      <c r="N34" s="56">
        <v>9</v>
      </c>
      <c r="Q34" s="56" t="s">
        <v>2480</v>
      </c>
      <c r="R34" s="56">
        <v>2</v>
      </c>
      <c r="S34" s="56">
        <v>15000</v>
      </c>
      <c r="T34" s="56">
        <v>30000</v>
      </c>
      <c r="U34" s="56" t="s">
        <v>2113</v>
      </c>
      <c r="V34" s="56" t="s">
        <v>2003</v>
      </c>
      <c r="W34" s="56" t="s">
        <v>2483</v>
      </c>
      <c r="X34" s="56" t="s">
        <v>2483</v>
      </c>
      <c r="AE34" s="56">
        <v>8470340</v>
      </c>
    </row>
    <row r="35" spans="1:31" x14ac:dyDescent="0.35">
      <c r="A35" s="56" t="s">
        <v>2024</v>
      </c>
      <c r="B35" s="56" t="s">
        <v>2077</v>
      </c>
      <c r="C35" s="56" t="s">
        <v>154</v>
      </c>
      <c r="D35" s="56">
        <v>8470310</v>
      </c>
      <c r="E35" s="56" t="s">
        <v>154</v>
      </c>
      <c r="F35" s="56">
        <v>425760</v>
      </c>
      <c r="G35" s="56" t="s">
        <v>169</v>
      </c>
      <c r="H35" s="56" t="str">
        <f t="shared" si="0"/>
        <v>847.8470310.1.425760.000000.847001.200179</v>
      </c>
      <c r="I35" s="56" t="s">
        <v>21</v>
      </c>
      <c r="J35" s="56">
        <v>847001</v>
      </c>
      <c r="K35" s="56" t="s">
        <v>23</v>
      </c>
      <c r="L35" s="56">
        <v>200179</v>
      </c>
      <c r="M35" s="56" t="s">
        <v>2078</v>
      </c>
      <c r="N35" s="56">
        <v>15</v>
      </c>
      <c r="Q35" s="56" t="s">
        <v>2079</v>
      </c>
      <c r="R35" s="56">
        <v>15</v>
      </c>
      <c r="S35" s="56">
        <v>10000</v>
      </c>
      <c r="T35" s="56">
        <v>150000</v>
      </c>
      <c r="U35" s="56" t="s">
        <v>2002</v>
      </c>
      <c r="V35" s="56" t="s">
        <v>2003</v>
      </c>
      <c r="W35" s="56" t="s">
        <v>2075</v>
      </c>
      <c r="X35" s="56" t="s">
        <v>2083</v>
      </c>
      <c r="AE35" s="56">
        <v>8470310</v>
      </c>
    </row>
    <row r="36" spans="1:31" x14ac:dyDescent="0.35">
      <c r="A36" s="56" t="s">
        <v>2024</v>
      </c>
      <c r="B36" s="56" t="s">
        <v>2077</v>
      </c>
      <c r="C36" s="56" t="s">
        <v>950</v>
      </c>
      <c r="D36" s="56">
        <v>8470315</v>
      </c>
      <c r="E36" s="56" t="s">
        <v>166</v>
      </c>
      <c r="F36" s="56">
        <v>425760</v>
      </c>
      <c r="G36" s="56" t="s">
        <v>169</v>
      </c>
      <c r="H36" s="56" t="str">
        <f t="shared" si="0"/>
        <v>847.8470315.1.425760.000000.847001.200179</v>
      </c>
      <c r="I36" s="56" t="s">
        <v>21</v>
      </c>
      <c r="J36" s="56">
        <v>847001</v>
      </c>
      <c r="K36" s="56" t="s">
        <v>23</v>
      </c>
      <c r="L36" s="56">
        <v>200179</v>
      </c>
      <c r="M36" s="56" t="s">
        <v>2025</v>
      </c>
      <c r="N36" s="56">
        <v>380</v>
      </c>
      <c r="Q36" s="56" t="s">
        <v>2143</v>
      </c>
      <c r="R36" s="56">
        <v>5</v>
      </c>
      <c r="S36" s="56">
        <v>4000</v>
      </c>
      <c r="T36" s="56">
        <v>20000</v>
      </c>
      <c r="U36" s="56" t="s">
        <v>2002</v>
      </c>
      <c r="V36" s="56" t="s">
        <v>2003</v>
      </c>
      <c r="W36" s="56" t="s">
        <v>2007</v>
      </c>
      <c r="X36" s="56" t="s">
        <v>2146</v>
      </c>
      <c r="AE36" s="56">
        <v>8470315</v>
      </c>
    </row>
    <row r="37" spans="1:31" x14ac:dyDescent="0.35">
      <c r="A37" s="56" t="s">
        <v>2024</v>
      </c>
      <c r="B37" s="56" t="s">
        <v>2077</v>
      </c>
      <c r="C37" s="56" t="s">
        <v>950</v>
      </c>
      <c r="D37" s="56">
        <v>8470320</v>
      </c>
      <c r="E37" s="56" t="s">
        <v>183</v>
      </c>
      <c r="F37" s="56">
        <v>425760</v>
      </c>
      <c r="G37" s="56" t="s">
        <v>169</v>
      </c>
      <c r="H37" s="56" t="str">
        <f t="shared" si="0"/>
        <v>847.8470320.1.425760.000000.847001.200179</v>
      </c>
      <c r="I37" s="56" t="s">
        <v>21</v>
      </c>
      <c r="J37" s="56">
        <v>847001</v>
      </c>
      <c r="K37" s="56" t="s">
        <v>23</v>
      </c>
      <c r="L37" s="56">
        <v>200179</v>
      </c>
      <c r="M37" s="56" t="s">
        <v>2000</v>
      </c>
      <c r="N37" s="56">
        <v>1</v>
      </c>
      <c r="O37" s="56" t="s">
        <v>1998</v>
      </c>
      <c r="P37" s="56">
        <v>1</v>
      </c>
      <c r="Q37" s="56" t="s">
        <v>5704</v>
      </c>
      <c r="R37" s="56">
        <v>10</v>
      </c>
      <c r="S37" s="56">
        <v>2500</v>
      </c>
      <c r="T37" s="56">
        <v>25000</v>
      </c>
      <c r="U37" s="56" t="s">
        <v>2002</v>
      </c>
      <c r="V37" s="56" t="s">
        <v>2003</v>
      </c>
      <c r="W37" s="56" t="s">
        <v>2007</v>
      </c>
      <c r="X37" s="56" t="s">
        <v>2222</v>
      </c>
      <c r="AE37" s="56">
        <v>8470320</v>
      </c>
    </row>
    <row r="38" spans="1:31" x14ac:dyDescent="0.35">
      <c r="A38" s="56" t="s">
        <v>2024</v>
      </c>
      <c r="B38" s="56" t="s">
        <v>2077</v>
      </c>
      <c r="C38" s="56" t="s">
        <v>950</v>
      </c>
      <c r="D38" s="56">
        <v>8470320</v>
      </c>
      <c r="E38" s="56" t="s">
        <v>183</v>
      </c>
      <c r="F38" s="56">
        <v>425760</v>
      </c>
      <c r="G38" s="56" t="s">
        <v>169</v>
      </c>
      <c r="H38" s="56" t="str">
        <f t="shared" si="0"/>
        <v>847.8470320.1.425760.000000.847001.200179</v>
      </c>
      <c r="I38" s="56" t="s">
        <v>21</v>
      </c>
      <c r="J38" s="56">
        <v>847001</v>
      </c>
      <c r="K38" s="56" t="s">
        <v>23</v>
      </c>
      <c r="L38" s="56">
        <v>200179</v>
      </c>
      <c r="M38" s="56" t="s">
        <v>2000</v>
      </c>
      <c r="N38" s="56">
        <v>1</v>
      </c>
      <c r="O38" s="56" t="s">
        <v>1998</v>
      </c>
      <c r="P38" s="56">
        <v>1</v>
      </c>
      <c r="Q38" s="56" t="s">
        <v>2227</v>
      </c>
      <c r="R38" s="56">
        <v>1</v>
      </c>
      <c r="S38" s="56">
        <v>10000</v>
      </c>
      <c r="T38" s="56">
        <v>10000</v>
      </c>
      <c r="U38" s="56" t="s">
        <v>2002</v>
      </c>
      <c r="V38" s="56" t="s">
        <v>2003</v>
      </c>
      <c r="W38" s="56" t="s">
        <v>2007</v>
      </c>
      <c r="X38" s="56" t="s">
        <v>2222</v>
      </c>
      <c r="AE38" s="56">
        <v>8470320</v>
      </c>
    </row>
    <row r="39" spans="1:31" x14ac:dyDescent="0.35">
      <c r="A39" s="56" t="s">
        <v>2024</v>
      </c>
      <c r="B39" s="56" t="s">
        <v>2077</v>
      </c>
      <c r="C39" s="56" t="s">
        <v>950</v>
      </c>
      <c r="D39" s="56">
        <v>8470325</v>
      </c>
      <c r="E39" s="56" t="s">
        <v>190</v>
      </c>
      <c r="F39" s="56">
        <v>425760</v>
      </c>
      <c r="G39" s="56" t="s">
        <v>169</v>
      </c>
      <c r="H39" s="56" t="str">
        <f t="shared" si="0"/>
        <v>847.8470325.1.425760.000000.847001.200179</v>
      </c>
      <c r="I39" s="56" t="s">
        <v>21</v>
      </c>
      <c r="J39" s="56">
        <v>847001</v>
      </c>
      <c r="K39" s="56" t="s">
        <v>23</v>
      </c>
      <c r="L39" s="56">
        <v>200179</v>
      </c>
      <c r="M39" s="56" t="s">
        <v>2084</v>
      </c>
      <c r="N39" s="56">
        <v>30</v>
      </c>
      <c r="O39" s="56" t="s">
        <v>2024</v>
      </c>
      <c r="Q39" s="56" t="s">
        <v>5705</v>
      </c>
      <c r="R39" s="56">
        <v>3</v>
      </c>
      <c r="S39" s="56">
        <v>2500</v>
      </c>
      <c r="T39" s="56">
        <v>7500</v>
      </c>
      <c r="U39" s="56" t="s">
        <v>2002</v>
      </c>
      <c r="V39" s="56" t="s">
        <v>2003</v>
      </c>
      <c r="W39" s="56" t="s">
        <v>2075</v>
      </c>
      <c r="X39" s="56" t="s">
        <v>2272</v>
      </c>
      <c r="Y39" s="56" t="s">
        <v>2273</v>
      </c>
      <c r="AE39" s="56">
        <v>8470325</v>
      </c>
    </row>
    <row r="40" spans="1:31" x14ac:dyDescent="0.35">
      <c r="A40" s="56" t="s">
        <v>2024</v>
      </c>
      <c r="B40" s="56" t="s">
        <v>2077</v>
      </c>
      <c r="C40" s="56" t="s">
        <v>950</v>
      </c>
      <c r="D40" s="56">
        <v>8470330</v>
      </c>
      <c r="E40" s="56" t="s">
        <v>199</v>
      </c>
      <c r="F40" s="56">
        <v>425760</v>
      </c>
      <c r="G40" s="56" t="s">
        <v>169</v>
      </c>
      <c r="H40" s="56" t="str">
        <f t="shared" si="0"/>
        <v>847.8470330.1.425760.000000.847001.200179</v>
      </c>
      <c r="I40" s="56" t="s">
        <v>21</v>
      </c>
      <c r="J40" s="56">
        <v>847001</v>
      </c>
      <c r="K40" s="56" t="s">
        <v>23</v>
      </c>
      <c r="L40" s="56">
        <v>200179</v>
      </c>
      <c r="M40" s="56" t="s">
        <v>2084</v>
      </c>
      <c r="N40" s="56">
        <v>550</v>
      </c>
      <c r="Q40" s="56" t="s">
        <v>2346</v>
      </c>
      <c r="R40" s="56">
        <v>10</v>
      </c>
      <c r="S40" s="56">
        <v>7200</v>
      </c>
      <c r="T40" s="56">
        <v>72000</v>
      </c>
      <c r="U40" s="56" t="s">
        <v>2002</v>
      </c>
      <c r="V40" s="56" t="s">
        <v>2003</v>
      </c>
      <c r="W40" s="56" t="s">
        <v>2007</v>
      </c>
      <c r="X40" s="56" t="s">
        <v>2348</v>
      </c>
      <c r="AE40" s="56">
        <v>8470330</v>
      </c>
    </row>
    <row r="41" spans="1:31" x14ac:dyDescent="0.35">
      <c r="A41" s="56" t="s">
        <v>2024</v>
      </c>
      <c r="B41" s="56" t="s">
        <v>2077</v>
      </c>
      <c r="C41" s="56" t="s">
        <v>950</v>
      </c>
      <c r="D41" s="56">
        <v>8470335</v>
      </c>
      <c r="E41" s="56" t="s">
        <v>208</v>
      </c>
      <c r="F41" s="56">
        <v>425760</v>
      </c>
      <c r="G41" s="56" t="s">
        <v>169</v>
      </c>
      <c r="H41" s="56" t="str">
        <f t="shared" si="0"/>
        <v>847.8470335.1.425760.000000.847001.200179</v>
      </c>
      <c r="I41" s="56" t="s">
        <v>21</v>
      </c>
      <c r="J41" s="56">
        <v>847001</v>
      </c>
      <c r="K41" s="56" t="s">
        <v>23</v>
      </c>
      <c r="L41" s="56">
        <v>200179</v>
      </c>
      <c r="M41" s="56" t="s">
        <v>2025</v>
      </c>
      <c r="N41" s="56">
        <v>300</v>
      </c>
      <c r="Q41" s="56" t="s">
        <v>2393</v>
      </c>
      <c r="R41" s="56">
        <v>4</v>
      </c>
      <c r="S41" s="56">
        <v>2500</v>
      </c>
      <c r="T41" s="56">
        <v>10000</v>
      </c>
      <c r="U41" s="56" t="s">
        <v>2002</v>
      </c>
      <c r="V41" s="56" t="s">
        <v>2003</v>
      </c>
      <c r="W41" s="56" t="s">
        <v>2007</v>
      </c>
      <c r="X41" s="56" t="s">
        <v>2397</v>
      </c>
      <c r="Y41" s="56" t="s">
        <v>2398</v>
      </c>
      <c r="AE41" s="56">
        <v>8470335</v>
      </c>
    </row>
    <row r="42" spans="1:31" x14ac:dyDescent="0.35">
      <c r="A42" s="56" t="s">
        <v>2024</v>
      </c>
      <c r="B42" s="56" t="s">
        <v>2077</v>
      </c>
      <c r="C42" s="56" t="s">
        <v>950</v>
      </c>
      <c r="D42" s="56">
        <v>8470340</v>
      </c>
      <c r="E42" s="56" t="s">
        <v>217</v>
      </c>
      <c r="F42" s="56">
        <v>425760</v>
      </c>
      <c r="G42" s="56" t="s">
        <v>169</v>
      </c>
      <c r="H42" s="56" t="str">
        <f t="shared" si="0"/>
        <v>847.8470340.1.425760.000000.847001.200179</v>
      </c>
      <c r="I42" s="56" t="s">
        <v>21</v>
      </c>
      <c r="J42" s="56">
        <v>847001</v>
      </c>
      <c r="K42" s="56" t="s">
        <v>23</v>
      </c>
      <c r="L42" s="56">
        <v>200179</v>
      </c>
      <c r="M42" s="56" t="s">
        <v>2025</v>
      </c>
      <c r="N42" s="56">
        <v>120</v>
      </c>
      <c r="Q42" s="56" t="s">
        <v>2484</v>
      </c>
      <c r="R42" s="56">
        <v>6</v>
      </c>
      <c r="S42" s="56">
        <v>2000</v>
      </c>
      <c r="T42" s="56">
        <v>12000</v>
      </c>
      <c r="U42" s="56" t="s">
        <v>2002</v>
      </c>
      <c r="V42" s="56" t="s">
        <v>2003</v>
      </c>
      <c r="W42" s="56" t="s">
        <v>2007</v>
      </c>
      <c r="X42" s="56" t="s">
        <v>2007</v>
      </c>
      <c r="AE42" s="56">
        <v>8470340</v>
      </c>
    </row>
    <row r="43" spans="1:31" x14ac:dyDescent="0.35">
      <c r="A43" s="56" t="s">
        <v>2024</v>
      </c>
      <c r="B43" s="56" t="s">
        <v>2077</v>
      </c>
      <c r="C43" s="56" t="s">
        <v>950</v>
      </c>
      <c r="D43" s="56">
        <v>8470345</v>
      </c>
      <c r="E43" s="56" t="s">
        <v>225</v>
      </c>
      <c r="F43" s="56">
        <v>425760</v>
      </c>
      <c r="G43" s="56" t="s">
        <v>169</v>
      </c>
      <c r="H43" s="56" t="str">
        <f t="shared" si="0"/>
        <v>847.8470345.1.425760.000000.847001.200179</v>
      </c>
      <c r="I43" s="56" t="s">
        <v>21</v>
      </c>
      <c r="J43" s="56">
        <v>847001</v>
      </c>
      <c r="K43" s="56" t="s">
        <v>23</v>
      </c>
      <c r="L43" s="56">
        <v>200179</v>
      </c>
      <c r="M43" s="56" t="s">
        <v>2084</v>
      </c>
      <c r="N43" s="56">
        <v>10</v>
      </c>
      <c r="Q43" s="56" t="s">
        <v>2533</v>
      </c>
      <c r="R43" s="56">
        <v>6</v>
      </c>
      <c r="S43" s="56">
        <v>20000</v>
      </c>
      <c r="T43" s="56">
        <v>120000</v>
      </c>
      <c r="U43" s="56" t="s">
        <v>2002</v>
      </c>
      <c r="V43" s="56" t="s">
        <v>2003</v>
      </c>
      <c r="W43" s="56" t="s">
        <v>2056</v>
      </c>
      <c r="X43" s="56" t="s">
        <v>2537</v>
      </c>
      <c r="Y43" s="56" t="s">
        <v>2538</v>
      </c>
      <c r="AE43" s="56">
        <v>8470345</v>
      </c>
    </row>
    <row r="44" spans="1:31" x14ac:dyDescent="0.35">
      <c r="A44" s="56" t="s">
        <v>2024</v>
      </c>
      <c r="B44" s="56" t="s">
        <v>2077</v>
      </c>
      <c r="C44" s="56" t="s">
        <v>950</v>
      </c>
      <c r="D44" s="56">
        <v>8470350</v>
      </c>
      <c r="E44" s="56" t="s">
        <v>232</v>
      </c>
      <c r="F44" s="56">
        <v>425760</v>
      </c>
      <c r="G44" s="56" t="s">
        <v>169</v>
      </c>
      <c r="H44" s="56" t="str">
        <f t="shared" si="0"/>
        <v>847.8470350.1.425760.000000.847001.200179</v>
      </c>
      <c r="I44" s="56" t="s">
        <v>21</v>
      </c>
      <c r="J44" s="56">
        <v>847001</v>
      </c>
      <c r="K44" s="56" t="s">
        <v>23</v>
      </c>
      <c r="L44" s="56">
        <v>200179</v>
      </c>
      <c r="M44" s="56" t="s">
        <v>2587</v>
      </c>
      <c r="N44" s="56">
        <v>8</v>
      </c>
      <c r="Q44" s="56" t="s">
        <v>5288</v>
      </c>
      <c r="R44" s="56">
        <v>8</v>
      </c>
      <c r="S44" s="56">
        <v>3025.0000000000005</v>
      </c>
      <c r="T44" s="56">
        <v>24200.000000000004</v>
      </c>
      <c r="U44" s="56" t="s">
        <v>2002</v>
      </c>
      <c r="V44" s="56" t="s">
        <v>2003</v>
      </c>
      <c r="W44" s="56" t="s">
        <v>2007</v>
      </c>
      <c r="X44" s="56" t="s">
        <v>2592</v>
      </c>
      <c r="AE44" s="56">
        <v>8470350</v>
      </c>
    </row>
    <row r="45" spans="1:31" x14ac:dyDescent="0.35">
      <c r="A45" s="56" t="s">
        <v>2024</v>
      </c>
      <c r="B45" s="56" t="s">
        <v>2077</v>
      </c>
      <c r="C45" s="56" t="s">
        <v>950</v>
      </c>
      <c r="D45" s="56">
        <v>8470350</v>
      </c>
      <c r="E45" s="56" t="s">
        <v>232</v>
      </c>
      <c r="F45" s="56">
        <v>425760</v>
      </c>
      <c r="G45" s="56" t="s">
        <v>169</v>
      </c>
      <c r="H45" s="56" t="str">
        <f t="shared" si="0"/>
        <v>847.8470350.1.425760.000000.847001.200179</v>
      </c>
      <c r="I45" s="56" t="s">
        <v>21</v>
      </c>
      <c r="J45" s="56">
        <v>847001</v>
      </c>
      <c r="K45" s="56" t="s">
        <v>23</v>
      </c>
      <c r="L45" s="56">
        <v>200179</v>
      </c>
      <c r="M45" s="56" t="s">
        <v>2593</v>
      </c>
      <c r="N45" s="56">
        <v>1</v>
      </c>
      <c r="Q45" s="56" t="s">
        <v>2593</v>
      </c>
      <c r="R45" s="56">
        <v>1</v>
      </c>
      <c r="S45" s="56">
        <v>10000</v>
      </c>
      <c r="T45" s="56">
        <v>10000</v>
      </c>
      <c r="U45" s="56" t="s">
        <v>2002</v>
      </c>
      <c r="V45" s="56" t="s">
        <v>2003</v>
      </c>
      <c r="W45" s="56" t="s">
        <v>2007</v>
      </c>
      <c r="X45" s="56" t="s">
        <v>2592</v>
      </c>
      <c r="AE45" s="56">
        <v>8470350</v>
      </c>
    </row>
    <row r="46" spans="1:31" x14ac:dyDescent="0.35">
      <c r="A46" s="56" t="s">
        <v>1998</v>
      </c>
      <c r="B46" s="56" t="s">
        <v>1999</v>
      </c>
      <c r="C46" s="56" t="s">
        <v>950</v>
      </c>
      <c r="D46" s="56">
        <v>8470330</v>
      </c>
      <c r="E46" s="56" t="s">
        <v>199</v>
      </c>
      <c r="F46" s="56">
        <v>425761</v>
      </c>
      <c r="G46" s="56" t="s">
        <v>288</v>
      </c>
      <c r="H46" s="56" t="str">
        <f t="shared" si="0"/>
        <v>847.8470330.1.425761.000000.847001.200179</v>
      </c>
      <c r="I46" s="56" t="s">
        <v>21</v>
      </c>
      <c r="J46" s="56">
        <v>847001</v>
      </c>
      <c r="K46" s="56" t="s">
        <v>23</v>
      </c>
      <c r="L46" s="56">
        <v>200179</v>
      </c>
      <c r="T46" s="56">
        <v>0</v>
      </c>
      <c r="AE46" s="56">
        <v>8470330</v>
      </c>
    </row>
    <row r="47" spans="1:31" x14ac:dyDescent="0.35">
      <c r="A47" s="56" t="s">
        <v>2024</v>
      </c>
      <c r="B47" s="56" t="s">
        <v>1999</v>
      </c>
      <c r="C47" s="56" t="s">
        <v>950</v>
      </c>
      <c r="D47" s="56">
        <v>8470305</v>
      </c>
      <c r="E47" s="56" t="s">
        <v>120</v>
      </c>
      <c r="F47" s="56">
        <v>425763</v>
      </c>
      <c r="G47" s="56" t="s">
        <v>129</v>
      </c>
      <c r="H47" s="56" t="str">
        <f t="shared" si="0"/>
        <v>847.8470305.1.425763.000000.847001.200179</v>
      </c>
      <c r="I47" s="56" t="s">
        <v>21</v>
      </c>
      <c r="J47" s="56">
        <v>847001</v>
      </c>
      <c r="K47" s="56" t="s">
        <v>23</v>
      </c>
      <c r="L47" s="56">
        <v>200179</v>
      </c>
      <c r="M47" s="56" t="s">
        <v>2025</v>
      </c>
      <c r="N47" s="56">
        <v>60</v>
      </c>
      <c r="Q47" s="56" t="s">
        <v>2026</v>
      </c>
      <c r="R47" s="56">
        <v>60</v>
      </c>
      <c r="S47" s="56">
        <v>2000</v>
      </c>
      <c r="T47" s="56">
        <v>120000</v>
      </c>
      <c r="U47" s="56" t="s">
        <v>2002</v>
      </c>
      <c r="V47" s="56" t="s">
        <v>2003</v>
      </c>
      <c r="W47" s="56" t="s">
        <v>2029</v>
      </c>
      <c r="X47" s="56" t="s">
        <v>2030</v>
      </c>
      <c r="Y47" s="56" t="s">
        <v>2009</v>
      </c>
      <c r="AE47" s="56">
        <v>8470305</v>
      </c>
    </row>
    <row r="48" spans="1:31" x14ac:dyDescent="0.35">
      <c r="A48" s="56" t="s">
        <v>2024</v>
      </c>
      <c r="B48" s="56" t="s">
        <v>1999</v>
      </c>
      <c r="C48" s="56" t="s">
        <v>154</v>
      </c>
      <c r="D48" s="56">
        <v>8470310</v>
      </c>
      <c r="E48" s="56" t="s">
        <v>154</v>
      </c>
      <c r="F48" s="56">
        <v>425763</v>
      </c>
      <c r="G48" s="56" t="s">
        <v>129</v>
      </c>
      <c r="H48" s="56" t="str">
        <f t="shared" si="0"/>
        <v>847.8470310.1.425763.000000.847001.200179</v>
      </c>
      <c r="I48" s="56" t="s">
        <v>21</v>
      </c>
      <c r="J48" s="56">
        <v>847001</v>
      </c>
      <c r="K48" s="56" t="s">
        <v>23</v>
      </c>
      <c r="L48" s="56">
        <v>200179</v>
      </c>
      <c r="M48" s="56" t="s">
        <v>2084</v>
      </c>
      <c r="N48" s="56">
        <v>75</v>
      </c>
      <c r="Q48" s="56" t="s">
        <v>5289</v>
      </c>
      <c r="R48" s="56">
        <v>75</v>
      </c>
      <c r="S48" s="56">
        <v>5000</v>
      </c>
      <c r="T48" s="56">
        <v>375000</v>
      </c>
      <c r="U48" s="56" t="s">
        <v>2002</v>
      </c>
      <c r="V48" s="56" t="s">
        <v>2003</v>
      </c>
      <c r="W48" s="56" t="s">
        <v>2029</v>
      </c>
      <c r="X48" s="56" t="s">
        <v>2088</v>
      </c>
      <c r="AE48" s="56">
        <v>8470310</v>
      </c>
    </row>
    <row r="49" spans="1:31" x14ac:dyDescent="0.35">
      <c r="A49" s="56" t="s">
        <v>2024</v>
      </c>
      <c r="B49" s="56" t="s">
        <v>1999</v>
      </c>
      <c r="C49" s="56" t="s">
        <v>950</v>
      </c>
      <c r="D49" s="56">
        <v>8470315</v>
      </c>
      <c r="E49" s="56" t="s">
        <v>166</v>
      </c>
      <c r="F49" s="56">
        <v>425763</v>
      </c>
      <c r="G49" s="56" t="s">
        <v>129</v>
      </c>
      <c r="H49" s="56" t="str">
        <f t="shared" si="0"/>
        <v>847.8470315.1.425763.000000.847001.200179</v>
      </c>
      <c r="I49" s="56" t="s">
        <v>21</v>
      </c>
      <c r="J49" s="56">
        <v>847001</v>
      </c>
      <c r="K49" s="56" t="s">
        <v>23</v>
      </c>
      <c r="L49" s="56">
        <v>200179</v>
      </c>
      <c r="M49" s="56" t="s">
        <v>2147</v>
      </c>
      <c r="N49" s="56">
        <v>5</v>
      </c>
      <c r="Q49" s="56" t="s">
        <v>2148</v>
      </c>
      <c r="R49" s="56">
        <v>80</v>
      </c>
      <c r="S49" s="56">
        <v>3000</v>
      </c>
      <c r="T49" s="56">
        <v>240000</v>
      </c>
      <c r="U49" s="56" t="s">
        <v>2002</v>
      </c>
      <c r="V49" s="56" t="s">
        <v>2003</v>
      </c>
      <c r="W49" s="56" t="s">
        <v>2007</v>
      </c>
      <c r="X49" s="56" t="s">
        <v>5290</v>
      </c>
      <c r="AE49" s="56">
        <v>8470315</v>
      </c>
    </row>
    <row r="50" spans="1:31" x14ac:dyDescent="0.35">
      <c r="A50" s="56" t="s">
        <v>2024</v>
      </c>
      <c r="B50" s="56" t="s">
        <v>1999</v>
      </c>
      <c r="C50" s="56" t="s">
        <v>950</v>
      </c>
      <c r="D50" s="56">
        <v>8470320</v>
      </c>
      <c r="E50" s="56" t="s">
        <v>183</v>
      </c>
      <c r="F50" s="56">
        <v>425763</v>
      </c>
      <c r="G50" s="56" t="s">
        <v>129</v>
      </c>
      <c r="H50" s="56" t="str">
        <f t="shared" si="0"/>
        <v>847.8470320.1.425763.000000.847001.200179</v>
      </c>
      <c r="I50" s="56" t="s">
        <v>21</v>
      </c>
      <c r="J50" s="56">
        <v>847001</v>
      </c>
      <c r="K50" s="56" t="s">
        <v>23</v>
      </c>
      <c r="L50" s="56">
        <v>200179</v>
      </c>
      <c r="M50" s="56" t="s">
        <v>2000</v>
      </c>
      <c r="N50" s="56">
        <v>1</v>
      </c>
      <c r="O50" s="56" t="s">
        <v>1998</v>
      </c>
      <c r="P50" s="56">
        <v>1</v>
      </c>
      <c r="Q50" s="56" t="s">
        <v>2228</v>
      </c>
      <c r="R50" s="56">
        <v>20</v>
      </c>
      <c r="S50" s="56">
        <v>5000</v>
      </c>
      <c r="T50" s="56">
        <v>100000</v>
      </c>
      <c r="U50" s="56" t="s">
        <v>2002</v>
      </c>
      <c r="V50" s="56" t="s">
        <v>2003</v>
      </c>
      <c r="W50" s="56" t="s">
        <v>2007</v>
      </c>
      <c r="X50" s="56" t="s">
        <v>2222</v>
      </c>
      <c r="AE50" s="56">
        <v>8470320</v>
      </c>
    </row>
    <row r="51" spans="1:31" x14ac:dyDescent="0.35">
      <c r="A51" s="56" t="s">
        <v>2024</v>
      </c>
      <c r="B51" s="56" t="s">
        <v>1999</v>
      </c>
      <c r="C51" s="56" t="s">
        <v>950</v>
      </c>
      <c r="D51" s="56">
        <v>8470325</v>
      </c>
      <c r="E51" s="56" t="s">
        <v>190</v>
      </c>
      <c r="F51" s="56">
        <v>425763</v>
      </c>
      <c r="G51" s="56" t="s">
        <v>129</v>
      </c>
      <c r="H51" s="56" t="str">
        <f t="shared" si="0"/>
        <v>847.8470325.1.425763.000000.847001.200179</v>
      </c>
      <c r="I51" s="56" t="s">
        <v>21</v>
      </c>
      <c r="J51" s="56">
        <v>847001</v>
      </c>
      <c r="K51" s="56" t="s">
        <v>23</v>
      </c>
      <c r="L51" s="56">
        <v>200179</v>
      </c>
      <c r="M51" s="56" t="s">
        <v>2084</v>
      </c>
      <c r="N51" s="56">
        <v>45</v>
      </c>
      <c r="Q51" s="56" t="s">
        <v>2274</v>
      </c>
      <c r="R51" s="56">
        <v>45</v>
      </c>
      <c r="S51" s="56">
        <v>3000</v>
      </c>
      <c r="T51" s="56">
        <v>135000</v>
      </c>
      <c r="U51" s="56" t="s">
        <v>2002</v>
      </c>
      <c r="V51" s="56" t="s">
        <v>2003</v>
      </c>
      <c r="W51" s="56" t="s">
        <v>2007</v>
      </c>
      <c r="X51" s="56" t="s">
        <v>2275</v>
      </c>
      <c r="Y51" s="56" t="s">
        <v>2000</v>
      </c>
      <c r="AE51" s="56">
        <v>8470325</v>
      </c>
    </row>
    <row r="52" spans="1:31" x14ac:dyDescent="0.35">
      <c r="A52" s="56" t="s">
        <v>2024</v>
      </c>
      <c r="B52" s="56" t="s">
        <v>1999</v>
      </c>
      <c r="C52" s="56" t="s">
        <v>950</v>
      </c>
      <c r="D52" s="56">
        <v>8470330</v>
      </c>
      <c r="E52" s="56" t="s">
        <v>199</v>
      </c>
      <c r="F52" s="56">
        <v>425763</v>
      </c>
      <c r="G52" s="56" t="s">
        <v>129</v>
      </c>
      <c r="H52" s="56" t="str">
        <f t="shared" si="0"/>
        <v>847.8470330.1.425763.000000.847001.200179</v>
      </c>
      <c r="I52" s="56" t="s">
        <v>21</v>
      </c>
      <c r="J52" s="56">
        <v>847001</v>
      </c>
      <c r="K52" s="56" t="s">
        <v>23</v>
      </c>
      <c r="L52" s="56">
        <v>200179</v>
      </c>
      <c r="M52" s="56" t="s">
        <v>2025</v>
      </c>
      <c r="N52" s="56">
        <v>135</v>
      </c>
      <c r="Q52" s="56" t="s">
        <v>2349</v>
      </c>
      <c r="R52" s="56">
        <v>135</v>
      </c>
      <c r="S52" s="56">
        <v>3000</v>
      </c>
      <c r="T52" s="56">
        <v>405000</v>
      </c>
      <c r="U52" s="56" t="s">
        <v>2002</v>
      </c>
      <c r="V52" s="56" t="s">
        <v>2003</v>
      </c>
      <c r="W52" s="56" t="s">
        <v>2029</v>
      </c>
      <c r="X52" s="56" t="s">
        <v>2348</v>
      </c>
      <c r="AE52" s="56">
        <v>8470330</v>
      </c>
    </row>
    <row r="53" spans="1:31" x14ac:dyDescent="0.35">
      <c r="A53" s="56" t="s">
        <v>2024</v>
      </c>
      <c r="B53" s="56" t="s">
        <v>1999</v>
      </c>
      <c r="C53" s="56" t="s">
        <v>950</v>
      </c>
      <c r="D53" s="56">
        <v>8470335</v>
      </c>
      <c r="E53" s="56" t="s">
        <v>208</v>
      </c>
      <c r="F53" s="56">
        <v>425763</v>
      </c>
      <c r="G53" s="56" t="s">
        <v>129</v>
      </c>
      <c r="H53" s="56" t="str">
        <f t="shared" si="0"/>
        <v>847.8470335.1.425763.000000.847001.200179</v>
      </c>
      <c r="I53" s="56" t="s">
        <v>21</v>
      </c>
      <c r="J53" s="56">
        <v>847001</v>
      </c>
      <c r="K53" s="56" t="s">
        <v>23</v>
      </c>
      <c r="L53" s="56">
        <v>200179</v>
      </c>
      <c r="M53" s="56" t="s">
        <v>2025</v>
      </c>
      <c r="N53" s="56">
        <v>35</v>
      </c>
      <c r="Q53" s="56" t="s">
        <v>2399</v>
      </c>
      <c r="R53" s="56">
        <v>35</v>
      </c>
      <c r="S53" s="56">
        <v>2000</v>
      </c>
      <c r="T53" s="56">
        <v>70000</v>
      </c>
      <c r="U53" s="56" t="s">
        <v>2002</v>
      </c>
      <c r="V53" s="56" t="s">
        <v>2003</v>
      </c>
      <c r="W53" s="56" t="s">
        <v>2029</v>
      </c>
      <c r="X53" s="56" t="s">
        <v>2402</v>
      </c>
      <c r="Y53" s="56" t="s">
        <v>2403</v>
      </c>
      <c r="AE53" s="56">
        <v>8470335</v>
      </c>
    </row>
    <row r="54" spans="1:31" x14ac:dyDescent="0.35">
      <c r="A54" s="56" t="s">
        <v>2024</v>
      </c>
      <c r="B54" s="56" t="s">
        <v>1999</v>
      </c>
      <c r="C54" s="56" t="s">
        <v>950</v>
      </c>
      <c r="D54" s="56">
        <v>8470340</v>
      </c>
      <c r="E54" s="56" t="s">
        <v>217</v>
      </c>
      <c r="F54" s="56">
        <v>425763</v>
      </c>
      <c r="G54" s="56" t="s">
        <v>129</v>
      </c>
      <c r="H54" s="56" t="str">
        <f t="shared" si="0"/>
        <v>847.8470340.1.425763.000000.847001.200179</v>
      </c>
      <c r="I54" s="56" t="s">
        <v>21</v>
      </c>
      <c r="J54" s="56">
        <v>847001</v>
      </c>
      <c r="K54" s="56" t="s">
        <v>23</v>
      </c>
      <c r="L54" s="56">
        <v>200179</v>
      </c>
      <c r="M54" s="56" t="s">
        <v>2025</v>
      </c>
      <c r="N54" s="56">
        <v>120</v>
      </c>
      <c r="Q54" s="56" t="s">
        <v>2486</v>
      </c>
      <c r="R54" s="56">
        <v>120</v>
      </c>
      <c r="S54" s="56">
        <v>4000</v>
      </c>
      <c r="T54" s="56">
        <v>480000</v>
      </c>
      <c r="U54" s="56" t="s">
        <v>2002</v>
      </c>
      <c r="V54" s="56" t="s">
        <v>2003</v>
      </c>
      <c r="W54" s="56" t="s">
        <v>2490</v>
      </c>
      <c r="X54" s="56" t="s">
        <v>2490</v>
      </c>
      <c r="AE54" s="56">
        <v>8470340</v>
      </c>
    </row>
    <row r="55" spans="1:31" x14ac:dyDescent="0.35">
      <c r="A55" s="56" t="s">
        <v>2024</v>
      </c>
      <c r="B55" s="56" t="s">
        <v>1999</v>
      </c>
      <c r="C55" s="56" t="s">
        <v>950</v>
      </c>
      <c r="D55" s="56">
        <v>8470350</v>
      </c>
      <c r="E55" s="56" t="s">
        <v>232</v>
      </c>
      <c r="F55" s="56">
        <v>425763</v>
      </c>
      <c r="G55" s="56" t="s">
        <v>129</v>
      </c>
      <c r="H55" s="56" t="str">
        <f t="shared" si="0"/>
        <v>847.8470350.1.425763.000000.847001.200179</v>
      </c>
      <c r="I55" s="56" t="s">
        <v>21</v>
      </c>
      <c r="J55" s="56">
        <v>847001</v>
      </c>
      <c r="K55" s="56" t="s">
        <v>23</v>
      </c>
      <c r="L55" s="56">
        <v>200179</v>
      </c>
      <c r="M55" s="56" t="s">
        <v>2078</v>
      </c>
      <c r="N55" s="56">
        <v>4</v>
      </c>
      <c r="Q55" s="56" t="s">
        <v>2595</v>
      </c>
      <c r="R55" s="56">
        <v>4</v>
      </c>
      <c r="S55" s="56">
        <v>18150.000000000004</v>
      </c>
      <c r="T55" s="56">
        <v>72600.000000000015</v>
      </c>
      <c r="U55" s="56" t="s">
        <v>2002</v>
      </c>
      <c r="V55" s="56" t="s">
        <v>2003</v>
      </c>
      <c r="W55" s="56" t="s">
        <v>2007</v>
      </c>
      <c r="X55" s="56" t="s">
        <v>2599</v>
      </c>
      <c r="AE55" s="56">
        <v>8470350</v>
      </c>
    </row>
    <row r="56" spans="1:31" x14ac:dyDescent="0.35">
      <c r="A56" s="56" t="s">
        <v>1998</v>
      </c>
      <c r="B56" s="56" t="s">
        <v>1999</v>
      </c>
      <c r="C56" s="56" t="s">
        <v>950</v>
      </c>
      <c r="D56" s="56">
        <v>8470305</v>
      </c>
      <c r="E56" s="56" t="s">
        <v>120</v>
      </c>
      <c r="F56" s="56">
        <v>425770</v>
      </c>
      <c r="G56" s="56" t="s">
        <v>132</v>
      </c>
      <c r="H56" s="56" t="str">
        <f t="shared" si="0"/>
        <v>847.8470305.1.425770.000000.847001.200179</v>
      </c>
      <c r="I56" s="56" t="s">
        <v>21</v>
      </c>
      <c r="J56" s="56">
        <v>847001</v>
      </c>
      <c r="K56" s="56" t="s">
        <v>23</v>
      </c>
      <c r="L56" s="56">
        <v>200179</v>
      </c>
      <c r="M56" s="56" t="s">
        <v>2031</v>
      </c>
      <c r="N56" s="56">
        <v>53</v>
      </c>
      <c r="Q56" s="56" t="s">
        <v>2032</v>
      </c>
      <c r="R56" s="56">
        <v>53</v>
      </c>
      <c r="S56" s="56">
        <v>15000</v>
      </c>
      <c r="T56" s="56">
        <v>795000</v>
      </c>
      <c r="U56" s="56" t="s">
        <v>2002</v>
      </c>
      <c r="V56" s="56" t="s">
        <v>2003</v>
      </c>
      <c r="W56" s="56" t="s">
        <v>2034</v>
      </c>
      <c r="X56" s="56" t="s">
        <v>2035</v>
      </c>
      <c r="Y56" s="56" t="s">
        <v>2009</v>
      </c>
      <c r="AE56" s="56">
        <v>8470305</v>
      </c>
    </row>
    <row r="57" spans="1:31" x14ac:dyDescent="0.35">
      <c r="A57" s="56" t="s">
        <v>1998</v>
      </c>
      <c r="B57" s="56" t="s">
        <v>1999</v>
      </c>
      <c r="C57" s="56" t="s">
        <v>154</v>
      </c>
      <c r="D57" s="56">
        <v>8470310</v>
      </c>
      <c r="E57" s="56" t="s">
        <v>154</v>
      </c>
      <c r="F57" s="56">
        <v>425770</v>
      </c>
      <c r="G57" s="56" t="s">
        <v>132</v>
      </c>
      <c r="H57" s="56" t="str">
        <f t="shared" si="0"/>
        <v>847.8470310.1.425770.000000.847001.200179</v>
      </c>
      <c r="I57" s="56" t="s">
        <v>21</v>
      </c>
      <c r="J57" s="56">
        <v>847001</v>
      </c>
      <c r="K57" s="56" t="s">
        <v>23</v>
      </c>
      <c r="L57" s="56">
        <v>200179</v>
      </c>
      <c r="M57" s="56" t="s">
        <v>2031</v>
      </c>
      <c r="N57" s="56">
        <v>18</v>
      </c>
      <c r="Q57" s="56" t="s">
        <v>2089</v>
      </c>
      <c r="R57" s="56">
        <v>18</v>
      </c>
      <c r="S57" s="56">
        <v>15000</v>
      </c>
      <c r="T57" s="56">
        <v>270000</v>
      </c>
      <c r="U57" s="56" t="s">
        <v>2002</v>
      </c>
      <c r="V57" s="56" t="s">
        <v>2003</v>
      </c>
      <c r="W57" s="56" t="s">
        <v>2075</v>
      </c>
      <c r="X57" s="56" t="s">
        <v>2093</v>
      </c>
      <c r="AE57" s="56">
        <v>8470310</v>
      </c>
    </row>
    <row r="58" spans="1:31" x14ac:dyDescent="0.35">
      <c r="A58" s="56" t="s">
        <v>1998</v>
      </c>
      <c r="B58" s="56" t="s">
        <v>1999</v>
      </c>
      <c r="C58" s="56" t="s">
        <v>950</v>
      </c>
      <c r="D58" s="56">
        <v>8470315</v>
      </c>
      <c r="E58" s="56" t="s">
        <v>166</v>
      </c>
      <c r="F58" s="56">
        <v>425770</v>
      </c>
      <c r="G58" s="56" t="s">
        <v>132</v>
      </c>
      <c r="H58" s="56" t="str">
        <f t="shared" si="0"/>
        <v>847.8470315.1.425770.000000.847001.200179</v>
      </c>
      <c r="I58" s="56" t="s">
        <v>21</v>
      </c>
      <c r="J58" s="56">
        <v>847001</v>
      </c>
      <c r="K58" s="56" t="s">
        <v>23</v>
      </c>
      <c r="L58" s="56">
        <v>200179</v>
      </c>
      <c r="M58" s="56" t="s">
        <v>2031</v>
      </c>
      <c r="N58" s="56">
        <v>16</v>
      </c>
      <c r="Q58" s="56" t="s">
        <v>2153</v>
      </c>
      <c r="R58" s="56">
        <v>16</v>
      </c>
      <c r="S58" s="56">
        <v>15000</v>
      </c>
      <c r="T58" s="56">
        <v>240000</v>
      </c>
      <c r="U58" s="56" t="s">
        <v>2002</v>
      </c>
      <c r="V58" s="56" t="s">
        <v>2003</v>
      </c>
      <c r="W58" s="56" t="s">
        <v>2075</v>
      </c>
      <c r="X58" s="56" t="s">
        <v>2157</v>
      </c>
      <c r="AE58" s="56">
        <v>8470315</v>
      </c>
    </row>
    <row r="59" spans="1:31" x14ac:dyDescent="0.35">
      <c r="A59" s="56" t="s">
        <v>1998</v>
      </c>
      <c r="B59" s="56" t="s">
        <v>1999</v>
      </c>
      <c r="C59" s="56" t="s">
        <v>950</v>
      </c>
      <c r="D59" s="56">
        <v>8470320</v>
      </c>
      <c r="E59" s="56" t="s">
        <v>183</v>
      </c>
      <c r="F59" s="56">
        <v>425770</v>
      </c>
      <c r="G59" s="56" t="s">
        <v>132</v>
      </c>
      <c r="H59" s="56" t="str">
        <f t="shared" si="0"/>
        <v>847.8470320.1.425770.000000.847001.200179</v>
      </c>
      <c r="I59" s="56" t="s">
        <v>21</v>
      </c>
      <c r="J59" s="56">
        <v>847001</v>
      </c>
      <c r="K59" s="56" t="s">
        <v>23</v>
      </c>
      <c r="L59" s="56">
        <v>200179</v>
      </c>
      <c r="M59" s="56" t="s">
        <v>2000</v>
      </c>
      <c r="N59" s="56">
        <v>1</v>
      </c>
      <c r="O59" s="56" t="s">
        <v>1998</v>
      </c>
      <c r="P59" s="56">
        <v>1</v>
      </c>
      <c r="Q59" s="56" t="s">
        <v>2229</v>
      </c>
      <c r="R59" s="56">
        <v>30</v>
      </c>
      <c r="S59" s="56">
        <v>15000</v>
      </c>
      <c r="T59" s="56">
        <v>450000</v>
      </c>
      <c r="U59" s="56" t="s">
        <v>2002</v>
      </c>
      <c r="V59" s="56" t="s">
        <v>2003</v>
      </c>
      <c r="W59" s="56" t="s">
        <v>2007</v>
      </c>
      <c r="X59" s="56" t="s">
        <v>2222</v>
      </c>
      <c r="AE59" s="56">
        <v>8470320</v>
      </c>
    </row>
    <row r="60" spans="1:31" x14ac:dyDescent="0.35">
      <c r="A60" s="56" t="s">
        <v>1998</v>
      </c>
      <c r="B60" s="56" t="s">
        <v>1999</v>
      </c>
      <c r="C60" s="56" t="s">
        <v>950</v>
      </c>
      <c r="D60" s="56">
        <v>8470325</v>
      </c>
      <c r="E60" s="56" t="s">
        <v>190</v>
      </c>
      <c r="F60" s="56">
        <v>425770</v>
      </c>
      <c r="G60" s="56" t="s">
        <v>132</v>
      </c>
      <c r="H60" s="56" t="str">
        <f t="shared" si="0"/>
        <v>847.8470325.1.425770.000000.847001.200179</v>
      </c>
      <c r="I60" s="56" t="s">
        <v>21</v>
      </c>
      <c r="J60" s="56">
        <v>847001</v>
      </c>
      <c r="K60" s="56" t="s">
        <v>23</v>
      </c>
      <c r="L60" s="56">
        <v>200179</v>
      </c>
      <c r="M60" s="56" t="s">
        <v>2031</v>
      </c>
      <c r="N60" s="56">
        <v>13</v>
      </c>
      <c r="Q60" s="56" t="s">
        <v>2276</v>
      </c>
      <c r="R60" s="56">
        <v>13</v>
      </c>
      <c r="S60" s="56">
        <v>15000</v>
      </c>
      <c r="T60" s="56">
        <v>195000</v>
      </c>
      <c r="U60" s="56" t="s">
        <v>2002</v>
      </c>
      <c r="V60" s="56" t="s">
        <v>2003</v>
      </c>
      <c r="W60" s="56" t="s">
        <v>2075</v>
      </c>
      <c r="X60" s="56" t="s">
        <v>2278</v>
      </c>
      <c r="Y60" s="56" t="s">
        <v>5291</v>
      </c>
      <c r="AE60" s="56">
        <v>8470325</v>
      </c>
    </row>
    <row r="61" spans="1:31" x14ac:dyDescent="0.35">
      <c r="A61" s="56" t="s">
        <v>1998</v>
      </c>
      <c r="B61" s="56" t="s">
        <v>1999</v>
      </c>
      <c r="C61" s="56" t="s">
        <v>950</v>
      </c>
      <c r="D61" s="56">
        <v>8470330</v>
      </c>
      <c r="E61" s="56" t="s">
        <v>199</v>
      </c>
      <c r="F61" s="56">
        <v>425770</v>
      </c>
      <c r="G61" s="56" t="s">
        <v>132</v>
      </c>
      <c r="H61" s="56" t="str">
        <f t="shared" si="0"/>
        <v>847.8470330.1.425770.000000.847001.200179</v>
      </c>
      <c r="I61" s="56" t="s">
        <v>21</v>
      </c>
      <c r="J61" s="56">
        <v>847001</v>
      </c>
      <c r="K61" s="56" t="s">
        <v>23</v>
      </c>
      <c r="L61" s="56">
        <v>200179</v>
      </c>
      <c r="M61" s="56" t="s">
        <v>2031</v>
      </c>
      <c r="N61" s="56">
        <v>63</v>
      </c>
      <c r="Q61" s="56" t="s">
        <v>2352</v>
      </c>
      <c r="R61" s="56">
        <v>60</v>
      </c>
      <c r="S61" s="56">
        <v>15000</v>
      </c>
      <c r="T61" s="56">
        <v>900000</v>
      </c>
      <c r="U61" s="56" t="s">
        <v>2002</v>
      </c>
      <c r="V61" s="56" t="s">
        <v>2003</v>
      </c>
      <c r="W61" s="56" t="s">
        <v>2050</v>
      </c>
      <c r="AE61" s="56">
        <v>8470330</v>
      </c>
    </row>
    <row r="62" spans="1:31" x14ac:dyDescent="0.35">
      <c r="A62" s="56" t="s">
        <v>1998</v>
      </c>
      <c r="B62" s="56" t="s">
        <v>1999</v>
      </c>
      <c r="C62" s="56" t="s">
        <v>950</v>
      </c>
      <c r="D62" s="56">
        <v>8470335</v>
      </c>
      <c r="E62" s="56" t="s">
        <v>208</v>
      </c>
      <c r="F62" s="56">
        <v>425770</v>
      </c>
      <c r="G62" s="56" t="s">
        <v>132</v>
      </c>
      <c r="H62" s="56" t="str">
        <f t="shared" si="0"/>
        <v>847.8470335.1.425770.000000.847001.200179</v>
      </c>
      <c r="I62" s="56" t="s">
        <v>21</v>
      </c>
      <c r="J62" s="56">
        <v>847001</v>
      </c>
      <c r="K62" s="56" t="s">
        <v>23</v>
      </c>
      <c r="L62" s="56">
        <v>200179</v>
      </c>
      <c r="M62" s="56" t="s">
        <v>2031</v>
      </c>
      <c r="N62" s="56">
        <v>21</v>
      </c>
      <c r="Q62" s="56" t="s">
        <v>2404</v>
      </c>
      <c r="R62" s="56">
        <v>21</v>
      </c>
      <c r="S62" s="56">
        <v>15000</v>
      </c>
      <c r="T62" s="56">
        <v>315000</v>
      </c>
      <c r="U62" s="56" t="s">
        <v>2002</v>
      </c>
      <c r="V62" s="56" t="s">
        <v>2003</v>
      </c>
      <c r="W62" s="56" t="s">
        <v>2034</v>
      </c>
      <c r="X62" s="56" t="s">
        <v>2408</v>
      </c>
      <c r="Y62" s="56" t="s">
        <v>2409</v>
      </c>
      <c r="AE62" s="56">
        <v>8470335</v>
      </c>
    </row>
    <row r="63" spans="1:31" x14ac:dyDescent="0.35">
      <c r="A63" s="56" t="s">
        <v>1998</v>
      </c>
      <c r="B63" s="56" t="s">
        <v>1999</v>
      </c>
      <c r="C63" s="56" t="s">
        <v>950</v>
      </c>
      <c r="D63" s="56">
        <v>8470340</v>
      </c>
      <c r="E63" s="56" t="s">
        <v>217</v>
      </c>
      <c r="F63" s="56">
        <v>425770</v>
      </c>
      <c r="G63" s="56" t="s">
        <v>132</v>
      </c>
      <c r="H63" s="56" t="str">
        <f t="shared" si="0"/>
        <v>847.8470340.1.425770.000000.847001.200179</v>
      </c>
      <c r="I63" s="56" t="s">
        <v>21</v>
      </c>
      <c r="J63" s="56">
        <v>847001</v>
      </c>
      <c r="K63" s="56" t="s">
        <v>23</v>
      </c>
      <c r="L63" s="56">
        <v>200179</v>
      </c>
      <c r="M63" s="56" t="s">
        <v>2031</v>
      </c>
      <c r="N63" s="56">
        <v>40</v>
      </c>
      <c r="Q63" s="56" t="s">
        <v>5706</v>
      </c>
      <c r="R63" s="56">
        <v>40</v>
      </c>
      <c r="S63" s="56">
        <v>15000</v>
      </c>
      <c r="T63" s="56">
        <v>600000</v>
      </c>
      <c r="U63" s="56" t="s">
        <v>2002</v>
      </c>
      <c r="V63" s="56" t="s">
        <v>2003</v>
      </c>
      <c r="W63" s="56" t="s">
        <v>2494</v>
      </c>
      <c r="X63" s="56" t="s">
        <v>2494</v>
      </c>
      <c r="AE63" s="56">
        <v>8470340</v>
      </c>
    </row>
    <row r="64" spans="1:31" x14ac:dyDescent="0.35">
      <c r="A64" s="56" t="s">
        <v>1998</v>
      </c>
      <c r="B64" s="56" t="s">
        <v>1999</v>
      </c>
      <c r="C64" s="56" t="s">
        <v>950</v>
      </c>
      <c r="D64" s="56">
        <v>8470345</v>
      </c>
      <c r="E64" s="56" t="s">
        <v>225</v>
      </c>
      <c r="F64" s="56">
        <v>425770</v>
      </c>
      <c r="G64" s="56" t="s">
        <v>132</v>
      </c>
      <c r="H64" s="56" t="str">
        <f t="shared" si="0"/>
        <v>847.8470345.1.425770.000000.847001.200179</v>
      </c>
      <c r="I64" s="56" t="s">
        <v>21</v>
      </c>
      <c r="J64" s="56">
        <v>847001</v>
      </c>
      <c r="K64" s="56" t="s">
        <v>23</v>
      </c>
      <c r="L64" s="56">
        <v>200179</v>
      </c>
      <c r="M64" s="56" t="s">
        <v>2031</v>
      </c>
      <c r="N64" s="56">
        <v>8</v>
      </c>
      <c r="Q64" s="56" t="s">
        <v>2539</v>
      </c>
      <c r="R64" s="56">
        <v>8</v>
      </c>
      <c r="S64" s="56">
        <v>15000</v>
      </c>
      <c r="T64" s="56">
        <v>120000</v>
      </c>
      <c r="U64" s="56" t="s">
        <v>2002</v>
      </c>
      <c r="V64" s="56" t="s">
        <v>2003</v>
      </c>
      <c r="W64" s="56" t="s">
        <v>2029</v>
      </c>
      <c r="X64" s="56" t="s">
        <v>2541</v>
      </c>
      <c r="Y64" s="56" t="s">
        <v>2542</v>
      </c>
      <c r="AE64" s="56">
        <v>8470345</v>
      </c>
    </row>
    <row r="65" spans="1:31" x14ac:dyDescent="0.35">
      <c r="A65" s="56" t="s">
        <v>1998</v>
      </c>
      <c r="B65" s="56" t="s">
        <v>1999</v>
      </c>
      <c r="C65" s="56" t="s">
        <v>950</v>
      </c>
      <c r="D65" s="56">
        <v>8470350</v>
      </c>
      <c r="E65" s="56" t="s">
        <v>232</v>
      </c>
      <c r="F65" s="56">
        <v>425770</v>
      </c>
      <c r="G65" s="56" t="s">
        <v>132</v>
      </c>
      <c r="H65" s="56" t="str">
        <f t="shared" si="0"/>
        <v>847.8470350.1.425770.000000.847001.200179</v>
      </c>
      <c r="I65" s="56" t="s">
        <v>21</v>
      </c>
      <c r="J65" s="56">
        <v>847001</v>
      </c>
      <c r="K65" s="56" t="s">
        <v>23</v>
      </c>
      <c r="L65" s="56">
        <v>200179</v>
      </c>
      <c r="M65" s="56" t="s">
        <v>2031</v>
      </c>
      <c r="N65" s="56">
        <v>10</v>
      </c>
      <c r="Q65" s="56" t="s">
        <v>2600</v>
      </c>
      <c r="R65" s="56">
        <v>10</v>
      </c>
      <c r="S65" s="56">
        <v>18150.000000000004</v>
      </c>
      <c r="T65" s="56">
        <v>181500.00000000003</v>
      </c>
      <c r="U65" s="56" t="s">
        <v>2002</v>
      </c>
      <c r="V65" s="56" t="s">
        <v>2003</v>
      </c>
      <c r="W65" s="56" t="s">
        <v>2034</v>
      </c>
      <c r="X65" s="56" t="s">
        <v>2604</v>
      </c>
      <c r="AE65" s="56">
        <v>8470350</v>
      </c>
    </row>
    <row r="66" spans="1:31" x14ac:dyDescent="0.35">
      <c r="A66" s="56" t="s">
        <v>2036</v>
      </c>
      <c r="B66" s="56" t="s">
        <v>1999</v>
      </c>
      <c r="C66" s="56" t="s">
        <v>950</v>
      </c>
      <c r="D66" s="56">
        <v>8470305</v>
      </c>
      <c r="E66" s="56" t="s">
        <v>120</v>
      </c>
      <c r="F66" s="56">
        <v>425900</v>
      </c>
      <c r="G66" s="56" t="s">
        <v>40</v>
      </c>
      <c r="H66" s="56" t="str">
        <f t="shared" si="0"/>
        <v>847.8470305.1.425900.000000.847001.200179</v>
      </c>
      <c r="I66" s="56" t="s">
        <v>21</v>
      </c>
      <c r="J66" s="56">
        <v>847001</v>
      </c>
      <c r="K66" s="56" t="s">
        <v>23</v>
      </c>
      <c r="L66" s="56">
        <v>200179</v>
      </c>
      <c r="M66" s="56" t="s">
        <v>2037</v>
      </c>
      <c r="N66" s="56">
        <v>210</v>
      </c>
      <c r="Q66" s="56" t="s">
        <v>2038</v>
      </c>
      <c r="R66" s="56">
        <v>3</v>
      </c>
      <c r="S66" s="56">
        <v>6000</v>
      </c>
      <c r="T66" s="56">
        <v>18000</v>
      </c>
      <c r="U66" s="56" t="s">
        <v>2002</v>
      </c>
      <c r="V66" s="56" t="s">
        <v>2003</v>
      </c>
      <c r="W66" s="56" t="s">
        <v>2007</v>
      </c>
      <c r="X66" s="56" t="s">
        <v>2040</v>
      </c>
      <c r="Y66" s="56" t="s">
        <v>2009</v>
      </c>
      <c r="AE66" s="56">
        <v>8470305</v>
      </c>
    </row>
    <row r="67" spans="1:31" x14ac:dyDescent="0.35">
      <c r="A67" s="56" t="s">
        <v>2036</v>
      </c>
      <c r="B67" s="56" t="s">
        <v>1999</v>
      </c>
      <c r="C67" s="56" t="s">
        <v>154</v>
      </c>
      <c r="D67" s="56">
        <v>8470310</v>
      </c>
      <c r="E67" s="56" t="s">
        <v>154</v>
      </c>
      <c r="F67" s="56">
        <v>425900</v>
      </c>
      <c r="G67" s="56" t="s">
        <v>40</v>
      </c>
      <c r="H67" s="56" t="str">
        <f t="shared" ref="H67:H130" si="1">CONCATENATE(847,".",D67,".",1,".",F67,".","000000",".",J67,".",L67)</f>
        <v>847.8470310.1.425900.000000.847001.200179</v>
      </c>
      <c r="I67" s="56" t="s">
        <v>21</v>
      </c>
      <c r="J67" s="56">
        <v>847001</v>
      </c>
      <c r="K67" s="56" t="s">
        <v>23</v>
      </c>
      <c r="L67" s="56">
        <v>200179</v>
      </c>
      <c r="M67" s="56" t="s">
        <v>2031</v>
      </c>
      <c r="N67" s="56">
        <v>18</v>
      </c>
      <c r="Q67" s="56" t="s">
        <v>5707</v>
      </c>
      <c r="R67" s="56">
        <v>23</v>
      </c>
      <c r="S67" s="56">
        <v>500</v>
      </c>
      <c r="T67" s="56">
        <v>11500</v>
      </c>
      <c r="U67" s="56" t="s">
        <v>2002</v>
      </c>
      <c r="V67" s="56" t="s">
        <v>2003</v>
      </c>
      <c r="W67" s="56" t="s">
        <v>2096</v>
      </c>
      <c r="X67" s="56" t="s">
        <v>2097</v>
      </c>
      <c r="AE67" s="56">
        <v>8470310</v>
      </c>
    </row>
    <row r="68" spans="1:31" x14ac:dyDescent="0.35">
      <c r="A68" s="56" t="s">
        <v>2036</v>
      </c>
      <c r="B68" s="56" t="s">
        <v>1999</v>
      </c>
      <c r="C68" s="56" t="s">
        <v>950</v>
      </c>
      <c r="D68" s="56">
        <v>8470315</v>
      </c>
      <c r="E68" s="56" t="s">
        <v>166</v>
      </c>
      <c r="F68" s="56">
        <v>425900</v>
      </c>
      <c r="G68" s="56" t="s">
        <v>40</v>
      </c>
      <c r="H68" s="56" t="str">
        <f t="shared" si="1"/>
        <v>847.8470315.1.425900.000000.847001.200179</v>
      </c>
      <c r="I68" s="56" t="s">
        <v>21</v>
      </c>
      <c r="J68" s="56">
        <v>847001</v>
      </c>
      <c r="K68" s="56" t="s">
        <v>23</v>
      </c>
      <c r="L68" s="56">
        <v>200179</v>
      </c>
      <c r="M68" s="56" t="s">
        <v>2037</v>
      </c>
      <c r="N68" s="56">
        <v>19</v>
      </c>
      <c r="Q68" s="56" t="s">
        <v>2158</v>
      </c>
      <c r="R68" s="56">
        <v>19</v>
      </c>
      <c r="S68" s="56">
        <v>1000</v>
      </c>
      <c r="T68" s="56">
        <v>19000</v>
      </c>
      <c r="U68" s="56" t="s">
        <v>2002</v>
      </c>
      <c r="V68" s="56" t="s">
        <v>2003</v>
      </c>
      <c r="W68" s="56" t="s">
        <v>2050</v>
      </c>
      <c r="X68" s="56" t="s">
        <v>2161</v>
      </c>
      <c r="AE68" s="56">
        <v>8470315</v>
      </c>
    </row>
    <row r="69" spans="1:31" x14ac:dyDescent="0.35">
      <c r="A69" s="56" t="s">
        <v>2036</v>
      </c>
      <c r="B69" s="56" t="s">
        <v>1999</v>
      </c>
      <c r="C69" s="56" t="s">
        <v>950</v>
      </c>
      <c r="D69" s="56">
        <v>8470320</v>
      </c>
      <c r="E69" s="56" t="s">
        <v>183</v>
      </c>
      <c r="F69" s="56">
        <v>425900</v>
      </c>
      <c r="G69" s="56" t="s">
        <v>40</v>
      </c>
      <c r="H69" s="56" t="str">
        <f t="shared" si="1"/>
        <v>847.8470320.1.425900.000000.847001.200179</v>
      </c>
      <c r="I69" s="56" t="s">
        <v>21</v>
      </c>
      <c r="J69" s="56">
        <v>847001</v>
      </c>
      <c r="K69" s="56" t="s">
        <v>23</v>
      </c>
      <c r="L69" s="56">
        <v>200179</v>
      </c>
      <c r="M69" s="56" t="s">
        <v>2000</v>
      </c>
      <c r="N69" s="56">
        <v>1</v>
      </c>
      <c r="O69" s="56" t="s">
        <v>1998</v>
      </c>
      <c r="P69" s="56">
        <v>1</v>
      </c>
      <c r="Q69" s="56" t="s">
        <v>2230</v>
      </c>
      <c r="R69" s="56">
        <v>10</v>
      </c>
      <c r="S69" s="56">
        <v>2000</v>
      </c>
      <c r="T69" s="56">
        <v>20000</v>
      </c>
      <c r="U69" s="56" t="s">
        <v>2002</v>
      </c>
      <c r="V69" s="56" t="s">
        <v>2003</v>
      </c>
      <c r="W69" s="56" t="s">
        <v>2007</v>
      </c>
      <c r="X69" s="56" t="s">
        <v>2222</v>
      </c>
      <c r="AE69" s="56">
        <v>8470320</v>
      </c>
    </row>
    <row r="70" spans="1:31" x14ac:dyDescent="0.35">
      <c r="A70" s="56" t="s">
        <v>2036</v>
      </c>
      <c r="B70" s="56" t="s">
        <v>1999</v>
      </c>
      <c r="C70" s="56" t="s">
        <v>950</v>
      </c>
      <c r="D70" s="56">
        <v>8470325</v>
      </c>
      <c r="E70" s="56" t="s">
        <v>190</v>
      </c>
      <c r="F70" s="56">
        <v>425900</v>
      </c>
      <c r="G70" s="56" t="s">
        <v>40</v>
      </c>
      <c r="H70" s="56" t="str">
        <f t="shared" si="1"/>
        <v>847.8470325.1.425900.000000.847001.200179</v>
      </c>
      <c r="I70" s="56" t="s">
        <v>21</v>
      </c>
      <c r="J70" s="56">
        <v>847001</v>
      </c>
      <c r="K70" s="56" t="s">
        <v>23</v>
      </c>
      <c r="L70" s="56">
        <v>200179</v>
      </c>
      <c r="T70" s="56">
        <v>0</v>
      </c>
      <c r="AE70" s="56">
        <v>8470325</v>
      </c>
    </row>
    <row r="71" spans="1:31" x14ac:dyDescent="0.35">
      <c r="A71" s="56" t="s">
        <v>2036</v>
      </c>
      <c r="B71" s="56" t="s">
        <v>1999</v>
      </c>
      <c r="C71" s="56" t="s">
        <v>950</v>
      </c>
      <c r="D71" s="56">
        <v>8470330</v>
      </c>
      <c r="E71" s="56" t="s">
        <v>199</v>
      </c>
      <c r="F71" s="56">
        <v>425900</v>
      </c>
      <c r="G71" s="56" t="s">
        <v>40</v>
      </c>
      <c r="H71" s="56" t="str">
        <f t="shared" si="1"/>
        <v>847.8470330.1.425900.000000.847001.200179</v>
      </c>
      <c r="I71" s="56" t="s">
        <v>21</v>
      </c>
      <c r="J71" s="56">
        <v>847001</v>
      </c>
      <c r="K71" s="56" t="s">
        <v>23</v>
      </c>
      <c r="L71" s="56">
        <v>200179</v>
      </c>
      <c r="M71" s="56" t="s">
        <v>2037</v>
      </c>
      <c r="N71" s="56">
        <v>68</v>
      </c>
      <c r="Q71" s="56" t="s">
        <v>2356</v>
      </c>
      <c r="R71" s="56">
        <v>8</v>
      </c>
      <c r="S71" s="56">
        <v>2000</v>
      </c>
      <c r="T71" s="56">
        <v>16000</v>
      </c>
      <c r="U71" s="56" t="s">
        <v>2002</v>
      </c>
      <c r="V71" s="56" t="s">
        <v>2003</v>
      </c>
      <c r="W71" s="56" t="s">
        <v>2050</v>
      </c>
      <c r="X71" s="56" t="s">
        <v>2359</v>
      </c>
      <c r="AE71" s="56">
        <v>8470330</v>
      </c>
    </row>
    <row r="72" spans="1:31" x14ac:dyDescent="0.35">
      <c r="A72" s="56" t="s">
        <v>2036</v>
      </c>
      <c r="B72" s="56" t="s">
        <v>1999</v>
      </c>
      <c r="C72" s="56" t="s">
        <v>950</v>
      </c>
      <c r="D72" s="56">
        <v>8470335</v>
      </c>
      <c r="E72" s="56" t="s">
        <v>208</v>
      </c>
      <c r="F72" s="56">
        <v>425900</v>
      </c>
      <c r="G72" s="56" t="s">
        <v>40</v>
      </c>
      <c r="H72" s="56" t="str">
        <f t="shared" si="1"/>
        <v>847.8470335.1.425900.000000.847001.200179</v>
      </c>
      <c r="I72" s="56" t="s">
        <v>21</v>
      </c>
      <c r="J72" s="56">
        <v>847001</v>
      </c>
      <c r="K72" s="56" t="s">
        <v>23</v>
      </c>
      <c r="L72" s="56">
        <v>200179</v>
      </c>
      <c r="M72" s="56" t="s">
        <v>2037</v>
      </c>
      <c r="N72" s="56">
        <v>320</v>
      </c>
      <c r="Q72" s="56" t="s">
        <v>2410</v>
      </c>
      <c r="R72" s="56">
        <v>4</v>
      </c>
      <c r="S72" s="56">
        <v>5000</v>
      </c>
      <c r="T72" s="56">
        <v>20000</v>
      </c>
      <c r="U72" s="56" t="s">
        <v>2002</v>
      </c>
      <c r="V72" s="56" t="s">
        <v>2003</v>
      </c>
      <c r="W72" s="56" t="s">
        <v>2007</v>
      </c>
      <c r="X72" s="56" t="s">
        <v>2397</v>
      </c>
      <c r="AE72" s="56">
        <v>8470335</v>
      </c>
    </row>
    <row r="73" spans="1:31" x14ac:dyDescent="0.35">
      <c r="A73" s="56" t="s">
        <v>2036</v>
      </c>
      <c r="B73" s="56" t="s">
        <v>1999</v>
      </c>
      <c r="C73" s="56" t="s">
        <v>950</v>
      </c>
      <c r="D73" s="56">
        <v>8470340</v>
      </c>
      <c r="E73" s="56" t="s">
        <v>217</v>
      </c>
      <c r="F73" s="56">
        <v>425900</v>
      </c>
      <c r="G73" s="56" t="s">
        <v>40</v>
      </c>
      <c r="H73" s="56" t="str">
        <f t="shared" si="1"/>
        <v>847.8470340.1.425900.000000.847001.200179</v>
      </c>
      <c r="I73" s="56" t="s">
        <v>21</v>
      </c>
      <c r="J73" s="56">
        <v>847001</v>
      </c>
      <c r="K73" s="56" t="s">
        <v>23</v>
      </c>
      <c r="L73" s="56">
        <v>200179</v>
      </c>
      <c r="M73" s="56" t="s">
        <v>2037</v>
      </c>
      <c r="N73" s="56">
        <v>49</v>
      </c>
      <c r="Q73" s="56" t="s">
        <v>5708</v>
      </c>
      <c r="R73" s="56">
        <v>10</v>
      </c>
      <c r="S73" s="56">
        <v>5100</v>
      </c>
      <c r="T73" s="56">
        <v>51000</v>
      </c>
      <c r="U73" s="56" t="s">
        <v>2002</v>
      </c>
      <c r="V73" s="56" t="s">
        <v>2003</v>
      </c>
      <c r="W73" s="56" t="s">
        <v>2497</v>
      </c>
      <c r="X73" s="56" t="s">
        <v>2497</v>
      </c>
      <c r="AE73" s="56">
        <v>8470340</v>
      </c>
    </row>
    <row r="74" spans="1:31" x14ac:dyDescent="0.35">
      <c r="A74" s="56" t="s">
        <v>2036</v>
      </c>
      <c r="B74" s="56" t="s">
        <v>1999</v>
      </c>
      <c r="C74" s="56" t="s">
        <v>950</v>
      </c>
      <c r="D74" s="56">
        <v>8470345</v>
      </c>
      <c r="E74" s="56" t="s">
        <v>225</v>
      </c>
      <c r="F74" s="56">
        <v>425900</v>
      </c>
      <c r="G74" s="56" t="s">
        <v>40</v>
      </c>
      <c r="H74" s="56" t="str">
        <f t="shared" si="1"/>
        <v>847.8470345.1.425900.000000.847001.200179</v>
      </c>
      <c r="I74" s="56" t="s">
        <v>21</v>
      </c>
      <c r="J74" s="56">
        <v>847001</v>
      </c>
      <c r="K74" s="56" t="s">
        <v>23</v>
      </c>
      <c r="L74" s="56">
        <v>200179</v>
      </c>
      <c r="M74" s="56" t="s">
        <v>2167</v>
      </c>
      <c r="N74" s="56">
        <v>6</v>
      </c>
      <c r="Q74" s="56" t="s">
        <v>2543</v>
      </c>
      <c r="R74" s="56">
        <v>6</v>
      </c>
      <c r="S74" s="56">
        <v>500</v>
      </c>
      <c r="T74" s="56">
        <v>3000</v>
      </c>
      <c r="U74" s="56" t="s">
        <v>2002</v>
      </c>
      <c r="V74" s="56" t="s">
        <v>2003</v>
      </c>
      <c r="W74" s="56" t="s">
        <v>2029</v>
      </c>
      <c r="X74" s="56" t="s">
        <v>2541</v>
      </c>
      <c r="Y74" s="56" t="s">
        <v>2545</v>
      </c>
      <c r="AE74" s="56">
        <v>8470345</v>
      </c>
    </row>
    <row r="75" spans="1:31" x14ac:dyDescent="0.35">
      <c r="A75" s="56" t="s">
        <v>2036</v>
      </c>
      <c r="B75" s="56" t="s">
        <v>1999</v>
      </c>
      <c r="C75" s="56" t="s">
        <v>950</v>
      </c>
      <c r="D75" s="56">
        <v>8470350</v>
      </c>
      <c r="E75" s="56" t="s">
        <v>232</v>
      </c>
      <c r="F75" s="56">
        <v>425900</v>
      </c>
      <c r="G75" s="56" t="s">
        <v>40</v>
      </c>
      <c r="H75" s="56" t="str">
        <f t="shared" si="1"/>
        <v>847.8470350.1.425900.000000.847001.200179</v>
      </c>
      <c r="I75" s="56" t="s">
        <v>21</v>
      </c>
      <c r="J75" s="56">
        <v>847001</v>
      </c>
      <c r="K75" s="56" t="s">
        <v>23</v>
      </c>
      <c r="L75" s="56">
        <v>200179</v>
      </c>
      <c r="M75" s="56" t="s">
        <v>5709</v>
      </c>
      <c r="N75" s="56">
        <v>20</v>
      </c>
      <c r="Q75" s="56" t="s">
        <v>2606</v>
      </c>
      <c r="R75" s="56">
        <v>20</v>
      </c>
      <c r="S75" s="56">
        <v>514.25000000000011</v>
      </c>
      <c r="T75" s="56">
        <v>10285.000000000002</v>
      </c>
      <c r="U75" s="56" t="s">
        <v>2002</v>
      </c>
      <c r="V75" s="56" t="s">
        <v>2003</v>
      </c>
      <c r="W75" s="56" t="s">
        <v>2007</v>
      </c>
      <c r="X75" s="56" t="s">
        <v>2610</v>
      </c>
      <c r="AE75" s="56">
        <v>8470350</v>
      </c>
    </row>
    <row r="76" spans="1:31" x14ac:dyDescent="0.35">
      <c r="A76" s="56" t="s">
        <v>2036</v>
      </c>
      <c r="B76" s="56" t="s">
        <v>1999</v>
      </c>
      <c r="C76" s="56" t="s">
        <v>952</v>
      </c>
      <c r="D76" s="56">
        <v>8470810</v>
      </c>
      <c r="E76" s="56" t="s">
        <v>452</v>
      </c>
      <c r="F76" s="56">
        <v>425900</v>
      </c>
      <c r="G76" s="56" t="s">
        <v>40</v>
      </c>
      <c r="H76" s="56" t="str">
        <f t="shared" si="1"/>
        <v>847.8470810.1.425900.000000.847001.200179</v>
      </c>
      <c r="I76" s="56" t="s">
        <v>21</v>
      </c>
      <c r="J76" s="56">
        <v>847001</v>
      </c>
      <c r="K76" s="56" t="s">
        <v>23</v>
      </c>
      <c r="L76" s="56">
        <v>200179</v>
      </c>
      <c r="T76" s="56">
        <v>0</v>
      </c>
      <c r="AE76" s="56">
        <v>8470810</v>
      </c>
    </row>
    <row r="77" spans="1:31" x14ac:dyDescent="0.35">
      <c r="A77" s="56" t="s">
        <v>2041</v>
      </c>
      <c r="B77" s="56" t="s">
        <v>2042</v>
      </c>
      <c r="C77" s="56" t="s">
        <v>950</v>
      </c>
      <c r="D77" s="56">
        <v>8470305</v>
      </c>
      <c r="E77" s="56" t="s">
        <v>120</v>
      </c>
      <c r="F77" s="56">
        <v>426610</v>
      </c>
      <c r="G77" s="56" t="s">
        <v>43</v>
      </c>
      <c r="H77" s="56" t="str">
        <f t="shared" si="1"/>
        <v>847.8470305.1.426610.000000.847001.200179</v>
      </c>
      <c r="I77" s="56" t="s">
        <v>21</v>
      </c>
      <c r="J77" s="56">
        <v>847001</v>
      </c>
      <c r="K77" s="56" t="s">
        <v>23</v>
      </c>
      <c r="L77" s="56">
        <v>200179</v>
      </c>
      <c r="M77" s="56" t="s">
        <v>2013</v>
      </c>
      <c r="N77" s="56">
        <v>1</v>
      </c>
      <c r="Q77" s="56" t="s">
        <v>2043</v>
      </c>
      <c r="R77" s="56">
        <v>1</v>
      </c>
      <c r="S77" s="56">
        <v>110000</v>
      </c>
      <c r="T77" s="56">
        <v>110000</v>
      </c>
      <c r="U77" s="56" t="s">
        <v>2002</v>
      </c>
      <c r="V77" s="56" t="s">
        <v>2003</v>
      </c>
      <c r="W77" s="56" t="s">
        <v>2007</v>
      </c>
      <c r="X77" s="56" t="s">
        <v>2046</v>
      </c>
      <c r="Y77" s="56" t="s">
        <v>2009</v>
      </c>
      <c r="AE77" s="56">
        <v>8470305</v>
      </c>
    </row>
    <row r="78" spans="1:31" x14ac:dyDescent="0.35">
      <c r="A78" s="56" t="s">
        <v>2041</v>
      </c>
      <c r="B78" s="56" t="s">
        <v>2042</v>
      </c>
      <c r="C78" s="56" t="s">
        <v>154</v>
      </c>
      <c r="D78" s="56">
        <v>8470310</v>
      </c>
      <c r="E78" s="56" t="s">
        <v>154</v>
      </c>
      <c r="F78" s="56">
        <v>426610</v>
      </c>
      <c r="G78" s="56" t="s">
        <v>43</v>
      </c>
      <c r="H78" s="56" t="str">
        <f t="shared" si="1"/>
        <v>847.8470310.1.426610.000000.847001.200179</v>
      </c>
      <c r="I78" s="56" t="s">
        <v>21</v>
      </c>
      <c r="J78" s="56">
        <v>847001</v>
      </c>
      <c r="K78" s="56" t="s">
        <v>23</v>
      </c>
      <c r="L78" s="56">
        <v>200179</v>
      </c>
      <c r="M78" s="56" t="s">
        <v>2098</v>
      </c>
      <c r="N78" s="56">
        <v>1</v>
      </c>
      <c r="Q78" s="56" t="s">
        <v>5710</v>
      </c>
      <c r="R78" s="56">
        <v>1</v>
      </c>
      <c r="S78" s="56">
        <v>10048</v>
      </c>
      <c r="T78" s="56">
        <v>10048</v>
      </c>
      <c r="U78" s="56" t="s">
        <v>2002</v>
      </c>
      <c r="V78" s="56" t="s">
        <v>2003</v>
      </c>
      <c r="W78" s="56" t="s">
        <v>2007</v>
      </c>
      <c r="X78" s="56" t="s">
        <v>2102</v>
      </c>
      <c r="AE78" s="56">
        <v>8470310</v>
      </c>
    </row>
    <row r="79" spans="1:31" x14ac:dyDescent="0.35">
      <c r="A79" s="56" t="s">
        <v>2041</v>
      </c>
      <c r="B79" s="56" t="s">
        <v>2042</v>
      </c>
      <c r="C79" s="56" t="s">
        <v>950</v>
      </c>
      <c r="D79" s="56">
        <v>8470315</v>
      </c>
      <c r="E79" s="56" t="s">
        <v>166</v>
      </c>
      <c r="F79" s="56">
        <v>426610</v>
      </c>
      <c r="G79" s="56" t="s">
        <v>43</v>
      </c>
      <c r="H79" s="56" t="str">
        <f t="shared" si="1"/>
        <v>847.8470315.1.426610.000000.847001.200179</v>
      </c>
      <c r="I79" s="56" t="s">
        <v>21</v>
      </c>
      <c r="J79" s="56">
        <v>847001</v>
      </c>
      <c r="K79" s="56" t="s">
        <v>23</v>
      </c>
      <c r="L79" s="56">
        <v>200179</v>
      </c>
      <c r="M79" s="56" t="s">
        <v>2013</v>
      </c>
      <c r="N79" s="56">
        <v>10</v>
      </c>
      <c r="Q79" s="56" t="s">
        <v>2162</v>
      </c>
      <c r="R79" s="56">
        <v>1</v>
      </c>
      <c r="S79" s="56">
        <v>109782</v>
      </c>
      <c r="T79" s="56">
        <v>109782</v>
      </c>
      <c r="U79" s="56" t="s">
        <v>2002</v>
      </c>
      <c r="V79" s="56" t="s">
        <v>2003</v>
      </c>
      <c r="W79" s="56" t="s">
        <v>2007</v>
      </c>
      <c r="X79" s="56" t="s">
        <v>2166</v>
      </c>
      <c r="AE79" s="56">
        <v>8470315</v>
      </c>
    </row>
    <row r="80" spans="1:31" x14ac:dyDescent="0.35">
      <c r="A80" s="56" t="s">
        <v>2041</v>
      </c>
      <c r="B80" s="56" t="s">
        <v>2042</v>
      </c>
      <c r="C80" s="56" t="s">
        <v>950</v>
      </c>
      <c r="D80" s="56">
        <v>8470320</v>
      </c>
      <c r="E80" s="56" t="s">
        <v>183</v>
      </c>
      <c r="F80" s="56">
        <v>426610</v>
      </c>
      <c r="G80" s="56" t="s">
        <v>43</v>
      </c>
      <c r="H80" s="56" t="str">
        <f t="shared" si="1"/>
        <v>847.8470320.1.426610.000000.847001.200179</v>
      </c>
      <c r="I80" s="56" t="s">
        <v>21</v>
      </c>
      <c r="J80" s="56">
        <v>847001</v>
      </c>
      <c r="K80" s="56" t="s">
        <v>23</v>
      </c>
      <c r="L80" s="56">
        <v>200179</v>
      </c>
      <c r="M80" s="56" t="s">
        <v>2000</v>
      </c>
      <c r="N80" s="56">
        <v>1</v>
      </c>
      <c r="O80" s="56" t="s">
        <v>1998</v>
      </c>
      <c r="P80" s="56">
        <v>1</v>
      </c>
      <c r="Q80" s="56" t="s">
        <v>2231</v>
      </c>
      <c r="R80" s="56">
        <v>1</v>
      </c>
      <c r="S80" s="56">
        <v>90000</v>
      </c>
      <c r="T80" s="56">
        <v>90000</v>
      </c>
      <c r="U80" s="56" t="s">
        <v>2002</v>
      </c>
      <c r="V80" s="56" t="s">
        <v>2003</v>
      </c>
      <c r="W80" s="56" t="s">
        <v>2007</v>
      </c>
      <c r="X80" s="56" t="s">
        <v>2222</v>
      </c>
      <c r="AE80" s="56">
        <v>8470320</v>
      </c>
    </row>
    <row r="81" spans="1:31" x14ac:dyDescent="0.35">
      <c r="A81" s="56" t="s">
        <v>2041</v>
      </c>
      <c r="B81" s="56" t="s">
        <v>2042</v>
      </c>
      <c r="C81" s="56" t="s">
        <v>950</v>
      </c>
      <c r="D81" s="56">
        <v>8470320</v>
      </c>
      <c r="E81" s="56" t="s">
        <v>183</v>
      </c>
      <c r="F81" s="56">
        <v>426610</v>
      </c>
      <c r="G81" s="56" t="s">
        <v>43</v>
      </c>
      <c r="H81" s="56" t="str">
        <f t="shared" si="1"/>
        <v>847.8470320.1.426610.000000.847001.200179</v>
      </c>
      <c r="I81" s="56" t="s">
        <v>21</v>
      </c>
      <c r="J81" s="56">
        <v>847001</v>
      </c>
      <c r="K81" s="56" t="s">
        <v>23</v>
      </c>
      <c r="L81" s="56">
        <v>200179</v>
      </c>
      <c r="Q81" s="56" t="s">
        <v>5296</v>
      </c>
      <c r="R81" s="56">
        <v>1</v>
      </c>
      <c r="S81" s="56">
        <v>12299</v>
      </c>
      <c r="T81" s="56">
        <v>12299</v>
      </c>
      <c r="U81" s="56" t="s">
        <v>2002</v>
      </c>
      <c r="V81" s="56" t="s">
        <v>2003</v>
      </c>
      <c r="W81" s="56" t="s">
        <v>2007</v>
      </c>
      <c r="X81" s="56" t="s">
        <v>2222</v>
      </c>
      <c r="Y81" s="56" t="s">
        <v>2223</v>
      </c>
      <c r="AE81" s="56">
        <v>8470320</v>
      </c>
    </row>
    <row r="82" spans="1:31" x14ac:dyDescent="0.35">
      <c r="A82" s="56" t="s">
        <v>2041</v>
      </c>
      <c r="B82" s="56" t="s">
        <v>2042</v>
      </c>
      <c r="C82" s="56" t="s">
        <v>950</v>
      </c>
      <c r="D82" s="56">
        <v>8470320</v>
      </c>
      <c r="E82" s="56" t="s">
        <v>183</v>
      </c>
      <c r="F82" s="56">
        <v>426610</v>
      </c>
      <c r="G82" s="56" t="s">
        <v>43</v>
      </c>
      <c r="H82" s="56" t="str">
        <f t="shared" si="1"/>
        <v>847.8470320.1.426610.000000.847001.200179</v>
      </c>
      <c r="I82" s="56" t="s">
        <v>21</v>
      </c>
      <c r="J82" s="56">
        <v>847001</v>
      </c>
      <c r="K82" s="56" t="s">
        <v>23</v>
      </c>
      <c r="L82" s="56">
        <v>200179</v>
      </c>
      <c r="Q82" s="56" t="s">
        <v>5298</v>
      </c>
      <c r="R82" s="56">
        <v>1</v>
      </c>
      <c r="S82" s="56">
        <v>3700</v>
      </c>
      <c r="T82" s="56">
        <v>3700</v>
      </c>
      <c r="U82" s="56" t="s">
        <v>2002</v>
      </c>
      <c r="V82" s="56" t="s">
        <v>2003</v>
      </c>
      <c r="W82" s="56" t="s">
        <v>2007</v>
      </c>
      <c r="X82" s="56" t="s">
        <v>2222</v>
      </c>
      <c r="Y82" s="56" t="s">
        <v>2223</v>
      </c>
      <c r="AE82" s="56">
        <v>8470320</v>
      </c>
    </row>
    <row r="83" spans="1:31" x14ac:dyDescent="0.35">
      <c r="A83" s="56" t="s">
        <v>2041</v>
      </c>
      <c r="B83" s="56" t="s">
        <v>2042</v>
      </c>
      <c r="C83" s="56" t="s">
        <v>950</v>
      </c>
      <c r="D83" s="56">
        <v>8470320</v>
      </c>
      <c r="E83" s="56" t="s">
        <v>183</v>
      </c>
      <c r="F83" s="56">
        <v>426610</v>
      </c>
      <c r="G83" s="56" t="s">
        <v>43</v>
      </c>
      <c r="H83" s="56" t="str">
        <f t="shared" si="1"/>
        <v>847.8470320.1.426610.000000.847001.200179</v>
      </c>
      <c r="I83" s="56" t="s">
        <v>21</v>
      </c>
      <c r="J83" s="56">
        <v>847001</v>
      </c>
      <c r="K83" s="56" t="s">
        <v>23</v>
      </c>
      <c r="L83" s="56">
        <v>200179</v>
      </c>
      <c r="Q83" s="56" t="s">
        <v>5711</v>
      </c>
      <c r="R83" s="56">
        <v>1</v>
      </c>
      <c r="S83" s="56">
        <v>12920.400000000001</v>
      </c>
      <c r="T83" s="56">
        <v>12920.400000000001</v>
      </c>
      <c r="U83" s="56" t="s">
        <v>2002</v>
      </c>
      <c r="V83" s="56" t="s">
        <v>2003</v>
      </c>
      <c r="W83" s="56" t="s">
        <v>2007</v>
      </c>
      <c r="X83" s="56" t="s">
        <v>2222</v>
      </c>
      <c r="Y83" s="56" t="s">
        <v>2223</v>
      </c>
      <c r="AE83" s="56">
        <v>8470320</v>
      </c>
    </row>
    <row r="84" spans="1:31" x14ac:dyDescent="0.35">
      <c r="A84" s="56" t="s">
        <v>2041</v>
      </c>
      <c r="B84" s="56" t="s">
        <v>2042</v>
      </c>
      <c r="C84" s="56" t="s">
        <v>950</v>
      </c>
      <c r="D84" s="56">
        <v>8470325</v>
      </c>
      <c r="E84" s="56" t="s">
        <v>190</v>
      </c>
      <c r="F84" s="56">
        <v>426610</v>
      </c>
      <c r="G84" s="56" t="s">
        <v>43</v>
      </c>
      <c r="H84" s="56" t="str">
        <f t="shared" si="1"/>
        <v>847.8470325.1.426610.000000.847001.200179</v>
      </c>
      <c r="I84" s="56" t="s">
        <v>21</v>
      </c>
      <c r="J84" s="56">
        <v>847001</v>
      </c>
      <c r="K84" s="56" t="s">
        <v>23</v>
      </c>
      <c r="L84" s="56">
        <v>200179</v>
      </c>
      <c r="M84" s="56" t="s">
        <v>2000</v>
      </c>
      <c r="N84" s="56">
        <v>1</v>
      </c>
      <c r="Q84" s="56" t="s">
        <v>2280</v>
      </c>
      <c r="R84" s="56">
        <v>1</v>
      </c>
      <c r="S84" s="56">
        <v>15336</v>
      </c>
      <c r="T84" s="56">
        <v>15336</v>
      </c>
      <c r="U84" s="56" t="s">
        <v>2002</v>
      </c>
      <c r="V84" s="56" t="s">
        <v>2003</v>
      </c>
      <c r="W84" s="56" t="s">
        <v>2007</v>
      </c>
      <c r="X84" s="56" t="s">
        <v>2281</v>
      </c>
      <c r="Y84" s="56" t="s">
        <v>5712</v>
      </c>
      <c r="AE84" s="56">
        <v>8470325</v>
      </c>
    </row>
    <row r="85" spans="1:31" x14ac:dyDescent="0.35">
      <c r="A85" s="56" t="s">
        <v>2041</v>
      </c>
      <c r="B85" s="56" t="s">
        <v>2042</v>
      </c>
      <c r="C85" s="56" t="s">
        <v>950</v>
      </c>
      <c r="D85" s="56">
        <v>8470330</v>
      </c>
      <c r="E85" s="56" t="s">
        <v>199</v>
      </c>
      <c r="F85" s="56">
        <v>426610</v>
      </c>
      <c r="G85" s="56" t="s">
        <v>43</v>
      </c>
      <c r="H85" s="56" t="str">
        <f t="shared" si="1"/>
        <v>847.8470330.1.426610.000000.847001.200179</v>
      </c>
      <c r="I85" s="56" t="s">
        <v>21</v>
      </c>
      <c r="J85" s="56">
        <v>847001</v>
      </c>
      <c r="K85" s="56" t="s">
        <v>23</v>
      </c>
      <c r="L85" s="56">
        <v>200179</v>
      </c>
      <c r="M85" s="56" t="s">
        <v>2025</v>
      </c>
      <c r="N85" s="56">
        <v>550</v>
      </c>
      <c r="Q85" s="56" t="s">
        <v>5301</v>
      </c>
      <c r="R85" s="56">
        <v>14</v>
      </c>
      <c r="S85" s="56">
        <v>57000</v>
      </c>
      <c r="T85" s="56">
        <v>798000</v>
      </c>
      <c r="U85" s="56" t="s">
        <v>2002</v>
      </c>
      <c r="V85" s="56" t="s">
        <v>2003</v>
      </c>
      <c r="W85" s="56" t="s">
        <v>2007</v>
      </c>
      <c r="X85" s="56" t="s">
        <v>2007</v>
      </c>
      <c r="AE85" s="56">
        <v>8470330</v>
      </c>
    </row>
    <row r="86" spans="1:31" x14ac:dyDescent="0.35">
      <c r="A86" s="56" t="s">
        <v>2041</v>
      </c>
      <c r="B86" s="56" t="s">
        <v>2042</v>
      </c>
      <c r="C86" s="56" t="s">
        <v>950</v>
      </c>
      <c r="D86" s="56">
        <v>8470335</v>
      </c>
      <c r="E86" s="56" t="s">
        <v>208</v>
      </c>
      <c r="F86" s="56">
        <v>426610</v>
      </c>
      <c r="G86" s="56" t="s">
        <v>43</v>
      </c>
      <c r="H86" s="56" t="str">
        <f t="shared" si="1"/>
        <v>847.8470335.1.426610.000000.847001.200179</v>
      </c>
      <c r="I86" s="56" t="s">
        <v>21</v>
      </c>
      <c r="J86" s="56">
        <v>847001</v>
      </c>
      <c r="K86" s="56" t="s">
        <v>23</v>
      </c>
      <c r="L86" s="56">
        <v>200179</v>
      </c>
      <c r="M86" s="56" t="s">
        <v>2414</v>
      </c>
      <c r="N86" s="56">
        <v>31</v>
      </c>
      <c r="Q86" s="56" t="s">
        <v>2415</v>
      </c>
      <c r="R86" s="56">
        <v>27</v>
      </c>
      <c r="S86" s="56">
        <v>5974.8</v>
      </c>
      <c r="T86" s="56">
        <v>161319.6</v>
      </c>
      <c r="U86" s="56" t="s">
        <v>2002</v>
      </c>
      <c r="V86" s="56" t="s">
        <v>2003</v>
      </c>
      <c r="W86" s="56" t="s">
        <v>2056</v>
      </c>
      <c r="X86" s="56" t="s">
        <v>2418</v>
      </c>
      <c r="AE86" s="56">
        <v>8470335</v>
      </c>
    </row>
    <row r="87" spans="1:31" x14ac:dyDescent="0.35">
      <c r="A87" s="56" t="s">
        <v>2041</v>
      </c>
      <c r="B87" s="56" t="s">
        <v>2042</v>
      </c>
      <c r="C87" s="56" t="s">
        <v>950</v>
      </c>
      <c r="D87" s="56">
        <v>8470340</v>
      </c>
      <c r="E87" s="56" t="s">
        <v>217</v>
      </c>
      <c r="F87" s="56">
        <v>426610</v>
      </c>
      <c r="G87" s="56" t="s">
        <v>43</v>
      </c>
      <c r="H87" s="56" t="str">
        <f t="shared" si="1"/>
        <v>847.8470340.1.426610.000000.847001.200179</v>
      </c>
      <c r="I87" s="56" t="s">
        <v>21</v>
      </c>
      <c r="J87" s="56">
        <v>847001</v>
      </c>
      <c r="K87" s="56" t="s">
        <v>23</v>
      </c>
      <c r="L87" s="56">
        <v>200179</v>
      </c>
      <c r="M87" s="56" t="s">
        <v>2037</v>
      </c>
      <c r="N87" s="56">
        <v>49</v>
      </c>
      <c r="Q87" s="56" t="s">
        <v>2498</v>
      </c>
      <c r="R87" s="56">
        <v>1</v>
      </c>
      <c r="S87" s="56">
        <v>220000</v>
      </c>
      <c r="T87" s="56">
        <v>220000</v>
      </c>
      <c r="U87" s="56" t="s">
        <v>2002</v>
      </c>
      <c r="V87" s="56" t="s">
        <v>2003</v>
      </c>
      <c r="W87" s="56" t="s">
        <v>2007</v>
      </c>
      <c r="X87" s="56" t="s">
        <v>2007</v>
      </c>
      <c r="Y87" s="56" t="s">
        <v>5713</v>
      </c>
      <c r="AE87" s="56">
        <v>8470340</v>
      </c>
    </row>
    <row r="88" spans="1:31" x14ac:dyDescent="0.35">
      <c r="A88" s="56" t="s">
        <v>2041</v>
      </c>
      <c r="B88" s="56" t="s">
        <v>2042</v>
      </c>
      <c r="C88" s="56" t="s">
        <v>950</v>
      </c>
      <c r="D88" s="56">
        <v>8470345</v>
      </c>
      <c r="E88" s="56" t="s">
        <v>225</v>
      </c>
      <c r="F88" s="56">
        <v>426610</v>
      </c>
      <c r="G88" s="56" t="s">
        <v>43</v>
      </c>
      <c r="H88" s="56" t="str">
        <f t="shared" si="1"/>
        <v>847.8470345.1.426610.000000.847001.200179</v>
      </c>
      <c r="I88" s="56" t="s">
        <v>21</v>
      </c>
      <c r="J88" s="56">
        <v>847001</v>
      </c>
      <c r="K88" s="56" t="s">
        <v>23</v>
      </c>
      <c r="L88" s="56">
        <v>200179</v>
      </c>
      <c r="M88" s="56" t="s">
        <v>2000</v>
      </c>
      <c r="N88" s="56">
        <v>1</v>
      </c>
      <c r="Q88" s="56" t="s">
        <v>2546</v>
      </c>
      <c r="R88" s="56">
        <v>1</v>
      </c>
      <c r="S88" s="56">
        <v>162048</v>
      </c>
      <c r="T88" s="56">
        <v>162048</v>
      </c>
      <c r="U88" s="56" t="s">
        <v>2002</v>
      </c>
      <c r="V88" s="56" t="s">
        <v>2003</v>
      </c>
      <c r="W88" s="56" t="s">
        <v>2056</v>
      </c>
      <c r="X88" s="56" t="s">
        <v>2548</v>
      </c>
      <c r="Y88" s="56" t="s">
        <v>2549</v>
      </c>
      <c r="AE88" s="56">
        <v>8470345</v>
      </c>
    </row>
    <row r="89" spans="1:31" x14ac:dyDescent="0.35">
      <c r="A89" s="56" t="s">
        <v>2041</v>
      </c>
      <c r="B89" s="56" t="s">
        <v>2042</v>
      </c>
      <c r="C89" s="56" t="s">
        <v>950</v>
      </c>
      <c r="D89" s="56">
        <v>8470350</v>
      </c>
      <c r="E89" s="56" t="s">
        <v>232</v>
      </c>
      <c r="F89" s="56">
        <v>426610</v>
      </c>
      <c r="G89" s="56" t="s">
        <v>43</v>
      </c>
      <c r="H89" s="56" t="str">
        <f t="shared" si="1"/>
        <v>847.8470350.1.426610.000000.847001.200179</v>
      </c>
      <c r="I89" s="56" t="s">
        <v>21</v>
      </c>
      <c r="J89" s="56">
        <v>847001</v>
      </c>
      <c r="K89" s="56" t="s">
        <v>23</v>
      </c>
      <c r="L89" s="56">
        <v>200179</v>
      </c>
      <c r="M89" s="56" t="s">
        <v>2611</v>
      </c>
      <c r="N89" s="56">
        <v>1</v>
      </c>
      <c r="Q89" s="56" t="s">
        <v>5714</v>
      </c>
      <c r="R89" s="56">
        <v>1</v>
      </c>
      <c r="S89" s="56">
        <v>78650.000000000015</v>
      </c>
      <c r="T89" s="56">
        <v>78650.000000000015</v>
      </c>
      <c r="U89" s="56" t="s">
        <v>2002</v>
      </c>
      <c r="V89" s="56" t="s">
        <v>2003</v>
      </c>
      <c r="W89" s="56" t="s">
        <v>2007</v>
      </c>
      <c r="X89" s="56" t="s">
        <v>5306</v>
      </c>
      <c r="AE89" s="56">
        <v>8470350</v>
      </c>
    </row>
    <row r="90" spans="1:31" x14ac:dyDescent="0.35">
      <c r="A90" s="56" t="s">
        <v>2041</v>
      </c>
      <c r="B90" s="56" t="s">
        <v>2042</v>
      </c>
      <c r="C90" s="56" t="s">
        <v>950</v>
      </c>
      <c r="D90" s="56">
        <v>8470350</v>
      </c>
      <c r="E90" s="56" t="s">
        <v>232</v>
      </c>
      <c r="F90" s="56">
        <v>426610</v>
      </c>
      <c r="G90" s="56" t="s">
        <v>43</v>
      </c>
      <c r="H90" s="56" t="str">
        <f t="shared" si="1"/>
        <v>847.8470350.1.426610.000000.847001.200179</v>
      </c>
      <c r="I90" s="56" t="s">
        <v>21</v>
      </c>
      <c r="J90" s="56">
        <v>847001</v>
      </c>
      <c r="K90" s="56" t="s">
        <v>23</v>
      </c>
      <c r="L90" s="56">
        <v>200179</v>
      </c>
      <c r="M90" s="56" t="s">
        <v>2611</v>
      </c>
      <c r="N90" s="56">
        <v>1</v>
      </c>
      <c r="Q90" s="56" t="s">
        <v>5715</v>
      </c>
      <c r="R90" s="56">
        <v>1</v>
      </c>
      <c r="S90" s="56">
        <v>21780.000000000004</v>
      </c>
      <c r="T90" s="56">
        <v>21780.000000000004</v>
      </c>
      <c r="U90" s="56" t="s">
        <v>2113</v>
      </c>
      <c r="V90" s="56" t="s">
        <v>2003</v>
      </c>
      <c r="W90" s="56" t="s">
        <v>2007</v>
      </c>
      <c r="X90" s="56" t="s">
        <v>2626</v>
      </c>
      <c r="AE90" s="56">
        <v>8470350</v>
      </c>
    </row>
    <row r="91" spans="1:31" x14ac:dyDescent="0.35">
      <c r="A91" s="56" t="s">
        <v>2041</v>
      </c>
      <c r="B91" s="56" t="s">
        <v>2042</v>
      </c>
      <c r="C91" s="56" t="s">
        <v>950</v>
      </c>
      <c r="D91" s="56">
        <v>8470350</v>
      </c>
      <c r="E91" s="56" t="s">
        <v>232</v>
      </c>
      <c r="F91" s="56">
        <v>426610</v>
      </c>
      <c r="G91" s="56" t="s">
        <v>43</v>
      </c>
      <c r="H91" s="56" t="str">
        <f t="shared" si="1"/>
        <v>847.8470350.1.426610.000000.847001.200179</v>
      </c>
      <c r="I91" s="56" t="s">
        <v>21</v>
      </c>
      <c r="J91" s="56">
        <v>847001</v>
      </c>
      <c r="K91" s="56" t="s">
        <v>23</v>
      </c>
      <c r="L91" s="56">
        <v>200179</v>
      </c>
      <c r="M91" s="56" t="s">
        <v>2611</v>
      </c>
      <c r="N91" s="56">
        <v>1</v>
      </c>
      <c r="Q91" s="56" t="s">
        <v>5303</v>
      </c>
      <c r="R91" s="56">
        <v>1</v>
      </c>
      <c r="S91" s="56">
        <v>5200</v>
      </c>
      <c r="T91" s="56">
        <v>5200</v>
      </c>
      <c r="U91" s="56" t="s">
        <v>2002</v>
      </c>
      <c r="V91" s="56" t="s">
        <v>2003</v>
      </c>
      <c r="W91" s="56" t="s">
        <v>2007</v>
      </c>
      <c r="X91" s="56" t="s">
        <v>2623</v>
      </c>
      <c r="AE91" s="56">
        <v>8470350</v>
      </c>
    </row>
    <row r="92" spans="1:31" x14ac:dyDescent="0.35">
      <c r="A92" s="56" t="s">
        <v>2041</v>
      </c>
      <c r="B92" s="56" t="s">
        <v>2042</v>
      </c>
      <c r="C92" s="56" t="s">
        <v>950</v>
      </c>
      <c r="D92" s="56">
        <v>8470350</v>
      </c>
      <c r="E92" s="56" t="s">
        <v>232</v>
      </c>
      <c r="F92" s="56">
        <v>426610</v>
      </c>
      <c r="G92" s="56" t="s">
        <v>43</v>
      </c>
      <c r="H92" s="56" t="str">
        <f t="shared" si="1"/>
        <v>847.8470350.1.426610.000000.847001.200179</v>
      </c>
      <c r="I92" s="56" t="s">
        <v>21</v>
      </c>
      <c r="J92" s="56">
        <v>847001</v>
      </c>
      <c r="K92" s="56" t="s">
        <v>23</v>
      </c>
      <c r="L92" s="56">
        <v>200179</v>
      </c>
      <c r="M92" s="56" t="s">
        <v>2611</v>
      </c>
      <c r="N92" s="56">
        <v>1</v>
      </c>
      <c r="Q92" s="56" t="s">
        <v>5305</v>
      </c>
      <c r="R92" s="56">
        <v>1</v>
      </c>
      <c r="S92" s="56">
        <v>25000</v>
      </c>
      <c r="T92" s="56">
        <v>25000</v>
      </c>
      <c r="U92" s="56" t="s">
        <v>2002</v>
      </c>
      <c r="V92" s="56" t="s">
        <v>2003</v>
      </c>
      <c r="W92" s="56" t="s">
        <v>2007</v>
      </c>
      <c r="X92" s="56" t="s">
        <v>2623</v>
      </c>
      <c r="AE92" s="56">
        <v>8470350</v>
      </c>
    </row>
    <row r="93" spans="1:31" x14ac:dyDescent="0.35">
      <c r="A93" s="56" t="s">
        <v>2041</v>
      </c>
      <c r="B93" s="56" t="s">
        <v>2042</v>
      </c>
      <c r="C93" s="56" t="s">
        <v>5326</v>
      </c>
      <c r="D93" s="56">
        <v>8470620</v>
      </c>
      <c r="E93" s="56" t="s">
        <v>416</v>
      </c>
      <c r="F93" s="56">
        <v>426610</v>
      </c>
      <c r="G93" s="56" t="s">
        <v>43</v>
      </c>
      <c r="H93" s="56" t="str">
        <f t="shared" si="1"/>
        <v>847.8470620.1.426610.000000.847001.200179</v>
      </c>
      <c r="I93" s="56" t="s">
        <v>21</v>
      </c>
      <c r="J93" s="56">
        <v>847001</v>
      </c>
      <c r="K93" s="56" t="s">
        <v>23</v>
      </c>
      <c r="L93" s="56">
        <v>200179</v>
      </c>
      <c r="M93" s="56" t="s">
        <v>2686</v>
      </c>
      <c r="N93" s="56">
        <v>11</v>
      </c>
      <c r="Q93" s="56" t="s">
        <v>2687</v>
      </c>
      <c r="R93" s="56">
        <v>11</v>
      </c>
      <c r="S93" s="56">
        <v>2880</v>
      </c>
      <c r="T93" s="56">
        <v>31680</v>
      </c>
      <c r="U93" s="56" t="s">
        <v>2002</v>
      </c>
      <c r="V93" s="56" t="s">
        <v>2003</v>
      </c>
      <c r="W93" s="56" t="s">
        <v>2677</v>
      </c>
      <c r="X93" s="56" t="s">
        <v>2689</v>
      </c>
      <c r="Y93" s="56" t="s">
        <v>5307</v>
      </c>
      <c r="AE93" s="56">
        <v>8470620</v>
      </c>
    </row>
    <row r="94" spans="1:31" x14ac:dyDescent="0.35">
      <c r="A94" s="56" t="s">
        <v>2041</v>
      </c>
      <c r="B94" s="56" t="s">
        <v>2042</v>
      </c>
      <c r="C94" s="56" t="s">
        <v>952</v>
      </c>
      <c r="D94" s="56">
        <v>8470810</v>
      </c>
      <c r="E94" s="56" t="s">
        <v>452</v>
      </c>
      <c r="F94" s="56">
        <v>426610</v>
      </c>
      <c r="G94" s="56" t="s">
        <v>43</v>
      </c>
      <c r="H94" s="56" t="str">
        <f t="shared" si="1"/>
        <v>847.8470810.1.426610.000000.847001.200179</v>
      </c>
      <c r="I94" s="56" t="s">
        <v>21</v>
      </c>
      <c r="J94" s="56">
        <v>847001</v>
      </c>
      <c r="K94" s="56" t="s">
        <v>23</v>
      </c>
      <c r="L94" s="56">
        <v>200179</v>
      </c>
      <c r="M94" s="56" t="s">
        <v>2025</v>
      </c>
      <c r="N94" s="56">
        <v>6771</v>
      </c>
      <c r="O94" s="56" t="s">
        <v>2037</v>
      </c>
      <c r="P94" s="56">
        <v>1529</v>
      </c>
      <c r="Q94" s="56" t="s">
        <v>2705</v>
      </c>
      <c r="R94" s="56">
        <v>1</v>
      </c>
      <c r="S94" s="56">
        <v>1638273.3290000006</v>
      </c>
      <c r="T94" s="56">
        <v>1638273.3290000006</v>
      </c>
      <c r="U94" s="56" t="s">
        <v>2002</v>
      </c>
      <c r="V94" s="56" t="s">
        <v>2003</v>
      </c>
      <c r="W94" s="56" t="s">
        <v>2701</v>
      </c>
      <c r="Y94" s="56" t="s">
        <v>5716</v>
      </c>
      <c r="AE94" s="56">
        <v>8470810</v>
      </c>
    </row>
    <row r="95" spans="1:31" x14ac:dyDescent="0.35">
      <c r="A95" s="56" t="s">
        <v>2041</v>
      </c>
      <c r="B95" s="56" t="s">
        <v>2042</v>
      </c>
      <c r="C95" s="56" t="s">
        <v>952</v>
      </c>
      <c r="D95" s="56">
        <v>8470810</v>
      </c>
      <c r="E95" s="56" t="s">
        <v>452</v>
      </c>
      <c r="F95" s="56">
        <v>426610</v>
      </c>
      <c r="G95" s="56" t="s">
        <v>43</v>
      </c>
      <c r="H95" s="56" t="str">
        <f t="shared" si="1"/>
        <v>847.8470810.1.426610.000000.847001.200179</v>
      </c>
      <c r="I95" s="56" t="s">
        <v>21</v>
      </c>
      <c r="J95" s="56">
        <v>847001</v>
      </c>
      <c r="K95" s="56" t="s">
        <v>23</v>
      </c>
      <c r="L95" s="56">
        <v>200179</v>
      </c>
      <c r="M95" s="56" t="s">
        <v>2708</v>
      </c>
      <c r="N95" s="56">
        <v>8300</v>
      </c>
      <c r="O95" s="56" t="s">
        <v>2709</v>
      </c>
      <c r="P95" s="56">
        <v>50</v>
      </c>
      <c r="Q95" s="56" t="s">
        <v>5309</v>
      </c>
      <c r="R95" s="56">
        <v>1</v>
      </c>
      <c r="S95" s="56">
        <v>897122.55600000022</v>
      </c>
      <c r="T95" s="56">
        <v>897122.55600000022</v>
      </c>
      <c r="U95" s="56" t="s">
        <v>2002</v>
      </c>
      <c r="V95" s="56" t="s">
        <v>2003</v>
      </c>
      <c r="W95" s="56" t="s">
        <v>2701</v>
      </c>
      <c r="Y95" s="56" t="s">
        <v>5717</v>
      </c>
      <c r="AE95" s="56">
        <v>8470810</v>
      </c>
    </row>
    <row r="96" spans="1:31" x14ac:dyDescent="0.35">
      <c r="A96" s="56" t="s">
        <v>2041</v>
      </c>
      <c r="B96" s="56" t="s">
        <v>2042</v>
      </c>
      <c r="C96" s="56" t="s">
        <v>952</v>
      </c>
      <c r="D96" s="56">
        <v>8470810</v>
      </c>
      <c r="E96" s="56" t="s">
        <v>452</v>
      </c>
      <c r="F96" s="56">
        <v>426610</v>
      </c>
      <c r="G96" s="56" t="s">
        <v>43</v>
      </c>
      <c r="H96" s="56" t="str">
        <f t="shared" si="1"/>
        <v>847.8470810.1.426610.000000.847001.200179</v>
      </c>
      <c r="I96" s="56" t="s">
        <v>21</v>
      </c>
      <c r="J96" s="56">
        <v>847001</v>
      </c>
      <c r="K96" s="56" t="s">
        <v>23</v>
      </c>
      <c r="L96" s="56">
        <v>200179</v>
      </c>
      <c r="M96" s="56" t="s">
        <v>2713</v>
      </c>
      <c r="N96" s="56">
        <v>20</v>
      </c>
      <c r="Q96" s="56" t="s">
        <v>2714</v>
      </c>
      <c r="R96" s="56">
        <v>1</v>
      </c>
      <c r="S96" s="56">
        <v>845250</v>
      </c>
      <c r="T96" s="56">
        <v>845250</v>
      </c>
      <c r="U96" s="56" t="s">
        <v>2002</v>
      </c>
      <c r="V96" s="56" t="s">
        <v>2003</v>
      </c>
      <c r="W96" s="56" t="s">
        <v>2701</v>
      </c>
      <c r="Y96" s="56" t="s">
        <v>2716</v>
      </c>
      <c r="AE96" s="56">
        <v>8470810</v>
      </c>
    </row>
    <row r="97" spans="1:31" x14ac:dyDescent="0.35">
      <c r="A97" s="56" t="s">
        <v>2041</v>
      </c>
      <c r="B97" s="56" t="s">
        <v>2042</v>
      </c>
      <c r="C97" s="56" t="s">
        <v>952</v>
      </c>
      <c r="D97" s="56">
        <v>8470810</v>
      </c>
      <c r="E97" s="56" t="s">
        <v>452</v>
      </c>
      <c r="F97" s="56">
        <v>426610</v>
      </c>
      <c r="G97" s="56" t="s">
        <v>43</v>
      </c>
      <c r="H97" s="56" t="str">
        <f t="shared" si="1"/>
        <v>847.8470810.1.426610.000000.847001.200179</v>
      </c>
      <c r="I97" s="56" t="s">
        <v>21</v>
      </c>
      <c r="J97" s="56">
        <v>847001</v>
      </c>
      <c r="K97" s="56" t="s">
        <v>23</v>
      </c>
      <c r="L97" s="56">
        <v>200179</v>
      </c>
      <c r="M97" s="56" t="s">
        <v>2717</v>
      </c>
      <c r="N97" s="56">
        <v>1</v>
      </c>
      <c r="Q97" s="56" t="s">
        <v>2718</v>
      </c>
      <c r="R97" s="56">
        <v>1</v>
      </c>
      <c r="S97" s="56">
        <v>463387.25475000008</v>
      </c>
      <c r="T97" s="56">
        <v>463387.25475000008</v>
      </c>
      <c r="U97" s="56" t="s">
        <v>2002</v>
      </c>
      <c r="V97" s="56" t="s">
        <v>2003</v>
      </c>
      <c r="W97" s="56" t="s">
        <v>2701</v>
      </c>
      <c r="Y97" s="56" t="s">
        <v>2720</v>
      </c>
      <c r="AE97" s="56">
        <v>8470810</v>
      </c>
    </row>
    <row r="98" spans="1:31" x14ac:dyDescent="0.35">
      <c r="A98" s="56" t="s">
        <v>2041</v>
      </c>
      <c r="B98" s="56" t="s">
        <v>2042</v>
      </c>
      <c r="C98" s="56" t="s">
        <v>952</v>
      </c>
      <c r="D98" s="56">
        <v>8470810</v>
      </c>
      <c r="E98" s="56" t="s">
        <v>452</v>
      </c>
      <c r="F98" s="56">
        <v>426610</v>
      </c>
      <c r="G98" s="56" t="s">
        <v>43</v>
      </c>
      <c r="H98" s="56" t="str">
        <f t="shared" si="1"/>
        <v>847.8470810.1.426610.000000.847001.200179</v>
      </c>
      <c r="I98" s="56" t="s">
        <v>21</v>
      </c>
      <c r="J98" s="56">
        <v>847001</v>
      </c>
      <c r="K98" s="56" t="s">
        <v>23</v>
      </c>
      <c r="L98" s="56">
        <v>200179</v>
      </c>
      <c r="M98" s="56" t="s">
        <v>2025</v>
      </c>
      <c r="N98" s="56">
        <v>6771</v>
      </c>
      <c r="Q98" s="56" t="s">
        <v>2721</v>
      </c>
      <c r="R98" s="56">
        <v>1</v>
      </c>
      <c r="S98" s="56">
        <v>767846.1136500003</v>
      </c>
      <c r="T98" s="56">
        <v>767846.1136500003</v>
      </c>
      <c r="U98" s="56" t="s">
        <v>2002</v>
      </c>
      <c r="V98" s="56" t="s">
        <v>2003</v>
      </c>
      <c r="W98" s="56" t="s">
        <v>2701</v>
      </c>
      <c r="Y98" s="56" t="s">
        <v>5718</v>
      </c>
      <c r="AE98" s="56">
        <v>8470810</v>
      </c>
    </row>
    <row r="99" spans="1:31" x14ac:dyDescent="0.35">
      <c r="A99" s="56" t="s">
        <v>2041</v>
      </c>
      <c r="B99" s="56" t="s">
        <v>2042</v>
      </c>
      <c r="C99" s="56" t="s">
        <v>952</v>
      </c>
      <c r="D99" s="56">
        <v>8470810</v>
      </c>
      <c r="E99" s="56" t="s">
        <v>452</v>
      </c>
      <c r="F99" s="56">
        <v>426610</v>
      </c>
      <c r="G99" s="56" t="s">
        <v>43</v>
      </c>
      <c r="H99" s="56" t="str">
        <f t="shared" si="1"/>
        <v>847.8470810.1.426610.000000.847001.200179</v>
      </c>
      <c r="I99" s="56" t="s">
        <v>21</v>
      </c>
      <c r="J99" s="56">
        <v>847001</v>
      </c>
      <c r="K99" s="56" t="s">
        <v>23</v>
      </c>
      <c r="L99" s="56">
        <v>200179</v>
      </c>
      <c r="M99" s="56" t="s">
        <v>2713</v>
      </c>
      <c r="N99" s="56">
        <v>1</v>
      </c>
      <c r="Q99" s="56" t="s">
        <v>2723</v>
      </c>
      <c r="R99" s="56">
        <v>1</v>
      </c>
      <c r="S99" s="56">
        <v>185567.28750000001</v>
      </c>
      <c r="T99" s="56">
        <v>185567.28750000001</v>
      </c>
      <c r="U99" s="56" t="s">
        <v>2002</v>
      </c>
      <c r="V99" s="56" t="s">
        <v>2003</v>
      </c>
      <c r="W99" s="56" t="s">
        <v>2701</v>
      </c>
      <c r="Y99" s="56" t="s">
        <v>2725</v>
      </c>
      <c r="AE99" s="56">
        <v>8470810</v>
      </c>
    </row>
    <row r="100" spans="1:31" x14ac:dyDescent="0.35">
      <c r="A100" s="56" t="s">
        <v>2041</v>
      </c>
      <c r="B100" s="56" t="s">
        <v>2042</v>
      </c>
      <c r="C100" s="56" t="s">
        <v>952</v>
      </c>
      <c r="D100" s="56">
        <v>8470810</v>
      </c>
      <c r="E100" s="56" t="s">
        <v>452</v>
      </c>
      <c r="F100" s="56">
        <v>426610</v>
      </c>
      <c r="G100" s="56" t="s">
        <v>43</v>
      </c>
      <c r="H100" s="56" t="str">
        <f t="shared" si="1"/>
        <v>847.8470810.1.426610.000000.847001.200179</v>
      </c>
      <c r="I100" s="56" t="s">
        <v>21</v>
      </c>
      <c r="J100" s="56">
        <v>847001</v>
      </c>
      <c r="K100" s="56" t="s">
        <v>23</v>
      </c>
      <c r="L100" s="56">
        <v>200179</v>
      </c>
      <c r="M100" s="56" t="s">
        <v>2025</v>
      </c>
      <c r="N100" s="56">
        <v>6771</v>
      </c>
      <c r="O100" s="56" t="s">
        <v>2726</v>
      </c>
      <c r="P100" s="56">
        <v>6000</v>
      </c>
      <c r="Q100" s="56" t="s">
        <v>2727</v>
      </c>
      <c r="R100" s="56">
        <v>1</v>
      </c>
      <c r="S100" s="56">
        <v>241768.16400000005</v>
      </c>
      <c r="T100" s="56">
        <v>241768.16400000005</v>
      </c>
      <c r="U100" s="56" t="s">
        <v>2002</v>
      </c>
      <c r="V100" s="56" t="s">
        <v>2003</v>
      </c>
      <c r="W100" s="56" t="s">
        <v>2701</v>
      </c>
      <c r="Y100" s="56" t="s">
        <v>5719</v>
      </c>
      <c r="AE100" s="56">
        <v>8470810</v>
      </c>
    </row>
    <row r="101" spans="1:31" x14ac:dyDescent="0.35">
      <c r="A101" s="56" t="s">
        <v>2041</v>
      </c>
      <c r="B101" s="56" t="s">
        <v>2042</v>
      </c>
      <c r="C101" s="56" t="s">
        <v>952</v>
      </c>
      <c r="D101" s="56">
        <v>8470810</v>
      </c>
      <c r="E101" s="56" t="s">
        <v>452</v>
      </c>
      <c r="F101" s="56">
        <v>426610</v>
      </c>
      <c r="G101" s="56" t="s">
        <v>43</v>
      </c>
      <c r="H101" s="56" t="str">
        <f t="shared" si="1"/>
        <v>847.8470810.1.426610.000000.847001.200179</v>
      </c>
      <c r="I101" s="56" t="s">
        <v>21</v>
      </c>
      <c r="J101" s="56">
        <v>847001</v>
      </c>
      <c r="K101" s="56" t="s">
        <v>23</v>
      </c>
      <c r="L101" s="56">
        <v>200179</v>
      </c>
      <c r="M101" s="56" t="s">
        <v>2729</v>
      </c>
      <c r="N101" s="56">
        <v>1</v>
      </c>
      <c r="Q101" s="56" t="s">
        <v>2730</v>
      </c>
      <c r="R101" s="56">
        <v>1</v>
      </c>
      <c r="S101" s="56">
        <v>122356</v>
      </c>
      <c r="T101" s="56">
        <v>122356</v>
      </c>
      <c r="U101" s="56" t="s">
        <v>2002</v>
      </c>
      <c r="V101" s="56" t="s">
        <v>2003</v>
      </c>
      <c r="W101" s="56" t="s">
        <v>2701</v>
      </c>
      <c r="Y101" s="56" t="s">
        <v>2731</v>
      </c>
      <c r="AE101" s="56">
        <v>8470810</v>
      </c>
    </row>
    <row r="102" spans="1:31" x14ac:dyDescent="0.35">
      <c r="A102" s="56" t="s">
        <v>2041</v>
      </c>
      <c r="B102" s="56" t="s">
        <v>2042</v>
      </c>
      <c r="C102" s="56" t="s">
        <v>952</v>
      </c>
      <c r="D102" s="56">
        <v>8470810</v>
      </c>
      <c r="E102" s="56" t="s">
        <v>452</v>
      </c>
      <c r="F102" s="56">
        <v>426610</v>
      </c>
      <c r="G102" s="56" t="s">
        <v>43</v>
      </c>
      <c r="H102" s="56" t="str">
        <f t="shared" si="1"/>
        <v>847.8470810.1.426610.000000.847001.200179</v>
      </c>
      <c r="I102" s="56" t="s">
        <v>21</v>
      </c>
      <c r="J102" s="56">
        <v>847001</v>
      </c>
      <c r="K102" s="56" t="s">
        <v>23</v>
      </c>
      <c r="L102" s="56">
        <v>200179</v>
      </c>
      <c r="M102" s="56" t="s">
        <v>2717</v>
      </c>
      <c r="N102" s="56">
        <v>1</v>
      </c>
      <c r="O102" s="56" t="s">
        <v>2732</v>
      </c>
      <c r="P102" s="56">
        <v>15</v>
      </c>
      <c r="Q102" s="56" t="s">
        <v>2733</v>
      </c>
      <c r="R102" s="56">
        <v>1</v>
      </c>
      <c r="S102" s="56">
        <v>163753.79999999999</v>
      </c>
      <c r="T102" s="56">
        <v>163753.79999999999</v>
      </c>
      <c r="U102" s="56" t="s">
        <v>2002</v>
      </c>
      <c r="V102" s="56" t="s">
        <v>2003</v>
      </c>
      <c r="W102" s="56" t="s">
        <v>2701</v>
      </c>
      <c r="Y102" s="56" t="s">
        <v>5313</v>
      </c>
      <c r="AE102" s="56">
        <v>8470810</v>
      </c>
    </row>
    <row r="103" spans="1:31" x14ac:dyDescent="0.35">
      <c r="A103" s="56" t="s">
        <v>2041</v>
      </c>
      <c r="B103" s="56" t="s">
        <v>2042</v>
      </c>
      <c r="C103" s="56" t="s">
        <v>952</v>
      </c>
      <c r="D103" s="56">
        <v>8470810</v>
      </c>
      <c r="E103" s="56" t="s">
        <v>452</v>
      </c>
      <c r="F103" s="56">
        <v>426610</v>
      </c>
      <c r="G103" s="56" t="s">
        <v>43</v>
      </c>
      <c r="H103" s="56" t="str">
        <f t="shared" si="1"/>
        <v>847.8470810.1.426610.000000.847001.200179</v>
      </c>
      <c r="I103" s="56" t="s">
        <v>21</v>
      </c>
      <c r="J103" s="56">
        <v>847001</v>
      </c>
      <c r="K103" s="56" t="s">
        <v>23</v>
      </c>
      <c r="L103" s="56">
        <v>200179</v>
      </c>
      <c r="M103" s="56" t="s">
        <v>2713</v>
      </c>
      <c r="N103" s="56">
        <v>5</v>
      </c>
      <c r="Q103" s="56" t="s">
        <v>2735</v>
      </c>
      <c r="R103" s="56">
        <v>1</v>
      </c>
      <c r="S103" s="56">
        <v>94450.650000000009</v>
      </c>
      <c r="T103" s="56">
        <v>94450.650000000009</v>
      </c>
      <c r="U103" s="56" t="s">
        <v>2002</v>
      </c>
      <c r="V103" s="56" t="s">
        <v>2003</v>
      </c>
      <c r="W103" s="56" t="s">
        <v>2701</v>
      </c>
      <c r="Y103" s="56" t="s">
        <v>2737</v>
      </c>
      <c r="AE103" s="56">
        <v>8470810</v>
      </c>
    </row>
    <row r="104" spans="1:31" x14ac:dyDescent="0.35">
      <c r="A104" s="56" t="s">
        <v>2041</v>
      </c>
      <c r="B104" s="56" t="s">
        <v>2042</v>
      </c>
      <c r="C104" s="56" t="s">
        <v>952</v>
      </c>
      <c r="D104" s="56">
        <v>8470810</v>
      </c>
      <c r="E104" s="56" t="s">
        <v>452</v>
      </c>
      <c r="F104" s="56">
        <v>426610</v>
      </c>
      <c r="G104" s="56" t="s">
        <v>43</v>
      </c>
      <c r="H104" s="56" t="str">
        <f t="shared" si="1"/>
        <v>847.8470810.1.426610.000000.847001.200179</v>
      </c>
      <c r="I104" s="56" t="s">
        <v>21</v>
      </c>
      <c r="J104" s="56">
        <v>847001</v>
      </c>
      <c r="K104" s="56" t="s">
        <v>23</v>
      </c>
      <c r="L104" s="56">
        <v>200179</v>
      </c>
      <c r="M104" s="56" t="s">
        <v>2738</v>
      </c>
      <c r="N104" s="56">
        <v>2</v>
      </c>
      <c r="Q104" s="56" t="s">
        <v>2739</v>
      </c>
      <c r="R104" s="56">
        <v>1</v>
      </c>
      <c r="S104" s="56">
        <v>91049.92666875002</v>
      </c>
      <c r="T104" s="56">
        <v>91049.92666875002</v>
      </c>
      <c r="U104" s="56" t="s">
        <v>2002</v>
      </c>
      <c r="V104" s="56" t="s">
        <v>2003</v>
      </c>
      <c r="W104" s="56" t="s">
        <v>2701</v>
      </c>
      <c r="Y104" s="56" t="s">
        <v>2740</v>
      </c>
      <c r="AE104" s="56">
        <v>8470810</v>
      </c>
    </row>
    <row r="105" spans="1:31" x14ac:dyDescent="0.35">
      <c r="A105" s="56" t="s">
        <v>2041</v>
      </c>
      <c r="B105" s="56" t="s">
        <v>2042</v>
      </c>
      <c r="C105" s="56" t="s">
        <v>952</v>
      </c>
      <c r="D105" s="56">
        <v>8470810</v>
      </c>
      <c r="E105" s="56" t="s">
        <v>452</v>
      </c>
      <c r="F105" s="56">
        <v>426610</v>
      </c>
      <c r="G105" s="56" t="s">
        <v>43</v>
      </c>
      <c r="H105" s="56" t="str">
        <f t="shared" si="1"/>
        <v>847.8470810.1.426610.000000.847001.200179</v>
      </c>
      <c r="I105" s="56" t="s">
        <v>21</v>
      </c>
      <c r="J105" s="56">
        <v>847001</v>
      </c>
      <c r="K105" s="56" t="s">
        <v>23</v>
      </c>
      <c r="L105" s="56">
        <v>200179</v>
      </c>
      <c r="M105" s="56" t="s">
        <v>2037</v>
      </c>
      <c r="N105" s="56">
        <v>1529</v>
      </c>
      <c r="Q105" s="56" t="s">
        <v>2741</v>
      </c>
      <c r="R105" s="56">
        <v>1</v>
      </c>
      <c r="S105" s="56">
        <v>48400.000000000007</v>
      </c>
      <c r="T105" s="56">
        <v>48400.000000000007</v>
      </c>
      <c r="U105" s="56" t="s">
        <v>2002</v>
      </c>
      <c r="V105" s="56" t="s">
        <v>2003</v>
      </c>
      <c r="W105" s="56" t="s">
        <v>2701</v>
      </c>
      <c r="Y105" s="56" t="s">
        <v>2743</v>
      </c>
      <c r="AE105" s="56">
        <v>8470810</v>
      </c>
    </row>
    <row r="106" spans="1:31" x14ac:dyDescent="0.35">
      <c r="A106" s="56" t="s">
        <v>2041</v>
      </c>
      <c r="B106" s="56" t="s">
        <v>2042</v>
      </c>
      <c r="C106" s="56" t="s">
        <v>952</v>
      </c>
      <c r="D106" s="56">
        <v>8470810</v>
      </c>
      <c r="E106" s="56" t="s">
        <v>452</v>
      </c>
      <c r="F106" s="56">
        <v>426610</v>
      </c>
      <c r="G106" s="56" t="s">
        <v>43</v>
      </c>
      <c r="H106" s="56" t="str">
        <f t="shared" si="1"/>
        <v>847.8470810.1.426610.000000.847001.200179</v>
      </c>
      <c r="I106" s="56" t="s">
        <v>21</v>
      </c>
      <c r="J106" s="56">
        <v>847001</v>
      </c>
      <c r="K106" s="56" t="s">
        <v>23</v>
      </c>
      <c r="L106" s="56">
        <v>200179</v>
      </c>
      <c r="M106" s="56" t="s">
        <v>2717</v>
      </c>
      <c r="N106" s="56">
        <v>1</v>
      </c>
      <c r="Q106" s="56" t="s">
        <v>2744</v>
      </c>
      <c r="R106" s="56">
        <v>1</v>
      </c>
      <c r="S106" s="56">
        <v>30250.000000000007</v>
      </c>
      <c r="T106" s="56">
        <v>30250.000000000007</v>
      </c>
      <c r="U106" s="56" t="s">
        <v>2002</v>
      </c>
      <c r="V106" s="56" t="s">
        <v>2003</v>
      </c>
      <c r="W106" s="56" t="s">
        <v>2701</v>
      </c>
      <c r="Y106" s="56" t="s">
        <v>2745</v>
      </c>
      <c r="AE106" s="56">
        <v>8470810</v>
      </c>
    </row>
    <row r="107" spans="1:31" x14ac:dyDescent="0.35">
      <c r="A107" s="56" t="s">
        <v>2041</v>
      </c>
      <c r="B107" s="56" t="s">
        <v>2042</v>
      </c>
      <c r="C107" s="56" t="s">
        <v>952</v>
      </c>
      <c r="D107" s="56">
        <v>8470810</v>
      </c>
      <c r="E107" s="56" t="s">
        <v>452</v>
      </c>
      <c r="F107" s="56">
        <v>426610</v>
      </c>
      <c r="G107" s="56" t="s">
        <v>43</v>
      </c>
      <c r="H107" s="56" t="str">
        <f t="shared" si="1"/>
        <v>847.8470810.1.426610.000000.847001.200179</v>
      </c>
      <c r="I107" s="56" t="s">
        <v>21</v>
      </c>
      <c r="J107" s="56">
        <v>847001</v>
      </c>
      <c r="K107" s="56" t="s">
        <v>23</v>
      </c>
      <c r="L107" s="56">
        <v>200179</v>
      </c>
      <c r="M107" s="56" t="s">
        <v>2738</v>
      </c>
      <c r="N107" s="56">
        <v>64</v>
      </c>
      <c r="Q107" s="56" t="s">
        <v>2746</v>
      </c>
      <c r="R107" s="56">
        <v>1</v>
      </c>
      <c r="S107" s="56">
        <v>35028.955500000004</v>
      </c>
      <c r="T107" s="56">
        <v>35028.955500000004</v>
      </c>
      <c r="U107" s="56" t="s">
        <v>2002</v>
      </c>
      <c r="V107" s="56" t="s">
        <v>2003</v>
      </c>
      <c r="W107" s="56" t="s">
        <v>2701</v>
      </c>
      <c r="Y107" s="56" t="s">
        <v>2747</v>
      </c>
      <c r="AE107" s="56">
        <v>8470810</v>
      </c>
    </row>
    <row r="108" spans="1:31" x14ac:dyDescent="0.35">
      <c r="A108" s="56" t="s">
        <v>2041</v>
      </c>
      <c r="B108" s="56" t="s">
        <v>2042</v>
      </c>
      <c r="C108" s="56" t="s">
        <v>952</v>
      </c>
      <c r="D108" s="56">
        <v>8470810</v>
      </c>
      <c r="E108" s="56" t="s">
        <v>452</v>
      </c>
      <c r="F108" s="56">
        <v>426610</v>
      </c>
      <c r="G108" s="56" t="s">
        <v>43</v>
      </c>
      <c r="H108" s="56" t="str">
        <f t="shared" si="1"/>
        <v>847.8470810.1.426610.000000.847001.200179</v>
      </c>
      <c r="I108" s="56" t="s">
        <v>21</v>
      </c>
      <c r="J108" s="56">
        <v>847001</v>
      </c>
      <c r="K108" s="56" t="s">
        <v>23</v>
      </c>
      <c r="L108" s="56">
        <v>200179</v>
      </c>
      <c r="M108" s="56" t="s">
        <v>2717</v>
      </c>
      <c r="N108" s="56">
        <v>5</v>
      </c>
      <c r="Q108" s="56" t="s">
        <v>2748</v>
      </c>
      <c r="R108" s="56">
        <v>1</v>
      </c>
      <c r="S108" s="56">
        <v>24200.000000000004</v>
      </c>
      <c r="T108" s="56">
        <v>24200.000000000004</v>
      </c>
      <c r="U108" s="56" t="s">
        <v>2002</v>
      </c>
      <c r="V108" s="56" t="s">
        <v>2003</v>
      </c>
      <c r="W108" s="56" t="s">
        <v>2701</v>
      </c>
      <c r="Y108" s="56" t="s">
        <v>2750</v>
      </c>
      <c r="AE108" s="56">
        <v>8470810</v>
      </c>
    </row>
    <row r="109" spans="1:31" x14ac:dyDescent="0.35">
      <c r="A109" s="56" t="s">
        <v>2041</v>
      </c>
      <c r="B109" s="56" t="s">
        <v>2042</v>
      </c>
      <c r="C109" s="56" t="s">
        <v>952</v>
      </c>
      <c r="D109" s="56">
        <v>8470810</v>
      </c>
      <c r="E109" s="56" t="s">
        <v>452</v>
      </c>
      <c r="F109" s="56">
        <v>426610</v>
      </c>
      <c r="G109" s="56" t="s">
        <v>43</v>
      </c>
      <c r="H109" s="56" t="str">
        <f t="shared" si="1"/>
        <v>847.8470810.1.426610.000000.847001.200179</v>
      </c>
      <c r="I109" s="56" t="s">
        <v>21</v>
      </c>
      <c r="J109" s="56">
        <v>847001</v>
      </c>
      <c r="K109" s="56" t="s">
        <v>23</v>
      </c>
      <c r="L109" s="56">
        <v>200179</v>
      </c>
      <c r="M109" s="56" t="s">
        <v>2713</v>
      </c>
      <c r="N109" s="56">
        <v>1</v>
      </c>
      <c r="Q109" s="56" t="s">
        <v>2751</v>
      </c>
      <c r="R109" s="56">
        <v>1</v>
      </c>
      <c r="S109" s="56">
        <v>14610.2</v>
      </c>
      <c r="T109" s="56">
        <v>14610.2</v>
      </c>
      <c r="U109" s="56" t="s">
        <v>2002</v>
      </c>
      <c r="V109" s="56" t="s">
        <v>2003</v>
      </c>
      <c r="W109" s="56" t="s">
        <v>2701</v>
      </c>
      <c r="Y109" s="56" t="s">
        <v>2752</v>
      </c>
      <c r="AE109" s="56">
        <v>8470810</v>
      </c>
    </row>
    <row r="110" spans="1:31" x14ac:dyDescent="0.35">
      <c r="A110" s="56" t="s">
        <v>2041</v>
      </c>
      <c r="B110" s="56" t="s">
        <v>2042</v>
      </c>
      <c r="C110" s="56" t="s">
        <v>952</v>
      </c>
      <c r="D110" s="56">
        <v>8470810</v>
      </c>
      <c r="E110" s="56" t="s">
        <v>452</v>
      </c>
      <c r="F110" s="56">
        <v>426610</v>
      </c>
      <c r="G110" s="56" t="s">
        <v>43</v>
      </c>
      <c r="H110" s="56" t="str">
        <f t="shared" si="1"/>
        <v>847.8470810.1.426610.000000.847001.200179</v>
      </c>
      <c r="I110" s="56" t="s">
        <v>21</v>
      </c>
      <c r="J110" s="56">
        <v>847001</v>
      </c>
      <c r="K110" s="56" t="s">
        <v>23</v>
      </c>
      <c r="L110" s="56">
        <v>200179</v>
      </c>
      <c r="M110" s="56" t="s">
        <v>2713</v>
      </c>
      <c r="N110" s="56">
        <v>8</v>
      </c>
      <c r="Q110" s="56" t="s">
        <v>2753</v>
      </c>
      <c r="R110" s="56">
        <v>1</v>
      </c>
      <c r="S110" s="56">
        <v>13497.792000000003</v>
      </c>
      <c r="T110" s="56">
        <v>13497.792000000003</v>
      </c>
      <c r="U110" s="56" t="s">
        <v>2002</v>
      </c>
      <c r="V110" s="56" t="s">
        <v>2003</v>
      </c>
      <c r="W110" s="56" t="s">
        <v>2701</v>
      </c>
      <c r="Y110" s="56" t="s">
        <v>2754</v>
      </c>
      <c r="AE110" s="56">
        <v>8470810</v>
      </c>
    </row>
    <row r="111" spans="1:31" x14ac:dyDescent="0.35">
      <c r="A111" s="56" t="s">
        <v>2041</v>
      </c>
      <c r="B111" s="56" t="s">
        <v>2042</v>
      </c>
      <c r="C111" s="56" t="s">
        <v>952</v>
      </c>
      <c r="D111" s="56">
        <v>8470810</v>
      </c>
      <c r="E111" s="56" t="s">
        <v>452</v>
      </c>
      <c r="F111" s="56">
        <v>426610</v>
      </c>
      <c r="G111" s="56" t="s">
        <v>43</v>
      </c>
      <c r="H111" s="56" t="str">
        <f t="shared" si="1"/>
        <v>847.8470810.1.426610.000000.847001.200179</v>
      </c>
      <c r="I111" s="56" t="s">
        <v>21</v>
      </c>
      <c r="J111" s="56">
        <v>847001</v>
      </c>
      <c r="K111" s="56" t="s">
        <v>23</v>
      </c>
      <c r="L111" s="56">
        <v>200179</v>
      </c>
      <c r="M111" s="56" t="s">
        <v>2713</v>
      </c>
      <c r="N111" s="56">
        <v>1</v>
      </c>
      <c r="Q111" s="56" t="s">
        <v>2755</v>
      </c>
      <c r="R111" s="56">
        <v>1</v>
      </c>
      <c r="S111" s="56">
        <v>10500</v>
      </c>
      <c r="T111" s="56">
        <v>10500</v>
      </c>
      <c r="U111" s="56" t="s">
        <v>2002</v>
      </c>
      <c r="V111" s="56" t="s">
        <v>2003</v>
      </c>
      <c r="W111" s="56" t="s">
        <v>2701</v>
      </c>
      <c r="Y111" s="56" t="s">
        <v>2756</v>
      </c>
      <c r="AE111" s="56">
        <v>8470810</v>
      </c>
    </row>
    <row r="112" spans="1:31" x14ac:dyDescent="0.35">
      <c r="A112" s="56" t="s">
        <v>2041</v>
      </c>
      <c r="B112" s="56" t="s">
        <v>2042</v>
      </c>
      <c r="C112" s="56" t="s">
        <v>952</v>
      </c>
      <c r="D112" s="56">
        <v>8470810</v>
      </c>
      <c r="E112" s="56" t="s">
        <v>452</v>
      </c>
      <c r="F112" s="56">
        <v>426610</v>
      </c>
      <c r="G112" s="56" t="s">
        <v>43</v>
      </c>
      <c r="H112" s="56" t="str">
        <f t="shared" si="1"/>
        <v>847.8470810.1.426610.000000.847001.200179</v>
      </c>
      <c r="I112" s="56" t="s">
        <v>21</v>
      </c>
      <c r="J112" s="56">
        <v>847001</v>
      </c>
      <c r="K112" s="56" t="s">
        <v>23</v>
      </c>
      <c r="L112" s="56">
        <v>200179</v>
      </c>
      <c r="M112" s="56" t="s">
        <v>2717</v>
      </c>
      <c r="N112" s="56">
        <v>1</v>
      </c>
      <c r="Q112" s="56" t="s">
        <v>2757</v>
      </c>
      <c r="R112" s="56">
        <v>1</v>
      </c>
      <c r="S112" s="56">
        <v>13200.000000000002</v>
      </c>
      <c r="T112" s="56">
        <v>13200.000000000002</v>
      </c>
      <c r="U112" s="56" t="s">
        <v>2002</v>
      </c>
      <c r="V112" s="56" t="s">
        <v>2003</v>
      </c>
      <c r="W112" s="56" t="s">
        <v>2701</v>
      </c>
      <c r="Y112" s="56" t="s">
        <v>2756</v>
      </c>
      <c r="AE112" s="56">
        <v>8470810</v>
      </c>
    </row>
    <row r="113" spans="1:31" x14ac:dyDescent="0.35">
      <c r="A113" s="56" t="s">
        <v>2041</v>
      </c>
      <c r="B113" s="56" t="s">
        <v>2042</v>
      </c>
      <c r="C113" s="56" t="s">
        <v>952</v>
      </c>
      <c r="D113" s="56">
        <v>8470810</v>
      </c>
      <c r="E113" s="56" t="s">
        <v>452</v>
      </c>
      <c r="F113" s="56">
        <v>426610</v>
      </c>
      <c r="G113" s="56" t="s">
        <v>43</v>
      </c>
      <c r="H113" s="56" t="str">
        <f t="shared" si="1"/>
        <v>847.8470810.1.426610.000000.847001.200179</v>
      </c>
      <c r="I113" s="56" t="s">
        <v>21</v>
      </c>
      <c r="J113" s="56">
        <v>847001</v>
      </c>
      <c r="K113" s="56" t="s">
        <v>23</v>
      </c>
      <c r="L113" s="56">
        <v>200179</v>
      </c>
      <c r="M113" s="56" t="s">
        <v>2717</v>
      </c>
      <c r="N113" s="56">
        <v>1</v>
      </c>
      <c r="Q113" s="56" t="s">
        <v>2758</v>
      </c>
      <c r="R113" s="56">
        <v>1</v>
      </c>
      <c r="S113" s="56">
        <v>7404.768</v>
      </c>
      <c r="T113" s="56">
        <v>7404.768</v>
      </c>
      <c r="U113" s="56" t="s">
        <v>2002</v>
      </c>
      <c r="V113" s="56" t="s">
        <v>2003</v>
      </c>
      <c r="W113" s="56" t="s">
        <v>2701</v>
      </c>
      <c r="Y113" s="56" t="s">
        <v>5314</v>
      </c>
      <c r="AE113" s="56">
        <v>8470810</v>
      </c>
    </row>
    <row r="114" spans="1:31" x14ac:dyDescent="0.35">
      <c r="A114" s="56" t="s">
        <v>2041</v>
      </c>
      <c r="B114" s="56" t="s">
        <v>2042</v>
      </c>
      <c r="C114" s="56" t="s">
        <v>952</v>
      </c>
      <c r="D114" s="56">
        <v>8470810</v>
      </c>
      <c r="E114" s="56" t="s">
        <v>452</v>
      </c>
      <c r="F114" s="56">
        <v>426610</v>
      </c>
      <c r="G114" s="56" t="s">
        <v>43</v>
      </c>
      <c r="H114" s="56" t="str">
        <f t="shared" si="1"/>
        <v>847.8470810.1.426610.000000.847001.200179</v>
      </c>
      <c r="I114" s="56" t="s">
        <v>21</v>
      </c>
      <c r="J114" s="56">
        <v>847001</v>
      </c>
      <c r="K114" s="56" t="s">
        <v>23</v>
      </c>
      <c r="L114" s="56">
        <v>200179</v>
      </c>
      <c r="M114" s="56" t="s">
        <v>2738</v>
      </c>
      <c r="N114" s="56">
        <v>2</v>
      </c>
      <c r="Q114" s="56" t="s">
        <v>2760</v>
      </c>
      <c r="R114" s="56">
        <v>1</v>
      </c>
      <c r="S114" s="56">
        <v>11000</v>
      </c>
      <c r="T114" s="56">
        <v>11000</v>
      </c>
      <c r="U114" s="56" t="s">
        <v>2002</v>
      </c>
      <c r="V114" s="56" t="s">
        <v>2003</v>
      </c>
      <c r="W114" s="56" t="s">
        <v>2701</v>
      </c>
      <c r="Y114" s="56" t="s">
        <v>2761</v>
      </c>
      <c r="AE114" s="56">
        <v>8470810</v>
      </c>
    </row>
    <row r="115" spans="1:31" x14ac:dyDescent="0.35">
      <c r="A115" s="56" t="s">
        <v>2041</v>
      </c>
      <c r="B115" s="56" t="s">
        <v>2042</v>
      </c>
      <c r="C115" s="56" t="s">
        <v>952</v>
      </c>
      <c r="D115" s="56">
        <v>8470810</v>
      </c>
      <c r="E115" s="56" t="s">
        <v>452</v>
      </c>
      <c r="F115" s="56">
        <v>426610</v>
      </c>
      <c r="G115" s="56" t="s">
        <v>43</v>
      </c>
      <c r="H115" s="56" t="str">
        <f t="shared" si="1"/>
        <v>847.8470810.1.426610.000000.847001.200179</v>
      </c>
      <c r="I115" s="56" t="s">
        <v>21</v>
      </c>
      <c r="J115" s="56">
        <v>847001</v>
      </c>
      <c r="K115" s="56" t="s">
        <v>23</v>
      </c>
      <c r="L115" s="56">
        <v>200179</v>
      </c>
      <c r="M115" s="56" t="s">
        <v>2738</v>
      </c>
      <c r="N115" s="56">
        <v>1</v>
      </c>
      <c r="Q115" s="56" t="s">
        <v>2762</v>
      </c>
      <c r="R115" s="56">
        <v>1</v>
      </c>
      <c r="S115" s="56">
        <v>4000</v>
      </c>
      <c r="T115" s="56">
        <v>4000</v>
      </c>
      <c r="U115" s="56" t="s">
        <v>2002</v>
      </c>
      <c r="V115" s="56" t="s">
        <v>2003</v>
      </c>
      <c r="W115" s="56" t="s">
        <v>2701</v>
      </c>
      <c r="Y115" s="56" t="s">
        <v>2763</v>
      </c>
      <c r="AE115" s="56">
        <v>8470810</v>
      </c>
    </row>
    <row r="116" spans="1:31" x14ac:dyDescent="0.35">
      <c r="A116" s="56" t="s">
        <v>2041</v>
      </c>
      <c r="B116" s="56" t="s">
        <v>2042</v>
      </c>
      <c r="C116" s="56" t="s">
        <v>952</v>
      </c>
      <c r="D116" s="56">
        <v>8470810</v>
      </c>
      <c r="E116" s="56" t="s">
        <v>452</v>
      </c>
      <c r="F116" s="56">
        <v>426610</v>
      </c>
      <c r="G116" s="56" t="s">
        <v>43</v>
      </c>
      <c r="H116" s="56" t="str">
        <f t="shared" si="1"/>
        <v>847.8470810.1.426610.000000.847001.200179</v>
      </c>
      <c r="I116" s="56" t="s">
        <v>21</v>
      </c>
      <c r="J116" s="56">
        <v>847001</v>
      </c>
      <c r="K116" s="56" t="s">
        <v>23</v>
      </c>
      <c r="L116" s="56">
        <v>200179</v>
      </c>
      <c r="M116" s="56" t="s">
        <v>2713</v>
      </c>
      <c r="N116" s="56">
        <v>1</v>
      </c>
      <c r="Q116" s="56" t="s">
        <v>2764</v>
      </c>
      <c r="R116" s="56">
        <v>1</v>
      </c>
      <c r="S116" s="56">
        <v>25000</v>
      </c>
      <c r="T116" s="56">
        <v>25000</v>
      </c>
      <c r="U116" s="56" t="s">
        <v>2002</v>
      </c>
      <c r="V116" s="56" t="s">
        <v>2003</v>
      </c>
      <c r="W116" s="56" t="s">
        <v>2701</v>
      </c>
      <c r="Y116" s="56" t="s">
        <v>2756</v>
      </c>
      <c r="AE116" s="56">
        <v>8470810</v>
      </c>
    </row>
    <row r="117" spans="1:31" x14ac:dyDescent="0.35">
      <c r="A117" s="56" t="s">
        <v>2041</v>
      </c>
      <c r="B117" s="56" t="s">
        <v>2042</v>
      </c>
      <c r="C117" s="56" t="s">
        <v>952</v>
      </c>
      <c r="D117" s="56">
        <v>8470810</v>
      </c>
      <c r="E117" s="56" t="s">
        <v>452</v>
      </c>
      <c r="F117" s="56">
        <v>426610</v>
      </c>
      <c r="G117" s="56" t="s">
        <v>43</v>
      </c>
      <c r="H117" s="56" t="str">
        <f t="shared" si="1"/>
        <v>847.8470810.1.426610.000000.847001.200179</v>
      </c>
      <c r="I117" s="56" t="s">
        <v>21</v>
      </c>
      <c r="J117" s="56">
        <v>847001</v>
      </c>
      <c r="K117" s="56" t="s">
        <v>23</v>
      </c>
      <c r="L117" s="56">
        <v>200179</v>
      </c>
      <c r="M117" s="56" t="s">
        <v>2708</v>
      </c>
      <c r="N117" s="56">
        <v>8300</v>
      </c>
      <c r="Q117" s="56" t="s">
        <v>2766</v>
      </c>
      <c r="R117" s="56">
        <v>1</v>
      </c>
      <c r="S117" s="56">
        <v>781970.07301875018</v>
      </c>
      <c r="T117" s="56">
        <v>781970.07301875018</v>
      </c>
      <c r="U117" s="56" t="s">
        <v>2002</v>
      </c>
      <c r="V117" s="56" t="s">
        <v>2003</v>
      </c>
      <c r="W117" s="56" t="s">
        <v>2701</v>
      </c>
      <c r="Y117" s="56" t="s">
        <v>2767</v>
      </c>
      <c r="AE117" s="56">
        <v>8470810</v>
      </c>
    </row>
    <row r="118" spans="1:31" x14ac:dyDescent="0.35">
      <c r="A118" s="56" t="s">
        <v>2041</v>
      </c>
      <c r="B118" s="56" t="s">
        <v>2042</v>
      </c>
      <c r="C118" s="56" t="s">
        <v>952</v>
      </c>
      <c r="D118" s="56">
        <v>8470810</v>
      </c>
      <c r="E118" s="56" t="s">
        <v>452</v>
      </c>
      <c r="F118" s="56">
        <v>426610</v>
      </c>
      <c r="G118" s="56" t="s">
        <v>43</v>
      </c>
      <c r="H118" s="56" t="str">
        <f t="shared" si="1"/>
        <v>847.8470810.1.426610.000000.847001.200179</v>
      </c>
      <c r="I118" s="56" t="s">
        <v>21</v>
      </c>
      <c r="J118" s="56">
        <v>847001</v>
      </c>
      <c r="K118" s="56" t="s">
        <v>23</v>
      </c>
      <c r="L118" s="56">
        <v>200179</v>
      </c>
      <c r="M118" s="56" t="s">
        <v>2713</v>
      </c>
      <c r="N118" s="56">
        <v>3</v>
      </c>
      <c r="Q118" s="56" t="s">
        <v>2768</v>
      </c>
      <c r="R118" s="56">
        <v>1</v>
      </c>
      <c r="S118" s="56">
        <v>522891</v>
      </c>
      <c r="T118" s="56">
        <v>522891</v>
      </c>
      <c r="U118" s="56" t="s">
        <v>2002</v>
      </c>
      <c r="V118" s="56" t="s">
        <v>2003</v>
      </c>
      <c r="W118" s="56" t="s">
        <v>2701</v>
      </c>
      <c r="Y118" s="56" t="s">
        <v>2769</v>
      </c>
      <c r="AE118" s="56">
        <v>8470810</v>
      </c>
    </row>
    <row r="119" spans="1:31" x14ac:dyDescent="0.35">
      <c r="A119" s="56" t="s">
        <v>2041</v>
      </c>
      <c r="B119" s="56" t="s">
        <v>2042</v>
      </c>
      <c r="C119" s="56" t="s">
        <v>952</v>
      </c>
      <c r="D119" s="56">
        <v>8470810</v>
      </c>
      <c r="E119" s="56" t="s">
        <v>452</v>
      </c>
      <c r="F119" s="56">
        <v>426610</v>
      </c>
      <c r="G119" s="56" t="s">
        <v>43</v>
      </c>
      <c r="H119" s="56" t="str">
        <f t="shared" si="1"/>
        <v>847.8470810.1.426610.000000.847001.200179</v>
      </c>
      <c r="I119" s="56" t="s">
        <v>21</v>
      </c>
      <c r="J119" s="56">
        <v>847001</v>
      </c>
      <c r="K119" s="56" t="s">
        <v>23</v>
      </c>
      <c r="L119" s="56">
        <v>200179</v>
      </c>
      <c r="M119" s="56" t="s">
        <v>2717</v>
      </c>
      <c r="N119" s="56">
        <v>1</v>
      </c>
      <c r="Q119" s="56" t="s">
        <v>2770</v>
      </c>
      <c r="R119" s="56">
        <v>1</v>
      </c>
      <c r="S119" s="56">
        <v>437692.5</v>
      </c>
      <c r="T119" s="56">
        <v>437692.5</v>
      </c>
      <c r="U119" s="56" t="s">
        <v>2002</v>
      </c>
      <c r="V119" s="56" t="s">
        <v>2003</v>
      </c>
      <c r="W119" s="56" t="s">
        <v>2701</v>
      </c>
      <c r="Y119" s="56" t="s">
        <v>2771</v>
      </c>
      <c r="AE119" s="56">
        <v>8470810</v>
      </c>
    </row>
    <row r="120" spans="1:31" x14ac:dyDescent="0.35">
      <c r="A120" s="56" t="s">
        <v>2041</v>
      </c>
      <c r="B120" s="56" t="s">
        <v>2042</v>
      </c>
      <c r="C120" s="56" t="s">
        <v>952</v>
      </c>
      <c r="D120" s="56">
        <v>8470810</v>
      </c>
      <c r="E120" s="56" t="s">
        <v>452</v>
      </c>
      <c r="F120" s="56">
        <v>426610</v>
      </c>
      <c r="G120" s="56" t="s">
        <v>43</v>
      </c>
      <c r="H120" s="56" t="str">
        <f t="shared" si="1"/>
        <v>847.8470810.1.426610.000000.847001.200179</v>
      </c>
      <c r="I120" s="56" t="s">
        <v>21</v>
      </c>
      <c r="J120" s="56">
        <v>847001</v>
      </c>
      <c r="K120" s="56" t="s">
        <v>23</v>
      </c>
      <c r="L120" s="56">
        <v>200179</v>
      </c>
      <c r="M120" s="56" t="s">
        <v>2732</v>
      </c>
      <c r="Q120" s="56" t="s">
        <v>2772</v>
      </c>
      <c r="R120" s="56">
        <v>1</v>
      </c>
      <c r="S120" s="56">
        <v>362049.94</v>
      </c>
      <c r="T120" s="56">
        <v>362049.94</v>
      </c>
      <c r="U120" s="56" t="s">
        <v>2002</v>
      </c>
      <c r="V120" s="56" t="s">
        <v>2003</v>
      </c>
      <c r="W120" s="56" t="s">
        <v>2701</v>
      </c>
      <c r="Y120" s="56" t="s">
        <v>2773</v>
      </c>
      <c r="AE120" s="56">
        <v>8470810</v>
      </c>
    </row>
    <row r="121" spans="1:31" x14ac:dyDescent="0.35">
      <c r="A121" s="56" t="s">
        <v>2041</v>
      </c>
      <c r="B121" s="56" t="s">
        <v>2042</v>
      </c>
      <c r="C121" s="56" t="s">
        <v>952</v>
      </c>
      <c r="D121" s="56">
        <v>8470810</v>
      </c>
      <c r="E121" s="56" t="s">
        <v>452</v>
      </c>
      <c r="F121" s="56">
        <v>426610</v>
      </c>
      <c r="G121" s="56" t="s">
        <v>43</v>
      </c>
      <c r="H121" s="56" t="str">
        <f t="shared" si="1"/>
        <v>847.8470810.1.426610.000000.847001.200179</v>
      </c>
      <c r="I121" s="56" t="s">
        <v>21</v>
      </c>
      <c r="J121" s="56">
        <v>847001</v>
      </c>
      <c r="K121" s="56" t="s">
        <v>23</v>
      </c>
      <c r="L121" s="56">
        <v>200179</v>
      </c>
      <c r="M121" s="56" t="s">
        <v>2738</v>
      </c>
      <c r="N121" s="56">
        <v>1</v>
      </c>
      <c r="Q121" s="56" t="s">
        <v>2774</v>
      </c>
      <c r="R121" s="56">
        <v>1</v>
      </c>
      <c r="S121" s="56">
        <v>278398.98426375008</v>
      </c>
      <c r="T121" s="56">
        <v>278398.98426375008</v>
      </c>
      <c r="U121" s="56" t="s">
        <v>2002</v>
      </c>
      <c r="V121" s="56" t="s">
        <v>2003</v>
      </c>
      <c r="W121" s="56" t="s">
        <v>2701</v>
      </c>
      <c r="Y121" s="56" t="s">
        <v>2775</v>
      </c>
      <c r="AE121" s="56">
        <v>8470810</v>
      </c>
    </row>
    <row r="122" spans="1:31" x14ac:dyDescent="0.35">
      <c r="A122" s="56" t="s">
        <v>2041</v>
      </c>
      <c r="B122" s="56" t="s">
        <v>2042</v>
      </c>
      <c r="C122" s="56" t="s">
        <v>952</v>
      </c>
      <c r="D122" s="56">
        <v>8470810</v>
      </c>
      <c r="E122" s="56" t="s">
        <v>452</v>
      </c>
      <c r="F122" s="56">
        <v>426610</v>
      </c>
      <c r="G122" s="56" t="s">
        <v>43</v>
      </c>
      <c r="H122" s="56" t="str">
        <f t="shared" si="1"/>
        <v>847.8470810.1.426610.000000.847001.200179</v>
      </c>
      <c r="I122" s="56" t="s">
        <v>21</v>
      </c>
      <c r="J122" s="56">
        <v>847001</v>
      </c>
      <c r="K122" s="56" t="s">
        <v>23</v>
      </c>
      <c r="L122" s="56">
        <v>200179</v>
      </c>
      <c r="M122" s="56" t="s">
        <v>2025</v>
      </c>
      <c r="N122" s="56">
        <v>6771</v>
      </c>
      <c r="Q122" s="56" t="s">
        <v>2776</v>
      </c>
      <c r="R122" s="56">
        <v>1</v>
      </c>
      <c r="S122" s="56">
        <v>224287.72476000004</v>
      </c>
      <c r="T122" s="56">
        <v>224287.72476000004</v>
      </c>
      <c r="U122" s="56" t="s">
        <v>2002</v>
      </c>
      <c r="V122" s="56" t="s">
        <v>2003</v>
      </c>
      <c r="W122" s="56" t="s">
        <v>2701</v>
      </c>
      <c r="Y122" s="56" t="s">
        <v>5720</v>
      </c>
      <c r="AE122" s="56">
        <v>8470810</v>
      </c>
    </row>
    <row r="123" spans="1:31" x14ac:dyDescent="0.35">
      <c r="A123" s="56" t="s">
        <v>2041</v>
      </c>
      <c r="B123" s="56" t="s">
        <v>2042</v>
      </c>
      <c r="C123" s="56" t="s">
        <v>952</v>
      </c>
      <c r="D123" s="56">
        <v>8470810</v>
      </c>
      <c r="E123" s="56" t="s">
        <v>452</v>
      </c>
      <c r="F123" s="56">
        <v>426610</v>
      </c>
      <c r="G123" s="56" t="s">
        <v>43</v>
      </c>
      <c r="H123" s="56" t="str">
        <f t="shared" si="1"/>
        <v>847.8470810.1.426610.000000.847001.200179</v>
      </c>
      <c r="I123" s="56" t="s">
        <v>21</v>
      </c>
      <c r="J123" s="56">
        <v>847001</v>
      </c>
      <c r="K123" s="56" t="s">
        <v>23</v>
      </c>
      <c r="L123" s="56">
        <v>200179</v>
      </c>
      <c r="M123" s="56" t="s">
        <v>2738</v>
      </c>
      <c r="N123" s="56">
        <v>150</v>
      </c>
      <c r="Q123" s="56" t="s">
        <v>2778</v>
      </c>
      <c r="R123" s="56">
        <v>1</v>
      </c>
      <c r="S123" s="56">
        <v>324195.63750000001</v>
      </c>
      <c r="T123" s="56">
        <v>324195.63750000001</v>
      </c>
      <c r="U123" s="56" t="s">
        <v>2002</v>
      </c>
      <c r="V123" s="56" t="s">
        <v>2003</v>
      </c>
      <c r="W123" s="56" t="s">
        <v>2701</v>
      </c>
      <c r="Y123" s="56" t="s">
        <v>2779</v>
      </c>
      <c r="AE123" s="56">
        <v>8470810</v>
      </c>
    </row>
    <row r="124" spans="1:31" x14ac:dyDescent="0.35">
      <c r="A124" s="56" t="s">
        <v>2041</v>
      </c>
      <c r="B124" s="56" t="s">
        <v>2042</v>
      </c>
      <c r="C124" s="56" t="s">
        <v>952</v>
      </c>
      <c r="D124" s="56">
        <v>8470810</v>
      </c>
      <c r="E124" s="56" t="s">
        <v>452</v>
      </c>
      <c r="F124" s="56">
        <v>426610</v>
      </c>
      <c r="G124" s="56" t="s">
        <v>43</v>
      </c>
      <c r="H124" s="56" t="str">
        <f t="shared" si="1"/>
        <v>847.8470810.1.426610.000000.847001.200179</v>
      </c>
      <c r="I124" s="56" t="s">
        <v>21</v>
      </c>
      <c r="J124" s="56">
        <v>847001</v>
      </c>
      <c r="K124" s="56" t="s">
        <v>23</v>
      </c>
      <c r="L124" s="56">
        <v>200179</v>
      </c>
      <c r="M124" s="56" t="s">
        <v>2037</v>
      </c>
      <c r="N124" s="56">
        <v>1300</v>
      </c>
      <c r="Q124" s="56" t="s">
        <v>2780</v>
      </c>
      <c r="R124" s="56">
        <v>1</v>
      </c>
      <c r="S124" s="56">
        <v>92400.000000000015</v>
      </c>
      <c r="T124" s="56">
        <v>92400.000000000015</v>
      </c>
      <c r="U124" s="56" t="s">
        <v>2002</v>
      </c>
      <c r="V124" s="56" t="s">
        <v>2003</v>
      </c>
      <c r="W124" s="56" t="s">
        <v>2701</v>
      </c>
      <c r="Y124" s="56" t="s">
        <v>2781</v>
      </c>
      <c r="AE124" s="56">
        <v>8470810</v>
      </c>
    </row>
    <row r="125" spans="1:31" x14ac:dyDescent="0.35">
      <c r="A125" s="56" t="s">
        <v>2041</v>
      </c>
      <c r="B125" s="56" t="s">
        <v>2042</v>
      </c>
      <c r="C125" s="56" t="s">
        <v>952</v>
      </c>
      <c r="D125" s="56">
        <v>8470810</v>
      </c>
      <c r="E125" s="56" t="s">
        <v>452</v>
      </c>
      <c r="F125" s="56">
        <v>426610</v>
      </c>
      <c r="G125" s="56" t="s">
        <v>43</v>
      </c>
      <c r="H125" s="56" t="str">
        <f t="shared" si="1"/>
        <v>847.8470810.1.426610.000000.847001.200179</v>
      </c>
      <c r="I125" s="56" t="s">
        <v>21</v>
      </c>
      <c r="J125" s="56">
        <v>847001</v>
      </c>
      <c r="K125" s="56" t="s">
        <v>23</v>
      </c>
      <c r="L125" s="56">
        <v>200179</v>
      </c>
      <c r="M125" s="56" t="s">
        <v>2717</v>
      </c>
      <c r="N125" s="56">
        <v>1</v>
      </c>
      <c r="Q125" s="56" t="s">
        <v>2782</v>
      </c>
      <c r="R125" s="56">
        <v>1</v>
      </c>
      <c r="S125" s="56">
        <v>76090.875</v>
      </c>
      <c r="T125" s="56">
        <v>76090.875</v>
      </c>
      <c r="U125" s="56" t="s">
        <v>2002</v>
      </c>
      <c r="V125" s="56" t="s">
        <v>2003</v>
      </c>
      <c r="W125" s="56" t="s">
        <v>2701</v>
      </c>
      <c r="Y125" s="56" t="s">
        <v>2783</v>
      </c>
      <c r="AE125" s="56">
        <v>8470810</v>
      </c>
    </row>
    <row r="126" spans="1:31" x14ac:dyDescent="0.35">
      <c r="A126" s="56" t="s">
        <v>2041</v>
      </c>
      <c r="B126" s="56" t="s">
        <v>2042</v>
      </c>
      <c r="C126" s="56" t="s">
        <v>952</v>
      </c>
      <c r="D126" s="56">
        <v>8470810</v>
      </c>
      <c r="E126" s="56" t="s">
        <v>452</v>
      </c>
      <c r="F126" s="56">
        <v>426610</v>
      </c>
      <c r="G126" s="56" t="s">
        <v>43</v>
      </c>
      <c r="H126" s="56" t="str">
        <f t="shared" si="1"/>
        <v>847.8470810.1.426610.000000.847001.200179</v>
      </c>
      <c r="I126" s="56" t="s">
        <v>21</v>
      </c>
      <c r="J126" s="56">
        <v>847001</v>
      </c>
      <c r="K126" s="56" t="s">
        <v>23</v>
      </c>
      <c r="L126" s="56">
        <v>200179</v>
      </c>
      <c r="M126" s="56" t="s">
        <v>2713</v>
      </c>
      <c r="N126" s="56">
        <v>100</v>
      </c>
      <c r="Q126" s="56" t="s">
        <v>2784</v>
      </c>
      <c r="R126" s="56">
        <v>1</v>
      </c>
      <c r="S126" s="56">
        <v>70890.75</v>
      </c>
      <c r="T126" s="56">
        <v>70890.75</v>
      </c>
      <c r="U126" s="56" t="s">
        <v>2002</v>
      </c>
      <c r="V126" s="56" t="s">
        <v>2003</v>
      </c>
      <c r="W126" s="56" t="s">
        <v>2701</v>
      </c>
      <c r="Y126" s="56" t="s">
        <v>2785</v>
      </c>
      <c r="AE126" s="56">
        <v>8470810</v>
      </c>
    </row>
    <row r="127" spans="1:31" x14ac:dyDescent="0.35">
      <c r="A127" s="56" t="s">
        <v>2041</v>
      </c>
      <c r="B127" s="56" t="s">
        <v>2042</v>
      </c>
      <c r="C127" s="56" t="s">
        <v>952</v>
      </c>
      <c r="D127" s="56">
        <v>8470810</v>
      </c>
      <c r="E127" s="56" t="s">
        <v>452</v>
      </c>
      <c r="F127" s="56">
        <v>426610</v>
      </c>
      <c r="G127" s="56" t="s">
        <v>43</v>
      </c>
      <c r="H127" s="56" t="str">
        <f t="shared" si="1"/>
        <v>847.8470810.1.426610.000000.847001.200179</v>
      </c>
      <c r="I127" s="56" t="s">
        <v>21</v>
      </c>
      <c r="J127" s="56">
        <v>847001</v>
      </c>
      <c r="K127" s="56" t="s">
        <v>23</v>
      </c>
      <c r="L127" s="56">
        <v>200179</v>
      </c>
      <c r="M127" s="56" t="s">
        <v>2713</v>
      </c>
      <c r="N127" s="56">
        <v>1000</v>
      </c>
      <c r="Q127" s="56" t="s">
        <v>2786</v>
      </c>
      <c r="R127" s="56">
        <v>1</v>
      </c>
      <c r="S127" s="56">
        <v>88173.730920000002</v>
      </c>
      <c r="T127" s="56">
        <v>88173.730920000002</v>
      </c>
      <c r="U127" s="56" t="s">
        <v>2002</v>
      </c>
      <c r="V127" s="56" t="s">
        <v>2003</v>
      </c>
      <c r="W127" s="56" t="s">
        <v>2701</v>
      </c>
      <c r="Y127" s="56" t="s">
        <v>2787</v>
      </c>
      <c r="AE127" s="56">
        <v>8470810</v>
      </c>
    </row>
    <row r="128" spans="1:31" x14ac:dyDescent="0.35">
      <c r="A128" s="56" t="s">
        <v>2041</v>
      </c>
      <c r="B128" s="56" t="s">
        <v>2042</v>
      </c>
      <c r="C128" s="56" t="s">
        <v>952</v>
      </c>
      <c r="D128" s="56">
        <v>8470810</v>
      </c>
      <c r="E128" s="56" t="s">
        <v>452</v>
      </c>
      <c r="F128" s="56">
        <v>426610</v>
      </c>
      <c r="G128" s="56" t="s">
        <v>43</v>
      </c>
      <c r="H128" s="56" t="str">
        <f t="shared" si="1"/>
        <v>847.8470810.1.426610.000000.847001.200179</v>
      </c>
      <c r="I128" s="56" t="s">
        <v>21</v>
      </c>
      <c r="J128" s="56">
        <v>847001</v>
      </c>
      <c r="K128" s="56" t="s">
        <v>23</v>
      </c>
      <c r="L128" s="56">
        <v>200179</v>
      </c>
      <c r="M128" s="56" t="s">
        <v>2708</v>
      </c>
      <c r="N128" s="56">
        <v>400</v>
      </c>
      <c r="Q128" s="56" t="s">
        <v>2788</v>
      </c>
      <c r="R128" s="56">
        <v>1</v>
      </c>
      <c r="S128" s="56">
        <v>54094.162500000006</v>
      </c>
      <c r="T128" s="56">
        <v>54094.162500000006</v>
      </c>
      <c r="U128" s="56" t="s">
        <v>2002</v>
      </c>
      <c r="V128" s="56" t="s">
        <v>2003</v>
      </c>
      <c r="W128" s="56" t="s">
        <v>2701</v>
      </c>
      <c r="Y128" s="56" t="s">
        <v>2789</v>
      </c>
      <c r="AE128" s="56">
        <v>8470810</v>
      </c>
    </row>
    <row r="129" spans="1:31" x14ac:dyDescent="0.35">
      <c r="A129" s="56" t="s">
        <v>2041</v>
      </c>
      <c r="B129" s="56" t="s">
        <v>2042</v>
      </c>
      <c r="C129" s="56" t="s">
        <v>952</v>
      </c>
      <c r="D129" s="56">
        <v>8470810</v>
      </c>
      <c r="E129" s="56" t="s">
        <v>452</v>
      </c>
      <c r="F129" s="56">
        <v>426610</v>
      </c>
      <c r="G129" s="56" t="s">
        <v>43</v>
      </c>
      <c r="H129" s="56" t="str">
        <f t="shared" si="1"/>
        <v>847.8470810.1.426610.000000.847001.200179</v>
      </c>
      <c r="I129" s="56" t="s">
        <v>21</v>
      </c>
      <c r="J129" s="56">
        <v>847001</v>
      </c>
      <c r="K129" s="56" t="s">
        <v>23</v>
      </c>
      <c r="L129" s="56">
        <v>200179</v>
      </c>
      <c r="M129" s="56" t="s">
        <v>2732</v>
      </c>
      <c r="N129" s="56">
        <v>8</v>
      </c>
      <c r="Q129" s="56" t="s">
        <v>2790</v>
      </c>
      <c r="R129" s="56">
        <v>1</v>
      </c>
      <c r="S129" s="56">
        <v>42600.6</v>
      </c>
      <c r="T129" s="56">
        <v>42600.6</v>
      </c>
      <c r="U129" s="56" t="s">
        <v>2002</v>
      </c>
      <c r="V129" s="56" t="s">
        <v>2003</v>
      </c>
      <c r="W129" s="56" t="s">
        <v>2701</v>
      </c>
      <c r="Y129" s="56" t="s">
        <v>2791</v>
      </c>
      <c r="AE129" s="56">
        <v>8470810</v>
      </c>
    </row>
    <row r="130" spans="1:31" x14ac:dyDescent="0.35">
      <c r="A130" s="56" t="s">
        <v>2041</v>
      </c>
      <c r="B130" s="56" t="s">
        <v>2042</v>
      </c>
      <c r="C130" s="56" t="s">
        <v>952</v>
      </c>
      <c r="D130" s="56">
        <v>8470810</v>
      </c>
      <c r="E130" s="56" t="s">
        <v>452</v>
      </c>
      <c r="F130" s="56">
        <v>426610</v>
      </c>
      <c r="G130" s="56" t="s">
        <v>43</v>
      </c>
      <c r="H130" s="56" t="str">
        <f t="shared" si="1"/>
        <v>847.8470810.1.426610.000000.847001.200179</v>
      </c>
      <c r="I130" s="56" t="s">
        <v>21</v>
      </c>
      <c r="J130" s="56">
        <v>847001</v>
      </c>
      <c r="K130" s="56" t="s">
        <v>23</v>
      </c>
      <c r="L130" s="56">
        <v>200179</v>
      </c>
      <c r="M130" s="56" t="s">
        <v>2729</v>
      </c>
      <c r="N130" s="56">
        <v>30</v>
      </c>
      <c r="Q130" s="56" t="s">
        <v>2792</v>
      </c>
      <c r="R130" s="56">
        <v>1</v>
      </c>
      <c r="S130" s="56">
        <v>20000</v>
      </c>
      <c r="T130" s="56">
        <v>20000</v>
      </c>
      <c r="U130" s="56" t="s">
        <v>2002</v>
      </c>
      <c r="V130" s="56" t="s">
        <v>2003</v>
      </c>
      <c r="W130" s="56" t="s">
        <v>2701</v>
      </c>
      <c r="Y130" s="56" t="s">
        <v>2793</v>
      </c>
      <c r="AE130" s="56">
        <v>8470810</v>
      </c>
    </row>
    <row r="131" spans="1:31" x14ac:dyDescent="0.35">
      <c r="A131" s="56" t="s">
        <v>2041</v>
      </c>
      <c r="B131" s="56" t="s">
        <v>2042</v>
      </c>
      <c r="C131" s="56" t="s">
        <v>952</v>
      </c>
      <c r="D131" s="56">
        <v>8470810</v>
      </c>
      <c r="E131" s="56" t="s">
        <v>452</v>
      </c>
      <c r="F131" s="56">
        <v>426610</v>
      </c>
      <c r="G131" s="56" t="s">
        <v>43</v>
      </c>
      <c r="H131" s="56" t="str">
        <f t="shared" ref="H131:H194" si="2">CONCATENATE(847,".",D131,".",1,".",F131,".","000000",".",J131,".",L131)</f>
        <v>847.8470810.1.426610.000000.847001.200179</v>
      </c>
      <c r="I131" s="56" t="s">
        <v>21</v>
      </c>
      <c r="J131" s="56">
        <v>847001</v>
      </c>
      <c r="K131" s="56" t="s">
        <v>23</v>
      </c>
      <c r="L131" s="56">
        <v>200179</v>
      </c>
      <c r="M131" s="56" t="s">
        <v>2708</v>
      </c>
      <c r="N131" s="56">
        <v>18</v>
      </c>
      <c r="Q131" s="56" t="s">
        <v>2794</v>
      </c>
      <c r="R131" s="56">
        <v>1</v>
      </c>
      <c r="S131" s="56">
        <v>15730.000000000004</v>
      </c>
      <c r="T131" s="56">
        <v>15730.000000000004</v>
      </c>
      <c r="U131" s="56" t="s">
        <v>2002</v>
      </c>
      <c r="V131" s="56" t="s">
        <v>2003</v>
      </c>
      <c r="W131" s="56" t="s">
        <v>2701</v>
      </c>
      <c r="Y131" s="56" t="s">
        <v>2795</v>
      </c>
      <c r="AE131" s="56">
        <v>8470810</v>
      </c>
    </row>
    <row r="132" spans="1:31" x14ac:dyDescent="0.35">
      <c r="A132" s="56" t="s">
        <v>2041</v>
      </c>
      <c r="B132" s="56" t="s">
        <v>2042</v>
      </c>
      <c r="C132" s="56" t="s">
        <v>952</v>
      </c>
      <c r="D132" s="56">
        <v>8470810</v>
      </c>
      <c r="E132" s="56" t="s">
        <v>452</v>
      </c>
      <c r="F132" s="56">
        <v>426610</v>
      </c>
      <c r="G132" s="56" t="s">
        <v>43</v>
      </c>
      <c r="H132" s="56" t="str">
        <f t="shared" si="2"/>
        <v>847.8470810.1.426610.000000.847001.200179</v>
      </c>
      <c r="I132" s="56" t="s">
        <v>21</v>
      </c>
      <c r="J132" s="56">
        <v>847001</v>
      </c>
      <c r="K132" s="56" t="s">
        <v>23</v>
      </c>
      <c r="L132" s="56">
        <v>200179</v>
      </c>
      <c r="M132" s="56" t="s">
        <v>2717</v>
      </c>
      <c r="N132" s="56">
        <v>1</v>
      </c>
      <c r="Q132" s="56" t="s">
        <v>2796</v>
      </c>
      <c r="R132" s="56">
        <v>1</v>
      </c>
      <c r="S132" s="56">
        <v>15485.549625000003</v>
      </c>
      <c r="T132" s="56">
        <v>15485.549625000003</v>
      </c>
      <c r="U132" s="56" t="s">
        <v>2002</v>
      </c>
      <c r="V132" s="56" t="s">
        <v>2003</v>
      </c>
      <c r="W132" s="56" t="s">
        <v>2701</v>
      </c>
      <c r="Y132" s="56" t="s">
        <v>2797</v>
      </c>
      <c r="AE132" s="56">
        <v>8470810</v>
      </c>
    </row>
    <row r="133" spans="1:31" x14ac:dyDescent="0.35">
      <c r="A133" s="56" t="s">
        <v>2041</v>
      </c>
      <c r="B133" s="56" t="s">
        <v>2042</v>
      </c>
      <c r="C133" s="56" t="s">
        <v>952</v>
      </c>
      <c r="D133" s="56">
        <v>8470810</v>
      </c>
      <c r="E133" s="56" t="s">
        <v>452</v>
      </c>
      <c r="F133" s="56">
        <v>426610</v>
      </c>
      <c r="G133" s="56" t="s">
        <v>43</v>
      </c>
      <c r="H133" s="56" t="str">
        <f t="shared" si="2"/>
        <v>847.8470810.1.426610.000000.847001.200179</v>
      </c>
      <c r="I133" s="56" t="s">
        <v>21</v>
      </c>
      <c r="J133" s="56">
        <v>847001</v>
      </c>
      <c r="K133" s="56" t="s">
        <v>23</v>
      </c>
      <c r="L133" s="56">
        <v>200179</v>
      </c>
      <c r="M133" s="56" t="s">
        <v>2717</v>
      </c>
      <c r="N133" s="56">
        <v>1</v>
      </c>
      <c r="Q133" s="56" t="s">
        <v>2798</v>
      </c>
      <c r="R133" s="56">
        <v>1</v>
      </c>
      <c r="S133" s="56">
        <v>11000</v>
      </c>
      <c r="T133" s="56">
        <v>11000</v>
      </c>
      <c r="U133" s="56" t="s">
        <v>2002</v>
      </c>
      <c r="V133" s="56" t="s">
        <v>2003</v>
      </c>
      <c r="W133" s="56" t="s">
        <v>2701</v>
      </c>
      <c r="Y133" s="56" t="s">
        <v>2799</v>
      </c>
      <c r="AE133" s="56">
        <v>8470810</v>
      </c>
    </row>
    <row r="134" spans="1:31" x14ac:dyDescent="0.35">
      <c r="A134" s="56" t="s">
        <v>2041</v>
      </c>
      <c r="B134" s="56" t="s">
        <v>2042</v>
      </c>
      <c r="C134" s="56" t="s">
        <v>952</v>
      </c>
      <c r="D134" s="56">
        <v>8470810</v>
      </c>
      <c r="E134" s="56" t="s">
        <v>452</v>
      </c>
      <c r="F134" s="56">
        <v>426610</v>
      </c>
      <c r="G134" s="56" t="s">
        <v>43</v>
      </c>
      <c r="H134" s="56" t="str">
        <f t="shared" si="2"/>
        <v>847.8470810.1.426610.000000.847001.200179</v>
      </c>
      <c r="I134" s="56" t="s">
        <v>21</v>
      </c>
      <c r="J134" s="56">
        <v>847001</v>
      </c>
      <c r="K134" s="56" t="s">
        <v>23</v>
      </c>
      <c r="L134" s="56">
        <v>200179</v>
      </c>
      <c r="M134" s="56" t="s">
        <v>2732</v>
      </c>
      <c r="N134" s="56">
        <v>57</v>
      </c>
      <c r="Q134" s="56" t="s">
        <v>2800</v>
      </c>
      <c r="R134" s="56">
        <v>1</v>
      </c>
      <c r="S134" s="56">
        <v>250000</v>
      </c>
      <c r="T134" s="56">
        <v>250000</v>
      </c>
      <c r="U134" s="56" t="s">
        <v>2002</v>
      </c>
      <c r="V134" s="56" t="s">
        <v>2003</v>
      </c>
      <c r="W134" s="56" t="s">
        <v>2701</v>
      </c>
      <c r="Y134" s="56" t="s">
        <v>2801</v>
      </c>
      <c r="AE134" s="56">
        <v>8470810</v>
      </c>
    </row>
    <row r="135" spans="1:31" x14ac:dyDescent="0.35">
      <c r="A135" s="56" t="s">
        <v>2041</v>
      </c>
      <c r="B135" s="56" t="s">
        <v>2042</v>
      </c>
      <c r="C135" s="56" t="s">
        <v>952</v>
      </c>
      <c r="D135" s="56">
        <v>8470810</v>
      </c>
      <c r="E135" s="56" t="s">
        <v>452</v>
      </c>
      <c r="F135" s="56">
        <v>426610</v>
      </c>
      <c r="G135" s="56" t="s">
        <v>43</v>
      </c>
      <c r="H135" s="56" t="str">
        <f t="shared" si="2"/>
        <v>847.8470810.1.426610.000000.847001.200179</v>
      </c>
      <c r="I135" s="56" t="s">
        <v>21</v>
      </c>
      <c r="J135" s="56">
        <v>847001</v>
      </c>
      <c r="K135" s="56" t="s">
        <v>23</v>
      </c>
      <c r="L135" s="56">
        <v>200179</v>
      </c>
      <c r="M135" s="56" t="s">
        <v>2708</v>
      </c>
      <c r="N135" s="56">
        <v>4</v>
      </c>
      <c r="Q135" s="56" t="s">
        <v>2802</v>
      </c>
      <c r="R135" s="56">
        <v>1</v>
      </c>
      <c r="S135" s="56">
        <v>35000</v>
      </c>
      <c r="T135" s="56">
        <v>35000</v>
      </c>
      <c r="U135" s="56" t="s">
        <v>2002</v>
      </c>
      <c r="V135" s="56" t="s">
        <v>2003</v>
      </c>
      <c r="W135" s="56" t="s">
        <v>2701</v>
      </c>
      <c r="Y135" s="56" t="s">
        <v>2803</v>
      </c>
      <c r="AE135" s="56">
        <v>8470810</v>
      </c>
    </row>
    <row r="136" spans="1:31" x14ac:dyDescent="0.35">
      <c r="A136" s="56" t="s">
        <v>2041</v>
      </c>
      <c r="B136" s="56" t="s">
        <v>2042</v>
      </c>
      <c r="C136" s="56" t="s">
        <v>952</v>
      </c>
      <c r="D136" s="56">
        <v>8470810</v>
      </c>
      <c r="E136" s="56" t="s">
        <v>452</v>
      </c>
      <c r="F136" s="56">
        <v>426610</v>
      </c>
      <c r="G136" s="56" t="s">
        <v>43</v>
      </c>
      <c r="H136" s="56" t="str">
        <f t="shared" si="2"/>
        <v>847.8470810.1.426610.000000.847001.200179</v>
      </c>
      <c r="I136" s="56" t="s">
        <v>21</v>
      </c>
      <c r="J136" s="56">
        <v>847001</v>
      </c>
      <c r="K136" s="56" t="s">
        <v>23</v>
      </c>
      <c r="L136" s="56">
        <v>200179</v>
      </c>
      <c r="M136" s="56" t="s">
        <v>2717</v>
      </c>
      <c r="N136" s="56">
        <v>1</v>
      </c>
      <c r="Q136" s="56" t="s">
        <v>2804</v>
      </c>
      <c r="R136" s="56">
        <v>1</v>
      </c>
      <c r="S136" s="56">
        <v>4400</v>
      </c>
      <c r="T136" s="56">
        <v>4400</v>
      </c>
      <c r="U136" s="56" t="s">
        <v>2002</v>
      </c>
      <c r="V136" s="56" t="s">
        <v>2003</v>
      </c>
      <c r="W136" s="56" t="s">
        <v>2701</v>
      </c>
      <c r="Y136" s="56" t="s">
        <v>2805</v>
      </c>
      <c r="AE136" s="56">
        <v>8470810</v>
      </c>
    </row>
    <row r="137" spans="1:31" x14ac:dyDescent="0.35">
      <c r="A137" s="56" t="s">
        <v>2041</v>
      </c>
      <c r="B137" s="56" t="s">
        <v>2042</v>
      </c>
      <c r="C137" s="56" t="s">
        <v>952</v>
      </c>
      <c r="D137" s="56">
        <v>8470810</v>
      </c>
      <c r="E137" s="56" t="s">
        <v>452</v>
      </c>
      <c r="F137" s="56">
        <v>426610</v>
      </c>
      <c r="G137" s="56" t="s">
        <v>43</v>
      </c>
      <c r="H137" s="56" t="str">
        <f t="shared" si="2"/>
        <v>847.8470810.1.426610.000000.847001.200179</v>
      </c>
      <c r="I137" s="56" t="s">
        <v>21</v>
      </c>
      <c r="J137" s="56">
        <v>847001</v>
      </c>
      <c r="K137" s="56" t="s">
        <v>23</v>
      </c>
      <c r="L137" s="56">
        <v>200179</v>
      </c>
      <c r="M137" s="56" t="s">
        <v>2717</v>
      </c>
      <c r="N137" s="56">
        <v>1</v>
      </c>
      <c r="Q137" s="56" t="s">
        <v>5316</v>
      </c>
      <c r="R137" s="56">
        <v>1</v>
      </c>
      <c r="S137" s="56">
        <v>300000</v>
      </c>
      <c r="T137" s="56">
        <v>300000</v>
      </c>
      <c r="U137" s="56" t="s">
        <v>2002</v>
      </c>
      <c r="V137" s="56" t="s">
        <v>2003</v>
      </c>
      <c r="W137" s="56" t="s">
        <v>2701</v>
      </c>
      <c r="Y137" s="56" t="s">
        <v>5721</v>
      </c>
      <c r="AE137" s="56">
        <v>8470810</v>
      </c>
    </row>
    <row r="138" spans="1:31" x14ac:dyDescent="0.35">
      <c r="A138" s="56" t="s">
        <v>2041</v>
      </c>
      <c r="B138" s="56" t="s">
        <v>1999</v>
      </c>
      <c r="C138" s="56" t="s">
        <v>952</v>
      </c>
      <c r="D138" s="56">
        <v>8470810</v>
      </c>
      <c r="E138" s="56" t="s">
        <v>452</v>
      </c>
      <c r="F138" s="56">
        <v>426610</v>
      </c>
      <c r="G138" s="56" t="s">
        <v>43</v>
      </c>
      <c r="H138" s="56" t="str">
        <f t="shared" si="2"/>
        <v>847.8470810.1.426610.000000.847001.200179</v>
      </c>
      <c r="I138" s="56" t="s">
        <v>21</v>
      </c>
      <c r="J138" s="56">
        <v>847001</v>
      </c>
      <c r="K138" s="56" t="s">
        <v>23</v>
      </c>
      <c r="L138" s="56">
        <v>200179</v>
      </c>
      <c r="M138" s="56" t="s">
        <v>2717</v>
      </c>
      <c r="N138" s="56">
        <v>1</v>
      </c>
      <c r="Q138" s="56" t="s">
        <v>5722</v>
      </c>
      <c r="R138" s="56">
        <v>1</v>
      </c>
      <c r="S138" s="56">
        <v>450000</v>
      </c>
      <c r="T138" s="56">
        <v>450000</v>
      </c>
      <c r="U138" s="56" t="s">
        <v>2002</v>
      </c>
      <c r="V138" s="56" t="s">
        <v>2003</v>
      </c>
      <c r="W138" s="56" t="s">
        <v>2701</v>
      </c>
      <c r="Y138" s="56" t="s">
        <v>5723</v>
      </c>
      <c r="AE138" s="56">
        <v>8470810</v>
      </c>
    </row>
    <row r="139" spans="1:31" x14ac:dyDescent="0.35">
      <c r="A139" s="56" t="s">
        <v>2041</v>
      </c>
      <c r="B139" s="56" t="s">
        <v>1999</v>
      </c>
      <c r="C139" s="56" t="s">
        <v>952</v>
      </c>
      <c r="D139" s="56">
        <v>8470810</v>
      </c>
      <c r="E139" s="56" t="s">
        <v>452</v>
      </c>
      <c r="F139" s="56">
        <v>426610</v>
      </c>
      <c r="G139" s="56" t="s">
        <v>43</v>
      </c>
      <c r="H139" s="56" t="str">
        <f t="shared" si="2"/>
        <v>847.8470810.1.426610.000000.847001.200179</v>
      </c>
      <c r="I139" s="56" t="s">
        <v>21</v>
      </c>
      <c r="J139" s="56">
        <v>847001</v>
      </c>
      <c r="K139" s="56" t="s">
        <v>23</v>
      </c>
      <c r="L139" s="56">
        <v>200179</v>
      </c>
      <c r="M139" s="56" t="s">
        <v>2717</v>
      </c>
      <c r="N139" s="56">
        <v>1</v>
      </c>
      <c r="Q139" s="56" t="s">
        <v>5318</v>
      </c>
      <c r="R139" s="56">
        <v>1</v>
      </c>
      <c r="S139" s="56">
        <v>450000</v>
      </c>
      <c r="T139" s="56">
        <v>450000</v>
      </c>
      <c r="U139" s="56" t="s">
        <v>2002</v>
      </c>
      <c r="V139" s="56" t="s">
        <v>2003</v>
      </c>
      <c r="W139" s="56" t="s">
        <v>2701</v>
      </c>
      <c r="Y139" s="56" t="s">
        <v>2793</v>
      </c>
      <c r="AE139" s="56">
        <v>8470810</v>
      </c>
    </row>
    <row r="140" spans="1:31" x14ac:dyDescent="0.35">
      <c r="A140" s="56" t="s">
        <v>2041</v>
      </c>
      <c r="B140" s="56" t="s">
        <v>1999</v>
      </c>
      <c r="C140" s="56" t="s">
        <v>952</v>
      </c>
      <c r="D140" s="56">
        <v>8470810</v>
      </c>
      <c r="E140" s="56" t="s">
        <v>452</v>
      </c>
      <c r="F140" s="56">
        <v>427810</v>
      </c>
      <c r="G140" s="56" t="s">
        <v>459</v>
      </c>
      <c r="H140" s="56" t="str">
        <f t="shared" si="2"/>
        <v>847.8470810.1.427810.000000.847001.200179</v>
      </c>
      <c r="I140" s="56" t="s">
        <v>21</v>
      </c>
      <c r="J140" s="56">
        <v>847001</v>
      </c>
      <c r="K140" s="56" t="s">
        <v>23</v>
      </c>
      <c r="L140" s="56">
        <v>200179</v>
      </c>
      <c r="M140" s="56" t="s">
        <v>2037</v>
      </c>
      <c r="N140" s="56">
        <v>1423</v>
      </c>
      <c r="Q140" s="56" t="s">
        <v>2809</v>
      </c>
      <c r="R140" s="56">
        <v>1</v>
      </c>
      <c r="S140" s="56">
        <v>900000</v>
      </c>
      <c r="T140" s="56">
        <v>900000</v>
      </c>
      <c r="U140" s="56" t="s">
        <v>2002</v>
      </c>
      <c r="V140" s="56" t="s">
        <v>2003</v>
      </c>
      <c r="W140" s="56" t="s">
        <v>2701</v>
      </c>
      <c r="Y140" s="56" t="s">
        <v>2811</v>
      </c>
      <c r="AE140" s="56">
        <v>8470810</v>
      </c>
    </row>
    <row r="141" spans="1:31" x14ac:dyDescent="0.35">
      <c r="A141" s="56" t="s">
        <v>2041</v>
      </c>
      <c r="B141" s="56" t="s">
        <v>1999</v>
      </c>
      <c r="C141" s="56" t="s">
        <v>952</v>
      </c>
      <c r="D141" s="56">
        <v>8470810</v>
      </c>
      <c r="E141" s="56" t="s">
        <v>452</v>
      </c>
      <c r="F141" s="56">
        <v>427810</v>
      </c>
      <c r="G141" s="56" t="s">
        <v>459</v>
      </c>
      <c r="H141" s="56" t="str">
        <f t="shared" si="2"/>
        <v>847.8470810.1.427810.000000.847001.200179</v>
      </c>
      <c r="I141" s="56" t="s">
        <v>21</v>
      </c>
      <c r="J141" s="56">
        <v>847001</v>
      </c>
      <c r="K141" s="56" t="s">
        <v>23</v>
      </c>
      <c r="L141" s="56">
        <v>200179</v>
      </c>
      <c r="M141" s="56" t="s">
        <v>2708</v>
      </c>
      <c r="N141" s="56">
        <v>8300</v>
      </c>
      <c r="Q141" s="56" t="s">
        <v>2812</v>
      </c>
      <c r="R141" s="56">
        <v>1</v>
      </c>
      <c r="S141" s="56">
        <v>20000</v>
      </c>
      <c r="T141" s="56">
        <v>20000</v>
      </c>
      <c r="U141" s="56" t="s">
        <v>2002</v>
      </c>
      <c r="V141" s="56" t="s">
        <v>2003</v>
      </c>
      <c r="W141" s="56" t="s">
        <v>2701</v>
      </c>
      <c r="Y141" s="56" t="s">
        <v>2811</v>
      </c>
      <c r="AE141" s="56">
        <v>8470810</v>
      </c>
    </row>
    <row r="142" spans="1:31" x14ac:dyDescent="0.35">
      <c r="A142" s="56" t="s">
        <v>2041</v>
      </c>
      <c r="B142" s="56" t="s">
        <v>1999</v>
      </c>
      <c r="C142" s="56" t="s">
        <v>952</v>
      </c>
      <c r="D142" s="56">
        <v>8470810</v>
      </c>
      <c r="E142" s="56" t="s">
        <v>452</v>
      </c>
      <c r="F142" s="56">
        <v>427850</v>
      </c>
      <c r="G142" s="56" t="s">
        <v>462</v>
      </c>
      <c r="H142" s="56" t="str">
        <f t="shared" si="2"/>
        <v>847.8470810.1.427850.000000.847001.200179</v>
      </c>
      <c r="I142" s="56" t="s">
        <v>21</v>
      </c>
      <c r="J142" s="56">
        <v>847001</v>
      </c>
      <c r="K142" s="56" t="s">
        <v>23</v>
      </c>
      <c r="L142" s="56">
        <v>200179</v>
      </c>
      <c r="M142" s="56" t="s">
        <v>2708</v>
      </c>
      <c r="N142" s="56">
        <v>8300</v>
      </c>
      <c r="Q142" s="56" t="s">
        <v>2814</v>
      </c>
      <c r="R142" s="56">
        <v>1</v>
      </c>
      <c r="S142" s="56">
        <v>1802028</v>
      </c>
      <c r="T142" s="56">
        <v>1802028</v>
      </c>
      <c r="U142" s="56" t="s">
        <v>2002</v>
      </c>
      <c r="V142" s="56" t="s">
        <v>2003</v>
      </c>
      <c r="W142" s="56" t="s">
        <v>2701</v>
      </c>
      <c r="Y142" s="56" t="s">
        <v>2816</v>
      </c>
      <c r="AE142" s="56">
        <v>8470810</v>
      </c>
    </row>
    <row r="143" spans="1:31" x14ac:dyDescent="0.35">
      <c r="A143" s="56" t="s">
        <v>2041</v>
      </c>
      <c r="B143" s="56" t="s">
        <v>1999</v>
      </c>
      <c r="C143" s="56" t="s">
        <v>952</v>
      </c>
      <c r="D143" s="56">
        <v>8470810</v>
      </c>
      <c r="E143" s="56" t="s">
        <v>452</v>
      </c>
      <c r="F143" s="56">
        <v>427850</v>
      </c>
      <c r="G143" s="56" t="s">
        <v>462</v>
      </c>
      <c r="H143" s="56" t="str">
        <f t="shared" si="2"/>
        <v>847.8470810.1.427850.000000.847001.200179</v>
      </c>
      <c r="I143" s="56" t="s">
        <v>21</v>
      </c>
      <c r="J143" s="56">
        <v>847001</v>
      </c>
      <c r="K143" s="56" t="s">
        <v>23</v>
      </c>
      <c r="L143" s="56">
        <v>200179</v>
      </c>
      <c r="M143" s="56" t="s">
        <v>2708</v>
      </c>
      <c r="N143" s="56">
        <v>8300</v>
      </c>
      <c r="Q143" s="56" t="s">
        <v>2817</v>
      </c>
      <c r="R143" s="56">
        <v>1</v>
      </c>
      <c r="S143" s="56">
        <v>216000</v>
      </c>
      <c r="T143" s="56">
        <v>216000</v>
      </c>
      <c r="U143" s="56" t="s">
        <v>2002</v>
      </c>
      <c r="V143" s="56" t="s">
        <v>2003</v>
      </c>
      <c r="W143" s="56" t="s">
        <v>2701</v>
      </c>
      <c r="Y143" s="56" t="s">
        <v>2818</v>
      </c>
      <c r="AE143" s="56">
        <v>8470810</v>
      </c>
    </row>
    <row r="144" spans="1:31" x14ac:dyDescent="0.35">
      <c r="A144" s="56" t="s">
        <v>2047</v>
      </c>
      <c r="B144" s="56" t="s">
        <v>1999</v>
      </c>
      <c r="C144" s="56" t="s">
        <v>950</v>
      </c>
      <c r="D144" s="56">
        <v>8470305</v>
      </c>
      <c r="E144" s="56" t="s">
        <v>120</v>
      </c>
      <c r="F144" s="56">
        <v>428090</v>
      </c>
      <c r="G144" s="56" t="s">
        <v>52</v>
      </c>
      <c r="H144" s="56" t="str">
        <f t="shared" si="2"/>
        <v>847.8470305.1.428090.000000.847001.200179</v>
      </c>
      <c r="I144" s="56" t="s">
        <v>21</v>
      </c>
      <c r="J144" s="56">
        <v>847001</v>
      </c>
      <c r="K144" s="56" t="s">
        <v>23</v>
      </c>
      <c r="L144" s="56">
        <v>200179</v>
      </c>
      <c r="M144" s="56" t="s">
        <v>2000</v>
      </c>
      <c r="N144" s="56">
        <v>1</v>
      </c>
      <c r="Q144" s="56" t="s">
        <v>2048</v>
      </c>
      <c r="R144" s="56">
        <v>1</v>
      </c>
      <c r="S144" s="56">
        <v>35000</v>
      </c>
      <c r="T144" s="56">
        <v>35000</v>
      </c>
      <c r="U144" s="56" t="s">
        <v>2002</v>
      </c>
      <c r="V144" s="56" t="s">
        <v>2003</v>
      </c>
      <c r="W144" s="56" t="s">
        <v>2050</v>
      </c>
      <c r="X144" s="56" t="s">
        <v>2051</v>
      </c>
      <c r="Y144" s="56" t="s">
        <v>2009</v>
      </c>
      <c r="AE144" s="56">
        <v>8470305</v>
      </c>
    </row>
    <row r="145" spans="1:31" x14ac:dyDescent="0.35">
      <c r="A145" s="56" t="s">
        <v>2047</v>
      </c>
      <c r="B145" s="56" t="s">
        <v>1999</v>
      </c>
      <c r="C145" s="56" t="s">
        <v>154</v>
      </c>
      <c r="D145" s="56">
        <v>8470310</v>
      </c>
      <c r="E145" s="56" t="s">
        <v>154</v>
      </c>
      <c r="F145" s="56">
        <v>428090</v>
      </c>
      <c r="G145" s="56" t="s">
        <v>52</v>
      </c>
      <c r="H145" s="56" t="str">
        <f t="shared" si="2"/>
        <v>847.8470310.1.428090.000000.847001.200179</v>
      </c>
      <c r="I145" s="56" t="s">
        <v>21</v>
      </c>
      <c r="J145" s="56">
        <v>847001</v>
      </c>
      <c r="K145" s="56" t="s">
        <v>23</v>
      </c>
      <c r="L145" s="56">
        <v>200179</v>
      </c>
      <c r="M145" s="56" t="s">
        <v>2000</v>
      </c>
      <c r="N145" s="56">
        <v>1</v>
      </c>
      <c r="Q145" s="56" t="s">
        <v>2103</v>
      </c>
      <c r="R145" s="56">
        <v>2</v>
      </c>
      <c r="S145" s="56">
        <v>20000</v>
      </c>
      <c r="T145" s="56">
        <v>40000</v>
      </c>
      <c r="U145" s="56" t="s">
        <v>2002</v>
      </c>
      <c r="V145" s="56" t="s">
        <v>2003</v>
      </c>
      <c r="W145" s="56" t="s">
        <v>2007</v>
      </c>
      <c r="X145" s="56" t="s">
        <v>5319</v>
      </c>
      <c r="AE145" s="56">
        <v>8470310</v>
      </c>
    </row>
    <row r="146" spans="1:31" x14ac:dyDescent="0.35">
      <c r="A146" s="56" t="s">
        <v>2047</v>
      </c>
      <c r="B146" s="56" t="s">
        <v>1999</v>
      </c>
      <c r="C146" s="56" t="s">
        <v>950</v>
      </c>
      <c r="D146" s="56">
        <v>8470315</v>
      </c>
      <c r="E146" s="56" t="s">
        <v>166</v>
      </c>
      <c r="F146" s="56">
        <v>428090</v>
      </c>
      <c r="G146" s="56" t="s">
        <v>52</v>
      </c>
      <c r="H146" s="56" t="str">
        <f t="shared" si="2"/>
        <v>847.8470315.1.428090.000000.847001.200179</v>
      </c>
      <c r="I146" s="56" t="s">
        <v>21</v>
      </c>
      <c r="J146" s="56">
        <v>847001</v>
      </c>
      <c r="K146" s="56" t="s">
        <v>23</v>
      </c>
      <c r="L146" s="56">
        <v>200179</v>
      </c>
      <c r="M146" s="56" t="s">
        <v>2167</v>
      </c>
      <c r="N146" s="56">
        <v>5</v>
      </c>
      <c r="Q146" s="56" t="s">
        <v>2168</v>
      </c>
      <c r="R146" s="56">
        <v>1</v>
      </c>
      <c r="S146" s="56">
        <v>10000</v>
      </c>
      <c r="T146" s="56">
        <v>10000</v>
      </c>
      <c r="U146" s="56" t="s">
        <v>2002</v>
      </c>
      <c r="V146" s="56" t="s">
        <v>2003</v>
      </c>
      <c r="W146" s="56" t="s">
        <v>2075</v>
      </c>
      <c r="X146" s="56" t="s">
        <v>2171</v>
      </c>
      <c r="AE146" s="56">
        <v>8470315</v>
      </c>
    </row>
    <row r="147" spans="1:31" x14ac:dyDescent="0.35">
      <c r="A147" s="56" t="s">
        <v>2047</v>
      </c>
      <c r="B147" s="56" t="s">
        <v>1999</v>
      </c>
      <c r="C147" s="56" t="s">
        <v>950</v>
      </c>
      <c r="D147" s="56">
        <v>8470320</v>
      </c>
      <c r="E147" s="56" t="s">
        <v>183</v>
      </c>
      <c r="F147" s="56">
        <v>428090</v>
      </c>
      <c r="G147" s="56" t="s">
        <v>52</v>
      </c>
      <c r="H147" s="56" t="str">
        <f t="shared" si="2"/>
        <v>847.8470320.1.428090.000000.847001.200179</v>
      </c>
      <c r="I147" s="56" t="s">
        <v>21</v>
      </c>
      <c r="J147" s="56">
        <v>847001</v>
      </c>
      <c r="K147" s="56" t="s">
        <v>23</v>
      </c>
      <c r="L147" s="56">
        <v>200179</v>
      </c>
      <c r="M147" s="56" t="s">
        <v>2000</v>
      </c>
      <c r="N147" s="56">
        <v>1</v>
      </c>
      <c r="O147" s="56" t="s">
        <v>1998</v>
      </c>
      <c r="P147" s="56">
        <v>1</v>
      </c>
      <c r="Q147" s="56" t="s">
        <v>2232</v>
      </c>
      <c r="R147" s="56">
        <v>1</v>
      </c>
      <c r="S147" s="56">
        <v>35000</v>
      </c>
      <c r="T147" s="56">
        <v>35000</v>
      </c>
      <c r="U147" s="56" t="s">
        <v>2002</v>
      </c>
      <c r="V147" s="56" t="s">
        <v>2003</v>
      </c>
      <c r="W147" s="56" t="s">
        <v>2050</v>
      </c>
      <c r="X147" s="56" t="s">
        <v>2222</v>
      </c>
      <c r="AE147" s="56">
        <v>8470320</v>
      </c>
    </row>
    <row r="148" spans="1:31" x14ac:dyDescent="0.35">
      <c r="A148" s="56" t="s">
        <v>2047</v>
      </c>
      <c r="B148" s="56" t="s">
        <v>1999</v>
      </c>
      <c r="C148" s="56" t="s">
        <v>950</v>
      </c>
      <c r="D148" s="56">
        <v>8470325</v>
      </c>
      <c r="E148" s="56" t="s">
        <v>190</v>
      </c>
      <c r="F148" s="56">
        <v>428090</v>
      </c>
      <c r="G148" s="56" t="s">
        <v>52</v>
      </c>
      <c r="H148" s="56" t="str">
        <f t="shared" si="2"/>
        <v>847.8470325.1.428090.000000.847001.200179</v>
      </c>
      <c r="I148" s="56" t="s">
        <v>21</v>
      </c>
      <c r="J148" s="56">
        <v>847001</v>
      </c>
      <c r="K148" s="56" t="s">
        <v>23</v>
      </c>
      <c r="L148" s="56">
        <v>200179</v>
      </c>
      <c r="M148" s="56" t="s">
        <v>2000</v>
      </c>
      <c r="N148" s="56">
        <v>2</v>
      </c>
      <c r="Q148" s="56" t="s">
        <v>2283</v>
      </c>
      <c r="R148" s="56">
        <v>2</v>
      </c>
      <c r="S148" s="56">
        <v>15000</v>
      </c>
      <c r="T148" s="56">
        <v>30000</v>
      </c>
      <c r="U148" s="56" t="s">
        <v>2002</v>
      </c>
      <c r="V148" s="56" t="s">
        <v>2003</v>
      </c>
      <c r="W148" s="56" t="s">
        <v>2034</v>
      </c>
      <c r="X148" s="56" t="s">
        <v>2285</v>
      </c>
      <c r="Y148" s="56" t="s">
        <v>2268</v>
      </c>
      <c r="AE148" s="56">
        <v>8470325</v>
      </c>
    </row>
    <row r="149" spans="1:31" x14ac:dyDescent="0.35">
      <c r="A149" s="56" t="s">
        <v>2047</v>
      </c>
      <c r="B149" s="56" t="s">
        <v>1999</v>
      </c>
      <c r="C149" s="56" t="s">
        <v>950</v>
      </c>
      <c r="D149" s="56">
        <v>8470330</v>
      </c>
      <c r="E149" s="56" t="s">
        <v>199</v>
      </c>
      <c r="F149" s="56">
        <v>428090</v>
      </c>
      <c r="G149" s="56" t="s">
        <v>52</v>
      </c>
      <c r="H149" s="56" t="str">
        <f t="shared" si="2"/>
        <v>847.8470330.1.428090.000000.847001.200179</v>
      </c>
      <c r="I149" s="56" t="s">
        <v>21</v>
      </c>
      <c r="J149" s="56">
        <v>847001</v>
      </c>
      <c r="K149" s="56" t="s">
        <v>23</v>
      </c>
      <c r="L149" s="56">
        <v>200179</v>
      </c>
      <c r="T149" s="56">
        <v>0</v>
      </c>
      <c r="AE149" s="56">
        <v>8470330</v>
      </c>
    </row>
    <row r="150" spans="1:31" x14ac:dyDescent="0.35">
      <c r="A150" s="56" t="s">
        <v>2047</v>
      </c>
      <c r="B150" s="56" t="s">
        <v>1999</v>
      </c>
      <c r="C150" s="56" t="s">
        <v>950</v>
      </c>
      <c r="D150" s="56">
        <v>8470335</v>
      </c>
      <c r="E150" s="56" t="s">
        <v>208</v>
      </c>
      <c r="F150" s="56">
        <v>428090</v>
      </c>
      <c r="G150" s="56" t="s">
        <v>52</v>
      </c>
      <c r="H150" s="56" t="str">
        <f t="shared" si="2"/>
        <v>847.8470335.1.428090.000000.847001.200179</v>
      </c>
      <c r="I150" s="56" t="s">
        <v>21</v>
      </c>
      <c r="J150" s="56">
        <v>847001</v>
      </c>
      <c r="K150" s="56" t="s">
        <v>23</v>
      </c>
      <c r="L150" s="56">
        <v>200179</v>
      </c>
      <c r="M150" s="56" t="s">
        <v>2000</v>
      </c>
      <c r="N150" s="56">
        <v>1</v>
      </c>
      <c r="Q150" s="56" t="s">
        <v>2419</v>
      </c>
      <c r="R150" s="56">
        <v>1</v>
      </c>
      <c r="S150" s="56">
        <v>45000</v>
      </c>
      <c r="T150" s="56">
        <v>45000</v>
      </c>
      <c r="U150" s="56" t="s">
        <v>2113</v>
      </c>
      <c r="V150" s="56" t="s">
        <v>2003</v>
      </c>
      <c r="W150" s="56" t="s">
        <v>2022</v>
      </c>
      <c r="X150" s="56" t="s">
        <v>2423</v>
      </c>
      <c r="Y150" s="56" t="s">
        <v>2424</v>
      </c>
      <c r="AE150" s="56">
        <v>8470335</v>
      </c>
    </row>
    <row r="151" spans="1:31" x14ac:dyDescent="0.35">
      <c r="A151" s="56" t="s">
        <v>2047</v>
      </c>
      <c r="B151" s="56" t="s">
        <v>1999</v>
      </c>
      <c r="C151" s="56" t="s">
        <v>950</v>
      </c>
      <c r="D151" s="56">
        <v>8470345</v>
      </c>
      <c r="E151" s="56" t="s">
        <v>225</v>
      </c>
      <c r="F151" s="56">
        <v>428090</v>
      </c>
      <c r="G151" s="56" t="s">
        <v>52</v>
      </c>
      <c r="H151" s="56" t="str">
        <f t="shared" si="2"/>
        <v>847.8470345.1.428090.000000.847001.200179</v>
      </c>
      <c r="I151" s="56" t="s">
        <v>21</v>
      </c>
      <c r="J151" s="56">
        <v>847001</v>
      </c>
      <c r="K151" s="56" t="s">
        <v>23</v>
      </c>
      <c r="L151" s="56">
        <v>200179</v>
      </c>
      <c r="M151" s="56" t="s">
        <v>2098</v>
      </c>
      <c r="N151" s="56">
        <v>2</v>
      </c>
      <c r="Q151" s="56" t="s">
        <v>2550</v>
      </c>
      <c r="R151" s="56">
        <v>2</v>
      </c>
      <c r="S151" s="56">
        <v>22296</v>
      </c>
      <c r="T151" s="56">
        <v>44592</v>
      </c>
      <c r="U151" s="56" t="s">
        <v>2002</v>
      </c>
      <c r="V151" s="56" t="s">
        <v>2003</v>
      </c>
      <c r="W151" s="56" t="s">
        <v>2029</v>
      </c>
      <c r="X151" s="56" t="s">
        <v>2541</v>
      </c>
      <c r="Y151" s="56" t="s">
        <v>2551</v>
      </c>
      <c r="AE151" s="56">
        <v>8470345</v>
      </c>
    </row>
    <row r="152" spans="1:31" x14ac:dyDescent="0.35">
      <c r="A152" s="56" t="s">
        <v>2047</v>
      </c>
      <c r="B152" s="56" t="s">
        <v>1999</v>
      </c>
      <c r="C152" s="56" t="s">
        <v>5326</v>
      </c>
      <c r="D152" s="56">
        <v>8470620</v>
      </c>
      <c r="E152" s="56" t="s">
        <v>416</v>
      </c>
      <c r="F152" s="56">
        <v>428090</v>
      </c>
      <c r="G152" s="56" t="s">
        <v>52</v>
      </c>
      <c r="H152" s="56" t="str">
        <f t="shared" si="2"/>
        <v>847.8470620.1.428090.000000.847001.200179</v>
      </c>
      <c r="I152" s="56" t="s">
        <v>21</v>
      </c>
      <c r="J152" s="56">
        <v>847001</v>
      </c>
      <c r="K152" s="56" t="s">
        <v>23</v>
      </c>
      <c r="L152" s="56">
        <v>200179</v>
      </c>
      <c r="M152" s="56" t="s">
        <v>2037</v>
      </c>
      <c r="T152" s="56">
        <v>0</v>
      </c>
      <c r="AE152" s="56">
        <v>8470620</v>
      </c>
    </row>
    <row r="153" spans="1:31" x14ac:dyDescent="0.35">
      <c r="A153" s="56" t="s">
        <v>2047</v>
      </c>
      <c r="B153" s="56" t="s">
        <v>2824</v>
      </c>
      <c r="C153" s="56" t="s">
        <v>952</v>
      </c>
      <c r="D153" s="56">
        <v>8470810</v>
      </c>
      <c r="E153" s="56" t="s">
        <v>452</v>
      </c>
      <c r="F153" s="56">
        <v>428090</v>
      </c>
      <c r="G153" s="56" t="s">
        <v>52</v>
      </c>
      <c r="H153" s="56" t="str">
        <f t="shared" si="2"/>
        <v>847.8470810.1.428090.000000.847001.200179</v>
      </c>
      <c r="I153" s="56" t="s">
        <v>21</v>
      </c>
      <c r="J153" s="56">
        <v>847001</v>
      </c>
      <c r="K153" s="56" t="s">
        <v>23</v>
      </c>
      <c r="L153" s="56">
        <v>200179</v>
      </c>
      <c r="M153" s="56" t="s">
        <v>2820</v>
      </c>
      <c r="N153" s="56">
        <v>71</v>
      </c>
      <c r="Q153" s="56" t="s">
        <v>2821</v>
      </c>
      <c r="R153" s="56">
        <v>1</v>
      </c>
      <c r="S153" s="56">
        <v>11500</v>
      </c>
      <c r="T153" s="56">
        <v>11500</v>
      </c>
      <c r="U153" s="56" t="s">
        <v>2002</v>
      </c>
      <c r="V153" s="56" t="s">
        <v>2003</v>
      </c>
      <c r="W153" s="56" t="s">
        <v>2697</v>
      </c>
      <c r="Y153" s="56" t="s">
        <v>2823</v>
      </c>
      <c r="AE153" s="56">
        <v>8470810</v>
      </c>
    </row>
    <row r="154" spans="1:31" x14ac:dyDescent="0.35">
      <c r="A154" s="56" t="s">
        <v>2019</v>
      </c>
      <c r="B154" s="56" t="s">
        <v>2053</v>
      </c>
      <c r="C154" s="56" t="s">
        <v>950</v>
      </c>
      <c r="D154" s="56">
        <v>8470305</v>
      </c>
      <c r="E154" s="56" t="s">
        <v>120</v>
      </c>
      <c r="F154" s="56">
        <v>428640</v>
      </c>
      <c r="G154" s="56" t="s">
        <v>55</v>
      </c>
      <c r="H154" s="56" t="str">
        <f t="shared" si="2"/>
        <v>847.8470305.1.428640.000000.847001.200179</v>
      </c>
      <c r="I154" s="56" t="s">
        <v>21</v>
      </c>
      <c r="J154" s="56">
        <v>847001</v>
      </c>
      <c r="K154" s="56" t="s">
        <v>23</v>
      </c>
      <c r="L154" s="56">
        <v>200179</v>
      </c>
      <c r="M154" s="56" t="s">
        <v>2025</v>
      </c>
      <c r="N154" s="56">
        <v>100</v>
      </c>
      <c r="Q154" s="56" t="s">
        <v>2054</v>
      </c>
      <c r="R154" s="56">
        <v>3</v>
      </c>
      <c r="S154" s="56">
        <v>15000</v>
      </c>
      <c r="T154" s="56">
        <v>45000</v>
      </c>
      <c r="U154" s="56" t="s">
        <v>2002</v>
      </c>
      <c r="V154" s="56" t="s">
        <v>2003</v>
      </c>
      <c r="W154" s="56" t="s">
        <v>2056</v>
      </c>
      <c r="X154" s="56" t="s">
        <v>2057</v>
      </c>
      <c r="Y154" s="56" t="s">
        <v>2009</v>
      </c>
      <c r="AE154" s="56">
        <v>8470305</v>
      </c>
    </row>
    <row r="155" spans="1:31" x14ac:dyDescent="0.35">
      <c r="A155" s="56" t="s">
        <v>2019</v>
      </c>
      <c r="B155" s="56" t="s">
        <v>2053</v>
      </c>
      <c r="C155" s="56" t="s">
        <v>950</v>
      </c>
      <c r="D155" s="56">
        <v>8470330</v>
      </c>
      <c r="E155" s="56" t="s">
        <v>199</v>
      </c>
      <c r="F155" s="56">
        <v>428640</v>
      </c>
      <c r="G155" s="56" t="s">
        <v>55</v>
      </c>
      <c r="H155" s="56" t="str">
        <f t="shared" si="2"/>
        <v>847.8470330.1.428640.000000.847001.200179</v>
      </c>
      <c r="I155" s="56" t="s">
        <v>21</v>
      </c>
      <c r="J155" s="56">
        <v>847001</v>
      </c>
      <c r="K155" s="56" t="s">
        <v>23</v>
      </c>
      <c r="L155" s="56">
        <v>200179</v>
      </c>
      <c r="M155" s="56" t="s">
        <v>2363</v>
      </c>
      <c r="Q155" s="56" t="s">
        <v>2364</v>
      </c>
      <c r="R155" s="56">
        <v>2</v>
      </c>
      <c r="S155" s="56">
        <v>151000</v>
      </c>
      <c r="T155" s="56">
        <v>302000</v>
      </c>
      <c r="U155" s="56" t="s">
        <v>2002</v>
      </c>
      <c r="V155" s="56" t="s">
        <v>2003</v>
      </c>
      <c r="W155" s="56" t="s">
        <v>2007</v>
      </c>
      <c r="X155" s="56" t="s">
        <v>2007</v>
      </c>
      <c r="AE155" s="56">
        <v>8470330</v>
      </c>
    </row>
    <row r="156" spans="1:31" x14ac:dyDescent="0.35">
      <c r="A156" s="56" t="s">
        <v>2041</v>
      </c>
      <c r="B156" s="56" t="s">
        <v>2824</v>
      </c>
      <c r="C156" s="56" t="s">
        <v>952</v>
      </c>
      <c r="D156" s="56">
        <v>8470810</v>
      </c>
      <c r="E156" s="56" t="s">
        <v>452</v>
      </c>
      <c r="F156" s="56">
        <v>430230</v>
      </c>
      <c r="G156" s="56" t="s">
        <v>467</v>
      </c>
      <c r="H156" s="56" t="str">
        <f t="shared" si="2"/>
        <v>847.8470810.1.430230.000000.847001.200179</v>
      </c>
      <c r="I156" s="56" t="s">
        <v>21</v>
      </c>
      <c r="J156" s="56">
        <v>847001</v>
      </c>
      <c r="K156" s="56" t="s">
        <v>23</v>
      </c>
      <c r="L156" s="56">
        <v>200179</v>
      </c>
      <c r="M156" s="56" t="s">
        <v>2765</v>
      </c>
      <c r="N156" s="56">
        <v>810</v>
      </c>
      <c r="O156" s="56" t="s">
        <v>2825</v>
      </c>
      <c r="P156" s="56">
        <v>4</v>
      </c>
      <c r="Q156" s="56" t="s">
        <v>2826</v>
      </c>
      <c r="R156" s="56">
        <v>1</v>
      </c>
      <c r="S156" s="56">
        <v>1911780</v>
      </c>
      <c r="T156" s="56">
        <v>1911780</v>
      </c>
      <c r="U156" s="56" t="s">
        <v>2002</v>
      </c>
      <c r="V156" s="56" t="s">
        <v>2003</v>
      </c>
      <c r="W156" s="56" t="s">
        <v>2701</v>
      </c>
      <c r="Y156" s="56" t="s">
        <v>2828</v>
      </c>
      <c r="AE156" s="56">
        <v>8470810</v>
      </c>
    </row>
    <row r="157" spans="1:31" x14ac:dyDescent="0.35">
      <c r="A157" s="56" t="s">
        <v>2041</v>
      </c>
      <c r="B157" s="56" t="s">
        <v>2834</v>
      </c>
      <c r="C157" s="56" t="s">
        <v>952</v>
      </c>
      <c r="D157" s="56">
        <v>8470810</v>
      </c>
      <c r="E157" s="56" t="s">
        <v>452</v>
      </c>
      <c r="F157" s="56">
        <v>430230</v>
      </c>
      <c r="G157" s="56" t="s">
        <v>467</v>
      </c>
      <c r="H157" s="56" t="str">
        <f t="shared" si="2"/>
        <v>847.8470810.1.430230.000000.847001.200179</v>
      </c>
      <c r="I157" s="56" t="s">
        <v>21</v>
      </c>
      <c r="J157" s="56">
        <v>847001</v>
      </c>
      <c r="K157" s="56" t="s">
        <v>23</v>
      </c>
      <c r="L157" s="56">
        <v>200179</v>
      </c>
      <c r="M157" s="56" t="s">
        <v>2765</v>
      </c>
      <c r="N157" s="56">
        <v>150</v>
      </c>
      <c r="O157" s="56" t="s">
        <v>2825</v>
      </c>
      <c r="P157" s="56">
        <v>4</v>
      </c>
      <c r="Q157" s="56" t="s">
        <v>2831</v>
      </c>
      <c r="R157" s="56">
        <v>1</v>
      </c>
      <c r="S157" s="56">
        <v>222300</v>
      </c>
      <c r="T157" s="56">
        <v>222300</v>
      </c>
      <c r="U157" s="56" t="s">
        <v>2002</v>
      </c>
      <c r="V157" s="56" t="s">
        <v>2003</v>
      </c>
      <c r="W157" s="56" t="s">
        <v>2701</v>
      </c>
      <c r="Y157" s="56" t="s">
        <v>2833</v>
      </c>
      <c r="AE157" s="56">
        <v>8470810</v>
      </c>
    </row>
    <row r="158" spans="1:31" x14ac:dyDescent="0.35">
      <c r="A158" s="56" t="s">
        <v>2041</v>
      </c>
      <c r="B158" s="56" t="s">
        <v>2834</v>
      </c>
      <c r="C158" s="56" t="s">
        <v>952</v>
      </c>
      <c r="D158" s="56">
        <v>8470810</v>
      </c>
      <c r="E158" s="56" t="s">
        <v>452</v>
      </c>
      <c r="F158" s="56">
        <v>432205</v>
      </c>
      <c r="G158" s="56" t="s">
        <v>470</v>
      </c>
      <c r="H158" s="56" t="str">
        <f t="shared" si="2"/>
        <v>847.8470810.1.432205.000000.847001.200179</v>
      </c>
      <c r="I158" s="56" t="s">
        <v>21</v>
      </c>
      <c r="J158" s="56">
        <v>847001</v>
      </c>
      <c r="K158" s="56" t="s">
        <v>23</v>
      </c>
      <c r="L158" s="56">
        <v>200179</v>
      </c>
      <c r="M158" s="56" t="s">
        <v>2835</v>
      </c>
      <c r="N158" s="56">
        <v>116</v>
      </c>
      <c r="Q158" s="56" t="s">
        <v>2836</v>
      </c>
      <c r="R158" s="56">
        <v>1</v>
      </c>
      <c r="S158" s="56">
        <v>60000</v>
      </c>
      <c r="T158" s="56">
        <v>60000</v>
      </c>
      <c r="U158" s="56" t="s">
        <v>2002</v>
      </c>
      <c r="V158" s="56" t="s">
        <v>2122</v>
      </c>
      <c r="W158" s="56" t="s">
        <v>2701</v>
      </c>
      <c r="Y158" s="56" t="s">
        <v>2838</v>
      </c>
      <c r="AE158" s="56">
        <v>8470810</v>
      </c>
    </row>
    <row r="159" spans="1:31" x14ac:dyDescent="0.35">
      <c r="A159" s="56" t="s">
        <v>2041</v>
      </c>
      <c r="B159" s="56" t="s">
        <v>2834</v>
      </c>
      <c r="C159" s="56" t="s">
        <v>952</v>
      </c>
      <c r="D159" s="56">
        <v>8470810</v>
      </c>
      <c r="E159" s="56" t="s">
        <v>452</v>
      </c>
      <c r="F159" s="56">
        <v>432205</v>
      </c>
      <c r="G159" s="56" t="s">
        <v>470</v>
      </c>
      <c r="H159" s="56" t="str">
        <f t="shared" si="2"/>
        <v>847.8470810.1.432205.000000.847001.200179</v>
      </c>
      <c r="I159" s="56" t="s">
        <v>21</v>
      </c>
      <c r="J159" s="56">
        <v>847001</v>
      </c>
      <c r="K159" s="56" t="s">
        <v>23</v>
      </c>
      <c r="L159" s="56">
        <v>200179</v>
      </c>
      <c r="M159" s="56" t="s">
        <v>2708</v>
      </c>
      <c r="N159" s="56">
        <v>8300</v>
      </c>
      <c r="Q159" s="56" t="s">
        <v>5320</v>
      </c>
      <c r="R159" s="56">
        <v>1</v>
      </c>
      <c r="S159" s="56">
        <v>1050000</v>
      </c>
      <c r="T159" s="56">
        <v>1050000</v>
      </c>
      <c r="U159" s="56" t="s">
        <v>2002</v>
      </c>
      <c r="V159" s="56" t="s">
        <v>2122</v>
      </c>
      <c r="W159" s="56" t="s">
        <v>2701</v>
      </c>
      <c r="Y159" s="56" t="s">
        <v>5321</v>
      </c>
      <c r="AE159" s="56">
        <v>8470810</v>
      </c>
    </row>
    <row r="160" spans="1:31" x14ac:dyDescent="0.35">
      <c r="A160" s="56" t="s">
        <v>2041</v>
      </c>
      <c r="B160" s="56" t="s">
        <v>2834</v>
      </c>
      <c r="C160" s="56" t="s">
        <v>952</v>
      </c>
      <c r="D160" s="56">
        <v>8470810</v>
      </c>
      <c r="E160" s="56" t="s">
        <v>452</v>
      </c>
      <c r="F160" s="56">
        <v>432205</v>
      </c>
      <c r="G160" s="56" t="s">
        <v>470</v>
      </c>
      <c r="H160" s="56" t="str">
        <f t="shared" si="2"/>
        <v>847.8470810.1.432205.000000.847001.200179</v>
      </c>
      <c r="I160" s="56" t="s">
        <v>21</v>
      </c>
      <c r="J160" s="56">
        <v>847001</v>
      </c>
      <c r="K160" s="56" t="s">
        <v>23</v>
      </c>
      <c r="L160" s="56">
        <v>200179</v>
      </c>
      <c r="M160" s="56" t="s">
        <v>2708</v>
      </c>
      <c r="N160" s="56">
        <v>8300</v>
      </c>
      <c r="Q160" s="56" t="s">
        <v>2845</v>
      </c>
      <c r="R160" s="56">
        <v>1</v>
      </c>
      <c r="S160" s="56">
        <v>350000</v>
      </c>
      <c r="T160" s="56">
        <v>350000</v>
      </c>
      <c r="U160" s="56" t="s">
        <v>2002</v>
      </c>
      <c r="V160" s="56" t="s">
        <v>2122</v>
      </c>
      <c r="W160" s="56" t="s">
        <v>2701</v>
      </c>
      <c r="Y160" s="56" t="s">
        <v>2847</v>
      </c>
      <c r="AE160" s="56">
        <v>8470810</v>
      </c>
    </row>
    <row r="161" spans="1:31" x14ac:dyDescent="0.35">
      <c r="A161" s="56" t="s">
        <v>2041</v>
      </c>
      <c r="B161" s="56" t="s">
        <v>2834</v>
      </c>
      <c r="C161" s="56" t="s">
        <v>952</v>
      </c>
      <c r="D161" s="56">
        <v>8470810</v>
      </c>
      <c r="E161" s="56" t="s">
        <v>452</v>
      </c>
      <c r="F161" s="56">
        <v>432205</v>
      </c>
      <c r="G161" s="56" t="s">
        <v>470</v>
      </c>
      <c r="H161" s="56" t="str">
        <f t="shared" si="2"/>
        <v>847.8470810.1.432205.000000.847001.200179</v>
      </c>
      <c r="I161" s="56" t="s">
        <v>21</v>
      </c>
      <c r="J161" s="56">
        <v>847001</v>
      </c>
      <c r="K161" s="56" t="s">
        <v>23</v>
      </c>
      <c r="L161" s="56">
        <v>200179</v>
      </c>
      <c r="M161" s="56" t="s">
        <v>2765</v>
      </c>
      <c r="N161" s="56">
        <v>4600</v>
      </c>
      <c r="Q161" s="56" t="s">
        <v>2848</v>
      </c>
      <c r="R161" s="56">
        <v>1</v>
      </c>
      <c r="S161" s="56">
        <v>150000</v>
      </c>
      <c r="T161" s="56">
        <v>150000</v>
      </c>
      <c r="U161" s="56" t="s">
        <v>2002</v>
      </c>
      <c r="V161" s="56" t="s">
        <v>2122</v>
      </c>
      <c r="W161" s="56" t="s">
        <v>2701</v>
      </c>
      <c r="AE161" s="56">
        <v>8470810</v>
      </c>
    </row>
    <row r="162" spans="1:31" x14ac:dyDescent="0.35">
      <c r="A162" s="56" t="s">
        <v>1998</v>
      </c>
      <c r="B162" s="56" t="s">
        <v>1999</v>
      </c>
      <c r="C162" s="56" t="s">
        <v>154</v>
      </c>
      <c r="D162" s="56">
        <v>8470310</v>
      </c>
      <c r="E162" s="56" t="s">
        <v>154</v>
      </c>
      <c r="F162" s="56">
        <v>432209</v>
      </c>
      <c r="G162" s="56" t="s">
        <v>138</v>
      </c>
      <c r="H162" s="56" t="str">
        <f t="shared" si="2"/>
        <v>847.8470310.1.432209.000000.847001.200179</v>
      </c>
      <c r="I162" s="56" t="s">
        <v>21</v>
      </c>
      <c r="J162" s="56">
        <v>847001</v>
      </c>
      <c r="K162" s="56" t="s">
        <v>23</v>
      </c>
      <c r="L162" s="56">
        <v>200179</v>
      </c>
      <c r="M162" s="56" t="s">
        <v>2000</v>
      </c>
      <c r="N162" s="56">
        <v>1</v>
      </c>
      <c r="Q162" s="56" t="s">
        <v>5322</v>
      </c>
      <c r="R162" s="56">
        <v>1</v>
      </c>
      <c r="S162" s="56">
        <v>80000</v>
      </c>
      <c r="T162" s="56">
        <v>80000</v>
      </c>
      <c r="U162" s="56" t="s">
        <v>2002</v>
      </c>
      <c r="V162" s="56" t="s">
        <v>2003</v>
      </c>
      <c r="W162" s="56" t="s">
        <v>2007</v>
      </c>
      <c r="X162" s="56" t="s">
        <v>2117</v>
      </c>
      <c r="AE162" s="56">
        <v>8470310</v>
      </c>
    </row>
    <row r="163" spans="1:31" x14ac:dyDescent="0.35">
      <c r="A163" s="56" t="s">
        <v>1998</v>
      </c>
      <c r="B163" s="56" t="s">
        <v>1999</v>
      </c>
      <c r="C163" s="56" t="s">
        <v>950</v>
      </c>
      <c r="D163" s="56">
        <v>8470315</v>
      </c>
      <c r="E163" s="56" t="s">
        <v>166</v>
      </c>
      <c r="F163" s="56">
        <v>432209</v>
      </c>
      <c r="G163" s="56" t="s">
        <v>138</v>
      </c>
      <c r="H163" s="56" t="str">
        <f t="shared" si="2"/>
        <v>847.8470315.1.432209.000000.847001.200179</v>
      </c>
      <c r="I163" s="56" t="s">
        <v>21</v>
      </c>
      <c r="J163" s="56">
        <v>847001</v>
      </c>
      <c r="K163" s="56" t="s">
        <v>23</v>
      </c>
      <c r="L163" s="56">
        <v>200179</v>
      </c>
      <c r="M163" s="56" t="s">
        <v>2000</v>
      </c>
      <c r="N163" s="56">
        <v>5</v>
      </c>
      <c r="Q163" s="56" t="s">
        <v>2172</v>
      </c>
      <c r="R163" s="56">
        <v>1</v>
      </c>
      <c r="S163" s="56">
        <v>90250</v>
      </c>
      <c r="T163" s="56">
        <v>90250</v>
      </c>
      <c r="U163" s="56" t="s">
        <v>2002</v>
      </c>
      <c r="V163" s="56" t="s">
        <v>2003</v>
      </c>
      <c r="W163" s="56" t="s">
        <v>2029</v>
      </c>
      <c r="X163" s="56" t="s">
        <v>5724</v>
      </c>
      <c r="AE163" s="56">
        <v>8470315</v>
      </c>
    </row>
    <row r="164" spans="1:31" x14ac:dyDescent="0.35">
      <c r="A164" s="56" t="s">
        <v>1998</v>
      </c>
      <c r="B164" s="56" t="s">
        <v>1999</v>
      </c>
      <c r="C164" s="56" t="s">
        <v>950</v>
      </c>
      <c r="D164" s="56">
        <v>8470325</v>
      </c>
      <c r="E164" s="56" t="s">
        <v>190</v>
      </c>
      <c r="F164" s="56">
        <v>432209</v>
      </c>
      <c r="G164" s="56" t="s">
        <v>138</v>
      </c>
      <c r="H164" s="56" t="str">
        <f t="shared" si="2"/>
        <v>847.8470325.1.432209.000000.847001.200179</v>
      </c>
      <c r="I164" s="56" t="s">
        <v>21</v>
      </c>
      <c r="J164" s="56">
        <v>847001</v>
      </c>
      <c r="K164" s="56" t="s">
        <v>23</v>
      </c>
      <c r="L164" s="56">
        <v>200179</v>
      </c>
      <c r="M164" s="56" t="s">
        <v>2286</v>
      </c>
      <c r="N164" s="56">
        <v>11</v>
      </c>
      <c r="Q164" s="56" t="s">
        <v>2287</v>
      </c>
      <c r="R164" s="56">
        <v>1</v>
      </c>
      <c r="S164" s="56">
        <v>210500</v>
      </c>
      <c r="T164" s="56">
        <v>210500</v>
      </c>
      <c r="U164" s="56" t="s">
        <v>2002</v>
      </c>
      <c r="V164" s="56" t="s">
        <v>2003</v>
      </c>
      <c r="W164" s="56" t="s">
        <v>2007</v>
      </c>
      <c r="X164" s="56" t="s">
        <v>2290</v>
      </c>
      <c r="Y164" s="56" t="s">
        <v>5323</v>
      </c>
      <c r="AE164" s="56">
        <v>8470325</v>
      </c>
    </row>
    <row r="165" spans="1:31" x14ac:dyDescent="0.35">
      <c r="A165" s="56" t="s">
        <v>1998</v>
      </c>
      <c r="B165" s="56" t="s">
        <v>1999</v>
      </c>
      <c r="C165" s="56" t="s">
        <v>950</v>
      </c>
      <c r="D165" s="56">
        <v>8470330</v>
      </c>
      <c r="E165" s="56" t="s">
        <v>199</v>
      </c>
      <c r="F165" s="56">
        <v>432209</v>
      </c>
      <c r="G165" s="56" t="s">
        <v>138</v>
      </c>
      <c r="H165" s="56" t="str">
        <f t="shared" si="2"/>
        <v>847.8470330.1.432209.000000.847001.200179</v>
      </c>
      <c r="I165" s="56" t="s">
        <v>21</v>
      </c>
      <c r="J165" s="56">
        <v>847001</v>
      </c>
      <c r="K165" s="56" t="s">
        <v>23</v>
      </c>
      <c r="L165" s="56">
        <v>200179</v>
      </c>
      <c r="M165" s="56" t="s">
        <v>2025</v>
      </c>
      <c r="N165" s="56">
        <v>550</v>
      </c>
      <c r="Q165" s="56" t="s">
        <v>5725</v>
      </c>
      <c r="R165" s="56">
        <v>2</v>
      </c>
      <c r="S165" s="56">
        <v>170000</v>
      </c>
      <c r="T165" s="56">
        <v>30000</v>
      </c>
      <c r="U165" s="56" t="s">
        <v>2002</v>
      </c>
      <c r="V165" s="56" t="s">
        <v>2003</v>
      </c>
      <c r="W165" s="56" t="s">
        <v>2007</v>
      </c>
      <c r="X165" s="56" t="s">
        <v>2007</v>
      </c>
      <c r="AE165" s="56">
        <v>8470330</v>
      </c>
    </row>
    <row r="166" spans="1:31" x14ac:dyDescent="0.35">
      <c r="A166" s="56" t="s">
        <v>1998</v>
      </c>
      <c r="B166" s="56" t="s">
        <v>1999</v>
      </c>
      <c r="C166" s="56" t="s">
        <v>950</v>
      </c>
      <c r="D166" s="56">
        <v>8470340</v>
      </c>
      <c r="E166" s="56" t="s">
        <v>217</v>
      </c>
      <c r="F166" s="56">
        <v>432209</v>
      </c>
      <c r="G166" s="56" t="s">
        <v>5325</v>
      </c>
      <c r="H166" s="56" t="str">
        <f t="shared" si="2"/>
        <v>847.8470340.1.432209.000000.847001.200179</v>
      </c>
      <c r="I166" s="56" t="s">
        <v>21</v>
      </c>
      <c r="J166" s="56">
        <v>847001</v>
      </c>
      <c r="K166" s="56" t="s">
        <v>23</v>
      </c>
      <c r="L166" s="56">
        <v>200179</v>
      </c>
      <c r="M166" s="56" t="s">
        <v>2025</v>
      </c>
      <c r="N166" s="56">
        <v>350</v>
      </c>
      <c r="Q166" s="56" t="s">
        <v>2502</v>
      </c>
      <c r="R166" s="56">
        <v>1</v>
      </c>
      <c r="S166" s="56">
        <v>80000</v>
      </c>
      <c r="T166" s="56">
        <v>80000</v>
      </c>
      <c r="U166" s="56" t="s">
        <v>2002</v>
      </c>
      <c r="V166" s="56" t="s">
        <v>2003</v>
      </c>
      <c r="W166" s="56" t="s">
        <v>2505</v>
      </c>
      <c r="X166" s="56" t="s">
        <v>2505</v>
      </c>
      <c r="AE166" s="56">
        <v>8470340</v>
      </c>
    </row>
    <row r="167" spans="1:31" x14ac:dyDescent="0.35">
      <c r="A167" s="56" t="s">
        <v>1998</v>
      </c>
      <c r="B167" s="56" t="s">
        <v>1999</v>
      </c>
      <c r="C167" s="56" t="s">
        <v>950</v>
      </c>
      <c r="D167" s="56">
        <v>8470350</v>
      </c>
      <c r="E167" s="56" t="s">
        <v>232</v>
      </c>
      <c r="F167" s="56">
        <v>432209</v>
      </c>
      <c r="G167" s="56" t="s">
        <v>138</v>
      </c>
      <c r="H167" s="56" t="str">
        <f t="shared" si="2"/>
        <v>847.8470350.1.432209.000000.847001.200179</v>
      </c>
      <c r="I167" s="56" t="s">
        <v>21</v>
      </c>
      <c r="J167" s="56">
        <v>847001</v>
      </c>
      <c r="K167" s="56" t="s">
        <v>23</v>
      </c>
      <c r="L167" s="56">
        <v>200179</v>
      </c>
      <c r="M167" s="56" t="s">
        <v>2611</v>
      </c>
      <c r="N167" s="56">
        <v>1</v>
      </c>
      <c r="Q167" s="56" t="s">
        <v>5304</v>
      </c>
      <c r="R167" s="56">
        <v>1</v>
      </c>
      <c r="S167" s="56">
        <v>5500</v>
      </c>
      <c r="T167" s="56">
        <v>5500</v>
      </c>
      <c r="U167" s="56" t="s">
        <v>2002</v>
      </c>
      <c r="V167" s="56" t="s">
        <v>2003</v>
      </c>
      <c r="W167" s="56" t="s">
        <v>2007</v>
      </c>
      <c r="X167" s="56" t="s">
        <v>2623</v>
      </c>
      <c r="AE167" s="56">
        <v>8470350</v>
      </c>
    </row>
    <row r="168" spans="1:31" x14ac:dyDescent="0.35">
      <c r="A168" s="56" t="s">
        <v>1998</v>
      </c>
      <c r="B168" s="56" t="s">
        <v>1999</v>
      </c>
      <c r="C168" s="56" t="s">
        <v>950</v>
      </c>
      <c r="D168" s="56">
        <v>8470350</v>
      </c>
      <c r="E168" s="56" t="s">
        <v>232</v>
      </c>
      <c r="F168" s="56">
        <v>432209</v>
      </c>
      <c r="G168" s="56" t="s">
        <v>138</v>
      </c>
      <c r="H168" s="56" t="str">
        <f t="shared" si="2"/>
        <v>847.8470350.1.432209.000000.847001.200179</v>
      </c>
      <c r="I168" s="56" t="s">
        <v>21</v>
      </c>
      <c r="J168" s="56">
        <v>847001</v>
      </c>
      <c r="K168" s="56" t="s">
        <v>23</v>
      </c>
      <c r="L168" s="56">
        <v>200179</v>
      </c>
      <c r="M168" s="56" t="s">
        <v>2611</v>
      </c>
      <c r="N168" s="56">
        <v>1</v>
      </c>
      <c r="Q168" s="56" t="s">
        <v>2616</v>
      </c>
      <c r="R168" s="56">
        <v>1</v>
      </c>
      <c r="S168" s="56">
        <v>200000</v>
      </c>
      <c r="T168" s="56">
        <v>200000</v>
      </c>
      <c r="U168" s="56" t="s">
        <v>2002</v>
      </c>
      <c r="V168" s="56" t="s">
        <v>2003</v>
      </c>
      <c r="W168" s="56" t="s">
        <v>2007</v>
      </c>
      <c r="X168" s="56" t="s">
        <v>5306</v>
      </c>
      <c r="AE168" s="56">
        <v>8470350</v>
      </c>
    </row>
    <row r="169" spans="1:31" x14ac:dyDescent="0.35">
      <c r="A169" s="56" t="s">
        <v>1998</v>
      </c>
      <c r="B169" s="56" t="s">
        <v>5326</v>
      </c>
      <c r="C169" s="56" t="s">
        <v>5326</v>
      </c>
      <c r="D169" s="56">
        <v>8470350</v>
      </c>
      <c r="E169" s="56" t="s">
        <v>232</v>
      </c>
      <c r="F169" s="56">
        <v>432209</v>
      </c>
      <c r="G169" s="56" t="s">
        <v>138</v>
      </c>
      <c r="H169" s="56" t="str">
        <f t="shared" si="2"/>
        <v>847.8470350.1.432209.000000.847001.200179</v>
      </c>
      <c r="I169" s="56" t="s">
        <v>21</v>
      </c>
      <c r="J169" s="56">
        <v>847001</v>
      </c>
      <c r="K169" s="56" t="s">
        <v>23</v>
      </c>
      <c r="L169" s="56">
        <v>200179</v>
      </c>
      <c r="M169" s="56" t="s">
        <v>2618</v>
      </c>
      <c r="N169" s="56">
        <v>8</v>
      </c>
      <c r="Q169" s="56" t="s">
        <v>2619</v>
      </c>
      <c r="R169" s="56">
        <v>8</v>
      </c>
      <c r="S169" s="56">
        <v>4840.0000000000009</v>
      </c>
      <c r="T169" s="56">
        <v>38720.000000000007</v>
      </c>
      <c r="U169" s="56" t="s">
        <v>2002</v>
      </c>
      <c r="V169" s="56" t="s">
        <v>2003</v>
      </c>
      <c r="W169" s="56" t="s">
        <v>2007</v>
      </c>
      <c r="X169" s="56" t="s">
        <v>2623</v>
      </c>
      <c r="AE169" s="56">
        <v>8470350</v>
      </c>
    </row>
    <row r="170" spans="1:31" x14ac:dyDescent="0.35">
      <c r="A170" s="56" t="s">
        <v>1998</v>
      </c>
      <c r="B170" s="56" t="s">
        <v>1999</v>
      </c>
      <c r="C170" s="56" t="s">
        <v>950</v>
      </c>
      <c r="D170" s="56">
        <v>8470350</v>
      </c>
      <c r="E170" s="56" t="s">
        <v>232</v>
      </c>
      <c r="F170" s="56">
        <v>432209</v>
      </c>
      <c r="G170" s="56" t="s">
        <v>138</v>
      </c>
      <c r="H170" s="56" t="str">
        <f t="shared" si="2"/>
        <v>847.8470350.1.432209.000000.847001.200179</v>
      </c>
      <c r="I170" s="56" t="s">
        <v>21</v>
      </c>
      <c r="J170" s="56">
        <v>847001</v>
      </c>
      <c r="K170" s="56" t="s">
        <v>23</v>
      </c>
      <c r="L170" s="56">
        <v>200179</v>
      </c>
      <c r="M170" s="56" t="s">
        <v>2618</v>
      </c>
      <c r="N170" s="56">
        <v>1</v>
      </c>
      <c r="Q170" s="56" t="s">
        <v>2624</v>
      </c>
      <c r="R170" s="56">
        <v>1</v>
      </c>
      <c r="S170" s="56">
        <v>93170.000000000015</v>
      </c>
      <c r="T170" s="56">
        <v>93170.000000000015</v>
      </c>
      <c r="U170" s="56" t="s">
        <v>2002</v>
      </c>
      <c r="V170" s="56" t="s">
        <v>2003</v>
      </c>
      <c r="W170" s="56" t="s">
        <v>2007</v>
      </c>
      <c r="X170" s="56" t="s">
        <v>5726</v>
      </c>
      <c r="AE170" s="56">
        <v>8470350</v>
      </c>
    </row>
    <row r="171" spans="1:31" x14ac:dyDescent="0.35">
      <c r="A171" s="56" t="s">
        <v>1998</v>
      </c>
      <c r="B171" s="56" t="s">
        <v>1999</v>
      </c>
      <c r="C171" s="56" t="s">
        <v>950</v>
      </c>
      <c r="D171" s="56">
        <v>8470350</v>
      </c>
      <c r="E171" s="56" t="s">
        <v>232</v>
      </c>
      <c r="F171" s="56">
        <v>432209</v>
      </c>
      <c r="G171" s="56" t="s">
        <v>138</v>
      </c>
      <c r="H171" s="56" t="str">
        <f t="shared" si="2"/>
        <v>847.8470350.1.432209.000000.847001.200179</v>
      </c>
      <c r="I171" s="56" t="s">
        <v>21</v>
      </c>
      <c r="J171" s="56">
        <v>847001</v>
      </c>
      <c r="K171" s="56" t="s">
        <v>23</v>
      </c>
      <c r="L171" s="56">
        <v>200179</v>
      </c>
      <c r="M171" s="56" t="s">
        <v>2618</v>
      </c>
      <c r="N171" s="56">
        <v>1</v>
      </c>
      <c r="Q171" s="56" t="s">
        <v>5727</v>
      </c>
      <c r="R171" s="56">
        <v>1</v>
      </c>
      <c r="S171" s="56">
        <v>242000.00000000003</v>
      </c>
      <c r="T171" s="56">
        <v>242000.00000000003</v>
      </c>
      <c r="U171" s="56" t="s">
        <v>2002</v>
      </c>
      <c r="V171" s="56" t="s">
        <v>2003</v>
      </c>
      <c r="W171" s="56" t="s">
        <v>2007</v>
      </c>
      <c r="X171" s="56" t="s">
        <v>5726</v>
      </c>
      <c r="AE171" s="56">
        <v>8470350</v>
      </c>
    </row>
    <row r="172" spans="1:31" x14ac:dyDescent="0.35">
      <c r="A172" s="56" t="s">
        <v>1998</v>
      </c>
      <c r="B172" s="56" t="s">
        <v>1999</v>
      </c>
      <c r="C172" s="56" t="s">
        <v>950</v>
      </c>
      <c r="D172" s="56">
        <v>8470330</v>
      </c>
      <c r="E172" s="56" t="s">
        <v>199</v>
      </c>
      <c r="F172" s="56">
        <v>435340</v>
      </c>
      <c r="G172" s="56" t="s">
        <v>239</v>
      </c>
      <c r="H172" s="56" t="str">
        <f t="shared" si="2"/>
        <v>847.8470330.1.435340.000000.847001.200179</v>
      </c>
      <c r="I172" s="56" t="s">
        <v>21</v>
      </c>
      <c r="J172" s="56">
        <v>847001</v>
      </c>
      <c r="K172" s="56" t="s">
        <v>23</v>
      </c>
      <c r="L172" s="56">
        <v>200179</v>
      </c>
      <c r="T172" s="56">
        <v>0</v>
      </c>
      <c r="AE172" s="56">
        <v>8470330</v>
      </c>
    </row>
    <row r="173" spans="1:31" x14ac:dyDescent="0.35">
      <c r="A173" s="56" t="s">
        <v>1998</v>
      </c>
      <c r="B173" s="56" t="s">
        <v>1999</v>
      </c>
      <c r="C173" s="56" t="s">
        <v>950</v>
      </c>
      <c r="D173" s="56">
        <v>8470350</v>
      </c>
      <c r="E173" s="56" t="s">
        <v>232</v>
      </c>
      <c r="F173" s="56">
        <v>435340</v>
      </c>
      <c r="G173" s="56" t="s">
        <v>239</v>
      </c>
      <c r="H173" s="56" t="str">
        <f t="shared" si="2"/>
        <v>847.8470350.1.435340.000000.847001.200179</v>
      </c>
      <c r="I173" s="56" t="s">
        <v>21</v>
      </c>
      <c r="J173" s="56">
        <v>847001</v>
      </c>
      <c r="K173" s="56" t="s">
        <v>23</v>
      </c>
      <c r="L173" s="56">
        <v>200179</v>
      </c>
      <c r="M173" s="56" t="s">
        <v>2629</v>
      </c>
      <c r="N173" s="56">
        <v>10</v>
      </c>
      <c r="Q173" s="56" t="s">
        <v>2630</v>
      </c>
      <c r="R173" s="56">
        <v>10</v>
      </c>
      <c r="S173" s="56">
        <v>1000</v>
      </c>
      <c r="T173" s="56">
        <v>10000</v>
      </c>
      <c r="U173" s="56" t="s">
        <v>2002</v>
      </c>
      <c r="V173" s="56" t="s">
        <v>2003</v>
      </c>
      <c r="W173" s="56" t="s">
        <v>2007</v>
      </c>
      <c r="AE173" s="56">
        <v>8470350</v>
      </c>
    </row>
    <row r="174" spans="1:31" x14ac:dyDescent="0.35">
      <c r="A174" s="56" t="s">
        <v>1998</v>
      </c>
      <c r="B174" s="56" t="s">
        <v>1999</v>
      </c>
      <c r="C174" s="56" t="s">
        <v>950</v>
      </c>
      <c r="D174" s="56">
        <v>8470305</v>
      </c>
      <c r="E174" s="56" t="s">
        <v>120</v>
      </c>
      <c r="F174" s="56">
        <v>435350</v>
      </c>
      <c r="G174" s="56" t="s">
        <v>144</v>
      </c>
      <c r="H174" s="56" t="str">
        <f t="shared" si="2"/>
        <v>847.8470305.1.435350.000000.847001.200179</v>
      </c>
      <c r="I174" s="56" t="s">
        <v>21</v>
      </c>
      <c r="J174" s="56">
        <v>847001</v>
      </c>
      <c r="K174" s="56" t="s">
        <v>23</v>
      </c>
      <c r="L174" s="56">
        <v>200179</v>
      </c>
      <c r="M174" s="56" t="s">
        <v>2031</v>
      </c>
      <c r="N174" s="56">
        <v>70</v>
      </c>
      <c r="Q174" s="56" t="s">
        <v>2059</v>
      </c>
      <c r="R174" s="56">
        <v>1</v>
      </c>
      <c r="S174" s="56">
        <v>260000</v>
      </c>
      <c r="T174" s="56">
        <v>260000</v>
      </c>
      <c r="U174" s="56" t="s">
        <v>2002</v>
      </c>
      <c r="V174" s="56" t="s">
        <v>2003</v>
      </c>
      <c r="W174" s="56" t="s">
        <v>2034</v>
      </c>
      <c r="X174" s="56" t="s">
        <v>2062</v>
      </c>
      <c r="Y174" s="56" t="s">
        <v>2009</v>
      </c>
      <c r="AE174" s="56">
        <v>8470305</v>
      </c>
    </row>
    <row r="175" spans="1:31" x14ac:dyDescent="0.35">
      <c r="A175" s="56" t="s">
        <v>1998</v>
      </c>
      <c r="B175" s="56" t="s">
        <v>1999</v>
      </c>
      <c r="C175" s="56" t="s">
        <v>154</v>
      </c>
      <c r="D175" s="56">
        <v>8470310</v>
      </c>
      <c r="E175" s="56" t="s">
        <v>154</v>
      </c>
      <c r="F175" s="56">
        <v>435350</v>
      </c>
      <c r="G175" s="56" t="s">
        <v>144</v>
      </c>
      <c r="H175" s="56" t="str">
        <f t="shared" si="2"/>
        <v>847.8470310.1.435350.000000.847001.200179</v>
      </c>
      <c r="I175" s="56" t="s">
        <v>21</v>
      </c>
      <c r="J175" s="56">
        <v>847001</v>
      </c>
      <c r="K175" s="56" t="s">
        <v>23</v>
      </c>
      <c r="L175" s="56">
        <v>200179</v>
      </c>
      <c r="M175" s="56" t="s">
        <v>2031</v>
      </c>
      <c r="N175" s="56">
        <v>18</v>
      </c>
      <c r="Q175" s="56" t="s">
        <v>2112</v>
      </c>
      <c r="R175" s="56">
        <v>18</v>
      </c>
      <c r="S175" s="56">
        <v>13000</v>
      </c>
      <c r="T175" s="56">
        <v>234000</v>
      </c>
      <c r="U175" s="56" t="s">
        <v>2002</v>
      </c>
      <c r="V175" s="56" t="s">
        <v>2003</v>
      </c>
      <c r="W175" s="56" t="s">
        <v>2034</v>
      </c>
      <c r="X175" s="56" t="s">
        <v>2115</v>
      </c>
      <c r="AE175" s="56">
        <v>8470310</v>
      </c>
    </row>
    <row r="176" spans="1:31" x14ac:dyDescent="0.35">
      <c r="A176" s="56" t="s">
        <v>1998</v>
      </c>
      <c r="B176" s="56" t="s">
        <v>1999</v>
      </c>
      <c r="C176" s="56" t="s">
        <v>950</v>
      </c>
      <c r="D176" s="56">
        <v>8470315</v>
      </c>
      <c r="E176" s="56" t="s">
        <v>166</v>
      </c>
      <c r="F176" s="56">
        <v>435350</v>
      </c>
      <c r="G176" s="56" t="s">
        <v>144</v>
      </c>
      <c r="H176" s="56" t="str">
        <f t="shared" si="2"/>
        <v>847.8470315.1.435350.000000.847001.200179</v>
      </c>
      <c r="I176" s="56" t="s">
        <v>21</v>
      </c>
      <c r="J176" s="56">
        <v>847001</v>
      </c>
      <c r="K176" s="56" t="s">
        <v>23</v>
      </c>
      <c r="L176" s="56">
        <v>200179</v>
      </c>
      <c r="M176" s="56" t="s">
        <v>2031</v>
      </c>
      <c r="N176" s="56">
        <v>16</v>
      </c>
      <c r="Q176" s="56" t="s">
        <v>2177</v>
      </c>
      <c r="R176" s="56">
        <v>16</v>
      </c>
      <c r="S176" s="56">
        <v>3200</v>
      </c>
      <c r="T176" s="56">
        <v>51200</v>
      </c>
      <c r="U176" s="56" t="s">
        <v>2002</v>
      </c>
      <c r="V176" s="56" t="s">
        <v>2003</v>
      </c>
      <c r="W176" s="56" t="s">
        <v>2034</v>
      </c>
      <c r="X176" s="56" t="s">
        <v>2181</v>
      </c>
      <c r="AE176" s="56">
        <v>8470315</v>
      </c>
    </row>
    <row r="177" spans="1:31" x14ac:dyDescent="0.35">
      <c r="A177" s="56" t="s">
        <v>1998</v>
      </c>
      <c r="B177" s="56" t="s">
        <v>1999</v>
      </c>
      <c r="C177" s="56" t="s">
        <v>950</v>
      </c>
      <c r="D177" s="56">
        <v>8470320</v>
      </c>
      <c r="E177" s="56" t="s">
        <v>183</v>
      </c>
      <c r="F177" s="56">
        <v>435350</v>
      </c>
      <c r="G177" s="56" t="s">
        <v>144</v>
      </c>
      <c r="H177" s="56" t="str">
        <f t="shared" si="2"/>
        <v>847.8470320.1.435350.000000.847001.200179</v>
      </c>
      <c r="I177" s="56" t="s">
        <v>21</v>
      </c>
      <c r="J177" s="56">
        <v>847001</v>
      </c>
      <c r="K177" s="56" t="s">
        <v>23</v>
      </c>
      <c r="L177" s="56">
        <v>200179</v>
      </c>
      <c r="M177" s="56" t="s">
        <v>2000</v>
      </c>
      <c r="N177" s="56">
        <v>1</v>
      </c>
      <c r="O177" s="56" t="s">
        <v>1998</v>
      </c>
      <c r="P177" s="56">
        <v>1</v>
      </c>
      <c r="Q177" s="56" t="s">
        <v>2233</v>
      </c>
      <c r="R177" s="56">
        <v>1</v>
      </c>
      <c r="S177" s="56">
        <v>50000</v>
      </c>
      <c r="T177" s="56">
        <v>50000</v>
      </c>
      <c r="U177" s="56" t="s">
        <v>2002</v>
      </c>
      <c r="V177" s="56" t="s">
        <v>2003</v>
      </c>
      <c r="W177" s="56" t="s">
        <v>2034</v>
      </c>
      <c r="X177" s="56" t="s">
        <v>2222</v>
      </c>
      <c r="AE177" s="56">
        <v>8470320</v>
      </c>
    </row>
    <row r="178" spans="1:31" x14ac:dyDescent="0.35">
      <c r="A178" s="56" t="s">
        <v>1998</v>
      </c>
      <c r="B178" s="56" t="s">
        <v>1999</v>
      </c>
      <c r="C178" s="56" t="s">
        <v>950</v>
      </c>
      <c r="D178" s="56">
        <v>8470325</v>
      </c>
      <c r="E178" s="56" t="s">
        <v>190</v>
      </c>
      <c r="F178" s="56">
        <v>435350</v>
      </c>
      <c r="G178" s="56" t="s">
        <v>144</v>
      </c>
      <c r="H178" s="56" t="str">
        <f t="shared" si="2"/>
        <v>847.8470325.1.435350.000000.847001.200179</v>
      </c>
      <c r="I178" s="56" t="s">
        <v>21</v>
      </c>
      <c r="J178" s="56">
        <v>847001</v>
      </c>
      <c r="K178" s="56" t="s">
        <v>23</v>
      </c>
      <c r="L178" s="56">
        <v>200179</v>
      </c>
      <c r="M178" s="56" t="s">
        <v>2031</v>
      </c>
      <c r="N178" s="56">
        <v>8</v>
      </c>
      <c r="Q178" s="56" t="s">
        <v>2292</v>
      </c>
      <c r="R178" s="56">
        <v>8</v>
      </c>
      <c r="S178" s="56">
        <v>10000</v>
      </c>
      <c r="T178" s="56">
        <v>80000</v>
      </c>
      <c r="U178" s="56" t="s">
        <v>2002</v>
      </c>
      <c r="V178" s="56" t="s">
        <v>2003</v>
      </c>
      <c r="W178" s="56" t="s">
        <v>2034</v>
      </c>
      <c r="X178" s="56" t="s">
        <v>2295</v>
      </c>
      <c r="Y178" s="56" t="s">
        <v>2296</v>
      </c>
      <c r="AE178" s="56">
        <v>8470325</v>
      </c>
    </row>
    <row r="179" spans="1:31" x14ac:dyDescent="0.35">
      <c r="A179" s="56" t="s">
        <v>1998</v>
      </c>
      <c r="B179" s="56" t="s">
        <v>1999</v>
      </c>
      <c r="C179" s="56" t="s">
        <v>950</v>
      </c>
      <c r="D179" s="56">
        <v>8470330</v>
      </c>
      <c r="E179" s="56" t="s">
        <v>199</v>
      </c>
      <c r="F179" s="56">
        <v>435350</v>
      </c>
      <c r="G179" s="56" t="s">
        <v>144</v>
      </c>
      <c r="H179" s="56" t="str">
        <f t="shared" si="2"/>
        <v>847.8470330.1.435350.000000.847001.200179</v>
      </c>
      <c r="I179" s="56" t="s">
        <v>21</v>
      </c>
      <c r="J179" s="56">
        <v>847001</v>
      </c>
      <c r="K179" s="56" t="s">
        <v>23</v>
      </c>
      <c r="L179" s="56">
        <v>200179</v>
      </c>
      <c r="M179" s="56" t="s">
        <v>2031</v>
      </c>
      <c r="N179" s="56">
        <v>63</v>
      </c>
      <c r="Q179" s="56" t="s">
        <v>5331</v>
      </c>
      <c r="R179" s="56">
        <v>63</v>
      </c>
      <c r="S179" s="56">
        <v>7000</v>
      </c>
      <c r="T179" s="56">
        <v>441000</v>
      </c>
      <c r="U179" s="56" t="s">
        <v>2002</v>
      </c>
      <c r="V179" s="56" t="s">
        <v>2003</v>
      </c>
      <c r="W179" s="56" t="s">
        <v>2034</v>
      </c>
      <c r="X179" s="56" t="s">
        <v>2034</v>
      </c>
      <c r="AE179" s="56">
        <v>8470330</v>
      </c>
    </row>
    <row r="180" spans="1:31" x14ac:dyDescent="0.35">
      <c r="A180" s="56" t="s">
        <v>1998</v>
      </c>
      <c r="B180" s="56" t="s">
        <v>1999</v>
      </c>
      <c r="C180" s="56" t="s">
        <v>950</v>
      </c>
      <c r="D180" s="56">
        <v>8470335</v>
      </c>
      <c r="E180" s="56" t="s">
        <v>208</v>
      </c>
      <c r="F180" s="56">
        <v>435350</v>
      </c>
      <c r="G180" s="56" t="s">
        <v>144</v>
      </c>
      <c r="H180" s="56" t="str">
        <f t="shared" si="2"/>
        <v>847.8470335.1.435350.000000.847001.200179</v>
      </c>
      <c r="I180" s="56" t="s">
        <v>21</v>
      </c>
      <c r="J180" s="56">
        <v>847001</v>
      </c>
      <c r="K180" s="56" t="s">
        <v>23</v>
      </c>
      <c r="L180" s="56">
        <v>200179</v>
      </c>
      <c r="M180" s="56" t="s">
        <v>2031</v>
      </c>
      <c r="N180" s="56">
        <v>21</v>
      </c>
      <c r="Q180" s="56" t="s">
        <v>5728</v>
      </c>
      <c r="R180" s="56">
        <v>10</v>
      </c>
      <c r="S180" s="56">
        <v>6440</v>
      </c>
      <c r="T180" s="56">
        <v>64400</v>
      </c>
      <c r="U180" s="56" t="s">
        <v>2002</v>
      </c>
      <c r="V180" s="56" t="s">
        <v>2003</v>
      </c>
      <c r="W180" s="56" t="s">
        <v>2034</v>
      </c>
      <c r="X180" s="56" t="s">
        <v>2408</v>
      </c>
      <c r="Y180" s="56" t="s">
        <v>2429</v>
      </c>
      <c r="AE180" s="56">
        <v>8470335</v>
      </c>
    </row>
    <row r="181" spans="1:31" x14ac:dyDescent="0.35">
      <c r="A181" s="56" t="s">
        <v>1998</v>
      </c>
      <c r="B181" s="56" t="s">
        <v>1999</v>
      </c>
      <c r="C181" s="56" t="s">
        <v>950</v>
      </c>
      <c r="D181" s="56">
        <v>8470340</v>
      </c>
      <c r="E181" s="56" t="s">
        <v>217</v>
      </c>
      <c r="F181" s="56">
        <v>435350</v>
      </c>
      <c r="G181" s="56" t="s">
        <v>144</v>
      </c>
      <c r="H181" s="56" t="str">
        <f t="shared" si="2"/>
        <v>847.8470340.1.435350.000000.847001.200179</v>
      </c>
      <c r="I181" s="56" t="s">
        <v>21</v>
      </c>
      <c r="J181" s="56">
        <v>847001</v>
      </c>
      <c r="K181" s="56" t="s">
        <v>23</v>
      </c>
      <c r="L181" s="56">
        <v>200179</v>
      </c>
      <c r="M181" s="56" t="s">
        <v>2031</v>
      </c>
      <c r="N181" s="56">
        <v>40</v>
      </c>
      <c r="Q181" s="56" t="s">
        <v>5729</v>
      </c>
      <c r="R181" s="56">
        <v>40</v>
      </c>
      <c r="S181" s="56">
        <v>8000</v>
      </c>
      <c r="T181" s="56">
        <v>320000</v>
      </c>
      <c r="U181" s="56" t="s">
        <v>2113</v>
      </c>
      <c r="V181" s="56" t="s">
        <v>2003</v>
      </c>
      <c r="W181" s="56" t="s">
        <v>2034</v>
      </c>
      <c r="X181" s="56" t="s">
        <v>2034</v>
      </c>
      <c r="AE181" s="56">
        <v>8470340</v>
      </c>
    </row>
    <row r="182" spans="1:31" x14ac:dyDescent="0.35">
      <c r="A182" s="56" t="s">
        <v>1998</v>
      </c>
      <c r="B182" s="56" t="s">
        <v>1999</v>
      </c>
      <c r="C182" s="56" t="s">
        <v>950</v>
      </c>
      <c r="D182" s="56">
        <v>8470345</v>
      </c>
      <c r="E182" s="56" t="s">
        <v>225</v>
      </c>
      <c r="F182" s="56">
        <v>435350</v>
      </c>
      <c r="G182" s="56" t="s">
        <v>144</v>
      </c>
      <c r="H182" s="56" t="str">
        <f t="shared" si="2"/>
        <v>847.8470345.1.435350.000000.847001.200179</v>
      </c>
      <c r="I182" s="56" t="s">
        <v>21</v>
      </c>
      <c r="J182" s="56">
        <v>847001</v>
      </c>
      <c r="K182" s="56" t="s">
        <v>23</v>
      </c>
      <c r="L182" s="56">
        <v>200179</v>
      </c>
      <c r="M182" s="56" t="s">
        <v>2341</v>
      </c>
      <c r="N182" s="56">
        <v>8</v>
      </c>
      <c r="Q182" s="56" t="s">
        <v>2552</v>
      </c>
      <c r="R182" s="56">
        <v>8</v>
      </c>
      <c r="S182" s="56">
        <v>10000</v>
      </c>
      <c r="T182" s="56">
        <v>80000</v>
      </c>
      <c r="U182" s="56" t="s">
        <v>2002</v>
      </c>
      <c r="V182" s="56" t="s">
        <v>2003</v>
      </c>
      <c r="W182" s="56" t="s">
        <v>2034</v>
      </c>
      <c r="X182" s="56" t="s">
        <v>2554</v>
      </c>
      <c r="Y182" s="56" t="s">
        <v>2555</v>
      </c>
      <c r="AE182" s="56">
        <v>8470345</v>
      </c>
    </row>
    <row r="183" spans="1:31" x14ac:dyDescent="0.35">
      <c r="A183" s="56" t="s">
        <v>1998</v>
      </c>
      <c r="B183" s="56" t="s">
        <v>1999</v>
      </c>
      <c r="C183" s="56" t="s">
        <v>950</v>
      </c>
      <c r="D183" s="56">
        <v>8470350</v>
      </c>
      <c r="E183" s="56" t="s">
        <v>232</v>
      </c>
      <c r="F183" s="56">
        <v>435350</v>
      </c>
      <c r="G183" s="56" t="s">
        <v>144</v>
      </c>
      <c r="H183" s="56" t="str">
        <f t="shared" si="2"/>
        <v>847.8470350.1.435350.000000.847001.200179</v>
      </c>
      <c r="I183" s="56" t="s">
        <v>21</v>
      </c>
      <c r="J183" s="56">
        <v>847001</v>
      </c>
      <c r="K183" s="56" t="s">
        <v>23</v>
      </c>
      <c r="L183" s="56">
        <v>200179</v>
      </c>
      <c r="M183" s="56" t="s">
        <v>2446</v>
      </c>
      <c r="N183" s="56">
        <v>10</v>
      </c>
      <c r="Q183" s="56" t="s">
        <v>2635</v>
      </c>
      <c r="R183" s="56">
        <v>10</v>
      </c>
      <c r="S183" s="56">
        <v>5000</v>
      </c>
      <c r="T183" s="56">
        <v>50000</v>
      </c>
      <c r="U183" s="56" t="s">
        <v>2002</v>
      </c>
      <c r="V183" s="56" t="s">
        <v>2003</v>
      </c>
      <c r="W183" s="56" t="s">
        <v>2007</v>
      </c>
      <c r="AE183" s="56">
        <v>8470350</v>
      </c>
    </row>
    <row r="184" spans="1:31" x14ac:dyDescent="0.35">
      <c r="A184" s="56" t="s">
        <v>1998</v>
      </c>
      <c r="B184" s="56" t="s">
        <v>1999</v>
      </c>
      <c r="C184" s="56" t="s">
        <v>950</v>
      </c>
      <c r="D184" s="56">
        <v>8470305</v>
      </c>
      <c r="E184" s="56" t="s">
        <v>120</v>
      </c>
      <c r="F184" s="56">
        <v>435508</v>
      </c>
      <c r="G184" s="56" t="s">
        <v>147</v>
      </c>
      <c r="H184" s="56" t="str">
        <f t="shared" si="2"/>
        <v>847.8470305.1.435508.000000.847001.200179</v>
      </c>
      <c r="I184" s="56" t="s">
        <v>21</v>
      </c>
      <c r="J184" s="56">
        <v>847001</v>
      </c>
      <c r="K184" s="56" t="s">
        <v>23</v>
      </c>
      <c r="L184" s="56">
        <v>200179</v>
      </c>
      <c r="M184" s="56" t="s">
        <v>2000</v>
      </c>
      <c r="N184" s="56">
        <v>1</v>
      </c>
      <c r="Q184" s="56" t="s">
        <v>2063</v>
      </c>
      <c r="R184" s="56">
        <v>1</v>
      </c>
      <c r="S184" s="56">
        <v>100000</v>
      </c>
      <c r="T184" s="56">
        <v>100000</v>
      </c>
      <c r="U184" s="56" t="s">
        <v>2002</v>
      </c>
      <c r="V184" s="56" t="s">
        <v>2003</v>
      </c>
      <c r="W184" s="56" t="s">
        <v>2007</v>
      </c>
      <c r="X184" s="56" t="s">
        <v>2066</v>
      </c>
      <c r="Y184" s="56" t="s">
        <v>2009</v>
      </c>
      <c r="AE184" s="56">
        <v>8470305</v>
      </c>
    </row>
    <row r="185" spans="1:31" x14ac:dyDescent="0.35">
      <c r="A185" s="56" t="s">
        <v>1998</v>
      </c>
      <c r="B185" s="56" t="s">
        <v>1999</v>
      </c>
      <c r="C185" s="56" t="s">
        <v>154</v>
      </c>
      <c r="D185" s="56">
        <v>8470310</v>
      </c>
      <c r="E185" s="56" t="s">
        <v>154</v>
      </c>
      <c r="F185" s="56">
        <v>435508</v>
      </c>
      <c r="G185" s="56" t="s">
        <v>147</v>
      </c>
      <c r="H185" s="56" t="str">
        <f t="shared" si="2"/>
        <v>847.8470310.1.435508.000000.847001.200179</v>
      </c>
      <c r="I185" s="56" t="s">
        <v>21</v>
      </c>
      <c r="J185" s="56">
        <v>847001</v>
      </c>
      <c r="K185" s="56" t="s">
        <v>23</v>
      </c>
      <c r="L185" s="56">
        <v>200179</v>
      </c>
      <c r="M185" s="56" t="s">
        <v>2000</v>
      </c>
      <c r="N185" s="56">
        <v>1</v>
      </c>
      <c r="Q185" s="56" t="s">
        <v>2116</v>
      </c>
      <c r="R185" s="56">
        <v>1</v>
      </c>
      <c r="S185" s="56">
        <v>80000</v>
      </c>
      <c r="T185" s="56">
        <v>80000</v>
      </c>
      <c r="U185" s="56" t="s">
        <v>2002</v>
      </c>
      <c r="V185" s="56" t="s">
        <v>2003</v>
      </c>
      <c r="W185" s="56" t="s">
        <v>2007</v>
      </c>
      <c r="X185" s="56" t="s">
        <v>2117</v>
      </c>
      <c r="AE185" s="56">
        <v>8470310</v>
      </c>
    </row>
    <row r="186" spans="1:31" x14ac:dyDescent="0.35">
      <c r="A186" s="56" t="s">
        <v>1998</v>
      </c>
      <c r="B186" s="56" t="s">
        <v>1999</v>
      </c>
      <c r="C186" s="56" t="s">
        <v>950</v>
      </c>
      <c r="D186" s="56">
        <v>8470315</v>
      </c>
      <c r="E186" s="56" t="s">
        <v>166</v>
      </c>
      <c r="F186" s="56">
        <v>435508</v>
      </c>
      <c r="G186" s="56" t="s">
        <v>147</v>
      </c>
      <c r="H186" s="56" t="str">
        <f t="shared" si="2"/>
        <v>847.8470315.1.435508.000000.847001.200179</v>
      </c>
      <c r="I186" s="56" t="s">
        <v>21</v>
      </c>
      <c r="J186" s="56">
        <v>847001</v>
      </c>
      <c r="K186" s="56" t="s">
        <v>23</v>
      </c>
      <c r="L186" s="56">
        <v>200179</v>
      </c>
      <c r="M186" s="56" t="s">
        <v>2000</v>
      </c>
      <c r="N186" s="56">
        <v>25</v>
      </c>
      <c r="Q186" s="56" t="s">
        <v>2182</v>
      </c>
      <c r="R186" s="56">
        <v>1</v>
      </c>
      <c r="S186" s="56">
        <v>150000</v>
      </c>
      <c r="T186" s="56">
        <v>150000</v>
      </c>
      <c r="U186" s="56" t="s">
        <v>2002</v>
      </c>
      <c r="V186" s="56" t="s">
        <v>2003</v>
      </c>
      <c r="W186" s="56" t="s">
        <v>2029</v>
      </c>
      <c r="X186" s="56" t="s">
        <v>2186</v>
      </c>
      <c r="AE186" s="56">
        <v>8470315</v>
      </c>
    </row>
    <row r="187" spans="1:31" x14ac:dyDescent="0.35">
      <c r="A187" s="56" t="s">
        <v>1998</v>
      </c>
      <c r="B187" s="56" t="s">
        <v>1999</v>
      </c>
      <c r="C187" s="56" t="s">
        <v>950</v>
      </c>
      <c r="D187" s="56">
        <v>8470320</v>
      </c>
      <c r="E187" s="56" t="s">
        <v>183</v>
      </c>
      <c r="F187" s="56">
        <v>435508</v>
      </c>
      <c r="G187" s="56" t="s">
        <v>147</v>
      </c>
      <c r="H187" s="56" t="str">
        <f t="shared" si="2"/>
        <v>847.8470320.1.435508.000000.847001.200179</v>
      </c>
      <c r="I187" s="56" t="s">
        <v>21</v>
      </c>
      <c r="J187" s="56">
        <v>847001</v>
      </c>
      <c r="K187" s="56" t="s">
        <v>23</v>
      </c>
      <c r="L187" s="56">
        <v>200179</v>
      </c>
      <c r="M187" s="56" t="s">
        <v>2000</v>
      </c>
      <c r="N187" s="56">
        <v>1</v>
      </c>
      <c r="O187" s="56" t="s">
        <v>1998</v>
      </c>
      <c r="P187" s="56">
        <v>1</v>
      </c>
      <c r="Q187" s="56" t="s">
        <v>5730</v>
      </c>
      <c r="R187" s="56">
        <v>1</v>
      </c>
      <c r="S187" s="56">
        <v>160000</v>
      </c>
      <c r="T187" s="56">
        <v>160000</v>
      </c>
      <c r="U187" s="56" t="s">
        <v>2002</v>
      </c>
      <c r="V187" s="56" t="s">
        <v>2003</v>
      </c>
      <c r="W187" s="56" t="s">
        <v>2007</v>
      </c>
      <c r="X187" s="56" t="s">
        <v>2222</v>
      </c>
      <c r="AE187" s="56">
        <v>8470320</v>
      </c>
    </row>
    <row r="188" spans="1:31" x14ac:dyDescent="0.35">
      <c r="A188" s="56" t="s">
        <v>1998</v>
      </c>
      <c r="B188" s="56" t="s">
        <v>1999</v>
      </c>
      <c r="C188" s="56" t="s">
        <v>950</v>
      </c>
      <c r="D188" s="56">
        <v>8470325</v>
      </c>
      <c r="E188" s="56" t="s">
        <v>190</v>
      </c>
      <c r="F188" s="56">
        <v>435508</v>
      </c>
      <c r="G188" s="56" t="s">
        <v>147</v>
      </c>
      <c r="H188" s="56" t="str">
        <f t="shared" si="2"/>
        <v>847.8470325.1.435508.000000.847001.200179</v>
      </c>
      <c r="I188" s="56" t="s">
        <v>21</v>
      </c>
      <c r="J188" s="56">
        <v>847001</v>
      </c>
      <c r="K188" s="56" t="s">
        <v>23</v>
      </c>
      <c r="L188" s="56">
        <v>200179</v>
      </c>
      <c r="M188" s="56" t="s">
        <v>2286</v>
      </c>
      <c r="N188" s="56">
        <v>29</v>
      </c>
      <c r="Q188" s="56" t="s">
        <v>2297</v>
      </c>
      <c r="R188" s="56">
        <v>1</v>
      </c>
      <c r="S188" s="56">
        <v>87744</v>
      </c>
      <c r="T188" s="56">
        <v>87744</v>
      </c>
      <c r="U188" s="56" t="s">
        <v>2002</v>
      </c>
      <c r="V188" s="56" t="s">
        <v>2003</v>
      </c>
      <c r="W188" s="56" t="s">
        <v>2029</v>
      </c>
      <c r="X188" s="56" t="s">
        <v>2300</v>
      </c>
      <c r="Y188" s="56" t="s">
        <v>2301</v>
      </c>
      <c r="AE188" s="56">
        <v>8470325</v>
      </c>
    </row>
    <row r="189" spans="1:31" x14ac:dyDescent="0.35">
      <c r="A189" s="56" t="s">
        <v>1998</v>
      </c>
      <c r="B189" s="56" t="s">
        <v>1999</v>
      </c>
      <c r="C189" s="56" t="s">
        <v>950</v>
      </c>
      <c r="D189" s="56">
        <v>8470330</v>
      </c>
      <c r="E189" s="56" t="s">
        <v>199</v>
      </c>
      <c r="F189" s="56">
        <v>435508</v>
      </c>
      <c r="G189" s="56" t="s">
        <v>147</v>
      </c>
      <c r="H189" s="56" t="str">
        <f t="shared" si="2"/>
        <v>847.8470330.1.435508.000000.847001.200179</v>
      </c>
      <c r="I189" s="56" t="s">
        <v>21</v>
      </c>
      <c r="J189" s="56">
        <v>847001</v>
      </c>
      <c r="K189" s="56" t="s">
        <v>23</v>
      </c>
      <c r="L189" s="56">
        <v>200179</v>
      </c>
      <c r="N189" s="56">
        <v>550</v>
      </c>
      <c r="Q189" s="56" t="s">
        <v>2374</v>
      </c>
      <c r="R189" s="56">
        <v>20</v>
      </c>
      <c r="S189" s="56">
        <v>1000</v>
      </c>
      <c r="T189" s="56">
        <v>20000</v>
      </c>
      <c r="U189" s="56" t="s">
        <v>2002</v>
      </c>
      <c r="V189" s="56" t="s">
        <v>2003</v>
      </c>
      <c r="W189" s="56" t="s">
        <v>2007</v>
      </c>
      <c r="X189" s="56" t="s">
        <v>2007</v>
      </c>
      <c r="AE189" s="56">
        <v>8470330</v>
      </c>
    </row>
    <row r="190" spans="1:31" x14ac:dyDescent="0.35">
      <c r="A190" s="56" t="s">
        <v>1998</v>
      </c>
      <c r="B190" s="56" t="s">
        <v>1999</v>
      </c>
      <c r="C190" s="56" t="s">
        <v>950</v>
      </c>
      <c r="D190" s="56">
        <v>8470335</v>
      </c>
      <c r="E190" s="56" t="s">
        <v>208</v>
      </c>
      <c r="F190" s="56">
        <v>435508</v>
      </c>
      <c r="G190" s="56" t="s">
        <v>147</v>
      </c>
      <c r="H190" s="56" t="str">
        <f t="shared" si="2"/>
        <v>847.8470335.1.435508.000000.847001.200179</v>
      </c>
      <c r="I190" s="56" t="s">
        <v>21</v>
      </c>
      <c r="J190" s="56">
        <v>847001</v>
      </c>
      <c r="K190" s="56" t="s">
        <v>23</v>
      </c>
      <c r="L190" s="56">
        <v>200179</v>
      </c>
      <c r="M190" s="56" t="s">
        <v>2000</v>
      </c>
      <c r="N190" s="56">
        <v>1</v>
      </c>
      <c r="Q190" s="56" t="s">
        <v>5731</v>
      </c>
      <c r="R190" s="56">
        <v>4</v>
      </c>
      <c r="S190" s="56">
        <v>22000</v>
      </c>
      <c r="T190" s="56">
        <v>88000</v>
      </c>
      <c r="U190" s="56" t="s">
        <v>2113</v>
      </c>
      <c r="V190" s="56" t="s">
        <v>2122</v>
      </c>
      <c r="W190" s="56" t="s">
        <v>2029</v>
      </c>
      <c r="X190" s="56" t="s">
        <v>2440</v>
      </c>
      <c r="Y190" s="56" t="s">
        <v>5337</v>
      </c>
      <c r="AE190" s="56">
        <v>8470335</v>
      </c>
    </row>
    <row r="191" spans="1:31" x14ac:dyDescent="0.35">
      <c r="A191" s="56" t="s">
        <v>1998</v>
      </c>
      <c r="B191" s="56" t="s">
        <v>1999</v>
      </c>
      <c r="C191" s="56" t="s">
        <v>950</v>
      </c>
      <c r="D191" s="56">
        <v>8470340</v>
      </c>
      <c r="E191" s="56" t="s">
        <v>217</v>
      </c>
      <c r="F191" s="56">
        <v>435508</v>
      </c>
      <c r="G191" s="56" t="s">
        <v>147</v>
      </c>
      <c r="H191" s="56" t="str">
        <f t="shared" si="2"/>
        <v>847.8470340.1.435508.000000.847001.200179</v>
      </c>
      <c r="I191" s="56" t="s">
        <v>21</v>
      </c>
      <c r="J191" s="56">
        <v>847001</v>
      </c>
      <c r="K191" s="56" t="s">
        <v>23</v>
      </c>
      <c r="L191" s="56">
        <v>200179</v>
      </c>
      <c r="M191" s="56" t="s">
        <v>2025</v>
      </c>
      <c r="N191" s="56">
        <v>350</v>
      </c>
      <c r="Q191" s="56" t="s">
        <v>5338</v>
      </c>
      <c r="R191" s="56">
        <v>12</v>
      </c>
      <c r="S191" s="56">
        <v>22000</v>
      </c>
      <c r="T191" s="56">
        <v>264000</v>
      </c>
      <c r="V191" s="56" t="s">
        <v>2003</v>
      </c>
      <c r="W191" s="56" t="s">
        <v>2007</v>
      </c>
      <c r="X191" s="56" t="s">
        <v>2007</v>
      </c>
      <c r="AE191" s="56">
        <v>8470340</v>
      </c>
    </row>
    <row r="192" spans="1:31" x14ac:dyDescent="0.35">
      <c r="A192" s="56" t="s">
        <v>1998</v>
      </c>
      <c r="B192" s="56" t="s">
        <v>1999</v>
      </c>
      <c r="C192" s="56" t="s">
        <v>950</v>
      </c>
      <c r="D192" s="56">
        <v>8470345</v>
      </c>
      <c r="E192" s="56" t="s">
        <v>225</v>
      </c>
      <c r="F192" s="56">
        <v>435508</v>
      </c>
      <c r="G192" s="56" t="s">
        <v>147</v>
      </c>
      <c r="H192" s="56" t="str">
        <f t="shared" si="2"/>
        <v>847.8470345.1.435508.000000.847001.200179</v>
      </c>
      <c r="I192" s="56" t="s">
        <v>21</v>
      </c>
      <c r="J192" s="56">
        <v>847001</v>
      </c>
      <c r="K192" s="56" t="s">
        <v>23</v>
      </c>
      <c r="L192" s="56">
        <v>200179</v>
      </c>
      <c r="M192" s="56" t="s">
        <v>2000</v>
      </c>
      <c r="N192" s="56">
        <v>1</v>
      </c>
      <c r="Q192" s="56" t="s">
        <v>2556</v>
      </c>
      <c r="R192" s="56">
        <v>1</v>
      </c>
      <c r="S192" s="56">
        <v>240505</v>
      </c>
      <c r="T192" s="56">
        <v>240505</v>
      </c>
      <c r="U192" s="56" t="s">
        <v>2002</v>
      </c>
      <c r="V192" s="56" t="s">
        <v>2003</v>
      </c>
      <c r="W192" s="56" t="s">
        <v>2007</v>
      </c>
      <c r="X192" s="56" t="s">
        <v>2548</v>
      </c>
      <c r="Y192" s="56" t="s">
        <v>2557</v>
      </c>
      <c r="AE192" s="56">
        <v>8470345</v>
      </c>
    </row>
    <row r="193" spans="1:31" x14ac:dyDescent="0.35">
      <c r="A193" s="56" t="s">
        <v>1998</v>
      </c>
      <c r="B193" s="56" t="s">
        <v>5326</v>
      </c>
      <c r="C193" s="56" t="s">
        <v>5326</v>
      </c>
      <c r="D193" s="56">
        <v>8470350</v>
      </c>
      <c r="E193" s="56" t="s">
        <v>232</v>
      </c>
      <c r="F193" s="56">
        <v>435508</v>
      </c>
      <c r="G193" s="56" t="s">
        <v>147</v>
      </c>
      <c r="H193" s="56" t="str">
        <f t="shared" si="2"/>
        <v>847.8470350.1.435508.000000.847001.200179</v>
      </c>
      <c r="I193" s="56" t="s">
        <v>21</v>
      </c>
      <c r="J193" s="56">
        <v>847001</v>
      </c>
      <c r="K193" s="56" t="s">
        <v>23</v>
      </c>
      <c r="L193" s="56">
        <v>200179</v>
      </c>
      <c r="M193" s="56" t="s">
        <v>5339</v>
      </c>
      <c r="N193" s="56">
        <v>25</v>
      </c>
      <c r="Q193" s="56" t="s">
        <v>2639</v>
      </c>
      <c r="R193" s="56">
        <v>25</v>
      </c>
      <c r="S193" s="56">
        <v>1210.0000000000002</v>
      </c>
      <c r="T193" s="56">
        <v>30250.000000000007</v>
      </c>
      <c r="U193" s="56" t="s">
        <v>2002</v>
      </c>
      <c r="V193" s="56" t="s">
        <v>2003</v>
      </c>
      <c r="W193" s="56" t="s">
        <v>2007</v>
      </c>
      <c r="X193" s="56" t="s">
        <v>2623</v>
      </c>
      <c r="AE193" s="56">
        <v>8470350</v>
      </c>
    </row>
    <row r="194" spans="1:31" x14ac:dyDescent="0.35">
      <c r="A194" s="56" t="s">
        <v>1998</v>
      </c>
      <c r="B194" s="56" t="s">
        <v>5326</v>
      </c>
      <c r="C194" s="56" t="s">
        <v>5326</v>
      </c>
      <c r="D194" s="56">
        <v>8470350</v>
      </c>
      <c r="E194" s="56" t="s">
        <v>232</v>
      </c>
      <c r="F194" s="56">
        <v>435508</v>
      </c>
      <c r="G194" s="56" t="s">
        <v>147</v>
      </c>
      <c r="H194" s="56" t="str">
        <f t="shared" si="2"/>
        <v>847.8470350.1.435508.000000.847001.200179</v>
      </c>
      <c r="I194" s="56" t="s">
        <v>21</v>
      </c>
      <c r="J194" s="56">
        <v>847001</v>
      </c>
      <c r="K194" s="56" t="s">
        <v>23</v>
      </c>
      <c r="L194" s="56">
        <v>200179</v>
      </c>
      <c r="M194" s="56" t="s">
        <v>5339</v>
      </c>
      <c r="N194" s="56">
        <v>45</v>
      </c>
      <c r="Q194" s="56" t="s">
        <v>2640</v>
      </c>
      <c r="R194" s="56">
        <v>45</v>
      </c>
      <c r="S194" s="56">
        <v>605.00000000000011</v>
      </c>
      <c r="T194" s="56">
        <v>27225.000000000004</v>
      </c>
      <c r="U194" s="56" t="s">
        <v>2002</v>
      </c>
      <c r="V194" s="56" t="s">
        <v>2003</v>
      </c>
      <c r="W194" s="56" t="s">
        <v>2007</v>
      </c>
      <c r="X194" s="56" t="s">
        <v>2623</v>
      </c>
      <c r="AE194" s="56">
        <v>8470350</v>
      </c>
    </row>
    <row r="195" spans="1:31" x14ac:dyDescent="0.35">
      <c r="A195" s="56" t="s">
        <v>1998</v>
      </c>
      <c r="B195" s="56" t="s">
        <v>5326</v>
      </c>
      <c r="C195" s="56" t="s">
        <v>5326</v>
      </c>
      <c r="D195" s="56">
        <v>8470350</v>
      </c>
      <c r="E195" s="56" t="s">
        <v>232</v>
      </c>
      <c r="F195" s="56">
        <v>435508</v>
      </c>
      <c r="G195" s="56" t="s">
        <v>147</v>
      </c>
      <c r="H195" s="56" t="str">
        <f t="shared" ref="H195:H258" si="3">CONCATENATE(847,".",D195,".",1,".",F195,".","000000",".",J195,".",L195)</f>
        <v>847.8470350.1.435508.000000.847001.200179</v>
      </c>
      <c r="I195" s="56" t="s">
        <v>21</v>
      </c>
      <c r="J195" s="56">
        <v>847001</v>
      </c>
      <c r="K195" s="56" t="s">
        <v>23</v>
      </c>
      <c r="L195" s="56">
        <v>200179</v>
      </c>
      <c r="M195" s="56" t="s">
        <v>5339</v>
      </c>
      <c r="N195" s="56">
        <v>1</v>
      </c>
      <c r="Q195" s="56" t="s">
        <v>2641</v>
      </c>
      <c r="R195" s="56">
        <v>1</v>
      </c>
      <c r="S195" s="56">
        <v>72600.000000000015</v>
      </c>
      <c r="T195" s="56">
        <v>72600.000000000015</v>
      </c>
      <c r="U195" s="56" t="s">
        <v>2002</v>
      </c>
      <c r="V195" s="56" t="s">
        <v>2003</v>
      </c>
      <c r="W195" s="56" t="s">
        <v>2007</v>
      </c>
      <c r="X195" s="56" t="s">
        <v>2623</v>
      </c>
      <c r="AE195" s="56">
        <v>8470350</v>
      </c>
    </row>
    <row r="196" spans="1:31" x14ac:dyDescent="0.35">
      <c r="A196" s="56" t="s">
        <v>2036</v>
      </c>
      <c r="B196" s="56" t="s">
        <v>1999</v>
      </c>
      <c r="C196" s="56" t="s">
        <v>154</v>
      </c>
      <c r="D196" s="56">
        <v>8470310</v>
      </c>
      <c r="E196" s="56" t="s">
        <v>154</v>
      </c>
      <c r="F196" s="56">
        <v>436110</v>
      </c>
      <c r="G196" s="56" t="s">
        <v>64</v>
      </c>
      <c r="H196" s="56" t="str">
        <f t="shared" si="3"/>
        <v>847.8470310.1.436110.000000.847001.200179</v>
      </c>
      <c r="I196" s="56" t="s">
        <v>21</v>
      </c>
      <c r="J196" s="56">
        <v>847001</v>
      </c>
      <c r="K196" s="56" t="s">
        <v>23</v>
      </c>
      <c r="L196" s="56">
        <v>200179</v>
      </c>
      <c r="M196" s="56" t="s">
        <v>2000</v>
      </c>
      <c r="N196" s="56">
        <v>1</v>
      </c>
      <c r="Q196" s="56" t="s">
        <v>2118</v>
      </c>
      <c r="R196" s="56">
        <v>8</v>
      </c>
      <c r="S196" s="56">
        <v>500</v>
      </c>
      <c r="T196" s="56">
        <v>4000</v>
      </c>
      <c r="U196" s="56" t="s">
        <v>2002</v>
      </c>
      <c r="V196" s="56" t="s">
        <v>2003</v>
      </c>
      <c r="W196" s="56" t="s">
        <v>2119</v>
      </c>
      <c r="X196" s="56" t="s">
        <v>2117</v>
      </c>
      <c r="AE196" s="56">
        <v>8470310</v>
      </c>
    </row>
    <row r="197" spans="1:31" x14ac:dyDescent="0.35">
      <c r="A197" s="56" t="s">
        <v>2036</v>
      </c>
      <c r="B197" s="56" t="s">
        <v>1999</v>
      </c>
      <c r="C197" s="56" t="s">
        <v>950</v>
      </c>
      <c r="D197" s="56">
        <v>8470315</v>
      </c>
      <c r="E197" s="56" t="s">
        <v>166</v>
      </c>
      <c r="F197" s="56">
        <v>436110</v>
      </c>
      <c r="G197" s="56" t="s">
        <v>64</v>
      </c>
      <c r="H197" s="56" t="str">
        <f t="shared" si="3"/>
        <v>847.8470315.1.436110.000000.847001.200179</v>
      </c>
      <c r="I197" s="56" t="s">
        <v>21</v>
      </c>
      <c r="J197" s="56">
        <v>847001</v>
      </c>
      <c r="K197" s="56" t="s">
        <v>23</v>
      </c>
      <c r="L197" s="56">
        <v>200179</v>
      </c>
      <c r="M197" s="56" t="s">
        <v>2167</v>
      </c>
      <c r="N197" s="56">
        <v>3</v>
      </c>
      <c r="Q197" s="56" t="s">
        <v>2187</v>
      </c>
      <c r="R197" s="56">
        <v>5</v>
      </c>
      <c r="S197" s="56">
        <v>400</v>
      </c>
      <c r="T197" s="56">
        <v>2000</v>
      </c>
      <c r="U197" s="56" t="s">
        <v>2002</v>
      </c>
      <c r="V197" s="56" t="s">
        <v>2003</v>
      </c>
      <c r="W197" s="56" t="s">
        <v>2007</v>
      </c>
      <c r="X197" s="56" t="s">
        <v>2189</v>
      </c>
      <c r="AE197" s="56">
        <v>8470315</v>
      </c>
    </row>
    <row r="198" spans="1:31" x14ac:dyDescent="0.35">
      <c r="A198" s="56" t="s">
        <v>2036</v>
      </c>
      <c r="B198" s="56" t="s">
        <v>1999</v>
      </c>
      <c r="C198" s="56" t="s">
        <v>950</v>
      </c>
      <c r="D198" s="56">
        <v>8470320</v>
      </c>
      <c r="E198" s="56" t="s">
        <v>183</v>
      </c>
      <c r="F198" s="56">
        <v>436110</v>
      </c>
      <c r="G198" s="56" t="s">
        <v>64</v>
      </c>
      <c r="H198" s="56" t="str">
        <f t="shared" si="3"/>
        <v>847.8470320.1.436110.000000.847001.200179</v>
      </c>
      <c r="I198" s="56" t="s">
        <v>21</v>
      </c>
      <c r="J198" s="56">
        <v>847001</v>
      </c>
      <c r="K198" s="56" t="s">
        <v>23</v>
      </c>
      <c r="L198" s="56">
        <v>200179</v>
      </c>
      <c r="M198" s="56" t="s">
        <v>2000</v>
      </c>
      <c r="N198" s="56">
        <v>1</v>
      </c>
      <c r="O198" s="56" t="s">
        <v>1998</v>
      </c>
      <c r="P198" s="56">
        <v>1</v>
      </c>
      <c r="Q198" s="56" t="s">
        <v>2235</v>
      </c>
      <c r="R198" s="56">
        <v>1</v>
      </c>
      <c r="S198" s="56">
        <v>35000</v>
      </c>
      <c r="T198" s="56">
        <v>35000</v>
      </c>
      <c r="U198" s="56" t="s">
        <v>2002</v>
      </c>
      <c r="V198" s="56" t="s">
        <v>2003</v>
      </c>
      <c r="W198" s="56" t="s">
        <v>2007</v>
      </c>
      <c r="X198" s="56" t="s">
        <v>2222</v>
      </c>
      <c r="AE198" s="56">
        <v>8470320</v>
      </c>
    </row>
    <row r="199" spans="1:31" x14ac:dyDescent="0.35">
      <c r="A199" s="56" t="s">
        <v>2036</v>
      </c>
      <c r="B199" s="56" t="s">
        <v>1999</v>
      </c>
      <c r="C199" s="56" t="s">
        <v>950</v>
      </c>
      <c r="D199" s="56">
        <v>8470335</v>
      </c>
      <c r="E199" s="56" t="s">
        <v>208</v>
      </c>
      <c r="F199" s="56">
        <v>436110</v>
      </c>
      <c r="G199" s="56" t="s">
        <v>147</v>
      </c>
      <c r="H199" s="56" t="str">
        <f t="shared" si="3"/>
        <v>847.8470335.1.436110.000000.847001.200179</v>
      </c>
      <c r="I199" s="56" t="s">
        <v>21</v>
      </c>
      <c r="J199" s="56">
        <v>847001</v>
      </c>
      <c r="K199" s="56" t="s">
        <v>23</v>
      </c>
      <c r="L199" s="56">
        <v>200179</v>
      </c>
      <c r="M199" s="56" t="s">
        <v>2000</v>
      </c>
      <c r="N199" s="56">
        <v>5</v>
      </c>
      <c r="Q199" s="56" t="s">
        <v>2441</v>
      </c>
      <c r="R199" s="56">
        <v>1</v>
      </c>
      <c r="S199" s="56">
        <v>800</v>
      </c>
      <c r="T199" s="56">
        <v>800</v>
      </c>
      <c r="U199" s="56" t="s">
        <v>2002</v>
      </c>
      <c r="V199" s="56" t="s">
        <v>2003</v>
      </c>
      <c r="W199" s="56" t="s">
        <v>2029</v>
      </c>
      <c r="X199" s="56" t="s">
        <v>2445</v>
      </c>
      <c r="Y199" s="56" t="s">
        <v>2398</v>
      </c>
      <c r="AE199" s="56">
        <v>8470335</v>
      </c>
    </row>
    <row r="200" spans="1:31" x14ac:dyDescent="0.35">
      <c r="A200" s="56" t="s">
        <v>2036</v>
      </c>
      <c r="B200" s="56" t="s">
        <v>1999</v>
      </c>
      <c r="C200" s="56" t="s">
        <v>950</v>
      </c>
      <c r="D200" s="56">
        <v>8470345</v>
      </c>
      <c r="E200" s="56" t="s">
        <v>225</v>
      </c>
      <c r="F200" s="56">
        <v>436110</v>
      </c>
      <c r="G200" s="56" t="s">
        <v>64</v>
      </c>
      <c r="H200" s="56" t="str">
        <f t="shared" si="3"/>
        <v>847.8470345.1.436110.000000.847001.200179</v>
      </c>
      <c r="I200" s="56" t="s">
        <v>21</v>
      </c>
      <c r="J200" s="56">
        <v>847001</v>
      </c>
      <c r="K200" s="56" t="s">
        <v>23</v>
      </c>
      <c r="L200" s="56">
        <v>200179</v>
      </c>
      <c r="M200" s="56" t="s">
        <v>2558</v>
      </c>
      <c r="N200" s="56">
        <v>5</v>
      </c>
      <c r="Q200" s="56" t="s">
        <v>2559</v>
      </c>
      <c r="R200" s="56">
        <v>6</v>
      </c>
      <c r="S200" s="56">
        <v>957.42</v>
      </c>
      <c r="T200" s="56">
        <v>5744.5199999999995</v>
      </c>
      <c r="V200" s="56" t="s">
        <v>2003</v>
      </c>
      <c r="W200" s="56" t="s">
        <v>2056</v>
      </c>
      <c r="X200" s="56" t="s">
        <v>2563</v>
      </c>
      <c r="Y200" s="56" t="s">
        <v>2564</v>
      </c>
      <c r="AE200" s="56">
        <v>8470345</v>
      </c>
    </row>
    <row r="201" spans="1:31" x14ac:dyDescent="0.35">
      <c r="A201" s="56" t="s">
        <v>2036</v>
      </c>
      <c r="B201" s="56" t="s">
        <v>1999</v>
      </c>
      <c r="C201" s="56" t="s">
        <v>950</v>
      </c>
      <c r="D201" s="56">
        <v>8470350</v>
      </c>
      <c r="E201" s="56" t="s">
        <v>232</v>
      </c>
      <c r="F201" s="56">
        <v>436110</v>
      </c>
      <c r="G201" s="56" t="s">
        <v>64</v>
      </c>
      <c r="H201" s="56" t="str">
        <f t="shared" si="3"/>
        <v>847.8470350.1.436110.000000.847001.200179</v>
      </c>
      <c r="I201" s="56" t="s">
        <v>21</v>
      </c>
      <c r="J201" s="56">
        <v>847001</v>
      </c>
      <c r="K201" s="56" t="s">
        <v>23</v>
      </c>
      <c r="L201" s="56">
        <v>200179</v>
      </c>
      <c r="M201" s="56" t="s">
        <v>2031</v>
      </c>
      <c r="N201" s="56">
        <v>15</v>
      </c>
      <c r="Q201" s="56" t="s">
        <v>2642</v>
      </c>
      <c r="R201" s="56">
        <v>15</v>
      </c>
      <c r="S201" s="56">
        <v>500</v>
      </c>
      <c r="T201" s="56">
        <v>7500</v>
      </c>
      <c r="U201" s="56" t="s">
        <v>2002</v>
      </c>
      <c r="V201" s="56" t="s">
        <v>2003</v>
      </c>
      <c r="W201" s="56" t="s">
        <v>2007</v>
      </c>
      <c r="X201" s="56" t="s">
        <v>2623</v>
      </c>
      <c r="AE201" s="56">
        <v>8470350</v>
      </c>
    </row>
    <row r="202" spans="1:31" x14ac:dyDescent="0.35">
      <c r="A202" s="56" t="s">
        <v>2036</v>
      </c>
      <c r="B202" s="56" t="s">
        <v>1999</v>
      </c>
      <c r="C202" s="56" t="s">
        <v>5326</v>
      </c>
      <c r="D202" s="56">
        <v>8470620</v>
      </c>
      <c r="E202" s="56" t="s">
        <v>416</v>
      </c>
      <c r="F202" s="56">
        <v>436120</v>
      </c>
      <c r="G202" s="56" t="s">
        <v>431</v>
      </c>
      <c r="H202" s="56" t="str">
        <f t="shared" si="3"/>
        <v>847.8470620.1.436120.000000.847001.200179</v>
      </c>
      <c r="I202" s="56" t="s">
        <v>21</v>
      </c>
      <c r="J202" s="56">
        <v>847001</v>
      </c>
      <c r="K202" s="56" t="s">
        <v>23</v>
      </c>
      <c r="L202" s="56">
        <v>200179</v>
      </c>
      <c r="M202" s="56" t="s">
        <v>5340</v>
      </c>
      <c r="N202" s="56">
        <v>10000</v>
      </c>
      <c r="Q202" s="56" t="s">
        <v>5732</v>
      </c>
      <c r="R202" s="56">
        <v>15000</v>
      </c>
      <c r="S202" s="56">
        <v>0.5</v>
      </c>
      <c r="T202" s="56">
        <v>7500</v>
      </c>
      <c r="U202" s="56" t="s">
        <v>2002</v>
      </c>
      <c r="V202" s="56" t="s">
        <v>2003</v>
      </c>
      <c r="W202" s="56" t="s">
        <v>2673</v>
      </c>
      <c r="X202" s="56" t="s">
        <v>2674</v>
      </c>
      <c r="Y202" s="56" t="s">
        <v>2667</v>
      </c>
      <c r="AE202" s="56">
        <v>8470620</v>
      </c>
    </row>
    <row r="203" spans="1:31" x14ac:dyDescent="0.35">
      <c r="A203" s="56" t="s">
        <v>2036</v>
      </c>
      <c r="B203" s="56" t="s">
        <v>1999</v>
      </c>
      <c r="C203" s="56" t="s">
        <v>952</v>
      </c>
      <c r="D203" s="56">
        <v>8470810</v>
      </c>
      <c r="E203" s="56" t="s">
        <v>452</v>
      </c>
      <c r="F203" s="56">
        <v>436120</v>
      </c>
      <c r="G203" s="56" t="s">
        <v>431</v>
      </c>
      <c r="H203" s="56" t="str">
        <f t="shared" si="3"/>
        <v>847.8470810.1.436120.000000.847001.200179</v>
      </c>
      <c r="I203" s="56" t="s">
        <v>21</v>
      </c>
      <c r="J203" s="56">
        <v>847001</v>
      </c>
      <c r="K203" s="56" t="s">
        <v>23</v>
      </c>
      <c r="L203" s="56">
        <v>200179</v>
      </c>
      <c r="T203" s="56">
        <v>0</v>
      </c>
      <c r="AE203" s="56">
        <v>8470810</v>
      </c>
    </row>
    <row r="204" spans="1:31" x14ac:dyDescent="0.35">
      <c r="A204" s="56" t="s">
        <v>1998</v>
      </c>
      <c r="B204" s="56" t="s">
        <v>1999</v>
      </c>
      <c r="C204" s="56" t="s">
        <v>950</v>
      </c>
      <c r="D204" s="56">
        <v>8470305</v>
      </c>
      <c r="E204" s="56" t="s">
        <v>120</v>
      </c>
      <c r="F204" s="56">
        <v>436600</v>
      </c>
      <c r="G204" s="56" t="s">
        <v>163</v>
      </c>
      <c r="H204" s="56" t="str">
        <f t="shared" si="3"/>
        <v>847.8470305.1.436600.000000.847001.200179</v>
      </c>
      <c r="I204" s="56" t="s">
        <v>21</v>
      </c>
      <c r="J204" s="56">
        <v>847001</v>
      </c>
      <c r="K204" s="56" t="s">
        <v>23</v>
      </c>
      <c r="L204" s="56">
        <v>200179</v>
      </c>
      <c r="M204" s="56" t="s">
        <v>2031</v>
      </c>
      <c r="N204" s="56">
        <v>5</v>
      </c>
      <c r="Q204" s="56" t="s">
        <v>2067</v>
      </c>
      <c r="R204" s="56">
        <v>5</v>
      </c>
      <c r="S204" s="56">
        <v>5000</v>
      </c>
      <c r="T204" s="56">
        <v>25000</v>
      </c>
      <c r="U204" s="56" t="s">
        <v>2002</v>
      </c>
      <c r="V204" s="56" t="s">
        <v>2003</v>
      </c>
      <c r="W204" s="56" t="s">
        <v>2007</v>
      </c>
      <c r="X204" s="56" t="s">
        <v>2068</v>
      </c>
      <c r="Y204" s="56" t="s">
        <v>2009</v>
      </c>
      <c r="AE204" s="56">
        <v>8470305</v>
      </c>
    </row>
    <row r="205" spans="1:31" x14ac:dyDescent="0.35">
      <c r="A205" s="56" t="s">
        <v>1998</v>
      </c>
      <c r="B205" s="56" t="s">
        <v>1999</v>
      </c>
      <c r="C205" s="56" t="s">
        <v>154</v>
      </c>
      <c r="D205" s="56">
        <v>8470310</v>
      </c>
      <c r="E205" s="56" t="s">
        <v>154</v>
      </c>
      <c r="F205" s="56">
        <v>436600</v>
      </c>
      <c r="G205" s="56" t="s">
        <v>163</v>
      </c>
      <c r="H205" s="56" t="str">
        <f t="shared" si="3"/>
        <v>847.8470310.1.436600.000000.847001.200179</v>
      </c>
      <c r="I205" s="56" t="s">
        <v>21</v>
      </c>
      <c r="J205" s="56">
        <v>847001</v>
      </c>
      <c r="K205" s="56" t="s">
        <v>23</v>
      </c>
      <c r="L205" s="56">
        <v>200179</v>
      </c>
      <c r="M205" s="56" t="s">
        <v>2000</v>
      </c>
      <c r="N205" s="56">
        <v>1</v>
      </c>
      <c r="Q205" s="56" t="s">
        <v>163</v>
      </c>
      <c r="R205" s="56">
        <v>5</v>
      </c>
      <c r="S205" s="56">
        <v>1000</v>
      </c>
      <c r="T205" s="56">
        <v>5000</v>
      </c>
      <c r="U205" s="56" t="s">
        <v>2002</v>
      </c>
      <c r="V205" s="56" t="s">
        <v>2003</v>
      </c>
      <c r="W205" s="56" t="s">
        <v>2007</v>
      </c>
      <c r="X205" s="56" t="s">
        <v>2120</v>
      </c>
      <c r="AE205" s="56">
        <v>8470310</v>
      </c>
    </row>
    <row r="206" spans="1:31" x14ac:dyDescent="0.35">
      <c r="A206" s="56" t="s">
        <v>1998</v>
      </c>
      <c r="B206" s="56" t="s">
        <v>1999</v>
      </c>
      <c r="C206" s="56" t="s">
        <v>950</v>
      </c>
      <c r="D206" s="56">
        <v>8470315</v>
      </c>
      <c r="E206" s="56" t="s">
        <v>166</v>
      </c>
      <c r="F206" s="56">
        <v>436600</v>
      </c>
      <c r="G206" s="56" t="s">
        <v>163</v>
      </c>
      <c r="H206" s="56" t="str">
        <f t="shared" si="3"/>
        <v>847.8470315.1.436600.000000.847001.200179</v>
      </c>
      <c r="I206" s="56" t="s">
        <v>21</v>
      </c>
      <c r="J206" s="56">
        <v>847001</v>
      </c>
      <c r="K206" s="56" t="s">
        <v>23</v>
      </c>
      <c r="L206" s="56">
        <v>200179</v>
      </c>
      <c r="M206" s="56" t="s">
        <v>2167</v>
      </c>
      <c r="N206" s="56">
        <v>5</v>
      </c>
      <c r="Q206" s="56" t="s">
        <v>2190</v>
      </c>
      <c r="R206" s="56">
        <v>1</v>
      </c>
      <c r="S206" s="56">
        <v>3000</v>
      </c>
      <c r="T206" s="56">
        <v>3000</v>
      </c>
      <c r="U206" s="56" t="s">
        <v>2002</v>
      </c>
      <c r="V206" s="56" t="s">
        <v>2003</v>
      </c>
      <c r="W206" s="56" t="s">
        <v>2007</v>
      </c>
      <c r="X206" s="56" t="s">
        <v>2191</v>
      </c>
      <c r="AE206" s="56">
        <v>8470315</v>
      </c>
    </row>
    <row r="207" spans="1:31" x14ac:dyDescent="0.35">
      <c r="A207" s="56" t="s">
        <v>1998</v>
      </c>
      <c r="B207" s="56" t="s">
        <v>1999</v>
      </c>
      <c r="C207" s="56" t="s">
        <v>950</v>
      </c>
      <c r="D207" s="56">
        <v>8470320</v>
      </c>
      <c r="E207" s="56" t="s">
        <v>183</v>
      </c>
      <c r="F207" s="56">
        <v>436600</v>
      </c>
      <c r="G207" s="56" t="s">
        <v>163</v>
      </c>
      <c r="H207" s="56" t="str">
        <f t="shared" si="3"/>
        <v>847.8470320.1.436600.000000.847001.200179</v>
      </c>
      <c r="I207" s="56" t="s">
        <v>21</v>
      </c>
      <c r="J207" s="56">
        <v>847001</v>
      </c>
      <c r="K207" s="56" t="s">
        <v>23</v>
      </c>
      <c r="L207" s="56">
        <v>200179</v>
      </c>
      <c r="M207" s="56" t="s">
        <v>2000</v>
      </c>
      <c r="N207" s="56">
        <v>1</v>
      </c>
      <c r="O207" s="56" t="s">
        <v>1998</v>
      </c>
      <c r="P207" s="56">
        <v>1</v>
      </c>
      <c r="Q207" s="56" t="s">
        <v>2236</v>
      </c>
      <c r="R207" s="56">
        <v>3</v>
      </c>
      <c r="S207" s="56">
        <v>15000</v>
      </c>
      <c r="T207" s="56">
        <v>45000</v>
      </c>
      <c r="U207" s="56" t="s">
        <v>2002</v>
      </c>
      <c r="V207" s="56" t="s">
        <v>2003</v>
      </c>
      <c r="W207" s="56" t="s">
        <v>2050</v>
      </c>
      <c r="X207" s="56" t="s">
        <v>2222</v>
      </c>
      <c r="AE207" s="56">
        <v>8470320</v>
      </c>
    </row>
    <row r="208" spans="1:31" x14ac:dyDescent="0.35">
      <c r="A208" s="56" t="s">
        <v>1998</v>
      </c>
      <c r="B208" s="56" t="s">
        <v>1999</v>
      </c>
      <c r="C208" s="56" t="s">
        <v>950</v>
      </c>
      <c r="D208" s="56">
        <v>8470325</v>
      </c>
      <c r="E208" s="56" t="s">
        <v>190</v>
      </c>
      <c r="F208" s="56">
        <v>436600</v>
      </c>
      <c r="G208" s="56" t="s">
        <v>163</v>
      </c>
      <c r="H208" s="56" t="str">
        <f t="shared" si="3"/>
        <v>847.8470325.1.436600.000000.847001.200179</v>
      </c>
      <c r="I208" s="56" t="s">
        <v>21</v>
      </c>
      <c r="J208" s="56">
        <v>847001</v>
      </c>
      <c r="K208" s="56" t="s">
        <v>23</v>
      </c>
      <c r="L208" s="56">
        <v>200179</v>
      </c>
      <c r="T208" s="56">
        <v>0</v>
      </c>
      <c r="AE208" s="56">
        <v>8470325</v>
      </c>
    </row>
    <row r="209" spans="1:31" x14ac:dyDescent="0.35">
      <c r="A209" s="56" t="s">
        <v>1998</v>
      </c>
      <c r="B209" s="56" t="s">
        <v>1999</v>
      </c>
      <c r="C209" s="56" t="s">
        <v>950</v>
      </c>
      <c r="D209" s="56">
        <v>8470330</v>
      </c>
      <c r="E209" s="56" t="s">
        <v>199</v>
      </c>
      <c r="F209" s="56">
        <v>436600</v>
      </c>
      <c r="G209" s="56" t="s">
        <v>163</v>
      </c>
      <c r="H209" s="56" t="str">
        <f t="shared" si="3"/>
        <v>847.8470330.1.436600.000000.847001.200179</v>
      </c>
      <c r="I209" s="56" t="s">
        <v>21</v>
      </c>
      <c r="J209" s="56">
        <v>847001</v>
      </c>
      <c r="K209" s="56" t="s">
        <v>23</v>
      </c>
      <c r="L209" s="56">
        <v>200179</v>
      </c>
      <c r="M209" s="56" t="s">
        <v>2025</v>
      </c>
      <c r="N209" s="56">
        <v>550</v>
      </c>
      <c r="Q209" s="56" t="s">
        <v>5342</v>
      </c>
      <c r="R209" s="56">
        <v>2</v>
      </c>
      <c r="S209" s="56">
        <v>8000</v>
      </c>
      <c r="T209" s="56">
        <v>16000</v>
      </c>
      <c r="U209" s="56" t="s">
        <v>2002</v>
      </c>
      <c r="V209" s="56" t="s">
        <v>2003</v>
      </c>
      <c r="W209" s="56" t="s">
        <v>2007</v>
      </c>
      <c r="X209" s="56" t="s">
        <v>2007</v>
      </c>
      <c r="AE209" s="56">
        <v>8470330</v>
      </c>
    </row>
    <row r="210" spans="1:31" x14ac:dyDescent="0.35">
      <c r="A210" s="56" t="s">
        <v>1998</v>
      </c>
      <c r="B210" s="56" t="s">
        <v>1999</v>
      </c>
      <c r="C210" s="56" t="s">
        <v>950</v>
      </c>
      <c r="D210" s="56">
        <v>8470335</v>
      </c>
      <c r="E210" s="56" t="s">
        <v>208</v>
      </c>
      <c r="F210" s="56">
        <v>436600</v>
      </c>
      <c r="G210" s="56" t="s">
        <v>64</v>
      </c>
      <c r="H210" s="56" t="str">
        <f t="shared" si="3"/>
        <v>847.8470335.1.436600.000000.847001.200179</v>
      </c>
      <c r="I210" s="56" t="s">
        <v>21</v>
      </c>
      <c r="J210" s="56">
        <v>847001</v>
      </c>
      <c r="K210" s="56" t="s">
        <v>23</v>
      </c>
      <c r="L210" s="56">
        <v>200179</v>
      </c>
      <c r="M210" s="56" t="s">
        <v>2446</v>
      </c>
      <c r="N210" s="56">
        <v>21</v>
      </c>
      <c r="Q210" s="56" t="s">
        <v>2447</v>
      </c>
      <c r="R210" s="56">
        <v>6</v>
      </c>
      <c r="S210" s="56">
        <v>2400</v>
      </c>
      <c r="T210" s="56">
        <v>14400</v>
      </c>
      <c r="U210" s="56" t="s">
        <v>2002</v>
      </c>
      <c r="V210" s="56" t="s">
        <v>2003</v>
      </c>
      <c r="W210" s="56" t="s">
        <v>2050</v>
      </c>
      <c r="X210" s="56" t="s">
        <v>2451</v>
      </c>
      <c r="Y210" s="56" t="s">
        <v>2392</v>
      </c>
      <c r="AE210" s="56">
        <v>8470335</v>
      </c>
    </row>
    <row r="211" spans="1:31" x14ac:dyDescent="0.35">
      <c r="A211" s="56" t="s">
        <v>1998</v>
      </c>
      <c r="B211" s="56" t="s">
        <v>1999</v>
      </c>
      <c r="C211" s="56" t="s">
        <v>950</v>
      </c>
      <c r="D211" s="56">
        <v>8470345</v>
      </c>
      <c r="E211" s="56" t="s">
        <v>225</v>
      </c>
      <c r="F211" s="56">
        <v>436600</v>
      </c>
      <c r="G211" s="56" t="s">
        <v>163</v>
      </c>
      <c r="H211" s="56" t="str">
        <f t="shared" si="3"/>
        <v>847.8470345.1.436600.000000.847001.200179</v>
      </c>
      <c r="I211" s="56" t="s">
        <v>21</v>
      </c>
      <c r="J211" s="56">
        <v>847001</v>
      </c>
      <c r="K211" s="56" t="s">
        <v>23</v>
      </c>
      <c r="L211" s="56">
        <v>200179</v>
      </c>
      <c r="AE211" s="56">
        <v>8470345</v>
      </c>
    </row>
    <row r="212" spans="1:31" x14ac:dyDescent="0.35">
      <c r="A212" s="56" t="s">
        <v>1998</v>
      </c>
      <c r="B212" s="56" t="s">
        <v>1999</v>
      </c>
      <c r="C212" s="56" t="s">
        <v>950</v>
      </c>
      <c r="D212" s="56">
        <v>8470350</v>
      </c>
      <c r="E212" s="56" t="s">
        <v>232</v>
      </c>
      <c r="F212" s="56">
        <v>436600</v>
      </c>
      <c r="G212" s="56" t="s">
        <v>163</v>
      </c>
      <c r="H212" s="56" t="str">
        <f t="shared" si="3"/>
        <v>847.8470350.1.436600.000000.847001.200179</v>
      </c>
      <c r="I212" s="56" t="s">
        <v>21</v>
      </c>
      <c r="J212" s="56">
        <v>847001</v>
      </c>
      <c r="K212" s="56" t="s">
        <v>23</v>
      </c>
      <c r="L212" s="56">
        <v>200179</v>
      </c>
      <c r="M212" s="56" t="s">
        <v>2446</v>
      </c>
      <c r="N212" s="56">
        <v>4</v>
      </c>
      <c r="Q212" s="56" t="s">
        <v>2647</v>
      </c>
      <c r="R212" s="56">
        <v>4</v>
      </c>
      <c r="S212" s="56">
        <v>10000</v>
      </c>
      <c r="T212" s="56">
        <v>40000</v>
      </c>
      <c r="U212" s="56" t="s">
        <v>2002</v>
      </c>
      <c r="V212" s="56" t="s">
        <v>2003</v>
      </c>
      <c r="W212" s="56" t="s">
        <v>2007</v>
      </c>
      <c r="X212" s="56" t="s">
        <v>2623</v>
      </c>
      <c r="AE212" s="56">
        <v>8470350</v>
      </c>
    </row>
    <row r="213" spans="1:31" x14ac:dyDescent="0.35">
      <c r="A213" s="56">
        <v>0</v>
      </c>
      <c r="B213" s="56" t="s">
        <v>2302</v>
      </c>
      <c r="C213" s="56" t="s">
        <v>950</v>
      </c>
      <c r="D213" s="56">
        <v>8470325</v>
      </c>
      <c r="E213" s="56" t="s">
        <v>190</v>
      </c>
      <c r="F213" s="56">
        <v>492200</v>
      </c>
      <c r="G213" s="56" t="s">
        <v>874</v>
      </c>
      <c r="H213" s="56" t="str">
        <f t="shared" si="3"/>
        <v>847.8470325.1.492200.000000.847001.300180</v>
      </c>
      <c r="I213" s="56" t="s">
        <v>21</v>
      </c>
      <c r="J213" s="56">
        <v>847001</v>
      </c>
      <c r="K213" s="56" t="s">
        <v>863</v>
      </c>
      <c r="L213" s="56">
        <v>300180</v>
      </c>
      <c r="T213" s="56">
        <v>0</v>
      </c>
      <c r="AE213" s="56">
        <v>8470325</v>
      </c>
    </row>
    <row r="214" spans="1:31" x14ac:dyDescent="0.35">
      <c r="A214" s="56">
        <v>0</v>
      </c>
      <c r="B214" s="56" t="s">
        <v>1999</v>
      </c>
      <c r="C214" s="56" t="s">
        <v>952</v>
      </c>
      <c r="D214" s="56">
        <v>8470810</v>
      </c>
      <c r="E214" s="56" t="s">
        <v>452</v>
      </c>
      <c r="F214" s="56">
        <v>492310</v>
      </c>
      <c r="G214" s="56" t="s">
        <v>871</v>
      </c>
      <c r="H214" s="56" t="str">
        <f t="shared" si="3"/>
        <v>847.8470810.1.492310.000000.847001.300180</v>
      </c>
      <c r="I214" s="56" t="s">
        <v>21</v>
      </c>
      <c r="J214" s="56">
        <v>847001</v>
      </c>
      <c r="K214" s="56" t="s">
        <v>863</v>
      </c>
      <c r="L214" s="56">
        <v>300180</v>
      </c>
      <c r="M214" s="56" t="s">
        <v>2732</v>
      </c>
      <c r="N214" s="56">
        <v>610</v>
      </c>
      <c r="Q214" s="56" t="s">
        <v>2854</v>
      </c>
      <c r="R214" s="56">
        <v>1</v>
      </c>
      <c r="S214" s="56">
        <v>2800000</v>
      </c>
      <c r="T214" s="56">
        <v>2800000</v>
      </c>
      <c r="U214" s="56" t="s">
        <v>2002</v>
      </c>
      <c r="V214" s="56" t="s">
        <v>2122</v>
      </c>
      <c r="W214" s="56" t="s">
        <v>2701</v>
      </c>
      <c r="Y214" s="56" t="s">
        <v>2856</v>
      </c>
      <c r="AE214" s="56">
        <v>8470810</v>
      </c>
    </row>
    <row r="215" spans="1:31" x14ac:dyDescent="0.35">
      <c r="A215" s="56">
        <v>0</v>
      </c>
      <c r="B215" s="56" t="s">
        <v>1999</v>
      </c>
      <c r="C215" s="56" t="s">
        <v>952</v>
      </c>
      <c r="D215" s="56">
        <v>8470810</v>
      </c>
      <c r="E215" s="56" t="s">
        <v>452</v>
      </c>
      <c r="F215" s="56">
        <v>492310</v>
      </c>
      <c r="G215" s="56" t="s">
        <v>871</v>
      </c>
      <c r="H215" s="56" t="str">
        <f t="shared" si="3"/>
        <v>847.8470810.1.492310.000000.847001.300180</v>
      </c>
      <c r="I215" s="56" t="s">
        <v>21</v>
      </c>
      <c r="J215" s="56">
        <v>847001</v>
      </c>
      <c r="K215" s="56" t="s">
        <v>863</v>
      </c>
      <c r="L215" s="56">
        <v>300180</v>
      </c>
      <c r="M215" s="56" t="s">
        <v>2732</v>
      </c>
      <c r="N215" s="56">
        <v>6</v>
      </c>
      <c r="Q215" s="56" t="s">
        <v>2857</v>
      </c>
      <c r="R215" s="56">
        <v>1</v>
      </c>
      <c r="S215" s="56">
        <v>110250</v>
      </c>
      <c r="T215" s="56">
        <v>110250</v>
      </c>
      <c r="U215" s="56" t="s">
        <v>2113</v>
      </c>
      <c r="V215" s="56" t="s">
        <v>2122</v>
      </c>
      <c r="W215" s="56" t="s">
        <v>2701</v>
      </c>
      <c r="Y215" s="56" t="s">
        <v>2859</v>
      </c>
      <c r="AE215" s="56">
        <v>8470810</v>
      </c>
    </row>
    <row r="216" spans="1:31" x14ac:dyDescent="0.35">
      <c r="A216" s="56">
        <v>0</v>
      </c>
      <c r="B216" s="56" t="s">
        <v>1999</v>
      </c>
      <c r="C216" s="56" t="s">
        <v>952</v>
      </c>
      <c r="D216" s="56">
        <v>8470810</v>
      </c>
      <c r="E216" s="56" t="s">
        <v>452</v>
      </c>
      <c r="F216" s="56">
        <v>492310</v>
      </c>
      <c r="G216" s="56" t="s">
        <v>871</v>
      </c>
      <c r="H216" s="56" t="str">
        <f t="shared" si="3"/>
        <v>847.8470810.1.492310.000000.847001.300180</v>
      </c>
      <c r="I216" s="56" t="s">
        <v>21</v>
      </c>
      <c r="J216" s="56">
        <v>847001</v>
      </c>
      <c r="K216" s="56" t="s">
        <v>863</v>
      </c>
      <c r="L216" s="56">
        <v>300180</v>
      </c>
      <c r="M216" s="56" t="s">
        <v>2765</v>
      </c>
      <c r="N216" s="56">
        <v>20</v>
      </c>
      <c r="Q216" s="56" t="s">
        <v>2862</v>
      </c>
      <c r="R216" s="56">
        <v>1</v>
      </c>
      <c r="S216" s="56">
        <v>140000</v>
      </c>
      <c r="T216" s="56">
        <v>140000</v>
      </c>
      <c r="U216" s="56" t="s">
        <v>2002</v>
      </c>
      <c r="V216" s="56" t="s">
        <v>2122</v>
      </c>
      <c r="W216" s="56" t="s">
        <v>2701</v>
      </c>
      <c r="Y216" s="56" t="s">
        <v>2864</v>
      </c>
      <c r="AE216" s="56">
        <v>8470810</v>
      </c>
    </row>
    <row r="217" spans="1:31" x14ac:dyDescent="0.35">
      <c r="A217" s="56">
        <v>0</v>
      </c>
      <c r="B217" s="56" t="s">
        <v>1999</v>
      </c>
      <c r="C217" s="56" t="s">
        <v>154</v>
      </c>
      <c r="D217" s="56">
        <v>8470310</v>
      </c>
      <c r="E217" s="56" t="s">
        <v>154</v>
      </c>
      <c r="F217" s="56">
        <v>492316</v>
      </c>
      <c r="G217" s="56" t="s">
        <v>138</v>
      </c>
      <c r="H217" s="56" t="str">
        <f t="shared" si="3"/>
        <v>847.8470310.1.492316.000000.847001.300180</v>
      </c>
      <c r="I217" s="56" t="s">
        <v>21</v>
      </c>
      <c r="J217" s="56">
        <v>847001</v>
      </c>
      <c r="K217" s="56" t="s">
        <v>863</v>
      </c>
      <c r="L217" s="56">
        <v>300180</v>
      </c>
      <c r="M217" s="56" t="s">
        <v>2098</v>
      </c>
      <c r="N217" s="56">
        <v>1</v>
      </c>
      <c r="Q217" s="56" t="s">
        <v>2121</v>
      </c>
      <c r="R217" s="56">
        <v>10</v>
      </c>
      <c r="S217" s="56">
        <v>12776</v>
      </c>
      <c r="T217" s="56">
        <v>127760</v>
      </c>
      <c r="U217" s="56" t="s">
        <v>2002</v>
      </c>
      <c r="V217" s="56" t="s">
        <v>2122</v>
      </c>
      <c r="W217" s="56" t="s">
        <v>2007</v>
      </c>
      <c r="X217" s="56" t="s">
        <v>2102</v>
      </c>
      <c r="Y217" s="56" t="s">
        <v>5343</v>
      </c>
      <c r="AE217" s="56">
        <v>8470310</v>
      </c>
    </row>
    <row r="218" spans="1:31" x14ac:dyDescent="0.35">
      <c r="A218" s="56">
        <v>0</v>
      </c>
      <c r="B218" s="56" t="s">
        <v>1999</v>
      </c>
      <c r="C218" s="56" t="s">
        <v>154</v>
      </c>
      <c r="D218" s="56">
        <v>8470310</v>
      </c>
      <c r="E218" s="56" t="s">
        <v>154</v>
      </c>
      <c r="F218" s="56">
        <v>492316</v>
      </c>
      <c r="G218" s="56" t="s">
        <v>138</v>
      </c>
      <c r="H218" s="56" t="str">
        <f t="shared" si="3"/>
        <v>847.8470310.1.492316.000000.847001.300180</v>
      </c>
      <c r="I218" s="56" t="s">
        <v>21</v>
      </c>
      <c r="J218" s="56">
        <v>847001</v>
      </c>
      <c r="K218" s="56" t="s">
        <v>863</v>
      </c>
      <c r="L218" s="56">
        <v>300180</v>
      </c>
      <c r="M218" s="56" t="s">
        <v>2098</v>
      </c>
      <c r="N218" s="56">
        <v>1</v>
      </c>
      <c r="Q218" s="56" t="s">
        <v>5733</v>
      </c>
      <c r="R218" s="56">
        <v>1</v>
      </c>
      <c r="S218" s="56">
        <v>270570</v>
      </c>
      <c r="T218" s="56">
        <v>270570</v>
      </c>
      <c r="U218" s="56" t="s">
        <v>2002</v>
      </c>
      <c r="V218" s="56" t="s">
        <v>2122</v>
      </c>
      <c r="W218" s="56" t="s">
        <v>2007</v>
      </c>
      <c r="X218" s="56" t="s">
        <v>2102</v>
      </c>
      <c r="Y218" s="56" t="s">
        <v>5734</v>
      </c>
      <c r="AE218" s="56">
        <v>8470310</v>
      </c>
    </row>
    <row r="219" spans="1:31" x14ac:dyDescent="0.35">
      <c r="A219" s="56">
        <v>0</v>
      </c>
      <c r="B219" s="56" t="s">
        <v>1999</v>
      </c>
      <c r="C219" s="56" t="s">
        <v>154</v>
      </c>
      <c r="D219" s="56">
        <v>8470310</v>
      </c>
      <c r="E219" s="56" t="s">
        <v>154</v>
      </c>
      <c r="F219" s="56">
        <v>492316</v>
      </c>
      <c r="G219" s="56" t="s">
        <v>138</v>
      </c>
      <c r="H219" s="56" t="str">
        <f t="shared" si="3"/>
        <v>847.8470310.1.492316.000000.847001.300180</v>
      </c>
      <c r="I219" s="56" t="s">
        <v>21</v>
      </c>
      <c r="J219" s="56">
        <v>847001</v>
      </c>
      <c r="K219" s="56" t="s">
        <v>863</v>
      </c>
      <c r="L219" s="56">
        <v>300180</v>
      </c>
      <c r="M219" s="56" t="s">
        <v>2098</v>
      </c>
      <c r="N219" s="56">
        <v>1</v>
      </c>
      <c r="Q219" s="56" t="s">
        <v>5735</v>
      </c>
      <c r="R219" s="56">
        <v>1</v>
      </c>
      <c r="S219" s="56">
        <v>328500</v>
      </c>
      <c r="T219" s="56">
        <v>328500</v>
      </c>
      <c r="U219" s="56" t="s">
        <v>2002</v>
      </c>
      <c r="V219" s="56" t="s">
        <v>2122</v>
      </c>
      <c r="W219" s="56" t="s">
        <v>2007</v>
      </c>
      <c r="X219" s="56" t="s">
        <v>2102</v>
      </c>
      <c r="Y219" s="56" t="s">
        <v>5736</v>
      </c>
      <c r="AE219" s="56">
        <v>8470310</v>
      </c>
    </row>
    <row r="220" spans="1:31" x14ac:dyDescent="0.35">
      <c r="A220" s="56">
        <v>0</v>
      </c>
      <c r="B220" s="56" t="s">
        <v>1999</v>
      </c>
      <c r="C220" s="56" t="s">
        <v>154</v>
      </c>
      <c r="D220" s="56">
        <v>8470310</v>
      </c>
      <c r="E220" s="56" t="s">
        <v>154</v>
      </c>
      <c r="F220" s="56">
        <v>492316</v>
      </c>
      <c r="G220" s="56" t="s">
        <v>138</v>
      </c>
      <c r="H220" s="56" t="str">
        <f t="shared" si="3"/>
        <v>847.8470310.1.492316.000000.847001.300180</v>
      </c>
      <c r="I220" s="56" t="s">
        <v>21</v>
      </c>
      <c r="J220" s="56">
        <v>847001</v>
      </c>
      <c r="K220" s="56" t="s">
        <v>863</v>
      </c>
      <c r="L220" s="56">
        <v>300180</v>
      </c>
      <c r="M220" s="56" t="s">
        <v>2098</v>
      </c>
      <c r="N220" s="56">
        <v>1</v>
      </c>
      <c r="Q220" s="56" t="s">
        <v>5737</v>
      </c>
      <c r="R220" s="56">
        <v>1</v>
      </c>
      <c r="S220" s="56">
        <v>114834</v>
      </c>
      <c r="T220" s="56">
        <v>114834</v>
      </c>
      <c r="U220" s="56" t="s">
        <v>2002</v>
      </c>
      <c r="V220" s="56" t="s">
        <v>2122</v>
      </c>
      <c r="W220" s="56" t="s">
        <v>2007</v>
      </c>
      <c r="X220" s="56" t="s">
        <v>2102</v>
      </c>
      <c r="Y220" s="56" t="s">
        <v>5738</v>
      </c>
      <c r="AE220" s="56">
        <v>8470310</v>
      </c>
    </row>
    <row r="221" spans="1:31" x14ac:dyDescent="0.35">
      <c r="A221" s="56">
        <v>0</v>
      </c>
      <c r="B221" s="56" t="s">
        <v>1999</v>
      </c>
      <c r="C221" s="56" t="s">
        <v>950</v>
      </c>
      <c r="D221" s="56">
        <v>8470315</v>
      </c>
      <c r="E221" s="56" t="s">
        <v>166</v>
      </c>
      <c r="F221" s="56">
        <v>492316</v>
      </c>
      <c r="G221" s="56" t="s">
        <v>138</v>
      </c>
      <c r="H221" s="56" t="str">
        <f t="shared" si="3"/>
        <v>847.8470315.1.492316.000000.847001.300180</v>
      </c>
      <c r="I221" s="56" t="s">
        <v>21</v>
      </c>
      <c r="J221" s="56">
        <v>847001</v>
      </c>
      <c r="K221" s="56" t="s">
        <v>863</v>
      </c>
      <c r="L221" s="56">
        <v>300180</v>
      </c>
      <c r="M221" s="56" t="s">
        <v>2098</v>
      </c>
      <c r="N221" s="56">
        <v>1</v>
      </c>
      <c r="Q221" s="56" t="s">
        <v>5739</v>
      </c>
      <c r="R221" s="56">
        <v>4</v>
      </c>
      <c r="S221" s="56">
        <v>37728</v>
      </c>
      <c r="T221" s="56">
        <v>150912</v>
      </c>
      <c r="U221" s="56" t="s">
        <v>2113</v>
      </c>
      <c r="V221" s="56" t="s">
        <v>2122</v>
      </c>
      <c r="W221" s="56" t="s">
        <v>2029</v>
      </c>
      <c r="X221" s="56" t="s">
        <v>5724</v>
      </c>
      <c r="Y221" s="56" t="s">
        <v>5740</v>
      </c>
      <c r="AE221" s="56">
        <v>8470315</v>
      </c>
    </row>
    <row r="222" spans="1:31" x14ac:dyDescent="0.35">
      <c r="A222" s="56">
        <v>0</v>
      </c>
      <c r="B222" s="56" t="s">
        <v>1999</v>
      </c>
      <c r="C222" s="56" t="s">
        <v>950</v>
      </c>
      <c r="D222" s="56">
        <v>8470315</v>
      </c>
      <c r="E222" s="56" t="s">
        <v>166</v>
      </c>
      <c r="F222" s="56">
        <v>492316</v>
      </c>
      <c r="G222" s="56" t="s">
        <v>138</v>
      </c>
      <c r="H222" s="56" t="str">
        <f t="shared" si="3"/>
        <v>847.8470315.1.492316.000000.847001.300180</v>
      </c>
      <c r="I222" s="56" t="s">
        <v>21</v>
      </c>
      <c r="J222" s="56">
        <v>847001</v>
      </c>
      <c r="K222" s="56" t="s">
        <v>863</v>
      </c>
      <c r="L222" s="56">
        <v>300180</v>
      </c>
      <c r="M222" s="56" t="s">
        <v>2098</v>
      </c>
      <c r="N222" s="56">
        <v>1</v>
      </c>
      <c r="Q222" s="56" t="s">
        <v>5741</v>
      </c>
      <c r="R222" s="56">
        <v>10</v>
      </c>
      <c r="S222" s="56">
        <v>4200</v>
      </c>
      <c r="T222" s="56">
        <v>42000</v>
      </c>
      <c r="U222" s="56" t="s">
        <v>2113</v>
      </c>
      <c r="V222" s="56" t="s">
        <v>2122</v>
      </c>
      <c r="W222" s="56" t="s">
        <v>2029</v>
      </c>
      <c r="X222" s="56" t="s">
        <v>5724</v>
      </c>
      <c r="Y222" s="56" t="s">
        <v>5742</v>
      </c>
      <c r="AE222" s="56">
        <v>8470315</v>
      </c>
    </row>
    <row r="223" spans="1:31" x14ac:dyDescent="0.35">
      <c r="A223" s="56">
        <v>0</v>
      </c>
      <c r="B223" s="56" t="s">
        <v>1999</v>
      </c>
      <c r="C223" s="56" t="s">
        <v>950</v>
      </c>
      <c r="D223" s="56">
        <v>8470315</v>
      </c>
      <c r="E223" s="56" t="s">
        <v>166</v>
      </c>
      <c r="F223" s="56">
        <v>492316</v>
      </c>
      <c r="G223" s="56" t="s">
        <v>138</v>
      </c>
      <c r="H223" s="56" t="str">
        <f t="shared" si="3"/>
        <v>847.8470315.1.492316.000000.847001.300180</v>
      </c>
      <c r="I223" s="56" t="s">
        <v>21</v>
      </c>
      <c r="J223" s="56">
        <v>847001</v>
      </c>
      <c r="K223" s="56" t="s">
        <v>863</v>
      </c>
      <c r="L223" s="56">
        <v>300180</v>
      </c>
      <c r="M223" s="56" t="s">
        <v>2098</v>
      </c>
      <c r="N223" s="56">
        <v>1</v>
      </c>
      <c r="Q223" s="56" t="s">
        <v>5743</v>
      </c>
      <c r="R223" s="56">
        <v>1</v>
      </c>
      <c r="S223" s="56">
        <v>35086</v>
      </c>
      <c r="T223" s="56">
        <v>35086</v>
      </c>
      <c r="U223" s="56" t="s">
        <v>2113</v>
      </c>
      <c r="V223" s="56" t="s">
        <v>2122</v>
      </c>
      <c r="W223" s="56" t="s">
        <v>2029</v>
      </c>
      <c r="X223" s="56" t="s">
        <v>5724</v>
      </c>
      <c r="Y223" s="56" t="s">
        <v>5744</v>
      </c>
      <c r="AE223" s="56">
        <v>8470315</v>
      </c>
    </row>
    <row r="224" spans="1:31" x14ac:dyDescent="0.35">
      <c r="A224" s="56">
        <v>0</v>
      </c>
      <c r="B224" s="56" t="s">
        <v>1999</v>
      </c>
      <c r="C224" s="56" t="s">
        <v>950</v>
      </c>
      <c r="D224" s="56">
        <v>8470315</v>
      </c>
      <c r="E224" s="56" t="s">
        <v>166</v>
      </c>
      <c r="F224" s="56">
        <v>492316</v>
      </c>
      <c r="G224" s="56" t="s">
        <v>138</v>
      </c>
      <c r="H224" s="56" t="str">
        <f t="shared" si="3"/>
        <v>847.8470315.1.492316.000000.847001.300180</v>
      </c>
      <c r="I224" s="56" t="s">
        <v>21</v>
      </c>
      <c r="J224" s="56">
        <v>847001</v>
      </c>
      <c r="K224" s="56" t="s">
        <v>863</v>
      </c>
      <c r="L224" s="56">
        <v>300180</v>
      </c>
      <c r="M224" s="56" t="s">
        <v>2098</v>
      </c>
      <c r="N224" s="56">
        <v>1</v>
      </c>
      <c r="Q224" s="56" t="s">
        <v>5745</v>
      </c>
      <c r="R224" s="56">
        <v>1</v>
      </c>
      <c r="S224" s="56">
        <v>45000</v>
      </c>
      <c r="T224" s="56">
        <v>45000</v>
      </c>
      <c r="U224" s="56" t="s">
        <v>2113</v>
      </c>
      <c r="V224" s="56" t="s">
        <v>2122</v>
      </c>
      <c r="W224" s="56" t="s">
        <v>2029</v>
      </c>
      <c r="X224" s="56" t="s">
        <v>5724</v>
      </c>
      <c r="Y224" s="56" t="s">
        <v>5746</v>
      </c>
      <c r="AE224" s="56">
        <v>8470315</v>
      </c>
    </row>
    <row r="225" spans="1:31" x14ac:dyDescent="0.35">
      <c r="A225" s="56">
        <v>0</v>
      </c>
      <c r="B225" s="56" t="s">
        <v>1999</v>
      </c>
      <c r="C225" s="56" t="s">
        <v>950</v>
      </c>
      <c r="D225" s="56">
        <v>8470315</v>
      </c>
      <c r="E225" s="56" t="s">
        <v>166</v>
      </c>
      <c r="F225" s="56">
        <v>492316</v>
      </c>
      <c r="G225" s="56" t="s">
        <v>138</v>
      </c>
      <c r="H225" s="56" t="str">
        <f t="shared" si="3"/>
        <v>847.8470315.1.492316.000000.847001.300180</v>
      </c>
      <c r="I225" s="56" t="s">
        <v>21</v>
      </c>
      <c r="J225" s="56">
        <v>847001</v>
      </c>
      <c r="K225" s="56" t="s">
        <v>863</v>
      </c>
      <c r="L225" s="56">
        <v>300180</v>
      </c>
      <c r="M225" s="56" t="s">
        <v>2098</v>
      </c>
      <c r="N225" s="56">
        <v>1</v>
      </c>
      <c r="Q225" s="56" t="s">
        <v>5747</v>
      </c>
      <c r="R225" s="56">
        <v>1</v>
      </c>
      <c r="S225" s="56">
        <v>147000</v>
      </c>
      <c r="T225" s="56">
        <v>147000</v>
      </c>
      <c r="U225" s="56" t="s">
        <v>2113</v>
      </c>
      <c r="V225" s="56" t="s">
        <v>2122</v>
      </c>
      <c r="W225" s="56" t="s">
        <v>2029</v>
      </c>
      <c r="X225" s="56" t="s">
        <v>5724</v>
      </c>
      <c r="Y225" s="56" t="s">
        <v>5748</v>
      </c>
      <c r="AE225" s="56">
        <v>8470315</v>
      </c>
    </row>
    <row r="226" spans="1:31" x14ac:dyDescent="0.35">
      <c r="A226" s="56">
        <v>0</v>
      </c>
      <c r="B226" s="56" t="s">
        <v>1999</v>
      </c>
      <c r="C226" s="56" t="s">
        <v>950</v>
      </c>
      <c r="D226" s="56">
        <v>8470320</v>
      </c>
      <c r="E226" s="56" t="s">
        <v>183</v>
      </c>
      <c r="F226" s="56">
        <v>492316</v>
      </c>
      <c r="G226" s="56" t="s">
        <v>138</v>
      </c>
      <c r="H226" s="56" t="str">
        <f t="shared" si="3"/>
        <v>847.8470320.1.492316.000000.847001.300180</v>
      </c>
      <c r="I226" s="56" t="s">
        <v>21</v>
      </c>
      <c r="J226" s="56">
        <v>847001</v>
      </c>
      <c r="K226" s="56" t="s">
        <v>863</v>
      </c>
      <c r="L226" s="56">
        <v>300180</v>
      </c>
      <c r="M226" s="56" t="s">
        <v>2000</v>
      </c>
      <c r="N226" s="56">
        <v>1</v>
      </c>
      <c r="O226" s="56" t="s">
        <v>1998</v>
      </c>
      <c r="P226" s="56">
        <v>1</v>
      </c>
      <c r="Q226" s="56" t="s">
        <v>5749</v>
      </c>
      <c r="R226" s="56">
        <v>1</v>
      </c>
      <c r="S226" s="56">
        <v>155000</v>
      </c>
      <c r="T226" s="56">
        <v>155000</v>
      </c>
      <c r="U226" s="56" t="s">
        <v>2002</v>
      </c>
      <c r="V226" s="56" t="s">
        <v>2122</v>
      </c>
      <c r="W226" s="56" t="s">
        <v>2007</v>
      </c>
      <c r="X226" s="56" t="s">
        <v>2222</v>
      </c>
      <c r="Y226" s="56" t="s">
        <v>2223</v>
      </c>
      <c r="AE226" s="56">
        <v>8470320</v>
      </c>
    </row>
    <row r="227" spans="1:31" x14ac:dyDescent="0.35">
      <c r="A227" s="56">
        <v>0</v>
      </c>
      <c r="B227" s="56" t="s">
        <v>1999</v>
      </c>
      <c r="C227" s="56" t="s">
        <v>950</v>
      </c>
      <c r="D227" s="56">
        <v>8470320</v>
      </c>
      <c r="E227" s="56" t="s">
        <v>183</v>
      </c>
      <c r="F227" s="56">
        <v>492316</v>
      </c>
      <c r="G227" s="56" t="s">
        <v>138</v>
      </c>
      <c r="H227" s="56" t="str">
        <f t="shared" si="3"/>
        <v>847.8470320.1.492316.000000.847001.300180</v>
      </c>
      <c r="I227" s="56" t="s">
        <v>21</v>
      </c>
      <c r="J227" s="56">
        <v>847001</v>
      </c>
      <c r="K227" s="56" t="s">
        <v>863</v>
      </c>
      <c r="L227" s="56">
        <v>300180</v>
      </c>
      <c r="M227" s="56" t="s">
        <v>2000</v>
      </c>
      <c r="N227" s="56">
        <v>1</v>
      </c>
      <c r="O227" s="56" t="s">
        <v>1998</v>
      </c>
      <c r="P227" s="56">
        <v>1</v>
      </c>
      <c r="Q227" s="56" t="s">
        <v>5750</v>
      </c>
      <c r="R227" s="56">
        <v>1</v>
      </c>
      <c r="S227" s="56">
        <v>55000</v>
      </c>
      <c r="T227" s="56">
        <v>55000</v>
      </c>
      <c r="U227" s="56" t="s">
        <v>2002</v>
      </c>
      <c r="V227" s="56" t="s">
        <v>2122</v>
      </c>
      <c r="W227" s="56" t="s">
        <v>2007</v>
      </c>
      <c r="X227" s="56" t="s">
        <v>2222</v>
      </c>
      <c r="Y227" s="56" t="s">
        <v>2223</v>
      </c>
      <c r="AE227" s="56">
        <v>8470320</v>
      </c>
    </row>
    <row r="228" spans="1:31" x14ac:dyDescent="0.35">
      <c r="A228" s="56">
        <v>0</v>
      </c>
      <c r="B228" s="56" t="s">
        <v>1999</v>
      </c>
      <c r="C228" s="56" t="s">
        <v>950</v>
      </c>
      <c r="D228" s="56">
        <v>8470325</v>
      </c>
      <c r="E228" s="56" t="s">
        <v>190</v>
      </c>
      <c r="F228" s="56">
        <v>492316</v>
      </c>
      <c r="G228" s="56" t="s">
        <v>138</v>
      </c>
      <c r="H228" s="56" t="str">
        <f t="shared" si="3"/>
        <v>847.8470325.1.492316.000000.847001.300180</v>
      </c>
      <c r="I228" s="56" t="s">
        <v>21</v>
      </c>
      <c r="J228" s="56">
        <v>847001</v>
      </c>
      <c r="K228" s="56" t="s">
        <v>863</v>
      </c>
      <c r="L228" s="56">
        <v>300180</v>
      </c>
      <c r="M228" s="56" t="s">
        <v>2098</v>
      </c>
      <c r="N228" s="56">
        <v>1</v>
      </c>
      <c r="Q228" s="56" t="s">
        <v>5751</v>
      </c>
      <c r="R228" s="56">
        <v>1</v>
      </c>
      <c r="S228" s="56">
        <v>462200</v>
      </c>
      <c r="T228" s="56">
        <v>462200</v>
      </c>
      <c r="U228" s="56" t="s">
        <v>2113</v>
      </c>
      <c r="V228" s="56" t="s">
        <v>2122</v>
      </c>
      <c r="W228" s="56" t="s">
        <v>2029</v>
      </c>
      <c r="X228" s="56" t="s">
        <v>2305</v>
      </c>
      <c r="Y228" s="56" t="s">
        <v>5752</v>
      </c>
      <c r="AE228" s="56">
        <v>8470325</v>
      </c>
    </row>
    <row r="229" spans="1:31" x14ac:dyDescent="0.35">
      <c r="A229" s="56">
        <v>0</v>
      </c>
      <c r="B229" s="56" t="s">
        <v>1999</v>
      </c>
      <c r="C229" s="56" t="s">
        <v>950</v>
      </c>
      <c r="D229" s="56">
        <v>8470325</v>
      </c>
      <c r="E229" s="56" t="s">
        <v>190</v>
      </c>
      <c r="F229" s="56">
        <v>492316</v>
      </c>
      <c r="G229" s="56" t="s">
        <v>138</v>
      </c>
      <c r="H229" s="56" t="str">
        <f t="shared" si="3"/>
        <v>847.8470325.1.492316.000000.847001.300180</v>
      </c>
      <c r="I229" s="56" t="s">
        <v>21</v>
      </c>
      <c r="J229" s="56">
        <v>847001</v>
      </c>
      <c r="K229" s="56" t="s">
        <v>863</v>
      </c>
      <c r="L229" s="56">
        <v>300180</v>
      </c>
      <c r="M229" s="56" t="s">
        <v>2098</v>
      </c>
      <c r="N229" s="56">
        <v>1</v>
      </c>
      <c r="Q229" s="56" t="s">
        <v>5753</v>
      </c>
      <c r="R229" s="56">
        <v>1</v>
      </c>
      <c r="S229" s="56">
        <v>47160</v>
      </c>
      <c r="T229" s="56">
        <v>47160</v>
      </c>
      <c r="U229" s="56" t="s">
        <v>2113</v>
      </c>
      <c r="V229" s="56" t="s">
        <v>2122</v>
      </c>
      <c r="W229" s="56" t="s">
        <v>2029</v>
      </c>
      <c r="X229" s="56" t="s">
        <v>5754</v>
      </c>
      <c r="Y229" s="56" t="s">
        <v>5755</v>
      </c>
      <c r="AE229" s="56">
        <v>8470325</v>
      </c>
    </row>
    <row r="230" spans="1:31" x14ac:dyDescent="0.35">
      <c r="A230" s="56">
        <v>0</v>
      </c>
      <c r="B230" s="56" t="s">
        <v>1999</v>
      </c>
      <c r="C230" s="56" t="s">
        <v>950</v>
      </c>
      <c r="D230" s="56">
        <v>8470325</v>
      </c>
      <c r="E230" s="56" t="s">
        <v>190</v>
      </c>
      <c r="F230" s="56">
        <v>492316</v>
      </c>
      <c r="G230" s="56" t="s">
        <v>138</v>
      </c>
      <c r="H230" s="56" t="str">
        <f t="shared" si="3"/>
        <v>847.8470325.1.492316.000000.847001.300180</v>
      </c>
      <c r="I230" s="56" t="s">
        <v>21</v>
      </c>
      <c r="J230" s="56">
        <v>847001</v>
      </c>
      <c r="K230" s="56" t="s">
        <v>863</v>
      </c>
      <c r="L230" s="56">
        <v>300180</v>
      </c>
      <c r="M230" s="56" t="s">
        <v>2098</v>
      </c>
      <c r="N230" s="56">
        <v>1</v>
      </c>
      <c r="Q230" s="56" t="s">
        <v>5756</v>
      </c>
      <c r="R230" s="56">
        <v>1</v>
      </c>
      <c r="S230" s="56">
        <v>22500</v>
      </c>
      <c r="T230" s="56">
        <v>22500</v>
      </c>
      <c r="U230" s="56" t="s">
        <v>2113</v>
      </c>
      <c r="V230" s="56" t="s">
        <v>2122</v>
      </c>
      <c r="W230" s="56" t="s">
        <v>2029</v>
      </c>
      <c r="X230" s="56" t="s">
        <v>5757</v>
      </c>
      <c r="Y230" s="56" t="s">
        <v>5758</v>
      </c>
      <c r="AE230" s="56">
        <v>8470325</v>
      </c>
    </row>
    <row r="231" spans="1:31" x14ac:dyDescent="0.35">
      <c r="A231" s="56">
        <v>0</v>
      </c>
      <c r="B231" s="56" t="s">
        <v>1999</v>
      </c>
      <c r="C231" s="56" t="s">
        <v>950</v>
      </c>
      <c r="D231" s="56">
        <v>8470325</v>
      </c>
      <c r="E231" s="56" t="s">
        <v>190</v>
      </c>
      <c r="F231" s="56">
        <v>492316</v>
      </c>
      <c r="G231" s="56" t="s">
        <v>138</v>
      </c>
      <c r="H231" s="56" t="str">
        <f t="shared" si="3"/>
        <v>847.8470325.1.492316.000000.847001.300180</v>
      </c>
      <c r="I231" s="56" t="s">
        <v>21</v>
      </c>
      <c r="J231" s="56">
        <v>847001</v>
      </c>
      <c r="K231" s="56" t="s">
        <v>863</v>
      </c>
      <c r="L231" s="56">
        <v>300180</v>
      </c>
      <c r="M231" s="56" t="s">
        <v>2098</v>
      </c>
      <c r="N231" s="56">
        <v>1</v>
      </c>
      <c r="Q231" s="56" t="s">
        <v>5759</v>
      </c>
      <c r="R231" s="56">
        <v>1</v>
      </c>
      <c r="S231" s="56">
        <v>862230</v>
      </c>
      <c r="T231" s="56">
        <v>862230</v>
      </c>
      <c r="U231" s="56" t="s">
        <v>2113</v>
      </c>
      <c r="V231" s="56" t="s">
        <v>2122</v>
      </c>
      <c r="W231" s="56" t="s">
        <v>2029</v>
      </c>
      <c r="X231" s="56" t="s">
        <v>5375</v>
      </c>
      <c r="Y231" s="56" t="s">
        <v>5760</v>
      </c>
      <c r="AE231" s="56">
        <v>8470325</v>
      </c>
    </row>
    <row r="232" spans="1:31" x14ac:dyDescent="0.35">
      <c r="A232" s="56">
        <v>0</v>
      </c>
      <c r="B232" s="56" t="s">
        <v>1999</v>
      </c>
      <c r="C232" s="56" t="s">
        <v>950</v>
      </c>
      <c r="D232" s="56">
        <v>8470330</v>
      </c>
      <c r="E232" s="56" t="s">
        <v>199</v>
      </c>
      <c r="F232" s="56">
        <v>492316</v>
      </c>
      <c r="G232" s="56" t="s">
        <v>138</v>
      </c>
      <c r="H232" s="56" t="str">
        <f t="shared" si="3"/>
        <v>847.8470330.1.492316.000000.847001.300180</v>
      </c>
      <c r="I232" s="56" t="s">
        <v>21</v>
      </c>
      <c r="J232" s="56">
        <v>847001</v>
      </c>
      <c r="K232" s="56" t="s">
        <v>863</v>
      </c>
      <c r="L232" s="56">
        <v>300180</v>
      </c>
      <c r="M232" s="56" t="s">
        <v>2025</v>
      </c>
      <c r="N232" s="56">
        <v>550</v>
      </c>
      <c r="Q232" s="56" t="s">
        <v>5761</v>
      </c>
      <c r="R232" s="56">
        <v>6</v>
      </c>
      <c r="S232" s="56">
        <v>144000</v>
      </c>
      <c r="T232" s="56">
        <v>864000</v>
      </c>
      <c r="U232" s="56" t="s">
        <v>2002</v>
      </c>
      <c r="V232" s="56" t="s">
        <v>2003</v>
      </c>
      <c r="W232" s="56" t="s">
        <v>2007</v>
      </c>
      <c r="X232" s="56" t="s">
        <v>2007</v>
      </c>
      <c r="Y232" s="56" t="s">
        <v>5762</v>
      </c>
      <c r="AE232" s="56">
        <v>8470330</v>
      </c>
    </row>
    <row r="233" spans="1:31" x14ac:dyDescent="0.35">
      <c r="A233" s="56">
        <v>0</v>
      </c>
      <c r="B233" s="56" t="s">
        <v>1999</v>
      </c>
      <c r="C233" s="56" t="s">
        <v>950</v>
      </c>
      <c r="D233" s="56">
        <v>8470335</v>
      </c>
      <c r="E233" s="56" t="s">
        <v>208</v>
      </c>
      <c r="F233" s="56">
        <v>492316</v>
      </c>
      <c r="G233" s="56" t="s">
        <v>163</v>
      </c>
      <c r="H233" s="56" t="str">
        <f t="shared" si="3"/>
        <v>847.8470335.1.492316.000000.847001.300180</v>
      </c>
      <c r="I233" s="56" t="s">
        <v>21</v>
      </c>
      <c r="J233" s="56">
        <v>847001</v>
      </c>
      <c r="K233" s="56" t="s">
        <v>863</v>
      </c>
      <c r="L233" s="56">
        <v>300180</v>
      </c>
      <c r="M233" s="56" t="s">
        <v>2414</v>
      </c>
      <c r="N233" s="56">
        <v>300</v>
      </c>
      <c r="Q233" s="56" t="s">
        <v>5763</v>
      </c>
      <c r="R233" s="56">
        <v>1</v>
      </c>
      <c r="S233" s="56">
        <v>88000</v>
      </c>
      <c r="T233" s="56">
        <v>88000</v>
      </c>
      <c r="U233" s="56" t="s">
        <v>2113</v>
      </c>
      <c r="V233" s="56" t="s">
        <v>2122</v>
      </c>
      <c r="W233" s="56" t="s">
        <v>2034</v>
      </c>
      <c r="X233" s="56" t="s">
        <v>2470</v>
      </c>
      <c r="Y233" s="56" t="s">
        <v>2435</v>
      </c>
      <c r="AE233" s="56">
        <v>8470335</v>
      </c>
    </row>
    <row r="234" spans="1:31" x14ac:dyDescent="0.35">
      <c r="A234" s="56">
        <v>0</v>
      </c>
      <c r="B234" s="56" t="s">
        <v>1999</v>
      </c>
      <c r="C234" s="56" t="s">
        <v>950</v>
      </c>
      <c r="D234" s="56">
        <v>8470340</v>
      </c>
      <c r="E234" s="56" t="s">
        <v>217</v>
      </c>
      <c r="F234" s="56">
        <v>492316</v>
      </c>
      <c r="G234" s="56" t="s">
        <v>138</v>
      </c>
      <c r="H234" s="56" t="str">
        <f t="shared" si="3"/>
        <v>847.8470340.1.492316.000000.847001.300180</v>
      </c>
      <c r="I234" s="56" t="s">
        <v>21</v>
      </c>
      <c r="J234" s="56">
        <v>847001</v>
      </c>
      <c r="K234" s="56" t="s">
        <v>863</v>
      </c>
      <c r="L234" s="56">
        <v>300180</v>
      </c>
      <c r="M234" s="56" t="s">
        <v>2025</v>
      </c>
      <c r="N234" s="56">
        <v>350</v>
      </c>
      <c r="Q234" s="56" t="s">
        <v>5764</v>
      </c>
      <c r="R234" s="56">
        <v>1</v>
      </c>
      <c r="S234" s="56">
        <v>700000</v>
      </c>
      <c r="T234" s="56">
        <v>700000</v>
      </c>
      <c r="U234" s="56" t="s">
        <v>2113</v>
      </c>
      <c r="V234" s="56" t="s">
        <v>2122</v>
      </c>
      <c r="W234" s="56" t="s">
        <v>2517</v>
      </c>
      <c r="X234" s="56" t="s">
        <v>2517</v>
      </c>
      <c r="Y234" s="56" t="s">
        <v>5380</v>
      </c>
      <c r="AE234" s="56">
        <v>8470340</v>
      </c>
    </row>
    <row r="235" spans="1:31" x14ac:dyDescent="0.35">
      <c r="A235" s="56">
        <v>0</v>
      </c>
      <c r="B235" s="56" t="s">
        <v>1999</v>
      </c>
      <c r="C235" s="56" t="s">
        <v>950</v>
      </c>
      <c r="D235" s="56">
        <v>8470340</v>
      </c>
      <c r="E235" s="56" t="s">
        <v>217</v>
      </c>
      <c r="F235" s="56">
        <v>492316</v>
      </c>
      <c r="G235" s="56" t="s">
        <v>5765</v>
      </c>
      <c r="H235" s="56" t="str">
        <f t="shared" si="3"/>
        <v>847.8470340.1.492316.000000.847001.300180</v>
      </c>
      <c r="I235" s="56" t="s">
        <v>21</v>
      </c>
      <c r="J235" s="56">
        <v>847001</v>
      </c>
      <c r="K235" s="56" t="s">
        <v>863</v>
      </c>
      <c r="L235" s="56">
        <v>300180</v>
      </c>
      <c r="M235" s="56" t="s">
        <v>2025</v>
      </c>
      <c r="N235" s="56">
        <v>350</v>
      </c>
      <c r="Q235" s="56" t="s">
        <v>5766</v>
      </c>
      <c r="R235" s="56">
        <v>1</v>
      </c>
      <c r="S235" s="56">
        <v>150000</v>
      </c>
      <c r="T235" s="56">
        <v>150000</v>
      </c>
      <c r="U235" s="56" t="s">
        <v>2113</v>
      </c>
      <c r="V235" s="56" t="s">
        <v>2122</v>
      </c>
      <c r="W235" s="56" t="s">
        <v>2517</v>
      </c>
      <c r="X235" s="56" t="s">
        <v>2517</v>
      </c>
      <c r="Y235" s="56" t="s">
        <v>5380</v>
      </c>
      <c r="AE235" s="56">
        <v>8470340</v>
      </c>
    </row>
    <row r="236" spans="1:31" x14ac:dyDescent="0.35">
      <c r="A236" s="56">
        <v>0</v>
      </c>
      <c r="B236" s="56" t="s">
        <v>1999</v>
      </c>
      <c r="C236" s="56" t="s">
        <v>950</v>
      </c>
      <c r="D236" s="56">
        <v>8470350</v>
      </c>
      <c r="E236" s="56" t="s">
        <v>232</v>
      </c>
      <c r="F236" s="56">
        <v>492316</v>
      </c>
      <c r="G236" s="56" t="s">
        <v>138</v>
      </c>
      <c r="H236" s="56" t="str">
        <f t="shared" si="3"/>
        <v>847.8470350.1.492316.000000.847001.300180</v>
      </c>
      <c r="I236" s="56" t="s">
        <v>21</v>
      </c>
      <c r="J236" s="56">
        <v>847001</v>
      </c>
      <c r="K236" s="56" t="s">
        <v>863</v>
      </c>
      <c r="L236" s="56">
        <v>300180</v>
      </c>
      <c r="M236" s="56" t="s">
        <v>2656</v>
      </c>
      <c r="N236" s="56">
        <v>1</v>
      </c>
      <c r="Q236" s="56" t="s">
        <v>5767</v>
      </c>
      <c r="R236" s="56">
        <v>1</v>
      </c>
      <c r="S236" s="56">
        <v>1300000</v>
      </c>
      <c r="T236" s="56">
        <v>1300000</v>
      </c>
      <c r="U236" s="56" t="s">
        <v>2113</v>
      </c>
      <c r="V236" s="56" t="s">
        <v>2122</v>
      </c>
      <c r="W236" s="56" t="s">
        <v>2056</v>
      </c>
      <c r="X236" s="56" t="s">
        <v>2646</v>
      </c>
      <c r="AE236" s="56">
        <v>8470350</v>
      </c>
    </row>
    <row r="237" spans="1:31" x14ac:dyDescent="0.35">
      <c r="A237" s="56">
        <v>0</v>
      </c>
      <c r="B237" s="56" t="s">
        <v>1999</v>
      </c>
      <c r="C237" s="56" t="s">
        <v>952</v>
      </c>
      <c r="D237" s="56">
        <v>8470810</v>
      </c>
      <c r="E237" s="56" t="s">
        <v>452</v>
      </c>
      <c r="F237" s="56">
        <v>495110</v>
      </c>
      <c r="G237" s="56" t="s">
        <v>889</v>
      </c>
      <c r="H237" s="56" t="str">
        <f t="shared" si="3"/>
        <v>847.8470810.1.495110.000000.847001.300180</v>
      </c>
      <c r="I237" s="56" t="s">
        <v>21</v>
      </c>
      <c r="J237" s="56">
        <v>847001</v>
      </c>
      <c r="K237" s="56" t="s">
        <v>863</v>
      </c>
      <c r="L237" s="56">
        <v>300180</v>
      </c>
      <c r="M237" s="56" t="s">
        <v>2729</v>
      </c>
      <c r="N237" s="56">
        <v>20</v>
      </c>
      <c r="Q237" s="56" t="s">
        <v>5392</v>
      </c>
      <c r="R237" s="56">
        <v>1</v>
      </c>
      <c r="S237" s="56">
        <v>800000</v>
      </c>
      <c r="T237" s="56">
        <v>800000</v>
      </c>
      <c r="U237" s="56" t="s">
        <v>2113</v>
      </c>
      <c r="V237" s="56" t="s">
        <v>2122</v>
      </c>
      <c r="W237" s="56" t="s">
        <v>2701</v>
      </c>
      <c r="Y237" s="56" t="s">
        <v>2870</v>
      </c>
      <c r="AE237" s="56">
        <v>8470810</v>
      </c>
    </row>
    <row r="238" spans="1:31" x14ac:dyDescent="0.35">
      <c r="A238" s="56" t="s">
        <v>5326</v>
      </c>
      <c r="B238" s="56" t="s">
        <v>1999</v>
      </c>
      <c r="C238" s="56" t="s">
        <v>950</v>
      </c>
      <c r="D238" s="56">
        <v>8470345</v>
      </c>
      <c r="E238" s="56" t="s">
        <v>225</v>
      </c>
      <c r="F238" s="56" t="s">
        <v>869</v>
      </c>
      <c r="G238" s="56" t="s">
        <v>138</v>
      </c>
      <c r="H238" s="56" t="str">
        <f t="shared" si="3"/>
        <v>847.8470345.1.492316.000000.847001.300180</v>
      </c>
      <c r="I238" s="56" t="s">
        <v>21</v>
      </c>
      <c r="J238" s="56">
        <v>847001</v>
      </c>
      <c r="K238" s="56" t="s">
        <v>863</v>
      </c>
      <c r="L238" s="56">
        <v>300180</v>
      </c>
      <c r="M238" s="56" t="s">
        <v>2025</v>
      </c>
      <c r="N238" s="56">
        <v>10</v>
      </c>
      <c r="Q238" s="56" t="s">
        <v>2571</v>
      </c>
      <c r="R238" s="56">
        <v>1</v>
      </c>
      <c r="S238" s="56">
        <v>237809</v>
      </c>
      <c r="T238" s="56">
        <v>237809</v>
      </c>
      <c r="U238" s="56" t="s">
        <v>2113</v>
      </c>
      <c r="V238" s="56" t="s">
        <v>2122</v>
      </c>
      <c r="W238" s="56" t="s">
        <v>2433</v>
      </c>
      <c r="X238" s="56" t="s">
        <v>2575</v>
      </c>
      <c r="Y238" s="56" t="s">
        <v>2576</v>
      </c>
      <c r="AE238" s="56">
        <v>8470345</v>
      </c>
    </row>
    <row r="239" spans="1:31" x14ac:dyDescent="0.35">
      <c r="A239" s="56" t="s">
        <v>5326</v>
      </c>
      <c r="B239" s="56" t="s">
        <v>1999</v>
      </c>
      <c r="C239" s="56" t="s">
        <v>950</v>
      </c>
      <c r="D239" s="56">
        <v>8470345</v>
      </c>
      <c r="E239" s="56" t="s">
        <v>225</v>
      </c>
      <c r="F239" s="56" t="s">
        <v>869</v>
      </c>
      <c r="G239" s="56" t="s">
        <v>138</v>
      </c>
      <c r="H239" s="56" t="str">
        <f t="shared" si="3"/>
        <v>847.8470345.1.492316.000000.847001.300180</v>
      </c>
      <c r="I239" s="56" t="s">
        <v>21</v>
      </c>
      <c r="J239" s="56">
        <v>847001</v>
      </c>
      <c r="K239" s="56" t="s">
        <v>863</v>
      </c>
      <c r="L239" s="56">
        <v>300180</v>
      </c>
      <c r="M239" s="56" t="s">
        <v>2025</v>
      </c>
      <c r="N239" s="56">
        <v>10</v>
      </c>
      <c r="Q239" s="56" t="s">
        <v>2577</v>
      </c>
      <c r="R239" s="56">
        <v>1</v>
      </c>
      <c r="S239" s="56">
        <v>260000</v>
      </c>
      <c r="T239" s="56">
        <v>260000</v>
      </c>
      <c r="U239" s="56" t="s">
        <v>2113</v>
      </c>
      <c r="V239" s="56" t="s">
        <v>2122</v>
      </c>
      <c r="W239" s="56" t="s">
        <v>2433</v>
      </c>
      <c r="X239" s="56" t="s">
        <v>2575</v>
      </c>
      <c r="Y239" s="56" t="s">
        <v>2578</v>
      </c>
      <c r="AE239" s="56">
        <v>8470345</v>
      </c>
    </row>
    <row r="240" spans="1:31" x14ac:dyDescent="0.35">
      <c r="A240" s="56" t="s">
        <v>5326</v>
      </c>
      <c r="B240" s="56" t="s">
        <v>1999</v>
      </c>
      <c r="C240" s="56" t="s">
        <v>950</v>
      </c>
      <c r="D240" s="56">
        <v>8470345</v>
      </c>
      <c r="E240" s="56" t="s">
        <v>225</v>
      </c>
      <c r="F240" s="56" t="s">
        <v>869</v>
      </c>
      <c r="G240" s="56" t="s">
        <v>138</v>
      </c>
      <c r="H240" s="56" t="str">
        <f t="shared" si="3"/>
        <v>847.8470345.1.492316.000000.847001.300180</v>
      </c>
      <c r="I240" s="56" t="s">
        <v>21</v>
      </c>
      <c r="J240" s="56">
        <v>847001</v>
      </c>
      <c r="K240" s="56" t="s">
        <v>863</v>
      </c>
      <c r="L240" s="56">
        <v>300180</v>
      </c>
      <c r="M240" s="56" t="s">
        <v>2025</v>
      </c>
      <c r="N240" s="56">
        <v>10</v>
      </c>
      <c r="Q240" s="56" t="s">
        <v>2579</v>
      </c>
      <c r="R240" s="56">
        <v>1</v>
      </c>
      <c r="S240" s="56">
        <v>125000</v>
      </c>
      <c r="T240" s="56">
        <v>125000</v>
      </c>
      <c r="U240" s="56" t="s">
        <v>2113</v>
      </c>
      <c r="V240" s="56" t="s">
        <v>2122</v>
      </c>
      <c r="W240" s="56" t="s">
        <v>2433</v>
      </c>
      <c r="X240" s="56" t="s">
        <v>2575</v>
      </c>
      <c r="Y240" s="56" t="s">
        <v>2580</v>
      </c>
      <c r="AE240" s="56">
        <v>8470345</v>
      </c>
    </row>
    <row r="241" spans="1:31" x14ac:dyDescent="0.35">
      <c r="A241" s="56" t="s">
        <v>1998</v>
      </c>
      <c r="B241" s="56" t="s">
        <v>1999</v>
      </c>
      <c r="C241" s="56" t="s">
        <v>953</v>
      </c>
      <c r="D241" s="56">
        <v>8470110</v>
      </c>
      <c r="E241" s="56" t="s">
        <v>16</v>
      </c>
      <c r="F241" s="56">
        <v>420550</v>
      </c>
      <c r="G241" s="56" t="s">
        <v>18</v>
      </c>
      <c r="H241" s="56" t="str">
        <f t="shared" si="3"/>
        <v>847.8470110.1.420550.000000.847001.200179</v>
      </c>
      <c r="I241" s="56" t="s">
        <v>2872</v>
      </c>
      <c r="J241" s="56">
        <v>847001</v>
      </c>
      <c r="K241" s="56" t="s">
        <v>23</v>
      </c>
      <c r="L241" s="56">
        <v>200179</v>
      </c>
      <c r="T241" s="56">
        <v>30000</v>
      </c>
      <c r="AE241" s="56">
        <v>8470110</v>
      </c>
    </row>
    <row r="242" spans="1:31" x14ac:dyDescent="0.35">
      <c r="A242" s="56" t="s">
        <v>1998</v>
      </c>
      <c r="B242" s="56" t="s">
        <v>1999</v>
      </c>
      <c r="C242" s="56" t="s">
        <v>953</v>
      </c>
      <c r="D242" s="56">
        <v>8470110</v>
      </c>
      <c r="E242" s="56" t="s">
        <v>16</v>
      </c>
      <c r="F242" s="56">
        <v>420570</v>
      </c>
      <c r="G242" s="56" t="s">
        <v>25</v>
      </c>
      <c r="H242" s="56" t="str">
        <f t="shared" si="3"/>
        <v>847.8470110.1.420570.000000.847001.200179</v>
      </c>
      <c r="I242" s="56" t="s">
        <v>2872</v>
      </c>
      <c r="J242" s="56">
        <v>847001</v>
      </c>
      <c r="K242" s="56" t="s">
        <v>23</v>
      </c>
      <c r="L242" s="56">
        <v>200179</v>
      </c>
      <c r="T242" s="56">
        <v>10000000</v>
      </c>
      <c r="AE242" s="56">
        <v>8470110</v>
      </c>
    </row>
    <row r="243" spans="1:31" x14ac:dyDescent="0.35">
      <c r="A243" s="56" t="s">
        <v>2036</v>
      </c>
      <c r="B243" s="56" t="s">
        <v>2880</v>
      </c>
      <c r="C243" s="56" t="s">
        <v>953</v>
      </c>
      <c r="D243" s="56">
        <v>8470110</v>
      </c>
      <c r="E243" s="56" t="s">
        <v>16</v>
      </c>
      <c r="F243" s="56">
        <v>420900</v>
      </c>
      <c r="G243" s="56" t="s">
        <v>28</v>
      </c>
      <c r="H243" s="56" t="str">
        <f t="shared" si="3"/>
        <v>847.8470110.1.420900.000000.847001.200179</v>
      </c>
      <c r="I243" s="56" t="s">
        <v>2872</v>
      </c>
      <c r="J243" s="56">
        <v>847001</v>
      </c>
      <c r="K243" s="56" t="s">
        <v>23</v>
      </c>
      <c r="L243" s="56">
        <v>200179</v>
      </c>
      <c r="T243" s="56">
        <v>1500</v>
      </c>
      <c r="AE243" s="56">
        <v>8470110</v>
      </c>
    </row>
    <row r="244" spans="1:31" x14ac:dyDescent="0.35">
      <c r="A244" s="56" t="s">
        <v>2668</v>
      </c>
      <c r="B244" s="56" t="s">
        <v>2669</v>
      </c>
      <c r="C244" s="56" t="s">
        <v>953</v>
      </c>
      <c r="D244" s="56">
        <v>8470110</v>
      </c>
      <c r="E244" s="56" t="s">
        <v>16</v>
      </c>
      <c r="F244" s="56">
        <v>421000</v>
      </c>
      <c r="G244" s="56" t="s">
        <v>31</v>
      </c>
      <c r="H244" s="56" t="str">
        <f t="shared" si="3"/>
        <v>847.8470110.1.421000.000000.847001.200179</v>
      </c>
      <c r="I244" s="56" t="s">
        <v>2872</v>
      </c>
      <c r="J244" s="56">
        <v>847001</v>
      </c>
      <c r="K244" s="56" t="s">
        <v>23</v>
      </c>
      <c r="L244" s="56">
        <v>200179</v>
      </c>
      <c r="T244" s="56">
        <v>200000</v>
      </c>
      <c r="AE244" s="56">
        <v>8470110</v>
      </c>
    </row>
    <row r="245" spans="1:31" x14ac:dyDescent="0.35">
      <c r="A245" s="56" t="s">
        <v>1998</v>
      </c>
      <c r="B245" s="56" t="s">
        <v>1999</v>
      </c>
      <c r="C245" s="56" t="s">
        <v>953</v>
      </c>
      <c r="D245" s="56">
        <v>8470110</v>
      </c>
      <c r="E245" s="56" t="s">
        <v>16</v>
      </c>
      <c r="F245" s="56">
        <v>421700</v>
      </c>
      <c r="G245" s="56" t="s">
        <v>956</v>
      </c>
      <c r="H245" s="56" t="str">
        <f t="shared" si="3"/>
        <v>847.8470110.1.421700.000000.847001.200179</v>
      </c>
      <c r="I245" s="56" t="s">
        <v>2872</v>
      </c>
      <c r="J245" s="56">
        <v>847001</v>
      </c>
      <c r="K245" s="56" t="s">
        <v>23</v>
      </c>
      <c r="L245" s="56">
        <v>200179</v>
      </c>
      <c r="T245" s="56">
        <v>25000</v>
      </c>
      <c r="AE245" s="56">
        <v>8470110</v>
      </c>
    </row>
    <row r="246" spans="1:31" x14ac:dyDescent="0.35">
      <c r="A246" s="56" t="s">
        <v>2019</v>
      </c>
      <c r="B246" s="56" t="s">
        <v>964</v>
      </c>
      <c r="C246" s="56" t="s">
        <v>953</v>
      </c>
      <c r="D246" s="56">
        <v>8470110</v>
      </c>
      <c r="E246" s="56" t="s">
        <v>16</v>
      </c>
      <c r="F246" s="56">
        <v>425100</v>
      </c>
      <c r="G246" s="56" t="s">
        <v>964</v>
      </c>
      <c r="H246" s="56" t="str">
        <f t="shared" si="3"/>
        <v>847.8470110.1.425100.000000.847001.200179</v>
      </c>
      <c r="I246" s="56" t="s">
        <v>2872</v>
      </c>
      <c r="J246" s="56">
        <v>847001</v>
      </c>
      <c r="K246" s="56" t="s">
        <v>23</v>
      </c>
      <c r="L246" s="56">
        <v>200179</v>
      </c>
      <c r="T246" s="56">
        <v>0</v>
      </c>
      <c r="AE246" s="56">
        <v>8470110</v>
      </c>
    </row>
    <row r="247" spans="1:31" x14ac:dyDescent="0.35">
      <c r="A247" s="56" t="s">
        <v>2019</v>
      </c>
      <c r="B247" s="56" t="s">
        <v>2020</v>
      </c>
      <c r="C247" s="56" t="s">
        <v>953</v>
      </c>
      <c r="D247" s="56">
        <v>8470110</v>
      </c>
      <c r="E247" s="56" t="s">
        <v>16</v>
      </c>
      <c r="F247" s="56">
        <v>425510</v>
      </c>
      <c r="G247" s="56" t="s">
        <v>37</v>
      </c>
      <c r="H247" s="56" t="str">
        <f t="shared" si="3"/>
        <v>847.8470110.1.425510.000000.847001.200179</v>
      </c>
      <c r="I247" s="56" t="s">
        <v>2872</v>
      </c>
      <c r="J247" s="56">
        <v>847001</v>
      </c>
      <c r="K247" s="56" t="s">
        <v>23</v>
      </c>
      <c r="L247" s="56">
        <v>200179</v>
      </c>
      <c r="T247" s="56">
        <v>300000</v>
      </c>
      <c r="AE247" s="56">
        <v>8470110</v>
      </c>
    </row>
    <row r="248" spans="1:31" x14ac:dyDescent="0.35">
      <c r="A248" s="56" t="s">
        <v>2019</v>
      </c>
      <c r="B248" s="56" t="s">
        <v>1999</v>
      </c>
      <c r="C248" s="56" t="s">
        <v>953</v>
      </c>
      <c r="D248" s="56">
        <v>8470110</v>
      </c>
      <c r="E248" s="56" t="s">
        <v>16</v>
      </c>
      <c r="F248" s="56">
        <v>425550</v>
      </c>
      <c r="G248" s="56" t="s">
        <v>83</v>
      </c>
      <c r="H248" s="56" t="str">
        <f t="shared" si="3"/>
        <v>847.8470110.1.425550.000000.847001.200179</v>
      </c>
      <c r="I248" s="56" t="s">
        <v>2872</v>
      </c>
      <c r="J248" s="56">
        <v>847001</v>
      </c>
      <c r="K248" s="56" t="s">
        <v>23</v>
      </c>
      <c r="L248" s="56">
        <v>200179</v>
      </c>
      <c r="T248" s="56">
        <v>300000</v>
      </c>
      <c r="AE248" s="56">
        <v>8470110</v>
      </c>
    </row>
    <row r="249" spans="1:31" x14ac:dyDescent="0.35">
      <c r="A249" s="56" t="s">
        <v>1998</v>
      </c>
      <c r="B249" s="56" t="s">
        <v>1999</v>
      </c>
      <c r="C249" s="56" t="s">
        <v>953</v>
      </c>
      <c r="D249" s="56">
        <v>8470110</v>
      </c>
      <c r="E249" s="56" t="s">
        <v>16</v>
      </c>
      <c r="F249" s="56">
        <v>425770</v>
      </c>
      <c r="G249" s="56" t="s">
        <v>132</v>
      </c>
      <c r="H249" s="56" t="str">
        <f t="shared" si="3"/>
        <v>847.8470110.1.425770.000000.847001.200179</v>
      </c>
      <c r="I249" s="56" t="s">
        <v>2872</v>
      </c>
      <c r="J249" s="56">
        <v>847001</v>
      </c>
      <c r="K249" s="56" t="s">
        <v>23</v>
      </c>
      <c r="L249" s="56">
        <v>200179</v>
      </c>
      <c r="AE249" s="56">
        <v>8470110</v>
      </c>
    </row>
    <row r="250" spans="1:31" x14ac:dyDescent="0.35">
      <c r="A250" s="56" t="s">
        <v>2036</v>
      </c>
      <c r="B250" s="56" t="s">
        <v>1999</v>
      </c>
      <c r="C250" s="56" t="s">
        <v>953</v>
      </c>
      <c r="D250" s="56">
        <v>8470110</v>
      </c>
      <c r="E250" s="56" t="s">
        <v>16</v>
      </c>
      <c r="F250" s="56">
        <v>425900</v>
      </c>
      <c r="G250" s="56" t="s">
        <v>40</v>
      </c>
      <c r="H250" s="56" t="str">
        <f t="shared" si="3"/>
        <v>847.8470110.1.425900.000000.847001.200179</v>
      </c>
      <c r="I250" s="56" t="s">
        <v>2872</v>
      </c>
      <c r="J250" s="56">
        <v>847001</v>
      </c>
      <c r="K250" s="56" t="s">
        <v>23</v>
      </c>
      <c r="L250" s="56">
        <v>200179</v>
      </c>
      <c r="T250" s="56">
        <v>10000</v>
      </c>
      <c r="AE250" s="56">
        <v>8470110</v>
      </c>
    </row>
    <row r="251" spans="1:31" x14ac:dyDescent="0.35">
      <c r="A251" s="56" t="s">
        <v>2041</v>
      </c>
      <c r="B251" s="56" t="s">
        <v>2042</v>
      </c>
      <c r="C251" s="56" t="s">
        <v>953</v>
      </c>
      <c r="D251" s="56">
        <v>8470110</v>
      </c>
      <c r="E251" s="56" t="s">
        <v>16</v>
      </c>
      <c r="F251" s="56">
        <v>426610</v>
      </c>
      <c r="G251" s="56" t="s">
        <v>43</v>
      </c>
      <c r="H251" s="56" t="str">
        <f t="shared" si="3"/>
        <v>847.8470110.1.426610.000000.847001.200179</v>
      </c>
      <c r="I251" s="56" t="s">
        <v>2872</v>
      </c>
      <c r="J251" s="56">
        <v>847001</v>
      </c>
      <c r="K251" s="56" t="s">
        <v>23</v>
      </c>
      <c r="L251" s="56">
        <v>200179</v>
      </c>
      <c r="T251" s="56">
        <v>518387.5</v>
      </c>
      <c r="AE251" s="56">
        <v>8470110</v>
      </c>
    </row>
    <row r="252" spans="1:31" x14ac:dyDescent="0.35">
      <c r="A252" s="56" t="s">
        <v>1998</v>
      </c>
      <c r="B252" s="56" t="s">
        <v>1999</v>
      </c>
      <c r="C252" s="56" t="s">
        <v>953</v>
      </c>
      <c r="D252" s="56">
        <v>8470110</v>
      </c>
      <c r="E252" s="56" t="s">
        <v>16</v>
      </c>
      <c r="F252" s="56">
        <v>427710</v>
      </c>
      <c r="G252" s="56" t="s">
        <v>46</v>
      </c>
      <c r="H252" s="56" t="str">
        <f t="shared" si="3"/>
        <v>847.8470110.1.427710.000000.847001.200179</v>
      </c>
      <c r="I252" s="56" t="s">
        <v>2872</v>
      </c>
      <c r="J252" s="56">
        <v>847001</v>
      </c>
      <c r="K252" s="56" t="s">
        <v>23</v>
      </c>
      <c r="L252" s="56">
        <v>200179</v>
      </c>
      <c r="T252" s="56">
        <v>0</v>
      </c>
      <c r="AE252" s="56">
        <v>8470110</v>
      </c>
    </row>
    <row r="253" spans="1:31" x14ac:dyDescent="0.35">
      <c r="A253" s="56" t="s">
        <v>2036</v>
      </c>
      <c r="B253" s="56" t="s">
        <v>1999</v>
      </c>
      <c r="C253" s="56" t="s">
        <v>953</v>
      </c>
      <c r="D253" s="56">
        <v>8470110</v>
      </c>
      <c r="E253" s="56" t="s">
        <v>16</v>
      </c>
      <c r="F253" s="56">
        <v>427900</v>
      </c>
      <c r="G253" s="56" t="s">
        <v>49</v>
      </c>
      <c r="H253" s="56" t="str">
        <f t="shared" si="3"/>
        <v>847.8470110.1.427900.000000.847001.200179</v>
      </c>
      <c r="I253" s="56" t="s">
        <v>2872</v>
      </c>
      <c r="J253" s="56">
        <v>847001</v>
      </c>
      <c r="K253" s="56" t="s">
        <v>23</v>
      </c>
      <c r="L253" s="56">
        <v>200179</v>
      </c>
      <c r="T253" s="56">
        <v>0</v>
      </c>
      <c r="AE253" s="56">
        <v>8470110</v>
      </c>
    </row>
    <row r="254" spans="1:31" x14ac:dyDescent="0.35">
      <c r="A254" s="56" t="s">
        <v>2047</v>
      </c>
      <c r="B254" s="56" t="s">
        <v>1999</v>
      </c>
      <c r="C254" s="56" t="s">
        <v>953</v>
      </c>
      <c r="D254" s="56">
        <v>8470110</v>
      </c>
      <c r="E254" s="56" t="s">
        <v>16</v>
      </c>
      <c r="F254" s="56">
        <v>428090</v>
      </c>
      <c r="G254" s="56" t="s">
        <v>52</v>
      </c>
      <c r="H254" s="56" t="str">
        <f t="shared" si="3"/>
        <v>847.8470110.1.428090.000000.847001.200179</v>
      </c>
      <c r="I254" s="56" t="s">
        <v>2872</v>
      </c>
      <c r="J254" s="56">
        <v>847001</v>
      </c>
      <c r="K254" s="56" t="s">
        <v>23</v>
      </c>
      <c r="L254" s="56">
        <v>200179</v>
      </c>
      <c r="T254" s="56">
        <v>1000000</v>
      </c>
      <c r="AE254" s="56">
        <v>8470110</v>
      </c>
    </row>
    <row r="255" spans="1:31" x14ac:dyDescent="0.35">
      <c r="A255" s="56" t="s">
        <v>2052</v>
      </c>
      <c r="B255" s="56" t="s">
        <v>1999</v>
      </c>
      <c r="C255" s="56" t="s">
        <v>953</v>
      </c>
      <c r="D255" s="56">
        <v>8470110</v>
      </c>
      <c r="E255" s="56" t="s">
        <v>16</v>
      </c>
      <c r="F255" s="56">
        <v>428400</v>
      </c>
      <c r="G255" s="56" t="s">
        <v>614</v>
      </c>
      <c r="H255" s="56" t="str">
        <f t="shared" si="3"/>
        <v>847.8470110.1.428400.000000.847001.200179</v>
      </c>
      <c r="I255" s="56" t="s">
        <v>2872</v>
      </c>
      <c r="J255" s="56">
        <v>847001</v>
      </c>
      <c r="K255" s="56" t="s">
        <v>23</v>
      </c>
      <c r="L255" s="56">
        <v>200179</v>
      </c>
      <c r="T255" s="56">
        <v>50000</v>
      </c>
      <c r="AE255" s="56">
        <v>8470110</v>
      </c>
    </row>
    <row r="256" spans="1:31" x14ac:dyDescent="0.35">
      <c r="A256" s="56" t="s">
        <v>2019</v>
      </c>
      <c r="B256" s="56" t="s">
        <v>2053</v>
      </c>
      <c r="C256" s="56" t="s">
        <v>953</v>
      </c>
      <c r="D256" s="56">
        <v>8470110</v>
      </c>
      <c r="E256" s="56" t="s">
        <v>16</v>
      </c>
      <c r="F256" s="56">
        <v>428640</v>
      </c>
      <c r="G256" s="56" t="s">
        <v>55</v>
      </c>
      <c r="H256" s="56" t="str">
        <f t="shared" si="3"/>
        <v>847.8470110.1.428640.000000.847001.200179</v>
      </c>
      <c r="I256" s="56" t="s">
        <v>2872</v>
      </c>
      <c r="J256" s="56">
        <v>847001</v>
      </c>
      <c r="K256" s="56" t="s">
        <v>23</v>
      </c>
      <c r="L256" s="56">
        <v>200179</v>
      </c>
      <c r="T256" s="56">
        <v>100000</v>
      </c>
      <c r="AE256" s="56">
        <v>8470110</v>
      </c>
    </row>
    <row r="257" spans="1:31" x14ac:dyDescent="0.35">
      <c r="A257" s="56" t="s">
        <v>2058</v>
      </c>
      <c r="B257" s="56" t="s">
        <v>1999</v>
      </c>
      <c r="C257" s="56" t="s">
        <v>953</v>
      </c>
      <c r="D257" s="56">
        <v>8470110</v>
      </c>
      <c r="E257" s="56" t="s">
        <v>16</v>
      </c>
      <c r="F257" s="56">
        <v>430330</v>
      </c>
      <c r="G257" s="56" t="s">
        <v>378</v>
      </c>
      <c r="H257" s="56" t="str">
        <f t="shared" si="3"/>
        <v>847.8470110.1.430330.000000.847001.200179</v>
      </c>
      <c r="I257" s="56" t="s">
        <v>2872</v>
      </c>
      <c r="J257" s="56">
        <v>847001</v>
      </c>
      <c r="K257" s="56" t="s">
        <v>23</v>
      </c>
      <c r="L257" s="56">
        <v>200179</v>
      </c>
      <c r="T257" s="56">
        <v>0</v>
      </c>
      <c r="AE257" s="56">
        <v>8470110</v>
      </c>
    </row>
    <row r="258" spans="1:31" x14ac:dyDescent="0.35">
      <c r="A258" s="56" t="s">
        <v>2036</v>
      </c>
      <c r="B258" s="56" t="s">
        <v>2895</v>
      </c>
      <c r="C258" s="56" t="s">
        <v>953</v>
      </c>
      <c r="D258" s="56">
        <v>8470110</v>
      </c>
      <c r="E258" s="56" t="s">
        <v>16</v>
      </c>
      <c r="F258" s="56">
        <v>435310</v>
      </c>
      <c r="G258" s="56" t="s">
        <v>92</v>
      </c>
      <c r="H258" s="56" t="str">
        <f t="shared" si="3"/>
        <v>847.8470110.1.435310.000000.847001.200179</v>
      </c>
      <c r="I258" s="56" t="s">
        <v>2872</v>
      </c>
      <c r="J258" s="56">
        <v>847001</v>
      </c>
      <c r="K258" s="56" t="s">
        <v>23</v>
      </c>
      <c r="L258" s="56">
        <v>200179</v>
      </c>
      <c r="T258" s="56">
        <v>0</v>
      </c>
      <c r="AE258" s="56">
        <v>8470110</v>
      </c>
    </row>
    <row r="259" spans="1:31" x14ac:dyDescent="0.35">
      <c r="A259" s="56" t="s">
        <v>2036</v>
      </c>
      <c r="B259" s="56" t="s">
        <v>1999</v>
      </c>
      <c r="C259" s="56" t="s">
        <v>953</v>
      </c>
      <c r="D259" s="56">
        <v>8470110</v>
      </c>
      <c r="E259" s="56" t="s">
        <v>16</v>
      </c>
      <c r="F259" s="56">
        <v>435410</v>
      </c>
      <c r="G259" s="56" t="s">
        <v>58</v>
      </c>
      <c r="H259" s="56" t="str">
        <f t="shared" ref="H259:H322" si="4">CONCATENATE(847,".",D259,".",1,".",F259,".","000000",".",J259,".",L259)</f>
        <v>847.8470110.1.435410.000000.847001.200179</v>
      </c>
      <c r="I259" s="56" t="s">
        <v>2872</v>
      </c>
      <c r="J259" s="56">
        <v>847001</v>
      </c>
      <c r="K259" s="56" t="s">
        <v>23</v>
      </c>
      <c r="L259" s="56">
        <v>200179</v>
      </c>
      <c r="T259" s="56">
        <v>0</v>
      </c>
      <c r="AE259" s="56">
        <v>8470110</v>
      </c>
    </row>
    <row r="260" spans="1:31" x14ac:dyDescent="0.35">
      <c r="A260" s="56" t="s">
        <v>2019</v>
      </c>
      <c r="B260" s="56" t="s">
        <v>2896</v>
      </c>
      <c r="C260" s="56" t="s">
        <v>953</v>
      </c>
      <c r="D260" s="56">
        <v>8470110</v>
      </c>
      <c r="E260" s="56" t="s">
        <v>16</v>
      </c>
      <c r="F260" s="56">
        <v>435519</v>
      </c>
      <c r="G260" s="56" t="s">
        <v>61</v>
      </c>
      <c r="H260" s="56" t="str">
        <f t="shared" si="4"/>
        <v>847.8470110.1.435519.000000.847001.200179</v>
      </c>
      <c r="I260" s="56" t="s">
        <v>2872</v>
      </c>
      <c r="J260" s="56">
        <v>847001</v>
      </c>
      <c r="K260" s="56" t="s">
        <v>23</v>
      </c>
      <c r="L260" s="56">
        <v>200179</v>
      </c>
      <c r="T260" s="56">
        <v>0</v>
      </c>
      <c r="AE260" s="56">
        <v>8470110</v>
      </c>
    </row>
    <row r="261" spans="1:31" x14ac:dyDescent="0.35">
      <c r="A261" s="56" t="s">
        <v>1998</v>
      </c>
      <c r="B261" s="56" t="s">
        <v>1999</v>
      </c>
      <c r="C261" s="56" t="s">
        <v>953</v>
      </c>
      <c r="D261" s="56">
        <v>8470110</v>
      </c>
      <c r="E261" s="56" t="s">
        <v>16</v>
      </c>
      <c r="F261" s="56">
        <v>435530</v>
      </c>
      <c r="G261" s="56" t="s">
        <v>150</v>
      </c>
      <c r="H261" s="56" t="str">
        <f t="shared" si="4"/>
        <v>847.8470110.1.435530.000000.847001.200179</v>
      </c>
      <c r="I261" s="56" t="s">
        <v>2872</v>
      </c>
      <c r="J261" s="56">
        <v>847001</v>
      </c>
      <c r="K261" s="56" t="s">
        <v>23</v>
      </c>
      <c r="L261" s="56">
        <v>200179</v>
      </c>
      <c r="T261" s="56">
        <v>0</v>
      </c>
      <c r="AE261" s="56">
        <v>8470110</v>
      </c>
    </row>
    <row r="262" spans="1:31" x14ac:dyDescent="0.35">
      <c r="A262" s="56" t="s">
        <v>2036</v>
      </c>
      <c r="B262" s="56" t="s">
        <v>1999</v>
      </c>
      <c r="C262" s="56" t="s">
        <v>953</v>
      </c>
      <c r="D262" s="56">
        <v>8470110</v>
      </c>
      <c r="E262" s="56" t="s">
        <v>16</v>
      </c>
      <c r="F262" s="56">
        <v>436110</v>
      </c>
      <c r="G262" s="56" t="s">
        <v>64</v>
      </c>
      <c r="H262" s="56" t="str">
        <f t="shared" si="4"/>
        <v>847.8470110.1.436110.000000.847001.200179</v>
      </c>
      <c r="I262" s="56" t="s">
        <v>2872</v>
      </c>
      <c r="J262" s="56">
        <v>847001</v>
      </c>
      <c r="K262" s="56" t="s">
        <v>23</v>
      </c>
      <c r="L262" s="56">
        <v>200179</v>
      </c>
      <c r="T262" s="56">
        <v>0</v>
      </c>
      <c r="AE262" s="56">
        <v>8470110</v>
      </c>
    </row>
    <row r="263" spans="1:31" x14ac:dyDescent="0.35">
      <c r="A263" s="56">
        <v>0</v>
      </c>
      <c r="B263" s="56" t="s">
        <v>1999</v>
      </c>
      <c r="C263" s="56" t="s">
        <v>953</v>
      </c>
      <c r="D263" s="56">
        <v>8470110</v>
      </c>
      <c r="E263" s="56" t="s">
        <v>16</v>
      </c>
      <c r="F263" s="56">
        <v>492316</v>
      </c>
      <c r="G263" s="56" t="s">
        <v>138</v>
      </c>
      <c r="H263" s="56" t="str">
        <f t="shared" si="4"/>
        <v>847.8470110.1.492316.000000.847001.300180</v>
      </c>
      <c r="I263" s="56" t="s">
        <v>2872</v>
      </c>
      <c r="J263" s="56">
        <v>847001</v>
      </c>
      <c r="K263" s="56" t="s">
        <v>863</v>
      </c>
      <c r="L263" s="56">
        <v>300180</v>
      </c>
      <c r="T263" s="56">
        <v>0</v>
      </c>
      <c r="AE263" s="56">
        <v>8470110</v>
      </c>
    </row>
    <row r="264" spans="1:31" x14ac:dyDescent="0.35">
      <c r="A264" s="56" t="s">
        <v>2036</v>
      </c>
      <c r="B264" s="56" t="s">
        <v>1999</v>
      </c>
      <c r="C264" s="56" t="s">
        <v>953</v>
      </c>
      <c r="D264" s="56">
        <v>8470120</v>
      </c>
      <c r="E264" s="56" t="s">
        <v>67</v>
      </c>
      <c r="F264" s="56">
        <v>420120</v>
      </c>
      <c r="G264" s="56" t="s">
        <v>69</v>
      </c>
      <c r="H264" s="56" t="str">
        <f t="shared" si="4"/>
        <v>847.8470120.1.420120.000000.847001.200179</v>
      </c>
      <c r="I264" s="56" t="s">
        <v>2872</v>
      </c>
      <c r="J264" s="56">
        <v>847001</v>
      </c>
      <c r="K264" s="56" t="s">
        <v>23</v>
      </c>
      <c r="L264" s="56">
        <v>200179</v>
      </c>
      <c r="M264" s="56" t="s">
        <v>2132</v>
      </c>
      <c r="N264" s="56">
        <v>350</v>
      </c>
      <c r="O264" s="56" t="s">
        <v>2167</v>
      </c>
      <c r="Q264" s="56" t="s">
        <v>2897</v>
      </c>
      <c r="R264" s="56">
        <v>7</v>
      </c>
      <c r="S264" s="56">
        <v>70000</v>
      </c>
      <c r="T264" s="56">
        <v>490000</v>
      </c>
      <c r="U264" s="56" t="s">
        <v>2002</v>
      </c>
      <c r="V264" s="56" t="s">
        <v>2003</v>
      </c>
      <c r="W264" s="56" t="s">
        <v>2075</v>
      </c>
      <c r="X264" s="56" t="s">
        <v>2899</v>
      </c>
      <c r="AE264" s="56">
        <v>8470120</v>
      </c>
    </row>
    <row r="265" spans="1:31" x14ac:dyDescent="0.35">
      <c r="A265" s="56" t="s">
        <v>2668</v>
      </c>
      <c r="B265" s="56" t="s">
        <v>2669</v>
      </c>
      <c r="C265" s="56" t="s">
        <v>953</v>
      </c>
      <c r="D265" s="56">
        <v>8470130</v>
      </c>
      <c r="E265" s="56" t="s">
        <v>72</v>
      </c>
      <c r="F265" s="56">
        <v>421000</v>
      </c>
      <c r="G265" s="56" t="s">
        <v>31</v>
      </c>
      <c r="H265" s="56" t="str">
        <f t="shared" si="4"/>
        <v>847.8470130.1.421000.000000.847001.200179</v>
      </c>
      <c r="I265" s="56" t="s">
        <v>2872</v>
      </c>
      <c r="J265" s="56">
        <v>847001</v>
      </c>
      <c r="K265" s="56" t="s">
        <v>23</v>
      </c>
      <c r="L265" s="56">
        <v>200179</v>
      </c>
      <c r="M265" s="56" t="s">
        <v>2098</v>
      </c>
      <c r="N265" s="56">
        <v>1</v>
      </c>
      <c r="Q265" s="56" t="s">
        <v>2902</v>
      </c>
      <c r="R265" s="56">
        <v>1</v>
      </c>
      <c r="S265" s="56">
        <v>720000</v>
      </c>
      <c r="T265" s="56">
        <v>720000</v>
      </c>
      <c r="U265" s="56" t="s">
        <v>2113</v>
      </c>
      <c r="V265" s="56" t="s">
        <v>2122</v>
      </c>
      <c r="W265" s="56" t="s">
        <v>2888</v>
      </c>
      <c r="X265" s="56" t="s">
        <v>2905</v>
      </c>
      <c r="Y265" s="56" t="s">
        <v>2906</v>
      </c>
      <c r="AE265" s="56">
        <v>8470130</v>
      </c>
    </row>
    <row r="266" spans="1:31" x14ac:dyDescent="0.35">
      <c r="A266" s="56" t="s">
        <v>2041</v>
      </c>
      <c r="B266" s="56" t="s">
        <v>2042</v>
      </c>
      <c r="C266" s="56" t="s">
        <v>953</v>
      </c>
      <c r="D266" s="56">
        <v>8470130</v>
      </c>
      <c r="E266" s="56" t="s">
        <v>72</v>
      </c>
      <c r="F266" s="56">
        <v>426610</v>
      </c>
      <c r="G266" s="56" t="s">
        <v>43</v>
      </c>
      <c r="H266" s="56" t="str">
        <f t="shared" si="4"/>
        <v>847.8470130.1.426610.000000.847001.200179</v>
      </c>
      <c r="I266" s="56" t="s">
        <v>2872</v>
      </c>
      <c r="J266" s="56">
        <v>847001</v>
      </c>
      <c r="K266" s="56" t="s">
        <v>23</v>
      </c>
      <c r="L266" s="56">
        <v>200179</v>
      </c>
      <c r="M266" s="56" t="s">
        <v>2098</v>
      </c>
      <c r="N266" s="56">
        <v>1</v>
      </c>
      <c r="Q266" s="56" t="s">
        <v>2907</v>
      </c>
      <c r="R266" s="56">
        <v>1</v>
      </c>
      <c r="S266" s="56">
        <v>735000</v>
      </c>
      <c r="T266" s="56">
        <v>735000</v>
      </c>
      <c r="U266" s="56" t="s">
        <v>2113</v>
      </c>
      <c r="V266" s="56" t="s">
        <v>2003</v>
      </c>
      <c r="W266" s="56" t="s">
        <v>2888</v>
      </c>
      <c r="X266" s="56" t="s">
        <v>2889</v>
      </c>
      <c r="Y266" s="56" t="s">
        <v>2906</v>
      </c>
      <c r="AE266" s="56">
        <v>8470130</v>
      </c>
    </row>
    <row r="267" spans="1:31" x14ac:dyDescent="0.35">
      <c r="A267" s="56" t="s">
        <v>2047</v>
      </c>
      <c r="B267" s="56" t="s">
        <v>1999</v>
      </c>
      <c r="C267" s="56" t="s">
        <v>953</v>
      </c>
      <c r="D267" s="56">
        <v>8470130</v>
      </c>
      <c r="E267" s="56" t="s">
        <v>72</v>
      </c>
      <c r="F267" s="56">
        <v>428090</v>
      </c>
      <c r="G267" s="56" t="s">
        <v>52</v>
      </c>
      <c r="H267" s="56" t="str">
        <f t="shared" si="4"/>
        <v>847.8470130.1.428090.000000.847001.200179</v>
      </c>
      <c r="I267" s="56" t="s">
        <v>2872</v>
      </c>
      <c r="J267" s="56">
        <v>847001</v>
      </c>
      <c r="K267" s="56" t="s">
        <v>23</v>
      </c>
      <c r="L267" s="56">
        <v>200179</v>
      </c>
      <c r="M267" s="56" t="s">
        <v>2098</v>
      </c>
      <c r="N267" s="56">
        <v>8</v>
      </c>
      <c r="Q267" s="56" t="s">
        <v>2911</v>
      </c>
      <c r="R267" s="56">
        <v>8</v>
      </c>
      <c r="S267" s="56">
        <v>22500</v>
      </c>
      <c r="T267" s="56">
        <v>180000</v>
      </c>
      <c r="U267" s="56" t="s">
        <v>2113</v>
      </c>
      <c r="V267" s="56" t="s">
        <v>2003</v>
      </c>
      <c r="W267" s="56" t="s">
        <v>2875</v>
      </c>
      <c r="X267" s="56" t="s">
        <v>2915</v>
      </c>
      <c r="Y267" s="56" t="s">
        <v>3255</v>
      </c>
      <c r="AE267" s="56">
        <v>8470130</v>
      </c>
    </row>
    <row r="268" spans="1:31" x14ac:dyDescent="0.35">
      <c r="A268" s="56" t="s">
        <v>2019</v>
      </c>
      <c r="B268" s="56" t="s">
        <v>964</v>
      </c>
      <c r="C268" s="56" t="s">
        <v>953</v>
      </c>
      <c r="D268" s="56">
        <v>8470140</v>
      </c>
      <c r="E268" s="56" t="s">
        <v>77</v>
      </c>
      <c r="F268" s="56">
        <v>425100</v>
      </c>
      <c r="G268" s="56" t="s">
        <v>964</v>
      </c>
      <c r="H268" s="56" t="str">
        <f t="shared" si="4"/>
        <v>847.8470140.1.425100.000000.847001.200179</v>
      </c>
      <c r="I268" s="56" t="s">
        <v>2872</v>
      </c>
      <c r="J268" s="56">
        <v>847001</v>
      </c>
      <c r="K268" s="56" t="s">
        <v>23</v>
      </c>
      <c r="L268" s="56">
        <v>200179</v>
      </c>
      <c r="M268" s="56" t="s">
        <v>2000</v>
      </c>
      <c r="N268" s="56">
        <v>40</v>
      </c>
      <c r="Q268" s="56" t="s">
        <v>2917</v>
      </c>
      <c r="R268" s="56">
        <v>40</v>
      </c>
      <c r="S268" s="56">
        <v>193645.82500000001</v>
      </c>
      <c r="T268" s="56">
        <v>7745833</v>
      </c>
      <c r="U268" s="56" t="s">
        <v>2002</v>
      </c>
      <c r="V268" s="56" t="s">
        <v>2003</v>
      </c>
      <c r="W268" s="56" t="s">
        <v>2096</v>
      </c>
      <c r="X268" s="56" t="s">
        <v>2921</v>
      </c>
      <c r="Y268" s="56" t="s">
        <v>2922</v>
      </c>
      <c r="AE268" s="56">
        <v>8470140</v>
      </c>
    </row>
    <row r="269" spans="1:31" x14ac:dyDescent="0.35">
      <c r="A269" s="56" t="s">
        <v>2019</v>
      </c>
      <c r="B269" s="56" t="s">
        <v>2020</v>
      </c>
      <c r="C269" s="56" t="s">
        <v>953</v>
      </c>
      <c r="D269" s="56">
        <v>8470140</v>
      </c>
      <c r="E269" s="56" t="s">
        <v>77</v>
      </c>
      <c r="F269" s="56">
        <v>425510</v>
      </c>
      <c r="G269" s="56" t="s">
        <v>37</v>
      </c>
      <c r="H269" s="56" t="str">
        <f t="shared" si="4"/>
        <v>847.8470140.1.425510.000000.847001.200179</v>
      </c>
      <c r="I269" s="56" t="s">
        <v>2872</v>
      </c>
      <c r="J269" s="56">
        <v>847001</v>
      </c>
      <c r="K269" s="56" t="s">
        <v>23</v>
      </c>
      <c r="L269" s="56">
        <v>200179</v>
      </c>
      <c r="M269" s="56" t="s">
        <v>2000</v>
      </c>
      <c r="N269" s="56">
        <v>20</v>
      </c>
      <c r="Q269" s="56" t="s">
        <v>2923</v>
      </c>
      <c r="R269" s="56">
        <v>20</v>
      </c>
      <c r="S269" s="56">
        <v>401265</v>
      </c>
      <c r="T269" s="56">
        <v>8025300</v>
      </c>
      <c r="U269" s="56" t="s">
        <v>2002</v>
      </c>
      <c r="V269" s="56" t="s">
        <v>2003</v>
      </c>
      <c r="W269" s="56" t="s">
        <v>2096</v>
      </c>
      <c r="X269" s="56" t="s">
        <v>2921</v>
      </c>
      <c r="Y269" s="56" t="s">
        <v>2922</v>
      </c>
      <c r="AE269" s="56">
        <v>8470140</v>
      </c>
    </row>
    <row r="270" spans="1:31" x14ac:dyDescent="0.35">
      <c r="A270" s="56" t="s">
        <v>2019</v>
      </c>
      <c r="B270" s="56" t="s">
        <v>1999</v>
      </c>
      <c r="C270" s="56" t="s">
        <v>953</v>
      </c>
      <c r="D270" s="56">
        <v>8470140</v>
      </c>
      <c r="E270" s="56" t="s">
        <v>77</v>
      </c>
      <c r="F270" s="56">
        <v>425550</v>
      </c>
      <c r="G270" s="56" t="s">
        <v>83</v>
      </c>
      <c r="H270" s="56" t="str">
        <f t="shared" si="4"/>
        <v>847.8470140.1.425550.000000.847001.200179</v>
      </c>
      <c r="I270" s="56" t="s">
        <v>2872</v>
      </c>
      <c r="J270" s="56">
        <v>847001</v>
      </c>
      <c r="K270" s="56" t="s">
        <v>23</v>
      </c>
      <c r="L270" s="56">
        <v>200179</v>
      </c>
      <c r="M270" s="56" t="s">
        <v>2000</v>
      </c>
      <c r="N270" s="56">
        <v>9</v>
      </c>
      <c r="Q270" s="56" t="s">
        <v>2924</v>
      </c>
      <c r="R270" s="56">
        <v>9</v>
      </c>
      <c r="S270" s="56">
        <v>87995.555500000002</v>
      </c>
      <c r="T270" s="56">
        <v>791959.99950000003</v>
      </c>
      <c r="U270" s="56" t="s">
        <v>2002</v>
      </c>
      <c r="V270" s="56" t="s">
        <v>2003</v>
      </c>
      <c r="W270" s="56" t="s">
        <v>2096</v>
      </c>
      <c r="X270" s="56" t="s">
        <v>2921</v>
      </c>
      <c r="Y270" s="56" t="s">
        <v>2922</v>
      </c>
      <c r="AE270" s="56">
        <v>8470140</v>
      </c>
    </row>
    <row r="271" spans="1:31" x14ac:dyDescent="0.35">
      <c r="A271" s="56" t="s">
        <v>2019</v>
      </c>
      <c r="B271" s="56" t="s">
        <v>2925</v>
      </c>
      <c r="C271" s="56" t="s">
        <v>953</v>
      </c>
      <c r="D271" s="56">
        <v>8470140</v>
      </c>
      <c r="E271" s="56" t="s">
        <v>77</v>
      </c>
      <c r="F271" s="56">
        <v>427100</v>
      </c>
      <c r="G271" s="56" t="s">
        <v>86</v>
      </c>
      <c r="H271" s="56" t="str">
        <f t="shared" si="4"/>
        <v>847.8470140.1.427100.000000.847001.200179</v>
      </c>
      <c r="I271" s="56" t="s">
        <v>2872</v>
      </c>
      <c r="J271" s="56">
        <v>847001</v>
      </c>
      <c r="K271" s="56" t="s">
        <v>23</v>
      </c>
      <c r="L271" s="56">
        <v>200179</v>
      </c>
      <c r="M271" s="56" t="s">
        <v>2000</v>
      </c>
      <c r="N271" s="56">
        <v>2</v>
      </c>
      <c r="Q271" s="56" t="s">
        <v>2926</v>
      </c>
      <c r="R271" s="56">
        <v>2</v>
      </c>
      <c r="S271" s="56">
        <v>1250000</v>
      </c>
      <c r="T271" s="56">
        <v>2500000</v>
      </c>
      <c r="U271" s="56" t="s">
        <v>2002</v>
      </c>
      <c r="V271" s="56" t="s">
        <v>2003</v>
      </c>
      <c r="W271" s="56" t="s">
        <v>2096</v>
      </c>
      <c r="X271" s="56" t="s">
        <v>2921</v>
      </c>
      <c r="Y271" s="56" t="s">
        <v>2922</v>
      </c>
      <c r="AE271" s="56">
        <v>8470140</v>
      </c>
    </row>
    <row r="272" spans="1:31" x14ac:dyDescent="0.35">
      <c r="A272" s="56" t="s">
        <v>2019</v>
      </c>
      <c r="B272" s="56" t="s">
        <v>1999</v>
      </c>
      <c r="C272" s="56" t="s">
        <v>953</v>
      </c>
      <c r="D272" s="56">
        <v>8470140</v>
      </c>
      <c r="E272" s="56" t="s">
        <v>77</v>
      </c>
      <c r="F272" s="56">
        <v>427200</v>
      </c>
      <c r="G272" s="56" t="s">
        <v>89</v>
      </c>
      <c r="H272" s="56" t="str">
        <f t="shared" si="4"/>
        <v>847.8470140.1.427200.000000.847001.200179</v>
      </c>
      <c r="I272" s="56" t="s">
        <v>2872</v>
      </c>
      <c r="J272" s="56">
        <v>847001</v>
      </c>
      <c r="K272" s="56" t="s">
        <v>23</v>
      </c>
      <c r="L272" s="56">
        <v>200179</v>
      </c>
      <c r="M272" s="56" t="s">
        <v>2000</v>
      </c>
      <c r="N272" s="56">
        <v>40</v>
      </c>
      <c r="Q272" s="56" t="s">
        <v>2927</v>
      </c>
      <c r="R272" s="56">
        <v>40</v>
      </c>
      <c r="S272" s="56">
        <v>18750</v>
      </c>
      <c r="T272" s="56">
        <v>750000</v>
      </c>
      <c r="U272" s="56" t="s">
        <v>2002</v>
      </c>
      <c r="V272" s="56" t="s">
        <v>2003</v>
      </c>
      <c r="W272" s="56" t="s">
        <v>2096</v>
      </c>
      <c r="X272" s="56" t="s">
        <v>2928</v>
      </c>
      <c r="Y272" s="56" t="s">
        <v>2922</v>
      </c>
      <c r="AE272" s="56">
        <v>8470140</v>
      </c>
    </row>
    <row r="273" spans="1:31" x14ac:dyDescent="0.35">
      <c r="A273" s="56" t="s">
        <v>2019</v>
      </c>
      <c r="B273" s="56" t="s">
        <v>2053</v>
      </c>
      <c r="C273" s="56" t="s">
        <v>953</v>
      </c>
      <c r="D273" s="56">
        <v>8470140</v>
      </c>
      <c r="E273" s="56" t="s">
        <v>77</v>
      </c>
      <c r="F273" s="56">
        <v>428640</v>
      </c>
      <c r="G273" s="56" t="s">
        <v>55</v>
      </c>
      <c r="H273" s="56" t="str">
        <f t="shared" si="4"/>
        <v>847.8470140.1.428640.000000.847001.200179</v>
      </c>
      <c r="I273" s="56" t="s">
        <v>2872</v>
      </c>
      <c r="J273" s="56">
        <v>847001</v>
      </c>
      <c r="K273" s="56" t="s">
        <v>23</v>
      </c>
      <c r="L273" s="56">
        <v>200179</v>
      </c>
      <c r="M273" s="56" t="s">
        <v>2000</v>
      </c>
      <c r="N273" s="56">
        <v>40</v>
      </c>
      <c r="Q273" s="56" t="s">
        <v>2929</v>
      </c>
      <c r="R273" s="56">
        <v>40</v>
      </c>
      <c r="S273" s="56">
        <v>24960</v>
      </c>
      <c r="T273" s="56">
        <v>998400</v>
      </c>
      <c r="U273" s="56" t="s">
        <v>2002</v>
      </c>
      <c r="V273" s="56" t="s">
        <v>2003</v>
      </c>
      <c r="W273" s="56" t="s">
        <v>2096</v>
      </c>
      <c r="X273" s="56" t="s">
        <v>2928</v>
      </c>
      <c r="Y273" s="56" t="s">
        <v>2922</v>
      </c>
      <c r="AE273" s="56">
        <v>8470140</v>
      </c>
    </row>
    <row r="274" spans="1:31" x14ac:dyDescent="0.35">
      <c r="A274" s="56" t="s">
        <v>2036</v>
      </c>
      <c r="B274" s="56" t="s">
        <v>2895</v>
      </c>
      <c r="C274" s="56" t="s">
        <v>953</v>
      </c>
      <c r="D274" s="56">
        <v>8470140</v>
      </c>
      <c r="E274" s="56" t="s">
        <v>77</v>
      </c>
      <c r="F274" s="56">
        <v>435310</v>
      </c>
      <c r="G274" s="56" t="s">
        <v>92</v>
      </c>
      <c r="H274" s="56" t="str">
        <f t="shared" si="4"/>
        <v>847.8470140.1.435310.000000.847001.200179</v>
      </c>
      <c r="I274" s="56" t="s">
        <v>2872</v>
      </c>
      <c r="J274" s="56">
        <v>847001</v>
      </c>
      <c r="K274" s="56" t="s">
        <v>23</v>
      </c>
      <c r="L274" s="56">
        <v>200179</v>
      </c>
      <c r="M274" s="56" t="s">
        <v>2000</v>
      </c>
      <c r="N274" s="56">
        <v>1</v>
      </c>
      <c r="Q274" s="56" t="s">
        <v>2930</v>
      </c>
      <c r="R274" s="56">
        <v>1</v>
      </c>
      <c r="S274" s="56">
        <v>10000</v>
      </c>
      <c r="T274" s="56">
        <v>10000</v>
      </c>
      <c r="U274" s="56" t="s">
        <v>2002</v>
      </c>
      <c r="V274" s="56" t="s">
        <v>2003</v>
      </c>
      <c r="W274" s="56" t="s">
        <v>2096</v>
      </c>
      <c r="X274" s="56" t="s">
        <v>2928</v>
      </c>
      <c r="Y274" s="56" t="s">
        <v>2922</v>
      </c>
      <c r="AE274" s="56">
        <v>8470140</v>
      </c>
    </row>
    <row r="275" spans="1:31" x14ac:dyDescent="0.35">
      <c r="A275" s="56" t="s">
        <v>2019</v>
      </c>
      <c r="B275" s="56" t="s">
        <v>2896</v>
      </c>
      <c r="C275" s="56" t="s">
        <v>953</v>
      </c>
      <c r="D275" s="56">
        <v>8470140</v>
      </c>
      <c r="E275" s="56" t="s">
        <v>77</v>
      </c>
      <c r="F275" s="56">
        <v>435519</v>
      </c>
      <c r="G275" s="56" t="s">
        <v>61</v>
      </c>
      <c r="H275" s="56" t="str">
        <f t="shared" si="4"/>
        <v>847.8470140.1.435519.000000.847001.200179</v>
      </c>
      <c r="I275" s="56" t="s">
        <v>2872</v>
      </c>
      <c r="J275" s="56">
        <v>847001</v>
      </c>
      <c r="K275" s="56" t="s">
        <v>23</v>
      </c>
      <c r="L275" s="56">
        <v>200179</v>
      </c>
      <c r="M275" s="56" t="s">
        <v>2000</v>
      </c>
      <c r="N275" s="56">
        <v>5</v>
      </c>
      <c r="Q275" s="56" t="s">
        <v>2931</v>
      </c>
      <c r="R275" s="56">
        <v>5</v>
      </c>
      <c r="S275" s="56">
        <v>27000</v>
      </c>
      <c r="T275" s="56">
        <v>135000</v>
      </c>
      <c r="U275" s="56" t="s">
        <v>2002</v>
      </c>
      <c r="V275" s="56" t="s">
        <v>2003</v>
      </c>
      <c r="W275" s="56" t="s">
        <v>2096</v>
      </c>
      <c r="X275" s="56" t="s">
        <v>2928</v>
      </c>
      <c r="Y275" s="56" t="s">
        <v>2922</v>
      </c>
      <c r="AE275" s="56">
        <v>8470140</v>
      </c>
    </row>
    <row r="276" spans="1:31" x14ac:dyDescent="0.35">
      <c r="A276" s="56" t="s">
        <v>2019</v>
      </c>
      <c r="B276" s="56" t="s">
        <v>1999</v>
      </c>
      <c r="C276" s="56" t="s">
        <v>953</v>
      </c>
      <c r="D276" s="56">
        <v>8470140</v>
      </c>
      <c r="E276" s="56" t="s">
        <v>77</v>
      </c>
      <c r="F276" s="56">
        <v>492310</v>
      </c>
      <c r="G276" s="56" t="s">
        <v>871</v>
      </c>
      <c r="H276" s="56" t="str">
        <f t="shared" si="4"/>
        <v>847.8470140.1.492310.000000.847001.300180</v>
      </c>
      <c r="I276" s="56" t="s">
        <v>2872</v>
      </c>
      <c r="J276" s="56">
        <v>847001</v>
      </c>
      <c r="K276" s="56" t="s">
        <v>863</v>
      </c>
      <c r="L276" s="56">
        <v>300180</v>
      </c>
      <c r="M276" s="56" t="s">
        <v>2098</v>
      </c>
      <c r="N276" s="56">
        <v>5</v>
      </c>
      <c r="Q276" s="56" t="s">
        <v>2932</v>
      </c>
      <c r="R276" s="56">
        <v>5</v>
      </c>
      <c r="S276" s="56">
        <v>40000</v>
      </c>
      <c r="T276" s="56">
        <v>200000</v>
      </c>
      <c r="U276" s="56" t="s">
        <v>2002</v>
      </c>
      <c r="V276" s="56" t="s">
        <v>2003</v>
      </c>
      <c r="W276" s="56" t="s">
        <v>2096</v>
      </c>
      <c r="X276" s="56" t="s">
        <v>2928</v>
      </c>
      <c r="Y276" s="56" t="s">
        <v>2922</v>
      </c>
      <c r="AE276" s="56">
        <v>8470140</v>
      </c>
    </row>
    <row r="277" spans="1:31" x14ac:dyDescent="0.35">
      <c r="A277" s="56" t="s">
        <v>1998</v>
      </c>
      <c r="B277" s="56" t="s">
        <v>1999</v>
      </c>
      <c r="C277" s="56" t="s">
        <v>954</v>
      </c>
      <c r="D277" s="56">
        <v>8470405</v>
      </c>
      <c r="E277" s="56" t="s">
        <v>245</v>
      </c>
      <c r="F277" s="56">
        <v>421700</v>
      </c>
      <c r="G277" s="56" t="s">
        <v>956</v>
      </c>
      <c r="H277" s="56" t="str">
        <f t="shared" si="4"/>
        <v>847.8470405.1.421700.000000.847001.200179</v>
      </c>
      <c r="I277" s="56" t="s">
        <v>2872</v>
      </c>
      <c r="J277" s="56">
        <v>847001</v>
      </c>
      <c r="K277" s="56" t="s">
        <v>23</v>
      </c>
      <c r="L277" s="56">
        <v>200179</v>
      </c>
      <c r="M277" s="56" t="s">
        <v>2933</v>
      </c>
      <c r="N277" s="56">
        <v>2</v>
      </c>
      <c r="Q277" s="56" t="s">
        <v>2934</v>
      </c>
      <c r="R277" s="56">
        <v>2</v>
      </c>
      <c r="S277" s="56">
        <v>140000</v>
      </c>
      <c r="T277" s="56">
        <v>280000</v>
      </c>
      <c r="U277" s="56" t="s">
        <v>2113</v>
      </c>
      <c r="V277" s="56" t="s">
        <v>2122</v>
      </c>
      <c r="W277" s="56" t="s">
        <v>2433</v>
      </c>
      <c r="X277" s="56" t="s">
        <v>5393</v>
      </c>
      <c r="Y277" s="56" t="s">
        <v>2938</v>
      </c>
      <c r="AE277" s="56">
        <v>8470405</v>
      </c>
    </row>
    <row r="278" spans="1:31" x14ac:dyDescent="0.35">
      <c r="A278" s="56" t="s">
        <v>2019</v>
      </c>
      <c r="B278" s="56" t="s">
        <v>964</v>
      </c>
      <c r="C278" s="56" t="s">
        <v>954</v>
      </c>
      <c r="D278" s="56">
        <v>8470405</v>
      </c>
      <c r="E278" s="56" t="s">
        <v>245</v>
      </c>
      <c r="F278" s="56">
        <v>425100</v>
      </c>
      <c r="G278" s="56" t="s">
        <v>964</v>
      </c>
      <c r="H278" s="56" t="str">
        <f t="shared" si="4"/>
        <v>847.8470405.1.425100.000000.847001.200179</v>
      </c>
      <c r="I278" s="56" t="s">
        <v>2872</v>
      </c>
      <c r="J278" s="56">
        <v>847001</v>
      </c>
      <c r="K278" s="56" t="s">
        <v>23</v>
      </c>
      <c r="L278" s="56">
        <v>200179</v>
      </c>
      <c r="T278" s="56">
        <v>0</v>
      </c>
      <c r="AE278" s="56">
        <v>8470405</v>
      </c>
    </row>
    <row r="279" spans="1:31" x14ac:dyDescent="0.35">
      <c r="A279" s="56" t="s">
        <v>2019</v>
      </c>
      <c r="B279" s="56" t="s">
        <v>2020</v>
      </c>
      <c r="C279" s="56" t="s">
        <v>954</v>
      </c>
      <c r="D279" s="56">
        <v>8470405</v>
      </c>
      <c r="E279" s="56" t="s">
        <v>245</v>
      </c>
      <c r="F279" s="56">
        <v>425510</v>
      </c>
      <c r="G279" s="56" t="s">
        <v>37</v>
      </c>
      <c r="H279" s="56" t="str">
        <f t="shared" si="4"/>
        <v>847.8470405.1.425510.000000.847001.200179</v>
      </c>
      <c r="I279" s="56" t="s">
        <v>2872</v>
      </c>
      <c r="J279" s="56">
        <v>847001</v>
      </c>
      <c r="K279" s="56" t="s">
        <v>23</v>
      </c>
      <c r="L279" s="56">
        <v>200179</v>
      </c>
      <c r="M279" s="56" t="s">
        <v>2031</v>
      </c>
      <c r="N279" s="56">
        <v>1</v>
      </c>
      <c r="Q279" s="56" t="s">
        <v>2934</v>
      </c>
      <c r="R279" s="56">
        <v>1</v>
      </c>
      <c r="S279" s="56">
        <v>15000</v>
      </c>
      <c r="T279" s="56">
        <v>15000</v>
      </c>
      <c r="U279" s="56" t="s">
        <v>2002</v>
      </c>
      <c r="V279" s="56" t="s">
        <v>2003</v>
      </c>
      <c r="W279" s="56" t="s">
        <v>2034</v>
      </c>
      <c r="X279" s="56" t="s">
        <v>2940</v>
      </c>
      <c r="Y279" s="56" t="s">
        <v>2938</v>
      </c>
      <c r="AE279" s="56">
        <v>8470405</v>
      </c>
    </row>
    <row r="280" spans="1:31" x14ac:dyDescent="0.35">
      <c r="A280" s="56" t="s">
        <v>2019</v>
      </c>
      <c r="B280" s="56" t="s">
        <v>1999</v>
      </c>
      <c r="C280" s="56" t="s">
        <v>954</v>
      </c>
      <c r="D280" s="56">
        <v>8470405</v>
      </c>
      <c r="E280" s="56" t="s">
        <v>245</v>
      </c>
      <c r="F280" s="56">
        <v>425550</v>
      </c>
      <c r="G280" s="56" t="s">
        <v>83</v>
      </c>
      <c r="H280" s="56" t="str">
        <f t="shared" si="4"/>
        <v>847.8470405.1.425550.000000.847001.200179</v>
      </c>
      <c r="I280" s="56" t="s">
        <v>2872</v>
      </c>
      <c r="J280" s="56">
        <v>847001</v>
      </c>
      <c r="K280" s="56" t="s">
        <v>23</v>
      </c>
      <c r="L280" s="56">
        <v>200179</v>
      </c>
      <c r="M280" s="56" t="s">
        <v>2031</v>
      </c>
      <c r="N280" s="56">
        <v>1</v>
      </c>
      <c r="Q280" s="56" t="s">
        <v>2934</v>
      </c>
      <c r="R280" s="56">
        <v>1</v>
      </c>
      <c r="S280" s="56">
        <v>15000</v>
      </c>
      <c r="T280" s="56">
        <v>15000</v>
      </c>
      <c r="V280" s="56" t="s">
        <v>2003</v>
      </c>
      <c r="W280" s="56" t="s">
        <v>2022</v>
      </c>
      <c r="X280" s="56" t="s">
        <v>2943</v>
      </c>
      <c r="Y280" s="56" t="s">
        <v>2938</v>
      </c>
      <c r="AE280" s="56">
        <v>8470405</v>
      </c>
    </row>
    <row r="281" spans="1:31" x14ac:dyDescent="0.35">
      <c r="A281" s="56" t="s">
        <v>1998</v>
      </c>
      <c r="B281" s="56" t="s">
        <v>1999</v>
      </c>
      <c r="C281" s="56" t="s">
        <v>954</v>
      </c>
      <c r="D281" s="56">
        <v>8470405</v>
      </c>
      <c r="E281" s="56" t="s">
        <v>245</v>
      </c>
      <c r="F281" s="56">
        <v>425770</v>
      </c>
      <c r="G281" s="56" t="s">
        <v>132</v>
      </c>
      <c r="H281" s="56" t="str">
        <f t="shared" si="4"/>
        <v>847.8470405.1.425770.000000.847001.200179</v>
      </c>
      <c r="I281" s="56" t="s">
        <v>2872</v>
      </c>
      <c r="J281" s="56">
        <v>847001</v>
      </c>
      <c r="K281" s="56" t="s">
        <v>23</v>
      </c>
      <c r="L281" s="56">
        <v>200179</v>
      </c>
      <c r="M281" s="56" t="s">
        <v>2363</v>
      </c>
      <c r="N281" s="56">
        <v>10</v>
      </c>
      <c r="Q281" s="56" t="s">
        <v>2944</v>
      </c>
      <c r="R281" s="56">
        <v>10</v>
      </c>
      <c r="S281" s="56">
        <v>5000</v>
      </c>
      <c r="T281" s="56">
        <v>50000</v>
      </c>
      <c r="U281" s="56" t="s">
        <v>2002</v>
      </c>
      <c r="V281" s="56" t="s">
        <v>2003</v>
      </c>
      <c r="W281" s="56" t="s">
        <v>2050</v>
      </c>
      <c r="X281" s="56" t="s">
        <v>2945</v>
      </c>
      <c r="Y281" s="56" t="s">
        <v>2946</v>
      </c>
      <c r="AE281" s="56">
        <v>8470405</v>
      </c>
    </row>
    <row r="282" spans="1:31" x14ac:dyDescent="0.35">
      <c r="A282" s="56" t="s">
        <v>1998</v>
      </c>
      <c r="B282" s="56" t="s">
        <v>1999</v>
      </c>
      <c r="C282" s="56" t="s">
        <v>954</v>
      </c>
      <c r="D282" s="56">
        <v>8470405</v>
      </c>
      <c r="E282" s="56" t="s">
        <v>245</v>
      </c>
      <c r="F282" s="56">
        <v>427710</v>
      </c>
      <c r="G282" s="56" t="s">
        <v>46</v>
      </c>
      <c r="H282" s="56" t="str">
        <f t="shared" si="4"/>
        <v>847.8470405.1.427710.000000.847001.200179</v>
      </c>
      <c r="I282" s="56" t="s">
        <v>2872</v>
      </c>
      <c r="J282" s="56">
        <v>847001</v>
      </c>
      <c r="K282" s="56" t="s">
        <v>23</v>
      </c>
      <c r="L282" s="56">
        <v>200179</v>
      </c>
      <c r="M282" s="56" t="s">
        <v>2098</v>
      </c>
      <c r="N282" s="56">
        <v>20</v>
      </c>
      <c r="Q282" s="56" t="s">
        <v>2947</v>
      </c>
      <c r="R282" s="56">
        <v>20</v>
      </c>
      <c r="S282" s="56">
        <v>600</v>
      </c>
      <c r="T282" s="56">
        <v>12000</v>
      </c>
      <c r="U282" s="56" t="s">
        <v>2002</v>
      </c>
      <c r="V282" s="56" t="s">
        <v>2003</v>
      </c>
      <c r="W282" s="56" t="s">
        <v>2034</v>
      </c>
      <c r="X282" s="56" t="s">
        <v>2950</v>
      </c>
      <c r="Y282" s="56" t="s">
        <v>2946</v>
      </c>
      <c r="AE282" s="56">
        <v>8470405</v>
      </c>
    </row>
    <row r="283" spans="1:31" x14ac:dyDescent="0.35">
      <c r="A283" s="56" t="s">
        <v>2047</v>
      </c>
      <c r="B283" s="56" t="s">
        <v>1999</v>
      </c>
      <c r="C283" s="56" t="s">
        <v>954</v>
      </c>
      <c r="D283" s="56">
        <v>8470405</v>
      </c>
      <c r="E283" s="56" t="s">
        <v>245</v>
      </c>
      <c r="F283" s="56">
        <v>428090</v>
      </c>
      <c r="G283" s="56" t="s">
        <v>52</v>
      </c>
      <c r="H283" s="56" t="str">
        <f t="shared" si="4"/>
        <v>847.8470405.1.428090.000000.847001.200179</v>
      </c>
      <c r="I283" s="56" t="s">
        <v>2872</v>
      </c>
      <c r="J283" s="56">
        <v>847001</v>
      </c>
      <c r="K283" s="56" t="s">
        <v>23</v>
      </c>
      <c r="L283" s="56">
        <v>200179</v>
      </c>
      <c r="T283" s="56">
        <v>0</v>
      </c>
      <c r="AE283" s="56">
        <v>8470405</v>
      </c>
    </row>
    <row r="284" spans="1:31" x14ac:dyDescent="0.35">
      <c r="A284" s="56" t="s">
        <v>1998</v>
      </c>
      <c r="B284" s="56" t="s">
        <v>1999</v>
      </c>
      <c r="C284" s="56" t="s">
        <v>954</v>
      </c>
      <c r="D284" s="56">
        <v>8470405</v>
      </c>
      <c r="E284" s="56" t="s">
        <v>245</v>
      </c>
      <c r="F284" s="56">
        <v>432209</v>
      </c>
      <c r="G284" s="56" t="s">
        <v>138</v>
      </c>
      <c r="H284" s="56" t="str">
        <f t="shared" si="4"/>
        <v>847.8470405.1.432209.000000.847001.200179</v>
      </c>
      <c r="I284" s="56" t="s">
        <v>2872</v>
      </c>
      <c r="J284" s="56">
        <v>847001</v>
      </c>
      <c r="K284" s="56" t="s">
        <v>23</v>
      </c>
      <c r="L284" s="56">
        <v>200179</v>
      </c>
      <c r="M284" s="56" t="s">
        <v>2013</v>
      </c>
      <c r="N284" s="56">
        <v>5</v>
      </c>
      <c r="Q284" s="56" t="s">
        <v>2951</v>
      </c>
      <c r="R284" s="56">
        <v>5</v>
      </c>
      <c r="S284" s="56">
        <v>40000</v>
      </c>
      <c r="T284" s="56">
        <v>200000</v>
      </c>
      <c r="U284" s="56" t="s">
        <v>2002</v>
      </c>
      <c r="V284" s="56" t="s">
        <v>2122</v>
      </c>
      <c r="W284" s="56" t="s">
        <v>2433</v>
      </c>
      <c r="X284" s="56" t="s">
        <v>2954</v>
      </c>
      <c r="Y284" s="56" t="s">
        <v>2946</v>
      </c>
      <c r="AE284" s="56">
        <v>8470405</v>
      </c>
    </row>
    <row r="285" spans="1:31" x14ac:dyDescent="0.35">
      <c r="A285" s="56" t="s">
        <v>1998</v>
      </c>
      <c r="B285" s="56" t="s">
        <v>1999</v>
      </c>
      <c r="C285" s="56" t="s">
        <v>954</v>
      </c>
      <c r="D285" s="56">
        <v>8470405</v>
      </c>
      <c r="E285" s="56" t="s">
        <v>245</v>
      </c>
      <c r="F285" s="56">
        <v>435350</v>
      </c>
      <c r="G285" s="56" t="s">
        <v>144</v>
      </c>
      <c r="H285" s="56" t="str">
        <f t="shared" si="4"/>
        <v>847.8470405.1.435350.000000.847001.200179</v>
      </c>
      <c r="I285" s="56" t="s">
        <v>2872</v>
      </c>
      <c r="J285" s="56">
        <v>847001</v>
      </c>
      <c r="K285" s="56" t="s">
        <v>23</v>
      </c>
      <c r="L285" s="56">
        <v>200179</v>
      </c>
      <c r="M285" s="56" t="s">
        <v>2098</v>
      </c>
      <c r="N285" s="56">
        <v>20</v>
      </c>
      <c r="Q285" s="56" t="s">
        <v>2947</v>
      </c>
      <c r="R285" s="56">
        <v>20</v>
      </c>
      <c r="S285" s="56">
        <v>1500</v>
      </c>
      <c r="T285" s="56">
        <v>30000</v>
      </c>
      <c r="U285" s="56" t="s">
        <v>2002</v>
      </c>
      <c r="V285" s="56" t="s">
        <v>2003</v>
      </c>
      <c r="W285" s="56" t="s">
        <v>2034</v>
      </c>
      <c r="X285" s="56" t="s">
        <v>2957</v>
      </c>
      <c r="Y285" s="56" t="s">
        <v>2946</v>
      </c>
      <c r="AE285" s="56">
        <v>8470405</v>
      </c>
    </row>
    <row r="286" spans="1:31" x14ac:dyDescent="0.35">
      <c r="A286" s="56" t="s">
        <v>1998</v>
      </c>
      <c r="B286" s="56" t="s">
        <v>1999</v>
      </c>
      <c r="C286" s="56" t="s">
        <v>954</v>
      </c>
      <c r="D286" s="56">
        <v>8470410</v>
      </c>
      <c r="E286" s="56" t="s">
        <v>254</v>
      </c>
      <c r="F286" s="56">
        <v>425761</v>
      </c>
      <c r="G286" s="56" t="s">
        <v>43</v>
      </c>
      <c r="H286" s="56" t="str">
        <f t="shared" si="4"/>
        <v>847.8470410.1.425761.000000.847001.200179</v>
      </c>
      <c r="I286" s="56" t="s">
        <v>2872</v>
      </c>
      <c r="J286" s="56">
        <v>847001</v>
      </c>
      <c r="K286" s="56" t="s">
        <v>23</v>
      </c>
      <c r="L286" s="56">
        <v>200179</v>
      </c>
      <c r="M286" s="56" t="s">
        <v>5394</v>
      </c>
      <c r="N286" s="56">
        <v>1</v>
      </c>
      <c r="Q286" s="56" t="s">
        <v>2958</v>
      </c>
      <c r="R286" s="56">
        <v>1</v>
      </c>
      <c r="S286" s="56">
        <v>162000</v>
      </c>
      <c r="T286" s="56">
        <v>162000</v>
      </c>
      <c r="U286" s="56" t="s">
        <v>2002</v>
      </c>
      <c r="V286" s="56" t="s">
        <v>2003</v>
      </c>
      <c r="W286" s="56" t="s">
        <v>2007</v>
      </c>
      <c r="X286" s="56" t="s">
        <v>2961</v>
      </c>
      <c r="Y286" s="56" t="s">
        <v>2962</v>
      </c>
      <c r="AE286" s="56">
        <v>8470410</v>
      </c>
    </row>
    <row r="287" spans="1:31" x14ac:dyDescent="0.35">
      <c r="A287" s="56" t="s">
        <v>1998</v>
      </c>
      <c r="B287" s="56" t="s">
        <v>1999</v>
      </c>
      <c r="C287" s="56" t="s">
        <v>954</v>
      </c>
      <c r="D287" s="56">
        <v>8470410</v>
      </c>
      <c r="E287" s="56" t="s">
        <v>254</v>
      </c>
      <c r="F287" s="56">
        <v>425770</v>
      </c>
      <c r="G287" s="56" t="s">
        <v>92</v>
      </c>
      <c r="H287" s="56" t="str">
        <f t="shared" si="4"/>
        <v>847.8470410.1.425770.000000.847001.200179</v>
      </c>
      <c r="I287" s="56" t="s">
        <v>2872</v>
      </c>
      <c r="J287" s="56">
        <v>847001</v>
      </c>
      <c r="K287" s="56" t="s">
        <v>23</v>
      </c>
      <c r="L287" s="56">
        <v>200179</v>
      </c>
      <c r="M287" s="56" t="s">
        <v>2341</v>
      </c>
      <c r="N287" s="56">
        <v>6</v>
      </c>
      <c r="Q287" s="56" t="s">
        <v>5395</v>
      </c>
      <c r="R287" s="56">
        <v>6</v>
      </c>
      <c r="S287" s="56">
        <v>15000</v>
      </c>
      <c r="T287" s="56">
        <v>90000</v>
      </c>
      <c r="U287" s="56" t="s">
        <v>2002</v>
      </c>
      <c r="V287" s="56" t="s">
        <v>2003</v>
      </c>
      <c r="W287" s="56" t="s">
        <v>2034</v>
      </c>
      <c r="X287" s="56" t="s">
        <v>2967</v>
      </c>
      <c r="Y287" s="56" t="s">
        <v>2968</v>
      </c>
      <c r="AE287" s="56">
        <v>8470410</v>
      </c>
    </row>
    <row r="288" spans="1:31" x14ac:dyDescent="0.35">
      <c r="A288" s="56" t="s">
        <v>2041</v>
      </c>
      <c r="B288" s="56" t="s">
        <v>2042</v>
      </c>
      <c r="C288" s="56" t="s">
        <v>954</v>
      </c>
      <c r="D288" s="56">
        <v>8470410</v>
      </c>
      <c r="E288" s="56" t="s">
        <v>254</v>
      </c>
      <c r="F288" s="56">
        <v>426610</v>
      </c>
      <c r="G288" s="56" t="s">
        <v>144</v>
      </c>
      <c r="H288" s="56" t="str">
        <f t="shared" si="4"/>
        <v>847.8470410.1.426610.000000.847001.200179</v>
      </c>
      <c r="I288" s="56" t="s">
        <v>2872</v>
      </c>
      <c r="J288" s="56">
        <v>847001</v>
      </c>
      <c r="K288" s="56" t="s">
        <v>23</v>
      </c>
      <c r="L288" s="56">
        <v>200179</v>
      </c>
      <c r="M288" s="56" t="s">
        <v>2341</v>
      </c>
      <c r="N288" s="56">
        <v>1</v>
      </c>
      <c r="Q288" s="56" t="s">
        <v>2969</v>
      </c>
      <c r="R288" s="56">
        <v>1</v>
      </c>
      <c r="S288" s="56">
        <v>5500</v>
      </c>
      <c r="T288" s="56">
        <v>5500</v>
      </c>
      <c r="U288" s="56" t="s">
        <v>2002</v>
      </c>
      <c r="V288" s="56" t="s">
        <v>2003</v>
      </c>
      <c r="W288" s="56" t="s">
        <v>2034</v>
      </c>
      <c r="X288" s="56" t="s">
        <v>2967</v>
      </c>
      <c r="Y288" s="56" t="s">
        <v>2971</v>
      </c>
      <c r="AE288" s="56">
        <v>8470410</v>
      </c>
    </row>
    <row r="289" spans="1:31" x14ac:dyDescent="0.35">
      <c r="A289" s="56" t="s">
        <v>2036</v>
      </c>
      <c r="B289" s="56" t="s">
        <v>2895</v>
      </c>
      <c r="C289" s="56" t="s">
        <v>954</v>
      </c>
      <c r="D289" s="56">
        <v>8470410</v>
      </c>
      <c r="E289" s="56" t="s">
        <v>254</v>
      </c>
      <c r="F289" s="56">
        <v>435310</v>
      </c>
      <c r="G289" s="56" t="s">
        <v>5326</v>
      </c>
      <c r="H289" s="56" t="str">
        <f t="shared" si="4"/>
        <v>847.8470410.1.435310.000000.847001.200179</v>
      </c>
      <c r="I289" s="56" t="s">
        <v>2872</v>
      </c>
      <c r="J289" s="56">
        <v>847001</v>
      </c>
      <c r="K289" s="56" t="s">
        <v>23</v>
      </c>
      <c r="L289" s="56">
        <v>200179</v>
      </c>
      <c r="M289" s="56" t="s">
        <v>2341</v>
      </c>
      <c r="N289" s="56">
        <v>2</v>
      </c>
      <c r="Q289" s="56" t="s">
        <v>2972</v>
      </c>
      <c r="R289" s="56">
        <v>2</v>
      </c>
      <c r="S289" s="56">
        <v>42614.35</v>
      </c>
      <c r="T289" s="56">
        <v>85228.7</v>
      </c>
      <c r="U289" s="56" t="s">
        <v>2002</v>
      </c>
      <c r="V289" s="56" t="s">
        <v>2003</v>
      </c>
      <c r="W289" s="56" t="s">
        <v>2034</v>
      </c>
      <c r="X289" s="56" t="s">
        <v>2967</v>
      </c>
      <c r="Y289" s="56" t="s">
        <v>2974</v>
      </c>
      <c r="AE289" s="56">
        <v>8470410</v>
      </c>
    </row>
    <row r="290" spans="1:31" x14ac:dyDescent="0.35">
      <c r="A290" s="56" t="s">
        <v>1998</v>
      </c>
      <c r="B290" s="56" t="s">
        <v>1999</v>
      </c>
      <c r="C290" s="56" t="s">
        <v>954</v>
      </c>
      <c r="D290" s="56">
        <v>8470410</v>
      </c>
      <c r="E290" s="56" t="s">
        <v>254</v>
      </c>
      <c r="F290" s="56">
        <v>435350</v>
      </c>
      <c r="G290" s="56" t="s">
        <v>5326</v>
      </c>
      <c r="H290" s="56" t="str">
        <f t="shared" si="4"/>
        <v>847.8470410.1.435350.000000.847001.200179</v>
      </c>
      <c r="I290" s="56" t="s">
        <v>2872</v>
      </c>
      <c r="J290" s="56">
        <v>847001</v>
      </c>
      <c r="K290" s="56" t="s">
        <v>23</v>
      </c>
      <c r="L290" s="56">
        <v>200179</v>
      </c>
      <c r="M290" s="56" t="s">
        <v>2341</v>
      </c>
      <c r="N290" s="56">
        <v>18</v>
      </c>
      <c r="Q290" s="56" t="s">
        <v>2975</v>
      </c>
      <c r="R290" s="56">
        <v>18</v>
      </c>
      <c r="S290" s="56">
        <v>994.44</v>
      </c>
      <c r="T290" s="56">
        <v>17899.920000000002</v>
      </c>
      <c r="U290" s="56" t="s">
        <v>2002</v>
      </c>
      <c r="V290" s="56" t="s">
        <v>2003</v>
      </c>
      <c r="W290" s="56" t="s">
        <v>2034</v>
      </c>
      <c r="X290" s="56" t="s">
        <v>2967</v>
      </c>
      <c r="Y290" s="56" t="s">
        <v>2976</v>
      </c>
      <c r="AE290" s="56">
        <v>8470410</v>
      </c>
    </row>
    <row r="291" spans="1:31" x14ac:dyDescent="0.35">
      <c r="A291" s="56" t="s">
        <v>1998</v>
      </c>
      <c r="B291" s="56" t="s">
        <v>1999</v>
      </c>
      <c r="C291" s="56" t="s">
        <v>954</v>
      </c>
      <c r="D291" s="56">
        <v>8470415</v>
      </c>
      <c r="E291" s="56" t="s">
        <v>259</v>
      </c>
      <c r="F291" s="56">
        <v>421700</v>
      </c>
      <c r="G291" s="56" t="s">
        <v>966</v>
      </c>
      <c r="H291" s="56" t="str">
        <f t="shared" si="4"/>
        <v>847.8470415.1.421700.000000.847001.200179</v>
      </c>
      <c r="I291" s="56" t="s">
        <v>2872</v>
      </c>
      <c r="J291" s="56">
        <v>847001</v>
      </c>
      <c r="K291" s="56" t="s">
        <v>23</v>
      </c>
      <c r="L291" s="56">
        <v>200179</v>
      </c>
      <c r="M291" s="56" t="s">
        <v>2977</v>
      </c>
      <c r="Y291" s="56" t="s">
        <v>2980</v>
      </c>
      <c r="AE291" s="56">
        <v>8470415</v>
      </c>
    </row>
    <row r="292" spans="1:31" x14ac:dyDescent="0.35">
      <c r="A292" s="56" t="s">
        <v>2019</v>
      </c>
      <c r="B292" s="56" t="s">
        <v>964</v>
      </c>
      <c r="C292" s="56" t="s">
        <v>954</v>
      </c>
      <c r="D292" s="56">
        <v>8470415</v>
      </c>
      <c r="E292" s="56" t="s">
        <v>259</v>
      </c>
      <c r="F292" s="56">
        <v>425100</v>
      </c>
      <c r="G292" s="56" t="s">
        <v>964</v>
      </c>
      <c r="H292" s="56" t="str">
        <f t="shared" si="4"/>
        <v>847.8470415.1.425100.000000.847001.200179</v>
      </c>
      <c r="I292" s="56" t="s">
        <v>2872</v>
      </c>
      <c r="J292" s="56">
        <v>847001</v>
      </c>
      <c r="K292" s="56" t="s">
        <v>23</v>
      </c>
      <c r="L292" s="56">
        <v>200179</v>
      </c>
      <c r="M292" s="56" t="s">
        <v>2098</v>
      </c>
      <c r="N292" s="56">
        <v>1</v>
      </c>
      <c r="Q292" s="56" t="s">
        <v>2983</v>
      </c>
      <c r="R292" s="56">
        <v>1</v>
      </c>
      <c r="S292" s="56">
        <v>50000</v>
      </c>
      <c r="T292" s="56">
        <v>50000</v>
      </c>
      <c r="U292" s="56" t="s">
        <v>2002</v>
      </c>
      <c r="V292" s="56" t="s">
        <v>2003</v>
      </c>
      <c r="W292" s="56" t="s">
        <v>2056</v>
      </c>
      <c r="X292" s="56" t="s">
        <v>2985</v>
      </c>
      <c r="Y292" s="56" t="s">
        <v>2986</v>
      </c>
      <c r="AE292" s="56">
        <v>8470415</v>
      </c>
    </row>
    <row r="293" spans="1:31" x14ac:dyDescent="0.35">
      <c r="A293" s="56" t="s">
        <v>2019</v>
      </c>
      <c r="B293" s="56" t="s">
        <v>2020</v>
      </c>
      <c r="C293" s="56" t="s">
        <v>954</v>
      </c>
      <c r="D293" s="56">
        <v>8470415</v>
      </c>
      <c r="E293" s="56" t="s">
        <v>259</v>
      </c>
      <c r="F293" s="56">
        <v>425510</v>
      </c>
      <c r="G293" s="56" t="s">
        <v>37</v>
      </c>
      <c r="H293" s="56" t="str">
        <f t="shared" si="4"/>
        <v>847.8470415.1.425510.000000.847001.200179</v>
      </c>
      <c r="I293" s="56" t="s">
        <v>2872</v>
      </c>
      <c r="J293" s="56">
        <v>847001</v>
      </c>
      <c r="K293" s="56" t="s">
        <v>23</v>
      </c>
      <c r="L293" s="56">
        <v>200179</v>
      </c>
      <c r="M293" s="56" t="s">
        <v>2098</v>
      </c>
      <c r="N293" s="56">
        <v>1</v>
      </c>
      <c r="Q293" s="56" t="s">
        <v>5396</v>
      </c>
      <c r="R293" s="56">
        <v>1</v>
      </c>
      <c r="S293" s="56">
        <v>34000</v>
      </c>
      <c r="T293" s="56">
        <v>34000</v>
      </c>
      <c r="U293" s="56" t="s">
        <v>2113</v>
      </c>
      <c r="V293" s="56" t="s">
        <v>2003</v>
      </c>
      <c r="W293" s="56" t="s">
        <v>2050</v>
      </c>
      <c r="X293" s="56" t="s">
        <v>2998</v>
      </c>
      <c r="Y293" s="56" t="s">
        <v>2986</v>
      </c>
      <c r="AE293" s="56">
        <v>8470415</v>
      </c>
    </row>
    <row r="294" spans="1:31" x14ac:dyDescent="0.35">
      <c r="A294" s="56" t="s">
        <v>2019</v>
      </c>
      <c r="B294" s="56" t="s">
        <v>1999</v>
      </c>
      <c r="C294" s="56" t="s">
        <v>954</v>
      </c>
      <c r="D294" s="56">
        <v>8470415</v>
      </c>
      <c r="E294" s="56" t="s">
        <v>259</v>
      </c>
      <c r="F294" s="56">
        <v>425550</v>
      </c>
      <c r="G294" s="56" t="s">
        <v>83</v>
      </c>
      <c r="H294" s="56" t="str">
        <f t="shared" si="4"/>
        <v>847.8470415.1.425550.000000.847001.200179</v>
      </c>
      <c r="I294" s="56" t="s">
        <v>2872</v>
      </c>
      <c r="J294" s="56">
        <v>847001</v>
      </c>
      <c r="K294" s="56" t="s">
        <v>23</v>
      </c>
      <c r="L294" s="56">
        <v>200179</v>
      </c>
      <c r="T294" s="56">
        <v>0</v>
      </c>
      <c r="AE294" s="56">
        <v>8470415</v>
      </c>
    </row>
    <row r="295" spans="1:31" x14ac:dyDescent="0.35">
      <c r="A295" s="56" t="s">
        <v>2024</v>
      </c>
      <c r="B295" s="56" t="s">
        <v>2077</v>
      </c>
      <c r="C295" s="56" t="s">
        <v>954</v>
      </c>
      <c r="D295" s="56">
        <v>8470415</v>
      </c>
      <c r="E295" s="56" t="s">
        <v>259</v>
      </c>
      <c r="F295" s="56">
        <v>425760</v>
      </c>
      <c r="G295" s="56" t="s">
        <v>169</v>
      </c>
      <c r="H295" s="56" t="str">
        <f t="shared" si="4"/>
        <v>847.8470415.1.425760.000000.847001.200179</v>
      </c>
      <c r="I295" s="56" t="s">
        <v>2872</v>
      </c>
      <c r="J295" s="56">
        <v>847001</v>
      </c>
      <c r="K295" s="56" t="s">
        <v>23</v>
      </c>
      <c r="L295" s="56">
        <v>200179</v>
      </c>
      <c r="M295" s="56" t="s">
        <v>2987</v>
      </c>
      <c r="N295" s="56">
        <v>3</v>
      </c>
      <c r="Q295" s="56" t="s">
        <v>5397</v>
      </c>
      <c r="R295" s="56">
        <v>3</v>
      </c>
      <c r="S295" s="56">
        <v>2500</v>
      </c>
      <c r="T295" s="56">
        <v>7500</v>
      </c>
      <c r="U295" s="56" t="s">
        <v>2002</v>
      </c>
      <c r="V295" s="56" t="s">
        <v>2003</v>
      </c>
      <c r="W295" s="56" t="s">
        <v>2007</v>
      </c>
      <c r="X295" s="56" t="s">
        <v>2985</v>
      </c>
      <c r="Y295" s="56" t="s">
        <v>2980</v>
      </c>
      <c r="AE295" s="56">
        <v>8470415</v>
      </c>
    </row>
    <row r="296" spans="1:31" x14ac:dyDescent="0.35">
      <c r="A296" s="56" t="s">
        <v>2024</v>
      </c>
      <c r="B296" s="56" t="s">
        <v>1999</v>
      </c>
      <c r="C296" s="56" t="s">
        <v>954</v>
      </c>
      <c r="D296" s="56">
        <v>8470415</v>
      </c>
      <c r="E296" s="56" t="s">
        <v>259</v>
      </c>
      <c r="F296" s="56">
        <v>425763</v>
      </c>
      <c r="G296" s="56" t="s">
        <v>129</v>
      </c>
      <c r="H296" s="56" t="str">
        <f t="shared" si="4"/>
        <v>847.8470415.1.425763.000000.847001.200179</v>
      </c>
      <c r="I296" s="56" t="s">
        <v>2872</v>
      </c>
      <c r="J296" s="56">
        <v>847001</v>
      </c>
      <c r="K296" s="56" t="s">
        <v>23</v>
      </c>
      <c r="L296" s="56">
        <v>200179</v>
      </c>
      <c r="M296" s="56" t="s">
        <v>2991</v>
      </c>
      <c r="N296" s="56">
        <v>27</v>
      </c>
      <c r="Q296" s="56" t="s">
        <v>5768</v>
      </c>
      <c r="R296" s="56">
        <v>27</v>
      </c>
      <c r="S296" s="56">
        <v>5000</v>
      </c>
      <c r="T296" s="56">
        <v>135000</v>
      </c>
      <c r="U296" s="56" t="s">
        <v>2002</v>
      </c>
      <c r="V296" s="56" t="s">
        <v>2003</v>
      </c>
      <c r="W296" s="56" t="s">
        <v>2007</v>
      </c>
      <c r="X296" s="56" t="s">
        <v>2998</v>
      </c>
      <c r="Y296" s="56" t="s">
        <v>2986</v>
      </c>
      <c r="AE296" s="56">
        <v>8470415</v>
      </c>
    </row>
    <row r="297" spans="1:31" x14ac:dyDescent="0.35">
      <c r="A297" s="56" t="s">
        <v>1998</v>
      </c>
      <c r="B297" s="56" t="s">
        <v>1999</v>
      </c>
      <c r="C297" s="56" t="s">
        <v>954</v>
      </c>
      <c r="D297" s="56">
        <v>8470415</v>
      </c>
      <c r="E297" s="56" t="s">
        <v>259</v>
      </c>
      <c r="F297" s="56">
        <v>425770</v>
      </c>
      <c r="G297" s="56" t="s">
        <v>132</v>
      </c>
      <c r="H297" s="56" t="str">
        <f t="shared" si="4"/>
        <v>847.8470415.1.425770.000000.847001.200179</v>
      </c>
      <c r="I297" s="56" t="s">
        <v>2872</v>
      </c>
      <c r="J297" s="56">
        <v>847001</v>
      </c>
      <c r="K297" s="56" t="s">
        <v>23</v>
      </c>
      <c r="L297" s="56">
        <v>200179</v>
      </c>
      <c r="M297" s="56" t="s">
        <v>2031</v>
      </c>
      <c r="N297" s="56">
        <v>21</v>
      </c>
      <c r="Q297" s="56" t="s">
        <v>5769</v>
      </c>
      <c r="R297" s="56">
        <v>21</v>
      </c>
      <c r="S297" s="56">
        <v>15000</v>
      </c>
      <c r="T297" s="56">
        <v>315000</v>
      </c>
      <c r="U297" s="56" t="s">
        <v>2002</v>
      </c>
      <c r="V297" s="56" t="s">
        <v>2003</v>
      </c>
      <c r="W297" s="56" t="s">
        <v>2034</v>
      </c>
      <c r="X297" s="56" t="s">
        <v>2998</v>
      </c>
      <c r="Y297" s="56" t="s">
        <v>5770</v>
      </c>
      <c r="AE297" s="56">
        <v>8470415</v>
      </c>
    </row>
    <row r="298" spans="1:31" x14ac:dyDescent="0.35">
      <c r="A298" s="56" t="s">
        <v>2036</v>
      </c>
      <c r="B298" s="56" t="s">
        <v>1999</v>
      </c>
      <c r="C298" s="56" t="s">
        <v>954</v>
      </c>
      <c r="D298" s="56">
        <v>8470415</v>
      </c>
      <c r="E298" s="56" t="s">
        <v>259</v>
      </c>
      <c r="F298" s="56">
        <v>425900</v>
      </c>
      <c r="G298" s="56" t="s">
        <v>40</v>
      </c>
      <c r="H298" s="56" t="str">
        <f t="shared" si="4"/>
        <v>847.8470415.1.425900.000000.847001.200179</v>
      </c>
      <c r="I298" s="56" t="s">
        <v>2872</v>
      </c>
      <c r="J298" s="56">
        <v>847001</v>
      </c>
      <c r="K298" s="56" t="s">
        <v>23</v>
      </c>
      <c r="L298" s="56">
        <v>200179</v>
      </c>
      <c r="M298" s="56" t="s">
        <v>2098</v>
      </c>
      <c r="N298" s="56">
        <v>1</v>
      </c>
      <c r="Q298" s="56" t="s">
        <v>2999</v>
      </c>
      <c r="R298" s="56">
        <v>1</v>
      </c>
      <c r="S298" s="56">
        <v>140000</v>
      </c>
      <c r="T298" s="56">
        <v>140000</v>
      </c>
      <c r="U298" s="56" t="s">
        <v>2002</v>
      </c>
      <c r="V298" s="56" t="s">
        <v>2003</v>
      </c>
      <c r="W298" s="56" t="s">
        <v>2007</v>
      </c>
      <c r="X298" s="56" t="s">
        <v>3001</v>
      </c>
      <c r="Y298" s="56" t="s">
        <v>2986</v>
      </c>
      <c r="AE298" s="56">
        <v>8470415</v>
      </c>
    </row>
    <row r="299" spans="1:31" x14ac:dyDescent="0.35">
      <c r="A299" s="56" t="s">
        <v>2041</v>
      </c>
      <c r="B299" s="56" t="s">
        <v>2042</v>
      </c>
      <c r="C299" s="56" t="s">
        <v>954</v>
      </c>
      <c r="D299" s="56">
        <v>8470415</v>
      </c>
      <c r="E299" s="56" t="s">
        <v>259</v>
      </c>
      <c r="F299" s="56">
        <v>426610</v>
      </c>
      <c r="G299" s="56" t="s">
        <v>43</v>
      </c>
      <c r="H299" s="56" t="str">
        <f t="shared" si="4"/>
        <v>847.8470415.1.426610.000000.847001.200179</v>
      </c>
      <c r="I299" s="56" t="s">
        <v>2872</v>
      </c>
      <c r="J299" s="56">
        <v>847001</v>
      </c>
      <c r="K299" s="56" t="s">
        <v>23</v>
      </c>
      <c r="L299" s="56">
        <v>200179</v>
      </c>
      <c r="M299" s="56" t="s">
        <v>2098</v>
      </c>
      <c r="N299" s="56">
        <v>1</v>
      </c>
      <c r="Q299" s="56" t="s">
        <v>3002</v>
      </c>
      <c r="R299" s="56">
        <v>1</v>
      </c>
      <c r="S299" s="56">
        <v>79617</v>
      </c>
      <c r="T299" s="56">
        <v>79617</v>
      </c>
      <c r="U299" s="56" t="s">
        <v>2002</v>
      </c>
      <c r="V299" s="56" t="s">
        <v>2003</v>
      </c>
      <c r="W299" s="56" t="s">
        <v>2007</v>
      </c>
      <c r="X299" s="56" t="s">
        <v>3001</v>
      </c>
      <c r="Y299" s="56" t="s">
        <v>3005</v>
      </c>
      <c r="AE299" s="56">
        <v>8470415</v>
      </c>
    </row>
    <row r="300" spans="1:31" x14ac:dyDescent="0.35">
      <c r="A300" s="56" t="s">
        <v>2041</v>
      </c>
      <c r="B300" s="56" t="s">
        <v>2042</v>
      </c>
      <c r="C300" s="56" t="s">
        <v>954</v>
      </c>
      <c r="D300" s="56">
        <v>8470415</v>
      </c>
      <c r="E300" s="56" t="s">
        <v>259</v>
      </c>
      <c r="F300" s="56">
        <v>426610</v>
      </c>
      <c r="G300" s="56" t="s">
        <v>43</v>
      </c>
      <c r="H300" s="56" t="str">
        <f t="shared" si="4"/>
        <v>847.8470415.1.426610.000000.847001.200179</v>
      </c>
      <c r="I300" s="56" t="s">
        <v>2872</v>
      </c>
      <c r="J300" s="56">
        <v>847001</v>
      </c>
      <c r="K300" s="56" t="s">
        <v>23</v>
      </c>
      <c r="L300" s="56">
        <v>200179</v>
      </c>
      <c r="M300" s="56" t="s">
        <v>2098</v>
      </c>
      <c r="N300" s="56">
        <v>1</v>
      </c>
      <c r="Q300" s="56" t="s">
        <v>3006</v>
      </c>
      <c r="R300" s="56">
        <v>1</v>
      </c>
      <c r="S300" s="56">
        <v>15090</v>
      </c>
      <c r="T300" s="56">
        <v>15090</v>
      </c>
      <c r="U300" s="56" t="s">
        <v>2002</v>
      </c>
      <c r="V300" s="56" t="s">
        <v>2003</v>
      </c>
      <c r="W300" s="56" t="s">
        <v>2034</v>
      </c>
      <c r="X300" s="56" t="s">
        <v>2998</v>
      </c>
      <c r="Y300" s="56" t="s">
        <v>3005</v>
      </c>
      <c r="AE300" s="56">
        <v>8470415</v>
      </c>
    </row>
    <row r="301" spans="1:31" x14ac:dyDescent="0.35">
      <c r="A301" s="56" t="s">
        <v>2041</v>
      </c>
      <c r="B301" s="56" t="s">
        <v>2042</v>
      </c>
      <c r="C301" s="56" t="s">
        <v>954</v>
      </c>
      <c r="D301" s="56">
        <v>8470415</v>
      </c>
      <c r="E301" s="56" t="s">
        <v>259</v>
      </c>
      <c r="F301" s="56">
        <v>426610</v>
      </c>
      <c r="G301" s="56" t="s">
        <v>43</v>
      </c>
      <c r="H301" s="56" t="str">
        <f t="shared" si="4"/>
        <v>847.8470415.1.426610.000000.847001.200179</v>
      </c>
      <c r="I301" s="56" t="s">
        <v>2872</v>
      </c>
      <c r="J301" s="56">
        <v>847001</v>
      </c>
      <c r="K301" s="56" t="s">
        <v>23</v>
      </c>
      <c r="L301" s="56">
        <v>200179</v>
      </c>
      <c r="M301" s="56" t="s">
        <v>2098</v>
      </c>
      <c r="N301" s="56">
        <v>1</v>
      </c>
      <c r="Q301" s="56" t="s">
        <v>3007</v>
      </c>
      <c r="R301" s="56">
        <v>1</v>
      </c>
      <c r="S301" s="56">
        <v>22000</v>
      </c>
      <c r="T301" s="56">
        <v>22000</v>
      </c>
      <c r="U301" s="56" t="s">
        <v>2002</v>
      </c>
      <c r="V301" s="56" t="s">
        <v>2003</v>
      </c>
      <c r="W301" s="56" t="s">
        <v>2050</v>
      </c>
      <c r="X301" s="56" t="s">
        <v>2998</v>
      </c>
      <c r="Y301" s="56" t="s">
        <v>3005</v>
      </c>
      <c r="AE301" s="56">
        <v>8470415</v>
      </c>
    </row>
    <row r="302" spans="1:31" x14ac:dyDescent="0.35">
      <c r="A302" s="56" t="s">
        <v>2041</v>
      </c>
      <c r="B302" s="56" t="s">
        <v>2042</v>
      </c>
      <c r="C302" s="56" t="s">
        <v>954</v>
      </c>
      <c r="D302" s="56">
        <v>8470415</v>
      </c>
      <c r="E302" s="56" t="s">
        <v>259</v>
      </c>
      <c r="F302" s="56">
        <v>426610</v>
      </c>
      <c r="G302" s="56" t="s">
        <v>43</v>
      </c>
      <c r="H302" s="56" t="str">
        <f t="shared" si="4"/>
        <v>847.8470415.1.426610.000000.847001.200179</v>
      </c>
      <c r="I302" s="56" t="s">
        <v>2872</v>
      </c>
      <c r="J302" s="56">
        <v>847001</v>
      </c>
      <c r="K302" s="56" t="s">
        <v>23</v>
      </c>
      <c r="L302" s="56">
        <v>200179</v>
      </c>
      <c r="M302" s="56" t="s">
        <v>2098</v>
      </c>
      <c r="N302" s="56">
        <v>1</v>
      </c>
      <c r="Q302" s="56" t="s">
        <v>3008</v>
      </c>
      <c r="R302" s="56">
        <v>1</v>
      </c>
      <c r="S302" s="56">
        <v>19909</v>
      </c>
      <c r="T302" s="56">
        <v>19909</v>
      </c>
      <c r="U302" s="56" t="s">
        <v>2002</v>
      </c>
      <c r="V302" s="56" t="s">
        <v>2003</v>
      </c>
      <c r="W302" s="56" t="s">
        <v>2007</v>
      </c>
      <c r="X302" s="56" t="s">
        <v>3001</v>
      </c>
      <c r="Y302" s="56" t="s">
        <v>3005</v>
      </c>
      <c r="AE302" s="56">
        <v>8470415</v>
      </c>
    </row>
    <row r="303" spans="1:31" x14ac:dyDescent="0.35">
      <c r="A303" s="56" t="s">
        <v>2041</v>
      </c>
      <c r="B303" s="56" t="s">
        <v>2042</v>
      </c>
      <c r="C303" s="56" t="s">
        <v>954</v>
      </c>
      <c r="D303" s="56">
        <v>8470415</v>
      </c>
      <c r="E303" s="56" t="s">
        <v>259</v>
      </c>
      <c r="F303" s="56">
        <v>426610</v>
      </c>
      <c r="G303" s="56" t="s">
        <v>43</v>
      </c>
      <c r="H303" s="56" t="str">
        <f t="shared" si="4"/>
        <v>847.8470415.1.426610.000000.847001.200179</v>
      </c>
      <c r="I303" s="56" t="s">
        <v>2872</v>
      </c>
      <c r="J303" s="56">
        <v>847001</v>
      </c>
      <c r="K303" s="56" t="s">
        <v>23</v>
      </c>
      <c r="L303" s="56">
        <v>200179</v>
      </c>
      <c r="M303" s="56" t="s">
        <v>2098</v>
      </c>
      <c r="N303" s="56">
        <v>1</v>
      </c>
      <c r="Q303" s="56" t="s">
        <v>3009</v>
      </c>
      <c r="R303" s="56">
        <v>1</v>
      </c>
      <c r="S303" s="56">
        <v>20552</v>
      </c>
      <c r="T303" s="56">
        <v>20552</v>
      </c>
      <c r="U303" s="56" t="s">
        <v>2002</v>
      </c>
      <c r="V303" s="56" t="s">
        <v>2003</v>
      </c>
      <c r="W303" s="56" t="s">
        <v>2050</v>
      </c>
      <c r="X303" s="56" t="s">
        <v>2998</v>
      </c>
      <c r="Y303" s="56" t="s">
        <v>3010</v>
      </c>
      <c r="AE303" s="56">
        <v>8470415</v>
      </c>
    </row>
    <row r="304" spans="1:31" x14ac:dyDescent="0.35">
      <c r="A304" s="56" t="s">
        <v>2041</v>
      </c>
      <c r="B304" s="56" t="s">
        <v>2042</v>
      </c>
      <c r="C304" s="56" t="s">
        <v>954</v>
      </c>
      <c r="D304" s="56">
        <v>8470415</v>
      </c>
      <c r="E304" s="56" t="s">
        <v>259</v>
      </c>
      <c r="F304" s="56">
        <v>426610</v>
      </c>
      <c r="G304" s="56" t="s">
        <v>43</v>
      </c>
      <c r="H304" s="56" t="str">
        <f t="shared" si="4"/>
        <v>847.8470415.1.426610.000000.847001.200179</v>
      </c>
      <c r="I304" s="56" t="s">
        <v>2872</v>
      </c>
      <c r="J304" s="56">
        <v>847001</v>
      </c>
      <c r="K304" s="56" t="s">
        <v>23</v>
      </c>
      <c r="L304" s="56">
        <v>200179</v>
      </c>
      <c r="M304" s="56" t="s">
        <v>2098</v>
      </c>
      <c r="N304" s="56">
        <v>1</v>
      </c>
      <c r="Q304" s="56" t="s">
        <v>3011</v>
      </c>
      <c r="R304" s="56">
        <v>1</v>
      </c>
      <c r="S304" s="56">
        <v>14943</v>
      </c>
      <c r="T304" s="56">
        <v>14943</v>
      </c>
      <c r="U304" s="56" t="s">
        <v>2002</v>
      </c>
      <c r="V304" s="56" t="s">
        <v>2003</v>
      </c>
      <c r="Y304" s="56" t="s">
        <v>2986</v>
      </c>
      <c r="AE304" s="56">
        <v>8470415</v>
      </c>
    </row>
    <row r="305" spans="1:31" x14ac:dyDescent="0.35">
      <c r="A305" s="56" t="s">
        <v>2041</v>
      </c>
      <c r="B305" s="56" t="s">
        <v>2042</v>
      </c>
      <c r="C305" s="56" t="s">
        <v>954</v>
      </c>
      <c r="D305" s="56">
        <v>8470415</v>
      </c>
      <c r="E305" s="56" t="s">
        <v>259</v>
      </c>
      <c r="F305" s="56">
        <v>426610</v>
      </c>
      <c r="G305" s="56" t="s">
        <v>43</v>
      </c>
      <c r="H305" s="56" t="str">
        <f t="shared" si="4"/>
        <v>847.8470415.1.426610.000000.847001.200179</v>
      </c>
      <c r="I305" s="56" t="s">
        <v>2872</v>
      </c>
      <c r="J305" s="56">
        <v>847001</v>
      </c>
      <c r="K305" s="56" t="s">
        <v>23</v>
      </c>
      <c r="L305" s="56">
        <v>200179</v>
      </c>
      <c r="M305" s="56" t="s">
        <v>2098</v>
      </c>
      <c r="N305" s="56">
        <v>1</v>
      </c>
      <c r="Q305" s="56" t="s">
        <v>3014</v>
      </c>
      <c r="R305" s="56">
        <v>1</v>
      </c>
      <c r="S305" s="56">
        <v>57400</v>
      </c>
      <c r="T305" s="56">
        <v>57400</v>
      </c>
      <c r="U305" s="56" t="s">
        <v>2002</v>
      </c>
      <c r="V305" s="56" t="s">
        <v>2003</v>
      </c>
      <c r="W305" s="56" t="s">
        <v>2007</v>
      </c>
      <c r="X305" s="56" t="s">
        <v>3001</v>
      </c>
      <c r="Y305" s="56" t="s">
        <v>3015</v>
      </c>
      <c r="AE305" s="56">
        <v>8470415</v>
      </c>
    </row>
    <row r="306" spans="1:31" x14ac:dyDescent="0.35">
      <c r="A306" s="56" t="s">
        <v>2047</v>
      </c>
      <c r="B306" s="56" t="s">
        <v>1999</v>
      </c>
      <c r="C306" s="56" t="s">
        <v>954</v>
      </c>
      <c r="D306" s="56">
        <v>8470415</v>
      </c>
      <c r="E306" s="56" t="s">
        <v>259</v>
      </c>
      <c r="F306" s="56">
        <v>428090</v>
      </c>
      <c r="G306" s="56" t="s">
        <v>52</v>
      </c>
      <c r="H306" s="56" t="str">
        <f t="shared" si="4"/>
        <v>847.8470415.1.428090.000000.847001.200179</v>
      </c>
      <c r="I306" s="56" t="s">
        <v>2872</v>
      </c>
      <c r="J306" s="56">
        <v>847001</v>
      </c>
      <c r="K306" s="56" t="s">
        <v>23</v>
      </c>
      <c r="L306" s="56">
        <v>200179</v>
      </c>
      <c r="M306" s="56" t="s">
        <v>2098</v>
      </c>
      <c r="N306" s="56">
        <v>1</v>
      </c>
      <c r="Q306" s="56" t="s">
        <v>5400</v>
      </c>
      <c r="R306" s="56">
        <v>2</v>
      </c>
      <c r="S306" s="56">
        <v>15000</v>
      </c>
      <c r="T306" s="56">
        <v>30000</v>
      </c>
      <c r="U306" s="56" t="s">
        <v>2113</v>
      </c>
      <c r="V306" s="56" t="s">
        <v>2122</v>
      </c>
      <c r="W306" s="56" t="s">
        <v>2056</v>
      </c>
      <c r="X306" s="56" t="s">
        <v>2985</v>
      </c>
      <c r="Y306" s="56" t="s">
        <v>2986</v>
      </c>
      <c r="AE306" s="56">
        <v>8470415</v>
      </c>
    </row>
    <row r="307" spans="1:31" x14ac:dyDescent="0.35">
      <c r="A307" s="56" t="s">
        <v>2047</v>
      </c>
      <c r="B307" s="56" t="s">
        <v>1999</v>
      </c>
      <c r="C307" s="56" t="s">
        <v>954</v>
      </c>
      <c r="D307" s="56">
        <v>8470415</v>
      </c>
      <c r="E307" s="56" t="s">
        <v>259</v>
      </c>
      <c r="F307" s="56">
        <v>428090</v>
      </c>
      <c r="G307" s="56" t="s">
        <v>52</v>
      </c>
      <c r="H307" s="56" t="str">
        <f t="shared" si="4"/>
        <v>847.8470415.1.428090.000000.847001.200179</v>
      </c>
      <c r="I307" s="56" t="s">
        <v>2872</v>
      </c>
      <c r="J307" s="56">
        <v>847001</v>
      </c>
      <c r="K307" s="56" t="s">
        <v>23</v>
      </c>
      <c r="L307" s="56">
        <v>200179</v>
      </c>
      <c r="M307" s="56" t="s">
        <v>3016</v>
      </c>
      <c r="N307" s="56">
        <v>1</v>
      </c>
      <c r="Q307" s="56" t="s">
        <v>5771</v>
      </c>
      <c r="R307" s="56">
        <v>10</v>
      </c>
      <c r="S307" s="56">
        <v>500</v>
      </c>
      <c r="T307" s="56">
        <v>5000</v>
      </c>
      <c r="U307" s="56" t="s">
        <v>2113</v>
      </c>
      <c r="V307" s="56" t="s">
        <v>2122</v>
      </c>
      <c r="W307" s="56" t="s">
        <v>2007</v>
      </c>
      <c r="X307" s="56" t="s">
        <v>2985</v>
      </c>
      <c r="Y307" s="56" t="s">
        <v>2986</v>
      </c>
      <c r="AE307" s="56">
        <v>8470415</v>
      </c>
    </row>
    <row r="308" spans="1:31" x14ac:dyDescent="0.35">
      <c r="A308" s="56" t="s">
        <v>2019</v>
      </c>
      <c r="B308" s="56" t="s">
        <v>2053</v>
      </c>
      <c r="C308" s="56" t="s">
        <v>954</v>
      </c>
      <c r="D308" s="56">
        <v>8470415</v>
      </c>
      <c r="E308" s="56" t="s">
        <v>259</v>
      </c>
      <c r="F308" s="56">
        <v>428640</v>
      </c>
      <c r="G308" s="56" t="s">
        <v>55</v>
      </c>
      <c r="H308" s="56" t="str">
        <f t="shared" si="4"/>
        <v>847.8470415.1.428640.000000.847001.200179</v>
      </c>
      <c r="I308" s="56" t="s">
        <v>2872</v>
      </c>
      <c r="J308" s="56">
        <v>847001</v>
      </c>
      <c r="K308" s="56" t="s">
        <v>23</v>
      </c>
      <c r="L308" s="56">
        <v>200179</v>
      </c>
      <c r="M308" s="56" t="s">
        <v>3016</v>
      </c>
      <c r="N308" s="56">
        <v>1</v>
      </c>
      <c r="Q308" s="56" t="s">
        <v>3017</v>
      </c>
      <c r="R308" s="56">
        <v>1</v>
      </c>
      <c r="S308" s="56">
        <v>15000</v>
      </c>
      <c r="T308" s="56">
        <v>15000</v>
      </c>
      <c r="U308" s="56" t="s">
        <v>2002</v>
      </c>
      <c r="V308" s="56" t="s">
        <v>2003</v>
      </c>
      <c r="W308" s="56" t="s">
        <v>2007</v>
      </c>
      <c r="X308" s="56" t="s">
        <v>2985</v>
      </c>
      <c r="Y308" s="56" t="s">
        <v>2986</v>
      </c>
      <c r="AE308" s="56">
        <v>8470415</v>
      </c>
    </row>
    <row r="309" spans="1:31" x14ac:dyDescent="0.35">
      <c r="A309" s="56" t="s">
        <v>1998</v>
      </c>
      <c r="B309" s="56" t="s">
        <v>1999</v>
      </c>
      <c r="C309" s="56" t="s">
        <v>954</v>
      </c>
      <c r="D309" s="56">
        <v>8470415</v>
      </c>
      <c r="E309" s="56" t="s">
        <v>259</v>
      </c>
      <c r="F309" s="56">
        <v>432209</v>
      </c>
      <c r="G309" s="56" t="s">
        <v>138</v>
      </c>
      <c r="H309" s="56" t="str">
        <f t="shared" si="4"/>
        <v>847.8470415.1.432209.000000.847001.200179</v>
      </c>
      <c r="I309" s="56" t="s">
        <v>2872</v>
      </c>
      <c r="J309" s="56">
        <v>847001</v>
      </c>
      <c r="K309" s="56" t="s">
        <v>23</v>
      </c>
      <c r="L309" s="56">
        <v>200179</v>
      </c>
      <c r="M309" s="56" t="s">
        <v>3020</v>
      </c>
      <c r="N309" s="56">
        <v>1</v>
      </c>
      <c r="Q309" s="56" t="s">
        <v>3021</v>
      </c>
      <c r="R309" s="56">
        <v>1</v>
      </c>
      <c r="S309" s="56">
        <v>301000</v>
      </c>
      <c r="T309" s="56">
        <v>301000</v>
      </c>
      <c r="U309" s="56" t="s">
        <v>2002</v>
      </c>
      <c r="V309" s="56" t="s">
        <v>2003</v>
      </c>
      <c r="W309" s="56" t="s">
        <v>2007</v>
      </c>
      <c r="X309" s="56" t="s">
        <v>3001</v>
      </c>
      <c r="Y309" s="56" t="s">
        <v>2986</v>
      </c>
      <c r="AE309" s="56">
        <v>8470415</v>
      </c>
    </row>
    <row r="310" spans="1:31" x14ac:dyDescent="0.35">
      <c r="A310" s="56" t="s">
        <v>1998</v>
      </c>
      <c r="B310" s="56" t="s">
        <v>1999</v>
      </c>
      <c r="C310" s="56" t="s">
        <v>954</v>
      </c>
      <c r="D310" s="56">
        <v>8470415</v>
      </c>
      <c r="E310" s="56" t="s">
        <v>259</v>
      </c>
      <c r="F310" s="56">
        <v>435350</v>
      </c>
      <c r="G310" s="56" t="s">
        <v>144</v>
      </c>
      <c r="H310" s="56" t="str">
        <f t="shared" si="4"/>
        <v>847.8470415.1.435350.000000.847001.200179</v>
      </c>
      <c r="I310" s="56" t="s">
        <v>2872</v>
      </c>
      <c r="J310" s="56">
        <v>847001</v>
      </c>
      <c r="K310" s="56" t="s">
        <v>23</v>
      </c>
      <c r="L310" s="56">
        <v>200179</v>
      </c>
      <c r="M310" s="56" t="s">
        <v>3024</v>
      </c>
      <c r="N310" s="56">
        <v>15</v>
      </c>
      <c r="Q310" s="56" t="s">
        <v>3025</v>
      </c>
      <c r="R310" s="56">
        <v>15</v>
      </c>
      <c r="S310" s="56">
        <v>7000</v>
      </c>
      <c r="T310" s="56">
        <v>105000</v>
      </c>
      <c r="U310" s="56" t="s">
        <v>2002</v>
      </c>
      <c r="V310" s="56" t="s">
        <v>2122</v>
      </c>
      <c r="W310" s="56" t="s">
        <v>2034</v>
      </c>
      <c r="X310" s="56" t="s">
        <v>2998</v>
      </c>
      <c r="Y310" s="56" t="s">
        <v>2986</v>
      </c>
      <c r="AE310" s="56">
        <v>8470415</v>
      </c>
    </row>
    <row r="311" spans="1:31" x14ac:dyDescent="0.35">
      <c r="A311" s="56" t="s">
        <v>1998</v>
      </c>
      <c r="B311" s="56" t="s">
        <v>1999</v>
      </c>
      <c r="C311" s="56" t="s">
        <v>954</v>
      </c>
      <c r="D311" s="56">
        <v>8470415</v>
      </c>
      <c r="E311" s="56" t="s">
        <v>259</v>
      </c>
      <c r="F311" s="56">
        <v>435508</v>
      </c>
      <c r="G311" s="56" t="s">
        <v>147</v>
      </c>
      <c r="H311" s="56" t="str">
        <f t="shared" si="4"/>
        <v>847.8470415.1.435508.000000.847001.200179</v>
      </c>
      <c r="I311" s="56" t="s">
        <v>2872</v>
      </c>
      <c r="J311" s="56">
        <v>847001</v>
      </c>
      <c r="K311" s="56" t="s">
        <v>23</v>
      </c>
      <c r="L311" s="56">
        <v>200179</v>
      </c>
      <c r="M311" s="56" t="s">
        <v>3020</v>
      </c>
      <c r="N311" s="56">
        <v>1</v>
      </c>
      <c r="Q311" s="56" t="s">
        <v>3027</v>
      </c>
      <c r="R311" s="56">
        <v>1</v>
      </c>
      <c r="S311" s="56">
        <v>525000</v>
      </c>
      <c r="T311" s="56">
        <v>525000</v>
      </c>
      <c r="U311" s="56" t="s">
        <v>2002</v>
      </c>
      <c r="V311" s="56" t="s">
        <v>2003</v>
      </c>
      <c r="W311" s="56" t="s">
        <v>2007</v>
      </c>
      <c r="X311" s="56" t="s">
        <v>3001</v>
      </c>
      <c r="Y311" s="56" t="s">
        <v>2986</v>
      </c>
      <c r="AE311" s="56">
        <v>8470415</v>
      </c>
    </row>
    <row r="312" spans="1:31" x14ac:dyDescent="0.35">
      <c r="A312" s="56" t="s">
        <v>2019</v>
      </c>
      <c r="B312" s="56" t="s">
        <v>2896</v>
      </c>
      <c r="C312" s="56" t="s">
        <v>954</v>
      </c>
      <c r="D312" s="56">
        <v>8470415</v>
      </c>
      <c r="E312" s="56" t="s">
        <v>259</v>
      </c>
      <c r="F312" s="56">
        <v>435519</v>
      </c>
      <c r="G312" s="56" t="s">
        <v>61</v>
      </c>
      <c r="H312" s="56" t="str">
        <f t="shared" si="4"/>
        <v>847.8470415.1.435519.000000.847001.200179</v>
      </c>
      <c r="I312" s="56" t="s">
        <v>2872</v>
      </c>
      <c r="J312" s="56">
        <v>847001</v>
      </c>
      <c r="K312" s="56" t="s">
        <v>23</v>
      </c>
      <c r="L312" s="56">
        <v>200179</v>
      </c>
      <c r="M312" s="56" t="s">
        <v>3016</v>
      </c>
      <c r="T312" s="56">
        <v>0</v>
      </c>
      <c r="AE312" s="56">
        <v>8470415</v>
      </c>
    </row>
    <row r="313" spans="1:31" x14ac:dyDescent="0.35">
      <c r="A313" s="56" t="s">
        <v>2036</v>
      </c>
      <c r="B313" s="56" t="s">
        <v>1999</v>
      </c>
      <c r="C313" s="56" t="s">
        <v>954</v>
      </c>
      <c r="D313" s="56">
        <v>8470415</v>
      </c>
      <c r="E313" s="56" t="s">
        <v>259</v>
      </c>
      <c r="F313" s="56">
        <v>436110</v>
      </c>
      <c r="G313" s="56" t="s">
        <v>64</v>
      </c>
      <c r="H313" s="56" t="str">
        <f t="shared" si="4"/>
        <v>847.8470415.1.436110.000000.847001.200179</v>
      </c>
      <c r="I313" s="56" t="s">
        <v>2872</v>
      </c>
      <c r="J313" s="56">
        <v>847001</v>
      </c>
      <c r="K313" s="56" t="s">
        <v>23</v>
      </c>
      <c r="L313" s="56">
        <v>200179</v>
      </c>
      <c r="T313" s="56">
        <v>0</v>
      </c>
      <c r="AE313" s="56">
        <v>8470415</v>
      </c>
    </row>
    <row r="314" spans="1:31" x14ac:dyDescent="0.35">
      <c r="A314" s="56">
        <v>0</v>
      </c>
      <c r="B314" s="56" t="s">
        <v>1999</v>
      </c>
      <c r="C314" s="56" t="s">
        <v>954</v>
      </c>
      <c r="D314" s="56">
        <v>8470415</v>
      </c>
      <c r="E314" s="56" t="s">
        <v>259</v>
      </c>
      <c r="F314" s="56">
        <v>492316</v>
      </c>
      <c r="G314" s="56" t="s">
        <v>138</v>
      </c>
      <c r="H314" s="56" t="str">
        <f t="shared" si="4"/>
        <v>847.8470415.1.492316.000000.847001.300180 </v>
      </c>
      <c r="I314" s="56" t="s">
        <v>2872</v>
      </c>
      <c r="J314" s="56">
        <v>847001</v>
      </c>
      <c r="K314" s="56" t="s">
        <v>863</v>
      </c>
      <c r="L314" s="56" t="s">
        <v>5772</v>
      </c>
      <c r="M314" s="56" t="s">
        <v>2098</v>
      </c>
      <c r="N314" s="56">
        <v>1</v>
      </c>
      <c r="Q314" s="56" t="s">
        <v>5773</v>
      </c>
      <c r="R314" s="56">
        <v>1</v>
      </c>
      <c r="S314" s="56">
        <v>567000</v>
      </c>
      <c r="T314" s="56">
        <v>567000</v>
      </c>
      <c r="U314" s="56" t="s">
        <v>2002</v>
      </c>
      <c r="V314" s="56" t="s">
        <v>2122</v>
      </c>
      <c r="W314" s="56" t="s">
        <v>2007</v>
      </c>
      <c r="X314" s="56" t="s">
        <v>2985</v>
      </c>
      <c r="Y314" s="56" t="s">
        <v>5774</v>
      </c>
      <c r="AE314" s="56">
        <v>8470415</v>
      </c>
    </row>
    <row r="315" spans="1:31" x14ac:dyDescent="0.35">
      <c r="A315" s="56">
        <v>0</v>
      </c>
      <c r="B315" s="56" t="s">
        <v>1999</v>
      </c>
      <c r="C315" s="56" t="s">
        <v>954</v>
      </c>
      <c r="D315" s="56">
        <v>8470415</v>
      </c>
      <c r="E315" s="56" t="s">
        <v>259</v>
      </c>
      <c r="F315" s="56">
        <v>492316</v>
      </c>
      <c r="G315" s="56" t="s">
        <v>138</v>
      </c>
      <c r="H315" s="56" t="str">
        <f t="shared" si="4"/>
        <v>847.8470415.1.492316.000000.847001.300180 </v>
      </c>
      <c r="I315" s="56" t="s">
        <v>2872</v>
      </c>
      <c r="J315" s="56">
        <v>847001</v>
      </c>
      <c r="K315" s="56" t="s">
        <v>863</v>
      </c>
      <c r="L315" s="56" t="s">
        <v>5772</v>
      </c>
      <c r="M315" s="56" t="s">
        <v>2098</v>
      </c>
      <c r="N315" s="56">
        <v>1</v>
      </c>
      <c r="Q315" s="56" t="s">
        <v>5775</v>
      </c>
      <c r="R315" s="56">
        <v>1</v>
      </c>
      <c r="S315" s="56">
        <v>196260</v>
      </c>
      <c r="T315" s="56">
        <v>196260</v>
      </c>
      <c r="U315" s="56" t="s">
        <v>2002</v>
      </c>
      <c r="V315" s="56" t="s">
        <v>2122</v>
      </c>
      <c r="W315" s="56" t="s">
        <v>2007</v>
      </c>
      <c r="X315" s="56" t="s">
        <v>2985</v>
      </c>
      <c r="Y315" s="56" t="s">
        <v>5776</v>
      </c>
      <c r="AE315" s="56">
        <v>8470415</v>
      </c>
    </row>
    <row r="316" spans="1:31" x14ac:dyDescent="0.35">
      <c r="A316" s="56" t="s">
        <v>2019</v>
      </c>
      <c r="B316" s="56" t="s">
        <v>1999</v>
      </c>
      <c r="C316" s="56" t="s">
        <v>954</v>
      </c>
      <c r="D316" s="56">
        <v>8470425</v>
      </c>
      <c r="E316" s="56" t="s">
        <v>267</v>
      </c>
      <c r="F316" s="56">
        <v>425550</v>
      </c>
      <c r="G316" s="56" t="s">
        <v>83</v>
      </c>
      <c r="H316" s="56" t="str">
        <f t="shared" si="4"/>
        <v>847.8470425.1.425550.000000.847001.200179</v>
      </c>
      <c r="I316" s="56" t="s">
        <v>2872</v>
      </c>
      <c r="J316" s="56">
        <v>847001</v>
      </c>
      <c r="K316" s="56" t="s">
        <v>23</v>
      </c>
      <c r="L316" s="56">
        <v>200179</v>
      </c>
      <c r="M316" s="56" t="s">
        <v>2341</v>
      </c>
      <c r="N316" s="56">
        <v>15</v>
      </c>
      <c r="Q316" s="56" t="s">
        <v>5777</v>
      </c>
      <c r="R316" s="56">
        <v>15</v>
      </c>
      <c r="S316" s="56">
        <v>15000</v>
      </c>
      <c r="T316" s="56">
        <v>225000</v>
      </c>
      <c r="U316" s="56" t="s">
        <v>2002</v>
      </c>
      <c r="V316" s="56" t="s">
        <v>2003</v>
      </c>
      <c r="W316" s="56" t="s">
        <v>2075</v>
      </c>
      <c r="X316" s="56" t="s">
        <v>3052</v>
      </c>
      <c r="Y316" s="56" t="s">
        <v>2922</v>
      </c>
      <c r="AE316" s="56">
        <v>8470425</v>
      </c>
    </row>
    <row r="317" spans="1:31" x14ac:dyDescent="0.35">
      <c r="A317" s="56" t="s">
        <v>1998</v>
      </c>
      <c r="B317" s="56" t="s">
        <v>1999</v>
      </c>
      <c r="C317" s="56" t="s">
        <v>954</v>
      </c>
      <c r="D317" s="56">
        <v>8470425</v>
      </c>
      <c r="E317" s="56" t="s">
        <v>267</v>
      </c>
      <c r="F317" s="56">
        <v>425770</v>
      </c>
      <c r="G317" s="56" t="s">
        <v>132</v>
      </c>
      <c r="H317" s="56" t="str">
        <f t="shared" si="4"/>
        <v>847.8470425.1.425770.000000.847001.200179</v>
      </c>
      <c r="I317" s="56" t="s">
        <v>2872</v>
      </c>
      <c r="J317" s="56">
        <v>847001</v>
      </c>
      <c r="K317" s="56" t="s">
        <v>23</v>
      </c>
      <c r="L317" s="56">
        <v>200179</v>
      </c>
      <c r="M317" s="56" t="s">
        <v>5410</v>
      </c>
      <c r="N317" s="56">
        <v>30</v>
      </c>
      <c r="Q317" s="56" t="s">
        <v>5411</v>
      </c>
      <c r="R317" s="56">
        <v>4</v>
      </c>
      <c r="S317" s="56">
        <v>15000</v>
      </c>
      <c r="T317" s="56">
        <v>60000</v>
      </c>
      <c r="U317" s="56" t="s">
        <v>2002</v>
      </c>
      <c r="V317" s="56" t="s">
        <v>2003</v>
      </c>
      <c r="W317" s="56" t="s">
        <v>2056</v>
      </c>
      <c r="X317" s="56" t="s">
        <v>3052</v>
      </c>
      <c r="Y317" s="56" t="s">
        <v>2922</v>
      </c>
      <c r="AE317" s="56">
        <v>8470425</v>
      </c>
    </row>
    <row r="318" spans="1:31" x14ac:dyDescent="0.35">
      <c r="A318" s="56" t="s">
        <v>2036</v>
      </c>
      <c r="B318" s="56" t="s">
        <v>1999</v>
      </c>
      <c r="C318" s="56" t="s">
        <v>954</v>
      </c>
      <c r="D318" s="56">
        <v>8470425</v>
      </c>
      <c r="E318" s="56" t="s">
        <v>267</v>
      </c>
      <c r="F318" s="56">
        <v>425900</v>
      </c>
      <c r="G318" s="56" t="s">
        <v>40</v>
      </c>
      <c r="H318" s="56" t="str">
        <f t="shared" si="4"/>
        <v>847.8470425.1.425900.000000.847001.200179</v>
      </c>
      <c r="I318" s="56" t="s">
        <v>2872</v>
      </c>
      <c r="J318" s="56">
        <v>847001</v>
      </c>
      <c r="K318" s="56" t="s">
        <v>23</v>
      </c>
      <c r="L318" s="56">
        <v>200179</v>
      </c>
      <c r="M318" s="56" t="s">
        <v>3749</v>
      </c>
      <c r="N318" s="56">
        <v>2</v>
      </c>
      <c r="Q318" s="56" t="s">
        <v>5412</v>
      </c>
      <c r="R318" s="56">
        <v>2</v>
      </c>
      <c r="S318" s="56">
        <v>7000</v>
      </c>
      <c r="T318" s="56">
        <v>14000</v>
      </c>
      <c r="U318" s="56" t="s">
        <v>2002</v>
      </c>
      <c r="V318" s="56" t="s">
        <v>2003</v>
      </c>
      <c r="W318" s="56" t="s">
        <v>2007</v>
      </c>
      <c r="X318" s="56" t="s">
        <v>5778</v>
      </c>
      <c r="AE318" s="56">
        <v>8470425</v>
      </c>
    </row>
    <row r="319" spans="1:31" x14ac:dyDescent="0.35">
      <c r="A319" s="56" t="s">
        <v>2041</v>
      </c>
      <c r="B319" s="56" t="s">
        <v>2042</v>
      </c>
      <c r="C319" s="56" t="s">
        <v>954</v>
      </c>
      <c r="D319" s="56">
        <v>8470425</v>
      </c>
      <c r="E319" s="56" t="s">
        <v>267</v>
      </c>
      <c r="F319" s="56">
        <v>426610</v>
      </c>
      <c r="G319" s="56" t="s">
        <v>43</v>
      </c>
      <c r="H319" s="56" t="str">
        <f t="shared" si="4"/>
        <v>847.8470425.1.426610.000000.847001.200179</v>
      </c>
      <c r="I319" s="56" t="s">
        <v>2872</v>
      </c>
      <c r="J319" s="56">
        <v>847001</v>
      </c>
      <c r="K319" s="56" t="s">
        <v>23</v>
      </c>
      <c r="L319" s="56">
        <v>200179</v>
      </c>
      <c r="M319" s="56" t="s">
        <v>2629</v>
      </c>
      <c r="N319" s="56">
        <v>25</v>
      </c>
      <c r="Q319" s="56" t="s">
        <v>3066</v>
      </c>
      <c r="R319" s="56">
        <v>2</v>
      </c>
      <c r="S319" s="56">
        <v>45000</v>
      </c>
      <c r="T319" s="56">
        <v>90000</v>
      </c>
      <c r="U319" s="56" t="s">
        <v>2002</v>
      </c>
      <c r="V319" s="56" t="s">
        <v>2003</v>
      </c>
      <c r="W319" s="56" t="s">
        <v>2007</v>
      </c>
      <c r="X319" s="56" t="s">
        <v>3065</v>
      </c>
      <c r="AE319" s="56">
        <v>8470425</v>
      </c>
    </row>
    <row r="320" spans="1:31" x14ac:dyDescent="0.35">
      <c r="A320" s="56" t="s">
        <v>2047</v>
      </c>
      <c r="B320" s="56" t="s">
        <v>1999</v>
      </c>
      <c r="C320" s="56" t="s">
        <v>954</v>
      </c>
      <c r="D320" s="56">
        <v>8470425</v>
      </c>
      <c r="E320" s="56" t="s">
        <v>267</v>
      </c>
      <c r="F320" s="56">
        <v>428090</v>
      </c>
      <c r="G320" s="56" t="s">
        <v>52</v>
      </c>
      <c r="H320" s="56" t="str">
        <f t="shared" si="4"/>
        <v>847.8470425.1.428090.000000.847001.200179</v>
      </c>
      <c r="I320" s="56" t="s">
        <v>2872</v>
      </c>
      <c r="J320" s="56">
        <v>847001</v>
      </c>
      <c r="K320" s="56" t="s">
        <v>23</v>
      </c>
      <c r="L320" s="56">
        <v>200179</v>
      </c>
      <c r="M320" s="56" t="s">
        <v>5410</v>
      </c>
      <c r="N320" s="56">
        <v>25</v>
      </c>
      <c r="Q320" s="56" t="s">
        <v>3067</v>
      </c>
      <c r="R320" s="56">
        <v>10</v>
      </c>
      <c r="S320" s="56">
        <v>15000</v>
      </c>
      <c r="T320" s="56">
        <v>150000</v>
      </c>
      <c r="U320" s="56" t="s">
        <v>2002</v>
      </c>
      <c r="V320" s="56" t="s">
        <v>2003</v>
      </c>
      <c r="W320" s="56" t="s">
        <v>2022</v>
      </c>
      <c r="X320" s="56" t="s">
        <v>3068</v>
      </c>
      <c r="Y320" s="56" t="s">
        <v>2922</v>
      </c>
      <c r="AE320" s="56">
        <v>8470425</v>
      </c>
    </row>
    <row r="321" spans="1:31" x14ac:dyDescent="0.35">
      <c r="A321" s="56" t="s">
        <v>1998</v>
      </c>
      <c r="B321" s="56" t="s">
        <v>1999</v>
      </c>
      <c r="C321" s="56" t="s">
        <v>954</v>
      </c>
      <c r="D321" s="56">
        <v>8470425</v>
      </c>
      <c r="E321" s="56" t="s">
        <v>267</v>
      </c>
      <c r="F321" s="56">
        <v>435350</v>
      </c>
      <c r="G321" s="56" t="s">
        <v>144</v>
      </c>
      <c r="H321" s="56" t="str">
        <f t="shared" si="4"/>
        <v>847.8470425.1.435350.000000.847001.200179</v>
      </c>
      <c r="I321" s="56" t="s">
        <v>2872</v>
      </c>
      <c r="J321" s="56">
        <v>847001</v>
      </c>
      <c r="K321" s="56" t="s">
        <v>23</v>
      </c>
      <c r="L321" s="56">
        <v>200179</v>
      </c>
      <c r="M321" s="56" t="s">
        <v>2341</v>
      </c>
      <c r="N321" s="56">
        <v>20</v>
      </c>
      <c r="Q321" s="56" t="s">
        <v>3069</v>
      </c>
      <c r="R321" s="56">
        <v>20</v>
      </c>
      <c r="S321" s="56">
        <v>10000</v>
      </c>
      <c r="T321" s="56">
        <v>200000</v>
      </c>
      <c r="U321" s="56" t="s">
        <v>2002</v>
      </c>
      <c r="V321" s="56" t="s">
        <v>2003</v>
      </c>
      <c r="W321" s="56" t="s">
        <v>2034</v>
      </c>
      <c r="X321" s="56" t="s">
        <v>3073</v>
      </c>
      <c r="Y321" s="56" t="s">
        <v>2922</v>
      </c>
      <c r="AE321" s="56">
        <v>8470425</v>
      </c>
    </row>
    <row r="322" spans="1:31" x14ac:dyDescent="0.35">
      <c r="A322" s="56" t="s">
        <v>1998</v>
      </c>
      <c r="B322" s="56" t="s">
        <v>1999</v>
      </c>
      <c r="C322" s="56" t="s">
        <v>954</v>
      </c>
      <c r="D322" s="56">
        <v>8470425</v>
      </c>
      <c r="E322" s="56" t="s">
        <v>267</v>
      </c>
      <c r="F322" s="56">
        <v>435508</v>
      </c>
      <c r="G322" s="56" t="s">
        <v>147</v>
      </c>
      <c r="H322" s="56" t="str">
        <f t="shared" si="4"/>
        <v>847.8470425.1.435508.000000.847001.200179</v>
      </c>
      <c r="I322" s="56" t="s">
        <v>2872</v>
      </c>
      <c r="J322" s="56">
        <v>847001</v>
      </c>
      <c r="K322" s="56" t="s">
        <v>23</v>
      </c>
      <c r="L322" s="56">
        <v>200179</v>
      </c>
      <c r="M322" s="56" t="s">
        <v>2629</v>
      </c>
      <c r="N322" s="56">
        <v>15</v>
      </c>
      <c r="Q322" s="56" t="s">
        <v>5779</v>
      </c>
      <c r="R322" s="56">
        <v>1</v>
      </c>
      <c r="S322" s="56">
        <v>1000000</v>
      </c>
      <c r="T322" s="56">
        <v>1000000</v>
      </c>
      <c r="U322" s="56" t="s">
        <v>2113</v>
      </c>
      <c r="V322" s="56" t="s">
        <v>2122</v>
      </c>
      <c r="W322" s="56" t="s">
        <v>2433</v>
      </c>
      <c r="X322" s="56" t="s">
        <v>3065</v>
      </c>
      <c r="AE322" s="56">
        <v>8470425</v>
      </c>
    </row>
    <row r="323" spans="1:31" x14ac:dyDescent="0.35">
      <c r="A323" s="56" t="s">
        <v>1998</v>
      </c>
      <c r="B323" s="56" t="s">
        <v>1999</v>
      </c>
      <c r="C323" s="56" t="s">
        <v>954</v>
      </c>
      <c r="D323" s="56">
        <v>8470425</v>
      </c>
      <c r="E323" s="56" t="s">
        <v>267</v>
      </c>
      <c r="F323" s="56">
        <v>435508</v>
      </c>
      <c r="G323" s="56" t="s">
        <v>147</v>
      </c>
      <c r="H323" s="56" t="str">
        <f t="shared" ref="H323:H386" si="5">CONCATENATE(847,".",D323,".",1,".",F323,".","000000",".",J323,".",L323)</f>
        <v>847.8470425.1.435508.000000.847001.200179</v>
      </c>
      <c r="I323" s="56" t="s">
        <v>2872</v>
      </c>
      <c r="J323" s="56">
        <v>847001</v>
      </c>
      <c r="K323" s="56" t="s">
        <v>23</v>
      </c>
      <c r="L323" s="56">
        <v>200179</v>
      </c>
      <c r="M323" s="56" t="s">
        <v>2629</v>
      </c>
      <c r="N323" s="56">
        <v>40</v>
      </c>
      <c r="Q323" s="56" t="s">
        <v>5780</v>
      </c>
      <c r="R323" s="56">
        <v>2</v>
      </c>
      <c r="S323" s="56">
        <v>1010000</v>
      </c>
      <c r="T323" s="56">
        <v>2020000</v>
      </c>
      <c r="U323" s="56" t="s">
        <v>2113</v>
      </c>
      <c r="V323" s="56" t="s">
        <v>2122</v>
      </c>
      <c r="W323" s="56" t="s">
        <v>2433</v>
      </c>
      <c r="X323" s="56" t="s">
        <v>3065</v>
      </c>
      <c r="Y323" s="56" t="s">
        <v>2922</v>
      </c>
      <c r="AE323" s="56">
        <v>8470425</v>
      </c>
    </row>
    <row r="324" spans="1:31" x14ac:dyDescent="0.35">
      <c r="A324" s="56" t="s">
        <v>1998</v>
      </c>
      <c r="B324" s="56" t="s">
        <v>1999</v>
      </c>
      <c r="C324" s="56" t="s">
        <v>954</v>
      </c>
      <c r="D324" s="56">
        <v>8470425</v>
      </c>
      <c r="E324" s="56" t="s">
        <v>267</v>
      </c>
      <c r="F324" s="56">
        <v>435508</v>
      </c>
      <c r="G324" s="56" t="s">
        <v>147</v>
      </c>
      <c r="H324" s="56" t="str">
        <f t="shared" si="5"/>
        <v>847.8470425.1.435508.000000.847001.200179</v>
      </c>
      <c r="I324" s="56" t="s">
        <v>2872</v>
      </c>
      <c r="J324" s="56">
        <v>847001</v>
      </c>
      <c r="K324" s="56" t="s">
        <v>23</v>
      </c>
      <c r="L324" s="56">
        <v>200179</v>
      </c>
      <c r="M324" s="56" t="s">
        <v>2629</v>
      </c>
      <c r="N324" s="56">
        <v>35</v>
      </c>
      <c r="Q324" s="56" t="s">
        <v>5781</v>
      </c>
      <c r="R324" s="56">
        <v>1</v>
      </c>
      <c r="S324" s="56">
        <v>300000</v>
      </c>
      <c r="T324" s="56">
        <v>300000</v>
      </c>
      <c r="U324" s="56" t="s">
        <v>2113</v>
      </c>
      <c r="V324" s="56" t="s">
        <v>2122</v>
      </c>
      <c r="W324" s="56" t="s">
        <v>2433</v>
      </c>
      <c r="X324" s="56" t="s">
        <v>3065</v>
      </c>
      <c r="AE324" s="56">
        <v>8470425</v>
      </c>
    </row>
    <row r="325" spans="1:31" x14ac:dyDescent="0.35">
      <c r="A325" s="56">
        <v>0</v>
      </c>
      <c r="B325" s="56" t="s">
        <v>1999</v>
      </c>
      <c r="C325" s="56" t="s">
        <v>954</v>
      </c>
      <c r="D325" s="56">
        <v>8470425</v>
      </c>
      <c r="E325" s="56" t="s">
        <v>267</v>
      </c>
      <c r="F325" s="56">
        <v>492310</v>
      </c>
      <c r="G325" s="56" t="s">
        <v>871</v>
      </c>
      <c r="H325" s="56" t="str">
        <f t="shared" si="5"/>
        <v>847.8470425.1.492310.000000.847001.300180 </v>
      </c>
      <c r="I325" s="56" t="s">
        <v>2872</v>
      </c>
      <c r="J325" s="56">
        <v>847001</v>
      </c>
      <c r="K325" s="56" t="s">
        <v>863</v>
      </c>
      <c r="L325" s="56" t="s">
        <v>5772</v>
      </c>
      <c r="M325" s="56" t="s">
        <v>2629</v>
      </c>
      <c r="N325" s="56">
        <v>20</v>
      </c>
      <c r="Q325" s="56" t="s">
        <v>5782</v>
      </c>
      <c r="R325" s="56">
        <v>2</v>
      </c>
      <c r="S325" s="56">
        <v>460000</v>
      </c>
      <c r="T325" s="56">
        <v>920000</v>
      </c>
      <c r="U325" s="56" t="s">
        <v>2113</v>
      </c>
      <c r="V325" s="56" t="s">
        <v>2122</v>
      </c>
      <c r="W325" s="56" t="s">
        <v>2433</v>
      </c>
      <c r="X325" s="56" t="s">
        <v>3065</v>
      </c>
      <c r="AE325" s="56">
        <v>8470425</v>
      </c>
    </row>
    <row r="326" spans="1:31" x14ac:dyDescent="0.35">
      <c r="A326" s="56">
        <v>0</v>
      </c>
      <c r="B326" s="56" t="s">
        <v>1999</v>
      </c>
      <c r="C326" s="56" t="s">
        <v>954</v>
      </c>
      <c r="D326" s="56">
        <v>8470425</v>
      </c>
      <c r="E326" s="56" t="s">
        <v>267</v>
      </c>
      <c r="F326" s="56">
        <v>492310</v>
      </c>
      <c r="G326" s="56" t="s">
        <v>871</v>
      </c>
      <c r="H326" s="56" t="str">
        <f t="shared" si="5"/>
        <v>847.8470425.1.492310.000000.847001.300180 </v>
      </c>
      <c r="I326" s="56" t="s">
        <v>2872</v>
      </c>
      <c r="J326" s="56">
        <v>847001</v>
      </c>
      <c r="K326" s="56" t="s">
        <v>863</v>
      </c>
      <c r="L326" s="56" t="s">
        <v>5772</v>
      </c>
      <c r="M326" s="56" t="s">
        <v>2629</v>
      </c>
      <c r="N326" s="56">
        <v>25</v>
      </c>
      <c r="Q326" s="56" t="s">
        <v>5783</v>
      </c>
      <c r="R326" s="56">
        <v>6</v>
      </c>
      <c r="S326" s="56">
        <v>60000</v>
      </c>
      <c r="T326" s="56">
        <v>360000</v>
      </c>
      <c r="U326" s="56" t="s">
        <v>2113</v>
      </c>
      <c r="V326" s="56" t="s">
        <v>2122</v>
      </c>
      <c r="W326" s="56" t="s">
        <v>2433</v>
      </c>
      <c r="X326" s="56" t="s">
        <v>3065</v>
      </c>
      <c r="AE326" s="56">
        <v>8470425</v>
      </c>
    </row>
    <row r="327" spans="1:31" x14ac:dyDescent="0.35">
      <c r="A327" s="56">
        <v>0</v>
      </c>
      <c r="B327" s="56" t="s">
        <v>1999</v>
      </c>
      <c r="C327" s="56" t="s">
        <v>954</v>
      </c>
      <c r="D327" s="56">
        <v>8470425</v>
      </c>
      <c r="E327" s="56" t="s">
        <v>267</v>
      </c>
      <c r="F327" s="56">
        <v>492316</v>
      </c>
      <c r="G327" s="56" t="s">
        <v>138</v>
      </c>
      <c r="H327" s="56" t="str">
        <f t="shared" si="5"/>
        <v>847.8470425.1.492316.000000.847001.300180 </v>
      </c>
      <c r="I327" s="56" t="s">
        <v>2872</v>
      </c>
      <c r="J327" s="56">
        <v>847001</v>
      </c>
      <c r="K327" s="56" t="s">
        <v>863</v>
      </c>
      <c r="L327" s="56" t="s">
        <v>5772</v>
      </c>
      <c r="M327" s="56" t="s">
        <v>2629</v>
      </c>
      <c r="N327" s="56">
        <v>20</v>
      </c>
      <c r="Q327" s="56" t="s">
        <v>5784</v>
      </c>
      <c r="R327" s="56">
        <v>1</v>
      </c>
      <c r="S327" s="56">
        <v>850000</v>
      </c>
      <c r="T327" s="56">
        <v>850000</v>
      </c>
      <c r="U327" s="56" t="s">
        <v>2113</v>
      </c>
      <c r="V327" s="56" t="s">
        <v>2122</v>
      </c>
      <c r="W327" s="56" t="s">
        <v>2433</v>
      </c>
      <c r="X327" s="56" t="s">
        <v>3065</v>
      </c>
      <c r="Y327" s="56" t="s">
        <v>2922</v>
      </c>
      <c r="AE327" s="56">
        <v>8470425</v>
      </c>
    </row>
    <row r="328" spans="1:31" x14ac:dyDescent="0.35">
      <c r="A328" s="56" t="s">
        <v>2024</v>
      </c>
      <c r="B328" s="56" t="s">
        <v>1999</v>
      </c>
      <c r="C328" s="56" t="s">
        <v>954</v>
      </c>
      <c r="D328" s="56">
        <v>8470430</v>
      </c>
      <c r="E328" s="56" t="s">
        <v>274</v>
      </c>
      <c r="F328" s="56">
        <v>425746</v>
      </c>
      <c r="G328" s="56" t="s">
        <v>548</v>
      </c>
      <c r="H328" s="56" t="str">
        <f t="shared" si="5"/>
        <v>847.8470430.1.425746.000000.847001.200179</v>
      </c>
      <c r="I328" s="56" t="s">
        <v>2872</v>
      </c>
      <c r="J328" s="56">
        <v>847001</v>
      </c>
      <c r="K328" s="56" t="s">
        <v>23</v>
      </c>
      <c r="L328" s="56">
        <v>200179</v>
      </c>
      <c r="M328" s="56" t="s">
        <v>2098</v>
      </c>
      <c r="N328" s="56">
        <v>2</v>
      </c>
      <c r="Q328" s="56" t="s">
        <v>3086</v>
      </c>
      <c r="R328" s="56">
        <v>2</v>
      </c>
      <c r="S328" s="56">
        <v>2130</v>
      </c>
      <c r="T328" s="56">
        <v>4260</v>
      </c>
      <c r="U328" s="56" t="s">
        <v>2002</v>
      </c>
      <c r="V328" s="56" t="s">
        <v>2003</v>
      </c>
      <c r="W328" s="56" t="s">
        <v>2029</v>
      </c>
      <c r="X328" s="56" t="s">
        <v>2029</v>
      </c>
      <c r="Y328" s="56" t="s">
        <v>3088</v>
      </c>
      <c r="AE328" s="56">
        <v>8470430</v>
      </c>
    </row>
    <row r="329" spans="1:31" x14ac:dyDescent="0.35">
      <c r="A329" s="56" t="s">
        <v>1998</v>
      </c>
      <c r="B329" s="56" t="s">
        <v>1999</v>
      </c>
      <c r="C329" s="56" t="s">
        <v>954</v>
      </c>
      <c r="D329" s="56">
        <v>8470430</v>
      </c>
      <c r="E329" s="56" t="s">
        <v>274</v>
      </c>
      <c r="F329" s="56">
        <v>425761</v>
      </c>
      <c r="G329" s="56" t="s">
        <v>288</v>
      </c>
      <c r="H329" s="56" t="str">
        <f t="shared" si="5"/>
        <v>847.8470430.1.425761.000000.847001.200179</v>
      </c>
      <c r="I329" s="56" t="s">
        <v>2872</v>
      </c>
      <c r="J329" s="56">
        <v>847001</v>
      </c>
      <c r="K329" s="56" t="s">
        <v>23</v>
      </c>
      <c r="L329" s="56">
        <v>200179</v>
      </c>
      <c r="M329" s="56" t="s">
        <v>2098</v>
      </c>
      <c r="N329" s="56">
        <v>2</v>
      </c>
      <c r="Q329" s="56" t="s">
        <v>3089</v>
      </c>
      <c r="R329" s="56">
        <v>2</v>
      </c>
      <c r="S329" s="56">
        <v>4250</v>
      </c>
      <c r="T329" s="56">
        <v>8500</v>
      </c>
      <c r="U329" s="56" t="s">
        <v>2002</v>
      </c>
      <c r="V329" s="56" t="s">
        <v>2003</v>
      </c>
      <c r="W329" s="56" t="s">
        <v>2029</v>
      </c>
      <c r="X329" s="56" t="s">
        <v>2029</v>
      </c>
      <c r="Y329" s="56" t="s">
        <v>3088</v>
      </c>
      <c r="AE329" s="56">
        <v>8470430</v>
      </c>
    </row>
    <row r="330" spans="1:31" x14ac:dyDescent="0.35">
      <c r="A330" s="56" t="s">
        <v>1998</v>
      </c>
      <c r="B330" s="56" t="s">
        <v>1999</v>
      </c>
      <c r="C330" s="56" t="s">
        <v>954</v>
      </c>
      <c r="D330" s="56">
        <v>8470430</v>
      </c>
      <c r="E330" s="56" t="s">
        <v>274</v>
      </c>
      <c r="F330" s="56">
        <v>425770</v>
      </c>
      <c r="G330" s="56" t="s">
        <v>132</v>
      </c>
      <c r="H330" s="56" t="str">
        <f t="shared" si="5"/>
        <v>847.8470430.1.425770.000000.847001.200179</v>
      </c>
      <c r="I330" s="56" t="s">
        <v>2872</v>
      </c>
      <c r="J330" s="56">
        <v>847001</v>
      </c>
      <c r="K330" s="56" t="s">
        <v>23</v>
      </c>
      <c r="L330" s="56">
        <v>200179</v>
      </c>
      <c r="M330" s="56" t="s">
        <v>2031</v>
      </c>
      <c r="N330" s="56">
        <v>25</v>
      </c>
      <c r="Q330" s="56" t="s">
        <v>3092</v>
      </c>
      <c r="R330" s="56">
        <v>25</v>
      </c>
      <c r="S330" s="56">
        <v>15000</v>
      </c>
      <c r="T330" s="56">
        <v>375000</v>
      </c>
      <c r="U330" s="56" t="s">
        <v>2002</v>
      </c>
      <c r="V330" s="56" t="s">
        <v>2003</v>
      </c>
      <c r="W330" s="56" t="s">
        <v>2050</v>
      </c>
      <c r="X330" s="56" t="s">
        <v>2050</v>
      </c>
      <c r="Y330" s="56" t="s">
        <v>3088</v>
      </c>
      <c r="AE330" s="56">
        <v>8470430</v>
      </c>
    </row>
    <row r="331" spans="1:31" x14ac:dyDescent="0.35">
      <c r="A331" s="56" t="s">
        <v>2036</v>
      </c>
      <c r="B331" s="56" t="s">
        <v>1999</v>
      </c>
      <c r="C331" s="56" t="s">
        <v>954</v>
      </c>
      <c r="D331" s="56">
        <v>8470430</v>
      </c>
      <c r="E331" s="56" t="s">
        <v>274</v>
      </c>
      <c r="F331" s="56">
        <v>425900</v>
      </c>
      <c r="G331" s="56" t="s">
        <v>40</v>
      </c>
      <c r="H331" s="56" t="str">
        <f t="shared" si="5"/>
        <v>847.8470430.1.425900.000000.847001.200179</v>
      </c>
      <c r="I331" s="56" t="s">
        <v>2872</v>
      </c>
      <c r="J331" s="56">
        <v>847001</v>
      </c>
      <c r="K331" s="56" t="s">
        <v>23</v>
      </c>
      <c r="L331" s="56">
        <v>200179</v>
      </c>
      <c r="M331" s="56" t="s">
        <v>2000</v>
      </c>
      <c r="N331" s="56">
        <v>12</v>
      </c>
      <c r="Q331" s="56" t="s">
        <v>3097</v>
      </c>
      <c r="R331" s="56">
        <v>12</v>
      </c>
      <c r="S331" s="56">
        <v>1000</v>
      </c>
      <c r="T331" s="56">
        <v>12000</v>
      </c>
      <c r="U331" s="56" t="s">
        <v>2002</v>
      </c>
      <c r="V331" s="56" t="s">
        <v>2003</v>
      </c>
      <c r="W331" s="56" t="s">
        <v>2050</v>
      </c>
      <c r="X331" s="56" t="s">
        <v>2050</v>
      </c>
      <c r="Y331" s="56" t="s">
        <v>3088</v>
      </c>
      <c r="AE331" s="56">
        <v>8470430</v>
      </c>
    </row>
    <row r="332" spans="1:31" x14ac:dyDescent="0.35">
      <c r="A332" s="56" t="s">
        <v>2041</v>
      </c>
      <c r="B332" s="56" t="s">
        <v>2042</v>
      </c>
      <c r="C332" s="56" t="s">
        <v>954</v>
      </c>
      <c r="D332" s="56">
        <v>8470430</v>
      </c>
      <c r="E332" s="56" t="s">
        <v>274</v>
      </c>
      <c r="F332" s="56">
        <v>426610</v>
      </c>
      <c r="G332" s="56" t="s">
        <v>43</v>
      </c>
      <c r="H332" s="56" t="str">
        <f t="shared" si="5"/>
        <v>847.8470430.1.426610.000000.847001.200179</v>
      </c>
      <c r="I332" s="56" t="s">
        <v>2872</v>
      </c>
      <c r="J332" s="56">
        <v>847001</v>
      </c>
      <c r="K332" s="56" t="s">
        <v>23</v>
      </c>
      <c r="L332" s="56">
        <v>200179</v>
      </c>
      <c r="M332" s="56" t="s">
        <v>2000</v>
      </c>
      <c r="N332" s="56">
        <v>1</v>
      </c>
      <c r="Q332" s="56" t="s">
        <v>3102</v>
      </c>
      <c r="R332" s="56">
        <v>1</v>
      </c>
      <c r="S332" s="56">
        <v>150000</v>
      </c>
      <c r="T332" s="56">
        <v>150000</v>
      </c>
      <c r="U332" s="56" t="s">
        <v>2002</v>
      </c>
      <c r="V332" s="56" t="s">
        <v>2003</v>
      </c>
      <c r="W332" s="56" t="s">
        <v>2029</v>
      </c>
      <c r="X332" s="56" t="s">
        <v>2029</v>
      </c>
      <c r="Y332" s="56" t="s">
        <v>3088</v>
      </c>
      <c r="AE332" s="56">
        <v>8470430</v>
      </c>
    </row>
    <row r="333" spans="1:31" x14ac:dyDescent="0.35">
      <c r="A333" s="56" t="s">
        <v>2019</v>
      </c>
      <c r="B333" s="56" t="s">
        <v>2053</v>
      </c>
      <c r="C333" s="56" t="s">
        <v>954</v>
      </c>
      <c r="D333" s="56">
        <v>8470430</v>
      </c>
      <c r="E333" s="56" t="s">
        <v>274</v>
      </c>
      <c r="F333" s="56">
        <v>428640</v>
      </c>
      <c r="G333" s="56" t="s">
        <v>55</v>
      </c>
      <c r="H333" s="56" t="str">
        <f t="shared" si="5"/>
        <v>847.8470430.1.428640.000000.847001.200179</v>
      </c>
      <c r="I333" s="56" t="s">
        <v>2872</v>
      </c>
      <c r="J333" s="56">
        <v>847001</v>
      </c>
      <c r="K333" s="56" t="s">
        <v>23</v>
      </c>
      <c r="L333" s="56">
        <v>200179</v>
      </c>
      <c r="T333" s="56">
        <v>0</v>
      </c>
      <c r="AE333" s="56">
        <v>8470430</v>
      </c>
    </row>
    <row r="334" spans="1:31" x14ac:dyDescent="0.35">
      <c r="A334" s="56" t="s">
        <v>1998</v>
      </c>
      <c r="B334" s="56" t="s">
        <v>1999</v>
      </c>
      <c r="C334" s="56" t="s">
        <v>954</v>
      </c>
      <c r="D334" s="56">
        <v>8470430</v>
      </c>
      <c r="E334" s="56" t="s">
        <v>274</v>
      </c>
      <c r="F334" s="56">
        <v>435508</v>
      </c>
      <c r="G334" s="56" t="s">
        <v>147</v>
      </c>
      <c r="H334" s="56" t="str">
        <f t="shared" si="5"/>
        <v>847.8470430.1.435508.000000.847001.200179</v>
      </c>
      <c r="I334" s="56" t="s">
        <v>2872</v>
      </c>
      <c r="J334" s="56">
        <v>847001</v>
      </c>
      <c r="K334" s="56" t="s">
        <v>23</v>
      </c>
      <c r="L334" s="56">
        <v>200179</v>
      </c>
      <c r="M334" s="56" t="s">
        <v>2000</v>
      </c>
      <c r="N334" s="56">
        <v>2</v>
      </c>
      <c r="Q334" s="56" t="s">
        <v>3104</v>
      </c>
      <c r="R334" s="56">
        <v>2</v>
      </c>
      <c r="S334" s="56">
        <v>42300</v>
      </c>
      <c r="T334" s="56">
        <v>84600</v>
      </c>
      <c r="U334" s="56" t="s">
        <v>2002</v>
      </c>
      <c r="V334" s="56" t="s">
        <v>2003</v>
      </c>
      <c r="W334" s="56" t="s">
        <v>2007</v>
      </c>
      <c r="X334" s="56" t="s">
        <v>2007</v>
      </c>
      <c r="Y334" s="56" t="s">
        <v>3107</v>
      </c>
      <c r="AE334" s="56">
        <v>8470430</v>
      </c>
    </row>
    <row r="335" spans="1:31" x14ac:dyDescent="0.35">
      <c r="A335" s="56">
        <v>0</v>
      </c>
      <c r="B335" s="56" t="s">
        <v>1999</v>
      </c>
      <c r="C335" s="56" t="s">
        <v>954</v>
      </c>
      <c r="D335" s="56">
        <v>8470430</v>
      </c>
      <c r="E335" s="56" t="s">
        <v>274</v>
      </c>
      <c r="F335" s="56">
        <v>492316</v>
      </c>
      <c r="G335" s="56" t="s">
        <v>138</v>
      </c>
      <c r="H335" s="56" t="str">
        <f t="shared" si="5"/>
        <v>847.8470430.1.492316.000000.847001.300180 </v>
      </c>
      <c r="I335" s="56" t="s">
        <v>2872</v>
      </c>
      <c r="J335" s="56">
        <v>847001</v>
      </c>
      <c r="K335" s="56" t="s">
        <v>863</v>
      </c>
      <c r="L335" s="56" t="s">
        <v>5772</v>
      </c>
      <c r="AE335" s="56">
        <v>8470430</v>
      </c>
    </row>
    <row r="336" spans="1:31" x14ac:dyDescent="0.35">
      <c r="A336" s="56" t="s">
        <v>2019</v>
      </c>
      <c r="B336" s="56" t="s">
        <v>1999</v>
      </c>
      <c r="C336" s="56" t="s">
        <v>954</v>
      </c>
      <c r="D336" s="56">
        <v>8470435</v>
      </c>
      <c r="E336" s="56" t="s">
        <v>279</v>
      </c>
      <c r="F336" s="56">
        <v>425550</v>
      </c>
      <c r="G336" s="56" t="s">
        <v>37</v>
      </c>
      <c r="H336" s="56" t="str">
        <f t="shared" si="5"/>
        <v>847.8470435.1.425550.000000.847001.200179</v>
      </c>
      <c r="I336" s="56" t="s">
        <v>2872</v>
      </c>
      <c r="J336" s="56">
        <v>847001</v>
      </c>
      <c r="K336" s="56" t="s">
        <v>23</v>
      </c>
      <c r="L336" s="56">
        <v>200179</v>
      </c>
      <c r="T336" s="56">
        <v>0</v>
      </c>
      <c r="AE336" s="56">
        <v>8470435</v>
      </c>
    </row>
    <row r="337" spans="1:31" x14ac:dyDescent="0.35">
      <c r="A337" s="56" t="s">
        <v>1998</v>
      </c>
      <c r="B337" s="56" t="s">
        <v>1999</v>
      </c>
      <c r="C337" s="56" t="s">
        <v>954</v>
      </c>
      <c r="D337" s="56">
        <v>8470435</v>
      </c>
      <c r="E337" s="56" t="s">
        <v>279</v>
      </c>
      <c r="F337" s="56">
        <v>425761</v>
      </c>
      <c r="G337" s="56" t="s">
        <v>83</v>
      </c>
      <c r="H337" s="56" t="str">
        <f t="shared" si="5"/>
        <v>847.8470435.1.425761.000000.847001.200179</v>
      </c>
      <c r="I337" s="56" t="s">
        <v>2872</v>
      </c>
      <c r="J337" s="56">
        <v>847001</v>
      </c>
      <c r="K337" s="56" t="s">
        <v>23</v>
      </c>
      <c r="L337" s="56">
        <v>200179</v>
      </c>
      <c r="T337" s="56">
        <v>0</v>
      </c>
      <c r="AE337" s="56">
        <v>8470435</v>
      </c>
    </row>
    <row r="338" spans="1:31" x14ac:dyDescent="0.35">
      <c r="A338" s="56" t="s">
        <v>1998</v>
      </c>
      <c r="B338" s="56" t="s">
        <v>1999</v>
      </c>
      <c r="C338" s="56" t="s">
        <v>954</v>
      </c>
      <c r="D338" s="56">
        <v>8470435</v>
      </c>
      <c r="E338" s="56" t="s">
        <v>279</v>
      </c>
      <c r="F338" s="56">
        <v>425770</v>
      </c>
      <c r="G338" s="56" t="s">
        <v>288</v>
      </c>
      <c r="H338" s="56" t="str">
        <f t="shared" si="5"/>
        <v>847.8470435.1.425770.000000.847001.200179</v>
      </c>
      <c r="I338" s="56" t="s">
        <v>2872</v>
      </c>
      <c r="J338" s="56">
        <v>847001</v>
      </c>
      <c r="K338" s="56" t="s">
        <v>23</v>
      </c>
      <c r="L338" s="56">
        <v>200179</v>
      </c>
      <c r="T338" s="56">
        <v>0</v>
      </c>
      <c r="AE338" s="56">
        <v>8470435</v>
      </c>
    </row>
    <row r="339" spans="1:31" x14ac:dyDescent="0.35">
      <c r="A339" s="56" t="s">
        <v>2036</v>
      </c>
      <c r="B339" s="56" t="s">
        <v>1999</v>
      </c>
      <c r="C339" s="56" t="s">
        <v>954</v>
      </c>
      <c r="D339" s="56">
        <v>8470435</v>
      </c>
      <c r="E339" s="56" t="s">
        <v>279</v>
      </c>
      <c r="F339" s="56">
        <v>425900</v>
      </c>
      <c r="G339" s="56" t="s">
        <v>132</v>
      </c>
      <c r="H339" s="56" t="str">
        <f t="shared" si="5"/>
        <v>847.8470435.1.425900.000000.847001.200179</v>
      </c>
      <c r="I339" s="56" t="s">
        <v>2872</v>
      </c>
      <c r="J339" s="56">
        <v>847001</v>
      </c>
      <c r="K339" s="56" t="s">
        <v>23</v>
      </c>
      <c r="L339" s="56">
        <v>200179</v>
      </c>
      <c r="M339" s="56" t="s">
        <v>2363</v>
      </c>
      <c r="N339" s="56">
        <v>20</v>
      </c>
      <c r="O339" s="56" t="s">
        <v>1959</v>
      </c>
      <c r="R339" s="56">
        <v>20</v>
      </c>
      <c r="S339" s="56">
        <v>5000</v>
      </c>
      <c r="T339" s="56">
        <v>100000</v>
      </c>
      <c r="U339" s="56" t="s">
        <v>2002</v>
      </c>
      <c r="V339" s="56" t="s">
        <v>2003</v>
      </c>
      <c r="W339" s="56" t="s">
        <v>2034</v>
      </c>
      <c r="X339" s="56" t="s">
        <v>2009</v>
      </c>
      <c r="Y339" s="56" t="s">
        <v>2009</v>
      </c>
      <c r="AE339" s="56">
        <v>8470435</v>
      </c>
    </row>
    <row r="340" spans="1:31" x14ac:dyDescent="0.35">
      <c r="A340" s="56" t="s">
        <v>2041</v>
      </c>
      <c r="B340" s="56" t="s">
        <v>2042</v>
      </c>
      <c r="C340" s="56" t="s">
        <v>954</v>
      </c>
      <c r="D340" s="56">
        <v>8470435</v>
      </c>
      <c r="E340" s="56" t="s">
        <v>279</v>
      </c>
      <c r="F340" s="56">
        <v>426610</v>
      </c>
      <c r="G340" s="56" t="s">
        <v>40</v>
      </c>
      <c r="H340" s="56" t="str">
        <f t="shared" si="5"/>
        <v>847.8470435.1.426610.000000.847001.200179</v>
      </c>
      <c r="I340" s="56" t="s">
        <v>2872</v>
      </c>
      <c r="J340" s="56">
        <v>847001</v>
      </c>
      <c r="K340" s="56" t="s">
        <v>23</v>
      </c>
      <c r="L340" s="56">
        <v>200179</v>
      </c>
      <c r="T340" s="56">
        <v>0</v>
      </c>
      <c r="AE340" s="56">
        <v>8470435</v>
      </c>
    </row>
    <row r="341" spans="1:31" x14ac:dyDescent="0.35">
      <c r="A341" s="56" t="s">
        <v>1998</v>
      </c>
      <c r="B341" s="56" t="s">
        <v>1999</v>
      </c>
      <c r="C341" s="56" t="s">
        <v>954</v>
      </c>
      <c r="D341" s="56">
        <v>8470435</v>
      </c>
      <c r="E341" s="56" t="s">
        <v>279</v>
      </c>
      <c r="F341" s="56">
        <v>427710</v>
      </c>
      <c r="G341" s="56" t="s">
        <v>43</v>
      </c>
      <c r="H341" s="56" t="str">
        <f t="shared" si="5"/>
        <v>847.8470435.1.427710.000000.847001.200179</v>
      </c>
      <c r="I341" s="56" t="s">
        <v>2872</v>
      </c>
      <c r="J341" s="56">
        <v>847001</v>
      </c>
      <c r="K341" s="56" t="s">
        <v>23</v>
      </c>
      <c r="L341" s="56">
        <v>200179</v>
      </c>
      <c r="M341" s="56" t="s">
        <v>2000</v>
      </c>
      <c r="N341" s="56">
        <v>10</v>
      </c>
      <c r="O341" s="56" t="s">
        <v>1959</v>
      </c>
      <c r="R341" s="56">
        <v>12</v>
      </c>
      <c r="S341" s="56">
        <v>2500</v>
      </c>
      <c r="T341" s="56">
        <v>30000</v>
      </c>
      <c r="U341" s="56" t="s">
        <v>2002</v>
      </c>
      <c r="V341" s="56" t="s">
        <v>2003</v>
      </c>
      <c r="W341" s="56" t="s">
        <v>2007</v>
      </c>
      <c r="X341" s="56" t="s">
        <v>2009</v>
      </c>
      <c r="Y341" s="56" t="s">
        <v>2009</v>
      </c>
      <c r="AE341" s="56">
        <v>8470435</v>
      </c>
    </row>
    <row r="342" spans="1:31" x14ac:dyDescent="0.35">
      <c r="A342" s="56" t="s">
        <v>2047</v>
      </c>
      <c r="B342" s="56" t="s">
        <v>1999</v>
      </c>
      <c r="C342" s="56" t="s">
        <v>954</v>
      </c>
      <c r="D342" s="56">
        <v>8470435</v>
      </c>
      <c r="E342" s="56" t="s">
        <v>279</v>
      </c>
      <c r="F342" s="56">
        <v>428090</v>
      </c>
      <c r="G342" s="56" t="s">
        <v>46</v>
      </c>
      <c r="H342" s="56" t="str">
        <f t="shared" si="5"/>
        <v>847.8470435.1.428090.000000.847001.200179</v>
      </c>
      <c r="I342" s="56" t="s">
        <v>2872</v>
      </c>
      <c r="J342" s="56">
        <v>847001</v>
      </c>
      <c r="K342" s="56" t="s">
        <v>23</v>
      </c>
      <c r="L342" s="56">
        <v>200179</v>
      </c>
      <c r="T342" s="56">
        <v>0</v>
      </c>
      <c r="AE342" s="56">
        <v>8470435</v>
      </c>
    </row>
    <row r="343" spans="1:31" x14ac:dyDescent="0.35">
      <c r="A343" s="56" t="s">
        <v>1998</v>
      </c>
      <c r="B343" s="56" t="s">
        <v>1999</v>
      </c>
      <c r="C343" s="56" t="s">
        <v>954</v>
      </c>
      <c r="D343" s="56">
        <v>8470435</v>
      </c>
      <c r="E343" s="56" t="s">
        <v>279</v>
      </c>
      <c r="F343" s="56">
        <v>435340</v>
      </c>
      <c r="G343" s="56" t="s">
        <v>52</v>
      </c>
      <c r="H343" s="56" t="str">
        <f t="shared" si="5"/>
        <v>847.8470435.1.435340.000000.847001.200179</v>
      </c>
      <c r="I343" s="56" t="s">
        <v>2872</v>
      </c>
      <c r="J343" s="56">
        <v>847001</v>
      </c>
      <c r="K343" s="56" t="s">
        <v>23</v>
      </c>
      <c r="L343" s="56">
        <v>200179</v>
      </c>
      <c r="T343" s="56">
        <v>0</v>
      </c>
      <c r="AE343" s="56">
        <v>8470435</v>
      </c>
    </row>
    <row r="344" spans="1:31" x14ac:dyDescent="0.35">
      <c r="A344" s="56" t="s">
        <v>1998</v>
      </c>
      <c r="B344" s="56" t="s">
        <v>1999</v>
      </c>
      <c r="C344" s="56" t="s">
        <v>954</v>
      </c>
      <c r="D344" s="56">
        <v>8470435</v>
      </c>
      <c r="E344" s="56" t="s">
        <v>279</v>
      </c>
      <c r="F344" s="56">
        <v>436600</v>
      </c>
      <c r="G344" s="56" t="s">
        <v>239</v>
      </c>
      <c r="H344" s="56" t="str">
        <f t="shared" si="5"/>
        <v>847.8470435.1.436600.000000.847001.200179</v>
      </c>
      <c r="I344" s="56" t="s">
        <v>2872</v>
      </c>
      <c r="J344" s="56">
        <v>847001</v>
      </c>
      <c r="K344" s="56" t="s">
        <v>23</v>
      </c>
      <c r="L344" s="56">
        <v>200179</v>
      </c>
      <c r="M344" s="56" t="s">
        <v>2000</v>
      </c>
      <c r="N344" s="56">
        <v>10</v>
      </c>
      <c r="O344" s="56" t="s">
        <v>1959</v>
      </c>
      <c r="R344" s="56">
        <v>14</v>
      </c>
      <c r="S344" s="56">
        <v>2500</v>
      </c>
      <c r="T344" s="56">
        <v>35000</v>
      </c>
      <c r="U344" s="56" t="s">
        <v>2002</v>
      </c>
      <c r="V344" s="56" t="s">
        <v>2003</v>
      </c>
      <c r="W344" s="56" t="s">
        <v>2034</v>
      </c>
      <c r="X344" s="56" t="s">
        <v>2009</v>
      </c>
      <c r="Y344" s="56" t="s">
        <v>2009</v>
      </c>
      <c r="AE344" s="56">
        <v>8470435</v>
      </c>
    </row>
    <row r="345" spans="1:31" x14ac:dyDescent="0.35">
      <c r="A345" s="56">
        <v>0</v>
      </c>
      <c r="B345" s="56" t="s">
        <v>1999</v>
      </c>
      <c r="C345" s="56" t="s">
        <v>954</v>
      </c>
      <c r="D345" s="56">
        <v>8470435</v>
      </c>
      <c r="E345" s="56" t="s">
        <v>279</v>
      </c>
      <c r="F345" s="56">
        <v>492316</v>
      </c>
      <c r="G345" s="56" t="s">
        <v>163</v>
      </c>
      <c r="H345" s="56" t="str">
        <f t="shared" si="5"/>
        <v>847.8470435.1.492316.000000.847001.300180 </v>
      </c>
      <c r="I345" s="56" t="s">
        <v>2872</v>
      </c>
      <c r="J345" s="56">
        <v>847001</v>
      </c>
      <c r="K345" s="56" t="s">
        <v>863</v>
      </c>
      <c r="L345" s="56" t="s">
        <v>5772</v>
      </c>
      <c r="M345" s="56" t="s">
        <v>2000</v>
      </c>
      <c r="N345" s="56">
        <v>10</v>
      </c>
      <c r="O345" s="56" t="s">
        <v>1959</v>
      </c>
      <c r="R345" s="56">
        <v>12</v>
      </c>
      <c r="S345" s="56">
        <v>2500</v>
      </c>
      <c r="T345" s="56">
        <v>30000</v>
      </c>
      <c r="U345" s="56" t="s">
        <v>2002</v>
      </c>
      <c r="V345" s="56" t="s">
        <v>2003</v>
      </c>
      <c r="AE345" s="56">
        <v>8470435</v>
      </c>
    </row>
    <row r="346" spans="1:31" x14ac:dyDescent="0.35">
      <c r="A346" s="56" t="s">
        <v>1998</v>
      </c>
      <c r="B346" s="56" t="s">
        <v>1999</v>
      </c>
      <c r="C346" s="56" t="s">
        <v>954</v>
      </c>
      <c r="D346" s="56">
        <v>8470440</v>
      </c>
      <c r="E346" s="56" t="s">
        <v>286</v>
      </c>
      <c r="F346" s="56">
        <v>420550</v>
      </c>
      <c r="G346" s="56" t="s">
        <v>18</v>
      </c>
      <c r="H346" s="56" t="str">
        <f t="shared" si="5"/>
        <v>847.8470440.1.420550.000000.847001.200179</v>
      </c>
      <c r="I346" s="56" t="s">
        <v>2872</v>
      </c>
      <c r="J346" s="56">
        <v>847001</v>
      </c>
      <c r="K346" s="56" t="s">
        <v>23</v>
      </c>
      <c r="L346" s="56">
        <v>200179</v>
      </c>
      <c r="M346" s="56" t="s">
        <v>3111</v>
      </c>
      <c r="N346" s="56">
        <v>4</v>
      </c>
      <c r="Q346" s="56" t="s">
        <v>3112</v>
      </c>
      <c r="R346" s="56">
        <v>4</v>
      </c>
      <c r="S346" s="56">
        <v>140000</v>
      </c>
      <c r="T346" s="56">
        <v>560000</v>
      </c>
      <c r="U346" s="56" t="s">
        <v>2002</v>
      </c>
      <c r="V346" s="56" t="s">
        <v>2003</v>
      </c>
      <c r="W346" s="56" t="s">
        <v>2029</v>
      </c>
      <c r="X346" s="56" t="s">
        <v>3115</v>
      </c>
      <c r="Y346" s="56" t="s">
        <v>3116</v>
      </c>
      <c r="AE346" s="56">
        <v>8470440</v>
      </c>
    </row>
    <row r="347" spans="1:31" x14ac:dyDescent="0.35">
      <c r="A347" s="56" t="s">
        <v>1998</v>
      </c>
      <c r="B347" s="56" t="s">
        <v>1999</v>
      </c>
      <c r="C347" s="56" t="s">
        <v>954</v>
      </c>
      <c r="D347" s="56">
        <v>8470440</v>
      </c>
      <c r="E347" s="56" t="s">
        <v>286</v>
      </c>
      <c r="F347" s="56">
        <v>420570</v>
      </c>
      <c r="G347" s="56" t="s">
        <v>25</v>
      </c>
      <c r="H347" s="56" t="str">
        <f t="shared" si="5"/>
        <v>847.8470440.1.420570.000000.847001.200179</v>
      </c>
      <c r="I347" s="56" t="s">
        <v>2872</v>
      </c>
      <c r="J347" s="56">
        <v>847001</v>
      </c>
      <c r="K347" s="56" t="s">
        <v>23</v>
      </c>
      <c r="L347" s="56">
        <v>200179</v>
      </c>
      <c r="M347" s="56" t="s">
        <v>3117</v>
      </c>
      <c r="N347" s="56">
        <v>10</v>
      </c>
      <c r="Q347" s="56" t="s">
        <v>3118</v>
      </c>
      <c r="R347" s="56">
        <v>10</v>
      </c>
      <c r="S347" s="56">
        <v>15000</v>
      </c>
      <c r="T347" s="56">
        <v>150000</v>
      </c>
      <c r="U347" s="56" t="s">
        <v>2002</v>
      </c>
      <c r="V347" s="56" t="s">
        <v>2003</v>
      </c>
      <c r="W347" s="56" t="s">
        <v>2007</v>
      </c>
      <c r="X347" s="56" t="s">
        <v>3120</v>
      </c>
      <c r="Y347" s="56" t="s">
        <v>3121</v>
      </c>
      <c r="AE347" s="56">
        <v>8470440</v>
      </c>
    </row>
    <row r="348" spans="1:31" x14ac:dyDescent="0.35">
      <c r="A348" s="56" t="s">
        <v>2668</v>
      </c>
      <c r="B348" s="56" t="s">
        <v>2670</v>
      </c>
      <c r="C348" s="56" t="s">
        <v>954</v>
      </c>
      <c r="D348" s="56">
        <v>8470440</v>
      </c>
      <c r="E348" s="56" t="s">
        <v>286</v>
      </c>
      <c r="F348" s="56">
        <v>421100</v>
      </c>
      <c r="G348" s="56" t="s">
        <v>339</v>
      </c>
      <c r="H348" s="56" t="str">
        <f t="shared" si="5"/>
        <v>847.8470440.1.421100.000000.847001.200179</v>
      </c>
      <c r="I348" s="56" t="s">
        <v>2872</v>
      </c>
      <c r="J348" s="56">
        <v>847001</v>
      </c>
      <c r="K348" s="56" t="s">
        <v>23</v>
      </c>
      <c r="L348" s="56">
        <v>200179</v>
      </c>
      <c r="M348" s="56" t="s">
        <v>2031</v>
      </c>
      <c r="N348" s="56">
        <v>11</v>
      </c>
      <c r="Q348" s="56" t="s">
        <v>3122</v>
      </c>
      <c r="R348" s="56">
        <v>11</v>
      </c>
      <c r="S348" s="56">
        <v>350000</v>
      </c>
      <c r="T348" s="56">
        <v>3850000</v>
      </c>
      <c r="U348" s="56" t="s">
        <v>2002</v>
      </c>
      <c r="V348" s="56" t="s">
        <v>2003</v>
      </c>
      <c r="W348" s="56" t="s">
        <v>2007</v>
      </c>
      <c r="X348" s="56" t="s">
        <v>3125</v>
      </c>
      <c r="Y348" s="56" t="s">
        <v>3126</v>
      </c>
      <c r="AE348" s="56">
        <v>8470440</v>
      </c>
    </row>
    <row r="349" spans="1:31" x14ac:dyDescent="0.35">
      <c r="A349" s="56" t="s">
        <v>2668</v>
      </c>
      <c r="B349" s="56" t="s">
        <v>2670</v>
      </c>
      <c r="C349" s="56" t="s">
        <v>954</v>
      </c>
      <c r="D349" s="56">
        <v>8470440</v>
      </c>
      <c r="E349" s="56" t="s">
        <v>286</v>
      </c>
      <c r="F349" s="56">
        <v>421100</v>
      </c>
      <c r="G349" s="56" t="s">
        <v>339</v>
      </c>
      <c r="H349" s="56" t="str">
        <f t="shared" si="5"/>
        <v>847.8470440.1.421100.000000.847001.200179</v>
      </c>
      <c r="I349" s="56" t="s">
        <v>2872</v>
      </c>
      <c r="J349" s="56">
        <v>847001</v>
      </c>
      <c r="K349" s="56" t="s">
        <v>23</v>
      </c>
      <c r="L349" s="56">
        <v>200179</v>
      </c>
      <c r="M349" s="56" t="s">
        <v>2446</v>
      </c>
      <c r="N349" s="56">
        <v>3</v>
      </c>
      <c r="Q349" s="56" t="s">
        <v>3127</v>
      </c>
      <c r="R349" s="56">
        <v>3</v>
      </c>
      <c r="S349" s="56">
        <v>180000</v>
      </c>
      <c r="T349" s="56">
        <v>540000</v>
      </c>
      <c r="U349" s="56" t="s">
        <v>2002</v>
      </c>
      <c r="V349" s="56" t="s">
        <v>2003</v>
      </c>
      <c r="W349" s="56" t="s">
        <v>2056</v>
      </c>
      <c r="X349" s="56" t="s">
        <v>3131</v>
      </c>
      <c r="Y349" s="56" t="s">
        <v>3126</v>
      </c>
      <c r="AE349" s="56">
        <v>8470440</v>
      </c>
    </row>
    <row r="350" spans="1:31" x14ac:dyDescent="0.35">
      <c r="A350" s="56" t="s">
        <v>1998</v>
      </c>
      <c r="B350" s="56" t="s">
        <v>1999</v>
      </c>
      <c r="C350" s="56" t="s">
        <v>954</v>
      </c>
      <c r="D350" s="56">
        <v>8470440</v>
      </c>
      <c r="E350" s="56" t="s">
        <v>286</v>
      </c>
      <c r="F350" s="56">
        <v>421700</v>
      </c>
      <c r="G350" s="56" t="s">
        <v>956</v>
      </c>
      <c r="H350" s="56" t="str">
        <f t="shared" si="5"/>
        <v>847.8470440.1.421700.000000.847001.200179</v>
      </c>
      <c r="I350" s="56" t="s">
        <v>2872</v>
      </c>
      <c r="J350" s="56">
        <v>847001</v>
      </c>
      <c r="K350" s="56" t="s">
        <v>23</v>
      </c>
      <c r="L350" s="56">
        <v>200179</v>
      </c>
      <c r="M350" s="56" t="s">
        <v>2098</v>
      </c>
      <c r="N350" s="56">
        <v>2</v>
      </c>
      <c r="Q350" s="56" t="s">
        <v>3132</v>
      </c>
      <c r="R350" s="56">
        <v>2</v>
      </c>
      <c r="S350" s="56">
        <v>140000</v>
      </c>
      <c r="T350" s="56">
        <v>280000</v>
      </c>
      <c r="U350" s="56" t="s">
        <v>2002</v>
      </c>
      <c r="V350" s="56" t="s">
        <v>2122</v>
      </c>
      <c r="W350" s="56" t="s">
        <v>2056</v>
      </c>
      <c r="X350" s="56" t="s">
        <v>3135</v>
      </c>
      <c r="Y350" s="56" t="s">
        <v>3136</v>
      </c>
      <c r="AE350" s="56">
        <v>8470440</v>
      </c>
    </row>
    <row r="351" spans="1:31" x14ac:dyDescent="0.35">
      <c r="A351" s="56" t="s">
        <v>2019</v>
      </c>
      <c r="B351" s="56" t="s">
        <v>964</v>
      </c>
      <c r="C351" s="56" t="s">
        <v>954</v>
      </c>
      <c r="D351" s="56">
        <v>8470440</v>
      </c>
      <c r="E351" s="56" t="s">
        <v>286</v>
      </c>
      <c r="F351" s="56">
        <v>425100</v>
      </c>
      <c r="G351" s="56" t="s">
        <v>964</v>
      </c>
      <c r="H351" s="56" t="str">
        <f t="shared" si="5"/>
        <v>847.8470440.1.425100.000000.847001.200179</v>
      </c>
      <c r="I351" s="56" t="s">
        <v>2872</v>
      </c>
      <c r="J351" s="56">
        <v>847001</v>
      </c>
      <c r="K351" s="56" t="s">
        <v>23</v>
      </c>
      <c r="L351" s="56">
        <v>200179</v>
      </c>
      <c r="M351" s="56" t="s">
        <v>2098</v>
      </c>
      <c r="N351" s="56">
        <v>2</v>
      </c>
      <c r="Q351" s="56" t="s">
        <v>3137</v>
      </c>
      <c r="R351" s="56">
        <v>2</v>
      </c>
      <c r="S351" s="56">
        <v>5000</v>
      </c>
      <c r="T351" s="56">
        <v>10000</v>
      </c>
      <c r="U351" s="56" t="s">
        <v>2002</v>
      </c>
      <c r="V351" s="56" t="s">
        <v>2003</v>
      </c>
      <c r="W351" s="56" t="s">
        <v>5422</v>
      </c>
      <c r="X351" s="56" t="s">
        <v>5423</v>
      </c>
      <c r="Y351" s="56" t="s">
        <v>3121</v>
      </c>
      <c r="AE351" s="56">
        <v>8470440</v>
      </c>
    </row>
    <row r="352" spans="1:31" x14ac:dyDescent="0.35">
      <c r="A352" s="56" t="s">
        <v>2019</v>
      </c>
      <c r="B352" s="56" t="s">
        <v>2020</v>
      </c>
      <c r="C352" s="56" t="s">
        <v>954</v>
      </c>
      <c r="D352" s="56">
        <v>8470440</v>
      </c>
      <c r="E352" s="56" t="s">
        <v>286</v>
      </c>
      <c r="F352" s="56">
        <v>425510</v>
      </c>
      <c r="G352" s="56" t="s">
        <v>37</v>
      </c>
      <c r="H352" s="56" t="str">
        <f t="shared" si="5"/>
        <v>847.8470440.1.425510.000000.847001.200179</v>
      </c>
      <c r="I352" s="56" t="s">
        <v>2872</v>
      </c>
      <c r="J352" s="56">
        <v>847001</v>
      </c>
      <c r="K352" s="56" t="s">
        <v>23</v>
      </c>
      <c r="L352" s="56">
        <v>200179</v>
      </c>
      <c r="M352" s="56" t="s">
        <v>2031</v>
      </c>
      <c r="N352" s="56">
        <v>15</v>
      </c>
      <c r="Q352" s="56" t="s">
        <v>3140</v>
      </c>
      <c r="R352" s="56">
        <v>15</v>
      </c>
      <c r="S352" s="56">
        <v>15000</v>
      </c>
      <c r="T352" s="56">
        <v>225000</v>
      </c>
      <c r="U352" s="56" t="s">
        <v>2002</v>
      </c>
      <c r="V352" s="56" t="s">
        <v>2003</v>
      </c>
      <c r="W352" s="56" t="s">
        <v>2050</v>
      </c>
      <c r="X352" s="56" t="s">
        <v>3143</v>
      </c>
      <c r="Y352" s="56" t="s">
        <v>3136</v>
      </c>
      <c r="AE352" s="56">
        <v>8470440</v>
      </c>
    </row>
    <row r="353" spans="1:31" x14ac:dyDescent="0.35">
      <c r="A353" s="56" t="s">
        <v>2019</v>
      </c>
      <c r="B353" s="56" t="s">
        <v>1999</v>
      </c>
      <c r="C353" s="56" t="s">
        <v>954</v>
      </c>
      <c r="D353" s="56">
        <v>8470440</v>
      </c>
      <c r="E353" s="56" t="s">
        <v>286</v>
      </c>
      <c r="F353" s="56">
        <v>425550</v>
      </c>
      <c r="G353" s="56" t="s">
        <v>83</v>
      </c>
      <c r="H353" s="56" t="str">
        <f t="shared" si="5"/>
        <v>847.8470440.1.425550.000000.847001.200179</v>
      </c>
      <c r="I353" s="56" t="s">
        <v>2872</v>
      </c>
      <c r="J353" s="56">
        <v>847001</v>
      </c>
      <c r="K353" s="56" t="s">
        <v>23</v>
      </c>
      <c r="L353" s="56">
        <v>200179</v>
      </c>
      <c r="M353" s="56" t="s">
        <v>2031</v>
      </c>
      <c r="N353" s="56">
        <v>15</v>
      </c>
      <c r="Q353" s="56" t="s">
        <v>3144</v>
      </c>
      <c r="R353" s="56">
        <v>15</v>
      </c>
      <c r="S353" s="56">
        <v>15000</v>
      </c>
      <c r="T353" s="56">
        <v>225000</v>
      </c>
      <c r="U353" s="56" t="s">
        <v>2002</v>
      </c>
      <c r="V353" s="56" t="s">
        <v>2003</v>
      </c>
      <c r="W353" s="56" t="s">
        <v>2050</v>
      </c>
      <c r="X353" s="56" t="s">
        <v>3146</v>
      </c>
      <c r="Y353" s="56" t="s">
        <v>3136</v>
      </c>
      <c r="AE353" s="56">
        <v>8470440</v>
      </c>
    </row>
    <row r="354" spans="1:31" x14ac:dyDescent="0.35">
      <c r="A354" s="56" t="s">
        <v>1998</v>
      </c>
      <c r="B354" s="56" t="s">
        <v>1999</v>
      </c>
      <c r="C354" s="56" t="s">
        <v>954</v>
      </c>
      <c r="D354" s="56">
        <v>8470440</v>
      </c>
      <c r="E354" s="56" t="s">
        <v>286</v>
      </c>
      <c r="F354" s="56">
        <v>425761</v>
      </c>
      <c r="G354" s="56" t="s">
        <v>288</v>
      </c>
      <c r="H354" s="56" t="str">
        <f t="shared" si="5"/>
        <v>847.8470440.1.425761.000000.847001.200179</v>
      </c>
      <c r="I354" s="56" t="s">
        <v>2872</v>
      </c>
      <c r="J354" s="56">
        <v>847001</v>
      </c>
      <c r="K354" s="56" t="s">
        <v>23</v>
      </c>
      <c r="L354" s="56">
        <v>200179</v>
      </c>
      <c r="M354" s="56" t="s">
        <v>2084</v>
      </c>
      <c r="N354" s="56">
        <v>300</v>
      </c>
      <c r="Q354" s="56" t="s">
        <v>3147</v>
      </c>
      <c r="R354" s="56">
        <v>300</v>
      </c>
      <c r="S354" s="56">
        <v>2500</v>
      </c>
      <c r="T354" s="56">
        <v>750000</v>
      </c>
      <c r="U354" s="56" t="s">
        <v>2113</v>
      </c>
      <c r="V354" s="56" t="s">
        <v>2003</v>
      </c>
      <c r="W354" s="56" t="s">
        <v>2056</v>
      </c>
      <c r="X354" s="56" t="s">
        <v>3148</v>
      </c>
      <c r="Y354" s="56" t="s">
        <v>3136</v>
      </c>
      <c r="AE354" s="56">
        <v>8470440</v>
      </c>
    </row>
    <row r="355" spans="1:31" x14ac:dyDescent="0.35">
      <c r="A355" s="56" t="s">
        <v>1998</v>
      </c>
      <c r="B355" s="56" t="s">
        <v>1999</v>
      </c>
      <c r="C355" s="56" t="s">
        <v>954</v>
      </c>
      <c r="D355" s="56">
        <v>8470440</v>
      </c>
      <c r="E355" s="56" t="s">
        <v>286</v>
      </c>
      <c r="F355" s="56">
        <v>425770</v>
      </c>
      <c r="G355" s="56" t="s">
        <v>132</v>
      </c>
      <c r="H355" s="56" t="str">
        <f t="shared" si="5"/>
        <v>847.8470440.1.425770.000000.847001.200179</v>
      </c>
      <c r="I355" s="56" t="s">
        <v>2872</v>
      </c>
      <c r="J355" s="56">
        <v>847001</v>
      </c>
      <c r="K355" s="56" t="s">
        <v>23</v>
      </c>
      <c r="L355" s="56">
        <v>200179</v>
      </c>
      <c r="M355" s="56" t="s">
        <v>3149</v>
      </c>
      <c r="N355" s="56">
        <v>15</v>
      </c>
      <c r="Q355" s="56" t="s">
        <v>3150</v>
      </c>
      <c r="R355" s="56">
        <v>15</v>
      </c>
      <c r="S355" s="56">
        <v>20000</v>
      </c>
      <c r="T355" s="56">
        <v>300000</v>
      </c>
      <c r="U355" s="56" t="s">
        <v>2002</v>
      </c>
      <c r="V355" s="56" t="s">
        <v>2003</v>
      </c>
      <c r="W355" s="56" t="s">
        <v>2034</v>
      </c>
      <c r="X355" s="56" t="s">
        <v>3153</v>
      </c>
      <c r="Y355" s="56" t="s">
        <v>3121</v>
      </c>
      <c r="AE355" s="56">
        <v>8470440</v>
      </c>
    </row>
    <row r="356" spans="1:31" x14ac:dyDescent="0.35">
      <c r="A356" s="56" t="s">
        <v>2036</v>
      </c>
      <c r="B356" s="56" t="s">
        <v>1999</v>
      </c>
      <c r="C356" s="56" t="s">
        <v>954</v>
      </c>
      <c r="D356" s="56">
        <v>8470440</v>
      </c>
      <c r="E356" s="56" t="s">
        <v>286</v>
      </c>
      <c r="F356" s="56">
        <v>425900</v>
      </c>
      <c r="G356" s="56" t="s">
        <v>40</v>
      </c>
      <c r="H356" s="56" t="str">
        <f t="shared" si="5"/>
        <v>847.8470440.1.425900.000000.847001.200179</v>
      </c>
      <c r="I356" s="56" t="s">
        <v>2872</v>
      </c>
      <c r="J356" s="56">
        <v>847001</v>
      </c>
      <c r="K356" s="56" t="s">
        <v>23</v>
      </c>
      <c r="L356" s="56">
        <v>200179</v>
      </c>
      <c r="M356" s="56" t="s">
        <v>2167</v>
      </c>
      <c r="N356" s="56">
        <v>12</v>
      </c>
      <c r="T356" s="56">
        <v>0</v>
      </c>
      <c r="U356" s="56" t="s">
        <v>2002</v>
      </c>
      <c r="V356" s="56" t="s">
        <v>2003</v>
      </c>
      <c r="Y356" s="56" t="s">
        <v>3121</v>
      </c>
      <c r="AE356" s="56">
        <v>8470440</v>
      </c>
    </row>
    <row r="357" spans="1:31" x14ac:dyDescent="0.35">
      <c r="A357" s="56" t="s">
        <v>2041</v>
      </c>
      <c r="B357" s="56" t="s">
        <v>2042</v>
      </c>
      <c r="C357" s="56" t="s">
        <v>954</v>
      </c>
      <c r="D357" s="56">
        <v>8470440</v>
      </c>
      <c r="E357" s="56" t="s">
        <v>286</v>
      </c>
      <c r="F357" s="56">
        <v>426610</v>
      </c>
      <c r="G357" s="56" t="s">
        <v>43</v>
      </c>
      <c r="H357" s="56" t="str">
        <f t="shared" si="5"/>
        <v>847.8470440.1.426610.000000.847001.200179</v>
      </c>
      <c r="I357" s="56" t="s">
        <v>2872</v>
      </c>
      <c r="J357" s="56">
        <v>847001</v>
      </c>
      <c r="K357" s="56" t="s">
        <v>23</v>
      </c>
      <c r="L357" s="56">
        <v>200179</v>
      </c>
      <c r="M357" s="56" t="s">
        <v>2013</v>
      </c>
      <c r="N357" s="56">
        <v>4</v>
      </c>
      <c r="Q357" s="56" t="s">
        <v>3156</v>
      </c>
      <c r="R357" s="56">
        <v>4</v>
      </c>
      <c r="S357" s="56">
        <v>30000</v>
      </c>
      <c r="T357" s="56">
        <v>120000</v>
      </c>
      <c r="U357" s="56" t="s">
        <v>2002</v>
      </c>
      <c r="V357" s="56" t="s">
        <v>2003</v>
      </c>
      <c r="W357" s="56" t="s">
        <v>2034</v>
      </c>
      <c r="X357" s="56" t="s">
        <v>3159</v>
      </c>
      <c r="Y357" s="56" t="s">
        <v>3121</v>
      </c>
      <c r="AE357" s="56">
        <v>8470440</v>
      </c>
    </row>
    <row r="358" spans="1:31" x14ac:dyDescent="0.35">
      <c r="A358" s="56" t="s">
        <v>1998</v>
      </c>
      <c r="B358" s="56" t="s">
        <v>1999</v>
      </c>
      <c r="C358" s="56" t="s">
        <v>954</v>
      </c>
      <c r="D358" s="56">
        <v>8470440</v>
      </c>
      <c r="E358" s="56" t="s">
        <v>286</v>
      </c>
      <c r="F358" s="56">
        <v>427710</v>
      </c>
      <c r="G358" s="56" t="s">
        <v>46</v>
      </c>
      <c r="H358" s="56" t="str">
        <f t="shared" si="5"/>
        <v>847.8470440.1.427710.000000.847001.200179</v>
      </c>
      <c r="I358" s="56" t="s">
        <v>2872</v>
      </c>
      <c r="J358" s="56">
        <v>847001</v>
      </c>
      <c r="K358" s="56" t="s">
        <v>23</v>
      </c>
      <c r="L358" s="56">
        <v>200179</v>
      </c>
      <c r="M358" s="56" t="s">
        <v>2031</v>
      </c>
      <c r="N358" s="56">
        <v>15</v>
      </c>
      <c r="Q358" s="56" t="s">
        <v>3160</v>
      </c>
      <c r="R358" s="56">
        <v>15</v>
      </c>
      <c r="S358" s="56">
        <v>1000</v>
      </c>
      <c r="T358" s="56">
        <v>15000</v>
      </c>
      <c r="U358" s="56" t="s">
        <v>2002</v>
      </c>
      <c r="V358" s="56" t="s">
        <v>2003</v>
      </c>
      <c r="W358" s="56" t="s">
        <v>2034</v>
      </c>
      <c r="X358" s="56" t="s">
        <v>3161</v>
      </c>
      <c r="Y358" s="56" t="s">
        <v>3121</v>
      </c>
      <c r="AE358" s="56">
        <v>8470440</v>
      </c>
    </row>
    <row r="359" spans="1:31" x14ac:dyDescent="0.35">
      <c r="A359" s="56" t="s">
        <v>2047</v>
      </c>
      <c r="B359" s="56" t="s">
        <v>1999</v>
      </c>
      <c r="C359" s="56" t="s">
        <v>954</v>
      </c>
      <c r="D359" s="56">
        <v>8470440</v>
      </c>
      <c r="E359" s="56" t="s">
        <v>286</v>
      </c>
      <c r="F359" s="56">
        <v>428090</v>
      </c>
      <c r="G359" s="56" t="s">
        <v>52</v>
      </c>
      <c r="H359" s="56" t="str">
        <f t="shared" si="5"/>
        <v>847.8470440.1.428090.000000.847001.200179</v>
      </c>
      <c r="I359" s="56" t="s">
        <v>2872</v>
      </c>
      <c r="J359" s="56">
        <v>847001</v>
      </c>
      <c r="K359" s="56" t="s">
        <v>23</v>
      </c>
      <c r="L359" s="56">
        <v>200179</v>
      </c>
      <c r="M359" s="56" t="s">
        <v>2167</v>
      </c>
      <c r="N359" s="56">
        <v>15</v>
      </c>
      <c r="Q359" s="56" t="s">
        <v>3162</v>
      </c>
      <c r="R359" s="56">
        <v>15</v>
      </c>
      <c r="S359" s="56">
        <v>15000</v>
      </c>
      <c r="T359" s="56">
        <v>225000</v>
      </c>
      <c r="U359" s="56" t="s">
        <v>2002</v>
      </c>
      <c r="V359" s="56" t="s">
        <v>2003</v>
      </c>
      <c r="W359" s="56" t="s">
        <v>2050</v>
      </c>
      <c r="X359" s="56" t="s">
        <v>3165</v>
      </c>
      <c r="Y359" s="56" t="s">
        <v>3136</v>
      </c>
      <c r="AE359" s="56">
        <v>8470440</v>
      </c>
    </row>
    <row r="360" spans="1:31" x14ac:dyDescent="0.35">
      <c r="A360" s="56" t="s">
        <v>2019</v>
      </c>
      <c r="B360" s="56" t="s">
        <v>2053</v>
      </c>
      <c r="C360" s="56" t="s">
        <v>954</v>
      </c>
      <c r="D360" s="56">
        <v>8470440</v>
      </c>
      <c r="E360" s="56" t="s">
        <v>286</v>
      </c>
      <c r="F360" s="56">
        <v>428640</v>
      </c>
      <c r="G360" s="56" t="s">
        <v>55</v>
      </c>
      <c r="H360" s="56" t="str">
        <f t="shared" si="5"/>
        <v>847.8470440.1.428640.000000.847001.200179</v>
      </c>
      <c r="I360" s="56" t="s">
        <v>2872</v>
      </c>
      <c r="J360" s="56">
        <v>847001</v>
      </c>
      <c r="K360" s="56" t="s">
        <v>23</v>
      </c>
      <c r="L360" s="56">
        <v>200179</v>
      </c>
      <c r="M360" s="56" t="s">
        <v>2167</v>
      </c>
      <c r="N360" s="56">
        <v>20</v>
      </c>
      <c r="Q360" s="56" t="s">
        <v>3166</v>
      </c>
      <c r="R360" s="56">
        <v>20</v>
      </c>
      <c r="S360" s="56">
        <v>5000</v>
      </c>
      <c r="T360" s="56">
        <v>100000</v>
      </c>
      <c r="U360" s="56" t="s">
        <v>2002</v>
      </c>
      <c r="V360" s="56" t="s">
        <v>2003</v>
      </c>
      <c r="W360" s="56" t="s">
        <v>2050</v>
      </c>
      <c r="X360" s="56" t="s">
        <v>3169</v>
      </c>
      <c r="Y360" s="56" t="s">
        <v>3121</v>
      </c>
      <c r="AE360" s="56">
        <v>8470440</v>
      </c>
    </row>
    <row r="361" spans="1:31" x14ac:dyDescent="0.35">
      <c r="A361" s="56" t="s">
        <v>1998</v>
      </c>
      <c r="B361" s="56" t="s">
        <v>1999</v>
      </c>
      <c r="C361" s="56" t="s">
        <v>954</v>
      </c>
      <c r="D361" s="56">
        <v>8470440</v>
      </c>
      <c r="E361" s="56" t="s">
        <v>286</v>
      </c>
      <c r="F361" s="56">
        <v>435340</v>
      </c>
      <c r="G361" s="56" t="s">
        <v>239</v>
      </c>
      <c r="H361" s="56" t="str">
        <f t="shared" si="5"/>
        <v>847.8470440.1.435340.000000.847001.200179</v>
      </c>
      <c r="I361" s="56" t="s">
        <v>2872</v>
      </c>
      <c r="J361" s="56">
        <v>847001</v>
      </c>
      <c r="K361" s="56" t="s">
        <v>23</v>
      </c>
      <c r="L361" s="56">
        <v>200179</v>
      </c>
      <c r="M361" s="56" t="s">
        <v>2031</v>
      </c>
      <c r="N361" s="56">
        <v>15</v>
      </c>
      <c r="Q361" s="56" t="s">
        <v>3170</v>
      </c>
      <c r="R361" s="56">
        <v>4</v>
      </c>
      <c r="S361" s="56">
        <v>30000</v>
      </c>
      <c r="T361" s="56">
        <v>120000</v>
      </c>
      <c r="U361" s="56" t="s">
        <v>2002</v>
      </c>
      <c r="V361" s="56" t="s">
        <v>2003</v>
      </c>
      <c r="W361" s="56" t="s">
        <v>2075</v>
      </c>
      <c r="X361" s="56" t="s">
        <v>3172</v>
      </c>
      <c r="Y361" s="56" t="s">
        <v>3121</v>
      </c>
      <c r="AE361" s="56">
        <v>8470440</v>
      </c>
    </row>
    <row r="362" spans="1:31" x14ac:dyDescent="0.35">
      <c r="A362" s="56" t="s">
        <v>1998</v>
      </c>
      <c r="B362" s="56" t="s">
        <v>1999</v>
      </c>
      <c r="C362" s="56" t="s">
        <v>954</v>
      </c>
      <c r="D362" s="56">
        <v>8470440</v>
      </c>
      <c r="E362" s="56" t="s">
        <v>286</v>
      </c>
      <c r="F362" s="56">
        <v>435350</v>
      </c>
      <c r="G362" s="56" t="s">
        <v>144</v>
      </c>
      <c r="H362" s="56" t="str">
        <f t="shared" si="5"/>
        <v>847.8470440.1.435350.000000.847001.200179</v>
      </c>
      <c r="I362" s="56" t="s">
        <v>2872</v>
      </c>
      <c r="J362" s="56">
        <v>847001</v>
      </c>
      <c r="K362" s="56" t="s">
        <v>23</v>
      </c>
      <c r="L362" s="56">
        <v>200179</v>
      </c>
      <c r="M362" s="56" t="s">
        <v>2031</v>
      </c>
      <c r="N362" s="56">
        <v>15</v>
      </c>
      <c r="Q362" s="56" t="s">
        <v>3173</v>
      </c>
      <c r="R362" s="56">
        <v>20</v>
      </c>
      <c r="S362" s="56">
        <v>2000</v>
      </c>
      <c r="T362" s="56">
        <v>40000</v>
      </c>
      <c r="U362" s="56" t="s">
        <v>2002</v>
      </c>
      <c r="V362" s="56" t="s">
        <v>2003</v>
      </c>
      <c r="W362" s="56" t="s">
        <v>2075</v>
      </c>
      <c r="X362" s="56" t="s">
        <v>3172</v>
      </c>
      <c r="Y362" s="56" t="s">
        <v>3121</v>
      </c>
      <c r="AE362" s="56">
        <v>8470440</v>
      </c>
    </row>
    <row r="363" spans="1:31" x14ac:dyDescent="0.35">
      <c r="A363" s="56" t="s">
        <v>1998</v>
      </c>
      <c r="B363" s="56" t="s">
        <v>1999</v>
      </c>
      <c r="C363" s="56" t="s">
        <v>954</v>
      </c>
      <c r="D363" s="56">
        <v>8470440</v>
      </c>
      <c r="E363" s="56" t="s">
        <v>286</v>
      </c>
      <c r="F363" s="56">
        <v>436600</v>
      </c>
      <c r="G363" s="56" t="s">
        <v>163</v>
      </c>
      <c r="H363" s="56" t="str">
        <f t="shared" si="5"/>
        <v>847.8470440.1.436600.000000.847001.200179</v>
      </c>
      <c r="I363" s="56" t="s">
        <v>2872</v>
      </c>
      <c r="J363" s="56">
        <v>847001</v>
      </c>
      <c r="K363" s="56" t="s">
        <v>23</v>
      </c>
      <c r="L363" s="56">
        <v>200179</v>
      </c>
      <c r="M363" s="56" t="s">
        <v>2031</v>
      </c>
      <c r="N363" s="56">
        <v>15</v>
      </c>
      <c r="Q363" s="56" t="s">
        <v>3174</v>
      </c>
      <c r="R363" s="56">
        <v>15</v>
      </c>
      <c r="S363" s="56">
        <v>1500</v>
      </c>
      <c r="T363" s="56">
        <v>22500</v>
      </c>
      <c r="U363" s="56" t="s">
        <v>2002</v>
      </c>
      <c r="V363" s="56" t="s">
        <v>2003</v>
      </c>
      <c r="W363" s="56" t="s">
        <v>2034</v>
      </c>
      <c r="X363" s="56" t="s">
        <v>3175</v>
      </c>
      <c r="Y363" s="56" t="s">
        <v>3121</v>
      </c>
      <c r="AE363" s="56">
        <v>8470440</v>
      </c>
    </row>
    <row r="364" spans="1:31" x14ac:dyDescent="0.35">
      <c r="A364" s="56" t="s">
        <v>2019</v>
      </c>
      <c r="B364" s="56" t="s">
        <v>964</v>
      </c>
      <c r="C364" s="56" t="s">
        <v>954</v>
      </c>
      <c r="D364" s="56">
        <v>8470445</v>
      </c>
      <c r="E364" s="56" t="s">
        <v>296</v>
      </c>
      <c r="F364" s="56">
        <v>425100</v>
      </c>
      <c r="G364" s="56" t="s">
        <v>964</v>
      </c>
      <c r="H364" s="56" t="str">
        <f t="shared" si="5"/>
        <v>847.8470445.1.425100.000000.847001.200179</v>
      </c>
      <c r="I364" s="56" t="s">
        <v>2872</v>
      </c>
      <c r="J364" s="56">
        <v>847001</v>
      </c>
      <c r="K364" s="56" t="s">
        <v>23</v>
      </c>
      <c r="L364" s="56">
        <v>200179</v>
      </c>
      <c r="M364" s="56" t="s">
        <v>2084</v>
      </c>
      <c r="N364" s="56">
        <v>102</v>
      </c>
      <c r="Q364" s="56" t="s">
        <v>3176</v>
      </c>
      <c r="R364" s="56">
        <v>1</v>
      </c>
      <c r="S364" s="56">
        <v>150000</v>
      </c>
      <c r="T364" s="56">
        <v>150000</v>
      </c>
      <c r="U364" s="56" t="s">
        <v>2002</v>
      </c>
      <c r="V364" s="56" t="s">
        <v>2003</v>
      </c>
      <c r="W364" s="56" t="s">
        <v>2056</v>
      </c>
      <c r="X364" s="56" t="s">
        <v>3180</v>
      </c>
      <c r="Y364" s="56" t="s">
        <v>3181</v>
      </c>
      <c r="AE364" s="56">
        <v>8470445</v>
      </c>
    </row>
    <row r="365" spans="1:31" x14ac:dyDescent="0.35">
      <c r="A365" s="56" t="s">
        <v>2024</v>
      </c>
      <c r="B365" s="56" t="s">
        <v>1999</v>
      </c>
      <c r="C365" s="56" t="s">
        <v>954</v>
      </c>
      <c r="D365" s="56">
        <v>8470445</v>
      </c>
      <c r="E365" s="56" t="s">
        <v>296</v>
      </c>
      <c r="F365" s="56">
        <v>425720</v>
      </c>
      <c r="G365" s="56" t="s">
        <v>126</v>
      </c>
      <c r="H365" s="56" t="str">
        <f t="shared" si="5"/>
        <v>847.8470445.1.425720.000000.847001.200179</v>
      </c>
      <c r="I365" s="56" t="s">
        <v>2872</v>
      </c>
      <c r="J365" s="56">
        <v>847001</v>
      </c>
      <c r="K365" s="56" t="s">
        <v>23</v>
      </c>
      <c r="L365" s="56">
        <v>200179</v>
      </c>
      <c r="M365" s="56" t="s">
        <v>2084</v>
      </c>
      <c r="N365" s="56">
        <v>102</v>
      </c>
      <c r="Q365" s="56" t="s">
        <v>3182</v>
      </c>
      <c r="R365" s="56">
        <v>1</v>
      </c>
      <c r="S365" s="56">
        <v>36700</v>
      </c>
      <c r="T365" s="56">
        <v>36700</v>
      </c>
      <c r="U365" s="56" t="s">
        <v>2002</v>
      </c>
      <c r="V365" s="56" t="s">
        <v>2003</v>
      </c>
      <c r="W365" s="56" t="s">
        <v>2007</v>
      </c>
      <c r="X365" s="56" t="s">
        <v>3184</v>
      </c>
      <c r="Y365" s="56" t="s">
        <v>3185</v>
      </c>
      <c r="AE365" s="56">
        <v>8470445</v>
      </c>
    </row>
    <row r="366" spans="1:31" x14ac:dyDescent="0.35">
      <c r="A366" s="56" t="s">
        <v>2024</v>
      </c>
      <c r="B366" s="56" t="s">
        <v>2077</v>
      </c>
      <c r="C366" s="56" t="s">
        <v>954</v>
      </c>
      <c r="D366" s="56">
        <v>8470445</v>
      </c>
      <c r="E366" s="56" t="s">
        <v>296</v>
      </c>
      <c r="F366" s="56">
        <v>425760</v>
      </c>
      <c r="G366" s="56" t="s">
        <v>169</v>
      </c>
      <c r="H366" s="56" t="str">
        <f t="shared" si="5"/>
        <v>847.8470445.1.425760.000000.847001.200179</v>
      </c>
      <c r="I366" s="56" t="s">
        <v>2872</v>
      </c>
      <c r="J366" s="56">
        <v>847001</v>
      </c>
      <c r="K366" s="56" t="s">
        <v>23</v>
      </c>
      <c r="L366" s="56">
        <v>200179</v>
      </c>
      <c r="M366" s="56" t="s">
        <v>2629</v>
      </c>
      <c r="N366" s="56">
        <v>22</v>
      </c>
      <c r="Q366" s="56" t="s">
        <v>3186</v>
      </c>
      <c r="R366" s="56">
        <v>22</v>
      </c>
      <c r="S366" s="56">
        <v>1665</v>
      </c>
      <c r="T366" s="56">
        <v>36630</v>
      </c>
      <c r="U366" s="56" t="s">
        <v>2002</v>
      </c>
      <c r="V366" s="56" t="s">
        <v>2003</v>
      </c>
      <c r="W366" s="56" t="s">
        <v>2433</v>
      </c>
      <c r="X366" s="56" t="s">
        <v>3187</v>
      </c>
      <c r="Y366" s="56" t="s">
        <v>3188</v>
      </c>
      <c r="AE366" s="56">
        <v>8470445</v>
      </c>
    </row>
    <row r="367" spans="1:31" x14ac:dyDescent="0.35">
      <c r="A367" s="56" t="s">
        <v>2024</v>
      </c>
      <c r="B367" s="56" t="s">
        <v>1999</v>
      </c>
      <c r="C367" s="56" t="s">
        <v>954</v>
      </c>
      <c r="D367" s="56">
        <v>8470445</v>
      </c>
      <c r="E367" s="56" t="s">
        <v>296</v>
      </c>
      <c r="F367" s="56">
        <v>425763</v>
      </c>
      <c r="G367" s="56" t="s">
        <v>129</v>
      </c>
      <c r="H367" s="56" t="str">
        <f t="shared" si="5"/>
        <v>847.8470445.1.425763.000000.847001.200179</v>
      </c>
      <c r="I367" s="56" t="s">
        <v>2872</v>
      </c>
      <c r="J367" s="56">
        <v>847001</v>
      </c>
      <c r="K367" s="56" t="s">
        <v>23</v>
      </c>
      <c r="L367" s="56">
        <v>200179</v>
      </c>
      <c r="M367" s="56" t="s">
        <v>2629</v>
      </c>
      <c r="N367" s="56">
        <v>22</v>
      </c>
      <c r="Q367" s="56" t="s">
        <v>5424</v>
      </c>
      <c r="R367" s="56">
        <v>22</v>
      </c>
      <c r="S367" s="56">
        <v>345</v>
      </c>
      <c r="T367" s="56">
        <v>7590</v>
      </c>
      <c r="U367" s="56" t="s">
        <v>2002</v>
      </c>
      <c r="V367" s="56" t="s">
        <v>2003</v>
      </c>
      <c r="W367" s="56" t="s">
        <v>2433</v>
      </c>
      <c r="X367" s="56" t="s">
        <v>3187</v>
      </c>
      <c r="Y367" s="56" t="s">
        <v>3194</v>
      </c>
      <c r="AE367" s="56">
        <v>8470445</v>
      </c>
    </row>
    <row r="368" spans="1:31" x14ac:dyDescent="0.35">
      <c r="A368" s="56" t="s">
        <v>1998</v>
      </c>
      <c r="B368" s="56" t="s">
        <v>1999</v>
      </c>
      <c r="C368" s="56" t="s">
        <v>954</v>
      </c>
      <c r="D368" s="56">
        <v>8470445</v>
      </c>
      <c r="E368" s="56" t="s">
        <v>296</v>
      </c>
      <c r="F368" s="56">
        <v>425770</v>
      </c>
      <c r="G368" s="56" t="s">
        <v>132</v>
      </c>
      <c r="H368" s="56" t="str">
        <f t="shared" si="5"/>
        <v>847.8470445.1.425770.000000.847001.200179</v>
      </c>
      <c r="I368" s="56" t="s">
        <v>2872</v>
      </c>
      <c r="J368" s="56">
        <v>847001</v>
      </c>
      <c r="K368" s="56" t="s">
        <v>23</v>
      </c>
      <c r="L368" s="56">
        <v>200179</v>
      </c>
      <c r="M368" s="56" t="s">
        <v>2031</v>
      </c>
      <c r="N368" s="56">
        <v>40</v>
      </c>
      <c r="Q368" s="56" t="s">
        <v>3201</v>
      </c>
      <c r="R368" s="56">
        <v>40</v>
      </c>
      <c r="S368" s="56">
        <v>15000</v>
      </c>
      <c r="T368" s="56">
        <v>600000</v>
      </c>
      <c r="U368" s="56" t="s">
        <v>2002</v>
      </c>
      <c r="V368" s="56" t="s">
        <v>2003</v>
      </c>
      <c r="W368" s="56" t="s">
        <v>2034</v>
      </c>
      <c r="X368" s="56" t="s">
        <v>3199</v>
      </c>
      <c r="Y368" s="56" t="s">
        <v>3200</v>
      </c>
      <c r="AE368" s="56">
        <v>8470445</v>
      </c>
    </row>
    <row r="369" spans="1:31" x14ac:dyDescent="0.35">
      <c r="A369" s="56" t="s">
        <v>2041</v>
      </c>
      <c r="B369" s="56" t="s">
        <v>2042</v>
      </c>
      <c r="C369" s="56" t="s">
        <v>954</v>
      </c>
      <c r="D369" s="56">
        <v>8470445</v>
      </c>
      <c r="E369" s="56" t="s">
        <v>296</v>
      </c>
      <c r="F369" s="56">
        <v>426610</v>
      </c>
      <c r="G369" s="56" t="s">
        <v>43</v>
      </c>
      <c r="H369" s="56" t="str">
        <f t="shared" si="5"/>
        <v>847.8470445.1.426610.000000.847001.200179</v>
      </c>
      <c r="I369" s="56" t="s">
        <v>2872</v>
      </c>
      <c r="J369" s="56">
        <v>847001</v>
      </c>
      <c r="K369" s="56" t="s">
        <v>23</v>
      </c>
      <c r="L369" s="56">
        <v>200179</v>
      </c>
      <c r="M369" s="56" t="s">
        <v>2031</v>
      </c>
      <c r="N369" s="56">
        <v>40</v>
      </c>
      <c r="Q369" s="56" t="s">
        <v>3211</v>
      </c>
      <c r="R369" s="56">
        <v>1</v>
      </c>
      <c r="S369" s="56">
        <v>28000</v>
      </c>
      <c r="T369" s="56">
        <v>28000</v>
      </c>
      <c r="U369" s="56" t="s">
        <v>2002</v>
      </c>
      <c r="V369" s="56" t="s">
        <v>2003</v>
      </c>
      <c r="W369" s="56" t="s">
        <v>2034</v>
      </c>
      <c r="X369" s="56" t="s">
        <v>3216</v>
      </c>
      <c r="Y369" s="56" t="s">
        <v>5425</v>
      </c>
      <c r="AE369" s="56">
        <v>8470445</v>
      </c>
    </row>
    <row r="370" spans="1:31" x14ac:dyDescent="0.35">
      <c r="A370" s="56" t="s">
        <v>2041</v>
      </c>
      <c r="B370" s="56" t="s">
        <v>2042</v>
      </c>
      <c r="C370" s="56" t="s">
        <v>954</v>
      </c>
      <c r="D370" s="56">
        <v>8470445</v>
      </c>
      <c r="E370" s="56" t="s">
        <v>296</v>
      </c>
      <c r="F370" s="56">
        <v>426610</v>
      </c>
      <c r="G370" s="56" t="s">
        <v>43</v>
      </c>
      <c r="H370" s="56" t="str">
        <f t="shared" si="5"/>
        <v>847.8470445.1.426610.000000.847001.200179</v>
      </c>
      <c r="I370" s="56" t="s">
        <v>2872</v>
      </c>
      <c r="J370" s="56">
        <v>847001</v>
      </c>
      <c r="K370" s="56" t="s">
        <v>23</v>
      </c>
      <c r="L370" s="56">
        <v>200179</v>
      </c>
      <c r="M370" s="56" t="s">
        <v>2031</v>
      </c>
      <c r="N370" s="56">
        <v>40</v>
      </c>
      <c r="Q370" s="56" t="s">
        <v>3215</v>
      </c>
      <c r="R370" s="56">
        <v>1</v>
      </c>
      <c r="S370" s="56">
        <v>9650</v>
      </c>
      <c r="T370" s="56">
        <v>9650</v>
      </c>
      <c r="U370" s="56" t="s">
        <v>2002</v>
      </c>
      <c r="V370" s="56" t="s">
        <v>2003</v>
      </c>
      <c r="W370" s="56" t="s">
        <v>2034</v>
      </c>
      <c r="X370" s="56" t="s">
        <v>3216</v>
      </c>
      <c r="Y370" s="56" t="s">
        <v>3217</v>
      </c>
      <c r="AE370" s="56">
        <v>8470445</v>
      </c>
    </row>
    <row r="371" spans="1:31" x14ac:dyDescent="0.35">
      <c r="A371" s="56" t="s">
        <v>1998</v>
      </c>
      <c r="B371" s="56" t="s">
        <v>1999</v>
      </c>
      <c r="C371" s="56" t="s">
        <v>954</v>
      </c>
      <c r="D371" s="56">
        <v>8470445</v>
      </c>
      <c r="E371" s="56" t="s">
        <v>296</v>
      </c>
      <c r="F371" s="56">
        <v>435350</v>
      </c>
      <c r="G371" s="56" t="s">
        <v>144</v>
      </c>
      <c r="H371" s="56" t="str">
        <f t="shared" si="5"/>
        <v>847.8470445.1.435350.000000.847001.200179</v>
      </c>
      <c r="I371" s="56" t="s">
        <v>2872</v>
      </c>
      <c r="J371" s="56">
        <v>847001</v>
      </c>
      <c r="K371" s="56" t="s">
        <v>23</v>
      </c>
      <c r="L371" s="56">
        <v>200179</v>
      </c>
      <c r="M371" s="56" t="s">
        <v>2031</v>
      </c>
      <c r="N371" s="56">
        <v>22</v>
      </c>
      <c r="Q371" s="56" t="s">
        <v>5426</v>
      </c>
      <c r="R371" s="56">
        <v>88</v>
      </c>
      <c r="S371" s="56">
        <v>7500</v>
      </c>
      <c r="T371" s="56">
        <v>660000</v>
      </c>
      <c r="U371" s="56" t="s">
        <v>2002</v>
      </c>
      <c r="V371" s="56" t="s">
        <v>2003</v>
      </c>
      <c r="W371" s="56" t="s">
        <v>2034</v>
      </c>
      <c r="X371" s="56" t="s">
        <v>2034</v>
      </c>
      <c r="Y371" s="56" t="s">
        <v>3234</v>
      </c>
      <c r="AE371" s="56">
        <v>8470445</v>
      </c>
    </row>
    <row r="372" spans="1:31" x14ac:dyDescent="0.35">
      <c r="A372" s="56" t="s">
        <v>2024</v>
      </c>
      <c r="B372" s="56" t="s">
        <v>1999</v>
      </c>
      <c r="C372" s="56" t="s">
        <v>954</v>
      </c>
      <c r="D372" s="56">
        <v>8470450</v>
      </c>
      <c r="E372" s="56" t="s">
        <v>300</v>
      </c>
      <c r="F372" s="56">
        <v>425746</v>
      </c>
      <c r="G372" s="56" t="s">
        <v>548</v>
      </c>
      <c r="H372" s="56" t="str">
        <f t="shared" si="5"/>
        <v>847.8470450.1.425746.000000.847001.200179</v>
      </c>
      <c r="I372" s="56" t="s">
        <v>2872</v>
      </c>
      <c r="J372" s="56">
        <v>847001</v>
      </c>
      <c r="K372" s="56" t="s">
        <v>23</v>
      </c>
      <c r="L372" s="56">
        <v>200179</v>
      </c>
      <c r="M372" s="56" t="s">
        <v>2025</v>
      </c>
      <c r="N372" s="56">
        <v>1</v>
      </c>
      <c r="Q372" s="56" t="s">
        <v>5427</v>
      </c>
      <c r="R372" s="56">
        <v>20</v>
      </c>
      <c r="S372" s="56">
        <v>1000</v>
      </c>
      <c r="T372" s="56">
        <v>20000</v>
      </c>
      <c r="U372" s="56" t="s">
        <v>2002</v>
      </c>
      <c r="V372" s="56" t="s">
        <v>2003</v>
      </c>
      <c r="W372" s="56" t="s">
        <v>2007</v>
      </c>
      <c r="X372" s="56" t="s">
        <v>5428</v>
      </c>
      <c r="Y372" s="56" t="s">
        <v>3253</v>
      </c>
      <c r="AE372" s="56">
        <v>8470450</v>
      </c>
    </row>
    <row r="373" spans="1:31" x14ac:dyDescent="0.35">
      <c r="A373" s="56" t="s">
        <v>1998</v>
      </c>
      <c r="B373" s="56" t="s">
        <v>1999</v>
      </c>
      <c r="C373" s="56" t="s">
        <v>954</v>
      </c>
      <c r="D373" s="56">
        <v>8470450</v>
      </c>
      <c r="E373" s="56" t="s">
        <v>300</v>
      </c>
      <c r="F373" s="56">
        <v>425761</v>
      </c>
      <c r="G373" s="56" t="s">
        <v>288</v>
      </c>
      <c r="H373" s="56" t="str">
        <f t="shared" si="5"/>
        <v>847.8470450.1.425761.000000.847001.200179</v>
      </c>
      <c r="I373" s="56" t="s">
        <v>2872</v>
      </c>
      <c r="J373" s="56">
        <v>847001</v>
      </c>
      <c r="K373" s="56" t="s">
        <v>23</v>
      </c>
      <c r="L373" s="56">
        <v>200179</v>
      </c>
      <c r="M373" s="56" t="s">
        <v>2025</v>
      </c>
      <c r="N373" s="56">
        <v>1</v>
      </c>
      <c r="Q373" s="56" t="s">
        <v>5429</v>
      </c>
      <c r="R373" s="56">
        <v>30</v>
      </c>
      <c r="S373" s="56">
        <v>25000</v>
      </c>
      <c r="T373" s="56">
        <v>750000</v>
      </c>
      <c r="U373" s="56" t="s">
        <v>2002</v>
      </c>
      <c r="V373" s="56" t="s">
        <v>2003</v>
      </c>
      <c r="W373" s="56" t="s">
        <v>2007</v>
      </c>
      <c r="X373" s="56" t="s">
        <v>5428</v>
      </c>
      <c r="Y373" s="56" t="s">
        <v>3253</v>
      </c>
      <c r="AE373" s="56">
        <v>8470450</v>
      </c>
    </row>
    <row r="374" spans="1:31" x14ac:dyDescent="0.35">
      <c r="A374" s="56" t="s">
        <v>1998</v>
      </c>
      <c r="B374" s="56" t="s">
        <v>1999</v>
      </c>
      <c r="C374" s="56" t="s">
        <v>954</v>
      </c>
      <c r="D374" s="56">
        <v>8470450</v>
      </c>
      <c r="E374" s="56" t="s">
        <v>300</v>
      </c>
      <c r="F374" s="56">
        <v>425770</v>
      </c>
      <c r="G374" s="56" t="s">
        <v>132</v>
      </c>
      <c r="H374" s="56" t="str">
        <f t="shared" si="5"/>
        <v>847.8470450.1.425770.000000.847001.200179</v>
      </c>
      <c r="I374" s="56" t="s">
        <v>2872</v>
      </c>
      <c r="J374" s="56">
        <v>847001</v>
      </c>
      <c r="K374" s="56" t="s">
        <v>23</v>
      </c>
      <c r="L374" s="56">
        <v>200179</v>
      </c>
      <c r="M374" s="56" t="s">
        <v>2037</v>
      </c>
      <c r="N374" s="56">
        <v>1</v>
      </c>
      <c r="Q374" s="56" t="s">
        <v>5430</v>
      </c>
      <c r="R374" s="56">
        <v>18</v>
      </c>
      <c r="S374" s="56">
        <v>15000</v>
      </c>
      <c r="T374" s="56">
        <v>270000</v>
      </c>
      <c r="U374" s="56" t="s">
        <v>2002</v>
      </c>
      <c r="V374" s="56" t="s">
        <v>2003</v>
      </c>
      <c r="W374" s="56" t="s">
        <v>2050</v>
      </c>
      <c r="X374" s="56" t="s">
        <v>3052</v>
      </c>
      <c r="Y374" s="56" t="s">
        <v>5431</v>
      </c>
      <c r="AE374" s="56">
        <v>8470450</v>
      </c>
    </row>
    <row r="375" spans="1:31" x14ac:dyDescent="0.35">
      <c r="A375" s="56" t="s">
        <v>2019</v>
      </c>
      <c r="B375" s="56" t="s">
        <v>1999</v>
      </c>
      <c r="C375" s="56" t="s">
        <v>954</v>
      </c>
      <c r="D375" s="56">
        <v>8470450</v>
      </c>
      <c r="E375" s="56" t="s">
        <v>300</v>
      </c>
      <c r="F375" s="56">
        <v>427200</v>
      </c>
      <c r="G375" s="56" t="s">
        <v>89</v>
      </c>
      <c r="H375" s="56" t="str">
        <f t="shared" si="5"/>
        <v>847.8470450.1.427200.000000.847001.200179</v>
      </c>
      <c r="I375" s="56" t="s">
        <v>2872</v>
      </c>
      <c r="J375" s="56">
        <v>847001</v>
      </c>
      <c r="K375" s="56" t="s">
        <v>23</v>
      </c>
      <c r="L375" s="56">
        <v>200179</v>
      </c>
      <c r="M375" s="56" t="s">
        <v>2098</v>
      </c>
      <c r="N375" s="56">
        <v>1</v>
      </c>
      <c r="Q375" s="56" t="s">
        <v>5432</v>
      </c>
      <c r="R375" s="56">
        <v>1</v>
      </c>
      <c r="S375" s="56">
        <v>20000</v>
      </c>
      <c r="T375" s="56">
        <v>20000</v>
      </c>
      <c r="U375" s="56" t="s">
        <v>2002</v>
      </c>
      <c r="V375" s="56" t="s">
        <v>2122</v>
      </c>
      <c r="W375" s="56" t="s">
        <v>2050</v>
      </c>
      <c r="X375" s="56" t="s">
        <v>3052</v>
      </c>
      <c r="Y375" s="56" t="s">
        <v>5433</v>
      </c>
      <c r="AE375" s="56">
        <v>8470450</v>
      </c>
    </row>
    <row r="376" spans="1:31" x14ac:dyDescent="0.35">
      <c r="A376" s="56" t="s">
        <v>2047</v>
      </c>
      <c r="B376" s="56" t="s">
        <v>1999</v>
      </c>
      <c r="C376" s="56" t="s">
        <v>954</v>
      </c>
      <c r="D376" s="56">
        <v>8470450</v>
      </c>
      <c r="E376" s="56" t="s">
        <v>300</v>
      </c>
      <c r="F376" s="56">
        <v>428090</v>
      </c>
      <c r="G376" s="56" t="s">
        <v>52</v>
      </c>
      <c r="H376" s="56" t="str">
        <f t="shared" si="5"/>
        <v>847.8470450.1.428090.000000.847001.200179</v>
      </c>
      <c r="I376" s="56" t="s">
        <v>2872</v>
      </c>
      <c r="J376" s="56">
        <v>847001</v>
      </c>
      <c r="K376" s="56" t="s">
        <v>23</v>
      </c>
      <c r="L376" s="56">
        <v>200179</v>
      </c>
      <c r="M376" s="56" t="s">
        <v>2037</v>
      </c>
      <c r="N376" s="56">
        <v>1</v>
      </c>
      <c r="Q376" s="56" t="s">
        <v>3268</v>
      </c>
      <c r="R376" s="56">
        <v>4</v>
      </c>
      <c r="S376" s="56">
        <v>15000</v>
      </c>
      <c r="T376" s="56">
        <v>60000</v>
      </c>
      <c r="U376" s="56" t="s">
        <v>2113</v>
      </c>
      <c r="V376" s="56" t="s">
        <v>2122</v>
      </c>
      <c r="W376" s="56" t="s">
        <v>2056</v>
      </c>
      <c r="X376" s="56" t="s">
        <v>3052</v>
      </c>
      <c r="Y376" s="56" t="s">
        <v>5434</v>
      </c>
      <c r="AE376" s="56">
        <v>8470450</v>
      </c>
    </row>
    <row r="377" spans="1:31" x14ac:dyDescent="0.35">
      <c r="A377" s="56" t="s">
        <v>1998</v>
      </c>
      <c r="B377" s="56" t="s">
        <v>1999</v>
      </c>
      <c r="C377" s="56" t="s">
        <v>954</v>
      </c>
      <c r="D377" s="56">
        <v>8470450</v>
      </c>
      <c r="E377" s="56" t="s">
        <v>300</v>
      </c>
      <c r="F377" s="56">
        <v>432209</v>
      </c>
      <c r="G377" s="56" t="s">
        <v>138</v>
      </c>
      <c r="H377" s="56" t="str">
        <f t="shared" si="5"/>
        <v>847.8470450.1.432209.000000.847001.200179</v>
      </c>
      <c r="I377" s="56" t="s">
        <v>2872</v>
      </c>
      <c r="J377" s="56">
        <v>847001</v>
      </c>
      <c r="K377" s="56" t="s">
        <v>23</v>
      </c>
      <c r="L377" s="56">
        <v>200179</v>
      </c>
      <c r="M377" s="56" t="s">
        <v>2000</v>
      </c>
      <c r="N377" s="56">
        <v>1</v>
      </c>
      <c r="Q377" s="56" t="s">
        <v>3271</v>
      </c>
      <c r="R377" s="56">
        <v>1</v>
      </c>
      <c r="S377" s="56">
        <v>62569.5</v>
      </c>
      <c r="T377" s="56">
        <v>62569.5</v>
      </c>
      <c r="U377" s="56" t="s">
        <v>2002</v>
      </c>
      <c r="V377" s="56" t="s">
        <v>2003</v>
      </c>
      <c r="W377" s="56" t="s">
        <v>2050</v>
      </c>
      <c r="X377" s="56" t="s">
        <v>5435</v>
      </c>
      <c r="Y377" s="56" t="s">
        <v>2286</v>
      </c>
      <c r="AE377" s="56">
        <v>8470450</v>
      </c>
    </row>
    <row r="378" spans="1:31" x14ac:dyDescent="0.35">
      <c r="A378" s="56" t="s">
        <v>1998</v>
      </c>
      <c r="B378" s="56" t="s">
        <v>1999</v>
      </c>
      <c r="C378" s="56" t="s">
        <v>954</v>
      </c>
      <c r="D378" s="56">
        <v>8470450</v>
      </c>
      <c r="E378" s="56" t="s">
        <v>300</v>
      </c>
      <c r="F378" s="56">
        <v>432209</v>
      </c>
      <c r="G378" s="56" t="s">
        <v>138</v>
      </c>
      <c r="H378" s="56" t="str">
        <f t="shared" si="5"/>
        <v>847.8470450.1.432209.000000.847001.200179</v>
      </c>
      <c r="I378" s="56" t="s">
        <v>2872</v>
      </c>
      <c r="J378" s="56">
        <v>847001</v>
      </c>
      <c r="K378" s="56" t="s">
        <v>23</v>
      </c>
      <c r="L378" s="56">
        <v>200179</v>
      </c>
      <c r="M378" s="56" t="s">
        <v>2000</v>
      </c>
      <c r="N378" s="56">
        <v>1</v>
      </c>
      <c r="Q378" s="56" t="s">
        <v>3275</v>
      </c>
      <c r="R378" s="56">
        <v>1</v>
      </c>
      <c r="S378" s="56">
        <v>125</v>
      </c>
      <c r="T378" s="56">
        <v>125</v>
      </c>
      <c r="U378" s="56" t="s">
        <v>2002</v>
      </c>
      <c r="V378" s="56" t="s">
        <v>2003</v>
      </c>
      <c r="W378" s="56" t="s">
        <v>2050</v>
      </c>
      <c r="X378" s="56" t="s">
        <v>5435</v>
      </c>
      <c r="Y378" s="56" t="s">
        <v>2286</v>
      </c>
      <c r="AE378" s="56">
        <v>8470450</v>
      </c>
    </row>
    <row r="379" spans="1:31" x14ac:dyDescent="0.35">
      <c r="A379" s="56" t="s">
        <v>1998</v>
      </c>
      <c r="B379" s="56" t="s">
        <v>1999</v>
      </c>
      <c r="C379" s="56" t="s">
        <v>954</v>
      </c>
      <c r="D379" s="56">
        <v>8470450</v>
      </c>
      <c r="E379" s="56" t="s">
        <v>300</v>
      </c>
      <c r="F379" s="56">
        <v>432209</v>
      </c>
      <c r="G379" s="56" t="s">
        <v>138</v>
      </c>
      <c r="H379" s="56" t="str">
        <f t="shared" si="5"/>
        <v>847.8470450.1.432209.000000.847001.200179</v>
      </c>
      <c r="I379" s="56" t="s">
        <v>2872</v>
      </c>
      <c r="J379" s="56">
        <v>847001</v>
      </c>
      <c r="K379" s="56" t="s">
        <v>23</v>
      </c>
      <c r="L379" s="56">
        <v>200179</v>
      </c>
      <c r="M379" s="56" t="s">
        <v>2000</v>
      </c>
      <c r="N379" s="56">
        <v>1</v>
      </c>
      <c r="Q379" s="56" t="s">
        <v>3277</v>
      </c>
      <c r="R379" s="56">
        <v>1</v>
      </c>
      <c r="S379" s="56">
        <v>45462.9</v>
      </c>
      <c r="T379" s="56">
        <v>45462.9</v>
      </c>
      <c r="U379" s="56" t="s">
        <v>2002</v>
      </c>
      <c r="V379" s="56" t="s">
        <v>2003</v>
      </c>
      <c r="W379" s="56" t="s">
        <v>2050</v>
      </c>
      <c r="X379" s="56" t="s">
        <v>5435</v>
      </c>
      <c r="Y379" s="56" t="s">
        <v>2286</v>
      </c>
      <c r="AE379" s="56">
        <v>8470450</v>
      </c>
    </row>
    <row r="380" spans="1:31" x14ac:dyDescent="0.35">
      <c r="A380" s="56" t="s">
        <v>1998</v>
      </c>
      <c r="B380" s="56" t="s">
        <v>1999</v>
      </c>
      <c r="C380" s="56" t="s">
        <v>954</v>
      </c>
      <c r="D380" s="56">
        <v>8470450</v>
      </c>
      <c r="E380" s="56" t="s">
        <v>300</v>
      </c>
      <c r="F380" s="56">
        <v>432209</v>
      </c>
      <c r="G380" s="56" t="s">
        <v>138</v>
      </c>
      <c r="H380" s="56" t="str">
        <f t="shared" si="5"/>
        <v>847.8470450.1.432209.000000.847001.200179</v>
      </c>
      <c r="I380" s="56" t="s">
        <v>2872</v>
      </c>
      <c r="J380" s="56">
        <v>847001</v>
      </c>
      <c r="K380" s="56" t="s">
        <v>23</v>
      </c>
      <c r="L380" s="56">
        <v>200179</v>
      </c>
      <c r="M380" s="56" t="s">
        <v>2000</v>
      </c>
      <c r="N380" s="56">
        <v>1</v>
      </c>
      <c r="Q380" s="56" t="s">
        <v>3278</v>
      </c>
      <c r="R380" s="56">
        <v>1</v>
      </c>
      <c r="S380" s="56">
        <v>2625</v>
      </c>
      <c r="T380" s="56">
        <v>2625</v>
      </c>
      <c r="U380" s="56" t="s">
        <v>2002</v>
      </c>
      <c r="V380" s="56" t="s">
        <v>2003</v>
      </c>
      <c r="W380" s="56" t="s">
        <v>2050</v>
      </c>
      <c r="X380" s="56" t="s">
        <v>5435</v>
      </c>
      <c r="Y380" s="56" t="s">
        <v>2286</v>
      </c>
      <c r="AE380" s="56">
        <v>8470450</v>
      </c>
    </row>
    <row r="381" spans="1:31" x14ac:dyDescent="0.35">
      <c r="A381" s="56" t="s">
        <v>1998</v>
      </c>
      <c r="B381" s="56" t="s">
        <v>1999</v>
      </c>
      <c r="C381" s="56" t="s">
        <v>954</v>
      </c>
      <c r="D381" s="56">
        <v>8470450</v>
      </c>
      <c r="E381" s="56" t="s">
        <v>300</v>
      </c>
      <c r="F381" s="56">
        <v>435350</v>
      </c>
      <c r="G381" s="56" t="s">
        <v>144</v>
      </c>
      <c r="H381" s="56" t="str">
        <f t="shared" si="5"/>
        <v>847.8470450.1.435350.000000.847001.200179</v>
      </c>
      <c r="I381" s="56" t="s">
        <v>2872</v>
      </c>
      <c r="J381" s="56">
        <v>847001</v>
      </c>
      <c r="K381" s="56" t="s">
        <v>23</v>
      </c>
      <c r="L381" s="56">
        <v>200179</v>
      </c>
      <c r="M381" s="56" t="s">
        <v>2037</v>
      </c>
      <c r="N381" s="56">
        <v>12</v>
      </c>
      <c r="Q381" s="56" t="s">
        <v>5436</v>
      </c>
      <c r="R381" s="56">
        <v>12</v>
      </c>
      <c r="S381" s="56">
        <v>4000</v>
      </c>
      <c r="T381" s="56">
        <v>48000</v>
      </c>
      <c r="U381" s="56" t="s">
        <v>2002</v>
      </c>
      <c r="V381" s="56" t="s">
        <v>2003</v>
      </c>
      <c r="W381" s="56" t="s">
        <v>2050</v>
      </c>
      <c r="X381" s="56" t="s">
        <v>3052</v>
      </c>
      <c r="Y381" s="56" t="s">
        <v>5433</v>
      </c>
      <c r="AE381" s="56">
        <v>8470450</v>
      </c>
    </row>
    <row r="382" spans="1:31" x14ac:dyDescent="0.35">
      <c r="A382" s="56" t="s">
        <v>2024</v>
      </c>
      <c r="B382" s="56" t="s">
        <v>2077</v>
      </c>
      <c r="C382" s="56" t="s">
        <v>954</v>
      </c>
      <c r="D382" s="56">
        <v>8470455</v>
      </c>
      <c r="E382" s="56" t="s">
        <v>5441</v>
      </c>
      <c r="F382" s="56">
        <v>425760</v>
      </c>
      <c r="G382" s="56" t="s">
        <v>169</v>
      </c>
      <c r="H382" s="56" t="str">
        <f t="shared" si="5"/>
        <v>847.8470455.1.425760.000000.847001.200179</v>
      </c>
      <c r="I382" s="56" t="s">
        <v>2872</v>
      </c>
      <c r="J382" s="56">
        <v>847001</v>
      </c>
      <c r="K382" s="56" t="s">
        <v>23</v>
      </c>
      <c r="L382" s="56">
        <v>200179</v>
      </c>
      <c r="M382" s="56" t="s">
        <v>2084</v>
      </c>
      <c r="N382" s="56">
        <v>50</v>
      </c>
      <c r="Q382" s="56" t="s">
        <v>3186</v>
      </c>
      <c r="R382" s="56">
        <v>1</v>
      </c>
      <c r="S382" s="56">
        <v>10000</v>
      </c>
      <c r="T382" s="56">
        <v>10000</v>
      </c>
      <c r="U382" s="56" t="s">
        <v>2113</v>
      </c>
      <c r="V382" s="56" t="s">
        <v>2003</v>
      </c>
      <c r="W382" s="56" t="s">
        <v>2075</v>
      </c>
      <c r="X382" s="56" t="s">
        <v>3192</v>
      </c>
      <c r="AE382" s="56">
        <v>8470455</v>
      </c>
    </row>
    <row r="383" spans="1:31" x14ac:dyDescent="0.35">
      <c r="A383" s="56" t="s">
        <v>1998</v>
      </c>
      <c r="B383" s="56" t="s">
        <v>1999</v>
      </c>
      <c r="C383" s="56" t="s">
        <v>954</v>
      </c>
      <c r="D383" s="56">
        <v>8470455</v>
      </c>
      <c r="E383" s="56" t="s">
        <v>5441</v>
      </c>
      <c r="F383" s="56">
        <v>425770</v>
      </c>
      <c r="G383" s="56" t="s">
        <v>132</v>
      </c>
      <c r="H383" s="56" t="str">
        <f t="shared" si="5"/>
        <v>847.8470455.1.425770.000000.847001.200179</v>
      </c>
      <c r="I383" s="56" t="s">
        <v>2872</v>
      </c>
      <c r="J383" s="56">
        <v>847001</v>
      </c>
      <c r="K383" s="56" t="s">
        <v>23</v>
      </c>
      <c r="L383" s="56">
        <v>200179</v>
      </c>
      <c r="M383" s="56" t="s">
        <v>2031</v>
      </c>
      <c r="N383" s="56">
        <v>6</v>
      </c>
      <c r="Q383" s="56" t="s">
        <v>3201</v>
      </c>
      <c r="R383" s="56">
        <v>6</v>
      </c>
      <c r="S383" s="56">
        <v>15000</v>
      </c>
      <c r="T383" s="56">
        <v>90000</v>
      </c>
      <c r="U383" s="56" t="s">
        <v>2113</v>
      </c>
      <c r="V383" s="56" t="s">
        <v>2003</v>
      </c>
      <c r="W383" s="56" t="s">
        <v>2034</v>
      </c>
      <c r="X383" s="56" t="s">
        <v>3205</v>
      </c>
      <c r="AE383" s="56">
        <v>8470455</v>
      </c>
    </row>
    <row r="384" spans="1:31" x14ac:dyDescent="0.35">
      <c r="A384" s="56" t="s">
        <v>2036</v>
      </c>
      <c r="B384" s="56" t="s">
        <v>1999</v>
      </c>
      <c r="C384" s="56" t="s">
        <v>954</v>
      </c>
      <c r="D384" s="56">
        <v>8470455</v>
      </c>
      <c r="E384" s="56" t="s">
        <v>5441</v>
      </c>
      <c r="F384" s="56">
        <v>425900</v>
      </c>
      <c r="G384" s="56" t="s">
        <v>40</v>
      </c>
      <c r="H384" s="56" t="str">
        <f t="shared" si="5"/>
        <v>847.8470455.1.425900.000000.847001.200179</v>
      </c>
      <c r="I384" s="56" t="s">
        <v>2872</v>
      </c>
      <c r="J384" s="56">
        <v>847001</v>
      </c>
      <c r="K384" s="56" t="s">
        <v>23</v>
      </c>
      <c r="L384" s="56">
        <v>200179</v>
      </c>
      <c r="M384" s="56" t="s">
        <v>2000</v>
      </c>
      <c r="N384" s="56">
        <v>1</v>
      </c>
      <c r="Q384" s="56" t="s">
        <v>3206</v>
      </c>
      <c r="R384" s="56">
        <v>1</v>
      </c>
      <c r="S384" s="56">
        <v>10000</v>
      </c>
      <c r="T384" s="56">
        <v>10000</v>
      </c>
      <c r="U384" s="56" t="s">
        <v>2113</v>
      </c>
      <c r="V384" s="56" t="s">
        <v>2003</v>
      </c>
      <c r="W384" s="56" t="s">
        <v>2029</v>
      </c>
      <c r="X384" s="56" t="s">
        <v>3210</v>
      </c>
      <c r="AE384" s="56">
        <v>8470455</v>
      </c>
    </row>
    <row r="385" spans="1:31" x14ac:dyDescent="0.35">
      <c r="A385" s="56" t="s">
        <v>2041</v>
      </c>
      <c r="B385" s="56" t="s">
        <v>2042</v>
      </c>
      <c r="C385" s="56" t="s">
        <v>954</v>
      </c>
      <c r="D385" s="56">
        <v>8470455</v>
      </c>
      <c r="E385" s="56" t="s">
        <v>5441</v>
      </c>
      <c r="F385" s="56">
        <v>426610</v>
      </c>
      <c r="G385" s="56" t="s">
        <v>43</v>
      </c>
      <c r="H385" s="56" t="str">
        <f t="shared" si="5"/>
        <v>847.8470455.1.426610.000000.847001.200179</v>
      </c>
      <c r="I385" s="56" t="s">
        <v>2872</v>
      </c>
      <c r="J385" s="56">
        <v>847001</v>
      </c>
      <c r="K385" s="56" t="s">
        <v>23</v>
      </c>
      <c r="L385" s="56">
        <v>200179</v>
      </c>
      <c r="M385" s="56" t="s">
        <v>2031</v>
      </c>
      <c r="N385" s="56">
        <v>6</v>
      </c>
      <c r="Q385" s="56" t="s">
        <v>3218</v>
      </c>
      <c r="R385" s="56">
        <v>6</v>
      </c>
      <c r="S385" s="56">
        <v>12000</v>
      </c>
      <c r="T385" s="56">
        <v>72000</v>
      </c>
      <c r="U385" s="56" t="s">
        <v>2113</v>
      </c>
      <c r="V385" s="56" t="s">
        <v>2003</v>
      </c>
      <c r="W385" s="56" t="s">
        <v>2034</v>
      </c>
      <c r="X385" s="56" t="s">
        <v>3222</v>
      </c>
      <c r="AE385" s="56">
        <v>8470455</v>
      </c>
    </row>
    <row r="386" spans="1:31" x14ac:dyDescent="0.35">
      <c r="A386" s="56" t="s">
        <v>2047</v>
      </c>
      <c r="B386" s="56" t="s">
        <v>1999</v>
      </c>
      <c r="C386" s="56" t="s">
        <v>954</v>
      </c>
      <c r="D386" s="56">
        <v>8470455</v>
      </c>
      <c r="E386" s="56" t="s">
        <v>5441</v>
      </c>
      <c r="F386" s="56">
        <v>428090</v>
      </c>
      <c r="G386" s="56" t="s">
        <v>52</v>
      </c>
      <c r="H386" s="56" t="str">
        <f t="shared" si="5"/>
        <v>847.8470455.1.428090.000000.847001.200179</v>
      </c>
      <c r="I386" s="56" t="s">
        <v>2872</v>
      </c>
      <c r="J386" s="56">
        <v>847001</v>
      </c>
      <c r="K386" s="56" t="s">
        <v>23</v>
      </c>
      <c r="L386" s="56">
        <v>200179</v>
      </c>
      <c r="M386" s="56" t="s">
        <v>2000</v>
      </c>
      <c r="N386" s="56">
        <v>1</v>
      </c>
      <c r="Q386" s="56" t="s">
        <v>3206</v>
      </c>
      <c r="R386" s="56">
        <v>1</v>
      </c>
      <c r="S386" s="56">
        <v>25000</v>
      </c>
      <c r="T386" s="56">
        <v>25000</v>
      </c>
      <c r="U386" s="56" t="s">
        <v>2113</v>
      </c>
      <c r="V386" s="56" t="s">
        <v>2003</v>
      </c>
      <c r="W386" s="56" t="s">
        <v>2029</v>
      </c>
      <c r="X386" s="56" t="s">
        <v>3210</v>
      </c>
      <c r="AE386" s="56">
        <v>8470455</v>
      </c>
    </row>
    <row r="387" spans="1:31" x14ac:dyDescent="0.35">
      <c r="A387" s="56" t="s">
        <v>2019</v>
      </c>
      <c r="B387" s="56" t="s">
        <v>2053</v>
      </c>
      <c r="C387" s="56" t="s">
        <v>954</v>
      </c>
      <c r="D387" s="56">
        <v>8470455</v>
      </c>
      <c r="E387" s="56" t="s">
        <v>5441</v>
      </c>
      <c r="F387" s="56">
        <v>428640</v>
      </c>
      <c r="G387" s="56" t="s">
        <v>55</v>
      </c>
      <c r="H387" s="56" t="str">
        <f t="shared" ref="H387:H450" si="6">CONCATENATE(847,".",D387,".",1,".",F387,".","000000",".",J387,".",L387)</f>
        <v>847.8470455.1.428640.000000.847001.200179</v>
      </c>
      <c r="I387" s="56" t="s">
        <v>2872</v>
      </c>
      <c r="J387" s="56">
        <v>847001</v>
      </c>
      <c r="K387" s="56" t="s">
        <v>23</v>
      </c>
      <c r="L387" s="56">
        <v>200179</v>
      </c>
      <c r="M387" s="56" t="s">
        <v>2446</v>
      </c>
      <c r="N387" s="56">
        <v>50</v>
      </c>
      <c r="Q387" s="56" t="s">
        <v>3224</v>
      </c>
      <c r="R387" s="56">
        <v>2</v>
      </c>
      <c r="S387" s="56">
        <v>5000</v>
      </c>
      <c r="T387" s="56">
        <v>10000</v>
      </c>
      <c r="U387" s="56" t="s">
        <v>2113</v>
      </c>
      <c r="V387" s="56" t="s">
        <v>2003</v>
      </c>
      <c r="W387" s="56" t="s">
        <v>2075</v>
      </c>
      <c r="X387" s="56" t="s">
        <v>3192</v>
      </c>
      <c r="AE387" s="56">
        <v>8470455</v>
      </c>
    </row>
    <row r="388" spans="1:31" x14ac:dyDescent="0.35">
      <c r="A388" s="56" t="s">
        <v>1998</v>
      </c>
      <c r="B388" s="56" t="s">
        <v>1999</v>
      </c>
      <c r="C388" s="56" t="s">
        <v>954</v>
      </c>
      <c r="D388" s="56">
        <v>8470455</v>
      </c>
      <c r="E388" s="56" t="s">
        <v>5441</v>
      </c>
      <c r="F388" s="56">
        <v>432209</v>
      </c>
      <c r="G388" s="56" t="s">
        <v>138</v>
      </c>
      <c r="H388" s="56" t="str">
        <f t="shared" si="6"/>
        <v>847.8470455.1.432209.000000.847001.200179</v>
      </c>
      <c r="I388" s="56" t="s">
        <v>2872</v>
      </c>
      <c r="J388" s="56">
        <v>847001</v>
      </c>
      <c r="K388" s="56" t="s">
        <v>23</v>
      </c>
      <c r="L388" s="56">
        <v>200179</v>
      </c>
      <c r="M388" s="56" t="s">
        <v>2000</v>
      </c>
      <c r="N388" s="56">
        <v>1</v>
      </c>
      <c r="Q388" s="56" t="s">
        <v>3225</v>
      </c>
      <c r="R388" s="56">
        <v>6</v>
      </c>
      <c r="S388" s="56">
        <v>155000</v>
      </c>
      <c r="T388" s="56">
        <v>930000</v>
      </c>
      <c r="U388" s="56" t="s">
        <v>2113</v>
      </c>
      <c r="V388" s="56" t="s">
        <v>2003</v>
      </c>
      <c r="W388" s="56" t="s">
        <v>2007</v>
      </c>
      <c r="X388" s="56" t="s">
        <v>3229</v>
      </c>
      <c r="AE388" s="56">
        <v>8470455</v>
      </c>
    </row>
    <row r="389" spans="1:31" x14ac:dyDescent="0.35">
      <c r="A389" s="56" t="s">
        <v>1998</v>
      </c>
      <c r="B389" s="56" t="s">
        <v>1999</v>
      </c>
      <c r="C389" s="56" t="s">
        <v>954</v>
      </c>
      <c r="D389" s="56">
        <v>8470455</v>
      </c>
      <c r="E389" s="56" t="s">
        <v>5441</v>
      </c>
      <c r="F389" s="56">
        <v>435350</v>
      </c>
      <c r="G389" s="56" t="s">
        <v>144</v>
      </c>
      <c r="H389" s="56" t="str">
        <f t="shared" si="6"/>
        <v>847.8470455.1.435350.000000.847001.200179</v>
      </c>
      <c r="I389" s="56" t="s">
        <v>2872</v>
      </c>
      <c r="J389" s="56">
        <v>847001</v>
      </c>
      <c r="K389" s="56" t="s">
        <v>23</v>
      </c>
      <c r="L389" s="56">
        <v>200179</v>
      </c>
      <c r="M389" s="56" t="s">
        <v>2341</v>
      </c>
      <c r="N389" s="56">
        <v>18</v>
      </c>
      <c r="Q389" s="56" t="s">
        <v>3230</v>
      </c>
      <c r="R389" s="56">
        <v>12</v>
      </c>
      <c r="S389" s="56">
        <v>10000</v>
      </c>
      <c r="T389" s="56">
        <v>120000</v>
      </c>
      <c r="U389" s="56" t="s">
        <v>2113</v>
      </c>
      <c r="V389" s="56" t="s">
        <v>2003</v>
      </c>
      <c r="W389" s="56" t="s">
        <v>2034</v>
      </c>
      <c r="X389" s="56" t="s">
        <v>3238</v>
      </c>
      <c r="AE389" s="56">
        <v>8470455</v>
      </c>
    </row>
    <row r="390" spans="1:31" x14ac:dyDescent="0.35">
      <c r="A390" s="56" t="s">
        <v>1998</v>
      </c>
      <c r="B390" s="56" t="s">
        <v>1999</v>
      </c>
      <c r="C390" s="56" t="s">
        <v>954</v>
      </c>
      <c r="D390" s="56">
        <v>8470455</v>
      </c>
      <c r="E390" s="56" t="s">
        <v>5441</v>
      </c>
      <c r="F390" s="56">
        <v>435508</v>
      </c>
      <c r="G390" s="56" t="s">
        <v>147</v>
      </c>
      <c r="H390" s="56" t="str">
        <f t="shared" si="6"/>
        <v>847.8470455.1.435508.000000.847001.200179</v>
      </c>
      <c r="I390" s="56" t="s">
        <v>2872</v>
      </c>
      <c r="J390" s="56">
        <v>847001</v>
      </c>
      <c r="K390" s="56" t="s">
        <v>23</v>
      </c>
      <c r="L390" s="56">
        <v>200179</v>
      </c>
      <c r="M390" s="56" t="s">
        <v>2084</v>
      </c>
      <c r="N390" s="56">
        <v>50</v>
      </c>
      <c r="Q390" s="56" t="s">
        <v>3239</v>
      </c>
      <c r="R390" s="56">
        <v>15</v>
      </c>
      <c r="S390" s="56">
        <v>46000</v>
      </c>
      <c r="T390" s="56">
        <v>690000</v>
      </c>
      <c r="U390" s="56" t="s">
        <v>2113</v>
      </c>
      <c r="V390" s="56" t="s">
        <v>2003</v>
      </c>
      <c r="W390" s="56" t="s">
        <v>2007</v>
      </c>
      <c r="X390" s="56" t="s">
        <v>3229</v>
      </c>
      <c r="AE390" s="56">
        <v>8470455</v>
      </c>
    </row>
    <row r="391" spans="1:31" x14ac:dyDescent="0.35">
      <c r="A391" s="56" t="s">
        <v>2019</v>
      </c>
      <c r="B391" s="56" t="s">
        <v>2896</v>
      </c>
      <c r="C391" s="56" t="s">
        <v>954</v>
      </c>
      <c r="D391" s="56">
        <v>8470455</v>
      </c>
      <c r="E391" s="56" t="s">
        <v>5441</v>
      </c>
      <c r="F391" s="56">
        <v>435519</v>
      </c>
      <c r="G391" s="56" t="s">
        <v>61</v>
      </c>
      <c r="H391" s="56" t="str">
        <f t="shared" si="6"/>
        <v>847.8470455.1.435519.000000.847001.200179</v>
      </c>
      <c r="I391" s="56" t="s">
        <v>2872</v>
      </c>
      <c r="J391" s="56">
        <v>847001</v>
      </c>
      <c r="K391" s="56" t="s">
        <v>23</v>
      </c>
      <c r="L391" s="56">
        <v>200179</v>
      </c>
      <c r="S391" s="56">
        <v>0</v>
      </c>
      <c r="T391" s="56">
        <v>0</v>
      </c>
      <c r="AE391" s="56">
        <v>8470455</v>
      </c>
    </row>
    <row r="392" spans="1:31" x14ac:dyDescent="0.35">
      <c r="A392" s="56" t="s">
        <v>2036</v>
      </c>
      <c r="B392" s="56" t="s">
        <v>1999</v>
      </c>
      <c r="C392" s="56" t="s">
        <v>954</v>
      </c>
      <c r="D392" s="56">
        <v>8470455</v>
      </c>
      <c r="E392" s="56" t="s">
        <v>5441</v>
      </c>
      <c r="F392" s="56">
        <v>436110</v>
      </c>
      <c r="G392" s="56" t="s">
        <v>64</v>
      </c>
      <c r="H392" s="56" t="str">
        <f t="shared" si="6"/>
        <v>847.8470455.1.436110.000000.847001.200179</v>
      </c>
      <c r="I392" s="56" t="s">
        <v>2872</v>
      </c>
      <c r="J392" s="56">
        <v>847001</v>
      </c>
      <c r="K392" s="56" t="s">
        <v>23</v>
      </c>
      <c r="L392" s="56">
        <v>200179</v>
      </c>
      <c r="M392" s="56" t="s">
        <v>2031</v>
      </c>
      <c r="N392" s="56">
        <v>6</v>
      </c>
      <c r="Q392" s="56" t="s">
        <v>3243</v>
      </c>
      <c r="R392" s="56">
        <v>6</v>
      </c>
      <c r="S392" s="56">
        <v>1000</v>
      </c>
      <c r="T392" s="56">
        <v>6000</v>
      </c>
      <c r="U392" s="56" t="s">
        <v>2113</v>
      </c>
      <c r="V392" s="56" t="s">
        <v>2003</v>
      </c>
      <c r="W392" s="56" t="s">
        <v>2034</v>
      </c>
      <c r="X392" s="56" t="s">
        <v>3229</v>
      </c>
      <c r="AE392" s="56">
        <v>8470455</v>
      </c>
    </row>
    <row r="393" spans="1:31" x14ac:dyDescent="0.35">
      <c r="A393" s="56">
        <v>0</v>
      </c>
      <c r="B393" s="56" t="s">
        <v>1999</v>
      </c>
      <c r="C393" s="56" t="s">
        <v>954</v>
      </c>
      <c r="D393" s="56">
        <v>8470455</v>
      </c>
      <c r="E393" s="56" t="s">
        <v>5441</v>
      </c>
      <c r="F393" s="56">
        <v>492316</v>
      </c>
      <c r="G393" s="56" t="s">
        <v>138</v>
      </c>
      <c r="H393" s="56" t="str">
        <f t="shared" si="6"/>
        <v>847.8470455.1.492316.000000.847001.300180 </v>
      </c>
      <c r="I393" s="56" t="s">
        <v>2872</v>
      </c>
      <c r="J393" s="56">
        <v>847001</v>
      </c>
      <c r="K393" s="56" t="s">
        <v>863</v>
      </c>
      <c r="L393" s="56" t="s">
        <v>5772</v>
      </c>
      <c r="M393" s="56" t="s">
        <v>2031</v>
      </c>
      <c r="N393" s="56">
        <v>9</v>
      </c>
      <c r="Q393" s="56" t="s">
        <v>3247</v>
      </c>
      <c r="R393" s="56">
        <v>1</v>
      </c>
      <c r="S393" s="56">
        <v>2600000</v>
      </c>
      <c r="T393" s="56">
        <v>2600000</v>
      </c>
      <c r="U393" s="56" t="s">
        <v>2113</v>
      </c>
      <c r="V393" s="56" t="s">
        <v>2003</v>
      </c>
      <c r="W393" s="56" t="s">
        <v>2034</v>
      </c>
      <c r="X393" s="56" t="s">
        <v>3229</v>
      </c>
      <c r="AE393" s="56">
        <v>8470455</v>
      </c>
    </row>
    <row r="394" spans="1:31" x14ac:dyDescent="0.35">
      <c r="A394" s="56" t="s">
        <v>2019</v>
      </c>
      <c r="B394" s="56" t="s">
        <v>2020</v>
      </c>
      <c r="C394" s="56" t="s">
        <v>955</v>
      </c>
      <c r="D394" s="56">
        <v>8470520</v>
      </c>
      <c r="E394" s="56" t="s">
        <v>307</v>
      </c>
      <c r="F394" s="56">
        <v>425510</v>
      </c>
      <c r="G394" s="56" t="s">
        <v>37</v>
      </c>
      <c r="H394" s="56" t="str">
        <f t="shared" si="6"/>
        <v>847.8470520.1.425510.000000.847001.200179</v>
      </c>
      <c r="I394" s="56" t="s">
        <v>21</v>
      </c>
      <c r="J394" s="56">
        <v>847001</v>
      </c>
      <c r="K394" s="56" t="s">
        <v>23</v>
      </c>
      <c r="L394" s="56">
        <v>200179</v>
      </c>
      <c r="M394" s="56" t="s">
        <v>2000</v>
      </c>
      <c r="N394" s="56">
        <v>1</v>
      </c>
      <c r="R394" s="56">
        <v>1</v>
      </c>
      <c r="S394" s="56">
        <v>27034.4025</v>
      </c>
      <c r="T394" s="56">
        <v>27034.4025</v>
      </c>
      <c r="U394" s="56" t="s">
        <v>2002</v>
      </c>
      <c r="V394" s="56" t="s">
        <v>2003</v>
      </c>
      <c r="W394" s="56" t="s">
        <v>2697</v>
      </c>
      <c r="Y394" s="56" t="s">
        <v>3297</v>
      </c>
      <c r="AE394" s="56">
        <v>8470520</v>
      </c>
    </row>
    <row r="395" spans="1:31" x14ac:dyDescent="0.35">
      <c r="A395" s="56" t="s">
        <v>2019</v>
      </c>
      <c r="B395" s="56" t="s">
        <v>2020</v>
      </c>
      <c r="C395" s="56" t="s">
        <v>955</v>
      </c>
      <c r="D395" s="56">
        <v>8470520</v>
      </c>
      <c r="E395" s="56" t="s">
        <v>307</v>
      </c>
      <c r="F395" s="56">
        <v>425510</v>
      </c>
      <c r="G395" s="56" t="s">
        <v>37</v>
      </c>
      <c r="H395" s="56" t="str">
        <f t="shared" si="6"/>
        <v>847.8470520.1.425510.000000.847001.200179</v>
      </c>
      <c r="I395" s="56" t="s">
        <v>21</v>
      </c>
      <c r="J395" s="56">
        <v>847001</v>
      </c>
      <c r="K395" s="56" t="s">
        <v>23</v>
      </c>
      <c r="L395" s="56">
        <v>200179</v>
      </c>
      <c r="M395" s="56" t="s">
        <v>2000</v>
      </c>
      <c r="N395" s="56">
        <v>1</v>
      </c>
      <c r="Q395" s="56" t="s">
        <v>3298</v>
      </c>
      <c r="R395" s="56">
        <v>1</v>
      </c>
      <c r="S395" s="56">
        <v>5247.9</v>
      </c>
      <c r="T395" s="56">
        <v>5247.9</v>
      </c>
      <c r="U395" s="56" t="s">
        <v>2002</v>
      </c>
      <c r="V395" s="56" t="s">
        <v>2122</v>
      </c>
      <c r="W395" s="56" t="s">
        <v>2697</v>
      </c>
      <c r="Y395" s="56" t="s">
        <v>3300</v>
      </c>
      <c r="AE395" s="56">
        <v>8470520</v>
      </c>
    </row>
    <row r="396" spans="1:31" x14ac:dyDescent="0.35">
      <c r="A396" s="56" t="s">
        <v>2058</v>
      </c>
      <c r="B396" s="56" t="s">
        <v>1999</v>
      </c>
      <c r="C396" s="56" t="s">
        <v>955</v>
      </c>
      <c r="D396" s="56">
        <v>8470520</v>
      </c>
      <c r="E396" s="56" t="s">
        <v>307</v>
      </c>
      <c r="F396" s="56">
        <v>426100</v>
      </c>
      <c r="G396" s="56" t="s">
        <v>316</v>
      </c>
      <c r="H396" s="56" t="str">
        <f t="shared" si="6"/>
        <v>847.8470520.1.426100.000000.847001.200179</v>
      </c>
      <c r="I396" s="56" t="s">
        <v>21</v>
      </c>
      <c r="J396" s="56">
        <v>847001</v>
      </c>
      <c r="K396" s="56" t="s">
        <v>23</v>
      </c>
      <c r="L396" s="56">
        <v>200179</v>
      </c>
      <c r="M396" s="56" t="s">
        <v>2000</v>
      </c>
      <c r="N396" s="56">
        <v>1</v>
      </c>
      <c r="R396" s="56">
        <v>1</v>
      </c>
      <c r="S396" s="56">
        <v>22050</v>
      </c>
      <c r="T396" s="56">
        <v>22050</v>
      </c>
      <c r="U396" s="56" t="s">
        <v>2002</v>
      </c>
      <c r="V396" s="56" t="s">
        <v>2003</v>
      </c>
      <c r="W396" s="56" t="s">
        <v>2697</v>
      </c>
      <c r="AE396" s="56">
        <v>8470520</v>
      </c>
    </row>
    <row r="397" spans="1:31" x14ac:dyDescent="0.35">
      <c r="A397" s="56" t="s">
        <v>2041</v>
      </c>
      <c r="B397" s="56" t="s">
        <v>2042</v>
      </c>
      <c r="C397" s="56" t="s">
        <v>955</v>
      </c>
      <c r="D397" s="56">
        <v>8470520</v>
      </c>
      <c r="E397" s="56" t="s">
        <v>307</v>
      </c>
      <c r="F397" s="56">
        <v>426610</v>
      </c>
      <c r="G397" s="56" t="s">
        <v>43</v>
      </c>
      <c r="H397" s="56" t="str">
        <f t="shared" si="6"/>
        <v>847.8470520.1.426610.000000.847001.200179</v>
      </c>
      <c r="I397" s="56" t="s">
        <v>21</v>
      </c>
      <c r="J397" s="56">
        <v>847001</v>
      </c>
      <c r="K397" s="56" t="s">
        <v>23</v>
      </c>
      <c r="L397" s="56">
        <v>200179</v>
      </c>
      <c r="M397" s="56" t="s">
        <v>2000</v>
      </c>
      <c r="AE397" s="56">
        <v>8470520</v>
      </c>
    </row>
    <row r="398" spans="1:31" x14ac:dyDescent="0.35">
      <c r="A398" s="56" t="s">
        <v>1998</v>
      </c>
      <c r="B398" s="56" t="s">
        <v>1999</v>
      </c>
      <c r="C398" s="56" t="s">
        <v>955</v>
      </c>
      <c r="D398" s="56">
        <v>8470520</v>
      </c>
      <c r="E398" s="56" t="s">
        <v>307</v>
      </c>
      <c r="F398" s="56">
        <v>427710</v>
      </c>
      <c r="G398" s="56" t="s">
        <v>46</v>
      </c>
      <c r="H398" s="56" t="str">
        <f t="shared" si="6"/>
        <v>847.8470520.1.427710.000000.847001.200179</v>
      </c>
      <c r="I398" s="56" t="s">
        <v>21</v>
      </c>
      <c r="J398" s="56">
        <v>847001</v>
      </c>
      <c r="K398" s="56" t="s">
        <v>23</v>
      </c>
      <c r="L398" s="56">
        <v>200179</v>
      </c>
      <c r="M398" s="56" t="s">
        <v>2000</v>
      </c>
      <c r="AE398" s="56">
        <v>8470520</v>
      </c>
    </row>
    <row r="399" spans="1:31" x14ac:dyDescent="0.35">
      <c r="A399" s="56" t="s">
        <v>1998</v>
      </c>
      <c r="B399" s="56" t="s">
        <v>1999</v>
      </c>
      <c r="C399" s="56" t="s">
        <v>955</v>
      </c>
      <c r="D399" s="56">
        <v>8470520</v>
      </c>
      <c r="E399" s="56" t="s">
        <v>307</v>
      </c>
      <c r="F399" s="56">
        <v>427710</v>
      </c>
      <c r="G399" s="56" t="s">
        <v>46</v>
      </c>
      <c r="H399" s="56" t="str">
        <f t="shared" si="6"/>
        <v>847.8470520.1.427710.000000.847001.200179</v>
      </c>
      <c r="I399" s="56" t="s">
        <v>21</v>
      </c>
      <c r="J399" s="56">
        <v>847001</v>
      </c>
      <c r="K399" s="56" t="s">
        <v>23</v>
      </c>
      <c r="L399" s="56">
        <v>200179</v>
      </c>
      <c r="M399" s="56" t="s">
        <v>2000</v>
      </c>
      <c r="N399" s="56">
        <v>1</v>
      </c>
      <c r="Q399" s="56" t="s">
        <v>5442</v>
      </c>
      <c r="R399" s="56">
        <v>1</v>
      </c>
      <c r="S399" s="56">
        <v>5512.5</v>
      </c>
      <c r="T399" s="56">
        <v>5512.5</v>
      </c>
      <c r="U399" s="56" t="s">
        <v>2002</v>
      </c>
      <c r="V399" s="56" t="s">
        <v>2003</v>
      </c>
      <c r="W399" s="56" t="s">
        <v>2697</v>
      </c>
      <c r="Y399" s="56" t="s">
        <v>3305</v>
      </c>
      <c r="AE399" s="56">
        <v>8470520</v>
      </c>
    </row>
    <row r="400" spans="1:31" x14ac:dyDescent="0.35">
      <c r="A400" s="56" t="s">
        <v>1998</v>
      </c>
      <c r="B400" s="56" t="s">
        <v>1999</v>
      </c>
      <c r="C400" s="56" t="s">
        <v>955</v>
      </c>
      <c r="D400" s="56">
        <v>8470520</v>
      </c>
      <c r="E400" s="56" t="s">
        <v>307</v>
      </c>
      <c r="F400" s="56">
        <v>427710</v>
      </c>
      <c r="G400" s="56" t="s">
        <v>46</v>
      </c>
      <c r="H400" s="56" t="str">
        <f t="shared" si="6"/>
        <v>847.8470520.1.427710.000000.847001.200179</v>
      </c>
      <c r="I400" s="56" t="s">
        <v>21</v>
      </c>
      <c r="J400" s="56">
        <v>847001</v>
      </c>
      <c r="K400" s="56" t="s">
        <v>23</v>
      </c>
      <c r="L400" s="56">
        <v>200179</v>
      </c>
      <c r="M400" s="56" t="s">
        <v>2000</v>
      </c>
      <c r="N400" s="56">
        <v>1</v>
      </c>
      <c r="Q400" s="56" t="s">
        <v>5443</v>
      </c>
      <c r="R400" s="56">
        <v>1</v>
      </c>
      <c r="S400" s="56">
        <v>22050</v>
      </c>
      <c r="T400" s="56">
        <v>22050</v>
      </c>
      <c r="U400" s="56" t="s">
        <v>2002</v>
      </c>
      <c r="V400" s="56" t="s">
        <v>2003</v>
      </c>
      <c r="W400" s="56" t="s">
        <v>2697</v>
      </c>
      <c r="Y400" s="56" t="s">
        <v>3308</v>
      </c>
      <c r="AE400" s="56">
        <v>8470520</v>
      </c>
    </row>
    <row r="401" spans="1:31" x14ac:dyDescent="0.35">
      <c r="A401" s="56" t="s">
        <v>1998</v>
      </c>
      <c r="B401" s="56" t="s">
        <v>1999</v>
      </c>
      <c r="C401" s="56" t="s">
        <v>955</v>
      </c>
      <c r="D401" s="56">
        <v>8470520</v>
      </c>
      <c r="E401" s="56" t="s">
        <v>307</v>
      </c>
      <c r="F401" s="56">
        <v>427710</v>
      </c>
      <c r="G401" s="56" t="s">
        <v>46</v>
      </c>
      <c r="H401" s="56" t="str">
        <f t="shared" si="6"/>
        <v>847.8470520.1.427710.000000.847001.200179</v>
      </c>
      <c r="I401" s="56" t="s">
        <v>21</v>
      </c>
      <c r="J401" s="56">
        <v>847001</v>
      </c>
      <c r="K401" s="56" t="s">
        <v>23</v>
      </c>
      <c r="L401" s="56">
        <v>200179</v>
      </c>
      <c r="M401" s="56" t="s">
        <v>2000</v>
      </c>
      <c r="N401" s="56">
        <v>1</v>
      </c>
      <c r="Q401" s="56" t="s">
        <v>5444</v>
      </c>
      <c r="R401" s="56">
        <v>1</v>
      </c>
      <c r="S401" s="56">
        <v>18742.5</v>
      </c>
      <c r="T401" s="56">
        <v>18742.5</v>
      </c>
      <c r="U401" s="56" t="s">
        <v>2002</v>
      </c>
      <c r="V401" s="56" t="s">
        <v>2003</v>
      </c>
      <c r="W401" s="56" t="s">
        <v>2697</v>
      </c>
      <c r="Y401" s="56" t="s">
        <v>5785</v>
      </c>
      <c r="AE401" s="56">
        <v>8470520</v>
      </c>
    </row>
    <row r="402" spans="1:31" x14ac:dyDescent="0.35">
      <c r="A402" s="56" t="s">
        <v>2058</v>
      </c>
      <c r="B402" s="56" t="s">
        <v>1999</v>
      </c>
      <c r="C402" s="56" t="s">
        <v>955</v>
      </c>
      <c r="D402" s="56">
        <v>8470520</v>
      </c>
      <c r="E402" s="56" t="s">
        <v>307</v>
      </c>
      <c r="F402" s="56">
        <v>428200</v>
      </c>
      <c r="G402" s="56" t="s">
        <v>321</v>
      </c>
      <c r="H402" s="56" t="str">
        <f t="shared" si="6"/>
        <v>847.8470520.1.428200.000000.847001.200179</v>
      </c>
      <c r="I402" s="56" t="s">
        <v>21</v>
      </c>
      <c r="J402" s="56">
        <v>847001</v>
      </c>
      <c r="K402" s="56" t="s">
        <v>23</v>
      </c>
      <c r="L402" s="56">
        <v>200179</v>
      </c>
      <c r="M402" s="56" t="s">
        <v>2000</v>
      </c>
      <c r="AE402" s="56">
        <v>8470520</v>
      </c>
    </row>
    <row r="403" spans="1:31" x14ac:dyDescent="0.35">
      <c r="A403" s="56" t="s">
        <v>2058</v>
      </c>
      <c r="B403" s="56" t="s">
        <v>1999</v>
      </c>
      <c r="C403" s="56" t="s">
        <v>955</v>
      </c>
      <c r="D403" s="56">
        <v>8470520</v>
      </c>
      <c r="E403" s="56" t="s">
        <v>307</v>
      </c>
      <c r="F403" s="56">
        <v>428200</v>
      </c>
      <c r="G403" s="56" t="s">
        <v>321</v>
      </c>
      <c r="H403" s="56" t="str">
        <f t="shared" si="6"/>
        <v>847.8470520.1.428200.000000.847001.200179</v>
      </c>
      <c r="I403" s="56" t="s">
        <v>21</v>
      </c>
      <c r="J403" s="56">
        <v>847001</v>
      </c>
      <c r="K403" s="56" t="s">
        <v>23</v>
      </c>
      <c r="L403" s="56">
        <v>200179</v>
      </c>
      <c r="M403" s="56" t="s">
        <v>2000</v>
      </c>
      <c r="N403" s="56">
        <v>1</v>
      </c>
      <c r="Q403" s="56" t="s">
        <v>3311</v>
      </c>
      <c r="R403" s="56">
        <v>1</v>
      </c>
      <c r="S403" s="56">
        <v>99225</v>
      </c>
      <c r="T403" s="56">
        <v>99225</v>
      </c>
      <c r="U403" s="56" t="s">
        <v>2002</v>
      </c>
      <c r="V403" s="56" t="s">
        <v>2003</v>
      </c>
      <c r="W403" s="56" t="s">
        <v>2697</v>
      </c>
      <c r="Y403" s="56" t="s">
        <v>3313</v>
      </c>
      <c r="AE403" s="56">
        <v>8470520</v>
      </c>
    </row>
    <row r="404" spans="1:31" x14ac:dyDescent="0.35">
      <c r="A404" s="56" t="s">
        <v>2058</v>
      </c>
      <c r="B404" s="56" t="s">
        <v>1999</v>
      </c>
      <c r="C404" s="56" t="s">
        <v>955</v>
      </c>
      <c r="D404" s="56">
        <v>8470520</v>
      </c>
      <c r="E404" s="56" t="s">
        <v>307</v>
      </c>
      <c r="F404" s="56">
        <v>428200</v>
      </c>
      <c r="G404" s="56" t="s">
        <v>321</v>
      </c>
      <c r="H404" s="56" t="str">
        <f t="shared" si="6"/>
        <v>847.8470520.1.428200.000000.847001.200179</v>
      </c>
      <c r="I404" s="56" t="s">
        <v>21</v>
      </c>
      <c r="J404" s="56">
        <v>847001</v>
      </c>
      <c r="K404" s="56" t="s">
        <v>23</v>
      </c>
      <c r="L404" s="56">
        <v>200179</v>
      </c>
      <c r="M404" s="56" t="s">
        <v>2000</v>
      </c>
      <c r="N404" s="56">
        <v>1</v>
      </c>
      <c r="Q404" s="56" t="s">
        <v>3314</v>
      </c>
      <c r="R404" s="56">
        <v>1</v>
      </c>
      <c r="S404" s="56">
        <v>55125</v>
      </c>
      <c r="T404" s="56">
        <v>55125</v>
      </c>
      <c r="U404" s="56" t="s">
        <v>2002</v>
      </c>
      <c r="V404" s="56" t="s">
        <v>2003</v>
      </c>
      <c r="W404" s="56" t="s">
        <v>2697</v>
      </c>
      <c r="Y404" s="56" t="s">
        <v>3300</v>
      </c>
      <c r="AE404" s="56">
        <v>8470520</v>
      </c>
    </row>
    <row r="405" spans="1:31" x14ac:dyDescent="0.35">
      <c r="A405" s="56" t="s">
        <v>2058</v>
      </c>
      <c r="B405" s="56" t="s">
        <v>1999</v>
      </c>
      <c r="C405" s="56" t="s">
        <v>955</v>
      </c>
      <c r="D405" s="56">
        <v>8470520</v>
      </c>
      <c r="E405" s="56" t="s">
        <v>307</v>
      </c>
      <c r="F405" s="56">
        <v>428200</v>
      </c>
      <c r="G405" s="56" t="s">
        <v>321</v>
      </c>
      <c r="H405" s="56" t="str">
        <f t="shared" si="6"/>
        <v>847.8470520.1.428200.000000.847001.200179</v>
      </c>
      <c r="I405" s="56" t="s">
        <v>21</v>
      </c>
      <c r="J405" s="56">
        <v>847001</v>
      </c>
      <c r="K405" s="56" t="s">
        <v>23</v>
      </c>
      <c r="L405" s="56">
        <v>200179</v>
      </c>
      <c r="M405" s="56" t="s">
        <v>2000</v>
      </c>
      <c r="N405" s="56">
        <v>1</v>
      </c>
      <c r="Q405" s="56" t="s">
        <v>3316</v>
      </c>
      <c r="R405" s="56">
        <v>1</v>
      </c>
      <c r="S405" s="56">
        <v>38587.5</v>
      </c>
      <c r="T405" s="56">
        <v>38587.5</v>
      </c>
      <c r="U405" s="56" t="s">
        <v>2002</v>
      </c>
      <c r="V405" s="56" t="s">
        <v>2003</v>
      </c>
      <c r="W405" s="56" t="s">
        <v>2697</v>
      </c>
      <c r="Y405" s="56" t="s">
        <v>3300</v>
      </c>
      <c r="AE405" s="56">
        <v>8470520</v>
      </c>
    </row>
    <row r="406" spans="1:31" x14ac:dyDescent="0.35">
      <c r="A406" s="56" t="s">
        <v>2058</v>
      </c>
      <c r="B406" s="56" t="s">
        <v>1999</v>
      </c>
      <c r="C406" s="56" t="s">
        <v>955</v>
      </c>
      <c r="D406" s="56">
        <v>8470520</v>
      </c>
      <c r="E406" s="56" t="s">
        <v>307</v>
      </c>
      <c r="F406" s="56">
        <v>428200</v>
      </c>
      <c r="G406" s="56" t="s">
        <v>321</v>
      </c>
      <c r="H406" s="56" t="str">
        <f t="shared" si="6"/>
        <v>847.8470520.1.428200.000000.847001.200179</v>
      </c>
      <c r="I406" s="56" t="s">
        <v>21</v>
      </c>
      <c r="J406" s="56">
        <v>847001</v>
      </c>
      <c r="K406" s="56" t="s">
        <v>23</v>
      </c>
      <c r="L406" s="56">
        <v>200179</v>
      </c>
      <c r="M406" s="56" t="s">
        <v>2000</v>
      </c>
      <c r="N406" s="56">
        <v>1</v>
      </c>
      <c r="Q406" s="56" t="s">
        <v>3318</v>
      </c>
      <c r="R406" s="56">
        <v>1</v>
      </c>
      <c r="S406" s="56">
        <v>55125</v>
      </c>
      <c r="T406" s="56">
        <v>55125</v>
      </c>
      <c r="U406" s="56" t="s">
        <v>2002</v>
      </c>
      <c r="V406" s="56" t="s">
        <v>2003</v>
      </c>
      <c r="W406" s="56" t="s">
        <v>2697</v>
      </c>
      <c r="Y406" s="56" t="s">
        <v>3319</v>
      </c>
      <c r="AE406" s="56">
        <v>8470520</v>
      </c>
    </row>
    <row r="407" spans="1:31" x14ac:dyDescent="0.35">
      <c r="A407" s="56" t="s">
        <v>2058</v>
      </c>
      <c r="B407" s="56" t="s">
        <v>1999</v>
      </c>
      <c r="C407" s="56" t="s">
        <v>955</v>
      </c>
      <c r="D407" s="56">
        <v>8470520</v>
      </c>
      <c r="E407" s="56" t="s">
        <v>307</v>
      </c>
      <c r="F407" s="56">
        <v>428200</v>
      </c>
      <c r="G407" s="56" t="s">
        <v>321</v>
      </c>
      <c r="H407" s="56" t="str">
        <f t="shared" si="6"/>
        <v>847.8470520.1.428200.000000.847001.200179</v>
      </c>
      <c r="I407" s="56" t="s">
        <v>21</v>
      </c>
      <c r="J407" s="56">
        <v>847001</v>
      </c>
      <c r="K407" s="56" t="s">
        <v>23</v>
      </c>
      <c r="L407" s="56">
        <v>200179</v>
      </c>
      <c r="M407" s="56" t="s">
        <v>2000</v>
      </c>
      <c r="N407" s="56">
        <v>1</v>
      </c>
      <c r="Q407" s="56" t="s">
        <v>3320</v>
      </c>
      <c r="R407" s="56">
        <v>1</v>
      </c>
      <c r="S407" s="56">
        <v>27562.5</v>
      </c>
      <c r="T407" s="56">
        <v>27562.5</v>
      </c>
      <c r="U407" s="56" t="s">
        <v>2002</v>
      </c>
      <c r="V407" s="56" t="s">
        <v>2003</v>
      </c>
      <c r="W407" s="56" t="s">
        <v>2697</v>
      </c>
      <c r="Y407" s="56" t="s">
        <v>3322</v>
      </c>
      <c r="AE407" s="56">
        <v>8470520</v>
      </c>
    </row>
    <row r="408" spans="1:31" x14ac:dyDescent="0.35">
      <c r="A408" s="56" t="s">
        <v>2058</v>
      </c>
      <c r="B408" s="56" t="s">
        <v>1999</v>
      </c>
      <c r="C408" s="56" t="s">
        <v>955</v>
      </c>
      <c r="D408" s="56">
        <v>8470520</v>
      </c>
      <c r="E408" s="56" t="s">
        <v>307</v>
      </c>
      <c r="F408" s="56">
        <v>428200</v>
      </c>
      <c r="G408" s="56" t="s">
        <v>321</v>
      </c>
      <c r="H408" s="56" t="str">
        <f t="shared" si="6"/>
        <v>847.8470520.1.428200.000000.847001.200179</v>
      </c>
      <c r="I408" s="56" t="s">
        <v>21</v>
      </c>
      <c r="J408" s="56">
        <v>847001</v>
      </c>
      <c r="K408" s="56" t="s">
        <v>23</v>
      </c>
      <c r="L408" s="56">
        <v>200179</v>
      </c>
      <c r="M408" s="56" t="s">
        <v>2000</v>
      </c>
      <c r="N408" s="56">
        <v>1</v>
      </c>
      <c r="Q408" s="56" t="s">
        <v>3323</v>
      </c>
      <c r="R408" s="56">
        <v>1</v>
      </c>
      <c r="S408" s="56">
        <v>66150</v>
      </c>
      <c r="T408" s="56">
        <v>66150</v>
      </c>
      <c r="U408" s="56" t="s">
        <v>2002</v>
      </c>
      <c r="V408" s="56" t="s">
        <v>2003</v>
      </c>
      <c r="W408" s="56" t="s">
        <v>2697</v>
      </c>
      <c r="Y408" s="56" t="s">
        <v>3325</v>
      </c>
      <c r="AE408" s="56">
        <v>8470520</v>
      </c>
    </row>
    <row r="409" spans="1:31" x14ac:dyDescent="0.35">
      <c r="A409" s="56" t="s">
        <v>2058</v>
      </c>
      <c r="B409" s="56" t="s">
        <v>1999</v>
      </c>
      <c r="C409" s="56" t="s">
        <v>955</v>
      </c>
      <c r="D409" s="56">
        <v>8470520</v>
      </c>
      <c r="E409" s="56" t="s">
        <v>307</v>
      </c>
      <c r="F409" s="56">
        <v>428200</v>
      </c>
      <c r="G409" s="56" t="s">
        <v>321</v>
      </c>
      <c r="H409" s="56" t="str">
        <f t="shared" si="6"/>
        <v>847.8470520.1.428200.000000.847001.200179</v>
      </c>
      <c r="I409" s="56" t="s">
        <v>21</v>
      </c>
      <c r="J409" s="56">
        <v>847001</v>
      </c>
      <c r="K409" s="56" t="s">
        <v>23</v>
      </c>
      <c r="L409" s="56">
        <v>200179</v>
      </c>
      <c r="M409" s="56" t="s">
        <v>2000</v>
      </c>
      <c r="N409" s="56">
        <v>1</v>
      </c>
      <c r="Q409" s="56" t="s">
        <v>3326</v>
      </c>
      <c r="R409" s="56">
        <v>1</v>
      </c>
      <c r="S409" s="56">
        <v>22050</v>
      </c>
      <c r="T409" s="56">
        <v>22050</v>
      </c>
      <c r="U409" s="56" t="s">
        <v>2002</v>
      </c>
      <c r="V409" s="56" t="s">
        <v>2003</v>
      </c>
      <c r="W409" s="56" t="s">
        <v>2697</v>
      </c>
      <c r="Y409" s="56" t="s">
        <v>3300</v>
      </c>
      <c r="AE409" s="56">
        <v>8470520</v>
      </c>
    </row>
    <row r="410" spans="1:31" x14ac:dyDescent="0.35">
      <c r="A410" s="56" t="s">
        <v>2058</v>
      </c>
      <c r="B410" s="56" t="s">
        <v>1999</v>
      </c>
      <c r="C410" s="56" t="s">
        <v>955</v>
      </c>
      <c r="D410" s="56">
        <v>8470520</v>
      </c>
      <c r="E410" s="56" t="s">
        <v>307</v>
      </c>
      <c r="F410" s="56">
        <v>428200</v>
      </c>
      <c r="G410" s="56" t="s">
        <v>321</v>
      </c>
      <c r="H410" s="56" t="str">
        <f t="shared" si="6"/>
        <v>847.8470520.1.428200.000000.847001.200179</v>
      </c>
      <c r="I410" s="56" t="s">
        <v>21</v>
      </c>
      <c r="J410" s="56">
        <v>847001</v>
      </c>
      <c r="K410" s="56" t="s">
        <v>23</v>
      </c>
      <c r="L410" s="56">
        <v>200179</v>
      </c>
      <c r="M410" s="56" t="s">
        <v>2000</v>
      </c>
      <c r="N410" s="56">
        <v>1</v>
      </c>
      <c r="Q410" s="56" t="s">
        <v>3328</v>
      </c>
      <c r="R410" s="56">
        <v>1</v>
      </c>
      <c r="S410" s="56">
        <v>11025</v>
      </c>
      <c r="T410" s="56">
        <v>11025</v>
      </c>
      <c r="U410" s="56" t="s">
        <v>2002</v>
      </c>
      <c r="V410" s="56" t="s">
        <v>2003</v>
      </c>
      <c r="W410" s="56" t="s">
        <v>2697</v>
      </c>
      <c r="Y410" s="56" t="s">
        <v>3300</v>
      </c>
      <c r="AE410" s="56">
        <v>8470520</v>
      </c>
    </row>
    <row r="411" spans="1:31" x14ac:dyDescent="0.35">
      <c r="A411" s="56" t="s">
        <v>2058</v>
      </c>
      <c r="B411" s="56" t="s">
        <v>1999</v>
      </c>
      <c r="C411" s="56" t="s">
        <v>955</v>
      </c>
      <c r="D411" s="56">
        <v>8470520</v>
      </c>
      <c r="E411" s="56" t="s">
        <v>307</v>
      </c>
      <c r="F411" s="56">
        <v>428200</v>
      </c>
      <c r="G411" s="56" t="s">
        <v>321</v>
      </c>
      <c r="H411" s="56" t="str">
        <f t="shared" si="6"/>
        <v>847.8470520.1.428200.000000.847001.200179</v>
      </c>
      <c r="I411" s="56" t="s">
        <v>21</v>
      </c>
      <c r="J411" s="56">
        <v>847001</v>
      </c>
      <c r="K411" s="56" t="s">
        <v>23</v>
      </c>
      <c r="L411" s="56">
        <v>200179</v>
      </c>
      <c r="M411" s="56" t="s">
        <v>2000</v>
      </c>
      <c r="N411" s="56">
        <v>1</v>
      </c>
      <c r="Q411" s="56" t="s">
        <v>3330</v>
      </c>
      <c r="R411" s="56">
        <v>1</v>
      </c>
      <c r="S411" s="56">
        <v>300000</v>
      </c>
      <c r="T411" s="56">
        <v>300000</v>
      </c>
      <c r="U411" s="56" t="s">
        <v>2002</v>
      </c>
      <c r="V411" s="56" t="s">
        <v>2122</v>
      </c>
      <c r="W411" s="56" t="s">
        <v>2697</v>
      </c>
      <c r="Y411" s="56" t="s">
        <v>5786</v>
      </c>
      <c r="AE411" s="56">
        <v>8470520</v>
      </c>
    </row>
    <row r="412" spans="1:31" x14ac:dyDescent="0.35">
      <c r="A412" s="56">
        <v>0</v>
      </c>
      <c r="B412" s="56" t="s">
        <v>1999</v>
      </c>
      <c r="C412" s="56" t="s">
        <v>955</v>
      </c>
      <c r="D412" s="56">
        <v>8470520</v>
      </c>
      <c r="E412" s="56" t="s">
        <v>307</v>
      </c>
      <c r="F412" s="56">
        <v>492316</v>
      </c>
      <c r="G412" s="56" t="s">
        <v>138</v>
      </c>
      <c r="H412" s="56" t="str">
        <f t="shared" si="6"/>
        <v>847.8470520.1.492316.000000.847001.300180</v>
      </c>
      <c r="I412" s="56" t="s">
        <v>21</v>
      </c>
      <c r="J412" s="56">
        <v>847001</v>
      </c>
      <c r="K412" s="56" t="s">
        <v>863</v>
      </c>
      <c r="L412" s="56">
        <v>300180</v>
      </c>
      <c r="M412" s="56" t="s">
        <v>2000</v>
      </c>
      <c r="AE412" s="56">
        <v>8470520</v>
      </c>
    </row>
    <row r="413" spans="1:31" x14ac:dyDescent="0.35">
      <c r="A413" s="56">
        <v>0</v>
      </c>
      <c r="B413" s="56" t="s">
        <v>1999</v>
      </c>
      <c r="C413" s="56" t="s">
        <v>955</v>
      </c>
      <c r="D413" s="56">
        <v>8470520</v>
      </c>
      <c r="E413" s="56" t="s">
        <v>307</v>
      </c>
      <c r="F413" s="56">
        <v>492316</v>
      </c>
      <c r="G413" s="56" t="s">
        <v>138</v>
      </c>
      <c r="H413" s="56" t="str">
        <f t="shared" si="6"/>
        <v>847.8470520.1.492316.000000.847001.300180</v>
      </c>
      <c r="I413" s="56" t="s">
        <v>21</v>
      </c>
      <c r="J413" s="56">
        <v>847001</v>
      </c>
      <c r="K413" s="56" t="s">
        <v>863</v>
      </c>
      <c r="L413" s="56">
        <v>300180</v>
      </c>
      <c r="M413" s="56" t="s">
        <v>2000</v>
      </c>
      <c r="N413" s="56">
        <v>1</v>
      </c>
      <c r="Q413" s="56" t="s">
        <v>3332</v>
      </c>
      <c r="R413" s="56">
        <v>1</v>
      </c>
      <c r="S413" s="56">
        <v>55125</v>
      </c>
      <c r="T413" s="56">
        <v>55125</v>
      </c>
      <c r="U413" s="56" t="s">
        <v>2002</v>
      </c>
      <c r="V413" s="56" t="s">
        <v>2003</v>
      </c>
      <c r="W413" s="56" t="s">
        <v>2697</v>
      </c>
      <c r="Y413" s="56" t="s">
        <v>3334</v>
      </c>
      <c r="AE413" s="56">
        <v>8470520</v>
      </c>
    </row>
    <row r="414" spans="1:31" x14ac:dyDescent="0.35">
      <c r="A414" s="56">
        <v>0</v>
      </c>
      <c r="B414" s="56" t="s">
        <v>1999</v>
      </c>
      <c r="C414" s="56" t="s">
        <v>955</v>
      </c>
      <c r="D414" s="56">
        <v>8470520</v>
      </c>
      <c r="E414" s="56" t="s">
        <v>307</v>
      </c>
      <c r="F414" s="56">
        <v>492316</v>
      </c>
      <c r="G414" s="56" t="s">
        <v>138</v>
      </c>
      <c r="H414" s="56" t="str">
        <f t="shared" si="6"/>
        <v>847.8470520.1.492316.000000.847001.300180</v>
      </c>
      <c r="I414" s="56" t="s">
        <v>21</v>
      </c>
      <c r="J414" s="56">
        <v>847001</v>
      </c>
      <c r="K414" s="56" t="s">
        <v>863</v>
      </c>
      <c r="L414" s="56">
        <v>300180</v>
      </c>
      <c r="M414" s="56" t="s">
        <v>2000</v>
      </c>
      <c r="N414" s="56">
        <v>1</v>
      </c>
      <c r="Q414" s="56" t="s">
        <v>3335</v>
      </c>
      <c r="R414" s="56">
        <v>1</v>
      </c>
      <c r="S414" s="56">
        <v>220500</v>
      </c>
      <c r="T414" s="56">
        <v>220500</v>
      </c>
      <c r="U414" s="56" t="s">
        <v>2002</v>
      </c>
      <c r="V414" s="56" t="s">
        <v>2003</v>
      </c>
      <c r="W414" s="56" t="s">
        <v>2697</v>
      </c>
      <c r="Y414" s="56" t="s">
        <v>3336</v>
      </c>
      <c r="AE414" s="56">
        <v>8470520</v>
      </c>
    </row>
    <row r="415" spans="1:31" x14ac:dyDescent="0.35">
      <c r="A415" s="56" t="s">
        <v>2058</v>
      </c>
      <c r="B415" s="56" t="s">
        <v>1999</v>
      </c>
      <c r="C415" s="56" t="s">
        <v>955</v>
      </c>
      <c r="D415" s="56">
        <v>8470530</v>
      </c>
      <c r="E415" s="56" t="s">
        <v>325</v>
      </c>
      <c r="F415" s="56">
        <v>420310</v>
      </c>
      <c r="G415" s="56" t="s">
        <v>969</v>
      </c>
      <c r="H415" s="56" t="str">
        <f t="shared" si="6"/>
        <v>847.8470530.1.420310.000000.847010.200179</v>
      </c>
      <c r="I415" s="56" t="s">
        <v>330</v>
      </c>
      <c r="J415" s="66">
        <v>847010</v>
      </c>
      <c r="K415" s="56" t="s">
        <v>23</v>
      </c>
      <c r="L415" s="56">
        <v>200179</v>
      </c>
      <c r="M415" s="56" t="s">
        <v>2000</v>
      </c>
      <c r="N415" s="56">
        <v>1</v>
      </c>
      <c r="Q415" s="56" t="s">
        <v>3347</v>
      </c>
      <c r="R415" s="56">
        <v>1</v>
      </c>
      <c r="S415" s="56">
        <v>4056438.64</v>
      </c>
      <c r="T415" s="56">
        <v>4056438.64</v>
      </c>
      <c r="U415" s="56" t="s">
        <v>2002</v>
      </c>
      <c r="V415" s="56" t="s">
        <v>2003</v>
      </c>
      <c r="W415" s="56" t="s">
        <v>2697</v>
      </c>
      <c r="X415" s="56" t="s">
        <v>3339</v>
      </c>
      <c r="Y415" s="56" t="s">
        <v>3349</v>
      </c>
      <c r="AE415" s="56">
        <v>8470530</v>
      </c>
    </row>
    <row r="416" spans="1:31" x14ac:dyDescent="0.35">
      <c r="A416" s="56" t="s">
        <v>2058</v>
      </c>
      <c r="B416" s="56" t="s">
        <v>1999</v>
      </c>
      <c r="C416" s="56" t="s">
        <v>955</v>
      </c>
      <c r="D416" s="56">
        <v>8470530</v>
      </c>
      <c r="E416" s="56" t="s">
        <v>325</v>
      </c>
      <c r="F416" s="56">
        <v>420310</v>
      </c>
      <c r="G416" s="56" t="s">
        <v>969</v>
      </c>
      <c r="H416" s="56" t="str">
        <f t="shared" si="6"/>
        <v>847.8470530.1.420310.000000.847020.200179</v>
      </c>
      <c r="I416" s="56" t="s">
        <v>336</v>
      </c>
      <c r="J416" s="66">
        <v>847020</v>
      </c>
      <c r="K416" s="56" t="s">
        <v>23</v>
      </c>
      <c r="L416" s="56">
        <v>200179</v>
      </c>
      <c r="M416" s="56" t="s">
        <v>2000</v>
      </c>
      <c r="N416" s="56">
        <v>1</v>
      </c>
      <c r="Q416" s="56" t="s">
        <v>3347</v>
      </c>
      <c r="R416" s="56">
        <v>1</v>
      </c>
      <c r="S416" s="56">
        <v>4118106.71</v>
      </c>
      <c r="T416" s="56">
        <v>4118106.71</v>
      </c>
      <c r="U416" s="56" t="s">
        <v>2002</v>
      </c>
      <c r="V416" s="56" t="s">
        <v>2003</v>
      </c>
      <c r="W416" s="56" t="s">
        <v>2697</v>
      </c>
      <c r="X416" s="56" t="s">
        <v>3339</v>
      </c>
      <c r="Y416" s="56" t="s">
        <v>3349</v>
      </c>
      <c r="AE416" s="56">
        <v>8470530</v>
      </c>
    </row>
    <row r="417" spans="1:31" x14ac:dyDescent="0.35">
      <c r="A417" s="56" t="s">
        <v>2058</v>
      </c>
      <c r="B417" s="56" t="s">
        <v>1999</v>
      </c>
      <c r="C417" s="56" t="s">
        <v>955</v>
      </c>
      <c r="D417" s="56">
        <v>8470530</v>
      </c>
      <c r="E417" s="56" t="s">
        <v>325</v>
      </c>
      <c r="F417" s="56">
        <v>420310</v>
      </c>
      <c r="G417" s="56" t="s">
        <v>969</v>
      </c>
      <c r="H417" s="56" t="str">
        <f t="shared" si="6"/>
        <v>847.8470530.1.420310.000000.847015.200179</v>
      </c>
      <c r="I417" s="56" t="s">
        <v>333</v>
      </c>
      <c r="J417" s="66">
        <v>847015</v>
      </c>
      <c r="K417" s="56" t="s">
        <v>23</v>
      </c>
      <c r="L417" s="56">
        <v>200179</v>
      </c>
      <c r="M417" s="56" t="s">
        <v>2000</v>
      </c>
      <c r="N417" s="56">
        <v>1</v>
      </c>
      <c r="Q417" s="56" t="s">
        <v>3347</v>
      </c>
      <c r="R417" s="56">
        <v>1</v>
      </c>
      <c r="S417" s="56">
        <v>747242</v>
      </c>
      <c r="T417" s="56">
        <v>747242</v>
      </c>
      <c r="U417" s="56" t="s">
        <v>2002</v>
      </c>
      <c r="V417" s="56" t="s">
        <v>2003</v>
      </c>
      <c r="W417" s="56" t="s">
        <v>2697</v>
      </c>
      <c r="X417" s="56" t="s">
        <v>3339</v>
      </c>
      <c r="Y417" s="56" t="s">
        <v>3349</v>
      </c>
      <c r="AE417" s="56">
        <v>8470530</v>
      </c>
    </row>
    <row r="418" spans="1:31" x14ac:dyDescent="0.35">
      <c r="A418" s="56" t="s">
        <v>2058</v>
      </c>
      <c r="B418" s="56" t="s">
        <v>1999</v>
      </c>
      <c r="C418" s="56" t="s">
        <v>955</v>
      </c>
      <c r="D418" s="56">
        <v>8470530</v>
      </c>
      <c r="E418" s="56" t="s">
        <v>325</v>
      </c>
      <c r="F418" s="56">
        <v>420310</v>
      </c>
      <c r="G418" s="56" t="s">
        <v>969</v>
      </c>
      <c r="H418" s="56" t="str">
        <f t="shared" si="6"/>
        <v>847.8470530.1.420310.000000.847030.200179</v>
      </c>
      <c r="I418" s="56" t="s">
        <v>312</v>
      </c>
      <c r="J418" s="66">
        <v>847030</v>
      </c>
      <c r="K418" s="56" t="s">
        <v>23</v>
      </c>
      <c r="L418" s="56">
        <v>200179</v>
      </c>
      <c r="M418" s="56" t="s">
        <v>2000</v>
      </c>
      <c r="N418" s="56">
        <v>1</v>
      </c>
      <c r="Q418" s="56" t="s">
        <v>3347</v>
      </c>
      <c r="R418" s="56">
        <v>1</v>
      </c>
      <c r="T418" s="56">
        <v>0</v>
      </c>
      <c r="W418" s="56" t="s">
        <v>2697</v>
      </c>
      <c r="X418" s="56" t="s">
        <v>3339</v>
      </c>
      <c r="Y418" s="56" t="s">
        <v>3349</v>
      </c>
      <c r="AE418" s="56">
        <v>8470530</v>
      </c>
    </row>
    <row r="419" spans="1:31" x14ac:dyDescent="0.35">
      <c r="A419" s="56" t="s">
        <v>2058</v>
      </c>
      <c r="B419" s="56" t="s">
        <v>1999</v>
      </c>
      <c r="C419" s="56" t="s">
        <v>955</v>
      </c>
      <c r="D419" s="56">
        <v>8470530</v>
      </c>
      <c r="E419" s="56" t="s">
        <v>325</v>
      </c>
      <c r="F419" s="56">
        <v>420310</v>
      </c>
      <c r="G419" s="56" t="s">
        <v>969</v>
      </c>
      <c r="H419" s="56" t="str">
        <f t="shared" si="6"/>
        <v>847.8470530.1.420310.000000.847001.200179</v>
      </c>
      <c r="I419" s="56" t="s">
        <v>21</v>
      </c>
      <c r="J419" s="56">
        <v>847001</v>
      </c>
      <c r="K419" s="56" t="s">
        <v>23</v>
      </c>
      <c r="L419" s="56">
        <v>200179</v>
      </c>
      <c r="M419" s="56" t="s">
        <v>2000</v>
      </c>
      <c r="T419" s="56">
        <v>0</v>
      </c>
      <c r="W419" s="56" t="s">
        <v>2697</v>
      </c>
      <c r="X419" s="56" t="s">
        <v>3339</v>
      </c>
      <c r="AE419" s="56">
        <v>8470530</v>
      </c>
    </row>
    <row r="420" spans="1:31" x14ac:dyDescent="0.35">
      <c r="A420" s="56" t="s">
        <v>2668</v>
      </c>
      <c r="B420" s="56" t="s">
        <v>2670</v>
      </c>
      <c r="C420" s="56" t="s">
        <v>955</v>
      </c>
      <c r="D420" s="56">
        <v>8470530</v>
      </c>
      <c r="E420" s="56" t="s">
        <v>325</v>
      </c>
      <c r="F420" s="56">
        <v>421100</v>
      </c>
      <c r="G420" s="56" t="s">
        <v>339</v>
      </c>
      <c r="H420" s="56" t="str">
        <f t="shared" si="6"/>
        <v>847.8470530.1.421100.000000.847001.200179</v>
      </c>
      <c r="I420" s="56" t="s">
        <v>21</v>
      </c>
      <c r="J420" s="56">
        <v>847001</v>
      </c>
      <c r="K420" s="56" t="s">
        <v>23</v>
      </c>
      <c r="L420" s="56">
        <v>200179</v>
      </c>
      <c r="Q420" s="56" t="s">
        <v>3359</v>
      </c>
      <c r="R420" s="56">
        <v>1</v>
      </c>
      <c r="T420" s="56">
        <v>0</v>
      </c>
      <c r="X420" s="56" t="s">
        <v>3339</v>
      </c>
      <c r="AE420" s="56">
        <v>8470530</v>
      </c>
    </row>
    <row r="421" spans="1:31" x14ac:dyDescent="0.35">
      <c r="A421" s="56" t="s">
        <v>2058</v>
      </c>
      <c r="B421" s="56" t="s">
        <v>1999</v>
      </c>
      <c r="C421" s="56" t="s">
        <v>955</v>
      </c>
      <c r="D421" s="56">
        <v>8470530</v>
      </c>
      <c r="E421" s="56" t="s">
        <v>325</v>
      </c>
      <c r="F421" s="56">
        <v>421600</v>
      </c>
      <c r="G421" s="56" t="s">
        <v>309</v>
      </c>
      <c r="H421" s="56" t="str">
        <f t="shared" si="6"/>
        <v>847.8470530.1.421600.000000.847010.200179</v>
      </c>
      <c r="I421" s="56" t="s">
        <v>330</v>
      </c>
      <c r="J421" s="66">
        <v>847010</v>
      </c>
      <c r="K421" s="56" t="s">
        <v>23</v>
      </c>
      <c r="L421" s="56">
        <v>200179</v>
      </c>
      <c r="M421" s="56" t="s">
        <v>2000</v>
      </c>
      <c r="N421" s="56">
        <v>1</v>
      </c>
      <c r="Q421" s="56" t="s">
        <v>3355</v>
      </c>
      <c r="R421" s="56">
        <v>1</v>
      </c>
      <c r="S421" s="56">
        <v>4137480</v>
      </c>
      <c r="T421" s="56">
        <v>4137480</v>
      </c>
      <c r="U421" s="56" t="s">
        <v>2002</v>
      </c>
      <c r="V421" s="56" t="s">
        <v>2003</v>
      </c>
      <c r="W421" s="56" t="s">
        <v>2697</v>
      </c>
      <c r="X421" s="56" t="s">
        <v>3339</v>
      </c>
      <c r="Y421" s="56" t="s">
        <v>3352</v>
      </c>
      <c r="AE421" s="56">
        <v>8470530</v>
      </c>
    </row>
    <row r="422" spans="1:31" x14ac:dyDescent="0.35">
      <c r="A422" s="56" t="s">
        <v>2058</v>
      </c>
      <c r="B422" s="56" t="s">
        <v>1999</v>
      </c>
      <c r="C422" s="56" t="s">
        <v>955</v>
      </c>
      <c r="D422" s="56">
        <v>8470530</v>
      </c>
      <c r="E422" s="56" t="s">
        <v>325</v>
      </c>
      <c r="F422" s="56">
        <v>421600</v>
      </c>
      <c r="G422" s="56" t="s">
        <v>309</v>
      </c>
      <c r="H422" s="56" t="str">
        <f t="shared" si="6"/>
        <v>847.8470530.1.421600.000000.847020.200179</v>
      </c>
      <c r="I422" s="56" t="s">
        <v>336</v>
      </c>
      <c r="J422" s="66">
        <v>847020</v>
      </c>
      <c r="K422" s="56" t="s">
        <v>23</v>
      </c>
      <c r="L422" s="56">
        <v>200179</v>
      </c>
      <c r="M422" s="56" t="s">
        <v>2000</v>
      </c>
      <c r="N422" s="56">
        <v>1</v>
      </c>
      <c r="Q422" s="56" t="s">
        <v>3351</v>
      </c>
      <c r="R422" s="56">
        <v>1</v>
      </c>
      <c r="S422" s="56">
        <v>2601720</v>
      </c>
      <c r="T422" s="56">
        <v>2601720</v>
      </c>
      <c r="U422" s="56" t="s">
        <v>2002</v>
      </c>
      <c r="V422" s="56" t="s">
        <v>2003</v>
      </c>
      <c r="W422" s="56" t="s">
        <v>2697</v>
      </c>
      <c r="X422" s="56" t="s">
        <v>3339</v>
      </c>
      <c r="Y422" s="56" t="s">
        <v>3352</v>
      </c>
      <c r="AE422" s="56">
        <v>8470530</v>
      </c>
    </row>
    <row r="423" spans="1:31" x14ac:dyDescent="0.35">
      <c r="A423" s="56" t="s">
        <v>2058</v>
      </c>
      <c r="B423" s="56" t="s">
        <v>1999</v>
      </c>
      <c r="C423" s="56" t="s">
        <v>955</v>
      </c>
      <c r="D423" s="56">
        <v>8470530</v>
      </c>
      <c r="E423" s="56" t="s">
        <v>325</v>
      </c>
      <c r="F423" s="56">
        <v>421600</v>
      </c>
      <c r="G423" s="56" t="s">
        <v>309</v>
      </c>
      <c r="H423" s="56" t="str">
        <f t="shared" si="6"/>
        <v>847.8470530.1.421600.000000.847030.200179</v>
      </c>
      <c r="I423" s="56" t="s">
        <v>312</v>
      </c>
      <c r="J423" s="66">
        <v>847030</v>
      </c>
      <c r="K423" s="56" t="s">
        <v>23</v>
      </c>
      <c r="L423" s="56">
        <v>200179</v>
      </c>
      <c r="M423" s="56" t="s">
        <v>2000</v>
      </c>
      <c r="T423" s="56">
        <v>0</v>
      </c>
      <c r="X423" s="56" t="s">
        <v>3339</v>
      </c>
      <c r="AE423" s="56">
        <v>8470530</v>
      </c>
    </row>
    <row r="424" spans="1:31" x14ac:dyDescent="0.35">
      <c r="A424" s="56" t="s">
        <v>2058</v>
      </c>
      <c r="B424" s="56" t="s">
        <v>1999</v>
      </c>
      <c r="C424" s="56" t="s">
        <v>955</v>
      </c>
      <c r="D424" s="56">
        <v>8470530</v>
      </c>
      <c r="E424" s="56" t="s">
        <v>325</v>
      </c>
      <c r="F424" s="56">
        <v>421600</v>
      </c>
      <c r="G424" s="56" t="s">
        <v>309</v>
      </c>
      <c r="H424" s="56" t="str">
        <f t="shared" si="6"/>
        <v>847.8470530.1.421600.000000.847015.200179</v>
      </c>
      <c r="I424" s="56" t="s">
        <v>333</v>
      </c>
      <c r="J424" s="66">
        <v>847015</v>
      </c>
      <c r="K424" s="56" t="s">
        <v>23</v>
      </c>
      <c r="L424" s="56">
        <v>200179</v>
      </c>
      <c r="M424" s="56" t="s">
        <v>2000</v>
      </c>
      <c r="N424" s="56">
        <v>1</v>
      </c>
      <c r="Q424" s="56" t="s">
        <v>3356</v>
      </c>
      <c r="R424" s="56">
        <v>1</v>
      </c>
      <c r="S424" s="56">
        <v>2649480</v>
      </c>
      <c r="T424" s="56">
        <v>2649480</v>
      </c>
      <c r="U424" s="56" t="s">
        <v>2002</v>
      </c>
      <c r="V424" s="56" t="s">
        <v>2003</v>
      </c>
      <c r="W424" s="56" t="s">
        <v>2697</v>
      </c>
      <c r="X424" s="56" t="s">
        <v>3339</v>
      </c>
      <c r="Y424" s="56" t="s">
        <v>3345</v>
      </c>
      <c r="AE424" s="56">
        <v>8470530</v>
      </c>
    </row>
    <row r="425" spans="1:31" x14ac:dyDescent="0.35">
      <c r="A425" s="56" t="s">
        <v>2019</v>
      </c>
      <c r="B425" s="56" t="s">
        <v>2020</v>
      </c>
      <c r="C425" s="56" t="s">
        <v>955</v>
      </c>
      <c r="D425" s="56">
        <v>8470530</v>
      </c>
      <c r="E425" s="56" t="s">
        <v>325</v>
      </c>
      <c r="F425" s="56">
        <v>425510</v>
      </c>
      <c r="G425" s="56" t="s">
        <v>37</v>
      </c>
      <c r="H425" s="56" t="str">
        <f t="shared" si="6"/>
        <v>847.8470530.1.425510.000000.847010.200179</v>
      </c>
      <c r="I425" s="56" t="s">
        <v>330</v>
      </c>
      <c r="J425" s="66">
        <v>847010</v>
      </c>
      <c r="K425" s="56" t="s">
        <v>23</v>
      </c>
      <c r="L425" s="56">
        <v>200179</v>
      </c>
      <c r="M425" s="56" t="s">
        <v>2000</v>
      </c>
      <c r="N425" s="56">
        <v>1</v>
      </c>
      <c r="Q425" s="56" t="s">
        <v>874</v>
      </c>
      <c r="R425" s="56">
        <v>1</v>
      </c>
      <c r="S425" s="56">
        <v>50000</v>
      </c>
      <c r="T425" s="56">
        <v>50000</v>
      </c>
      <c r="U425" s="56" t="s">
        <v>2002</v>
      </c>
      <c r="V425" s="56" t="s">
        <v>2003</v>
      </c>
      <c r="W425" s="56" t="s">
        <v>2697</v>
      </c>
      <c r="X425" s="56" t="s">
        <v>3339</v>
      </c>
      <c r="Y425" s="56" t="s">
        <v>3365</v>
      </c>
      <c r="AE425" s="56">
        <v>8470530</v>
      </c>
    </row>
    <row r="426" spans="1:31" x14ac:dyDescent="0.35">
      <c r="A426" s="56" t="s">
        <v>2036</v>
      </c>
      <c r="B426" s="56" t="s">
        <v>1999</v>
      </c>
      <c r="C426" s="56" t="s">
        <v>955</v>
      </c>
      <c r="D426" s="56">
        <v>8470530</v>
      </c>
      <c r="E426" s="56" t="s">
        <v>325</v>
      </c>
      <c r="F426" s="56">
        <v>425900</v>
      </c>
      <c r="G426" s="56" t="s">
        <v>40</v>
      </c>
      <c r="H426" s="56" t="str">
        <f t="shared" si="6"/>
        <v>847.8470530.1.425900.000000.847010.200179</v>
      </c>
      <c r="I426" s="56" t="s">
        <v>330</v>
      </c>
      <c r="J426" s="66">
        <v>847010</v>
      </c>
      <c r="K426" s="56" t="s">
        <v>23</v>
      </c>
      <c r="L426" s="56">
        <v>200179</v>
      </c>
      <c r="M426" s="56" t="s">
        <v>2000</v>
      </c>
      <c r="N426" s="56">
        <v>1</v>
      </c>
      <c r="Q426" s="56" t="s">
        <v>874</v>
      </c>
      <c r="R426" s="56">
        <v>1</v>
      </c>
      <c r="S426" s="56">
        <v>10000</v>
      </c>
      <c r="T426" s="56">
        <v>10000</v>
      </c>
      <c r="U426" s="56" t="s">
        <v>2002</v>
      </c>
      <c r="V426" s="56" t="s">
        <v>2003</v>
      </c>
      <c r="W426" s="56" t="s">
        <v>2697</v>
      </c>
      <c r="X426" s="56" t="s">
        <v>3339</v>
      </c>
      <c r="Y426" s="56" t="s">
        <v>3365</v>
      </c>
      <c r="AE426" s="56">
        <v>8470530</v>
      </c>
    </row>
    <row r="427" spans="1:31" x14ac:dyDescent="0.35">
      <c r="A427" s="56" t="s">
        <v>2058</v>
      </c>
      <c r="B427" s="56" t="s">
        <v>1999</v>
      </c>
      <c r="C427" s="56" t="s">
        <v>955</v>
      </c>
      <c r="D427" s="56">
        <v>8470530</v>
      </c>
      <c r="E427" s="56" t="s">
        <v>325</v>
      </c>
      <c r="F427" s="56">
        <v>426210</v>
      </c>
      <c r="G427" s="56" t="s">
        <v>347</v>
      </c>
      <c r="H427" s="56" t="str">
        <f t="shared" si="6"/>
        <v>847.8470530.1.426210.000000.847010.200179</v>
      </c>
      <c r="I427" s="56" t="s">
        <v>330</v>
      </c>
      <c r="J427" s="66">
        <v>847010</v>
      </c>
      <c r="K427" s="56" t="s">
        <v>23</v>
      </c>
      <c r="L427" s="56">
        <v>200179</v>
      </c>
      <c r="M427" s="56" t="s">
        <v>2000</v>
      </c>
      <c r="Q427" s="56" t="s">
        <v>874</v>
      </c>
      <c r="W427" s="56" t="s">
        <v>2697</v>
      </c>
      <c r="X427" s="56" t="s">
        <v>3339</v>
      </c>
      <c r="AE427" s="56">
        <v>8470530</v>
      </c>
    </row>
    <row r="428" spans="1:31" x14ac:dyDescent="0.35">
      <c r="A428" s="56" t="s">
        <v>2058</v>
      </c>
      <c r="B428" s="56" t="s">
        <v>1999</v>
      </c>
      <c r="C428" s="56" t="s">
        <v>955</v>
      </c>
      <c r="D428" s="56">
        <v>8470530</v>
      </c>
      <c r="E428" s="56" t="s">
        <v>325</v>
      </c>
      <c r="F428" s="56">
        <v>426220</v>
      </c>
      <c r="G428" s="56" t="s">
        <v>350</v>
      </c>
      <c r="H428" s="56" t="str">
        <f t="shared" si="6"/>
        <v>847.8470530.1.426220.000000.847010.200179</v>
      </c>
      <c r="I428" s="56" t="s">
        <v>330</v>
      </c>
      <c r="J428" s="66">
        <v>847010</v>
      </c>
      <c r="K428" s="56" t="s">
        <v>23</v>
      </c>
      <c r="L428" s="56">
        <v>200179</v>
      </c>
      <c r="M428" s="56" t="s">
        <v>2000</v>
      </c>
      <c r="Q428" s="56" t="s">
        <v>874</v>
      </c>
      <c r="W428" s="56" t="s">
        <v>2697</v>
      </c>
      <c r="X428" s="56" t="s">
        <v>3339</v>
      </c>
      <c r="AE428" s="56">
        <v>8470530</v>
      </c>
    </row>
    <row r="429" spans="1:31" x14ac:dyDescent="0.35">
      <c r="A429" s="56" t="s">
        <v>2058</v>
      </c>
      <c r="B429" s="56" t="s">
        <v>1999</v>
      </c>
      <c r="C429" s="56" t="s">
        <v>955</v>
      </c>
      <c r="D429" s="56">
        <v>8470530</v>
      </c>
      <c r="E429" s="56" t="s">
        <v>325</v>
      </c>
      <c r="F429" s="56">
        <v>426220</v>
      </c>
      <c r="G429" s="56" t="s">
        <v>350</v>
      </c>
      <c r="H429" s="56" t="str">
        <f t="shared" si="6"/>
        <v>847.8470530.1.426220.000000.847030.200179</v>
      </c>
      <c r="I429" s="56" t="s">
        <v>312</v>
      </c>
      <c r="J429" s="66">
        <v>847030</v>
      </c>
      <c r="K429" s="56" t="s">
        <v>23</v>
      </c>
      <c r="L429" s="56">
        <v>200179</v>
      </c>
      <c r="M429" s="56" t="s">
        <v>2000</v>
      </c>
      <c r="Q429" s="56" t="s">
        <v>874</v>
      </c>
      <c r="W429" s="56" t="s">
        <v>2697</v>
      </c>
      <c r="X429" s="56" t="s">
        <v>3339</v>
      </c>
      <c r="AE429" s="56">
        <v>8470530</v>
      </c>
    </row>
    <row r="430" spans="1:31" x14ac:dyDescent="0.35">
      <c r="A430" s="56" t="s">
        <v>2047</v>
      </c>
      <c r="B430" s="56" t="s">
        <v>1999</v>
      </c>
      <c r="C430" s="56" t="s">
        <v>955</v>
      </c>
      <c r="D430" s="56">
        <v>8470530</v>
      </c>
      <c r="E430" s="56" t="s">
        <v>325</v>
      </c>
      <c r="F430" s="56">
        <v>428090</v>
      </c>
      <c r="G430" s="56" t="s">
        <v>52</v>
      </c>
      <c r="H430" s="56" t="str">
        <f t="shared" si="6"/>
        <v>847.8470530.1.428090.000000.847001.200179</v>
      </c>
      <c r="I430" s="66" t="s">
        <v>21</v>
      </c>
      <c r="J430" s="66">
        <v>847001</v>
      </c>
      <c r="K430" s="56" t="s">
        <v>23</v>
      </c>
      <c r="L430" s="56">
        <v>200179</v>
      </c>
      <c r="T430" s="56">
        <v>0</v>
      </c>
      <c r="X430" s="56" t="s">
        <v>3339</v>
      </c>
      <c r="AE430" s="56">
        <v>8470530</v>
      </c>
    </row>
    <row r="431" spans="1:31" x14ac:dyDescent="0.35">
      <c r="A431" s="56" t="s">
        <v>2058</v>
      </c>
      <c r="B431" s="56" t="s">
        <v>1999</v>
      </c>
      <c r="C431" s="56" t="s">
        <v>955</v>
      </c>
      <c r="D431" s="56">
        <v>8470530</v>
      </c>
      <c r="E431" s="56" t="s">
        <v>325</v>
      </c>
      <c r="F431" s="56">
        <v>432120</v>
      </c>
      <c r="G431" s="56" t="s">
        <v>382</v>
      </c>
      <c r="H431" s="56" t="str">
        <f t="shared" si="6"/>
        <v>847.8470530.1.432120.000000.847010.200179</v>
      </c>
      <c r="I431" s="56" t="s">
        <v>330</v>
      </c>
      <c r="J431" s="66">
        <v>847010</v>
      </c>
      <c r="K431" s="56" t="s">
        <v>23</v>
      </c>
      <c r="L431" s="56">
        <v>200179</v>
      </c>
      <c r="M431" s="56" t="s">
        <v>2000</v>
      </c>
      <c r="N431" s="56">
        <v>1</v>
      </c>
      <c r="Q431" s="56" t="s">
        <v>5445</v>
      </c>
      <c r="R431" s="56">
        <v>1</v>
      </c>
      <c r="S431" s="56">
        <v>13077621</v>
      </c>
      <c r="T431" s="56">
        <v>13077621</v>
      </c>
      <c r="U431" s="56" t="s">
        <v>2002</v>
      </c>
      <c r="V431" s="56" t="s">
        <v>2003</v>
      </c>
      <c r="W431" s="56" t="s">
        <v>2697</v>
      </c>
      <c r="X431" s="56" t="s">
        <v>3339</v>
      </c>
      <c r="Y431" s="56" t="s">
        <v>3345</v>
      </c>
      <c r="AE431" s="56">
        <v>8470530</v>
      </c>
    </row>
    <row r="432" spans="1:31" x14ac:dyDescent="0.35">
      <c r="A432" s="56" t="s">
        <v>2058</v>
      </c>
      <c r="B432" s="56" t="s">
        <v>1999</v>
      </c>
      <c r="C432" s="56" t="s">
        <v>955</v>
      </c>
      <c r="D432" s="56">
        <v>8470530</v>
      </c>
      <c r="E432" s="56" t="s">
        <v>325</v>
      </c>
      <c r="F432" s="56">
        <v>432120</v>
      </c>
      <c r="G432" s="56" t="s">
        <v>382</v>
      </c>
      <c r="H432" s="56" t="str">
        <f t="shared" si="6"/>
        <v>847.8470530.1.432120.000000.847010.200179</v>
      </c>
      <c r="I432" s="56" t="s">
        <v>330</v>
      </c>
      <c r="J432" s="66">
        <v>847010</v>
      </c>
      <c r="K432" s="56" t="s">
        <v>23</v>
      </c>
      <c r="L432" s="56">
        <v>200179</v>
      </c>
      <c r="M432" s="56" t="s">
        <v>2000</v>
      </c>
      <c r="N432" s="56">
        <v>1</v>
      </c>
      <c r="Q432" s="56" t="s">
        <v>5446</v>
      </c>
      <c r="R432" s="56">
        <v>1</v>
      </c>
      <c r="S432" s="56">
        <v>800000</v>
      </c>
      <c r="T432" s="56">
        <v>800000</v>
      </c>
      <c r="U432" s="56" t="s">
        <v>2002</v>
      </c>
      <c r="V432" s="56" t="s">
        <v>2003</v>
      </c>
      <c r="W432" s="56" t="s">
        <v>2697</v>
      </c>
      <c r="X432" s="56" t="s">
        <v>3339</v>
      </c>
      <c r="Y432" s="56" t="s">
        <v>3345</v>
      </c>
      <c r="AE432" s="56">
        <v>8470530</v>
      </c>
    </row>
    <row r="433" spans="1:31" x14ac:dyDescent="0.35">
      <c r="A433" s="56" t="s">
        <v>2058</v>
      </c>
      <c r="B433" s="56" t="s">
        <v>1999</v>
      </c>
      <c r="C433" s="56" t="s">
        <v>955</v>
      </c>
      <c r="D433" s="56">
        <v>8470530</v>
      </c>
      <c r="E433" s="56" t="s">
        <v>325</v>
      </c>
      <c r="F433" s="56">
        <v>432120</v>
      </c>
      <c r="G433" s="56" t="s">
        <v>382</v>
      </c>
      <c r="H433" s="56" t="str">
        <f t="shared" si="6"/>
        <v>847.8470530.1.432120.000000.847010.200179</v>
      </c>
      <c r="I433" s="56" t="s">
        <v>330</v>
      </c>
      <c r="J433" s="66">
        <v>847010</v>
      </c>
      <c r="K433" s="56" t="s">
        <v>23</v>
      </c>
      <c r="L433" s="56">
        <v>200179</v>
      </c>
      <c r="M433" s="56" t="s">
        <v>2000</v>
      </c>
      <c r="N433" s="56">
        <v>1</v>
      </c>
      <c r="Q433" s="56" t="s">
        <v>5787</v>
      </c>
      <c r="R433" s="56">
        <v>1</v>
      </c>
      <c r="S433" s="56">
        <v>200000</v>
      </c>
      <c r="T433" s="56">
        <v>200000</v>
      </c>
      <c r="U433" s="56" t="s">
        <v>2002</v>
      </c>
      <c r="V433" s="56" t="s">
        <v>2003</v>
      </c>
      <c r="W433" s="56" t="s">
        <v>2697</v>
      </c>
      <c r="X433" s="56" t="s">
        <v>3339</v>
      </c>
      <c r="Y433" s="56" t="s">
        <v>3345</v>
      </c>
      <c r="AE433" s="56">
        <v>8470530</v>
      </c>
    </row>
    <row r="434" spans="1:31" x14ac:dyDescent="0.35">
      <c r="A434" s="56" t="s">
        <v>2058</v>
      </c>
      <c r="B434" s="56" t="s">
        <v>1999</v>
      </c>
      <c r="C434" s="56" t="s">
        <v>955</v>
      </c>
      <c r="D434" s="56">
        <v>8470530</v>
      </c>
      <c r="E434" s="56" t="s">
        <v>325</v>
      </c>
      <c r="F434" s="56">
        <v>432120</v>
      </c>
      <c r="G434" s="56" t="s">
        <v>382</v>
      </c>
      <c r="H434" s="56" t="str">
        <f t="shared" si="6"/>
        <v>847.8470530.1.432120.000000.847010.200179</v>
      </c>
      <c r="I434" s="56" t="s">
        <v>330</v>
      </c>
      <c r="J434" s="66">
        <v>847010</v>
      </c>
      <c r="K434" s="56" t="s">
        <v>23</v>
      </c>
      <c r="L434" s="56">
        <v>200179</v>
      </c>
      <c r="M434" s="56" t="s">
        <v>2000</v>
      </c>
      <c r="N434" s="56">
        <v>1</v>
      </c>
      <c r="Q434" s="56" t="s">
        <v>3378</v>
      </c>
      <c r="R434" s="56">
        <v>1</v>
      </c>
      <c r="S434" s="56">
        <v>410000</v>
      </c>
      <c r="T434" s="56">
        <v>410000</v>
      </c>
      <c r="U434" s="56" t="s">
        <v>2002</v>
      </c>
      <c r="V434" s="56" t="s">
        <v>2003</v>
      </c>
      <c r="W434" s="56" t="s">
        <v>2697</v>
      </c>
      <c r="X434" s="56" t="s">
        <v>3339</v>
      </c>
      <c r="Y434" s="56" t="s">
        <v>3345</v>
      </c>
      <c r="AE434" s="56">
        <v>8470530</v>
      </c>
    </row>
    <row r="435" spans="1:31" x14ac:dyDescent="0.35">
      <c r="A435" s="56" t="s">
        <v>2058</v>
      </c>
      <c r="B435" s="56" t="s">
        <v>1999</v>
      </c>
      <c r="C435" s="56" t="s">
        <v>955</v>
      </c>
      <c r="D435" s="56">
        <v>8470530</v>
      </c>
      <c r="E435" s="56" t="s">
        <v>325</v>
      </c>
      <c r="F435" s="56">
        <v>432120</v>
      </c>
      <c r="G435" s="56" t="s">
        <v>382</v>
      </c>
      <c r="H435" s="56" t="str">
        <f t="shared" si="6"/>
        <v>847.8470530.1.432120.000000.847020.200179</v>
      </c>
      <c r="I435" s="56" t="s">
        <v>336</v>
      </c>
      <c r="J435" s="66">
        <v>847020</v>
      </c>
      <c r="K435" s="56" t="s">
        <v>23</v>
      </c>
      <c r="L435" s="56">
        <v>200179</v>
      </c>
      <c r="M435" s="56" t="s">
        <v>2000</v>
      </c>
      <c r="N435" s="56">
        <v>1</v>
      </c>
      <c r="Q435" s="56" t="s">
        <v>5447</v>
      </c>
      <c r="R435" s="56">
        <v>1</v>
      </c>
      <c r="S435" s="56">
        <v>6954646</v>
      </c>
      <c r="T435" s="56">
        <v>6954646</v>
      </c>
      <c r="U435" s="56" t="s">
        <v>2002</v>
      </c>
      <c r="V435" s="56" t="s">
        <v>2003</v>
      </c>
      <c r="W435" s="56" t="s">
        <v>2697</v>
      </c>
      <c r="X435" s="56" t="s">
        <v>3339</v>
      </c>
      <c r="Y435" s="56" t="s">
        <v>3345</v>
      </c>
      <c r="AE435" s="56">
        <v>8470530</v>
      </c>
    </row>
    <row r="436" spans="1:31" x14ac:dyDescent="0.35">
      <c r="A436" s="56" t="s">
        <v>2058</v>
      </c>
      <c r="B436" s="56" t="s">
        <v>1999</v>
      </c>
      <c r="C436" s="56" t="s">
        <v>955</v>
      </c>
      <c r="D436" s="56">
        <v>8470530</v>
      </c>
      <c r="E436" s="56" t="s">
        <v>325</v>
      </c>
      <c r="F436" s="56">
        <v>432120</v>
      </c>
      <c r="G436" s="56" t="s">
        <v>382</v>
      </c>
      <c r="H436" s="56" t="str">
        <f t="shared" si="6"/>
        <v>847.8470530.1.432120.000000.847020.200179</v>
      </c>
      <c r="I436" s="56" t="s">
        <v>336</v>
      </c>
      <c r="J436" s="66">
        <v>847020</v>
      </c>
      <c r="K436" s="56" t="s">
        <v>23</v>
      </c>
      <c r="L436" s="56">
        <v>200179</v>
      </c>
      <c r="M436" s="56" t="s">
        <v>2000</v>
      </c>
      <c r="N436" s="56">
        <v>1</v>
      </c>
      <c r="Q436" s="56" t="s">
        <v>5448</v>
      </c>
      <c r="R436" s="56">
        <v>1</v>
      </c>
      <c r="S436" s="56">
        <v>493380</v>
      </c>
      <c r="T436" s="56">
        <v>493380</v>
      </c>
      <c r="U436" s="56" t="s">
        <v>2002</v>
      </c>
      <c r="V436" s="56" t="s">
        <v>2003</v>
      </c>
      <c r="W436" s="56" t="s">
        <v>2697</v>
      </c>
      <c r="X436" s="56" t="s">
        <v>3339</v>
      </c>
      <c r="Y436" s="56" t="s">
        <v>3345</v>
      </c>
      <c r="AE436" s="56">
        <v>8470530</v>
      </c>
    </row>
    <row r="437" spans="1:31" x14ac:dyDescent="0.35">
      <c r="A437" s="56" t="s">
        <v>2058</v>
      </c>
      <c r="B437" s="56" t="s">
        <v>1999</v>
      </c>
      <c r="C437" s="56" t="s">
        <v>955</v>
      </c>
      <c r="D437" s="56">
        <v>8470530</v>
      </c>
      <c r="E437" s="56" t="s">
        <v>325</v>
      </c>
      <c r="F437" s="56">
        <v>432120</v>
      </c>
      <c r="G437" s="56" t="s">
        <v>382</v>
      </c>
      <c r="H437" s="56" t="str">
        <f t="shared" si="6"/>
        <v>847.8470530.1.432120.000000.847020.200179</v>
      </c>
      <c r="I437" s="56" t="s">
        <v>336</v>
      </c>
      <c r="J437" s="66">
        <v>847020</v>
      </c>
      <c r="K437" s="56" t="s">
        <v>23</v>
      </c>
      <c r="L437" s="56">
        <v>200179</v>
      </c>
      <c r="M437" s="56" t="s">
        <v>2000</v>
      </c>
      <c r="N437" s="56">
        <v>1</v>
      </c>
      <c r="Q437" s="56" t="s">
        <v>5788</v>
      </c>
      <c r="R437" s="56">
        <v>1</v>
      </c>
      <c r="S437" s="56">
        <v>200000</v>
      </c>
      <c r="T437" s="56">
        <v>200000</v>
      </c>
      <c r="U437" s="56" t="s">
        <v>2002</v>
      </c>
      <c r="V437" s="56" t="s">
        <v>2003</v>
      </c>
      <c r="W437" s="56" t="s">
        <v>2697</v>
      </c>
      <c r="X437" s="56" t="s">
        <v>3339</v>
      </c>
      <c r="Y437" s="56" t="s">
        <v>3345</v>
      </c>
      <c r="AE437" s="56">
        <v>8470530</v>
      </c>
    </row>
    <row r="438" spans="1:31" x14ac:dyDescent="0.35">
      <c r="A438" s="56" t="s">
        <v>2058</v>
      </c>
      <c r="B438" s="56" t="s">
        <v>1999</v>
      </c>
      <c r="C438" s="56" t="e">
        <v>#N/A</v>
      </c>
      <c r="D438" s="56">
        <v>8470530</v>
      </c>
      <c r="E438" s="56" t="s">
        <v>325</v>
      </c>
      <c r="F438" s="56">
        <v>432120</v>
      </c>
      <c r="G438" s="56" t="s">
        <v>382</v>
      </c>
      <c r="H438" s="56" t="str">
        <f t="shared" si="6"/>
        <v>847.8470530.1.432120.000000.847020.200179</v>
      </c>
      <c r="I438" s="56" t="s">
        <v>336</v>
      </c>
      <c r="J438" s="66">
        <v>847020</v>
      </c>
      <c r="K438" s="56" t="s">
        <v>23</v>
      </c>
      <c r="L438" s="56">
        <v>200179</v>
      </c>
      <c r="M438" s="56" t="s">
        <v>2000</v>
      </c>
      <c r="N438" s="56">
        <v>1</v>
      </c>
      <c r="Q438" s="56" t="s">
        <v>3378</v>
      </c>
      <c r="R438" s="56">
        <v>1</v>
      </c>
      <c r="S438" s="56">
        <v>900000</v>
      </c>
      <c r="T438" s="56">
        <v>900000</v>
      </c>
      <c r="U438" s="56" t="s">
        <v>2002</v>
      </c>
      <c r="V438" s="56" t="s">
        <v>2003</v>
      </c>
      <c r="W438" s="56" t="s">
        <v>2697</v>
      </c>
      <c r="X438" s="56" t="s">
        <v>3339</v>
      </c>
      <c r="Y438" s="56" t="s">
        <v>3345</v>
      </c>
      <c r="AE438" s="56">
        <v>8470530</v>
      </c>
    </row>
    <row r="439" spans="1:31" x14ac:dyDescent="0.35">
      <c r="A439" s="56" t="s">
        <v>2058</v>
      </c>
      <c r="B439" s="56" t="s">
        <v>1999</v>
      </c>
      <c r="C439" s="56" t="s">
        <v>955</v>
      </c>
      <c r="D439" s="56">
        <v>8470530</v>
      </c>
      <c r="E439" s="56" t="s">
        <v>325</v>
      </c>
      <c r="F439" s="56">
        <v>432120</v>
      </c>
      <c r="G439" s="56" t="s">
        <v>382</v>
      </c>
      <c r="H439" s="56" t="str">
        <f t="shared" si="6"/>
        <v>847.8470530.1.432120.000000.847030.200179</v>
      </c>
      <c r="I439" s="56" t="s">
        <v>312</v>
      </c>
      <c r="J439" s="66">
        <v>847030</v>
      </c>
      <c r="K439" s="56" t="s">
        <v>23</v>
      </c>
      <c r="L439" s="56">
        <v>200179</v>
      </c>
      <c r="M439" s="56" t="s">
        <v>2000</v>
      </c>
      <c r="N439" s="56">
        <v>1</v>
      </c>
      <c r="Q439" s="56" t="s">
        <v>3350</v>
      </c>
      <c r="R439" s="56">
        <v>1</v>
      </c>
      <c r="S439" s="56">
        <v>435880.45</v>
      </c>
      <c r="T439" s="56">
        <v>435880.45</v>
      </c>
      <c r="U439" s="56" t="s">
        <v>2002</v>
      </c>
      <c r="V439" s="56" t="s">
        <v>2003</v>
      </c>
      <c r="W439" s="56" t="s">
        <v>2697</v>
      </c>
      <c r="X439" s="56" t="s">
        <v>3339</v>
      </c>
      <c r="Y439" s="56" t="s">
        <v>3345</v>
      </c>
      <c r="AE439" s="56">
        <v>8470530</v>
      </c>
    </row>
    <row r="440" spans="1:31" x14ac:dyDescent="0.35">
      <c r="A440" s="56" t="s">
        <v>2058</v>
      </c>
      <c r="B440" s="56" t="s">
        <v>1999</v>
      </c>
      <c r="C440" s="56" t="s">
        <v>955</v>
      </c>
      <c r="D440" s="56">
        <v>8470530</v>
      </c>
      <c r="E440" s="56" t="s">
        <v>325</v>
      </c>
      <c r="F440" s="56">
        <v>432120</v>
      </c>
      <c r="G440" s="56" t="s">
        <v>382</v>
      </c>
      <c r="H440" s="56" t="str">
        <f t="shared" si="6"/>
        <v>847.8470530.1.432120.000000.847030.200179</v>
      </c>
      <c r="I440" s="56" t="s">
        <v>312</v>
      </c>
      <c r="J440" s="66">
        <v>847030</v>
      </c>
      <c r="K440" s="56" t="s">
        <v>23</v>
      </c>
      <c r="L440" s="56">
        <v>200179</v>
      </c>
      <c r="M440" s="56" t="s">
        <v>2000</v>
      </c>
      <c r="N440" s="56">
        <v>1</v>
      </c>
      <c r="Q440" s="56" t="s">
        <v>3381</v>
      </c>
      <c r="R440" s="56">
        <v>1</v>
      </c>
      <c r="S440" s="56">
        <v>471798</v>
      </c>
      <c r="T440" s="56">
        <v>471798</v>
      </c>
      <c r="U440" s="56" t="s">
        <v>2002</v>
      </c>
      <c r="V440" s="56" t="s">
        <v>2003</v>
      </c>
      <c r="W440" s="56" t="s">
        <v>2697</v>
      </c>
      <c r="X440" s="56" t="s">
        <v>3339</v>
      </c>
      <c r="Y440" s="56" t="s">
        <v>3345</v>
      </c>
      <c r="AE440" s="56">
        <v>8470530</v>
      </c>
    </row>
    <row r="441" spans="1:31" x14ac:dyDescent="0.35">
      <c r="A441" s="56" t="s">
        <v>2058</v>
      </c>
      <c r="B441" s="56" t="s">
        <v>1999</v>
      </c>
      <c r="C441" s="56" t="s">
        <v>955</v>
      </c>
      <c r="D441" s="56">
        <v>8470530</v>
      </c>
      <c r="E441" s="56" t="s">
        <v>325</v>
      </c>
      <c r="F441" s="56">
        <v>432120</v>
      </c>
      <c r="G441" s="56" t="s">
        <v>382</v>
      </c>
      <c r="H441" s="56" t="str">
        <f t="shared" si="6"/>
        <v>847.8470530.1.432120.000000.847030.200179</v>
      </c>
      <c r="I441" s="56" t="s">
        <v>312</v>
      </c>
      <c r="J441" s="66">
        <v>847030</v>
      </c>
      <c r="K441" s="56" t="s">
        <v>23</v>
      </c>
      <c r="L441" s="56">
        <v>200179</v>
      </c>
      <c r="M441" s="56" t="s">
        <v>2000</v>
      </c>
      <c r="N441" s="56">
        <v>1</v>
      </c>
      <c r="Q441" s="56" t="s">
        <v>5449</v>
      </c>
      <c r="R441" s="56">
        <v>1</v>
      </c>
      <c r="S441" s="56">
        <v>300000</v>
      </c>
      <c r="T441" s="56">
        <v>300000</v>
      </c>
      <c r="U441" s="56" t="s">
        <v>2002</v>
      </c>
      <c r="V441" s="56" t="s">
        <v>2003</v>
      </c>
      <c r="W441" s="56" t="s">
        <v>2697</v>
      </c>
      <c r="X441" s="56" t="s">
        <v>3339</v>
      </c>
      <c r="Y441" s="56" t="s">
        <v>3345</v>
      </c>
      <c r="AE441" s="56">
        <v>8470530</v>
      </c>
    </row>
    <row r="442" spans="1:31" x14ac:dyDescent="0.35">
      <c r="A442" s="56" t="s">
        <v>2058</v>
      </c>
      <c r="B442" s="56" t="s">
        <v>1999</v>
      </c>
      <c r="C442" s="56" t="s">
        <v>955</v>
      </c>
      <c r="D442" s="56">
        <v>8470530</v>
      </c>
      <c r="E442" s="56" t="s">
        <v>325</v>
      </c>
      <c r="F442" s="56">
        <v>432120</v>
      </c>
      <c r="G442" s="56" t="s">
        <v>382</v>
      </c>
      <c r="H442" s="56" t="str">
        <f t="shared" si="6"/>
        <v>847.8470530.1.432120.000000.847015.200179</v>
      </c>
      <c r="I442" s="56" t="s">
        <v>333</v>
      </c>
      <c r="J442" s="66">
        <v>847015</v>
      </c>
      <c r="K442" s="56" t="s">
        <v>23</v>
      </c>
      <c r="L442" s="56">
        <v>200179</v>
      </c>
      <c r="M442" s="56" t="s">
        <v>2000</v>
      </c>
      <c r="N442" s="56">
        <v>1</v>
      </c>
      <c r="Q442" s="56" t="s">
        <v>5450</v>
      </c>
      <c r="R442" s="56">
        <v>1</v>
      </c>
      <c r="S442" s="56">
        <v>8438550</v>
      </c>
      <c r="T442" s="56">
        <v>8438550</v>
      </c>
      <c r="U442" s="56" t="s">
        <v>2002</v>
      </c>
      <c r="V442" s="56" t="s">
        <v>2003</v>
      </c>
      <c r="W442" s="56" t="s">
        <v>2697</v>
      </c>
      <c r="X442" s="56" t="s">
        <v>3339</v>
      </c>
      <c r="Y442" s="56" t="s">
        <v>3345</v>
      </c>
      <c r="AE442" s="56">
        <v>8470530</v>
      </c>
    </row>
    <row r="443" spans="1:31" x14ac:dyDescent="0.35">
      <c r="A443" s="56" t="s">
        <v>2058</v>
      </c>
      <c r="B443" s="56" t="s">
        <v>1999</v>
      </c>
      <c r="C443" s="56" t="s">
        <v>955</v>
      </c>
      <c r="D443" s="56">
        <v>8470530</v>
      </c>
      <c r="E443" s="56" t="s">
        <v>325</v>
      </c>
      <c r="F443" s="56">
        <v>432120</v>
      </c>
      <c r="G443" s="56" t="s">
        <v>382</v>
      </c>
      <c r="H443" s="56" t="str">
        <f t="shared" si="6"/>
        <v>847.8470530.1.432120.000000.847015.200179</v>
      </c>
      <c r="I443" s="56" t="s">
        <v>333</v>
      </c>
      <c r="J443" s="66">
        <v>847015</v>
      </c>
      <c r="K443" s="56" t="s">
        <v>23</v>
      </c>
      <c r="L443" s="56">
        <v>200179</v>
      </c>
      <c r="M443" s="56" t="s">
        <v>2000</v>
      </c>
      <c r="N443" s="56">
        <v>1</v>
      </c>
      <c r="Q443" s="56" t="s">
        <v>3375</v>
      </c>
      <c r="R443" s="56">
        <v>1</v>
      </c>
      <c r="S443" s="56">
        <v>406620</v>
      </c>
      <c r="T443" s="56">
        <v>406620</v>
      </c>
      <c r="U443" s="56" t="s">
        <v>2002</v>
      </c>
      <c r="V443" s="56" t="s">
        <v>2003</v>
      </c>
      <c r="W443" s="56" t="s">
        <v>2697</v>
      </c>
      <c r="X443" s="56" t="s">
        <v>3339</v>
      </c>
      <c r="Y443" s="56" t="s">
        <v>3345</v>
      </c>
      <c r="AE443" s="56">
        <v>8470530</v>
      </c>
    </row>
    <row r="444" spans="1:31" x14ac:dyDescent="0.35">
      <c r="A444" s="56" t="s">
        <v>2058</v>
      </c>
      <c r="B444" s="56" t="s">
        <v>1999</v>
      </c>
      <c r="C444" s="56" t="s">
        <v>955</v>
      </c>
      <c r="D444" s="56">
        <v>8470530</v>
      </c>
      <c r="E444" s="56" t="s">
        <v>325</v>
      </c>
      <c r="F444" s="56">
        <v>432120</v>
      </c>
      <c r="G444" s="56" t="s">
        <v>382</v>
      </c>
      <c r="H444" s="56" t="str">
        <f t="shared" si="6"/>
        <v>847.8470530.1.432120.000000.847001.200179</v>
      </c>
      <c r="I444" s="56" t="s">
        <v>21</v>
      </c>
      <c r="J444" s="56">
        <v>847001</v>
      </c>
      <c r="K444" s="56" t="s">
        <v>23</v>
      </c>
      <c r="L444" s="56">
        <v>200179</v>
      </c>
      <c r="T444" s="56">
        <v>0</v>
      </c>
      <c r="AE444" s="56">
        <v>8470530</v>
      </c>
    </row>
    <row r="445" spans="1:31" x14ac:dyDescent="0.35">
      <c r="A445" s="56" t="s">
        <v>2058</v>
      </c>
      <c r="B445" s="56" t="s">
        <v>1999</v>
      </c>
      <c r="C445" s="56" t="s">
        <v>955</v>
      </c>
      <c r="D445" s="56">
        <v>8470530</v>
      </c>
      <c r="E445" s="56" t="s">
        <v>325</v>
      </c>
      <c r="F445" s="56">
        <v>432120</v>
      </c>
      <c r="G445" s="56" t="s">
        <v>382</v>
      </c>
      <c r="H445" s="56" t="str">
        <f t="shared" si="6"/>
        <v>847.8470530.1.432120.000000.847001.200179</v>
      </c>
      <c r="I445" s="56" t="s">
        <v>21</v>
      </c>
      <c r="J445" s="56">
        <v>847001</v>
      </c>
      <c r="K445" s="56" t="s">
        <v>23</v>
      </c>
      <c r="L445" s="56">
        <v>200179</v>
      </c>
      <c r="T445" s="56">
        <v>0</v>
      </c>
      <c r="AE445" s="56">
        <v>8470530</v>
      </c>
    </row>
    <row r="446" spans="1:31" x14ac:dyDescent="0.35">
      <c r="A446" s="56" t="s">
        <v>2108</v>
      </c>
      <c r="B446" s="56" t="s">
        <v>1999</v>
      </c>
      <c r="C446" s="56" t="s">
        <v>955</v>
      </c>
      <c r="D446" s="56">
        <v>8470530</v>
      </c>
      <c r="E446" s="56" t="s">
        <v>325</v>
      </c>
      <c r="F446" s="56">
        <v>432170</v>
      </c>
      <c r="G446" s="56" t="s">
        <v>389</v>
      </c>
      <c r="H446" s="56" t="str">
        <f t="shared" si="6"/>
        <v>847.8470530.1.432170.000000.847010.200179</v>
      </c>
      <c r="I446" s="56" t="s">
        <v>330</v>
      </c>
      <c r="J446" s="66">
        <v>847010</v>
      </c>
      <c r="K446" s="56" t="s">
        <v>23</v>
      </c>
      <c r="L446" s="56">
        <v>200179</v>
      </c>
      <c r="M446" s="56" t="s">
        <v>2000</v>
      </c>
      <c r="N446" s="56">
        <v>1</v>
      </c>
      <c r="Q446" s="56" t="s">
        <v>866</v>
      </c>
      <c r="R446" s="56">
        <v>1</v>
      </c>
      <c r="S446" s="56">
        <v>30000</v>
      </c>
      <c r="T446" s="56">
        <v>30000</v>
      </c>
      <c r="U446" s="56" t="s">
        <v>2002</v>
      </c>
      <c r="V446" s="56" t="s">
        <v>2122</v>
      </c>
      <c r="W446" s="56" t="s">
        <v>2697</v>
      </c>
      <c r="X446" s="56" t="s">
        <v>3339</v>
      </c>
      <c r="Y446" s="56" t="s">
        <v>3345</v>
      </c>
      <c r="AE446" s="56">
        <v>8470530</v>
      </c>
    </row>
    <row r="447" spans="1:31" x14ac:dyDescent="0.35">
      <c r="A447" s="56" t="s">
        <v>2058</v>
      </c>
      <c r="B447" s="56" t="s">
        <v>1999</v>
      </c>
      <c r="C447" s="56" t="s">
        <v>955</v>
      </c>
      <c r="D447" s="56">
        <v>8470530</v>
      </c>
      <c r="E447" s="56" t="s">
        <v>325</v>
      </c>
      <c r="F447" s="56">
        <v>432320</v>
      </c>
      <c r="G447" s="56" t="s">
        <v>392</v>
      </c>
      <c r="H447" s="56" t="str">
        <f t="shared" si="6"/>
        <v>847.8470530.1.432320.000000.847010.200179</v>
      </c>
      <c r="I447" s="56" t="s">
        <v>330</v>
      </c>
      <c r="J447" s="66">
        <v>847010</v>
      </c>
      <c r="K447" s="56" t="s">
        <v>23</v>
      </c>
      <c r="L447" s="56">
        <v>200179</v>
      </c>
      <c r="M447" s="56" t="s">
        <v>2000</v>
      </c>
      <c r="N447" s="56">
        <v>1</v>
      </c>
      <c r="Q447" s="56" t="s">
        <v>5326</v>
      </c>
      <c r="R447" s="56">
        <v>1</v>
      </c>
      <c r="S447" s="56">
        <v>5000</v>
      </c>
      <c r="T447" s="56">
        <v>5000</v>
      </c>
      <c r="U447" s="56" t="s">
        <v>2002</v>
      </c>
      <c r="V447" s="56" t="s">
        <v>2122</v>
      </c>
      <c r="W447" s="56" t="s">
        <v>2697</v>
      </c>
      <c r="X447" s="56" t="s">
        <v>3339</v>
      </c>
      <c r="Y447" s="56" t="s">
        <v>9</v>
      </c>
      <c r="AE447" s="56">
        <v>8470530</v>
      </c>
    </row>
    <row r="448" spans="1:31" x14ac:dyDescent="0.35">
      <c r="A448" s="56" t="s">
        <v>2058</v>
      </c>
      <c r="B448" s="56" t="s">
        <v>1999</v>
      </c>
      <c r="C448" s="56" t="e">
        <v>#N/A</v>
      </c>
      <c r="D448" s="56">
        <v>8470530</v>
      </c>
      <c r="E448" s="56" t="s">
        <v>325</v>
      </c>
      <c r="F448" s="56">
        <v>432320</v>
      </c>
      <c r="G448" s="56" t="s">
        <v>392</v>
      </c>
      <c r="H448" s="56" t="str">
        <f t="shared" si="6"/>
        <v>847.8470530.1.432320.000000.847010.200179</v>
      </c>
      <c r="I448" s="56" t="s">
        <v>330</v>
      </c>
      <c r="J448" s="66">
        <v>847010</v>
      </c>
      <c r="K448" s="56" t="s">
        <v>23</v>
      </c>
      <c r="L448" s="56">
        <v>200179</v>
      </c>
      <c r="M448" s="56" t="s">
        <v>2000</v>
      </c>
      <c r="N448" s="56">
        <v>1</v>
      </c>
      <c r="Q448" s="56" t="s">
        <v>5451</v>
      </c>
      <c r="R448" s="56">
        <v>1</v>
      </c>
      <c r="S448" s="56">
        <v>21000</v>
      </c>
      <c r="T448" s="56">
        <v>21000</v>
      </c>
      <c r="U448" s="56" t="s">
        <v>2002</v>
      </c>
      <c r="W448" s="56" t="s">
        <v>2697</v>
      </c>
      <c r="X448" s="56" t="s">
        <v>3339</v>
      </c>
      <c r="Y448" s="56" t="s">
        <v>9</v>
      </c>
      <c r="AE448" s="56">
        <v>8470530</v>
      </c>
    </row>
    <row r="449" spans="1:31" x14ac:dyDescent="0.35">
      <c r="A449" s="56" t="s">
        <v>2036</v>
      </c>
      <c r="B449" s="56" t="s">
        <v>1999</v>
      </c>
      <c r="C449" s="56" t="s">
        <v>955</v>
      </c>
      <c r="D449" s="56">
        <v>8470530</v>
      </c>
      <c r="E449" s="56" t="s">
        <v>325</v>
      </c>
      <c r="F449" s="56">
        <v>435410</v>
      </c>
      <c r="G449" s="56" t="s">
        <v>58</v>
      </c>
      <c r="H449" s="56" t="str">
        <f t="shared" si="6"/>
        <v>847.8470530.1.435410.000000.847001.200179</v>
      </c>
      <c r="I449" s="56" t="s">
        <v>21</v>
      </c>
      <c r="J449" s="56">
        <v>847001</v>
      </c>
      <c r="K449" s="56" t="s">
        <v>23</v>
      </c>
      <c r="L449" s="56">
        <v>200179</v>
      </c>
      <c r="T449" s="56">
        <v>0</v>
      </c>
      <c r="U449" s="56" t="s">
        <v>2002</v>
      </c>
      <c r="W449" s="56" t="s">
        <v>2697</v>
      </c>
      <c r="X449" s="56" t="s">
        <v>3339</v>
      </c>
      <c r="AE449" s="56">
        <v>8470530</v>
      </c>
    </row>
    <row r="450" spans="1:31" x14ac:dyDescent="0.35">
      <c r="A450" s="56" t="s">
        <v>1998</v>
      </c>
      <c r="B450" s="56" t="s">
        <v>1999</v>
      </c>
      <c r="C450" s="56" t="s">
        <v>955</v>
      </c>
      <c r="D450" s="56">
        <v>8470530</v>
      </c>
      <c r="E450" s="56" t="s">
        <v>325</v>
      </c>
      <c r="F450" s="56">
        <v>435508</v>
      </c>
      <c r="G450" s="56" t="s">
        <v>147</v>
      </c>
      <c r="H450" s="56" t="str">
        <f t="shared" si="6"/>
        <v>847.8470530.1.435508.000000.847001.200179</v>
      </c>
      <c r="I450" s="56" t="s">
        <v>21</v>
      </c>
      <c r="J450" s="56">
        <v>847001</v>
      </c>
      <c r="K450" s="56" t="s">
        <v>23</v>
      </c>
      <c r="L450" s="56">
        <v>200179</v>
      </c>
      <c r="T450" s="56">
        <v>0</v>
      </c>
      <c r="U450" s="56" t="s">
        <v>2002</v>
      </c>
      <c r="W450" s="56" t="s">
        <v>2697</v>
      </c>
      <c r="X450" s="56" t="s">
        <v>3339</v>
      </c>
      <c r="AE450" s="56">
        <v>8470530</v>
      </c>
    </row>
    <row r="451" spans="1:31" x14ac:dyDescent="0.35">
      <c r="A451" s="56" t="s">
        <v>2036</v>
      </c>
      <c r="B451" s="56" t="s">
        <v>1999</v>
      </c>
      <c r="C451" s="56" t="s">
        <v>955</v>
      </c>
      <c r="D451" s="56">
        <v>8470530</v>
      </c>
      <c r="E451" s="56" t="s">
        <v>325</v>
      </c>
      <c r="F451" s="56">
        <v>436110</v>
      </c>
      <c r="G451" s="56" t="s">
        <v>64</v>
      </c>
      <c r="H451" s="56" t="str">
        <f t="shared" ref="H451:H514" si="7">CONCATENATE(847,".",D451,".",1,".",F451,".","000000",".",J451,".",L451)</f>
        <v>847.8470530.1.436110.000000.847001.200179</v>
      </c>
      <c r="I451" s="56" t="s">
        <v>21</v>
      </c>
      <c r="J451" s="56">
        <v>847001</v>
      </c>
      <c r="K451" s="56" t="s">
        <v>23</v>
      </c>
      <c r="L451" s="56">
        <v>200179</v>
      </c>
      <c r="T451" s="56">
        <v>0</v>
      </c>
      <c r="AE451" s="56">
        <v>8470530</v>
      </c>
    </row>
    <row r="452" spans="1:31" x14ac:dyDescent="0.35">
      <c r="A452" s="56" t="s">
        <v>2036</v>
      </c>
      <c r="B452" s="56" t="s">
        <v>1999</v>
      </c>
      <c r="C452" s="56" t="s">
        <v>955</v>
      </c>
      <c r="D452" s="56">
        <v>8470530</v>
      </c>
      <c r="E452" s="56" t="s">
        <v>325</v>
      </c>
      <c r="F452" s="56">
        <v>436120</v>
      </c>
      <c r="G452" s="56" t="s">
        <v>431</v>
      </c>
      <c r="H452" s="56" t="str">
        <f t="shared" si="7"/>
        <v>847.8470530.1.436120.000000.847001.200179</v>
      </c>
      <c r="I452" s="56" t="s">
        <v>21</v>
      </c>
      <c r="J452" s="56">
        <v>847001</v>
      </c>
      <c r="K452" s="56" t="s">
        <v>23</v>
      </c>
      <c r="L452" s="56">
        <v>200179</v>
      </c>
      <c r="T452" s="56">
        <v>0</v>
      </c>
      <c r="U452" s="56" t="s">
        <v>2002</v>
      </c>
      <c r="W452" s="56" t="s">
        <v>2697</v>
      </c>
      <c r="X452" s="56" t="s">
        <v>3339</v>
      </c>
      <c r="AE452" s="56">
        <v>8470530</v>
      </c>
    </row>
    <row r="453" spans="1:31" x14ac:dyDescent="0.35">
      <c r="A453" s="56">
        <v>0</v>
      </c>
      <c r="B453" s="56" t="s">
        <v>1999</v>
      </c>
      <c r="C453" s="56" t="s">
        <v>955</v>
      </c>
      <c r="D453" s="56">
        <v>8470530</v>
      </c>
      <c r="E453" s="56" t="s">
        <v>325</v>
      </c>
      <c r="F453" s="56">
        <v>436220</v>
      </c>
      <c r="G453" s="56" t="s">
        <v>406</v>
      </c>
      <c r="H453" s="56" t="str">
        <f t="shared" si="7"/>
        <v>847.8470530.1.436220.000000.847001.200179</v>
      </c>
      <c r="I453" s="56" t="s">
        <v>21</v>
      </c>
      <c r="J453" s="56">
        <v>847001</v>
      </c>
      <c r="K453" s="56" t="s">
        <v>23</v>
      </c>
      <c r="L453" s="56">
        <v>200179</v>
      </c>
      <c r="T453" s="56">
        <v>0</v>
      </c>
      <c r="AE453" s="56">
        <v>8470530</v>
      </c>
    </row>
    <row r="454" spans="1:31" x14ac:dyDescent="0.35">
      <c r="A454" s="56">
        <v>0</v>
      </c>
      <c r="B454" s="56" t="s">
        <v>2302</v>
      </c>
      <c r="C454" s="56" t="s">
        <v>955</v>
      </c>
      <c r="D454" s="56">
        <v>8470530</v>
      </c>
      <c r="E454" s="56" t="s">
        <v>325</v>
      </c>
      <c r="F454" s="56">
        <v>492200</v>
      </c>
      <c r="G454" s="56" t="s">
        <v>874</v>
      </c>
      <c r="H454" s="56" t="str">
        <f t="shared" si="7"/>
        <v>847.8470530.1.492200.000000.847010.300180</v>
      </c>
      <c r="I454" s="56" t="s">
        <v>330</v>
      </c>
      <c r="J454" s="66">
        <v>847010</v>
      </c>
      <c r="K454" s="56" t="s">
        <v>863</v>
      </c>
      <c r="L454" s="56">
        <v>300180</v>
      </c>
      <c r="M454" s="56" t="s">
        <v>2000</v>
      </c>
      <c r="N454" s="56">
        <v>1</v>
      </c>
      <c r="Q454" s="56" t="s">
        <v>5789</v>
      </c>
      <c r="R454" s="56">
        <v>1</v>
      </c>
      <c r="S454" s="56">
        <v>1500000</v>
      </c>
      <c r="T454" s="56">
        <v>1500000</v>
      </c>
      <c r="U454" s="56" t="s">
        <v>2002</v>
      </c>
      <c r="W454" s="56" t="s">
        <v>2697</v>
      </c>
      <c r="X454" s="56" t="s">
        <v>3339</v>
      </c>
      <c r="Y454" s="56" t="s">
        <v>5790</v>
      </c>
      <c r="AE454" s="56">
        <v>8470530</v>
      </c>
    </row>
    <row r="455" spans="1:31" x14ac:dyDescent="0.35">
      <c r="A455" s="56">
        <v>0</v>
      </c>
      <c r="B455" s="56" t="s">
        <v>2302</v>
      </c>
      <c r="C455" s="56" t="s">
        <v>955</v>
      </c>
      <c r="D455" s="56">
        <v>8470530</v>
      </c>
      <c r="E455" s="56" t="s">
        <v>325</v>
      </c>
      <c r="F455" s="56">
        <v>492200</v>
      </c>
      <c r="G455" s="56" t="s">
        <v>874</v>
      </c>
      <c r="H455" s="56" t="str">
        <f t="shared" si="7"/>
        <v>847.8470530.1.492200.000000.847010.300180</v>
      </c>
      <c r="I455" s="56" t="s">
        <v>330</v>
      </c>
      <c r="J455" s="66">
        <v>847010</v>
      </c>
      <c r="K455" s="56" t="s">
        <v>863</v>
      </c>
      <c r="L455" s="56">
        <v>300180</v>
      </c>
      <c r="M455" s="56" t="s">
        <v>2000</v>
      </c>
      <c r="N455" s="56">
        <v>1</v>
      </c>
      <c r="Q455" s="56" t="s">
        <v>5791</v>
      </c>
      <c r="R455" s="56">
        <v>1</v>
      </c>
      <c r="S455" s="56">
        <v>30000</v>
      </c>
      <c r="T455" s="56">
        <v>30000</v>
      </c>
      <c r="U455" s="56" t="s">
        <v>2002</v>
      </c>
      <c r="W455" s="56" t="s">
        <v>2697</v>
      </c>
      <c r="X455" s="56" t="s">
        <v>3339</v>
      </c>
      <c r="Y455" s="56" t="s">
        <v>5790</v>
      </c>
      <c r="AE455" s="56">
        <v>8470530</v>
      </c>
    </row>
    <row r="456" spans="1:31" x14ac:dyDescent="0.35">
      <c r="A456" s="56">
        <v>0</v>
      </c>
      <c r="B456" s="56" t="s">
        <v>2302</v>
      </c>
      <c r="C456" s="56" t="s">
        <v>955</v>
      </c>
      <c r="D456" s="56">
        <v>8470530</v>
      </c>
      <c r="E456" s="56" t="s">
        <v>325</v>
      </c>
      <c r="F456" s="56">
        <v>492200</v>
      </c>
      <c r="G456" s="56" t="s">
        <v>874</v>
      </c>
      <c r="H456" s="56" t="str">
        <f t="shared" si="7"/>
        <v>847.8470530.1.492200.000000.847010.300180</v>
      </c>
      <c r="I456" s="56" t="s">
        <v>330</v>
      </c>
      <c r="J456" s="66">
        <v>847010</v>
      </c>
      <c r="K456" s="56" t="s">
        <v>863</v>
      </c>
      <c r="L456" s="56">
        <v>300180</v>
      </c>
      <c r="M456" s="56" t="s">
        <v>2000</v>
      </c>
      <c r="N456" s="56">
        <v>1</v>
      </c>
      <c r="Q456" s="56" t="s">
        <v>5792</v>
      </c>
      <c r="R456" s="56">
        <v>1</v>
      </c>
      <c r="S456" s="56">
        <v>75000</v>
      </c>
      <c r="T456" s="56">
        <v>75000</v>
      </c>
      <c r="U456" s="56" t="s">
        <v>2002</v>
      </c>
      <c r="W456" s="56" t="s">
        <v>2697</v>
      </c>
      <c r="X456" s="56" t="s">
        <v>3339</v>
      </c>
      <c r="Y456" s="56" t="s">
        <v>5790</v>
      </c>
      <c r="AE456" s="56">
        <v>8470530</v>
      </c>
    </row>
    <row r="457" spans="1:31" x14ac:dyDescent="0.35">
      <c r="A457" s="56">
        <v>0</v>
      </c>
      <c r="B457" s="56" t="s">
        <v>2302</v>
      </c>
      <c r="C457" s="56" t="s">
        <v>955</v>
      </c>
      <c r="D457" s="56">
        <v>8470530</v>
      </c>
      <c r="E457" s="56" t="s">
        <v>325</v>
      </c>
      <c r="F457" s="56">
        <v>492200</v>
      </c>
      <c r="G457" s="56" t="s">
        <v>874</v>
      </c>
      <c r="H457" s="56" t="str">
        <f t="shared" si="7"/>
        <v>847.8470530.1.492200.000000.847010.300180</v>
      </c>
      <c r="I457" s="56" t="s">
        <v>330</v>
      </c>
      <c r="J457" s="66">
        <v>847010</v>
      </c>
      <c r="K457" s="56" t="s">
        <v>863</v>
      </c>
      <c r="L457" s="56">
        <v>300180</v>
      </c>
      <c r="M457" s="56" t="s">
        <v>2000</v>
      </c>
      <c r="N457" s="56">
        <v>1</v>
      </c>
      <c r="Q457" s="56" t="s">
        <v>5793</v>
      </c>
      <c r="R457" s="56">
        <v>1</v>
      </c>
      <c r="S457" s="56">
        <v>100000</v>
      </c>
      <c r="T457" s="56">
        <v>100000</v>
      </c>
      <c r="U457" s="56" t="s">
        <v>2002</v>
      </c>
      <c r="W457" s="56" t="s">
        <v>2697</v>
      </c>
      <c r="X457" s="56" t="s">
        <v>3339</v>
      </c>
      <c r="Y457" s="56" t="s">
        <v>5790</v>
      </c>
      <c r="AE457" s="56">
        <v>8470530</v>
      </c>
    </row>
    <row r="458" spans="1:31" x14ac:dyDescent="0.35">
      <c r="A458" s="56">
        <v>0</v>
      </c>
      <c r="B458" s="56" t="s">
        <v>2302</v>
      </c>
      <c r="C458" s="56" t="s">
        <v>955</v>
      </c>
      <c r="D458" s="56">
        <v>8470530</v>
      </c>
      <c r="E458" s="56" t="s">
        <v>325</v>
      </c>
      <c r="F458" s="56">
        <v>492200</v>
      </c>
      <c r="G458" s="56" t="s">
        <v>874</v>
      </c>
      <c r="H458" s="56" t="str">
        <f t="shared" si="7"/>
        <v>847.8470530.1.492200.000000.847010.300180</v>
      </c>
      <c r="I458" s="56" t="s">
        <v>330</v>
      </c>
      <c r="J458" s="66">
        <v>847010</v>
      </c>
      <c r="K458" s="56" t="s">
        <v>863</v>
      </c>
      <c r="L458" s="56">
        <v>300180</v>
      </c>
      <c r="M458" s="56" t="s">
        <v>2000</v>
      </c>
      <c r="N458" s="56">
        <v>1</v>
      </c>
      <c r="Q458" s="56" t="s">
        <v>5454</v>
      </c>
      <c r="R458" s="56">
        <v>1</v>
      </c>
      <c r="S458" s="56">
        <v>100000</v>
      </c>
      <c r="T458" s="56">
        <v>100000</v>
      </c>
      <c r="U458" s="56" t="s">
        <v>2002</v>
      </c>
      <c r="W458" s="56" t="s">
        <v>2697</v>
      </c>
      <c r="X458" s="56" t="s">
        <v>3339</v>
      </c>
      <c r="Y458" s="56" t="s">
        <v>5790</v>
      </c>
      <c r="AE458" s="56">
        <v>8470530</v>
      </c>
    </row>
    <row r="459" spans="1:31" x14ac:dyDescent="0.35">
      <c r="A459" s="56">
        <v>0</v>
      </c>
      <c r="B459" s="56" t="s">
        <v>2302</v>
      </c>
      <c r="C459" s="56" t="s">
        <v>955</v>
      </c>
      <c r="D459" s="56">
        <v>8470530</v>
      </c>
      <c r="E459" s="56" t="s">
        <v>325</v>
      </c>
      <c r="F459" s="56">
        <v>492200</v>
      </c>
      <c r="G459" s="56" t="s">
        <v>874</v>
      </c>
      <c r="H459" s="56" t="str">
        <f t="shared" si="7"/>
        <v>847.8470530.1.492200.000000.847010.300180</v>
      </c>
      <c r="I459" s="56" t="s">
        <v>330</v>
      </c>
      <c r="J459" s="66">
        <v>847010</v>
      </c>
      <c r="K459" s="56" t="s">
        <v>863</v>
      </c>
      <c r="L459" s="56">
        <v>300180</v>
      </c>
      <c r="M459" s="56" t="s">
        <v>2000</v>
      </c>
      <c r="N459" s="56">
        <v>1</v>
      </c>
      <c r="Q459" s="56" t="s">
        <v>5455</v>
      </c>
      <c r="R459" s="56">
        <v>1</v>
      </c>
      <c r="S459" s="56">
        <v>70000</v>
      </c>
      <c r="T459" s="56">
        <v>70000</v>
      </c>
      <c r="U459" s="56" t="s">
        <v>2002</v>
      </c>
      <c r="W459" s="56" t="s">
        <v>2697</v>
      </c>
      <c r="X459" s="56" t="s">
        <v>3339</v>
      </c>
      <c r="Y459" s="56" t="s">
        <v>5790</v>
      </c>
      <c r="AE459" s="56">
        <v>8470530</v>
      </c>
    </row>
    <row r="460" spans="1:31" x14ac:dyDescent="0.35">
      <c r="A460" s="56">
        <v>0</v>
      </c>
      <c r="B460" s="56" t="s">
        <v>2302</v>
      </c>
      <c r="C460" s="56" t="s">
        <v>955</v>
      </c>
      <c r="D460" s="56">
        <v>8470530</v>
      </c>
      <c r="E460" s="56" t="s">
        <v>325</v>
      </c>
      <c r="F460" s="56">
        <v>492200</v>
      </c>
      <c r="G460" s="56" t="s">
        <v>874</v>
      </c>
      <c r="H460" s="56" t="str">
        <f t="shared" si="7"/>
        <v>847.8470530.1.492200.000000.847010.300180</v>
      </c>
      <c r="I460" s="56" t="s">
        <v>330</v>
      </c>
      <c r="J460" s="66">
        <v>847010</v>
      </c>
      <c r="K460" s="56" t="s">
        <v>863</v>
      </c>
      <c r="L460" s="56">
        <v>300180</v>
      </c>
      <c r="M460" s="56" t="s">
        <v>2000</v>
      </c>
      <c r="N460" s="56">
        <v>1</v>
      </c>
      <c r="Q460" s="56" t="s">
        <v>5794</v>
      </c>
      <c r="R460" s="56">
        <v>1</v>
      </c>
      <c r="S460" s="56">
        <v>750000</v>
      </c>
      <c r="T460" s="56">
        <v>750000</v>
      </c>
      <c r="U460" s="56" t="s">
        <v>2002</v>
      </c>
      <c r="W460" s="56" t="s">
        <v>2697</v>
      </c>
      <c r="X460" s="56" t="s">
        <v>3339</v>
      </c>
      <c r="Y460" s="56" t="s">
        <v>5790</v>
      </c>
      <c r="AE460" s="56">
        <v>8470530</v>
      </c>
    </row>
    <row r="461" spans="1:31" x14ac:dyDescent="0.35">
      <c r="A461" s="56">
        <v>0</v>
      </c>
      <c r="B461" s="56" t="s">
        <v>2302</v>
      </c>
      <c r="C461" s="56" t="s">
        <v>955</v>
      </c>
      <c r="D461" s="56">
        <v>8470530</v>
      </c>
      <c r="E461" s="56" t="s">
        <v>325</v>
      </c>
      <c r="F461" s="56">
        <v>492200</v>
      </c>
      <c r="G461" s="56" t="s">
        <v>874</v>
      </c>
      <c r="H461" s="56" t="str">
        <f t="shared" si="7"/>
        <v>847.8470530.1.492200.000000.847010.300180</v>
      </c>
      <c r="I461" s="56" t="s">
        <v>330</v>
      </c>
      <c r="J461" s="66">
        <v>847010</v>
      </c>
      <c r="K461" s="56" t="s">
        <v>863</v>
      </c>
      <c r="L461" s="56">
        <v>300180</v>
      </c>
      <c r="M461" s="56" t="s">
        <v>2000</v>
      </c>
      <c r="N461" s="56">
        <v>1</v>
      </c>
      <c r="Q461" s="56" t="s">
        <v>5795</v>
      </c>
      <c r="R461" s="56">
        <v>1</v>
      </c>
      <c r="S461" s="56">
        <v>350000</v>
      </c>
      <c r="T461" s="56">
        <v>350000</v>
      </c>
      <c r="U461" s="56" t="s">
        <v>2002</v>
      </c>
      <c r="W461" s="56" t="s">
        <v>2697</v>
      </c>
      <c r="X461" s="56" t="s">
        <v>3339</v>
      </c>
      <c r="Y461" s="56" t="s">
        <v>5790</v>
      </c>
      <c r="AE461" s="56">
        <v>8470530</v>
      </c>
    </row>
    <row r="462" spans="1:31" x14ac:dyDescent="0.35">
      <c r="A462" s="56">
        <v>0</v>
      </c>
      <c r="B462" s="56" t="s">
        <v>2302</v>
      </c>
      <c r="C462" s="56" t="e">
        <v>#N/A</v>
      </c>
      <c r="D462" s="56">
        <v>8470530</v>
      </c>
      <c r="E462" s="56" t="s">
        <v>325</v>
      </c>
      <c r="F462" s="56">
        <v>492200</v>
      </c>
      <c r="G462" s="56" t="s">
        <v>874</v>
      </c>
      <c r="H462" s="56" t="str">
        <f t="shared" si="7"/>
        <v>847.8470530.1.492200.000000.847010.300180</v>
      </c>
      <c r="I462" s="56" t="s">
        <v>330</v>
      </c>
      <c r="J462" s="66">
        <v>847010</v>
      </c>
      <c r="K462" s="56" t="s">
        <v>863</v>
      </c>
      <c r="L462" s="56">
        <v>300180</v>
      </c>
      <c r="M462" s="56" t="s">
        <v>2000</v>
      </c>
      <c r="N462" s="56">
        <v>1</v>
      </c>
      <c r="Q462" s="56" t="s">
        <v>5458</v>
      </c>
      <c r="R462" s="56">
        <v>1</v>
      </c>
      <c r="S462" s="56">
        <v>4300</v>
      </c>
      <c r="T462" s="56">
        <v>4300</v>
      </c>
      <c r="U462" s="56" t="s">
        <v>2002</v>
      </c>
      <c r="W462" s="56" t="s">
        <v>2697</v>
      </c>
      <c r="X462" s="56" t="s">
        <v>3339</v>
      </c>
      <c r="Y462" s="56" t="s">
        <v>5790</v>
      </c>
      <c r="AE462" s="56">
        <v>8470530</v>
      </c>
    </row>
    <row r="463" spans="1:31" x14ac:dyDescent="0.35">
      <c r="A463" s="56">
        <v>0</v>
      </c>
      <c r="B463" s="56" t="s">
        <v>2302</v>
      </c>
      <c r="C463" s="56" t="e">
        <v>#N/A</v>
      </c>
      <c r="D463" s="56">
        <v>8470530</v>
      </c>
      <c r="E463" s="56" t="s">
        <v>325</v>
      </c>
      <c r="F463" s="56">
        <v>492200</v>
      </c>
      <c r="G463" s="56" t="s">
        <v>874</v>
      </c>
      <c r="H463" s="56" t="str">
        <f t="shared" si="7"/>
        <v>847.8470530.1.492200.000000.847010.300180</v>
      </c>
      <c r="I463" s="56" t="s">
        <v>330</v>
      </c>
      <c r="J463" s="66">
        <v>847010</v>
      </c>
      <c r="K463" s="56" t="s">
        <v>863</v>
      </c>
      <c r="L463" s="56">
        <v>300180</v>
      </c>
      <c r="M463" s="56" t="s">
        <v>2000</v>
      </c>
      <c r="N463" s="56">
        <v>1</v>
      </c>
      <c r="Q463" s="56" t="s">
        <v>5796</v>
      </c>
      <c r="R463" s="56">
        <v>1</v>
      </c>
      <c r="S463" s="56">
        <v>100000</v>
      </c>
      <c r="T463" s="56">
        <v>100000</v>
      </c>
      <c r="U463" s="56" t="s">
        <v>2002</v>
      </c>
      <c r="W463" s="56" t="s">
        <v>2697</v>
      </c>
      <c r="X463" s="56" t="s">
        <v>3339</v>
      </c>
      <c r="Y463" s="56" t="s">
        <v>5790</v>
      </c>
      <c r="AE463" s="56">
        <v>8470530</v>
      </c>
    </row>
    <row r="464" spans="1:31" x14ac:dyDescent="0.35">
      <c r="A464" s="56">
        <v>0</v>
      </c>
      <c r="B464" s="56" t="s">
        <v>2302</v>
      </c>
      <c r="C464" s="56" t="s">
        <v>955</v>
      </c>
      <c r="D464" s="56">
        <v>8470530</v>
      </c>
      <c r="E464" s="56" t="s">
        <v>325</v>
      </c>
      <c r="F464" s="56">
        <v>492200</v>
      </c>
      <c r="G464" s="56" t="s">
        <v>874</v>
      </c>
      <c r="H464" s="56" t="str">
        <f t="shared" si="7"/>
        <v>847.8470530.1.492200.000000.847020.300180</v>
      </c>
      <c r="I464" s="56" t="s">
        <v>336</v>
      </c>
      <c r="J464" s="66">
        <v>847020</v>
      </c>
      <c r="K464" s="56" t="s">
        <v>863</v>
      </c>
      <c r="L464" s="56">
        <v>300180</v>
      </c>
      <c r="M464" s="56" t="s">
        <v>2000</v>
      </c>
      <c r="N464" s="56">
        <v>1</v>
      </c>
      <c r="Q464" s="56" t="s">
        <v>5797</v>
      </c>
      <c r="R464" s="56">
        <v>1</v>
      </c>
      <c r="S464" s="56">
        <v>1035000</v>
      </c>
      <c r="T464" s="56">
        <v>1035000</v>
      </c>
      <c r="U464" s="56" t="s">
        <v>2002</v>
      </c>
      <c r="W464" s="56" t="s">
        <v>2697</v>
      </c>
      <c r="X464" s="56" t="s">
        <v>3339</v>
      </c>
      <c r="Y464" s="56" t="s">
        <v>5790</v>
      </c>
      <c r="AE464" s="56">
        <v>8470530</v>
      </c>
    </row>
    <row r="465" spans="1:31" x14ac:dyDescent="0.35">
      <c r="A465" s="56">
        <v>0</v>
      </c>
      <c r="B465" s="56" t="s">
        <v>2302</v>
      </c>
      <c r="C465" s="56" t="s">
        <v>955</v>
      </c>
      <c r="D465" s="56">
        <v>8470530</v>
      </c>
      <c r="E465" s="56" t="s">
        <v>325</v>
      </c>
      <c r="F465" s="56">
        <v>492200</v>
      </c>
      <c r="G465" s="56" t="s">
        <v>874</v>
      </c>
      <c r="H465" s="56" t="str">
        <f t="shared" si="7"/>
        <v>847.8470530.1.492200.000000.847020.300180</v>
      </c>
      <c r="I465" s="56" t="s">
        <v>336</v>
      </c>
      <c r="J465" s="66">
        <v>847020</v>
      </c>
      <c r="K465" s="56" t="s">
        <v>863</v>
      </c>
      <c r="L465" s="56">
        <v>300180</v>
      </c>
      <c r="M465" s="56" t="s">
        <v>2000</v>
      </c>
      <c r="N465" s="56">
        <v>1</v>
      </c>
      <c r="Q465" s="56" t="s">
        <v>5798</v>
      </c>
      <c r="R465" s="56">
        <v>1</v>
      </c>
      <c r="S465" s="56">
        <v>65000</v>
      </c>
      <c r="T465" s="56">
        <v>65000</v>
      </c>
      <c r="U465" s="56" t="s">
        <v>2002</v>
      </c>
      <c r="W465" s="56" t="s">
        <v>2697</v>
      </c>
      <c r="X465" s="56" t="s">
        <v>3339</v>
      </c>
      <c r="Y465" s="56" t="s">
        <v>5790</v>
      </c>
      <c r="AE465" s="56">
        <v>8470530</v>
      </c>
    </row>
    <row r="466" spans="1:31" x14ac:dyDescent="0.35">
      <c r="A466" s="56">
        <v>0</v>
      </c>
      <c r="B466" s="56" t="s">
        <v>2302</v>
      </c>
      <c r="C466" s="56" t="s">
        <v>955</v>
      </c>
      <c r="D466" s="56">
        <v>8470530</v>
      </c>
      <c r="E466" s="56" t="s">
        <v>325</v>
      </c>
      <c r="F466" s="56">
        <v>492200</v>
      </c>
      <c r="G466" s="56" t="s">
        <v>874</v>
      </c>
      <c r="H466" s="56" t="str">
        <f t="shared" si="7"/>
        <v>847.8470530.1.492200.000000.847020.300180</v>
      </c>
      <c r="I466" s="56" t="s">
        <v>336</v>
      </c>
      <c r="J466" s="66">
        <v>847020</v>
      </c>
      <c r="K466" s="56" t="s">
        <v>863</v>
      </c>
      <c r="L466" s="56">
        <v>300180</v>
      </c>
      <c r="M466" s="56" t="s">
        <v>2000</v>
      </c>
      <c r="N466" s="56">
        <v>1</v>
      </c>
      <c r="Q466" s="56" t="s">
        <v>5799</v>
      </c>
      <c r="R466" s="56">
        <v>1</v>
      </c>
      <c r="S466" s="56">
        <v>75000</v>
      </c>
      <c r="T466" s="56">
        <v>75000</v>
      </c>
      <c r="U466" s="56" t="s">
        <v>2002</v>
      </c>
      <c r="W466" s="56" t="s">
        <v>2697</v>
      </c>
      <c r="X466" s="56" t="s">
        <v>3339</v>
      </c>
      <c r="Y466" s="56" t="s">
        <v>5790</v>
      </c>
      <c r="AE466" s="56">
        <v>8470530</v>
      </c>
    </row>
    <row r="467" spans="1:31" x14ac:dyDescent="0.35">
      <c r="A467" s="56">
        <v>0</v>
      </c>
      <c r="B467" s="56" t="s">
        <v>2302</v>
      </c>
      <c r="C467" s="56" t="s">
        <v>955</v>
      </c>
      <c r="D467" s="56">
        <v>8470530</v>
      </c>
      <c r="E467" s="56" t="s">
        <v>325</v>
      </c>
      <c r="F467" s="56">
        <v>492200</v>
      </c>
      <c r="G467" s="56" t="s">
        <v>874</v>
      </c>
      <c r="H467" s="56" t="str">
        <f t="shared" si="7"/>
        <v>847.8470530.1.492200.000000.847020.300180</v>
      </c>
      <c r="I467" s="56" t="s">
        <v>336</v>
      </c>
      <c r="J467" s="66">
        <v>847020</v>
      </c>
      <c r="K467" s="56" t="s">
        <v>863</v>
      </c>
      <c r="L467" s="56">
        <v>300180</v>
      </c>
      <c r="M467" s="56" t="s">
        <v>2000</v>
      </c>
      <c r="N467" s="56">
        <v>1</v>
      </c>
      <c r="Q467" s="56" t="s">
        <v>5800</v>
      </c>
      <c r="R467" s="56">
        <v>1</v>
      </c>
      <c r="S467" s="56">
        <v>60000</v>
      </c>
      <c r="T467" s="56">
        <v>60000</v>
      </c>
      <c r="U467" s="56" t="s">
        <v>2002</v>
      </c>
      <c r="W467" s="56" t="s">
        <v>2697</v>
      </c>
      <c r="X467" s="56" t="s">
        <v>3339</v>
      </c>
      <c r="Y467" s="56" t="s">
        <v>5790</v>
      </c>
      <c r="AE467" s="56">
        <v>8470530</v>
      </c>
    </row>
    <row r="468" spans="1:31" x14ac:dyDescent="0.35">
      <c r="A468" s="56">
        <v>0</v>
      </c>
      <c r="B468" s="56" t="s">
        <v>2302</v>
      </c>
      <c r="C468" s="56" t="s">
        <v>955</v>
      </c>
      <c r="D468" s="56">
        <v>8470530</v>
      </c>
      <c r="E468" s="56" t="s">
        <v>325</v>
      </c>
      <c r="F468" s="56">
        <v>492200</v>
      </c>
      <c r="G468" s="56" t="s">
        <v>874</v>
      </c>
      <c r="H468" s="56" t="str">
        <f t="shared" si="7"/>
        <v>847.8470530.1.492200.000000.847020.300180</v>
      </c>
      <c r="I468" s="56" t="s">
        <v>336</v>
      </c>
      <c r="J468" s="66">
        <v>847020</v>
      </c>
      <c r="K468" s="56" t="s">
        <v>863</v>
      </c>
      <c r="L468" s="56">
        <v>300180</v>
      </c>
      <c r="M468" s="56" t="s">
        <v>2000</v>
      </c>
      <c r="N468" s="56">
        <v>1</v>
      </c>
      <c r="Q468" s="56" t="s">
        <v>5801</v>
      </c>
      <c r="R468" s="56">
        <v>1</v>
      </c>
      <c r="S468" s="56">
        <v>250000</v>
      </c>
      <c r="T468" s="56">
        <v>250000</v>
      </c>
      <c r="U468" s="56" t="s">
        <v>2002</v>
      </c>
      <c r="W468" s="56" t="s">
        <v>2697</v>
      </c>
      <c r="X468" s="56" t="s">
        <v>3339</v>
      </c>
      <c r="Y468" s="56" t="s">
        <v>5790</v>
      </c>
      <c r="AE468" s="56">
        <v>8470530</v>
      </c>
    </row>
    <row r="469" spans="1:31" x14ac:dyDescent="0.35">
      <c r="A469" s="56">
        <v>0</v>
      </c>
      <c r="B469" s="56" t="s">
        <v>2302</v>
      </c>
      <c r="C469" s="56" t="s">
        <v>955</v>
      </c>
      <c r="D469" s="56">
        <v>8470530</v>
      </c>
      <c r="E469" s="56" t="s">
        <v>325</v>
      </c>
      <c r="F469" s="56">
        <v>492200</v>
      </c>
      <c r="G469" s="56" t="s">
        <v>874</v>
      </c>
      <c r="H469" s="56" t="str">
        <f t="shared" si="7"/>
        <v>847.8470530.1.492200.000000.847020.300180</v>
      </c>
      <c r="I469" s="56" t="s">
        <v>336</v>
      </c>
      <c r="J469" s="66">
        <v>847020</v>
      </c>
      <c r="K469" s="56" t="s">
        <v>863</v>
      </c>
      <c r="L469" s="56">
        <v>300180</v>
      </c>
      <c r="M469" s="56" t="s">
        <v>2000</v>
      </c>
      <c r="N469" s="56">
        <v>1</v>
      </c>
      <c r="Q469" s="56" t="s">
        <v>5802</v>
      </c>
      <c r="R469" s="56">
        <v>1</v>
      </c>
      <c r="S469" s="56">
        <v>30000</v>
      </c>
      <c r="T469" s="56">
        <v>30000</v>
      </c>
      <c r="U469" s="56" t="s">
        <v>2002</v>
      </c>
      <c r="W469" s="56" t="s">
        <v>2697</v>
      </c>
      <c r="X469" s="56" t="s">
        <v>3339</v>
      </c>
      <c r="Y469" s="56" t="s">
        <v>5790</v>
      </c>
      <c r="AE469" s="56">
        <v>8470530</v>
      </c>
    </row>
    <row r="470" spans="1:31" x14ac:dyDescent="0.35">
      <c r="A470" s="56">
        <v>0</v>
      </c>
      <c r="B470" s="56" t="s">
        <v>2302</v>
      </c>
      <c r="C470" s="56" t="s">
        <v>955</v>
      </c>
      <c r="D470" s="56">
        <v>8470530</v>
      </c>
      <c r="E470" s="56" t="s">
        <v>325</v>
      </c>
      <c r="F470" s="56">
        <v>492200</v>
      </c>
      <c r="G470" s="56" t="s">
        <v>874</v>
      </c>
      <c r="H470" s="56" t="str">
        <f t="shared" si="7"/>
        <v>847.8470530.1.492200.000000.847020.300180</v>
      </c>
      <c r="I470" s="56" t="s">
        <v>336</v>
      </c>
      <c r="J470" s="66">
        <v>847020</v>
      </c>
      <c r="K470" s="56" t="s">
        <v>863</v>
      </c>
      <c r="L470" s="56">
        <v>300180</v>
      </c>
      <c r="M470" s="56" t="s">
        <v>2000</v>
      </c>
      <c r="N470" s="56">
        <v>1</v>
      </c>
      <c r="Q470" s="56" t="s">
        <v>5803</v>
      </c>
      <c r="R470" s="56">
        <v>1</v>
      </c>
      <c r="S470" s="56">
        <v>406310</v>
      </c>
      <c r="T470" s="56">
        <v>406310</v>
      </c>
      <c r="U470" s="56" t="s">
        <v>2002</v>
      </c>
      <c r="W470" s="56" t="s">
        <v>2697</v>
      </c>
      <c r="X470" s="56" t="s">
        <v>3339</v>
      </c>
      <c r="Y470" s="56" t="s">
        <v>5790</v>
      </c>
      <c r="AE470" s="56">
        <v>8470530</v>
      </c>
    </row>
    <row r="471" spans="1:31" x14ac:dyDescent="0.35">
      <c r="A471" s="56">
        <v>0</v>
      </c>
      <c r="B471" s="56" t="s">
        <v>2302</v>
      </c>
      <c r="C471" s="56" t="s">
        <v>955</v>
      </c>
      <c r="D471" s="56">
        <v>8470530</v>
      </c>
      <c r="E471" s="56" t="s">
        <v>325</v>
      </c>
      <c r="F471" s="56">
        <v>492200</v>
      </c>
      <c r="G471" s="56" t="s">
        <v>874</v>
      </c>
      <c r="H471" s="56" t="str">
        <f t="shared" si="7"/>
        <v>847.8470530.1.492200.000000.847020.300180</v>
      </c>
      <c r="I471" s="56" t="s">
        <v>336</v>
      </c>
      <c r="J471" s="66">
        <v>847020</v>
      </c>
      <c r="K471" s="56" t="s">
        <v>863</v>
      </c>
      <c r="L471" s="56">
        <v>300180</v>
      </c>
      <c r="M471" s="56" t="s">
        <v>2000</v>
      </c>
      <c r="N471" s="56">
        <v>1</v>
      </c>
      <c r="Q471" s="56" t="s">
        <v>5804</v>
      </c>
      <c r="R471" s="56">
        <v>1</v>
      </c>
      <c r="S471" s="56">
        <v>1284780</v>
      </c>
      <c r="T471" s="56">
        <v>1284780</v>
      </c>
      <c r="U471" s="56" t="s">
        <v>2002</v>
      </c>
      <c r="W471" s="56" t="s">
        <v>2697</v>
      </c>
      <c r="X471" s="56" t="s">
        <v>3339</v>
      </c>
      <c r="Y471" s="56" t="s">
        <v>5790</v>
      </c>
      <c r="AE471" s="56">
        <v>8470530</v>
      </c>
    </row>
    <row r="472" spans="1:31" x14ac:dyDescent="0.35">
      <c r="A472" s="56">
        <v>0</v>
      </c>
      <c r="B472" s="56" t="s">
        <v>2302</v>
      </c>
      <c r="C472" s="56" t="s">
        <v>955</v>
      </c>
      <c r="D472" s="56">
        <v>8470530</v>
      </c>
      <c r="E472" s="56" t="s">
        <v>325</v>
      </c>
      <c r="F472" s="56">
        <v>492200</v>
      </c>
      <c r="G472" s="56" t="s">
        <v>874</v>
      </c>
      <c r="H472" s="56" t="str">
        <f t="shared" si="7"/>
        <v>847.8470530.1.492200.000000.847020.300180</v>
      </c>
      <c r="I472" s="56" t="s">
        <v>336</v>
      </c>
      <c r="J472" s="66">
        <v>847020</v>
      </c>
      <c r="K472" s="56" t="s">
        <v>863</v>
      </c>
      <c r="L472" s="56">
        <v>300180</v>
      </c>
      <c r="M472" s="56" t="s">
        <v>2000</v>
      </c>
      <c r="N472" s="56">
        <v>1</v>
      </c>
      <c r="Q472" s="56" t="s">
        <v>5805</v>
      </c>
      <c r="R472" s="56">
        <v>1</v>
      </c>
      <c r="S472" s="56">
        <v>182680</v>
      </c>
      <c r="T472" s="56">
        <v>182680</v>
      </c>
      <c r="U472" s="56" t="s">
        <v>2002</v>
      </c>
      <c r="W472" s="56" t="s">
        <v>2697</v>
      </c>
      <c r="X472" s="56" t="s">
        <v>3339</v>
      </c>
      <c r="Y472" s="56" t="s">
        <v>5790</v>
      </c>
      <c r="AE472" s="56">
        <v>8470530</v>
      </c>
    </row>
    <row r="473" spans="1:31" x14ac:dyDescent="0.35">
      <c r="A473" s="56">
        <v>0</v>
      </c>
      <c r="B473" s="56" t="s">
        <v>2302</v>
      </c>
      <c r="C473" s="56" t="s">
        <v>955</v>
      </c>
      <c r="D473" s="56">
        <v>8470530</v>
      </c>
      <c r="E473" s="56" t="s">
        <v>325</v>
      </c>
      <c r="F473" s="56">
        <v>492200</v>
      </c>
      <c r="G473" s="56" t="s">
        <v>874</v>
      </c>
      <c r="H473" s="56" t="str">
        <f t="shared" si="7"/>
        <v>847.8470530.1.492200.000000.847020.300180</v>
      </c>
      <c r="I473" s="56" t="s">
        <v>336</v>
      </c>
      <c r="J473" s="66">
        <v>847020</v>
      </c>
      <c r="K473" s="56" t="s">
        <v>863</v>
      </c>
      <c r="L473" s="56">
        <v>300180</v>
      </c>
      <c r="M473" s="56" t="s">
        <v>2000</v>
      </c>
      <c r="N473" s="56">
        <v>1</v>
      </c>
      <c r="Q473" s="56" t="s">
        <v>5806</v>
      </c>
      <c r="R473" s="56">
        <v>1</v>
      </c>
      <c r="S473" s="56">
        <v>141280</v>
      </c>
      <c r="T473" s="56">
        <v>141280</v>
      </c>
      <c r="U473" s="56" t="s">
        <v>2002</v>
      </c>
      <c r="W473" s="56" t="s">
        <v>2697</v>
      </c>
      <c r="X473" s="56" t="s">
        <v>3339</v>
      </c>
      <c r="Y473" s="56" t="s">
        <v>5790</v>
      </c>
      <c r="AE473" s="56">
        <v>8470530</v>
      </c>
    </row>
    <row r="474" spans="1:31" x14ac:dyDescent="0.35">
      <c r="A474" s="56">
        <v>0</v>
      </c>
      <c r="B474" s="56" t="s">
        <v>2302</v>
      </c>
      <c r="C474" s="56" t="s">
        <v>955</v>
      </c>
      <c r="D474" s="56">
        <v>8470530</v>
      </c>
      <c r="E474" s="56" t="s">
        <v>325</v>
      </c>
      <c r="F474" s="56">
        <v>492200</v>
      </c>
      <c r="G474" s="56" t="s">
        <v>874</v>
      </c>
      <c r="H474" s="56" t="str">
        <f t="shared" si="7"/>
        <v>847.8470530.1.492200.000000.847020.300180</v>
      </c>
      <c r="I474" s="56" t="s">
        <v>336</v>
      </c>
      <c r="J474" s="66">
        <v>847020</v>
      </c>
      <c r="K474" s="56" t="s">
        <v>863</v>
      </c>
      <c r="L474" s="56">
        <v>300180</v>
      </c>
      <c r="M474" s="56" t="s">
        <v>2000</v>
      </c>
      <c r="N474" s="56">
        <v>1</v>
      </c>
      <c r="Q474" s="56" t="s">
        <v>5807</v>
      </c>
      <c r="R474" s="56">
        <v>1</v>
      </c>
      <c r="S474" s="56">
        <v>33200</v>
      </c>
      <c r="T474" s="56">
        <v>33200</v>
      </c>
      <c r="U474" s="56" t="s">
        <v>2002</v>
      </c>
      <c r="W474" s="56" t="s">
        <v>2697</v>
      </c>
      <c r="X474" s="56" t="s">
        <v>3339</v>
      </c>
      <c r="Y474" s="56" t="s">
        <v>5790</v>
      </c>
      <c r="AE474" s="56">
        <v>8470530</v>
      </c>
    </row>
    <row r="475" spans="1:31" x14ac:dyDescent="0.35">
      <c r="A475" s="56">
        <v>0</v>
      </c>
      <c r="B475" s="56" t="s">
        <v>2302</v>
      </c>
      <c r="C475" s="56" t="s">
        <v>955</v>
      </c>
      <c r="D475" s="56">
        <v>8470530</v>
      </c>
      <c r="E475" s="56" t="s">
        <v>325</v>
      </c>
      <c r="F475" s="56">
        <v>492200</v>
      </c>
      <c r="G475" s="56" t="s">
        <v>874</v>
      </c>
      <c r="H475" s="56" t="str">
        <f t="shared" si="7"/>
        <v>847.8470530.1.492200.000000.847020.300180</v>
      </c>
      <c r="I475" s="56" t="s">
        <v>336</v>
      </c>
      <c r="J475" s="66">
        <v>847020</v>
      </c>
      <c r="K475" s="56" t="s">
        <v>863</v>
      </c>
      <c r="L475" s="56">
        <v>300180</v>
      </c>
      <c r="M475" s="56" t="s">
        <v>2000</v>
      </c>
      <c r="N475" s="56">
        <v>1</v>
      </c>
      <c r="Q475" s="56" t="s">
        <v>5808</v>
      </c>
      <c r="R475" s="56">
        <v>1</v>
      </c>
      <c r="S475" s="56">
        <v>52800</v>
      </c>
      <c r="T475" s="56">
        <v>52800</v>
      </c>
      <c r="U475" s="56" t="s">
        <v>2002</v>
      </c>
      <c r="W475" s="56" t="s">
        <v>2697</v>
      </c>
      <c r="X475" s="56" t="s">
        <v>3339</v>
      </c>
      <c r="Y475" s="56" t="s">
        <v>5790</v>
      </c>
      <c r="AE475" s="56">
        <v>8470530</v>
      </c>
    </row>
    <row r="476" spans="1:31" x14ac:dyDescent="0.35">
      <c r="A476" s="56">
        <v>0</v>
      </c>
      <c r="B476" s="56" t="s">
        <v>2302</v>
      </c>
      <c r="C476" s="56" t="s">
        <v>955</v>
      </c>
      <c r="D476" s="56">
        <v>8470530</v>
      </c>
      <c r="E476" s="56" t="s">
        <v>325</v>
      </c>
      <c r="F476" s="56">
        <v>492200</v>
      </c>
      <c r="G476" s="56" t="s">
        <v>874</v>
      </c>
      <c r="H476" s="56" t="str">
        <f t="shared" si="7"/>
        <v>847.8470530.1.492200.000000.847020.300180</v>
      </c>
      <c r="I476" s="56" t="s">
        <v>336</v>
      </c>
      <c r="J476" s="66">
        <v>847020</v>
      </c>
      <c r="K476" s="56" t="s">
        <v>863</v>
      </c>
      <c r="L476" s="56">
        <v>300180</v>
      </c>
      <c r="M476" s="56" t="s">
        <v>2000</v>
      </c>
      <c r="N476" s="56">
        <v>1</v>
      </c>
      <c r="Q476" s="56" t="s">
        <v>5809</v>
      </c>
      <c r="R476" s="56">
        <v>1</v>
      </c>
      <c r="S476" s="56">
        <v>496860</v>
      </c>
      <c r="T476" s="56">
        <v>496860</v>
      </c>
      <c r="U476" s="56" t="s">
        <v>2002</v>
      </c>
      <c r="W476" s="56" t="s">
        <v>2697</v>
      </c>
      <c r="X476" s="56" t="s">
        <v>3339</v>
      </c>
      <c r="Y476" s="56" t="s">
        <v>5790</v>
      </c>
      <c r="AE476" s="56">
        <v>8470530</v>
      </c>
    </row>
    <row r="477" spans="1:31" x14ac:dyDescent="0.35">
      <c r="A477" s="56">
        <v>0</v>
      </c>
      <c r="B477" s="56" t="s">
        <v>2302</v>
      </c>
      <c r="C477" s="56" t="e">
        <v>#N/A</v>
      </c>
      <c r="D477" s="56">
        <v>8470530</v>
      </c>
      <c r="E477" s="56" t="s">
        <v>325</v>
      </c>
      <c r="F477" s="56">
        <v>492200</v>
      </c>
      <c r="G477" s="56" t="s">
        <v>874</v>
      </c>
      <c r="H477" s="56" t="str">
        <f t="shared" si="7"/>
        <v>847.8470530.1.492200.000000.847020.300180</v>
      </c>
      <c r="I477" s="56" t="s">
        <v>336</v>
      </c>
      <c r="J477" s="66">
        <v>847020</v>
      </c>
      <c r="K477" s="56" t="s">
        <v>863</v>
      </c>
      <c r="L477" s="56">
        <v>300180</v>
      </c>
      <c r="M477" s="56" t="s">
        <v>2000</v>
      </c>
      <c r="N477" s="56">
        <v>1</v>
      </c>
      <c r="Q477" s="56" t="s">
        <v>5810</v>
      </c>
      <c r="R477" s="56">
        <v>1</v>
      </c>
      <c r="S477" s="56">
        <v>3000000</v>
      </c>
      <c r="T477" s="56">
        <v>3000000</v>
      </c>
      <c r="U477" s="56" t="s">
        <v>2002</v>
      </c>
      <c r="W477" s="56" t="s">
        <v>2697</v>
      </c>
      <c r="X477" s="56" t="s">
        <v>3339</v>
      </c>
      <c r="Y477" s="56" t="s">
        <v>5790</v>
      </c>
      <c r="AE477" s="56">
        <v>8470530</v>
      </c>
    </row>
    <row r="478" spans="1:31" x14ac:dyDescent="0.35">
      <c r="A478" s="56">
        <v>0</v>
      </c>
      <c r="B478" s="56" t="s">
        <v>2302</v>
      </c>
      <c r="C478" s="56" t="e">
        <v>#N/A</v>
      </c>
      <c r="D478" s="56">
        <v>8470530</v>
      </c>
      <c r="E478" s="56" t="s">
        <v>325</v>
      </c>
      <c r="F478" s="56">
        <v>492200</v>
      </c>
      <c r="G478" s="56" t="s">
        <v>874</v>
      </c>
      <c r="H478" s="56" t="str">
        <f t="shared" si="7"/>
        <v>847.8470530.1.492200.000000.847020.300180</v>
      </c>
      <c r="I478" s="56" t="s">
        <v>336</v>
      </c>
      <c r="J478" s="66">
        <v>847020</v>
      </c>
      <c r="K478" s="56" t="s">
        <v>863</v>
      </c>
      <c r="L478" s="56">
        <v>300180</v>
      </c>
      <c r="M478" s="56" t="s">
        <v>2000</v>
      </c>
      <c r="N478" s="56">
        <v>1</v>
      </c>
      <c r="Q478" s="56" t="s">
        <v>5811</v>
      </c>
      <c r="R478" s="56">
        <v>1</v>
      </c>
      <c r="S478" s="56">
        <v>4000000</v>
      </c>
      <c r="T478" s="56">
        <v>4000000</v>
      </c>
      <c r="U478" s="56" t="s">
        <v>2002</v>
      </c>
      <c r="W478" s="56" t="s">
        <v>2697</v>
      </c>
      <c r="X478" s="56" t="s">
        <v>3339</v>
      </c>
      <c r="Y478" s="56" t="s">
        <v>5790</v>
      </c>
      <c r="AE478" s="56">
        <v>8470530</v>
      </c>
    </row>
    <row r="479" spans="1:31" x14ac:dyDescent="0.35">
      <c r="A479" s="56">
        <v>0</v>
      </c>
      <c r="B479" s="56" t="s">
        <v>2302</v>
      </c>
      <c r="C479" s="56" t="e">
        <v>#N/A</v>
      </c>
      <c r="D479" s="56">
        <v>8470530</v>
      </c>
      <c r="E479" s="56" t="s">
        <v>325</v>
      </c>
      <c r="F479" s="56">
        <v>492200</v>
      </c>
      <c r="G479" s="56" t="s">
        <v>874</v>
      </c>
      <c r="H479" s="56" t="str">
        <f t="shared" si="7"/>
        <v>847.8470530.1.492200.000000.847020.300180</v>
      </c>
      <c r="I479" s="56" t="s">
        <v>336</v>
      </c>
      <c r="J479" s="66">
        <v>847020</v>
      </c>
      <c r="K479" s="56" t="s">
        <v>863</v>
      </c>
      <c r="L479" s="56">
        <v>300180</v>
      </c>
      <c r="M479" s="56" t="s">
        <v>2000</v>
      </c>
      <c r="N479" s="56">
        <v>1</v>
      </c>
      <c r="Q479" s="56" t="s">
        <v>5812</v>
      </c>
      <c r="R479" s="56">
        <v>1</v>
      </c>
      <c r="S479" s="56">
        <v>6700000</v>
      </c>
      <c r="T479" s="56">
        <v>6700000</v>
      </c>
      <c r="U479" s="56" t="s">
        <v>2002</v>
      </c>
      <c r="W479" s="56" t="s">
        <v>2697</v>
      </c>
      <c r="X479" s="56" t="s">
        <v>3339</v>
      </c>
      <c r="Y479" s="56" t="s">
        <v>5790</v>
      </c>
      <c r="AE479" s="56">
        <v>8470530</v>
      </c>
    </row>
    <row r="480" spans="1:31" x14ac:dyDescent="0.35">
      <c r="A480" s="56">
        <v>0</v>
      </c>
      <c r="B480" s="56" t="s">
        <v>2302</v>
      </c>
      <c r="C480" s="56" t="e">
        <v>#N/A</v>
      </c>
      <c r="D480" s="56">
        <v>8470530</v>
      </c>
      <c r="E480" s="56" t="s">
        <v>325</v>
      </c>
      <c r="F480" s="56">
        <v>492200</v>
      </c>
      <c r="G480" s="56" t="s">
        <v>874</v>
      </c>
      <c r="H480" s="56" t="str">
        <f t="shared" si="7"/>
        <v>847.8470530.1.492200.000000.847020.300180</v>
      </c>
      <c r="I480" s="56" t="s">
        <v>336</v>
      </c>
      <c r="J480" s="66">
        <v>847020</v>
      </c>
      <c r="K480" s="56" t="s">
        <v>863</v>
      </c>
      <c r="L480" s="56">
        <v>300180</v>
      </c>
      <c r="M480" s="56" t="s">
        <v>2000</v>
      </c>
      <c r="N480" s="56">
        <v>1</v>
      </c>
      <c r="Q480" s="56" t="s">
        <v>5813</v>
      </c>
      <c r="R480" s="56">
        <v>1</v>
      </c>
      <c r="S480" s="56">
        <v>50000</v>
      </c>
      <c r="T480" s="56">
        <v>50000</v>
      </c>
      <c r="U480" s="56" t="s">
        <v>2002</v>
      </c>
      <c r="W480" s="56" t="s">
        <v>2697</v>
      </c>
      <c r="X480" s="56" t="s">
        <v>3339</v>
      </c>
      <c r="Y480" s="56" t="s">
        <v>5790</v>
      </c>
      <c r="AE480" s="56">
        <v>8470530</v>
      </c>
    </row>
    <row r="481" spans="1:31" x14ac:dyDescent="0.35">
      <c r="A481" s="56">
        <v>0</v>
      </c>
      <c r="B481" s="56" t="s">
        <v>2302</v>
      </c>
      <c r="C481" s="56" t="e">
        <v>#N/A</v>
      </c>
      <c r="D481" s="56">
        <v>8470530</v>
      </c>
      <c r="E481" s="56" t="s">
        <v>325</v>
      </c>
      <c r="F481" s="56">
        <v>492200</v>
      </c>
      <c r="G481" s="56" t="s">
        <v>874</v>
      </c>
      <c r="H481" s="56" t="str">
        <f t="shared" si="7"/>
        <v>847.8470530.1.492200.000000.847020.300180</v>
      </c>
      <c r="I481" s="56" t="s">
        <v>336</v>
      </c>
      <c r="J481" s="66">
        <v>847020</v>
      </c>
      <c r="K481" s="56" t="s">
        <v>863</v>
      </c>
      <c r="L481" s="56">
        <v>300180</v>
      </c>
      <c r="M481" s="56" t="s">
        <v>2000</v>
      </c>
      <c r="N481" s="56">
        <v>1</v>
      </c>
      <c r="Q481" s="56" t="s">
        <v>5814</v>
      </c>
      <c r="R481" s="56">
        <v>1</v>
      </c>
      <c r="S481" s="56">
        <v>46430</v>
      </c>
      <c r="T481" s="56">
        <v>46430</v>
      </c>
      <c r="U481" s="56" t="s">
        <v>2002</v>
      </c>
      <c r="W481" s="56" t="s">
        <v>2697</v>
      </c>
      <c r="X481" s="56" t="s">
        <v>3339</v>
      </c>
      <c r="Y481" s="56" t="s">
        <v>5790</v>
      </c>
      <c r="AE481" s="56">
        <v>8470530</v>
      </c>
    </row>
    <row r="482" spans="1:31" x14ac:dyDescent="0.35">
      <c r="A482" s="56">
        <v>0</v>
      </c>
      <c r="B482" s="56" t="s">
        <v>2302</v>
      </c>
      <c r="C482" s="56" t="s">
        <v>955</v>
      </c>
      <c r="D482" s="56">
        <v>8470530</v>
      </c>
      <c r="E482" s="56" t="s">
        <v>325</v>
      </c>
      <c r="F482" s="56">
        <v>492200</v>
      </c>
      <c r="G482" s="56" t="s">
        <v>874</v>
      </c>
      <c r="H482" s="56" t="str">
        <f t="shared" si="7"/>
        <v>847.8470530.1.492200.000000.847001.300180</v>
      </c>
      <c r="I482" s="56" t="s">
        <v>21</v>
      </c>
      <c r="J482" s="56">
        <v>847001</v>
      </c>
      <c r="K482" s="56" t="s">
        <v>863</v>
      </c>
      <c r="L482" s="56">
        <v>300180</v>
      </c>
      <c r="T482" s="56">
        <v>0</v>
      </c>
      <c r="AE482" s="56">
        <v>8470530</v>
      </c>
    </row>
    <row r="483" spans="1:31" x14ac:dyDescent="0.35">
      <c r="A483" s="56">
        <v>0</v>
      </c>
      <c r="B483" s="56" t="s">
        <v>2302</v>
      </c>
      <c r="C483" s="56" t="s">
        <v>955</v>
      </c>
      <c r="D483" s="56">
        <v>8470530</v>
      </c>
      <c r="E483" s="56" t="s">
        <v>325</v>
      </c>
      <c r="F483" s="56">
        <v>492200</v>
      </c>
      <c r="G483" s="56" t="s">
        <v>874</v>
      </c>
      <c r="H483" s="56" t="str">
        <f t="shared" si="7"/>
        <v>847.8470530.1.492200.000000.847001.300180</v>
      </c>
      <c r="I483" s="56" t="s">
        <v>21</v>
      </c>
      <c r="J483" s="56">
        <v>847001</v>
      </c>
      <c r="K483" s="56" t="s">
        <v>863</v>
      </c>
      <c r="L483" s="56">
        <v>300180</v>
      </c>
      <c r="T483" s="56">
        <v>0</v>
      </c>
      <c r="AE483" s="56">
        <v>8470530</v>
      </c>
    </row>
    <row r="484" spans="1:31" x14ac:dyDescent="0.35">
      <c r="A484" s="56">
        <v>0</v>
      </c>
      <c r="B484" s="56" t="s">
        <v>2302</v>
      </c>
      <c r="C484" s="56" t="s">
        <v>955</v>
      </c>
      <c r="D484" s="56">
        <v>8470530</v>
      </c>
      <c r="E484" s="56" t="s">
        <v>325</v>
      </c>
      <c r="F484" s="56">
        <v>492200</v>
      </c>
      <c r="G484" s="56" t="s">
        <v>874</v>
      </c>
      <c r="H484" s="56" t="str">
        <f t="shared" si="7"/>
        <v>847.8470530.1.492200.000000.847001.300180</v>
      </c>
      <c r="I484" s="56" t="s">
        <v>21</v>
      </c>
      <c r="J484" s="56">
        <v>847001</v>
      </c>
      <c r="K484" s="56" t="s">
        <v>863</v>
      </c>
      <c r="L484" s="56">
        <v>300180</v>
      </c>
      <c r="T484" s="56">
        <v>0</v>
      </c>
      <c r="AE484" s="56">
        <v>8470530</v>
      </c>
    </row>
    <row r="485" spans="1:31" x14ac:dyDescent="0.35">
      <c r="A485" s="56">
        <v>0</v>
      </c>
      <c r="B485" s="56" t="s">
        <v>1999</v>
      </c>
      <c r="C485" s="56" t="s">
        <v>955</v>
      </c>
      <c r="D485" s="56">
        <v>8470530</v>
      </c>
      <c r="E485" s="56" t="s">
        <v>325</v>
      </c>
      <c r="F485" s="56">
        <v>492316</v>
      </c>
      <c r="G485" s="56" t="s">
        <v>138</v>
      </c>
      <c r="H485" s="56" t="str">
        <f t="shared" si="7"/>
        <v>847.8470530.1.492316.000000.847001.300180</v>
      </c>
      <c r="I485" s="56" t="s">
        <v>21</v>
      </c>
      <c r="J485" s="56">
        <v>847001</v>
      </c>
      <c r="K485" s="56" t="s">
        <v>863</v>
      </c>
      <c r="L485" s="56">
        <v>300180</v>
      </c>
      <c r="T485" s="56">
        <v>0</v>
      </c>
      <c r="AE485" s="56">
        <v>8470530</v>
      </c>
    </row>
    <row r="486" spans="1:31" x14ac:dyDescent="0.35">
      <c r="A486" s="56">
        <v>0</v>
      </c>
      <c r="B486" s="56" t="s">
        <v>3368</v>
      </c>
      <c r="C486" s="56" t="s">
        <v>955</v>
      </c>
      <c r="D486" s="56">
        <v>8470530</v>
      </c>
      <c r="E486" s="56" t="s">
        <v>325</v>
      </c>
      <c r="F486" s="56">
        <v>492610</v>
      </c>
      <c r="G486" s="56" t="s">
        <v>866</v>
      </c>
      <c r="H486" s="56" t="str">
        <f t="shared" si="7"/>
        <v>847.8470530.1.492610.000000.847001.300180</v>
      </c>
      <c r="I486" s="56" t="s">
        <v>21</v>
      </c>
      <c r="J486" s="56">
        <v>847001</v>
      </c>
      <c r="K486" s="56" t="s">
        <v>863</v>
      </c>
      <c r="L486" s="56">
        <v>300180</v>
      </c>
      <c r="M486" s="56" t="s">
        <v>2000</v>
      </c>
      <c r="T486" s="56">
        <v>0</v>
      </c>
      <c r="W486" s="56" t="s">
        <v>2697</v>
      </c>
      <c r="X486" s="56" t="s">
        <v>3339</v>
      </c>
      <c r="Y486" s="56" t="s">
        <v>5790</v>
      </c>
      <c r="AE486" s="56">
        <v>8470530</v>
      </c>
    </row>
    <row r="487" spans="1:31" x14ac:dyDescent="0.35">
      <c r="A487" s="56">
        <v>0</v>
      </c>
      <c r="B487" s="56" t="s">
        <v>3368</v>
      </c>
      <c r="C487" s="56" t="s">
        <v>955</v>
      </c>
      <c r="D487" s="56">
        <v>8470530</v>
      </c>
      <c r="E487" s="56" t="s">
        <v>325</v>
      </c>
      <c r="F487" s="56">
        <v>492610</v>
      </c>
      <c r="G487" s="56" t="s">
        <v>866</v>
      </c>
      <c r="H487" s="56" t="str">
        <f t="shared" si="7"/>
        <v>847.8470530.1.492610.000000.847020.300180</v>
      </c>
      <c r="I487" s="56" t="s">
        <v>336</v>
      </c>
      <c r="J487" s="66">
        <v>847020</v>
      </c>
      <c r="K487" s="56" t="s">
        <v>863</v>
      </c>
      <c r="L487" s="56">
        <v>300180</v>
      </c>
      <c r="M487" s="56" t="s">
        <v>2000</v>
      </c>
      <c r="N487" s="56">
        <v>1</v>
      </c>
      <c r="Q487" s="56" t="s">
        <v>5815</v>
      </c>
      <c r="R487" s="56">
        <v>1</v>
      </c>
      <c r="S487" s="56">
        <v>1000000</v>
      </c>
      <c r="T487" s="56">
        <v>1000000</v>
      </c>
      <c r="U487" s="56" t="s">
        <v>2002</v>
      </c>
      <c r="W487" s="56" t="s">
        <v>2697</v>
      </c>
      <c r="X487" s="56" t="s">
        <v>3339</v>
      </c>
      <c r="Y487" s="56" t="s">
        <v>5790</v>
      </c>
      <c r="AE487" s="56">
        <v>8470530</v>
      </c>
    </row>
    <row r="488" spans="1:31" x14ac:dyDescent="0.35">
      <c r="A488" s="56">
        <v>0</v>
      </c>
      <c r="B488" s="56" t="s">
        <v>3368</v>
      </c>
      <c r="C488" s="56" t="s">
        <v>955</v>
      </c>
      <c r="D488" s="56">
        <v>8470530</v>
      </c>
      <c r="E488" s="56" t="s">
        <v>325</v>
      </c>
      <c r="F488" s="56">
        <v>492610</v>
      </c>
      <c r="G488" s="56" t="s">
        <v>866</v>
      </c>
      <c r="H488" s="56" t="str">
        <f t="shared" si="7"/>
        <v>847.8470530.1.492610.000000.847001.300180</v>
      </c>
      <c r="I488" s="56" t="s">
        <v>21</v>
      </c>
      <c r="J488" s="56">
        <v>847001</v>
      </c>
      <c r="K488" s="56" t="s">
        <v>863</v>
      </c>
      <c r="L488" s="56">
        <v>300180</v>
      </c>
      <c r="M488" s="56" t="s">
        <v>2000</v>
      </c>
      <c r="T488" s="56">
        <v>0</v>
      </c>
      <c r="W488" s="56" t="s">
        <v>2697</v>
      </c>
      <c r="X488" s="56" t="s">
        <v>3339</v>
      </c>
      <c r="Y488" s="56" t="s">
        <v>5790</v>
      </c>
      <c r="AE488" s="56">
        <v>8470530</v>
      </c>
    </row>
    <row r="489" spans="1:31" x14ac:dyDescent="0.35">
      <c r="A489" s="56">
        <v>0</v>
      </c>
      <c r="B489" s="56" t="s">
        <v>3368</v>
      </c>
      <c r="C489" s="56" t="s">
        <v>955</v>
      </c>
      <c r="D489" s="56">
        <v>8470530</v>
      </c>
      <c r="E489" s="56" t="s">
        <v>325</v>
      </c>
      <c r="F489" s="56">
        <v>492610</v>
      </c>
      <c r="G489" s="56" t="s">
        <v>866</v>
      </c>
      <c r="H489" s="56" t="str">
        <f t="shared" si="7"/>
        <v>847.8470530.1.492610.000000.847001.300180</v>
      </c>
      <c r="I489" s="56" t="s">
        <v>21</v>
      </c>
      <c r="J489" s="56">
        <v>847001</v>
      </c>
      <c r="K489" s="56" t="s">
        <v>863</v>
      </c>
      <c r="L489" s="56">
        <v>300180</v>
      </c>
      <c r="T489" s="56">
        <v>0</v>
      </c>
      <c r="AE489" s="56">
        <v>8470530</v>
      </c>
    </row>
    <row r="490" spans="1:31" x14ac:dyDescent="0.35">
      <c r="A490" s="56">
        <v>0</v>
      </c>
      <c r="B490" s="56" t="s">
        <v>2255</v>
      </c>
      <c r="C490" s="56" t="s">
        <v>955</v>
      </c>
      <c r="D490" s="56">
        <v>8470530</v>
      </c>
      <c r="E490" s="56" t="s">
        <v>325</v>
      </c>
      <c r="F490" s="56">
        <v>495140</v>
      </c>
      <c r="G490" s="56" t="s">
        <v>882</v>
      </c>
      <c r="H490" s="56" t="str">
        <f t="shared" si="7"/>
        <v>847.8470530.1.495140.000000.847001.300180</v>
      </c>
      <c r="I490" s="56" t="s">
        <v>21</v>
      </c>
      <c r="J490" s="56">
        <v>847001</v>
      </c>
      <c r="K490" s="56" t="s">
        <v>863</v>
      </c>
      <c r="L490" s="56">
        <v>300180</v>
      </c>
      <c r="M490" s="56" t="s">
        <v>2000</v>
      </c>
      <c r="T490" s="56">
        <v>0</v>
      </c>
      <c r="W490" s="56" t="s">
        <v>2697</v>
      </c>
      <c r="X490" s="56" t="s">
        <v>3339</v>
      </c>
      <c r="AE490" s="56">
        <v>8470530</v>
      </c>
    </row>
    <row r="491" spans="1:31" x14ac:dyDescent="0.35">
      <c r="A491" s="56" t="s">
        <v>2668</v>
      </c>
      <c r="B491" s="56" t="s">
        <v>2670</v>
      </c>
      <c r="C491" s="56" t="s">
        <v>955</v>
      </c>
      <c r="D491" s="56">
        <v>8470540</v>
      </c>
      <c r="E491" s="56" t="s">
        <v>409</v>
      </c>
      <c r="F491" s="56">
        <v>421100</v>
      </c>
      <c r="G491" s="56" t="s">
        <v>339</v>
      </c>
      <c r="H491" s="56" t="str">
        <f t="shared" si="7"/>
        <v>847.8470540.1.421100.000000.847010.200179</v>
      </c>
      <c r="I491" s="56" t="s">
        <v>330</v>
      </c>
      <c r="J491" s="56">
        <v>847010</v>
      </c>
      <c r="K491" s="56" t="s">
        <v>23</v>
      </c>
      <c r="L491" s="56">
        <v>200179</v>
      </c>
      <c r="M491" s="56" t="s">
        <v>2000</v>
      </c>
      <c r="N491" s="56">
        <v>1</v>
      </c>
      <c r="Q491" s="56" t="s">
        <v>3529</v>
      </c>
      <c r="R491" s="56">
        <v>1</v>
      </c>
      <c r="S491" s="56">
        <v>1597894.74</v>
      </c>
      <c r="T491" s="56">
        <v>1597894.74</v>
      </c>
      <c r="U491" s="56" t="s">
        <v>2002</v>
      </c>
      <c r="V491" s="56" t="s">
        <v>2003</v>
      </c>
      <c r="W491" s="56" t="s">
        <v>2697</v>
      </c>
      <c r="X491" s="56" t="s">
        <v>3531</v>
      </c>
      <c r="Y491" s="56" t="s">
        <v>3345</v>
      </c>
      <c r="AE491" s="56">
        <v>8470540</v>
      </c>
    </row>
    <row r="492" spans="1:31" x14ac:dyDescent="0.35">
      <c r="A492" s="56" t="s">
        <v>2668</v>
      </c>
      <c r="B492" s="56" t="s">
        <v>2670</v>
      </c>
      <c r="C492" s="56" t="s">
        <v>955</v>
      </c>
      <c r="D492" s="56">
        <v>8470540</v>
      </c>
      <c r="E492" s="56" t="s">
        <v>409</v>
      </c>
      <c r="F492" s="56">
        <v>421100</v>
      </c>
      <c r="G492" s="56" t="s">
        <v>339</v>
      </c>
      <c r="H492" s="56" t="str">
        <f t="shared" si="7"/>
        <v>847.8470540.1.421100.000000.847010.200179</v>
      </c>
      <c r="I492" s="56" t="s">
        <v>330</v>
      </c>
      <c r="J492" s="56">
        <v>847010</v>
      </c>
      <c r="K492" s="56" t="s">
        <v>23</v>
      </c>
      <c r="L492" s="56">
        <v>200179</v>
      </c>
      <c r="M492" s="56" t="s">
        <v>2000</v>
      </c>
      <c r="N492" s="56">
        <v>1</v>
      </c>
      <c r="Q492" s="56" t="s">
        <v>3532</v>
      </c>
      <c r="R492" s="56">
        <v>1</v>
      </c>
      <c r="S492" s="56">
        <v>1562450.53</v>
      </c>
      <c r="T492" s="56">
        <v>1562450.53</v>
      </c>
      <c r="U492" s="56" t="s">
        <v>2002</v>
      </c>
      <c r="V492" s="56" t="s">
        <v>2003</v>
      </c>
      <c r="W492" s="56" t="s">
        <v>2697</v>
      </c>
      <c r="X492" s="56" t="s">
        <v>3531</v>
      </c>
      <c r="Y492" s="56" t="s">
        <v>3345</v>
      </c>
      <c r="AE492" s="56">
        <v>8470540</v>
      </c>
    </row>
    <row r="493" spans="1:31" x14ac:dyDescent="0.35">
      <c r="A493" s="56" t="s">
        <v>2668</v>
      </c>
      <c r="B493" s="56" t="s">
        <v>2670</v>
      </c>
      <c r="C493" s="56" t="s">
        <v>955</v>
      </c>
      <c r="D493" s="56">
        <v>8470540</v>
      </c>
      <c r="E493" s="56" t="s">
        <v>409</v>
      </c>
      <c r="F493" s="56">
        <v>421100</v>
      </c>
      <c r="G493" s="56" t="s">
        <v>339</v>
      </c>
      <c r="H493" s="56" t="str">
        <f t="shared" si="7"/>
        <v>847.8470540.1.421100.000000.847010.200179</v>
      </c>
      <c r="I493" s="56" t="s">
        <v>330</v>
      </c>
      <c r="J493" s="56">
        <v>847010</v>
      </c>
      <c r="K493" s="56" t="s">
        <v>23</v>
      </c>
      <c r="L493" s="56">
        <v>200179</v>
      </c>
      <c r="M493" s="56" t="s">
        <v>2000</v>
      </c>
      <c r="N493" s="56">
        <v>1</v>
      </c>
      <c r="Q493" s="56" t="s">
        <v>3533</v>
      </c>
      <c r="R493" s="56">
        <v>1</v>
      </c>
      <c r="S493" s="56">
        <v>444000</v>
      </c>
      <c r="T493" s="56">
        <v>444000</v>
      </c>
      <c r="U493" s="56" t="s">
        <v>2002</v>
      </c>
      <c r="V493" s="56" t="s">
        <v>2003</v>
      </c>
      <c r="W493" s="56" t="s">
        <v>2697</v>
      </c>
      <c r="X493" s="56" t="s">
        <v>3531</v>
      </c>
      <c r="Y493" s="56" t="s">
        <v>3345</v>
      </c>
      <c r="AE493" s="56">
        <v>8470540</v>
      </c>
    </row>
    <row r="494" spans="1:31" x14ac:dyDescent="0.35">
      <c r="A494" s="56" t="s">
        <v>2668</v>
      </c>
      <c r="B494" s="56" t="s">
        <v>2670</v>
      </c>
      <c r="C494" s="56" t="s">
        <v>955</v>
      </c>
      <c r="D494" s="56">
        <v>8470540</v>
      </c>
      <c r="E494" s="56" t="s">
        <v>409</v>
      </c>
      <c r="F494" s="56">
        <v>421100</v>
      </c>
      <c r="G494" s="56" t="s">
        <v>339</v>
      </c>
      <c r="H494" s="56" t="str">
        <f t="shared" si="7"/>
        <v>847.8470540.1.421100.000000.847010.200179</v>
      </c>
      <c r="I494" s="56" t="s">
        <v>330</v>
      </c>
      <c r="J494" s="56">
        <v>847010</v>
      </c>
      <c r="K494" s="56" t="s">
        <v>23</v>
      </c>
      <c r="L494" s="56">
        <v>200179</v>
      </c>
      <c r="M494" s="56" t="s">
        <v>2000</v>
      </c>
      <c r="N494" s="56">
        <v>1</v>
      </c>
      <c r="Q494" s="56" t="s">
        <v>3534</v>
      </c>
      <c r="R494" s="56">
        <v>1</v>
      </c>
      <c r="S494" s="56">
        <v>173684.21</v>
      </c>
      <c r="T494" s="56">
        <v>173684.21</v>
      </c>
      <c r="U494" s="56" t="s">
        <v>2002</v>
      </c>
      <c r="V494" s="56" t="s">
        <v>2003</v>
      </c>
      <c r="W494" s="56" t="s">
        <v>2697</v>
      </c>
      <c r="X494" s="56" t="s">
        <v>3531</v>
      </c>
      <c r="Y494" s="56" t="s">
        <v>3345</v>
      </c>
      <c r="AE494" s="56">
        <v>8470540</v>
      </c>
    </row>
    <row r="495" spans="1:31" x14ac:dyDescent="0.35">
      <c r="A495" s="56" t="s">
        <v>2058</v>
      </c>
      <c r="B495" s="56" t="s">
        <v>1999</v>
      </c>
      <c r="C495" s="56" t="s">
        <v>955</v>
      </c>
      <c r="D495" s="56">
        <v>8470540</v>
      </c>
      <c r="E495" s="56" t="s">
        <v>409</v>
      </c>
      <c r="F495" s="56">
        <v>426800</v>
      </c>
      <c r="G495" s="56" t="s">
        <v>357</v>
      </c>
      <c r="H495" s="56" t="str">
        <f t="shared" si="7"/>
        <v>847.8470540.1.426800.000000.847010.200179</v>
      </c>
      <c r="I495" s="56" t="s">
        <v>330</v>
      </c>
      <c r="J495" s="56">
        <v>847010</v>
      </c>
      <c r="K495" s="56" t="s">
        <v>23</v>
      </c>
      <c r="L495" s="56">
        <v>200179</v>
      </c>
      <c r="M495" s="56" t="s">
        <v>2000</v>
      </c>
      <c r="N495" s="56">
        <v>1</v>
      </c>
      <c r="Q495" s="56" t="s">
        <v>3535</v>
      </c>
      <c r="R495" s="56">
        <v>1</v>
      </c>
      <c r="S495" s="56">
        <v>10000</v>
      </c>
      <c r="T495" s="56">
        <v>10000</v>
      </c>
      <c r="U495" s="56" t="s">
        <v>2002</v>
      </c>
      <c r="V495" s="56" t="s">
        <v>2003</v>
      </c>
      <c r="W495" s="56" t="s">
        <v>2697</v>
      </c>
      <c r="X495" s="56" t="s">
        <v>3531</v>
      </c>
      <c r="Y495" s="56" t="s">
        <v>3365</v>
      </c>
      <c r="AE495" s="56">
        <v>8470540</v>
      </c>
    </row>
    <row r="496" spans="1:31" x14ac:dyDescent="0.35">
      <c r="A496" s="56" t="s">
        <v>2668</v>
      </c>
      <c r="B496" s="56" t="s">
        <v>1999</v>
      </c>
      <c r="C496" s="56" t="s">
        <v>955</v>
      </c>
      <c r="D496" s="56">
        <v>8470540</v>
      </c>
      <c r="E496" s="56" t="s">
        <v>409</v>
      </c>
      <c r="F496" s="56">
        <v>426900</v>
      </c>
      <c r="G496" s="56" t="s">
        <v>360</v>
      </c>
      <c r="H496" s="56" t="str">
        <f t="shared" si="7"/>
        <v>847.8470540.1.426900.000000.847010.200179</v>
      </c>
      <c r="I496" s="56" t="s">
        <v>330</v>
      </c>
      <c r="J496" s="56">
        <v>847010</v>
      </c>
      <c r="K496" s="56" t="s">
        <v>23</v>
      </c>
      <c r="L496" s="56">
        <v>200179</v>
      </c>
      <c r="M496" s="56" t="s">
        <v>2000</v>
      </c>
      <c r="N496" s="56">
        <v>1</v>
      </c>
      <c r="Q496" s="56" t="s">
        <v>3537</v>
      </c>
      <c r="R496" s="56">
        <v>1</v>
      </c>
      <c r="S496" s="56">
        <v>30000</v>
      </c>
      <c r="T496" s="56">
        <v>30000</v>
      </c>
      <c r="U496" s="56" t="s">
        <v>2002</v>
      </c>
      <c r="V496" s="56" t="s">
        <v>2003</v>
      </c>
      <c r="W496" s="56" t="s">
        <v>2697</v>
      </c>
      <c r="X496" s="56" t="s">
        <v>3531</v>
      </c>
      <c r="Y496" s="56" t="s">
        <v>3365</v>
      </c>
      <c r="AE496" s="56">
        <v>8470540</v>
      </c>
    </row>
    <row r="497" spans="1:31" x14ac:dyDescent="0.35">
      <c r="A497" s="56" t="s">
        <v>2058</v>
      </c>
      <c r="B497" s="56" t="s">
        <v>1999</v>
      </c>
      <c r="C497" s="56" t="s">
        <v>955</v>
      </c>
      <c r="D497" s="56">
        <v>8470540</v>
      </c>
      <c r="E497" s="56" t="s">
        <v>409</v>
      </c>
      <c r="F497" s="56">
        <v>428111</v>
      </c>
      <c r="G497" s="56" t="s">
        <v>363</v>
      </c>
      <c r="H497" s="56" t="str">
        <f t="shared" si="7"/>
        <v>847.8470540.1.428111.000000.847010.200179</v>
      </c>
      <c r="I497" s="56" t="s">
        <v>330</v>
      </c>
      <c r="J497" s="56">
        <v>847010</v>
      </c>
      <c r="K497" s="56" t="s">
        <v>23</v>
      </c>
      <c r="L497" s="56">
        <v>200179</v>
      </c>
      <c r="M497" s="56" t="s">
        <v>2000</v>
      </c>
      <c r="N497" s="56">
        <v>1</v>
      </c>
      <c r="Q497" s="56" t="s">
        <v>363</v>
      </c>
      <c r="R497" s="56">
        <v>1</v>
      </c>
      <c r="S497" s="56">
        <v>7349560</v>
      </c>
      <c r="T497" s="56">
        <v>7349560</v>
      </c>
      <c r="U497" s="56" t="s">
        <v>2002</v>
      </c>
      <c r="V497" s="56" t="s">
        <v>2003</v>
      </c>
      <c r="W497" s="56" t="s">
        <v>2697</v>
      </c>
      <c r="X497" s="56" t="s">
        <v>3531</v>
      </c>
      <c r="Y497" s="56" t="s">
        <v>3365</v>
      </c>
      <c r="AE497" s="56">
        <v>8470540</v>
      </c>
    </row>
    <row r="498" spans="1:31" x14ac:dyDescent="0.35">
      <c r="A498" s="56" t="s">
        <v>2058</v>
      </c>
      <c r="B498" s="56" t="s">
        <v>1999</v>
      </c>
      <c r="C498" s="56" t="s">
        <v>955</v>
      </c>
      <c r="D498" s="56">
        <v>8470540</v>
      </c>
      <c r="E498" s="56" t="s">
        <v>409</v>
      </c>
      <c r="F498" s="56">
        <v>428111</v>
      </c>
      <c r="G498" s="56" t="s">
        <v>363</v>
      </c>
      <c r="H498" s="56" t="str">
        <f t="shared" si="7"/>
        <v>847.8470540.1.428111.000000.847020.200179</v>
      </c>
      <c r="I498" s="56" t="s">
        <v>336</v>
      </c>
      <c r="J498" s="56">
        <v>847020</v>
      </c>
      <c r="K498" s="56" t="s">
        <v>23</v>
      </c>
      <c r="L498" s="56">
        <v>200179</v>
      </c>
      <c r="M498" s="56" t="s">
        <v>2000</v>
      </c>
      <c r="N498" s="56">
        <v>1</v>
      </c>
      <c r="Q498" s="56" t="s">
        <v>363</v>
      </c>
      <c r="R498" s="56">
        <v>1</v>
      </c>
      <c r="S498" s="56">
        <v>3058446</v>
      </c>
      <c r="T498" s="56">
        <v>3058446</v>
      </c>
      <c r="U498" s="56" t="s">
        <v>2002</v>
      </c>
      <c r="V498" s="56" t="s">
        <v>2003</v>
      </c>
      <c r="W498" s="56" t="s">
        <v>2697</v>
      </c>
      <c r="X498" s="56" t="s">
        <v>3531</v>
      </c>
      <c r="Y498" s="56" t="s">
        <v>3365</v>
      </c>
      <c r="AE498" s="56">
        <v>8470540</v>
      </c>
    </row>
    <row r="499" spans="1:31" x14ac:dyDescent="0.35">
      <c r="A499" s="56" t="s">
        <v>2058</v>
      </c>
      <c r="B499" s="56" t="s">
        <v>1999</v>
      </c>
      <c r="C499" s="56" t="s">
        <v>955</v>
      </c>
      <c r="D499" s="56">
        <v>8470540</v>
      </c>
      <c r="E499" s="56" t="s">
        <v>409</v>
      </c>
      <c r="F499" s="56">
        <v>428111</v>
      </c>
      <c r="G499" s="56" t="s">
        <v>363</v>
      </c>
      <c r="H499" s="56" t="str">
        <f t="shared" si="7"/>
        <v>847.8470540.1.428111.000000.847030.200179</v>
      </c>
      <c r="I499" s="56" t="s">
        <v>312</v>
      </c>
      <c r="J499" s="56">
        <v>847030</v>
      </c>
      <c r="K499" s="56" t="s">
        <v>23</v>
      </c>
      <c r="L499" s="56">
        <v>200179</v>
      </c>
      <c r="M499" s="56" t="s">
        <v>2000</v>
      </c>
      <c r="N499" s="56">
        <v>1</v>
      </c>
      <c r="Q499" s="56" t="s">
        <v>363</v>
      </c>
      <c r="R499" s="56">
        <v>1</v>
      </c>
      <c r="S499" s="56">
        <v>442627</v>
      </c>
      <c r="T499" s="56">
        <v>442627</v>
      </c>
      <c r="U499" s="56" t="s">
        <v>2002</v>
      </c>
      <c r="V499" s="56" t="s">
        <v>2003</v>
      </c>
      <c r="W499" s="56" t="s">
        <v>2697</v>
      </c>
      <c r="X499" s="56" t="s">
        <v>3531</v>
      </c>
      <c r="Y499" s="56" t="s">
        <v>3365</v>
      </c>
      <c r="AE499" s="56">
        <v>8470540</v>
      </c>
    </row>
    <row r="500" spans="1:31" x14ac:dyDescent="0.35">
      <c r="A500" s="56" t="s">
        <v>2058</v>
      </c>
      <c r="B500" s="56" t="s">
        <v>1999</v>
      </c>
      <c r="C500" s="56" t="s">
        <v>955</v>
      </c>
      <c r="D500" s="56">
        <v>8470540</v>
      </c>
      <c r="E500" s="56" t="s">
        <v>409</v>
      </c>
      <c r="F500" s="56">
        <v>428111</v>
      </c>
      <c r="G500" s="56" t="s">
        <v>363</v>
      </c>
      <c r="H500" s="56" t="str">
        <f t="shared" si="7"/>
        <v>847.8470540.1.428111.000000.847015.200179</v>
      </c>
      <c r="I500" s="56" t="s">
        <v>333</v>
      </c>
      <c r="J500" s="56">
        <v>847015</v>
      </c>
      <c r="K500" s="56" t="s">
        <v>23</v>
      </c>
      <c r="L500" s="56">
        <v>200179</v>
      </c>
      <c r="M500" s="56" t="s">
        <v>2000</v>
      </c>
      <c r="N500" s="56">
        <v>1</v>
      </c>
      <c r="Q500" s="56" t="s">
        <v>3540</v>
      </c>
      <c r="R500" s="56">
        <v>1</v>
      </c>
      <c r="S500" s="56">
        <v>4615084</v>
      </c>
      <c r="T500" s="56">
        <v>4615084</v>
      </c>
      <c r="U500" s="56" t="s">
        <v>2002</v>
      </c>
      <c r="V500" s="56" t="s">
        <v>2003</v>
      </c>
      <c r="W500" s="56" t="s">
        <v>2697</v>
      </c>
      <c r="X500" s="56" t="s">
        <v>3531</v>
      </c>
      <c r="Y500" s="56" t="s">
        <v>3365</v>
      </c>
      <c r="AE500" s="56">
        <v>8470540</v>
      </c>
    </row>
    <row r="501" spans="1:31" x14ac:dyDescent="0.35">
      <c r="A501" s="56" t="s">
        <v>2058</v>
      </c>
      <c r="B501" s="56" t="s">
        <v>1999</v>
      </c>
      <c r="C501" s="56" t="s">
        <v>955</v>
      </c>
      <c r="D501" s="56">
        <v>8470540</v>
      </c>
      <c r="E501" s="56" t="s">
        <v>409</v>
      </c>
      <c r="F501" s="56">
        <v>428112</v>
      </c>
      <c r="G501" s="56" t="s">
        <v>369</v>
      </c>
      <c r="H501" s="56" t="str">
        <f t="shared" si="7"/>
        <v>847.8470540.1.428112.000000.847010.200179</v>
      </c>
      <c r="I501" s="56" t="s">
        <v>330</v>
      </c>
      <c r="J501" s="56">
        <v>847010</v>
      </c>
      <c r="K501" s="56" t="s">
        <v>23</v>
      </c>
      <c r="L501" s="56">
        <v>200179</v>
      </c>
      <c r="M501" s="56" t="s">
        <v>2000</v>
      </c>
      <c r="N501" s="56">
        <v>1</v>
      </c>
      <c r="Q501" s="56" t="s">
        <v>369</v>
      </c>
      <c r="R501" s="56">
        <v>1</v>
      </c>
      <c r="S501" s="56">
        <v>1153128</v>
      </c>
      <c r="T501" s="56">
        <v>1153128</v>
      </c>
      <c r="U501" s="56" t="s">
        <v>2002</v>
      </c>
      <c r="V501" s="56" t="s">
        <v>2003</v>
      </c>
      <c r="W501" s="56" t="s">
        <v>2697</v>
      </c>
      <c r="X501" s="56" t="s">
        <v>3531</v>
      </c>
      <c r="Y501" s="56" t="s">
        <v>3365</v>
      </c>
      <c r="AE501" s="56">
        <v>8470540</v>
      </c>
    </row>
    <row r="502" spans="1:31" x14ac:dyDescent="0.35">
      <c r="A502" s="56" t="s">
        <v>2058</v>
      </c>
      <c r="B502" s="56" t="s">
        <v>1999</v>
      </c>
      <c r="C502" s="56" t="s">
        <v>955</v>
      </c>
      <c r="D502" s="56">
        <v>8470540</v>
      </c>
      <c r="E502" s="56" t="s">
        <v>409</v>
      </c>
      <c r="F502" s="56">
        <v>428112</v>
      </c>
      <c r="G502" s="56" t="s">
        <v>369</v>
      </c>
      <c r="H502" s="56" t="str">
        <f t="shared" si="7"/>
        <v>847.8470540.1.428112.000000.847020.200179</v>
      </c>
      <c r="I502" s="56" t="s">
        <v>336</v>
      </c>
      <c r="J502" s="56">
        <v>847020</v>
      </c>
      <c r="K502" s="56" t="s">
        <v>23</v>
      </c>
      <c r="L502" s="56">
        <v>200179</v>
      </c>
      <c r="M502" s="56" t="s">
        <v>2000</v>
      </c>
      <c r="N502" s="56">
        <v>1</v>
      </c>
      <c r="Q502" s="56" t="s">
        <v>369</v>
      </c>
      <c r="R502" s="56">
        <v>1</v>
      </c>
      <c r="S502" s="56">
        <v>1703132</v>
      </c>
      <c r="T502" s="56">
        <v>1703132</v>
      </c>
      <c r="U502" s="56" t="s">
        <v>2002</v>
      </c>
      <c r="V502" s="56" t="s">
        <v>2003</v>
      </c>
      <c r="W502" s="56" t="s">
        <v>2697</v>
      </c>
      <c r="X502" s="56" t="s">
        <v>3531</v>
      </c>
      <c r="Y502" s="56" t="s">
        <v>3365</v>
      </c>
      <c r="AE502" s="56">
        <v>8470540</v>
      </c>
    </row>
    <row r="503" spans="1:31" x14ac:dyDescent="0.35">
      <c r="A503" s="56" t="s">
        <v>2058</v>
      </c>
      <c r="B503" s="56" t="s">
        <v>1999</v>
      </c>
      <c r="C503" s="56" t="s">
        <v>955</v>
      </c>
      <c r="D503" s="56">
        <v>8470540</v>
      </c>
      <c r="E503" s="56" t="s">
        <v>409</v>
      </c>
      <c r="F503" s="56">
        <v>428112</v>
      </c>
      <c r="G503" s="56" t="s">
        <v>369</v>
      </c>
      <c r="H503" s="56" t="str">
        <f t="shared" si="7"/>
        <v>847.8470540.1.428112.000000.847030.200179</v>
      </c>
      <c r="I503" s="56" t="s">
        <v>312</v>
      </c>
      <c r="J503" s="56">
        <v>847030</v>
      </c>
      <c r="K503" s="56" t="s">
        <v>23</v>
      </c>
      <c r="L503" s="56">
        <v>200179</v>
      </c>
      <c r="M503" s="56" t="s">
        <v>2000</v>
      </c>
      <c r="Q503" s="56" t="s">
        <v>3542</v>
      </c>
      <c r="R503" s="56">
        <v>1</v>
      </c>
      <c r="S503" s="56">
        <v>153570</v>
      </c>
      <c r="T503" s="56">
        <v>153570</v>
      </c>
      <c r="U503" s="56" t="s">
        <v>2002</v>
      </c>
      <c r="V503" s="56" t="s">
        <v>2003</v>
      </c>
      <c r="W503" s="56" t="s">
        <v>2697</v>
      </c>
      <c r="X503" s="56" t="s">
        <v>3531</v>
      </c>
      <c r="Y503" s="56" t="s">
        <v>3365</v>
      </c>
      <c r="AE503" s="56">
        <v>8470540</v>
      </c>
    </row>
    <row r="504" spans="1:31" x14ac:dyDescent="0.35">
      <c r="A504" s="56" t="s">
        <v>2058</v>
      </c>
      <c r="B504" s="56" t="s">
        <v>1999</v>
      </c>
      <c r="C504" s="56" t="s">
        <v>955</v>
      </c>
      <c r="D504" s="56">
        <v>8470540</v>
      </c>
      <c r="E504" s="56" t="s">
        <v>409</v>
      </c>
      <c r="F504" s="56">
        <v>428112</v>
      </c>
      <c r="G504" s="56" t="s">
        <v>369</v>
      </c>
      <c r="H504" s="56" t="str">
        <f t="shared" si="7"/>
        <v>847.8470540.1.428112.000000.847015.200179</v>
      </c>
      <c r="I504" s="56" t="s">
        <v>333</v>
      </c>
      <c r="J504" s="56">
        <v>847015</v>
      </c>
      <c r="K504" s="56" t="s">
        <v>23</v>
      </c>
      <c r="L504" s="56">
        <v>200179</v>
      </c>
      <c r="M504" s="56" t="s">
        <v>2000</v>
      </c>
      <c r="N504" s="56">
        <v>1</v>
      </c>
      <c r="Q504" s="56" t="s">
        <v>3543</v>
      </c>
      <c r="R504" s="56">
        <v>1</v>
      </c>
      <c r="S504" s="56">
        <v>1681399</v>
      </c>
      <c r="T504" s="56">
        <v>1681399</v>
      </c>
      <c r="U504" s="56" t="s">
        <v>2002</v>
      </c>
      <c r="V504" s="56" t="s">
        <v>2003</v>
      </c>
      <c r="W504" s="56" t="s">
        <v>2697</v>
      </c>
      <c r="X504" s="56" t="s">
        <v>3531</v>
      </c>
      <c r="Y504" s="56" t="s">
        <v>3365</v>
      </c>
      <c r="AE504" s="56">
        <v>8470540</v>
      </c>
    </row>
    <row r="505" spans="1:31" x14ac:dyDescent="0.35">
      <c r="A505" s="56" t="s">
        <v>2036</v>
      </c>
      <c r="B505" s="56" t="s">
        <v>1999</v>
      </c>
      <c r="C505" s="56" t="s">
        <v>955</v>
      </c>
      <c r="D505" s="56">
        <v>8470540</v>
      </c>
      <c r="E505" s="56" t="s">
        <v>409</v>
      </c>
      <c r="F505" s="56">
        <v>429900</v>
      </c>
      <c r="G505" s="56" t="s">
        <v>375</v>
      </c>
      <c r="H505" s="56" t="str">
        <f t="shared" si="7"/>
        <v>847.8470540.1.429900.000000.847010.200179</v>
      </c>
      <c r="I505" s="56" t="s">
        <v>330</v>
      </c>
      <c r="J505" s="56">
        <v>847010</v>
      </c>
      <c r="K505" s="56" t="s">
        <v>23</v>
      </c>
      <c r="L505" s="56">
        <v>200179</v>
      </c>
      <c r="M505" s="56" t="s">
        <v>2000</v>
      </c>
      <c r="N505" s="56">
        <v>1</v>
      </c>
      <c r="Q505" s="56" t="s">
        <v>3544</v>
      </c>
      <c r="R505" s="56">
        <v>1</v>
      </c>
      <c r="S505" s="56">
        <v>44000</v>
      </c>
      <c r="T505" s="56">
        <v>44000</v>
      </c>
      <c r="U505" s="56" t="s">
        <v>2002</v>
      </c>
      <c r="V505" s="56" t="s">
        <v>2003</v>
      </c>
      <c r="W505" s="56" t="s">
        <v>2697</v>
      </c>
      <c r="X505" s="56" t="s">
        <v>3531</v>
      </c>
      <c r="Y505" s="56" t="s">
        <v>3365</v>
      </c>
      <c r="AE505" s="56">
        <v>8470540</v>
      </c>
    </row>
    <row r="506" spans="1:31" x14ac:dyDescent="0.35">
      <c r="A506" s="56" t="s">
        <v>2058</v>
      </c>
      <c r="B506" s="56" t="s">
        <v>1999</v>
      </c>
      <c r="C506" s="56" t="s">
        <v>955</v>
      </c>
      <c r="D506" s="56">
        <v>8470540</v>
      </c>
      <c r="E506" s="56" t="s">
        <v>409</v>
      </c>
      <c r="F506" s="56">
        <v>430330</v>
      </c>
      <c r="G506" s="56" t="s">
        <v>378</v>
      </c>
      <c r="H506" s="56" t="str">
        <f t="shared" si="7"/>
        <v>847.8470540.1.430330.000000.847010.200179</v>
      </c>
      <c r="I506" s="56" t="s">
        <v>330</v>
      </c>
      <c r="J506" s="56">
        <v>847010</v>
      </c>
      <c r="K506" s="56" t="s">
        <v>23</v>
      </c>
      <c r="L506" s="56">
        <v>200179</v>
      </c>
      <c r="M506" s="56" t="s">
        <v>2000</v>
      </c>
      <c r="N506" s="56">
        <v>1</v>
      </c>
      <c r="Q506" s="56" t="s">
        <v>3546</v>
      </c>
      <c r="R506" s="56">
        <v>1</v>
      </c>
      <c r="S506" s="56">
        <v>967680</v>
      </c>
      <c r="T506" s="56">
        <v>967680</v>
      </c>
      <c r="U506" s="56" t="s">
        <v>2002</v>
      </c>
      <c r="V506" s="56" t="s">
        <v>2003</v>
      </c>
      <c r="W506" s="56" t="s">
        <v>2697</v>
      </c>
      <c r="X506" s="56" t="s">
        <v>3531</v>
      </c>
      <c r="Y506" s="56" t="s">
        <v>3345</v>
      </c>
      <c r="AE506" s="56">
        <v>8470540</v>
      </c>
    </row>
    <row r="507" spans="1:31" x14ac:dyDescent="0.35">
      <c r="A507" s="56" t="s">
        <v>2058</v>
      </c>
      <c r="B507" s="56" t="s">
        <v>1999</v>
      </c>
      <c r="C507" s="56" t="s">
        <v>955</v>
      </c>
      <c r="D507" s="56">
        <v>8470540</v>
      </c>
      <c r="E507" s="56" t="s">
        <v>409</v>
      </c>
      <c r="F507" s="56">
        <v>432120</v>
      </c>
      <c r="G507" s="56" t="s">
        <v>382</v>
      </c>
      <c r="H507" s="56" t="str">
        <f t="shared" si="7"/>
        <v>847.8470540.1.432120.000000.847001.200179</v>
      </c>
      <c r="I507" s="56" t="s">
        <v>21</v>
      </c>
      <c r="J507" s="56">
        <v>847001</v>
      </c>
      <c r="K507" s="56" t="s">
        <v>23</v>
      </c>
      <c r="L507" s="56">
        <v>200179</v>
      </c>
      <c r="M507" s="56" t="s">
        <v>2000</v>
      </c>
      <c r="N507" s="56">
        <v>1</v>
      </c>
      <c r="R507" s="56">
        <v>1</v>
      </c>
      <c r="T507" s="56">
        <v>0</v>
      </c>
      <c r="U507" s="56" t="s">
        <v>2002</v>
      </c>
      <c r="V507" s="56" t="s">
        <v>2003</v>
      </c>
      <c r="W507" s="56" t="s">
        <v>2697</v>
      </c>
      <c r="X507" s="56" t="s">
        <v>3531</v>
      </c>
      <c r="Y507" s="56" t="s">
        <v>3365</v>
      </c>
      <c r="AE507" s="56">
        <v>8470540</v>
      </c>
    </row>
    <row r="508" spans="1:31" x14ac:dyDescent="0.35">
      <c r="A508" s="56" t="s">
        <v>2058</v>
      </c>
      <c r="B508" s="56" t="s">
        <v>1999</v>
      </c>
      <c r="C508" s="56" t="s">
        <v>955</v>
      </c>
      <c r="D508" s="56">
        <v>8470540</v>
      </c>
      <c r="E508" s="56" t="s">
        <v>409</v>
      </c>
      <c r="F508" s="56">
        <v>432120</v>
      </c>
      <c r="G508" s="56" t="s">
        <v>382</v>
      </c>
      <c r="H508" s="56" t="str">
        <f t="shared" si="7"/>
        <v>847.8470540.1.432120.000000.847001.200179</v>
      </c>
      <c r="I508" s="56" t="s">
        <v>21</v>
      </c>
      <c r="J508" s="56">
        <v>847001</v>
      </c>
      <c r="K508" s="56" t="s">
        <v>23</v>
      </c>
      <c r="L508" s="56">
        <v>200179</v>
      </c>
      <c r="M508" s="56" t="s">
        <v>2000</v>
      </c>
      <c r="N508" s="56">
        <v>1</v>
      </c>
      <c r="R508" s="56">
        <v>1</v>
      </c>
      <c r="T508" s="56">
        <v>0</v>
      </c>
      <c r="U508" s="56" t="s">
        <v>2002</v>
      </c>
      <c r="V508" s="56" t="s">
        <v>2003</v>
      </c>
      <c r="W508" s="56" t="s">
        <v>2697</v>
      </c>
      <c r="X508" s="56" t="s">
        <v>3531</v>
      </c>
      <c r="Y508" s="56" t="s">
        <v>3365</v>
      </c>
      <c r="AE508" s="56">
        <v>8470540</v>
      </c>
    </row>
    <row r="509" spans="1:31" x14ac:dyDescent="0.35">
      <c r="A509" s="56" t="s">
        <v>2058</v>
      </c>
      <c r="B509" s="56" t="s">
        <v>1999</v>
      </c>
      <c r="C509" s="56" t="s">
        <v>955</v>
      </c>
      <c r="D509" s="56">
        <v>8470540</v>
      </c>
      <c r="E509" s="56" t="s">
        <v>409</v>
      </c>
      <c r="F509" s="56">
        <v>432540</v>
      </c>
      <c r="G509" s="56" t="s">
        <v>395</v>
      </c>
      <c r="H509" s="56" t="str">
        <f t="shared" si="7"/>
        <v>847.8470540.1.432540.000000.847010.200179</v>
      </c>
      <c r="I509" s="56" t="s">
        <v>330</v>
      </c>
      <c r="J509" s="56">
        <v>847010</v>
      </c>
      <c r="K509" s="56" t="s">
        <v>23</v>
      </c>
      <c r="L509" s="56">
        <v>200179</v>
      </c>
      <c r="M509" s="56" t="s">
        <v>2000</v>
      </c>
      <c r="N509" s="56">
        <v>1</v>
      </c>
      <c r="Q509" s="56" t="s">
        <v>3548</v>
      </c>
      <c r="R509" s="56">
        <v>1</v>
      </c>
      <c r="S509" s="56">
        <v>140000</v>
      </c>
      <c r="T509" s="56">
        <v>140000</v>
      </c>
      <c r="U509" s="56" t="s">
        <v>2002</v>
      </c>
      <c r="V509" s="56" t="s">
        <v>2003</v>
      </c>
      <c r="W509" s="56" t="s">
        <v>2697</v>
      </c>
      <c r="X509" s="56" t="s">
        <v>3531</v>
      </c>
      <c r="Y509" s="56" t="s">
        <v>9</v>
      </c>
      <c r="AE509" s="56">
        <v>8470540</v>
      </c>
    </row>
    <row r="510" spans="1:31" x14ac:dyDescent="0.35">
      <c r="A510" s="56" t="s">
        <v>2036</v>
      </c>
      <c r="B510" s="56" t="s">
        <v>1999</v>
      </c>
      <c r="C510" s="56" t="s">
        <v>955</v>
      </c>
      <c r="D510" s="56">
        <v>8470540</v>
      </c>
      <c r="E510" s="56" t="s">
        <v>409</v>
      </c>
      <c r="F510" s="56">
        <v>435410</v>
      </c>
      <c r="G510" s="56" t="s">
        <v>58</v>
      </c>
      <c r="H510" s="56" t="str">
        <f t="shared" si="7"/>
        <v>847.8470540.1.435410.000000.847010.200179</v>
      </c>
      <c r="I510" s="56" t="s">
        <v>330</v>
      </c>
      <c r="J510" s="56">
        <v>847010</v>
      </c>
      <c r="K510" s="56" t="s">
        <v>23</v>
      </c>
      <c r="L510" s="56">
        <v>200179</v>
      </c>
      <c r="M510" s="56" t="s">
        <v>2000</v>
      </c>
      <c r="N510" s="56">
        <v>1</v>
      </c>
      <c r="Q510" s="56" t="s">
        <v>3550</v>
      </c>
      <c r="R510" s="56">
        <v>1</v>
      </c>
      <c r="S510" s="56">
        <v>450000</v>
      </c>
      <c r="T510" s="56">
        <v>450000</v>
      </c>
      <c r="U510" s="56" t="s">
        <v>2002</v>
      </c>
      <c r="V510" s="56" t="s">
        <v>2003</v>
      </c>
      <c r="W510" s="56" t="s">
        <v>2697</v>
      </c>
      <c r="X510" s="56" t="s">
        <v>3531</v>
      </c>
      <c r="Y510" s="56" t="s">
        <v>3345</v>
      </c>
      <c r="AE510" s="56">
        <v>8470540</v>
      </c>
    </row>
    <row r="511" spans="1:31" x14ac:dyDescent="0.35">
      <c r="A511" s="56" t="s">
        <v>2058</v>
      </c>
      <c r="B511" s="56" t="s">
        <v>1999</v>
      </c>
      <c r="C511" s="56" t="s">
        <v>955</v>
      </c>
      <c r="D511" s="56">
        <v>8470540</v>
      </c>
      <c r="E511" s="56" t="s">
        <v>409</v>
      </c>
      <c r="F511" s="56">
        <v>435740</v>
      </c>
      <c r="G511" s="56" t="s">
        <v>400</v>
      </c>
      <c r="H511" s="56" t="str">
        <f t="shared" si="7"/>
        <v>847.8470540.1.435740.000000.847010.200179</v>
      </c>
      <c r="I511" s="56" t="s">
        <v>330</v>
      </c>
      <c r="J511" s="56">
        <v>847010</v>
      </c>
      <c r="K511" s="56" t="s">
        <v>23</v>
      </c>
      <c r="L511" s="56">
        <v>200179</v>
      </c>
      <c r="M511" s="56" t="s">
        <v>2000</v>
      </c>
      <c r="N511" s="56">
        <v>1</v>
      </c>
      <c r="Q511" s="56" t="s">
        <v>3552</v>
      </c>
      <c r="R511" s="56">
        <v>1</v>
      </c>
      <c r="S511" s="56">
        <v>336000</v>
      </c>
      <c r="T511" s="56">
        <v>336000</v>
      </c>
      <c r="U511" s="56" t="s">
        <v>2002</v>
      </c>
      <c r="V511" s="56" t="s">
        <v>2003</v>
      </c>
      <c r="W511" s="56" t="s">
        <v>2697</v>
      </c>
      <c r="X511" s="56" t="s">
        <v>3531</v>
      </c>
      <c r="Y511" s="56" t="s">
        <v>3365</v>
      </c>
      <c r="AE511" s="56">
        <v>8470540</v>
      </c>
    </row>
    <row r="512" spans="1:31" x14ac:dyDescent="0.35">
      <c r="A512" s="56" t="s">
        <v>2036</v>
      </c>
      <c r="B512" s="56" t="s">
        <v>1999</v>
      </c>
      <c r="C512" s="56" t="s">
        <v>955</v>
      </c>
      <c r="D512" s="56">
        <v>8470540</v>
      </c>
      <c r="E512" s="56" t="s">
        <v>409</v>
      </c>
      <c r="F512" s="56">
        <v>436110</v>
      </c>
      <c r="G512" s="56" t="s">
        <v>64</v>
      </c>
      <c r="H512" s="56" t="str">
        <f t="shared" si="7"/>
        <v>847.8470540.1.436110.000000.847010.200179</v>
      </c>
      <c r="I512" s="56" t="s">
        <v>330</v>
      </c>
      <c r="J512" s="56">
        <v>847010</v>
      </c>
      <c r="K512" s="56" t="s">
        <v>23</v>
      </c>
      <c r="L512" s="56">
        <v>200179</v>
      </c>
      <c r="M512" s="56" t="s">
        <v>2000</v>
      </c>
      <c r="N512" s="56">
        <v>1</v>
      </c>
      <c r="Q512" s="56" t="s">
        <v>3553</v>
      </c>
      <c r="R512" s="56">
        <v>1</v>
      </c>
      <c r="S512" s="56">
        <v>360000</v>
      </c>
      <c r="T512" s="56">
        <v>360000</v>
      </c>
      <c r="U512" s="56" t="s">
        <v>2002</v>
      </c>
      <c r="V512" s="56" t="s">
        <v>2003</v>
      </c>
      <c r="W512" s="56" t="s">
        <v>2697</v>
      </c>
      <c r="X512" s="56" t="s">
        <v>3531</v>
      </c>
      <c r="Y512" s="56" t="s">
        <v>9</v>
      </c>
      <c r="AE512" s="56">
        <v>8470540</v>
      </c>
    </row>
    <row r="513" spans="1:31" x14ac:dyDescent="0.35">
      <c r="A513" s="56" t="s">
        <v>2036</v>
      </c>
      <c r="B513" s="56" t="s">
        <v>1999</v>
      </c>
      <c r="C513" s="56" t="s">
        <v>955</v>
      </c>
      <c r="D513" s="56">
        <v>8470540</v>
      </c>
      <c r="E513" s="56" t="s">
        <v>409</v>
      </c>
      <c r="F513" s="56">
        <v>436110</v>
      </c>
      <c r="G513" s="56" t="s">
        <v>64</v>
      </c>
      <c r="H513" s="56" t="str">
        <f t="shared" si="7"/>
        <v>847.8470540.1.436110.000000.847010.200179</v>
      </c>
      <c r="I513" s="56" t="s">
        <v>330</v>
      </c>
      <c r="J513" s="56">
        <v>847010</v>
      </c>
      <c r="K513" s="56" t="s">
        <v>23</v>
      </c>
      <c r="L513" s="56">
        <v>200179</v>
      </c>
      <c r="M513" s="56" t="s">
        <v>2000</v>
      </c>
      <c r="N513" s="56">
        <v>1</v>
      </c>
      <c r="Q513" s="56" t="s">
        <v>3556</v>
      </c>
      <c r="R513" s="56">
        <v>1</v>
      </c>
      <c r="S513" s="56">
        <v>193910</v>
      </c>
      <c r="T513" s="56">
        <v>193910</v>
      </c>
      <c r="U513" s="56" t="s">
        <v>2002</v>
      </c>
      <c r="V513" s="56" t="s">
        <v>2003</v>
      </c>
      <c r="W513" s="56" t="s">
        <v>2697</v>
      </c>
      <c r="X513" s="56" t="s">
        <v>3531</v>
      </c>
      <c r="Y513" s="56" t="s">
        <v>9</v>
      </c>
      <c r="AE513" s="56">
        <v>8470540</v>
      </c>
    </row>
    <row r="514" spans="1:31" x14ac:dyDescent="0.35">
      <c r="A514" s="56" t="s">
        <v>1998</v>
      </c>
      <c r="B514" s="56" t="s">
        <v>1999</v>
      </c>
      <c r="C514" s="56" t="s">
        <v>958</v>
      </c>
      <c r="D514" s="56">
        <v>8470230</v>
      </c>
      <c r="E514" s="56" t="s">
        <v>100</v>
      </c>
      <c r="F514" s="56">
        <v>420550</v>
      </c>
      <c r="G514" s="56" t="s">
        <v>18</v>
      </c>
      <c r="H514" s="56" t="str">
        <f t="shared" si="7"/>
        <v>847.8470230.1.420550.000000.847001.200179</v>
      </c>
      <c r="I514" s="56" t="s">
        <v>21</v>
      </c>
      <c r="J514" s="56">
        <v>847001</v>
      </c>
      <c r="K514" s="56" t="s">
        <v>23</v>
      </c>
      <c r="L514" s="56">
        <v>200179</v>
      </c>
      <c r="M514" s="56" t="s">
        <v>3557</v>
      </c>
      <c r="N514" s="56">
        <v>99</v>
      </c>
      <c r="O514" s="56" t="s">
        <v>3558</v>
      </c>
      <c r="Q514" s="56" t="s">
        <v>3559</v>
      </c>
      <c r="R514" s="56">
        <v>99</v>
      </c>
      <c r="S514" s="56">
        <v>31420</v>
      </c>
      <c r="T514" s="56">
        <v>3110580</v>
      </c>
      <c r="U514" s="56" t="s">
        <v>2002</v>
      </c>
      <c r="V514" s="56" t="s">
        <v>2003</v>
      </c>
      <c r="W514" s="56" t="s">
        <v>2433</v>
      </c>
      <c r="X514" s="56" t="s">
        <v>3563</v>
      </c>
      <c r="Y514" s="56" t="s">
        <v>2667</v>
      </c>
      <c r="AE514" s="56">
        <v>8470230</v>
      </c>
    </row>
    <row r="515" spans="1:31" x14ac:dyDescent="0.35">
      <c r="A515" s="56" t="s">
        <v>2019</v>
      </c>
      <c r="B515" s="56" t="s">
        <v>964</v>
      </c>
      <c r="C515" s="56" t="s">
        <v>958</v>
      </c>
      <c r="D515" s="56">
        <v>8470230</v>
      </c>
      <c r="E515" s="56" t="s">
        <v>100</v>
      </c>
      <c r="F515" s="56">
        <v>425100</v>
      </c>
      <c r="G515" s="56" t="s">
        <v>964</v>
      </c>
      <c r="H515" s="56" t="str">
        <f t="shared" ref="H515:H578" si="8">CONCATENATE(847,".",D515,".",1,".",F515,".","000000",".",J515,".",L515)</f>
        <v>847.8470230.1.425100.000000.847001.200179</v>
      </c>
      <c r="I515" s="56" t="s">
        <v>21</v>
      </c>
      <c r="J515" s="56">
        <v>847001</v>
      </c>
      <c r="K515" s="56" t="s">
        <v>23</v>
      </c>
      <c r="L515" s="56">
        <v>200179</v>
      </c>
      <c r="M515" s="56" t="s">
        <v>3564</v>
      </c>
      <c r="N515" s="56">
        <v>14</v>
      </c>
      <c r="O515" s="56" t="s">
        <v>2019</v>
      </c>
      <c r="Q515" s="56" t="s">
        <v>3565</v>
      </c>
      <c r="R515" s="56">
        <v>8</v>
      </c>
      <c r="S515" s="56">
        <v>37500</v>
      </c>
      <c r="T515" s="56">
        <v>300000</v>
      </c>
      <c r="U515" s="56" t="s">
        <v>2002</v>
      </c>
      <c r="V515" s="56" t="s">
        <v>2003</v>
      </c>
      <c r="W515" s="56" t="s">
        <v>2056</v>
      </c>
      <c r="X515" s="56" t="s">
        <v>3569</v>
      </c>
      <c r="Y515" s="56" t="s">
        <v>2667</v>
      </c>
      <c r="AE515" s="56">
        <v>8470230</v>
      </c>
    </row>
    <row r="516" spans="1:31" x14ac:dyDescent="0.35">
      <c r="A516" s="56" t="s">
        <v>2019</v>
      </c>
      <c r="B516" s="56" t="s">
        <v>2020</v>
      </c>
      <c r="C516" s="56" t="s">
        <v>958</v>
      </c>
      <c r="D516" s="56">
        <v>8470230</v>
      </c>
      <c r="E516" s="56" t="s">
        <v>100</v>
      </c>
      <c r="F516" s="56">
        <v>425510</v>
      </c>
      <c r="G516" s="56" t="s">
        <v>37</v>
      </c>
      <c r="H516" s="56" t="str">
        <f t="shared" si="8"/>
        <v>847.8470230.1.425510.000000.847001.200179</v>
      </c>
      <c r="I516" s="56" t="s">
        <v>21</v>
      </c>
      <c r="J516" s="56">
        <v>847001</v>
      </c>
      <c r="K516" s="56" t="s">
        <v>23</v>
      </c>
      <c r="L516" s="56">
        <v>200179</v>
      </c>
      <c r="M516" s="56" t="s">
        <v>3570</v>
      </c>
      <c r="N516" s="56">
        <v>10</v>
      </c>
      <c r="Q516" s="56" t="s">
        <v>3571</v>
      </c>
      <c r="R516" s="56">
        <v>10</v>
      </c>
      <c r="S516" s="56">
        <v>3400</v>
      </c>
      <c r="T516" s="56">
        <v>34000</v>
      </c>
      <c r="U516" s="56" t="s">
        <v>2002</v>
      </c>
      <c r="V516" s="56" t="s">
        <v>2003</v>
      </c>
      <c r="W516" s="56" t="s">
        <v>2034</v>
      </c>
      <c r="X516" s="56" t="s">
        <v>3575</v>
      </c>
      <c r="Y516" s="56" t="s">
        <v>3576</v>
      </c>
      <c r="AE516" s="56">
        <v>8470230</v>
      </c>
    </row>
    <row r="517" spans="1:31" x14ac:dyDescent="0.35">
      <c r="A517" s="56" t="s">
        <v>2019</v>
      </c>
      <c r="B517" s="56" t="s">
        <v>1999</v>
      </c>
      <c r="C517" s="56" t="s">
        <v>958</v>
      </c>
      <c r="D517" s="56">
        <v>8470230</v>
      </c>
      <c r="E517" s="56" t="s">
        <v>100</v>
      </c>
      <c r="F517" s="56">
        <v>425550</v>
      </c>
      <c r="G517" s="56" t="s">
        <v>83</v>
      </c>
      <c r="H517" s="56" t="str">
        <f t="shared" si="8"/>
        <v>847.8470230.1.425550.000000.847001.200179</v>
      </c>
      <c r="I517" s="56" t="s">
        <v>21</v>
      </c>
      <c r="J517" s="56">
        <v>847001</v>
      </c>
      <c r="K517" s="56" t="s">
        <v>23</v>
      </c>
      <c r="L517" s="56">
        <v>200179</v>
      </c>
      <c r="M517" s="56" t="s">
        <v>3570</v>
      </c>
      <c r="N517" s="56">
        <v>15</v>
      </c>
      <c r="Q517" s="56" t="s">
        <v>3577</v>
      </c>
      <c r="R517" s="56">
        <v>15</v>
      </c>
      <c r="S517" s="56">
        <v>14800</v>
      </c>
      <c r="T517" s="56">
        <v>222000</v>
      </c>
      <c r="U517" s="56" t="s">
        <v>2002</v>
      </c>
      <c r="V517" s="56" t="s">
        <v>2003</v>
      </c>
      <c r="W517" s="56" t="s">
        <v>2034</v>
      </c>
      <c r="X517" s="56" t="s">
        <v>3575</v>
      </c>
      <c r="Y517" s="56" t="s">
        <v>3576</v>
      </c>
      <c r="AE517" s="56">
        <v>8470230</v>
      </c>
    </row>
    <row r="518" spans="1:31" x14ac:dyDescent="0.35">
      <c r="A518" s="56" t="s">
        <v>2024</v>
      </c>
      <c r="B518" s="56" t="s">
        <v>1999</v>
      </c>
      <c r="C518" s="56" t="s">
        <v>958</v>
      </c>
      <c r="D518" s="56">
        <v>8470230</v>
      </c>
      <c r="E518" s="56" t="s">
        <v>100</v>
      </c>
      <c r="F518" s="56">
        <v>425741</v>
      </c>
      <c r="G518" s="56" t="s">
        <v>633</v>
      </c>
      <c r="H518" s="56" t="str">
        <f t="shared" si="8"/>
        <v>847.8470230.1.425741.000000.847001.200179</v>
      </c>
      <c r="I518" s="56" t="s">
        <v>21</v>
      </c>
      <c r="J518" s="56">
        <v>847001</v>
      </c>
      <c r="K518" s="56" t="s">
        <v>23</v>
      </c>
      <c r="L518" s="56">
        <v>200179</v>
      </c>
      <c r="T518" s="56">
        <v>0</v>
      </c>
      <c r="AE518" s="56">
        <v>8470230</v>
      </c>
    </row>
    <row r="519" spans="1:31" x14ac:dyDescent="0.35">
      <c r="A519" s="56" t="s">
        <v>1998</v>
      </c>
      <c r="B519" s="56" t="s">
        <v>1999</v>
      </c>
      <c r="C519" s="56" t="s">
        <v>958</v>
      </c>
      <c r="D519" s="56">
        <v>8470230</v>
      </c>
      <c r="E519" s="56" t="s">
        <v>100</v>
      </c>
      <c r="F519" s="56">
        <v>425742</v>
      </c>
      <c r="G519" s="56" t="s">
        <v>528</v>
      </c>
      <c r="H519" s="56" t="str">
        <f t="shared" si="8"/>
        <v>847.8470230.1.425742.000000.847001.200179</v>
      </c>
      <c r="I519" s="56" t="s">
        <v>21</v>
      </c>
      <c r="J519" s="56">
        <v>847001</v>
      </c>
      <c r="K519" s="56" t="s">
        <v>23</v>
      </c>
      <c r="L519" s="56">
        <v>200179</v>
      </c>
      <c r="T519" s="56">
        <v>0</v>
      </c>
      <c r="AE519" s="56">
        <v>8470230</v>
      </c>
    </row>
    <row r="520" spans="1:31" x14ac:dyDescent="0.35">
      <c r="A520" s="56" t="s">
        <v>2024</v>
      </c>
      <c r="B520" s="56" t="s">
        <v>1999</v>
      </c>
      <c r="C520" s="56" t="s">
        <v>958</v>
      </c>
      <c r="D520" s="56">
        <v>8470230</v>
      </c>
      <c r="E520" s="56" t="s">
        <v>100</v>
      </c>
      <c r="F520" s="56">
        <v>425743</v>
      </c>
      <c r="G520" s="56" t="s">
        <v>106</v>
      </c>
      <c r="H520" s="56" t="str">
        <f t="shared" si="8"/>
        <v>847.8470230.1.425743.000000.847001.200179</v>
      </c>
      <c r="I520" s="56" t="s">
        <v>21</v>
      </c>
      <c r="J520" s="56">
        <v>847001</v>
      </c>
      <c r="K520" s="56" t="s">
        <v>23</v>
      </c>
      <c r="L520" s="56">
        <v>200179</v>
      </c>
      <c r="M520" s="56" t="s">
        <v>3581</v>
      </c>
      <c r="Q520" s="56" t="s">
        <v>5495</v>
      </c>
      <c r="AE520" s="56">
        <v>8470230</v>
      </c>
    </row>
    <row r="521" spans="1:31" x14ac:dyDescent="0.35">
      <c r="A521" s="56" t="s">
        <v>2024</v>
      </c>
      <c r="B521" s="56" t="s">
        <v>1999</v>
      </c>
      <c r="C521" s="56" t="s">
        <v>958</v>
      </c>
      <c r="D521" s="56">
        <v>8470230</v>
      </c>
      <c r="E521" s="56" t="s">
        <v>100</v>
      </c>
      <c r="F521" s="56">
        <v>425744</v>
      </c>
      <c r="G521" s="56" t="s">
        <v>109</v>
      </c>
      <c r="H521" s="56" t="str">
        <f t="shared" si="8"/>
        <v>847.8470230.1.425744.000000.847001.200179</v>
      </c>
      <c r="I521" s="56" t="s">
        <v>21</v>
      </c>
      <c r="J521" s="56">
        <v>847001</v>
      </c>
      <c r="K521" s="56" t="s">
        <v>23</v>
      </c>
      <c r="L521" s="56">
        <v>200179</v>
      </c>
      <c r="M521" s="56" t="s">
        <v>3586</v>
      </c>
      <c r="N521" s="56">
        <v>1131</v>
      </c>
      <c r="Q521" s="56" t="s">
        <v>3587</v>
      </c>
      <c r="R521" s="56">
        <v>1131</v>
      </c>
      <c r="S521" s="56">
        <v>5400</v>
      </c>
      <c r="T521" s="56">
        <v>6107400</v>
      </c>
      <c r="U521" s="56" t="s">
        <v>2002</v>
      </c>
      <c r="V521" s="56" t="s">
        <v>2003</v>
      </c>
      <c r="W521" s="56" t="s">
        <v>2056</v>
      </c>
      <c r="X521" s="56" t="s">
        <v>3584</v>
      </c>
      <c r="Y521" s="56" t="s">
        <v>3591</v>
      </c>
      <c r="AE521" s="56">
        <v>8470230</v>
      </c>
    </row>
    <row r="522" spans="1:31" x14ac:dyDescent="0.35">
      <c r="A522" s="56" t="s">
        <v>2024</v>
      </c>
      <c r="B522" s="56" t="s">
        <v>1999</v>
      </c>
      <c r="C522" s="56" t="s">
        <v>958</v>
      </c>
      <c r="D522" s="56">
        <v>8470230</v>
      </c>
      <c r="E522" s="56" t="s">
        <v>100</v>
      </c>
      <c r="F522" s="56">
        <v>425745</v>
      </c>
      <c r="G522" s="56" t="s">
        <v>112</v>
      </c>
      <c r="H522" s="56" t="str">
        <f t="shared" si="8"/>
        <v>847.8470230.1.425745.000000.847001.200179</v>
      </c>
      <c r="I522" s="56" t="s">
        <v>21</v>
      </c>
      <c r="J522" s="56">
        <v>847001</v>
      </c>
      <c r="K522" s="56" t="s">
        <v>23</v>
      </c>
      <c r="L522" s="56">
        <v>200179</v>
      </c>
      <c r="M522" s="56" t="s">
        <v>3586</v>
      </c>
      <c r="N522" s="56">
        <v>1096</v>
      </c>
      <c r="Q522" s="56" t="s">
        <v>3592</v>
      </c>
      <c r="R522" s="56">
        <v>1096</v>
      </c>
      <c r="S522" s="56">
        <v>3244</v>
      </c>
      <c r="T522" s="56">
        <v>3555424</v>
      </c>
      <c r="U522" s="56" t="s">
        <v>2002</v>
      </c>
      <c r="V522" s="56" t="s">
        <v>2003</v>
      </c>
      <c r="W522" s="56" t="s">
        <v>2056</v>
      </c>
      <c r="X522" s="56" t="s">
        <v>3584</v>
      </c>
      <c r="Y522" s="56" t="s">
        <v>3596</v>
      </c>
      <c r="AE522" s="56">
        <v>8470230</v>
      </c>
    </row>
    <row r="523" spans="1:31" x14ac:dyDescent="0.35">
      <c r="A523" s="56" t="s">
        <v>2024</v>
      </c>
      <c r="B523" s="56" t="s">
        <v>1999</v>
      </c>
      <c r="C523" s="56" t="s">
        <v>958</v>
      </c>
      <c r="D523" s="56">
        <v>8470230</v>
      </c>
      <c r="E523" s="56" t="s">
        <v>100</v>
      </c>
      <c r="F523" s="56">
        <v>425749</v>
      </c>
      <c r="G523" s="56" t="s">
        <v>115</v>
      </c>
      <c r="H523" s="56" t="str">
        <f t="shared" si="8"/>
        <v>847.8470230.1.425749.000000.847001.200179</v>
      </c>
      <c r="I523" s="56" t="s">
        <v>21</v>
      </c>
      <c r="J523" s="56">
        <v>847001</v>
      </c>
      <c r="K523" s="56" t="s">
        <v>23</v>
      </c>
      <c r="L523" s="56">
        <v>200179</v>
      </c>
      <c r="M523" s="56" t="s">
        <v>2629</v>
      </c>
      <c r="N523" s="56">
        <v>1469</v>
      </c>
      <c r="Q523" s="56" t="s">
        <v>3597</v>
      </c>
      <c r="R523" s="56">
        <v>1469</v>
      </c>
      <c r="S523" s="56">
        <v>156599.6</v>
      </c>
      <c r="T523" s="56">
        <v>230044812.40000001</v>
      </c>
      <c r="U523" s="56" t="s">
        <v>2002</v>
      </c>
      <c r="V523" s="56" t="s">
        <v>2003</v>
      </c>
      <c r="W523" s="56" t="s">
        <v>2056</v>
      </c>
      <c r="X523" s="56" t="s">
        <v>3601</v>
      </c>
      <c r="Y523" s="56" t="s">
        <v>3602</v>
      </c>
      <c r="AE523" s="56">
        <v>8470230</v>
      </c>
    </row>
    <row r="524" spans="1:31" x14ac:dyDescent="0.35">
      <c r="A524" s="56" t="s">
        <v>1998</v>
      </c>
      <c r="B524" s="56" t="s">
        <v>1999</v>
      </c>
      <c r="C524" s="56" t="s">
        <v>958</v>
      </c>
      <c r="D524" s="56">
        <v>8470230</v>
      </c>
      <c r="E524" s="56" t="s">
        <v>100</v>
      </c>
      <c r="F524" s="56">
        <v>425761</v>
      </c>
      <c r="G524" s="56" t="s">
        <v>288</v>
      </c>
      <c r="H524" s="56" t="str">
        <f t="shared" si="8"/>
        <v>847.8470230.1.425761.000000.847001.200179</v>
      </c>
      <c r="I524" s="56" t="s">
        <v>21</v>
      </c>
      <c r="J524" s="56">
        <v>847001</v>
      </c>
      <c r="K524" s="56" t="s">
        <v>23</v>
      </c>
      <c r="L524" s="56">
        <v>200179</v>
      </c>
      <c r="M524" s="56" t="s">
        <v>2629</v>
      </c>
      <c r="N524" s="56">
        <v>10</v>
      </c>
      <c r="Q524" s="56" t="s">
        <v>3603</v>
      </c>
      <c r="R524" s="56">
        <v>10</v>
      </c>
      <c r="S524" s="56">
        <v>15000</v>
      </c>
      <c r="T524" s="56">
        <v>150000</v>
      </c>
      <c r="U524" s="56" t="s">
        <v>2002</v>
      </c>
      <c r="V524" s="56" t="s">
        <v>2003</v>
      </c>
      <c r="W524" s="56" t="s">
        <v>2075</v>
      </c>
      <c r="X524" s="56" t="s">
        <v>3607</v>
      </c>
      <c r="Y524" s="56" t="s">
        <v>3608</v>
      </c>
      <c r="AE524" s="56">
        <v>8470230</v>
      </c>
    </row>
    <row r="525" spans="1:31" x14ac:dyDescent="0.35">
      <c r="A525" s="56" t="s">
        <v>2024</v>
      </c>
      <c r="B525" s="56" t="s">
        <v>1999</v>
      </c>
      <c r="C525" s="56" t="s">
        <v>958</v>
      </c>
      <c r="D525" s="56">
        <v>8470230</v>
      </c>
      <c r="E525" s="56" t="s">
        <v>100</v>
      </c>
      <c r="F525" s="56">
        <v>425762</v>
      </c>
      <c r="G525" s="56" t="s">
        <v>600</v>
      </c>
      <c r="H525" s="56" t="str">
        <f t="shared" si="8"/>
        <v>847.8470230.1.425762.000000.847001.200179</v>
      </c>
      <c r="I525" s="56" t="s">
        <v>21</v>
      </c>
      <c r="J525" s="56">
        <v>847001</v>
      </c>
      <c r="K525" s="56" t="s">
        <v>23</v>
      </c>
      <c r="L525" s="56">
        <v>200179</v>
      </c>
      <c r="M525" s="56" t="s">
        <v>2629</v>
      </c>
      <c r="N525" s="56">
        <v>10</v>
      </c>
      <c r="Q525" s="56" t="s">
        <v>3609</v>
      </c>
      <c r="R525" s="56">
        <v>10</v>
      </c>
      <c r="S525" s="56">
        <v>15000</v>
      </c>
      <c r="T525" s="56">
        <v>150000</v>
      </c>
      <c r="U525" s="56" t="s">
        <v>2002</v>
      </c>
      <c r="V525" s="56" t="s">
        <v>2003</v>
      </c>
      <c r="W525" s="56" t="s">
        <v>2075</v>
      </c>
      <c r="X525" s="56" t="s">
        <v>3607</v>
      </c>
      <c r="Y525" s="56" t="s">
        <v>3608</v>
      </c>
      <c r="AE525" s="56">
        <v>8470230</v>
      </c>
    </row>
    <row r="526" spans="1:31" x14ac:dyDescent="0.35">
      <c r="A526" s="56" t="s">
        <v>1998</v>
      </c>
      <c r="B526" s="56" t="s">
        <v>1999</v>
      </c>
      <c r="C526" s="56" t="s">
        <v>958</v>
      </c>
      <c r="D526" s="56">
        <v>8470230</v>
      </c>
      <c r="E526" s="56" t="s">
        <v>100</v>
      </c>
      <c r="F526" s="56">
        <v>425770</v>
      </c>
      <c r="G526" s="56" t="s">
        <v>132</v>
      </c>
      <c r="H526" s="56" t="str">
        <f t="shared" si="8"/>
        <v>847.8470230.1.425770.000000.847001.200179</v>
      </c>
      <c r="I526" s="56" t="s">
        <v>21</v>
      </c>
      <c r="J526" s="56">
        <v>847001</v>
      </c>
      <c r="K526" s="56" t="s">
        <v>23</v>
      </c>
      <c r="L526" s="56">
        <v>200179</v>
      </c>
      <c r="T526" s="56">
        <v>0</v>
      </c>
      <c r="AE526" s="56">
        <v>8470230</v>
      </c>
    </row>
    <row r="527" spans="1:31" x14ac:dyDescent="0.35">
      <c r="A527" s="56" t="s">
        <v>2036</v>
      </c>
      <c r="B527" s="56" t="s">
        <v>1999</v>
      </c>
      <c r="C527" s="56" t="s">
        <v>958</v>
      </c>
      <c r="D527" s="56">
        <v>8470230</v>
      </c>
      <c r="E527" s="56" t="s">
        <v>100</v>
      </c>
      <c r="F527" s="56">
        <v>425900</v>
      </c>
      <c r="G527" s="56" t="s">
        <v>40</v>
      </c>
      <c r="H527" s="56" t="str">
        <f t="shared" si="8"/>
        <v>847.8470230.1.425900.000000.847001.200179</v>
      </c>
      <c r="I527" s="56" t="s">
        <v>21</v>
      </c>
      <c r="J527" s="56">
        <v>847001</v>
      </c>
      <c r="K527" s="56" t="s">
        <v>23</v>
      </c>
      <c r="L527" s="56">
        <v>200179</v>
      </c>
      <c r="M527" s="56" t="s">
        <v>2629</v>
      </c>
      <c r="N527" s="56">
        <v>300</v>
      </c>
      <c r="O527" s="56" t="s">
        <v>1998</v>
      </c>
      <c r="Q527" s="56" t="s">
        <v>3613</v>
      </c>
      <c r="R527" s="56">
        <v>300</v>
      </c>
      <c r="S527" s="56">
        <v>186</v>
      </c>
      <c r="T527" s="56">
        <v>55800</v>
      </c>
      <c r="U527" s="56" t="s">
        <v>2002</v>
      </c>
      <c r="V527" s="56" t="s">
        <v>2003</v>
      </c>
      <c r="X527" s="56" t="s">
        <v>3617</v>
      </c>
      <c r="Y527" s="56" t="s">
        <v>3618</v>
      </c>
      <c r="AE527" s="56">
        <v>8470230</v>
      </c>
    </row>
    <row r="528" spans="1:31" x14ac:dyDescent="0.35">
      <c r="A528" s="56" t="s">
        <v>2041</v>
      </c>
      <c r="B528" s="56" t="s">
        <v>2042</v>
      </c>
      <c r="C528" s="56" t="s">
        <v>958</v>
      </c>
      <c r="D528" s="56">
        <v>8470230</v>
      </c>
      <c r="E528" s="56" t="s">
        <v>100</v>
      </c>
      <c r="F528" s="56">
        <v>426610</v>
      </c>
      <c r="G528" s="56" t="s">
        <v>43</v>
      </c>
      <c r="H528" s="56" t="str">
        <f t="shared" si="8"/>
        <v>847.8470230.1.426610.000000.847001.200179</v>
      </c>
      <c r="I528" s="56" t="s">
        <v>21</v>
      </c>
      <c r="J528" s="56">
        <v>847001</v>
      </c>
      <c r="K528" s="56" t="s">
        <v>23</v>
      </c>
      <c r="L528" s="56">
        <v>200179</v>
      </c>
      <c r="M528" s="56" t="s">
        <v>2446</v>
      </c>
      <c r="N528" s="56">
        <v>4</v>
      </c>
      <c r="Q528" s="56" t="s">
        <v>3619</v>
      </c>
      <c r="R528" s="56">
        <v>1</v>
      </c>
      <c r="S528" s="56">
        <v>10000</v>
      </c>
      <c r="T528" s="56">
        <v>10000</v>
      </c>
      <c r="U528" s="56" t="s">
        <v>2002</v>
      </c>
      <c r="V528" s="56" t="s">
        <v>2003</v>
      </c>
      <c r="X528" s="56" t="s">
        <v>3623</v>
      </c>
      <c r="AE528" s="56">
        <v>8470230</v>
      </c>
    </row>
    <row r="529" spans="1:31" x14ac:dyDescent="0.35">
      <c r="A529" s="56" t="s">
        <v>2047</v>
      </c>
      <c r="B529" s="56" t="s">
        <v>1999</v>
      </c>
      <c r="C529" s="56" t="s">
        <v>958</v>
      </c>
      <c r="D529" s="56">
        <v>8470230</v>
      </c>
      <c r="E529" s="56" t="s">
        <v>100</v>
      </c>
      <c r="F529" s="56">
        <v>428090</v>
      </c>
      <c r="G529" s="56" t="s">
        <v>52</v>
      </c>
      <c r="H529" s="56" t="str">
        <f t="shared" si="8"/>
        <v>847.8470230.1.428090.000000.847001.200179</v>
      </c>
      <c r="I529" s="56" t="s">
        <v>21</v>
      </c>
      <c r="J529" s="56">
        <v>847001</v>
      </c>
      <c r="K529" s="56" t="s">
        <v>23</v>
      </c>
      <c r="L529" s="56">
        <v>200179</v>
      </c>
      <c r="M529" s="56" t="s">
        <v>2446</v>
      </c>
      <c r="N529" s="56">
        <v>4</v>
      </c>
      <c r="Q529" s="56" t="s">
        <v>3624</v>
      </c>
      <c r="R529" s="56">
        <v>4</v>
      </c>
      <c r="S529" s="56">
        <v>24250</v>
      </c>
      <c r="T529" s="56">
        <v>97000</v>
      </c>
      <c r="U529" s="56" t="s">
        <v>2002</v>
      </c>
      <c r="V529" s="56" t="s">
        <v>2003</v>
      </c>
      <c r="W529" s="56" t="s">
        <v>2056</v>
      </c>
      <c r="X529" s="56" t="s">
        <v>3626</v>
      </c>
      <c r="Y529" s="56" t="s">
        <v>3627</v>
      </c>
      <c r="AE529" s="56">
        <v>8470230</v>
      </c>
    </row>
    <row r="530" spans="1:31" x14ac:dyDescent="0.35">
      <c r="A530" s="56" t="s">
        <v>2019</v>
      </c>
      <c r="B530" s="56" t="s">
        <v>2053</v>
      </c>
      <c r="C530" s="56" t="s">
        <v>958</v>
      </c>
      <c r="D530" s="56">
        <v>8470230</v>
      </c>
      <c r="E530" s="56" t="s">
        <v>100</v>
      </c>
      <c r="F530" s="56">
        <v>428640</v>
      </c>
      <c r="G530" s="56" t="s">
        <v>55</v>
      </c>
      <c r="H530" s="56" t="str">
        <f t="shared" si="8"/>
        <v>847.8470230.1.428640.000000.847001.200179</v>
      </c>
      <c r="I530" s="56" t="s">
        <v>21</v>
      </c>
      <c r="J530" s="56">
        <v>847001</v>
      </c>
      <c r="K530" s="56" t="s">
        <v>23</v>
      </c>
      <c r="L530" s="56">
        <v>200179</v>
      </c>
      <c r="M530" s="56" t="s">
        <v>3628</v>
      </c>
      <c r="N530" s="56">
        <v>2000</v>
      </c>
      <c r="Q530" s="56" t="s">
        <v>3629</v>
      </c>
      <c r="R530" s="56">
        <v>2000</v>
      </c>
      <c r="S530" s="56">
        <v>40</v>
      </c>
      <c r="T530" s="56">
        <v>80000</v>
      </c>
      <c r="U530" s="56" t="s">
        <v>2002</v>
      </c>
      <c r="V530" s="56" t="s">
        <v>2003</v>
      </c>
      <c r="X530" s="56" t="s">
        <v>3631</v>
      </c>
      <c r="Y530" s="56" t="s">
        <v>3618</v>
      </c>
      <c r="AE530" s="56">
        <v>8470230</v>
      </c>
    </row>
    <row r="531" spans="1:31" x14ac:dyDescent="0.35">
      <c r="A531" s="56">
        <v>0</v>
      </c>
      <c r="B531" s="56" t="s">
        <v>1999</v>
      </c>
      <c r="C531" s="56" t="s">
        <v>958</v>
      </c>
      <c r="D531" s="56">
        <v>8470230</v>
      </c>
      <c r="E531" s="56" t="s">
        <v>100</v>
      </c>
      <c r="F531" s="56">
        <v>492310</v>
      </c>
      <c r="G531" s="56" t="s">
        <v>871</v>
      </c>
      <c r="H531" s="56" t="str">
        <f t="shared" si="8"/>
        <v>847.8470230.1.492310.000000.847001.300180</v>
      </c>
      <c r="I531" s="56" t="s">
        <v>21</v>
      </c>
      <c r="J531" s="56">
        <v>847001</v>
      </c>
      <c r="K531" s="56" t="s">
        <v>863</v>
      </c>
      <c r="L531" s="56">
        <v>300180</v>
      </c>
      <c r="M531" s="56" t="s">
        <v>3635</v>
      </c>
      <c r="N531" s="56">
        <v>158</v>
      </c>
      <c r="Q531" s="56" t="s">
        <v>3636</v>
      </c>
      <c r="R531" s="56">
        <v>158</v>
      </c>
      <c r="S531" s="56">
        <v>4500</v>
      </c>
      <c r="T531" s="56">
        <v>711000</v>
      </c>
      <c r="U531" s="56" t="s">
        <v>2002</v>
      </c>
      <c r="V531" s="56" t="s">
        <v>2003</v>
      </c>
      <c r="X531" s="56" t="s">
        <v>3640</v>
      </c>
      <c r="Y531" s="56" t="s">
        <v>5497</v>
      </c>
      <c r="AE531" s="56">
        <v>8470230</v>
      </c>
    </row>
    <row r="532" spans="1:31" x14ac:dyDescent="0.35">
      <c r="A532" s="56" t="s">
        <v>2036</v>
      </c>
      <c r="B532" s="56" t="s">
        <v>1999</v>
      </c>
      <c r="C532" s="56" t="s">
        <v>958</v>
      </c>
      <c r="D532" s="56">
        <v>8470230</v>
      </c>
      <c r="E532" s="56" t="s">
        <v>100</v>
      </c>
      <c r="F532" s="56">
        <v>436110</v>
      </c>
      <c r="G532" s="56" t="s">
        <v>64</v>
      </c>
      <c r="H532" s="56" t="str">
        <f t="shared" si="8"/>
        <v>847.8470230.1.436110.000000.847001.200179</v>
      </c>
      <c r="I532" s="56" t="s">
        <v>21</v>
      </c>
      <c r="J532" s="56">
        <v>847001</v>
      </c>
      <c r="K532" s="56" t="s">
        <v>23</v>
      </c>
      <c r="L532" s="56">
        <v>200179</v>
      </c>
      <c r="M532" s="56" t="s">
        <v>3628</v>
      </c>
      <c r="N532" s="56">
        <v>2000</v>
      </c>
      <c r="Q532" s="56" t="s">
        <v>3632</v>
      </c>
      <c r="R532" s="56">
        <v>1</v>
      </c>
      <c r="S532" s="56">
        <v>5000</v>
      </c>
      <c r="T532" s="56">
        <v>5000</v>
      </c>
      <c r="U532" s="56" t="s">
        <v>2002</v>
      </c>
      <c r="V532" s="56" t="s">
        <v>2003</v>
      </c>
      <c r="W532" s="56" t="s">
        <v>2056</v>
      </c>
      <c r="X532" s="56" t="s">
        <v>3617</v>
      </c>
      <c r="Y532" s="56" t="s">
        <v>3634</v>
      </c>
      <c r="AE532" s="56">
        <v>8470230</v>
      </c>
    </row>
    <row r="533" spans="1:31" x14ac:dyDescent="0.35">
      <c r="A533" s="56" t="s">
        <v>2019</v>
      </c>
      <c r="B533" s="56" t="s">
        <v>964</v>
      </c>
      <c r="C533" s="56" t="s">
        <v>959</v>
      </c>
      <c r="D533" s="56">
        <v>8471010</v>
      </c>
      <c r="E533" s="56" t="s">
        <v>473</v>
      </c>
      <c r="F533" s="56">
        <v>425100</v>
      </c>
      <c r="G533" s="56" t="s">
        <v>964</v>
      </c>
      <c r="H533" s="56" t="str">
        <f t="shared" si="8"/>
        <v>847.8471010.1.425100.000000.847001.200179</v>
      </c>
      <c r="I533" s="56" t="s">
        <v>21</v>
      </c>
      <c r="J533" s="56">
        <v>847001</v>
      </c>
      <c r="K533" s="56" t="s">
        <v>23</v>
      </c>
      <c r="L533" s="56">
        <v>200179</v>
      </c>
      <c r="M533" s="56" t="s">
        <v>2000</v>
      </c>
      <c r="N533" s="56">
        <v>58</v>
      </c>
      <c r="O533" s="56" t="s">
        <v>2000</v>
      </c>
      <c r="Q533" s="56" t="s">
        <v>5816</v>
      </c>
      <c r="R533" s="56">
        <v>58</v>
      </c>
      <c r="S533" s="56">
        <v>2500</v>
      </c>
      <c r="T533" s="56">
        <v>145000</v>
      </c>
      <c r="U533" s="56" t="s">
        <v>2002</v>
      </c>
      <c r="V533" s="56" t="s">
        <v>2003</v>
      </c>
      <c r="W533" s="56" t="s">
        <v>2697</v>
      </c>
      <c r="AE533" s="56">
        <v>8471010</v>
      </c>
    </row>
    <row r="534" spans="1:31" x14ac:dyDescent="0.35">
      <c r="A534" s="56" t="s">
        <v>2036</v>
      </c>
      <c r="B534" s="56" t="s">
        <v>1999</v>
      </c>
      <c r="C534" s="56" t="s">
        <v>959</v>
      </c>
      <c r="D534" s="56">
        <v>8471010</v>
      </c>
      <c r="E534" s="56" t="s">
        <v>473</v>
      </c>
      <c r="F534" s="56">
        <v>425900</v>
      </c>
      <c r="G534" s="56" t="s">
        <v>40</v>
      </c>
      <c r="H534" s="56" t="str">
        <f t="shared" si="8"/>
        <v>847.8471010.1.425900.000000.847001.200179</v>
      </c>
      <c r="I534" s="56" t="s">
        <v>21</v>
      </c>
      <c r="J534" s="56">
        <v>847001</v>
      </c>
      <c r="K534" s="56" t="s">
        <v>23</v>
      </c>
      <c r="L534" s="56">
        <v>200179</v>
      </c>
      <c r="M534" s="56" t="s">
        <v>2000</v>
      </c>
      <c r="N534" s="56">
        <v>12500</v>
      </c>
      <c r="O534" s="56" t="s">
        <v>2000</v>
      </c>
      <c r="Q534" s="56" t="s">
        <v>5499</v>
      </c>
      <c r="R534" s="56">
        <v>12500</v>
      </c>
      <c r="S534" s="56">
        <v>65</v>
      </c>
      <c r="T534" s="56">
        <v>812500</v>
      </c>
      <c r="U534" s="56" t="s">
        <v>2002</v>
      </c>
      <c r="V534" s="56" t="s">
        <v>2003</v>
      </c>
      <c r="W534" s="56" t="s">
        <v>2697</v>
      </c>
      <c r="AE534" s="56">
        <v>8471010</v>
      </c>
    </row>
    <row r="535" spans="1:31" x14ac:dyDescent="0.35">
      <c r="A535" s="56" t="s">
        <v>2036</v>
      </c>
      <c r="B535" s="56" t="s">
        <v>1999</v>
      </c>
      <c r="C535" s="56" t="s">
        <v>959</v>
      </c>
      <c r="D535" s="56">
        <v>8471010</v>
      </c>
      <c r="E535" s="56" t="s">
        <v>473</v>
      </c>
      <c r="F535" s="56">
        <v>436110</v>
      </c>
      <c r="G535" s="56" t="s">
        <v>64</v>
      </c>
      <c r="H535" s="56" t="str">
        <f t="shared" si="8"/>
        <v>847.8471010.1.436110.000000.847001.200179</v>
      </c>
      <c r="I535" s="56" t="s">
        <v>21</v>
      </c>
      <c r="J535" s="56">
        <v>847001</v>
      </c>
      <c r="K535" s="56" t="s">
        <v>23</v>
      </c>
      <c r="L535" s="56">
        <v>200179</v>
      </c>
      <c r="M535" s="56" t="s">
        <v>2000</v>
      </c>
      <c r="N535" s="56">
        <v>400</v>
      </c>
      <c r="O535" s="56" t="s">
        <v>2000</v>
      </c>
      <c r="Q535" s="56" t="s">
        <v>5817</v>
      </c>
      <c r="R535" s="56">
        <v>400</v>
      </c>
      <c r="S535" s="56">
        <v>272.25</v>
      </c>
      <c r="T535" s="56">
        <v>108900</v>
      </c>
      <c r="U535" s="56" t="s">
        <v>2002</v>
      </c>
      <c r="V535" s="56" t="s">
        <v>2003</v>
      </c>
      <c r="W535" s="56" t="s">
        <v>2697</v>
      </c>
      <c r="AE535" s="56">
        <v>8471010</v>
      </c>
    </row>
    <row r="536" spans="1:31" x14ac:dyDescent="0.35">
      <c r="A536" s="56" t="s">
        <v>2036</v>
      </c>
      <c r="B536" s="56" t="s">
        <v>1999</v>
      </c>
      <c r="C536" s="56" t="s">
        <v>959</v>
      </c>
      <c r="D536" s="56">
        <v>8471010</v>
      </c>
      <c r="E536" s="56" t="s">
        <v>473</v>
      </c>
      <c r="F536" s="56">
        <v>436120</v>
      </c>
      <c r="G536" s="56" t="s">
        <v>431</v>
      </c>
      <c r="H536" s="56" t="str">
        <f t="shared" si="8"/>
        <v>847.8471010.1.436120.000000.847001.200179</v>
      </c>
      <c r="I536" s="56" t="s">
        <v>21</v>
      </c>
      <c r="J536" s="56">
        <v>847001</v>
      </c>
      <c r="K536" s="56" t="s">
        <v>23</v>
      </c>
      <c r="L536" s="56">
        <v>200179</v>
      </c>
      <c r="M536" s="56" t="s">
        <v>2000</v>
      </c>
      <c r="N536" s="56">
        <v>400</v>
      </c>
      <c r="O536" s="56" t="s">
        <v>2000</v>
      </c>
      <c r="Q536" s="56" t="s">
        <v>5501</v>
      </c>
      <c r="R536" s="56">
        <v>400</v>
      </c>
      <c r="S536" s="56">
        <v>35</v>
      </c>
      <c r="T536" s="56">
        <v>14000</v>
      </c>
      <c r="U536" s="56" t="s">
        <v>2002</v>
      </c>
      <c r="V536" s="56" t="s">
        <v>2003</v>
      </c>
      <c r="W536" s="56" t="s">
        <v>2697</v>
      </c>
      <c r="AE536" s="56">
        <v>8471010</v>
      </c>
    </row>
    <row r="537" spans="1:31" x14ac:dyDescent="0.35">
      <c r="A537" s="56" t="s">
        <v>2024</v>
      </c>
      <c r="B537" s="56" t="s">
        <v>1999</v>
      </c>
      <c r="C537" s="56" t="s">
        <v>959</v>
      </c>
      <c r="D537" s="56">
        <v>8471010</v>
      </c>
      <c r="E537" s="56" t="s">
        <v>473</v>
      </c>
      <c r="F537" s="56">
        <v>425720</v>
      </c>
      <c r="G537" s="56" t="s">
        <v>126</v>
      </c>
      <c r="H537" s="56" t="str">
        <f t="shared" si="8"/>
        <v>847.8471010.1.425720.000000.847001.200179</v>
      </c>
      <c r="I537" s="56" t="s">
        <v>21</v>
      </c>
      <c r="J537" s="56">
        <v>847001</v>
      </c>
      <c r="K537" s="56" t="s">
        <v>23</v>
      </c>
      <c r="L537" s="56">
        <v>200179</v>
      </c>
      <c r="M537" s="56" t="s">
        <v>2000</v>
      </c>
      <c r="N537" s="56">
        <v>86</v>
      </c>
      <c r="O537" s="56" t="s">
        <v>2000</v>
      </c>
      <c r="Q537" s="56" t="s">
        <v>5502</v>
      </c>
      <c r="R537" s="56">
        <v>86</v>
      </c>
      <c r="S537" s="56">
        <v>1384</v>
      </c>
      <c r="T537" s="56">
        <v>119024</v>
      </c>
      <c r="U537" s="56" t="s">
        <v>2002</v>
      </c>
      <c r="V537" s="56" t="s">
        <v>2003</v>
      </c>
      <c r="W537" s="56" t="s">
        <v>2697</v>
      </c>
      <c r="AE537" s="56">
        <v>8471010</v>
      </c>
    </row>
    <row r="538" spans="1:31" x14ac:dyDescent="0.35">
      <c r="A538" s="56" t="s">
        <v>2019</v>
      </c>
      <c r="B538" s="56" t="s">
        <v>2020</v>
      </c>
      <c r="C538" s="56" t="s">
        <v>959</v>
      </c>
      <c r="D538" s="56">
        <v>8471010</v>
      </c>
      <c r="E538" s="56" t="s">
        <v>473</v>
      </c>
      <c r="F538" s="56">
        <v>425510</v>
      </c>
      <c r="G538" s="56" t="s">
        <v>37</v>
      </c>
      <c r="H538" s="56" t="str">
        <f t="shared" si="8"/>
        <v>847.8471010.1.425510.000000.847001.200179</v>
      </c>
      <c r="I538" s="56" t="s">
        <v>21</v>
      </c>
      <c r="J538" s="56">
        <v>847001</v>
      </c>
      <c r="K538" s="56" t="s">
        <v>23</v>
      </c>
      <c r="L538" s="56">
        <v>200179</v>
      </c>
      <c r="N538" s="56">
        <v>5</v>
      </c>
      <c r="O538" s="56" t="s">
        <v>2000</v>
      </c>
      <c r="Q538" s="56" t="s">
        <v>5818</v>
      </c>
      <c r="R538" s="56">
        <v>5</v>
      </c>
      <c r="S538" s="56">
        <v>20000</v>
      </c>
      <c r="T538" s="56">
        <v>100000</v>
      </c>
      <c r="U538" s="56" t="s">
        <v>2002</v>
      </c>
      <c r="V538" s="56" t="s">
        <v>2003</v>
      </c>
      <c r="W538" s="56" t="s">
        <v>2697</v>
      </c>
      <c r="AE538" s="56">
        <v>8471010</v>
      </c>
    </row>
    <row r="539" spans="1:31" x14ac:dyDescent="0.35">
      <c r="A539" s="56" t="s">
        <v>2036</v>
      </c>
      <c r="B539" s="56" t="s">
        <v>1999</v>
      </c>
      <c r="C539" s="56" t="s">
        <v>960</v>
      </c>
      <c r="D539" s="56">
        <v>8471210</v>
      </c>
      <c r="E539" s="56" t="s">
        <v>679</v>
      </c>
      <c r="F539" s="56">
        <v>425900</v>
      </c>
      <c r="G539" s="56" t="s">
        <v>40</v>
      </c>
      <c r="H539" s="56" t="str">
        <f t="shared" si="8"/>
        <v>847.8471210.1.425900.000000.847001.200179</v>
      </c>
      <c r="I539" s="56" t="s">
        <v>21</v>
      </c>
      <c r="J539" s="56">
        <v>847001</v>
      </c>
      <c r="K539" s="56" t="s">
        <v>23</v>
      </c>
      <c r="L539" s="56">
        <v>200179</v>
      </c>
      <c r="M539" s="56" t="s">
        <v>3649</v>
      </c>
      <c r="N539" s="56">
        <v>5</v>
      </c>
      <c r="O539" s="56" t="s">
        <v>3649</v>
      </c>
      <c r="P539" s="56">
        <v>5</v>
      </c>
      <c r="Q539" s="56" t="s">
        <v>3650</v>
      </c>
      <c r="R539" s="56">
        <v>5</v>
      </c>
      <c r="S539" s="56">
        <v>3000</v>
      </c>
      <c r="T539" s="56">
        <v>15000</v>
      </c>
      <c r="U539" s="56" t="s">
        <v>2002</v>
      </c>
      <c r="V539" s="56" t="s">
        <v>2003</v>
      </c>
      <c r="W539" s="56" t="s">
        <v>2101</v>
      </c>
      <c r="X539" s="56" t="s">
        <v>3652</v>
      </c>
      <c r="Y539" s="56" t="s">
        <v>3653</v>
      </c>
      <c r="AE539" s="56">
        <v>8471210</v>
      </c>
    </row>
    <row r="540" spans="1:31" x14ac:dyDescent="0.35">
      <c r="A540" s="56" t="s">
        <v>2047</v>
      </c>
      <c r="B540" s="56" t="s">
        <v>1999</v>
      </c>
      <c r="C540" s="56" t="s">
        <v>960</v>
      </c>
      <c r="D540" s="56">
        <v>8471210</v>
      </c>
      <c r="E540" s="56" t="s">
        <v>679</v>
      </c>
      <c r="F540" s="56">
        <v>428090</v>
      </c>
      <c r="G540" s="56" t="s">
        <v>52</v>
      </c>
      <c r="H540" s="56" t="str">
        <f t="shared" si="8"/>
        <v>847.8471210.1.428090.000000.847001.200179</v>
      </c>
      <c r="I540" s="56" t="s">
        <v>21</v>
      </c>
      <c r="J540" s="56">
        <v>847001</v>
      </c>
      <c r="K540" s="56" t="s">
        <v>23</v>
      </c>
      <c r="L540" s="56">
        <v>200179</v>
      </c>
      <c r="M540" s="56" t="s">
        <v>3654</v>
      </c>
      <c r="N540" s="56">
        <v>4</v>
      </c>
      <c r="O540" s="56" t="s">
        <v>3654</v>
      </c>
      <c r="P540" s="56">
        <v>4</v>
      </c>
      <c r="Q540" s="56" t="s">
        <v>3655</v>
      </c>
      <c r="R540" s="56">
        <v>4</v>
      </c>
      <c r="S540" s="56">
        <v>25000</v>
      </c>
      <c r="T540" s="56">
        <v>100000</v>
      </c>
      <c r="U540" s="56" t="s">
        <v>2002</v>
      </c>
      <c r="V540" s="56" t="s">
        <v>2003</v>
      </c>
      <c r="W540" s="56" t="s">
        <v>3656</v>
      </c>
      <c r="X540" s="56" t="s">
        <v>3657</v>
      </c>
      <c r="Y540" s="56" t="s">
        <v>3653</v>
      </c>
      <c r="AE540" s="56">
        <v>8471210</v>
      </c>
    </row>
    <row r="541" spans="1:31" x14ac:dyDescent="0.35">
      <c r="A541" s="56" t="s">
        <v>1998</v>
      </c>
      <c r="B541" s="56" t="s">
        <v>1999</v>
      </c>
      <c r="C541" s="56" t="s">
        <v>960</v>
      </c>
      <c r="D541" s="56">
        <v>8471210</v>
      </c>
      <c r="E541" s="56" t="s">
        <v>679</v>
      </c>
      <c r="F541" s="56">
        <v>435530</v>
      </c>
      <c r="G541" s="56" t="s">
        <v>150</v>
      </c>
      <c r="H541" s="56" t="str">
        <f t="shared" si="8"/>
        <v>847.8471210.1.435530.000000.847001.200179</v>
      </c>
      <c r="I541" s="56" t="s">
        <v>21</v>
      </c>
      <c r="J541" s="56">
        <v>847001</v>
      </c>
      <c r="K541" s="56" t="s">
        <v>23</v>
      </c>
      <c r="L541" s="56">
        <v>200179</v>
      </c>
      <c r="N541" s="56">
        <v>5</v>
      </c>
      <c r="P541" s="56">
        <v>5</v>
      </c>
      <c r="Q541" s="56" t="s">
        <v>3662</v>
      </c>
      <c r="R541" s="56">
        <v>5</v>
      </c>
      <c r="S541" s="56">
        <v>4000</v>
      </c>
      <c r="T541" s="56">
        <v>20000</v>
      </c>
      <c r="U541" s="56" t="s">
        <v>2002</v>
      </c>
      <c r="V541" s="56" t="s">
        <v>2003</v>
      </c>
      <c r="W541" s="56" t="s">
        <v>2119</v>
      </c>
      <c r="X541" s="56" t="s">
        <v>3663</v>
      </c>
      <c r="Y541" s="56" t="s">
        <v>3653</v>
      </c>
      <c r="AE541" s="56">
        <v>8471210</v>
      </c>
    </row>
    <row r="542" spans="1:31" x14ac:dyDescent="0.35">
      <c r="A542" s="56" t="s">
        <v>2019</v>
      </c>
      <c r="B542" s="56" t="s">
        <v>2053</v>
      </c>
      <c r="C542" s="56" t="s">
        <v>960</v>
      </c>
      <c r="D542" s="56">
        <v>8471210</v>
      </c>
      <c r="E542" s="56" t="s">
        <v>679</v>
      </c>
      <c r="F542" s="56">
        <v>428640</v>
      </c>
      <c r="G542" s="56" t="s">
        <v>55</v>
      </c>
      <c r="H542" s="56" t="str">
        <f t="shared" si="8"/>
        <v>847.8471210.1.428640.000000.847001.200179</v>
      </c>
      <c r="I542" s="56" t="s">
        <v>21</v>
      </c>
      <c r="J542" s="56">
        <v>847001</v>
      </c>
      <c r="K542" s="56" t="s">
        <v>23</v>
      </c>
      <c r="L542" s="56">
        <v>200179</v>
      </c>
      <c r="M542" s="56" t="s">
        <v>3658</v>
      </c>
      <c r="N542" s="56">
        <v>4</v>
      </c>
      <c r="O542" s="56" t="s">
        <v>3658</v>
      </c>
      <c r="P542" s="56">
        <v>4</v>
      </c>
      <c r="Q542" s="56" t="s">
        <v>5819</v>
      </c>
      <c r="R542" s="56">
        <v>4</v>
      </c>
      <c r="S542" s="56">
        <v>5000</v>
      </c>
      <c r="T542" s="56">
        <v>20000</v>
      </c>
      <c r="U542" s="56" t="s">
        <v>2002</v>
      </c>
      <c r="V542" s="56" t="s">
        <v>2003</v>
      </c>
      <c r="W542" s="56" t="s">
        <v>2119</v>
      </c>
      <c r="X542" s="56" t="s">
        <v>3660</v>
      </c>
      <c r="Y542" s="56" t="s">
        <v>3653</v>
      </c>
      <c r="AE542" s="56">
        <v>8471210</v>
      </c>
    </row>
    <row r="543" spans="1:31" x14ac:dyDescent="0.35">
      <c r="A543" s="56" t="s">
        <v>2019</v>
      </c>
      <c r="B543" s="56" t="s">
        <v>2020</v>
      </c>
      <c r="C543" s="56" t="s">
        <v>960</v>
      </c>
      <c r="D543" s="56">
        <v>8471220</v>
      </c>
      <c r="E543" s="56" t="s">
        <v>518</v>
      </c>
      <c r="F543" s="56">
        <v>425510</v>
      </c>
      <c r="G543" s="56" t="s">
        <v>37</v>
      </c>
      <c r="H543" s="56" t="str">
        <f t="shared" si="8"/>
        <v>847.8471220.1.425510.000000.847001.200179</v>
      </c>
      <c r="I543" s="56" t="s">
        <v>21</v>
      </c>
      <c r="J543" s="56">
        <v>847001</v>
      </c>
      <c r="K543" s="56" t="s">
        <v>23</v>
      </c>
      <c r="L543" s="56">
        <v>200179</v>
      </c>
      <c r="M543" s="56" t="s">
        <v>2167</v>
      </c>
      <c r="N543" s="56">
        <v>4</v>
      </c>
      <c r="R543" s="56">
        <v>2600</v>
      </c>
      <c r="S543" s="56">
        <v>1</v>
      </c>
      <c r="T543" s="56">
        <v>2600</v>
      </c>
      <c r="W543" s="56" t="s">
        <v>3665</v>
      </c>
      <c r="X543" s="56" t="s">
        <v>3666</v>
      </c>
      <c r="AE543" s="56">
        <v>8471220</v>
      </c>
    </row>
    <row r="544" spans="1:31" x14ac:dyDescent="0.35">
      <c r="A544" s="56" t="s">
        <v>2019</v>
      </c>
      <c r="B544" s="56" t="s">
        <v>1999</v>
      </c>
      <c r="C544" s="56" t="s">
        <v>960</v>
      </c>
      <c r="D544" s="56">
        <v>8471220</v>
      </c>
      <c r="E544" s="56" t="s">
        <v>518</v>
      </c>
      <c r="F544" s="56">
        <v>425550</v>
      </c>
      <c r="G544" s="56" t="s">
        <v>83</v>
      </c>
      <c r="H544" s="56" t="str">
        <f t="shared" si="8"/>
        <v>847.8471220.1.425550.000000.847001.200179</v>
      </c>
      <c r="I544" s="56" t="s">
        <v>21</v>
      </c>
      <c r="J544" s="56">
        <v>847001</v>
      </c>
      <c r="K544" s="56" t="s">
        <v>23</v>
      </c>
      <c r="L544" s="56">
        <v>200179</v>
      </c>
      <c r="M544" s="56" t="s">
        <v>2167</v>
      </c>
      <c r="N544" s="56">
        <v>4</v>
      </c>
      <c r="Q544" s="56" t="s">
        <v>3664</v>
      </c>
      <c r="T544" s="56">
        <v>0</v>
      </c>
      <c r="AE544" s="56">
        <v>8471220</v>
      </c>
    </row>
    <row r="545" spans="1:31" x14ac:dyDescent="0.35">
      <c r="A545" s="56" t="s">
        <v>2024</v>
      </c>
      <c r="B545" s="56" t="s">
        <v>1999</v>
      </c>
      <c r="C545" s="56" t="s">
        <v>960</v>
      </c>
      <c r="D545" s="56">
        <v>8471220</v>
      </c>
      <c r="E545" s="56" t="s">
        <v>518</v>
      </c>
      <c r="F545" s="56">
        <v>425741</v>
      </c>
      <c r="G545" s="56" t="s">
        <v>633</v>
      </c>
      <c r="H545" s="56" t="str">
        <f t="shared" si="8"/>
        <v>847.8471220.1.425741.000000.847001.200179</v>
      </c>
      <c r="I545" s="56" t="s">
        <v>21</v>
      </c>
      <c r="J545" s="56">
        <v>847001</v>
      </c>
      <c r="K545" s="56" t="s">
        <v>23</v>
      </c>
      <c r="L545" s="56">
        <v>200179</v>
      </c>
      <c r="M545" s="56" t="s">
        <v>2025</v>
      </c>
      <c r="N545" s="56">
        <v>3801</v>
      </c>
      <c r="Q545" s="56" t="s">
        <v>5504</v>
      </c>
      <c r="R545" s="56">
        <v>15608000</v>
      </c>
      <c r="S545" s="56">
        <v>1</v>
      </c>
      <c r="T545" s="56">
        <v>140472000</v>
      </c>
      <c r="W545" s="56" t="s">
        <v>3665</v>
      </c>
      <c r="X545" s="56" t="s">
        <v>3666</v>
      </c>
      <c r="AE545" s="56">
        <v>8471220</v>
      </c>
    </row>
    <row r="546" spans="1:31" x14ac:dyDescent="0.35">
      <c r="A546" s="56" t="s">
        <v>2036</v>
      </c>
      <c r="B546" s="56" t="s">
        <v>1999</v>
      </c>
      <c r="C546" s="56" t="s">
        <v>960</v>
      </c>
      <c r="D546" s="56">
        <v>8471220</v>
      </c>
      <c r="E546" s="56" t="s">
        <v>518</v>
      </c>
      <c r="F546" s="56">
        <v>425900</v>
      </c>
      <c r="G546" s="56" t="s">
        <v>40</v>
      </c>
      <c r="H546" s="56" t="str">
        <f t="shared" si="8"/>
        <v>847.8471220.1.425900.000000.847001.200179</v>
      </c>
      <c r="I546" s="56" t="s">
        <v>21</v>
      </c>
      <c r="J546" s="56">
        <v>847001</v>
      </c>
      <c r="K546" s="56" t="s">
        <v>23</v>
      </c>
      <c r="L546" s="56">
        <v>200179</v>
      </c>
      <c r="N546" s="56">
        <v>6055</v>
      </c>
      <c r="Q546" s="56" t="s">
        <v>3670</v>
      </c>
      <c r="W546" s="56" t="s">
        <v>3665</v>
      </c>
      <c r="X546" s="56" t="s">
        <v>3666</v>
      </c>
      <c r="AE546" s="56">
        <v>8471220</v>
      </c>
    </row>
    <row r="547" spans="1:31" x14ac:dyDescent="0.35">
      <c r="A547" s="56" t="s">
        <v>2668</v>
      </c>
      <c r="B547" s="56" t="s">
        <v>1999</v>
      </c>
      <c r="C547" s="56" t="s">
        <v>960</v>
      </c>
      <c r="D547" s="56">
        <v>8471220</v>
      </c>
      <c r="E547" s="56" t="s">
        <v>518</v>
      </c>
      <c r="F547" s="56">
        <v>426900</v>
      </c>
      <c r="G547" s="56" t="s">
        <v>360</v>
      </c>
      <c r="H547" s="56" t="str">
        <f t="shared" si="8"/>
        <v>847.8471220.1.426900.000000.847001.200179</v>
      </c>
      <c r="I547" s="56" t="s">
        <v>21</v>
      </c>
      <c r="J547" s="56">
        <v>847001</v>
      </c>
      <c r="K547" s="56" t="s">
        <v>23</v>
      </c>
      <c r="L547" s="56">
        <v>200179</v>
      </c>
      <c r="M547" s="56" t="s">
        <v>2025</v>
      </c>
      <c r="N547" s="56">
        <v>6055</v>
      </c>
      <c r="Q547" s="56" t="s">
        <v>3669</v>
      </c>
      <c r="R547" s="56">
        <v>16000</v>
      </c>
      <c r="S547" s="56">
        <v>1</v>
      </c>
      <c r="T547" s="56">
        <v>16000</v>
      </c>
      <c r="W547" s="56" t="s">
        <v>3665</v>
      </c>
      <c r="X547" s="56" t="s">
        <v>3672</v>
      </c>
      <c r="AE547" s="56">
        <v>8471220</v>
      </c>
    </row>
    <row r="548" spans="1:31" x14ac:dyDescent="0.35">
      <c r="A548" s="56" t="s">
        <v>1998</v>
      </c>
      <c r="B548" s="56" t="s">
        <v>1999</v>
      </c>
      <c r="C548" s="56" t="s">
        <v>960</v>
      </c>
      <c r="D548" s="56">
        <v>8471220</v>
      </c>
      <c r="E548" s="56" t="s">
        <v>518</v>
      </c>
      <c r="F548" s="56">
        <v>435340</v>
      </c>
      <c r="G548" s="56" t="s">
        <v>239</v>
      </c>
      <c r="H548" s="56" t="str">
        <f t="shared" si="8"/>
        <v>847.8471220.1.435340.000000.847001.200179</v>
      </c>
      <c r="I548" s="56" t="s">
        <v>21</v>
      </c>
      <c r="J548" s="56">
        <v>847001</v>
      </c>
      <c r="K548" s="56" t="s">
        <v>23</v>
      </c>
      <c r="L548" s="56">
        <v>200179</v>
      </c>
      <c r="M548" s="56" t="s">
        <v>2025</v>
      </c>
      <c r="N548" s="56">
        <v>6055</v>
      </c>
      <c r="Q548" s="56" t="s">
        <v>3670</v>
      </c>
      <c r="R548" s="56">
        <v>14640651.199999999</v>
      </c>
      <c r="S548" s="56">
        <v>1</v>
      </c>
      <c r="T548" s="56">
        <v>14640651.199999999</v>
      </c>
      <c r="W548" s="56" t="s">
        <v>3665</v>
      </c>
      <c r="X548" s="56" t="s">
        <v>3666</v>
      </c>
      <c r="AE548" s="56">
        <v>8471220</v>
      </c>
    </row>
    <row r="549" spans="1:31" x14ac:dyDescent="0.35">
      <c r="A549" s="56" t="s">
        <v>2036</v>
      </c>
      <c r="B549" s="56" t="s">
        <v>1999</v>
      </c>
      <c r="C549" s="56" t="s">
        <v>960</v>
      </c>
      <c r="D549" s="56">
        <v>8471220</v>
      </c>
      <c r="E549" s="56" t="s">
        <v>518</v>
      </c>
      <c r="F549" s="56">
        <v>436110</v>
      </c>
      <c r="G549" s="56" t="s">
        <v>64</v>
      </c>
      <c r="H549" s="56" t="str">
        <f t="shared" si="8"/>
        <v>847.8471220.1.436110.000000.847001.200179</v>
      </c>
      <c r="I549" s="56" t="s">
        <v>21</v>
      </c>
      <c r="J549" s="56">
        <v>847001</v>
      </c>
      <c r="K549" s="56" t="s">
        <v>23</v>
      </c>
      <c r="L549" s="56">
        <v>200179</v>
      </c>
      <c r="M549" s="56" t="s">
        <v>2025</v>
      </c>
      <c r="N549" s="56">
        <v>6055</v>
      </c>
      <c r="Q549" s="56" t="s">
        <v>3673</v>
      </c>
      <c r="R549" s="56">
        <v>400000</v>
      </c>
      <c r="S549" s="56">
        <v>1</v>
      </c>
      <c r="T549" s="56">
        <v>400000</v>
      </c>
      <c r="W549" s="56" t="s">
        <v>3665</v>
      </c>
      <c r="X549" s="56" t="s">
        <v>3666</v>
      </c>
      <c r="AE549" s="56">
        <v>8471220</v>
      </c>
    </row>
    <row r="550" spans="1:31" x14ac:dyDescent="0.35">
      <c r="A550" s="56" t="s">
        <v>2036</v>
      </c>
      <c r="B550" s="56" t="s">
        <v>1999</v>
      </c>
      <c r="C550" s="56" t="s">
        <v>960</v>
      </c>
      <c r="D550" s="56">
        <v>8471220</v>
      </c>
      <c r="E550" s="56" t="s">
        <v>518</v>
      </c>
      <c r="F550" s="56">
        <v>436120</v>
      </c>
      <c r="G550" s="56" t="s">
        <v>431</v>
      </c>
      <c r="H550" s="56" t="str">
        <f t="shared" si="8"/>
        <v>847.8471220.1.436120.000000.847001.200179</v>
      </c>
      <c r="I550" s="56" t="s">
        <v>21</v>
      </c>
      <c r="J550" s="56">
        <v>847001</v>
      </c>
      <c r="K550" s="56" t="s">
        <v>23</v>
      </c>
      <c r="L550" s="56">
        <v>200179</v>
      </c>
      <c r="M550" s="56" t="s">
        <v>2025</v>
      </c>
      <c r="N550" s="56">
        <v>6055</v>
      </c>
      <c r="Q550" s="56" t="s">
        <v>3674</v>
      </c>
      <c r="R550" s="56">
        <v>8000</v>
      </c>
      <c r="S550" s="56">
        <v>1</v>
      </c>
      <c r="T550" s="56">
        <v>8000</v>
      </c>
      <c r="W550" s="56" t="s">
        <v>3665</v>
      </c>
      <c r="X550" s="56" t="s">
        <v>3666</v>
      </c>
      <c r="AE550" s="56">
        <v>8471220</v>
      </c>
    </row>
    <row r="551" spans="1:31" x14ac:dyDescent="0.35">
      <c r="A551" s="56" t="s">
        <v>1998</v>
      </c>
      <c r="B551" s="56" t="s">
        <v>1999</v>
      </c>
      <c r="C551" s="56" t="s">
        <v>960</v>
      </c>
      <c r="D551" s="56">
        <v>8471230</v>
      </c>
      <c r="E551" s="56" t="s">
        <v>526</v>
      </c>
      <c r="F551" s="56">
        <v>425742</v>
      </c>
      <c r="G551" s="56" t="s">
        <v>528</v>
      </c>
      <c r="H551" s="56" t="str">
        <f t="shared" si="8"/>
        <v>847.8471230.1.425742.000000.847001.200179</v>
      </c>
      <c r="I551" s="56" t="s">
        <v>21</v>
      </c>
      <c r="J551" s="56">
        <v>847001</v>
      </c>
      <c r="K551" s="56" t="s">
        <v>23</v>
      </c>
      <c r="L551" s="56">
        <v>200179</v>
      </c>
      <c r="M551" s="56" t="s">
        <v>3675</v>
      </c>
      <c r="N551" s="56">
        <v>13915</v>
      </c>
      <c r="O551" s="56" t="s">
        <v>3675</v>
      </c>
      <c r="P551" s="56" t="s">
        <v>3676</v>
      </c>
      <c r="Q551" s="56" t="s">
        <v>3677</v>
      </c>
      <c r="R551" s="56">
        <v>8</v>
      </c>
      <c r="S551" s="56">
        <v>375000</v>
      </c>
      <c r="T551" s="56">
        <v>3000000</v>
      </c>
      <c r="U551" s="56" t="s">
        <v>2002</v>
      </c>
      <c r="V551" s="56" t="s">
        <v>2003</v>
      </c>
      <c r="W551" s="56" t="s">
        <v>3656</v>
      </c>
      <c r="X551" s="56" t="s">
        <v>3681</v>
      </c>
      <c r="AE551" s="56">
        <v>8471230</v>
      </c>
    </row>
    <row r="552" spans="1:31" x14ac:dyDescent="0.35">
      <c r="A552" s="56" t="s">
        <v>2041</v>
      </c>
      <c r="B552" s="56" t="s">
        <v>2042</v>
      </c>
      <c r="C552" s="56" t="s">
        <v>960</v>
      </c>
      <c r="D552" s="56">
        <v>8471230</v>
      </c>
      <c r="E552" s="56" t="s">
        <v>526</v>
      </c>
      <c r="F552" s="56">
        <v>426610</v>
      </c>
      <c r="G552" s="56" t="s">
        <v>43</v>
      </c>
      <c r="H552" s="56" t="str">
        <f t="shared" si="8"/>
        <v>847.8471230.1.426610.000000.847001.200179</v>
      </c>
      <c r="I552" s="56" t="s">
        <v>21</v>
      </c>
      <c r="J552" s="56">
        <v>847001</v>
      </c>
      <c r="K552" s="56" t="s">
        <v>23</v>
      </c>
      <c r="L552" s="56">
        <v>200179</v>
      </c>
      <c r="M552" s="56" t="s">
        <v>3683</v>
      </c>
      <c r="N552" s="56">
        <v>13915</v>
      </c>
      <c r="Q552" s="56" t="s">
        <v>5505</v>
      </c>
      <c r="R552" s="56">
        <v>1</v>
      </c>
      <c r="S552" s="56">
        <v>120000</v>
      </c>
      <c r="T552" s="56">
        <v>120000</v>
      </c>
      <c r="U552" s="56" t="s">
        <v>2113</v>
      </c>
      <c r="V552" s="56" t="s">
        <v>2003</v>
      </c>
      <c r="W552" s="56" t="s">
        <v>3656</v>
      </c>
      <c r="X552" s="56" t="s">
        <v>3685</v>
      </c>
      <c r="AE552" s="56">
        <v>8471230</v>
      </c>
    </row>
    <row r="553" spans="1:31" x14ac:dyDescent="0.35">
      <c r="A553" s="56" t="s">
        <v>2019</v>
      </c>
      <c r="B553" s="56" t="s">
        <v>2020</v>
      </c>
      <c r="C553" s="56" t="s">
        <v>960</v>
      </c>
      <c r="D553" s="56">
        <v>8471240</v>
      </c>
      <c r="E553" s="56" t="s">
        <v>532</v>
      </c>
      <c r="F553" s="56">
        <v>425510</v>
      </c>
      <c r="G553" s="56" t="s">
        <v>37</v>
      </c>
      <c r="H553" s="56" t="str">
        <f t="shared" si="8"/>
        <v>847.8471240.1.425510.000000.847001.200179</v>
      </c>
      <c r="I553" s="56" t="s">
        <v>21</v>
      </c>
      <c r="J553" s="56">
        <v>847001</v>
      </c>
      <c r="K553" s="56" t="s">
        <v>23</v>
      </c>
      <c r="L553" s="56">
        <v>200179</v>
      </c>
      <c r="M553" s="56" t="s">
        <v>3686</v>
      </c>
      <c r="N553" s="56">
        <v>1</v>
      </c>
      <c r="Q553" s="56" t="s">
        <v>3687</v>
      </c>
      <c r="R553" s="56">
        <v>1</v>
      </c>
      <c r="S553" s="56">
        <v>45000</v>
      </c>
      <c r="T553" s="56">
        <v>45000</v>
      </c>
      <c r="U553" s="56" t="s">
        <v>2002</v>
      </c>
      <c r="V553" s="56" t="s">
        <v>2122</v>
      </c>
      <c r="W553" s="56" t="s">
        <v>3689</v>
      </c>
      <c r="X553" s="56" t="s">
        <v>3690</v>
      </c>
      <c r="AE553" s="56">
        <v>8471240</v>
      </c>
    </row>
    <row r="554" spans="1:31" x14ac:dyDescent="0.35">
      <c r="A554" s="56" t="s">
        <v>2019</v>
      </c>
      <c r="B554" s="56" t="s">
        <v>2020</v>
      </c>
      <c r="C554" s="56" t="s">
        <v>960</v>
      </c>
      <c r="D554" s="56">
        <v>8471240</v>
      </c>
      <c r="E554" s="56" t="s">
        <v>532</v>
      </c>
      <c r="F554" s="56">
        <v>425510</v>
      </c>
      <c r="G554" s="56" t="s">
        <v>37</v>
      </c>
      <c r="H554" s="56" t="str">
        <f t="shared" si="8"/>
        <v>847.8471240.1.425510.000000.847001.200179</v>
      </c>
      <c r="I554" s="56" t="s">
        <v>21</v>
      </c>
      <c r="J554" s="56">
        <v>847001</v>
      </c>
      <c r="K554" s="56" t="s">
        <v>23</v>
      </c>
      <c r="L554" s="56">
        <v>200179</v>
      </c>
      <c r="M554" s="56" t="s">
        <v>3686</v>
      </c>
      <c r="N554" s="56">
        <v>1</v>
      </c>
      <c r="Q554" s="56" t="s">
        <v>3691</v>
      </c>
      <c r="R554" s="56">
        <v>1</v>
      </c>
      <c r="S554" s="56">
        <v>20000</v>
      </c>
      <c r="T554" s="56">
        <v>20000</v>
      </c>
      <c r="U554" s="56" t="s">
        <v>2002</v>
      </c>
      <c r="V554" s="56" t="s">
        <v>2122</v>
      </c>
      <c r="W554" s="56" t="s">
        <v>2119</v>
      </c>
      <c r="X554" s="56" t="s">
        <v>3690</v>
      </c>
      <c r="AE554" s="56">
        <v>8471240</v>
      </c>
    </row>
    <row r="555" spans="1:31" x14ac:dyDescent="0.35">
      <c r="A555" s="56" t="s">
        <v>2019</v>
      </c>
      <c r="B555" s="56" t="s">
        <v>2020</v>
      </c>
      <c r="C555" s="56" t="s">
        <v>960</v>
      </c>
      <c r="D555" s="56">
        <v>8471240</v>
      </c>
      <c r="E555" s="56" t="s">
        <v>532</v>
      </c>
      <c r="F555" s="56">
        <v>425510</v>
      </c>
      <c r="G555" s="56" t="s">
        <v>37</v>
      </c>
      <c r="H555" s="56" t="str">
        <f t="shared" si="8"/>
        <v>847.8471240.1.425510.000000.847001.200179</v>
      </c>
      <c r="I555" s="56" t="s">
        <v>21</v>
      </c>
      <c r="J555" s="56">
        <v>847001</v>
      </c>
      <c r="K555" s="56" t="s">
        <v>23</v>
      </c>
      <c r="L555" s="56">
        <v>200179</v>
      </c>
      <c r="M555" s="56" t="s">
        <v>3686</v>
      </c>
      <c r="N555" s="56">
        <v>1</v>
      </c>
      <c r="Q555" s="56" t="s">
        <v>3692</v>
      </c>
      <c r="R555" s="56">
        <v>1</v>
      </c>
      <c r="S555" s="56">
        <v>5000</v>
      </c>
      <c r="T555" s="56">
        <v>5000</v>
      </c>
      <c r="U555" s="56" t="s">
        <v>2002</v>
      </c>
      <c r="V555" s="56" t="s">
        <v>2122</v>
      </c>
      <c r="W555" s="56" t="s">
        <v>3656</v>
      </c>
      <c r="X555" s="56" t="s">
        <v>3690</v>
      </c>
      <c r="AE555" s="56">
        <v>8471240</v>
      </c>
    </row>
    <row r="556" spans="1:31" x14ac:dyDescent="0.35">
      <c r="A556" s="56" t="s">
        <v>2019</v>
      </c>
      <c r="B556" s="56" t="s">
        <v>2020</v>
      </c>
      <c r="C556" s="56" t="s">
        <v>960</v>
      </c>
      <c r="D556" s="56">
        <v>8471240</v>
      </c>
      <c r="E556" s="56" t="s">
        <v>532</v>
      </c>
      <c r="F556" s="56">
        <v>425510</v>
      </c>
      <c r="G556" s="56" t="s">
        <v>37</v>
      </c>
      <c r="H556" s="56" t="str">
        <f t="shared" si="8"/>
        <v>847.8471240.1.425510.000000.847001.200179</v>
      </c>
      <c r="I556" s="56" t="s">
        <v>21</v>
      </c>
      <c r="J556" s="56">
        <v>847001</v>
      </c>
      <c r="K556" s="56" t="s">
        <v>23</v>
      </c>
      <c r="L556" s="56">
        <v>200179</v>
      </c>
      <c r="M556" s="56" t="s">
        <v>3686</v>
      </c>
      <c r="N556" s="56">
        <v>1</v>
      </c>
      <c r="Q556" s="56" t="s">
        <v>3693</v>
      </c>
      <c r="R556" s="56">
        <v>1</v>
      </c>
      <c r="S556" s="56">
        <v>80000</v>
      </c>
      <c r="T556" s="56">
        <v>80000</v>
      </c>
      <c r="U556" s="56" t="s">
        <v>2002</v>
      </c>
      <c r="V556" s="56" t="s">
        <v>2122</v>
      </c>
      <c r="W556" s="56" t="s">
        <v>2101</v>
      </c>
      <c r="X556" s="56" t="s">
        <v>3694</v>
      </c>
      <c r="AE556" s="56">
        <v>8471240</v>
      </c>
    </row>
    <row r="557" spans="1:31" x14ac:dyDescent="0.35">
      <c r="A557" s="56" t="s">
        <v>2019</v>
      </c>
      <c r="B557" s="56" t="s">
        <v>2020</v>
      </c>
      <c r="C557" s="56" t="s">
        <v>960</v>
      </c>
      <c r="D557" s="56">
        <v>8471240</v>
      </c>
      <c r="E557" s="56" t="s">
        <v>532</v>
      </c>
      <c r="F557" s="56">
        <v>425510</v>
      </c>
      <c r="G557" s="56" t="s">
        <v>37</v>
      </c>
      <c r="H557" s="56" t="str">
        <f t="shared" si="8"/>
        <v>847.8471240.1.425510.000000.847001.200179</v>
      </c>
      <c r="I557" s="56" t="s">
        <v>21</v>
      </c>
      <c r="J557" s="56">
        <v>847001</v>
      </c>
      <c r="K557" s="56" t="s">
        <v>23</v>
      </c>
      <c r="L557" s="56">
        <v>200179</v>
      </c>
      <c r="M557" s="56" t="s">
        <v>3686</v>
      </c>
      <c r="N557" s="56">
        <v>1</v>
      </c>
      <c r="Q557" s="56" t="s">
        <v>3695</v>
      </c>
      <c r="R557" s="56">
        <v>1</v>
      </c>
      <c r="S557" s="56">
        <v>40000</v>
      </c>
      <c r="T557" s="56">
        <v>40000</v>
      </c>
      <c r="U557" s="56" t="s">
        <v>2002</v>
      </c>
      <c r="V557" s="56" t="s">
        <v>2122</v>
      </c>
      <c r="W557" s="56" t="s">
        <v>2119</v>
      </c>
      <c r="X557" s="56" t="s">
        <v>3696</v>
      </c>
      <c r="AE557" s="56">
        <v>8471240</v>
      </c>
    </row>
    <row r="558" spans="1:31" x14ac:dyDescent="0.35">
      <c r="A558" s="56" t="s">
        <v>2019</v>
      </c>
      <c r="B558" s="56" t="s">
        <v>2020</v>
      </c>
      <c r="C558" s="56" t="s">
        <v>960</v>
      </c>
      <c r="D558" s="56">
        <v>8471240</v>
      </c>
      <c r="E558" s="56" t="s">
        <v>532</v>
      </c>
      <c r="F558" s="56">
        <v>425510</v>
      </c>
      <c r="G558" s="56" t="s">
        <v>37</v>
      </c>
      <c r="H558" s="56" t="str">
        <f t="shared" si="8"/>
        <v>847.8471240.1.425510.000000.847001.200179</v>
      </c>
      <c r="I558" s="56" t="s">
        <v>21</v>
      </c>
      <c r="J558" s="56">
        <v>847001</v>
      </c>
      <c r="K558" s="56" t="s">
        <v>23</v>
      </c>
      <c r="L558" s="56">
        <v>200179</v>
      </c>
      <c r="M558" s="56" t="s">
        <v>3686</v>
      </c>
      <c r="N558" s="56">
        <v>1</v>
      </c>
      <c r="Q558" s="56" t="s">
        <v>3697</v>
      </c>
      <c r="R558" s="56">
        <v>1</v>
      </c>
      <c r="S558" s="56">
        <v>30000</v>
      </c>
      <c r="T558" s="56">
        <v>30000</v>
      </c>
      <c r="U558" s="56" t="s">
        <v>2113</v>
      </c>
      <c r="V558" s="56" t="s">
        <v>2122</v>
      </c>
      <c r="W558" s="56" t="s">
        <v>3656</v>
      </c>
      <c r="X558" s="56" t="s">
        <v>3698</v>
      </c>
      <c r="AE558" s="56">
        <v>8471240</v>
      </c>
    </row>
    <row r="559" spans="1:31" x14ac:dyDescent="0.35">
      <c r="A559" s="56" t="s">
        <v>2024</v>
      </c>
      <c r="B559" s="56" t="s">
        <v>1999</v>
      </c>
      <c r="C559" s="56" t="s">
        <v>960</v>
      </c>
      <c r="D559" s="56">
        <v>8471240</v>
      </c>
      <c r="E559" s="56" t="s">
        <v>532</v>
      </c>
      <c r="F559" s="56">
        <v>425720</v>
      </c>
      <c r="G559" s="56" t="s">
        <v>126</v>
      </c>
      <c r="H559" s="56" t="str">
        <f t="shared" si="8"/>
        <v>847.8471240.1.425720.000000.847001.200179</v>
      </c>
      <c r="I559" s="56" t="s">
        <v>21</v>
      </c>
      <c r="J559" s="56">
        <v>847001</v>
      </c>
      <c r="K559" s="56" t="s">
        <v>23</v>
      </c>
      <c r="L559" s="56">
        <v>200179</v>
      </c>
      <c r="M559" s="56" t="s">
        <v>3699</v>
      </c>
      <c r="N559" s="56">
        <v>1</v>
      </c>
      <c r="Q559" s="56" t="s">
        <v>3700</v>
      </c>
      <c r="R559" s="56">
        <v>1</v>
      </c>
      <c r="S559" s="56">
        <v>75000</v>
      </c>
      <c r="T559" s="56">
        <v>75000</v>
      </c>
      <c r="U559" s="56" t="s">
        <v>2113</v>
      </c>
      <c r="V559" s="56" t="s">
        <v>2122</v>
      </c>
      <c r="W559" s="56" t="s">
        <v>3656</v>
      </c>
      <c r="X559" s="56" t="s">
        <v>3698</v>
      </c>
      <c r="AE559" s="56">
        <v>8471240</v>
      </c>
    </row>
    <row r="560" spans="1:31" x14ac:dyDescent="0.35">
      <c r="A560" s="56" t="s">
        <v>2024</v>
      </c>
      <c r="B560" s="56" t="s">
        <v>1999</v>
      </c>
      <c r="C560" s="56" t="s">
        <v>960</v>
      </c>
      <c r="D560" s="56">
        <v>8471240</v>
      </c>
      <c r="E560" s="56" t="s">
        <v>532</v>
      </c>
      <c r="F560" s="56">
        <v>425720</v>
      </c>
      <c r="G560" s="56" t="s">
        <v>126</v>
      </c>
      <c r="H560" s="56" t="str">
        <f t="shared" si="8"/>
        <v>847.8471240.1.425720.000000.847001.200179</v>
      </c>
      <c r="I560" s="56" t="s">
        <v>21</v>
      </c>
      <c r="J560" s="56">
        <v>847001</v>
      </c>
      <c r="K560" s="56" t="s">
        <v>23</v>
      </c>
      <c r="L560" s="56">
        <v>200179</v>
      </c>
      <c r="M560" s="56" t="s">
        <v>3701</v>
      </c>
      <c r="N560" s="56">
        <v>1</v>
      </c>
      <c r="Q560" s="56" t="s">
        <v>3702</v>
      </c>
      <c r="R560" s="56">
        <v>1</v>
      </c>
      <c r="S560" s="56">
        <v>30000</v>
      </c>
      <c r="T560" s="56">
        <v>30000</v>
      </c>
      <c r="U560" s="56" t="s">
        <v>2002</v>
      </c>
      <c r="V560" s="56" t="s">
        <v>2122</v>
      </c>
      <c r="W560" s="56" t="s">
        <v>2101</v>
      </c>
      <c r="X560" s="56" t="s">
        <v>3694</v>
      </c>
      <c r="AE560" s="56">
        <v>8471240</v>
      </c>
    </row>
    <row r="561" spans="1:31" x14ac:dyDescent="0.35">
      <c r="A561" s="56" t="s">
        <v>2024</v>
      </c>
      <c r="B561" s="56" t="s">
        <v>1999</v>
      </c>
      <c r="C561" s="56" t="s">
        <v>960</v>
      </c>
      <c r="D561" s="56">
        <v>8471240</v>
      </c>
      <c r="E561" s="56" t="s">
        <v>532</v>
      </c>
      <c r="F561" s="56">
        <v>425720</v>
      </c>
      <c r="G561" s="56" t="s">
        <v>126</v>
      </c>
      <c r="H561" s="56" t="str">
        <f t="shared" si="8"/>
        <v>847.8471240.1.425720.000000.847001.200179</v>
      </c>
      <c r="I561" s="56" t="s">
        <v>21</v>
      </c>
      <c r="J561" s="56">
        <v>847001</v>
      </c>
      <c r="K561" s="56" t="s">
        <v>23</v>
      </c>
      <c r="L561" s="56">
        <v>200179</v>
      </c>
      <c r="M561" s="56" t="s">
        <v>3704</v>
      </c>
      <c r="N561" s="56">
        <v>1</v>
      </c>
      <c r="Q561" s="56" t="s">
        <v>3705</v>
      </c>
      <c r="R561" s="56">
        <v>3</v>
      </c>
      <c r="S561" s="56">
        <v>6000</v>
      </c>
      <c r="T561" s="56">
        <v>18000</v>
      </c>
      <c r="U561" s="56" t="s">
        <v>2002</v>
      </c>
      <c r="V561" s="56" t="s">
        <v>2003</v>
      </c>
      <c r="W561" s="56" t="s">
        <v>2101</v>
      </c>
      <c r="X561" s="56" t="s">
        <v>3694</v>
      </c>
      <c r="AE561" s="56">
        <v>8471240</v>
      </c>
    </row>
    <row r="562" spans="1:31" x14ac:dyDescent="0.35">
      <c r="A562" s="56" t="s">
        <v>2024</v>
      </c>
      <c r="B562" s="56" t="s">
        <v>1999</v>
      </c>
      <c r="C562" s="56" t="s">
        <v>960</v>
      </c>
      <c r="D562" s="56">
        <v>8471240</v>
      </c>
      <c r="E562" s="56" t="s">
        <v>532</v>
      </c>
      <c r="F562" s="56">
        <v>425720</v>
      </c>
      <c r="G562" s="56" t="s">
        <v>126</v>
      </c>
      <c r="H562" s="56" t="str">
        <f t="shared" si="8"/>
        <v>847.8471240.1.425720.000000.847001.200179</v>
      </c>
      <c r="I562" s="56" t="s">
        <v>21</v>
      </c>
      <c r="J562" s="56">
        <v>847001</v>
      </c>
      <c r="K562" s="56" t="s">
        <v>23</v>
      </c>
      <c r="L562" s="56">
        <v>200179</v>
      </c>
      <c r="M562" s="56" t="s">
        <v>3706</v>
      </c>
      <c r="N562" s="56">
        <v>1</v>
      </c>
      <c r="Q562" s="56" t="s">
        <v>3707</v>
      </c>
      <c r="R562" s="56">
        <v>10</v>
      </c>
      <c r="S562" s="56">
        <v>500</v>
      </c>
      <c r="T562" s="56">
        <v>5000</v>
      </c>
      <c r="U562" s="56" t="s">
        <v>2002</v>
      </c>
      <c r="V562" s="56" t="s">
        <v>2003</v>
      </c>
      <c r="W562" s="56" t="s">
        <v>3656</v>
      </c>
      <c r="X562" s="56" t="s">
        <v>3694</v>
      </c>
      <c r="AE562" s="56">
        <v>8471240</v>
      </c>
    </row>
    <row r="563" spans="1:31" x14ac:dyDescent="0.35">
      <c r="A563" s="56" t="s">
        <v>2024</v>
      </c>
      <c r="B563" s="56" t="s">
        <v>1999</v>
      </c>
      <c r="C563" s="56" t="s">
        <v>960</v>
      </c>
      <c r="D563" s="56">
        <v>8471240</v>
      </c>
      <c r="E563" s="56" t="s">
        <v>532</v>
      </c>
      <c r="F563" s="56">
        <v>425750</v>
      </c>
      <c r="G563" s="56" t="s">
        <v>554</v>
      </c>
      <c r="H563" s="56" t="str">
        <f t="shared" si="8"/>
        <v>847.8471240.1.425750.000000.847001.200179</v>
      </c>
      <c r="I563" s="56" t="s">
        <v>21</v>
      </c>
      <c r="J563" s="56">
        <v>847001</v>
      </c>
      <c r="K563" s="56" t="s">
        <v>23</v>
      </c>
      <c r="L563" s="56">
        <v>200179</v>
      </c>
      <c r="M563" s="56" t="s">
        <v>3708</v>
      </c>
      <c r="N563" s="56">
        <v>1</v>
      </c>
      <c r="Q563" s="56" t="s">
        <v>3709</v>
      </c>
      <c r="R563" s="56">
        <v>6</v>
      </c>
      <c r="S563" s="56">
        <v>1400</v>
      </c>
      <c r="T563" s="56">
        <v>8400</v>
      </c>
      <c r="U563" s="56" t="s">
        <v>2002</v>
      </c>
      <c r="V563" s="56" t="s">
        <v>2003</v>
      </c>
      <c r="W563" s="56" t="s">
        <v>3656</v>
      </c>
      <c r="X563" s="56" t="s">
        <v>3694</v>
      </c>
      <c r="AE563" s="56">
        <v>8471240</v>
      </c>
    </row>
    <row r="564" spans="1:31" x14ac:dyDescent="0.35">
      <c r="A564" s="56" t="s">
        <v>2024</v>
      </c>
      <c r="B564" s="56" t="s">
        <v>1999</v>
      </c>
      <c r="C564" s="56" t="s">
        <v>960</v>
      </c>
      <c r="D564" s="56">
        <v>8471240</v>
      </c>
      <c r="E564" s="56" t="s">
        <v>532</v>
      </c>
      <c r="F564" s="56">
        <v>425750</v>
      </c>
      <c r="G564" s="56" t="s">
        <v>554</v>
      </c>
      <c r="H564" s="56" t="str">
        <f t="shared" si="8"/>
        <v>847.8471240.1.425750.000000.847001.200179</v>
      </c>
      <c r="I564" s="56" t="s">
        <v>21</v>
      </c>
      <c r="J564" s="56">
        <v>847001</v>
      </c>
      <c r="K564" s="56" t="s">
        <v>23</v>
      </c>
      <c r="L564" s="56">
        <v>200179</v>
      </c>
      <c r="M564" s="56" t="s">
        <v>3710</v>
      </c>
      <c r="N564" s="56">
        <v>1</v>
      </c>
      <c r="Q564" s="56" t="s">
        <v>3711</v>
      </c>
      <c r="R564" s="56">
        <v>1</v>
      </c>
      <c r="S564" s="56">
        <v>14600</v>
      </c>
      <c r="T564" s="56">
        <v>14600</v>
      </c>
      <c r="U564" s="56" t="s">
        <v>2002</v>
      </c>
      <c r="V564" s="56" t="s">
        <v>2122</v>
      </c>
      <c r="AE564" s="56">
        <v>8471240</v>
      </c>
    </row>
    <row r="565" spans="1:31" x14ac:dyDescent="0.35">
      <c r="A565" s="56" t="s">
        <v>1998</v>
      </c>
      <c r="B565" s="56" t="s">
        <v>1999</v>
      </c>
      <c r="C565" s="56" t="s">
        <v>960</v>
      </c>
      <c r="D565" s="56">
        <v>8471240</v>
      </c>
      <c r="E565" s="56" t="s">
        <v>532</v>
      </c>
      <c r="F565" s="56">
        <v>425761</v>
      </c>
      <c r="G565" s="56" t="s">
        <v>288</v>
      </c>
      <c r="H565" s="56" t="str">
        <f t="shared" si="8"/>
        <v>847.8471240.1.425761.000000.847001.200179</v>
      </c>
      <c r="I565" s="56" t="s">
        <v>21</v>
      </c>
      <c r="J565" s="56">
        <v>847001</v>
      </c>
      <c r="K565" s="56" t="s">
        <v>23</v>
      </c>
      <c r="L565" s="56">
        <v>200179</v>
      </c>
      <c r="M565" s="56" t="s">
        <v>3712</v>
      </c>
      <c r="N565" s="56">
        <v>1</v>
      </c>
      <c r="Q565" s="56" t="s">
        <v>3713</v>
      </c>
      <c r="R565" s="56">
        <v>1</v>
      </c>
      <c r="S565" s="56">
        <v>1200000</v>
      </c>
      <c r="T565" s="56">
        <v>1200000</v>
      </c>
      <c r="U565" s="56" t="s">
        <v>2002</v>
      </c>
      <c r="V565" s="56" t="s">
        <v>2003</v>
      </c>
      <c r="W565" s="56" t="s">
        <v>2101</v>
      </c>
      <c r="X565" s="56" t="s">
        <v>3715</v>
      </c>
      <c r="AE565" s="56">
        <v>8471240</v>
      </c>
    </row>
    <row r="566" spans="1:31" x14ac:dyDescent="0.35">
      <c r="A566" s="56" t="s">
        <v>2036</v>
      </c>
      <c r="B566" s="56" t="s">
        <v>1999</v>
      </c>
      <c r="C566" s="56" t="s">
        <v>960</v>
      </c>
      <c r="D566" s="56">
        <v>8471240</v>
      </c>
      <c r="E566" s="56" t="s">
        <v>532</v>
      </c>
      <c r="F566" s="56">
        <v>425900</v>
      </c>
      <c r="G566" s="56" t="s">
        <v>40</v>
      </c>
      <c r="H566" s="56" t="str">
        <f t="shared" si="8"/>
        <v>847.8471240.1.425900.000000.847001.200179</v>
      </c>
      <c r="I566" s="56" t="s">
        <v>21</v>
      </c>
      <c r="J566" s="56">
        <v>847001</v>
      </c>
      <c r="K566" s="56" t="s">
        <v>23</v>
      </c>
      <c r="L566" s="56">
        <v>200179</v>
      </c>
      <c r="M566" s="56" t="s">
        <v>2098</v>
      </c>
      <c r="N566" s="56">
        <v>1</v>
      </c>
      <c r="Q566" s="56" t="s">
        <v>3716</v>
      </c>
      <c r="R566" s="56">
        <v>2</v>
      </c>
      <c r="S566" s="56">
        <v>7250</v>
      </c>
      <c r="T566" s="56">
        <v>14500</v>
      </c>
      <c r="U566" s="56" t="s">
        <v>2002</v>
      </c>
      <c r="V566" s="56" t="s">
        <v>2003</v>
      </c>
      <c r="AE566" s="56">
        <v>8471240</v>
      </c>
    </row>
    <row r="567" spans="1:31" x14ac:dyDescent="0.35">
      <c r="A567" s="56" t="s">
        <v>2036</v>
      </c>
      <c r="B567" s="56" t="s">
        <v>1999</v>
      </c>
      <c r="C567" s="56" t="s">
        <v>960</v>
      </c>
      <c r="D567" s="56">
        <v>8471240</v>
      </c>
      <c r="E567" s="56" t="s">
        <v>532</v>
      </c>
      <c r="F567" s="56">
        <v>425900</v>
      </c>
      <c r="G567" s="56" t="s">
        <v>40</v>
      </c>
      <c r="H567" s="56" t="str">
        <f t="shared" si="8"/>
        <v>847.8471240.1.425900.000000.847001.200179</v>
      </c>
      <c r="I567" s="56" t="s">
        <v>21</v>
      </c>
      <c r="J567" s="56">
        <v>847001</v>
      </c>
      <c r="K567" s="56" t="s">
        <v>23</v>
      </c>
      <c r="L567" s="56">
        <v>200179</v>
      </c>
      <c r="M567" s="56" t="s">
        <v>2098</v>
      </c>
      <c r="N567" s="56">
        <v>1</v>
      </c>
      <c r="Q567" s="56" t="s">
        <v>3717</v>
      </c>
      <c r="R567" s="56">
        <v>3</v>
      </c>
      <c r="S567" s="56">
        <v>1500</v>
      </c>
      <c r="T567" s="56">
        <v>4500</v>
      </c>
      <c r="U567" s="56" t="s">
        <v>2002</v>
      </c>
      <c r="V567" s="56" t="s">
        <v>2003</v>
      </c>
      <c r="AE567" s="56">
        <v>8471240</v>
      </c>
    </row>
    <row r="568" spans="1:31" x14ac:dyDescent="0.35">
      <c r="A568" s="56" t="s">
        <v>2036</v>
      </c>
      <c r="B568" s="56" t="s">
        <v>1999</v>
      </c>
      <c r="C568" s="56" t="s">
        <v>960</v>
      </c>
      <c r="D568" s="56">
        <v>8471240</v>
      </c>
      <c r="E568" s="56" t="s">
        <v>532</v>
      </c>
      <c r="F568" s="56">
        <v>425900</v>
      </c>
      <c r="G568" s="56" t="s">
        <v>40</v>
      </c>
      <c r="H568" s="56" t="str">
        <f t="shared" si="8"/>
        <v>847.8471240.1.425900.000000.847001.200179</v>
      </c>
      <c r="I568" s="56" t="s">
        <v>21</v>
      </c>
      <c r="J568" s="56">
        <v>847001</v>
      </c>
      <c r="K568" s="56" t="s">
        <v>23</v>
      </c>
      <c r="L568" s="56">
        <v>200179</v>
      </c>
      <c r="M568" s="56" t="s">
        <v>2098</v>
      </c>
      <c r="N568" s="56">
        <v>1</v>
      </c>
      <c r="Q568" s="56" t="s">
        <v>3718</v>
      </c>
      <c r="R568" s="56">
        <v>10</v>
      </c>
      <c r="S568" s="56">
        <v>500</v>
      </c>
      <c r="T568" s="56">
        <v>5000</v>
      </c>
      <c r="U568" s="56" t="s">
        <v>2002</v>
      </c>
      <c r="V568" s="56" t="s">
        <v>2003</v>
      </c>
      <c r="AE568" s="56">
        <v>8471240</v>
      </c>
    </row>
    <row r="569" spans="1:31" x14ac:dyDescent="0.35">
      <c r="A569" s="56" t="s">
        <v>2041</v>
      </c>
      <c r="B569" s="56" t="s">
        <v>2042</v>
      </c>
      <c r="C569" s="56" t="s">
        <v>960</v>
      </c>
      <c r="D569" s="56">
        <v>8471240</v>
      </c>
      <c r="E569" s="56" t="s">
        <v>532</v>
      </c>
      <c r="F569" s="56">
        <v>426610</v>
      </c>
      <c r="G569" s="56" t="s">
        <v>43</v>
      </c>
      <c r="H569" s="56" t="str">
        <f t="shared" si="8"/>
        <v>847.8471240.1.426610.000000.847001.200179</v>
      </c>
      <c r="I569" s="56" t="s">
        <v>21</v>
      </c>
      <c r="J569" s="56">
        <v>847001</v>
      </c>
      <c r="K569" s="56" t="s">
        <v>23</v>
      </c>
      <c r="L569" s="56">
        <v>200179</v>
      </c>
      <c r="T569" s="56">
        <v>0</v>
      </c>
      <c r="AE569" s="56">
        <v>8471240</v>
      </c>
    </row>
    <row r="570" spans="1:31" x14ac:dyDescent="0.35">
      <c r="A570" s="56" t="s">
        <v>2047</v>
      </c>
      <c r="B570" s="56" t="s">
        <v>1999</v>
      </c>
      <c r="C570" s="56" t="s">
        <v>960</v>
      </c>
      <c r="D570" s="56">
        <v>8471240</v>
      </c>
      <c r="E570" s="56" t="s">
        <v>532</v>
      </c>
      <c r="F570" s="56">
        <v>428090</v>
      </c>
      <c r="G570" s="56" t="s">
        <v>52</v>
      </c>
      <c r="H570" s="56" t="str">
        <f t="shared" si="8"/>
        <v>847.8471240.1.428090.000000.847001.200179</v>
      </c>
      <c r="I570" s="56" t="s">
        <v>21</v>
      </c>
      <c r="J570" s="56">
        <v>847001</v>
      </c>
      <c r="K570" s="56" t="s">
        <v>23</v>
      </c>
      <c r="L570" s="56">
        <v>200179</v>
      </c>
      <c r="M570" s="56" t="s">
        <v>2167</v>
      </c>
      <c r="N570" s="56">
        <v>1</v>
      </c>
      <c r="Q570" s="56" t="s">
        <v>3719</v>
      </c>
      <c r="R570" s="56">
        <v>2</v>
      </c>
      <c r="S570" s="56">
        <v>30000</v>
      </c>
      <c r="T570" s="56">
        <v>60000</v>
      </c>
      <c r="U570" s="56" t="s">
        <v>2002</v>
      </c>
      <c r="V570" s="56" t="s">
        <v>2003</v>
      </c>
      <c r="W570" s="56" t="s">
        <v>2075</v>
      </c>
      <c r="X570" s="56" t="s">
        <v>3715</v>
      </c>
      <c r="AE570" s="56">
        <v>8471240</v>
      </c>
    </row>
    <row r="571" spans="1:31" x14ac:dyDescent="0.35">
      <c r="A571" s="56" t="s">
        <v>2019</v>
      </c>
      <c r="B571" s="56" t="s">
        <v>2053</v>
      </c>
      <c r="C571" s="56" t="s">
        <v>960</v>
      </c>
      <c r="D571" s="56">
        <v>8471240</v>
      </c>
      <c r="E571" s="56" t="s">
        <v>532</v>
      </c>
      <c r="F571" s="56">
        <v>428640</v>
      </c>
      <c r="G571" s="56" t="s">
        <v>55</v>
      </c>
      <c r="H571" s="56" t="str">
        <f t="shared" si="8"/>
        <v>847.8471240.1.428640.000000.847001.200179</v>
      </c>
      <c r="I571" s="56" t="s">
        <v>21</v>
      </c>
      <c r="J571" s="56">
        <v>847001</v>
      </c>
      <c r="K571" s="56" t="s">
        <v>23</v>
      </c>
      <c r="L571" s="56">
        <v>200179</v>
      </c>
      <c r="M571" s="56" t="s">
        <v>2098</v>
      </c>
      <c r="N571" s="56">
        <v>1</v>
      </c>
      <c r="Q571" s="56" t="s">
        <v>3720</v>
      </c>
      <c r="R571" s="56">
        <v>2</v>
      </c>
      <c r="S571" s="56">
        <v>5000</v>
      </c>
      <c r="T571" s="56">
        <v>10000</v>
      </c>
      <c r="U571" s="56" t="s">
        <v>2002</v>
      </c>
      <c r="V571" s="56" t="s">
        <v>2003</v>
      </c>
      <c r="AE571" s="56">
        <v>8471240</v>
      </c>
    </row>
    <row r="572" spans="1:31" x14ac:dyDescent="0.35">
      <c r="A572" s="56" t="s">
        <v>2019</v>
      </c>
      <c r="B572" s="56" t="s">
        <v>2053</v>
      </c>
      <c r="C572" s="56" t="s">
        <v>960</v>
      </c>
      <c r="D572" s="56">
        <v>8471240</v>
      </c>
      <c r="E572" s="56" t="s">
        <v>532</v>
      </c>
      <c r="F572" s="56">
        <v>428640</v>
      </c>
      <c r="G572" s="56" t="s">
        <v>55</v>
      </c>
      <c r="H572" s="56" t="str">
        <f t="shared" si="8"/>
        <v>847.8471240.1.428640.000000.847001.200179</v>
      </c>
      <c r="I572" s="56" t="s">
        <v>21</v>
      </c>
      <c r="J572" s="56">
        <v>847001</v>
      </c>
      <c r="K572" s="56" t="s">
        <v>23</v>
      </c>
      <c r="L572" s="56">
        <v>200179</v>
      </c>
      <c r="M572" s="56" t="s">
        <v>2098</v>
      </c>
      <c r="N572" s="56">
        <v>1</v>
      </c>
      <c r="Q572" s="56" t="s">
        <v>3721</v>
      </c>
      <c r="R572" s="56">
        <v>80</v>
      </c>
      <c r="S572" s="56">
        <v>25</v>
      </c>
      <c r="T572" s="56">
        <v>2000</v>
      </c>
      <c r="U572" s="56" t="s">
        <v>2002</v>
      </c>
      <c r="V572" s="56" t="s">
        <v>2122</v>
      </c>
      <c r="AE572" s="56">
        <v>8471240</v>
      </c>
    </row>
    <row r="573" spans="1:31" x14ac:dyDescent="0.35">
      <c r="A573" s="56" t="s">
        <v>2019</v>
      </c>
      <c r="B573" s="56" t="s">
        <v>2053</v>
      </c>
      <c r="C573" s="56" t="s">
        <v>960</v>
      </c>
      <c r="D573" s="56">
        <v>8471240</v>
      </c>
      <c r="E573" s="56" t="s">
        <v>532</v>
      </c>
      <c r="F573" s="56">
        <v>428640</v>
      </c>
      <c r="G573" s="56" t="s">
        <v>55</v>
      </c>
      <c r="H573" s="56" t="str">
        <f t="shared" si="8"/>
        <v>847.8471240.1.428640.000000.847001.200179</v>
      </c>
      <c r="I573" s="56" t="s">
        <v>21</v>
      </c>
      <c r="J573" s="56">
        <v>847001</v>
      </c>
      <c r="K573" s="56" t="s">
        <v>23</v>
      </c>
      <c r="L573" s="56">
        <v>200179</v>
      </c>
      <c r="M573" s="56" t="s">
        <v>2098</v>
      </c>
      <c r="N573" s="56">
        <v>1</v>
      </c>
      <c r="Q573" s="56" t="s">
        <v>3722</v>
      </c>
      <c r="R573" s="56">
        <v>10</v>
      </c>
      <c r="S573" s="56">
        <v>200</v>
      </c>
      <c r="T573" s="56">
        <v>2000</v>
      </c>
      <c r="U573" s="56" t="s">
        <v>2002</v>
      </c>
      <c r="V573" s="56" t="s">
        <v>2122</v>
      </c>
      <c r="AE573" s="56">
        <v>8471240</v>
      </c>
    </row>
    <row r="574" spans="1:31" x14ac:dyDescent="0.35">
      <c r="A574" s="56" t="s">
        <v>1998</v>
      </c>
      <c r="B574" s="56" t="s">
        <v>1999</v>
      </c>
      <c r="C574" s="56" t="s">
        <v>960</v>
      </c>
      <c r="D574" s="56">
        <v>8471240</v>
      </c>
      <c r="E574" s="56" t="s">
        <v>532</v>
      </c>
      <c r="F574" s="56">
        <v>435330</v>
      </c>
      <c r="G574" s="56" t="s">
        <v>568</v>
      </c>
      <c r="H574" s="56" t="str">
        <f t="shared" si="8"/>
        <v>847.8471240.1.435330.000000.847001.200179</v>
      </c>
      <c r="I574" s="56" t="s">
        <v>21</v>
      </c>
      <c r="J574" s="56">
        <v>847001</v>
      </c>
      <c r="K574" s="56" t="s">
        <v>23</v>
      </c>
      <c r="L574" s="56">
        <v>200179</v>
      </c>
      <c r="M574" s="56" t="s">
        <v>3723</v>
      </c>
      <c r="N574" s="56">
        <v>1</v>
      </c>
      <c r="Q574" s="56" t="s">
        <v>3724</v>
      </c>
      <c r="R574" s="56">
        <v>50</v>
      </c>
      <c r="S574" s="56">
        <v>95</v>
      </c>
      <c r="T574" s="56">
        <v>4750</v>
      </c>
      <c r="U574" s="56" t="s">
        <v>2002</v>
      </c>
      <c r="V574" s="56" t="s">
        <v>2122</v>
      </c>
      <c r="AE574" s="56">
        <v>8471240</v>
      </c>
    </row>
    <row r="575" spans="1:31" x14ac:dyDescent="0.35">
      <c r="A575" s="56" t="s">
        <v>2036</v>
      </c>
      <c r="B575" s="56" t="s">
        <v>1999</v>
      </c>
      <c r="C575" s="56" t="s">
        <v>960</v>
      </c>
      <c r="D575" s="56">
        <v>8471240</v>
      </c>
      <c r="E575" s="56" t="s">
        <v>532</v>
      </c>
      <c r="F575" s="56">
        <v>436110</v>
      </c>
      <c r="G575" s="56" t="s">
        <v>64</v>
      </c>
      <c r="H575" s="56" t="str">
        <f t="shared" si="8"/>
        <v>847.8471240.1.436110.000000.847001.200179</v>
      </c>
      <c r="I575" s="56" t="s">
        <v>21</v>
      </c>
      <c r="J575" s="56">
        <v>847001</v>
      </c>
      <c r="K575" s="56" t="s">
        <v>23</v>
      </c>
      <c r="L575" s="56">
        <v>200179</v>
      </c>
      <c r="M575" s="56" t="s">
        <v>2098</v>
      </c>
      <c r="N575" s="56">
        <v>1</v>
      </c>
      <c r="Q575" s="56" t="s">
        <v>3725</v>
      </c>
      <c r="R575" s="56">
        <v>1000</v>
      </c>
      <c r="S575" s="56">
        <v>35</v>
      </c>
      <c r="T575" s="56">
        <v>35000</v>
      </c>
      <c r="U575" s="56" t="s">
        <v>2002</v>
      </c>
      <c r="V575" s="56" t="s">
        <v>2122</v>
      </c>
      <c r="AE575" s="56">
        <v>8471240</v>
      </c>
    </row>
    <row r="576" spans="1:31" x14ac:dyDescent="0.35">
      <c r="A576" s="56" t="s">
        <v>2036</v>
      </c>
      <c r="B576" s="56" t="s">
        <v>1999</v>
      </c>
      <c r="C576" s="56" t="s">
        <v>960</v>
      </c>
      <c r="D576" s="56">
        <v>8471240</v>
      </c>
      <c r="E576" s="56" t="s">
        <v>532</v>
      </c>
      <c r="F576" s="56">
        <v>436110</v>
      </c>
      <c r="G576" s="56" t="s">
        <v>64</v>
      </c>
      <c r="H576" s="56" t="str">
        <f t="shared" si="8"/>
        <v>847.8471240.1.436110.000000.847001.200179</v>
      </c>
      <c r="I576" s="56" t="s">
        <v>21</v>
      </c>
      <c r="J576" s="56">
        <v>847001</v>
      </c>
      <c r="K576" s="56" t="s">
        <v>23</v>
      </c>
      <c r="L576" s="56">
        <v>200179</v>
      </c>
      <c r="M576" s="56" t="s">
        <v>2098</v>
      </c>
      <c r="N576" s="56">
        <v>1</v>
      </c>
      <c r="Q576" s="56" t="s">
        <v>3726</v>
      </c>
      <c r="R576" s="56">
        <v>10</v>
      </c>
      <c r="S576" s="56">
        <v>200</v>
      </c>
      <c r="T576" s="56">
        <v>2000</v>
      </c>
      <c r="U576" s="56" t="s">
        <v>2002</v>
      </c>
      <c r="V576" s="56" t="s">
        <v>2122</v>
      </c>
      <c r="AE576" s="56">
        <v>8471240</v>
      </c>
    </row>
    <row r="577" spans="1:31" x14ac:dyDescent="0.35">
      <c r="A577" s="56" t="s">
        <v>2036</v>
      </c>
      <c r="B577" s="56" t="s">
        <v>1999</v>
      </c>
      <c r="C577" s="56" t="s">
        <v>960</v>
      </c>
      <c r="D577" s="56">
        <v>8471240</v>
      </c>
      <c r="E577" s="56" t="s">
        <v>532</v>
      </c>
      <c r="F577" s="56">
        <v>436110</v>
      </c>
      <c r="G577" s="56" t="s">
        <v>64</v>
      </c>
      <c r="H577" s="56" t="str">
        <f t="shared" si="8"/>
        <v>847.8471240.1.436110.000000.847001.200179</v>
      </c>
      <c r="I577" s="56" t="s">
        <v>21</v>
      </c>
      <c r="J577" s="56">
        <v>847001</v>
      </c>
      <c r="K577" s="56" t="s">
        <v>23</v>
      </c>
      <c r="L577" s="56">
        <v>200179</v>
      </c>
      <c r="M577" s="56" t="s">
        <v>2098</v>
      </c>
      <c r="N577" s="56">
        <v>1</v>
      </c>
      <c r="Q577" s="56" t="s">
        <v>3727</v>
      </c>
      <c r="R577" s="56">
        <v>10</v>
      </c>
      <c r="S577" s="56">
        <v>500</v>
      </c>
      <c r="T577" s="56">
        <v>5000</v>
      </c>
      <c r="U577" s="56" t="s">
        <v>2002</v>
      </c>
      <c r="V577" s="56" t="s">
        <v>2003</v>
      </c>
      <c r="AE577" s="56">
        <v>8471240</v>
      </c>
    </row>
    <row r="578" spans="1:31" x14ac:dyDescent="0.35">
      <c r="A578" s="56" t="s">
        <v>2036</v>
      </c>
      <c r="B578" s="56" t="s">
        <v>1999</v>
      </c>
      <c r="C578" s="56" t="s">
        <v>960</v>
      </c>
      <c r="D578" s="56">
        <v>8471240</v>
      </c>
      <c r="E578" s="56" t="s">
        <v>532</v>
      </c>
      <c r="F578" s="56">
        <v>436120</v>
      </c>
      <c r="G578" s="56" t="s">
        <v>431</v>
      </c>
      <c r="H578" s="56" t="str">
        <f t="shared" si="8"/>
        <v>847.8471240.1.436120.000000.847001.200179</v>
      </c>
      <c r="I578" s="56" t="s">
        <v>21</v>
      </c>
      <c r="J578" s="56">
        <v>847001</v>
      </c>
      <c r="K578" s="56" t="s">
        <v>23</v>
      </c>
      <c r="L578" s="56">
        <v>200179</v>
      </c>
      <c r="M578" s="56" t="s">
        <v>2098</v>
      </c>
      <c r="N578" s="56">
        <v>1</v>
      </c>
      <c r="Q578" s="56" t="s">
        <v>3662</v>
      </c>
      <c r="R578" s="56">
        <v>10</v>
      </c>
      <c r="S578" s="56">
        <v>3400</v>
      </c>
      <c r="T578" s="56">
        <v>34000</v>
      </c>
      <c r="U578" s="56" t="s">
        <v>2002</v>
      </c>
      <c r="V578" s="56" t="s">
        <v>2003</v>
      </c>
      <c r="AE578" s="56">
        <v>8471240</v>
      </c>
    </row>
    <row r="579" spans="1:31" x14ac:dyDescent="0.35">
      <c r="A579" s="56" t="s">
        <v>2036</v>
      </c>
      <c r="B579" s="56" t="s">
        <v>1999</v>
      </c>
      <c r="C579" s="56" t="s">
        <v>960</v>
      </c>
      <c r="D579" s="56">
        <v>8471240</v>
      </c>
      <c r="E579" s="56" t="s">
        <v>532</v>
      </c>
      <c r="F579" s="56">
        <v>436120</v>
      </c>
      <c r="G579" s="56" t="s">
        <v>431</v>
      </c>
      <c r="H579" s="56" t="str">
        <f t="shared" ref="H579:H642" si="9">CONCATENATE(847,".",D579,".",1,".",F579,".","000000",".",J579,".",L579)</f>
        <v>847.8471240.1.436120.000000.847001.200179</v>
      </c>
      <c r="I579" s="56" t="s">
        <v>21</v>
      </c>
      <c r="J579" s="56">
        <v>847001</v>
      </c>
      <c r="K579" s="56" t="s">
        <v>23</v>
      </c>
      <c r="L579" s="56">
        <v>200179</v>
      </c>
      <c r="M579" s="56" t="s">
        <v>2098</v>
      </c>
      <c r="N579" s="56">
        <v>1</v>
      </c>
      <c r="Q579" s="56" t="s">
        <v>3728</v>
      </c>
      <c r="R579" s="56">
        <v>1</v>
      </c>
      <c r="S579" s="56">
        <v>1000</v>
      </c>
      <c r="T579" s="56">
        <v>1000</v>
      </c>
      <c r="U579" s="56" t="s">
        <v>2002</v>
      </c>
      <c r="V579" s="56" t="s">
        <v>2122</v>
      </c>
      <c r="AE579" s="56">
        <v>8471240</v>
      </c>
    </row>
    <row r="580" spans="1:31" x14ac:dyDescent="0.35">
      <c r="C580" s="56" t="s">
        <v>960</v>
      </c>
      <c r="D580" s="56">
        <v>8471250</v>
      </c>
      <c r="E580" s="56" t="s">
        <v>538</v>
      </c>
      <c r="F580" s="56">
        <v>425510</v>
      </c>
      <c r="G580" s="56" t="s">
        <v>37</v>
      </c>
      <c r="H580" s="56" t="str">
        <f t="shared" si="9"/>
        <v>847.8471250.1.425510.000000.847001.200179</v>
      </c>
      <c r="I580" s="56" t="s">
        <v>21</v>
      </c>
      <c r="J580" s="56">
        <v>847001</v>
      </c>
      <c r="K580" s="56" t="s">
        <v>23</v>
      </c>
      <c r="L580" s="56">
        <v>200179</v>
      </c>
      <c r="AE580" s="56">
        <v>8471250</v>
      </c>
    </row>
    <row r="581" spans="1:31" x14ac:dyDescent="0.35">
      <c r="C581" s="56" t="s">
        <v>960</v>
      </c>
      <c r="D581" s="56">
        <v>8471250</v>
      </c>
      <c r="E581" s="56" t="s">
        <v>538</v>
      </c>
      <c r="F581" s="56">
        <v>425510</v>
      </c>
      <c r="G581" s="56" t="s">
        <v>37</v>
      </c>
      <c r="H581" s="56" t="str">
        <f t="shared" si="9"/>
        <v>847.8471250.1.425510.000000.847001.200179</v>
      </c>
      <c r="I581" s="56" t="s">
        <v>21</v>
      </c>
      <c r="J581" s="56">
        <v>847001</v>
      </c>
      <c r="K581" s="56" t="s">
        <v>23</v>
      </c>
      <c r="L581" s="56">
        <v>200179</v>
      </c>
      <c r="M581" s="56" t="s">
        <v>3729</v>
      </c>
      <c r="N581" s="56">
        <v>65</v>
      </c>
      <c r="Q581" s="56" t="s">
        <v>3730</v>
      </c>
      <c r="R581" s="56">
        <v>70</v>
      </c>
      <c r="S581" s="56">
        <v>3000</v>
      </c>
      <c r="T581" s="56">
        <v>210000</v>
      </c>
      <c r="U581" s="56" t="s">
        <v>2002</v>
      </c>
      <c r="V581" s="56" t="s">
        <v>2003</v>
      </c>
      <c r="W581" s="56" t="s">
        <v>3689</v>
      </c>
      <c r="X581" s="56" t="s">
        <v>3733</v>
      </c>
      <c r="AE581" s="56">
        <v>8471250</v>
      </c>
    </row>
    <row r="582" spans="1:31" x14ac:dyDescent="0.35">
      <c r="C582" s="56" t="s">
        <v>960</v>
      </c>
      <c r="D582" s="56">
        <v>8471250</v>
      </c>
      <c r="E582" s="56" t="s">
        <v>538</v>
      </c>
      <c r="F582" s="56">
        <v>425510</v>
      </c>
      <c r="G582" s="56" t="s">
        <v>37</v>
      </c>
      <c r="H582" s="56" t="str">
        <f t="shared" si="9"/>
        <v>847.8471250.1.425510.000000.847001.200179</v>
      </c>
      <c r="I582" s="56" t="s">
        <v>21</v>
      </c>
      <c r="J582" s="56">
        <v>847001</v>
      </c>
      <c r="K582" s="56" t="s">
        <v>23</v>
      </c>
      <c r="L582" s="56">
        <v>200179</v>
      </c>
      <c r="M582" s="56" t="s">
        <v>3729</v>
      </c>
      <c r="N582" s="56">
        <v>25</v>
      </c>
      <c r="Q582" s="56" t="s">
        <v>3735</v>
      </c>
      <c r="R582" s="56">
        <v>28</v>
      </c>
      <c r="S582" s="56">
        <v>2500</v>
      </c>
      <c r="T582" s="56">
        <v>70000</v>
      </c>
      <c r="U582" s="56" t="s">
        <v>2002</v>
      </c>
      <c r="V582" s="56" t="s">
        <v>2003</v>
      </c>
      <c r="W582" s="56" t="s">
        <v>3689</v>
      </c>
      <c r="X582" s="56" t="s">
        <v>3733</v>
      </c>
      <c r="AE582" s="56">
        <v>8471250</v>
      </c>
    </row>
    <row r="583" spans="1:31" x14ac:dyDescent="0.35">
      <c r="C583" s="56" t="s">
        <v>960</v>
      </c>
      <c r="D583" s="56">
        <v>8471250</v>
      </c>
      <c r="E583" s="56" t="s">
        <v>538</v>
      </c>
      <c r="F583" s="56">
        <v>425510</v>
      </c>
      <c r="G583" s="56" t="s">
        <v>37</v>
      </c>
      <c r="H583" s="56" t="str">
        <f t="shared" si="9"/>
        <v>847.8471250.1.425510.000000.847001.200179</v>
      </c>
      <c r="I583" s="56" t="s">
        <v>21</v>
      </c>
      <c r="J583" s="56">
        <v>847001</v>
      </c>
      <c r="K583" s="56" t="s">
        <v>23</v>
      </c>
      <c r="L583" s="56">
        <v>200179</v>
      </c>
      <c r="M583" s="56" t="s">
        <v>3729</v>
      </c>
      <c r="N583" s="56">
        <v>40</v>
      </c>
      <c r="Q583" s="56" t="s">
        <v>3738</v>
      </c>
      <c r="R583" s="56">
        <v>45</v>
      </c>
      <c r="S583" s="56">
        <v>1500</v>
      </c>
      <c r="T583" s="56">
        <v>67500</v>
      </c>
      <c r="U583" s="56" t="s">
        <v>2002</v>
      </c>
      <c r="V583" s="56" t="s">
        <v>2003</v>
      </c>
      <c r="W583" s="56" t="s">
        <v>3689</v>
      </c>
      <c r="X583" s="56" t="s">
        <v>3733</v>
      </c>
      <c r="AE583" s="56">
        <v>8471250</v>
      </c>
    </row>
    <row r="584" spans="1:31" x14ac:dyDescent="0.35">
      <c r="C584" s="56" t="s">
        <v>960</v>
      </c>
      <c r="D584" s="56">
        <v>8471250</v>
      </c>
      <c r="E584" s="56" t="s">
        <v>538</v>
      </c>
      <c r="F584" s="56">
        <v>425720</v>
      </c>
      <c r="G584" s="56" t="s">
        <v>126</v>
      </c>
      <c r="H584" s="56" t="str">
        <f t="shared" si="9"/>
        <v>847.8471250.1.425720.000000.847001.200179</v>
      </c>
      <c r="I584" s="56" t="s">
        <v>21</v>
      </c>
      <c r="J584" s="56">
        <v>847001</v>
      </c>
      <c r="K584" s="56" t="s">
        <v>23</v>
      </c>
      <c r="L584" s="56">
        <v>200179</v>
      </c>
      <c r="M584" s="56" t="s">
        <v>2025</v>
      </c>
      <c r="N584" s="56">
        <v>800</v>
      </c>
      <c r="Q584" s="56" t="s">
        <v>3741</v>
      </c>
      <c r="R584" s="56">
        <v>800</v>
      </c>
      <c r="S584" s="56">
        <v>700</v>
      </c>
      <c r="T584" s="56">
        <v>560000</v>
      </c>
      <c r="U584" s="56" t="s">
        <v>2002</v>
      </c>
      <c r="V584" s="56" t="s">
        <v>2003</v>
      </c>
      <c r="W584" s="56" t="s">
        <v>3689</v>
      </c>
      <c r="X584" s="56" t="s">
        <v>3733</v>
      </c>
      <c r="AE584" s="56">
        <v>8471250</v>
      </c>
    </row>
    <row r="585" spans="1:31" x14ac:dyDescent="0.35">
      <c r="C585" s="56" t="s">
        <v>960</v>
      </c>
      <c r="D585" s="56">
        <v>8471250</v>
      </c>
      <c r="E585" s="56" t="s">
        <v>538</v>
      </c>
      <c r="F585" s="56">
        <v>425762</v>
      </c>
      <c r="G585" s="56" t="s">
        <v>600</v>
      </c>
      <c r="H585" s="56" t="str">
        <f t="shared" si="9"/>
        <v>847.8471250.1.425762.000000.847001.200179</v>
      </c>
      <c r="I585" s="56" t="s">
        <v>21</v>
      </c>
      <c r="J585" s="56">
        <v>847001</v>
      </c>
      <c r="K585" s="56" t="s">
        <v>23</v>
      </c>
      <c r="L585" s="56">
        <v>200179</v>
      </c>
      <c r="M585" s="56" t="s">
        <v>2025</v>
      </c>
      <c r="N585" s="56">
        <v>80</v>
      </c>
      <c r="Q585" s="56" t="s">
        <v>3745</v>
      </c>
      <c r="R585" s="56">
        <v>90</v>
      </c>
      <c r="S585" s="56">
        <v>6500</v>
      </c>
      <c r="T585" s="56">
        <v>585000</v>
      </c>
      <c r="U585" s="56" t="s">
        <v>2113</v>
      </c>
      <c r="V585" s="56" t="s">
        <v>2003</v>
      </c>
      <c r="W585" s="56" t="s">
        <v>3747</v>
      </c>
      <c r="X585" s="56" t="s">
        <v>3748</v>
      </c>
      <c r="AE585" s="56">
        <v>8471250</v>
      </c>
    </row>
    <row r="586" spans="1:31" x14ac:dyDescent="0.35">
      <c r="C586" s="56" t="s">
        <v>960</v>
      </c>
      <c r="D586" s="56">
        <v>8471250</v>
      </c>
      <c r="E586" s="56" t="s">
        <v>538</v>
      </c>
      <c r="F586" s="56">
        <v>425900</v>
      </c>
      <c r="G586" s="56" t="s">
        <v>40</v>
      </c>
      <c r="H586" s="56" t="str">
        <f t="shared" si="9"/>
        <v>847.8471250.1.425900.000000.847001.200179</v>
      </c>
      <c r="I586" s="56" t="s">
        <v>21</v>
      </c>
      <c r="J586" s="56">
        <v>847001</v>
      </c>
      <c r="K586" s="56" t="s">
        <v>23</v>
      </c>
      <c r="L586" s="56">
        <v>200179</v>
      </c>
      <c r="M586" s="56" t="s">
        <v>3749</v>
      </c>
      <c r="N586" s="56">
        <v>3</v>
      </c>
      <c r="Q586" s="56" t="s">
        <v>3750</v>
      </c>
      <c r="R586" s="56">
        <v>3</v>
      </c>
      <c r="S586" s="56">
        <v>17000</v>
      </c>
      <c r="T586" s="56">
        <v>51000</v>
      </c>
      <c r="U586" s="56" t="s">
        <v>2002</v>
      </c>
      <c r="V586" s="56" t="s">
        <v>2003</v>
      </c>
      <c r="X586" s="56" t="s">
        <v>3733</v>
      </c>
      <c r="AE586" s="56">
        <v>8471250</v>
      </c>
    </row>
    <row r="587" spans="1:31" x14ac:dyDescent="0.35">
      <c r="C587" s="56" t="s">
        <v>960</v>
      </c>
      <c r="D587" s="56">
        <v>8471250</v>
      </c>
      <c r="E587" s="56" t="s">
        <v>538</v>
      </c>
      <c r="F587" s="56">
        <v>426610</v>
      </c>
      <c r="G587" s="56" t="s">
        <v>43</v>
      </c>
      <c r="H587" s="56" t="str">
        <f t="shared" si="9"/>
        <v>847.8471250.1.426610.000000.847001.200179</v>
      </c>
      <c r="I587" s="56" t="s">
        <v>21</v>
      </c>
      <c r="J587" s="56">
        <v>847001</v>
      </c>
      <c r="K587" s="56" t="s">
        <v>23</v>
      </c>
      <c r="L587" s="56">
        <v>200179</v>
      </c>
      <c r="M587" s="56" t="s">
        <v>3754</v>
      </c>
      <c r="N587" s="56">
        <v>2</v>
      </c>
      <c r="Q587" s="56" t="s">
        <v>5820</v>
      </c>
      <c r="R587" s="56">
        <v>2</v>
      </c>
      <c r="S587" s="56" t="s">
        <v>5821</v>
      </c>
      <c r="T587" s="56">
        <v>95820.1</v>
      </c>
      <c r="U587" s="56" t="s">
        <v>2002</v>
      </c>
      <c r="V587" s="56" t="s">
        <v>2003</v>
      </c>
      <c r="AE587" s="56">
        <v>8471250</v>
      </c>
    </row>
    <row r="588" spans="1:31" x14ac:dyDescent="0.35">
      <c r="C588" s="56" t="s">
        <v>960</v>
      </c>
      <c r="D588" s="56">
        <v>8471250</v>
      </c>
      <c r="E588" s="56" t="s">
        <v>538</v>
      </c>
      <c r="F588" s="56">
        <v>428640</v>
      </c>
      <c r="G588" s="56" t="s">
        <v>55</v>
      </c>
      <c r="H588" s="56" t="str">
        <f t="shared" si="9"/>
        <v>847.8471250.1.428640.000000.847001.200179</v>
      </c>
      <c r="I588" s="56" t="s">
        <v>21</v>
      </c>
      <c r="J588" s="56">
        <v>847001</v>
      </c>
      <c r="K588" s="56" t="s">
        <v>23</v>
      </c>
      <c r="L588" s="56">
        <v>200179</v>
      </c>
      <c r="M588" s="56" t="s">
        <v>3757</v>
      </c>
      <c r="N588" s="56">
        <v>150</v>
      </c>
      <c r="Q588" s="56" t="s">
        <v>3758</v>
      </c>
      <c r="R588" s="56">
        <v>150</v>
      </c>
      <c r="S588" s="56">
        <v>310</v>
      </c>
      <c r="T588" s="56">
        <v>46500</v>
      </c>
      <c r="U588" s="56" t="s">
        <v>2002</v>
      </c>
      <c r="V588" s="56" t="s">
        <v>2003</v>
      </c>
      <c r="X588" s="56" t="s">
        <v>3733</v>
      </c>
      <c r="AE588" s="56">
        <v>8471250</v>
      </c>
    </row>
    <row r="589" spans="1:31" x14ac:dyDescent="0.35">
      <c r="C589" s="56" t="s">
        <v>960</v>
      </c>
      <c r="D589" s="56">
        <v>8471250</v>
      </c>
      <c r="E589" s="56" t="s">
        <v>538</v>
      </c>
      <c r="F589" s="56">
        <v>436110</v>
      </c>
      <c r="G589" s="56" t="s">
        <v>64</v>
      </c>
      <c r="H589" s="56" t="str">
        <f t="shared" si="9"/>
        <v>847.8471250.1.436110.000000.847001.200179</v>
      </c>
      <c r="I589" s="56" t="s">
        <v>21</v>
      </c>
      <c r="J589" s="56">
        <v>847001</v>
      </c>
      <c r="K589" s="56" t="s">
        <v>23</v>
      </c>
      <c r="L589" s="56">
        <v>200179</v>
      </c>
      <c r="M589" s="56" t="s">
        <v>3749</v>
      </c>
      <c r="N589" s="56">
        <v>400</v>
      </c>
      <c r="Q589" s="56" t="s">
        <v>3763</v>
      </c>
      <c r="R589" s="56">
        <v>400</v>
      </c>
      <c r="S589" s="56">
        <v>25</v>
      </c>
      <c r="T589" s="56">
        <v>10000</v>
      </c>
      <c r="U589" s="56" t="s">
        <v>2002</v>
      </c>
      <c r="V589" s="56" t="s">
        <v>2003</v>
      </c>
      <c r="X589" s="56" t="s">
        <v>3733</v>
      </c>
      <c r="AE589" s="56">
        <v>8471250</v>
      </c>
    </row>
    <row r="590" spans="1:31" x14ac:dyDescent="0.35">
      <c r="A590" s="56" t="s">
        <v>2668</v>
      </c>
      <c r="B590" s="56" t="s">
        <v>2670</v>
      </c>
      <c r="C590" s="56" t="s">
        <v>960</v>
      </c>
      <c r="D590" s="56">
        <v>8471260</v>
      </c>
      <c r="E590" s="56" t="s">
        <v>543</v>
      </c>
      <c r="F590" s="56">
        <v>421100</v>
      </c>
      <c r="G590" s="56" t="s">
        <v>339</v>
      </c>
      <c r="H590" s="56" t="str">
        <f t="shared" si="9"/>
        <v>847.8471260.1.421100.000000.847001.200179</v>
      </c>
      <c r="I590" s="56" t="s">
        <v>21</v>
      </c>
      <c r="J590" s="56">
        <v>847001</v>
      </c>
      <c r="K590" s="56" t="s">
        <v>23</v>
      </c>
      <c r="L590" s="56">
        <v>200179</v>
      </c>
      <c r="M590" s="56" t="s">
        <v>2025</v>
      </c>
      <c r="N590" s="56">
        <v>2200</v>
      </c>
      <c r="Q590" s="56" t="s">
        <v>3767</v>
      </c>
      <c r="R590" s="56">
        <v>12</v>
      </c>
      <c r="S590" s="56">
        <v>138000</v>
      </c>
      <c r="T590" s="56">
        <v>1656000</v>
      </c>
      <c r="U590" s="56" t="s">
        <v>2002</v>
      </c>
      <c r="V590" s="56" t="s">
        <v>2003</v>
      </c>
      <c r="X590" s="56" t="s">
        <v>3771</v>
      </c>
      <c r="AE590" s="56">
        <v>8471260</v>
      </c>
    </row>
    <row r="591" spans="1:31" x14ac:dyDescent="0.35">
      <c r="A591" s="56" t="s">
        <v>2668</v>
      </c>
      <c r="B591" s="56" t="s">
        <v>2670</v>
      </c>
      <c r="C591" s="56" t="s">
        <v>960</v>
      </c>
      <c r="D591" s="56">
        <v>8471260</v>
      </c>
      <c r="E591" s="56" t="s">
        <v>543</v>
      </c>
      <c r="F591" s="56">
        <v>421100</v>
      </c>
      <c r="G591" s="56" t="s">
        <v>339</v>
      </c>
      <c r="H591" s="56" t="str">
        <f t="shared" si="9"/>
        <v>847.8471260.1.421100.000000.847001.200179</v>
      </c>
      <c r="I591" s="56" t="s">
        <v>21</v>
      </c>
      <c r="J591" s="56">
        <v>847001</v>
      </c>
      <c r="K591" s="56" t="s">
        <v>23</v>
      </c>
      <c r="L591" s="56">
        <v>200179</v>
      </c>
      <c r="M591" s="56" t="s">
        <v>2025</v>
      </c>
      <c r="N591" s="56">
        <v>300</v>
      </c>
      <c r="Q591" s="56" t="s">
        <v>3772</v>
      </c>
      <c r="R591" s="56">
        <v>6</v>
      </c>
      <c r="S591" s="56">
        <v>108000</v>
      </c>
      <c r="T591" s="56">
        <v>648000</v>
      </c>
      <c r="U591" s="56" t="s">
        <v>2002</v>
      </c>
      <c r="V591" s="56" t="s">
        <v>2003</v>
      </c>
      <c r="X591" s="56" t="s">
        <v>3775</v>
      </c>
      <c r="AE591" s="56">
        <v>8471260</v>
      </c>
    </row>
    <row r="592" spans="1:31" x14ac:dyDescent="0.35">
      <c r="A592" s="56" t="s">
        <v>2019</v>
      </c>
      <c r="B592" s="56" t="s">
        <v>2020</v>
      </c>
      <c r="C592" s="56" t="s">
        <v>960</v>
      </c>
      <c r="D592" s="56">
        <v>8471260</v>
      </c>
      <c r="E592" s="56" t="s">
        <v>543</v>
      </c>
      <c r="F592" s="56">
        <v>425510</v>
      </c>
      <c r="G592" s="56" t="s">
        <v>37</v>
      </c>
      <c r="H592" s="56" t="str">
        <f t="shared" si="9"/>
        <v>847.8471260.1.425510.000000.847001.200179</v>
      </c>
      <c r="I592" s="56" t="s">
        <v>21</v>
      </c>
      <c r="J592" s="56">
        <v>847001</v>
      </c>
      <c r="K592" s="56" t="s">
        <v>23</v>
      </c>
      <c r="L592" s="56">
        <v>200179</v>
      </c>
      <c r="M592" s="56" t="s">
        <v>3776</v>
      </c>
      <c r="N592" s="56">
        <v>10</v>
      </c>
      <c r="O592" s="56" t="s">
        <v>2025</v>
      </c>
      <c r="P592" s="56">
        <v>1000</v>
      </c>
      <c r="Q592" s="56" t="s">
        <v>3777</v>
      </c>
      <c r="R592" s="56">
        <v>10</v>
      </c>
      <c r="S592" s="56">
        <v>11200</v>
      </c>
      <c r="T592" s="56">
        <v>112000</v>
      </c>
      <c r="U592" s="56" t="s">
        <v>2002</v>
      </c>
      <c r="V592" s="56" t="s">
        <v>2003</v>
      </c>
      <c r="X592" s="56" t="s">
        <v>3780</v>
      </c>
      <c r="AE592" s="56">
        <v>8471260</v>
      </c>
    </row>
    <row r="593" spans="1:31" x14ac:dyDescent="0.35">
      <c r="A593" s="56" t="s">
        <v>2019</v>
      </c>
      <c r="B593" s="56" t="s">
        <v>2020</v>
      </c>
      <c r="C593" s="56" t="s">
        <v>960</v>
      </c>
      <c r="D593" s="56">
        <v>8471260</v>
      </c>
      <c r="E593" s="56" t="s">
        <v>543</v>
      </c>
      <c r="F593" s="56">
        <v>425510</v>
      </c>
      <c r="G593" s="56" t="s">
        <v>37</v>
      </c>
      <c r="H593" s="56" t="str">
        <f t="shared" si="9"/>
        <v>847.8471260.1.425510.000000.847001.200179</v>
      </c>
      <c r="I593" s="56" t="s">
        <v>21</v>
      </c>
      <c r="J593" s="56">
        <v>847001</v>
      </c>
      <c r="K593" s="56" t="s">
        <v>23</v>
      </c>
      <c r="L593" s="56">
        <v>200179</v>
      </c>
      <c r="M593" s="56" t="s">
        <v>3776</v>
      </c>
      <c r="N593" s="56">
        <v>15</v>
      </c>
      <c r="O593" s="56" t="s">
        <v>2025</v>
      </c>
      <c r="P593" s="56">
        <v>700</v>
      </c>
      <c r="Q593" s="56" t="s">
        <v>3781</v>
      </c>
      <c r="R593" s="56">
        <v>15</v>
      </c>
      <c r="S593" s="56">
        <v>5000</v>
      </c>
      <c r="T593" s="56">
        <v>75000</v>
      </c>
      <c r="U593" s="56" t="s">
        <v>2002</v>
      </c>
      <c r="V593" s="56" t="s">
        <v>2003</v>
      </c>
      <c r="X593" s="56" t="s">
        <v>3783</v>
      </c>
      <c r="AE593" s="56">
        <v>8471260</v>
      </c>
    </row>
    <row r="594" spans="1:31" x14ac:dyDescent="0.35">
      <c r="A594" s="56" t="s">
        <v>2019</v>
      </c>
      <c r="B594" s="56" t="s">
        <v>2020</v>
      </c>
      <c r="C594" s="56" t="s">
        <v>960</v>
      </c>
      <c r="D594" s="56">
        <v>8471260</v>
      </c>
      <c r="E594" s="56" t="s">
        <v>543</v>
      </c>
      <c r="F594" s="56">
        <v>425510</v>
      </c>
      <c r="G594" s="56" t="s">
        <v>37</v>
      </c>
      <c r="H594" s="56" t="str">
        <f t="shared" si="9"/>
        <v>847.8471260.1.425510.000000.847001.200179</v>
      </c>
      <c r="I594" s="56" t="s">
        <v>21</v>
      </c>
      <c r="J594" s="56">
        <v>847001</v>
      </c>
      <c r="K594" s="56" t="s">
        <v>23</v>
      </c>
      <c r="L594" s="56">
        <v>200179</v>
      </c>
      <c r="M594" s="56" t="s">
        <v>3776</v>
      </c>
      <c r="N594" s="56">
        <v>7</v>
      </c>
      <c r="O594" s="56" t="s">
        <v>2025</v>
      </c>
      <c r="P594" s="56">
        <v>500</v>
      </c>
      <c r="Q594" s="56" t="s">
        <v>3784</v>
      </c>
      <c r="R594" s="56">
        <v>7</v>
      </c>
      <c r="S594" s="56">
        <v>3000</v>
      </c>
      <c r="T594" s="56">
        <v>21000</v>
      </c>
      <c r="U594" s="56" t="s">
        <v>2002</v>
      </c>
      <c r="V594" s="56" t="s">
        <v>2003</v>
      </c>
      <c r="X594" s="56" t="s">
        <v>3783</v>
      </c>
      <c r="AE594" s="56">
        <v>8471260</v>
      </c>
    </row>
    <row r="595" spans="1:31" x14ac:dyDescent="0.35">
      <c r="A595" s="56" t="s">
        <v>2024</v>
      </c>
      <c r="B595" s="56" t="s">
        <v>1999</v>
      </c>
      <c r="C595" s="56" t="s">
        <v>960</v>
      </c>
      <c r="D595" s="56">
        <v>8471260</v>
      </c>
      <c r="E595" s="56" t="s">
        <v>543</v>
      </c>
      <c r="F595" s="56">
        <v>425720</v>
      </c>
      <c r="G595" s="56" t="s">
        <v>126</v>
      </c>
      <c r="H595" s="56" t="str">
        <f t="shared" si="9"/>
        <v>847.8471260.1.425720.000000.847001.200179</v>
      </c>
      <c r="I595" s="56" t="s">
        <v>21</v>
      </c>
      <c r="J595" s="56">
        <v>847001</v>
      </c>
      <c r="K595" s="56" t="s">
        <v>23</v>
      </c>
      <c r="L595" s="56">
        <v>200179</v>
      </c>
      <c r="T595" s="56">
        <v>0</v>
      </c>
      <c r="AE595" s="56">
        <v>8471260</v>
      </c>
    </row>
    <row r="596" spans="1:31" x14ac:dyDescent="0.35">
      <c r="A596" s="56" t="s">
        <v>2024</v>
      </c>
      <c r="B596" s="56" t="s">
        <v>1999</v>
      </c>
      <c r="C596" s="56" t="s">
        <v>960</v>
      </c>
      <c r="D596" s="56">
        <v>8471260</v>
      </c>
      <c r="E596" s="56" t="s">
        <v>543</v>
      </c>
      <c r="F596" s="56">
        <v>425746</v>
      </c>
      <c r="G596" s="56" t="s">
        <v>548</v>
      </c>
      <c r="H596" s="56" t="str">
        <f t="shared" si="9"/>
        <v>847.8471260.1.425746.000000.847001.200179</v>
      </c>
      <c r="I596" s="56" t="s">
        <v>21</v>
      </c>
      <c r="J596" s="56">
        <v>847001</v>
      </c>
      <c r="K596" s="56" t="s">
        <v>23</v>
      </c>
      <c r="L596" s="56">
        <v>200179</v>
      </c>
      <c r="M596" s="56" t="s">
        <v>3787</v>
      </c>
      <c r="N596" s="56">
        <v>1120</v>
      </c>
      <c r="O596" s="56" t="s">
        <v>3788</v>
      </c>
      <c r="P596" s="56">
        <v>1120</v>
      </c>
      <c r="Q596" s="56" t="s">
        <v>3789</v>
      </c>
      <c r="R596" s="56">
        <v>1120</v>
      </c>
      <c r="S596" s="56">
        <v>2760.625</v>
      </c>
      <c r="T596" s="56">
        <v>3091900</v>
      </c>
      <c r="U596" s="56" t="s">
        <v>2002</v>
      </c>
      <c r="V596" s="56" t="s">
        <v>2003</v>
      </c>
      <c r="X596" s="56" t="s">
        <v>3791</v>
      </c>
      <c r="AE596" s="56">
        <v>8471260</v>
      </c>
    </row>
    <row r="597" spans="1:31" x14ac:dyDescent="0.35">
      <c r="A597" s="56" t="s">
        <v>2024</v>
      </c>
      <c r="B597" s="56" t="s">
        <v>1999</v>
      </c>
      <c r="C597" s="56" t="s">
        <v>960</v>
      </c>
      <c r="D597" s="56">
        <v>8471260</v>
      </c>
      <c r="E597" s="56" t="s">
        <v>543</v>
      </c>
      <c r="F597" s="56">
        <v>425746</v>
      </c>
      <c r="G597" s="56" t="s">
        <v>548</v>
      </c>
      <c r="H597" s="56" t="str">
        <f t="shared" si="9"/>
        <v>847.8471260.1.425746.000000.847001.200179</v>
      </c>
      <c r="I597" s="56" t="s">
        <v>21</v>
      </c>
      <c r="J597" s="56">
        <v>847001</v>
      </c>
      <c r="K597" s="56" t="s">
        <v>23</v>
      </c>
      <c r="L597" s="56">
        <v>200179</v>
      </c>
      <c r="M597" s="56" t="s">
        <v>3787</v>
      </c>
      <c r="N597" s="56">
        <v>400</v>
      </c>
      <c r="O597" s="56" t="s">
        <v>3788</v>
      </c>
      <c r="P597" s="56">
        <v>400</v>
      </c>
      <c r="Q597" s="56" t="s">
        <v>3792</v>
      </c>
      <c r="R597" s="56">
        <v>400</v>
      </c>
      <c r="S597" s="56">
        <v>2500</v>
      </c>
      <c r="T597" s="56">
        <v>1000000</v>
      </c>
      <c r="U597" s="56" t="s">
        <v>2002</v>
      </c>
      <c r="V597" s="56" t="s">
        <v>2003</v>
      </c>
      <c r="X597" s="56" t="s">
        <v>3791</v>
      </c>
      <c r="AE597" s="56">
        <v>8471260</v>
      </c>
    </row>
    <row r="598" spans="1:31" x14ac:dyDescent="0.35">
      <c r="A598" s="56" t="s">
        <v>2024</v>
      </c>
      <c r="B598" s="56" t="s">
        <v>1999</v>
      </c>
      <c r="C598" s="56" t="s">
        <v>960</v>
      </c>
      <c r="D598" s="56">
        <v>8471260</v>
      </c>
      <c r="E598" s="56" t="s">
        <v>543</v>
      </c>
      <c r="F598" s="56">
        <v>425746</v>
      </c>
      <c r="G598" s="56" t="s">
        <v>548</v>
      </c>
      <c r="H598" s="56" t="str">
        <f t="shared" si="9"/>
        <v>847.8471260.1.425746.000000.847001.200179</v>
      </c>
      <c r="I598" s="56" t="s">
        <v>21</v>
      </c>
      <c r="J598" s="56">
        <v>847001</v>
      </c>
      <c r="K598" s="56" t="s">
        <v>23</v>
      </c>
      <c r="L598" s="56">
        <v>200179</v>
      </c>
      <c r="M598" s="56" t="s">
        <v>3787</v>
      </c>
      <c r="N598" s="56">
        <v>6000</v>
      </c>
      <c r="O598" s="56" t="s">
        <v>3788</v>
      </c>
      <c r="P598" s="56">
        <v>6000</v>
      </c>
      <c r="Q598" s="56" t="s">
        <v>3793</v>
      </c>
      <c r="R598" s="56">
        <v>6000</v>
      </c>
      <c r="S598" s="56">
        <v>808</v>
      </c>
      <c r="T598" s="56">
        <v>4848000</v>
      </c>
      <c r="U598" s="56" t="s">
        <v>2002</v>
      </c>
      <c r="V598" s="56" t="s">
        <v>2003</v>
      </c>
      <c r="X598" s="56" t="s">
        <v>3791</v>
      </c>
      <c r="AE598" s="56">
        <v>8471260</v>
      </c>
    </row>
    <row r="599" spans="1:31" x14ac:dyDescent="0.35">
      <c r="A599" s="56" t="s">
        <v>2024</v>
      </c>
      <c r="B599" s="56" t="s">
        <v>1999</v>
      </c>
      <c r="C599" s="56" t="s">
        <v>960</v>
      </c>
      <c r="D599" s="56">
        <v>8471260</v>
      </c>
      <c r="E599" s="56" t="s">
        <v>543</v>
      </c>
      <c r="F599" s="56">
        <v>425746</v>
      </c>
      <c r="G599" s="56" t="s">
        <v>548</v>
      </c>
      <c r="H599" s="56" t="str">
        <f t="shared" si="9"/>
        <v>847.8471260.1.425746.000000.847001.200179</v>
      </c>
      <c r="I599" s="56" t="s">
        <v>21</v>
      </c>
      <c r="J599" s="56">
        <v>847001</v>
      </c>
      <c r="K599" s="56" t="s">
        <v>23</v>
      </c>
      <c r="L599" s="56">
        <v>200179</v>
      </c>
      <c r="M599" s="56" t="s">
        <v>3787</v>
      </c>
      <c r="N599" s="56">
        <v>1200</v>
      </c>
      <c r="O599" s="56" t="s">
        <v>3788</v>
      </c>
      <c r="P599" s="56">
        <v>1200</v>
      </c>
      <c r="Q599" s="56" t="s">
        <v>3794</v>
      </c>
      <c r="R599" s="56">
        <v>1200</v>
      </c>
      <c r="S599" s="56">
        <v>808</v>
      </c>
      <c r="T599" s="56">
        <v>969600</v>
      </c>
      <c r="U599" s="56" t="s">
        <v>2002</v>
      </c>
      <c r="V599" s="56" t="s">
        <v>2003</v>
      </c>
      <c r="X599" s="56" t="s">
        <v>3791</v>
      </c>
      <c r="AE599" s="56">
        <v>8471260</v>
      </c>
    </row>
    <row r="600" spans="1:31" x14ac:dyDescent="0.35">
      <c r="A600" s="56" t="s">
        <v>2024</v>
      </c>
      <c r="B600" s="56" t="s">
        <v>1999</v>
      </c>
      <c r="C600" s="56" t="s">
        <v>960</v>
      </c>
      <c r="D600" s="56">
        <v>8471260</v>
      </c>
      <c r="E600" s="56" t="s">
        <v>543</v>
      </c>
      <c r="F600" s="56">
        <v>425746</v>
      </c>
      <c r="G600" s="56" t="s">
        <v>548</v>
      </c>
      <c r="H600" s="56" t="str">
        <f t="shared" si="9"/>
        <v>847.8471260.1.425746.000000.847001.200179</v>
      </c>
      <c r="I600" s="56" t="s">
        <v>21</v>
      </c>
      <c r="J600" s="56">
        <v>847001</v>
      </c>
      <c r="K600" s="56" t="s">
        <v>23</v>
      </c>
      <c r="L600" s="56">
        <v>200179</v>
      </c>
      <c r="M600" s="56" t="s">
        <v>3787</v>
      </c>
      <c r="N600" s="56">
        <v>100</v>
      </c>
      <c r="O600" s="56" t="s">
        <v>3788</v>
      </c>
      <c r="P600" s="56">
        <v>100</v>
      </c>
      <c r="Q600" s="56" t="s">
        <v>3795</v>
      </c>
      <c r="R600" s="56">
        <v>100</v>
      </c>
      <c r="S600" s="56">
        <v>1250</v>
      </c>
      <c r="T600" s="56">
        <v>125000</v>
      </c>
      <c r="U600" s="56" t="s">
        <v>2002</v>
      </c>
      <c r="V600" s="56" t="s">
        <v>2003</v>
      </c>
      <c r="X600" s="56" t="s">
        <v>3791</v>
      </c>
      <c r="AE600" s="56">
        <v>8471260</v>
      </c>
    </row>
    <row r="601" spans="1:31" x14ac:dyDescent="0.35">
      <c r="A601" s="56" t="s">
        <v>2024</v>
      </c>
      <c r="B601" s="56" t="s">
        <v>1999</v>
      </c>
      <c r="C601" s="56" t="s">
        <v>960</v>
      </c>
      <c r="D601" s="56">
        <v>8471260</v>
      </c>
      <c r="E601" s="56" t="s">
        <v>543</v>
      </c>
      <c r="F601" s="56">
        <v>425747</v>
      </c>
      <c r="G601" s="56" t="s">
        <v>551</v>
      </c>
      <c r="H601" s="56" t="str">
        <f t="shared" si="9"/>
        <v>847.8471260.1.425747.000000.847001.200179</v>
      </c>
      <c r="I601" s="56" t="s">
        <v>21</v>
      </c>
      <c r="J601" s="56">
        <v>847001</v>
      </c>
      <c r="K601" s="56" t="s">
        <v>23</v>
      </c>
      <c r="L601" s="56">
        <v>200179</v>
      </c>
      <c r="M601" s="56" t="s">
        <v>3796</v>
      </c>
      <c r="N601" s="56">
        <v>250</v>
      </c>
      <c r="Q601" s="56" t="s">
        <v>3797</v>
      </c>
      <c r="R601" s="56">
        <v>250</v>
      </c>
      <c r="S601" s="56">
        <v>900</v>
      </c>
      <c r="T601" s="56">
        <v>225000</v>
      </c>
      <c r="U601" s="56" t="s">
        <v>2002</v>
      </c>
      <c r="V601" s="56" t="s">
        <v>2003</v>
      </c>
      <c r="X601" s="56" t="s">
        <v>3801</v>
      </c>
      <c r="AE601" s="56">
        <v>8471260</v>
      </c>
    </row>
    <row r="602" spans="1:31" x14ac:dyDescent="0.35">
      <c r="A602" s="56" t="s">
        <v>2024</v>
      </c>
      <c r="B602" s="56" t="s">
        <v>1999</v>
      </c>
      <c r="C602" s="56" t="s">
        <v>960</v>
      </c>
      <c r="D602" s="56">
        <v>8471260</v>
      </c>
      <c r="E602" s="56" t="s">
        <v>543</v>
      </c>
      <c r="F602" s="56">
        <v>425750</v>
      </c>
      <c r="G602" s="56" t="s">
        <v>554</v>
      </c>
      <c r="H602" s="56" t="str">
        <f t="shared" si="9"/>
        <v>847.8471260.1.425750.000000.847001.200179</v>
      </c>
      <c r="I602" s="56" t="s">
        <v>21</v>
      </c>
      <c r="J602" s="56">
        <v>847001</v>
      </c>
      <c r="K602" s="56" t="s">
        <v>23</v>
      </c>
      <c r="L602" s="56">
        <v>200179</v>
      </c>
      <c r="T602" s="56">
        <v>0</v>
      </c>
      <c r="AE602" s="56">
        <v>8471260</v>
      </c>
    </row>
    <row r="603" spans="1:31" x14ac:dyDescent="0.35">
      <c r="A603" s="56" t="s">
        <v>2024</v>
      </c>
      <c r="B603" s="56" t="s">
        <v>2077</v>
      </c>
      <c r="C603" s="56" t="s">
        <v>960</v>
      </c>
      <c r="D603" s="56">
        <v>8471260</v>
      </c>
      <c r="E603" s="56" t="s">
        <v>543</v>
      </c>
      <c r="F603" s="56">
        <v>425760</v>
      </c>
      <c r="G603" s="56" t="s">
        <v>169</v>
      </c>
      <c r="H603" s="56" t="str">
        <f t="shared" si="9"/>
        <v>847.8471260.1.425760.000000.847001.200179</v>
      </c>
      <c r="I603" s="56" t="s">
        <v>21</v>
      </c>
      <c r="J603" s="56">
        <v>847001</v>
      </c>
      <c r="K603" s="56" t="s">
        <v>23</v>
      </c>
      <c r="L603" s="56">
        <v>200179</v>
      </c>
      <c r="M603" s="56" t="s">
        <v>3802</v>
      </c>
      <c r="N603" s="56">
        <v>25</v>
      </c>
      <c r="O603" s="56" t="s">
        <v>3776</v>
      </c>
      <c r="P603" s="56">
        <v>4</v>
      </c>
      <c r="Q603" s="56" t="s">
        <v>3803</v>
      </c>
      <c r="R603" s="56">
        <v>25</v>
      </c>
      <c r="S603" s="56">
        <v>1200</v>
      </c>
      <c r="T603" s="56">
        <v>30000</v>
      </c>
      <c r="U603" s="56" t="s">
        <v>2002</v>
      </c>
      <c r="V603" s="56" t="s">
        <v>2003</v>
      </c>
      <c r="X603" s="56" t="s">
        <v>3807</v>
      </c>
      <c r="AE603" s="56">
        <v>8471260</v>
      </c>
    </row>
    <row r="604" spans="1:31" x14ac:dyDescent="0.35">
      <c r="A604" s="56" t="s">
        <v>2024</v>
      </c>
      <c r="B604" s="56" t="s">
        <v>2077</v>
      </c>
      <c r="C604" s="56" t="s">
        <v>960</v>
      </c>
      <c r="D604" s="56">
        <v>8471260</v>
      </c>
      <c r="E604" s="56" t="s">
        <v>543</v>
      </c>
      <c r="F604" s="56">
        <v>425760</v>
      </c>
      <c r="G604" s="56" t="s">
        <v>169</v>
      </c>
      <c r="H604" s="56" t="str">
        <f t="shared" si="9"/>
        <v>847.8471260.1.425760.000000.847001.200179</v>
      </c>
      <c r="I604" s="56" t="s">
        <v>21</v>
      </c>
      <c r="J604" s="56">
        <v>847001</v>
      </c>
      <c r="K604" s="56" t="s">
        <v>23</v>
      </c>
      <c r="L604" s="56">
        <v>200179</v>
      </c>
      <c r="M604" s="56" t="s">
        <v>3802</v>
      </c>
      <c r="N604" s="56">
        <v>28</v>
      </c>
      <c r="O604" s="56" t="s">
        <v>3776</v>
      </c>
      <c r="P604" s="56">
        <v>7</v>
      </c>
      <c r="Q604" s="56" t="s">
        <v>3808</v>
      </c>
      <c r="R604" s="56">
        <v>28</v>
      </c>
      <c r="S604" s="56">
        <v>2500</v>
      </c>
      <c r="T604" s="56">
        <v>70000</v>
      </c>
      <c r="U604" s="56" t="s">
        <v>2002</v>
      </c>
      <c r="V604" s="56" t="s">
        <v>2003</v>
      </c>
      <c r="X604" s="56" t="s">
        <v>3807</v>
      </c>
      <c r="AE604" s="56">
        <v>8471260</v>
      </c>
    </row>
    <row r="605" spans="1:31" x14ac:dyDescent="0.35">
      <c r="A605" s="56" t="s">
        <v>2024</v>
      </c>
      <c r="B605" s="56" t="s">
        <v>2077</v>
      </c>
      <c r="C605" s="56" t="s">
        <v>960</v>
      </c>
      <c r="D605" s="56">
        <v>8471260</v>
      </c>
      <c r="E605" s="56" t="s">
        <v>543</v>
      </c>
      <c r="F605" s="56">
        <v>425760</v>
      </c>
      <c r="G605" s="56" t="s">
        <v>169</v>
      </c>
      <c r="H605" s="56" t="str">
        <f t="shared" si="9"/>
        <v>847.8471260.1.425760.000000.847001.200179</v>
      </c>
      <c r="I605" s="56" t="s">
        <v>21</v>
      </c>
      <c r="J605" s="56">
        <v>847001</v>
      </c>
      <c r="K605" s="56" t="s">
        <v>23</v>
      </c>
      <c r="L605" s="56">
        <v>200179</v>
      </c>
      <c r="M605" s="56" t="s">
        <v>3802</v>
      </c>
      <c r="N605" s="56">
        <v>10</v>
      </c>
      <c r="O605" s="56" t="s">
        <v>3776</v>
      </c>
      <c r="P605" s="56">
        <v>4</v>
      </c>
      <c r="Q605" s="56" t="s">
        <v>3810</v>
      </c>
      <c r="R605" s="56">
        <v>10</v>
      </c>
      <c r="S605" s="56">
        <v>6400</v>
      </c>
      <c r="T605" s="56">
        <v>64000</v>
      </c>
      <c r="U605" s="56" t="s">
        <v>2002</v>
      </c>
      <c r="V605" s="56" t="s">
        <v>2003</v>
      </c>
      <c r="X605" s="56" t="s">
        <v>3807</v>
      </c>
      <c r="AE605" s="56">
        <v>8471260</v>
      </c>
    </row>
    <row r="606" spans="1:31" x14ac:dyDescent="0.35">
      <c r="A606" s="56" t="s">
        <v>2024</v>
      </c>
      <c r="B606" s="56" t="s">
        <v>2077</v>
      </c>
      <c r="C606" s="56" t="s">
        <v>960</v>
      </c>
      <c r="D606" s="56">
        <v>8471260</v>
      </c>
      <c r="E606" s="56" t="s">
        <v>543</v>
      </c>
      <c r="F606" s="56">
        <v>425760</v>
      </c>
      <c r="G606" s="56" t="s">
        <v>169</v>
      </c>
      <c r="H606" s="56" t="str">
        <f t="shared" si="9"/>
        <v>847.8471260.1.425760.000000.847001.200179</v>
      </c>
      <c r="I606" s="56" t="s">
        <v>21</v>
      </c>
      <c r="J606" s="56">
        <v>847001</v>
      </c>
      <c r="K606" s="56" t="s">
        <v>23</v>
      </c>
      <c r="L606" s="56">
        <v>200179</v>
      </c>
      <c r="M606" s="56" t="s">
        <v>3802</v>
      </c>
      <c r="N606" s="56">
        <v>25</v>
      </c>
      <c r="O606" s="56" t="s">
        <v>3776</v>
      </c>
      <c r="P606" s="56">
        <v>4</v>
      </c>
      <c r="Q606" s="56" t="s">
        <v>3811</v>
      </c>
      <c r="R606" s="56">
        <v>25</v>
      </c>
      <c r="S606" s="56">
        <v>600</v>
      </c>
      <c r="T606" s="56">
        <v>15000</v>
      </c>
      <c r="U606" s="56" t="s">
        <v>2002</v>
      </c>
      <c r="V606" s="56" t="s">
        <v>2003</v>
      </c>
      <c r="X606" s="56" t="s">
        <v>3812</v>
      </c>
      <c r="AE606" s="56">
        <v>8471260</v>
      </c>
    </row>
    <row r="607" spans="1:31" x14ac:dyDescent="0.35">
      <c r="A607" s="56" t="s">
        <v>2024</v>
      </c>
      <c r="B607" s="56" t="s">
        <v>2077</v>
      </c>
      <c r="C607" s="56" t="s">
        <v>960</v>
      </c>
      <c r="D607" s="56">
        <v>8471260</v>
      </c>
      <c r="E607" s="56" t="s">
        <v>543</v>
      </c>
      <c r="F607" s="56">
        <v>425760</v>
      </c>
      <c r="G607" s="56" t="s">
        <v>169</v>
      </c>
      <c r="H607" s="56" t="str">
        <f t="shared" si="9"/>
        <v>847.8471260.1.425760.000000.847001.200179</v>
      </c>
      <c r="I607" s="56" t="s">
        <v>21</v>
      </c>
      <c r="J607" s="56">
        <v>847001</v>
      </c>
      <c r="K607" s="56" t="s">
        <v>23</v>
      </c>
      <c r="L607" s="56">
        <v>200179</v>
      </c>
      <c r="M607" s="56" t="s">
        <v>3788</v>
      </c>
      <c r="N607" s="56">
        <v>45</v>
      </c>
      <c r="Q607" s="56" t="s">
        <v>3813</v>
      </c>
      <c r="R607" s="56">
        <v>45</v>
      </c>
      <c r="S607" s="56">
        <v>2500</v>
      </c>
      <c r="T607" s="56">
        <v>112500</v>
      </c>
      <c r="U607" s="56" t="s">
        <v>2002</v>
      </c>
      <c r="V607" s="56" t="s">
        <v>2003</v>
      </c>
      <c r="X607" s="56" t="s">
        <v>3817</v>
      </c>
      <c r="AE607" s="56">
        <v>8471260</v>
      </c>
    </row>
    <row r="608" spans="1:31" x14ac:dyDescent="0.35">
      <c r="A608" s="56" t="s">
        <v>2024</v>
      </c>
      <c r="B608" s="56" t="s">
        <v>2077</v>
      </c>
      <c r="C608" s="56" t="s">
        <v>960</v>
      </c>
      <c r="D608" s="56">
        <v>8471260</v>
      </c>
      <c r="E608" s="56" t="s">
        <v>543</v>
      </c>
      <c r="F608" s="56">
        <v>425760</v>
      </c>
      <c r="G608" s="56" t="s">
        <v>169</v>
      </c>
      <c r="H608" s="56" t="str">
        <f t="shared" si="9"/>
        <v>847.8471260.1.425760.000000.847001.200179</v>
      </c>
      <c r="I608" s="56" t="s">
        <v>21</v>
      </c>
      <c r="J608" s="56">
        <v>847001</v>
      </c>
      <c r="K608" s="56" t="s">
        <v>23</v>
      </c>
      <c r="L608" s="56">
        <v>200179</v>
      </c>
      <c r="M608" s="56" t="s">
        <v>2025</v>
      </c>
      <c r="N608" s="56">
        <v>25</v>
      </c>
      <c r="Q608" s="56" t="s">
        <v>3818</v>
      </c>
      <c r="R608" s="56">
        <v>27</v>
      </c>
      <c r="S608" s="56">
        <v>25000</v>
      </c>
      <c r="T608" s="56">
        <v>675000</v>
      </c>
      <c r="U608" s="56" t="s">
        <v>2002</v>
      </c>
      <c r="V608" s="56" t="s">
        <v>2003</v>
      </c>
      <c r="X608" s="56" t="s">
        <v>3817</v>
      </c>
      <c r="AE608" s="56">
        <v>8471260</v>
      </c>
    </row>
    <row r="609" spans="1:31" x14ac:dyDescent="0.35">
      <c r="A609" s="56" t="s">
        <v>2024</v>
      </c>
      <c r="B609" s="56" t="s">
        <v>2077</v>
      </c>
      <c r="C609" s="56" t="s">
        <v>960</v>
      </c>
      <c r="D609" s="56">
        <v>8471260</v>
      </c>
      <c r="E609" s="56" t="s">
        <v>543</v>
      </c>
      <c r="F609" s="56">
        <v>425760</v>
      </c>
      <c r="G609" s="56" t="s">
        <v>169</v>
      </c>
      <c r="H609" s="56" t="str">
        <f t="shared" si="9"/>
        <v>847.8471260.1.425760.000000.847001.200179</v>
      </c>
      <c r="I609" s="56" t="s">
        <v>21</v>
      </c>
      <c r="J609" s="56">
        <v>847001</v>
      </c>
      <c r="K609" s="56" t="s">
        <v>23</v>
      </c>
      <c r="L609" s="56">
        <v>200179</v>
      </c>
      <c r="M609" s="56" t="s">
        <v>3820</v>
      </c>
      <c r="N609" s="56">
        <v>349</v>
      </c>
      <c r="Q609" s="56" t="s">
        <v>3821</v>
      </c>
      <c r="R609" s="56">
        <v>349</v>
      </c>
      <c r="S609" s="56">
        <v>130</v>
      </c>
      <c r="T609" s="56">
        <v>45370</v>
      </c>
      <c r="U609" s="56" t="s">
        <v>2002</v>
      </c>
      <c r="V609" s="56" t="s">
        <v>2003</v>
      </c>
      <c r="X609" s="56" t="s">
        <v>3817</v>
      </c>
      <c r="AE609" s="56">
        <v>8471260</v>
      </c>
    </row>
    <row r="610" spans="1:31" x14ac:dyDescent="0.35">
      <c r="A610" s="56" t="s">
        <v>2036</v>
      </c>
      <c r="B610" s="56" t="s">
        <v>1999</v>
      </c>
      <c r="C610" s="56" t="s">
        <v>960</v>
      </c>
      <c r="D610" s="56">
        <v>8471260</v>
      </c>
      <c r="E610" s="56" t="s">
        <v>543</v>
      </c>
      <c r="F610" s="56">
        <v>425900</v>
      </c>
      <c r="G610" s="56" t="s">
        <v>40</v>
      </c>
      <c r="H610" s="56" t="str">
        <f t="shared" si="9"/>
        <v>847.8471260.1.425900.000000.847001.200179</v>
      </c>
      <c r="I610" s="56" t="s">
        <v>21</v>
      </c>
      <c r="J610" s="56">
        <v>847001</v>
      </c>
      <c r="K610" s="56" t="s">
        <v>23</v>
      </c>
      <c r="L610" s="56">
        <v>200179</v>
      </c>
      <c r="M610" s="56" t="s">
        <v>2025</v>
      </c>
      <c r="N610" s="56">
        <v>2000</v>
      </c>
      <c r="Q610" s="56" t="s">
        <v>3825</v>
      </c>
      <c r="R610" s="56">
        <v>2000</v>
      </c>
      <c r="S610" s="56">
        <v>17</v>
      </c>
      <c r="T610" s="56">
        <v>34000</v>
      </c>
      <c r="U610" s="56" t="s">
        <v>2002</v>
      </c>
      <c r="V610" s="56" t="s">
        <v>2003</v>
      </c>
      <c r="X610" s="56" t="s">
        <v>3783</v>
      </c>
      <c r="AE610" s="56">
        <v>8471260</v>
      </c>
    </row>
    <row r="611" spans="1:31" x14ac:dyDescent="0.35">
      <c r="A611" s="56" t="s">
        <v>2036</v>
      </c>
      <c r="B611" s="56" t="s">
        <v>1999</v>
      </c>
      <c r="C611" s="56" t="s">
        <v>960</v>
      </c>
      <c r="D611" s="56">
        <v>8471260</v>
      </c>
      <c r="E611" s="56" t="s">
        <v>543</v>
      </c>
      <c r="F611" s="56">
        <v>425900</v>
      </c>
      <c r="G611" s="56" t="s">
        <v>40</v>
      </c>
      <c r="H611" s="56" t="str">
        <f t="shared" si="9"/>
        <v>847.8471260.1.425900.000000.847001.200179</v>
      </c>
      <c r="I611" s="56" t="s">
        <v>21</v>
      </c>
      <c r="J611" s="56">
        <v>847001</v>
      </c>
      <c r="K611" s="56" t="s">
        <v>23</v>
      </c>
      <c r="L611" s="56">
        <v>200179</v>
      </c>
      <c r="M611" s="56" t="s">
        <v>2025</v>
      </c>
      <c r="N611" s="56">
        <v>700</v>
      </c>
      <c r="Q611" s="56" t="s">
        <v>3826</v>
      </c>
      <c r="R611" s="56">
        <v>600</v>
      </c>
      <c r="S611" s="56">
        <v>23</v>
      </c>
      <c r="T611" s="56">
        <v>13800</v>
      </c>
      <c r="U611" s="56" t="s">
        <v>2002</v>
      </c>
      <c r="V611" s="56" t="s">
        <v>2003</v>
      </c>
      <c r="X611" s="56" t="s">
        <v>3783</v>
      </c>
      <c r="AE611" s="56">
        <v>8471260</v>
      </c>
    </row>
    <row r="612" spans="1:31" x14ac:dyDescent="0.35">
      <c r="A612" s="56" t="s">
        <v>2036</v>
      </c>
      <c r="B612" s="56" t="s">
        <v>1999</v>
      </c>
      <c r="C612" s="56" t="s">
        <v>960</v>
      </c>
      <c r="D612" s="56">
        <v>8471260</v>
      </c>
      <c r="E612" s="56" t="s">
        <v>543</v>
      </c>
      <c r="F612" s="56">
        <v>425900</v>
      </c>
      <c r="G612" s="56" t="s">
        <v>40</v>
      </c>
      <c r="H612" s="56" t="str">
        <f t="shared" si="9"/>
        <v>847.8471260.1.425900.000000.847001.200179</v>
      </c>
      <c r="I612" s="56" t="s">
        <v>21</v>
      </c>
      <c r="J612" s="56">
        <v>847001</v>
      </c>
      <c r="K612" s="56" t="s">
        <v>23</v>
      </c>
      <c r="L612" s="56">
        <v>200179</v>
      </c>
      <c r="M612" s="56" t="s">
        <v>2025</v>
      </c>
      <c r="N612" s="56">
        <v>500</v>
      </c>
      <c r="Q612" s="56" t="s">
        <v>3827</v>
      </c>
      <c r="R612" s="56">
        <v>400</v>
      </c>
      <c r="S612" s="56">
        <v>27</v>
      </c>
      <c r="T612" s="56">
        <v>10800</v>
      </c>
      <c r="U612" s="56" t="s">
        <v>2002</v>
      </c>
      <c r="V612" s="56" t="s">
        <v>2003</v>
      </c>
      <c r="X612" s="56" t="s">
        <v>3783</v>
      </c>
      <c r="AE612" s="56">
        <v>8471260</v>
      </c>
    </row>
    <row r="613" spans="1:31" x14ac:dyDescent="0.35">
      <c r="A613" s="56" t="s">
        <v>2036</v>
      </c>
      <c r="B613" s="56" t="s">
        <v>1999</v>
      </c>
      <c r="C613" s="56" t="s">
        <v>960</v>
      </c>
      <c r="D613" s="56">
        <v>8471260</v>
      </c>
      <c r="E613" s="56" t="s">
        <v>543</v>
      </c>
      <c r="F613" s="56">
        <v>425900</v>
      </c>
      <c r="G613" s="56" t="s">
        <v>40</v>
      </c>
      <c r="H613" s="56" t="str">
        <f t="shared" si="9"/>
        <v>847.8471260.1.425900.000000.847001.200179</v>
      </c>
      <c r="I613" s="56" t="s">
        <v>21</v>
      </c>
      <c r="J613" s="56">
        <v>847001</v>
      </c>
      <c r="K613" s="56" t="s">
        <v>23</v>
      </c>
      <c r="L613" s="56">
        <v>200179</v>
      </c>
      <c r="M613" s="56" t="s">
        <v>2025</v>
      </c>
      <c r="N613" s="56">
        <v>600</v>
      </c>
      <c r="Q613" s="56" t="s">
        <v>3828</v>
      </c>
      <c r="R613" s="56">
        <v>900</v>
      </c>
      <c r="S613" s="56">
        <v>6</v>
      </c>
      <c r="T613" s="56">
        <v>5400</v>
      </c>
      <c r="U613" s="56" t="s">
        <v>2002</v>
      </c>
      <c r="V613" s="56" t="s">
        <v>2003</v>
      </c>
      <c r="X613" s="56" t="s">
        <v>3783</v>
      </c>
      <c r="AE613" s="56">
        <v>8471260</v>
      </c>
    </row>
    <row r="614" spans="1:31" x14ac:dyDescent="0.35">
      <c r="A614" s="56" t="s">
        <v>2036</v>
      </c>
      <c r="B614" s="56" t="s">
        <v>1999</v>
      </c>
      <c r="C614" s="56" t="s">
        <v>960</v>
      </c>
      <c r="D614" s="56">
        <v>8471260</v>
      </c>
      <c r="E614" s="56" t="s">
        <v>543</v>
      </c>
      <c r="F614" s="56">
        <v>425900</v>
      </c>
      <c r="G614" s="56" t="s">
        <v>40</v>
      </c>
      <c r="H614" s="56" t="str">
        <f t="shared" si="9"/>
        <v>847.8471260.1.425900.000000.847001.200179</v>
      </c>
      <c r="I614" s="56" t="s">
        <v>21</v>
      </c>
      <c r="J614" s="56">
        <v>847001</v>
      </c>
      <c r="K614" s="56" t="s">
        <v>23</v>
      </c>
      <c r="L614" s="56">
        <v>200179</v>
      </c>
      <c r="M614" s="56" t="s">
        <v>2025</v>
      </c>
      <c r="N614" s="56">
        <v>500</v>
      </c>
      <c r="Q614" s="56" t="s">
        <v>3829</v>
      </c>
      <c r="R614" s="56">
        <v>400</v>
      </c>
      <c r="S614" s="56">
        <v>17</v>
      </c>
      <c r="T614" s="56">
        <v>6800</v>
      </c>
      <c r="U614" s="56" t="s">
        <v>2002</v>
      </c>
      <c r="V614" s="56" t="s">
        <v>2003</v>
      </c>
      <c r="X614" s="56" t="s">
        <v>3783</v>
      </c>
      <c r="AE614" s="56">
        <v>8471260</v>
      </c>
    </row>
    <row r="615" spans="1:31" x14ac:dyDescent="0.35">
      <c r="A615" s="56" t="s">
        <v>2019</v>
      </c>
      <c r="B615" s="56" t="s">
        <v>2053</v>
      </c>
      <c r="C615" s="56" t="s">
        <v>960</v>
      </c>
      <c r="D615" s="56">
        <v>8471260</v>
      </c>
      <c r="E615" s="56" t="s">
        <v>543</v>
      </c>
      <c r="F615" s="56">
        <v>428640</v>
      </c>
      <c r="G615" s="56" t="s">
        <v>55</v>
      </c>
      <c r="H615" s="56" t="str">
        <f t="shared" si="9"/>
        <v>847.8471260.1.428640.000000.847001.200179</v>
      </c>
      <c r="I615" s="56" t="s">
        <v>21</v>
      </c>
      <c r="J615" s="56">
        <v>847001</v>
      </c>
      <c r="K615" s="56" t="s">
        <v>23</v>
      </c>
      <c r="L615" s="56">
        <v>200179</v>
      </c>
      <c r="M615" s="56" t="s">
        <v>2025</v>
      </c>
      <c r="N615" s="56">
        <v>40</v>
      </c>
      <c r="O615" s="56" t="s">
        <v>3802</v>
      </c>
      <c r="P615" s="56">
        <v>20</v>
      </c>
      <c r="Q615" s="56" t="s">
        <v>3831</v>
      </c>
      <c r="R615" s="56">
        <v>40</v>
      </c>
      <c r="S615" s="56">
        <v>250</v>
      </c>
      <c r="T615" s="56">
        <v>10000</v>
      </c>
      <c r="U615" s="56" t="s">
        <v>2002</v>
      </c>
      <c r="V615" s="56" t="s">
        <v>2003</v>
      </c>
      <c r="X615" s="56" t="s">
        <v>3817</v>
      </c>
      <c r="AE615" s="56">
        <v>8471260</v>
      </c>
    </row>
    <row r="616" spans="1:31" x14ac:dyDescent="0.35">
      <c r="A616" s="56" t="s">
        <v>2019</v>
      </c>
      <c r="B616" s="56" t="s">
        <v>2053</v>
      </c>
      <c r="C616" s="56" t="s">
        <v>960</v>
      </c>
      <c r="D616" s="56">
        <v>8471260</v>
      </c>
      <c r="E616" s="56" t="s">
        <v>543</v>
      </c>
      <c r="F616" s="56">
        <v>428640</v>
      </c>
      <c r="G616" s="56" t="s">
        <v>55</v>
      </c>
      <c r="H616" s="56" t="str">
        <f t="shared" si="9"/>
        <v>847.8471260.1.428640.000000.847001.200179</v>
      </c>
      <c r="I616" s="56" t="s">
        <v>21</v>
      </c>
      <c r="J616" s="56">
        <v>847001</v>
      </c>
      <c r="K616" s="56" t="s">
        <v>23</v>
      </c>
      <c r="L616" s="56">
        <v>200179</v>
      </c>
      <c r="M616" s="56" t="s">
        <v>3802</v>
      </c>
      <c r="N616" s="56">
        <v>25</v>
      </c>
      <c r="Q616" s="56" t="s">
        <v>3832</v>
      </c>
      <c r="R616" s="56">
        <v>25</v>
      </c>
      <c r="S616" s="56">
        <v>500</v>
      </c>
      <c r="T616" s="56">
        <v>12500</v>
      </c>
      <c r="U616" s="56" t="s">
        <v>2002</v>
      </c>
      <c r="V616" s="56" t="s">
        <v>2003</v>
      </c>
      <c r="X616" s="56" t="s">
        <v>3817</v>
      </c>
      <c r="AE616" s="56">
        <v>8471260</v>
      </c>
    </row>
    <row r="617" spans="1:31" x14ac:dyDescent="0.35">
      <c r="A617" s="56" t="s">
        <v>2019</v>
      </c>
      <c r="B617" s="56" t="s">
        <v>2053</v>
      </c>
      <c r="C617" s="56" t="s">
        <v>960</v>
      </c>
      <c r="D617" s="56">
        <v>8471260</v>
      </c>
      <c r="E617" s="56" t="s">
        <v>543</v>
      </c>
      <c r="F617" s="56">
        <v>428640</v>
      </c>
      <c r="G617" s="56" t="s">
        <v>55</v>
      </c>
      <c r="H617" s="56" t="str">
        <f t="shared" si="9"/>
        <v>847.8471260.1.428640.000000.847001.200179</v>
      </c>
      <c r="I617" s="56" t="s">
        <v>21</v>
      </c>
      <c r="J617" s="56">
        <v>847001</v>
      </c>
      <c r="K617" s="56" t="s">
        <v>23</v>
      </c>
      <c r="L617" s="56">
        <v>200179</v>
      </c>
      <c r="M617" s="56" t="s">
        <v>2025</v>
      </c>
      <c r="N617" s="56">
        <v>20</v>
      </c>
      <c r="Q617" s="56" t="s">
        <v>3833</v>
      </c>
      <c r="R617" s="56">
        <v>40</v>
      </c>
      <c r="S617" s="56">
        <v>250</v>
      </c>
      <c r="T617" s="56">
        <v>10000</v>
      </c>
      <c r="U617" s="56" t="s">
        <v>2002</v>
      </c>
      <c r="V617" s="56" t="s">
        <v>2003</v>
      </c>
      <c r="X617" s="56" t="s">
        <v>3817</v>
      </c>
      <c r="AE617" s="56">
        <v>8471260</v>
      </c>
    </row>
    <row r="618" spans="1:31" x14ac:dyDescent="0.35">
      <c r="A618" s="56" t="s">
        <v>1998</v>
      </c>
      <c r="B618" s="56" t="s">
        <v>1999</v>
      </c>
      <c r="C618" s="56" t="s">
        <v>960</v>
      </c>
      <c r="D618" s="56">
        <v>8471260</v>
      </c>
      <c r="E618" s="56" t="s">
        <v>543</v>
      </c>
      <c r="F618" s="56">
        <v>435530</v>
      </c>
      <c r="G618" s="56" t="s">
        <v>150</v>
      </c>
      <c r="H618" s="56" t="str">
        <f t="shared" si="9"/>
        <v>847.8471260.1.435530.000000.847001.200179</v>
      </c>
      <c r="I618" s="56" t="s">
        <v>21</v>
      </c>
      <c r="J618" s="56">
        <v>847001</v>
      </c>
      <c r="K618" s="56" t="s">
        <v>23</v>
      </c>
      <c r="L618" s="56">
        <v>200179</v>
      </c>
      <c r="M618" s="56" t="s">
        <v>3834</v>
      </c>
      <c r="N618" s="56">
        <v>150</v>
      </c>
      <c r="Q618" s="56" t="s">
        <v>3835</v>
      </c>
      <c r="R618" s="56">
        <v>150</v>
      </c>
      <c r="S618" s="56">
        <v>40</v>
      </c>
      <c r="T618" s="56">
        <v>6000</v>
      </c>
      <c r="U618" s="56" t="s">
        <v>2002</v>
      </c>
      <c r="V618" s="56" t="s">
        <v>2003</v>
      </c>
      <c r="X618" s="56" t="s">
        <v>3775</v>
      </c>
      <c r="AE618" s="56">
        <v>8471260</v>
      </c>
    </row>
    <row r="619" spans="1:31" x14ac:dyDescent="0.35">
      <c r="A619" s="56" t="s">
        <v>1998</v>
      </c>
      <c r="B619" s="56" t="s">
        <v>1999</v>
      </c>
      <c r="C619" s="56" t="s">
        <v>960</v>
      </c>
      <c r="D619" s="56">
        <v>8471260</v>
      </c>
      <c r="E619" s="56" t="s">
        <v>543</v>
      </c>
      <c r="F619" s="56">
        <v>435530</v>
      </c>
      <c r="G619" s="56" t="s">
        <v>150</v>
      </c>
      <c r="H619" s="56" t="str">
        <f t="shared" si="9"/>
        <v>847.8471260.1.435530.000000.847001.200179</v>
      </c>
      <c r="I619" s="56" t="s">
        <v>21</v>
      </c>
      <c r="J619" s="56">
        <v>847001</v>
      </c>
      <c r="K619" s="56" t="s">
        <v>23</v>
      </c>
      <c r="L619" s="56">
        <v>200179</v>
      </c>
      <c r="M619" s="56" t="s">
        <v>3834</v>
      </c>
      <c r="N619" s="56">
        <v>300</v>
      </c>
      <c r="Q619" s="56" t="s">
        <v>3836</v>
      </c>
      <c r="R619" s="56">
        <v>300</v>
      </c>
      <c r="S619" s="56">
        <v>20</v>
      </c>
      <c r="T619" s="56">
        <v>6000</v>
      </c>
      <c r="U619" s="56" t="s">
        <v>2002</v>
      </c>
      <c r="V619" s="56" t="s">
        <v>2003</v>
      </c>
      <c r="X619" s="56" t="s">
        <v>3775</v>
      </c>
      <c r="AE619" s="56">
        <v>8471260</v>
      </c>
    </row>
    <row r="620" spans="1:31" x14ac:dyDescent="0.35">
      <c r="A620" s="56" t="s">
        <v>2036</v>
      </c>
      <c r="B620" s="56" t="s">
        <v>1999</v>
      </c>
      <c r="C620" s="56" t="s">
        <v>960</v>
      </c>
      <c r="D620" s="56">
        <v>8471260</v>
      </c>
      <c r="E620" s="56" t="s">
        <v>543</v>
      </c>
      <c r="F620" s="56">
        <v>436110</v>
      </c>
      <c r="G620" s="56" t="s">
        <v>64</v>
      </c>
      <c r="H620" s="56" t="str">
        <f t="shared" si="9"/>
        <v>847.8471260.1.436110.000000.847001.200179</v>
      </c>
      <c r="I620" s="56" t="s">
        <v>21</v>
      </c>
      <c r="J620" s="56">
        <v>847001</v>
      </c>
      <c r="K620" s="56" t="s">
        <v>23</v>
      </c>
      <c r="L620" s="56">
        <v>200179</v>
      </c>
      <c r="M620" s="56" t="s">
        <v>2025</v>
      </c>
      <c r="N620" s="56">
        <v>60</v>
      </c>
      <c r="Q620" s="56" t="s">
        <v>3837</v>
      </c>
      <c r="R620" s="56">
        <v>60</v>
      </c>
      <c r="S620" s="56">
        <v>150</v>
      </c>
      <c r="T620" s="56">
        <v>9000</v>
      </c>
      <c r="U620" s="56" t="s">
        <v>2002</v>
      </c>
      <c r="V620" s="56" t="s">
        <v>2003</v>
      </c>
      <c r="X620" s="56" t="s">
        <v>3783</v>
      </c>
      <c r="AE620" s="56">
        <v>8471260</v>
      </c>
    </row>
    <row r="621" spans="1:31" x14ac:dyDescent="0.35">
      <c r="A621" s="56" t="s">
        <v>2036</v>
      </c>
      <c r="B621" s="56" t="s">
        <v>1999</v>
      </c>
      <c r="C621" s="56" t="s">
        <v>960</v>
      </c>
      <c r="D621" s="56">
        <v>8471260</v>
      </c>
      <c r="E621" s="56" t="s">
        <v>543</v>
      </c>
      <c r="F621" s="56">
        <v>436110</v>
      </c>
      <c r="G621" s="56" t="s">
        <v>64</v>
      </c>
      <c r="H621" s="56" t="str">
        <f t="shared" si="9"/>
        <v>847.8471260.1.436110.000000.847001.200179</v>
      </c>
      <c r="I621" s="56" t="s">
        <v>21</v>
      </c>
      <c r="J621" s="56">
        <v>847001</v>
      </c>
      <c r="K621" s="56" t="s">
        <v>23</v>
      </c>
      <c r="L621" s="56">
        <v>200179</v>
      </c>
      <c r="M621" s="56" t="s">
        <v>3776</v>
      </c>
      <c r="N621" s="56">
        <v>10</v>
      </c>
      <c r="Q621" s="56" t="s">
        <v>3839</v>
      </c>
      <c r="R621" s="56">
        <v>30</v>
      </c>
      <c r="S621" s="56">
        <v>150</v>
      </c>
      <c r="T621" s="56">
        <v>4500</v>
      </c>
      <c r="U621" s="56" t="s">
        <v>2002</v>
      </c>
      <c r="V621" s="56" t="s">
        <v>2003</v>
      </c>
      <c r="X621" s="56" t="s">
        <v>3783</v>
      </c>
      <c r="AE621" s="56">
        <v>8471260</v>
      </c>
    </row>
    <row r="622" spans="1:31" x14ac:dyDescent="0.35">
      <c r="A622" s="56" t="s">
        <v>2047</v>
      </c>
      <c r="B622" s="56" t="s">
        <v>1999</v>
      </c>
      <c r="C622" s="56" t="s">
        <v>960</v>
      </c>
      <c r="D622" s="56">
        <v>8471270</v>
      </c>
      <c r="E622" s="56" t="s">
        <v>565</v>
      </c>
      <c r="F622" s="56">
        <v>428090</v>
      </c>
      <c r="G622" s="56" t="s">
        <v>52</v>
      </c>
      <c r="H622" s="56" t="str">
        <f t="shared" si="9"/>
        <v>847.8471270.1.428090.000000.847001.200179</v>
      </c>
      <c r="I622" s="56" t="s">
        <v>21</v>
      </c>
      <c r="J622" s="56">
        <v>847001</v>
      </c>
      <c r="K622" s="56" t="s">
        <v>23</v>
      </c>
      <c r="L622" s="56">
        <v>200179</v>
      </c>
      <c r="M622" s="56" t="s">
        <v>2167</v>
      </c>
      <c r="N622" s="56">
        <v>16</v>
      </c>
      <c r="Q622" s="56" t="s">
        <v>5822</v>
      </c>
      <c r="R622" s="56">
        <v>1</v>
      </c>
      <c r="S622" s="56">
        <v>300000</v>
      </c>
      <c r="T622" s="56">
        <v>300000</v>
      </c>
      <c r="U622" s="56" t="s">
        <v>2002</v>
      </c>
      <c r="V622" s="56" t="s">
        <v>2003</v>
      </c>
      <c r="W622" s="56" t="s">
        <v>2119</v>
      </c>
      <c r="X622" s="56" t="s">
        <v>3847</v>
      </c>
      <c r="AE622" s="56">
        <v>8471270</v>
      </c>
    </row>
    <row r="623" spans="1:31" x14ac:dyDescent="0.35">
      <c r="A623" s="56" t="s">
        <v>1998</v>
      </c>
      <c r="B623" s="56" t="s">
        <v>1999</v>
      </c>
      <c r="C623" s="56" t="s">
        <v>960</v>
      </c>
      <c r="D623" s="56">
        <v>8471270</v>
      </c>
      <c r="E623" s="56" t="s">
        <v>565</v>
      </c>
      <c r="F623" s="56">
        <v>435330</v>
      </c>
      <c r="G623" s="56" t="s">
        <v>568</v>
      </c>
      <c r="H623" s="56" t="str">
        <f t="shared" si="9"/>
        <v>847.8471270.1.435330.000000.847001.200179</v>
      </c>
      <c r="I623" s="56" t="s">
        <v>21</v>
      </c>
      <c r="J623" s="56">
        <v>847001</v>
      </c>
      <c r="K623" s="56" t="s">
        <v>23</v>
      </c>
      <c r="L623" s="56">
        <v>200179</v>
      </c>
      <c r="M623" s="56" t="s">
        <v>2098</v>
      </c>
      <c r="N623" s="56">
        <v>1</v>
      </c>
      <c r="Q623" s="56" t="s">
        <v>5507</v>
      </c>
      <c r="R623" s="56">
        <v>1</v>
      </c>
      <c r="S623" s="56">
        <v>18615249.940000001</v>
      </c>
      <c r="T623" s="56">
        <v>18615249.940000001</v>
      </c>
      <c r="U623" s="56" t="s">
        <v>2002</v>
      </c>
      <c r="V623" s="56" t="s">
        <v>2122</v>
      </c>
      <c r="W623" s="56" t="s">
        <v>3656</v>
      </c>
      <c r="X623" s="56" t="s">
        <v>3850</v>
      </c>
      <c r="Y623" s="56" t="s">
        <v>5823</v>
      </c>
      <c r="AE623" s="56">
        <v>8471270</v>
      </c>
    </row>
    <row r="624" spans="1:31" x14ac:dyDescent="0.35">
      <c r="A624" s="56" t="s">
        <v>1998</v>
      </c>
      <c r="B624" s="56" t="s">
        <v>1999</v>
      </c>
      <c r="C624" s="56" t="s">
        <v>960</v>
      </c>
      <c r="D624" s="56">
        <v>8471270</v>
      </c>
      <c r="E624" s="56" t="s">
        <v>565</v>
      </c>
      <c r="F624" s="56">
        <v>435330</v>
      </c>
      <c r="G624" s="56" t="s">
        <v>568</v>
      </c>
      <c r="H624" s="56" t="str">
        <f t="shared" si="9"/>
        <v>847.8471270.1.435330.000000.847001.200179</v>
      </c>
      <c r="I624" s="56" t="s">
        <v>21</v>
      </c>
      <c r="J624" s="56">
        <v>847001</v>
      </c>
      <c r="K624" s="56" t="s">
        <v>23</v>
      </c>
      <c r="L624" s="56">
        <v>200179</v>
      </c>
      <c r="M624" s="56" t="s">
        <v>2098</v>
      </c>
      <c r="N624" s="56">
        <v>1</v>
      </c>
      <c r="Q624" s="56" t="s">
        <v>5824</v>
      </c>
      <c r="R624" s="56">
        <v>1</v>
      </c>
      <c r="S624" s="56">
        <v>2299937.75</v>
      </c>
      <c r="T624" s="56">
        <v>2299937.75</v>
      </c>
      <c r="U624" s="56" t="s">
        <v>2113</v>
      </c>
      <c r="V624" s="56" t="s">
        <v>2003</v>
      </c>
      <c r="W624" s="56" t="s">
        <v>2101</v>
      </c>
      <c r="X624" s="56" t="s">
        <v>3854</v>
      </c>
      <c r="Y624" s="56" t="s">
        <v>3855</v>
      </c>
      <c r="AE624" s="56">
        <v>8471270</v>
      </c>
    </row>
    <row r="625" spans="1:31" x14ac:dyDescent="0.35">
      <c r="A625" s="56" t="s">
        <v>2036</v>
      </c>
      <c r="B625" s="56" t="s">
        <v>1999</v>
      </c>
      <c r="C625" s="56" t="s">
        <v>960</v>
      </c>
      <c r="D625" s="56">
        <v>8471270</v>
      </c>
      <c r="E625" s="56" t="s">
        <v>565</v>
      </c>
      <c r="F625" s="56">
        <v>425900</v>
      </c>
      <c r="G625" s="56" t="s">
        <v>40</v>
      </c>
      <c r="H625" s="56" t="str">
        <f t="shared" si="9"/>
        <v>847.8471270.1.425900.000000.847001.200179</v>
      </c>
      <c r="I625" s="56" t="s">
        <v>21</v>
      </c>
      <c r="J625" s="56">
        <v>847001</v>
      </c>
      <c r="K625" s="56" t="s">
        <v>23</v>
      </c>
      <c r="L625" s="56">
        <v>200179</v>
      </c>
      <c r="M625" s="56" t="s">
        <v>2025</v>
      </c>
      <c r="N625" s="56">
        <v>3400</v>
      </c>
      <c r="Q625" s="56" t="s">
        <v>5825</v>
      </c>
      <c r="R625" s="56">
        <v>1</v>
      </c>
      <c r="S625" s="56">
        <v>50000</v>
      </c>
      <c r="T625" s="56">
        <v>50000</v>
      </c>
      <c r="U625" s="56" t="s">
        <v>2002</v>
      </c>
      <c r="V625" s="56" t="s">
        <v>2003</v>
      </c>
      <c r="W625" s="56" t="s">
        <v>2101</v>
      </c>
      <c r="X625" s="56" t="s">
        <v>3842</v>
      </c>
      <c r="Y625" s="56" t="s">
        <v>3843</v>
      </c>
      <c r="AE625" s="56">
        <v>8471270</v>
      </c>
    </row>
    <row r="626" spans="1:31" x14ac:dyDescent="0.35">
      <c r="A626" s="56" t="s">
        <v>2036</v>
      </c>
      <c r="B626" s="56" t="s">
        <v>1999</v>
      </c>
      <c r="C626" s="56" t="s">
        <v>960</v>
      </c>
      <c r="D626" s="56">
        <v>8471270</v>
      </c>
      <c r="E626" s="56" t="s">
        <v>565</v>
      </c>
      <c r="F626" s="56">
        <v>436110</v>
      </c>
      <c r="G626" s="56" t="s">
        <v>64</v>
      </c>
      <c r="H626" s="56" t="str">
        <f t="shared" si="9"/>
        <v>847.8471270.1.436110.000000.847001.200179</v>
      </c>
      <c r="I626" s="56" t="s">
        <v>21</v>
      </c>
      <c r="J626" s="56">
        <v>847001</v>
      </c>
      <c r="K626" s="56" t="s">
        <v>23</v>
      </c>
      <c r="L626" s="56">
        <v>200179</v>
      </c>
      <c r="M626" s="56" t="s">
        <v>2025</v>
      </c>
      <c r="N626" s="56">
        <v>3400</v>
      </c>
      <c r="Q626" s="56" t="s">
        <v>5826</v>
      </c>
      <c r="R626" s="56">
        <v>1</v>
      </c>
      <c r="S626" s="56">
        <v>50000</v>
      </c>
      <c r="T626" s="56">
        <v>50000</v>
      </c>
      <c r="U626" s="56" t="s">
        <v>2002</v>
      </c>
      <c r="V626" s="56" t="s">
        <v>2003</v>
      </c>
      <c r="W626" s="56" t="s">
        <v>2101</v>
      </c>
      <c r="AE626" s="56">
        <v>8471270</v>
      </c>
    </row>
    <row r="627" spans="1:31" x14ac:dyDescent="0.35">
      <c r="A627" s="56" t="s">
        <v>2036</v>
      </c>
      <c r="B627" s="56" t="s">
        <v>1999</v>
      </c>
      <c r="C627" s="56" t="s">
        <v>960</v>
      </c>
      <c r="D627" s="56">
        <v>8471270</v>
      </c>
      <c r="E627" s="56" t="s">
        <v>565</v>
      </c>
      <c r="F627" s="56">
        <v>436120</v>
      </c>
      <c r="G627" s="56" t="s">
        <v>431</v>
      </c>
      <c r="H627" s="56" t="str">
        <f t="shared" si="9"/>
        <v>847.8471270.1.436120.000000.847001.200179</v>
      </c>
      <c r="I627" s="56" t="s">
        <v>21</v>
      </c>
      <c r="J627" s="56">
        <v>847001</v>
      </c>
      <c r="K627" s="56" t="s">
        <v>23</v>
      </c>
      <c r="L627" s="56">
        <v>200179</v>
      </c>
      <c r="M627" s="56" t="s">
        <v>2025</v>
      </c>
      <c r="N627" s="56">
        <v>3400</v>
      </c>
      <c r="Q627" s="56" t="s">
        <v>5827</v>
      </c>
      <c r="R627" s="56">
        <v>1</v>
      </c>
      <c r="S627" s="56">
        <v>50000</v>
      </c>
      <c r="T627" s="56">
        <v>50000</v>
      </c>
      <c r="U627" s="56" t="s">
        <v>2002</v>
      </c>
      <c r="V627" s="56" t="s">
        <v>2003</v>
      </c>
      <c r="W627" s="56" t="s">
        <v>2101</v>
      </c>
      <c r="AE627" s="56">
        <v>8471270</v>
      </c>
    </row>
    <row r="628" spans="1:31" x14ac:dyDescent="0.35">
      <c r="A628" s="56" t="s">
        <v>2019</v>
      </c>
      <c r="B628" s="56" t="s">
        <v>964</v>
      </c>
      <c r="C628" s="56" t="s">
        <v>960</v>
      </c>
      <c r="D628" s="56">
        <v>8471280</v>
      </c>
      <c r="E628" s="56" t="s">
        <v>572</v>
      </c>
      <c r="F628" s="56">
        <v>425100</v>
      </c>
      <c r="G628" s="56" t="s">
        <v>964</v>
      </c>
      <c r="H628" s="56" t="str">
        <f t="shared" si="9"/>
        <v>847.8471280.1.425100.000000.847001.200179</v>
      </c>
      <c r="I628" s="56" t="s">
        <v>21</v>
      </c>
      <c r="J628" s="56">
        <v>847001</v>
      </c>
      <c r="K628" s="56" t="s">
        <v>23</v>
      </c>
      <c r="L628" s="56">
        <v>200179</v>
      </c>
      <c r="M628" s="56" t="s">
        <v>3858</v>
      </c>
      <c r="N628" s="56">
        <v>100</v>
      </c>
      <c r="O628" s="56" t="s">
        <v>3859</v>
      </c>
      <c r="Q628" s="56" t="s">
        <v>3860</v>
      </c>
      <c r="R628" s="56">
        <v>1000</v>
      </c>
      <c r="S628" s="56">
        <v>2.5</v>
      </c>
      <c r="T628" s="56">
        <v>2500</v>
      </c>
      <c r="U628" s="56" t="s">
        <v>2002</v>
      </c>
      <c r="V628" s="56" t="s">
        <v>2003</v>
      </c>
      <c r="W628" s="56" t="s">
        <v>3656</v>
      </c>
      <c r="X628" s="56" t="s">
        <v>3864</v>
      </c>
      <c r="Y628" s="56" t="s">
        <v>3865</v>
      </c>
      <c r="AE628" s="56">
        <v>8471280</v>
      </c>
    </row>
    <row r="629" spans="1:31" x14ac:dyDescent="0.35">
      <c r="A629" s="56" t="s">
        <v>2019</v>
      </c>
      <c r="B629" s="56" t="s">
        <v>2020</v>
      </c>
      <c r="C629" s="56" t="s">
        <v>960</v>
      </c>
      <c r="D629" s="56">
        <v>8471280</v>
      </c>
      <c r="E629" s="56" t="s">
        <v>572</v>
      </c>
      <c r="F629" s="56">
        <v>425510</v>
      </c>
      <c r="G629" s="56" t="s">
        <v>37</v>
      </c>
      <c r="H629" s="56" t="str">
        <f t="shared" si="9"/>
        <v>847.8471280.1.425510.000000.847001.200179</v>
      </c>
      <c r="I629" s="56" t="s">
        <v>21</v>
      </c>
      <c r="J629" s="56">
        <v>847001</v>
      </c>
      <c r="K629" s="56" t="s">
        <v>23</v>
      </c>
      <c r="L629" s="56">
        <v>200179</v>
      </c>
      <c r="M629" s="56" t="s">
        <v>3866</v>
      </c>
      <c r="N629" s="56">
        <v>30</v>
      </c>
      <c r="O629" s="56" t="s">
        <v>2024</v>
      </c>
      <c r="Q629" s="56" t="s">
        <v>3867</v>
      </c>
      <c r="R629" s="56">
        <v>30</v>
      </c>
      <c r="S629" s="56">
        <v>1000</v>
      </c>
      <c r="T629" s="56">
        <v>30000</v>
      </c>
      <c r="U629" s="56" t="s">
        <v>2002</v>
      </c>
      <c r="V629" s="56" t="s">
        <v>2003</v>
      </c>
      <c r="W629" s="56" t="s">
        <v>2119</v>
      </c>
      <c r="X629" s="56" t="s">
        <v>3868</v>
      </c>
      <c r="Y629" s="56" t="s">
        <v>3869</v>
      </c>
      <c r="AE629" s="56">
        <v>8471280</v>
      </c>
    </row>
    <row r="630" spans="1:31" x14ac:dyDescent="0.35">
      <c r="A630" s="56" t="s">
        <v>2019</v>
      </c>
      <c r="B630" s="56" t="s">
        <v>1999</v>
      </c>
      <c r="C630" s="56" t="s">
        <v>960</v>
      </c>
      <c r="D630" s="56">
        <v>8471280</v>
      </c>
      <c r="E630" s="56" t="s">
        <v>572</v>
      </c>
      <c r="F630" s="56">
        <v>425550</v>
      </c>
      <c r="G630" s="56" t="s">
        <v>83</v>
      </c>
      <c r="H630" s="56" t="str">
        <f t="shared" si="9"/>
        <v>847.8471280.1.425550.000000.847001.200179</v>
      </c>
      <c r="I630" s="56" t="s">
        <v>21</v>
      </c>
      <c r="J630" s="56">
        <v>847001</v>
      </c>
      <c r="K630" s="56" t="s">
        <v>23</v>
      </c>
      <c r="L630" s="56">
        <v>200179</v>
      </c>
      <c r="M630" s="56" t="s">
        <v>3870</v>
      </c>
      <c r="N630" s="56">
        <v>4</v>
      </c>
      <c r="O630" s="56" t="s">
        <v>1998</v>
      </c>
      <c r="Q630" s="56" t="s">
        <v>3871</v>
      </c>
      <c r="R630" s="56">
        <v>4</v>
      </c>
      <c r="S630" s="56">
        <v>15000</v>
      </c>
      <c r="T630" s="56">
        <v>60000</v>
      </c>
      <c r="U630" s="56" t="s">
        <v>2002</v>
      </c>
      <c r="V630" s="56" t="s">
        <v>2003</v>
      </c>
      <c r="W630" s="56" t="s">
        <v>2075</v>
      </c>
      <c r="X630" s="56" t="s">
        <v>3872</v>
      </c>
      <c r="Y630" s="56" t="s">
        <v>3873</v>
      </c>
      <c r="AE630" s="56">
        <v>8471280</v>
      </c>
    </row>
    <row r="631" spans="1:31" x14ac:dyDescent="0.35">
      <c r="A631" s="56" t="s">
        <v>2024</v>
      </c>
      <c r="B631" s="56" t="s">
        <v>2077</v>
      </c>
      <c r="C631" s="56" t="s">
        <v>960</v>
      </c>
      <c r="D631" s="56">
        <v>8471280</v>
      </c>
      <c r="E631" s="56" t="s">
        <v>572</v>
      </c>
      <c r="F631" s="56">
        <v>425760</v>
      </c>
      <c r="G631" s="56" t="s">
        <v>169</v>
      </c>
      <c r="H631" s="56" t="str">
        <f t="shared" si="9"/>
        <v>847.8471280.1.425760.000000.847001.200179</v>
      </c>
      <c r="I631" s="56" t="s">
        <v>21</v>
      </c>
      <c r="J631" s="56">
        <v>847001</v>
      </c>
      <c r="K631" s="56" t="s">
        <v>23</v>
      </c>
      <c r="L631" s="56">
        <v>200179</v>
      </c>
      <c r="M631" s="56" t="s">
        <v>3874</v>
      </c>
      <c r="N631" s="56">
        <v>30</v>
      </c>
      <c r="O631" s="56" t="s">
        <v>2024</v>
      </c>
      <c r="Q631" s="56" t="s">
        <v>3875</v>
      </c>
      <c r="R631" s="56">
        <v>3</v>
      </c>
      <c r="S631" s="56">
        <v>10000</v>
      </c>
      <c r="T631" s="56">
        <v>30000</v>
      </c>
      <c r="W631" s="56" t="s">
        <v>2101</v>
      </c>
      <c r="X631" s="56" t="s">
        <v>3876</v>
      </c>
      <c r="Y631" s="56" t="s">
        <v>3877</v>
      </c>
      <c r="AE631" s="56">
        <v>8471280</v>
      </c>
    </row>
    <row r="632" spans="1:31" x14ac:dyDescent="0.35">
      <c r="A632" s="56" t="s">
        <v>1998</v>
      </c>
      <c r="B632" s="56" t="s">
        <v>1999</v>
      </c>
      <c r="C632" s="56" t="s">
        <v>960</v>
      </c>
      <c r="D632" s="56">
        <v>8471280</v>
      </c>
      <c r="E632" s="56" t="s">
        <v>572</v>
      </c>
      <c r="F632" s="56">
        <v>425770</v>
      </c>
      <c r="G632" s="56" t="s">
        <v>132</v>
      </c>
      <c r="H632" s="56" t="str">
        <f t="shared" si="9"/>
        <v>847.8471280.1.425770.000000.847001.200179</v>
      </c>
      <c r="I632" s="56" t="s">
        <v>21</v>
      </c>
      <c r="J632" s="56">
        <v>847001</v>
      </c>
      <c r="K632" s="56" t="s">
        <v>23</v>
      </c>
      <c r="L632" s="56">
        <v>200179</v>
      </c>
      <c r="M632" s="56" t="s">
        <v>3878</v>
      </c>
      <c r="N632" s="56">
        <v>5</v>
      </c>
      <c r="O632" s="56" t="s">
        <v>1998</v>
      </c>
      <c r="Q632" s="56" t="s">
        <v>3879</v>
      </c>
      <c r="R632" s="56">
        <v>5</v>
      </c>
      <c r="S632" s="56">
        <v>100000</v>
      </c>
      <c r="T632" s="56">
        <v>500000</v>
      </c>
      <c r="U632" s="56" t="s">
        <v>2113</v>
      </c>
      <c r="V632" s="56" t="s">
        <v>2003</v>
      </c>
      <c r="W632" s="56" t="s">
        <v>2075</v>
      </c>
      <c r="X632" s="56" t="s">
        <v>3880</v>
      </c>
      <c r="Y632" s="56" t="s">
        <v>3881</v>
      </c>
      <c r="AE632" s="56">
        <v>8471280</v>
      </c>
    </row>
    <row r="633" spans="1:31" x14ac:dyDescent="0.35">
      <c r="A633" s="56" t="s">
        <v>2041</v>
      </c>
      <c r="B633" s="56" t="s">
        <v>2042</v>
      </c>
      <c r="C633" s="56" t="s">
        <v>960</v>
      </c>
      <c r="D633" s="56">
        <v>8471280</v>
      </c>
      <c r="E633" s="56" t="s">
        <v>572</v>
      </c>
      <c r="F633" s="56">
        <v>426610</v>
      </c>
      <c r="G633" s="56" t="s">
        <v>43</v>
      </c>
      <c r="H633" s="56" t="str">
        <f t="shared" si="9"/>
        <v>847.8471280.1.426610.000000.847001.200179</v>
      </c>
      <c r="I633" s="56" t="s">
        <v>21</v>
      </c>
      <c r="J633" s="56">
        <v>847001</v>
      </c>
      <c r="K633" s="56" t="s">
        <v>23</v>
      </c>
      <c r="L633" s="56">
        <v>200179</v>
      </c>
      <c r="M633" s="56" t="s">
        <v>3882</v>
      </c>
      <c r="N633" s="56">
        <v>1</v>
      </c>
      <c r="O633" s="56" t="s">
        <v>2041</v>
      </c>
      <c r="Q633" s="56" t="s">
        <v>3883</v>
      </c>
      <c r="R633" s="56">
        <v>1</v>
      </c>
      <c r="S633" s="56">
        <v>85200</v>
      </c>
      <c r="T633" s="56">
        <v>85200</v>
      </c>
      <c r="U633" s="56" t="s">
        <v>2002</v>
      </c>
      <c r="V633" s="56" t="s">
        <v>2003</v>
      </c>
      <c r="W633" s="56" t="s">
        <v>2075</v>
      </c>
      <c r="X633" s="56" t="s">
        <v>3884</v>
      </c>
      <c r="Y633" s="56" t="s">
        <v>3885</v>
      </c>
      <c r="AE633" s="56">
        <v>8471280</v>
      </c>
    </row>
    <row r="634" spans="1:31" x14ac:dyDescent="0.35">
      <c r="A634" s="56" t="s">
        <v>2041</v>
      </c>
      <c r="B634" s="56" t="s">
        <v>2042</v>
      </c>
      <c r="C634" s="56" t="s">
        <v>960</v>
      </c>
      <c r="D634" s="56">
        <v>8471280</v>
      </c>
      <c r="E634" s="56" t="s">
        <v>572</v>
      </c>
      <c r="F634" s="56">
        <v>426610</v>
      </c>
      <c r="G634" s="56" t="s">
        <v>43</v>
      </c>
      <c r="H634" s="56" t="str">
        <f t="shared" si="9"/>
        <v>847.8471280.1.426610.000000.847001.200179</v>
      </c>
      <c r="I634" s="56" t="s">
        <v>21</v>
      </c>
      <c r="J634" s="56">
        <v>847001</v>
      </c>
      <c r="K634" s="56" t="s">
        <v>23</v>
      </c>
      <c r="L634" s="56">
        <v>200179</v>
      </c>
      <c r="M634" s="56" t="s">
        <v>3886</v>
      </c>
      <c r="N634" s="56">
        <v>1</v>
      </c>
      <c r="O634" s="56" t="s">
        <v>2041</v>
      </c>
      <c r="Q634" s="56" t="s">
        <v>3887</v>
      </c>
      <c r="R634" s="56">
        <v>1</v>
      </c>
      <c r="S634" s="56">
        <v>16800</v>
      </c>
      <c r="T634" s="56">
        <v>16800</v>
      </c>
      <c r="U634" s="56" t="s">
        <v>2002</v>
      </c>
      <c r="V634" s="56" t="s">
        <v>2003</v>
      </c>
      <c r="W634" s="56" t="s">
        <v>2119</v>
      </c>
      <c r="X634" s="56" t="s">
        <v>3884</v>
      </c>
      <c r="Y634" s="56" t="s">
        <v>3888</v>
      </c>
      <c r="AE634" s="56">
        <v>8471280</v>
      </c>
    </row>
    <row r="635" spans="1:31" x14ac:dyDescent="0.35">
      <c r="A635" s="56" t="s">
        <v>2041</v>
      </c>
      <c r="B635" s="56" t="s">
        <v>2042</v>
      </c>
      <c r="C635" s="56" t="s">
        <v>960</v>
      </c>
      <c r="D635" s="56">
        <v>8471280</v>
      </c>
      <c r="E635" s="56" t="s">
        <v>572</v>
      </c>
      <c r="F635" s="56">
        <v>426610</v>
      </c>
      <c r="G635" s="56" t="s">
        <v>43</v>
      </c>
      <c r="H635" s="56" t="str">
        <f t="shared" si="9"/>
        <v>847.8471280.1.426610.000000.847001.200179</v>
      </c>
      <c r="I635" s="56" t="s">
        <v>21</v>
      </c>
      <c r="J635" s="56">
        <v>847001</v>
      </c>
      <c r="K635" s="56" t="s">
        <v>23</v>
      </c>
      <c r="L635" s="56">
        <v>200179</v>
      </c>
      <c r="M635" s="56" t="s">
        <v>3889</v>
      </c>
      <c r="N635" s="56">
        <v>1</v>
      </c>
      <c r="O635" s="56" t="s">
        <v>2041</v>
      </c>
      <c r="Q635" s="56" t="s">
        <v>3890</v>
      </c>
      <c r="R635" s="56">
        <v>1</v>
      </c>
      <c r="S635" s="56">
        <v>16800</v>
      </c>
      <c r="T635" s="56">
        <v>16800</v>
      </c>
      <c r="U635" s="56" t="s">
        <v>2002</v>
      </c>
      <c r="V635" s="56" t="s">
        <v>2122</v>
      </c>
      <c r="W635" s="56" t="s">
        <v>3656</v>
      </c>
      <c r="X635" s="56" t="s">
        <v>3884</v>
      </c>
      <c r="Y635" s="56" t="s">
        <v>3891</v>
      </c>
      <c r="AE635" s="56">
        <v>8471280</v>
      </c>
    </row>
    <row r="636" spans="1:31" x14ac:dyDescent="0.35">
      <c r="A636" s="56" t="s">
        <v>2041</v>
      </c>
      <c r="B636" s="56" t="s">
        <v>2042</v>
      </c>
      <c r="C636" s="56" t="s">
        <v>960</v>
      </c>
      <c r="D636" s="56">
        <v>8471280</v>
      </c>
      <c r="E636" s="56" t="s">
        <v>572</v>
      </c>
      <c r="F636" s="56">
        <v>426610</v>
      </c>
      <c r="G636" s="56" t="s">
        <v>43</v>
      </c>
      <c r="H636" s="56" t="str">
        <f t="shared" si="9"/>
        <v>847.8471280.1.426610.000000.847001.200179</v>
      </c>
      <c r="I636" s="56" t="s">
        <v>21</v>
      </c>
      <c r="J636" s="56">
        <v>847001</v>
      </c>
      <c r="K636" s="56" t="s">
        <v>23</v>
      </c>
      <c r="L636" s="56">
        <v>200179</v>
      </c>
      <c r="M636" s="56" t="s">
        <v>3892</v>
      </c>
      <c r="N636" s="56">
        <v>1</v>
      </c>
      <c r="O636" s="56" t="s">
        <v>2041</v>
      </c>
      <c r="Q636" s="56" t="s">
        <v>3893</v>
      </c>
      <c r="R636" s="56">
        <v>1</v>
      </c>
      <c r="S636" s="56">
        <v>7200</v>
      </c>
      <c r="T636" s="56">
        <v>7200</v>
      </c>
      <c r="U636" s="56" t="s">
        <v>2002</v>
      </c>
      <c r="V636" s="56" t="s">
        <v>2003</v>
      </c>
      <c r="W636" s="56" t="s">
        <v>2119</v>
      </c>
      <c r="X636" s="56" t="s">
        <v>3884</v>
      </c>
      <c r="Y636" s="56" t="s">
        <v>3894</v>
      </c>
      <c r="AE636" s="56">
        <v>8471280</v>
      </c>
    </row>
    <row r="637" spans="1:31" x14ac:dyDescent="0.35">
      <c r="A637" s="56" t="s">
        <v>2041</v>
      </c>
      <c r="B637" s="56" t="s">
        <v>2042</v>
      </c>
      <c r="C637" s="56" t="s">
        <v>960</v>
      </c>
      <c r="D637" s="56">
        <v>8471280</v>
      </c>
      <c r="E637" s="56" t="s">
        <v>572</v>
      </c>
      <c r="F637" s="56">
        <v>426610</v>
      </c>
      <c r="G637" s="56" t="s">
        <v>43</v>
      </c>
      <c r="H637" s="56" t="str">
        <f t="shared" si="9"/>
        <v>847.8471280.1.426610.000000.847001.200179</v>
      </c>
      <c r="I637" s="56" t="s">
        <v>21</v>
      </c>
      <c r="J637" s="56">
        <v>847001</v>
      </c>
      <c r="K637" s="56" t="s">
        <v>23</v>
      </c>
      <c r="L637" s="56">
        <v>200179</v>
      </c>
      <c r="M637" s="56" t="s">
        <v>3895</v>
      </c>
      <c r="N637" s="56">
        <v>1</v>
      </c>
      <c r="O637" s="56" t="s">
        <v>2041</v>
      </c>
      <c r="Q637" s="56" t="s">
        <v>3896</v>
      </c>
      <c r="R637" s="56">
        <v>1</v>
      </c>
      <c r="S637" s="56">
        <v>57600</v>
      </c>
      <c r="T637" s="56">
        <v>57600</v>
      </c>
      <c r="U637" s="56" t="s">
        <v>2002</v>
      </c>
      <c r="V637" s="56" t="s">
        <v>2003</v>
      </c>
      <c r="W637" s="56" t="s">
        <v>3656</v>
      </c>
      <c r="X637" s="56" t="s">
        <v>3884</v>
      </c>
      <c r="Y637" s="56" t="s">
        <v>3897</v>
      </c>
      <c r="AE637" s="56">
        <v>8471280</v>
      </c>
    </row>
    <row r="638" spans="1:31" x14ac:dyDescent="0.35">
      <c r="A638" s="56" t="s">
        <v>2041</v>
      </c>
      <c r="B638" s="56" t="s">
        <v>2042</v>
      </c>
      <c r="C638" s="56" t="s">
        <v>960</v>
      </c>
      <c r="D638" s="56">
        <v>8471280</v>
      </c>
      <c r="E638" s="56" t="s">
        <v>572</v>
      </c>
      <c r="F638" s="56">
        <v>426610</v>
      </c>
      <c r="G638" s="56" t="s">
        <v>43</v>
      </c>
      <c r="H638" s="56" t="str">
        <f t="shared" si="9"/>
        <v>847.8471280.1.426610.000000.847001.200179</v>
      </c>
      <c r="I638" s="56" t="s">
        <v>21</v>
      </c>
      <c r="J638" s="56">
        <v>847001</v>
      </c>
      <c r="K638" s="56" t="s">
        <v>23</v>
      </c>
      <c r="L638" s="56">
        <v>200179</v>
      </c>
      <c r="M638" s="56" t="s">
        <v>3898</v>
      </c>
      <c r="N638" s="56">
        <v>1</v>
      </c>
      <c r="O638" s="56" t="s">
        <v>2041</v>
      </c>
      <c r="Q638" s="56" t="s">
        <v>3899</v>
      </c>
      <c r="R638" s="56">
        <v>1</v>
      </c>
      <c r="S638" s="56">
        <v>1200</v>
      </c>
      <c r="T638" s="56">
        <v>1200</v>
      </c>
      <c r="U638" s="56" t="s">
        <v>2002</v>
      </c>
      <c r="V638" s="56" t="s">
        <v>2003</v>
      </c>
      <c r="W638" s="56" t="s">
        <v>2101</v>
      </c>
      <c r="X638" s="56" t="s">
        <v>3884</v>
      </c>
      <c r="Y638" s="56" t="s">
        <v>3900</v>
      </c>
      <c r="AE638" s="56">
        <v>8471280</v>
      </c>
    </row>
    <row r="639" spans="1:31" x14ac:dyDescent="0.35">
      <c r="A639" s="56" t="s">
        <v>2041</v>
      </c>
      <c r="B639" s="56" t="s">
        <v>2042</v>
      </c>
      <c r="C639" s="56" t="s">
        <v>960</v>
      </c>
      <c r="D639" s="56">
        <v>8471280</v>
      </c>
      <c r="E639" s="56" t="s">
        <v>572</v>
      </c>
      <c r="F639" s="56">
        <v>426610</v>
      </c>
      <c r="G639" s="56" t="s">
        <v>43</v>
      </c>
      <c r="H639" s="56" t="str">
        <f t="shared" si="9"/>
        <v>847.8471280.1.426610.000000.847001.200179</v>
      </c>
      <c r="I639" s="56" t="s">
        <v>21</v>
      </c>
      <c r="J639" s="56">
        <v>847001</v>
      </c>
      <c r="K639" s="56" t="s">
        <v>23</v>
      </c>
      <c r="L639" s="56">
        <v>200179</v>
      </c>
      <c r="M639" s="56" t="s">
        <v>3901</v>
      </c>
      <c r="N639" s="56">
        <v>1</v>
      </c>
      <c r="O639" s="56" t="s">
        <v>2041</v>
      </c>
      <c r="Q639" s="56" t="s">
        <v>3902</v>
      </c>
      <c r="R639" s="56">
        <v>1</v>
      </c>
      <c r="S639" s="56">
        <v>16800</v>
      </c>
      <c r="T639" s="56">
        <v>16800</v>
      </c>
      <c r="U639" s="56" t="s">
        <v>2002</v>
      </c>
      <c r="V639" s="56" t="s">
        <v>2003</v>
      </c>
      <c r="W639" s="56" t="s">
        <v>2075</v>
      </c>
      <c r="X639" s="56" t="s">
        <v>3884</v>
      </c>
      <c r="Y639" s="56" t="s">
        <v>3903</v>
      </c>
      <c r="AE639" s="56">
        <v>8471280</v>
      </c>
    </row>
    <row r="640" spans="1:31" x14ac:dyDescent="0.35">
      <c r="A640" s="56" t="s">
        <v>2041</v>
      </c>
      <c r="B640" s="56" t="s">
        <v>2042</v>
      </c>
      <c r="C640" s="56" t="s">
        <v>960</v>
      </c>
      <c r="D640" s="56">
        <v>8471280</v>
      </c>
      <c r="E640" s="56" t="s">
        <v>572</v>
      </c>
      <c r="F640" s="56">
        <v>426610</v>
      </c>
      <c r="G640" s="56" t="s">
        <v>43</v>
      </c>
      <c r="H640" s="56" t="str">
        <f t="shared" si="9"/>
        <v>847.8471280.1.426610.000000.847001.200179</v>
      </c>
      <c r="I640" s="56" t="s">
        <v>21</v>
      </c>
      <c r="J640" s="56">
        <v>847001</v>
      </c>
      <c r="K640" s="56" t="s">
        <v>23</v>
      </c>
      <c r="L640" s="56">
        <v>200179</v>
      </c>
      <c r="M640" s="56" t="s">
        <v>3904</v>
      </c>
      <c r="N640" s="56">
        <v>1</v>
      </c>
      <c r="O640" s="56" t="s">
        <v>2041</v>
      </c>
      <c r="Q640" s="56" t="s">
        <v>3905</v>
      </c>
      <c r="R640" s="56">
        <v>1</v>
      </c>
      <c r="S640" s="56">
        <v>3600</v>
      </c>
      <c r="T640" s="56">
        <v>3600</v>
      </c>
      <c r="U640" s="56" t="s">
        <v>2002</v>
      </c>
      <c r="V640" s="56" t="s">
        <v>2003</v>
      </c>
      <c r="W640" s="56" t="s">
        <v>2075</v>
      </c>
      <c r="X640" s="56" t="s">
        <v>3884</v>
      </c>
      <c r="Y640" s="56" t="s">
        <v>3906</v>
      </c>
      <c r="AE640" s="56">
        <v>8471280</v>
      </c>
    </row>
    <row r="641" spans="1:31" x14ac:dyDescent="0.35">
      <c r="A641" s="56" t="s">
        <v>2041</v>
      </c>
      <c r="B641" s="56" t="s">
        <v>2042</v>
      </c>
      <c r="C641" s="56" t="s">
        <v>960</v>
      </c>
      <c r="D641" s="56">
        <v>8471280</v>
      </c>
      <c r="E641" s="56" t="s">
        <v>572</v>
      </c>
      <c r="F641" s="56">
        <v>426610</v>
      </c>
      <c r="G641" s="56" t="s">
        <v>43</v>
      </c>
      <c r="H641" s="56" t="str">
        <f t="shared" si="9"/>
        <v>847.8471280.1.426610.000000.847001.200179</v>
      </c>
      <c r="I641" s="56" t="s">
        <v>21</v>
      </c>
      <c r="J641" s="56">
        <v>847001</v>
      </c>
      <c r="K641" s="56" t="s">
        <v>23</v>
      </c>
      <c r="L641" s="56">
        <v>200179</v>
      </c>
      <c r="M641" s="56" t="s">
        <v>3907</v>
      </c>
      <c r="O641" s="56" t="s">
        <v>2041</v>
      </c>
      <c r="Q641" s="56" t="s">
        <v>3908</v>
      </c>
      <c r="R641" s="56">
        <v>1</v>
      </c>
      <c r="S641" s="56">
        <v>180000</v>
      </c>
      <c r="T641" s="56">
        <v>180000</v>
      </c>
      <c r="U641" s="56" t="s">
        <v>2113</v>
      </c>
      <c r="V641" s="56" t="s">
        <v>2003</v>
      </c>
      <c r="W641" s="56" t="s">
        <v>2075</v>
      </c>
      <c r="X641" s="56" t="s">
        <v>3884</v>
      </c>
      <c r="AE641" s="56">
        <v>8471280</v>
      </c>
    </row>
    <row r="642" spans="1:31" x14ac:dyDescent="0.35">
      <c r="A642" s="56" t="s">
        <v>2019</v>
      </c>
      <c r="B642" s="56" t="s">
        <v>2053</v>
      </c>
      <c r="C642" s="56" t="s">
        <v>960</v>
      </c>
      <c r="D642" s="56">
        <v>8471280</v>
      </c>
      <c r="E642" s="56" t="s">
        <v>572</v>
      </c>
      <c r="F642" s="56">
        <v>428640</v>
      </c>
      <c r="G642" s="56" t="s">
        <v>55</v>
      </c>
      <c r="H642" s="56" t="str">
        <f t="shared" si="9"/>
        <v>847.8471280.1.428640.000000.847001.200179</v>
      </c>
      <c r="I642" s="56" t="s">
        <v>21</v>
      </c>
      <c r="J642" s="56">
        <v>847001</v>
      </c>
      <c r="K642" s="56" t="s">
        <v>23</v>
      </c>
      <c r="L642" s="56">
        <v>200179</v>
      </c>
      <c r="M642" s="56" t="s">
        <v>3909</v>
      </c>
      <c r="N642" s="56">
        <v>3</v>
      </c>
      <c r="O642" s="56" t="s">
        <v>2024</v>
      </c>
      <c r="Q642" s="56" t="s">
        <v>3910</v>
      </c>
      <c r="R642" s="56">
        <v>3</v>
      </c>
      <c r="S642" s="56">
        <v>5000</v>
      </c>
      <c r="T642" s="56">
        <v>15000</v>
      </c>
      <c r="U642" s="56" t="s">
        <v>2002</v>
      </c>
      <c r="V642" s="56" t="s">
        <v>2003</v>
      </c>
      <c r="X642" s="56" t="s">
        <v>3911</v>
      </c>
      <c r="Y642" s="56" t="s">
        <v>3912</v>
      </c>
      <c r="AE642" s="56">
        <v>8471280</v>
      </c>
    </row>
    <row r="643" spans="1:31" x14ac:dyDescent="0.35">
      <c r="A643" s="56" t="s">
        <v>2108</v>
      </c>
      <c r="B643" s="56" t="s">
        <v>1999</v>
      </c>
      <c r="C643" s="56" t="s">
        <v>960</v>
      </c>
      <c r="D643" s="56">
        <v>8471280</v>
      </c>
      <c r="E643" s="56" t="s">
        <v>572</v>
      </c>
      <c r="F643" s="56">
        <v>432170</v>
      </c>
      <c r="G643" s="56" t="s">
        <v>389</v>
      </c>
      <c r="H643" s="56" t="str">
        <f t="shared" ref="H643:H706" si="10">CONCATENATE(847,".",D643,".",1,".",F643,".","000000",".",J643,".",L643)</f>
        <v>847.8471280.1.432170.000000.847001.200179</v>
      </c>
      <c r="I643" s="56" t="s">
        <v>21</v>
      </c>
      <c r="J643" s="56">
        <v>847001</v>
      </c>
      <c r="K643" s="56" t="s">
        <v>23</v>
      </c>
      <c r="L643" s="56">
        <v>200179</v>
      </c>
      <c r="M643" s="56" t="s">
        <v>3913</v>
      </c>
      <c r="N643" s="56">
        <v>2</v>
      </c>
      <c r="O643" s="56" t="s">
        <v>2108</v>
      </c>
      <c r="Q643" s="56" t="s">
        <v>3914</v>
      </c>
      <c r="R643" s="56">
        <v>2</v>
      </c>
      <c r="S643" s="56">
        <v>100000</v>
      </c>
      <c r="T643" s="56">
        <v>200000</v>
      </c>
      <c r="U643" s="56" t="s">
        <v>2002</v>
      </c>
      <c r="V643" s="56" t="s">
        <v>2122</v>
      </c>
      <c r="W643" s="56" t="s">
        <v>3656</v>
      </c>
      <c r="X643" s="56" t="s">
        <v>3915</v>
      </c>
      <c r="Y643" s="56" t="s">
        <v>3916</v>
      </c>
      <c r="AE643" s="56">
        <v>8471280</v>
      </c>
    </row>
    <row r="644" spans="1:31" x14ac:dyDescent="0.35">
      <c r="A644" s="56" t="s">
        <v>1998</v>
      </c>
      <c r="B644" s="56" t="s">
        <v>1999</v>
      </c>
      <c r="C644" s="56" t="s">
        <v>960</v>
      </c>
      <c r="D644" s="56">
        <v>8471280</v>
      </c>
      <c r="E644" s="56" t="s">
        <v>572</v>
      </c>
      <c r="F644" s="56">
        <v>435340</v>
      </c>
      <c r="G644" s="56" t="s">
        <v>239</v>
      </c>
      <c r="H644" s="56" t="str">
        <f t="shared" si="10"/>
        <v>847.8471280.1.435340.000000.847001.200179</v>
      </c>
      <c r="I644" s="56" t="s">
        <v>21</v>
      </c>
      <c r="J644" s="56">
        <v>847001</v>
      </c>
      <c r="K644" s="56" t="s">
        <v>23</v>
      </c>
      <c r="L644" s="56">
        <v>200179</v>
      </c>
      <c r="M644" s="56" t="s">
        <v>3917</v>
      </c>
      <c r="N644" s="56">
        <v>10</v>
      </c>
      <c r="O644" s="56" t="s">
        <v>1998</v>
      </c>
      <c r="Q644" s="56" t="s">
        <v>3918</v>
      </c>
      <c r="R644" s="56">
        <v>10</v>
      </c>
      <c r="S644" s="56">
        <v>1000</v>
      </c>
      <c r="T644" s="56">
        <v>10000</v>
      </c>
      <c r="U644" s="56" t="s">
        <v>2002</v>
      </c>
      <c r="V644" s="56" t="s">
        <v>2003</v>
      </c>
      <c r="W644" s="56" t="s">
        <v>2119</v>
      </c>
      <c r="X644" s="56" t="s">
        <v>3919</v>
      </c>
      <c r="AE644" s="56">
        <v>8471280</v>
      </c>
    </row>
    <row r="645" spans="1:31" x14ac:dyDescent="0.35">
      <c r="A645" s="56" t="s">
        <v>1998</v>
      </c>
      <c r="B645" s="56" t="s">
        <v>1999</v>
      </c>
      <c r="C645" s="56" t="s">
        <v>960</v>
      </c>
      <c r="D645" s="56">
        <v>8471280</v>
      </c>
      <c r="E645" s="56" t="s">
        <v>572</v>
      </c>
      <c r="F645" s="56">
        <v>435530</v>
      </c>
      <c r="G645" s="56" t="s">
        <v>150</v>
      </c>
      <c r="H645" s="56" t="str">
        <f t="shared" si="10"/>
        <v>847.8471280.1.435530.000000.847001.200179</v>
      </c>
      <c r="I645" s="56" t="s">
        <v>21</v>
      </c>
      <c r="J645" s="56">
        <v>847001</v>
      </c>
      <c r="K645" s="56" t="s">
        <v>23</v>
      </c>
      <c r="L645" s="56">
        <v>200179</v>
      </c>
      <c r="M645" s="56" t="s">
        <v>3920</v>
      </c>
      <c r="N645" s="56">
        <v>5</v>
      </c>
      <c r="O645" s="56" t="s">
        <v>1998</v>
      </c>
      <c r="Q645" s="56" t="s">
        <v>3921</v>
      </c>
      <c r="R645" s="56">
        <v>5</v>
      </c>
      <c r="S645" s="56">
        <v>1000</v>
      </c>
      <c r="T645" s="56">
        <v>5000</v>
      </c>
      <c r="U645" s="56" t="s">
        <v>2002</v>
      </c>
      <c r="V645" s="56" t="s">
        <v>2003</v>
      </c>
      <c r="W645" s="56" t="s">
        <v>3656</v>
      </c>
      <c r="X645" s="56" t="s">
        <v>3922</v>
      </c>
      <c r="Y645" s="56" t="s">
        <v>3923</v>
      </c>
      <c r="AE645" s="56">
        <v>8471280</v>
      </c>
    </row>
    <row r="646" spans="1:31" x14ac:dyDescent="0.35">
      <c r="A646" s="56">
        <v>0</v>
      </c>
      <c r="B646" s="56" t="s">
        <v>1999</v>
      </c>
      <c r="C646" s="56" t="s">
        <v>960</v>
      </c>
      <c r="D646" s="56">
        <v>8471280</v>
      </c>
      <c r="E646" s="56" t="s">
        <v>572</v>
      </c>
      <c r="F646" s="56">
        <v>492316</v>
      </c>
      <c r="G646" s="56" t="s">
        <v>138</v>
      </c>
      <c r="H646" s="56" t="str">
        <f t="shared" si="10"/>
        <v>847.8471280.1.492316.000000.847001.300180</v>
      </c>
      <c r="I646" s="56" t="s">
        <v>21</v>
      </c>
      <c r="J646" s="56">
        <v>847001</v>
      </c>
      <c r="K646" s="56" t="s">
        <v>863</v>
      </c>
      <c r="L646" s="56">
        <v>300180</v>
      </c>
      <c r="M646" s="56" t="s">
        <v>3878</v>
      </c>
      <c r="N646" s="56">
        <v>2</v>
      </c>
      <c r="O646" s="56" t="s">
        <v>1998</v>
      </c>
      <c r="Q646" s="56" t="s">
        <v>3924</v>
      </c>
      <c r="R646" s="56">
        <v>2</v>
      </c>
      <c r="S646" s="56">
        <v>5000</v>
      </c>
      <c r="T646" s="56">
        <v>10000</v>
      </c>
      <c r="U646" s="56" t="s">
        <v>2113</v>
      </c>
      <c r="V646" s="56" t="s">
        <v>2003</v>
      </c>
      <c r="W646" s="56" t="s">
        <v>2101</v>
      </c>
      <c r="X646" s="56" t="s">
        <v>3925</v>
      </c>
      <c r="AE646" s="56">
        <v>8471280</v>
      </c>
    </row>
    <row r="647" spans="1:31" x14ac:dyDescent="0.35">
      <c r="A647" s="56" t="s">
        <v>2668</v>
      </c>
      <c r="B647" s="56" t="s">
        <v>2669</v>
      </c>
      <c r="C647" s="56" t="s">
        <v>965</v>
      </c>
      <c r="D647" s="56">
        <v>8470720</v>
      </c>
      <c r="E647" s="56" t="s">
        <v>434</v>
      </c>
      <c r="F647" s="56">
        <v>421000</v>
      </c>
      <c r="G647" s="56" t="s">
        <v>31</v>
      </c>
      <c r="H647" s="56" t="str">
        <f t="shared" si="10"/>
        <v>847.8470720.1.421000.000000.847001.200179</v>
      </c>
      <c r="I647" s="66" t="s">
        <v>21</v>
      </c>
      <c r="J647" s="66">
        <v>847001</v>
      </c>
      <c r="K647" s="66" t="s">
        <v>23</v>
      </c>
      <c r="L647" s="66">
        <v>200179</v>
      </c>
      <c r="T647" s="56">
        <v>0</v>
      </c>
      <c r="AE647" s="56">
        <v>8470720</v>
      </c>
    </row>
    <row r="648" spans="1:31" x14ac:dyDescent="0.35">
      <c r="A648" s="56" t="s">
        <v>2668</v>
      </c>
      <c r="B648" s="56" t="s">
        <v>1999</v>
      </c>
      <c r="C648" s="56" t="s">
        <v>965</v>
      </c>
      <c r="D648" s="56">
        <v>8470720</v>
      </c>
      <c r="E648" s="56" t="s">
        <v>434</v>
      </c>
      <c r="F648" s="56">
        <v>426900</v>
      </c>
      <c r="G648" s="56" t="s">
        <v>360</v>
      </c>
      <c r="H648" s="56" t="str">
        <f t="shared" si="10"/>
        <v>847.8470720.1.426900.000000.847001.200179</v>
      </c>
      <c r="I648" s="66" t="s">
        <v>21</v>
      </c>
      <c r="J648" s="66">
        <v>847001</v>
      </c>
      <c r="K648" s="66" t="s">
        <v>23</v>
      </c>
      <c r="L648" s="66">
        <v>200179</v>
      </c>
      <c r="M648" s="56" t="s">
        <v>5139</v>
      </c>
      <c r="N648" s="56">
        <v>200</v>
      </c>
      <c r="O648" s="56" t="s">
        <v>2000</v>
      </c>
      <c r="Q648" s="56" t="s">
        <v>5140</v>
      </c>
      <c r="R648" s="56">
        <v>1</v>
      </c>
      <c r="S648" s="56">
        <v>20000</v>
      </c>
      <c r="T648" s="56">
        <v>20000</v>
      </c>
      <c r="U648" s="56" t="s">
        <v>2002</v>
      </c>
      <c r="V648" s="56" t="s">
        <v>2003</v>
      </c>
      <c r="W648" s="56" t="s">
        <v>5136</v>
      </c>
      <c r="X648" s="56" t="s">
        <v>5142</v>
      </c>
      <c r="Y648" s="56" t="s">
        <v>5143</v>
      </c>
      <c r="AE648" s="56">
        <v>8470720</v>
      </c>
    </row>
    <row r="649" spans="1:31" x14ac:dyDescent="0.35">
      <c r="A649" s="56" t="s">
        <v>2058</v>
      </c>
      <c r="B649" s="56" t="s">
        <v>1999</v>
      </c>
      <c r="C649" s="56" t="s">
        <v>965</v>
      </c>
      <c r="D649" s="56">
        <v>8470720</v>
      </c>
      <c r="E649" s="56" t="s">
        <v>434</v>
      </c>
      <c r="F649" s="56">
        <v>428200</v>
      </c>
      <c r="G649" s="56" t="s">
        <v>321</v>
      </c>
      <c r="H649" s="56" t="str">
        <f t="shared" si="10"/>
        <v>847.8470720.1.428200.000000.847001.200179</v>
      </c>
      <c r="I649" s="66" t="s">
        <v>21</v>
      </c>
      <c r="J649" s="66">
        <v>847001</v>
      </c>
      <c r="K649" s="66" t="s">
        <v>23</v>
      </c>
      <c r="L649" s="66">
        <v>200179</v>
      </c>
      <c r="M649" s="56" t="s">
        <v>5144</v>
      </c>
      <c r="N649" s="56">
        <v>4000</v>
      </c>
      <c r="O649" s="56" t="s">
        <v>2000</v>
      </c>
      <c r="Q649" s="56" t="s">
        <v>5145</v>
      </c>
      <c r="R649" s="56">
        <v>1</v>
      </c>
      <c r="S649" s="56">
        <v>300000</v>
      </c>
      <c r="T649" s="56">
        <v>300000</v>
      </c>
      <c r="U649" s="56" t="s">
        <v>2002</v>
      </c>
      <c r="V649" s="56" t="s">
        <v>2003</v>
      </c>
      <c r="W649" s="56" t="s">
        <v>5136</v>
      </c>
      <c r="X649" s="56" t="s">
        <v>5147</v>
      </c>
      <c r="Y649" s="56" t="s">
        <v>5148</v>
      </c>
      <c r="AE649" s="56">
        <v>8470720</v>
      </c>
    </row>
    <row r="650" spans="1:31" x14ac:dyDescent="0.35">
      <c r="A650" s="56" t="s">
        <v>2036</v>
      </c>
      <c r="B650" s="56" t="s">
        <v>1999</v>
      </c>
      <c r="C650" s="56" t="s">
        <v>965</v>
      </c>
      <c r="D650" s="56">
        <v>8470720</v>
      </c>
      <c r="E650" s="56" t="s">
        <v>434</v>
      </c>
      <c r="F650" s="56">
        <v>435410</v>
      </c>
      <c r="G650" s="56" t="s">
        <v>58</v>
      </c>
      <c r="H650" s="56" t="str">
        <f t="shared" si="10"/>
        <v>847.8470720.1.435410.000000.847001.200179</v>
      </c>
      <c r="I650" s="66" t="s">
        <v>21</v>
      </c>
      <c r="J650" s="66">
        <v>847001</v>
      </c>
      <c r="K650" s="66" t="s">
        <v>23</v>
      </c>
      <c r="L650" s="66">
        <v>200179</v>
      </c>
      <c r="M650" s="56" t="s">
        <v>5152</v>
      </c>
      <c r="N650" s="56">
        <v>100</v>
      </c>
      <c r="O650" s="56" t="s">
        <v>2000</v>
      </c>
      <c r="Q650" s="56" t="s">
        <v>5153</v>
      </c>
      <c r="R650" s="56">
        <v>12</v>
      </c>
      <c r="S650" s="56">
        <v>75000</v>
      </c>
      <c r="T650" s="56">
        <v>900000</v>
      </c>
      <c r="U650" s="56" t="s">
        <v>2002</v>
      </c>
      <c r="V650" s="56" t="s">
        <v>2003</v>
      </c>
      <c r="W650" s="56" t="s">
        <v>5136</v>
      </c>
      <c r="X650" s="56" t="s">
        <v>5147</v>
      </c>
      <c r="Y650" s="56" t="s">
        <v>5155</v>
      </c>
      <c r="AE650" s="56">
        <v>8470720</v>
      </c>
    </row>
    <row r="651" spans="1:31" x14ac:dyDescent="0.35">
      <c r="A651" s="56" t="s">
        <v>2036</v>
      </c>
      <c r="B651" s="56" t="s">
        <v>1999</v>
      </c>
      <c r="C651" s="56" t="s">
        <v>965</v>
      </c>
      <c r="D651" s="56">
        <v>8470720</v>
      </c>
      <c r="E651" s="56" t="s">
        <v>434</v>
      </c>
      <c r="F651" s="56">
        <v>436110</v>
      </c>
      <c r="G651" s="56" t="s">
        <v>64</v>
      </c>
      <c r="H651" s="56" t="str">
        <f t="shared" si="10"/>
        <v>847.8470720.1.436110.000000.847001.200179</v>
      </c>
      <c r="I651" s="66" t="s">
        <v>21</v>
      </c>
      <c r="J651" s="66">
        <v>847001</v>
      </c>
      <c r="K651" s="66" t="s">
        <v>23</v>
      </c>
      <c r="L651" s="66">
        <v>200179</v>
      </c>
      <c r="M651" s="56" t="s">
        <v>5144</v>
      </c>
      <c r="N651" s="56">
        <v>4000</v>
      </c>
      <c r="O651" s="56" t="s">
        <v>2000</v>
      </c>
      <c r="Q651" s="56" t="s">
        <v>5156</v>
      </c>
      <c r="R651" s="56">
        <v>1</v>
      </c>
      <c r="S651" s="56">
        <v>50000</v>
      </c>
      <c r="T651" s="56">
        <v>50000</v>
      </c>
      <c r="U651" s="56" t="s">
        <v>2002</v>
      </c>
      <c r="V651" s="56" t="s">
        <v>2003</v>
      </c>
      <c r="W651" s="56" t="s">
        <v>5136</v>
      </c>
      <c r="X651" s="56" t="s">
        <v>5147</v>
      </c>
      <c r="AE651" s="56">
        <v>8470720</v>
      </c>
    </row>
    <row r="652" spans="1:31" x14ac:dyDescent="0.35">
      <c r="A652" s="56" t="s">
        <v>2036</v>
      </c>
      <c r="B652" s="56" t="s">
        <v>1999</v>
      </c>
      <c r="C652" s="56" t="s">
        <v>965</v>
      </c>
      <c r="D652" s="56">
        <v>8470720</v>
      </c>
      <c r="E652" s="56" t="s">
        <v>434</v>
      </c>
      <c r="F652" s="56">
        <v>436120</v>
      </c>
      <c r="G652" s="56" t="s">
        <v>431</v>
      </c>
      <c r="H652" s="56" t="str">
        <f t="shared" si="10"/>
        <v>847.8470720.1.436120.000000.847001.200179</v>
      </c>
      <c r="I652" s="66" t="s">
        <v>21</v>
      </c>
      <c r="J652" s="66">
        <v>847001</v>
      </c>
      <c r="K652" s="66" t="s">
        <v>23</v>
      </c>
      <c r="L652" s="66">
        <v>200179</v>
      </c>
      <c r="M652" s="56" t="s">
        <v>5144</v>
      </c>
      <c r="N652" s="56">
        <v>1000</v>
      </c>
      <c r="O652" s="56" t="s">
        <v>2000</v>
      </c>
      <c r="Q652" s="56" t="s">
        <v>5158</v>
      </c>
      <c r="R652" s="56">
        <v>12</v>
      </c>
      <c r="S652" s="56">
        <v>10000</v>
      </c>
      <c r="T652" s="56">
        <v>120000</v>
      </c>
      <c r="U652" s="56" t="s">
        <v>2002</v>
      </c>
      <c r="V652" s="56" t="s">
        <v>2003</v>
      </c>
      <c r="W652" s="56" t="s">
        <v>5136</v>
      </c>
      <c r="X652" s="56" t="s">
        <v>5147</v>
      </c>
      <c r="Y652" s="56" t="s">
        <v>5160</v>
      </c>
      <c r="AE652" s="56">
        <v>8470720</v>
      </c>
    </row>
    <row r="653" spans="1:31" x14ac:dyDescent="0.35">
      <c r="A653" s="56" t="s">
        <v>1998</v>
      </c>
      <c r="B653" s="56" t="s">
        <v>1999</v>
      </c>
      <c r="C653" s="56" t="s">
        <v>965</v>
      </c>
      <c r="D653" s="56">
        <v>8470720</v>
      </c>
      <c r="E653" s="56" t="s">
        <v>434</v>
      </c>
      <c r="F653" s="56">
        <v>421700</v>
      </c>
      <c r="G653" s="56" t="s">
        <v>956</v>
      </c>
      <c r="H653" s="56" t="str">
        <f t="shared" si="10"/>
        <v>847.8470720.1.421700.000000.847001.200179</v>
      </c>
      <c r="I653" s="66" t="s">
        <v>21</v>
      </c>
      <c r="J653" s="66">
        <v>847001</v>
      </c>
      <c r="K653" s="66" t="s">
        <v>23</v>
      </c>
      <c r="L653" s="66">
        <v>200179</v>
      </c>
      <c r="M653" s="56" t="s">
        <v>5133</v>
      </c>
      <c r="N653" s="56">
        <v>1</v>
      </c>
      <c r="O653" s="56" t="s">
        <v>2000</v>
      </c>
      <c r="Q653" s="56" t="s">
        <v>5134</v>
      </c>
      <c r="R653" s="56">
        <v>1</v>
      </c>
      <c r="S653" s="56">
        <v>4000</v>
      </c>
      <c r="T653" s="56">
        <v>4000</v>
      </c>
      <c r="U653" s="56" t="s">
        <v>2002</v>
      </c>
      <c r="V653" s="56" t="s">
        <v>2003</v>
      </c>
      <c r="W653" s="56" t="s">
        <v>5136</v>
      </c>
      <c r="X653" s="56" t="s">
        <v>5137</v>
      </c>
      <c r="Y653" s="56" t="s">
        <v>5138</v>
      </c>
      <c r="AE653" s="56">
        <v>8470720</v>
      </c>
    </row>
    <row r="654" spans="1:31" x14ac:dyDescent="0.35">
      <c r="A654" s="56" t="s">
        <v>2668</v>
      </c>
      <c r="B654" s="56" t="s">
        <v>2670</v>
      </c>
      <c r="C654" s="56" t="s">
        <v>965</v>
      </c>
      <c r="D654" s="56">
        <v>8470730</v>
      </c>
      <c r="E654" s="56" t="s">
        <v>442</v>
      </c>
      <c r="F654" s="56">
        <v>421100</v>
      </c>
      <c r="G654" s="56" t="s">
        <v>339</v>
      </c>
      <c r="H654" s="56" t="str">
        <f t="shared" si="10"/>
        <v>847.8470730.1.421100.000000.847001.200179</v>
      </c>
      <c r="I654" s="66" t="s">
        <v>21</v>
      </c>
      <c r="J654" s="66">
        <v>847001</v>
      </c>
      <c r="K654" s="66" t="s">
        <v>23</v>
      </c>
      <c r="L654" s="66">
        <v>200179</v>
      </c>
      <c r="T654" s="56">
        <v>0</v>
      </c>
      <c r="AE654" s="56">
        <v>8470730</v>
      </c>
    </row>
    <row r="655" spans="1:31" x14ac:dyDescent="0.35">
      <c r="A655" s="56" t="s">
        <v>5326</v>
      </c>
      <c r="B655" s="56" t="s">
        <v>5326</v>
      </c>
      <c r="C655" s="56" t="s">
        <v>965</v>
      </c>
      <c r="D655" s="56">
        <v>8470730</v>
      </c>
      <c r="E655" s="56" t="s">
        <v>442</v>
      </c>
      <c r="F655" s="56" t="s">
        <v>30</v>
      </c>
      <c r="G655" s="56" t="s">
        <v>31</v>
      </c>
      <c r="H655" s="56" t="str">
        <f t="shared" si="10"/>
        <v>847.8470730.1.421000.000000.847001.200179</v>
      </c>
      <c r="I655" s="66" t="s">
        <v>21</v>
      </c>
      <c r="J655" s="66">
        <v>847001</v>
      </c>
      <c r="K655" s="66" t="s">
        <v>23</v>
      </c>
      <c r="L655" s="66">
        <v>200179</v>
      </c>
      <c r="M655" s="56" t="s">
        <v>2037</v>
      </c>
      <c r="N655" s="56">
        <v>800</v>
      </c>
      <c r="Q655" s="56" t="s">
        <v>5127</v>
      </c>
      <c r="R655" s="56">
        <v>3</v>
      </c>
      <c r="S655" s="56">
        <v>100000</v>
      </c>
      <c r="T655" s="56">
        <v>300000</v>
      </c>
      <c r="U655" s="56" t="s">
        <v>2113</v>
      </c>
      <c r="V655" s="56" t="s">
        <v>2003</v>
      </c>
      <c r="AE655" s="56">
        <v>8470730</v>
      </c>
    </row>
    <row r="656" spans="1:31" x14ac:dyDescent="0.35">
      <c r="A656" s="56" t="s">
        <v>5326</v>
      </c>
      <c r="B656" s="56" t="s">
        <v>5326</v>
      </c>
      <c r="C656" s="56" t="s">
        <v>965</v>
      </c>
      <c r="D656" s="56">
        <v>8470730</v>
      </c>
      <c r="E656" s="56" t="s">
        <v>442</v>
      </c>
      <c r="F656" s="56" t="s">
        <v>36</v>
      </c>
      <c r="G656" s="56" t="s">
        <v>37</v>
      </c>
      <c r="H656" s="56" t="str">
        <f t="shared" si="10"/>
        <v>847.8470730.1.425510.000000.847001.200179</v>
      </c>
      <c r="I656" s="66" t="s">
        <v>21</v>
      </c>
      <c r="J656" s="66">
        <v>847001</v>
      </c>
      <c r="K656" s="66" t="s">
        <v>23</v>
      </c>
      <c r="L656" s="66">
        <v>200179</v>
      </c>
      <c r="M656" s="56" t="s">
        <v>2167</v>
      </c>
      <c r="N656" s="56">
        <v>10</v>
      </c>
      <c r="Q656" s="56" t="s">
        <v>5130</v>
      </c>
      <c r="R656" s="56">
        <v>2</v>
      </c>
      <c r="S656" s="56">
        <v>25000</v>
      </c>
      <c r="T656" s="56">
        <v>50000</v>
      </c>
      <c r="U656" s="56" t="s">
        <v>2113</v>
      </c>
      <c r="V656" s="56" t="s">
        <v>2003</v>
      </c>
      <c r="AE656" s="56">
        <v>8470730</v>
      </c>
    </row>
    <row r="657" spans="1:31" x14ac:dyDescent="0.35">
      <c r="A657" s="56" t="s">
        <v>2047</v>
      </c>
      <c r="B657" s="56" t="s">
        <v>1999</v>
      </c>
      <c r="C657" s="56" t="s">
        <v>965</v>
      </c>
      <c r="D657" s="56">
        <v>8470730</v>
      </c>
      <c r="E657" s="56" t="s">
        <v>442</v>
      </c>
      <c r="F657" s="56">
        <v>428090</v>
      </c>
      <c r="G657" s="56" t="s">
        <v>52</v>
      </c>
      <c r="H657" s="56" t="str">
        <f t="shared" si="10"/>
        <v>847.8470730.1.428090.000000.847001.200179</v>
      </c>
      <c r="I657" s="66" t="s">
        <v>21</v>
      </c>
      <c r="J657" s="66">
        <v>847001</v>
      </c>
      <c r="K657" s="66" t="s">
        <v>23</v>
      </c>
      <c r="L657" s="66">
        <v>200179</v>
      </c>
      <c r="T657" s="56">
        <v>0</v>
      </c>
      <c r="AE657" s="56">
        <v>8470730</v>
      </c>
    </row>
    <row r="658" spans="1:31" x14ac:dyDescent="0.35">
      <c r="A658" s="56" t="s">
        <v>5326</v>
      </c>
      <c r="B658" s="56" t="s">
        <v>5326</v>
      </c>
      <c r="C658" s="56" t="s">
        <v>965</v>
      </c>
      <c r="D658" s="56">
        <v>8470730</v>
      </c>
      <c r="E658" s="56" t="s">
        <v>442</v>
      </c>
      <c r="F658" s="56" t="s">
        <v>39</v>
      </c>
      <c r="G658" s="56" t="s">
        <v>40</v>
      </c>
      <c r="H658" s="56" t="str">
        <f t="shared" si="10"/>
        <v>847.8470730.1.425900.000000.847001.200179</v>
      </c>
      <c r="I658" s="66" t="s">
        <v>21</v>
      </c>
      <c r="J658" s="66">
        <v>847001</v>
      </c>
      <c r="K658" s="66" t="s">
        <v>23</v>
      </c>
      <c r="L658" s="66">
        <v>200179</v>
      </c>
      <c r="M658" s="56" t="s">
        <v>2037</v>
      </c>
      <c r="N658" s="56">
        <v>800</v>
      </c>
      <c r="R658" s="56">
        <v>5</v>
      </c>
      <c r="S658" s="56">
        <v>50000</v>
      </c>
      <c r="T658" s="56">
        <v>250000</v>
      </c>
      <c r="U658" s="56" t="s">
        <v>2113</v>
      </c>
      <c r="V658" s="56" t="s">
        <v>2003</v>
      </c>
      <c r="AE658" s="56">
        <v>8470730</v>
      </c>
    </row>
    <row r="659" spans="1:31" x14ac:dyDescent="0.35">
      <c r="A659" s="56" t="s">
        <v>5326</v>
      </c>
      <c r="B659" s="56" t="s">
        <v>5326</v>
      </c>
      <c r="C659" s="56" t="s">
        <v>965</v>
      </c>
      <c r="D659" s="56">
        <v>8470730</v>
      </c>
      <c r="E659" s="56" t="s">
        <v>442</v>
      </c>
      <c r="F659" s="56" t="s">
        <v>42</v>
      </c>
      <c r="G659" s="56" t="s">
        <v>43</v>
      </c>
      <c r="H659" s="56" t="str">
        <f t="shared" si="10"/>
        <v>847.8470730.1.426610.000000.847001.200179</v>
      </c>
      <c r="I659" s="66" t="s">
        <v>21</v>
      </c>
      <c r="J659" s="66">
        <v>847001</v>
      </c>
      <c r="K659" s="66" t="s">
        <v>23</v>
      </c>
      <c r="L659" s="66">
        <v>200179</v>
      </c>
      <c r="M659" s="56" t="s">
        <v>2037</v>
      </c>
      <c r="N659" s="56">
        <v>800</v>
      </c>
      <c r="Q659" s="56" t="s">
        <v>5131</v>
      </c>
      <c r="R659" s="56">
        <v>3</v>
      </c>
      <c r="S659" s="56">
        <v>200000</v>
      </c>
      <c r="T659" s="56">
        <v>600000</v>
      </c>
      <c r="U659" s="56" t="s">
        <v>2113</v>
      </c>
      <c r="V659" s="56" t="s">
        <v>2003</v>
      </c>
      <c r="AE659" s="56">
        <v>8470730</v>
      </c>
    </row>
    <row r="660" spans="1:31" x14ac:dyDescent="0.35">
      <c r="A660" s="56" t="s">
        <v>2036</v>
      </c>
      <c r="B660" s="56" t="s">
        <v>1999</v>
      </c>
      <c r="C660" s="56" t="s">
        <v>965</v>
      </c>
      <c r="D660" s="56">
        <v>8470730</v>
      </c>
      <c r="E660" s="56" t="s">
        <v>442</v>
      </c>
      <c r="F660" s="56">
        <v>436110</v>
      </c>
      <c r="G660" s="56" t="s">
        <v>64</v>
      </c>
      <c r="H660" s="56" t="str">
        <f t="shared" si="10"/>
        <v>847.8470730.1.436110.000000.847001.200179</v>
      </c>
      <c r="I660" s="66" t="s">
        <v>21</v>
      </c>
      <c r="J660" s="66">
        <v>847001</v>
      </c>
      <c r="K660" s="66" t="s">
        <v>23</v>
      </c>
      <c r="L660" s="66">
        <v>200179</v>
      </c>
      <c r="T660" s="56">
        <v>0</v>
      </c>
      <c r="AE660" s="56">
        <v>8470730</v>
      </c>
    </row>
    <row r="661" spans="1:31" x14ac:dyDescent="0.35">
      <c r="A661" s="56">
        <v>0</v>
      </c>
      <c r="B661" s="56" t="s">
        <v>2255</v>
      </c>
      <c r="C661" s="56" t="s">
        <v>965</v>
      </c>
      <c r="D661" s="56">
        <v>8470730</v>
      </c>
      <c r="E661" s="56" t="s">
        <v>442</v>
      </c>
      <c r="F661" s="56">
        <v>495140</v>
      </c>
      <c r="G661" s="56" t="s">
        <v>882</v>
      </c>
      <c r="H661" s="56" t="str">
        <f t="shared" si="10"/>
        <v>847.8470730.1.495140.000000.847001.300180</v>
      </c>
      <c r="I661" s="66" t="s">
        <v>21</v>
      </c>
      <c r="J661" s="66">
        <v>847001</v>
      </c>
      <c r="K661" s="66" t="s">
        <v>863</v>
      </c>
      <c r="L661" s="66">
        <v>300180</v>
      </c>
      <c r="T661" s="56">
        <v>0</v>
      </c>
      <c r="AE661" s="56">
        <v>8470730</v>
      </c>
    </row>
    <row r="662" spans="1:31" x14ac:dyDescent="0.35">
      <c r="A662" s="56" t="s">
        <v>2019</v>
      </c>
      <c r="B662" s="56" t="s">
        <v>1999</v>
      </c>
      <c r="C662" s="56" t="s">
        <v>965</v>
      </c>
      <c r="D662" s="56">
        <v>8470730</v>
      </c>
      <c r="E662" s="56" t="s">
        <v>442</v>
      </c>
      <c r="F662" s="56">
        <v>427200</v>
      </c>
      <c r="G662" s="56" t="s">
        <v>89</v>
      </c>
      <c r="H662" s="56" t="str">
        <f t="shared" si="10"/>
        <v>847.8470730.1.427200.000000.847001.200179</v>
      </c>
      <c r="I662" s="66" t="s">
        <v>21</v>
      </c>
      <c r="J662" s="66">
        <v>847001</v>
      </c>
      <c r="K662" s="66" t="s">
        <v>23</v>
      </c>
      <c r="L662" s="66">
        <v>200179</v>
      </c>
      <c r="T662" s="56">
        <v>0</v>
      </c>
      <c r="AE662" s="56">
        <v>8470730</v>
      </c>
    </row>
    <row r="663" spans="1:31" x14ac:dyDescent="0.35">
      <c r="A663" s="56" t="s">
        <v>2036</v>
      </c>
      <c r="B663" s="56" t="s">
        <v>1999</v>
      </c>
      <c r="C663" s="56" t="s">
        <v>965</v>
      </c>
      <c r="D663" s="56">
        <v>8470730</v>
      </c>
      <c r="E663" s="56" t="s">
        <v>442</v>
      </c>
      <c r="F663" s="56">
        <v>427900</v>
      </c>
      <c r="G663" s="56" t="s">
        <v>49</v>
      </c>
      <c r="H663" s="56" t="str">
        <f t="shared" si="10"/>
        <v>847.8470730.1.427900.000000.847001.200179</v>
      </c>
      <c r="I663" s="66" t="s">
        <v>21</v>
      </c>
      <c r="J663" s="66">
        <v>847001</v>
      </c>
      <c r="K663" s="66" t="s">
        <v>23</v>
      </c>
      <c r="L663" s="66">
        <v>200179</v>
      </c>
      <c r="M663" s="56" t="s">
        <v>2037</v>
      </c>
      <c r="N663" s="56">
        <v>800</v>
      </c>
      <c r="Q663" s="56" t="s">
        <v>5120</v>
      </c>
      <c r="R663" s="56">
        <v>10</v>
      </c>
      <c r="S663" s="56">
        <v>1000</v>
      </c>
      <c r="T663" s="56">
        <v>10000</v>
      </c>
      <c r="U663" s="56" t="s">
        <v>2113</v>
      </c>
      <c r="V663" s="56" t="s">
        <v>2003</v>
      </c>
      <c r="AE663" s="56">
        <v>8470730</v>
      </c>
    </row>
    <row r="664" spans="1:31" x14ac:dyDescent="0.35">
      <c r="A664" s="56" t="s">
        <v>2019</v>
      </c>
      <c r="B664" s="56" t="s">
        <v>2053</v>
      </c>
      <c r="C664" s="56" t="s">
        <v>965</v>
      </c>
      <c r="D664" s="56">
        <v>8470730</v>
      </c>
      <c r="E664" s="56" t="s">
        <v>442</v>
      </c>
      <c r="F664" s="56">
        <v>428640</v>
      </c>
      <c r="G664" s="56" t="s">
        <v>55</v>
      </c>
      <c r="H664" s="56" t="str">
        <f t="shared" si="10"/>
        <v>847.8470730.1.428640.000000.847001.200179</v>
      </c>
      <c r="I664" s="66" t="s">
        <v>21</v>
      </c>
      <c r="J664" s="66">
        <v>847001</v>
      </c>
      <c r="K664" s="66" t="s">
        <v>23</v>
      </c>
      <c r="L664" s="66">
        <v>200179</v>
      </c>
      <c r="M664" s="56" t="s">
        <v>2037</v>
      </c>
      <c r="N664" s="56">
        <v>800</v>
      </c>
      <c r="Q664" s="56" t="s">
        <v>5121</v>
      </c>
      <c r="R664" s="56">
        <v>5</v>
      </c>
      <c r="S664" s="56">
        <v>50000</v>
      </c>
      <c r="T664" s="56">
        <v>250000</v>
      </c>
      <c r="U664" s="56" t="s">
        <v>2113</v>
      </c>
      <c r="V664" s="56" t="s">
        <v>2003</v>
      </c>
      <c r="AE664" s="56">
        <v>8470730</v>
      </c>
    </row>
    <row r="665" spans="1:31" x14ac:dyDescent="0.35">
      <c r="A665" s="56" t="s">
        <v>5326</v>
      </c>
      <c r="B665" s="56" t="s">
        <v>5326</v>
      </c>
      <c r="C665" s="56" t="s">
        <v>965</v>
      </c>
      <c r="D665" s="56">
        <v>8470730</v>
      </c>
      <c r="E665" s="56" t="s">
        <v>442</v>
      </c>
      <c r="F665" s="56" t="s">
        <v>63</v>
      </c>
      <c r="G665" s="56" t="s">
        <v>64</v>
      </c>
      <c r="H665" s="56" t="str">
        <f t="shared" si="10"/>
        <v>847.8470730.1.436110.000000.847001.200179</v>
      </c>
      <c r="I665" s="66" t="s">
        <v>21</v>
      </c>
      <c r="J665" s="66">
        <v>847001</v>
      </c>
      <c r="K665" s="66" t="s">
        <v>23</v>
      </c>
      <c r="L665" s="66">
        <v>200179</v>
      </c>
      <c r="M665" s="56" t="s">
        <v>2037</v>
      </c>
      <c r="N665" s="56">
        <v>800</v>
      </c>
      <c r="Q665" s="56" t="s">
        <v>5132</v>
      </c>
      <c r="R665" s="56">
        <v>5</v>
      </c>
      <c r="S665" s="56">
        <v>10000</v>
      </c>
      <c r="T665" s="56">
        <v>50000</v>
      </c>
      <c r="U665" s="56" t="s">
        <v>2113</v>
      </c>
      <c r="V665" s="56" t="s">
        <v>2003</v>
      </c>
      <c r="AE665" s="56">
        <v>8470730</v>
      </c>
    </row>
    <row r="666" spans="1:31" x14ac:dyDescent="0.35">
      <c r="A666" s="56">
        <v>0</v>
      </c>
      <c r="B666" s="56" t="s">
        <v>3368</v>
      </c>
      <c r="C666" s="56" t="s">
        <v>965</v>
      </c>
      <c r="D666" s="56">
        <v>8470730</v>
      </c>
      <c r="E666" s="56" t="s">
        <v>442</v>
      </c>
      <c r="F666" s="56">
        <v>492610</v>
      </c>
      <c r="G666" s="56" t="s">
        <v>866</v>
      </c>
      <c r="H666" s="56" t="str">
        <f t="shared" si="10"/>
        <v>847.8470730.1.492610.000000.847001.300180</v>
      </c>
      <c r="I666" s="66" t="s">
        <v>21</v>
      </c>
      <c r="J666" s="66">
        <v>847001</v>
      </c>
      <c r="K666" s="66" t="s">
        <v>863</v>
      </c>
      <c r="L666" s="66">
        <v>300180</v>
      </c>
      <c r="M666" s="56" t="s">
        <v>2446</v>
      </c>
      <c r="N666" s="56">
        <v>40</v>
      </c>
      <c r="P666" s="56">
        <v>0</v>
      </c>
      <c r="Q666" s="56" t="s">
        <v>5124</v>
      </c>
      <c r="R666" s="56">
        <v>1</v>
      </c>
      <c r="S666" s="56">
        <v>1650000</v>
      </c>
      <c r="T666" s="56">
        <v>1650000</v>
      </c>
      <c r="U666" s="56" t="s">
        <v>2113</v>
      </c>
      <c r="V666" s="56" t="s">
        <v>2122</v>
      </c>
      <c r="AE666" s="56">
        <v>8470730</v>
      </c>
    </row>
    <row r="667" spans="1:31" x14ac:dyDescent="0.35">
      <c r="A667" s="56" t="s">
        <v>2036</v>
      </c>
      <c r="B667" s="56" t="s">
        <v>1999</v>
      </c>
      <c r="C667" s="56" t="s">
        <v>963</v>
      </c>
      <c r="D667" s="56">
        <v>8471110</v>
      </c>
      <c r="E667" s="56" t="s">
        <v>963</v>
      </c>
      <c r="F667" s="56">
        <v>425900</v>
      </c>
      <c r="G667" s="56" t="s">
        <v>40</v>
      </c>
      <c r="H667" s="56" t="str">
        <f t="shared" si="10"/>
        <v>847.8471110.1.425900.000000.847001.200179</v>
      </c>
      <c r="I667" s="66" t="s">
        <v>21</v>
      </c>
      <c r="J667" s="66">
        <v>847001</v>
      </c>
      <c r="K667" s="66" t="s">
        <v>23</v>
      </c>
      <c r="L667" s="66">
        <v>200179</v>
      </c>
      <c r="M667" s="56" t="s">
        <v>2000</v>
      </c>
      <c r="Q667" s="56" t="s">
        <v>5108</v>
      </c>
      <c r="R667" s="56">
        <v>10</v>
      </c>
      <c r="S667" s="56">
        <v>3000</v>
      </c>
      <c r="T667" s="56">
        <v>30000</v>
      </c>
      <c r="U667" s="56" t="s">
        <v>2002</v>
      </c>
      <c r="V667" s="56" t="s">
        <v>2003</v>
      </c>
      <c r="W667" s="56" t="s">
        <v>5111</v>
      </c>
      <c r="X667" s="56" t="s">
        <v>3117</v>
      </c>
      <c r="Y667" s="56" t="s">
        <v>5513</v>
      </c>
      <c r="AE667" s="56">
        <v>8471110</v>
      </c>
    </row>
    <row r="668" spans="1:31" x14ac:dyDescent="0.35">
      <c r="A668" s="56" t="s">
        <v>1998</v>
      </c>
      <c r="B668" s="56" t="s">
        <v>1999</v>
      </c>
      <c r="C668" s="56" t="s">
        <v>963</v>
      </c>
      <c r="D668" s="56">
        <v>8471110</v>
      </c>
      <c r="E668" s="56" t="s">
        <v>963</v>
      </c>
      <c r="F668" s="56">
        <v>427710</v>
      </c>
      <c r="G668" s="56" t="s">
        <v>46</v>
      </c>
      <c r="H668" s="56" t="str">
        <f t="shared" si="10"/>
        <v>847.8471110.1.427710.000000.847001.200179</v>
      </c>
      <c r="I668" s="66" t="s">
        <v>21</v>
      </c>
      <c r="J668" s="66">
        <v>847001</v>
      </c>
      <c r="K668" s="66" t="s">
        <v>23</v>
      </c>
      <c r="L668" s="66">
        <v>200179</v>
      </c>
      <c r="M668" s="56" t="s">
        <v>2000</v>
      </c>
      <c r="Q668" s="56" t="s">
        <v>5112</v>
      </c>
      <c r="R668" s="56">
        <v>5</v>
      </c>
      <c r="S668" s="56">
        <v>101052.08</v>
      </c>
      <c r="T668" s="56">
        <v>505260.4</v>
      </c>
      <c r="U668" s="56" t="s">
        <v>2002</v>
      </c>
      <c r="V668" s="56" t="s">
        <v>2003</v>
      </c>
      <c r="W668" s="56" t="s">
        <v>5111</v>
      </c>
      <c r="X668" s="56" t="s">
        <v>3117</v>
      </c>
      <c r="Y668" s="56" t="s">
        <v>5513</v>
      </c>
      <c r="AE668" s="56">
        <v>8471110</v>
      </c>
    </row>
    <row r="669" spans="1:31" x14ac:dyDescent="0.35">
      <c r="A669" s="56" t="s">
        <v>2047</v>
      </c>
      <c r="B669" s="56" t="s">
        <v>1999</v>
      </c>
      <c r="C669" s="56" t="s">
        <v>963</v>
      </c>
      <c r="D669" s="56">
        <v>8471110</v>
      </c>
      <c r="E669" s="56" t="s">
        <v>963</v>
      </c>
      <c r="F669" s="56">
        <v>428090</v>
      </c>
      <c r="G669" s="56" t="s">
        <v>52</v>
      </c>
      <c r="H669" s="56" t="str">
        <f t="shared" si="10"/>
        <v>847.8471110.1.428090.000000.847001.200179</v>
      </c>
      <c r="I669" s="66" t="s">
        <v>21</v>
      </c>
      <c r="J669" s="66">
        <v>847001</v>
      </c>
      <c r="K669" s="66" t="s">
        <v>23</v>
      </c>
      <c r="L669" s="66">
        <v>200179</v>
      </c>
      <c r="M669" s="56" t="s">
        <v>2000</v>
      </c>
      <c r="Q669" s="56" t="s">
        <v>5116</v>
      </c>
      <c r="R669" s="56">
        <v>5</v>
      </c>
      <c r="S669" s="56">
        <v>20000</v>
      </c>
      <c r="T669" s="56">
        <v>100000</v>
      </c>
      <c r="U669" s="56" t="s">
        <v>2002</v>
      </c>
      <c r="V669" s="56" t="s">
        <v>2003</v>
      </c>
      <c r="W669" s="56" t="s">
        <v>5111</v>
      </c>
      <c r="X669" s="56" t="s">
        <v>3117</v>
      </c>
      <c r="Y669" s="56" t="s">
        <v>5513</v>
      </c>
      <c r="AE669" s="56">
        <v>8471110</v>
      </c>
    </row>
    <row r="670" spans="1:31" x14ac:dyDescent="0.35">
      <c r="A670" s="56" t="s">
        <v>2036</v>
      </c>
      <c r="B670" s="56" t="s">
        <v>1999</v>
      </c>
      <c r="C670" s="56" t="s">
        <v>963</v>
      </c>
      <c r="D670" s="56">
        <v>8471120</v>
      </c>
      <c r="E670" s="56" t="s">
        <v>5105</v>
      </c>
      <c r="F670" s="56">
        <v>425900</v>
      </c>
      <c r="G670" s="56" t="s">
        <v>40</v>
      </c>
      <c r="H670" s="56" t="str">
        <f t="shared" si="10"/>
        <v>847.8471120.1.425900.000000.847001.200179</v>
      </c>
      <c r="I670" s="66" t="s">
        <v>21</v>
      </c>
      <c r="J670" s="66">
        <v>847001</v>
      </c>
      <c r="K670" s="66" t="s">
        <v>23</v>
      </c>
      <c r="L670" s="66">
        <v>200179</v>
      </c>
      <c r="M670" s="56" t="s">
        <v>2000</v>
      </c>
      <c r="N670" s="56">
        <v>1</v>
      </c>
      <c r="Q670" s="56" t="s">
        <v>5106</v>
      </c>
      <c r="R670" s="56">
        <v>11</v>
      </c>
      <c r="S670" s="56">
        <v>10000</v>
      </c>
      <c r="T670" s="56">
        <v>110000</v>
      </c>
      <c r="U670" s="56" t="s">
        <v>2002</v>
      </c>
      <c r="V670" s="56" t="s">
        <v>2122</v>
      </c>
      <c r="W670" s="56" t="s">
        <v>5111</v>
      </c>
      <c r="X670" s="56" t="s">
        <v>3117</v>
      </c>
      <c r="Y670" s="56" t="s">
        <v>2989</v>
      </c>
      <c r="AE670" s="56">
        <v>8471120</v>
      </c>
    </row>
    <row r="671" spans="1:31" x14ac:dyDescent="0.35">
      <c r="A671" s="56" t="s">
        <v>2047</v>
      </c>
      <c r="B671" s="56" t="s">
        <v>1999</v>
      </c>
      <c r="C671" s="56" t="s">
        <v>963</v>
      </c>
      <c r="D671" s="56">
        <v>8471120</v>
      </c>
      <c r="E671" s="56" t="s">
        <v>5105</v>
      </c>
      <c r="F671" s="56">
        <v>428090</v>
      </c>
      <c r="G671" s="56" t="s">
        <v>52</v>
      </c>
      <c r="H671" s="56" t="str">
        <f t="shared" si="10"/>
        <v>847.8471120.1.428090.000000.847001.200179</v>
      </c>
      <c r="I671" s="66" t="s">
        <v>21</v>
      </c>
      <c r="J671" s="66">
        <v>847001</v>
      </c>
      <c r="K671" s="66" t="s">
        <v>23</v>
      </c>
      <c r="L671" s="66">
        <v>200179</v>
      </c>
      <c r="M671" s="56" t="s">
        <v>2000</v>
      </c>
      <c r="N671" s="56">
        <v>1</v>
      </c>
      <c r="Q671" s="56" t="s">
        <v>5106</v>
      </c>
      <c r="R671" s="56">
        <v>11</v>
      </c>
      <c r="S671" s="56">
        <v>20000</v>
      </c>
      <c r="T671" s="56">
        <v>220000</v>
      </c>
      <c r="U671" s="56" t="s">
        <v>2002</v>
      </c>
      <c r="V671" s="56" t="s">
        <v>2122</v>
      </c>
      <c r="W671" s="56" t="s">
        <v>5111</v>
      </c>
      <c r="X671" s="56" t="s">
        <v>3117</v>
      </c>
      <c r="Y671" s="56" t="s">
        <v>2989</v>
      </c>
      <c r="AE671" s="56">
        <v>8471120</v>
      </c>
    </row>
    <row r="672" spans="1:31" x14ac:dyDescent="0.35">
      <c r="A672" s="56" t="s">
        <v>2036</v>
      </c>
      <c r="B672" s="56" t="s">
        <v>1999</v>
      </c>
      <c r="C672" s="56" t="s">
        <v>963</v>
      </c>
      <c r="D672" s="56">
        <v>8471120</v>
      </c>
      <c r="E672" s="56" t="s">
        <v>5105</v>
      </c>
      <c r="F672" s="56">
        <v>429900</v>
      </c>
      <c r="G672" s="56" t="s">
        <v>375</v>
      </c>
      <c r="H672" s="56" t="str">
        <f t="shared" si="10"/>
        <v>847.8471120.1.429900.000000.847001.200179</v>
      </c>
      <c r="I672" s="66" t="s">
        <v>21</v>
      </c>
      <c r="J672" s="66">
        <v>847001</v>
      </c>
      <c r="K672" s="66" t="s">
        <v>23</v>
      </c>
      <c r="L672" s="66">
        <v>200179</v>
      </c>
      <c r="M672" s="56" t="s">
        <v>2000</v>
      </c>
      <c r="N672" s="56">
        <v>1</v>
      </c>
      <c r="Q672" s="56" t="s">
        <v>5106</v>
      </c>
      <c r="R672" s="56">
        <v>2</v>
      </c>
      <c r="S672" s="56">
        <v>27755</v>
      </c>
      <c r="T672" s="56">
        <v>55510</v>
      </c>
      <c r="U672" s="56" t="s">
        <v>2002</v>
      </c>
      <c r="V672" s="56" t="s">
        <v>2122</v>
      </c>
      <c r="W672" s="56" t="s">
        <v>5111</v>
      </c>
      <c r="X672" s="56" t="s">
        <v>3117</v>
      </c>
      <c r="Y672" s="56" t="s">
        <v>2989</v>
      </c>
      <c r="AE672" s="56">
        <v>8471120</v>
      </c>
    </row>
    <row r="673" spans="1:31" x14ac:dyDescent="0.35">
      <c r="A673" s="56" t="s">
        <v>2052</v>
      </c>
      <c r="B673" s="56" t="s">
        <v>1999</v>
      </c>
      <c r="C673" s="56" t="s">
        <v>963</v>
      </c>
      <c r="D673" s="56">
        <v>8471120</v>
      </c>
      <c r="E673" s="56" t="s">
        <v>5105</v>
      </c>
      <c r="F673" s="56">
        <v>435523</v>
      </c>
      <c r="G673" s="56" t="s">
        <v>485</v>
      </c>
      <c r="H673" s="56" t="str">
        <f t="shared" si="10"/>
        <v>847.8471120.1.435523.000000.847001.200179</v>
      </c>
      <c r="I673" s="66" t="s">
        <v>21</v>
      </c>
      <c r="J673" s="66">
        <v>847001</v>
      </c>
      <c r="K673" s="66" t="s">
        <v>23</v>
      </c>
      <c r="L673" s="66">
        <v>200179</v>
      </c>
      <c r="M673" s="56" t="s">
        <v>2000</v>
      </c>
      <c r="N673" s="56">
        <v>1</v>
      </c>
      <c r="Q673" s="56" t="s">
        <v>5106</v>
      </c>
      <c r="R673" s="56">
        <v>1</v>
      </c>
      <c r="S673" s="56">
        <v>20000</v>
      </c>
      <c r="T673" s="56">
        <v>25510</v>
      </c>
      <c r="U673" s="56" t="s">
        <v>2002</v>
      </c>
      <c r="V673" s="56" t="s">
        <v>2122</v>
      </c>
      <c r="W673" s="56" t="s">
        <v>5111</v>
      </c>
      <c r="X673" s="56" t="s">
        <v>3117</v>
      </c>
      <c r="Y673" s="56" t="s">
        <v>2989</v>
      </c>
      <c r="AE673" s="56">
        <v>8471120</v>
      </c>
    </row>
    <row r="674" spans="1:31" x14ac:dyDescent="0.35">
      <c r="A674" s="56" t="s">
        <v>2036</v>
      </c>
      <c r="B674" s="56" t="s">
        <v>1999</v>
      </c>
      <c r="C674" s="56" t="s">
        <v>963</v>
      </c>
      <c r="D674" s="56">
        <v>8471121</v>
      </c>
      <c r="E674" s="56" t="s">
        <v>482</v>
      </c>
      <c r="F674" s="56">
        <v>425900</v>
      </c>
      <c r="G674" s="56" t="s">
        <v>40</v>
      </c>
      <c r="H674" s="56" t="str">
        <f t="shared" si="10"/>
        <v>847.8471121.1.425900.000000.847001.200179</v>
      </c>
      <c r="I674" s="66" t="s">
        <v>21</v>
      </c>
      <c r="J674" s="66">
        <v>847001</v>
      </c>
      <c r="K674" s="66" t="s">
        <v>23</v>
      </c>
      <c r="L674" s="66">
        <v>200179</v>
      </c>
      <c r="M674" s="56" t="s">
        <v>2341</v>
      </c>
      <c r="N674" s="56">
        <v>100</v>
      </c>
      <c r="T674" s="56">
        <v>35000</v>
      </c>
      <c r="U674" s="56" t="s">
        <v>2002</v>
      </c>
      <c r="V674" s="56" t="s">
        <v>2003</v>
      </c>
      <c r="W674" s="56" t="s">
        <v>2106</v>
      </c>
      <c r="AE674" s="56">
        <v>8471121</v>
      </c>
    </row>
    <row r="675" spans="1:31" x14ac:dyDescent="0.35">
      <c r="A675" s="56" t="s">
        <v>2047</v>
      </c>
      <c r="B675" s="56" t="s">
        <v>1999</v>
      </c>
      <c r="C675" s="56" t="s">
        <v>963</v>
      </c>
      <c r="D675" s="56">
        <v>8471121</v>
      </c>
      <c r="E675" s="56" t="s">
        <v>482</v>
      </c>
      <c r="F675" s="56">
        <v>428090</v>
      </c>
      <c r="G675" s="56" t="s">
        <v>52</v>
      </c>
      <c r="H675" s="56" t="str">
        <f t="shared" si="10"/>
        <v>847.8471121.1.428090.000000.847001.200179</v>
      </c>
      <c r="I675" s="66" t="s">
        <v>21</v>
      </c>
      <c r="J675" s="66">
        <v>847001</v>
      </c>
      <c r="K675" s="66" t="s">
        <v>23</v>
      </c>
      <c r="L675" s="66">
        <v>200179</v>
      </c>
      <c r="M675" s="56" t="s">
        <v>2341</v>
      </c>
      <c r="T675" s="56">
        <v>230000</v>
      </c>
      <c r="U675" s="56" t="s">
        <v>2002</v>
      </c>
      <c r="V675" s="56" t="s">
        <v>2003</v>
      </c>
      <c r="W675" s="56" t="s">
        <v>2106</v>
      </c>
      <c r="AE675" s="56">
        <v>8471121</v>
      </c>
    </row>
    <row r="676" spans="1:31" x14ac:dyDescent="0.35">
      <c r="A676" s="56" t="s">
        <v>2036</v>
      </c>
      <c r="B676" s="56" t="s">
        <v>1999</v>
      </c>
      <c r="C676" s="56" t="s">
        <v>963</v>
      </c>
      <c r="D676" s="56">
        <v>8471121</v>
      </c>
      <c r="E676" s="56" t="s">
        <v>482</v>
      </c>
      <c r="F676" s="56">
        <v>429900</v>
      </c>
      <c r="G676" s="56" t="s">
        <v>375</v>
      </c>
      <c r="H676" s="56" t="str">
        <f t="shared" si="10"/>
        <v>847.8471121.1.429900.000000.847001.200179</v>
      </c>
      <c r="I676" s="66" t="s">
        <v>21</v>
      </c>
      <c r="J676" s="66">
        <v>847001</v>
      </c>
      <c r="K676" s="66" t="s">
        <v>23</v>
      </c>
      <c r="L676" s="66">
        <v>200179</v>
      </c>
      <c r="M676" s="56" t="s">
        <v>2341</v>
      </c>
      <c r="T676" s="56">
        <v>50000</v>
      </c>
      <c r="U676" s="56" t="s">
        <v>2002</v>
      </c>
      <c r="V676" s="56" t="s">
        <v>2003</v>
      </c>
      <c r="W676" s="56" t="s">
        <v>2106</v>
      </c>
      <c r="AE676" s="56">
        <v>8471121</v>
      </c>
    </row>
    <row r="677" spans="1:31" x14ac:dyDescent="0.35">
      <c r="A677" s="56" t="s">
        <v>2052</v>
      </c>
      <c r="B677" s="56" t="s">
        <v>1999</v>
      </c>
      <c r="C677" s="56" t="s">
        <v>963</v>
      </c>
      <c r="D677" s="56">
        <v>8471121</v>
      </c>
      <c r="E677" s="56" t="s">
        <v>482</v>
      </c>
      <c r="F677" s="56">
        <v>435523</v>
      </c>
      <c r="G677" s="56" t="s">
        <v>485</v>
      </c>
      <c r="H677" s="56" t="str">
        <f t="shared" si="10"/>
        <v>847.8471121.1.435523.000000.847001.200179</v>
      </c>
      <c r="I677" s="66" t="s">
        <v>21</v>
      </c>
      <c r="J677" s="66">
        <v>847001</v>
      </c>
      <c r="K677" s="66" t="s">
        <v>23</v>
      </c>
      <c r="L677" s="66">
        <v>200179</v>
      </c>
      <c r="M677" s="56" t="s">
        <v>2341</v>
      </c>
      <c r="T677" s="56">
        <v>19343600</v>
      </c>
      <c r="U677" s="56" t="s">
        <v>2002</v>
      </c>
      <c r="V677" s="56" t="s">
        <v>2003</v>
      </c>
      <c r="W677" s="56" t="s">
        <v>2106</v>
      </c>
      <c r="AE677" s="56">
        <v>8471121</v>
      </c>
    </row>
    <row r="678" spans="1:31" x14ac:dyDescent="0.35">
      <c r="A678" s="56" t="s">
        <v>2019</v>
      </c>
      <c r="B678" s="56" t="s">
        <v>2020</v>
      </c>
      <c r="C678" s="56" t="s">
        <v>963</v>
      </c>
      <c r="D678" s="56">
        <v>8471121</v>
      </c>
      <c r="E678" s="56" t="s">
        <v>482</v>
      </c>
      <c r="F678" s="56">
        <v>425510</v>
      </c>
      <c r="G678" s="56" t="s">
        <v>37</v>
      </c>
      <c r="H678" s="56" t="str">
        <f t="shared" si="10"/>
        <v>847.8471121.1.425510.000000.847001.200179</v>
      </c>
      <c r="I678" s="66" t="s">
        <v>21</v>
      </c>
      <c r="J678" s="66">
        <v>847001</v>
      </c>
      <c r="K678" s="66" t="s">
        <v>23</v>
      </c>
      <c r="L678" s="66">
        <v>200179</v>
      </c>
      <c r="M678" s="56" t="s">
        <v>2341</v>
      </c>
      <c r="T678" s="56">
        <v>150000</v>
      </c>
      <c r="U678" s="56" t="s">
        <v>2002</v>
      </c>
      <c r="V678" s="56" t="s">
        <v>2003</v>
      </c>
      <c r="W678" s="56" t="s">
        <v>2106</v>
      </c>
      <c r="AE678" s="56">
        <v>8471121</v>
      </c>
    </row>
    <row r="679" spans="1:31" x14ac:dyDescent="0.35">
      <c r="A679" s="56" t="s">
        <v>2108</v>
      </c>
      <c r="B679" s="56" t="s">
        <v>1999</v>
      </c>
      <c r="C679" s="56" t="s">
        <v>963</v>
      </c>
      <c r="D679" s="56">
        <v>8471121</v>
      </c>
      <c r="E679" s="56" t="s">
        <v>482</v>
      </c>
      <c r="F679" s="56">
        <v>432170</v>
      </c>
      <c r="G679" s="56" t="s">
        <v>389</v>
      </c>
      <c r="H679" s="56" t="str">
        <f t="shared" si="10"/>
        <v>847.8471121.1.432170.000000.847001.200179</v>
      </c>
      <c r="I679" s="66" t="s">
        <v>21</v>
      </c>
      <c r="J679" s="66">
        <v>847001</v>
      </c>
      <c r="K679" s="66" t="s">
        <v>23</v>
      </c>
      <c r="L679" s="66">
        <v>200179</v>
      </c>
      <c r="M679" s="56" t="s">
        <v>2341</v>
      </c>
      <c r="T679" s="56">
        <v>100000</v>
      </c>
      <c r="U679" s="56" t="s">
        <v>2002</v>
      </c>
      <c r="V679" s="56" t="s">
        <v>2122</v>
      </c>
      <c r="W679" s="56" t="s">
        <v>2106</v>
      </c>
      <c r="AE679" s="56">
        <v>8471121</v>
      </c>
    </row>
    <row r="680" spans="1:31" x14ac:dyDescent="0.35">
      <c r="A680" s="56" t="s">
        <v>5326</v>
      </c>
      <c r="B680" s="56" t="s">
        <v>5326</v>
      </c>
      <c r="C680" s="56" t="s">
        <v>963</v>
      </c>
      <c r="D680" s="56">
        <v>8471130</v>
      </c>
      <c r="E680" s="56" t="s">
        <v>488</v>
      </c>
      <c r="F680" s="56">
        <v>427900</v>
      </c>
      <c r="G680" s="56" t="s">
        <v>49</v>
      </c>
      <c r="H680" s="56" t="str">
        <f t="shared" si="10"/>
        <v>847.8471130.1.427900.000000.847001.200179</v>
      </c>
      <c r="I680" s="66" t="s">
        <v>21</v>
      </c>
      <c r="J680" s="66">
        <v>847001</v>
      </c>
      <c r="K680" s="66" t="s">
        <v>23</v>
      </c>
      <c r="L680" s="66">
        <v>200179</v>
      </c>
      <c r="M680" s="56" t="s">
        <v>3117</v>
      </c>
      <c r="N680" s="56">
        <v>10</v>
      </c>
      <c r="Q680" s="56" t="s">
        <v>5091</v>
      </c>
      <c r="R680" s="56">
        <v>10</v>
      </c>
      <c r="S680" s="56">
        <v>500</v>
      </c>
      <c r="T680" s="56">
        <v>5000</v>
      </c>
      <c r="U680" s="56" t="s">
        <v>2002</v>
      </c>
      <c r="V680" s="56" t="s">
        <v>2003</v>
      </c>
      <c r="W680" s="56" t="s">
        <v>5514</v>
      </c>
      <c r="X680" s="56" t="s">
        <v>5515</v>
      </c>
      <c r="AE680" s="56">
        <v>8471130</v>
      </c>
    </row>
    <row r="681" spans="1:31" x14ac:dyDescent="0.35">
      <c r="A681" s="56" t="s">
        <v>5326</v>
      </c>
      <c r="B681" s="56" t="s">
        <v>5326</v>
      </c>
      <c r="C681" s="56" t="s">
        <v>963</v>
      </c>
      <c r="D681" s="56">
        <v>8471130</v>
      </c>
      <c r="E681" s="56" t="s">
        <v>488</v>
      </c>
      <c r="F681" s="56">
        <v>428090</v>
      </c>
      <c r="G681" s="56" t="s">
        <v>52</v>
      </c>
      <c r="H681" s="56" t="str">
        <f t="shared" si="10"/>
        <v>847.8471130.1.428090.000000.847001.200179</v>
      </c>
      <c r="I681" s="66" t="s">
        <v>21</v>
      </c>
      <c r="J681" s="66">
        <v>847001</v>
      </c>
      <c r="K681" s="66" t="s">
        <v>23</v>
      </c>
      <c r="L681" s="66">
        <v>200179</v>
      </c>
      <c r="M681" s="56" t="s">
        <v>2446</v>
      </c>
      <c r="N681" s="56">
        <v>7</v>
      </c>
      <c r="Q681" s="56" t="s">
        <v>5095</v>
      </c>
      <c r="R681" s="56">
        <v>7</v>
      </c>
      <c r="S681" s="56">
        <v>10000</v>
      </c>
      <c r="T681" s="56">
        <v>70000</v>
      </c>
      <c r="U681" s="56" t="s">
        <v>2002</v>
      </c>
      <c r="V681" s="56" t="s">
        <v>2003</v>
      </c>
      <c r="W681" s="56" t="s">
        <v>5514</v>
      </c>
      <c r="X681" s="56" t="s">
        <v>5516</v>
      </c>
      <c r="AE681" s="56">
        <v>8471130</v>
      </c>
    </row>
    <row r="682" spans="1:31" x14ac:dyDescent="0.35">
      <c r="A682" s="56" t="s">
        <v>2047</v>
      </c>
      <c r="B682" s="56" t="s">
        <v>1999</v>
      </c>
      <c r="C682" s="56" t="s">
        <v>963</v>
      </c>
      <c r="D682" s="56">
        <v>8471140</v>
      </c>
      <c r="E682" s="56" t="s">
        <v>488</v>
      </c>
      <c r="F682" s="56">
        <v>428090</v>
      </c>
      <c r="G682" s="56" t="s">
        <v>52</v>
      </c>
      <c r="H682" s="56" t="str">
        <f t="shared" si="10"/>
        <v>847.8471140.1.428090.000000.847001.200179</v>
      </c>
      <c r="I682" s="66" t="s">
        <v>21</v>
      </c>
      <c r="J682" s="66">
        <v>847001</v>
      </c>
      <c r="K682" s="66" t="s">
        <v>23</v>
      </c>
      <c r="L682" s="66">
        <v>200179</v>
      </c>
      <c r="M682" s="56" t="s">
        <v>2446</v>
      </c>
      <c r="N682" s="56">
        <v>4</v>
      </c>
      <c r="Q682" s="56" t="s">
        <v>5082</v>
      </c>
      <c r="R682" s="56">
        <v>4</v>
      </c>
      <c r="S682" s="56">
        <v>20000</v>
      </c>
      <c r="T682" s="56">
        <v>80000</v>
      </c>
      <c r="U682" s="56" t="s">
        <v>2002</v>
      </c>
      <c r="V682" s="56" t="s">
        <v>2003</v>
      </c>
      <c r="W682" s="56" t="s">
        <v>5079</v>
      </c>
      <c r="X682" s="56" t="s">
        <v>5084</v>
      </c>
      <c r="AE682" s="56">
        <v>8471140</v>
      </c>
    </row>
    <row r="683" spans="1:31" x14ac:dyDescent="0.35">
      <c r="A683" s="56" t="s">
        <v>1998</v>
      </c>
      <c r="B683" s="56" t="s">
        <v>1999</v>
      </c>
      <c r="C683" s="56" t="s">
        <v>963</v>
      </c>
      <c r="D683" s="56">
        <v>8471140</v>
      </c>
      <c r="E683" s="56" t="s">
        <v>488</v>
      </c>
      <c r="F683" s="56">
        <v>420570</v>
      </c>
      <c r="G683" s="56" t="s">
        <v>25</v>
      </c>
      <c r="H683" s="56" t="str">
        <f t="shared" si="10"/>
        <v>847.8471140.1.420570.000000.847001.200179</v>
      </c>
      <c r="I683" s="66" t="s">
        <v>21</v>
      </c>
      <c r="J683" s="66">
        <v>847001</v>
      </c>
      <c r="K683" s="66" t="s">
        <v>23</v>
      </c>
      <c r="L683" s="66">
        <v>200179</v>
      </c>
      <c r="M683" s="56" t="s">
        <v>5074</v>
      </c>
      <c r="N683" s="56">
        <v>140</v>
      </c>
      <c r="Q683" s="56" t="s">
        <v>5075</v>
      </c>
      <c r="R683" s="56">
        <v>420</v>
      </c>
      <c r="S683" s="56">
        <v>552</v>
      </c>
      <c r="T683" s="56">
        <v>231840</v>
      </c>
      <c r="U683" s="56" t="s">
        <v>2002</v>
      </c>
      <c r="V683" s="56" t="s">
        <v>2003</v>
      </c>
      <c r="W683" s="56" t="s">
        <v>5079</v>
      </c>
      <c r="X683" s="56" t="s">
        <v>5828</v>
      </c>
      <c r="AE683" s="56">
        <v>8471140</v>
      </c>
    </row>
    <row r="684" spans="1:31" x14ac:dyDescent="0.35">
      <c r="A684" s="56" t="s">
        <v>2052</v>
      </c>
      <c r="B684" s="56" t="s">
        <v>1999</v>
      </c>
      <c r="C684" s="56" t="s">
        <v>963</v>
      </c>
      <c r="D684" s="56">
        <v>8471140</v>
      </c>
      <c r="E684" s="56" t="s">
        <v>488</v>
      </c>
      <c r="F684" s="56">
        <v>435523</v>
      </c>
      <c r="G684" s="56" t="s">
        <v>485</v>
      </c>
      <c r="H684" s="56" t="str">
        <f t="shared" si="10"/>
        <v>847.8471140.1.435523.000000.847001.200179</v>
      </c>
      <c r="I684" s="66" t="s">
        <v>21</v>
      </c>
      <c r="J684" s="66">
        <v>847001</v>
      </c>
      <c r="K684" s="66" t="s">
        <v>23</v>
      </c>
      <c r="L684" s="66">
        <v>200179</v>
      </c>
      <c r="M684" s="56" t="s">
        <v>3117</v>
      </c>
      <c r="N684" s="56">
        <v>31</v>
      </c>
      <c r="Q684" s="56" t="s">
        <v>5085</v>
      </c>
      <c r="R684" s="56">
        <v>1</v>
      </c>
      <c r="S684" s="56">
        <v>31396998.48</v>
      </c>
      <c r="T684" s="56">
        <v>31396998.48</v>
      </c>
      <c r="U684" s="56" t="s">
        <v>2002</v>
      </c>
      <c r="V684" s="56" t="s">
        <v>2003</v>
      </c>
      <c r="W684" s="56" t="s">
        <v>5079</v>
      </c>
      <c r="X684" s="56" t="s">
        <v>5829</v>
      </c>
      <c r="AE684" s="56">
        <v>8471140</v>
      </c>
    </row>
    <row r="685" spans="1:31" x14ac:dyDescent="0.35">
      <c r="A685" s="56" t="s">
        <v>2052</v>
      </c>
      <c r="B685" s="56" t="s">
        <v>1999</v>
      </c>
      <c r="C685" s="56" t="s">
        <v>963</v>
      </c>
      <c r="D685" s="56">
        <v>8471140</v>
      </c>
      <c r="E685" s="56" t="s">
        <v>488</v>
      </c>
      <c r="F685" s="56">
        <v>435523</v>
      </c>
      <c r="G685" s="56" t="s">
        <v>485</v>
      </c>
      <c r="H685" s="56" t="str">
        <f t="shared" si="10"/>
        <v>847.8471140.1.435523.000000.847001.200179</v>
      </c>
      <c r="I685" s="66" t="s">
        <v>21</v>
      </c>
      <c r="J685" s="66">
        <v>847001</v>
      </c>
      <c r="K685" s="66" t="s">
        <v>23</v>
      </c>
      <c r="L685" s="66">
        <v>200179</v>
      </c>
      <c r="M685" s="56" t="s">
        <v>3117</v>
      </c>
      <c r="N685" s="56">
        <v>128</v>
      </c>
      <c r="Q685" s="56" t="s">
        <v>5830</v>
      </c>
      <c r="R685" s="56">
        <v>1</v>
      </c>
      <c r="S685" s="56">
        <v>66173000</v>
      </c>
      <c r="T685" s="56">
        <v>69480500</v>
      </c>
      <c r="U685" s="56" t="s">
        <v>2002</v>
      </c>
      <c r="V685" s="56" t="s">
        <v>2003</v>
      </c>
      <c r="W685" s="56" t="s">
        <v>5079</v>
      </c>
      <c r="X685" s="56" t="s">
        <v>5829</v>
      </c>
      <c r="AE685" s="56">
        <v>8471140</v>
      </c>
    </row>
    <row r="686" spans="1:31" x14ac:dyDescent="0.35">
      <c r="A686" s="56" t="s">
        <v>1998</v>
      </c>
      <c r="B686" s="56" t="s">
        <v>1999</v>
      </c>
      <c r="C686" s="56" t="s">
        <v>963</v>
      </c>
      <c r="D686" s="56">
        <v>8471160</v>
      </c>
      <c r="E686" s="56" t="s">
        <v>506</v>
      </c>
      <c r="F686" s="56">
        <v>432209</v>
      </c>
      <c r="G686" s="56" t="s">
        <v>138</v>
      </c>
      <c r="H686" s="56" t="str">
        <f t="shared" si="10"/>
        <v>847.8471160.1.432209.000000.847001.200179</v>
      </c>
      <c r="I686" s="66" t="s">
        <v>21</v>
      </c>
      <c r="J686" s="66">
        <v>847001</v>
      </c>
      <c r="K686" s="66" t="s">
        <v>23</v>
      </c>
      <c r="L686" s="66">
        <v>200179</v>
      </c>
      <c r="M686" s="56" t="s">
        <v>2286</v>
      </c>
      <c r="N686" s="56">
        <v>1</v>
      </c>
      <c r="Q686" s="56" t="s">
        <v>4271</v>
      </c>
      <c r="R686" s="56">
        <v>1</v>
      </c>
      <c r="S686" s="56">
        <v>11550</v>
      </c>
      <c r="T686" s="56">
        <v>11000</v>
      </c>
      <c r="U686" s="56" t="s">
        <v>2002</v>
      </c>
      <c r="V686" s="56" t="s">
        <v>2003</v>
      </c>
      <c r="W686" s="56" t="s">
        <v>4265</v>
      </c>
      <c r="X686" s="56" t="s">
        <v>4266</v>
      </c>
      <c r="Y686" s="56" t="s">
        <v>4267</v>
      </c>
      <c r="AE686" s="56">
        <v>8471160</v>
      </c>
    </row>
    <row r="687" spans="1:31" x14ac:dyDescent="0.35">
      <c r="A687" s="56" t="s">
        <v>1998</v>
      </c>
      <c r="B687" s="56" t="s">
        <v>1999</v>
      </c>
      <c r="C687" s="56" t="s">
        <v>963</v>
      </c>
      <c r="D687" s="56">
        <v>8471160</v>
      </c>
      <c r="E687" s="56" t="s">
        <v>506</v>
      </c>
      <c r="F687" s="56">
        <v>432209</v>
      </c>
      <c r="G687" s="56" t="s">
        <v>138</v>
      </c>
      <c r="H687" s="56" t="str">
        <f t="shared" si="10"/>
        <v>847.8471160.1.432209.000000.847001.200179</v>
      </c>
      <c r="I687" s="66" t="s">
        <v>21</v>
      </c>
      <c r="J687" s="66">
        <v>847001</v>
      </c>
      <c r="K687" s="66" t="s">
        <v>23</v>
      </c>
      <c r="L687" s="66">
        <v>200179</v>
      </c>
      <c r="M687" s="56" t="s">
        <v>2286</v>
      </c>
      <c r="N687" s="56">
        <v>1</v>
      </c>
      <c r="Q687" s="56" t="s">
        <v>4272</v>
      </c>
      <c r="R687" s="56">
        <v>1</v>
      </c>
      <c r="S687" s="56">
        <v>141750</v>
      </c>
      <c r="T687" s="56">
        <v>135000</v>
      </c>
      <c r="U687" s="56" t="s">
        <v>2002</v>
      </c>
      <c r="V687" s="56" t="s">
        <v>2003</v>
      </c>
      <c r="W687" s="56" t="s">
        <v>4265</v>
      </c>
      <c r="X687" s="56" t="s">
        <v>4266</v>
      </c>
      <c r="Y687" s="56" t="s">
        <v>4267</v>
      </c>
      <c r="AE687" s="56">
        <v>8471160</v>
      </c>
    </row>
    <row r="688" spans="1:31" x14ac:dyDescent="0.35">
      <c r="A688" s="56" t="s">
        <v>1998</v>
      </c>
      <c r="B688" s="56" t="s">
        <v>1999</v>
      </c>
      <c r="C688" s="56" t="s">
        <v>963</v>
      </c>
      <c r="D688" s="56">
        <v>8471160</v>
      </c>
      <c r="E688" s="56" t="s">
        <v>506</v>
      </c>
      <c r="F688" s="56">
        <v>432209</v>
      </c>
      <c r="G688" s="56" t="s">
        <v>138</v>
      </c>
      <c r="H688" s="56" t="str">
        <f t="shared" si="10"/>
        <v>847.8471160.1.432209.000000.847001.200179</v>
      </c>
      <c r="I688" s="66" t="s">
        <v>21</v>
      </c>
      <c r="J688" s="66">
        <v>847001</v>
      </c>
      <c r="K688" s="66" t="s">
        <v>23</v>
      </c>
      <c r="L688" s="66">
        <v>200179</v>
      </c>
      <c r="M688" s="56" t="s">
        <v>2286</v>
      </c>
      <c r="N688" s="56">
        <v>1</v>
      </c>
      <c r="Q688" s="56" t="s">
        <v>4273</v>
      </c>
      <c r="R688" s="56">
        <v>1</v>
      </c>
      <c r="S688" s="56">
        <v>89250</v>
      </c>
      <c r="T688" s="56">
        <v>85000</v>
      </c>
      <c r="U688" s="56" t="s">
        <v>2002</v>
      </c>
      <c r="V688" s="56" t="s">
        <v>2003</v>
      </c>
      <c r="W688" s="56" t="s">
        <v>4265</v>
      </c>
      <c r="X688" s="56" t="s">
        <v>4266</v>
      </c>
      <c r="Y688" s="56" t="s">
        <v>4267</v>
      </c>
      <c r="AE688" s="56">
        <v>8471160</v>
      </c>
    </row>
    <row r="689" spans="1:31" x14ac:dyDescent="0.35">
      <c r="A689" s="56" t="s">
        <v>1998</v>
      </c>
      <c r="B689" s="56" t="s">
        <v>1999</v>
      </c>
      <c r="C689" s="56" t="s">
        <v>963</v>
      </c>
      <c r="D689" s="56">
        <v>8471160</v>
      </c>
      <c r="E689" s="56" t="s">
        <v>506</v>
      </c>
      <c r="F689" s="56">
        <v>432209</v>
      </c>
      <c r="G689" s="56" t="s">
        <v>138</v>
      </c>
      <c r="H689" s="56" t="str">
        <f t="shared" si="10"/>
        <v>847.8471160.1.432209.000000.847001.200179</v>
      </c>
      <c r="I689" s="66" t="s">
        <v>21</v>
      </c>
      <c r="J689" s="66">
        <v>847001</v>
      </c>
      <c r="K689" s="66" t="s">
        <v>23</v>
      </c>
      <c r="L689" s="66">
        <v>200179</v>
      </c>
      <c r="M689" s="56" t="s">
        <v>2286</v>
      </c>
      <c r="N689" s="56">
        <v>1</v>
      </c>
      <c r="Q689" s="56" t="s">
        <v>4274</v>
      </c>
      <c r="R689" s="56">
        <v>1</v>
      </c>
      <c r="S689" s="56">
        <v>194250</v>
      </c>
      <c r="T689" s="56">
        <v>185000</v>
      </c>
      <c r="U689" s="56" t="s">
        <v>2002</v>
      </c>
      <c r="V689" s="56" t="s">
        <v>2003</v>
      </c>
      <c r="W689" s="56" t="s">
        <v>4265</v>
      </c>
      <c r="X689" s="56" t="s">
        <v>4266</v>
      </c>
      <c r="Y689" s="56" t="s">
        <v>4267</v>
      </c>
      <c r="AE689" s="56">
        <v>8471160</v>
      </c>
    </row>
    <row r="690" spans="1:31" x14ac:dyDescent="0.35">
      <c r="A690" s="56" t="s">
        <v>1998</v>
      </c>
      <c r="B690" s="56" t="s">
        <v>1999</v>
      </c>
      <c r="C690" s="56" t="s">
        <v>963</v>
      </c>
      <c r="D690" s="56">
        <v>8471160</v>
      </c>
      <c r="E690" s="56" t="s">
        <v>506</v>
      </c>
      <c r="F690" s="56">
        <v>432209</v>
      </c>
      <c r="G690" s="56" t="s">
        <v>138</v>
      </c>
      <c r="H690" s="56" t="str">
        <f t="shared" si="10"/>
        <v>847.8471160.1.432209.000000.847001.200179</v>
      </c>
      <c r="I690" s="66" t="s">
        <v>21</v>
      </c>
      <c r="J690" s="66">
        <v>847001</v>
      </c>
      <c r="K690" s="66" t="s">
        <v>23</v>
      </c>
      <c r="L690" s="66">
        <v>200179</v>
      </c>
      <c r="M690" s="56" t="s">
        <v>2286</v>
      </c>
      <c r="N690" s="56">
        <v>1</v>
      </c>
      <c r="Q690" s="56" t="s">
        <v>4275</v>
      </c>
      <c r="R690" s="56">
        <v>1</v>
      </c>
      <c r="S690" s="56">
        <v>10110.366</v>
      </c>
      <c r="T690" s="56">
        <v>9628.92</v>
      </c>
      <c r="U690" s="56" t="s">
        <v>2002</v>
      </c>
      <c r="V690" s="56" t="s">
        <v>2003</v>
      </c>
      <c r="W690" s="56" t="s">
        <v>4265</v>
      </c>
      <c r="X690" s="56" t="s">
        <v>4266</v>
      </c>
      <c r="Y690" s="56" t="s">
        <v>4267</v>
      </c>
      <c r="AE690" s="56">
        <v>8471160</v>
      </c>
    </row>
    <row r="691" spans="1:31" x14ac:dyDescent="0.35">
      <c r="A691" s="56" t="s">
        <v>1998</v>
      </c>
      <c r="B691" s="56" t="s">
        <v>1999</v>
      </c>
      <c r="C691" s="56" t="s">
        <v>963</v>
      </c>
      <c r="D691" s="56">
        <v>8471160</v>
      </c>
      <c r="E691" s="56" t="s">
        <v>506</v>
      </c>
      <c r="F691" s="56">
        <v>432209</v>
      </c>
      <c r="G691" s="56" t="s">
        <v>138</v>
      </c>
      <c r="H691" s="56" t="str">
        <f t="shared" si="10"/>
        <v>847.8471160.1.432209.000000.847001.200179</v>
      </c>
      <c r="I691" s="66" t="s">
        <v>21</v>
      </c>
      <c r="J691" s="66">
        <v>847001</v>
      </c>
      <c r="K691" s="66" t="s">
        <v>23</v>
      </c>
      <c r="L691" s="66">
        <v>200179</v>
      </c>
      <c r="M691" s="56" t="s">
        <v>2286</v>
      </c>
      <c r="N691" s="56">
        <v>1</v>
      </c>
      <c r="Q691" s="56" t="s">
        <v>4276</v>
      </c>
      <c r="R691" s="56">
        <v>1</v>
      </c>
      <c r="S691" s="56">
        <v>157500</v>
      </c>
      <c r="T691" s="56">
        <v>150000</v>
      </c>
      <c r="U691" s="56" t="s">
        <v>2002</v>
      </c>
      <c r="V691" s="56" t="s">
        <v>2003</v>
      </c>
      <c r="W691" s="56" t="s">
        <v>4265</v>
      </c>
      <c r="X691" s="56" t="s">
        <v>4266</v>
      </c>
      <c r="Y691" s="56" t="s">
        <v>4267</v>
      </c>
      <c r="AE691" s="56">
        <v>8471160</v>
      </c>
    </row>
    <row r="692" spans="1:31" x14ac:dyDescent="0.35">
      <c r="A692" s="56" t="s">
        <v>1998</v>
      </c>
      <c r="B692" s="56" t="s">
        <v>1999</v>
      </c>
      <c r="C692" s="56" t="s">
        <v>963</v>
      </c>
      <c r="D692" s="56">
        <v>8471160</v>
      </c>
      <c r="E692" s="56" t="s">
        <v>506</v>
      </c>
      <c r="F692" s="56">
        <v>432209</v>
      </c>
      <c r="G692" s="56" t="s">
        <v>138</v>
      </c>
      <c r="H692" s="56" t="str">
        <f t="shared" si="10"/>
        <v>847.8471160.1.432209.000000.847001.200179</v>
      </c>
      <c r="I692" s="66" t="s">
        <v>21</v>
      </c>
      <c r="J692" s="66">
        <v>847001</v>
      </c>
      <c r="K692" s="66" t="s">
        <v>23</v>
      </c>
      <c r="L692" s="66">
        <v>200179</v>
      </c>
      <c r="M692" s="56" t="s">
        <v>2286</v>
      </c>
      <c r="N692" s="56">
        <v>1</v>
      </c>
      <c r="Q692" s="56" t="s">
        <v>4277</v>
      </c>
      <c r="R692" s="56">
        <v>1</v>
      </c>
      <c r="S692" s="56">
        <v>5040</v>
      </c>
      <c r="T692" s="56">
        <v>4800</v>
      </c>
      <c r="U692" s="56" t="s">
        <v>2002</v>
      </c>
      <c r="V692" s="56" t="s">
        <v>2003</v>
      </c>
      <c r="W692" s="56" t="s">
        <v>4265</v>
      </c>
      <c r="X692" s="56" t="s">
        <v>4266</v>
      </c>
      <c r="Y692" s="56" t="s">
        <v>4267</v>
      </c>
      <c r="AE692" s="56">
        <v>8471160</v>
      </c>
    </row>
    <row r="693" spans="1:31" x14ac:dyDescent="0.35">
      <c r="A693" s="56" t="s">
        <v>1998</v>
      </c>
      <c r="B693" s="56" t="s">
        <v>1999</v>
      </c>
      <c r="C693" s="56" t="s">
        <v>963</v>
      </c>
      <c r="D693" s="56">
        <v>8471160</v>
      </c>
      <c r="E693" s="56" t="s">
        <v>506</v>
      </c>
      <c r="F693" s="56">
        <v>432209</v>
      </c>
      <c r="G693" s="56" t="s">
        <v>138</v>
      </c>
      <c r="H693" s="56" t="str">
        <f t="shared" si="10"/>
        <v>847.8471160.1.432209.000000.847001.200179</v>
      </c>
      <c r="I693" s="66" t="s">
        <v>21</v>
      </c>
      <c r="J693" s="66">
        <v>847001</v>
      </c>
      <c r="K693" s="66" t="s">
        <v>23</v>
      </c>
      <c r="L693" s="66">
        <v>200179</v>
      </c>
      <c r="M693" s="56" t="s">
        <v>2286</v>
      </c>
      <c r="N693" s="56">
        <v>1</v>
      </c>
      <c r="Q693" s="56" t="s">
        <v>4278</v>
      </c>
      <c r="R693" s="56">
        <v>1</v>
      </c>
      <c r="S693" s="56">
        <v>5250</v>
      </c>
      <c r="T693" s="56">
        <v>5000</v>
      </c>
      <c r="U693" s="56" t="s">
        <v>2002</v>
      </c>
      <c r="V693" s="56" t="s">
        <v>2003</v>
      </c>
      <c r="W693" s="56" t="s">
        <v>4265</v>
      </c>
      <c r="X693" s="56" t="s">
        <v>4266</v>
      </c>
      <c r="Y693" s="56" t="s">
        <v>4267</v>
      </c>
      <c r="AE693" s="56">
        <v>8471160</v>
      </c>
    </row>
    <row r="694" spans="1:31" x14ac:dyDescent="0.35">
      <c r="A694" s="56" t="s">
        <v>1998</v>
      </c>
      <c r="B694" s="56" t="s">
        <v>1999</v>
      </c>
      <c r="C694" s="56" t="s">
        <v>963</v>
      </c>
      <c r="D694" s="56">
        <v>8471160</v>
      </c>
      <c r="E694" s="56" t="s">
        <v>506</v>
      </c>
      <c r="F694" s="56">
        <v>432209</v>
      </c>
      <c r="G694" s="56" t="s">
        <v>138</v>
      </c>
      <c r="H694" s="56" t="str">
        <f t="shared" si="10"/>
        <v>847.8471160.1.432209.000000.847001.200179</v>
      </c>
      <c r="I694" s="66" t="s">
        <v>21</v>
      </c>
      <c r="J694" s="66">
        <v>847001</v>
      </c>
      <c r="K694" s="66" t="s">
        <v>23</v>
      </c>
      <c r="L694" s="66">
        <v>200179</v>
      </c>
      <c r="M694" s="56" t="s">
        <v>2286</v>
      </c>
      <c r="N694" s="56">
        <v>1</v>
      </c>
      <c r="Q694" s="56" t="s">
        <v>4279</v>
      </c>
      <c r="R694" s="56">
        <v>1</v>
      </c>
      <c r="S694" s="56">
        <v>5040</v>
      </c>
      <c r="T694" s="56">
        <v>4800</v>
      </c>
      <c r="U694" s="56" t="s">
        <v>2002</v>
      </c>
      <c r="V694" s="56" t="s">
        <v>2003</v>
      </c>
      <c r="W694" s="56" t="s">
        <v>4265</v>
      </c>
      <c r="X694" s="56" t="s">
        <v>4266</v>
      </c>
      <c r="Y694" s="56" t="s">
        <v>4267</v>
      </c>
      <c r="AE694" s="56">
        <v>8471160</v>
      </c>
    </row>
    <row r="695" spans="1:31" x14ac:dyDescent="0.35">
      <c r="A695" s="56" t="s">
        <v>1998</v>
      </c>
      <c r="B695" s="56" t="s">
        <v>1999</v>
      </c>
      <c r="C695" s="56" t="s">
        <v>963</v>
      </c>
      <c r="D695" s="56">
        <v>8471160</v>
      </c>
      <c r="E695" s="56" t="s">
        <v>506</v>
      </c>
      <c r="F695" s="56">
        <v>432209</v>
      </c>
      <c r="G695" s="56" t="s">
        <v>138</v>
      </c>
      <c r="H695" s="56" t="str">
        <f t="shared" si="10"/>
        <v>847.8471160.1.432209.000000.847001.200179</v>
      </c>
      <c r="I695" s="66" t="s">
        <v>21</v>
      </c>
      <c r="J695" s="66">
        <v>847001</v>
      </c>
      <c r="K695" s="66" t="s">
        <v>23</v>
      </c>
      <c r="L695" s="66">
        <v>200179</v>
      </c>
      <c r="M695" s="56" t="s">
        <v>2286</v>
      </c>
      <c r="N695" s="56">
        <v>1</v>
      </c>
      <c r="Q695" s="56" t="s">
        <v>4280</v>
      </c>
      <c r="R695" s="56">
        <v>1</v>
      </c>
      <c r="S695" s="56">
        <v>7812</v>
      </c>
      <c r="T695" s="56">
        <v>7440</v>
      </c>
      <c r="U695" s="56" t="s">
        <v>2002</v>
      </c>
      <c r="V695" s="56" t="s">
        <v>2003</v>
      </c>
      <c r="W695" s="56" t="s">
        <v>4265</v>
      </c>
      <c r="X695" s="56" t="s">
        <v>4266</v>
      </c>
      <c r="Y695" s="56" t="s">
        <v>4267</v>
      </c>
      <c r="AE695" s="56">
        <v>8471160</v>
      </c>
    </row>
    <row r="696" spans="1:31" x14ac:dyDescent="0.35">
      <c r="A696" s="56" t="s">
        <v>1998</v>
      </c>
      <c r="B696" s="56" t="s">
        <v>1999</v>
      </c>
      <c r="C696" s="56" t="s">
        <v>963</v>
      </c>
      <c r="D696" s="56">
        <v>8471160</v>
      </c>
      <c r="E696" s="56" t="s">
        <v>506</v>
      </c>
      <c r="F696" s="56">
        <v>432209</v>
      </c>
      <c r="G696" s="56" t="s">
        <v>138</v>
      </c>
      <c r="H696" s="56" t="str">
        <f t="shared" si="10"/>
        <v>847.8471160.1.432209.000000.847001.200179</v>
      </c>
      <c r="I696" s="66" t="s">
        <v>21</v>
      </c>
      <c r="J696" s="66">
        <v>847001</v>
      </c>
      <c r="K696" s="66" t="s">
        <v>23</v>
      </c>
      <c r="L696" s="66">
        <v>200179</v>
      </c>
      <c r="M696" s="56" t="s">
        <v>2286</v>
      </c>
      <c r="N696" s="56">
        <v>1</v>
      </c>
      <c r="Q696" s="56" t="s">
        <v>4281</v>
      </c>
      <c r="R696" s="56">
        <v>1</v>
      </c>
      <c r="S696" s="56">
        <v>5250</v>
      </c>
      <c r="T696" s="56">
        <v>5000</v>
      </c>
      <c r="U696" s="56" t="s">
        <v>2002</v>
      </c>
      <c r="V696" s="56" t="s">
        <v>2003</v>
      </c>
      <c r="W696" s="56" t="s">
        <v>4265</v>
      </c>
      <c r="X696" s="56" t="s">
        <v>4266</v>
      </c>
      <c r="Y696" s="56" t="s">
        <v>4267</v>
      </c>
      <c r="AE696" s="56">
        <v>8471160</v>
      </c>
    </row>
    <row r="697" spans="1:31" x14ac:dyDescent="0.35">
      <c r="A697" s="56" t="s">
        <v>1998</v>
      </c>
      <c r="B697" s="56" t="s">
        <v>1999</v>
      </c>
      <c r="C697" s="56" t="s">
        <v>963</v>
      </c>
      <c r="D697" s="56">
        <v>8471160</v>
      </c>
      <c r="E697" s="56" t="s">
        <v>506</v>
      </c>
      <c r="F697" s="56">
        <v>432209</v>
      </c>
      <c r="G697" s="56" t="s">
        <v>138</v>
      </c>
      <c r="H697" s="56" t="str">
        <f t="shared" si="10"/>
        <v>847.8471160.1.432209.000000.847001.200179</v>
      </c>
      <c r="I697" s="66" t="s">
        <v>21</v>
      </c>
      <c r="J697" s="66">
        <v>847001</v>
      </c>
      <c r="K697" s="66" t="s">
        <v>23</v>
      </c>
      <c r="L697" s="66">
        <v>200179</v>
      </c>
      <c r="M697" s="56" t="s">
        <v>2286</v>
      </c>
      <c r="N697" s="56">
        <v>1</v>
      </c>
      <c r="Q697" s="56" t="s">
        <v>4282</v>
      </c>
      <c r="R697" s="56">
        <v>1</v>
      </c>
      <c r="S697" s="56">
        <v>5250</v>
      </c>
      <c r="T697" s="56">
        <v>5000</v>
      </c>
      <c r="U697" s="56" t="s">
        <v>2002</v>
      </c>
      <c r="V697" s="56" t="s">
        <v>2003</v>
      </c>
      <c r="W697" s="56" t="s">
        <v>4265</v>
      </c>
      <c r="X697" s="56" t="s">
        <v>4266</v>
      </c>
      <c r="Y697" s="56" t="s">
        <v>4267</v>
      </c>
      <c r="AE697" s="56">
        <v>8471160</v>
      </c>
    </row>
    <row r="698" spans="1:31" x14ac:dyDescent="0.35">
      <c r="A698" s="56" t="s">
        <v>1998</v>
      </c>
      <c r="B698" s="56" t="s">
        <v>1999</v>
      </c>
      <c r="C698" s="56" t="s">
        <v>963</v>
      </c>
      <c r="D698" s="56">
        <v>8471160</v>
      </c>
      <c r="E698" s="56" t="s">
        <v>506</v>
      </c>
      <c r="F698" s="56">
        <v>432209</v>
      </c>
      <c r="G698" s="56" t="s">
        <v>138</v>
      </c>
      <c r="H698" s="56" t="str">
        <f t="shared" si="10"/>
        <v>847.8471160.1.432209.000000.847001.200179</v>
      </c>
      <c r="I698" s="66" t="s">
        <v>21</v>
      </c>
      <c r="J698" s="66">
        <v>847001</v>
      </c>
      <c r="K698" s="66" t="s">
        <v>23</v>
      </c>
      <c r="L698" s="66">
        <v>200179</v>
      </c>
      <c r="M698" s="56" t="s">
        <v>2286</v>
      </c>
      <c r="N698" s="56">
        <v>1</v>
      </c>
      <c r="Q698" s="56" t="s">
        <v>4283</v>
      </c>
      <c r="R698" s="56">
        <v>1</v>
      </c>
      <c r="S698" s="56">
        <v>7350</v>
      </c>
      <c r="T698" s="56">
        <v>7000</v>
      </c>
      <c r="U698" s="56" t="s">
        <v>2002</v>
      </c>
      <c r="V698" s="56" t="s">
        <v>2003</v>
      </c>
      <c r="W698" s="56" t="s">
        <v>4265</v>
      </c>
      <c r="X698" s="56" t="s">
        <v>4266</v>
      </c>
      <c r="Y698" s="56" t="s">
        <v>4267</v>
      </c>
      <c r="AE698" s="56">
        <v>8471160</v>
      </c>
    </row>
    <row r="699" spans="1:31" x14ac:dyDescent="0.35">
      <c r="A699" s="56" t="s">
        <v>1998</v>
      </c>
      <c r="B699" s="56" t="s">
        <v>1999</v>
      </c>
      <c r="C699" s="56" t="s">
        <v>963</v>
      </c>
      <c r="D699" s="56">
        <v>8471160</v>
      </c>
      <c r="E699" s="56" t="s">
        <v>506</v>
      </c>
      <c r="F699" s="56">
        <v>432209</v>
      </c>
      <c r="G699" s="56" t="s">
        <v>138</v>
      </c>
      <c r="H699" s="56" t="str">
        <f t="shared" si="10"/>
        <v>847.8471160.1.432209.000000.847001.200179</v>
      </c>
      <c r="I699" s="66" t="s">
        <v>21</v>
      </c>
      <c r="J699" s="66">
        <v>847001</v>
      </c>
      <c r="K699" s="66" t="s">
        <v>23</v>
      </c>
      <c r="L699" s="66">
        <v>200179</v>
      </c>
      <c r="M699" s="56" t="s">
        <v>2286</v>
      </c>
      <c r="N699" s="56">
        <v>1</v>
      </c>
      <c r="Q699" s="56" t="s">
        <v>4284</v>
      </c>
      <c r="R699" s="56">
        <v>1</v>
      </c>
      <c r="S699" s="56">
        <v>21000</v>
      </c>
      <c r="T699" s="56">
        <v>20000</v>
      </c>
      <c r="U699" s="56" t="s">
        <v>2002</v>
      </c>
      <c r="V699" s="56" t="s">
        <v>2003</v>
      </c>
      <c r="W699" s="56" t="s">
        <v>4265</v>
      </c>
      <c r="X699" s="56" t="s">
        <v>4266</v>
      </c>
      <c r="Y699" s="56" t="s">
        <v>4267</v>
      </c>
      <c r="AE699" s="56">
        <v>8471160</v>
      </c>
    </row>
    <row r="700" spans="1:31" x14ac:dyDescent="0.35">
      <c r="A700" s="56" t="s">
        <v>1998</v>
      </c>
      <c r="B700" s="56" t="s">
        <v>1999</v>
      </c>
      <c r="C700" s="56" t="s">
        <v>963</v>
      </c>
      <c r="D700" s="56">
        <v>8471160</v>
      </c>
      <c r="E700" s="56" t="s">
        <v>506</v>
      </c>
      <c r="F700" s="56">
        <v>432209</v>
      </c>
      <c r="G700" s="56" t="s">
        <v>138</v>
      </c>
      <c r="H700" s="56" t="str">
        <f t="shared" si="10"/>
        <v>847.8471160.1.432209.000000.847001.200179</v>
      </c>
      <c r="I700" s="66" t="s">
        <v>21</v>
      </c>
      <c r="J700" s="66">
        <v>847001</v>
      </c>
      <c r="K700" s="66" t="s">
        <v>23</v>
      </c>
      <c r="L700" s="66">
        <v>200179</v>
      </c>
      <c r="M700" s="56" t="s">
        <v>2286</v>
      </c>
      <c r="N700" s="56">
        <v>1</v>
      </c>
      <c r="Q700" s="56" t="s">
        <v>4285</v>
      </c>
      <c r="R700" s="56">
        <v>1</v>
      </c>
      <c r="S700" s="56">
        <v>5250</v>
      </c>
      <c r="T700" s="56">
        <v>5000</v>
      </c>
      <c r="U700" s="56" t="s">
        <v>2002</v>
      </c>
      <c r="V700" s="56" t="s">
        <v>2003</v>
      </c>
      <c r="W700" s="56" t="s">
        <v>4265</v>
      </c>
      <c r="X700" s="56" t="s">
        <v>4266</v>
      </c>
      <c r="Y700" s="56" t="s">
        <v>4267</v>
      </c>
      <c r="AE700" s="56">
        <v>8471160</v>
      </c>
    </row>
    <row r="701" spans="1:31" x14ac:dyDescent="0.35">
      <c r="A701" s="56" t="s">
        <v>1998</v>
      </c>
      <c r="B701" s="56" t="s">
        <v>1999</v>
      </c>
      <c r="C701" s="56" t="s">
        <v>963</v>
      </c>
      <c r="D701" s="56">
        <v>8471160</v>
      </c>
      <c r="E701" s="56" t="s">
        <v>506</v>
      </c>
      <c r="F701" s="56">
        <v>432209</v>
      </c>
      <c r="G701" s="56" t="s">
        <v>138</v>
      </c>
      <c r="H701" s="56" t="str">
        <f t="shared" si="10"/>
        <v>847.8471160.1.432209.000000.847001.200179</v>
      </c>
      <c r="I701" s="66" t="s">
        <v>21</v>
      </c>
      <c r="J701" s="66">
        <v>847001</v>
      </c>
      <c r="K701" s="66" t="s">
        <v>23</v>
      </c>
      <c r="L701" s="66">
        <v>200179</v>
      </c>
      <c r="M701" s="56" t="s">
        <v>2286</v>
      </c>
      <c r="N701" s="56">
        <v>1</v>
      </c>
      <c r="Q701" s="56" t="s">
        <v>4286</v>
      </c>
      <c r="R701" s="56">
        <v>1</v>
      </c>
      <c r="S701" s="56">
        <v>363819.75</v>
      </c>
      <c r="T701" s="56">
        <v>346495</v>
      </c>
      <c r="U701" s="56" t="s">
        <v>2002</v>
      </c>
      <c r="V701" s="56" t="s">
        <v>2003</v>
      </c>
      <c r="W701" s="56" t="s">
        <v>4265</v>
      </c>
      <c r="X701" s="56" t="s">
        <v>4266</v>
      </c>
      <c r="Y701" s="56" t="s">
        <v>4267</v>
      </c>
      <c r="AE701" s="56">
        <v>8471160</v>
      </c>
    </row>
    <row r="702" spans="1:31" x14ac:dyDescent="0.35">
      <c r="A702" s="56" t="s">
        <v>1998</v>
      </c>
      <c r="B702" s="56" t="s">
        <v>1999</v>
      </c>
      <c r="C702" s="56" t="s">
        <v>963</v>
      </c>
      <c r="D702" s="56">
        <v>8471160</v>
      </c>
      <c r="E702" s="56" t="s">
        <v>506</v>
      </c>
      <c r="F702" s="56">
        <v>432209</v>
      </c>
      <c r="G702" s="56" t="s">
        <v>138</v>
      </c>
      <c r="H702" s="56" t="str">
        <f t="shared" si="10"/>
        <v>847.8471160.1.432209.000000.847001.200179</v>
      </c>
      <c r="I702" s="66" t="s">
        <v>21</v>
      </c>
      <c r="J702" s="66">
        <v>847001</v>
      </c>
      <c r="K702" s="66" t="s">
        <v>23</v>
      </c>
      <c r="L702" s="66">
        <v>200179</v>
      </c>
      <c r="M702" s="56" t="s">
        <v>2286</v>
      </c>
      <c r="N702" s="56">
        <v>1</v>
      </c>
      <c r="Q702" s="56" t="s">
        <v>4287</v>
      </c>
      <c r="R702" s="56">
        <v>1</v>
      </c>
      <c r="S702" s="56">
        <v>25908.75</v>
      </c>
      <c r="T702" s="56">
        <v>24675</v>
      </c>
      <c r="U702" s="56" t="s">
        <v>2002</v>
      </c>
      <c r="V702" s="56" t="s">
        <v>2003</v>
      </c>
      <c r="W702" s="56" t="s">
        <v>4265</v>
      </c>
      <c r="X702" s="56" t="s">
        <v>4266</v>
      </c>
      <c r="Y702" s="56" t="s">
        <v>4267</v>
      </c>
      <c r="AE702" s="56">
        <v>8471160</v>
      </c>
    </row>
    <row r="703" spans="1:31" x14ac:dyDescent="0.35">
      <c r="A703" s="56" t="s">
        <v>1998</v>
      </c>
      <c r="B703" s="56" t="s">
        <v>1999</v>
      </c>
      <c r="C703" s="56" t="s">
        <v>963</v>
      </c>
      <c r="D703" s="56">
        <v>8471160</v>
      </c>
      <c r="E703" s="56" t="s">
        <v>506</v>
      </c>
      <c r="F703" s="56">
        <v>432209</v>
      </c>
      <c r="G703" s="56" t="s">
        <v>138</v>
      </c>
      <c r="H703" s="56" t="str">
        <f t="shared" si="10"/>
        <v>847.8471160.1.432209.000000.847001.200179</v>
      </c>
      <c r="I703" s="66" t="s">
        <v>21</v>
      </c>
      <c r="J703" s="66">
        <v>847001</v>
      </c>
      <c r="K703" s="66" t="s">
        <v>23</v>
      </c>
      <c r="L703" s="66">
        <v>200179</v>
      </c>
      <c r="M703" s="56" t="s">
        <v>2286</v>
      </c>
      <c r="N703" s="56">
        <v>1</v>
      </c>
      <c r="Q703" s="56" t="s">
        <v>4288</v>
      </c>
      <c r="R703" s="56">
        <v>1</v>
      </c>
      <c r="S703" s="56">
        <v>190076.25</v>
      </c>
      <c r="T703" s="56">
        <v>181025</v>
      </c>
      <c r="U703" s="56" t="s">
        <v>2002</v>
      </c>
      <c r="V703" s="56" t="s">
        <v>2003</v>
      </c>
      <c r="W703" s="56" t="s">
        <v>4265</v>
      </c>
      <c r="X703" s="56" t="s">
        <v>4266</v>
      </c>
      <c r="Y703" s="56" t="s">
        <v>4267</v>
      </c>
      <c r="AE703" s="56">
        <v>8471160</v>
      </c>
    </row>
    <row r="704" spans="1:31" x14ac:dyDescent="0.35">
      <c r="A704" s="56" t="s">
        <v>1998</v>
      </c>
      <c r="B704" s="56" t="s">
        <v>1999</v>
      </c>
      <c r="C704" s="56" t="s">
        <v>963</v>
      </c>
      <c r="D704" s="56">
        <v>8471160</v>
      </c>
      <c r="E704" s="56" t="s">
        <v>506</v>
      </c>
      <c r="F704" s="56">
        <v>432209</v>
      </c>
      <c r="G704" s="56" t="s">
        <v>138</v>
      </c>
      <c r="H704" s="56" t="str">
        <f t="shared" si="10"/>
        <v>847.8471160.1.432209.000000.847001.200179</v>
      </c>
      <c r="I704" s="66" t="s">
        <v>21</v>
      </c>
      <c r="J704" s="66">
        <v>847001</v>
      </c>
      <c r="K704" s="66" t="s">
        <v>23</v>
      </c>
      <c r="L704" s="66">
        <v>200179</v>
      </c>
      <c r="M704" s="56" t="s">
        <v>2286</v>
      </c>
      <c r="N704" s="56">
        <v>1</v>
      </c>
      <c r="Q704" s="56" t="s">
        <v>4289</v>
      </c>
      <c r="R704" s="56">
        <v>1</v>
      </c>
      <c r="S704" s="56">
        <v>7717.5</v>
      </c>
      <c r="T704" s="56">
        <v>7350</v>
      </c>
      <c r="U704" s="56" t="s">
        <v>2002</v>
      </c>
      <c r="V704" s="56" t="s">
        <v>2003</v>
      </c>
      <c r="W704" s="56" t="s">
        <v>4265</v>
      </c>
      <c r="X704" s="56" t="s">
        <v>4266</v>
      </c>
      <c r="Y704" s="56" t="s">
        <v>4267</v>
      </c>
      <c r="AE704" s="56">
        <v>8471160</v>
      </c>
    </row>
    <row r="705" spans="1:31" x14ac:dyDescent="0.35">
      <c r="A705" s="56" t="s">
        <v>1998</v>
      </c>
      <c r="B705" s="56" t="s">
        <v>1999</v>
      </c>
      <c r="C705" s="56" t="s">
        <v>963</v>
      </c>
      <c r="D705" s="56">
        <v>8471160</v>
      </c>
      <c r="E705" s="56" t="s">
        <v>506</v>
      </c>
      <c r="F705" s="56">
        <v>432209</v>
      </c>
      <c r="G705" s="56" t="s">
        <v>138</v>
      </c>
      <c r="H705" s="56" t="str">
        <f t="shared" si="10"/>
        <v>847.8471160.1.432209.000000.847001.200179</v>
      </c>
      <c r="I705" s="66" t="s">
        <v>21</v>
      </c>
      <c r="J705" s="66">
        <v>847001</v>
      </c>
      <c r="K705" s="66" t="s">
        <v>23</v>
      </c>
      <c r="L705" s="66">
        <v>200179</v>
      </c>
      <c r="M705" s="56" t="s">
        <v>2286</v>
      </c>
      <c r="N705" s="56">
        <v>1</v>
      </c>
      <c r="Q705" s="56" t="s">
        <v>4290</v>
      </c>
      <c r="R705" s="56">
        <v>1</v>
      </c>
      <c r="S705" s="56">
        <v>22377.600000000002</v>
      </c>
      <c r="T705" s="56">
        <v>21312</v>
      </c>
      <c r="U705" s="56" t="s">
        <v>2002</v>
      </c>
      <c r="V705" s="56" t="s">
        <v>2003</v>
      </c>
      <c r="W705" s="56" t="s">
        <v>4265</v>
      </c>
      <c r="X705" s="56" t="s">
        <v>4266</v>
      </c>
      <c r="Y705" s="56" t="s">
        <v>4267</v>
      </c>
      <c r="AE705" s="56">
        <v>8471160</v>
      </c>
    </row>
    <row r="706" spans="1:31" x14ac:dyDescent="0.35">
      <c r="A706" s="56" t="s">
        <v>1998</v>
      </c>
      <c r="B706" s="56" t="s">
        <v>1999</v>
      </c>
      <c r="C706" s="56" t="s">
        <v>963</v>
      </c>
      <c r="D706" s="56">
        <v>8471160</v>
      </c>
      <c r="E706" s="56" t="s">
        <v>506</v>
      </c>
      <c r="F706" s="56">
        <v>432209</v>
      </c>
      <c r="G706" s="56" t="s">
        <v>138</v>
      </c>
      <c r="H706" s="56" t="str">
        <f t="shared" si="10"/>
        <v>847.8471160.1.432209.000000.847001.200179</v>
      </c>
      <c r="I706" s="66" t="s">
        <v>21</v>
      </c>
      <c r="J706" s="66">
        <v>847001</v>
      </c>
      <c r="K706" s="66" t="s">
        <v>23</v>
      </c>
      <c r="L706" s="66">
        <v>200179</v>
      </c>
      <c r="M706" s="56" t="s">
        <v>2286</v>
      </c>
      <c r="N706" s="56">
        <v>1</v>
      </c>
      <c r="Q706" s="56" t="s">
        <v>4291</v>
      </c>
      <c r="R706" s="56">
        <v>1</v>
      </c>
      <c r="S706" s="56">
        <v>16082.167500000001</v>
      </c>
      <c r="T706" s="56">
        <v>15316.35</v>
      </c>
      <c r="U706" s="56" t="s">
        <v>2002</v>
      </c>
      <c r="V706" s="56" t="s">
        <v>2003</v>
      </c>
      <c r="W706" s="56" t="s">
        <v>4265</v>
      </c>
      <c r="X706" s="56" t="s">
        <v>4266</v>
      </c>
      <c r="Y706" s="56" t="s">
        <v>4267</v>
      </c>
      <c r="AE706" s="56">
        <v>8471160</v>
      </c>
    </row>
    <row r="707" spans="1:31" x14ac:dyDescent="0.35">
      <c r="A707" s="56" t="s">
        <v>1998</v>
      </c>
      <c r="B707" s="56" t="s">
        <v>1999</v>
      </c>
      <c r="C707" s="56" t="s">
        <v>963</v>
      </c>
      <c r="D707" s="56">
        <v>8471160</v>
      </c>
      <c r="E707" s="56" t="s">
        <v>506</v>
      </c>
      <c r="F707" s="56">
        <v>432209</v>
      </c>
      <c r="G707" s="56" t="s">
        <v>138</v>
      </c>
      <c r="H707" s="56" t="str">
        <f t="shared" ref="H707:H770" si="11">CONCATENATE(847,".",D707,".",1,".",F707,".","000000",".",J707,".",L707)</f>
        <v>847.8471160.1.432209.000000.847001.200179</v>
      </c>
      <c r="I707" s="66" t="s">
        <v>21</v>
      </c>
      <c r="J707" s="66">
        <v>847001</v>
      </c>
      <c r="K707" s="66" t="s">
        <v>23</v>
      </c>
      <c r="L707" s="66">
        <v>200179</v>
      </c>
      <c r="M707" s="56" t="s">
        <v>2286</v>
      </c>
      <c r="N707" s="56">
        <v>1</v>
      </c>
      <c r="Q707" s="56" t="s">
        <v>4292</v>
      </c>
      <c r="R707" s="56">
        <v>1</v>
      </c>
      <c r="S707" s="56">
        <v>12155.0625</v>
      </c>
      <c r="T707" s="56">
        <v>11576.25</v>
      </c>
      <c r="U707" s="56" t="s">
        <v>2002</v>
      </c>
      <c r="V707" s="56" t="s">
        <v>2003</v>
      </c>
      <c r="W707" s="56" t="s">
        <v>4265</v>
      </c>
      <c r="X707" s="56" t="s">
        <v>4266</v>
      </c>
      <c r="Y707" s="56" t="s">
        <v>4267</v>
      </c>
      <c r="AE707" s="56">
        <v>8471160</v>
      </c>
    </row>
    <row r="708" spans="1:31" x14ac:dyDescent="0.35">
      <c r="A708" s="56" t="s">
        <v>1998</v>
      </c>
      <c r="B708" s="56" t="s">
        <v>1999</v>
      </c>
      <c r="C708" s="56" t="s">
        <v>963</v>
      </c>
      <c r="D708" s="56">
        <v>8471160</v>
      </c>
      <c r="E708" s="56" t="s">
        <v>506</v>
      </c>
      <c r="F708" s="56">
        <v>432209</v>
      </c>
      <c r="G708" s="56" t="s">
        <v>138</v>
      </c>
      <c r="H708" s="56" t="str">
        <f t="shared" si="11"/>
        <v>847.8471160.1.432209.000000.847001.200179</v>
      </c>
      <c r="I708" s="66" t="s">
        <v>21</v>
      </c>
      <c r="J708" s="66">
        <v>847001</v>
      </c>
      <c r="K708" s="66" t="s">
        <v>23</v>
      </c>
      <c r="L708" s="66">
        <v>200179</v>
      </c>
      <c r="M708" s="56" t="s">
        <v>2286</v>
      </c>
      <c r="N708" s="56">
        <v>1</v>
      </c>
      <c r="Q708" s="56" t="s">
        <v>4293</v>
      </c>
      <c r="R708" s="56">
        <v>1</v>
      </c>
      <c r="S708" s="56">
        <v>19740</v>
      </c>
      <c r="T708" s="56">
        <v>18800</v>
      </c>
      <c r="U708" s="56" t="s">
        <v>2002</v>
      </c>
      <c r="V708" s="56" t="s">
        <v>2003</v>
      </c>
      <c r="W708" s="56" t="s">
        <v>4265</v>
      </c>
      <c r="X708" s="56" t="s">
        <v>4266</v>
      </c>
      <c r="Y708" s="56" t="s">
        <v>4267</v>
      </c>
      <c r="AE708" s="56">
        <v>8471160</v>
      </c>
    </row>
    <row r="709" spans="1:31" x14ac:dyDescent="0.35">
      <c r="A709" s="56" t="s">
        <v>1998</v>
      </c>
      <c r="B709" s="56" t="s">
        <v>1999</v>
      </c>
      <c r="C709" s="56" t="s">
        <v>963</v>
      </c>
      <c r="D709" s="56">
        <v>8471160</v>
      </c>
      <c r="E709" s="56" t="s">
        <v>506</v>
      </c>
      <c r="F709" s="56">
        <v>432209</v>
      </c>
      <c r="G709" s="56" t="s">
        <v>138</v>
      </c>
      <c r="H709" s="56" t="str">
        <f t="shared" si="11"/>
        <v>847.8471160.1.432209.000000.847001.200179</v>
      </c>
      <c r="I709" s="66" t="s">
        <v>21</v>
      </c>
      <c r="J709" s="66">
        <v>847001</v>
      </c>
      <c r="K709" s="66" t="s">
        <v>23</v>
      </c>
      <c r="L709" s="66">
        <v>200179</v>
      </c>
      <c r="M709" s="56" t="s">
        <v>2286</v>
      </c>
      <c r="N709" s="56">
        <v>1</v>
      </c>
      <c r="Q709" s="56" t="s">
        <v>4294</v>
      </c>
      <c r="R709" s="56">
        <v>1</v>
      </c>
      <c r="S709" s="56">
        <v>64701</v>
      </c>
      <c r="T709" s="56">
        <v>61620</v>
      </c>
      <c r="U709" s="56" t="s">
        <v>2002</v>
      </c>
      <c r="V709" s="56" t="s">
        <v>2003</v>
      </c>
      <c r="W709" s="56" t="s">
        <v>4265</v>
      </c>
      <c r="X709" s="56" t="s">
        <v>4266</v>
      </c>
      <c r="Y709" s="56" t="s">
        <v>4267</v>
      </c>
      <c r="AE709" s="56">
        <v>8471160</v>
      </c>
    </row>
    <row r="710" spans="1:31" x14ac:dyDescent="0.35">
      <c r="A710" s="56" t="s">
        <v>1998</v>
      </c>
      <c r="B710" s="56" t="s">
        <v>1999</v>
      </c>
      <c r="C710" s="56" t="s">
        <v>963</v>
      </c>
      <c r="D710" s="56">
        <v>8471160</v>
      </c>
      <c r="E710" s="56" t="s">
        <v>506</v>
      </c>
      <c r="F710" s="56">
        <v>432209</v>
      </c>
      <c r="G710" s="56" t="s">
        <v>138</v>
      </c>
      <c r="H710" s="56" t="str">
        <f t="shared" si="11"/>
        <v>847.8471160.1.432209.000000.847001.200179</v>
      </c>
      <c r="I710" s="66" t="s">
        <v>21</v>
      </c>
      <c r="J710" s="66">
        <v>847001</v>
      </c>
      <c r="K710" s="66" t="s">
        <v>23</v>
      </c>
      <c r="L710" s="66">
        <v>200179</v>
      </c>
      <c r="M710" s="56" t="s">
        <v>2286</v>
      </c>
      <c r="N710" s="56">
        <v>1</v>
      </c>
      <c r="Q710" s="56" t="s">
        <v>4295</v>
      </c>
      <c r="R710" s="56">
        <v>1</v>
      </c>
      <c r="S710" s="56">
        <v>18713.289000000001</v>
      </c>
      <c r="T710" s="56">
        <v>17822.18</v>
      </c>
      <c r="U710" s="56" t="s">
        <v>2002</v>
      </c>
      <c r="V710" s="56" t="s">
        <v>2003</v>
      </c>
      <c r="W710" s="56" t="s">
        <v>4265</v>
      </c>
      <c r="X710" s="56" t="s">
        <v>4266</v>
      </c>
      <c r="Y710" s="56" t="s">
        <v>4267</v>
      </c>
      <c r="AE710" s="56">
        <v>8471160</v>
      </c>
    </row>
    <row r="711" spans="1:31" x14ac:dyDescent="0.35">
      <c r="A711" s="56" t="s">
        <v>1998</v>
      </c>
      <c r="B711" s="56" t="s">
        <v>1999</v>
      </c>
      <c r="C711" s="56" t="s">
        <v>963</v>
      </c>
      <c r="D711" s="56">
        <v>8471160</v>
      </c>
      <c r="E711" s="56" t="s">
        <v>506</v>
      </c>
      <c r="F711" s="56">
        <v>432209</v>
      </c>
      <c r="G711" s="56" t="s">
        <v>138</v>
      </c>
      <c r="H711" s="56" t="str">
        <f t="shared" si="11"/>
        <v>847.8471160.1.432209.000000.847001.200179</v>
      </c>
      <c r="I711" s="66" t="s">
        <v>21</v>
      </c>
      <c r="J711" s="66">
        <v>847001</v>
      </c>
      <c r="K711" s="66" t="s">
        <v>23</v>
      </c>
      <c r="L711" s="66">
        <v>200179</v>
      </c>
      <c r="M711" s="56" t="s">
        <v>2286</v>
      </c>
      <c r="N711" s="56">
        <v>1</v>
      </c>
      <c r="Q711" s="56" t="s">
        <v>4296</v>
      </c>
      <c r="R711" s="56">
        <v>1</v>
      </c>
      <c r="S711" s="56">
        <v>4994.3249999999998</v>
      </c>
      <c r="T711" s="56">
        <v>4756.5</v>
      </c>
      <c r="U711" s="56" t="s">
        <v>2002</v>
      </c>
      <c r="V711" s="56" t="s">
        <v>2003</v>
      </c>
      <c r="W711" s="56" t="s">
        <v>4265</v>
      </c>
      <c r="X711" s="56" t="s">
        <v>4266</v>
      </c>
      <c r="Y711" s="56" t="s">
        <v>4267</v>
      </c>
      <c r="AE711" s="56">
        <v>8471160</v>
      </c>
    </row>
    <row r="712" spans="1:31" x14ac:dyDescent="0.35">
      <c r="A712" s="56" t="s">
        <v>1998</v>
      </c>
      <c r="B712" s="56" t="s">
        <v>1999</v>
      </c>
      <c r="C712" s="56" t="s">
        <v>963</v>
      </c>
      <c r="D712" s="56">
        <v>8471160</v>
      </c>
      <c r="E712" s="56" t="s">
        <v>506</v>
      </c>
      <c r="F712" s="56">
        <v>432209</v>
      </c>
      <c r="G712" s="56" t="s">
        <v>138</v>
      </c>
      <c r="H712" s="56" t="str">
        <f t="shared" si="11"/>
        <v>847.8471160.1.432209.000000.847001.200179</v>
      </c>
      <c r="I712" s="66" t="s">
        <v>21</v>
      </c>
      <c r="J712" s="66">
        <v>847001</v>
      </c>
      <c r="K712" s="66" t="s">
        <v>23</v>
      </c>
      <c r="L712" s="66">
        <v>200179</v>
      </c>
      <c r="M712" s="56" t="s">
        <v>2286</v>
      </c>
      <c r="N712" s="56">
        <v>1</v>
      </c>
      <c r="Q712" s="56" t="s">
        <v>4297</v>
      </c>
      <c r="R712" s="56">
        <v>1</v>
      </c>
      <c r="S712" s="56">
        <v>15750</v>
      </c>
      <c r="T712" s="56">
        <v>15000</v>
      </c>
      <c r="U712" s="56" t="s">
        <v>2002</v>
      </c>
      <c r="V712" s="56" t="s">
        <v>2003</v>
      </c>
      <c r="W712" s="56" t="s">
        <v>4265</v>
      </c>
      <c r="X712" s="56" t="s">
        <v>4266</v>
      </c>
      <c r="Y712" s="56" t="s">
        <v>4267</v>
      </c>
      <c r="AE712" s="56">
        <v>8471160</v>
      </c>
    </row>
    <row r="713" spans="1:31" x14ac:dyDescent="0.35">
      <c r="A713" s="56" t="s">
        <v>1998</v>
      </c>
      <c r="B713" s="56" t="s">
        <v>1999</v>
      </c>
      <c r="C713" s="56" t="s">
        <v>963</v>
      </c>
      <c r="D713" s="56">
        <v>8471160</v>
      </c>
      <c r="E713" s="56" t="s">
        <v>506</v>
      </c>
      <c r="F713" s="56">
        <v>432209</v>
      </c>
      <c r="G713" s="56" t="s">
        <v>138</v>
      </c>
      <c r="H713" s="56" t="str">
        <f t="shared" si="11"/>
        <v>847.8471160.1.432209.000000.847001.200179</v>
      </c>
      <c r="I713" s="66" t="s">
        <v>21</v>
      </c>
      <c r="J713" s="66">
        <v>847001</v>
      </c>
      <c r="K713" s="66" t="s">
        <v>23</v>
      </c>
      <c r="L713" s="66">
        <v>200179</v>
      </c>
      <c r="M713" s="56" t="s">
        <v>2286</v>
      </c>
      <c r="N713" s="56">
        <v>1</v>
      </c>
      <c r="Q713" s="56" t="s">
        <v>4298</v>
      </c>
      <c r="R713" s="56">
        <v>1</v>
      </c>
      <c r="S713" s="56">
        <v>10500</v>
      </c>
      <c r="T713" s="56">
        <v>10000</v>
      </c>
      <c r="U713" s="56" t="s">
        <v>2002</v>
      </c>
      <c r="V713" s="56" t="s">
        <v>2003</v>
      </c>
      <c r="W713" s="56" t="s">
        <v>4265</v>
      </c>
      <c r="X713" s="56" t="s">
        <v>4266</v>
      </c>
      <c r="Y713" s="56" t="s">
        <v>4267</v>
      </c>
      <c r="AE713" s="56">
        <v>8471160</v>
      </c>
    </row>
    <row r="714" spans="1:31" x14ac:dyDescent="0.35">
      <c r="A714" s="56" t="s">
        <v>1998</v>
      </c>
      <c r="B714" s="56" t="s">
        <v>1999</v>
      </c>
      <c r="C714" s="56" t="s">
        <v>963</v>
      </c>
      <c r="D714" s="56">
        <v>8471160</v>
      </c>
      <c r="E714" s="56" t="s">
        <v>506</v>
      </c>
      <c r="F714" s="56">
        <v>432209</v>
      </c>
      <c r="G714" s="56" t="s">
        <v>138</v>
      </c>
      <c r="H714" s="56" t="str">
        <f t="shared" si="11"/>
        <v>847.8471160.1.432209.000000.847001.200179</v>
      </c>
      <c r="I714" s="66" t="s">
        <v>21</v>
      </c>
      <c r="J714" s="66">
        <v>847001</v>
      </c>
      <c r="K714" s="66" t="s">
        <v>23</v>
      </c>
      <c r="L714" s="66">
        <v>200179</v>
      </c>
      <c r="M714" s="56" t="s">
        <v>2286</v>
      </c>
      <c r="N714" s="56">
        <v>1</v>
      </c>
      <c r="Q714" s="56" t="s">
        <v>4299</v>
      </c>
      <c r="R714" s="56">
        <v>1</v>
      </c>
      <c r="S714" s="56">
        <v>9975</v>
      </c>
      <c r="T714" s="56">
        <v>9500</v>
      </c>
      <c r="U714" s="56" t="s">
        <v>2002</v>
      </c>
      <c r="V714" s="56" t="s">
        <v>2003</v>
      </c>
      <c r="W714" s="56" t="s">
        <v>4265</v>
      </c>
      <c r="X714" s="56" t="s">
        <v>4266</v>
      </c>
      <c r="Y714" s="56" t="s">
        <v>4267</v>
      </c>
      <c r="AE714" s="56">
        <v>8471160</v>
      </c>
    </row>
    <row r="715" spans="1:31" x14ac:dyDescent="0.35">
      <c r="A715" s="56" t="s">
        <v>1998</v>
      </c>
      <c r="B715" s="56" t="s">
        <v>1999</v>
      </c>
      <c r="C715" s="56" t="s">
        <v>963</v>
      </c>
      <c r="D715" s="56">
        <v>8471160</v>
      </c>
      <c r="E715" s="56" t="s">
        <v>506</v>
      </c>
      <c r="F715" s="56">
        <v>432209</v>
      </c>
      <c r="G715" s="56" t="s">
        <v>138</v>
      </c>
      <c r="H715" s="56" t="str">
        <f t="shared" si="11"/>
        <v>847.8471160.1.432209.000000.847001.200179</v>
      </c>
      <c r="I715" s="66" t="s">
        <v>21</v>
      </c>
      <c r="J715" s="66">
        <v>847001</v>
      </c>
      <c r="K715" s="66" t="s">
        <v>23</v>
      </c>
      <c r="L715" s="66">
        <v>200179</v>
      </c>
      <c r="M715" s="56" t="s">
        <v>2286</v>
      </c>
      <c r="N715" s="56">
        <v>1</v>
      </c>
      <c r="Q715" s="56" t="s">
        <v>4300</v>
      </c>
      <c r="R715" s="56">
        <v>1</v>
      </c>
      <c r="S715" s="56">
        <v>10500</v>
      </c>
      <c r="T715" s="56">
        <v>10000</v>
      </c>
      <c r="U715" s="56" t="s">
        <v>2002</v>
      </c>
      <c r="V715" s="56" t="s">
        <v>2003</v>
      </c>
      <c r="W715" s="56" t="s">
        <v>4265</v>
      </c>
      <c r="X715" s="56" t="s">
        <v>4266</v>
      </c>
      <c r="Y715" s="56" t="s">
        <v>4267</v>
      </c>
      <c r="AE715" s="56">
        <v>8471160</v>
      </c>
    </row>
    <row r="716" spans="1:31" x14ac:dyDescent="0.35">
      <c r="A716" s="56" t="s">
        <v>1998</v>
      </c>
      <c r="B716" s="56" t="s">
        <v>1999</v>
      </c>
      <c r="C716" s="56" t="s">
        <v>963</v>
      </c>
      <c r="D716" s="56">
        <v>8471160</v>
      </c>
      <c r="E716" s="56" t="s">
        <v>506</v>
      </c>
      <c r="F716" s="56">
        <v>432209</v>
      </c>
      <c r="G716" s="56" t="s">
        <v>138</v>
      </c>
      <c r="H716" s="56" t="str">
        <f t="shared" si="11"/>
        <v>847.8471160.1.432209.000000.847001.200179</v>
      </c>
      <c r="I716" s="66" t="s">
        <v>21</v>
      </c>
      <c r="J716" s="66">
        <v>847001</v>
      </c>
      <c r="K716" s="66" t="s">
        <v>23</v>
      </c>
      <c r="L716" s="66">
        <v>200179</v>
      </c>
      <c r="M716" s="56" t="s">
        <v>2286</v>
      </c>
      <c r="N716" s="56">
        <v>1</v>
      </c>
      <c r="Q716" s="56" t="s">
        <v>4301</v>
      </c>
      <c r="R716" s="56">
        <v>1</v>
      </c>
      <c r="S716" s="56">
        <v>9114</v>
      </c>
      <c r="T716" s="56">
        <v>8680</v>
      </c>
      <c r="U716" s="56" t="s">
        <v>2002</v>
      </c>
      <c r="V716" s="56" t="s">
        <v>2003</v>
      </c>
      <c r="W716" s="56" t="s">
        <v>4265</v>
      </c>
      <c r="X716" s="56" t="s">
        <v>4266</v>
      </c>
      <c r="Y716" s="56" t="s">
        <v>4267</v>
      </c>
      <c r="AE716" s="56">
        <v>8471160</v>
      </c>
    </row>
    <row r="717" spans="1:31" x14ac:dyDescent="0.35">
      <c r="A717" s="56" t="s">
        <v>1998</v>
      </c>
      <c r="B717" s="56" t="s">
        <v>1999</v>
      </c>
      <c r="C717" s="56" t="s">
        <v>963</v>
      </c>
      <c r="D717" s="56">
        <v>8471160</v>
      </c>
      <c r="E717" s="56" t="s">
        <v>506</v>
      </c>
      <c r="F717" s="56">
        <v>432209</v>
      </c>
      <c r="G717" s="56" t="s">
        <v>138</v>
      </c>
      <c r="H717" s="56" t="str">
        <f t="shared" si="11"/>
        <v>847.8471160.1.432209.000000.847001.200179</v>
      </c>
      <c r="I717" s="66" t="s">
        <v>21</v>
      </c>
      <c r="J717" s="66">
        <v>847001</v>
      </c>
      <c r="K717" s="66" t="s">
        <v>23</v>
      </c>
      <c r="L717" s="66">
        <v>200179</v>
      </c>
      <c r="M717" s="56" t="s">
        <v>2286</v>
      </c>
      <c r="N717" s="56">
        <v>1</v>
      </c>
      <c r="Q717" s="56" t="s">
        <v>4302</v>
      </c>
      <c r="R717" s="56">
        <v>1</v>
      </c>
      <c r="S717" s="56">
        <v>10080</v>
      </c>
      <c r="T717" s="56">
        <v>9600</v>
      </c>
      <c r="U717" s="56" t="s">
        <v>2002</v>
      </c>
      <c r="V717" s="56" t="s">
        <v>2003</v>
      </c>
      <c r="W717" s="56" t="s">
        <v>4265</v>
      </c>
      <c r="X717" s="56" t="s">
        <v>4266</v>
      </c>
      <c r="Y717" s="56" t="s">
        <v>4267</v>
      </c>
      <c r="AE717" s="56">
        <v>8471160</v>
      </c>
    </row>
    <row r="718" spans="1:31" x14ac:dyDescent="0.35">
      <c r="A718" s="56" t="s">
        <v>1998</v>
      </c>
      <c r="B718" s="56" t="s">
        <v>1999</v>
      </c>
      <c r="C718" s="56" t="s">
        <v>963</v>
      </c>
      <c r="D718" s="56">
        <v>8471160</v>
      </c>
      <c r="E718" s="56" t="s">
        <v>506</v>
      </c>
      <c r="F718" s="56">
        <v>432209</v>
      </c>
      <c r="G718" s="56" t="s">
        <v>138</v>
      </c>
      <c r="H718" s="56" t="str">
        <f t="shared" si="11"/>
        <v>847.8471160.1.432209.000000.847001.200179</v>
      </c>
      <c r="I718" s="66" t="s">
        <v>21</v>
      </c>
      <c r="J718" s="66">
        <v>847001</v>
      </c>
      <c r="K718" s="66" t="s">
        <v>23</v>
      </c>
      <c r="L718" s="66">
        <v>200179</v>
      </c>
      <c r="M718" s="56" t="s">
        <v>2286</v>
      </c>
      <c r="N718" s="56">
        <v>1</v>
      </c>
      <c r="Q718" s="56" t="s">
        <v>4303</v>
      </c>
      <c r="R718" s="56">
        <v>1</v>
      </c>
      <c r="S718" s="56">
        <v>56700</v>
      </c>
      <c r="T718" s="56">
        <v>54000</v>
      </c>
      <c r="U718" s="56" t="s">
        <v>2002</v>
      </c>
      <c r="V718" s="56" t="s">
        <v>2003</v>
      </c>
      <c r="W718" s="56" t="s">
        <v>4265</v>
      </c>
      <c r="X718" s="56" t="s">
        <v>4266</v>
      </c>
      <c r="Y718" s="56" t="s">
        <v>4267</v>
      </c>
      <c r="AE718" s="56">
        <v>8471160</v>
      </c>
    </row>
    <row r="719" spans="1:31" x14ac:dyDescent="0.35">
      <c r="A719" s="56" t="s">
        <v>1998</v>
      </c>
      <c r="B719" s="56" t="s">
        <v>1999</v>
      </c>
      <c r="C719" s="56" t="s">
        <v>963</v>
      </c>
      <c r="D719" s="56">
        <v>8471160</v>
      </c>
      <c r="E719" s="56" t="s">
        <v>506</v>
      </c>
      <c r="F719" s="56">
        <v>432209</v>
      </c>
      <c r="G719" s="56" t="s">
        <v>138</v>
      </c>
      <c r="H719" s="56" t="str">
        <f t="shared" si="11"/>
        <v>847.8471160.1.432209.000000.847001.200179</v>
      </c>
      <c r="I719" s="66" t="s">
        <v>21</v>
      </c>
      <c r="J719" s="66">
        <v>847001</v>
      </c>
      <c r="K719" s="66" t="s">
        <v>23</v>
      </c>
      <c r="L719" s="66">
        <v>200179</v>
      </c>
      <c r="M719" s="56" t="s">
        <v>2286</v>
      </c>
      <c r="N719" s="56">
        <v>1</v>
      </c>
      <c r="Q719" s="56" t="s">
        <v>4304</v>
      </c>
      <c r="R719" s="56">
        <v>1</v>
      </c>
      <c r="S719" s="56">
        <v>21000</v>
      </c>
      <c r="T719" s="56">
        <v>20000</v>
      </c>
      <c r="U719" s="56" t="s">
        <v>2002</v>
      </c>
      <c r="V719" s="56" t="s">
        <v>2003</v>
      </c>
      <c r="W719" s="56" t="s">
        <v>4265</v>
      </c>
      <c r="X719" s="56" t="s">
        <v>4266</v>
      </c>
      <c r="Y719" s="56" t="s">
        <v>4267</v>
      </c>
      <c r="AE719" s="56">
        <v>8471160</v>
      </c>
    </row>
    <row r="720" spans="1:31" x14ac:dyDescent="0.35">
      <c r="A720" s="56" t="s">
        <v>1998</v>
      </c>
      <c r="B720" s="56" t="s">
        <v>1999</v>
      </c>
      <c r="C720" s="56" t="s">
        <v>963</v>
      </c>
      <c r="D720" s="56">
        <v>8471160</v>
      </c>
      <c r="E720" s="56" t="s">
        <v>506</v>
      </c>
      <c r="F720" s="56">
        <v>432209</v>
      </c>
      <c r="G720" s="56" t="s">
        <v>138</v>
      </c>
      <c r="H720" s="56" t="str">
        <f t="shared" si="11"/>
        <v>847.8471160.1.432209.000000.847001.200179</v>
      </c>
      <c r="I720" s="66" t="s">
        <v>21</v>
      </c>
      <c r="J720" s="66">
        <v>847001</v>
      </c>
      <c r="K720" s="66" t="s">
        <v>23</v>
      </c>
      <c r="L720" s="66">
        <v>200179</v>
      </c>
      <c r="M720" s="56" t="s">
        <v>2286</v>
      </c>
      <c r="N720" s="56">
        <v>1</v>
      </c>
      <c r="Q720" s="56" t="s">
        <v>4305</v>
      </c>
      <c r="R720" s="56">
        <v>1</v>
      </c>
      <c r="S720" s="56">
        <v>26250</v>
      </c>
      <c r="T720" s="56">
        <v>25000</v>
      </c>
      <c r="U720" s="56" t="s">
        <v>2002</v>
      </c>
      <c r="V720" s="56" t="s">
        <v>2003</v>
      </c>
      <c r="W720" s="56" t="s">
        <v>4265</v>
      </c>
      <c r="X720" s="56" t="s">
        <v>4266</v>
      </c>
      <c r="Y720" s="56" t="s">
        <v>4267</v>
      </c>
      <c r="AE720" s="56">
        <v>8471160</v>
      </c>
    </row>
    <row r="721" spans="1:31" x14ac:dyDescent="0.35">
      <c r="A721" s="56" t="s">
        <v>1998</v>
      </c>
      <c r="B721" s="56" t="s">
        <v>1999</v>
      </c>
      <c r="C721" s="56" t="s">
        <v>963</v>
      </c>
      <c r="D721" s="56">
        <v>8471160</v>
      </c>
      <c r="E721" s="56" t="s">
        <v>506</v>
      </c>
      <c r="F721" s="56">
        <v>432209</v>
      </c>
      <c r="G721" s="56" t="s">
        <v>138</v>
      </c>
      <c r="H721" s="56" t="str">
        <f t="shared" si="11"/>
        <v>847.8471160.1.432209.000000.847001.200179</v>
      </c>
      <c r="I721" s="66" t="s">
        <v>21</v>
      </c>
      <c r="J721" s="66">
        <v>847001</v>
      </c>
      <c r="K721" s="66" t="s">
        <v>23</v>
      </c>
      <c r="L721" s="66">
        <v>200179</v>
      </c>
      <c r="M721" s="56" t="s">
        <v>2286</v>
      </c>
      <c r="N721" s="56">
        <v>1</v>
      </c>
      <c r="Q721" s="56" t="s">
        <v>4306</v>
      </c>
      <c r="R721" s="56">
        <v>1</v>
      </c>
      <c r="S721" s="56">
        <v>22050</v>
      </c>
      <c r="T721" s="56">
        <v>21000</v>
      </c>
      <c r="U721" s="56" t="s">
        <v>2002</v>
      </c>
      <c r="V721" s="56" t="s">
        <v>2003</v>
      </c>
      <c r="W721" s="56" t="s">
        <v>4265</v>
      </c>
      <c r="X721" s="56" t="s">
        <v>4266</v>
      </c>
      <c r="Y721" s="56" t="s">
        <v>4267</v>
      </c>
      <c r="AE721" s="56">
        <v>8471160</v>
      </c>
    </row>
    <row r="722" spans="1:31" x14ac:dyDescent="0.35">
      <c r="A722" s="56" t="s">
        <v>1998</v>
      </c>
      <c r="B722" s="56" t="s">
        <v>1999</v>
      </c>
      <c r="C722" s="56" t="s">
        <v>963</v>
      </c>
      <c r="D722" s="56">
        <v>8471160</v>
      </c>
      <c r="E722" s="56" t="s">
        <v>506</v>
      </c>
      <c r="F722" s="56">
        <v>432209</v>
      </c>
      <c r="G722" s="56" t="s">
        <v>138</v>
      </c>
      <c r="H722" s="56" t="str">
        <f t="shared" si="11"/>
        <v>847.8471160.1.432209.000000.847001.200179</v>
      </c>
      <c r="I722" s="66" t="s">
        <v>21</v>
      </c>
      <c r="J722" s="66">
        <v>847001</v>
      </c>
      <c r="K722" s="66" t="s">
        <v>23</v>
      </c>
      <c r="L722" s="66">
        <v>200179</v>
      </c>
      <c r="M722" s="56" t="s">
        <v>2286</v>
      </c>
      <c r="N722" s="56">
        <v>1</v>
      </c>
      <c r="Q722" s="56" t="s">
        <v>4307</v>
      </c>
      <c r="R722" s="56">
        <v>1</v>
      </c>
      <c r="S722" s="56">
        <v>10500</v>
      </c>
      <c r="T722" s="56">
        <v>10000</v>
      </c>
      <c r="U722" s="56" t="s">
        <v>2002</v>
      </c>
      <c r="V722" s="56" t="s">
        <v>2003</v>
      </c>
      <c r="W722" s="56" t="s">
        <v>4265</v>
      </c>
      <c r="X722" s="56" t="s">
        <v>4266</v>
      </c>
      <c r="Y722" s="56" t="s">
        <v>4267</v>
      </c>
      <c r="AE722" s="56">
        <v>8471160</v>
      </c>
    </row>
    <row r="723" spans="1:31" x14ac:dyDescent="0.35">
      <c r="A723" s="56" t="s">
        <v>1998</v>
      </c>
      <c r="B723" s="56" t="s">
        <v>1999</v>
      </c>
      <c r="C723" s="56" t="s">
        <v>963</v>
      </c>
      <c r="D723" s="56">
        <v>8471160</v>
      </c>
      <c r="E723" s="56" t="s">
        <v>506</v>
      </c>
      <c r="F723" s="56">
        <v>432209</v>
      </c>
      <c r="G723" s="56" t="s">
        <v>138</v>
      </c>
      <c r="H723" s="56" t="str">
        <f t="shared" si="11"/>
        <v>847.8471160.1.432209.000000.847001.200179</v>
      </c>
      <c r="I723" s="66" t="s">
        <v>21</v>
      </c>
      <c r="J723" s="66">
        <v>847001</v>
      </c>
      <c r="K723" s="66" t="s">
        <v>23</v>
      </c>
      <c r="L723" s="66">
        <v>200179</v>
      </c>
      <c r="M723" s="56" t="s">
        <v>2286</v>
      </c>
      <c r="N723" s="56">
        <v>1</v>
      </c>
      <c r="Q723" s="56" t="s">
        <v>4308</v>
      </c>
      <c r="R723" s="56">
        <v>1</v>
      </c>
      <c r="S723" s="56">
        <v>7350</v>
      </c>
      <c r="T723" s="56">
        <v>7000</v>
      </c>
      <c r="U723" s="56" t="s">
        <v>2002</v>
      </c>
      <c r="V723" s="56" t="s">
        <v>2003</v>
      </c>
      <c r="W723" s="56" t="s">
        <v>4265</v>
      </c>
      <c r="X723" s="56" t="s">
        <v>4266</v>
      </c>
      <c r="Y723" s="56" t="s">
        <v>4267</v>
      </c>
      <c r="AE723" s="56">
        <v>8471160</v>
      </c>
    </row>
    <row r="724" spans="1:31" x14ac:dyDescent="0.35">
      <c r="A724" s="56" t="s">
        <v>1998</v>
      </c>
      <c r="B724" s="56" t="s">
        <v>1999</v>
      </c>
      <c r="C724" s="56" t="s">
        <v>963</v>
      </c>
      <c r="D724" s="56">
        <v>8471160</v>
      </c>
      <c r="E724" s="56" t="s">
        <v>506</v>
      </c>
      <c r="F724" s="56">
        <v>432209</v>
      </c>
      <c r="G724" s="56" t="s">
        <v>138</v>
      </c>
      <c r="H724" s="56" t="str">
        <f t="shared" si="11"/>
        <v>847.8471160.1.432209.000000.847001.200179</v>
      </c>
      <c r="I724" s="66" t="s">
        <v>21</v>
      </c>
      <c r="J724" s="66">
        <v>847001</v>
      </c>
      <c r="K724" s="66" t="s">
        <v>23</v>
      </c>
      <c r="L724" s="66">
        <v>200179</v>
      </c>
      <c r="M724" s="56" t="s">
        <v>2286</v>
      </c>
      <c r="N724" s="56">
        <v>1</v>
      </c>
      <c r="Q724" s="56" t="s">
        <v>4309</v>
      </c>
      <c r="R724" s="56">
        <v>1</v>
      </c>
      <c r="S724" s="56">
        <v>5250</v>
      </c>
      <c r="T724" s="56">
        <v>5000</v>
      </c>
      <c r="U724" s="56" t="s">
        <v>2002</v>
      </c>
      <c r="V724" s="56" t="s">
        <v>2003</v>
      </c>
      <c r="W724" s="56" t="s">
        <v>4265</v>
      </c>
      <c r="X724" s="56" t="s">
        <v>4266</v>
      </c>
      <c r="Y724" s="56" t="s">
        <v>4267</v>
      </c>
      <c r="AE724" s="56">
        <v>8471160</v>
      </c>
    </row>
    <row r="725" spans="1:31" x14ac:dyDescent="0.35">
      <c r="A725" s="56" t="s">
        <v>1998</v>
      </c>
      <c r="B725" s="56" t="s">
        <v>1999</v>
      </c>
      <c r="C725" s="56" t="s">
        <v>963</v>
      </c>
      <c r="D725" s="56">
        <v>8471160</v>
      </c>
      <c r="E725" s="56" t="s">
        <v>506</v>
      </c>
      <c r="F725" s="56">
        <v>432209</v>
      </c>
      <c r="G725" s="56" t="s">
        <v>138</v>
      </c>
      <c r="H725" s="56" t="str">
        <f t="shared" si="11"/>
        <v>847.8471160.1.432209.000000.847001.200179</v>
      </c>
      <c r="I725" s="66" t="s">
        <v>21</v>
      </c>
      <c r="J725" s="66">
        <v>847001</v>
      </c>
      <c r="K725" s="66" t="s">
        <v>23</v>
      </c>
      <c r="L725" s="66">
        <v>200179</v>
      </c>
      <c r="M725" s="56" t="s">
        <v>2286</v>
      </c>
      <c r="N725" s="56">
        <v>1</v>
      </c>
      <c r="Q725" s="56" t="s">
        <v>4310</v>
      </c>
      <c r="R725" s="56">
        <v>1</v>
      </c>
      <c r="S725" s="56">
        <v>6825</v>
      </c>
      <c r="T725" s="56">
        <v>6500</v>
      </c>
      <c r="U725" s="56" t="s">
        <v>2002</v>
      </c>
      <c r="V725" s="56" t="s">
        <v>2003</v>
      </c>
      <c r="W725" s="56" t="s">
        <v>4265</v>
      </c>
      <c r="X725" s="56" t="s">
        <v>4266</v>
      </c>
      <c r="Y725" s="56" t="s">
        <v>4267</v>
      </c>
      <c r="AE725" s="56">
        <v>8471160</v>
      </c>
    </row>
    <row r="726" spans="1:31" x14ac:dyDescent="0.35">
      <c r="A726" s="56" t="s">
        <v>1998</v>
      </c>
      <c r="B726" s="56" t="s">
        <v>1999</v>
      </c>
      <c r="C726" s="56" t="s">
        <v>963</v>
      </c>
      <c r="D726" s="56">
        <v>8471160</v>
      </c>
      <c r="E726" s="56" t="s">
        <v>506</v>
      </c>
      <c r="F726" s="56">
        <v>432209</v>
      </c>
      <c r="G726" s="56" t="s">
        <v>138</v>
      </c>
      <c r="H726" s="56" t="str">
        <f t="shared" si="11"/>
        <v>847.8471160.1.432209.000000.847001.200179</v>
      </c>
      <c r="I726" s="66" t="s">
        <v>21</v>
      </c>
      <c r="J726" s="66">
        <v>847001</v>
      </c>
      <c r="K726" s="66" t="s">
        <v>23</v>
      </c>
      <c r="L726" s="66">
        <v>200179</v>
      </c>
      <c r="M726" s="56" t="s">
        <v>2286</v>
      </c>
      <c r="N726" s="56">
        <v>1</v>
      </c>
      <c r="Q726" s="56" t="s">
        <v>4311</v>
      </c>
      <c r="R726" s="56">
        <v>1</v>
      </c>
      <c r="S726" s="56">
        <v>4200</v>
      </c>
      <c r="T726" s="56">
        <v>4000</v>
      </c>
      <c r="U726" s="56" t="s">
        <v>2002</v>
      </c>
      <c r="V726" s="56" t="s">
        <v>2003</v>
      </c>
      <c r="W726" s="56" t="s">
        <v>4265</v>
      </c>
      <c r="X726" s="56" t="s">
        <v>4266</v>
      </c>
      <c r="Y726" s="56" t="s">
        <v>4267</v>
      </c>
      <c r="AE726" s="56">
        <v>8471160</v>
      </c>
    </row>
    <row r="727" spans="1:31" x14ac:dyDescent="0.35">
      <c r="A727" s="56" t="s">
        <v>1998</v>
      </c>
      <c r="B727" s="56" t="s">
        <v>1999</v>
      </c>
      <c r="C727" s="56" t="s">
        <v>963</v>
      </c>
      <c r="D727" s="56">
        <v>8471160</v>
      </c>
      <c r="E727" s="56" t="s">
        <v>506</v>
      </c>
      <c r="F727" s="56">
        <v>432209</v>
      </c>
      <c r="G727" s="56" t="s">
        <v>138</v>
      </c>
      <c r="H727" s="56" t="str">
        <f t="shared" si="11"/>
        <v>847.8471160.1.432209.000000.847001.200179</v>
      </c>
      <c r="I727" s="66" t="s">
        <v>21</v>
      </c>
      <c r="J727" s="66">
        <v>847001</v>
      </c>
      <c r="K727" s="66" t="s">
        <v>23</v>
      </c>
      <c r="L727" s="66">
        <v>200179</v>
      </c>
      <c r="M727" s="56" t="s">
        <v>2286</v>
      </c>
      <c r="N727" s="56">
        <v>1</v>
      </c>
      <c r="Q727" s="56" t="s">
        <v>4312</v>
      </c>
      <c r="R727" s="56">
        <v>1</v>
      </c>
      <c r="S727" s="56">
        <v>7875</v>
      </c>
      <c r="T727" s="56">
        <v>7500</v>
      </c>
      <c r="U727" s="56" t="s">
        <v>2002</v>
      </c>
      <c r="V727" s="56" t="s">
        <v>2003</v>
      </c>
      <c r="W727" s="56" t="s">
        <v>4265</v>
      </c>
      <c r="X727" s="56" t="s">
        <v>4266</v>
      </c>
      <c r="Y727" s="56" t="s">
        <v>4267</v>
      </c>
      <c r="AE727" s="56">
        <v>8471160</v>
      </c>
    </row>
    <row r="728" spans="1:31" x14ac:dyDescent="0.35">
      <c r="A728" s="56" t="s">
        <v>1998</v>
      </c>
      <c r="B728" s="56" t="s">
        <v>1999</v>
      </c>
      <c r="C728" s="56" t="s">
        <v>963</v>
      </c>
      <c r="D728" s="56">
        <v>8471160</v>
      </c>
      <c r="E728" s="56" t="s">
        <v>506</v>
      </c>
      <c r="F728" s="56">
        <v>432209</v>
      </c>
      <c r="G728" s="56" t="s">
        <v>138</v>
      </c>
      <c r="H728" s="56" t="str">
        <f t="shared" si="11"/>
        <v>847.8471160.1.432209.000000.847001.200179</v>
      </c>
      <c r="I728" s="66" t="s">
        <v>21</v>
      </c>
      <c r="J728" s="66">
        <v>847001</v>
      </c>
      <c r="K728" s="66" t="s">
        <v>23</v>
      </c>
      <c r="L728" s="66">
        <v>200179</v>
      </c>
      <c r="M728" s="56" t="s">
        <v>2286</v>
      </c>
      <c r="N728" s="56">
        <v>1</v>
      </c>
      <c r="Q728" s="56" t="s">
        <v>4313</v>
      </c>
      <c r="R728" s="56">
        <v>1</v>
      </c>
      <c r="S728" s="56">
        <v>42000</v>
      </c>
      <c r="T728" s="56">
        <v>40000</v>
      </c>
      <c r="U728" s="56" t="s">
        <v>2002</v>
      </c>
      <c r="V728" s="56" t="s">
        <v>2003</v>
      </c>
      <c r="W728" s="56" t="s">
        <v>4265</v>
      </c>
      <c r="X728" s="56" t="s">
        <v>4266</v>
      </c>
      <c r="Y728" s="56" t="s">
        <v>4267</v>
      </c>
      <c r="AE728" s="56">
        <v>8471160</v>
      </c>
    </row>
    <row r="729" spans="1:31" x14ac:dyDescent="0.35">
      <c r="A729" s="56" t="s">
        <v>1998</v>
      </c>
      <c r="B729" s="56" t="s">
        <v>1999</v>
      </c>
      <c r="C729" s="56" t="s">
        <v>963</v>
      </c>
      <c r="D729" s="56">
        <v>8471160</v>
      </c>
      <c r="E729" s="56" t="s">
        <v>506</v>
      </c>
      <c r="F729" s="56">
        <v>432209</v>
      </c>
      <c r="G729" s="56" t="s">
        <v>138</v>
      </c>
      <c r="H729" s="56" t="str">
        <f t="shared" si="11"/>
        <v>847.8471160.1.432209.000000.847001.200179</v>
      </c>
      <c r="I729" s="66" t="s">
        <v>21</v>
      </c>
      <c r="J729" s="66">
        <v>847001</v>
      </c>
      <c r="K729" s="66" t="s">
        <v>23</v>
      </c>
      <c r="L729" s="66">
        <v>200179</v>
      </c>
      <c r="M729" s="56" t="s">
        <v>2286</v>
      </c>
      <c r="N729" s="56">
        <v>1</v>
      </c>
      <c r="Q729" s="56" t="s">
        <v>4314</v>
      </c>
      <c r="R729" s="56">
        <v>1</v>
      </c>
      <c r="S729" s="56">
        <v>52500</v>
      </c>
      <c r="T729" s="56">
        <v>50000</v>
      </c>
      <c r="U729" s="56" t="s">
        <v>2002</v>
      </c>
      <c r="V729" s="56" t="s">
        <v>2003</v>
      </c>
      <c r="W729" s="56" t="s">
        <v>4265</v>
      </c>
      <c r="X729" s="56" t="s">
        <v>4266</v>
      </c>
      <c r="Y729" s="56" t="s">
        <v>4267</v>
      </c>
      <c r="AE729" s="56">
        <v>8471160</v>
      </c>
    </row>
    <row r="730" spans="1:31" x14ac:dyDescent="0.35">
      <c r="A730" s="56" t="s">
        <v>1998</v>
      </c>
      <c r="B730" s="56" t="s">
        <v>1999</v>
      </c>
      <c r="C730" s="56" t="s">
        <v>963</v>
      </c>
      <c r="D730" s="56">
        <v>8471160</v>
      </c>
      <c r="E730" s="56" t="s">
        <v>506</v>
      </c>
      <c r="F730" s="56">
        <v>432209</v>
      </c>
      <c r="G730" s="56" t="s">
        <v>138</v>
      </c>
      <c r="H730" s="56" t="str">
        <f t="shared" si="11"/>
        <v>847.8471160.1.432209.000000.847001.200179</v>
      </c>
      <c r="I730" s="66" t="s">
        <v>21</v>
      </c>
      <c r="J730" s="66">
        <v>847001</v>
      </c>
      <c r="K730" s="66" t="s">
        <v>23</v>
      </c>
      <c r="L730" s="66">
        <v>200179</v>
      </c>
      <c r="M730" s="56" t="s">
        <v>2286</v>
      </c>
      <c r="N730" s="56">
        <v>1</v>
      </c>
      <c r="Q730" s="56" t="s">
        <v>4315</v>
      </c>
      <c r="R730" s="56">
        <v>1</v>
      </c>
      <c r="S730" s="56">
        <v>52500</v>
      </c>
      <c r="T730" s="56">
        <v>50000</v>
      </c>
      <c r="U730" s="56" t="s">
        <v>2002</v>
      </c>
      <c r="V730" s="56" t="s">
        <v>2003</v>
      </c>
      <c r="W730" s="56" t="s">
        <v>4265</v>
      </c>
      <c r="X730" s="56" t="s">
        <v>4266</v>
      </c>
      <c r="Y730" s="56" t="s">
        <v>4267</v>
      </c>
      <c r="AE730" s="56">
        <v>8471160</v>
      </c>
    </row>
    <row r="731" spans="1:31" x14ac:dyDescent="0.35">
      <c r="A731" s="56" t="s">
        <v>1998</v>
      </c>
      <c r="B731" s="56" t="s">
        <v>1999</v>
      </c>
      <c r="C731" s="56" t="s">
        <v>963</v>
      </c>
      <c r="D731" s="56">
        <v>8471160</v>
      </c>
      <c r="E731" s="56" t="s">
        <v>506</v>
      </c>
      <c r="F731" s="56">
        <v>432209</v>
      </c>
      <c r="G731" s="56" t="s">
        <v>138</v>
      </c>
      <c r="H731" s="56" t="str">
        <f t="shared" si="11"/>
        <v>847.8471160.1.432209.000000.847001.200179</v>
      </c>
      <c r="I731" s="66" t="s">
        <v>21</v>
      </c>
      <c r="J731" s="66">
        <v>847001</v>
      </c>
      <c r="K731" s="66" t="s">
        <v>23</v>
      </c>
      <c r="L731" s="66">
        <v>200179</v>
      </c>
      <c r="M731" s="56" t="s">
        <v>2286</v>
      </c>
      <c r="N731" s="56">
        <v>1</v>
      </c>
      <c r="Q731" s="56" t="s">
        <v>4316</v>
      </c>
      <c r="R731" s="56">
        <v>1</v>
      </c>
      <c r="S731" s="56">
        <v>52500</v>
      </c>
      <c r="T731" s="56">
        <v>50000</v>
      </c>
      <c r="U731" s="56" t="s">
        <v>2002</v>
      </c>
      <c r="V731" s="56" t="s">
        <v>2003</v>
      </c>
      <c r="W731" s="56" t="s">
        <v>4265</v>
      </c>
      <c r="X731" s="56" t="s">
        <v>4266</v>
      </c>
      <c r="Y731" s="56" t="s">
        <v>4267</v>
      </c>
      <c r="AE731" s="56">
        <v>8471160</v>
      </c>
    </row>
    <row r="732" spans="1:31" x14ac:dyDescent="0.35">
      <c r="A732" s="56" t="s">
        <v>1998</v>
      </c>
      <c r="B732" s="56" t="s">
        <v>1999</v>
      </c>
      <c r="C732" s="56" t="s">
        <v>963</v>
      </c>
      <c r="D732" s="56">
        <v>8471160</v>
      </c>
      <c r="E732" s="56" t="s">
        <v>506</v>
      </c>
      <c r="F732" s="56">
        <v>432209</v>
      </c>
      <c r="G732" s="56" t="s">
        <v>138</v>
      </c>
      <c r="H732" s="56" t="str">
        <f t="shared" si="11"/>
        <v>847.8471160.1.432209.000000.847001.200179</v>
      </c>
      <c r="I732" s="66" t="s">
        <v>21</v>
      </c>
      <c r="J732" s="66">
        <v>847001</v>
      </c>
      <c r="K732" s="66" t="s">
        <v>23</v>
      </c>
      <c r="L732" s="66">
        <v>200179</v>
      </c>
      <c r="M732" s="56" t="s">
        <v>2286</v>
      </c>
      <c r="N732" s="56">
        <v>1</v>
      </c>
      <c r="Q732" s="56" t="s">
        <v>4317</v>
      </c>
      <c r="R732" s="56">
        <v>1</v>
      </c>
      <c r="S732" s="56">
        <v>31500</v>
      </c>
      <c r="T732" s="56">
        <v>30000</v>
      </c>
      <c r="U732" s="56" t="s">
        <v>2002</v>
      </c>
      <c r="V732" s="56" t="s">
        <v>2003</v>
      </c>
      <c r="W732" s="56" t="s">
        <v>4265</v>
      </c>
      <c r="X732" s="56" t="s">
        <v>4266</v>
      </c>
      <c r="Y732" s="56" t="s">
        <v>4267</v>
      </c>
      <c r="AE732" s="56">
        <v>8471160</v>
      </c>
    </row>
    <row r="733" spans="1:31" x14ac:dyDescent="0.35">
      <c r="A733" s="56" t="s">
        <v>1998</v>
      </c>
      <c r="B733" s="56" t="s">
        <v>1999</v>
      </c>
      <c r="C733" s="56" t="s">
        <v>963</v>
      </c>
      <c r="D733" s="56">
        <v>8471160</v>
      </c>
      <c r="E733" s="56" t="s">
        <v>506</v>
      </c>
      <c r="F733" s="56">
        <v>432209</v>
      </c>
      <c r="G733" s="56" t="s">
        <v>138</v>
      </c>
      <c r="H733" s="56" t="str">
        <f t="shared" si="11"/>
        <v>847.8471160.1.432209.000000.847001.200179</v>
      </c>
      <c r="I733" s="66" t="s">
        <v>21</v>
      </c>
      <c r="J733" s="66">
        <v>847001</v>
      </c>
      <c r="K733" s="66" t="s">
        <v>23</v>
      </c>
      <c r="L733" s="66">
        <v>200179</v>
      </c>
      <c r="M733" s="56" t="s">
        <v>2286</v>
      </c>
      <c r="N733" s="56">
        <v>1</v>
      </c>
      <c r="Q733" s="56" t="s">
        <v>4318</v>
      </c>
      <c r="R733" s="56">
        <v>1</v>
      </c>
      <c r="S733" s="56">
        <v>8400</v>
      </c>
      <c r="T733" s="56">
        <v>8000</v>
      </c>
      <c r="U733" s="56" t="s">
        <v>2002</v>
      </c>
      <c r="V733" s="56" t="s">
        <v>2003</v>
      </c>
      <c r="W733" s="56" t="s">
        <v>4265</v>
      </c>
      <c r="X733" s="56" t="s">
        <v>4266</v>
      </c>
      <c r="Y733" s="56" t="s">
        <v>4267</v>
      </c>
      <c r="AE733" s="56">
        <v>8471160</v>
      </c>
    </row>
    <row r="734" spans="1:31" x14ac:dyDescent="0.35">
      <c r="A734" s="56" t="s">
        <v>1998</v>
      </c>
      <c r="B734" s="56" t="s">
        <v>1999</v>
      </c>
      <c r="C734" s="56" t="s">
        <v>963</v>
      </c>
      <c r="D734" s="56">
        <v>8471160</v>
      </c>
      <c r="E734" s="56" t="s">
        <v>506</v>
      </c>
      <c r="F734" s="56">
        <v>432209</v>
      </c>
      <c r="G734" s="56" t="s">
        <v>138</v>
      </c>
      <c r="H734" s="56" t="str">
        <f t="shared" si="11"/>
        <v>847.8471160.1.432209.000000.847001.200179</v>
      </c>
      <c r="I734" s="66" t="s">
        <v>21</v>
      </c>
      <c r="J734" s="66">
        <v>847001</v>
      </c>
      <c r="K734" s="66" t="s">
        <v>23</v>
      </c>
      <c r="L734" s="66">
        <v>200179</v>
      </c>
      <c r="M734" s="56" t="s">
        <v>2286</v>
      </c>
      <c r="N734" s="56">
        <v>1</v>
      </c>
      <c r="Q734" s="56" t="s">
        <v>4319</v>
      </c>
      <c r="R734" s="56">
        <v>1</v>
      </c>
      <c r="S734" s="56">
        <v>52500</v>
      </c>
      <c r="T734" s="56">
        <v>50000</v>
      </c>
      <c r="U734" s="56" t="s">
        <v>2002</v>
      </c>
      <c r="V734" s="56" t="s">
        <v>2003</v>
      </c>
      <c r="W734" s="56" t="s">
        <v>4265</v>
      </c>
      <c r="X734" s="56" t="s">
        <v>4266</v>
      </c>
      <c r="Y734" s="56" t="s">
        <v>4267</v>
      </c>
      <c r="AE734" s="56">
        <v>8471160</v>
      </c>
    </row>
    <row r="735" spans="1:31" x14ac:dyDescent="0.35">
      <c r="A735" s="56" t="s">
        <v>1998</v>
      </c>
      <c r="B735" s="56" t="s">
        <v>1999</v>
      </c>
      <c r="C735" s="56" t="s">
        <v>963</v>
      </c>
      <c r="D735" s="56">
        <v>8471160</v>
      </c>
      <c r="E735" s="56" t="s">
        <v>506</v>
      </c>
      <c r="F735" s="56">
        <v>432209</v>
      </c>
      <c r="G735" s="56" t="s">
        <v>138</v>
      </c>
      <c r="H735" s="56" t="str">
        <f t="shared" si="11"/>
        <v>847.8471160.1.432209.000000.847001.200179</v>
      </c>
      <c r="I735" s="66" t="s">
        <v>21</v>
      </c>
      <c r="J735" s="66">
        <v>847001</v>
      </c>
      <c r="K735" s="66" t="s">
        <v>23</v>
      </c>
      <c r="L735" s="66">
        <v>200179</v>
      </c>
      <c r="M735" s="56" t="s">
        <v>2286</v>
      </c>
      <c r="N735" s="56">
        <v>1</v>
      </c>
      <c r="Q735" s="56" t="s">
        <v>4320</v>
      </c>
      <c r="R735" s="56">
        <v>1</v>
      </c>
      <c r="S735" s="56">
        <v>58789.5</v>
      </c>
      <c r="T735" s="56">
        <v>55990</v>
      </c>
      <c r="U735" s="56" t="s">
        <v>2002</v>
      </c>
      <c r="V735" s="56" t="s">
        <v>2003</v>
      </c>
      <c r="W735" s="56" t="s">
        <v>4265</v>
      </c>
      <c r="X735" s="56" t="s">
        <v>4266</v>
      </c>
      <c r="Y735" s="56" t="s">
        <v>4267</v>
      </c>
      <c r="AE735" s="56">
        <v>8471160</v>
      </c>
    </row>
    <row r="736" spans="1:31" x14ac:dyDescent="0.35">
      <c r="A736" s="56" t="s">
        <v>1998</v>
      </c>
      <c r="B736" s="56" t="s">
        <v>1999</v>
      </c>
      <c r="C736" s="56" t="s">
        <v>963</v>
      </c>
      <c r="D736" s="56">
        <v>8471160</v>
      </c>
      <c r="E736" s="56" t="s">
        <v>506</v>
      </c>
      <c r="F736" s="56">
        <v>432209</v>
      </c>
      <c r="G736" s="56" t="s">
        <v>138</v>
      </c>
      <c r="H736" s="56" t="str">
        <f t="shared" si="11"/>
        <v>847.8471160.1.432209.000000.847001.200179</v>
      </c>
      <c r="I736" s="66" t="s">
        <v>21</v>
      </c>
      <c r="J736" s="66">
        <v>847001</v>
      </c>
      <c r="K736" s="66" t="s">
        <v>23</v>
      </c>
      <c r="L736" s="66">
        <v>200179</v>
      </c>
      <c r="M736" s="56" t="s">
        <v>2286</v>
      </c>
      <c r="N736" s="56">
        <v>1</v>
      </c>
      <c r="Q736" s="56" t="s">
        <v>4321</v>
      </c>
      <c r="R736" s="56">
        <v>1</v>
      </c>
      <c r="S736" s="56">
        <v>96008.85</v>
      </c>
      <c r="T736" s="56">
        <v>91437</v>
      </c>
      <c r="U736" s="56" t="s">
        <v>2002</v>
      </c>
      <c r="V736" s="56" t="s">
        <v>2003</v>
      </c>
      <c r="W736" s="56" t="s">
        <v>4265</v>
      </c>
      <c r="X736" s="56" t="s">
        <v>4266</v>
      </c>
      <c r="Y736" s="56" t="s">
        <v>4267</v>
      </c>
      <c r="AE736" s="56">
        <v>8471160</v>
      </c>
    </row>
    <row r="737" spans="1:31" x14ac:dyDescent="0.35">
      <c r="A737" s="56" t="s">
        <v>1998</v>
      </c>
      <c r="B737" s="56" t="s">
        <v>1999</v>
      </c>
      <c r="C737" s="56" t="s">
        <v>963</v>
      </c>
      <c r="D737" s="56">
        <v>8471160</v>
      </c>
      <c r="E737" s="56" t="s">
        <v>506</v>
      </c>
      <c r="F737" s="56">
        <v>432209</v>
      </c>
      <c r="G737" s="56" t="s">
        <v>138</v>
      </c>
      <c r="H737" s="56" t="str">
        <f t="shared" si="11"/>
        <v>847.8471160.1.432209.000000.847001.200179</v>
      </c>
      <c r="I737" s="66" t="s">
        <v>21</v>
      </c>
      <c r="J737" s="66">
        <v>847001</v>
      </c>
      <c r="K737" s="66" t="s">
        <v>23</v>
      </c>
      <c r="L737" s="66">
        <v>200179</v>
      </c>
      <c r="M737" s="56" t="s">
        <v>2286</v>
      </c>
      <c r="N737" s="56">
        <v>1</v>
      </c>
      <c r="Q737" s="56" t="s">
        <v>4322</v>
      </c>
      <c r="R737" s="56">
        <v>1</v>
      </c>
      <c r="S737" s="56">
        <v>22050</v>
      </c>
      <c r="T737" s="56">
        <v>21000</v>
      </c>
      <c r="U737" s="56" t="s">
        <v>2002</v>
      </c>
      <c r="V737" s="56" t="s">
        <v>2003</v>
      </c>
      <c r="W737" s="56" t="s">
        <v>4265</v>
      </c>
      <c r="X737" s="56" t="s">
        <v>4266</v>
      </c>
      <c r="Y737" s="56" t="s">
        <v>4267</v>
      </c>
      <c r="AE737" s="56">
        <v>8471160</v>
      </c>
    </row>
    <row r="738" spans="1:31" x14ac:dyDescent="0.35">
      <c r="A738" s="56" t="s">
        <v>1998</v>
      </c>
      <c r="B738" s="56" t="s">
        <v>1999</v>
      </c>
      <c r="C738" s="56" t="s">
        <v>963</v>
      </c>
      <c r="D738" s="56">
        <v>8471160</v>
      </c>
      <c r="E738" s="56" t="s">
        <v>506</v>
      </c>
      <c r="F738" s="56">
        <v>432209</v>
      </c>
      <c r="G738" s="56" t="s">
        <v>138</v>
      </c>
      <c r="H738" s="56" t="str">
        <f t="shared" si="11"/>
        <v>847.8471160.1.432209.000000.847001.200179</v>
      </c>
      <c r="I738" s="66" t="s">
        <v>21</v>
      </c>
      <c r="J738" s="66">
        <v>847001</v>
      </c>
      <c r="K738" s="66" t="s">
        <v>23</v>
      </c>
      <c r="L738" s="66">
        <v>200179</v>
      </c>
      <c r="M738" s="56" t="s">
        <v>2286</v>
      </c>
      <c r="N738" s="56">
        <v>1</v>
      </c>
      <c r="Q738" s="56" t="s">
        <v>4323</v>
      </c>
      <c r="R738" s="56">
        <v>1</v>
      </c>
      <c r="S738" s="56">
        <v>24255</v>
      </c>
      <c r="T738" s="56">
        <v>23100</v>
      </c>
      <c r="U738" s="56" t="s">
        <v>2002</v>
      </c>
      <c r="V738" s="56" t="s">
        <v>2003</v>
      </c>
      <c r="W738" s="56" t="s">
        <v>4265</v>
      </c>
      <c r="X738" s="56" t="s">
        <v>4266</v>
      </c>
      <c r="Y738" s="56" t="s">
        <v>4267</v>
      </c>
      <c r="AE738" s="56">
        <v>8471160</v>
      </c>
    </row>
    <row r="739" spans="1:31" x14ac:dyDescent="0.35">
      <c r="A739" s="56" t="s">
        <v>1998</v>
      </c>
      <c r="B739" s="56" t="s">
        <v>1999</v>
      </c>
      <c r="C739" s="56" t="s">
        <v>963</v>
      </c>
      <c r="D739" s="56">
        <v>8471160</v>
      </c>
      <c r="E739" s="56" t="s">
        <v>506</v>
      </c>
      <c r="F739" s="56">
        <v>432209</v>
      </c>
      <c r="G739" s="56" t="s">
        <v>138</v>
      </c>
      <c r="H739" s="56" t="str">
        <f t="shared" si="11"/>
        <v>847.8471160.1.432209.000000.847001.200179</v>
      </c>
      <c r="I739" s="66" t="s">
        <v>21</v>
      </c>
      <c r="J739" s="66">
        <v>847001</v>
      </c>
      <c r="K739" s="66" t="s">
        <v>23</v>
      </c>
      <c r="L739" s="66">
        <v>200179</v>
      </c>
      <c r="M739" s="56" t="s">
        <v>2286</v>
      </c>
      <c r="N739" s="56">
        <v>1</v>
      </c>
      <c r="Q739" s="56" t="s">
        <v>4324</v>
      </c>
      <c r="R739" s="56">
        <v>1</v>
      </c>
      <c r="S739" s="56">
        <v>38477.25</v>
      </c>
      <c r="T739" s="56">
        <v>36645</v>
      </c>
      <c r="U739" s="56" t="s">
        <v>2002</v>
      </c>
      <c r="V739" s="56" t="s">
        <v>2003</v>
      </c>
      <c r="W739" s="56" t="s">
        <v>4265</v>
      </c>
      <c r="X739" s="56" t="s">
        <v>4266</v>
      </c>
      <c r="Y739" s="56" t="s">
        <v>4267</v>
      </c>
      <c r="AE739" s="56">
        <v>8471160</v>
      </c>
    </row>
    <row r="740" spans="1:31" x14ac:dyDescent="0.35">
      <c r="A740" s="56" t="s">
        <v>1998</v>
      </c>
      <c r="B740" s="56" t="s">
        <v>1999</v>
      </c>
      <c r="C740" s="56" t="s">
        <v>963</v>
      </c>
      <c r="D740" s="56">
        <v>8471160</v>
      </c>
      <c r="E740" s="56" t="s">
        <v>506</v>
      </c>
      <c r="F740" s="56">
        <v>432209</v>
      </c>
      <c r="G740" s="56" t="s">
        <v>138</v>
      </c>
      <c r="H740" s="56" t="str">
        <f t="shared" si="11"/>
        <v>847.8471160.1.432209.000000.847001.200179</v>
      </c>
      <c r="I740" s="66" t="s">
        <v>21</v>
      </c>
      <c r="J740" s="66">
        <v>847001</v>
      </c>
      <c r="K740" s="66" t="s">
        <v>23</v>
      </c>
      <c r="L740" s="66">
        <v>200179</v>
      </c>
      <c r="M740" s="56" t="s">
        <v>2286</v>
      </c>
      <c r="N740" s="56">
        <v>1</v>
      </c>
      <c r="Q740" s="56" t="s">
        <v>4325</v>
      </c>
      <c r="R740" s="56">
        <v>1</v>
      </c>
      <c r="S740" s="56">
        <v>9591.75</v>
      </c>
      <c r="T740" s="56">
        <v>9135</v>
      </c>
      <c r="U740" s="56" t="s">
        <v>2002</v>
      </c>
      <c r="V740" s="56" t="s">
        <v>2003</v>
      </c>
      <c r="W740" s="56" t="s">
        <v>4265</v>
      </c>
      <c r="X740" s="56" t="s">
        <v>4266</v>
      </c>
      <c r="Y740" s="56" t="s">
        <v>4267</v>
      </c>
      <c r="AE740" s="56">
        <v>8471160</v>
      </c>
    </row>
    <row r="741" spans="1:31" x14ac:dyDescent="0.35">
      <c r="A741" s="56" t="s">
        <v>1998</v>
      </c>
      <c r="B741" s="56" t="s">
        <v>1999</v>
      </c>
      <c r="C741" s="56" t="s">
        <v>963</v>
      </c>
      <c r="D741" s="56">
        <v>8471160</v>
      </c>
      <c r="E741" s="56" t="s">
        <v>506</v>
      </c>
      <c r="F741" s="56">
        <v>432209</v>
      </c>
      <c r="G741" s="56" t="s">
        <v>138</v>
      </c>
      <c r="H741" s="56" t="str">
        <f t="shared" si="11"/>
        <v>847.8471160.1.432209.000000.847001.200179</v>
      </c>
      <c r="I741" s="66" t="s">
        <v>21</v>
      </c>
      <c r="J741" s="66">
        <v>847001</v>
      </c>
      <c r="K741" s="66" t="s">
        <v>23</v>
      </c>
      <c r="L741" s="66">
        <v>200179</v>
      </c>
      <c r="M741" s="56" t="s">
        <v>2286</v>
      </c>
      <c r="N741" s="56">
        <v>1</v>
      </c>
      <c r="Q741" s="56" t="s">
        <v>4326</v>
      </c>
      <c r="R741" s="56">
        <v>1</v>
      </c>
      <c r="S741" s="56">
        <v>123259.5</v>
      </c>
      <c r="T741" s="56">
        <v>117390</v>
      </c>
      <c r="U741" s="56" t="s">
        <v>2002</v>
      </c>
      <c r="V741" s="56" t="s">
        <v>2003</v>
      </c>
      <c r="W741" s="56" t="s">
        <v>4265</v>
      </c>
      <c r="X741" s="56" t="s">
        <v>4266</v>
      </c>
      <c r="Y741" s="56" t="s">
        <v>4267</v>
      </c>
      <c r="AE741" s="56">
        <v>8471160</v>
      </c>
    </row>
    <row r="742" spans="1:31" x14ac:dyDescent="0.35">
      <c r="A742" s="56" t="s">
        <v>1998</v>
      </c>
      <c r="B742" s="56" t="s">
        <v>1999</v>
      </c>
      <c r="C742" s="56" t="s">
        <v>963</v>
      </c>
      <c r="D742" s="56">
        <v>8471160</v>
      </c>
      <c r="E742" s="56" t="s">
        <v>506</v>
      </c>
      <c r="F742" s="56">
        <v>432209</v>
      </c>
      <c r="G742" s="56" t="s">
        <v>138</v>
      </c>
      <c r="H742" s="56" t="str">
        <f t="shared" si="11"/>
        <v>847.8471160.1.432209.000000.847001.200179</v>
      </c>
      <c r="I742" s="66" t="s">
        <v>21</v>
      </c>
      <c r="J742" s="66">
        <v>847001</v>
      </c>
      <c r="K742" s="66" t="s">
        <v>23</v>
      </c>
      <c r="L742" s="66">
        <v>200179</v>
      </c>
      <c r="M742" s="56" t="s">
        <v>2286</v>
      </c>
      <c r="N742" s="56">
        <v>1</v>
      </c>
      <c r="Q742" s="56" t="s">
        <v>4327</v>
      </c>
      <c r="R742" s="56">
        <v>1</v>
      </c>
      <c r="S742" s="56">
        <v>96967.5</v>
      </c>
      <c r="T742" s="56">
        <v>92350</v>
      </c>
      <c r="U742" s="56" t="s">
        <v>2002</v>
      </c>
      <c r="V742" s="56" t="s">
        <v>2003</v>
      </c>
      <c r="W742" s="56" t="s">
        <v>4265</v>
      </c>
      <c r="X742" s="56" t="s">
        <v>4266</v>
      </c>
      <c r="Y742" s="56" t="s">
        <v>4267</v>
      </c>
      <c r="AE742" s="56">
        <v>8471160</v>
      </c>
    </row>
    <row r="743" spans="1:31" x14ac:dyDescent="0.35">
      <c r="A743" s="56" t="s">
        <v>1998</v>
      </c>
      <c r="B743" s="56" t="s">
        <v>1999</v>
      </c>
      <c r="C743" s="56" t="s">
        <v>963</v>
      </c>
      <c r="D743" s="56">
        <v>8471160</v>
      </c>
      <c r="E743" s="56" t="s">
        <v>506</v>
      </c>
      <c r="F743" s="56">
        <v>432209</v>
      </c>
      <c r="G743" s="56" t="s">
        <v>138</v>
      </c>
      <c r="H743" s="56" t="str">
        <f t="shared" si="11"/>
        <v>847.8471160.1.432209.000000.847001.200179</v>
      </c>
      <c r="I743" s="66" t="s">
        <v>21</v>
      </c>
      <c r="J743" s="66">
        <v>847001</v>
      </c>
      <c r="K743" s="66" t="s">
        <v>23</v>
      </c>
      <c r="L743" s="66">
        <v>200179</v>
      </c>
      <c r="M743" s="56" t="s">
        <v>2286</v>
      </c>
      <c r="N743" s="56">
        <v>1</v>
      </c>
      <c r="Q743" s="56" t="s">
        <v>4328</v>
      </c>
      <c r="R743" s="56">
        <v>1</v>
      </c>
      <c r="S743" s="56">
        <v>52500</v>
      </c>
      <c r="T743" s="56">
        <v>50000</v>
      </c>
      <c r="U743" s="56" t="s">
        <v>2002</v>
      </c>
      <c r="V743" s="56" t="s">
        <v>2003</v>
      </c>
      <c r="W743" s="56" t="s">
        <v>4265</v>
      </c>
      <c r="X743" s="56" t="s">
        <v>4266</v>
      </c>
      <c r="Y743" s="56" t="s">
        <v>4267</v>
      </c>
      <c r="AE743" s="56">
        <v>8471160</v>
      </c>
    </row>
    <row r="744" spans="1:31" x14ac:dyDescent="0.35">
      <c r="A744" s="56" t="s">
        <v>1998</v>
      </c>
      <c r="B744" s="56" t="s">
        <v>1999</v>
      </c>
      <c r="C744" s="56" t="s">
        <v>963</v>
      </c>
      <c r="D744" s="56">
        <v>8471160</v>
      </c>
      <c r="E744" s="56" t="s">
        <v>506</v>
      </c>
      <c r="F744" s="56">
        <v>432209</v>
      </c>
      <c r="G744" s="56" t="s">
        <v>138</v>
      </c>
      <c r="H744" s="56" t="str">
        <f t="shared" si="11"/>
        <v>847.8471160.1.432209.000000.847001.200179</v>
      </c>
      <c r="I744" s="66" t="s">
        <v>21</v>
      </c>
      <c r="J744" s="66">
        <v>847001</v>
      </c>
      <c r="K744" s="66" t="s">
        <v>23</v>
      </c>
      <c r="L744" s="66">
        <v>200179</v>
      </c>
      <c r="M744" s="56" t="s">
        <v>2286</v>
      </c>
      <c r="N744" s="56">
        <v>1</v>
      </c>
      <c r="Q744" s="56" t="s">
        <v>4329</v>
      </c>
      <c r="R744" s="56">
        <v>1</v>
      </c>
      <c r="S744" s="56">
        <v>4421.0250000000005</v>
      </c>
      <c r="T744" s="56">
        <v>4210.5</v>
      </c>
      <c r="U744" s="56" t="s">
        <v>2002</v>
      </c>
      <c r="V744" s="56" t="s">
        <v>2003</v>
      </c>
      <c r="W744" s="56" t="s">
        <v>4265</v>
      </c>
      <c r="X744" s="56" t="s">
        <v>4266</v>
      </c>
      <c r="Y744" s="56" t="s">
        <v>4267</v>
      </c>
      <c r="AE744" s="56">
        <v>8471160</v>
      </c>
    </row>
    <row r="745" spans="1:31" x14ac:dyDescent="0.35">
      <c r="A745" s="56" t="s">
        <v>1998</v>
      </c>
      <c r="B745" s="56" t="s">
        <v>1999</v>
      </c>
      <c r="C745" s="56" t="s">
        <v>963</v>
      </c>
      <c r="D745" s="56">
        <v>8471160</v>
      </c>
      <c r="E745" s="56" t="s">
        <v>506</v>
      </c>
      <c r="F745" s="56">
        <v>432209</v>
      </c>
      <c r="G745" s="56" t="s">
        <v>138</v>
      </c>
      <c r="H745" s="56" t="str">
        <f t="shared" si="11"/>
        <v>847.8471160.1.432209.000000.847001.200179</v>
      </c>
      <c r="I745" s="66" t="s">
        <v>21</v>
      </c>
      <c r="J745" s="66">
        <v>847001</v>
      </c>
      <c r="K745" s="66" t="s">
        <v>23</v>
      </c>
      <c r="L745" s="66">
        <v>200179</v>
      </c>
      <c r="M745" s="56" t="s">
        <v>2286</v>
      </c>
      <c r="N745" s="56">
        <v>1</v>
      </c>
      <c r="Q745" s="56" t="s">
        <v>4330</v>
      </c>
      <c r="R745" s="56">
        <v>1</v>
      </c>
      <c r="S745" s="56">
        <v>12600</v>
      </c>
      <c r="T745" s="56">
        <v>12000</v>
      </c>
      <c r="U745" s="56" t="s">
        <v>2002</v>
      </c>
      <c r="V745" s="56" t="s">
        <v>2003</v>
      </c>
      <c r="W745" s="56" t="s">
        <v>4265</v>
      </c>
      <c r="X745" s="56" t="s">
        <v>4266</v>
      </c>
      <c r="Y745" s="56" t="s">
        <v>4267</v>
      </c>
      <c r="AE745" s="56">
        <v>8471160</v>
      </c>
    </row>
    <row r="746" spans="1:31" x14ac:dyDescent="0.35">
      <c r="A746" s="56" t="s">
        <v>1998</v>
      </c>
      <c r="B746" s="56" t="s">
        <v>1999</v>
      </c>
      <c r="C746" s="56" t="s">
        <v>963</v>
      </c>
      <c r="D746" s="56">
        <v>8471160</v>
      </c>
      <c r="E746" s="56" t="s">
        <v>506</v>
      </c>
      <c r="F746" s="56">
        <v>432209</v>
      </c>
      <c r="G746" s="56" t="s">
        <v>138</v>
      </c>
      <c r="H746" s="56" t="str">
        <f t="shared" si="11"/>
        <v>847.8471160.1.432209.000000.847001.200179</v>
      </c>
      <c r="I746" s="66" t="s">
        <v>21</v>
      </c>
      <c r="J746" s="66">
        <v>847001</v>
      </c>
      <c r="K746" s="66" t="s">
        <v>23</v>
      </c>
      <c r="L746" s="66">
        <v>200179</v>
      </c>
      <c r="M746" s="56" t="s">
        <v>2286</v>
      </c>
      <c r="N746" s="56">
        <v>1</v>
      </c>
      <c r="Q746" s="56" t="s">
        <v>4331</v>
      </c>
      <c r="R746" s="56">
        <v>1</v>
      </c>
      <c r="S746" s="56">
        <v>8498.7000000000007</v>
      </c>
      <c r="T746" s="56">
        <v>8094</v>
      </c>
      <c r="U746" s="56" t="s">
        <v>2002</v>
      </c>
      <c r="V746" s="56" t="s">
        <v>2003</v>
      </c>
      <c r="W746" s="56" t="s">
        <v>4265</v>
      </c>
      <c r="X746" s="56" t="s">
        <v>4266</v>
      </c>
      <c r="Y746" s="56" t="s">
        <v>4267</v>
      </c>
      <c r="AE746" s="56">
        <v>8471160</v>
      </c>
    </row>
    <row r="747" spans="1:31" x14ac:dyDescent="0.35">
      <c r="A747" s="56" t="s">
        <v>1998</v>
      </c>
      <c r="B747" s="56" t="s">
        <v>1999</v>
      </c>
      <c r="C747" s="56" t="s">
        <v>963</v>
      </c>
      <c r="D747" s="56">
        <v>8471160</v>
      </c>
      <c r="E747" s="56" t="s">
        <v>506</v>
      </c>
      <c r="F747" s="56">
        <v>432209</v>
      </c>
      <c r="G747" s="56" t="s">
        <v>138</v>
      </c>
      <c r="H747" s="56" t="str">
        <f t="shared" si="11"/>
        <v>847.8471160.1.432209.000000.847001.200179</v>
      </c>
      <c r="I747" s="66" t="s">
        <v>21</v>
      </c>
      <c r="J747" s="66">
        <v>847001</v>
      </c>
      <c r="K747" s="66" t="s">
        <v>23</v>
      </c>
      <c r="L747" s="66">
        <v>200179</v>
      </c>
      <c r="M747" s="56" t="s">
        <v>2286</v>
      </c>
      <c r="N747" s="56">
        <v>1</v>
      </c>
      <c r="Q747" s="56" t="s">
        <v>4332</v>
      </c>
      <c r="R747" s="56">
        <v>1</v>
      </c>
      <c r="S747" s="56">
        <v>70350</v>
      </c>
      <c r="T747" s="56">
        <v>67000</v>
      </c>
      <c r="U747" s="56" t="s">
        <v>2002</v>
      </c>
      <c r="V747" s="56" t="s">
        <v>2003</v>
      </c>
      <c r="W747" s="56" t="s">
        <v>4265</v>
      </c>
      <c r="X747" s="56" t="s">
        <v>4266</v>
      </c>
      <c r="Y747" s="56" t="s">
        <v>4267</v>
      </c>
      <c r="AE747" s="56">
        <v>8471160</v>
      </c>
    </row>
    <row r="748" spans="1:31" x14ac:dyDescent="0.35">
      <c r="A748" s="56" t="s">
        <v>1998</v>
      </c>
      <c r="B748" s="56" t="s">
        <v>1999</v>
      </c>
      <c r="C748" s="56" t="s">
        <v>963</v>
      </c>
      <c r="D748" s="56">
        <v>8471160</v>
      </c>
      <c r="E748" s="56" t="s">
        <v>506</v>
      </c>
      <c r="F748" s="56">
        <v>432209</v>
      </c>
      <c r="G748" s="56" t="s">
        <v>138</v>
      </c>
      <c r="H748" s="56" t="str">
        <f t="shared" si="11"/>
        <v>847.8471160.1.432209.000000.847001.200179</v>
      </c>
      <c r="I748" s="66" t="s">
        <v>21</v>
      </c>
      <c r="J748" s="66">
        <v>847001</v>
      </c>
      <c r="K748" s="66" t="s">
        <v>23</v>
      </c>
      <c r="L748" s="66">
        <v>200179</v>
      </c>
      <c r="M748" s="56" t="s">
        <v>2286</v>
      </c>
      <c r="N748" s="56">
        <v>1</v>
      </c>
      <c r="Q748" s="56" t="s">
        <v>4333</v>
      </c>
      <c r="R748" s="56">
        <v>1</v>
      </c>
      <c r="S748" s="56">
        <v>4767</v>
      </c>
      <c r="T748" s="56">
        <v>4540</v>
      </c>
      <c r="U748" s="56" t="s">
        <v>2002</v>
      </c>
      <c r="V748" s="56" t="s">
        <v>2003</v>
      </c>
      <c r="W748" s="56" t="s">
        <v>4265</v>
      </c>
      <c r="X748" s="56" t="s">
        <v>4266</v>
      </c>
      <c r="Y748" s="56" t="s">
        <v>4267</v>
      </c>
      <c r="AE748" s="56">
        <v>8471160</v>
      </c>
    </row>
    <row r="749" spans="1:31" x14ac:dyDescent="0.35">
      <c r="A749" s="56" t="s">
        <v>1998</v>
      </c>
      <c r="B749" s="56" t="s">
        <v>1999</v>
      </c>
      <c r="C749" s="56" t="s">
        <v>963</v>
      </c>
      <c r="D749" s="56">
        <v>8471160</v>
      </c>
      <c r="E749" s="56" t="s">
        <v>506</v>
      </c>
      <c r="F749" s="56">
        <v>432209</v>
      </c>
      <c r="G749" s="56" t="s">
        <v>138</v>
      </c>
      <c r="H749" s="56" t="str">
        <f t="shared" si="11"/>
        <v>847.8471160.1.432209.000000.847001.200179</v>
      </c>
      <c r="I749" s="66" t="s">
        <v>21</v>
      </c>
      <c r="J749" s="66">
        <v>847001</v>
      </c>
      <c r="K749" s="66" t="s">
        <v>23</v>
      </c>
      <c r="L749" s="66">
        <v>200179</v>
      </c>
      <c r="M749" s="56" t="s">
        <v>2286</v>
      </c>
      <c r="N749" s="56">
        <v>1</v>
      </c>
      <c r="Q749" s="56" t="s">
        <v>4334</v>
      </c>
      <c r="R749" s="56">
        <v>1</v>
      </c>
      <c r="S749" s="56">
        <v>21000</v>
      </c>
      <c r="T749" s="56">
        <v>20000</v>
      </c>
      <c r="U749" s="56" t="s">
        <v>2002</v>
      </c>
      <c r="V749" s="56" t="s">
        <v>2003</v>
      </c>
      <c r="W749" s="56" t="s">
        <v>4265</v>
      </c>
      <c r="X749" s="56" t="s">
        <v>4266</v>
      </c>
      <c r="Y749" s="56" t="s">
        <v>4267</v>
      </c>
      <c r="AE749" s="56">
        <v>8471160</v>
      </c>
    </row>
    <row r="750" spans="1:31" x14ac:dyDescent="0.35">
      <c r="A750" s="56" t="s">
        <v>1998</v>
      </c>
      <c r="B750" s="56" t="s">
        <v>1999</v>
      </c>
      <c r="C750" s="56" t="s">
        <v>963</v>
      </c>
      <c r="D750" s="56">
        <v>8471160</v>
      </c>
      <c r="E750" s="56" t="s">
        <v>506</v>
      </c>
      <c r="F750" s="56">
        <v>432209</v>
      </c>
      <c r="G750" s="56" t="s">
        <v>138</v>
      </c>
      <c r="H750" s="56" t="str">
        <f t="shared" si="11"/>
        <v>847.8471160.1.432209.000000.847001.200179</v>
      </c>
      <c r="I750" s="66" t="s">
        <v>21</v>
      </c>
      <c r="J750" s="66">
        <v>847001</v>
      </c>
      <c r="K750" s="66" t="s">
        <v>23</v>
      </c>
      <c r="L750" s="66">
        <v>200179</v>
      </c>
      <c r="M750" s="56" t="s">
        <v>2286</v>
      </c>
      <c r="N750" s="56">
        <v>1</v>
      </c>
      <c r="Q750" s="56" t="s">
        <v>4335</v>
      </c>
      <c r="R750" s="56">
        <v>1</v>
      </c>
      <c r="S750" s="56">
        <v>91350</v>
      </c>
      <c r="T750" s="56">
        <v>87000</v>
      </c>
      <c r="U750" s="56" t="s">
        <v>2002</v>
      </c>
      <c r="V750" s="56" t="s">
        <v>2003</v>
      </c>
      <c r="W750" s="56" t="s">
        <v>4265</v>
      </c>
      <c r="X750" s="56" t="s">
        <v>4266</v>
      </c>
      <c r="Y750" s="56" t="s">
        <v>4267</v>
      </c>
      <c r="AE750" s="56">
        <v>8471160</v>
      </c>
    </row>
    <row r="751" spans="1:31" x14ac:dyDescent="0.35">
      <c r="A751" s="56" t="s">
        <v>1998</v>
      </c>
      <c r="B751" s="56" t="s">
        <v>1999</v>
      </c>
      <c r="C751" s="56" t="s">
        <v>963</v>
      </c>
      <c r="D751" s="56">
        <v>8471160</v>
      </c>
      <c r="E751" s="56" t="s">
        <v>506</v>
      </c>
      <c r="F751" s="56">
        <v>432209</v>
      </c>
      <c r="G751" s="56" t="s">
        <v>138</v>
      </c>
      <c r="H751" s="56" t="str">
        <f t="shared" si="11"/>
        <v>847.8471160.1.432209.000000.847001.200179</v>
      </c>
      <c r="I751" s="66" t="s">
        <v>21</v>
      </c>
      <c r="J751" s="66">
        <v>847001</v>
      </c>
      <c r="K751" s="66" t="s">
        <v>23</v>
      </c>
      <c r="L751" s="66">
        <v>200179</v>
      </c>
      <c r="M751" s="56" t="s">
        <v>2286</v>
      </c>
      <c r="N751" s="56">
        <v>1</v>
      </c>
      <c r="Q751" s="56" t="s">
        <v>4336</v>
      </c>
      <c r="R751" s="56">
        <v>1</v>
      </c>
      <c r="S751" s="56">
        <v>54600</v>
      </c>
      <c r="T751" s="56">
        <v>52000</v>
      </c>
      <c r="U751" s="56" t="s">
        <v>2002</v>
      </c>
      <c r="V751" s="56" t="s">
        <v>2003</v>
      </c>
      <c r="W751" s="56" t="s">
        <v>4265</v>
      </c>
      <c r="X751" s="56" t="s">
        <v>4266</v>
      </c>
      <c r="Y751" s="56" t="s">
        <v>4267</v>
      </c>
      <c r="AE751" s="56">
        <v>8471160</v>
      </c>
    </row>
    <row r="752" spans="1:31" x14ac:dyDescent="0.35">
      <c r="A752" s="56" t="s">
        <v>1998</v>
      </c>
      <c r="B752" s="56" t="s">
        <v>1999</v>
      </c>
      <c r="C752" s="56" t="s">
        <v>963</v>
      </c>
      <c r="D752" s="56">
        <v>8471160</v>
      </c>
      <c r="E752" s="56" t="s">
        <v>506</v>
      </c>
      <c r="F752" s="56">
        <v>432209</v>
      </c>
      <c r="G752" s="56" t="s">
        <v>138</v>
      </c>
      <c r="H752" s="56" t="str">
        <f t="shared" si="11"/>
        <v>847.8471160.1.432209.000000.847001.200179</v>
      </c>
      <c r="I752" s="66" t="s">
        <v>21</v>
      </c>
      <c r="J752" s="66">
        <v>847001</v>
      </c>
      <c r="K752" s="66" t="s">
        <v>23</v>
      </c>
      <c r="L752" s="66">
        <v>200179</v>
      </c>
      <c r="M752" s="56" t="s">
        <v>2286</v>
      </c>
      <c r="N752" s="56">
        <v>1</v>
      </c>
      <c r="Q752" s="56" t="s">
        <v>4337</v>
      </c>
      <c r="R752" s="56">
        <v>1</v>
      </c>
      <c r="S752" s="56">
        <v>3465</v>
      </c>
      <c r="T752" s="56">
        <v>3300</v>
      </c>
      <c r="U752" s="56" t="s">
        <v>2002</v>
      </c>
      <c r="V752" s="56" t="s">
        <v>2003</v>
      </c>
      <c r="W752" s="56" t="s">
        <v>4265</v>
      </c>
      <c r="X752" s="56" t="s">
        <v>4266</v>
      </c>
      <c r="Y752" s="56" t="s">
        <v>4267</v>
      </c>
      <c r="AE752" s="56">
        <v>8471160</v>
      </c>
    </row>
    <row r="753" spans="1:31" x14ac:dyDescent="0.35">
      <c r="A753" s="56" t="s">
        <v>1998</v>
      </c>
      <c r="B753" s="56" t="s">
        <v>1999</v>
      </c>
      <c r="C753" s="56" t="s">
        <v>963</v>
      </c>
      <c r="D753" s="56">
        <v>8471160</v>
      </c>
      <c r="E753" s="56" t="s">
        <v>506</v>
      </c>
      <c r="F753" s="56">
        <v>432209</v>
      </c>
      <c r="G753" s="56" t="s">
        <v>138</v>
      </c>
      <c r="H753" s="56" t="str">
        <f t="shared" si="11"/>
        <v>847.8471160.1.432209.000000.847001.200179</v>
      </c>
      <c r="I753" s="66" t="s">
        <v>21</v>
      </c>
      <c r="J753" s="66">
        <v>847001</v>
      </c>
      <c r="K753" s="66" t="s">
        <v>23</v>
      </c>
      <c r="L753" s="66">
        <v>200179</v>
      </c>
      <c r="M753" s="56" t="s">
        <v>2286</v>
      </c>
      <c r="N753" s="56">
        <v>1</v>
      </c>
      <c r="Q753" s="56" t="s">
        <v>4338</v>
      </c>
      <c r="R753" s="56">
        <v>1</v>
      </c>
      <c r="S753" s="56">
        <v>28121.100000000002</v>
      </c>
      <c r="T753" s="56">
        <v>26782</v>
      </c>
      <c r="U753" s="56" t="s">
        <v>2002</v>
      </c>
      <c r="V753" s="56" t="s">
        <v>2003</v>
      </c>
      <c r="W753" s="56" t="s">
        <v>4265</v>
      </c>
      <c r="X753" s="56" t="s">
        <v>4266</v>
      </c>
      <c r="Y753" s="56" t="s">
        <v>4267</v>
      </c>
      <c r="AE753" s="56">
        <v>8471160</v>
      </c>
    </row>
    <row r="754" spans="1:31" x14ac:dyDescent="0.35">
      <c r="A754" s="56" t="s">
        <v>1998</v>
      </c>
      <c r="B754" s="56" t="s">
        <v>1999</v>
      </c>
      <c r="C754" s="56" t="s">
        <v>963</v>
      </c>
      <c r="D754" s="56">
        <v>8471160</v>
      </c>
      <c r="E754" s="56" t="s">
        <v>506</v>
      </c>
      <c r="F754" s="56">
        <v>432209</v>
      </c>
      <c r="G754" s="56" t="s">
        <v>138</v>
      </c>
      <c r="H754" s="56" t="str">
        <f t="shared" si="11"/>
        <v>847.8471160.1.432209.000000.847001.200179</v>
      </c>
      <c r="I754" s="66" t="s">
        <v>21</v>
      </c>
      <c r="J754" s="66">
        <v>847001</v>
      </c>
      <c r="K754" s="66" t="s">
        <v>23</v>
      </c>
      <c r="L754" s="66">
        <v>200179</v>
      </c>
      <c r="M754" s="56" t="s">
        <v>2286</v>
      </c>
      <c r="N754" s="56">
        <v>1</v>
      </c>
      <c r="Q754" s="56" t="s">
        <v>4339</v>
      </c>
      <c r="R754" s="56">
        <v>1</v>
      </c>
      <c r="S754" s="56">
        <v>7074.9000000000005</v>
      </c>
      <c r="T754" s="56">
        <v>6738</v>
      </c>
      <c r="U754" s="56" t="s">
        <v>2002</v>
      </c>
      <c r="V754" s="56" t="s">
        <v>2003</v>
      </c>
      <c r="W754" s="56" t="s">
        <v>4265</v>
      </c>
      <c r="X754" s="56" t="s">
        <v>4266</v>
      </c>
      <c r="Y754" s="56" t="s">
        <v>4267</v>
      </c>
      <c r="AE754" s="56">
        <v>8471160</v>
      </c>
    </row>
    <row r="755" spans="1:31" x14ac:dyDescent="0.35">
      <c r="A755" s="56" t="s">
        <v>1998</v>
      </c>
      <c r="B755" s="56" t="s">
        <v>1999</v>
      </c>
      <c r="C755" s="56" t="s">
        <v>963</v>
      </c>
      <c r="D755" s="56">
        <v>8471160</v>
      </c>
      <c r="E755" s="56" t="s">
        <v>506</v>
      </c>
      <c r="F755" s="56">
        <v>432209</v>
      </c>
      <c r="G755" s="56" t="s">
        <v>138</v>
      </c>
      <c r="H755" s="56" t="str">
        <f t="shared" si="11"/>
        <v>847.8471160.1.432209.000000.847001.200179</v>
      </c>
      <c r="I755" s="66" t="s">
        <v>21</v>
      </c>
      <c r="J755" s="66">
        <v>847001</v>
      </c>
      <c r="K755" s="66" t="s">
        <v>23</v>
      </c>
      <c r="L755" s="66">
        <v>200179</v>
      </c>
      <c r="M755" s="56" t="s">
        <v>2286</v>
      </c>
      <c r="N755" s="56">
        <v>1</v>
      </c>
      <c r="Q755" s="56" t="s">
        <v>4340</v>
      </c>
      <c r="R755" s="56">
        <v>1</v>
      </c>
      <c r="S755" s="56">
        <v>47250</v>
      </c>
      <c r="T755" s="56">
        <v>45000</v>
      </c>
      <c r="U755" s="56" t="s">
        <v>2002</v>
      </c>
      <c r="V755" s="56" t="s">
        <v>2003</v>
      </c>
      <c r="W755" s="56" t="s">
        <v>4265</v>
      </c>
      <c r="X755" s="56" t="s">
        <v>4266</v>
      </c>
      <c r="Y755" s="56" t="s">
        <v>4267</v>
      </c>
      <c r="AE755" s="56">
        <v>8471160</v>
      </c>
    </row>
    <row r="756" spans="1:31" x14ac:dyDescent="0.35">
      <c r="A756" s="56" t="s">
        <v>1998</v>
      </c>
      <c r="B756" s="56" t="s">
        <v>1999</v>
      </c>
      <c r="C756" s="56" t="s">
        <v>963</v>
      </c>
      <c r="D756" s="56">
        <v>8471160</v>
      </c>
      <c r="E756" s="56" t="s">
        <v>506</v>
      </c>
      <c r="F756" s="56">
        <v>432209</v>
      </c>
      <c r="G756" s="56" t="s">
        <v>138</v>
      </c>
      <c r="H756" s="56" t="str">
        <f t="shared" si="11"/>
        <v>847.8471160.1.432209.000000.847001.200179</v>
      </c>
      <c r="I756" s="66" t="s">
        <v>21</v>
      </c>
      <c r="J756" s="66">
        <v>847001</v>
      </c>
      <c r="K756" s="66" t="s">
        <v>23</v>
      </c>
      <c r="L756" s="66">
        <v>200179</v>
      </c>
      <c r="M756" s="56" t="s">
        <v>2286</v>
      </c>
      <c r="N756" s="56">
        <v>1</v>
      </c>
      <c r="Q756" s="56" t="s">
        <v>4341</v>
      </c>
      <c r="R756" s="56">
        <v>1</v>
      </c>
      <c r="S756" s="56">
        <v>56700</v>
      </c>
      <c r="T756" s="56">
        <v>54000</v>
      </c>
      <c r="U756" s="56" t="s">
        <v>2002</v>
      </c>
      <c r="V756" s="56" t="s">
        <v>2003</v>
      </c>
      <c r="W756" s="56" t="s">
        <v>4265</v>
      </c>
      <c r="X756" s="56" t="s">
        <v>4266</v>
      </c>
      <c r="Y756" s="56" t="s">
        <v>4267</v>
      </c>
      <c r="AE756" s="56">
        <v>8471160</v>
      </c>
    </row>
    <row r="757" spans="1:31" x14ac:dyDescent="0.35">
      <c r="A757" s="56" t="s">
        <v>1998</v>
      </c>
      <c r="B757" s="56" t="s">
        <v>1999</v>
      </c>
      <c r="C757" s="56" t="s">
        <v>963</v>
      </c>
      <c r="D757" s="56">
        <v>8471160</v>
      </c>
      <c r="E757" s="56" t="s">
        <v>506</v>
      </c>
      <c r="F757" s="56">
        <v>432209</v>
      </c>
      <c r="G757" s="56" t="s">
        <v>138</v>
      </c>
      <c r="H757" s="56" t="str">
        <f t="shared" si="11"/>
        <v>847.8471160.1.432209.000000.847001.200179</v>
      </c>
      <c r="I757" s="66" t="s">
        <v>21</v>
      </c>
      <c r="J757" s="66">
        <v>847001</v>
      </c>
      <c r="K757" s="66" t="s">
        <v>23</v>
      </c>
      <c r="L757" s="66">
        <v>200179</v>
      </c>
      <c r="M757" s="56" t="s">
        <v>2286</v>
      </c>
      <c r="N757" s="56">
        <v>1</v>
      </c>
      <c r="Q757" s="56" t="s">
        <v>4342</v>
      </c>
      <c r="R757" s="56">
        <v>1</v>
      </c>
      <c r="S757" s="56">
        <v>4189.5</v>
      </c>
      <c r="T757" s="56">
        <v>3990</v>
      </c>
      <c r="U757" s="56" t="s">
        <v>2002</v>
      </c>
      <c r="V757" s="56" t="s">
        <v>2003</v>
      </c>
      <c r="W757" s="56" t="s">
        <v>4265</v>
      </c>
      <c r="X757" s="56" t="s">
        <v>4266</v>
      </c>
      <c r="Y757" s="56" t="s">
        <v>4267</v>
      </c>
      <c r="AE757" s="56">
        <v>8471160</v>
      </c>
    </row>
    <row r="758" spans="1:31" x14ac:dyDescent="0.35">
      <c r="A758" s="56" t="s">
        <v>1998</v>
      </c>
      <c r="B758" s="56" t="s">
        <v>1999</v>
      </c>
      <c r="C758" s="56" t="s">
        <v>963</v>
      </c>
      <c r="D758" s="56">
        <v>8471160</v>
      </c>
      <c r="E758" s="56" t="s">
        <v>506</v>
      </c>
      <c r="F758" s="56">
        <v>432209</v>
      </c>
      <c r="G758" s="56" t="s">
        <v>138</v>
      </c>
      <c r="H758" s="56" t="str">
        <f t="shared" si="11"/>
        <v>847.8471160.1.432209.000000.847001.200179</v>
      </c>
      <c r="I758" s="66" t="s">
        <v>21</v>
      </c>
      <c r="J758" s="66">
        <v>847001</v>
      </c>
      <c r="K758" s="66" t="s">
        <v>23</v>
      </c>
      <c r="L758" s="66">
        <v>200179</v>
      </c>
      <c r="M758" s="56" t="s">
        <v>2286</v>
      </c>
      <c r="N758" s="56">
        <v>1</v>
      </c>
      <c r="Q758" s="56" t="s">
        <v>4343</v>
      </c>
      <c r="R758" s="56">
        <v>1</v>
      </c>
      <c r="S758" s="56">
        <v>38850</v>
      </c>
      <c r="T758" s="56">
        <v>37000</v>
      </c>
      <c r="U758" s="56" t="s">
        <v>2002</v>
      </c>
      <c r="V758" s="56" t="s">
        <v>2003</v>
      </c>
      <c r="W758" s="56" t="s">
        <v>4265</v>
      </c>
      <c r="X758" s="56" t="s">
        <v>4266</v>
      </c>
      <c r="Y758" s="56" t="s">
        <v>4267</v>
      </c>
      <c r="AE758" s="56">
        <v>8471160</v>
      </c>
    </row>
    <row r="759" spans="1:31" x14ac:dyDescent="0.35">
      <c r="A759" s="56" t="s">
        <v>1998</v>
      </c>
      <c r="B759" s="56" t="s">
        <v>1999</v>
      </c>
      <c r="C759" s="56" t="s">
        <v>963</v>
      </c>
      <c r="D759" s="56">
        <v>8471160</v>
      </c>
      <c r="E759" s="56" t="s">
        <v>506</v>
      </c>
      <c r="F759" s="56">
        <v>432209</v>
      </c>
      <c r="G759" s="56" t="s">
        <v>138</v>
      </c>
      <c r="H759" s="56" t="str">
        <f t="shared" si="11"/>
        <v>847.8471160.1.432209.000000.847001.200179</v>
      </c>
      <c r="I759" s="66" t="s">
        <v>21</v>
      </c>
      <c r="J759" s="66">
        <v>847001</v>
      </c>
      <c r="K759" s="66" t="s">
        <v>23</v>
      </c>
      <c r="L759" s="66">
        <v>200179</v>
      </c>
      <c r="M759" s="56" t="s">
        <v>2286</v>
      </c>
      <c r="N759" s="56">
        <v>1</v>
      </c>
      <c r="Q759" s="56" t="s">
        <v>4344</v>
      </c>
      <c r="R759" s="56">
        <v>1</v>
      </c>
      <c r="S759" s="56">
        <v>10122</v>
      </c>
      <c r="T759" s="56">
        <v>9640</v>
      </c>
      <c r="U759" s="56" t="s">
        <v>2002</v>
      </c>
      <c r="V759" s="56" t="s">
        <v>2003</v>
      </c>
      <c r="W759" s="56" t="s">
        <v>4265</v>
      </c>
      <c r="X759" s="56" t="s">
        <v>4266</v>
      </c>
      <c r="Y759" s="56" t="s">
        <v>4267</v>
      </c>
      <c r="AE759" s="56">
        <v>8471160</v>
      </c>
    </row>
    <row r="760" spans="1:31" x14ac:dyDescent="0.35">
      <c r="A760" s="56" t="s">
        <v>1998</v>
      </c>
      <c r="B760" s="56" t="s">
        <v>1999</v>
      </c>
      <c r="C760" s="56" t="s">
        <v>963</v>
      </c>
      <c r="D760" s="56">
        <v>8471160</v>
      </c>
      <c r="E760" s="56" t="s">
        <v>506</v>
      </c>
      <c r="F760" s="56">
        <v>432209</v>
      </c>
      <c r="G760" s="56" t="s">
        <v>138</v>
      </c>
      <c r="H760" s="56" t="str">
        <f t="shared" si="11"/>
        <v>847.8471160.1.432209.000000.847001.200179</v>
      </c>
      <c r="I760" s="66" t="s">
        <v>21</v>
      </c>
      <c r="J760" s="66">
        <v>847001</v>
      </c>
      <c r="K760" s="66" t="s">
        <v>23</v>
      </c>
      <c r="L760" s="66">
        <v>200179</v>
      </c>
      <c r="M760" s="56" t="s">
        <v>2286</v>
      </c>
      <c r="N760" s="56">
        <v>1</v>
      </c>
      <c r="Q760" s="56" t="s">
        <v>4345</v>
      </c>
      <c r="R760" s="56">
        <v>1</v>
      </c>
      <c r="S760" s="56">
        <v>33075</v>
      </c>
      <c r="T760" s="56">
        <v>31500</v>
      </c>
      <c r="U760" s="56" t="s">
        <v>2002</v>
      </c>
      <c r="V760" s="56" t="s">
        <v>2003</v>
      </c>
      <c r="W760" s="56" t="s">
        <v>4265</v>
      </c>
      <c r="X760" s="56" t="s">
        <v>4266</v>
      </c>
      <c r="Y760" s="56" t="s">
        <v>4267</v>
      </c>
      <c r="AE760" s="56">
        <v>8471160</v>
      </c>
    </row>
    <row r="761" spans="1:31" x14ac:dyDescent="0.35">
      <c r="A761" s="56" t="s">
        <v>1998</v>
      </c>
      <c r="B761" s="56" t="s">
        <v>1999</v>
      </c>
      <c r="C761" s="56" t="s">
        <v>963</v>
      </c>
      <c r="D761" s="56">
        <v>8471160</v>
      </c>
      <c r="E761" s="56" t="s">
        <v>506</v>
      </c>
      <c r="F761" s="56">
        <v>432209</v>
      </c>
      <c r="G761" s="56" t="s">
        <v>138</v>
      </c>
      <c r="H761" s="56" t="str">
        <f t="shared" si="11"/>
        <v>847.8471160.1.432209.000000.847001.200179</v>
      </c>
      <c r="I761" s="66" t="s">
        <v>21</v>
      </c>
      <c r="J761" s="66">
        <v>847001</v>
      </c>
      <c r="K761" s="66" t="s">
        <v>23</v>
      </c>
      <c r="L761" s="66">
        <v>200179</v>
      </c>
      <c r="M761" s="56" t="s">
        <v>2286</v>
      </c>
      <c r="N761" s="56">
        <v>1</v>
      </c>
      <c r="Q761" s="56" t="s">
        <v>4346</v>
      </c>
      <c r="R761" s="56">
        <v>1</v>
      </c>
      <c r="S761" s="56">
        <v>63000</v>
      </c>
      <c r="T761" s="56">
        <v>60000</v>
      </c>
      <c r="U761" s="56" t="s">
        <v>2002</v>
      </c>
      <c r="V761" s="56" t="s">
        <v>2003</v>
      </c>
      <c r="W761" s="56" t="s">
        <v>4265</v>
      </c>
      <c r="X761" s="56" t="s">
        <v>4266</v>
      </c>
      <c r="Y761" s="56" t="s">
        <v>4267</v>
      </c>
      <c r="AE761" s="56">
        <v>8471160</v>
      </c>
    </row>
    <row r="762" spans="1:31" x14ac:dyDescent="0.35">
      <c r="A762" s="56" t="s">
        <v>1998</v>
      </c>
      <c r="B762" s="56" t="s">
        <v>1999</v>
      </c>
      <c r="C762" s="56" t="s">
        <v>963</v>
      </c>
      <c r="D762" s="56">
        <v>8471160</v>
      </c>
      <c r="E762" s="56" t="s">
        <v>506</v>
      </c>
      <c r="F762" s="56">
        <v>432209</v>
      </c>
      <c r="G762" s="56" t="s">
        <v>138</v>
      </c>
      <c r="H762" s="56" t="str">
        <f t="shared" si="11"/>
        <v>847.8471160.1.432209.000000.847001.200179</v>
      </c>
      <c r="I762" s="66" t="s">
        <v>21</v>
      </c>
      <c r="J762" s="66">
        <v>847001</v>
      </c>
      <c r="K762" s="66" t="s">
        <v>23</v>
      </c>
      <c r="L762" s="66">
        <v>200179</v>
      </c>
      <c r="M762" s="56" t="s">
        <v>2286</v>
      </c>
      <c r="N762" s="56">
        <v>1</v>
      </c>
      <c r="Q762" s="56" t="s">
        <v>4347</v>
      </c>
      <c r="R762" s="56">
        <v>1</v>
      </c>
      <c r="S762" s="56">
        <v>36750</v>
      </c>
      <c r="T762" s="56">
        <v>35000</v>
      </c>
      <c r="U762" s="56" t="s">
        <v>2002</v>
      </c>
      <c r="V762" s="56" t="s">
        <v>2003</v>
      </c>
      <c r="W762" s="56" t="s">
        <v>4265</v>
      </c>
      <c r="X762" s="56" t="s">
        <v>4266</v>
      </c>
      <c r="Y762" s="56" t="s">
        <v>4267</v>
      </c>
      <c r="AE762" s="56">
        <v>8471160</v>
      </c>
    </row>
    <row r="763" spans="1:31" x14ac:dyDescent="0.35">
      <c r="A763" s="56" t="s">
        <v>1998</v>
      </c>
      <c r="B763" s="56" t="s">
        <v>1999</v>
      </c>
      <c r="C763" s="56" t="s">
        <v>963</v>
      </c>
      <c r="D763" s="56">
        <v>8471160</v>
      </c>
      <c r="E763" s="56" t="s">
        <v>506</v>
      </c>
      <c r="F763" s="56">
        <v>432209</v>
      </c>
      <c r="G763" s="56" t="s">
        <v>138</v>
      </c>
      <c r="H763" s="56" t="str">
        <f t="shared" si="11"/>
        <v>847.8471160.1.432209.000000.847001.200179</v>
      </c>
      <c r="I763" s="66" t="s">
        <v>21</v>
      </c>
      <c r="J763" s="66">
        <v>847001</v>
      </c>
      <c r="K763" s="66" t="s">
        <v>23</v>
      </c>
      <c r="L763" s="66">
        <v>200179</v>
      </c>
      <c r="M763" s="56" t="s">
        <v>2286</v>
      </c>
      <c r="N763" s="56">
        <v>1</v>
      </c>
      <c r="Q763" s="56" t="s">
        <v>4348</v>
      </c>
      <c r="R763" s="56">
        <v>1</v>
      </c>
      <c r="S763" s="56">
        <v>23100</v>
      </c>
      <c r="T763" s="56">
        <v>22000</v>
      </c>
      <c r="U763" s="56" t="s">
        <v>2002</v>
      </c>
      <c r="V763" s="56" t="s">
        <v>2003</v>
      </c>
      <c r="W763" s="56" t="s">
        <v>4265</v>
      </c>
      <c r="X763" s="56" t="s">
        <v>4266</v>
      </c>
      <c r="Y763" s="56" t="s">
        <v>4267</v>
      </c>
      <c r="AE763" s="56">
        <v>8471160</v>
      </c>
    </row>
    <row r="764" spans="1:31" x14ac:dyDescent="0.35">
      <c r="A764" s="56" t="s">
        <v>1998</v>
      </c>
      <c r="B764" s="56" t="s">
        <v>1999</v>
      </c>
      <c r="C764" s="56" t="s">
        <v>963</v>
      </c>
      <c r="D764" s="56">
        <v>8471160</v>
      </c>
      <c r="E764" s="56" t="s">
        <v>506</v>
      </c>
      <c r="F764" s="56">
        <v>432209</v>
      </c>
      <c r="G764" s="56" t="s">
        <v>138</v>
      </c>
      <c r="H764" s="56" t="str">
        <f t="shared" si="11"/>
        <v>847.8471160.1.432209.000000.847001.200179</v>
      </c>
      <c r="I764" s="66" t="s">
        <v>21</v>
      </c>
      <c r="J764" s="66">
        <v>847001</v>
      </c>
      <c r="K764" s="66" t="s">
        <v>23</v>
      </c>
      <c r="L764" s="66">
        <v>200179</v>
      </c>
      <c r="M764" s="56" t="s">
        <v>2286</v>
      </c>
      <c r="N764" s="56">
        <v>1</v>
      </c>
      <c r="Q764" s="56" t="s">
        <v>4349</v>
      </c>
      <c r="R764" s="56">
        <v>1</v>
      </c>
      <c r="S764" s="56">
        <v>14700</v>
      </c>
      <c r="T764" s="56">
        <v>14000</v>
      </c>
      <c r="U764" s="56" t="s">
        <v>2002</v>
      </c>
      <c r="V764" s="56" t="s">
        <v>2003</v>
      </c>
      <c r="W764" s="56" t="s">
        <v>4265</v>
      </c>
      <c r="X764" s="56" t="s">
        <v>4266</v>
      </c>
      <c r="Y764" s="56" t="s">
        <v>4267</v>
      </c>
      <c r="AE764" s="56">
        <v>8471160</v>
      </c>
    </row>
    <row r="765" spans="1:31" x14ac:dyDescent="0.35">
      <c r="A765" s="56" t="s">
        <v>1998</v>
      </c>
      <c r="B765" s="56" t="s">
        <v>1999</v>
      </c>
      <c r="C765" s="56" t="s">
        <v>963</v>
      </c>
      <c r="D765" s="56">
        <v>8471160</v>
      </c>
      <c r="E765" s="56" t="s">
        <v>506</v>
      </c>
      <c r="F765" s="56">
        <v>432209</v>
      </c>
      <c r="G765" s="56" t="s">
        <v>138</v>
      </c>
      <c r="H765" s="56" t="str">
        <f t="shared" si="11"/>
        <v>847.8471160.1.432209.000000.847001.200179</v>
      </c>
      <c r="I765" s="66" t="s">
        <v>21</v>
      </c>
      <c r="J765" s="66">
        <v>847001</v>
      </c>
      <c r="K765" s="66" t="s">
        <v>23</v>
      </c>
      <c r="L765" s="66">
        <v>200179</v>
      </c>
      <c r="M765" s="56" t="s">
        <v>2286</v>
      </c>
      <c r="N765" s="56">
        <v>1</v>
      </c>
      <c r="Q765" s="56" t="s">
        <v>4350</v>
      </c>
      <c r="R765" s="56">
        <v>1</v>
      </c>
      <c r="S765" s="56">
        <v>66150</v>
      </c>
      <c r="T765" s="56">
        <v>63000</v>
      </c>
      <c r="U765" s="56" t="s">
        <v>2002</v>
      </c>
      <c r="V765" s="56" t="s">
        <v>2003</v>
      </c>
      <c r="W765" s="56" t="s">
        <v>4265</v>
      </c>
      <c r="X765" s="56" t="s">
        <v>4266</v>
      </c>
      <c r="Y765" s="56" t="s">
        <v>4267</v>
      </c>
      <c r="AE765" s="56">
        <v>8471160</v>
      </c>
    </row>
    <row r="766" spans="1:31" x14ac:dyDescent="0.35">
      <c r="A766" s="56" t="s">
        <v>1998</v>
      </c>
      <c r="B766" s="56" t="s">
        <v>1999</v>
      </c>
      <c r="C766" s="56" t="s">
        <v>963</v>
      </c>
      <c r="D766" s="56">
        <v>8471160</v>
      </c>
      <c r="E766" s="56" t="s">
        <v>506</v>
      </c>
      <c r="F766" s="56">
        <v>432209</v>
      </c>
      <c r="G766" s="56" t="s">
        <v>138</v>
      </c>
      <c r="H766" s="56" t="str">
        <f t="shared" si="11"/>
        <v>847.8471160.1.432209.000000.847001.200179</v>
      </c>
      <c r="I766" s="66" t="s">
        <v>21</v>
      </c>
      <c r="J766" s="66">
        <v>847001</v>
      </c>
      <c r="K766" s="66" t="s">
        <v>23</v>
      </c>
      <c r="L766" s="66">
        <v>200179</v>
      </c>
      <c r="M766" s="56" t="s">
        <v>2286</v>
      </c>
      <c r="N766" s="56">
        <v>1</v>
      </c>
      <c r="Q766" s="56" t="s">
        <v>4351</v>
      </c>
      <c r="R766" s="56">
        <v>1</v>
      </c>
      <c r="S766" s="56">
        <v>3619.3500000000004</v>
      </c>
      <c r="T766" s="56">
        <v>3447</v>
      </c>
      <c r="U766" s="56" t="s">
        <v>2002</v>
      </c>
      <c r="V766" s="56" t="s">
        <v>2003</v>
      </c>
      <c r="W766" s="56" t="s">
        <v>4265</v>
      </c>
      <c r="X766" s="56" t="s">
        <v>4266</v>
      </c>
      <c r="Y766" s="56" t="s">
        <v>4267</v>
      </c>
      <c r="AE766" s="56">
        <v>8471160</v>
      </c>
    </row>
    <row r="767" spans="1:31" x14ac:dyDescent="0.35">
      <c r="A767" s="56" t="s">
        <v>1998</v>
      </c>
      <c r="B767" s="56" t="s">
        <v>1999</v>
      </c>
      <c r="C767" s="56" t="s">
        <v>963</v>
      </c>
      <c r="D767" s="56">
        <v>8471160</v>
      </c>
      <c r="E767" s="56" t="s">
        <v>506</v>
      </c>
      <c r="F767" s="56">
        <v>432209</v>
      </c>
      <c r="G767" s="56" t="s">
        <v>138</v>
      </c>
      <c r="H767" s="56" t="str">
        <f t="shared" si="11"/>
        <v>847.8471160.1.432209.000000.847001.200179</v>
      </c>
      <c r="I767" s="66" t="s">
        <v>21</v>
      </c>
      <c r="J767" s="66">
        <v>847001</v>
      </c>
      <c r="K767" s="66" t="s">
        <v>23</v>
      </c>
      <c r="L767" s="66">
        <v>200179</v>
      </c>
      <c r="M767" s="56" t="s">
        <v>2286</v>
      </c>
      <c r="N767" s="56">
        <v>1</v>
      </c>
      <c r="Q767" s="56" t="s">
        <v>4352</v>
      </c>
      <c r="R767" s="56">
        <v>1</v>
      </c>
      <c r="S767" s="56">
        <v>41173.65</v>
      </c>
      <c r="T767" s="56">
        <v>39213</v>
      </c>
      <c r="U767" s="56" t="s">
        <v>2002</v>
      </c>
      <c r="V767" s="56" t="s">
        <v>2003</v>
      </c>
      <c r="W767" s="56" t="s">
        <v>4265</v>
      </c>
      <c r="X767" s="56" t="s">
        <v>4266</v>
      </c>
      <c r="Y767" s="56" t="s">
        <v>4267</v>
      </c>
      <c r="AE767" s="56">
        <v>8471160</v>
      </c>
    </row>
    <row r="768" spans="1:31" x14ac:dyDescent="0.35">
      <c r="A768" s="56" t="s">
        <v>1998</v>
      </c>
      <c r="B768" s="56" t="s">
        <v>1999</v>
      </c>
      <c r="C768" s="56" t="s">
        <v>963</v>
      </c>
      <c r="D768" s="56">
        <v>8471160</v>
      </c>
      <c r="E768" s="56" t="s">
        <v>506</v>
      </c>
      <c r="F768" s="56">
        <v>432209</v>
      </c>
      <c r="G768" s="56" t="s">
        <v>138</v>
      </c>
      <c r="H768" s="56" t="str">
        <f t="shared" si="11"/>
        <v>847.8471160.1.432209.000000.847001.200179</v>
      </c>
      <c r="I768" s="66" t="s">
        <v>21</v>
      </c>
      <c r="J768" s="66">
        <v>847001</v>
      </c>
      <c r="K768" s="66" t="s">
        <v>23</v>
      </c>
      <c r="L768" s="66">
        <v>200179</v>
      </c>
      <c r="M768" s="56" t="s">
        <v>2286</v>
      </c>
      <c r="N768" s="56">
        <v>1</v>
      </c>
      <c r="Q768" s="56" t="s">
        <v>4353</v>
      </c>
      <c r="R768" s="56">
        <v>1</v>
      </c>
      <c r="S768" s="56">
        <v>31500</v>
      </c>
      <c r="T768" s="56">
        <v>30000</v>
      </c>
      <c r="U768" s="56" t="s">
        <v>2002</v>
      </c>
      <c r="V768" s="56" t="s">
        <v>2003</v>
      </c>
      <c r="W768" s="56" t="s">
        <v>4265</v>
      </c>
      <c r="X768" s="56" t="s">
        <v>4266</v>
      </c>
      <c r="Y768" s="56" t="s">
        <v>4267</v>
      </c>
      <c r="AE768" s="56">
        <v>8471160</v>
      </c>
    </row>
    <row r="769" spans="1:31" x14ac:dyDescent="0.35">
      <c r="A769" s="56" t="s">
        <v>1998</v>
      </c>
      <c r="B769" s="56" t="s">
        <v>1999</v>
      </c>
      <c r="C769" s="56" t="s">
        <v>963</v>
      </c>
      <c r="D769" s="56">
        <v>8471160</v>
      </c>
      <c r="E769" s="56" t="s">
        <v>506</v>
      </c>
      <c r="F769" s="56">
        <v>432209</v>
      </c>
      <c r="G769" s="56" t="s">
        <v>138</v>
      </c>
      <c r="H769" s="56" t="str">
        <f t="shared" si="11"/>
        <v>847.8471160.1.432209.000000.847001.200179</v>
      </c>
      <c r="I769" s="66" t="s">
        <v>21</v>
      </c>
      <c r="J769" s="66">
        <v>847001</v>
      </c>
      <c r="K769" s="66" t="s">
        <v>23</v>
      </c>
      <c r="L769" s="66">
        <v>200179</v>
      </c>
      <c r="M769" s="56" t="s">
        <v>2286</v>
      </c>
      <c r="N769" s="56">
        <v>1</v>
      </c>
      <c r="Q769" s="56" t="s">
        <v>4354</v>
      </c>
      <c r="R769" s="56">
        <v>1</v>
      </c>
      <c r="S769" s="56">
        <v>1625.085</v>
      </c>
      <c r="T769" s="56">
        <v>1547.7</v>
      </c>
      <c r="U769" s="56" t="s">
        <v>2002</v>
      </c>
      <c r="V769" s="56" t="s">
        <v>2003</v>
      </c>
      <c r="W769" s="56" t="s">
        <v>4265</v>
      </c>
      <c r="X769" s="56" t="s">
        <v>4266</v>
      </c>
      <c r="Y769" s="56" t="s">
        <v>4267</v>
      </c>
      <c r="AE769" s="56">
        <v>8471160</v>
      </c>
    </row>
    <row r="770" spans="1:31" x14ac:dyDescent="0.35">
      <c r="A770" s="56" t="s">
        <v>1998</v>
      </c>
      <c r="B770" s="56" t="s">
        <v>1999</v>
      </c>
      <c r="C770" s="56" t="s">
        <v>963</v>
      </c>
      <c r="D770" s="56">
        <v>8471160</v>
      </c>
      <c r="E770" s="56" t="s">
        <v>506</v>
      </c>
      <c r="F770" s="56">
        <v>432209</v>
      </c>
      <c r="G770" s="56" t="s">
        <v>138</v>
      </c>
      <c r="H770" s="56" t="str">
        <f t="shared" si="11"/>
        <v>847.8471160.1.432209.000000.847001.200179</v>
      </c>
      <c r="I770" s="66" t="s">
        <v>21</v>
      </c>
      <c r="J770" s="66">
        <v>847001</v>
      </c>
      <c r="K770" s="66" t="s">
        <v>23</v>
      </c>
      <c r="L770" s="66">
        <v>200179</v>
      </c>
      <c r="M770" s="56" t="s">
        <v>2286</v>
      </c>
      <c r="N770" s="56">
        <v>1</v>
      </c>
      <c r="Q770" s="56" t="s">
        <v>4355</v>
      </c>
      <c r="R770" s="56">
        <v>1</v>
      </c>
      <c r="S770" s="56">
        <v>144286.527</v>
      </c>
      <c r="T770" s="56">
        <v>137415.74</v>
      </c>
      <c r="U770" s="56" t="s">
        <v>2002</v>
      </c>
      <c r="V770" s="56" t="s">
        <v>2003</v>
      </c>
      <c r="W770" s="56" t="s">
        <v>4265</v>
      </c>
      <c r="X770" s="56" t="s">
        <v>4266</v>
      </c>
      <c r="Y770" s="56" t="s">
        <v>4267</v>
      </c>
      <c r="AE770" s="56">
        <v>8471160</v>
      </c>
    </row>
    <row r="771" spans="1:31" x14ac:dyDescent="0.35">
      <c r="A771" s="56" t="s">
        <v>1998</v>
      </c>
      <c r="B771" s="56" t="s">
        <v>1999</v>
      </c>
      <c r="C771" s="56" t="s">
        <v>963</v>
      </c>
      <c r="D771" s="56">
        <v>8471160</v>
      </c>
      <c r="E771" s="56" t="s">
        <v>506</v>
      </c>
      <c r="F771" s="56">
        <v>432209</v>
      </c>
      <c r="G771" s="56" t="s">
        <v>138</v>
      </c>
      <c r="H771" s="56" t="str">
        <f t="shared" ref="H771:H834" si="12">CONCATENATE(847,".",D771,".",1,".",F771,".","000000",".",J771,".",L771)</f>
        <v>847.8471160.1.432209.000000.847001.200179</v>
      </c>
      <c r="I771" s="66" t="s">
        <v>21</v>
      </c>
      <c r="J771" s="66">
        <v>847001</v>
      </c>
      <c r="K771" s="66" t="s">
        <v>23</v>
      </c>
      <c r="L771" s="66">
        <v>200179</v>
      </c>
      <c r="M771" s="56" t="s">
        <v>2286</v>
      </c>
      <c r="N771" s="56">
        <v>1</v>
      </c>
      <c r="Q771" s="56" t="s">
        <v>4356</v>
      </c>
      <c r="R771" s="56">
        <v>1</v>
      </c>
      <c r="S771" s="56">
        <v>210000</v>
      </c>
      <c r="T771" s="56">
        <v>200000</v>
      </c>
      <c r="U771" s="56" t="s">
        <v>2002</v>
      </c>
      <c r="V771" s="56" t="s">
        <v>2003</v>
      </c>
      <c r="W771" s="56" t="s">
        <v>4265</v>
      </c>
      <c r="X771" s="56" t="s">
        <v>4266</v>
      </c>
      <c r="Y771" s="56" t="s">
        <v>4267</v>
      </c>
      <c r="AE771" s="56">
        <v>8471160</v>
      </c>
    </row>
    <row r="772" spans="1:31" x14ac:dyDescent="0.35">
      <c r="A772" s="56" t="s">
        <v>1998</v>
      </c>
      <c r="B772" s="56" t="s">
        <v>1999</v>
      </c>
      <c r="C772" s="56" t="s">
        <v>963</v>
      </c>
      <c r="D772" s="56">
        <v>8471160</v>
      </c>
      <c r="E772" s="56" t="s">
        <v>506</v>
      </c>
      <c r="F772" s="56">
        <v>432209</v>
      </c>
      <c r="G772" s="56" t="s">
        <v>138</v>
      </c>
      <c r="H772" s="56" t="str">
        <f t="shared" si="12"/>
        <v>847.8471160.1.432209.000000.847001.200179</v>
      </c>
      <c r="I772" s="66" t="s">
        <v>21</v>
      </c>
      <c r="J772" s="66">
        <v>847001</v>
      </c>
      <c r="K772" s="66" t="s">
        <v>23</v>
      </c>
      <c r="L772" s="66">
        <v>200179</v>
      </c>
      <c r="M772" s="56" t="s">
        <v>2286</v>
      </c>
      <c r="N772" s="56">
        <v>1</v>
      </c>
      <c r="Q772" s="56" t="s">
        <v>4357</v>
      </c>
      <c r="R772" s="56">
        <v>1</v>
      </c>
      <c r="S772" s="56">
        <v>22642.935000000001</v>
      </c>
      <c r="T772" s="56">
        <v>21564.7</v>
      </c>
      <c r="U772" s="56" t="s">
        <v>2002</v>
      </c>
      <c r="V772" s="56" t="s">
        <v>2003</v>
      </c>
      <c r="W772" s="56" t="s">
        <v>4265</v>
      </c>
      <c r="X772" s="56" t="s">
        <v>4266</v>
      </c>
      <c r="Y772" s="56" t="s">
        <v>4267</v>
      </c>
      <c r="AE772" s="56">
        <v>8471160</v>
      </c>
    </row>
    <row r="773" spans="1:31" x14ac:dyDescent="0.35">
      <c r="A773" s="56" t="s">
        <v>1998</v>
      </c>
      <c r="B773" s="56" t="s">
        <v>1999</v>
      </c>
      <c r="C773" s="56" t="s">
        <v>963</v>
      </c>
      <c r="D773" s="56">
        <v>8471160</v>
      </c>
      <c r="E773" s="56" t="s">
        <v>506</v>
      </c>
      <c r="F773" s="56">
        <v>432209</v>
      </c>
      <c r="G773" s="56" t="s">
        <v>138</v>
      </c>
      <c r="H773" s="56" t="str">
        <f t="shared" si="12"/>
        <v>847.8471160.1.432209.000000.847001.200179</v>
      </c>
      <c r="I773" s="66" t="s">
        <v>21</v>
      </c>
      <c r="J773" s="66">
        <v>847001</v>
      </c>
      <c r="K773" s="66" t="s">
        <v>23</v>
      </c>
      <c r="L773" s="66">
        <v>200179</v>
      </c>
      <c r="M773" s="56" t="s">
        <v>2286</v>
      </c>
      <c r="N773" s="56">
        <v>1</v>
      </c>
      <c r="Q773" s="56" t="s">
        <v>4358</v>
      </c>
      <c r="R773" s="56">
        <v>1</v>
      </c>
      <c r="S773" s="56">
        <v>169683.36000000002</v>
      </c>
      <c r="T773" s="56">
        <v>161603.20000000001</v>
      </c>
      <c r="U773" s="56" t="s">
        <v>2002</v>
      </c>
      <c r="V773" s="56" t="s">
        <v>2003</v>
      </c>
      <c r="W773" s="56" t="s">
        <v>4265</v>
      </c>
      <c r="X773" s="56" t="s">
        <v>4266</v>
      </c>
      <c r="Y773" s="56" t="s">
        <v>4267</v>
      </c>
      <c r="AE773" s="56">
        <v>8471160</v>
      </c>
    </row>
    <row r="774" spans="1:31" x14ac:dyDescent="0.35">
      <c r="A774" s="56" t="s">
        <v>1998</v>
      </c>
      <c r="B774" s="56" t="s">
        <v>1999</v>
      </c>
      <c r="C774" s="56" t="s">
        <v>963</v>
      </c>
      <c r="D774" s="56">
        <v>8471160</v>
      </c>
      <c r="E774" s="56" t="s">
        <v>506</v>
      </c>
      <c r="F774" s="56">
        <v>432209</v>
      </c>
      <c r="G774" s="56" t="s">
        <v>138</v>
      </c>
      <c r="H774" s="56" t="str">
        <f t="shared" si="12"/>
        <v>847.8471160.1.432209.000000.847001.200179</v>
      </c>
      <c r="I774" s="66" t="s">
        <v>21</v>
      </c>
      <c r="J774" s="66">
        <v>847001</v>
      </c>
      <c r="K774" s="66" t="s">
        <v>23</v>
      </c>
      <c r="L774" s="66">
        <v>200179</v>
      </c>
      <c r="M774" s="56" t="s">
        <v>2286</v>
      </c>
      <c r="N774" s="56">
        <v>1</v>
      </c>
      <c r="Q774" s="56" t="s">
        <v>4359</v>
      </c>
      <c r="R774" s="56">
        <v>1</v>
      </c>
      <c r="S774" s="56">
        <v>144286.527</v>
      </c>
      <c r="T774" s="56">
        <v>137415.74</v>
      </c>
      <c r="U774" s="56" t="s">
        <v>2002</v>
      </c>
      <c r="V774" s="56" t="s">
        <v>2003</v>
      </c>
      <c r="W774" s="56" t="s">
        <v>4265</v>
      </c>
      <c r="X774" s="56" t="s">
        <v>4266</v>
      </c>
      <c r="Y774" s="56" t="s">
        <v>4267</v>
      </c>
      <c r="AE774" s="56">
        <v>8471160</v>
      </c>
    </row>
    <row r="775" spans="1:31" x14ac:dyDescent="0.35">
      <c r="A775" s="56" t="s">
        <v>1998</v>
      </c>
      <c r="B775" s="56" t="s">
        <v>1999</v>
      </c>
      <c r="C775" s="56" t="s">
        <v>963</v>
      </c>
      <c r="D775" s="56">
        <v>8471160</v>
      </c>
      <c r="E775" s="56" t="s">
        <v>506</v>
      </c>
      <c r="F775" s="56">
        <v>432209</v>
      </c>
      <c r="G775" s="56" t="s">
        <v>138</v>
      </c>
      <c r="H775" s="56" t="str">
        <f t="shared" si="12"/>
        <v>847.8471160.1.432209.000000.847001.200179</v>
      </c>
      <c r="I775" s="66" t="s">
        <v>21</v>
      </c>
      <c r="J775" s="66">
        <v>847001</v>
      </c>
      <c r="K775" s="66" t="s">
        <v>23</v>
      </c>
      <c r="L775" s="66">
        <v>200179</v>
      </c>
      <c r="M775" s="56" t="s">
        <v>2286</v>
      </c>
      <c r="N775" s="56">
        <v>1</v>
      </c>
      <c r="Q775" s="56" t="s">
        <v>4360</v>
      </c>
      <c r="R775" s="56">
        <v>1</v>
      </c>
      <c r="S775" s="56">
        <v>1625.085</v>
      </c>
      <c r="T775" s="56">
        <v>1547.7</v>
      </c>
      <c r="U775" s="56" t="s">
        <v>2002</v>
      </c>
      <c r="V775" s="56" t="s">
        <v>2003</v>
      </c>
      <c r="W775" s="56" t="s">
        <v>4265</v>
      </c>
      <c r="X775" s="56" t="s">
        <v>4266</v>
      </c>
      <c r="Y775" s="56" t="s">
        <v>4267</v>
      </c>
      <c r="AE775" s="56">
        <v>8471160</v>
      </c>
    </row>
    <row r="776" spans="1:31" x14ac:dyDescent="0.35">
      <c r="A776" s="56" t="s">
        <v>1998</v>
      </c>
      <c r="B776" s="56" t="s">
        <v>1999</v>
      </c>
      <c r="C776" s="56" t="s">
        <v>963</v>
      </c>
      <c r="D776" s="56">
        <v>8471160</v>
      </c>
      <c r="E776" s="56" t="s">
        <v>506</v>
      </c>
      <c r="F776" s="56">
        <v>432209</v>
      </c>
      <c r="G776" s="56" t="s">
        <v>138</v>
      </c>
      <c r="H776" s="56" t="str">
        <f t="shared" si="12"/>
        <v>847.8471160.1.432209.000000.847001.200179</v>
      </c>
      <c r="I776" s="66" t="s">
        <v>21</v>
      </c>
      <c r="J776" s="66">
        <v>847001</v>
      </c>
      <c r="K776" s="66" t="s">
        <v>23</v>
      </c>
      <c r="L776" s="66">
        <v>200179</v>
      </c>
      <c r="M776" s="56" t="s">
        <v>2286</v>
      </c>
      <c r="N776" s="56">
        <v>1</v>
      </c>
      <c r="Q776" s="56" t="s">
        <v>4361</v>
      </c>
      <c r="R776" s="56">
        <v>1</v>
      </c>
      <c r="S776" s="56">
        <v>199029.6</v>
      </c>
      <c r="T776" s="56">
        <v>189552</v>
      </c>
      <c r="U776" s="56" t="s">
        <v>2002</v>
      </c>
      <c r="V776" s="56" t="s">
        <v>2003</v>
      </c>
      <c r="W776" s="56" t="s">
        <v>4265</v>
      </c>
      <c r="X776" s="56" t="s">
        <v>4266</v>
      </c>
      <c r="Y776" s="56" t="s">
        <v>4267</v>
      </c>
      <c r="AE776" s="56">
        <v>8471160</v>
      </c>
    </row>
    <row r="777" spans="1:31" x14ac:dyDescent="0.35">
      <c r="A777" s="56" t="s">
        <v>1998</v>
      </c>
      <c r="B777" s="56" t="s">
        <v>1999</v>
      </c>
      <c r="C777" s="56" t="s">
        <v>963</v>
      </c>
      <c r="D777" s="56">
        <v>8471160</v>
      </c>
      <c r="E777" s="56" t="s">
        <v>506</v>
      </c>
      <c r="F777" s="56">
        <v>432209</v>
      </c>
      <c r="G777" s="56" t="s">
        <v>138</v>
      </c>
      <c r="H777" s="56" t="str">
        <f t="shared" si="12"/>
        <v>847.8471160.1.432209.000000.847001.200179</v>
      </c>
      <c r="I777" s="66" t="s">
        <v>21</v>
      </c>
      <c r="J777" s="66">
        <v>847001</v>
      </c>
      <c r="K777" s="66" t="s">
        <v>23</v>
      </c>
      <c r="L777" s="66">
        <v>200179</v>
      </c>
      <c r="M777" s="56" t="s">
        <v>2286</v>
      </c>
      <c r="N777" s="56">
        <v>1</v>
      </c>
      <c r="Q777" s="56" t="s">
        <v>4362</v>
      </c>
      <c r="R777" s="56">
        <v>1</v>
      </c>
      <c r="S777" s="56">
        <v>5250</v>
      </c>
      <c r="T777" s="56">
        <v>5000</v>
      </c>
      <c r="U777" s="56" t="s">
        <v>2002</v>
      </c>
      <c r="V777" s="56" t="s">
        <v>2003</v>
      </c>
      <c r="W777" s="56" t="s">
        <v>4265</v>
      </c>
      <c r="X777" s="56" t="s">
        <v>4266</v>
      </c>
      <c r="Y777" s="56" t="s">
        <v>4267</v>
      </c>
      <c r="AE777" s="56">
        <v>8471160</v>
      </c>
    </row>
    <row r="778" spans="1:31" x14ac:dyDescent="0.35">
      <c r="A778" s="56" t="s">
        <v>1998</v>
      </c>
      <c r="B778" s="56" t="s">
        <v>1999</v>
      </c>
      <c r="C778" s="56" t="s">
        <v>963</v>
      </c>
      <c r="D778" s="56">
        <v>8471160</v>
      </c>
      <c r="E778" s="56" t="s">
        <v>506</v>
      </c>
      <c r="F778" s="56">
        <v>432209</v>
      </c>
      <c r="G778" s="56" t="s">
        <v>138</v>
      </c>
      <c r="H778" s="56" t="str">
        <f t="shared" si="12"/>
        <v>847.8471160.1.432209.000000.847001.200179</v>
      </c>
      <c r="I778" s="66" t="s">
        <v>21</v>
      </c>
      <c r="J778" s="66">
        <v>847001</v>
      </c>
      <c r="K778" s="66" t="s">
        <v>23</v>
      </c>
      <c r="L778" s="66">
        <v>200179</v>
      </c>
      <c r="M778" s="56" t="s">
        <v>2286</v>
      </c>
      <c r="N778" s="56">
        <v>1</v>
      </c>
      <c r="Q778" s="56" t="s">
        <v>4363</v>
      </c>
      <c r="R778" s="56">
        <v>1</v>
      </c>
      <c r="S778" s="56">
        <v>18480</v>
      </c>
      <c r="T778" s="56">
        <v>17600</v>
      </c>
      <c r="U778" s="56" t="s">
        <v>2002</v>
      </c>
      <c r="V778" s="56" t="s">
        <v>2003</v>
      </c>
      <c r="W778" s="56" t="s">
        <v>4265</v>
      </c>
      <c r="X778" s="56" t="s">
        <v>4266</v>
      </c>
      <c r="Y778" s="56" t="s">
        <v>4267</v>
      </c>
      <c r="AE778" s="56">
        <v>8471160</v>
      </c>
    </row>
    <row r="779" spans="1:31" x14ac:dyDescent="0.35">
      <c r="A779" s="56" t="s">
        <v>1998</v>
      </c>
      <c r="B779" s="56" t="s">
        <v>1999</v>
      </c>
      <c r="C779" s="56" t="s">
        <v>963</v>
      </c>
      <c r="D779" s="56">
        <v>8471160</v>
      </c>
      <c r="E779" s="56" t="s">
        <v>506</v>
      </c>
      <c r="F779" s="56">
        <v>432209</v>
      </c>
      <c r="G779" s="56" t="s">
        <v>138</v>
      </c>
      <c r="H779" s="56" t="str">
        <f t="shared" si="12"/>
        <v>847.8471160.1.432209.000000.847001.200179</v>
      </c>
      <c r="I779" s="66" t="s">
        <v>21</v>
      </c>
      <c r="J779" s="66">
        <v>847001</v>
      </c>
      <c r="K779" s="66" t="s">
        <v>23</v>
      </c>
      <c r="L779" s="66">
        <v>200179</v>
      </c>
      <c r="M779" s="56" t="s">
        <v>2286</v>
      </c>
      <c r="N779" s="56">
        <v>1</v>
      </c>
      <c r="Q779" s="56" t="s">
        <v>4364</v>
      </c>
      <c r="R779" s="56">
        <v>1</v>
      </c>
      <c r="S779" s="56">
        <v>38600.1</v>
      </c>
      <c r="T779" s="56">
        <v>36762</v>
      </c>
      <c r="U779" s="56" t="s">
        <v>2002</v>
      </c>
      <c r="V779" s="56" t="s">
        <v>2003</v>
      </c>
      <c r="W779" s="56" t="s">
        <v>4265</v>
      </c>
      <c r="X779" s="56" t="s">
        <v>4266</v>
      </c>
      <c r="Y779" s="56" t="s">
        <v>4267</v>
      </c>
      <c r="AE779" s="56">
        <v>8471160</v>
      </c>
    </row>
    <row r="780" spans="1:31" x14ac:dyDescent="0.35">
      <c r="A780" s="56" t="s">
        <v>1998</v>
      </c>
      <c r="B780" s="56" t="s">
        <v>1999</v>
      </c>
      <c r="C780" s="56" t="s">
        <v>963</v>
      </c>
      <c r="D780" s="56">
        <v>8471160</v>
      </c>
      <c r="E780" s="56" t="s">
        <v>506</v>
      </c>
      <c r="F780" s="56">
        <v>432209</v>
      </c>
      <c r="G780" s="56" t="s">
        <v>138</v>
      </c>
      <c r="H780" s="56" t="str">
        <f t="shared" si="12"/>
        <v>847.8471160.1.432209.000000.847001.200179</v>
      </c>
      <c r="I780" s="66" t="s">
        <v>21</v>
      </c>
      <c r="J780" s="66">
        <v>847001</v>
      </c>
      <c r="K780" s="66" t="s">
        <v>23</v>
      </c>
      <c r="L780" s="66">
        <v>200179</v>
      </c>
      <c r="M780" s="56" t="s">
        <v>2286</v>
      </c>
      <c r="N780" s="56">
        <v>1</v>
      </c>
      <c r="Q780" s="56" t="s">
        <v>4365</v>
      </c>
      <c r="R780" s="56">
        <v>1</v>
      </c>
      <c r="S780" s="56">
        <v>21945</v>
      </c>
      <c r="T780" s="56">
        <v>20900</v>
      </c>
      <c r="U780" s="56" t="s">
        <v>2002</v>
      </c>
      <c r="V780" s="56" t="s">
        <v>2003</v>
      </c>
      <c r="W780" s="56" t="s">
        <v>4265</v>
      </c>
      <c r="X780" s="56" t="s">
        <v>4266</v>
      </c>
      <c r="Y780" s="56" t="s">
        <v>4267</v>
      </c>
      <c r="AE780" s="56">
        <v>8471160</v>
      </c>
    </row>
    <row r="781" spans="1:31" x14ac:dyDescent="0.35">
      <c r="A781" s="56" t="s">
        <v>1998</v>
      </c>
      <c r="B781" s="56" t="s">
        <v>1999</v>
      </c>
      <c r="C781" s="56" t="s">
        <v>963</v>
      </c>
      <c r="D781" s="56">
        <v>8471160</v>
      </c>
      <c r="E781" s="56" t="s">
        <v>506</v>
      </c>
      <c r="F781" s="56">
        <v>432209</v>
      </c>
      <c r="G781" s="56" t="s">
        <v>138</v>
      </c>
      <c r="H781" s="56" t="str">
        <f t="shared" si="12"/>
        <v>847.8471160.1.432209.000000.847001.200179</v>
      </c>
      <c r="I781" s="66" t="s">
        <v>21</v>
      </c>
      <c r="J781" s="66">
        <v>847001</v>
      </c>
      <c r="K781" s="66" t="s">
        <v>23</v>
      </c>
      <c r="L781" s="66">
        <v>200179</v>
      </c>
      <c r="M781" s="56" t="s">
        <v>2286</v>
      </c>
      <c r="N781" s="56">
        <v>1</v>
      </c>
      <c r="Q781" s="56" t="s">
        <v>4366</v>
      </c>
      <c r="R781" s="56">
        <v>1</v>
      </c>
      <c r="S781" s="56">
        <v>719.25</v>
      </c>
      <c r="T781" s="56">
        <v>685</v>
      </c>
      <c r="U781" s="56" t="s">
        <v>2002</v>
      </c>
      <c r="V781" s="56" t="s">
        <v>2003</v>
      </c>
      <c r="W781" s="56" t="s">
        <v>4265</v>
      </c>
      <c r="X781" s="56" t="s">
        <v>4266</v>
      </c>
      <c r="Y781" s="56" t="s">
        <v>4267</v>
      </c>
      <c r="AE781" s="56">
        <v>8471160</v>
      </c>
    </row>
    <row r="782" spans="1:31" x14ac:dyDescent="0.35">
      <c r="A782" s="56" t="s">
        <v>1998</v>
      </c>
      <c r="B782" s="56" t="s">
        <v>1999</v>
      </c>
      <c r="C782" s="56" t="s">
        <v>963</v>
      </c>
      <c r="D782" s="56">
        <v>8471160</v>
      </c>
      <c r="E782" s="56" t="s">
        <v>506</v>
      </c>
      <c r="F782" s="56">
        <v>432209</v>
      </c>
      <c r="G782" s="56" t="s">
        <v>138</v>
      </c>
      <c r="H782" s="56" t="str">
        <f t="shared" si="12"/>
        <v>847.8471160.1.432209.000000.847001.200179</v>
      </c>
      <c r="I782" s="66" t="s">
        <v>21</v>
      </c>
      <c r="J782" s="66">
        <v>847001</v>
      </c>
      <c r="K782" s="66" t="s">
        <v>23</v>
      </c>
      <c r="L782" s="66">
        <v>200179</v>
      </c>
      <c r="M782" s="56" t="s">
        <v>2286</v>
      </c>
      <c r="N782" s="56">
        <v>1</v>
      </c>
      <c r="Q782" s="56" t="s">
        <v>4367</v>
      </c>
      <c r="R782" s="56">
        <v>1</v>
      </c>
      <c r="S782" s="56">
        <v>64050</v>
      </c>
      <c r="T782" s="56">
        <v>61000</v>
      </c>
      <c r="U782" s="56" t="s">
        <v>2002</v>
      </c>
      <c r="V782" s="56" t="s">
        <v>2003</v>
      </c>
      <c r="W782" s="56" t="s">
        <v>4265</v>
      </c>
      <c r="X782" s="56" t="s">
        <v>4266</v>
      </c>
      <c r="Y782" s="56" t="s">
        <v>4267</v>
      </c>
      <c r="AE782" s="56">
        <v>8471160</v>
      </c>
    </row>
    <row r="783" spans="1:31" x14ac:dyDescent="0.35">
      <c r="A783" s="56" t="s">
        <v>1998</v>
      </c>
      <c r="B783" s="56" t="s">
        <v>1999</v>
      </c>
      <c r="C783" s="56" t="s">
        <v>963</v>
      </c>
      <c r="D783" s="56">
        <v>8471160</v>
      </c>
      <c r="E783" s="56" t="s">
        <v>506</v>
      </c>
      <c r="F783" s="56">
        <v>432209</v>
      </c>
      <c r="G783" s="56" t="s">
        <v>138</v>
      </c>
      <c r="H783" s="56" t="str">
        <f t="shared" si="12"/>
        <v>847.8471160.1.432209.000000.847001.200179</v>
      </c>
      <c r="I783" s="66" t="s">
        <v>21</v>
      </c>
      <c r="J783" s="66">
        <v>847001</v>
      </c>
      <c r="K783" s="66" t="s">
        <v>23</v>
      </c>
      <c r="L783" s="66">
        <v>200179</v>
      </c>
      <c r="M783" s="56" t="s">
        <v>2286</v>
      </c>
      <c r="N783" s="56">
        <v>1</v>
      </c>
      <c r="Q783" s="56" t="s">
        <v>4368</v>
      </c>
      <c r="R783" s="56">
        <v>1</v>
      </c>
      <c r="S783" s="56">
        <v>74550</v>
      </c>
      <c r="T783" s="56">
        <v>71000</v>
      </c>
      <c r="U783" s="56" t="s">
        <v>2002</v>
      </c>
      <c r="V783" s="56" t="s">
        <v>2003</v>
      </c>
      <c r="W783" s="56" t="s">
        <v>4265</v>
      </c>
      <c r="X783" s="56" t="s">
        <v>4266</v>
      </c>
      <c r="Y783" s="56" t="s">
        <v>4267</v>
      </c>
      <c r="AE783" s="56">
        <v>8471160</v>
      </c>
    </row>
    <row r="784" spans="1:31" x14ac:dyDescent="0.35">
      <c r="A784" s="56" t="s">
        <v>1998</v>
      </c>
      <c r="B784" s="56" t="s">
        <v>1999</v>
      </c>
      <c r="C784" s="56" t="s">
        <v>963</v>
      </c>
      <c r="D784" s="56">
        <v>8471160</v>
      </c>
      <c r="E784" s="56" t="s">
        <v>506</v>
      </c>
      <c r="F784" s="56">
        <v>432209</v>
      </c>
      <c r="G784" s="56" t="s">
        <v>138</v>
      </c>
      <c r="H784" s="56" t="str">
        <f t="shared" si="12"/>
        <v>847.8471160.1.432209.000000.847001.200179</v>
      </c>
      <c r="I784" s="66" t="s">
        <v>21</v>
      </c>
      <c r="J784" s="66">
        <v>847001</v>
      </c>
      <c r="K784" s="66" t="s">
        <v>23</v>
      </c>
      <c r="L784" s="66">
        <v>200179</v>
      </c>
      <c r="M784" s="56" t="s">
        <v>2286</v>
      </c>
      <c r="N784" s="56">
        <v>1</v>
      </c>
      <c r="Q784" s="56" t="s">
        <v>4369</v>
      </c>
      <c r="R784" s="56">
        <v>1</v>
      </c>
      <c r="S784" s="56">
        <v>82709.55</v>
      </c>
      <c r="T784" s="56">
        <v>78771</v>
      </c>
      <c r="U784" s="56" t="s">
        <v>2002</v>
      </c>
      <c r="V784" s="56" t="s">
        <v>2003</v>
      </c>
      <c r="W784" s="56" t="s">
        <v>4265</v>
      </c>
      <c r="X784" s="56" t="s">
        <v>4266</v>
      </c>
      <c r="Y784" s="56" t="s">
        <v>4267</v>
      </c>
      <c r="AE784" s="56">
        <v>8471160</v>
      </c>
    </row>
    <row r="785" spans="1:31" x14ac:dyDescent="0.35">
      <c r="A785" s="56" t="s">
        <v>1998</v>
      </c>
      <c r="B785" s="56" t="s">
        <v>1999</v>
      </c>
      <c r="C785" s="56" t="s">
        <v>963</v>
      </c>
      <c r="D785" s="56">
        <v>8471160</v>
      </c>
      <c r="E785" s="56" t="s">
        <v>506</v>
      </c>
      <c r="F785" s="56">
        <v>432209</v>
      </c>
      <c r="G785" s="56" t="s">
        <v>138</v>
      </c>
      <c r="H785" s="56" t="str">
        <f t="shared" si="12"/>
        <v>847.8471160.1.432209.000000.847001.200179</v>
      </c>
      <c r="I785" s="66" t="s">
        <v>21</v>
      </c>
      <c r="J785" s="66">
        <v>847001</v>
      </c>
      <c r="K785" s="66" t="s">
        <v>23</v>
      </c>
      <c r="L785" s="66">
        <v>200179</v>
      </c>
      <c r="M785" s="56" t="s">
        <v>2286</v>
      </c>
      <c r="N785" s="56">
        <v>1</v>
      </c>
      <c r="Q785" s="56" t="s">
        <v>4370</v>
      </c>
      <c r="R785" s="56">
        <v>1</v>
      </c>
      <c r="S785" s="56">
        <v>630045.04500000004</v>
      </c>
      <c r="T785" s="56">
        <v>600042.9</v>
      </c>
      <c r="U785" s="56" t="s">
        <v>2002</v>
      </c>
      <c r="V785" s="56" t="s">
        <v>2003</v>
      </c>
      <c r="W785" s="56" t="s">
        <v>4265</v>
      </c>
      <c r="X785" s="56" t="s">
        <v>4266</v>
      </c>
      <c r="Y785" s="56" t="s">
        <v>4267</v>
      </c>
      <c r="AE785" s="56">
        <v>8471160</v>
      </c>
    </row>
    <row r="786" spans="1:31" x14ac:dyDescent="0.35">
      <c r="A786" s="56" t="s">
        <v>1998</v>
      </c>
      <c r="B786" s="56" t="s">
        <v>1999</v>
      </c>
      <c r="C786" s="56" t="s">
        <v>963</v>
      </c>
      <c r="D786" s="56">
        <v>8471160</v>
      </c>
      <c r="E786" s="56" t="s">
        <v>506</v>
      </c>
      <c r="F786" s="56">
        <v>432209</v>
      </c>
      <c r="G786" s="56" t="s">
        <v>138</v>
      </c>
      <c r="H786" s="56" t="str">
        <f t="shared" si="12"/>
        <v>847.8471160.1.432209.000000.847001.200179</v>
      </c>
      <c r="I786" s="66" t="s">
        <v>21</v>
      </c>
      <c r="J786" s="66">
        <v>847001</v>
      </c>
      <c r="K786" s="66" t="s">
        <v>23</v>
      </c>
      <c r="L786" s="66">
        <v>200179</v>
      </c>
      <c r="M786" s="56" t="s">
        <v>2286</v>
      </c>
      <c r="N786" s="56">
        <v>1</v>
      </c>
      <c r="Q786" s="56" t="s">
        <v>4371</v>
      </c>
      <c r="R786" s="56">
        <v>1</v>
      </c>
      <c r="S786" s="56">
        <v>332048.54550000001</v>
      </c>
      <c r="T786" s="56">
        <v>316236.71000000002</v>
      </c>
      <c r="U786" s="56" t="s">
        <v>2002</v>
      </c>
      <c r="V786" s="56" t="s">
        <v>2003</v>
      </c>
      <c r="W786" s="56" t="s">
        <v>4265</v>
      </c>
      <c r="X786" s="56" t="s">
        <v>4266</v>
      </c>
      <c r="Y786" s="56" t="s">
        <v>4267</v>
      </c>
      <c r="AE786" s="56">
        <v>8471160</v>
      </c>
    </row>
    <row r="787" spans="1:31" x14ac:dyDescent="0.35">
      <c r="A787" s="56" t="s">
        <v>1998</v>
      </c>
      <c r="B787" s="56" t="s">
        <v>1999</v>
      </c>
      <c r="C787" s="56" t="s">
        <v>963</v>
      </c>
      <c r="D787" s="56">
        <v>8471160</v>
      </c>
      <c r="E787" s="56" t="s">
        <v>506</v>
      </c>
      <c r="F787" s="56">
        <v>432209</v>
      </c>
      <c r="G787" s="56" t="s">
        <v>138</v>
      </c>
      <c r="H787" s="56" t="str">
        <f t="shared" si="12"/>
        <v>847.8471160.1.432209.000000.847001.200179</v>
      </c>
      <c r="I787" s="66" t="s">
        <v>21</v>
      </c>
      <c r="J787" s="66">
        <v>847001</v>
      </c>
      <c r="K787" s="66" t="s">
        <v>23</v>
      </c>
      <c r="L787" s="66">
        <v>200179</v>
      </c>
      <c r="M787" s="56" t="s">
        <v>2286</v>
      </c>
      <c r="N787" s="56">
        <v>1</v>
      </c>
      <c r="Q787" s="56" t="s">
        <v>4372</v>
      </c>
      <c r="R787" s="56">
        <v>1</v>
      </c>
      <c r="S787" s="56">
        <v>2100</v>
      </c>
      <c r="T787" s="56">
        <v>2000</v>
      </c>
      <c r="U787" s="56" t="s">
        <v>2002</v>
      </c>
      <c r="V787" s="56" t="s">
        <v>2003</v>
      </c>
      <c r="W787" s="56" t="s">
        <v>4265</v>
      </c>
      <c r="X787" s="56" t="s">
        <v>4266</v>
      </c>
      <c r="Y787" s="56" t="s">
        <v>4267</v>
      </c>
      <c r="AE787" s="56">
        <v>8471160</v>
      </c>
    </row>
    <row r="788" spans="1:31" x14ac:dyDescent="0.35">
      <c r="A788" s="56" t="s">
        <v>1998</v>
      </c>
      <c r="B788" s="56" t="s">
        <v>1999</v>
      </c>
      <c r="C788" s="56" t="s">
        <v>963</v>
      </c>
      <c r="D788" s="56">
        <v>8471160</v>
      </c>
      <c r="E788" s="56" t="s">
        <v>506</v>
      </c>
      <c r="F788" s="56">
        <v>432209</v>
      </c>
      <c r="G788" s="56" t="s">
        <v>138</v>
      </c>
      <c r="H788" s="56" t="str">
        <f t="shared" si="12"/>
        <v>847.8471160.1.432209.000000.847001.200179</v>
      </c>
      <c r="I788" s="66" t="s">
        <v>21</v>
      </c>
      <c r="J788" s="66">
        <v>847001</v>
      </c>
      <c r="K788" s="66" t="s">
        <v>23</v>
      </c>
      <c r="L788" s="66">
        <v>200179</v>
      </c>
      <c r="M788" s="56" t="s">
        <v>2286</v>
      </c>
      <c r="N788" s="56">
        <v>1</v>
      </c>
      <c r="Q788" s="56" t="s">
        <v>4373</v>
      </c>
      <c r="R788" s="56">
        <v>1</v>
      </c>
      <c r="S788" s="56">
        <v>143545.5</v>
      </c>
      <c r="T788" s="56">
        <v>136710</v>
      </c>
      <c r="U788" s="56" t="s">
        <v>2002</v>
      </c>
      <c r="V788" s="56" t="s">
        <v>2003</v>
      </c>
      <c r="W788" s="56" t="s">
        <v>4265</v>
      </c>
      <c r="X788" s="56" t="s">
        <v>4266</v>
      </c>
      <c r="Y788" s="56" t="s">
        <v>4267</v>
      </c>
      <c r="AE788" s="56">
        <v>8471160</v>
      </c>
    </row>
    <row r="789" spans="1:31" x14ac:dyDescent="0.35">
      <c r="A789" s="56" t="s">
        <v>1998</v>
      </c>
      <c r="B789" s="56" t="s">
        <v>1999</v>
      </c>
      <c r="C789" s="56" t="s">
        <v>963</v>
      </c>
      <c r="D789" s="56">
        <v>8471160</v>
      </c>
      <c r="E789" s="56" t="s">
        <v>506</v>
      </c>
      <c r="F789" s="56">
        <v>432209</v>
      </c>
      <c r="G789" s="56" t="s">
        <v>138</v>
      </c>
      <c r="H789" s="56" t="str">
        <f t="shared" si="12"/>
        <v>847.8471160.1.432209.000000.847001.200179</v>
      </c>
      <c r="I789" s="66" t="s">
        <v>21</v>
      </c>
      <c r="J789" s="66">
        <v>847001</v>
      </c>
      <c r="K789" s="66" t="s">
        <v>23</v>
      </c>
      <c r="L789" s="66">
        <v>200179</v>
      </c>
      <c r="M789" s="56" t="s">
        <v>2286</v>
      </c>
      <c r="N789" s="56">
        <v>1</v>
      </c>
      <c r="Q789" s="56" t="s">
        <v>4374</v>
      </c>
      <c r="R789" s="56">
        <v>1</v>
      </c>
      <c r="S789" s="56">
        <v>5292</v>
      </c>
      <c r="T789" s="56">
        <v>5040</v>
      </c>
      <c r="U789" s="56" t="s">
        <v>2002</v>
      </c>
      <c r="V789" s="56" t="s">
        <v>2003</v>
      </c>
      <c r="W789" s="56" t="s">
        <v>4265</v>
      </c>
      <c r="X789" s="56" t="s">
        <v>4266</v>
      </c>
      <c r="Y789" s="56" t="s">
        <v>4267</v>
      </c>
      <c r="AE789" s="56">
        <v>8471160</v>
      </c>
    </row>
    <row r="790" spans="1:31" x14ac:dyDescent="0.35">
      <c r="A790" s="56" t="s">
        <v>1998</v>
      </c>
      <c r="B790" s="56" t="s">
        <v>1999</v>
      </c>
      <c r="C790" s="56" t="s">
        <v>963</v>
      </c>
      <c r="D790" s="56">
        <v>8471160</v>
      </c>
      <c r="E790" s="56" t="s">
        <v>506</v>
      </c>
      <c r="F790" s="56">
        <v>432209</v>
      </c>
      <c r="G790" s="56" t="s">
        <v>138</v>
      </c>
      <c r="H790" s="56" t="str">
        <f t="shared" si="12"/>
        <v>847.8471160.1.432209.000000.847001.200179</v>
      </c>
      <c r="I790" s="66" t="s">
        <v>21</v>
      </c>
      <c r="J790" s="66">
        <v>847001</v>
      </c>
      <c r="K790" s="66" t="s">
        <v>23</v>
      </c>
      <c r="L790" s="66">
        <v>200179</v>
      </c>
      <c r="M790" s="56" t="s">
        <v>2286</v>
      </c>
      <c r="N790" s="56">
        <v>1</v>
      </c>
      <c r="Q790" s="56" t="s">
        <v>4375</v>
      </c>
      <c r="R790" s="56">
        <v>1</v>
      </c>
      <c r="S790" s="56">
        <v>4200</v>
      </c>
      <c r="T790" s="56">
        <v>4000</v>
      </c>
      <c r="U790" s="56" t="s">
        <v>2002</v>
      </c>
      <c r="V790" s="56" t="s">
        <v>2003</v>
      </c>
      <c r="W790" s="56" t="s">
        <v>4265</v>
      </c>
      <c r="X790" s="56" t="s">
        <v>4266</v>
      </c>
      <c r="Y790" s="56" t="s">
        <v>4267</v>
      </c>
      <c r="AE790" s="56">
        <v>8471160</v>
      </c>
    </row>
    <row r="791" spans="1:31" x14ac:dyDescent="0.35">
      <c r="A791" s="56" t="s">
        <v>1998</v>
      </c>
      <c r="B791" s="56" t="s">
        <v>1999</v>
      </c>
      <c r="C791" s="56" t="s">
        <v>963</v>
      </c>
      <c r="D791" s="56">
        <v>8471160</v>
      </c>
      <c r="E791" s="56" t="s">
        <v>506</v>
      </c>
      <c r="F791" s="56">
        <v>432209</v>
      </c>
      <c r="G791" s="56" t="s">
        <v>138</v>
      </c>
      <c r="H791" s="56" t="str">
        <f t="shared" si="12"/>
        <v>847.8471160.1.432209.000000.847001.200179</v>
      </c>
      <c r="I791" s="66" t="s">
        <v>21</v>
      </c>
      <c r="J791" s="66">
        <v>847001</v>
      </c>
      <c r="K791" s="66" t="s">
        <v>23</v>
      </c>
      <c r="L791" s="66">
        <v>200179</v>
      </c>
      <c r="M791" s="56" t="s">
        <v>2286</v>
      </c>
      <c r="N791" s="56">
        <v>1</v>
      </c>
      <c r="Q791" s="56" t="s">
        <v>4376</v>
      </c>
      <c r="R791" s="56">
        <v>1</v>
      </c>
      <c r="S791" s="56">
        <v>48091.05</v>
      </c>
      <c r="T791" s="56">
        <v>45801</v>
      </c>
      <c r="U791" s="56" t="s">
        <v>2002</v>
      </c>
      <c r="V791" s="56" t="s">
        <v>2003</v>
      </c>
      <c r="W791" s="56" t="s">
        <v>4265</v>
      </c>
      <c r="X791" s="56" t="s">
        <v>4266</v>
      </c>
      <c r="Y791" s="56" t="s">
        <v>4267</v>
      </c>
      <c r="AE791" s="56">
        <v>8471160</v>
      </c>
    </row>
    <row r="792" spans="1:31" x14ac:dyDescent="0.35">
      <c r="A792" s="56" t="s">
        <v>1998</v>
      </c>
      <c r="B792" s="56" t="s">
        <v>1999</v>
      </c>
      <c r="C792" s="56" t="s">
        <v>963</v>
      </c>
      <c r="D792" s="56">
        <v>8471160</v>
      </c>
      <c r="E792" s="56" t="s">
        <v>506</v>
      </c>
      <c r="F792" s="56">
        <v>432209</v>
      </c>
      <c r="G792" s="56" t="s">
        <v>138</v>
      </c>
      <c r="H792" s="56" t="str">
        <f t="shared" si="12"/>
        <v>847.8471160.1.432209.000000.847001.200179</v>
      </c>
      <c r="I792" s="66" t="s">
        <v>21</v>
      </c>
      <c r="J792" s="66">
        <v>847001</v>
      </c>
      <c r="K792" s="66" t="s">
        <v>23</v>
      </c>
      <c r="L792" s="66">
        <v>200179</v>
      </c>
      <c r="M792" s="56" t="s">
        <v>2286</v>
      </c>
      <c r="N792" s="56">
        <v>1</v>
      </c>
      <c r="Q792" s="56" t="s">
        <v>4377</v>
      </c>
      <c r="R792" s="56">
        <v>1</v>
      </c>
      <c r="S792" s="56">
        <v>21225.75</v>
      </c>
      <c r="T792" s="56">
        <v>20215</v>
      </c>
      <c r="U792" s="56" t="s">
        <v>2002</v>
      </c>
      <c r="V792" s="56" t="s">
        <v>2003</v>
      </c>
      <c r="W792" s="56" t="s">
        <v>4265</v>
      </c>
      <c r="X792" s="56" t="s">
        <v>4266</v>
      </c>
      <c r="Y792" s="56" t="s">
        <v>4267</v>
      </c>
      <c r="AE792" s="56">
        <v>8471160</v>
      </c>
    </row>
    <row r="793" spans="1:31" x14ac:dyDescent="0.35">
      <c r="A793" s="56" t="s">
        <v>1998</v>
      </c>
      <c r="B793" s="56" t="s">
        <v>1999</v>
      </c>
      <c r="C793" s="56" t="s">
        <v>963</v>
      </c>
      <c r="D793" s="56">
        <v>8471160</v>
      </c>
      <c r="E793" s="56" t="s">
        <v>506</v>
      </c>
      <c r="F793" s="56">
        <v>432209</v>
      </c>
      <c r="G793" s="56" t="s">
        <v>138</v>
      </c>
      <c r="H793" s="56" t="str">
        <f t="shared" si="12"/>
        <v>847.8471160.1.432209.000000.847001.200179</v>
      </c>
      <c r="I793" s="66" t="s">
        <v>21</v>
      </c>
      <c r="J793" s="66">
        <v>847001</v>
      </c>
      <c r="K793" s="66" t="s">
        <v>23</v>
      </c>
      <c r="L793" s="66">
        <v>200179</v>
      </c>
      <c r="M793" s="56" t="s">
        <v>2286</v>
      </c>
      <c r="N793" s="56">
        <v>1</v>
      </c>
      <c r="Q793" s="56" t="s">
        <v>4378</v>
      </c>
      <c r="R793" s="56">
        <v>1</v>
      </c>
      <c r="S793" s="56">
        <v>36750</v>
      </c>
      <c r="T793" s="56">
        <v>35000</v>
      </c>
      <c r="U793" s="56" t="s">
        <v>2002</v>
      </c>
      <c r="V793" s="56" t="s">
        <v>2003</v>
      </c>
      <c r="W793" s="56" t="s">
        <v>4265</v>
      </c>
      <c r="X793" s="56" t="s">
        <v>4266</v>
      </c>
      <c r="Y793" s="56" t="s">
        <v>4267</v>
      </c>
      <c r="AE793" s="56">
        <v>8471160</v>
      </c>
    </row>
    <row r="794" spans="1:31" x14ac:dyDescent="0.35">
      <c r="A794" s="56" t="s">
        <v>1998</v>
      </c>
      <c r="B794" s="56" t="s">
        <v>1999</v>
      </c>
      <c r="C794" s="56" t="s">
        <v>963</v>
      </c>
      <c r="D794" s="56">
        <v>8471160</v>
      </c>
      <c r="E794" s="56" t="s">
        <v>506</v>
      </c>
      <c r="F794" s="56">
        <v>432209</v>
      </c>
      <c r="G794" s="56" t="s">
        <v>138</v>
      </c>
      <c r="H794" s="56" t="str">
        <f t="shared" si="12"/>
        <v>847.8471160.1.432209.000000.847001.200179</v>
      </c>
      <c r="I794" s="66" t="s">
        <v>21</v>
      </c>
      <c r="J794" s="66">
        <v>847001</v>
      </c>
      <c r="K794" s="66" t="s">
        <v>23</v>
      </c>
      <c r="L794" s="66">
        <v>200179</v>
      </c>
      <c r="M794" s="56" t="s">
        <v>2286</v>
      </c>
      <c r="N794" s="56">
        <v>1</v>
      </c>
      <c r="Q794" s="56" t="s">
        <v>4379</v>
      </c>
      <c r="R794" s="56">
        <v>1</v>
      </c>
      <c r="S794" s="56">
        <v>13230</v>
      </c>
      <c r="T794" s="56">
        <v>12600</v>
      </c>
      <c r="U794" s="56" t="s">
        <v>2002</v>
      </c>
      <c r="V794" s="56" t="s">
        <v>2003</v>
      </c>
      <c r="W794" s="56" t="s">
        <v>4265</v>
      </c>
      <c r="X794" s="56" t="s">
        <v>4266</v>
      </c>
      <c r="Y794" s="56" t="s">
        <v>4267</v>
      </c>
      <c r="AE794" s="56">
        <v>8471160</v>
      </c>
    </row>
    <row r="795" spans="1:31" x14ac:dyDescent="0.35">
      <c r="A795" s="56" t="s">
        <v>1998</v>
      </c>
      <c r="B795" s="56" t="s">
        <v>1999</v>
      </c>
      <c r="C795" s="56" t="s">
        <v>963</v>
      </c>
      <c r="D795" s="56">
        <v>8471160</v>
      </c>
      <c r="E795" s="56" t="s">
        <v>506</v>
      </c>
      <c r="F795" s="56">
        <v>432209</v>
      </c>
      <c r="G795" s="56" t="s">
        <v>138</v>
      </c>
      <c r="H795" s="56" t="str">
        <f t="shared" si="12"/>
        <v>847.8471160.1.432209.000000.847001.200179</v>
      </c>
      <c r="I795" s="66" t="s">
        <v>21</v>
      </c>
      <c r="J795" s="66">
        <v>847001</v>
      </c>
      <c r="K795" s="66" t="s">
        <v>23</v>
      </c>
      <c r="L795" s="66">
        <v>200179</v>
      </c>
      <c r="M795" s="56" t="s">
        <v>2286</v>
      </c>
      <c r="N795" s="56">
        <v>1</v>
      </c>
      <c r="Q795" s="56" t="s">
        <v>4380</v>
      </c>
      <c r="R795" s="56">
        <v>1</v>
      </c>
      <c r="S795" s="56">
        <v>19467</v>
      </c>
      <c r="T795" s="56">
        <v>18540</v>
      </c>
      <c r="U795" s="56" t="s">
        <v>2002</v>
      </c>
      <c r="V795" s="56" t="s">
        <v>2003</v>
      </c>
      <c r="W795" s="56" t="s">
        <v>4265</v>
      </c>
      <c r="X795" s="56" t="s">
        <v>4266</v>
      </c>
      <c r="Y795" s="56" t="s">
        <v>4267</v>
      </c>
      <c r="AE795" s="56">
        <v>8471160</v>
      </c>
    </row>
    <row r="796" spans="1:31" x14ac:dyDescent="0.35">
      <c r="A796" s="56" t="s">
        <v>1998</v>
      </c>
      <c r="B796" s="56" t="s">
        <v>1999</v>
      </c>
      <c r="C796" s="56" t="s">
        <v>963</v>
      </c>
      <c r="D796" s="56">
        <v>8471160</v>
      </c>
      <c r="E796" s="56" t="s">
        <v>506</v>
      </c>
      <c r="F796" s="56">
        <v>432209</v>
      </c>
      <c r="G796" s="56" t="s">
        <v>138</v>
      </c>
      <c r="H796" s="56" t="str">
        <f t="shared" si="12"/>
        <v>847.8471160.1.432209.000000.847001.200179</v>
      </c>
      <c r="I796" s="66" t="s">
        <v>21</v>
      </c>
      <c r="J796" s="66">
        <v>847001</v>
      </c>
      <c r="K796" s="66" t="s">
        <v>23</v>
      </c>
      <c r="L796" s="66">
        <v>200179</v>
      </c>
      <c r="M796" s="56" t="s">
        <v>2286</v>
      </c>
      <c r="N796" s="56">
        <v>1</v>
      </c>
      <c r="Q796" s="56" t="s">
        <v>4381</v>
      </c>
      <c r="R796" s="56">
        <v>1</v>
      </c>
      <c r="S796" s="56">
        <v>30870</v>
      </c>
      <c r="T796" s="56">
        <v>29400</v>
      </c>
      <c r="U796" s="56" t="s">
        <v>2002</v>
      </c>
      <c r="V796" s="56" t="s">
        <v>2003</v>
      </c>
      <c r="W796" s="56" t="s">
        <v>4265</v>
      </c>
      <c r="X796" s="56" t="s">
        <v>4266</v>
      </c>
      <c r="Y796" s="56" t="s">
        <v>4267</v>
      </c>
      <c r="AE796" s="56">
        <v>8471160</v>
      </c>
    </row>
    <row r="797" spans="1:31" x14ac:dyDescent="0.35">
      <c r="A797" s="56" t="s">
        <v>1998</v>
      </c>
      <c r="B797" s="56" t="s">
        <v>1999</v>
      </c>
      <c r="C797" s="56" t="s">
        <v>963</v>
      </c>
      <c r="D797" s="56">
        <v>8471160</v>
      </c>
      <c r="E797" s="56" t="s">
        <v>506</v>
      </c>
      <c r="F797" s="56">
        <v>432209</v>
      </c>
      <c r="G797" s="56" t="s">
        <v>138</v>
      </c>
      <c r="H797" s="56" t="str">
        <f t="shared" si="12"/>
        <v>847.8471160.1.432209.000000.847001.200179</v>
      </c>
      <c r="I797" s="66" t="s">
        <v>21</v>
      </c>
      <c r="J797" s="66">
        <v>847001</v>
      </c>
      <c r="K797" s="66" t="s">
        <v>23</v>
      </c>
      <c r="L797" s="66">
        <v>200179</v>
      </c>
      <c r="M797" s="56" t="s">
        <v>2286</v>
      </c>
      <c r="N797" s="56">
        <v>1</v>
      </c>
      <c r="Q797" s="56" t="s">
        <v>4382</v>
      </c>
      <c r="R797" s="56">
        <v>1</v>
      </c>
      <c r="S797" s="56">
        <v>66360</v>
      </c>
      <c r="T797" s="56">
        <v>63200</v>
      </c>
      <c r="U797" s="56" t="s">
        <v>2002</v>
      </c>
      <c r="V797" s="56" t="s">
        <v>2003</v>
      </c>
      <c r="W797" s="56" t="s">
        <v>4265</v>
      </c>
      <c r="X797" s="56" t="s">
        <v>4266</v>
      </c>
      <c r="Y797" s="56" t="s">
        <v>4267</v>
      </c>
      <c r="AE797" s="56">
        <v>8471160</v>
      </c>
    </row>
    <row r="798" spans="1:31" x14ac:dyDescent="0.35">
      <c r="A798" s="56" t="s">
        <v>1998</v>
      </c>
      <c r="B798" s="56" t="s">
        <v>1999</v>
      </c>
      <c r="C798" s="56" t="s">
        <v>963</v>
      </c>
      <c r="D798" s="56">
        <v>8471160</v>
      </c>
      <c r="E798" s="56" t="s">
        <v>506</v>
      </c>
      <c r="F798" s="56">
        <v>432209</v>
      </c>
      <c r="G798" s="56" t="s">
        <v>138</v>
      </c>
      <c r="H798" s="56" t="str">
        <f t="shared" si="12"/>
        <v>847.8471160.1.432209.000000.847001.200179</v>
      </c>
      <c r="I798" s="66" t="s">
        <v>21</v>
      </c>
      <c r="J798" s="66">
        <v>847001</v>
      </c>
      <c r="K798" s="66" t="s">
        <v>23</v>
      </c>
      <c r="L798" s="66">
        <v>200179</v>
      </c>
      <c r="M798" s="56" t="s">
        <v>2286</v>
      </c>
      <c r="N798" s="56">
        <v>1</v>
      </c>
      <c r="Q798" s="56" t="s">
        <v>4383</v>
      </c>
      <c r="R798" s="56">
        <v>1</v>
      </c>
      <c r="S798" s="56">
        <v>8190</v>
      </c>
      <c r="T798" s="56">
        <v>7800</v>
      </c>
      <c r="U798" s="56" t="s">
        <v>2002</v>
      </c>
      <c r="V798" s="56" t="s">
        <v>2003</v>
      </c>
      <c r="W798" s="56" t="s">
        <v>4265</v>
      </c>
      <c r="X798" s="56" t="s">
        <v>4266</v>
      </c>
      <c r="Y798" s="56" t="s">
        <v>4267</v>
      </c>
      <c r="AE798" s="56">
        <v>8471160</v>
      </c>
    </row>
    <row r="799" spans="1:31" x14ac:dyDescent="0.35">
      <c r="A799" s="56" t="s">
        <v>1998</v>
      </c>
      <c r="B799" s="56" t="s">
        <v>1999</v>
      </c>
      <c r="C799" s="56" t="s">
        <v>963</v>
      </c>
      <c r="D799" s="56">
        <v>8471160</v>
      </c>
      <c r="E799" s="56" t="s">
        <v>506</v>
      </c>
      <c r="F799" s="56">
        <v>432209</v>
      </c>
      <c r="G799" s="56" t="s">
        <v>138</v>
      </c>
      <c r="H799" s="56" t="str">
        <f t="shared" si="12"/>
        <v>847.8471160.1.432209.000000.847001.200179</v>
      </c>
      <c r="I799" s="66" t="s">
        <v>21</v>
      </c>
      <c r="J799" s="66">
        <v>847001</v>
      </c>
      <c r="K799" s="66" t="s">
        <v>23</v>
      </c>
      <c r="L799" s="66">
        <v>200179</v>
      </c>
      <c r="M799" s="56" t="s">
        <v>2286</v>
      </c>
      <c r="N799" s="56">
        <v>1</v>
      </c>
      <c r="Q799" s="56" t="s">
        <v>4384</v>
      </c>
      <c r="R799" s="56">
        <v>1</v>
      </c>
      <c r="S799" s="56">
        <v>1575</v>
      </c>
      <c r="T799" s="56">
        <v>1500</v>
      </c>
      <c r="U799" s="56" t="s">
        <v>2002</v>
      </c>
      <c r="V799" s="56" t="s">
        <v>2003</v>
      </c>
      <c r="W799" s="56" t="s">
        <v>4265</v>
      </c>
      <c r="X799" s="56" t="s">
        <v>4266</v>
      </c>
      <c r="Y799" s="56" t="s">
        <v>4267</v>
      </c>
      <c r="AE799" s="56">
        <v>8471160</v>
      </c>
    </row>
    <row r="800" spans="1:31" x14ac:dyDescent="0.35">
      <c r="A800" s="56" t="s">
        <v>1998</v>
      </c>
      <c r="B800" s="56" t="s">
        <v>1999</v>
      </c>
      <c r="C800" s="56" t="s">
        <v>963</v>
      </c>
      <c r="D800" s="56">
        <v>8471160</v>
      </c>
      <c r="E800" s="56" t="s">
        <v>506</v>
      </c>
      <c r="F800" s="56">
        <v>432209</v>
      </c>
      <c r="G800" s="56" t="s">
        <v>138</v>
      </c>
      <c r="H800" s="56" t="str">
        <f t="shared" si="12"/>
        <v>847.8471160.1.432209.000000.847001.200179</v>
      </c>
      <c r="I800" s="66" t="s">
        <v>21</v>
      </c>
      <c r="J800" s="66">
        <v>847001</v>
      </c>
      <c r="K800" s="66" t="s">
        <v>23</v>
      </c>
      <c r="L800" s="66">
        <v>200179</v>
      </c>
      <c r="M800" s="56" t="s">
        <v>2286</v>
      </c>
      <c r="N800" s="56">
        <v>1</v>
      </c>
      <c r="Q800" s="56" t="s">
        <v>4385</v>
      </c>
      <c r="R800" s="56">
        <v>1</v>
      </c>
      <c r="S800" s="56">
        <v>1050</v>
      </c>
      <c r="T800" s="56">
        <v>1000</v>
      </c>
      <c r="U800" s="56" t="s">
        <v>2002</v>
      </c>
      <c r="V800" s="56" t="s">
        <v>2003</v>
      </c>
      <c r="W800" s="56" t="s">
        <v>4265</v>
      </c>
      <c r="X800" s="56" t="s">
        <v>4266</v>
      </c>
      <c r="Y800" s="56" t="s">
        <v>4267</v>
      </c>
      <c r="AE800" s="56">
        <v>8471160</v>
      </c>
    </row>
    <row r="801" spans="1:31" x14ac:dyDescent="0.35">
      <c r="A801" s="56" t="s">
        <v>1998</v>
      </c>
      <c r="B801" s="56" t="s">
        <v>1999</v>
      </c>
      <c r="C801" s="56" t="s">
        <v>963</v>
      </c>
      <c r="D801" s="56">
        <v>8471160</v>
      </c>
      <c r="E801" s="56" t="s">
        <v>506</v>
      </c>
      <c r="F801" s="56">
        <v>432209</v>
      </c>
      <c r="G801" s="56" t="s">
        <v>138</v>
      </c>
      <c r="H801" s="56" t="str">
        <f t="shared" si="12"/>
        <v>847.8471160.1.432209.000000.847001.200179</v>
      </c>
      <c r="I801" s="66" t="s">
        <v>21</v>
      </c>
      <c r="J801" s="66">
        <v>847001</v>
      </c>
      <c r="K801" s="66" t="s">
        <v>23</v>
      </c>
      <c r="L801" s="66">
        <v>200179</v>
      </c>
      <c r="M801" s="56" t="s">
        <v>2286</v>
      </c>
      <c r="N801" s="56">
        <v>1</v>
      </c>
      <c r="Q801" s="56" t="s">
        <v>4386</v>
      </c>
      <c r="R801" s="56">
        <v>1</v>
      </c>
      <c r="S801" s="56">
        <v>105000</v>
      </c>
      <c r="T801" s="56">
        <v>100000</v>
      </c>
      <c r="U801" s="56" t="s">
        <v>2002</v>
      </c>
      <c r="V801" s="56" t="s">
        <v>2003</v>
      </c>
      <c r="W801" s="56" t="s">
        <v>4265</v>
      </c>
      <c r="X801" s="56" t="s">
        <v>4266</v>
      </c>
      <c r="Y801" s="56" t="s">
        <v>4267</v>
      </c>
      <c r="AE801" s="56">
        <v>8471160</v>
      </c>
    </row>
    <row r="802" spans="1:31" x14ac:dyDescent="0.35">
      <c r="A802" s="56" t="s">
        <v>1998</v>
      </c>
      <c r="B802" s="56" t="s">
        <v>1999</v>
      </c>
      <c r="C802" s="56" t="s">
        <v>963</v>
      </c>
      <c r="D802" s="56">
        <v>8471160</v>
      </c>
      <c r="E802" s="56" t="s">
        <v>506</v>
      </c>
      <c r="F802" s="56">
        <v>432209</v>
      </c>
      <c r="G802" s="56" t="s">
        <v>138</v>
      </c>
      <c r="H802" s="56" t="str">
        <f t="shared" si="12"/>
        <v>847.8471160.1.432209.000000.847001.200179</v>
      </c>
      <c r="I802" s="66" t="s">
        <v>21</v>
      </c>
      <c r="J802" s="66">
        <v>847001</v>
      </c>
      <c r="K802" s="66" t="s">
        <v>23</v>
      </c>
      <c r="L802" s="66">
        <v>200179</v>
      </c>
      <c r="M802" s="56" t="s">
        <v>2286</v>
      </c>
      <c r="N802" s="56">
        <v>1</v>
      </c>
      <c r="Q802" s="56" t="s">
        <v>4387</v>
      </c>
      <c r="R802" s="56">
        <v>1</v>
      </c>
      <c r="S802" s="56">
        <v>315000</v>
      </c>
      <c r="T802" s="56">
        <v>300000</v>
      </c>
      <c r="U802" s="56" t="s">
        <v>2002</v>
      </c>
      <c r="V802" s="56" t="s">
        <v>2003</v>
      </c>
      <c r="W802" s="56" t="s">
        <v>4265</v>
      </c>
      <c r="X802" s="56" t="s">
        <v>4266</v>
      </c>
      <c r="Y802" s="56" t="s">
        <v>4267</v>
      </c>
      <c r="AE802" s="56">
        <v>8471160</v>
      </c>
    </row>
    <row r="803" spans="1:31" x14ac:dyDescent="0.35">
      <c r="A803" s="56" t="s">
        <v>1998</v>
      </c>
      <c r="B803" s="56" t="s">
        <v>1999</v>
      </c>
      <c r="C803" s="56" t="s">
        <v>963</v>
      </c>
      <c r="D803" s="56">
        <v>8471160</v>
      </c>
      <c r="E803" s="56" t="s">
        <v>506</v>
      </c>
      <c r="F803" s="56">
        <v>432209</v>
      </c>
      <c r="G803" s="56" t="s">
        <v>138</v>
      </c>
      <c r="H803" s="56" t="str">
        <f t="shared" si="12"/>
        <v>847.8471160.1.432209.000000.847001.200179</v>
      </c>
      <c r="I803" s="66" t="s">
        <v>21</v>
      </c>
      <c r="J803" s="66">
        <v>847001</v>
      </c>
      <c r="K803" s="66" t="s">
        <v>23</v>
      </c>
      <c r="L803" s="66">
        <v>200179</v>
      </c>
      <c r="M803" s="56" t="s">
        <v>2286</v>
      </c>
      <c r="N803" s="56">
        <v>1</v>
      </c>
      <c r="Q803" s="56" t="s">
        <v>4388</v>
      </c>
      <c r="R803" s="56">
        <v>1</v>
      </c>
      <c r="S803" s="56">
        <v>2535.75</v>
      </c>
      <c r="T803" s="56">
        <v>2415</v>
      </c>
      <c r="U803" s="56" t="s">
        <v>2002</v>
      </c>
      <c r="V803" s="56" t="s">
        <v>2003</v>
      </c>
      <c r="W803" s="56" t="s">
        <v>4265</v>
      </c>
      <c r="X803" s="56" t="s">
        <v>4266</v>
      </c>
      <c r="Y803" s="56" t="s">
        <v>4267</v>
      </c>
      <c r="AE803" s="56">
        <v>8471160</v>
      </c>
    </row>
    <row r="804" spans="1:31" x14ac:dyDescent="0.35">
      <c r="A804" s="56" t="s">
        <v>1998</v>
      </c>
      <c r="B804" s="56" t="s">
        <v>1999</v>
      </c>
      <c r="C804" s="56" t="s">
        <v>963</v>
      </c>
      <c r="D804" s="56">
        <v>8471160</v>
      </c>
      <c r="E804" s="56" t="s">
        <v>506</v>
      </c>
      <c r="F804" s="56">
        <v>432209</v>
      </c>
      <c r="G804" s="56" t="s">
        <v>138</v>
      </c>
      <c r="H804" s="56" t="str">
        <f t="shared" si="12"/>
        <v>847.8471160.1.432209.000000.847001.200179</v>
      </c>
      <c r="I804" s="66" t="s">
        <v>21</v>
      </c>
      <c r="J804" s="66">
        <v>847001</v>
      </c>
      <c r="K804" s="66" t="s">
        <v>23</v>
      </c>
      <c r="L804" s="66">
        <v>200179</v>
      </c>
      <c r="M804" s="56" t="s">
        <v>2286</v>
      </c>
      <c r="N804" s="56">
        <v>1</v>
      </c>
      <c r="Q804" s="56" t="s">
        <v>4389</v>
      </c>
      <c r="R804" s="56">
        <v>1</v>
      </c>
      <c r="S804" s="56">
        <v>26250</v>
      </c>
      <c r="T804" s="56">
        <v>25000</v>
      </c>
      <c r="U804" s="56" t="s">
        <v>2002</v>
      </c>
      <c r="V804" s="56" t="s">
        <v>2003</v>
      </c>
      <c r="W804" s="56" t="s">
        <v>4265</v>
      </c>
      <c r="X804" s="56" t="s">
        <v>4266</v>
      </c>
      <c r="Y804" s="56" t="s">
        <v>4267</v>
      </c>
      <c r="AE804" s="56">
        <v>8471160</v>
      </c>
    </row>
    <row r="805" spans="1:31" x14ac:dyDescent="0.35">
      <c r="A805" s="56" t="s">
        <v>1998</v>
      </c>
      <c r="B805" s="56" t="s">
        <v>1999</v>
      </c>
      <c r="C805" s="56" t="s">
        <v>963</v>
      </c>
      <c r="D805" s="56">
        <v>8471160</v>
      </c>
      <c r="E805" s="56" t="s">
        <v>506</v>
      </c>
      <c r="F805" s="56">
        <v>432209</v>
      </c>
      <c r="G805" s="56" t="s">
        <v>138</v>
      </c>
      <c r="H805" s="56" t="str">
        <f t="shared" si="12"/>
        <v>847.8471160.1.432209.000000.847001.200179</v>
      </c>
      <c r="I805" s="66" t="s">
        <v>21</v>
      </c>
      <c r="J805" s="66">
        <v>847001</v>
      </c>
      <c r="K805" s="66" t="s">
        <v>23</v>
      </c>
      <c r="L805" s="66">
        <v>200179</v>
      </c>
      <c r="M805" s="56" t="s">
        <v>2286</v>
      </c>
      <c r="N805" s="56">
        <v>1</v>
      </c>
      <c r="Q805" s="56" t="s">
        <v>4390</v>
      </c>
      <c r="R805" s="56">
        <v>1</v>
      </c>
      <c r="S805" s="56">
        <v>9261</v>
      </c>
      <c r="T805" s="56">
        <v>8820</v>
      </c>
      <c r="U805" s="56" t="s">
        <v>2002</v>
      </c>
      <c r="V805" s="56" t="s">
        <v>2003</v>
      </c>
      <c r="W805" s="56" t="s">
        <v>4265</v>
      </c>
      <c r="X805" s="56" t="s">
        <v>4266</v>
      </c>
      <c r="Y805" s="56" t="s">
        <v>4267</v>
      </c>
      <c r="AE805" s="56">
        <v>8471160</v>
      </c>
    </row>
    <row r="806" spans="1:31" x14ac:dyDescent="0.35">
      <c r="A806" s="56" t="s">
        <v>1998</v>
      </c>
      <c r="B806" s="56" t="s">
        <v>1999</v>
      </c>
      <c r="C806" s="56" t="s">
        <v>963</v>
      </c>
      <c r="D806" s="56">
        <v>8471160</v>
      </c>
      <c r="E806" s="56" t="s">
        <v>506</v>
      </c>
      <c r="F806" s="56">
        <v>432209</v>
      </c>
      <c r="G806" s="56" t="s">
        <v>138</v>
      </c>
      <c r="H806" s="56" t="str">
        <f t="shared" si="12"/>
        <v>847.8471160.1.432209.000000.847001.200179</v>
      </c>
      <c r="I806" s="66" t="s">
        <v>21</v>
      </c>
      <c r="J806" s="66">
        <v>847001</v>
      </c>
      <c r="K806" s="66" t="s">
        <v>23</v>
      </c>
      <c r="L806" s="66">
        <v>200179</v>
      </c>
      <c r="M806" s="56" t="s">
        <v>2286</v>
      </c>
      <c r="N806" s="56">
        <v>1</v>
      </c>
      <c r="Q806" s="56" t="s">
        <v>4391</v>
      </c>
      <c r="R806" s="56">
        <v>1</v>
      </c>
      <c r="S806" s="56">
        <v>9702</v>
      </c>
      <c r="T806" s="56">
        <v>9240</v>
      </c>
      <c r="U806" s="56" t="s">
        <v>2002</v>
      </c>
      <c r="V806" s="56" t="s">
        <v>2003</v>
      </c>
      <c r="W806" s="56" t="s">
        <v>4265</v>
      </c>
      <c r="X806" s="56" t="s">
        <v>4266</v>
      </c>
      <c r="Y806" s="56" t="s">
        <v>4267</v>
      </c>
      <c r="AE806" s="56">
        <v>8471160</v>
      </c>
    </row>
    <row r="807" spans="1:31" x14ac:dyDescent="0.35">
      <c r="A807" s="56" t="s">
        <v>1998</v>
      </c>
      <c r="B807" s="56" t="s">
        <v>1999</v>
      </c>
      <c r="C807" s="56" t="s">
        <v>963</v>
      </c>
      <c r="D807" s="56">
        <v>8471160</v>
      </c>
      <c r="E807" s="56" t="s">
        <v>506</v>
      </c>
      <c r="F807" s="56">
        <v>432209</v>
      </c>
      <c r="G807" s="56" t="s">
        <v>138</v>
      </c>
      <c r="H807" s="56" t="str">
        <f t="shared" si="12"/>
        <v>847.8471160.1.432209.000000.847001.200179</v>
      </c>
      <c r="I807" s="66" t="s">
        <v>21</v>
      </c>
      <c r="J807" s="66">
        <v>847001</v>
      </c>
      <c r="K807" s="66" t="s">
        <v>23</v>
      </c>
      <c r="L807" s="66">
        <v>200179</v>
      </c>
      <c r="M807" s="56" t="s">
        <v>2286</v>
      </c>
      <c r="N807" s="56">
        <v>1</v>
      </c>
      <c r="Q807" s="56" t="s">
        <v>4392</v>
      </c>
      <c r="R807" s="56">
        <v>1</v>
      </c>
      <c r="S807" s="56">
        <v>9305.1</v>
      </c>
      <c r="T807" s="56">
        <v>8862</v>
      </c>
      <c r="U807" s="56" t="s">
        <v>2002</v>
      </c>
      <c r="V807" s="56" t="s">
        <v>2003</v>
      </c>
      <c r="W807" s="56" t="s">
        <v>4265</v>
      </c>
      <c r="X807" s="56" t="s">
        <v>4266</v>
      </c>
      <c r="Y807" s="56" t="s">
        <v>4267</v>
      </c>
      <c r="AE807" s="56">
        <v>8471160</v>
      </c>
    </row>
    <row r="808" spans="1:31" x14ac:dyDescent="0.35">
      <c r="A808" s="56" t="s">
        <v>1998</v>
      </c>
      <c r="B808" s="56" t="s">
        <v>1999</v>
      </c>
      <c r="C808" s="56" t="s">
        <v>963</v>
      </c>
      <c r="D808" s="56">
        <v>8471160</v>
      </c>
      <c r="E808" s="56" t="s">
        <v>506</v>
      </c>
      <c r="F808" s="56">
        <v>432209</v>
      </c>
      <c r="G808" s="56" t="s">
        <v>138</v>
      </c>
      <c r="H808" s="56" t="str">
        <f t="shared" si="12"/>
        <v>847.8471160.1.432209.000000.847001.200179</v>
      </c>
      <c r="I808" s="66" t="s">
        <v>21</v>
      </c>
      <c r="J808" s="66">
        <v>847001</v>
      </c>
      <c r="K808" s="66" t="s">
        <v>23</v>
      </c>
      <c r="L808" s="66">
        <v>200179</v>
      </c>
      <c r="M808" s="56" t="s">
        <v>2286</v>
      </c>
      <c r="N808" s="56">
        <v>1</v>
      </c>
      <c r="Q808" s="56" t="s">
        <v>4393</v>
      </c>
      <c r="R808" s="56">
        <v>1</v>
      </c>
      <c r="S808" s="56">
        <v>25578</v>
      </c>
      <c r="T808" s="56">
        <v>24360</v>
      </c>
      <c r="U808" s="56" t="s">
        <v>2002</v>
      </c>
      <c r="V808" s="56" t="s">
        <v>2003</v>
      </c>
      <c r="W808" s="56" t="s">
        <v>4265</v>
      </c>
      <c r="X808" s="56" t="s">
        <v>4266</v>
      </c>
      <c r="Y808" s="56" t="s">
        <v>4267</v>
      </c>
      <c r="AE808" s="56">
        <v>8471160</v>
      </c>
    </row>
    <row r="809" spans="1:31" x14ac:dyDescent="0.35">
      <c r="A809" s="56" t="s">
        <v>1998</v>
      </c>
      <c r="B809" s="56" t="s">
        <v>1999</v>
      </c>
      <c r="C809" s="56" t="s">
        <v>963</v>
      </c>
      <c r="D809" s="56">
        <v>8471160</v>
      </c>
      <c r="E809" s="56" t="s">
        <v>506</v>
      </c>
      <c r="F809" s="56">
        <v>432209</v>
      </c>
      <c r="G809" s="56" t="s">
        <v>138</v>
      </c>
      <c r="H809" s="56" t="str">
        <f t="shared" si="12"/>
        <v>847.8471160.1.432209.000000.847001.200179</v>
      </c>
      <c r="I809" s="66" t="s">
        <v>21</v>
      </c>
      <c r="J809" s="66">
        <v>847001</v>
      </c>
      <c r="K809" s="66" t="s">
        <v>23</v>
      </c>
      <c r="L809" s="66">
        <v>200179</v>
      </c>
      <c r="M809" s="56" t="s">
        <v>2286</v>
      </c>
      <c r="N809" s="56">
        <v>1</v>
      </c>
      <c r="Q809" s="56" t="s">
        <v>4394</v>
      </c>
      <c r="R809" s="56">
        <v>1</v>
      </c>
      <c r="S809" s="56">
        <v>9216.9</v>
      </c>
      <c r="T809" s="56">
        <v>8778</v>
      </c>
      <c r="U809" s="56" t="s">
        <v>2002</v>
      </c>
      <c r="V809" s="56" t="s">
        <v>2003</v>
      </c>
      <c r="W809" s="56" t="s">
        <v>4265</v>
      </c>
      <c r="X809" s="56" t="s">
        <v>4266</v>
      </c>
      <c r="Y809" s="56" t="s">
        <v>4267</v>
      </c>
      <c r="AE809" s="56">
        <v>8471160</v>
      </c>
    </row>
    <row r="810" spans="1:31" x14ac:dyDescent="0.35">
      <c r="A810" s="56" t="s">
        <v>1998</v>
      </c>
      <c r="B810" s="56" t="s">
        <v>1999</v>
      </c>
      <c r="C810" s="56" t="s">
        <v>963</v>
      </c>
      <c r="D810" s="56">
        <v>8471160</v>
      </c>
      <c r="E810" s="56" t="s">
        <v>506</v>
      </c>
      <c r="F810" s="56">
        <v>432209</v>
      </c>
      <c r="G810" s="56" t="s">
        <v>138</v>
      </c>
      <c r="H810" s="56" t="str">
        <f t="shared" si="12"/>
        <v>847.8471160.1.432209.000000.847001.200179</v>
      </c>
      <c r="I810" s="66" t="s">
        <v>21</v>
      </c>
      <c r="J810" s="66">
        <v>847001</v>
      </c>
      <c r="K810" s="66" t="s">
        <v>23</v>
      </c>
      <c r="L810" s="66">
        <v>200179</v>
      </c>
      <c r="M810" s="56" t="s">
        <v>2286</v>
      </c>
      <c r="N810" s="56">
        <v>1</v>
      </c>
      <c r="Q810" s="56" t="s">
        <v>4395</v>
      </c>
      <c r="R810" s="56">
        <v>1</v>
      </c>
      <c r="S810" s="56">
        <v>8610</v>
      </c>
      <c r="T810" s="56">
        <v>8200</v>
      </c>
      <c r="U810" s="56" t="s">
        <v>2002</v>
      </c>
      <c r="V810" s="56" t="s">
        <v>2003</v>
      </c>
      <c r="W810" s="56" t="s">
        <v>4265</v>
      </c>
      <c r="X810" s="56" t="s">
        <v>4266</v>
      </c>
      <c r="Y810" s="56" t="s">
        <v>4267</v>
      </c>
      <c r="AE810" s="56">
        <v>8471160</v>
      </c>
    </row>
    <row r="811" spans="1:31" x14ac:dyDescent="0.35">
      <c r="A811" s="56" t="s">
        <v>1998</v>
      </c>
      <c r="B811" s="56" t="s">
        <v>1999</v>
      </c>
      <c r="C811" s="56" t="s">
        <v>963</v>
      </c>
      <c r="D811" s="56">
        <v>8471160</v>
      </c>
      <c r="E811" s="56" t="s">
        <v>506</v>
      </c>
      <c r="F811" s="56">
        <v>432209</v>
      </c>
      <c r="G811" s="56" t="s">
        <v>138</v>
      </c>
      <c r="H811" s="56" t="str">
        <f t="shared" si="12"/>
        <v>847.8471160.1.432209.000000.847001.200179</v>
      </c>
      <c r="I811" s="66" t="s">
        <v>21</v>
      </c>
      <c r="J811" s="66">
        <v>847001</v>
      </c>
      <c r="K811" s="66" t="s">
        <v>23</v>
      </c>
      <c r="L811" s="66">
        <v>200179</v>
      </c>
      <c r="M811" s="56" t="s">
        <v>2286</v>
      </c>
      <c r="N811" s="56">
        <v>1</v>
      </c>
      <c r="Q811" s="56" t="s">
        <v>4396</v>
      </c>
      <c r="R811" s="56">
        <v>1</v>
      </c>
      <c r="S811" s="56">
        <v>9702</v>
      </c>
      <c r="T811" s="56">
        <v>9240</v>
      </c>
      <c r="U811" s="56" t="s">
        <v>2002</v>
      </c>
      <c r="V811" s="56" t="s">
        <v>2003</v>
      </c>
      <c r="W811" s="56" t="s">
        <v>4265</v>
      </c>
      <c r="X811" s="56" t="s">
        <v>4266</v>
      </c>
      <c r="Y811" s="56" t="s">
        <v>4267</v>
      </c>
      <c r="AE811" s="56">
        <v>8471160</v>
      </c>
    </row>
    <row r="812" spans="1:31" x14ac:dyDescent="0.35">
      <c r="A812" s="56" t="s">
        <v>1998</v>
      </c>
      <c r="B812" s="56" t="s">
        <v>1999</v>
      </c>
      <c r="C812" s="56" t="s">
        <v>963</v>
      </c>
      <c r="D812" s="56">
        <v>8471160</v>
      </c>
      <c r="E812" s="56" t="s">
        <v>506</v>
      </c>
      <c r="F812" s="56">
        <v>432209</v>
      </c>
      <c r="G812" s="56" t="s">
        <v>138</v>
      </c>
      <c r="H812" s="56" t="str">
        <f t="shared" si="12"/>
        <v>847.8471160.1.432209.000000.847001.200179</v>
      </c>
      <c r="I812" s="66" t="s">
        <v>21</v>
      </c>
      <c r="J812" s="66">
        <v>847001</v>
      </c>
      <c r="K812" s="66" t="s">
        <v>23</v>
      </c>
      <c r="L812" s="66">
        <v>200179</v>
      </c>
      <c r="M812" s="56" t="s">
        <v>2286</v>
      </c>
      <c r="N812" s="56">
        <v>1</v>
      </c>
      <c r="Q812" s="56" t="s">
        <v>4397</v>
      </c>
      <c r="R812" s="56">
        <v>1</v>
      </c>
      <c r="S812" s="56">
        <v>6835.5</v>
      </c>
      <c r="T812" s="56">
        <v>6510</v>
      </c>
      <c r="U812" s="56" t="s">
        <v>2002</v>
      </c>
      <c r="V812" s="56" t="s">
        <v>2003</v>
      </c>
      <c r="W812" s="56" t="s">
        <v>4265</v>
      </c>
      <c r="X812" s="56" t="s">
        <v>4266</v>
      </c>
      <c r="Y812" s="56" t="s">
        <v>4267</v>
      </c>
      <c r="AE812" s="56">
        <v>8471160</v>
      </c>
    </row>
    <row r="813" spans="1:31" x14ac:dyDescent="0.35">
      <c r="A813" s="56" t="s">
        <v>1998</v>
      </c>
      <c r="B813" s="56" t="s">
        <v>1999</v>
      </c>
      <c r="C813" s="56" t="s">
        <v>963</v>
      </c>
      <c r="D813" s="56">
        <v>8471160</v>
      </c>
      <c r="E813" s="56" t="s">
        <v>506</v>
      </c>
      <c r="F813" s="56">
        <v>432209</v>
      </c>
      <c r="G813" s="56" t="s">
        <v>138</v>
      </c>
      <c r="H813" s="56" t="str">
        <f t="shared" si="12"/>
        <v>847.8471160.1.432209.000000.847001.200179</v>
      </c>
      <c r="I813" s="66" t="s">
        <v>21</v>
      </c>
      <c r="J813" s="66">
        <v>847001</v>
      </c>
      <c r="K813" s="66" t="s">
        <v>23</v>
      </c>
      <c r="L813" s="66">
        <v>200179</v>
      </c>
      <c r="M813" s="56" t="s">
        <v>2286</v>
      </c>
      <c r="N813" s="56">
        <v>1</v>
      </c>
      <c r="Q813" s="56" t="s">
        <v>4398</v>
      </c>
      <c r="R813" s="56">
        <v>1</v>
      </c>
      <c r="S813" s="56">
        <v>1561.14</v>
      </c>
      <c r="T813" s="56">
        <v>1486.8</v>
      </c>
      <c r="U813" s="56" t="s">
        <v>2002</v>
      </c>
      <c r="V813" s="56" t="s">
        <v>2003</v>
      </c>
      <c r="W813" s="56" t="s">
        <v>4265</v>
      </c>
      <c r="X813" s="56" t="s">
        <v>4266</v>
      </c>
      <c r="Y813" s="56" t="s">
        <v>4267</v>
      </c>
      <c r="AE813" s="56">
        <v>8471160</v>
      </c>
    </row>
    <row r="814" spans="1:31" x14ac:dyDescent="0.35">
      <c r="A814" s="56" t="s">
        <v>1998</v>
      </c>
      <c r="B814" s="56" t="s">
        <v>1999</v>
      </c>
      <c r="C814" s="56" t="s">
        <v>963</v>
      </c>
      <c r="D814" s="56">
        <v>8471160</v>
      </c>
      <c r="E814" s="56" t="s">
        <v>506</v>
      </c>
      <c r="F814" s="56">
        <v>432209</v>
      </c>
      <c r="G814" s="56" t="s">
        <v>138</v>
      </c>
      <c r="H814" s="56" t="str">
        <f t="shared" si="12"/>
        <v>847.8471160.1.432209.000000.847001.200179</v>
      </c>
      <c r="I814" s="66" t="s">
        <v>21</v>
      </c>
      <c r="J814" s="66">
        <v>847001</v>
      </c>
      <c r="K814" s="66" t="s">
        <v>23</v>
      </c>
      <c r="L814" s="66">
        <v>200179</v>
      </c>
      <c r="M814" s="56" t="s">
        <v>2286</v>
      </c>
      <c r="N814" s="56">
        <v>1</v>
      </c>
      <c r="Q814" s="56" t="s">
        <v>4399</v>
      </c>
      <c r="R814" s="56">
        <v>1</v>
      </c>
      <c r="S814" s="56">
        <v>1543.5</v>
      </c>
      <c r="T814" s="56">
        <v>1470</v>
      </c>
      <c r="U814" s="56" t="s">
        <v>2002</v>
      </c>
      <c r="V814" s="56" t="s">
        <v>2003</v>
      </c>
      <c r="W814" s="56" t="s">
        <v>4265</v>
      </c>
      <c r="X814" s="56" t="s">
        <v>4266</v>
      </c>
      <c r="Y814" s="56" t="s">
        <v>4267</v>
      </c>
      <c r="AE814" s="56">
        <v>8471160</v>
      </c>
    </row>
    <row r="815" spans="1:31" x14ac:dyDescent="0.35">
      <c r="A815" s="56" t="s">
        <v>1998</v>
      </c>
      <c r="B815" s="56" t="s">
        <v>1999</v>
      </c>
      <c r="C815" s="56" t="s">
        <v>963</v>
      </c>
      <c r="D815" s="56">
        <v>8471160</v>
      </c>
      <c r="E815" s="56" t="s">
        <v>506</v>
      </c>
      <c r="F815" s="56">
        <v>432209</v>
      </c>
      <c r="G815" s="56" t="s">
        <v>138</v>
      </c>
      <c r="H815" s="56" t="str">
        <f t="shared" si="12"/>
        <v>847.8471160.1.432209.000000.847001.200179</v>
      </c>
      <c r="I815" s="66" t="s">
        <v>21</v>
      </c>
      <c r="J815" s="66">
        <v>847001</v>
      </c>
      <c r="K815" s="66" t="s">
        <v>23</v>
      </c>
      <c r="L815" s="66">
        <v>200179</v>
      </c>
      <c r="M815" s="56" t="s">
        <v>2286</v>
      </c>
      <c r="N815" s="56">
        <v>1</v>
      </c>
      <c r="Q815" s="56" t="s">
        <v>4400</v>
      </c>
      <c r="R815" s="56">
        <v>1</v>
      </c>
      <c r="S815" s="56">
        <v>385.875</v>
      </c>
      <c r="T815" s="56">
        <v>367.5</v>
      </c>
      <c r="U815" s="56" t="s">
        <v>2002</v>
      </c>
      <c r="V815" s="56" t="s">
        <v>2003</v>
      </c>
      <c r="W815" s="56" t="s">
        <v>4265</v>
      </c>
      <c r="X815" s="56" t="s">
        <v>4266</v>
      </c>
      <c r="Y815" s="56" t="s">
        <v>4267</v>
      </c>
      <c r="AE815" s="56">
        <v>8471160</v>
      </c>
    </row>
    <row r="816" spans="1:31" x14ac:dyDescent="0.35">
      <c r="A816" s="56" t="s">
        <v>1998</v>
      </c>
      <c r="B816" s="56" t="s">
        <v>1999</v>
      </c>
      <c r="C816" s="56" t="s">
        <v>963</v>
      </c>
      <c r="D816" s="56">
        <v>8471160</v>
      </c>
      <c r="E816" s="56" t="s">
        <v>506</v>
      </c>
      <c r="F816" s="56">
        <v>432209</v>
      </c>
      <c r="G816" s="56" t="s">
        <v>138</v>
      </c>
      <c r="H816" s="56" t="str">
        <f t="shared" si="12"/>
        <v>847.8471160.1.432209.000000.847001.200179</v>
      </c>
      <c r="I816" s="66" t="s">
        <v>21</v>
      </c>
      <c r="J816" s="66">
        <v>847001</v>
      </c>
      <c r="K816" s="66" t="s">
        <v>23</v>
      </c>
      <c r="L816" s="66">
        <v>200179</v>
      </c>
      <c r="M816" s="56" t="s">
        <v>2286</v>
      </c>
      <c r="N816" s="56">
        <v>1</v>
      </c>
      <c r="Q816" s="56" t="s">
        <v>4401</v>
      </c>
      <c r="R816" s="56">
        <v>1</v>
      </c>
      <c r="S816" s="56">
        <v>577.5</v>
      </c>
      <c r="T816" s="56">
        <v>550</v>
      </c>
      <c r="U816" s="56" t="s">
        <v>2002</v>
      </c>
      <c r="V816" s="56" t="s">
        <v>2003</v>
      </c>
      <c r="W816" s="56" t="s">
        <v>4265</v>
      </c>
      <c r="X816" s="56" t="s">
        <v>4266</v>
      </c>
      <c r="Y816" s="56" t="s">
        <v>4267</v>
      </c>
      <c r="AE816" s="56">
        <v>8471160</v>
      </c>
    </row>
    <row r="817" spans="1:31" x14ac:dyDescent="0.35">
      <c r="A817" s="56" t="s">
        <v>1998</v>
      </c>
      <c r="B817" s="56" t="s">
        <v>1999</v>
      </c>
      <c r="C817" s="56" t="s">
        <v>963</v>
      </c>
      <c r="D817" s="56">
        <v>8471160</v>
      </c>
      <c r="E817" s="56" t="s">
        <v>506</v>
      </c>
      <c r="F817" s="56">
        <v>432209</v>
      </c>
      <c r="G817" s="56" t="s">
        <v>138</v>
      </c>
      <c r="H817" s="56" t="str">
        <f t="shared" si="12"/>
        <v>847.8471160.1.432209.000000.847001.200179</v>
      </c>
      <c r="I817" s="66" t="s">
        <v>21</v>
      </c>
      <c r="J817" s="66">
        <v>847001</v>
      </c>
      <c r="K817" s="66" t="s">
        <v>23</v>
      </c>
      <c r="L817" s="66">
        <v>200179</v>
      </c>
      <c r="M817" s="56" t="s">
        <v>2286</v>
      </c>
      <c r="N817" s="56">
        <v>1</v>
      </c>
      <c r="Q817" s="56" t="s">
        <v>4402</v>
      </c>
      <c r="R817" s="56">
        <v>1</v>
      </c>
      <c r="S817" s="56">
        <v>735</v>
      </c>
      <c r="T817" s="56">
        <v>700</v>
      </c>
      <c r="U817" s="56" t="s">
        <v>2002</v>
      </c>
      <c r="V817" s="56" t="s">
        <v>2003</v>
      </c>
      <c r="W817" s="56" t="s">
        <v>4265</v>
      </c>
      <c r="X817" s="56" t="s">
        <v>4266</v>
      </c>
      <c r="Y817" s="56" t="s">
        <v>4267</v>
      </c>
      <c r="AE817" s="56">
        <v>8471160</v>
      </c>
    </row>
    <row r="818" spans="1:31" x14ac:dyDescent="0.35">
      <c r="A818" s="56" t="s">
        <v>1998</v>
      </c>
      <c r="B818" s="56" t="s">
        <v>1999</v>
      </c>
      <c r="C818" s="56" t="s">
        <v>963</v>
      </c>
      <c r="D818" s="56">
        <v>8471160</v>
      </c>
      <c r="E818" s="56" t="s">
        <v>506</v>
      </c>
      <c r="F818" s="56">
        <v>432209</v>
      </c>
      <c r="G818" s="56" t="s">
        <v>138</v>
      </c>
      <c r="H818" s="56" t="str">
        <f t="shared" si="12"/>
        <v>847.8471160.1.432209.000000.847001.200179</v>
      </c>
      <c r="I818" s="66" t="s">
        <v>21</v>
      </c>
      <c r="J818" s="66">
        <v>847001</v>
      </c>
      <c r="K818" s="66" t="s">
        <v>23</v>
      </c>
      <c r="L818" s="66">
        <v>200179</v>
      </c>
      <c r="M818" s="56" t="s">
        <v>2286</v>
      </c>
      <c r="N818" s="56">
        <v>1</v>
      </c>
      <c r="Q818" s="56" t="s">
        <v>4403</v>
      </c>
      <c r="R818" s="56">
        <v>1</v>
      </c>
      <c r="S818" s="56">
        <v>367.5</v>
      </c>
      <c r="T818" s="56">
        <v>350</v>
      </c>
      <c r="U818" s="56" t="s">
        <v>2002</v>
      </c>
      <c r="V818" s="56" t="s">
        <v>2003</v>
      </c>
      <c r="W818" s="56" t="s">
        <v>4265</v>
      </c>
      <c r="X818" s="56" t="s">
        <v>4266</v>
      </c>
      <c r="Y818" s="56" t="s">
        <v>4267</v>
      </c>
      <c r="AE818" s="56">
        <v>8471160</v>
      </c>
    </row>
    <row r="819" spans="1:31" x14ac:dyDescent="0.35">
      <c r="A819" s="56" t="s">
        <v>1998</v>
      </c>
      <c r="B819" s="56" t="s">
        <v>1999</v>
      </c>
      <c r="C819" s="56" t="s">
        <v>963</v>
      </c>
      <c r="D819" s="56">
        <v>8471160</v>
      </c>
      <c r="E819" s="56" t="s">
        <v>506</v>
      </c>
      <c r="F819" s="56">
        <v>432209</v>
      </c>
      <c r="G819" s="56" t="s">
        <v>138</v>
      </c>
      <c r="H819" s="56" t="str">
        <f t="shared" si="12"/>
        <v>847.8471160.1.432209.000000.847001.200179</v>
      </c>
      <c r="I819" s="66" t="s">
        <v>21</v>
      </c>
      <c r="J819" s="66">
        <v>847001</v>
      </c>
      <c r="K819" s="66" t="s">
        <v>23</v>
      </c>
      <c r="L819" s="66">
        <v>200179</v>
      </c>
      <c r="M819" s="56" t="s">
        <v>2286</v>
      </c>
      <c r="N819" s="56">
        <v>1</v>
      </c>
      <c r="Q819" s="56" t="s">
        <v>4404</v>
      </c>
      <c r="R819" s="56">
        <v>1</v>
      </c>
      <c r="S819" s="56">
        <v>735</v>
      </c>
      <c r="T819" s="56">
        <v>700</v>
      </c>
      <c r="U819" s="56" t="s">
        <v>2002</v>
      </c>
      <c r="V819" s="56" t="s">
        <v>2003</v>
      </c>
      <c r="W819" s="56" t="s">
        <v>4265</v>
      </c>
      <c r="X819" s="56" t="s">
        <v>4266</v>
      </c>
      <c r="Y819" s="56" t="s">
        <v>4267</v>
      </c>
      <c r="AE819" s="56">
        <v>8471160</v>
      </c>
    </row>
    <row r="820" spans="1:31" x14ac:dyDescent="0.35">
      <c r="A820" s="56" t="s">
        <v>1998</v>
      </c>
      <c r="B820" s="56" t="s">
        <v>1999</v>
      </c>
      <c r="C820" s="56" t="s">
        <v>963</v>
      </c>
      <c r="D820" s="56">
        <v>8471160</v>
      </c>
      <c r="E820" s="56" t="s">
        <v>506</v>
      </c>
      <c r="F820" s="56">
        <v>432209</v>
      </c>
      <c r="G820" s="56" t="s">
        <v>138</v>
      </c>
      <c r="H820" s="56" t="str">
        <f t="shared" si="12"/>
        <v>847.8471160.1.432209.000000.847001.200179</v>
      </c>
      <c r="I820" s="66" t="s">
        <v>21</v>
      </c>
      <c r="J820" s="66">
        <v>847001</v>
      </c>
      <c r="K820" s="66" t="s">
        <v>23</v>
      </c>
      <c r="L820" s="66">
        <v>200179</v>
      </c>
      <c r="M820" s="56" t="s">
        <v>2286</v>
      </c>
      <c r="N820" s="56">
        <v>1</v>
      </c>
      <c r="Q820" s="56" t="s">
        <v>4405</v>
      </c>
      <c r="R820" s="56">
        <v>1</v>
      </c>
      <c r="S820" s="56">
        <v>997.5</v>
      </c>
      <c r="T820" s="56">
        <v>950</v>
      </c>
      <c r="U820" s="56" t="s">
        <v>2002</v>
      </c>
      <c r="V820" s="56" t="s">
        <v>2003</v>
      </c>
      <c r="W820" s="56" t="s">
        <v>4265</v>
      </c>
      <c r="X820" s="56" t="s">
        <v>4266</v>
      </c>
      <c r="Y820" s="56" t="s">
        <v>4267</v>
      </c>
      <c r="AE820" s="56">
        <v>8471160</v>
      </c>
    </row>
    <row r="821" spans="1:31" x14ac:dyDescent="0.35">
      <c r="A821" s="56" t="s">
        <v>1998</v>
      </c>
      <c r="B821" s="56" t="s">
        <v>1999</v>
      </c>
      <c r="C821" s="56" t="s">
        <v>963</v>
      </c>
      <c r="D821" s="56">
        <v>8471160</v>
      </c>
      <c r="E821" s="56" t="s">
        <v>506</v>
      </c>
      <c r="F821" s="56">
        <v>432209</v>
      </c>
      <c r="G821" s="56" t="s">
        <v>138</v>
      </c>
      <c r="H821" s="56" t="str">
        <f t="shared" si="12"/>
        <v>847.8471160.1.432209.000000.847001.200179</v>
      </c>
      <c r="I821" s="66" t="s">
        <v>21</v>
      </c>
      <c r="J821" s="66">
        <v>847001</v>
      </c>
      <c r="K821" s="66" t="s">
        <v>23</v>
      </c>
      <c r="L821" s="66">
        <v>200179</v>
      </c>
      <c r="M821" s="56" t="s">
        <v>2286</v>
      </c>
      <c r="N821" s="56">
        <v>1</v>
      </c>
      <c r="Q821" s="56" t="s">
        <v>4406</v>
      </c>
      <c r="R821" s="56">
        <v>1</v>
      </c>
      <c r="S821" s="56">
        <v>58268.227500000008</v>
      </c>
      <c r="T821" s="56">
        <v>55493.55</v>
      </c>
      <c r="U821" s="56" t="s">
        <v>2002</v>
      </c>
      <c r="V821" s="56" t="s">
        <v>2003</v>
      </c>
      <c r="W821" s="56" t="s">
        <v>4265</v>
      </c>
      <c r="X821" s="56" t="s">
        <v>4266</v>
      </c>
      <c r="Y821" s="56" t="s">
        <v>4267</v>
      </c>
      <c r="AE821" s="56">
        <v>8471160</v>
      </c>
    </row>
    <row r="822" spans="1:31" x14ac:dyDescent="0.35">
      <c r="A822" s="56" t="s">
        <v>1998</v>
      </c>
      <c r="B822" s="56" t="s">
        <v>1999</v>
      </c>
      <c r="C822" s="56" t="s">
        <v>963</v>
      </c>
      <c r="D822" s="56">
        <v>8471160</v>
      </c>
      <c r="E822" s="56" t="s">
        <v>506</v>
      </c>
      <c r="F822" s="56">
        <v>432209</v>
      </c>
      <c r="G822" s="56" t="s">
        <v>138</v>
      </c>
      <c r="H822" s="56" t="str">
        <f t="shared" si="12"/>
        <v>847.8471160.1.432209.000000.847001.200179</v>
      </c>
      <c r="I822" s="66" t="s">
        <v>21</v>
      </c>
      <c r="J822" s="66">
        <v>847001</v>
      </c>
      <c r="K822" s="66" t="s">
        <v>23</v>
      </c>
      <c r="L822" s="66">
        <v>200179</v>
      </c>
      <c r="M822" s="56" t="s">
        <v>2286</v>
      </c>
      <c r="N822" s="56">
        <v>1</v>
      </c>
      <c r="Q822" s="56" t="s">
        <v>4407</v>
      </c>
      <c r="R822" s="56">
        <v>1</v>
      </c>
      <c r="S822" s="56">
        <v>73463.25</v>
      </c>
      <c r="T822" s="56">
        <v>69965</v>
      </c>
      <c r="U822" s="56" t="s">
        <v>2002</v>
      </c>
      <c r="V822" s="56" t="s">
        <v>2003</v>
      </c>
      <c r="W822" s="56" t="s">
        <v>4265</v>
      </c>
      <c r="X822" s="56" t="s">
        <v>4266</v>
      </c>
      <c r="Y822" s="56" t="s">
        <v>4267</v>
      </c>
      <c r="AE822" s="56">
        <v>8471160</v>
      </c>
    </row>
    <row r="823" spans="1:31" x14ac:dyDescent="0.35">
      <c r="A823" s="56" t="s">
        <v>1998</v>
      </c>
      <c r="B823" s="56" t="s">
        <v>1999</v>
      </c>
      <c r="C823" s="56" t="s">
        <v>963</v>
      </c>
      <c r="D823" s="56">
        <v>8471160</v>
      </c>
      <c r="E823" s="56" t="s">
        <v>506</v>
      </c>
      <c r="F823" s="56">
        <v>432209</v>
      </c>
      <c r="G823" s="56" t="s">
        <v>138</v>
      </c>
      <c r="H823" s="56" t="str">
        <f t="shared" si="12"/>
        <v>847.8471160.1.432209.000000.847001.200179</v>
      </c>
      <c r="I823" s="66" t="s">
        <v>21</v>
      </c>
      <c r="J823" s="66">
        <v>847001</v>
      </c>
      <c r="K823" s="66" t="s">
        <v>23</v>
      </c>
      <c r="L823" s="66">
        <v>200179</v>
      </c>
      <c r="M823" s="56" t="s">
        <v>2286</v>
      </c>
      <c r="N823" s="56">
        <v>1</v>
      </c>
      <c r="Q823" s="56" t="s">
        <v>4408</v>
      </c>
      <c r="R823" s="56">
        <v>1</v>
      </c>
      <c r="S823" s="56">
        <v>73463.25</v>
      </c>
      <c r="T823" s="56">
        <v>69965</v>
      </c>
      <c r="U823" s="56" t="s">
        <v>2002</v>
      </c>
      <c r="V823" s="56" t="s">
        <v>2003</v>
      </c>
      <c r="W823" s="56" t="s">
        <v>4265</v>
      </c>
      <c r="X823" s="56" t="s">
        <v>4266</v>
      </c>
      <c r="Y823" s="56" t="s">
        <v>4267</v>
      </c>
      <c r="AE823" s="56">
        <v>8471160</v>
      </c>
    </row>
    <row r="824" spans="1:31" x14ac:dyDescent="0.35">
      <c r="A824" s="56" t="s">
        <v>1998</v>
      </c>
      <c r="B824" s="56" t="s">
        <v>1999</v>
      </c>
      <c r="C824" s="56" t="s">
        <v>963</v>
      </c>
      <c r="D824" s="56">
        <v>8471160</v>
      </c>
      <c r="E824" s="56" t="s">
        <v>506</v>
      </c>
      <c r="F824" s="56">
        <v>432209</v>
      </c>
      <c r="G824" s="56" t="s">
        <v>138</v>
      </c>
      <c r="H824" s="56" t="str">
        <f t="shared" si="12"/>
        <v>847.8471160.1.432209.000000.847001.200179</v>
      </c>
      <c r="I824" s="66" t="s">
        <v>21</v>
      </c>
      <c r="J824" s="66">
        <v>847001</v>
      </c>
      <c r="K824" s="66" t="s">
        <v>23</v>
      </c>
      <c r="L824" s="66">
        <v>200179</v>
      </c>
      <c r="M824" s="56" t="s">
        <v>2286</v>
      </c>
      <c r="N824" s="56">
        <v>1</v>
      </c>
      <c r="Q824" s="56" t="s">
        <v>4409</v>
      </c>
      <c r="R824" s="56">
        <v>1</v>
      </c>
      <c r="S824" s="56">
        <v>228176.55000000002</v>
      </c>
      <c r="T824" s="56">
        <v>217311</v>
      </c>
      <c r="U824" s="56" t="s">
        <v>2002</v>
      </c>
      <c r="V824" s="56" t="s">
        <v>2003</v>
      </c>
      <c r="W824" s="56" t="s">
        <v>4265</v>
      </c>
      <c r="X824" s="56" t="s">
        <v>4266</v>
      </c>
      <c r="Y824" s="56" t="s">
        <v>4267</v>
      </c>
      <c r="AE824" s="56">
        <v>8471160</v>
      </c>
    </row>
    <row r="825" spans="1:31" x14ac:dyDescent="0.35">
      <c r="A825" s="56" t="s">
        <v>1998</v>
      </c>
      <c r="B825" s="56" t="s">
        <v>1999</v>
      </c>
      <c r="C825" s="56" t="s">
        <v>963</v>
      </c>
      <c r="D825" s="56">
        <v>8471160</v>
      </c>
      <c r="E825" s="56" t="s">
        <v>506</v>
      </c>
      <c r="F825" s="56">
        <v>432209</v>
      </c>
      <c r="G825" s="56" t="s">
        <v>138</v>
      </c>
      <c r="H825" s="56" t="str">
        <f t="shared" si="12"/>
        <v>847.8471160.1.432209.000000.847001.200179</v>
      </c>
      <c r="I825" s="66" t="s">
        <v>21</v>
      </c>
      <c r="J825" s="66">
        <v>847001</v>
      </c>
      <c r="K825" s="66" t="s">
        <v>23</v>
      </c>
      <c r="L825" s="66">
        <v>200179</v>
      </c>
      <c r="M825" s="56" t="s">
        <v>2286</v>
      </c>
      <c r="N825" s="56">
        <v>1</v>
      </c>
      <c r="Q825" s="56" t="s">
        <v>4410</v>
      </c>
      <c r="R825" s="56">
        <v>1</v>
      </c>
      <c r="S825" s="56">
        <v>43186.5</v>
      </c>
      <c r="T825" s="56">
        <v>41130</v>
      </c>
      <c r="U825" s="56" t="s">
        <v>2002</v>
      </c>
      <c r="V825" s="56" t="s">
        <v>2003</v>
      </c>
      <c r="W825" s="56" t="s">
        <v>4265</v>
      </c>
      <c r="X825" s="56" t="s">
        <v>4266</v>
      </c>
      <c r="Y825" s="56" t="s">
        <v>4267</v>
      </c>
      <c r="AE825" s="56">
        <v>8471160</v>
      </c>
    </row>
    <row r="826" spans="1:31" x14ac:dyDescent="0.35">
      <c r="A826" s="56" t="s">
        <v>1998</v>
      </c>
      <c r="B826" s="56" t="s">
        <v>1999</v>
      </c>
      <c r="C826" s="56" t="s">
        <v>963</v>
      </c>
      <c r="D826" s="56">
        <v>8471160</v>
      </c>
      <c r="E826" s="56" t="s">
        <v>506</v>
      </c>
      <c r="F826" s="56">
        <v>432209</v>
      </c>
      <c r="G826" s="56" t="s">
        <v>138</v>
      </c>
      <c r="H826" s="56" t="str">
        <f t="shared" si="12"/>
        <v>847.8471160.1.432209.000000.847001.200179</v>
      </c>
      <c r="I826" s="66" t="s">
        <v>21</v>
      </c>
      <c r="J826" s="66">
        <v>847001</v>
      </c>
      <c r="K826" s="66" t="s">
        <v>23</v>
      </c>
      <c r="L826" s="66">
        <v>200179</v>
      </c>
      <c r="M826" s="56" t="s">
        <v>2286</v>
      </c>
      <c r="N826" s="56">
        <v>1</v>
      </c>
      <c r="Q826" s="56" t="s">
        <v>4411</v>
      </c>
      <c r="R826" s="56">
        <v>1</v>
      </c>
      <c r="S826" s="56">
        <v>21000</v>
      </c>
      <c r="T826" s="56">
        <v>20000</v>
      </c>
      <c r="U826" s="56" t="s">
        <v>2002</v>
      </c>
      <c r="V826" s="56" t="s">
        <v>2003</v>
      </c>
      <c r="W826" s="56" t="s">
        <v>4265</v>
      </c>
      <c r="X826" s="56" t="s">
        <v>4266</v>
      </c>
      <c r="Y826" s="56" t="s">
        <v>4267</v>
      </c>
      <c r="AE826" s="56">
        <v>8471160</v>
      </c>
    </row>
    <row r="827" spans="1:31" x14ac:dyDescent="0.35">
      <c r="A827" s="56" t="s">
        <v>1998</v>
      </c>
      <c r="B827" s="56" t="s">
        <v>1999</v>
      </c>
      <c r="C827" s="56" t="s">
        <v>963</v>
      </c>
      <c r="D827" s="56">
        <v>8471160</v>
      </c>
      <c r="E827" s="56" t="s">
        <v>506</v>
      </c>
      <c r="F827" s="56">
        <v>432209</v>
      </c>
      <c r="G827" s="56" t="s">
        <v>138</v>
      </c>
      <c r="H827" s="56" t="str">
        <f t="shared" si="12"/>
        <v>847.8471160.1.432209.000000.847001.200179</v>
      </c>
      <c r="I827" s="66" t="s">
        <v>21</v>
      </c>
      <c r="J827" s="66">
        <v>847001</v>
      </c>
      <c r="K827" s="66" t="s">
        <v>23</v>
      </c>
      <c r="L827" s="66">
        <v>200179</v>
      </c>
      <c r="M827" s="56" t="s">
        <v>2286</v>
      </c>
      <c r="N827" s="56">
        <v>1</v>
      </c>
      <c r="Q827" s="56" t="s">
        <v>4412</v>
      </c>
      <c r="R827" s="56">
        <v>1</v>
      </c>
      <c r="S827" s="56">
        <v>13230</v>
      </c>
      <c r="T827" s="56">
        <v>12600</v>
      </c>
      <c r="U827" s="56" t="s">
        <v>2002</v>
      </c>
      <c r="V827" s="56" t="s">
        <v>2003</v>
      </c>
      <c r="W827" s="56" t="s">
        <v>4265</v>
      </c>
      <c r="X827" s="56" t="s">
        <v>4266</v>
      </c>
      <c r="Y827" s="56" t="s">
        <v>4267</v>
      </c>
      <c r="AE827" s="56">
        <v>8471160</v>
      </c>
    </row>
    <row r="828" spans="1:31" x14ac:dyDescent="0.35">
      <c r="A828" s="56" t="s">
        <v>1998</v>
      </c>
      <c r="B828" s="56" t="s">
        <v>1999</v>
      </c>
      <c r="C828" s="56" t="s">
        <v>963</v>
      </c>
      <c r="D828" s="56">
        <v>8471160</v>
      </c>
      <c r="E828" s="56" t="s">
        <v>506</v>
      </c>
      <c r="F828" s="56">
        <v>432209</v>
      </c>
      <c r="G828" s="56" t="s">
        <v>138</v>
      </c>
      <c r="H828" s="56" t="str">
        <f t="shared" si="12"/>
        <v>847.8471160.1.432209.000000.847001.200179</v>
      </c>
      <c r="I828" s="66" t="s">
        <v>21</v>
      </c>
      <c r="J828" s="66">
        <v>847001</v>
      </c>
      <c r="K828" s="66" t="s">
        <v>23</v>
      </c>
      <c r="L828" s="66">
        <v>200179</v>
      </c>
      <c r="M828" s="56" t="s">
        <v>2286</v>
      </c>
      <c r="N828" s="56">
        <v>1</v>
      </c>
      <c r="Q828" s="56" t="s">
        <v>4413</v>
      </c>
      <c r="R828" s="56">
        <v>1</v>
      </c>
      <c r="S828" s="56">
        <v>164529.75</v>
      </c>
      <c r="T828" s="56">
        <v>156695</v>
      </c>
      <c r="U828" s="56" t="s">
        <v>2002</v>
      </c>
      <c r="V828" s="56" t="s">
        <v>2003</v>
      </c>
      <c r="W828" s="56" t="s">
        <v>4265</v>
      </c>
      <c r="X828" s="56" t="s">
        <v>4266</v>
      </c>
      <c r="Y828" s="56" t="s">
        <v>4267</v>
      </c>
      <c r="AE828" s="56">
        <v>8471160</v>
      </c>
    </row>
    <row r="829" spans="1:31" x14ac:dyDescent="0.35">
      <c r="A829" s="56" t="s">
        <v>1998</v>
      </c>
      <c r="B829" s="56" t="s">
        <v>1999</v>
      </c>
      <c r="C829" s="56" t="s">
        <v>963</v>
      </c>
      <c r="D829" s="56">
        <v>8471160</v>
      </c>
      <c r="E829" s="56" t="s">
        <v>506</v>
      </c>
      <c r="F829" s="56">
        <v>432209</v>
      </c>
      <c r="G829" s="56" t="s">
        <v>138</v>
      </c>
      <c r="H829" s="56" t="str">
        <f t="shared" si="12"/>
        <v>847.8471160.1.432209.000000.847001.200179</v>
      </c>
      <c r="I829" s="66" t="s">
        <v>21</v>
      </c>
      <c r="J829" s="66">
        <v>847001</v>
      </c>
      <c r="K829" s="66" t="s">
        <v>23</v>
      </c>
      <c r="L829" s="66">
        <v>200179</v>
      </c>
      <c r="M829" s="56" t="s">
        <v>2286</v>
      </c>
      <c r="N829" s="56">
        <v>1</v>
      </c>
      <c r="Q829" s="56" t="s">
        <v>4414</v>
      </c>
      <c r="R829" s="56">
        <v>1</v>
      </c>
      <c r="S829" s="56">
        <v>6615</v>
      </c>
      <c r="T829" s="56">
        <v>6300</v>
      </c>
      <c r="U829" s="56" t="s">
        <v>2002</v>
      </c>
      <c r="V829" s="56" t="s">
        <v>2003</v>
      </c>
      <c r="W829" s="56" t="s">
        <v>4265</v>
      </c>
      <c r="X829" s="56" t="s">
        <v>4266</v>
      </c>
      <c r="Y829" s="56" t="s">
        <v>4267</v>
      </c>
      <c r="AE829" s="56">
        <v>8471160</v>
      </c>
    </row>
    <row r="830" spans="1:31" x14ac:dyDescent="0.35">
      <c r="A830" s="56" t="s">
        <v>1998</v>
      </c>
      <c r="B830" s="56" t="s">
        <v>1999</v>
      </c>
      <c r="C830" s="56" t="s">
        <v>963</v>
      </c>
      <c r="D830" s="56">
        <v>8471160</v>
      </c>
      <c r="E830" s="56" t="s">
        <v>506</v>
      </c>
      <c r="F830" s="56">
        <v>432209</v>
      </c>
      <c r="G830" s="56" t="s">
        <v>138</v>
      </c>
      <c r="H830" s="56" t="str">
        <f t="shared" si="12"/>
        <v>847.8471160.1.432209.000000.847001.200179</v>
      </c>
      <c r="I830" s="66" t="s">
        <v>21</v>
      </c>
      <c r="J830" s="66">
        <v>847001</v>
      </c>
      <c r="K830" s="66" t="s">
        <v>23</v>
      </c>
      <c r="L830" s="66">
        <v>200179</v>
      </c>
      <c r="M830" s="56" t="s">
        <v>2286</v>
      </c>
      <c r="N830" s="56">
        <v>1</v>
      </c>
      <c r="Q830" s="56" t="s">
        <v>4415</v>
      </c>
      <c r="R830" s="56">
        <v>1</v>
      </c>
      <c r="S830" s="56">
        <v>58473.954000000005</v>
      </c>
      <c r="T830" s="56">
        <v>55689.48</v>
      </c>
      <c r="U830" s="56" t="s">
        <v>2002</v>
      </c>
      <c r="V830" s="56" t="s">
        <v>2003</v>
      </c>
      <c r="W830" s="56" t="s">
        <v>4265</v>
      </c>
      <c r="X830" s="56" t="s">
        <v>4266</v>
      </c>
      <c r="Y830" s="56" t="s">
        <v>4267</v>
      </c>
      <c r="AE830" s="56">
        <v>8471160</v>
      </c>
    </row>
    <row r="831" spans="1:31" x14ac:dyDescent="0.35">
      <c r="A831" s="56" t="s">
        <v>1998</v>
      </c>
      <c r="B831" s="56" t="s">
        <v>1999</v>
      </c>
      <c r="C831" s="56" t="s">
        <v>963</v>
      </c>
      <c r="D831" s="56">
        <v>8471160</v>
      </c>
      <c r="E831" s="56" t="s">
        <v>506</v>
      </c>
      <c r="F831" s="56">
        <v>432209</v>
      </c>
      <c r="G831" s="56" t="s">
        <v>138</v>
      </c>
      <c r="H831" s="56" t="str">
        <f t="shared" si="12"/>
        <v>847.8471160.1.432209.000000.847001.200179</v>
      </c>
      <c r="I831" s="66" t="s">
        <v>21</v>
      </c>
      <c r="J831" s="66">
        <v>847001</v>
      </c>
      <c r="K831" s="66" t="s">
        <v>23</v>
      </c>
      <c r="L831" s="66">
        <v>200179</v>
      </c>
      <c r="M831" s="56" t="s">
        <v>2286</v>
      </c>
      <c r="N831" s="56">
        <v>1</v>
      </c>
      <c r="Q831" s="56" t="s">
        <v>4416</v>
      </c>
      <c r="R831" s="56">
        <v>1</v>
      </c>
      <c r="S831" s="56">
        <v>18375</v>
      </c>
      <c r="T831" s="56">
        <v>17500</v>
      </c>
      <c r="U831" s="56" t="s">
        <v>2002</v>
      </c>
      <c r="V831" s="56" t="s">
        <v>2003</v>
      </c>
      <c r="W831" s="56" t="s">
        <v>4265</v>
      </c>
      <c r="X831" s="56" t="s">
        <v>4266</v>
      </c>
      <c r="Y831" s="56" t="s">
        <v>4267</v>
      </c>
      <c r="AE831" s="56">
        <v>8471160</v>
      </c>
    </row>
    <row r="832" spans="1:31" x14ac:dyDescent="0.35">
      <c r="A832" s="56" t="s">
        <v>1998</v>
      </c>
      <c r="B832" s="56" t="s">
        <v>1999</v>
      </c>
      <c r="C832" s="56" t="s">
        <v>963</v>
      </c>
      <c r="D832" s="56">
        <v>8471160</v>
      </c>
      <c r="E832" s="56" t="s">
        <v>506</v>
      </c>
      <c r="F832" s="56">
        <v>432209</v>
      </c>
      <c r="G832" s="56" t="s">
        <v>138</v>
      </c>
      <c r="H832" s="56" t="str">
        <f t="shared" si="12"/>
        <v>847.8471160.1.432209.000000.847001.200179</v>
      </c>
      <c r="I832" s="66" t="s">
        <v>21</v>
      </c>
      <c r="J832" s="66">
        <v>847001</v>
      </c>
      <c r="K832" s="66" t="s">
        <v>23</v>
      </c>
      <c r="L832" s="66">
        <v>200179</v>
      </c>
      <c r="M832" s="56" t="s">
        <v>2286</v>
      </c>
      <c r="N832" s="56">
        <v>1</v>
      </c>
      <c r="Q832" s="56" t="s">
        <v>4417</v>
      </c>
      <c r="R832" s="56">
        <v>1</v>
      </c>
      <c r="S832" s="56">
        <v>57542.394</v>
      </c>
      <c r="T832" s="56">
        <v>54802.28</v>
      </c>
      <c r="U832" s="56" t="s">
        <v>2002</v>
      </c>
      <c r="V832" s="56" t="s">
        <v>2003</v>
      </c>
      <c r="W832" s="56" t="s">
        <v>4265</v>
      </c>
      <c r="X832" s="56" t="s">
        <v>4266</v>
      </c>
      <c r="Y832" s="56" t="s">
        <v>4267</v>
      </c>
      <c r="AE832" s="56">
        <v>8471160</v>
      </c>
    </row>
    <row r="833" spans="1:31" x14ac:dyDescent="0.35">
      <c r="A833" s="56" t="s">
        <v>1998</v>
      </c>
      <c r="B833" s="56" t="s">
        <v>1999</v>
      </c>
      <c r="C833" s="56" t="s">
        <v>963</v>
      </c>
      <c r="D833" s="56">
        <v>8471160</v>
      </c>
      <c r="E833" s="56" t="s">
        <v>506</v>
      </c>
      <c r="F833" s="56">
        <v>432209</v>
      </c>
      <c r="G833" s="56" t="s">
        <v>138</v>
      </c>
      <c r="H833" s="56" t="str">
        <f t="shared" si="12"/>
        <v>847.8471160.1.432209.000000.847001.200179</v>
      </c>
      <c r="I833" s="66" t="s">
        <v>21</v>
      </c>
      <c r="J833" s="66">
        <v>847001</v>
      </c>
      <c r="K833" s="66" t="s">
        <v>23</v>
      </c>
      <c r="L833" s="66">
        <v>200179</v>
      </c>
      <c r="M833" s="56" t="s">
        <v>2286</v>
      </c>
      <c r="N833" s="56">
        <v>1</v>
      </c>
      <c r="Q833" s="56" t="s">
        <v>4418</v>
      </c>
      <c r="R833" s="56">
        <v>1</v>
      </c>
      <c r="S833" s="56">
        <v>77175</v>
      </c>
      <c r="T833" s="56">
        <v>73500</v>
      </c>
      <c r="U833" s="56" t="s">
        <v>2002</v>
      </c>
      <c r="V833" s="56" t="s">
        <v>2003</v>
      </c>
      <c r="W833" s="56" t="s">
        <v>4265</v>
      </c>
      <c r="X833" s="56" t="s">
        <v>4266</v>
      </c>
      <c r="Y833" s="56" t="s">
        <v>4267</v>
      </c>
      <c r="AE833" s="56">
        <v>8471160</v>
      </c>
    </row>
    <row r="834" spans="1:31" x14ac:dyDescent="0.35">
      <c r="A834" s="56" t="s">
        <v>1998</v>
      </c>
      <c r="B834" s="56" t="s">
        <v>1999</v>
      </c>
      <c r="C834" s="56" t="s">
        <v>963</v>
      </c>
      <c r="D834" s="56">
        <v>8471160</v>
      </c>
      <c r="E834" s="56" t="s">
        <v>506</v>
      </c>
      <c r="F834" s="56">
        <v>432209</v>
      </c>
      <c r="G834" s="56" t="s">
        <v>138</v>
      </c>
      <c r="H834" s="56" t="str">
        <f t="shared" si="12"/>
        <v>847.8471160.1.432209.000000.847001.200179</v>
      </c>
      <c r="I834" s="66" t="s">
        <v>21</v>
      </c>
      <c r="J834" s="66">
        <v>847001</v>
      </c>
      <c r="K834" s="66" t="s">
        <v>23</v>
      </c>
      <c r="L834" s="66">
        <v>200179</v>
      </c>
      <c r="M834" s="56" t="s">
        <v>2286</v>
      </c>
      <c r="N834" s="56">
        <v>1</v>
      </c>
      <c r="Q834" s="56" t="s">
        <v>4419</v>
      </c>
      <c r="R834" s="56">
        <v>1</v>
      </c>
      <c r="S834" s="56">
        <v>78750</v>
      </c>
      <c r="T834" s="56">
        <v>75000</v>
      </c>
      <c r="U834" s="56" t="s">
        <v>2002</v>
      </c>
      <c r="V834" s="56" t="s">
        <v>2003</v>
      </c>
      <c r="W834" s="56" t="s">
        <v>4265</v>
      </c>
      <c r="X834" s="56" t="s">
        <v>4266</v>
      </c>
      <c r="Y834" s="56" t="s">
        <v>4267</v>
      </c>
      <c r="AE834" s="56">
        <v>8471160</v>
      </c>
    </row>
    <row r="835" spans="1:31" x14ac:dyDescent="0.35">
      <c r="A835" s="56" t="s">
        <v>1998</v>
      </c>
      <c r="B835" s="56" t="s">
        <v>1999</v>
      </c>
      <c r="C835" s="56" t="s">
        <v>963</v>
      </c>
      <c r="D835" s="56">
        <v>8471160</v>
      </c>
      <c r="E835" s="56" t="s">
        <v>506</v>
      </c>
      <c r="F835" s="56">
        <v>432209</v>
      </c>
      <c r="G835" s="56" t="s">
        <v>138</v>
      </c>
      <c r="H835" s="56" t="str">
        <f t="shared" ref="H835:H898" si="13">CONCATENATE(847,".",D835,".",1,".",F835,".","000000",".",J835,".",L835)</f>
        <v>847.8471160.1.432209.000000.847001.200179</v>
      </c>
      <c r="I835" s="66" t="s">
        <v>21</v>
      </c>
      <c r="J835" s="66">
        <v>847001</v>
      </c>
      <c r="K835" s="66" t="s">
        <v>23</v>
      </c>
      <c r="L835" s="66">
        <v>200179</v>
      </c>
      <c r="M835" s="56" t="s">
        <v>2286</v>
      </c>
      <c r="N835" s="56">
        <v>1</v>
      </c>
      <c r="Q835" s="56" t="s">
        <v>4420</v>
      </c>
      <c r="R835" s="56">
        <v>1</v>
      </c>
      <c r="S835" s="56">
        <v>12600</v>
      </c>
      <c r="T835" s="56">
        <v>12000</v>
      </c>
      <c r="U835" s="56" t="s">
        <v>2002</v>
      </c>
      <c r="V835" s="56" t="s">
        <v>2003</v>
      </c>
      <c r="W835" s="56" t="s">
        <v>4265</v>
      </c>
      <c r="X835" s="56" t="s">
        <v>4266</v>
      </c>
      <c r="Y835" s="56" t="s">
        <v>4267</v>
      </c>
      <c r="AE835" s="56">
        <v>8471160</v>
      </c>
    </row>
    <row r="836" spans="1:31" x14ac:dyDescent="0.35">
      <c r="A836" s="56" t="s">
        <v>1998</v>
      </c>
      <c r="B836" s="56" t="s">
        <v>1999</v>
      </c>
      <c r="C836" s="56" t="s">
        <v>963</v>
      </c>
      <c r="D836" s="56">
        <v>8471160</v>
      </c>
      <c r="E836" s="56" t="s">
        <v>506</v>
      </c>
      <c r="F836" s="56">
        <v>432209</v>
      </c>
      <c r="G836" s="56" t="s">
        <v>138</v>
      </c>
      <c r="H836" s="56" t="str">
        <f t="shared" si="13"/>
        <v>847.8471160.1.432209.000000.847001.200179</v>
      </c>
      <c r="I836" s="66" t="s">
        <v>21</v>
      </c>
      <c r="J836" s="66">
        <v>847001</v>
      </c>
      <c r="K836" s="66" t="s">
        <v>23</v>
      </c>
      <c r="L836" s="66">
        <v>200179</v>
      </c>
      <c r="M836" s="56" t="s">
        <v>2286</v>
      </c>
      <c r="N836" s="56">
        <v>1</v>
      </c>
      <c r="Q836" s="56" t="s">
        <v>4421</v>
      </c>
      <c r="R836" s="56">
        <v>1</v>
      </c>
      <c r="S836" s="56">
        <v>24948</v>
      </c>
      <c r="T836" s="56">
        <v>23760</v>
      </c>
      <c r="U836" s="56" t="s">
        <v>2002</v>
      </c>
      <c r="V836" s="56" t="s">
        <v>2003</v>
      </c>
      <c r="W836" s="56" t="s">
        <v>4265</v>
      </c>
      <c r="X836" s="56" t="s">
        <v>4266</v>
      </c>
      <c r="Y836" s="56" t="s">
        <v>4267</v>
      </c>
      <c r="AE836" s="56">
        <v>8471160</v>
      </c>
    </row>
    <row r="837" spans="1:31" x14ac:dyDescent="0.35">
      <c r="A837" s="56" t="s">
        <v>1998</v>
      </c>
      <c r="B837" s="56" t="s">
        <v>1999</v>
      </c>
      <c r="C837" s="56" t="s">
        <v>963</v>
      </c>
      <c r="D837" s="56">
        <v>8471160</v>
      </c>
      <c r="E837" s="56" t="s">
        <v>506</v>
      </c>
      <c r="F837" s="56">
        <v>432209</v>
      </c>
      <c r="G837" s="56" t="s">
        <v>138</v>
      </c>
      <c r="H837" s="56" t="str">
        <f t="shared" si="13"/>
        <v>847.8471160.1.432209.000000.847001.200179</v>
      </c>
      <c r="I837" s="66" t="s">
        <v>21</v>
      </c>
      <c r="J837" s="66">
        <v>847001</v>
      </c>
      <c r="K837" s="66" t="s">
        <v>23</v>
      </c>
      <c r="L837" s="66">
        <v>200179</v>
      </c>
      <c r="M837" s="56" t="s">
        <v>2286</v>
      </c>
      <c r="N837" s="56">
        <v>1</v>
      </c>
      <c r="Q837" s="56" t="s">
        <v>4422</v>
      </c>
      <c r="R837" s="56">
        <v>1</v>
      </c>
      <c r="S837" s="56">
        <v>42000</v>
      </c>
      <c r="T837" s="56">
        <v>40000</v>
      </c>
      <c r="U837" s="56" t="s">
        <v>2002</v>
      </c>
      <c r="V837" s="56" t="s">
        <v>2003</v>
      </c>
      <c r="W837" s="56" t="s">
        <v>4265</v>
      </c>
      <c r="X837" s="56" t="s">
        <v>4266</v>
      </c>
      <c r="Y837" s="56" t="s">
        <v>4267</v>
      </c>
      <c r="AE837" s="56">
        <v>8471160</v>
      </c>
    </row>
    <row r="838" spans="1:31" x14ac:dyDescent="0.35">
      <c r="A838" s="56" t="s">
        <v>1998</v>
      </c>
      <c r="B838" s="56" t="s">
        <v>1999</v>
      </c>
      <c r="C838" s="56" t="s">
        <v>963</v>
      </c>
      <c r="D838" s="56">
        <v>8471160</v>
      </c>
      <c r="E838" s="56" t="s">
        <v>506</v>
      </c>
      <c r="F838" s="56">
        <v>432209</v>
      </c>
      <c r="G838" s="56" t="s">
        <v>138</v>
      </c>
      <c r="H838" s="56" t="str">
        <f t="shared" si="13"/>
        <v>847.8471160.1.432209.000000.847001.200179</v>
      </c>
      <c r="I838" s="66" t="s">
        <v>21</v>
      </c>
      <c r="J838" s="66">
        <v>847001</v>
      </c>
      <c r="K838" s="66" t="s">
        <v>23</v>
      </c>
      <c r="L838" s="66">
        <v>200179</v>
      </c>
      <c r="M838" s="56" t="s">
        <v>2286</v>
      </c>
      <c r="N838" s="56">
        <v>1</v>
      </c>
      <c r="Q838" s="56" t="s">
        <v>4423</v>
      </c>
      <c r="R838" s="56">
        <v>1</v>
      </c>
      <c r="S838" s="56">
        <v>287728.35000000003</v>
      </c>
      <c r="T838" s="56">
        <v>274027</v>
      </c>
      <c r="U838" s="56" t="s">
        <v>2002</v>
      </c>
      <c r="V838" s="56" t="s">
        <v>2003</v>
      </c>
      <c r="W838" s="56" t="s">
        <v>4265</v>
      </c>
      <c r="X838" s="56" t="s">
        <v>4266</v>
      </c>
      <c r="Y838" s="56" t="s">
        <v>4267</v>
      </c>
      <c r="AE838" s="56">
        <v>8471160</v>
      </c>
    </row>
    <row r="839" spans="1:31" x14ac:dyDescent="0.35">
      <c r="A839" s="56" t="s">
        <v>1998</v>
      </c>
      <c r="B839" s="56" t="s">
        <v>1999</v>
      </c>
      <c r="C839" s="56" t="s">
        <v>963</v>
      </c>
      <c r="D839" s="56">
        <v>8471160</v>
      </c>
      <c r="E839" s="56" t="s">
        <v>506</v>
      </c>
      <c r="F839" s="56">
        <v>432209</v>
      </c>
      <c r="G839" s="56" t="s">
        <v>138</v>
      </c>
      <c r="H839" s="56" t="str">
        <f t="shared" si="13"/>
        <v>847.8471160.1.432209.000000.847001.200179</v>
      </c>
      <c r="I839" s="66" t="s">
        <v>21</v>
      </c>
      <c r="J839" s="66">
        <v>847001</v>
      </c>
      <c r="K839" s="66" t="s">
        <v>23</v>
      </c>
      <c r="L839" s="66">
        <v>200179</v>
      </c>
      <c r="M839" s="56" t="s">
        <v>2286</v>
      </c>
      <c r="N839" s="56">
        <v>1</v>
      </c>
      <c r="Q839" s="56" t="s">
        <v>4424</v>
      </c>
      <c r="R839" s="56">
        <v>1</v>
      </c>
      <c r="S839" s="56">
        <v>31500</v>
      </c>
      <c r="T839" s="56">
        <v>30000</v>
      </c>
      <c r="U839" s="56" t="s">
        <v>2002</v>
      </c>
      <c r="V839" s="56" t="s">
        <v>2003</v>
      </c>
      <c r="W839" s="56" t="s">
        <v>4265</v>
      </c>
      <c r="X839" s="56" t="s">
        <v>4266</v>
      </c>
      <c r="Y839" s="56" t="s">
        <v>4267</v>
      </c>
      <c r="AE839" s="56">
        <v>8471160</v>
      </c>
    </row>
    <row r="840" spans="1:31" x14ac:dyDescent="0.35">
      <c r="A840" s="56" t="s">
        <v>1998</v>
      </c>
      <c r="B840" s="56" t="s">
        <v>1999</v>
      </c>
      <c r="C840" s="56" t="s">
        <v>963</v>
      </c>
      <c r="D840" s="56">
        <v>8471160</v>
      </c>
      <c r="E840" s="56" t="s">
        <v>506</v>
      </c>
      <c r="F840" s="56">
        <v>432209</v>
      </c>
      <c r="G840" s="56" t="s">
        <v>138</v>
      </c>
      <c r="H840" s="56" t="str">
        <f t="shared" si="13"/>
        <v>847.8471160.1.432209.000000.847001.200179</v>
      </c>
      <c r="I840" s="66" t="s">
        <v>21</v>
      </c>
      <c r="J840" s="66">
        <v>847001</v>
      </c>
      <c r="K840" s="66" t="s">
        <v>23</v>
      </c>
      <c r="L840" s="66">
        <v>200179</v>
      </c>
      <c r="M840" s="56" t="s">
        <v>2286</v>
      </c>
      <c r="N840" s="56">
        <v>1</v>
      </c>
      <c r="Q840" s="56" t="s">
        <v>4425</v>
      </c>
      <c r="R840" s="56">
        <v>1</v>
      </c>
      <c r="S840" s="56">
        <v>50886.15</v>
      </c>
      <c r="T840" s="56">
        <v>48463</v>
      </c>
      <c r="U840" s="56" t="s">
        <v>2002</v>
      </c>
      <c r="V840" s="56" t="s">
        <v>2003</v>
      </c>
      <c r="W840" s="56" t="s">
        <v>4265</v>
      </c>
      <c r="X840" s="56" t="s">
        <v>4266</v>
      </c>
      <c r="Y840" s="56" t="s">
        <v>4267</v>
      </c>
      <c r="AE840" s="56">
        <v>8471160</v>
      </c>
    </row>
    <row r="841" spans="1:31" x14ac:dyDescent="0.35">
      <c r="A841" s="56" t="s">
        <v>1998</v>
      </c>
      <c r="B841" s="56" t="s">
        <v>1999</v>
      </c>
      <c r="C841" s="56" t="s">
        <v>963</v>
      </c>
      <c r="D841" s="56">
        <v>8471160</v>
      </c>
      <c r="E841" s="56" t="s">
        <v>506</v>
      </c>
      <c r="F841" s="56">
        <v>432209</v>
      </c>
      <c r="G841" s="56" t="s">
        <v>138</v>
      </c>
      <c r="H841" s="56" t="str">
        <f t="shared" si="13"/>
        <v>847.8471160.1.432209.000000.847001.200179</v>
      </c>
      <c r="I841" s="66" t="s">
        <v>21</v>
      </c>
      <c r="J841" s="66">
        <v>847001</v>
      </c>
      <c r="K841" s="66" t="s">
        <v>23</v>
      </c>
      <c r="L841" s="66">
        <v>200179</v>
      </c>
      <c r="M841" s="56" t="s">
        <v>2286</v>
      </c>
      <c r="N841" s="56">
        <v>1</v>
      </c>
      <c r="Q841" s="56" t="s">
        <v>4426</v>
      </c>
      <c r="R841" s="56">
        <v>1</v>
      </c>
      <c r="S841" s="56">
        <v>33356.400000000001</v>
      </c>
      <c r="T841" s="56">
        <v>31768</v>
      </c>
      <c r="U841" s="56" t="s">
        <v>2002</v>
      </c>
      <c r="V841" s="56" t="s">
        <v>2003</v>
      </c>
      <c r="W841" s="56" t="s">
        <v>4265</v>
      </c>
      <c r="X841" s="56" t="s">
        <v>4266</v>
      </c>
      <c r="Y841" s="56" t="s">
        <v>4267</v>
      </c>
      <c r="AE841" s="56">
        <v>8471160</v>
      </c>
    </row>
    <row r="842" spans="1:31" x14ac:dyDescent="0.35">
      <c r="A842" s="56" t="s">
        <v>1998</v>
      </c>
      <c r="B842" s="56" t="s">
        <v>1999</v>
      </c>
      <c r="C842" s="56" t="s">
        <v>963</v>
      </c>
      <c r="D842" s="56">
        <v>8471160</v>
      </c>
      <c r="E842" s="56" t="s">
        <v>506</v>
      </c>
      <c r="F842" s="56">
        <v>432209</v>
      </c>
      <c r="G842" s="56" t="s">
        <v>138</v>
      </c>
      <c r="H842" s="56" t="str">
        <f t="shared" si="13"/>
        <v>847.8471160.1.432209.000000.847001.200179</v>
      </c>
      <c r="I842" s="66" t="s">
        <v>21</v>
      </c>
      <c r="J842" s="66">
        <v>847001</v>
      </c>
      <c r="K842" s="66" t="s">
        <v>23</v>
      </c>
      <c r="L842" s="66">
        <v>200179</v>
      </c>
      <c r="M842" s="56" t="s">
        <v>2286</v>
      </c>
      <c r="N842" s="56">
        <v>1</v>
      </c>
      <c r="Q842" s="56" t="s">
        <v>4427</v>
      </c>
      <c r="R842" s="56">
        <v>1</v>
      </c>
      <c r="S842" s="56">
        <v>79800</v>
      </c>
      <c r="T842" s="56">
        <v>76000</v>
      </c>
      <c r="U842" s="56" t="s">
        <v>2002</v>
      </c>
      <c r="V842" s="56" t="s">
        <v>2003</v>
      </c>
      <c r="W842" s="56" t="s">
        <v>4265</v>
      </c>
      <c r="X842" s="56" t="s">
        <v>4266</v>
      </c>
      <c r="Y842" s="56" t="s">
        <v>4267</v>
      </c>
      <c r="AE842" s="56">
        <v>8471160</v>
      </c>
    </row>
    <row r="843" spans="1:31" x14ac:dyDescent="0.35">
      <c r="A843" s="56" t="s">
        <v>1998</v>
      </c>
      <c r="B843" s="56" t="s">
        <v>1999</v>
      </c>
      <c r="C843" s="56" t="s">
        <v>963</v>
      </c>
      <c r="D843" s="56">
        <v>8471160</v>
      </c>
      <c r="E843" s="56" t="s">
        <v>506</v>
      </c>
      <c r="F843" s="56">
        <v>432209</v>
      </c>
      <c r="G843" s="56" t="s">
        <v>138</v>
      </c>
      <c r="H843" s="56" t="str">
        <f t="shared" si="13"/>
        <v>847.8471160.1.432209.000000.847001.200179</v>
      </c>
      <c r="I843" s="66" t="s">
        <v>21</v>
      </c>
      <c r="J843" s="66">
        <v>847001</v>
      </c>
      <c r="K843" s="66" t="s">
        <v>23</v>
      </c>
      <c r="L843" s="66">
        <v>200179</v>
      </c>
      <c r="M843" s="56" t="s">
        <v>2286</v>
      </c>
      <c r="N843" s="56">
        <v>1</v>
      </c>
      <c r="Q843" s="56" t="s">
        <v>4428</v>
      </c>
      <c r="R843" s="56">
        <v>1</v>
      </c>
      <c r="S843" s="56">
        <v>194117.049</v>
      </c>
      <c r="T843" s="56">
        <v>184873.38</v>
      </c>
      <c r="U843" s="56" t="s">
        <v>2002</v>
      </c>
      <c r="V843" s="56" t="s">
        <v>2003</v>
      </c>
      <c r="W843" s="56" t="s">
        <v>4265</v>
      </c>
      <c r="X843" s="56" t="s">
        <v>4266</v>
      </c>
      <c r="Y843" s="56" t="s">
        <v>4267</v>
      </c>
      <c r="AE843" s="56">
        <v>8471160</v>
      </c>
    </row>
    <row r="844" spans="1:31" x14ac:dyDescent="0.35">
      <c r="A844" s="56" t="s">
        <v>1998</v>
      </c>
      <c r="B844" s="56" t="s">
        <v>1999</v>
      </c>
      <c r="C844" s="56" t="s">
        <v>963</v>
      </c>
      <c r="D844" s="56">
        <v>8471160</v>
      </c>
      <c r="E844" s="56" t="s">
        <v>506</v>
      </c>
      <c r="F844" s="56">
        <v>432209</v>
      </c>
      <c r="G844" s="56" t="s">
        <v>138</v>
      </c>
      <c r="H844" s="56" t="str">
        <f t="shared" si="13"/>
        <v>847.8471160.1.432209.000000.847001.200179</v>
      </c>
      <c r="I844" s="66" t="s">
        <v>21</v>
      </c>
      <c r="J844" s="66">
        <v>847001</v>
      </c>
      <c r="K844" s="66" t="s">
        <v>23</v>
      </c>
      <c r="L844" s="66">
        <v>200179</v>
      </c>
      <c r="M844" s="56" t="s">
        <v>2286</v>
      </c>
      <c r="N844" s="56">
        <v>1</v>
      </c>
      <c r="Q844" s="56" t="s">
        <v>4429</v>
      </c>
      <c r="R844" s="56">
        <v>1</v>
      </c>
      <c r="S844" s="56">
        <v>680400</v>
      </c>
      <c r="T844" s="56">
        <v>648000</v>
      </c>
      <c r="U844" s="56" t="s">
        <v>2002</v>
      </c>
      <c r="V844" s="56" t="s">
        <v>2003</v>
      </c>
      <c r="W844" s="56" t="s">
        <v>4265</v>
      </c>
      <c r="X844" s="56" t="s">
        <v>4266</v>
      </c>
      <c r="Y844" s="56" t="s">
        <v>4267</v>
      </c>
      <c r="AE844" s="56">
        <v>8471160</v>
      </c>
    </row>
    <row r="845" spans="1:31" x14ac:dyDescent="0.35">
      <c r="A845" s="56" t="s">
        <v>1998</v>
      </c>
      <c r="B845" s="56" t="s">
        <v>1999</v>
      </c>
      <c r="C845" s="56" t="s">
        <v>963</v>
      </c>
      <c r="D845" s="56">
        <v>8471160</v>
      </c>
      <c r="E845" s="56" t="s">
        <v>506</v>
      </c>
      <c r="F845" s="56">
        <v>432209</v>
      </c>
      <c r="G845" s="56" t="s">
        <v>138</v>
      </c>
      <c r="H845" s="56" t="str">
        <f t="shared" si="13"/>
        <v>847.8471160.1.432209.000000.847001.200179</v>
      </c>
      <c r="I845" s="66" t="s">
        <v>21</v>
      </c>
      <c r="J845" s="66">
        <v>847001</v>
      </c>
      <c r="K845" s="66" t="s">
        <v>23</v>
      </c>
      <c r="L845" s="66">
        <v>200179</v>
      </c>
      <c r="M845" s="56" t="s">
        <v>2286</v>
      </c>
      <c r="N845" s="56">
        <v>1</v>
      </c>
      <c r="Q845" s="56" t="s">
        <v>4430</v>
      </c>
      <c r="R845" s="56">
        <v>1</v>
      </c>
      <c r="S845" s="56">
        <v>275625</v>
      </c>
      <c r="T845" s="56">
        <v>262500</v>
      </c>
      <c r="U845" s="56" t="s">
        <v>2002</v>
      </c>
      <c r="V845" s="56" t="s">
        <v>2003</v>
      </c>
      <c r="W845" s="56" t="s">
        <v>4265</v>
      </c>
      <c r="X845" s="56" t="s">
        <v>4266</v>
      </c>
      <c r="Y845" s="56" t="s">
        <v>4267</v>
      </c>
      <c r="AE845" s="56">
        <v>8471160</v>
      </c>
    </row>
    <row r="846" spans="1:31" x14ac:dyDescent="0.35">
      <c r="A846" s="56" t="s">
        <v>1998</v>
      </c>
      <c r="B846" s="56" t="s">
        <v>1999</v>
      </c>
      <c r="C846" s="56" t="s">
        <v>963</v>
      </c>
      <c r="D846" s="56">
        <v>8471160</v>
      </c>
      <c r="E846" s="56" t="s">
        <v>506</v>
      </c>
      <c r="F846" s="56">
        <v>432209</v>
      </c>
      <c r="G846" s="56" t="s">
        <v>138</v>
      </c>
      <c r="H846" s="56" t="str">
        <f t="shared" si="13"/>
        <v>847.8471160.1.432209.000000.847001.200179</v>
      </c>
      <c r="I846" s="66" t="s">
        <v>21</v>
      </c>
      <c r="J846" s="66">
        <v>847001</v>
      </c>
      <c r="K846" s="66" t="s">
        <v>23</v>
      </c>
      <c r="L846" s="66">
        <v>200179</v>
      </c>
      <c r="M846" s="56" t="s">
        <v>2286</v>
      </c>
      <c r="N846" s="56">
        <v>1</v>
      </c>
      <c r="Q846" s="56" t="s">
        <v>4431</v>
      </c>
      <c r="R846" s="56">
        <v>1</v>
      </c>
      <c r="S846" s="56">
        <v>15750</v>
      </c>
      <c r="T846" s="56">
        <v>15000</v>
      </c>
      <c r="U846" s="56" t="s">
        <v>2002</v>
      </c>
      <c r="V846" s="56" t="s">
        <v>2003</v>
      </c>
      <c r="W846" s="56" t="s">
        <v>4265</v>
      </c>
      <c r="X846" s="56" t="s">
        <v>4266</v>
      </c>
      <c r="Y846" s="56" t="s">
        <v>4267</v>
      </c>
      <c r="AE846" s="56">
        <v>8471160</v>
      </c>
    </row>
    <row r="847" spans="1:31" x14ac:dyDescent="0.35">
      <c r="A847" s="56" t="s">
        <v>1998</v>
      </c>
      <c r="B847" s="56" t="s">
        <v>1999</v>
      </c>
      <c r="C847" s="56" t="s">
        <v>963</v>
      </c>
      <c r="D847" s="56">
        <v>8471160</v>
      </c>
      <c r="E847" s="56" t="s">
        <v>506</v>
      </c>
      <c r="F847" s="56">
        <v>432209</v>
      </c>
      <c r="G847" s="56" t="s">
        <v>138</v>
      </c>
      <c r="H847" s="56" t="str">
        <f t="shared" si="13"/>
        <v>847.8471160.1.432209.000000.847001.200179</v>
      </c>
      <c r="I847" s="66" t="s">
        <v>21</v>
      </c>
      <c r="J847" s="66">
        <v>847001</v>
      </c>
      <c r="K847" s="66" t="s">
        <v>23</v>
      </c>
      <c r="L847" s="66">
        <v>200179</v>
      </c>
      <c r="M847" s="56" t="s">
        <v>2286</v>
      </c>
      <c r="N847" s="56">
        <v>1</v>
      </c>
      <c r="Q847" s="56" t="s">
        <v>4432</v>
      </c>
      <c r="R847" s="56">
        <v>1</v>
      </c>
      <c r="S847" s="56">
        <v>45660.3</v>
      </c>
      <c r="T847" s="56">
        <v>43486</v>
      </c>
      <c r="U847" s="56" t="s">
        <v>2002</v>
      </c>
      <c r="V847" s="56" t="s">
        <v>2003</v>
      </c>
      <c r="W847" s="56" t="s">
        <v>4265</v>
      </c>
      <c r="X847" s="56" t="s">
        <v>4266</v>
      </c>
      <c r="Y847" s="56" t="s">
        <v>4267</v>
      </c>
      <c r="AE847" s="56">
        <v>8471160</v>
      </c>
    </row>
    <row r="848" spans="1:31" x14ac:dyDescent="0.35">
      <c r="A848" s="56" t="s">
        <v>1998</v>
      </c>
      <c r="B848" s="56" t="s">
        <v>1999</v>
      </c>
      <c r="C848" s="56" t="s">
        <v>963</v>
      </c>
      <c r="D848" s="56">
        <v>8471160</v>
      </c>
      <c r="E848" s="56" t="s">
        <v>506</v>
      </c>
      <c r="F848" s="56">
        <v>432209</v>
      </c>
      <c r="G848" s="56" t="s">
        <v>138</v>
      </c>
      <c r="H848" s="56" t="str">
        <f t="shared" si="13"/>
        <v>847.8471160.1.432209.000000.847001.200179</v>
      </c>
      <c r="I848" s="66" t="s">
        <v>21</v>
      </c>
      <c r="J848" s="66">
        <v>847001</v>
      </c>
      <c r="K848" s="66" t="s">
        <v>23</v>
      </c>
      <c r="L848" s="66">
        <v>200179</v>
      </c>
      <c r="M848" s="56" t="s">
        <v>2286</v>
      </c>
      <c r="N848" s="56">
        <v>1</v>
      </c>
      <c r="Q848" s="56" t="s">
        <v>4433</v>
      </c>
      <c r="R848" s="56">
        <v>1</v>
      </c>
      <c r="S848" s="56">
        <v>10920</v>
      </c>
      <c r="T848" s="56">
        <v>10400</v>
      </c>
      <c r="U848" s="56" t="s">
        <v>2002</v>
      </c>
      <c r="V848" s="56" t="s">
        <v>2003</v>
      </c>
      <c r="W848" s="56" t="s">
        <v>4265</v>
      </c>
      <c r="X848" s="56" t="s">
        <v>4266</v>
      </c>
      <c r="Y848" s="56" t="s">
        <v>4267</v>
      </c>
      <c r="AE848" s="56">
        <v>8471160</v>
      </c>
    </row>
    <row r="849" spans="1:31" x14ac:dyDescent="0.35">
      <c r="A849" s="56" t="s">
        <v>1998</v>
      </c>
      <c r="B849" s="56" t="s">
        <v>1999</v>
      </c>
      <c r="C849" s="56" t="s">
        <v>963</v>
      </c>
      <c r="D849" s="56">
        <v>8471160</v>
      </c>
      <c r="E849" s="56" t="s">
        <v>506</v>
      </c>
      <c r="F849" s="56">
        <v>432209</v>
      </c>
      <c r="G849" s="56" t="s">
        <v>138</v>
      </c>
      <c r="H849" s="56" t="str">
        <f t="shared" si="13"/>
        <v>847.8471160.1.432209.000000.847001.200179</v>
      </c>
      <c r="I849" s="66" t="s">
        <v>21</v>
      </c>
      <c r="J849" s="66">
        <v>847001</v>
      </c>
      <c r="K849" s="66" t="s">
        <v>23</v>
      </c>
      <c r="L849" s="66">
        <v>200179</v>
      </c>
      <c r="M849" s="56" t="s">
        <v>2286</v>
      </c>
      <c r="N849" s="56">
        <v>1</v>
      </c>
      <c r="Q849" s="56" t="s">
        <v>4434</v>
      </c>
      <c r="R849" s="56">
        <v>1</v>
      </c>
      <c r="S849" s="56">
        <v>5512.5</v>
      </c>
      <c r="T849" s="56">
        <v>5250</v>
      </c>
      <c r="U849" s="56" t="s">
        <v>2002</v>
      </c>
      <c r="V849" s="56" t="s">
        <v>2003</v>
      </c>
      <c r="W849" s="56" t="s">
        <v>4265</v>
      </c>
      <c r="X849" s="56" t="s">
        <v>4266</v>
      </c>
      <c r="Y849" s="56" t="s">
        <v>4267</v>
      </c>
      <c r="AE849" s="56">
        <v>8471160</v>
      </c>
    </row>
    <row r="850" spans="1:31" x14ac:dyDescent="0.35">
      <c r="A850" s="56" t="s">
        <v>1998</v>
      </c>
      <c r="B850" s="56" t="s">
        <v>1999</v>
      </c>
      <c r="C850" s="56" t="s">
        <v>963</v>
      </c>
      <c r="D850" s="56">
        <v>8471160</v>
      </c>
      <c r="E850" s="56" t="s">
        <v>506</v>
      </c>
      <c r="F850" s="56">
        <v>432209</v>
      </c>
      <c r="G850" s="56" t="s">
        <v>138</v>
      </c>
      <c r="H850" s="56" t="str">
        <f t="shared" si="13"/>
        <v>847.8471160.1.432209.000000.847001.200179</v>
      </c>
      <c r="I850" s="66" t="s">
        <v>21</v>
      </c>
      <c r="J850" s="66">
        <v>847001</v>
      </c>
      <c r="K850" s="66" t="s">
        <v>23</v>
      </c>
      <c r="L850" s="66">
        <v>200179</v>
      </c>
      <c r="M850" s="56" t="s">
        <v>2286</v>
      </c>
      <c r="N850" s="56">
        <v>1</v>
      </c>
      <c r="Q850" s="56" t="s">
        <v>4435</v>
      </c>
      <c r="R850" s="56">
        <v>1</v>
      </c>
      <c r="S850" s="56">
        <v>148853.13450000001</v>
      </c>
      <c r="T850" s="56">
        <v>141764.89000000001</v>
      </c>
      <c r="U850" s="56" t="s">
        <v>2002</v>
      </c>
      <c r="V850" s="56" t="s">
        <v>2003</v>
      </c>
      <c r="W850" s="56" t="s">
        <v>4265</v>
      </c>
      <c r="X850" s="56" t="s">
        <v>4266</v>
      </c>
      <c r="Y850" s="56" t="s">
        <v>4267</v>
      </c>
      <c r="AE850" s="56">
        <v>8471160</v>
      </c>
    </row>
    <row r="851" spans="1:31" x14ac:dyDescent="0.35">
      <c r="A851" s="56" t="s">
        <v>1998</v>
      </c>
      <c r="B851" s="56" t="s">
        <v>1999</v>
      </c>
      <c r="C851" s="56" t="s">
        <v>963</v>
      </c>
      <c r="D851" s="56">
        <v>8471160</v>
      </c>
      <c r="E851" s="56" t="s">
        <v>506</v>
      </c>
      <c r="F851" s="56">
        <v>432209</v>
      </c>
      <c r="G851" s="56" t="s">
        <v>138</v>
      </c>
      <c r="H851" s="56" t="str">
        <f t="shared" si="13"/>
        <v>847.8471160.1.432209.000000.847001.200179</v>
      </c>
      <c r="I851" s="66" t="s">
        <v>21</v>
      </c>
      <c r="J851" s="66">
        <v>847001</v>
      </c>
      <c r="K851" s="66" t="s">
        <v>23</v>
      </c>
      <c r="L851" s="66">
        <v>200179</v>
      </c>
      <c r="M851" s="56" t="s">
        <v>2286</v>
      </c>
      <c r="N851" s="56">
        <v>1</v>
      </c>
      <c r="Q851" s="56" t="s">
        <v>4436</v>
      </c>
      <c r="R851" s="56">
        <v>1</v>
      </c>
      <c r="S851" s="56">
        <v>99225</v>
      </c>
      <c r="T851" s="56">
        <v>94500</v>
      </c>
      <c r="U851" s="56" t="s">
        <v>2002</v>
      </c>
      <c r="V851" s="56" t="s">
        <v>2003</v>
      </c>
      <c r="W851" s="56" t="s">
        <v>4265</v>
      </c>
      <c r="X851" s="56" t="s">
        <v>4266</v>
      </c>
      <c r="Y851" s="56" t="s">
        <v>4267</v>
      </c>
      <c r="AE851" s="56">
        <v>8471160</v>
      </c>
    </row>
    <row r="852" spans="1:31" x14ac:dyDescent="0.35">
      <c r="A852" s="56" t="s">
        <v>1998</v>
      </c>
      <c r="B852" s="56" t="s">
        <v>1999</v>
      </c>
      <c r="C852" s="56" t="s">
        <v>963</v>
      </c>
      <c r="D852" s="56">
        <v>8471160</v>
      </c>
      <c r="E852" s="56" t="s">
        <v>506</v>
      </c>
      <c r="F852" s="56">
        <v>432209</v>
      </c>
      <c r="G852" s="56" t="s">
        <v>138</v>
      </c>
      <c r="H852" s="56" t="str">
        <f t="shared" si="13"/>
        <v>847.8471160.1.432209.000000.847001.200179</v>
      </c>
      <c r="I852" s="66" t="s">
        <v>21</v>
      </c>
      <c r="J852" s="66">
        <v>847001</v>
      </c>
      <c r="K852" s="66" t="s">
        <v>23</v>
      </c>
      <c r="L852" s="66">
        <v>200179</v>
      </c>
      <c r="M852" s="56" t="s">
        <v>2286</v>
      </c>
      <c r="N852" s="56">
        <v>1</v>
      </c>
      <c r="Q852" s="56" t="s">
        <v>4437</v>
      </c>
      <c r="R852" s="56">
        <v>1</v>
      </c>
      <c r="S852" s="56">
        <v>13125</v>
      </c>
      <c r="T852" s="56">
        <v>12500</v>
      </c>
      <c r="U852" s="56" t="s">
        <v>2002</v>
      </c>
      <c r="V852" s="56" t="s">
        <v>2003</v>
      </c>
      <c r="W852" s="56" t="s">
        <v>4265</v>
      </c>
      <c r="X852" s="56" t="s">
        <v>4266</v>
      </c>
      <c r="Y852" s="56" t="s">
        <v>4267</v>
      </c>
      <c r="AE852" s="56">
        <v>8471160</v>
      </c>
    </row>
    <row r="853" spans="1:31" x14ac:dyDescent="0.35">
      <c r="A853" s="56" t="s">
        <v>1998</v>
      </c>
      <c r="B853" s="56" t="s">
        <v>1999</v>
      </c>
      <c r="C853" s="56" t="s">
        <v>963</v>
      </c>
      <c r="D853" s="56">
        <v>8471160</v>
      </c>
      <c r="E853" s="56" t="s">
        <v>506</v>
      </c>
      <c r="F853" s="56">
        <v>432209</v>
      </c>
      <c r="G853" s="56" t="s">
        <v>138</v>
      </c>
      <c r="H853" s="56" t="str">
        <f t="shared" si="13"/>
        <v>847.8471160.1.432209.000000.847001.200179</v>
      </c>
      <c r="I853" s="66" t="s">
        <v>21</v>
      </c>
      <c r="J853" s="66">
        <v>847001</v>
      </c>
      <c r="K853" s="66" t="s">
        <v>23</v>
      </c>
      <c r="L853" s="66">
        <v>200179</v>
      </c>
      <c r="M853" s="56" t="s">
        <v>2286</v>
      </c>
      <c r="N853" s="56">
        <v>1</v>
      </c>
      <c r="Q853" s="56" t="s">
        <v>4438</v>
      </c>
      <c r="R853" s="56">
        <v>1</v>
      </c>
      <c r="S853" s="56">
        <v>74821.95</v>
      </c>
      <c r="T853" s="56">
        <v>71259</v>
      </c>
      <c r="U853" s="56" t="s">
        <v>2002</v>
      </c>
      <c r="V853" s="56" t="s">
        <v>2003</v>
      </c>
      <c r="W853" s="56" t="s">
        <v>4265</v>
      </c>
      <c r="X853" s="56" t="s">
        <v>4266</v>
      </c>
      <c r="Y853" s="56" t="s">
        <v>4267</v>
      </c>
      <c r="AE853" s="56">
        <v>8471160</v>
      </c>
    </row>
    <row r="854" spans="1:31" x14ac:dyDescent="0.35">
      <c r="A854" s="56" t="s">
        <v>1998</v>
      </c>
      <c r="B854" s="56" t="s">
        <v>1999</v>
      </c>
      <c r="C854" s="56" t="s">
        <v>963</v>
      </c>
      <c r="D854" s="56">
        <v>8471160</v>
      </c>
      <c r="E854" s="56" t="s">
        <v>506</v>
      </c>
      <c r="F854" s="56">
        <v>432209</v>
      </c>
      <c r="G854" s="56" t="s">
        <v>138</v>
      </c>
      <c r="H854" s="56" t="str">
        <f t="shared" si="13"/>
        <v>847.8471160.1.432209.000000.847001.200179</v>
      </c>
      <c r="I854" s="66" t="s">
        <v>21</v>
      </c>
      <c r="J854" s="66">
        <v>847001</v>
      </c>
      <c r="K854" s="66" t="s">
        <v>23</v>
      </c>
      <c r="L854" s="66">
        <v>200179</v>
      </c>
      <c r="M854" s="56" t="s">
        <v>2286</v>
      </c>
      <c r="N854" s="56">
        <v>1</v>
      </c>
      <c r="Q854" s="56" t="s">
        <v>4439</v>
      </c>
      <c r="R854" s="56">
        <v>1</v>
      </c>
      <c r="S854" s="56">
        <v>48686.400000000001</v>
      </c>
      <c r="T854" s="56">
        <v>46368</v>
      </c>
      <c r="U854" s="56" t="s">
        <v>2002</v>
      </c>
      <c r="V854" s="56" t="s">
        <v>2003</v>
      </c>
      <c r="W854" s="56" t="s">
        <v>4265</v>
      </c>
      <c r="X854" s="56" t="s">
        <v>4266</v>
      </c>
      <c r="Y854" s="56" t="s">
        <v>4267</v>
      </c>
      <c r="AE854" s="56">
        <v>8471160</v>
      </c>
    </row>
    <row r="855" spans="1:31" x14ac:dyDescent="0.35">
      <c r="A855" s="56" t="s">
        <v>1998</v>
      </c>
      <c r="B855" s="56" t="s">
        <v>1999</v>
      </c>
      <c r="C855" s="56" t="s">
        <v>963</v>
      </c>
      <c r="D855" s="56">
        <v>8471160</v>
      </c>
      <c r="E855" s="56" t="s">
        <v>506</v>
      </c>
      <c r="F855" s="56">
        <v>432209</v>
      </c>
      <c r="G855" s="56" t="s">
        <v>138</v>
      </c>
      <c r="H855" s="56" t="str">
        <f t="shared" si="13"/>
        <v>847.8471160.1.432209.000000.847001.200179</v>
      </c>
      <c r="I855" s="66" t="s">
        <v>21</v>
      </c>
      <c r="J855" s="66">
        <v>847001</v>
      </c>
      <c r="K855" s="66" t="s">
        <v>23</v>
      </c>
      <c r="L855" s="66">
        <v>200179</v>
      </c>
      <c r="M855" s="56" t="s">
        <v>2286</v>
      </c>
      <c r="N855" s="56">
        <v>1</v>
      </c>
      <c r="Q855" s="56" t="s">
        <v>4440</v>
      </c>
      <c r="R855" s="56">
        <v>1</v>
      </c>
      <c r="S855" s="56">
        <v>37485</v>
      </c>
      <c r="T855" s="56">
        <v>35700</v>
      </c>
      <c r="U855" s="56" t="s">
        <v>2002</v>
      </c>
      <c r="V855" s="56" t="s">
        <v>2003</v>
      </c>
      <c r="W855" s="56" t="s">
        <v>4265</v>
      </c>
      <c r="X855" s="56" t="s">
        <v>4266</v>
      </c>
      <c r="Y855" s="56" t="s">
        <v>4267</v>
      </c>
      <c r="AE855" s="56">
        <v>8471160</v>
      </c>
    </row>
    <row r="856" spans="1:31" x14ac:dyDescent="0.35">
      <c r="A856" s="56" t="s">
        <v>1998</v>
      </c>
      <c r="B856" s="56" t="s">
        <v>1999</v>
      </c>
      <c r="C856" s="56" t="s">
        <v>963</v>
      </c>
      <c r="D856" s="56">
        <v>8471160</v>
      </c>
      <c r="E856" s="56" t="s">
        <v>506</v>
      </c>
      <c r="F856" s="56">
        <v>432209</v>
      </c>
      <c r="G856" s="56" t="s">
        <v>138</v>
      </c>
      <c r="H856" s="56" t="str">
        <f t="shared" si="13"/>
        <v>847.8471160.1.432209.000000.847001.200179</v>
      </c>
      <c r="I856" s="66" t="s">
        <v>21</v>
      </c>
      <c r="J856" s="66">
        <v>847001</v>
      </c>
      <c r="K856" s="66" t="s">
        <v>23</v>
      </c>
      <c r="L856" s="66">
        <v>200179</v>
      </c>
      <c r="M856" s="56" t="s">
        <v>2286</v>
      </c>
      <c r="N856" s="56">
        <v>1</v>
      </c>
      <c r="Q856" s="56" t="s">
        <v>4441</v>
      </c>
      <c r="R856" s="56">
        <v>1</v>
      </c>
      <c r="S856" s="56">
        <v>325778.25</v>
      </c>
      <c r="T856" s="56">
        <v>310265</v>
      </c>
      <c r="U856" s="56" t="s">
        <v>2002</v>
      </c>
      <c r="V856" s="56" t="s">
        <v>2003</v>
      </c>
      <c r="W856" s="56" t="s">
        <v>4265</v>
      </c>
      <c r="X856" s="56" t="s">
        <v>4266</v>
      </c>
      <c r="Y856" s="56" t="s">
        <v>4267</v>
      </c>
      <c r="AE856" s="56">
        <v>8471160</v>
      </c>
    </row>
    <row r="857" spans="1:31" x14ac:dyDescent="0.35">
      <c r="A857" s="56" t="s">
        <v>1998</v>
      </c>
      <c r="B857" s="56" t="s">
        <v>1999</v>
      </c>
      <c r="C857" s="56" t="s">
        <v>963</v>
      </c>
      <c r="D857" s="56">
        <v>8471160</v>
      </c>
      <c r="E857" s="56" t="s">
        <v>506</v>
      </c>
      <c r="F857" s="56">
        <v>432209</v>
      </c>
      <c r="G857" s="56" t="s">
        <v>138</v>
      </c>
      <c r="H857" s="56" t="str">
        <f t="shared" si="13"/>
        <v>847.8471160.1.432209.000000.847001.200179</v>
      </c>
      <c r="I857" s="66" t="s">
        <v>21</v>
      </c>
      <c r="J857" s="66">
        <v>847001</v>
      </c>
      <c r="K857" s="66" t="s">
        <v>23</v>
      </c>
      <c r="L857" s="66">
        <v>200179</v>
      </c>
      <c r="M857" s="56" t="s">
        <v>2286</v>
      </c>
      <c r="N857" s="56">
        <v>1</v>
      </c>
      <c r="Q857" s="56" t="s">
        <v>4442</v>
      </c>
      <c r="R857" s="56">
        <v>1</v>
      </c>
      <c r="S857" s="56">
        <v>13375.425000000001</v>
      </c>
      <c r="T857" s="56">
        <v>12738.5</v>
      </c>
      <c r="U857" s="56" t="s">
        <v>2002</v>
      </c>
      <c r="V857" s="56" t="s">
        <v>2003</v>
      </c>
      <c r="W857" s="56" t="s">
        <v>4265</v>
      </c>
      <c r="X857" s="56" t="s">
        <v>4266</v>
      </c>
      <c r="Y857" s="56" t="s">
        <v>4267</v>
      </c>
      <c r="AE857" s="56">
        <v>8471160</v>
      </c>
    </row>
    <row r="858" spans="1:31" x14ac:dyDescent="0.35">
      <c r="A858" s="56" t="s">
        <v>1998</v>
      </c>
      <c r="B858" s="56" t="s">
        <v>1999</v>
      </c>
      <c r="C858" s="56" t="s">
        <v>963</v>
      </c>
      <c r="D858" s="56">
        <v>8471160</v>
      </c>
      <c r="E858" s="56" t="s">
        <v>506</v>
      </c>
      <c r="F858" s="56">
        <v>432209</v>
      </c>
      <c r="G858" s="56" t="s">
        <v>138</v>
      </c>
      <c r="H858" s="56" t="str">
        <f t="shared" si="13"/>
        <v>847.8471160.1.432209.000000.847001.200179</v>
      </c>
      <c r="I858" s="66" t="s">
        <v>21</v>
      </c>
      <c r="J858" s="66">
        <v>847001</v>
      </c>
      <c r="K858" s="66" t="s">
        <v>23</v>
      </c>
      <c r="L858" s="66">
        <v>200179</v>
      </c>
      <c r="M858" s="56" t="s">
        <v>2286</v>
      </c>
      <c r="N858" s="56">
        <v>1</v>
      </c>
      <c r="Q858" s="56" t="s">
        <v>4443</v>
      </c>
      <c r="R858" s="56">
        <v>1</v>
      </c>
      <c r="S858" s="56">
        <v>36389.472000000002</v>
      </c>
      <c r="T858" s="56">
        <v>34656.639999999999</v>
      </c>
      <c r="U858" s="56" t="s">
        <v>2002</v>
      </c>
      <c r="V858" s="56" t="s">
        <v>2003</v>
      </c>
      <c r="W858" s="56" t="s">
        <v>4265</v>
      </c>
      <c r="X858" s="56" t="s">
        <v>4266</v>
      </c>
      <c r="Y858" s="56" t="s">
        <v>4267</v>
      </c>
      <c r="AE858" s="56">
        <v>8471160</v>
      </c>
    </row>
    <row r="859" spans="1:31" x14ac:dyDescent="0.35">
      <c r="A859" s="56" t="s">
        <v>1998</v>
      </c>
      <c r="B859" s="56" t="s">
        <v>1999</v>
      </c>
      <c r="C859" s="56" t="s">
        <v>963</v>
      </c>
      <c r="D859" s="56">
        <v>8471160</v>
      </c>
      <c r="E859" s="56" t="s">
        <v>506</v>
      </c>
      <c r="F859" s="56">
        <v>432209</v>
      </c>
      <c r="G859" s="56" t="s">
        <v>138</v>
      </c>
      <c r="H859" s="56" t="str">
        <f t="shared" si="13"/>
        <v>847.8471160.1.432209.000000.847001.200179</v>
      </c>
      <c r="I859" s="66" t="s">
        <v>21</v>
      </c>
      <c r="J859" s="66">
        <v>847001</v>
      </c>
      <c r="K859" s="66" t="s">
        <v>23</v>
      </c>
      <c r="L859" s="66">
        <v>200179</v>
      </c>
      <c r="M859" s="56" t="s">
        <v>2286</v>
      </c>
      <c r="N859" s="56">
        <v>1</v>
      </c>
      <c r="Q859" s="56" t="s">
        <v>4444</v>
      </c>
      <c r="R859" s="56">
        <v>1</v>
      </c>
      <c r="S859" s="56">
        <v>31090.5</v>
      </c>
      <c r="T859" s="56">
        <v>29610</v>
      </c>
      <c r="U859" s="56" t="s">
        <v>2002</v>
      </c>
      <c r="V859" s="56" t="s">
        <v>2003</v>
      </c>
      <c r="W859" s="56" t="s">
        <v>4265</v>
      </c>
      <c r="X859" s="56" t="s">
        <v>4266</v>
      </c>
      <c r="Y859" s="56" t="s">
        <v>4267</v>
      </c>
      <c r="AE859" s="56">
        <v>8471160</v>
      </c>
    </row>
    <row r="860" spans="1:31" x14ac:dyDescent="0.35">
      <c r="A860" s="56" t="s">
        <v>1998</v>
      </c>
      <c r="B860" s="56" t="s">
        <v>1999</v>
      </c>
      <c r="C860" s="56" t="s">
        <v>963</v>
      </c>
      <c r="D860" s="56">
        <v>8471160</v>
      </c>
      <c r="E860" s="56" t="s">
        <v>506</v>
      </c>
      <c r="F860" s="56">
        <v>432209</v>
      </c>
      <c r="G860" s="56" t="s">
        <v>138</v>
      </c>
      <c r="H860" s="56" t="str">
        <f t="shared" si="13"/>
        <v>847.8471160.1.432209.000000.847001.200179</v>
      </c>
      <c r="I860" s="66" t="s">
        <v>21</v>
      </c>
      <c r="J860" s="66">
        <v>847001</v>
      </c>
      <c r="K860" s="66" t="s">
        <v>23</v>
      </c>
      <c r="L860" s="66">
        <v>200179</v>
      </c>
      <c r="M860" s="56" t="s">
        <v>2286</v>
      </c>
      <c r="N860" s="56">
        <v>1</v>
      </c>
      <c r="Q860" s="56" t="s">
        <v>4445</v>
      </c>
      <c r="R860" s="56">
        <v>1</v>
      </c>
      <c r="S860" s="56">
        <v>19950</v>
      </c>
      <c r="T860" s="56">
        <v>19000</v>
      </c>
      <c r="U860" s="56" t="s">
        <v>2002</v>
      </c>
      <c r="V860" s="56" t="s">
        <v>2003</v>
      </c>
      <c r="W860" s="56" t="s">
        <v>4265</v>
      </c>
      <c r="X860" s="56" t="s">
        <v>4266</v>
      </c>
      <c r="Y860" s="56" t="s">
        <v>4267</v>
      </c>
      <c r="AE860" s="56">
        <v>8471160</v>
      </c>
    </row>
    <row r="861" spans="1:31" x14ac:dyDescent="0.35">
      <c r="A861" s="56" t="s">
        <v>1998</v>
      </c>
      <c r="B861" s="56" t="s">
        <v>1999</v>
      </c>
      <c r="C861" s="56" t="s">
        <v>963</v>
      </c>
      <c r="D861" s="56">
        <v>8471160</v>
      </c>
      <c r="E861" s="56" t="s">
        <v>506</v>
      </c>
      <c r="F861" s="56">
        <v>432209</v>
      </c>
      <c r="G861" s="56" t="s">
        <v>138</v>
      </c>
      <c r="H861" s="56" t="str">
        <f t="shared" si="13"/>
        <v>847.8471160.1.432209.000000.847001.200179</v>
      </c>
      <c r="I861" s="66" t="s">
        <v>21</v>
      </c>
      <c r="J861" s="66">
        <v>847001</v>
      </c>
      <c r="K861" s="66" t="s">
        <v>23</v>
      </c>
      <c r="L861" s="66">
        <v>200179</v>
      </c>
      <c r="M861" s="56" t="s">
        <v>2286</v>
      </c>
      <c r="N861" s="56">
        <v>1</v>
      </c>
      <c r="Q861" s="56" t="s">
        <v>4446</v>
      </c>
      <c r="R861" s="56">
        <v>1</v>
      </c>
      <c r="S861" s="56">
        <v>10500</v>
      </c>
      <c r="T861" s="56">
        <v>10000</v>
      </c>
      <c r="U861" s="56" t="s">
        <v>2002</v>
      </c>
      <c r="V861" s="56" t="s">
        <v>2003</v>
      </c>
      <c r="W861" s="56" t="s">
        <v>4265</v>
      </c>
      <c r="X861" s="56" t="s">
        <v>4266</v>
      </c>
      <c r="Y861" s="56" t="s">
        <v>4267</v>
      </c>
      <c r="AE861" s="56">
        <v>8471160</v>
      </c>
    </row>
    <row r="862" spans="1:31" x14ac:dyDescent="0.35">
      <c r="A862" s="56" t="s">
        <v>1998</v>
      </c>
      <c r="B862" s="56" t="s">
        <v>1999</v>
      </c>
      <c r="C862" s="56" t="s">
        <v>963</v>
      </c>
      <c r="D862" s="56">
        <v>8471160</v>
      </c>
      <c r="E862" s="56" t="s">
        <v>506</v>
      </c>
      <c r="F862" s="56">
        <v>432209</v>
      </c>
      <c r="G862" s="56" t="s">
        <v>138</v>
      </c>
      <c r="H862" s="56" t="str">
        <f t="shared" si="13"/>
        <v>847.8471160.1.432209.000000.847001.200179</v>
      </c>
      <c r="I862" s="66" t="s">
        <v>21</v>
      </c>
      <c r="J862" s="66">
        <v>847001</v>
      </c>
      <c r="K862" s="66" t="s">
        <v>23</v>
      </c>
      <c r="L862" s="66">
        <v>200179</v>
      </c>
      <c r="M862" s="56" t="s">
        <v>2286</v>
      </c>
      <c r="N862" s="56">
        <v>1</v>
      </c>
      <c r="Q862" s="56" t="s">
        <v>4447</v>
      </c>
      <c r="R862" s="56">
        <v>1</v>
      </c>
      <c r="S862" s="56">
        <v>21000</v>
      </c>
      <c r="T862" s="56">
        <v>20000</v>
      </c>
      <c r="U862" s="56" t="s">
        <v>2002</v>
      </c>
      <c r="V862" s="56" t="s">
        <v>2003</v>
      </c>
      <c r="W862" s="56" t="s">
        <v>4265</v>
      </c>
      <c r="X862" s="56" t="s">
        <v>4266</v>
      </c>
      <c r="Y862" s="56" t="s">
        <v>4267</v>
      </c>
      <c r="AE862" s="56">
        <v>8471160</v>
      </c>
    </row>
    <row r="863" spans="1:31" x14ac:dyDescent="0.35">
      <c r="A863" s="56" t="s">
        <v>1998</v>
      </c>
      <c r="B863" s="56" t="s">
        <v>1999</v>
      </c>
      <c r="C863" s="56" t="s">
        <v>963</v>
      </c>
      <c r="D863" s="56">
        <v>8471160</v>
      </c>
      <c r="E863" s="56" t="s">
        <v>506</v>
      </c>
      <c r="F863" s="56">
        <v>432209</v>
      </c>
      <c r="G863" s="56" t="s">
        <v>138</v>
      </c>
      <c r="H863" s="56" t="str">
        <f t="shared" si="13"/>
        <v>847.8471160.1.432209.000000.847001.200179</v>
      </c>
      <c r="I863" s="66" t="s">
        <v>21</v>
      </c>
      <c r="J863" s="66">
        <v>847001</v>
      </c>
      <c r="K863" s="66" t="s">
        <v>23</v>
      </c>
      <c r="L863" s="66">
        <v>200179</v>
      </c>
      <c r="M863" s="56" t="s">
        <v>2286</v>
      </c>
      <c r="N863" s="56">
        <v>1</v>
      </c>
      <c r="Q863" s="56" t="s">
        <v>4448</v>
      </c>
      <c r="R863" s="56">
        <v>1</v>
      </c>
      <c r="S863" s="56">
        <v>42000</v>
      </c>
      <c r="T863" s="56">
        <v>40000</v>
      </c>
      <c r="U863" s="56" t="s">
        <v>2002</v>
      </c>
      <c r="V863" s="56" t="s">
        <v>2003</v>
      </c>
      <c r="W863" s="56" t="s">
        <v>4265</v>
      </c>
      <c r="X863" s="56" t="s">
        <v>4266</v>
      </c>
      <c r="Y863" s="56" t="s">
        <v>4267</v>
      </c>
      <c r="AE863" s="56">
        <v>8471160</v>
      </c>
    </row>
    <row r="864" spans="1:31" x14ac:dyDescent="0.35">
      <c r="A864" s="56" t="s">
        <v>1998</v>
      </c>
      <c r="B864" s="56" t="s">
        <v>1999</v>
      </c>
      <c r="C864" s="56" t="s">
        <v>963</v>
      </c>
      <c r="D864" s="56">
        <v>8471160</v>
      </c>
      <c r="E864" s="56" t="s">
        <v>506</v>
      </c>
      <c r="F864" s="56">
        <v>432209</v>
      </c>
      <c r="G864" s="56" t="s">
        <v>138</v>
      </c>
      <c r="H864" s="56" t="str">
        <f t="shared" si="13"/>
        <v>847.8471160.1.432209.000000.847001.200179</v>
      </c>
      <c r="I864" s="66" t="s">
        <v>21</v>
      </c>
      <c r="J864" s="66">
        <v>847001</v>
      </c>
      <c r="K864" s="66" t="s">
        <v>23</v>
      </c>
      <c r="L864" s="66">
        <v>200179</v>
      </c>
      <c r="M864" s="56" t="s">
        <v>2286</v>
      </c>
      <c r="N864" s="56">
        <v>1</v>
      </c>
      <c r="Q864" s="56" t="s">
        <v>4449</v>
      </c>
      <c r="R864" s="56">
        <v>1</v>
      </c>
      <c r="S864" s="56">
        <v>5807.97</v>
      </c>
      <c r="T864" s="56">
        <v>5531.4</v>
      </c>
      <c r="U864" s="56" t="s">
        <v>2002</v>
      </c>
      <c r="V864" s="56" t="s">
        <v>2003</v>
      </c>
      <c r="W864" s="56" t="s">
        <v>4265</v>
      </c>
      <c r="X864" s="56" t="s">
        <v>4266</v>
      </c>
      <c r="Y864" s="56" t="s">
        <v>4267</v>
      </c>
      <c r="AE864" s="56">
        <v>8471160</v>
      </c>
    </row>
    <row r="865" spans="1:31" x14ac:dyDescent="0.35">
      <c r="A865" s="56" t="s">
        <v>1998</v>
      </c>
      <c r="B865" s="56" t="s">
        <v>1999</v>
      </c>
      <c r="C865" s="56" t="s">
        <v>963</v>
      </c>
      <c r="D865" s="56">
        <v>8471160</v>
      </c>
      <c r="E865" s="56" t="s">
        <v>506</v>
      </c>
      <c r="F865" s="56">
        <v>432209</v>
      </c>
      <c r="G865" s="56" t="s">
        <v>138</v>
      </c>
      <c r="H865" s="56" t="str">
        <f t="shared" si="13"/>
        <v>847.8471160.1.432209.000000.847001.200179</v>
      </c>
      <c r="I865" s="66" t="s">
        <v>21</v>
      </c>
      <c r="J865" s="66">
        <v>847001</v>
      </c>
      <c r="K865" s="66" t="s">
        <v>23</v>
      </c>
      <c r="L865" s="66">
        <v>200179</v>
      </c>
      <c r="M865" s="56" t="s">
        <v>2286</v>
      </c>
      <c r="N865" s="56">
        <v>1</v>
      </c>
      <c r="Q865" s="56" t="s">
        <v>4450</v>
      </c>
      <c r="R865" s="56">
        <v>1</v>
      </c>
      <c r="S865" s="56">
        <v>6644.7675000000008</v>
      </c>
      <c r="T865" s="56">
        <v>6328.35</v>
      </c>
      <c r="U865" s="56" t="s">
        <v>2002</v>
      </c>
      <c r="V865" s="56" t="s">
        <v>2003</v>
      </c>
      <c r="W865" s="56" t="s">
        <v>4265</v>
      </c>
      <c r="X865" s="56" t="s">
        <v>4266</v>
      </c>
      <c r="Y865" s="56" t="s">
        <v>4267</v>
      </c>
      <c r="AE865" s="56">
        <v>8471160</v>
      </c>
    </row>
    <row r="866" spans="1:31" x14ac:dyDescent="0.35">
      <c r="A866" s="56" t="s">
        <v>1998</v>
      </c>
      <c r="B866" s="56" t="s">
        <v>1999</v>
      </c>
      <c r="C866" s="56" t="s">
        <v>963</v>
      </c>
      <c r="D866" s="56">
        <v>8471160</v>
      </c>
      <c r="E866" s="56" t="s">
        <v>506</v>
      </c>
      <c r="F866" s="56">
        <v>432209</v>
      </c>
      <c r="G866" s="56" t="s">
        <v>138</v>
      </c>
      <c r="H866" s="56" t="str">
        <f t="shared" si="13"/>
        <v>847.8471160.1.432209.000000.847001.200179</v>
      </c>
      <c r="I866" s="66" t="s">
        <v>21</v>
      </c>
      <c r="J866" s="66">
        <v>847001</v>
      </c>
      <c r="K866" s="66" t="s">
        <v>23</v>
      </c>
      <c r="L866" s="66">
        <v>200179</v>
      </c>
      <c r="M866" s="56" t="s">
        <v>2286</v>
      </c>
      <c r="N866" s="56">
        <v>1</v>
      </c>
      <c r="Q866" s="56" t="s">
        <v>4451</v>
      </c>
      <c r="R866" s="56">
        <v>1</v>
      </c>
      <c r="S866" s="56">
        <v>16969.239000000001</v>
      </c>
      <c r="T866" s="56">
        <v>16161.18</v>
      </c>
      <c r="U866" s="56" t="s">
        <v>2002</v>
      </c>
      <c r="V866" s="56" t="s">
        <v>2003</v>
      </c>
      <c r="W866" s="56" t="s">
        <v>4265</v>
      </c>
      <c r="X866" s="56" t="s">
        <v>4266</v>
      </c>
      <c r="Y866" s="56" t="s">
        <v>4267</v>
      </c>
      <c r="AE866" s="56">
        <v>8471160</v>
      </c>
    </row>
    <row r="867" spans="1:31" x14ac:dyDescent="0.35">
      <c r="A867" s="56" t="s">
        <v>1998</v>
      </c>
      <c r="B867" s="56" t="s">
        <v>1999</v>
      </c>
      <c r="C867" s="56" t="s">
        <v>963</v>
      </c>
      <c r="D867" s="56">
        <v>8471160</v>
      </c>
      <c r="E867" s="56" t="s">
        <v>506</v>
      </c>
      <c r="F867" s="56">
        <v>432209</v>
      </c>
      <c r="G867" s="56" t="s">
        <v>138</v>
      </c>
      <c r="H867" s="56" t="str">
        <f t="shared" si="13"/>
        <v>847.8471160.1.432209.000000.847001.200179</v>
      </c>
      <c r="I867" s="66" t="s">
        <v>21</v>
      </c>
      <c r="J867" s="66">
        <v>847001</v>
      </c>
      <c r="K867" s="66" t="s">
        <v>23</v>
      </c>
      <c r="L867" s="66">
        <v>200179</v>
      </c>
      <c r="M867" s="56" t="s">
        <v>2286</v>
      </c>
      <c r="N867" s="56">
        <v>1</v>
      </c>
      <c r="Q867" s="56" t="s">
        <v>4452</v>
      </c>
      <c r="R867" s="56">
        <v>1</v>
      </c>
      <c r="S867" s="56">
        <v>11190.9</v>
      </c>
      <c r="T867" s="56">
        <v>10658</v>
      </c>
      <c r="U867" s="56" t="s">
        <v>2002</v>
      </c>
      <c r="V867" s="56" t="s">
        <v>2003</v>
      </c>
      <c r="W867" s="56" t="s">
        <v>4265</v>
      </c>
      <c r="X867" s="56" t="s">
        <v>4266</v>
      </c>
      <c r="Y867" s="56" t="s">
        <v>4267</v>
      </c>
      <c r="AE867" s="56">
        <v>8471160</v>
      </c>
    </row>
    <row r="868" spans="1:31" x14ac:dyDescent="0.35">
      <c r="A868" s="56" t="s">
        <v>1998</v>
      </c>
      <c r="B868" s="56" t="s">
        <v>1999</v>
      </c>
      <c r="C868" s="56" t="s">
        <v>963</v>
      </c>
      <c r="D868" s="56">
        <v>8471160</v>
      </c>
      <c r="E868" s="56" t="s">
        <v>506</v>
      </c>
      <c r="F868" s="56">
        <v>432209</v>
      </c>
      <c r="G868" s="56" t="s">
        <v>138</v>
      </c>
      <c r="H868" s="56" t="str">
        <f t="shared" si="13"/>
        <v>847.8471160.1.432209.000000.847001.200179</v>
      </c>
      <c r="I868" s="66" t="s">
        <v>21</v>
      </c>
      <c r="J868" s="66">
        <v>847001</v>
      </c>
      <c r="K868" s="66" t="s">
        <v>23</v>
      </c>
      <c r="L868" s="66">
        <v>200179</v>
      </c>
      <c r="M868" s="56" t="s">
        <v>2286</v>
      </c>
      <c r="N868" s="56">
        <v>1</v>
      </c>
      <c r="Q868" s="56" t="s">
        <v>4453</v>
      </c>
      <c r="R868" s="56">
        <v>1</v>
      </c>
      <c r="S868" s="56">
        <v>12600</v>
      </c>
      <c r="T868" s="56">
        <v>12000</v>
      </c>
      <c r="U868" s="56" t="s">
        <v>2002</v>
      </c>
      <c r="V868" s="56" t="s">
        <v>2003</v>
      </c>
      <c r="W868" s="56" t="s">
        <v>4265</v>
      </c>
      <c r="X868" s="56" t="s">
        <v>4266</v>
      </c>
      <c r="Y868" s="56" t="s">
        <v>4267</v>
      </c>
      <c r="AE868" s="56">
        <v>8471160</v>
      </c>
    </row>
    <row r="869" spans="1:31" x14ac:dyDescent="0.35">
      <c r="A869" s="56" t="s">
        <v>1998</v>
      </c>
      <c r="B869" s="56" t="s">
        <v>1999</v>
      </c>
      <c r="C869" s="56" t="s">
        <v>963</v>
      </c>
      <c r="D869" s="56">
        <v>8471160</v>
      </c>
      <c r="E869" s="56" t="s">
        <v>506</v>
      </c>
      <c r="F869" s="56">
        <v>432209</v>
      </c>
      <c r="G869" s="56" t="s">
        <v>138</v>
      </c>
      <c r="H869" s="56" t="str">
        <f t="shared" si="13"/>
        <v>847.8471160.1.432209.000000.847001.200179</v>
      </c>
      <c r="I869" s="66" t="s">
        <v>21</v>
      </c>
      <c r="J869" s="66">
        <v>847001</v>
      </c>
      <c r="K869" s="66" t="s">
        <v>23</v>
      </c>
      <c r="L869" s="66">
        <v>200179</v>
      </c>
      <c r="M869" s="56" t="s">
        <v>2286</v>
      </c>
      <c r="N869" s="56">
        <v>1</v>
      </c>
      <c r="Q869" s="56" t="s">
        <v>4454</v>
      </c>
      <c r="R869" s="56">
        <v>1</v>
      </c>
      <c r="S869" s="56">
        <v>1754.0775000000001</v>
      </c>
      <c r="T869" s="56">
        <v>1670.55</v>
      </c>
      <c r="U869" s="56" t="s">
        <v>2002</v>
      </c>
      <c r="V869" s="56" t="s">
        <v>2003</v>
      </c>
      <c r="W869" s="56" t="s">
        <v>4265</v>
      </c>
      <c r="X869" s="56" t="s">
        <v>4266</v>
      </c>
      <c r="Y869" s="56" t="s">
        <v>4267</v>
      </c>
      <c r="AE869" s="56">
        <v>8471160</v>
      </c>
    </row>
    <row r="870" spans="1:31" x14ac:dyDescent="0.35">
      <c r="A870" s="56" t="s">
        <v>1998</v>
      </c>
      <c r="B870" s="56" t="s">
        <v>1999</v>
      </c>
      <c r="C870" s="56" t="s">
        <v>963</v>
      </c>
      <c r="D870" s="56">
        <v>8471160</v>
      </c>
      <c r="E870" s="56" t="s">
        <v>506</v>
      </c>
      <c r="F870" s="56">
        <v>432209</v>
      </c>
      <c r="G870" s="56" t="s">
        <v>138</v>
      </c>
      <c r="H870" s="56" t="str">
        <f t="shared" si="13"/>
        <v>847.8471160.1.432209.000000.847001.200179</v>
      </c>
      <c r="I870" s="66" t="s">
        <v>21</v>
      </c>
      <c r="J870" s="66">
        <v>847001</v>
      </c>
      <c r="K870" s="66" t="s">
        <v>23</v>
      </c>
      <c r="L870" s="66">
        <v>200179</v>
      </c>
      <c r="M870" s="56" t="s">
        <v>2286</v>
      </c>
      <c r="N870" s="56">
        <v>1</v>
      </c>
      <c r="Q870" s="56" t="s">
        <v>4455</v>
      </c>
      <c r="R870" s="56">
        <v>1</v>
      </c>
      <c r="S870" s="56">
        <v>30870</v>
      </c>
      <c r="T870" s="56">
        <v>29400</v>
      </c>
      <c r="U870" s="56" t="s">
        <v>2002</v>
      </c>
      <c r="V870" s="56" t="s">
        <v>2003</v>
      </c>
      <c r="W870" s="56" t="s">
        <v>4265</v>
      </c>
      <c r="X870" s="56" t="s">
        <v>4266</v>
      </c>
      <c r="Y870" s="56" t="s">
        <v>4267</v>
      </c>
      <c r="AE870" s="56">
        <v>8471160</v>
      </c>
    </row>
    <row r="871" spans="1:31" x14ac:dyDescent="0.35">
      <c r="A871" s="56" t="s">
        <v>1998</v>
      </c>
      <c r="B871" s="56" t="s">
        <v>1999</v>
      </c>
      <c r="C871" s="56" t="s">
        <v>963</v>
      </c>
      <c r="D871" s="56">
        <v>8471160</v>
      </c>
      <c r="E871" s="56" t="s">
        <v>506</v>
      </c>
      <c r="F871" s="56">
        <v>432209</v>
      </c>
      <c r="G871" s="56" t="s">
        <v>138</v>
      </c>
      <c r="H871" s="56" t="str">
        <f t="shared" si="13"/>
        <v>847.8471160.1.432209.000000.847001.200179</v>
      </c>
      <c r="I871" s="66" t="s">
        <v>21</v>
      </c>
      <c r="J871" s="66">
        <v>847001</v>
      </c>
      <c r="K871" s="66" t="s">
        <v>23</v>
      </c>
      <c r="L871" s="66">
        <v>200179</v>
      </c>
      <c r="M871" s="56" t="s">
        <v>2286</v>
      </c>
      <c r="N871" s="56">
        <v>1</v>
      </c>
      <c r="Q871" s="56" t="s">
        <v>4456</v>
      </c>
      <c r="R871" s="56">
        <v>1</v>
      </c>
      <c r="S871" s="56">
        <v>38587.5</v>
      </c>
      <c r="T871" s="56">
        <v>36750</v>
      </c>
      <c r="U871" s="56" t="s">
        <v>2002</v>
      </c>
      <c r="V871" s="56" t="s">
        <v>2003</v>
      </c>
      <c r="W871" s="56" t="s">
        <v>4265</v>
      </c>
      <c r="X871" s="56" t="s">
        <v>4266</v>
      </c>
      <c r="Y871" s="56" t="s">
        <v>4267</v>
      </c>
      <c r="AE871" s="56">
        <v>8471160</v>
      </c>
    </row>
    <row r="872" spans="1:31" x14ac:dyDescent="0.35">
      <c r="A872" s="56" t="s">
        <v>1998</v>
      </c>
      <c r="B872" s="56" t="s">
        <v>1999</v>
      </c>
      <c r="C872" s="56" t="s">
        <v>963</v>
      </c>
      <c r="D872" s="56">
        <v>8471160</v>
      </c>
      <c r="E872" s="56" t="s">
        <v>506</v>
      </c>
      <c r="F872" s="56">
        <v>432209</v>
      </c>
      <c r="G872" s="56" t="s">
        <v>138</v>
      </c>
      <c r="H872" s="56" t="str">
        <f t="shared" si="13"/>
        <v>847.8471160.1.432209.000000.847001.200179</v>
      </c>
      <c r="I872" s="66" t="s">
        <v>21</v>
      </c>
      <c r="J872" s="66">
        <v>847001</v>
      </c>
      <c r="K872" s="66" t="s">
        <v>23</v>
      </c>
      <c r="L872" s="66">
        <v>200179</v>
      </c>
      <c r="M872" s="56" t="s">
        <v>2286</v>
      </c>
      <c r="N872" s="56">
        <v>1</v>
      </c>
      <c r="Q872" s="56" t="s">
        <v>4457</v>
      </c>
      <c r="R872" s="56">
        <v>1</v>
      </c>
      <c r="S872" s="56">
        <v>4354.875</v>
      </c>
      <c r="T872" s="56">
        <v>4147.5</v>
      </c>
      <c r="U872" s="56" t="s">
        <v>2002</v>
      </c>
      <c r="V872" s="56" t="s">
        <v>2003</v>
      </c>
      <c r="W872" s="56" t="s">
        <v>4265</v>
      </c>
      <c r="X872" s="56" t="s">
        <v>4266</v>
      </c>
      <c r="Y872" s="56" t="s">
        <v>4267</v>
      </c>
      <c r="AE872" s="56">
        <v>8471160</v>
      </c>
    </row>
    <row r="873" spans="1:31" x14ac:dyDescent="0.35">
      <c r="A873" s="56" t="s">
        <v>1998</v>
      </c>
      <c r="B873" s="56" t="s">
        <v>1999</v>
      </c>
      <c r="C873" s="56" t="s">
        <v>963</v>
      </c>
      <c r="D873" s="56">
        <v>8471160</v>
      </c>
      <c r="E873" s="56" t="s">
        <v>506</v>
      </c>
      <c r="F873" s="56">
        <v>432209</v>
      </c>
      <c r="G873" s="56" t="s">
        <v>138</v>
      </c>
      <c r="H873" s="56" t="str">
        <f t="shared" si="13"/>
        <v>847.8471160.1.432209.000000.847001.200179</v>
      </c>
      <c r="I873" s="66" t="s">
        <v>21</v>
      </c>
      <c r="J873" s="66">
        <v>847001</v>
      </c>
      <c r="K873" s="66" t="s">
        <v>23</v>
      </c>
      <c r="L873" s="66">
        <v>200179</v>
      </c>
      <c r="M873" s="56" t="s">
        <v>2286</v>
      </c>
      <c r="N873" s="56">
        <v>1</v>
      </c>
      <c r="Q873" s="56" t="s">
        <v>4458</v>
      </c>
      <c r="R873" s="56">
        <v>1</v>
      </c>
      <c r="S873" s="56">
        <v>9181.6200000000008</v>
      </c>
      <c r="T873" s="56">
        <v>8744.4</v>
      </c>
      <c r="U873" s="56" t="s">
        <v>2002</v>
      </c>
      <c r="V873" s="56" t="s">
        <v>2003</v>
      </c>
      <c r="W873" s="56" t="s">
        <v>4265</v>
      </c>
      <c r="X873" s="56" t="s">
        <v>4266</v>
      </c>
      <c r="Y873" s="56" t="s">
        <v>4267</v>
      </c>
      <c r="AE873" s="56">
        <v>8471160</v>
      </c>
    </row>
    <row r="874" spans="1:31" x14ac:dyDescent="0.35">
      <c r="A874" s="56" t="s">
        <v>1998</v>
      </c>
      <c r="B874" s="56" t="s">
        <v>1999</v>
      </c>
      <c r="C874" s="56" t="s">
        <v>963</v>
      </c>
      <c r="D874" s="56">
        <v>8471160</v>
      </c>
      <c r="E874" s="56" t="s">
        <v>506</v>
      </c>
      <c r="F874" s="56">
        <v>432209</v>
      </c>
      <c r="G874" s="56" t="s">
        <v>138</v>
      </c>
      <c r="H874" s="56" t="str">
        <f t="shared" si="13"/>
        <v>847.8471160.1.432209.000000.847001.200179</v>
      </c>
      <c r="I874" s="66" t="s">
        <v>21</v>
      </c>
      <c r="J874" s="66">
        <v>847001</v>
      </c>
      <c r="K874" s="66" t="s">
        <v>23</v>
      </c>
      <c r="L874" s="66">
        <v>200179</v>
      </c>
      <c r="M874" s="56" t="s">
        <v>2286</v>
      </c>
      <c r="N874" s="56">
        <v>1</v>
      </c>
      <c r="Q874" s="56" t="s">
        <v>4459</v>
      </c>
      <c r="R874" s="56">
        <v>1</v>
      </c>
      <c r="S874" s="56">
        <v>17915.625</v>
      </c>
      <c r="T874" s="56">
        <v>17062.5</v>
      </c>
      <c r="U874" s="56" t="s">
        <v>2002</v>
      </c>
      <c r="V874" s="56" t="s">
        <v>2003</v>
      </c>
      <c r="W874" s="56" t="s">
        <v>4265</v>
      </c>
      <c r="X874" s="56" t="s">
        <v>4266</v>
      </c>
      <c r="Y874" s="56" t="s">
        <v>4267</v>
      </c>
      <c r="AE874" s="56">
        <v>8471160</v>
      </c>
    </row>
    <row r="875" spans="1:31" x14ac:dyDescent="0.35">
      <c r="A875" s="56" t="s">
        <v>1998</v>
      </c>
      <c r="B875" s="56" t="s">
        <v>1999</v>
      </c>
      <c r="C875" s="56" t="s">
        <v>963</v>
      </c>
      <c r="D875" s="56">
        <v>8471160</v>
      </c>
      <c r="E875" s="56" t="s">
        <v>506</v>
      </c>
      <c r="F875" s="56">
        <v>432209</v>
      </c>
      <c r="G875" s="56" t="s">
        <v>138</v>
      </c>
      <c r="H875" s="56" t="str">
        <f t="shared" si="13"/>
        <v>847.8471160.1.432209.000000.847001.200179</v>
      </c>
      <c r="I875" s="66" t="s">
        <v>21</v>
      </c>
      <c r="J875" s="66">
        <v>847001</v>
      </c>
      <c r="K875" s="66" t="s">
        <v>23</v>
      </c>
      <c r="L875" s="66">
        <v>200179</v>
      </c>
      <c r="M875" s="56" t="s">
        <v>2286</v>
      </c>
      <c r="N875" s="56">
        <v>1</v>
      </c>
      <c r="Q875" s="56" t="s">
        <v>4460</v>
      </c>
      <c r="R875" s="56">
        <v>1</v>
      </c>
      <c r="S875" s="56">
        <v>15071.7</v>
      </c>
      <c r="T875" s="56">
        <v>14354</v>
      </c>
      <c r="U875" s="56" t="s">
        <v>2002</v>
      </c>
      <c r="V875" s="56" t="s">
        <v>2003</v>
      </c>
      <c r="W875" s="56" t="s">
        <v>4265</v>
      </c>
      <c r="X875" s="56" t="s">
        <v>4266</v>
      </c>
      <c r="Y875" s="56" t="s">
        <v>4267</v>
      </c>
      <c r="AE875" s="56">
        <v>8471160</v>
      </c>
    </row>
    <row r="876" spans="1:31" x14ac:dyDescent="0.35">
      <c r="A876" s="56" t="s">
        <v>1998</v>
      </c>
      <c r="B876" s="56" t="s">
        <v>1999</v>
      </c>
      <c r="C876" s="56" t="s">
        <v>963</v>
      </c>
      <c r="D876" s="56">
        <v>8471160</v>
      </c>
      <c r="E876" s="56" t="s">
        <v>506</v>
      </c>
      <c r="F876" s="56">
        <v>432209</v>
      </c>
      <c r="G876" s="56" t="s">
        <v>138</v>
      </c>
      <c r="H876" s="56" t="str">
        <f t="shared" si="13"/>
        <v>847.8471160.1.432209.000000.847001.200179</v>
      </c>
      <c r="I876" s="66" t="s">
        <v>21</v>
      </c>
      <c r="J876" s="66">
        <v>847001</v>
      </c>
      <c r="K876" s="66" t="s">
        <v>23</v>
      </c>
      <c r="L876" s="66">
        <v>200179</v>
      </c>
      <c r="M876" s="56" t="s">
        <v>2286</v>
      </c>
      <c r="N876" s="56">
        <v>1</v>
      </c>
      <c r="Q876" s="56" t="s">
        <v>4461</v>
      </c>
      <c r="R876" s="56">
        <v>1</v>
      </c>
      <c r="S876" s="56">
        <v>5617.5105000000003</v>
      </c>
      <c r="T876" s="56">
        <v>5350.01</v>
      </c>
      <c r="U876" s="56" t="s">
        <v>2002</v>
      </c>
      <c r="V876" s="56" t="s">
        <v>2003</v>
      </c>
      <c r="W876" s="56" t="s">
        <v>4265</v>
      </c>
      <c r="X876" s="56" t="s">
        <v>4266</v>
      </c>
      <c r="Y876" s="56" t="s">
        <v>4267</v>
      </c>
      <c r="AE876" s="56">
        <v>8471160</v>
      </c>
    </row>
    <row r="877" spans="1:31" x14ac:dyDescent="0.35">
      <c r="A877" s="56" t="s">
        <v>1998</v>
      </c>
      <c r="B877" s="56" t="s">
        <v>1999</v>
      </c>
      <c r="C877" s="56" t="s">
        <v>963</v>
      </c>
      <c r="D877" s="56">
        <v>8471160</v>
      </c>
      <c r="E877" s="56" t="s">
        <v>506</v>
      </c>
      <c r="F877" s="56">
        <v>432209</v>
      </c>
      <c r="G877" s="56" t="s">
        <v>138</v>
      </c>
      <c r="H877" s="56" t="str">
        <f t="shared" si="13"/>
        <v>847.8471160.1.432209.000000.847001.200179</v>
      </c>
      <c r="I877" s="66" t="s">
        <v>21</v>
      </c>
      <c r="J877" s="66">
        <v>847001</v>
      </c>
      <c r="K877" s="66" t="s">
        <v>23</v>
      </c>
      <c r="L877" s="66">
        <v>200179</v>
      </c>
      <c r="M877" s="56" t="s">
        <v>2286</v>
      </c>
      <c r="N877" s="56">
        <v>1</v>
      </c>
      <c r="Q877" s="56" t="s">
        <v>4462</v>
      </c>
      <c r="R877" s="56">
        <v>1</v>
      </c>
      <c r="S877" s="56">
        <v>42000</v>
      </c>
      <c r="T877" s="56">
        <v>40000</v>
      </c>
      <c r="U877" s="56" t="s">
        <v>2002</v>
      </c>
      <c r="V877" s="56" t="s">
        <v>2003</v>
      </c>
      <c r="W877" s="56" t="s">
        <v>4265</v>
      </c>
      <c r="X877" s="56" t="s">
        <v>4266</v>
      </c>
      <c r="Y877" s="56" t="s">
        <v>4267</v>
      </c>
      <c r="AE877" s="56">
        <v>8471160</v>
      </c>
    </row>
    <row r="878" spans="1:31" x14ac:dyDescent="0.35">
      <c r="A878" s="56" t="s">
        <v>1998</v>
      </c>
      <c r="B878" s="56" t="s">
        <v>1999</v>
      </c>
      <c r="C878" s="56" t="s">
        <v>963</v>
      </c>
      <c r="D878" s="56">
        <v>8471160</v>
      </c>
      <c r="E878" s="56" t="s">
        <v>506</v>
      </c>
      <c r="F878" s="56">
        <v>432209</v>
      </c>
      <c r="G878" s="56" t="s">
        <v>138</v>
      </c>
      <c r="H878" s="56" t="str">
        <f t="shared" si="13"/>
        <v>847.8471160.1.432209.000000.847001.200179</v>
      </c>
      <c r="I878" s="66" t="s">
        <v>21</v>
      </c>
      <c r="J878" s="66">
        <v>847001</v>
      </c>
      <c r="K878" s="66" t="s">
        <v>23</v>
      </c>
      <c r="L878" s="66">
        <v>200179</v>
      </c>
      <c r="M878" s="56" t="s">
        <v>2286</v>
      </c>
      <c r="N878" s="56">
        <v>1</v>
      </c>
      <c r="Q878" s="56" t="s">
        <v>4463</v>
      </c>
      <c r="R878" s="56">
        <v>1</v>
      </c>
      <c r="S878" s="56">
        <v>24948.042000000001</v>
      </c>
      <c r="T878" s="56">
        <v>23760.04</v>
      </c>
      <c r="U878" s="56" t="s">
        <v>2002</v>
      </c>
      <c r="V878" s="56" t="s">
        <v>2003</v>
      </c>
      <c r="W878" s="56" t="s">
        <v>4265</v>
      </c>
      <c r="X878" s="56" t="s">
        <v>4266</v>
      </c>
      <c r="Y878" s="56" t="s">
        <v>4267</v>
      </c>
      <c r="AE878" s="56">
        <v>8471160</v>
      </c>
    </row>
    <row r="879" spans="1:31" x14ac:dyDescent="0.35">
      <c r="A879" s="56" t="s">
        <v>1998</v>
      </c>
      <c r="B879" s="56" t="s">
        <v>1999</v>
      </c>
      <c r="C879" s="56" t="s">
        <v>963</v>
      </c>
      <c r="D879" s="56">
        <v>8471160</v>
      </c>
      <c r="E879" s="56" t="s">
        <v>506</v>
      </c>
      <c r="F879" s="56">
        <v>432209</v>
      </c>
      <c r="G879" s="56" t="s">
        <v>138</v>
      </c>
      <c r="H879" s="56" t="str">
        <f t="shared" si="13"/>
        <v>847.8471160.1.432209.000000.847001.200179</v>
      </c>
      <c r="I879" s="66" t="s">
        <v>21</v>
      </c>
      <c r="J879" s="66">
        <v>847001</v>
      </c>
      <c r="K879" s="66" t="s">
        <v>23</v>
      </c>
      <c r="L879" s="66">
        <v>200179</v>
      </c>
      <c r="M879" s="56" t="s">
        <v>2286</v>
      </c>
      <c r="N879" s="56">
        <v>1</v>
      </c>
      <c r="Q879" s="56" t="s">
        <v>4464</v>
      </c>
      <c r="R879" s="56">
        <v>1</v>
      </c>
      <c r="S879" s="56">
        <v>22050</v>
      </c>
      <c r="T879" s="56">
        <v>21000</v>
      </c>
      <c r="U879" s="56" t="s">
        <v>2002</v>
      </c>
      <c r="V879" s="56" t="s">
        <v>2003</v>
      </c>
      <c r="W879" s="56" t="s">
        <v>4265</v>
      </c>
      <c r="X879" s="56" t="s">
        <v>4266</v>
      </c>
      <c r="Y879" s="56" t="s">
        <v>4267</v>
      </c>
      <c r="AE879" s="56">
        <v>8471160</v>
      </c>
    </row>
    <row r="880" spans="1:31" x14ac:dyDescent="0.35">
      <c r="A880" s="56" t="s">
        <v>1998</v>
      </c>
      <c r="B880" s="56" t="s">
        <v>1999</v>
      </c>
      <c r="C880" s="56" t="s">
        <v>963</v>
      </c>
      <c r="D880" s="56">
        <v>8471160</v>
      </c>
      <c r="E880" s="56" t="s">
        <v>506</v>
      </c>
      <c r="F880" s="56">
        <v>432209</v>
      </c>
      <c r="G880" s="56" t="s">
        <v>138</v>
      </c>
      <c r="H880" s="56" t="str">
        <f t="shared" si="13"/>
        <v>847.8471160.1.432209.000000.847001.200179</v>
      </c>
      <c r="I880" s="66" t="s">
        <v>21</v>
      </c>
      <c r="J880" s="66">
        <v>847001</v>
      </c>
      <c r="K880" s="66" t="s">
        <v>23</v>
      </c>
      <c r="L880" s="66">
        <v>200179</v>
      </c>
      <c r="M880" s="56" t="s">
        <v>2286</v>
      </c>
      <c r="N880" s="56">
        <v>1</v>
      </c>
      <c r="Q880" s="56" t="s">
        <v>4465</v>
      </c>
      <c r="R880" s="56">
        <v>1</v>
      </c>
      <c r="S880" s="56">
        <v>8637.6675000000014</v>
      </c>
      <c r="T880" s="56">
        <v>8226.35</v>
      </c>
      <c r="U880" s="56" t="s">
        <v>2002</v>
      </c>
      <c r="V880" s="56" t="s">
        <v>2003</v>
      </c>
      <c r="W880" s="56" t="s">
        <v>4265</v>
      </c>
      <c r="X880" s="56" t="s">
        <v>4266</v>
      </c>
      <c r="Y880" s="56" t="s">
        <v>4267</v>
      </c>
      <c r="AE880" s="56">
        <v>8471160</v>
      </c>
    </row>
    <row r="881" spans="1:31" x14ac:dyDescent="0.35">
      <c r="A881" s="56" t="s">
        <v>1998</v>
      </c>
      <c r="B881" s="56" t="s">
        <v>1999</v>
      </c>
      <c r="C881" s="56" t="s">
        <v>963</v>
      </c>
      <c r="D881" s="56">
        <v>8471160</v>
      </c>
      <c r="E881" s="56" t="s">
        <v>506</v>
      </c>
      <c r="F881" s="56">
        <v>432209</v>
      </c>
      <c r="G881" s="56" t="s">
        <v>138</v>
      </c>
      <c r="H881" s="56" t="str">
        <f t="shared" si="13"/>
        <v>847.8471160.1.432209.000000.847001.200179</v>
      </c>
      <c r="I881" s="66" t="s">
        <v>21</v>
      </c>
      <c r="J881" s="66">
        <v>847001</v>
      </c>
      <c r="K881" s="66" t="s">
        <v>23</v>
      </c>
      <c r="L881" s="66">
        <v>200179</v>
      </c>
      <c r="M881" s="56" t="s">
        <v>2286</v>
      </c>
      <c r="N881" s="56">
        <v>1</v>
      </c>
      <c r="Q881" s="56" t="s">
        <v>4466</v>
      </c>
      <c r="R881" s="56">
        <v>1</v>
      </c>
      <c r="S881" s="56">
        <v>5217.2714999999998</v>
      </c>
      <c r="T881" s="56">
        <v>4968.83</v>
      </c>
      <c r="U881" s="56" t="s">
        <v>2002</v>
      </c>
      <c r="V881" s="56" t="s">
        <v>2003</v>
      </c>
      <c r="W881" s="56" t="s">
        <v>4265</v>
      </c>
      <c r="X881" s="56" t="s">
        <v>4266</v>
      </c>
      <c r="Y881" s="56" t="s">
        <v>4267</v>
      </c>
      <c r="AE881" s="56">
        <v>8471160</v>
      </c>
    </row>
    <row r="882" spans="1:31" x14ac:dyDescent="0.35">
      <c r="A882" s="56" t="s">
        <v>1998</v>
      </c>
      <c r="B882" s="56" t="s">
        <v>1999</v>
      </c>
      <c r="C882" s="56" t="s">
        <v>963</v>
      </c>
      <c r="D882" s="56">
        <v>8471160</v>
      </c>
      <c r="E882" s="56" t="s">
        <v>506</v>
      </c>
      <c r="F882" s="56">
        <v>432209</v>
      </c>
      <c r="G882" s="56" t="s">
        <v>138</v>
      </c>
      <c r="H882" s="56" t="str">
        <f t="shared" si="13"/>
        <v>847.8471160.1.432209.000000.847001.200179</v>
      </c>
      <c r="I882" s="66" t="s">
        <v>21</v>
      </c>
      <c r="J882" s="66">
        <v>847001</v>
      </c>
      <c r="K882" s="66" t="s">
        <v>23</v>
      </c>
      <c r="L882" s="66">
        <v>200179</v>
      </c>
      <c r="M882" s="56" t="s">
        <v>2286</v>
      </c>
      <c r="N882" s="56">
        <v>1</v>
      </c>
      <c r="Q882" s="56" t="s">
        <v>4467</v>
      </c>
      <c r="R882" s="56">
        <v>1</v>
      </c>
      <c r="S882" s="56">
        <v>26460</v>
      </c>
      <c r="T882" s="56">
        <v>25200</v>
      </c>
      <c r="U882" s="56" t="s">
        <v>2002</v>
      </c>
      <c r="V882" s="56" t="s">
        <v>2003</v>
      </c>
      <c r="W882" s="56" t="s">
        <v>4265</v>
      </c>
      <c r="X882" s="56" t="s">
        <v>4266</v>
      </c>
      <c r="Y882" s="56" t="s">
        <v>4267</v>
      </c>
      <c r="AE882" s="56">
        <v>8471160</v>
      </c>
    </row>
    <row r="883" spans="1:31" x14ac:dyDescent="0.35">
      <c r="A883" s="56" t="s">
        <v>1998</v>
      </c>
      <c r="B883" s="56" t="s">
        <v>1999</v>
      </c>
      <c r="C883" s="56" t="s">
        <v>963</v>
      </c>
      <c r="D883" s="56">
        <v>8471160</v>
      </c>
      <c r="E883" s="56" t="s">
        <v>506</v>
      </c>
      <c r="F883" s="56">
        <v>432209</v>
      </c>
      <c r="G883" s="56" t="s">
        <v>138</v>
      </c>
      <c r="H883" s="56" t="str">
        <f t="shared" si="13"/>
        <v>847.8471160.1.432209.000000.847001.200179</v>
      </c>
      <c r="I883" s="66" t="s">
        <v>21</v>
      </c>
      <c r="J883" s="66">
        <v>847001</v>
      </c>
      <c r="K883" s="66" t="s">
        <v>23</v>
      </c>
      <c r="L883" s="66">
        <v>200179</v>
      </c>
      <c r="M883" s="56" t="s">
        <v>2286</v>
      </c>
      <c r="N883" s="56">
        <v>1</v>
      </c>
      <c r="Q883" s="56" t="s">
        <v>4468</v>
      </c>
      <c r="R883" s="56">
        <v>1</v>
      </c>
      <c r="S883" s="56">
        <v>23220.75</v>
      </c>
      <c r="T883" s="56">
        <v>22115</v>
      </c>
      <c r="U883" s="56" t="s">
        <v>2002</v>
      </c>
      <c r="V883" s="56" t="s">
        <v>2003</v>
      </c>
      <c r="W883" s="56" t="s">
        <v>4265</v>
      </c>
      <c r="X883" s="56" t="s">
        <v>4266</v>
      </c>
      <c r="Y883" s="56" t="s">
        <v>4267</v>
      </c>
      <c r="AE883" s="56">
        <v>8471160</v>
      </c>
    </row>
    <row r="884" spans="1:31" x14ac:dyDescent="0.35">
      <c r="A884" s="56" t="s">
        <v>1998</v>
      </c>
      <c r="B884" s="56" t="s">
        <v>1999</v>
      </c>
      <c r="C884" s="56" t="s">
        <v>963</v>
      </c>
      <c r="D884" s="56">
        <v>8471160</v>
      </c>
      <c r="E884" s="56" t="s">
        <v>506</v>
      </c>
      <c r="F884" s="56">
        <v>432209</v>
      </c>
      <c r="G884" s="56" t="s">
        <v>138</v>
      </c>
      <c r="H884" s="56" t="str">
        <f t="shared" si="13"/>
        <v>847.8471160.1.432209.000000.847001.200179</v>
      </c>
      <c r="I884" s="66" t="s">
        <v>21</v>
      </c>
      <c r="J884" s="66">
        <v>847001</v>
      </c>
      <c r="K884" s="66" t="s">
        <v>23</v>
      </c>
      <c r="L884" s="66">
        <v>200179</v>
      </c>
      <c r="M884" s="56" t="s">
        <v>2286</v>
      </c>
      <c r="N884" s="56">
        <v>1</v>
      </c>
      <c r="Q884" s="56" t="s">
        <v>4469</v>
      </c>
      <c r="R884" s="56">
        <v>1</v>
      </c>
      <c r="S884" s="56">
        <v>8925</v>
      </c>
      <c r="T884" s="56">
        <v>8500</v>
      </c>
      <c r="U884" s="56" t="s">
        <v>2002</v>
      </c>
      <c r="V884" s="56" t="s">
        <v>2003</v>
      </c>
      <c r="W884" s="56" t="s">
        <v>4265</v>
      </c>
      <c r="X884" s="56" t="s">
        <v>4266</v>
      </c>
      <c r="Y884" s="56" t="s">
        <v>4267</v>
      </c>
      <c r="AE884" s="56">
        <v>8471160</v>
      </c>
    </row>
    <row r="885" spans="1:31" x14ac:dyDescent="0.35">
      <c r="A885" s="56" t="s">
        <v>1998</v>
      </c>
      <c r="B885" s="56" t="s">
        <v>1999</v>
      </c>
      <c r="C885" s="56" t="s">
        <v>963</v>
      </c>
      <c r="D885" s="56">
        <v>8471160</v>
      </c>
      <c r="E885" s="56" t="s">
        <v>506</v>
      </c>
      <c r="F885" s="56">
        <v>432209</v>
      </c>
      <c r="G885" s="56" t="s">
        <v>138</v>
      </c>
      <c r="H885" s="56" t="str">
        <f t="shared" si="13"/>
        <v>847.8471160.1.432209.000000.847001.200179</v>
      </c>
      <c r="I885" s="66" t="s">
        <v>21</v>
      </c>
      <c r="J885" s="66">
        <v>847001</v>
      </c>
      <c r="K885" s="66" t="s">
        <v>23</v>
      </c>
      <c r="L885" s="66">
        <v>200179</v>
      </c>
      <c r="M885" s="56" t="s">
        <v>2286</v>
      </c>
      <c r="N885" s="56">
        <v>1</v>
      </c>
      <c r="Q885" s="56" t="s">
        <v>4470</v>
      </c>
      <c r="R885" s="56">
        <v>1</v>
      </c>
      <c r="S885" s="56">
        <v>5784.9855000000007</v>
      </c>
      <c r="T885" s="56">
        <v>5509.51</v>
      </c>
      <c r="U885" s="56" t="s">
        <v>2002</v>
      </c>
      <c r="V885" s="56" t="s">
        <v>2003</v>
      </c>
      <c r="W885" s="56" t="s">
        <v>4265</v>
      </c>
      <c r="X885" s="56" t="s">
        <v>4266</v>
      </c>
      <c r="Y885" s="56" t="s">
        <v>4267</v>
      </c>
      <c r="AE885" s="56">
        <v>8471160</v>
      </c>
    </row>
    <row r="886" spans="1:31" x14ac:dyDescent="0.35">
      <c r="A886" s="56" t="s">
        <v>1998</v>
      </c>
      <c r="B886" s="56" t="s">
        <v>1999</v>
      </c>
      <c r="C886" s="56" t="s">
        <v>963</v>
      </c>
      <c r="D886" s="56">
        <v>8471160</v>
      </c>
      <c r="E886" s="56" t="s">
        <v>506</v>
      </c>
      <c r="F886" s="56">
        <v>432209</v>
      </c>
      <c r="G886" s="56" t="s">
        <v>138</v>
      </c>
      <c r="H886" s="56" t="str">
        <f t="shared" si="13"/>
        <v>847.8471160.1.432209.000000.847001.200179</v>
      </c>
      <c r="I886" s="66" t="s">
        <v>21</v>
      </c>
      <c r="J886" s="66">
        <v>847001</v>
      </c>
      <c r="K886" s="66" t="s">
        <v>23</v>
      </c>
      <c r="L886" s="66">
        <v>200179</v>
      </c>
      <c r="M886" s="56" t="s">
        <v>2286</v>
      </c>
      <c r="N886" s="56">
        <v>1</v>
      </c>
      <c r="Q886" s="56" t="s">
        <v>4471</v>
      </c>
      <c r="R886" s="56">
        <v>1</v>
      </c>
      <c r="S886" s="56">
        <v>5784.9855000000007</v>
      </c>
      <c r="T886" s="56">
        <v>5509.51</v>
      </c>
      <c r="U886" s="56" t="s">
        <v>2002</v>
      </c>
      <c r="V886" s="56" t="s">
        <v>2003</v>
      </c>
      <c r="W886" s="56" t="s">
        <v>4265</v>
      </c>
      <c r="X886" s="56" t="s">
        <v>4266</v>
      </c>
      <c r="Y886" s="56" t="s">
        <v>4267</v>
      </c>
      <c r="AE886" s="56">
        <v>8471160</v>
      </c>
    </row>
    <row r="887" spans="1:31" x14ac:dyDescent="0.35">
      <c r="A887" s="56" t="s">
        <v>1998</v>
      </c>
      <c r="B887" s="56" t="s">
        <v>1999</v>
      </c>
      <c r="C887" s="56" t="s">
        <v>963</v>
      </c>
      <c r="D887" s="56">
        <v>8471160</v>
      </c>
      <c r="E887" s="56" t="s">
        <v>506</v>
      </c>
      <c r="F887" s="56">
        <v>432209</v>
      </c>
      <c r="G887" s="56" t="s">
        <v>138</v>
      </c>
      <c r="H887" s="56" t="str">
        <f t="shared" si="13"/>
        <v>847.8471160.1.432209.000000.847001.200179</v>
      </c>
      <c r="I887" s="66" t="s">
        <v>21</v>
      </c>
      <c r="J887" s="66">
        <v>847001</v>
      </c>
      <c r="K887" s="66" t="s">
        <v>23</v>
      </c>
      <c r="L887" s="66">
        <v>200179</v>
      </c>
      <c r="M887" s="56" t="s">
        <v>2286</v>
      </c>
      <c r="N887" s="56">
        <v>1</v>
      </c>
      <c r="Q887" s="56" t="s">
        <v>4472</v>
      </c>
      <c r="R887" s="56">
        <v>1</v>
      </c>
      <c r="S887" s="56">
        <v>3856.6605000000004</v>
      </c>
      <c r="T887" s="56">
        <v>3673.01</v>
      </c>
      <c r="U887" s="56" t="s">
        <v>2002</v>
      </c>
      <c r="V887" s="56" t="s">
        <v>2003</v>
      </c>
      <c r="W887" s="56" t="s">
        <v>4265</v>
      </c>
      <c r="X887" s="56" t="s">
        <v>4266</v>
      </c>
      <c r="Y887" s="56" t="s">
        <v>4267</v>
      </c>
      <c r="AE887" s="56">
        <v>8471160</v>
      </c>
    </row>
    <row r="888" spans="1:31" x14ac:dyDescent="0.35">
      <c r="A888" s="56" t="s">
        <v>1998</v>
      </c>
      <c r="B888" s="56" t="s">
        <v>1999</v>
      </c>
      <c r="C888" s="56" t="s">
        <v>963</v>
      </c>
      <c r="D888" s="56">
        <v>8471160</v>
      </c>
      <c r="E888" s="56" t="s">
        <v>506</v>
      </c>
      <c r="F888" s="56">
        <v>432209</v>
      </c>
      <c r="G888" s="56" t="s">
        <v>138</v>
      </c>
      <c r="H888" s="56" t="str">
        <f t="shared" si="13"/>
        <v>847.8471160.1.432209.000000.847001.200179</v>
      </c>
      <c r="I888" s="66" t="s">
        <v>21</v>
      </c>
      <c r="J888" s="66">
        <v>847001</v>
      </c>
      <c r="K888" s="66" t="s">
        <v>23</v>
      </c>
      <c r="L888" s="66">
        <v>200179</v>
      </c>
      <c r="M888" s="56" t="s">
        <v>2286</v>
      </c>
      <c r="N888" s="56">
        <v>1</v>
      </c>
      <c r="Q888" s="56" t="s">
        <v>4473</v>
      </c>
      <c r="R888" s="56">
        <v>1</v>
      </c>
      <c r="S888" s="56">
        <v>3856.6605000000004</v>
      </c>
      <c r="T888" s="56">
        <v>3673.01</v>
      </c>
      <c r="U888" s="56" t="s">
        <v>2002</v>
      </c>
      <c r="V888" s="56" t="s">
        <v>2003</v>
      </c>
      <c r="W888" s="56" t="s">
        <v>4265</v>
      </c>
      <c r="X888" s="56" t="s">
        <v>4266</v>
      </c>
      <c r="Y888" s="56" t="s">
        <v>4267</v>
      </c>
      <c r="AE888" s="56">
        <v>8471160</v>
      </c>
    </row>
    <row r="889" spans="1:31" x14ac:dyDescent="0.35">
      <c r="A889" s="56" t="s">
        <v>1998</v>
      </c>
      <c r="B889" s="56" t="s">
        <v>1999</v>
      </c>
      <c r="C889" s="56" t="s">
        <v>963</v>
      </c>
      <c r="D889" s="56">
        <v>8471160</v>
      </c>
      <c r="E889" s="56" t="s">
        <v>506</v>
      </c>
      <c r="F889" s="56">
        <v>432209</v>
      </c>
      <c r="G889" s="56" t="s">
        <v>138</v>
      </c>
      <c r="H889" s="56" t="str">
        <f t="shared" si="13"/>
        <v>847.8471160.1.432209.000000.847001.200179</v>
      </c>
      <c r="I889" s="66" t="s">
        <v>21</v>
      </c>
      <c r="J889" s="66">
        <v>847001</v>
      </c>
      <c r="K889" s="66" t="s">
        <v>23</v>
      </c>
      <c r="L889" s="66">
        <v>200179</v>
      </c>
      <c r="M889" s="56" t="s">
        <v>2286</v>
      </c>
      <c r="N889" s="56">
        <v>1</v>
      </c>
      <c r="Q889" s="56" t="s">
        <v>4474</v>
      </c>
      <c r="R889" s="56">
        <v>1</v>
      </c>
      <c r="S889" s="56">
        <v>12760.65</v>
      </c>
      <c r="T889" s="56">
        <v>12153</v>
      </c>
      <c r="U889" s="56" t="s">
        <v>2002</v>
      </c>
      <c r="V889" s="56" t="s">
        <v>2003</v>
      </c>
      <c r="W889" s="56" t="s">
        <v>4265</v>
      </c>
      <c r="X889" s="56" t="s">
        <v>4266</v>
      </c>
      <c r="Y889" s="56" t="s">
        <v>4267</v>
      </c>
      <c r="AE889" s="56">
        <v>8471160</v>
      </c>
    </row>
    <row r="890" spans="1:31" x14ac:dyDescent="0.35">
      <c r="A890" s="56" t="s">
        <v>1998</v>
      </c>
      <c r="B890" s="56" t="s">
        <v>1999</v>
      </c>
      <c r="C890" s="56" t="s">
        <v>963</v>
      </c>
      <c r="D890" s="56">
        <v>8471160</v>
      </c>
      <c r="E890" s="56" t="s">
        <v>506</v>
      </c>
      <c r="F890" s="56">
        <v>432209</v>
      </c>
      <c r="G890" s="56" t="s">
        <v>138</v>
      </c>
      <c r="H890" s="56" t="str">
        <f t="shared" si="13"/>
        <v>847.8471160.1.432209.000000.847001.200179</v>
      </c>
      <c r="I890" s="66" t="s">
        <v>21</v>
      </c>
      <c r="J890" s="66">
        <v>847001</v>
      </c>
      <c r="K890" s="66" t="s">
        <v>23</v>
      </c>
      <c r="L890" s="66">
        <v>200179</v>
      </c>
      <c r="M890" s="56" t="s">
        <v>2286</v>
      </c>
      <c r="N890" s="56">
        <v>1</v>
      </c>
      <c r="Q890" s="56" t="s">
        <v>4475</v>
      </c>
      <c r="R890" s="56">
        <v>1</v>
      </c>
      <c r="S890" s="56">
        <v>4630.5</v>
      </c>
      <c r="T890" s="56">
        <v>4410</v>
      </c>
      <c r="U890" s="56" t="s">
        <v>2002</v>
      </c>
      <c r="V890" s="56" t="s">
        <v>2003</v>
      </c>
      <c r="W890" s="56" t="s">
        <v>4265</v>
      </c>
      <c r="X890" s="56" t="s">
        <v>4266</v>
      </c>
      <c r="Y890" s="56" t="s">
        <v>4267</v>
      </c>
      <c r="AE890" s="56">
        <v>8471160</v>
      </c>
    </row>
    <row r="891" spans="1:31" x14ac:dyDescent="0.35">
      <c r="A891" s="56" t="s">
        <v>1998</v>
      </c>
      <c r="B891" s="56" t="s">
        <v>1999</v>
      </c>
      <c r="C891" s="56" t="s">
        <v>963</v>
      </c>
      <c r="D891" s="56">
        <v>8471160</v>
      </c>
      <c r="E891" s="56" t="s">
        <v>506</v>
      </c>
      <c r="F891" s="56">
        <v>432209</v>
      </c>
      <c r="G891" s="56" t="s">
        <v>138</v>
      </c>
      <c r="H891" s="56" t="str">
        <f t="shared" si="13"/>
        <v>847.8471160.1.432209.000000.847001.200179</v>
      </c>
      <c r="I891" s="66" t="s">
        <v>21</v>
      </c>
      <c r="J891" s="66">
        <v>847001</v>
      </c>
      <c r="K891" s="66" t="s">
        <v>23</v>
      </c>
      <c r="L891" s="66">
        <v>200179</v>
      </c>
      <c r="M891" s="56" t="s">
        <v>2286</v>
      </c>
      <c r="N891" s="56">
        <v>1</v>
      </c>
      <c r="Q891" s="56" t="s">
        <v>4476</v>
      </c>
      <c r="R891" s="56">
        <v>1</v>
      </c>
      <c r="S891" s="56">
        <v>1156.9950000000001</v>
      </c>
      <c r="T891" s="56">
        <v>1101.9000000000001</v>
      </c>
      <c r="U891" s="56" t="s">
        <v>2002</v>
      </c>
      <c r="V891" s="56" t="s">
        <v>2003</v>
      </c>
      <c r="W891" s="56" t="s">
        <v>4265</v>
      </c>
      <c r="X891" s="56" t="s">
        <v>4266</v>
      </c>
      <c r="Y891" s="56" t="s">
        <v>4267</v>
      </c>
      <c r="AE891" s="56">
        <v>8471160</v>
      </c>
    </row>
    <row r="892" spans="1:31" x14ac:dyDescent="0.35">
      <c r="A892" s="56" t="s">
        <v>1998</v>
      </c>
      <c r="B892" s="56" t="s">
        <v>1999</v>
      </c>
      <c r="C892" s="56" t="s">
        <v>963</v>
      </c>
      <c r="D892" s="56">
        <v>8471160</v>
      </c>
      <c r="E892" s="56" t="s">
        <v>506</v>
      </c>
      <c r="F892" s="56">
        <v>432209</v>
      </c>
      <c r="G892" s="56" t="s">
        <v>138</v>
      </c>
      <c r="H892" s="56" t="str">
        <f t="shared" si="13"/>
        <v>847.8471160.1.432209.000000.847001.200179</v>
      </c>
      <c r="I892" s="66" t="s">
        <v>21</v>
      </c>
      <c r="J892" s="66">
        <v>847001</v>
      </c>
      <c r="K892" s="66" t="s">
        <v>23</v>
      </c>
      <c r="L892" s="66">
        <v>200179</v>
      </c>
      <c r="M892" s="56" t="s">
        <v>2286</v>
      </c>
      <c r="N892" s="56">
        <v>1</v>
      </c>
      <c r="Q892" s="56" t="s">
        <v>4477</v>
      </c>
      <c r="R892" s="56">
        <v>1</v>
      </c>
      <c r="S892" s="56">
        <v>3026.1</v>
      </c>
      <c r="T892" s="56">
        <v>2882</v>
      </c>
      <c r="U892" s="56" t="s">
        <v>2002</v>
      </c>
      <c r="V892" s="56" t="s">
        <v>2003</v>
      </c>
      <c r="W892" s="56" t="s">
        <v>4265</v>
      </c>
      <c r="X892" s="56" t="s">
        <v>4266</v>
      </c>
      <c r="Y892" s="56" t="s">
        <v>4267</v>
      </c>
      <c r="AE892" s="56">
        <v>8471160</v>
      </c>
    </row>
    <row r="893" spans="1:31" x14ac:dyDescent="0.35">
      <c r="A893" s="56" t="s">
        <v>1998</v>
      </c>
      <c r="B893" s="56" t="s">
        <v>1999</v>
      </c>
      <c r="C893" s="56" t="s">
        <v>963</v>
      </c>
      <c r="D893" s="56">
        <v>8471160</v>
      </c>
      <c r="E893" s="56" t="s">
        <v>506</v>
      </c>
      <c r="F893" s="56">
        <v>432209</v>
      </c>
      <c r="G893" s="56" t="s">
        <v>138</v>
      </c>
      <c r="H893" s="56" t="str">
        <f t="shared" si="13"/>
        <v>847.8471160.1.432209.000000.847001.200179</v>
      </c>
      <c r="I893" s="66" t="s">
        <v>21</v>
      </c>
      <c r="J893" s="66">
        <v>847001</v>
      </c>
      <c r="K893" s="66" t="s">
        <v>23</v>
      </c>
      <c r="L893" s="66">
        <v>200179</v>
      </c>
      <c r="M893" s="56" t="s">
        <v>2286</v>
      </c>
      <c r="N893" s="56">
        <v>1</v>
      </c>
      <c r="Q893" s="56" t="s">
        <v>4478</v>
      </c>
      <c r="R893" s="56">
        <v>1</v>
      </c>
      <c r="S893" s="56">
        <v>63000</v>
      </c>
      <c r="T893" s="56">
        <v>60000</v>
      </c>
      <c r="U893" s="56" t="s">
        <v>2002</v>
      </c>
      <c r="V893" s="56" t="s">
        <v>2003</v>
      </c>
      <c r="W893" s="56" t="s">
        <v>4265</v>
      </c>
      <c r="X893" s="56" t="s">
        <v>4266</v>
      </c>
      <c r="Y893" s="56" t="s">
        <v>4267</v>
      </c>
      <c r="AE893" s="56">
        <v>8471160</v>
      </c>
    </row>
    <row r="894" spans="1:31" x14ac:dyDescent="0.35">
      <c r="A894" s="56" t="s">
        <v>1998</v>
      </c>
      <c r="B894" s="56" t="s">
        <v>1999</v>
      </c>
      <c r="C894" s="56" t="s">
        <v>963</v>
      </c>
      <c r="D894" s="56">
        <v>8471160</v>
      </c>
      <c r="E894" s="56" t="s">
        <v>506</v>
      </c>
      <c r="F894" s="56">
        <v>432209</v>
      </c>
      <c r="G894" s="56" t="s">
        <v>138</v>
      </c>
      <c r="H894" s="56" t="str">
        <f t="shared" si="13"/>
        <v>847.8471160.1.432209.000000.847001.200179</v>
      </c>
      <c r="I894" s="66" t="s">
        <v>21</v>
      </c>
      <c r="J894" s="66">
        <v>847001</v>
      </c>
      <c r="K894" s="66" t="s">
        <v>23</v>
      </c>
      <c r="L894" s="66">
        <v>200179</v>
      </c>
      <c r="M894" s="56" t="s">
        <v>2286</v>
      </c>
      <c r="N894" s="56">
        <v>1</v>
      </c>
      <c r="Q894" s="56" t="s">
        <v>4479</v>
      </c>
      <c r="R894" s="56">
        <v>1</v>
      </c>
      <c r="S894" s="56">
        <v>10500</v>
      </c>
      <c r="T894" s="56">
        <v>10000</v>
      </c>
      <c r="U894" s="56" t="s">
        <v>2002</v>
      </c>
      <c r="V894" s="56" t="s">
        <v>2003</v>
      </c>
      <c r="W894" s="56" t="s">
        <v>4265</v>
      </c>
      <c r="X894" s="56" t="s">
        <v>4266</v>
      </c>
      <c r="Y894" s="56" t="s">
        <v>4267</v>
      </c>
      <c r="AE894" s="56">
        <v>8471160</v>
      </c>
    </row>
    <row r="895" spans="1:31" x14ac:dyDescent="0.35">
      <c r="A895" s="56" t="s">
        <v>1998</v>
      </c>
      <c r="B895" s="56" t="s">
        <v>1999</v>
      </c>
      <c r="C895" s="56" t="s">
        <v>963</v>
      </c>
      <c r="D895" s="56">
        <v>8471160</v>
      </c>
      <c r="E895" s="56" t="s">
        <v>506</v>
      </c>
      <c r="F895" s="56">
        <v>432209</v>
      </c>
      <c r="G895" s="56" t="s">
        <v>138</v>
      </c>
      <c r="H895" s="56" t="str">
        <f t="shared" si="13"/>
        <v>847.8471160.1.432209.000000.847001.200179</v>
      </c>
      <c r="I895" s="66" t="s">
        <v>21</v>
      </c>
      <c r="J895" s="66">
        <v>847001</v>
      </c>
      <c r="K895" s="66" t="s">
        <v>23</v>
      </c>
      <c r="L895" s="66">
        <v>200179</v>
      </c>
      <c r="M895" s="56" t="s">
        <v>2286</v>
      </c>
      <c r="N895" s="56">
        <v>1</v>
      </c>
      <c r="Q895" s="56" t="s">
        <v>4480</v>
      </c>
      <c r="R895" s="56">
        <v>1</v>
      </c>
      <c r="S895" s="56">
        <v>27157.200000000001</v>
      </c>
      <c r="T895" s="56">
        <v>25864</v>
      </c>
      <c r="U895" s="56" t="s">
        <v>2002</v>
      </c>
      <c r="V895" s="56" t="s">
        <v>2003</v>
      </c>
      <c r="W895" s="56" t="s">
        <v>4265</v>
      </c>
      <c r="X895" s="56" t="s">
        <v>4266</v>
      </c>
      <c r="Y895" s="56" t="s">
        <v>4267</v>
      </c>
      <c r="AE895" s="56">
        <v>8471160</v>
      </c>
    </row>
    <row r="896" spans="1:31" x14ac:dyDescent="0.35">
      <c r="A896" s="56" t="s">
        <v>1998</v>
      </c>
      <c r="B896" s="56" t="s">
        <v>1999</v>
      </c>
      <c r="C896" s="56" t="s">
        <v>963</v>
      </c>
      <c r="D896" s="56">
        <v>8471160</v>
      </c>
      <c r="E896" s="56" t="s">
        <v>506</v>
      </c>
      <c r="F896" s="56">
        <v>432209</v>
      </c>
      <c r="G896" s="56" t="s">
        <v>138</v>
      </c>
      <c r="H896" s="56" t="str">
        <f t="shared" si="13"/>
        <v>847.8471160.1.432209.000000.847001.200179</v>
      </c>
      <c r="I896" s="66" t="s">
        <v>21</v>
      </c>
      <c r="J896" s="66">
        <v>847001</v>
      </c>
      <c r="K896" s="66" t="s">
        <v>23</v>
      </c>
      <c r="L896" s="66">
        <v>200179</v>
      </c>
      <c r="M896" s="56" t="s">
        <v>2286</v>
      </c>
      <c r="N896" s="56">
        <v>1</v>
      </c>
      <c r="Q896" s="56" t="s">
        <v>4481</v>
      </c>
      <c r="R896" s="56">
        <v>1</v>
      </c>
      <c r="S896" s="56">
        <v>42840</v>
      </c>
      <c r="T896" s="56">
        <v>40800</v>
      </c>
      <c r="U896" s="56" t="s">
        <v>2002</v>
      </c>
      <c r="V896" s="56" t="s">
        <v>2003</v>
      </c>
      <c r="W896" s="56" t="s">
        <v>4265</v>
      </c>
      <c r="X896" s="56" t="s">
        <v>4266</v>
      </c>
      <c r="Y896" s="56" t="s">
        <v>4267</v>
      </c>
      <c r="AE896" s="56">
        <v>8471160</v>
      </c>
    </row>
    <row r="897" spans="1:31" x14ac:dyDescent="0.35">
      <c r="A897" s="56" t="s">
        <v>1998</v>
      </c>
      <c r="B897" s="56" t="s">
        <v>1999</v>
      </c>
      <c r="C897" s="56" t="s">
        <v>963</v>
      </c>
      <c r="D897" s="56">
        <v>8471160</v>
      </c>
      <c r="E897" s="56" t="s">
        <v>506</v>
      </c>
      <c r="F897" s="56">
        <v>432209</v>
      </c>
      <c r="G897" s="56" t="s">
        <v>138</v>
      </c>
      <c r="H897" s="56" t="str">
        <f t="shared" si="13"/>
        <v>847.8471160.1.432209.000000.847001.200179</v>
      </c>
      <c r="I897" s="66" t="s">
        <v>21</v>
      </c>
      <c r="J897" s="66">
        <v>847001</v>
      </c>
      <c r="K897" s="66" t="s">
        <v>23</v>
      </c>
      <c r="L897" s="66">
        <v>200179</v>
      </c>
      <c r="M897" s="56" t="s">
        <v>2286</v>
      </c>
      <c r="N897" s="56">
        <v>1</v>
      </c>
      <c r="Q897" s="56" t="s">
        <v>4482</v>
      </c>
      <c r="R897" s="56">
        <v>1</v>
      </c>
      <c r="S897" s="56">
        <v>186669</v>
      </c>
      <c r="T897" s="56">
        <v>177780</v>
      </c>
      <c r="U897" s="56" t="s">
        <v>2002</v>
      </c>
      <c r="V897" s="56" t="s">
        <v>2003</v>
      </c>
      <c r="W897" s="56" t="s">
        <v>4265</v>
      </c>
      <c r="X897" s="56" t="s">
        <v>4266</v>
      </c>
      <c r="Y897" s="56" t="s">
        <v>4267</v>
      </c>
      <c r="AE897" s="56">
        <v>8471160</v>
      </c>
    </row>
    <row r="898" spans="1:31" x14ac:dyDescent="0.35">
      <c r="A898" s="56" t="s">
        <v>1998</v>
      </c>
      <c r="B898" s="56" t="s">
        <v>1999</v>
      </c>
      <c r="C898" s="56" t="s">
        <v>963</v>
      </c>
      <c r="D898" s="56">
        <v>8471160</v>
      </c>
      <c r="E898" s="56" t="s">
        <v>506</v>
      </c>
      <c r="F898" s="56">
        <v>432209</v>
      </c>
      <c r="G898" s="56" t="s">
        <v>138</v>
      </c>
      <c r="H898" s="56" t="str">
        <f t="shared" si="13"/>
        <v>847.8471160.1.432209.000000.847001.200179</v>
      </c>
      <c r="I898" s="66" t="s">
        <v>21</v>
      </c>
      <c r="J898" s="66">
        <v>847001</v>
      </c>
      <c r="K898" s="66" t="s">
        <v>23</v>
      </c>
      <c r="L898" s="66">
        <v>200179</v>
      </c>
      <c r="M898" s="56" t="s">
        <v>2286</v>
      </c>
      <c r="N898" s="56">
        <v>1</v>
      </c>
      <c r="Q898" s="56" t="s">
        <v>4483</v>
      </c>
      <c r="R898" s="56">
        <v>1</v>
      </c>
      <c r="S898" s="56">
        <v>20475</v>
      </c>
      <c r="T898" s="56">
        <v>19500</v>
      </c>
      <c r="U898" s="56" t="s">
        <v>2002</v>
      </c>
      <c r="V898" s="56" t="s">
        <v>2003</v>
      </c>
      <c r="W898" s="56" t="s">
        <v>4265</v>
      </c>
      <c r="X898" s="56" t="s">
        <v>4266</v>
      </c>
      <c r="Y898" s="56" t="s">
        <v>4267</v>
      </c>
      <c r="AE898" s="56">
        <v>8471160</v>
      </c>
    </row>
    <row r="899" spans="1:31" x14ac:dyDescent="0.35">
      <c r="A899" s="56" t="s">
        <v>1998</v>
      </c>
      <c r="B899" s="56" t="s">
        <v>1999</v>
      </c>
      <c r="C899" s="56" t="s">
        <v>963</v>
      </c>
      <c r="D899" s="56">
        <v>8471160</v>
      </c>
      <c r="E899" s="56" t="s">
        <v>506</v>
      </c>
      <c r="F899" s="56">
        <v>432209</v>
      </c>
      <c r="G899" s="56" t="s">
        <v>138</v>
      </c>
      <c r="H899" s="56" t="str">
        <f t="shared" ref="H899:H962" si="14">CONCATENATE(847,".",D899,".",1,".",F899,".","000000",".",J899,".",L899)</f>
        <v>847.8471160.1.432209.000000.847001.200179</v>
      </c>
      <c r="I899" s="66" t="s">
        <v>21</v>
      </c>
      <c r="J899" s="66">
        <v>847001</v>
      </c>
      <c r="K899" s="66" t="s">
        <v>23</v>
      </c>
      <c r="L899" s="66">
        <v>200179</v>
      </c>
      <c r="M899" s="56" t="s">
        <v>2286</v>
      </c>
      <c r="N899" s="56">
        <v>1</v>
      </c>
      <c r="Q899" s="56" t="s">
        <v>4484</v>
      </c>
      <c r="R899" s="56">
        <v>1</v>
      </c>
      <c r="S899" s="56">
        <v>3675</v>
      </c>
      <c r="T899" s="56">
        <v>3500</v>
      </c>
      <c r="U899" s="56" t="s">
        <v>2002</v>
      </c>
      <c r="V899" s="56" t="s">
        <v>2003</v>
      </c>
      <c r="W899" s="56" t="s">
        <v>4265</v>
      </c>
      <c r="X899" s="56" t="s">
        <v>4266</v>
      </c>
      <c r="Y899" s="56" t="s">
        <v>4267</v>
      </c>
      <c r="AE899" s="56">
        <v>8471160</v>
      </c>
    </row>
    <row r="900" spans="1:31" x14ac:dyDescent="0.35">
      <c r="A900" s="56" t="s">
        <v>1998</v>
      </c>
      <c r="B900" s="56" t="s">
        <v>1999</v>
      </c>
      <c r="C900" s="56" t="s">
        <v>963</v>
      </c>
      <c r="D900" s="56">
        <v>8471160</v>
      </c>
      <c r="E900" s="56" t="s">
        <v>506</v>
      </c>
      <c r="F900" s="56">
        <v>432209</v>
      </c>
      <c r="G900" s="56" t="s">
        <v>138</v>
      </c>
      <c r="H900" s="56" t="str">
        <f t="shared" si="14"/>
        <v>847.8471160.1.432209.000000.847001.200179</v>
      </c>
      <c r="I900" s="66" t="s">
        <v>21</v>
      </c>
      <c r="J900" s="66">
        <v>847001</v>
      </c>
      <c r="K900" s="66" t="s">
        <v>23</v>
      </c>
      <c r="L900" s="66">
        <v>200179</v>
      </c>
      <c r="M900" s="56" t="s">
        <v>2286</v>
      </c>
      <c r="N900" s="56">
        <v>1</v>
      </c>
      <c r="Q900" s="56" t="s">
        <v>4485</v>
      </c>
      <c r="R900" s="56">
        <v>1</v>
      </c>
      <c r="S900" s="56">
        <v>52500</v>
      </c>
      <c r="T900" s="56">
        <v>50000</v>
      </c>
      <c r="U900" s="56" t="s">
        <v>2002</v>
      </c>
      <c r="V900" s="56" t="s">
        <v>2003</v>
      </c>
      <c r="W900" s="56" t="s">
        <v>4265</v>
      </c>
      <c r="X900" s="56" t="s">
        <v>4266</v>
      </c>
      <c r="Y900" s="56" t="s">
        <v>4267</v>
      </c>
      <c r="AE900" s="56">
        <v>8471160</v>
      </c>
    </row>
    <row r="901" spans="1:31" x14ac:dyDescent="0.35">
      <c r="A901" s="56" t="s">
        <v>1998</v>
      </c>
      <c r="B901" s="56" t="s">
        <v>1999</v>
      </c>
      <c r="C901" s="56" t="s">
        <v>963</v>
      </c>
      <c r="D901" s="56">
        <v>8471160</v>
      </c>
      <c r="E901" s="56" t="s">
        <v>506</v>
      </c>
      <c r="F901" s="56">
        <v>432209</v>
      </c>
      <c r="G901" s="56" t="s">
        <v>138</v>
      </c>
      <c r="H901" s="56" t="str">
        <f t="shared" si="14"/>
        <v>847.8471160.1.432209.000000.847001.200179</v>
      </c>
      <c r="I901" s="66" t="s">
        <v>21</v>
      </c>
      <c r="J901" s="66">
        <v>847001</v>
      </c>
      <c r="K901" s="66" t="s">
        <v>23</v>
      </c>
      <c r="L901" s="66">
        <v>200179</v>
      </c>
      <c r="M901" s="56" t="s">
        <v>2286</v>
      </c>
      <c r="N901" s="56">
        <v>1</v>
      </c>
      <c r="Q901" s="56" t="s">
        <v>4486</v>
      </c>
      <c r="R901" s="56">
        <v>1</v>
      </c>
      <c r="S901" s="56">
        <v>120685.95000000001</v>
      </c>
      <c r="T901" s="56">
        <v>114939</v>
      </c>
      <c r="U901" s="56" t="s">
        <v>2002</v>
      </c>
      <c r="V901" s="56" t="s">
        <v>2003</v>
      </c>
      <c r="W901" s="56" t="s">
        <v>4265</v>
      </c>
      <c r="X901" s="56" t="s">
        <v>4266</v>
      </c>
      <c r="Y901" s="56" t="s">
        <v>4267</v>
      </c>
      <c r="AE901" s="56">
        <v>8471160</v>
      </c>
    </row>
    <row r="902" spans="1:31" x14ac:dyDescent="0.35">
      <c r="A902" s="56" t="s">
        <v>1998</v>
      </c>
      <c r="B902" s="56" t="s">
        <v>1999</v>
      </c>
      <c r="C902" s="56" t="s">
        <v>963</v>
      </c>
      <c r="D902" s="56">
        <v>8471160</v>
      </c>
      <c r="E902" s="56" t="s">
        <v>506</v>
      </c>
      <c r="F902" s="56">
        <v>432209</v>
      </c>
      <c r="G902" s="56" t="s">
        <v>138</v>
      </c>
      <c r="H902" s="56" t="str">
        <f t="shared" si="14"/>
        <v>847.8471160.1.432209.000000.847001.200179</v>
      </c>
      <c r="I902" s="66" t="s">
        <v>21</v>
      </c>
      <c r="J902" s="66">
        <v>847001</v>
      </c>
      <c r="K902" s="66" t="s">
        <v>23</v>
      </c>
      <c r="L902" s="66">
        <v>200179</v>
      </c>
      <c r="M902" s="56" t="s">
        <v>2286</v>
      </c>
      <c r="N902" s="56">
        <v>1</v>
      </c>
      <c r="Q902" s="56" t="s">
        <v>4487</v>
      </c>
      <c r="R902" s="56">
        <v>1</v>
      </c>
      <c r="S902" s="56">
        <v>44379.3</v>
      </c>
      <c r="T902" s="56">
        <v>42266</v>
      </c>
      <c r="U902" s="56" t="s">
        <v>2002</v>
      </c>
      <c r="V902" s="56" t="s">
        <v>2003</v>
      </c>
      <c r="W902" s="56" t="s">
        <v>4265</v>
      </c>
      <c r="X902" s="56" t="s">
        <v>4266</v>
      </c>
      <c r="Y902" s="56" t="s">
        <v>4267</v>
      </c>
      <c r="AE902" s="56">
        <v>8471160</v>
      </c>
    </row>
    <row r="903" spans="1:31" x14ac:dyDescent="0.35">
      <c r="A903" s="56" t="s">
        <v>1998</v>
      </c>
      <c r="B903" s="56" t="s">
        <v>1999</v>
      </c>
      <c r="C903" s="56" t="s">
        <v>963</v>
      </c>
      <c r="D903" s="56">
        <v>8471160</v>
      </c>
      <c r="E903" s="56" t="s">
        <v>506</v>
      </c>
      <c r="F903" s="56">
        <v>432209</v>
      </c>
      <c r="G903" s="56" t="s">
        <v>138</v>
      </c>
      <c r="H903" s="56" t="str">
        <f t="shared" si="14"/>
        <v>847.8471160.1.432209.000000.847001.200179</v>
      </c>
      <c r="I903" s="66" t="s">
        <v>21</v>
      </c>
      <c r="J903" s="66">
        <v>847001</v>
      </c>
      <c r="K903" s="66" t="s">
        <v>23</v>
      </c>
      <c r="L903" s="66">
        <v>200179</v>
      </c>
      <c r="M903" s="56" t="s">
        <v>2286</v>
      </c>
      <c r="N903" s="56">
        <v>1</v>
      </c>
      <c r="Q903" s="56" t="s">
        <v>4551</v>
      </c>
      <c r="R903" s="56">
        <v>1</v>
      </c>
      <c r="S903" s="56">
        <v>10500</v>
      </c>
      <c r="T903" s="56">
        <v>10000</v>
      </c>
      <c r="U903" s="56" t="s">
        <v>2002</v>
      </c>
      <c r="V903" s="56" t="s">
        <v>2003</v>
      </c>
      <c r="W903" s="56" t="s">
        <v>4265</v>
      </c>
      <c r="X903" s="56" t="s">
        <v>4266</v>
      </c>
      <c r="Y903" s="56" t="s">
        <v>4267</v>
      </c>
      <c r="AE903" s="56">
        <v>8471160</v>
      </c>
    </row>
    <row r="904" spans="1:31" x14ac:dyDescent="0.35">
      <c r="A904" s="56" t="s">
        <v>1998</v>
      </c>
      <c r="B904" s="56" t="s">
        <v>1999</v>
      </c>
      <c r="C904" s="56" t="s">
        <v>963</v>
      </c>
      <c r="D904" s="56">
        <v>8471160</v>
      </c>
      <c r="E904" s="56" t="s">
        <v>506</v>
      </c>
      <c r="F904" s="56">
        <v>432209</v>
      </c>
      <c r="G904" s="56" t="s">
        <v>138</v>
      </c>
      <c r="H904" s="56" t="str">
        <f t="shared" si="14"/>
        <v>847.8471160.1.432209.000000.847001.200179</v>
      </c>
      <c r="I904" s="66" t="s">
        <v>21</v>
      </c>
      <c r="J904" s="66">
        <v>847001</v>
      </c>
      <c r="K904" s="66" t="s">
        <v>23</v>
      </c>
      <c r="L904" s="66">
        <v>200179</v>
      </c>
      <c r="M904" s="56" t="s">
        <v>2286</v>
      </c>
      <c r="N904" s="56">
        <v>1</v>
      </c>
      <c r="Q904" s="56" t="s">
        <v>4552</v>
      </c>
      <c r="R904" s="56">
        <v>1</v>
      </c>
      <c r="S904" s="56">
        <v>15750</v>
      </c>
      <c r="T904" s="56">
        <v>15000</v>
      </c>
      <c r="U904" s="56" t="s">
        <v>2002</v>
      </c>
      <c r="V904" s="56" t="s">
        <v>2003</v>
      </c>
      <c r="W904" s="56" t="s">
        <v>4265</v>
      </c>
      <c r="X904" s="56" t="s">
        <v>4266</v>
      </c>
      <c r="Y904" s="56" t="s">
        <v>4267</v>
      </c>
      <c r="AE904" s="56">
        <v>8471160</v>
      </c>
    </row>
    <row r="905" spans="1:31" x14ac:dyDescent="0.35">
      <c r="A905" s="56" t="s">
        <v>1998</v>
      </c>
      <c r="B905" s="56" t="s">
        <v>1999</v>
      </c>
      <c r="C905" s="56" t="s">
        <v>963</v>
      </c>
      <c r="D905" s="56">
        <v>8471160</v>
      </c>
      <c r="E905" s="56" t="s">
        <v>506</v>
      </c>
      <c r="F905" s="56">
        <v>432209</v>
      </c>
      <c r="G905" s="56" t="s">
        <v>138</v>
      </c>
      <c r="H905" s="56" t="str">
        <f t="shared" si="14"/>
        <v>847.8471160.1.432209.000000.847001.200179</v>
      </c>
      <c r="I905" s="66" t="s">
        <v>21</v>
      </c>
      <c r="J905" s="66">
        <v>847001</v>
      </c>
      <c r="K905" s="66" t="s">
        <v>23</v>
      </c>
      <c r="L905" s="66">
        <v>200179</v>
      </c>
      <c r="M905" s="56" t="s">
        <v>2286</v>
      </c>
      <c r="N905" s="56">
        <v>1</v>
      </c>
      <c r="Q905" s="56" t="s">
        <v>4553</v>
      </c>
      <c r="R905" s="56">
        <v>1</v>
      </c>
      <c r="S905" s="56">
        <v>7035</v>
      </c>
      <c r="T905" s="56">
        <v>6700</v>
      </c>
      <c r="U905" s="56" t="s">
        <v>2002</v>
      </c>
      <c r="V905" s="56" t="s">
        <v>2003</v>
      </c>
      <c r="W905" s="56" t="s">
        <v>4265</v>
      </c>
      <c r="X905" s="56" t="s">
        <v>4266</v>
      </c>
      <c r="Y905" s="56" t="s">
        <v>4267</v>
      </c>
      <c r="AE905" s="56">
        <v>8471160</v>
      </c>
    </row>
    <row r="906" spans="1:31" x14ac:dyDescent="0.35">
      <c r="A906" s="56" t="s">
        <v>1998</v>
      </c>
      <c r="B906" s="56" t="s">
        <v>1999</v>
      </c>
      <c r="C906" s="56" t="s">
        <v>963</v>
      </c>
      <c r="D906" s="56">
        <v>8471160</v>
      </c>
      <c r="E906" s="56" t="s">
        <v>506</v>
      </c>
      <c r="F906" s="56">
        <v>432209</v>
      </c>
      <c r="G906" s="56" t="s">
        <v>138</v>
      </c>
      <c r="H906" s="56" t="str">
        <f t="shared" si="14"/>
        <v>847.8471160.1.432209.000000.847001.200179</v>
      </c>
      <c r="I906" s="66" t="s">
        <v>21</v>
      </c>
      <c r="J906" s="66">
        <v>847001</v>
      </c>
      <c r="K906" s="66" t="s">
        <v>23</v>
      </c>
      <c r="L906" s="66">
        <v>200179</v>
      </c>
      <c r="M906" s="56" t="s">
        <v>2286</v>
      </c>
      <c r="N906" s="56">
        <v>1</v>
      </c>
      <c r="Q906" s="56" t="s">
        <v>4554</v>
      </c>
      <c r="R906" s="56">
        <v>1</v>
      </c>
      <c r="S906" s="56">
        <v>5914.9125000000004</v>
      </c>
      <c r="T906" s="56">
        <v>5633.25</v>
      </c>
      <c r="U906" s="56" t="s">
        <v>2002</v>
      </c>
      <c r="V906" s="56" t="s">
        <v>2003</v>
      </c>
      <c r="W906" s="56" t="s">
        <v>4265</v>
      </c>
      <c r="X906" s="56" t="s">
        <v>4266</v>
      </c>
      <c r="Y906" s="56" t="s">
        <v>4267</v>
      </c>
      <c r="AE906" s="56">
        <v>8471160</v>
      </c>
    </row>
    <row r="907" spans="1:31" x14ac:dyDescent="0.35">
      <c r="A907" s="56" t="s">
        <v>1998</v>
      </c>
      <c r="B907" s="56" t="s">
        <v>1999</v>
      </c>
      <c r="C907" s="56" t="s">
        <v>963</v>
      </c>
      <c r="D907" s="56">
        <v>8471160</v>
      </c>
      <c r="E907" s="56" t="s">
        <v>506</v>
      </c>
      <c r="F907" s="56">
        <v>432209</v>
      </c>
      <c r="G907" s="56" t="s">
        <v>138</v>
      </c>
      <c r="H907" s="56" t="str">
        <f t="shared" si="14"/>
        <v>847.8471160.1.432209.000000.847001.200179</v>
      </c>
      <c r="I907" s="66" t="s">
        <v>21</v>
      </c>
      <c r="J907" s="66">
        <v>847001</v>
      </c>
      <c r="K907" s="66" t="s">
        <v>23</v>
      </c>
      <c r="L907" s="66">
        <v>200179</v>
      </c>
      <c r="M907" s="56" t="s">
        <v>2286</v>
      </c>
      <c r="N907" s="56">
        <v>1</v>
      </c>
      <c r="Q907" s="56" t="s">
        <v>4555</v>
      </c>
      <c r="R907" s="56">
        <v>1</v>
      </c>
      <c r="S907" s="56">
        <v>2625</v>
      </c>
      <c r="T907" s="56">
        <v>2500</v>
      </c>
      <c r="U907" s="56" t="s">
        <v>2002</v>
      </c>
      <c r="V907" s="56" t="s">
        <v>2003</v>
      </c>
      <c r="W907" s="56" t="s">
        <v>4265</v>
      </c>
      <c r="X907" s="56" t="s">
        <v>4266</v>
      </c>
      <c r="Y907" s="56" t="s">
        <v>4267</v>
      </c>
      <c r="AE907" s="56">
        <v>8471160</v>
      </c>
    </row>
    <row r="908" spans="1:31" x14ac:dyDescent="0.35">
      <c r="A908" s="56" t="s">
        <v>1998</v>
      </c>
      <c r="B908" s="56" t="s">
        <v>1999</v>
      </c>
      <c r="C908" s="56" t="s">
        <v>963</v>
      </c>
      <c r="D908" s="56">
        <v>8471160</v>
      </c>
      <c r="E908" s="56" t="s">
        <v>506</v>
      </c>
      <c r="F908" s="56">
        <v>432209</v>
      </c>
      <c r="G908" s="56" t="s">
        <v>138</v>
      </c>
      <c r="H908" s="56" t="str">
        <f t="shared" si="14"/>
        <v>847.8471160.1.432209.000000.847001.200179</v>
      </c>
      <c r="I908" s="66" t="s">
        <v>21</v>
      </c>
      <c r="J908" s="66">
        <v>847001</v>
      </c>
      <c r="K908" s="66" t="s">
        <v>23</v>
      </c>
      <c r="L908" s="66">
        <v>200179</v>
      </c>
      <c r="M908" s="56" t="s">
        <v>2286</v>
      </c>
      <c r="N908" s="56">
        <v>1</v>
      </c>
      <c r="Q908" s="56" t="s">
        <v>4556</v>
      </c>
      <c r="R908" s="56">
        <v>1</v>
      </c>
      <c r="S908" s="56">
        <v>4725</v>
      </c>
      <c r="T908" s="56">
        <v>4500</v>
      </c>
      <c r="U908" s="56" t="s">
        <v>2002</v>
      </c>
      <c r="V908" s="56" t="s">
        <v>2003</v>
      </c>
      <c r="W908" s="56" t="s">
        <v>4265</v>
      </c>
      <c r="X908" s="56" t="s">
        <v>4266</v>
      </c>
      <c r="Y908" s="56" t="s">
        <v>4267</v>
      </c>
      <c r="AE908" s="56">
        <v>8471160</v>
      </c>
    </row>
    <row r="909" spans="1:31" x14ac:dyDescent="0.35">
      <c r="A909" s="56" t="s">
        <v>1998</v>
      </c>
      <c r="B909" s="56" t="s">
        <v>1999</v>
      </c>
      <c r="C909" s="56" t="s">
        <v>963</v>
      </c>
      <c r="D909" s="56">
        <v>8471160</v>
      </c>
      <c r="E909" s="56" t="s">
        <v>506</v>
      </c>
      <c r="F909" s="56">
        <v>432209</v>
      </c>
      <c r="G909" s="56" t="s">
        <v>138</v>
      </c>
      <c r="H909" s="56" t="str">
        <f t="shared" si="14"/>
        <v>847.8471160.1.432209.000000.847001.200179</v>
      </c>
      <c r="I909" s="66" t="s">
        <v>21</v>
      </c>
      <c r="J909" s="66">
        <v>847001</v>
      </c>
      <c r="K909" s="66" t="s">
        <v>23</v>
      </c>
      <c r="L909" s="66">
        <v>200179</v>
      </c>
      <c r="M909" s="56" t="s">
        <v>2286</v>
      </c>
      <c r="N909" s="56">
        <v>1</v>
      </c>
      <c r="Q909" s="56" t="s">
        <v>4557</v>
      </c>
      <c r="R909" s="56">
        <v>1</v>
      </c>
      <c r="S909" s="56">
        <v>4725</v>
      </c>
      <c r="T909" s="56">
        <v>4500</v>
      </c>
      <c r="U909" s="56" t="s">
        <v>2002</v>
      </c>
      <c r="V909" s="56" t="s">
        <v>2003</v>
      </c>
      <c r="W909" s="56" t="s">
        <v>4265</v>
      </c>
      <c r="X909" s="56" t="s">
        <v>4266</v>
      </c>
      <c r="Y909" s="56" t="s">
        <v>4267</v>
      </c>
      <c r="AE909" s="56">
        <v>8471160</v>
      </c>
    </row>
    <row r="910" spans="1:31" x14ac:dyDescent="0.35">
      <c r="A910" s="56" t="s">
        <v>1998</v>
      </c>
      <c r="B910" s="56" t="s">
        <v>1999</v>
      </c>
      <c r="C910" s="56" t="s">
        <v>963</v>
      </c>
      <c r="D910" s="56">
        <v>8471160</v>
      </c>
      <c r="E910" s="56" t="s">
        <v>506</v>
      </c>
      <c r="F910" s="56">
        <v>432209</v>
      </c>
      <c r="G910" s="56" t="s">
        <v>138</v>
      </c>
      <c r="H910" s="56" t="str">
        <f t="shared" si="14"/>
        <v>847.8471160.1.432209.000000.847001.200179</v>
      </c>
      <c r="I910" s="66" t="s">
        <v>21</v>
      </c>
      <c r="J910" s="66">
        <v>847001</v>
      </c>
      <c r="K910" s="66" t="s">
        <v>23</v>
      </c>
      <c r="L910" s="66">
        <v>200179</v>
      </c>
      <c r="M910" s="56" t="s">
        <v>2286</v>
      </c>
      <c r="N910" s="56">
        <v>1</v>
      </c>
      <c r="Q910" s="56" t="s">
        <v>4558</v>
      </c>
      <c r="R910" s="56">
        <v>1</v>
      </c>
      <c r="S910" s="56">
        <v>24150</v>
      </c>
      <c r="T910" s="56">
        <v>23000</v>
      </c>
      <c r="U910" s="56" t="s">
        <v>2002</v>
      </c>
      <c r="V910" s="56" t="s">
        <v>2003</v>
      </c>
      <c r="W910" s="56" t="s">
        <v>4265</v>
      </c>
      <c r="X910" s="56" t="s">
        <v>4266</v>
      </c>
      <c r="Y910" s="56" t="s">
        <v>4267</v>
      </c>
      <c r="AE910" s="56">
        <v>8471160</v>
      </c>
    </row>
    <row r="911" spans="1:31" x14ac:dyDescent="0.35">
      <c r="A911" s="56" t="s">
        <v>1998</v>
      </c>
      <c r="B911" s="56" t="s">
        <v>1999</v>
      </c>
      <c r="C911" s="56" t="s">
        <v>963</v>
      </c>
      <c r="D911" s="56">
        <v>8471160</v>
      </c>
      <c r="E911" s="56" t="s">
        <v>506</v>
      </c>
      <c r="F911" s="56">
        <v>432209</v>
      </c>
      <c r="G911" s="56" t="s">
        <v>138</v>
      </c>
      <c r="H911" s="56" t="str">
        <f t="shared" si="14"/>
        <v>847.8471160.1.432209.000000.847001.200179</v>
      </c>
      <c r="I911" s="66" t="s">
        <v>21</v>
      </c>
      <c r="J911" s="66">
        <v>847001</v>
      </c>
      <c r="K911" s="66" t="s">
        <v>23</v>
      </c>
      <c r="L911" s="66">
        <v>200179</v>
      </c>
      <c r="M911" s="56" t="s">
        <v>2286</v>
      </c>
      <c r="N911" s="56">
        <v>1</v>
      </c>
      <c r="Q911" s="56" t="s">
        <v>4559</v>
      </c>
      <c r="R911" s="56">
        <v>1</v>
      </c>
      <c r="S911" s="56">
        <v>3150</v>
      </c>
      <c r="T911" s="56">
        <v>3000</v>
      </c>
      <c r="U911" s="56" t="s">
        <v>2002</v>
      </c>
      <c r="V911" s="56" t="s">
        <v>2003</v>
      </c>
      <c r="W911" s="56" t="s">
        <v>4265</v>
      </c>
      <c r="X911" s="56" t="s">
        <v>4266</v>
      </c>
      <c r="Y911" s="56" t="s">
        <v>4267</v>
      </c>
      <c r="AE911" s="56">
        <v>8471160</v>
      </c>
    </row>
    <row r="912" spans="1:31" x14ac:dyDescent="0.35">
      <c r="A912" s="56" t="s">
        <v>1998</v>
      </c>
      <c r="B912" s="56" t="s">
        <v>1999</v>
      </c>
      <c r="C912" s="56" t="s">
        <v>963</v>
      </c>
      <c r="D912" s="56">
        <v>8471160</v>
      </c>
      <c r="E912" s="56" t="s">
        <v>506</v>
      </c>
      <c r="F912" s="56">
        <v>432209</v>
      </c>
      <c r="G912" s="56" t="s">
        <v>138</v>
      </c>
      <c r="H912" s="56" t="str">
        <f t="shared" si="14"/>
        <v>847.8471160.1.432209.000000.847001.200179</v>
      </c>
      <c r="I912" s="66" t="s">
        <v>21</v>
      </c>
      <c r="J912" s="66">
        <v>847001</v>
      </c>
      <c r="K912" s="66" t="s">
        <v>23</v>
      </c>
      <c r="L912" s="66">
        <v>200179</v>
      </c>
      <c r="M912" s="56" t="s">
        <v>2286</v>
      </c>
      <c r="N912" s="56">
        <v>1</v>
      </c>
      <c r="Q912" s="56" t="s">
        <v>4560</v>
      </c>
      <c r="R912" s="56">
        <v>1</v>
      </c>
      <c r="S912" s="56">
        <v>15750</v>
      </c>
      <c r="T912" s="56">
        <v>15000</v>
      </c>
      <c r="U912" s="56" t="s">
        <v>2002</v>
      </c>
      <c r="V912" s="56" t="s">
        <v>2003</v>
      </c>
      <c r="W912" s="56" t="s">
        <v>4265</v>
      </c>
      <c r="X912" s="56" t="s">
        <v>4266</v>
      </c>
      <c r="Y912" s="56" t="s">
        <v>4267</v>
      </c>
      <c r="AE912" s="56">
        <v>8471160</v>
      </c>
    </row>
    <row r="913" spans="1:31" x14ac:dyDescent="0.35">
      <c r="A913" s="56" t="s">
        <v>1998</v>
      </c>
      <c r="B913" s="56" t="s">
        <v>1999</v>
      </c>
      <c r="C913" s="56" t="s">
        <v>963</v>
      </c>
      <c r="D913" s="56">
        <v>8471160</v>
      </c>
      <c r="E913" s="56" t="s">
        <v>506</v>
      </c>
      <c r="F913" s="56">
        <v>432209</v>
      </c>
      <c r="G913" s="56" t="s">
        <v>138</v>
      </c>
      <c r="H913" s="56" t="str">
        <f t="shared" si="14"/>
        <v>847.8471160.1.432209.000000.847001.200179</v>
      </c>
      <c r="I913" s="66" t="s">
        <v>21</v>
      </c>
      <c r="J913" s="66">
        <v>847001</v>
      </c>
      <c r="K913" s="66" t="s">
        <v>23</v>
      </c>
      <c r="L913" s="66">
        <v>200179</v>
      </c>
      <c r="M913" s="56" t="s">
        <v>2286</v>
      </c>
      <c r="N913" s="56">
        <v>1</v>
      </c>
      <c r="Q913" s="56" t="s">
        <v>4561</v>
      </c>
      <c r="R913" s="56">
        <v>1</v>
      </c>
      <c r="S913" s="56">
        <v>12600</v>
      </c>
      <c r="T913" s="56">
        <v>12000</v>
      </c>
      <c r="U913" s="56" t="s">
        <v>2002</v>
      </c>
      <c r="V913" s="56" t="s">
        <v>2003</v>
      </c>
      <c r="W913" s="56" t="s">
        <v>4265</v>
      </c>
      <c r="X913" s="56" t="s">
        <v>4266</v>
      </c>
      <c r="Y913" s="56" t="s">
        <v>4267</v>
      </c>
      <c r="AE913" s="56">
        <v>8471160</v>
      </c>
    </row>
    <row r="914" spans="1:31" x14ac:dyDescent="0.35">
      <c r="A914" s="56" t="s">
        <v>1998</v>
      </c>
      <c r="B914" s="56" t="s">
        <v>1999</v>
      </c>
      <c r="C914" s="56" t="s">
        <v>963</v>
      </c>
      <c r="D914" s="56">
        <v>8471160</v>
      </c>
      <c r="E914" s="56" t="s">
        <v>506</v>
      </c>
      <c r="F914" s="56">
        <v>432209</v>
      </c>
      <c r="G914" s="56" t="s">
        <v>138</v>
      </c>
      <c r="H914" s="56" t="str">
        <f t="shared" si="14"/>
        <v>847.8471160.1.432209.000000.847001.200179</v>
      </c>
      <c r="I914" s="66" t="s">
        <v>21</v>
      </c>
      <c r="J914" s="66">
        <v>847001</v>
      </c>
      <c r="K914" s="66" t="s">
        <v>23</v>
      </c>
      <c r="L914" s="66">
        <v>200179</v>
      </c>
      <c r="M914" s="56" t="s">
        <v>2286</v>
      </c>
      <c r="N914" s="56">
        <v>1</v>
      </c>
      <c r="Q914" s="56" t="s">
        <v>4562</v>
      </c>
      <c r="R914" s="56">
        <v>1</v>
      </c>
      <c r="S914" s="56">
        <v>14280</v>
      </c>
      <c r="T914" s="56">
        <v>13600</v>
      </c>
      <c r="U914" s="56" t="s">
        <v>2002</v>
      </c>
      <c r="V914" s="56" t="s">
        <v>2003</v>
      </c>
      <c r="W914" s="56" t="s">
        <v>4265</v>
      </c>
      <c r="X914" s="56" t="s">
        <v>4266</v>
      </c>
      <c r="Y914" s="56" t="s">
        <v>4267</v>
      </c>
      <c r="AE914" s="56">
        <v>8471160</v>
      </c>
    </row>
    <row r="915" spans="1:31" x14ac:dyDescent="0.35">
      <c r="A915" s="56" t="s">
        <v>1998</v>
      </c>
      <c r="B915" s="56" t="s">
        <v>1999</v>
      </c>
      <c r="C915" s="56" t="s">
        <v>963</v>
      </c>
      <c r="D915" s="56">
        <v>8471160</v>
      </c>
      <c r="E915" s="56" t="s">
        <v>506</v>
      </c>
      <c r="F915" s="56">
        <v>432209</v>
      </c>
      <c r="G915" s="56" t="s">
        <v>138</v>
      </c>
      <c r="H915" s="56" t="str">
        <f t="shared" si="14"/>
        <v>847.8471160.1.432209.000000.847001.200179</v>
      </c>
      <c r="I915" s="66" t="s">
        <v>21</v>
      </c>
      <c r="J915" s="66">
        <v>847001</v>
      </c>
      <c r="K915" s="66" t="s">
        <v>23</v>
      </c>
      <c r="L915" s="66">
        <v>200179</v>
      </c>
      <c r="M915" s="56" t="s">
        <v>2286</v>
      </c>
      <c r="N915" s="56">
        <v>1</v>
      </c>
      <c r="Q915" s="56" t="s">
        <v>4563</v>
      </c>
      <c r="R915" s="56">
        <v>1</v>
      </c>
      <c r="S915" s="56">
        <v>8190</v>
      </c>
      <c r="T915" s="56">
        <v>7800</v>
      </c>
      <c r="U915" s="56" t="s">
        <v>2002</v>
      </c>
      <c r="V915" s="56" t="s">
        <v>2003</v>
      </c>
      <c r="W915" s="56" t="s">
        <v>4265</v>
      </c>
      <c r="X915" s="56" t="s">
        <v>4266</v>
      </c>
      <c r="Y915" s="56" t="s">
        <v>4267</v>
      </c>
      <c r="AE915" s="56">
        <v>8471160</v>
      </c>
    </row>
    <row r="916" spans="1:31" x14ac:dyDescent="0.35">
      <c r="A916" s="56" t="s">
        <v>1998</v>
      </c>
      <c r="B916" s="56" t="s">
        <v>1999</v>
      </c>
      <c r="C916" s="56" t="s">
        <v>963</v>
      </c>
      <c r="D916" s="56">
        <v>8471160</v>
      </c>
      <c r="E916" s="56" t="s">
        <v>506</v>
      </c>
      <c r="F916" s="56">
        <v>432209</v>
      </c>
      <c r="G916" s="56" t="s">
        <v>138</v>
      </c>
      <c r="H916" s="56" t="str">
        <f t="shared" si="14"/>
        <v>847.8471160.1.432209.000000.847001.200179</v>
      </c>
      <c r="I916" s="66" t="s">
        <v>21</v>
      </c>
      <c r="J916" s="66">
        <v>847001</v>
      </c>
      <c r="K916" s="66" t="s">
        <v>23</v>
      </c>
      <c r="L916" s="66">
        <v>200179</v>
      </c>
      <c r="M916" s="56" t="s">
        <v>2286</v>
      </c>
      <c r="N916" s="56">
        <v>1</v>
      </c>
      <c r="Q916" s="56" t="s">
        <v>4564</v>
      </c>
      <c r="R916" s="56">
        <v>1</v>
      </c>
      <c r="S916" s="56">
        <v>6300</v>
      </c>
      <c r="T916" s="56">
        <v>6000</v>
      </c>
      <c r="U916" s="56" t="s">
        <v>2002</v>
      </c>
      <c r="V916" s="56" t="s">
        <v>2003</v>
      </c>
      <c r="W916" s="56" t="s">
        <v>4265</v>
      </c>
      <c r="X916" s="56" t="s">
        <v>4266</v>
      </c>
      <c r="Y916" s="56" t="s">
        <v>4267</v>
      </c>
      <c r="AE916" s="56">
        <v>8471160</v>
      </c>
    </row>
    <row r="917" spans="1:31" x14ac:dyDescent="0.35">
      <c r="A917" s="56" t="s">
        <v>1998</v>
      </c>
      <c r="B917" s="56" t="s">
        <v>1999</v>
      </c>
      <c r="C917" s="56" t="s">
        <v>963</v>
      </c>
      <c r="D917" s="56">
        <v>8471160</v>
      </c>
      <c r="E917" s="56" t="s">
        <v>506</v>
      </c>
      <c r="F917" s="56">
        <v>432209</v>
      </c>
      <c r="G917" s="56" t="s">
        <v>138</v>
      </c>
      <c r="H917" s="56" t="str">
        <f t="shared" si="14"/>
        <v>847.8471160.1.432209.000000.847001.200179</v>
      </c>
      <c r="I917" s="66" t="s">
        <v>21</v>
      </c>
      <c r="J917" s="66">
        <v>847001</v>
      </c>
      <c r="K917" s="66" t="s">
        <v>23</v>
      </c>
      <c r="L917" s="66">
        <v>200179</v>
      </c>
      <c r="M917" s="56" t="s">
        <v>2286</v>
      </c>
      <c r="N917" s="56">
        <v>1</v>
      </c>
      <c r="Q917" s="56" t="s">
        <v>4565</v>
      </c>
      <c r="R917" s="56">
        <v>1</v>
      </c>
      <c r="S917" s="56">
        <v>1260</v>
      </c>
      <c r="T917" s="56">
        <v>1200</v>
      </c>
      <c r="U917" s="56" t="s">
        <v>2002</v>
      </c>
      <c r="V917" s="56" t="s">
        <v>2003</v>
      </c>
      <c r="W917" s="56" t="s">
        <v>4265</v>
      </c>
      <c r="X917" s="56" t="s">
        <v>4266</v>
      </c>
      <c r="Y917" s="56" t="s">
        <v>4267</v>
      </c>
      <c r="AE917" s="56">
        <v>8471160</v>
      </c>
    </row>
    <row r="918" spans="1:31" x14ac:dyDescent="0.35">
      <c r="A918" s="56" t="s">
        <v>1998</v>
      </c>
      <c r="B918" s="56" t="s">
        <v>1999</v>
      </c>
      <c r="C918" s="56" t="s">
        <v>963</v>
      </c>
      <c r="D918" s="56">
        <v>8471160</v>
      </c>
      <c r="E918" s="56" t="s">
        <v>506</v>
      </c>
      <c r="F918" s="56">
        <v>432209</v>
      </c>
      <c r="G918" s="56" t="s">
        <v>138</v>
      </c>
      <c r="H918" s="56" t="str">
        <f t="shared" si="14"/>
        <v>847.8471160.1.432209.000000.847001.200179</v>
      </c>
      <c r="I918" s="66" t="s">
        <v>21</v>
      </c>
      <c r="J918" s="66">
        <v>847001</v>
      </c>
      <c r="K918" s="66" t="s">
        <v>23</v>
      </c>
      <c r="L918" s="66">
        <v>200179</v>
      </c>
      <c r="M918" s="56" t="s">
        <v>2286</v>
      </c>
      <c r="N918" s="56">
        <v>1</v>
      </c>
      <c r="Q918" s="56" t="s">
        <v>4566</v>
      </c>
      <c r="R918" s="56">
        <v>1</v>
      </c>
      <c r="S918" s="56">
        <v>1365</v>
      </c>
      <c r="T918" s="56">
        <v>1300</v>
      </c>
      <c r="U918" s="56" t="s">
        <v>2002</v>
      </c>
      <c r="V918" s="56" t="s">
        <v>2003</v>
      </c>
      <c r="W918" s="56" t="s">
        <v>4265</v>
      </c>
      <c r="X918" s="56" t="s">
        <v>4266</v>
      </c>
      <c r="Y918" s="56" t="s">
        <v>4267</v>
      </c>
      <c r="AE918" s="56">
        <v>8471160</v>
      </c>
    </row>
    <row r="919" spans="1:31" x14ac:dyDescent="0.35">
      <c r="A919" s="56" t="s">
        <v>1998</v>
      </c>
      <c r="B919" s="56" t="s">
        <v>1999</v>
      </c>
      <c r="C919" s="56" t="s">
        <v>963</v>
      </c>
      <c r="D919" s="56">
        <v>8471160</v>
      </c>
      <c r="E919" s="56" t="s">
        <v>506</v>
      </c>
      <c r="F919" s="56">
        <v>432209</v>
      </c>
      <c r="G919" s="56" t="s">
        <v>138</v>
      </c>
      <c r="H919" s="56" t="str">
        <f t="shared" si="14"/>
        <v>847.8471160.1.432209.000000.847001.200179</v>
      </c>
      <c r="I919" s="66" t="s">
        <v>21</v>
      </c>
      <c r="J919" s="66">
        <v>847001</v>
      </c>
      <c r="K919" s="66" t="s">
        <v>23</v>
      </c>
      <c r="L919" s="66">
        <v>200179</v>
      </c>
      <c r="M919" s="56" t="s">
        <v>2286</v>
      </c>
      <c r="N919" s="56">
        <v>1</v>
      </c>
      <c r="Q919" s="56" t="s">
        <v>4567</v>
      </c>
      <c r="R919" s="56">
        <v>1</v>
      </c>
      <c r="S919" s="56">
        <v>26250</v>
      </c>
      <c r="T919" s="56">
        <v>25000</v>
      </c>
      <c r="U919" s="56" t="s">
        <v>2002</v>
      </c>
      <c r="V919" s="56" t="s">
        <v>2003</v>
      </c>
      <c r="W919" s="56" t="s">
        <v>4265</v>
      </c>
      <c r="X919" s="56" t="s">
        <v>4266</v>
      </c>
      <c r="Y919" s="56" t="s">
        <v>4267</v>
      </c>
      <c r="AE919" s="56">
        <v>8471160</v>
      </c>
    </row>
    <row r="920" spans="1:31" x14ac:dyDescent="0.35">
      <c r="A920" s="56" t="s">
        <v>1998</v>
      </c>
      <c r="B920" s="56" t="s">
        <v>1999</v>
      </c>
      <c r="C920" s="56" t="s">
        <v>963</v>
      </c>
      <c r="D920" s="56">
        <v>8471160</v>
      </c>
      <c r="E920" s="56" t="s">
        <v>506</v>
      </c>
      <c r="F920" s="56">
        <v>432209</v>
      </c>
      <c r="G920" s="56" t="s">
        <v>138</v>
      </c>
      <c r="H920" s="56" t="str">
        <f t="shared" si="14"/>
        <v>847.8471160.1.432209.000000.847001.200179</v>
      </c>
      <c r="I920" s="66" t="s">
        <v>21</v>
      </c>
      <c r="J920" s="66">
        <v>847001</v>
      </c>
      <c r="K920" s="66" t="s">
        <v>23</v>
      </c>
      <c r="L920" s="66">
        <v>200179</v>
      </c>
      <c r="M920" s="56" t="s">
        <v>2286</v>
      </c>
      <c r="N920" s="56">
        <v>1</v>
      </c>
      <c r="Q920" s="56" t="s">
        <v>4568</v>
      </c>
      <c r="R920" s="56">
        <v>1</v>
      </c>
      <c r="S920" s="56">
        <v>10500</v>
      </c>
      <c r="T920" s="56">
        <v>10000</v>
      </c>
      <c r="U920" s="56" t="s">
        <v>2002</v>
      </c>
      <c r="V920" s="56" t="s">
        <v>2003</v>
      </c>
      <c r="W920" s="56" t="s">
        <v>4265</v>
      </c>
      <c r="X920" s="56" t="s">
        <v>4266</v>
      </c>
      <c r="Y920" s="56" t="s">
        <v>4267</v>
      </c>
      <c r="AE920" s="56">
        <v>8471160</v>
      </c>
    </row>
    <row r="921" spans="1:31" x14ac:dyDescent="0.35">
      <c r="A921" s="56" t="s">
        <v>1998</v>
      </c>
      <c r="B921" s="56" t="s">
        <v>1999</v>
      </c>
      <c r="C921" s="56" t="s">
        <v>963</v>
      </c>
      <c r="D921" s="56">
        <v>8471160</v>
      </c>
      <c r="E921" s="56" t="s">
        <v>506</v>
      </c>
      <c r="F921" s="56">
        <v>432209</v>
      </c>
      <c r="G921" s="56" t="s">
        <v>138</v>
      </c>
      <c r="H921" s="56" t="str">
        <f t="shared" si="14"/>
        <v>847.8471160.1.432209.000000.847001.200179</v>
      </c>
      <c r="I921" s="66" t="s">
        <v>21</v>
      </c>
      <c r="J921" s="66">
        <v>847001</v>
      </c>
      <c r="K921" s="66" t="s">
        <v>23</v>
      </c>
      <c r="L921" s="66">
        <v>200179</v>
      </c>
      <c r="M921" s="56" t="s">
        <v>2286</v>
      </c>
      <c r="N921" s="56">
        <v>1</v>
      </c>
      <c r="Q921" s="56" t="s">
        <v>4569</v>
      </c>
      <c r="R921" s="56">
        <v>1</v>
      </c>
      <c r="S921" s="56">
        <v>1575</v>
      </c>
      <c r="T921" s="56">
        <v>1500</v>
      </c>
      <c r="U921" s="56" t="s">
        <v>2002</v>
      </c>
      <c r="V921" s="56" t="s">
        <v>2003</v>
      </c>
      <c r="W921" s="56" t="s">
        <v>4265</v>
      </c>
      <c r="X921" s="56" t="s">
        <v>4266</v>
      </c>
      <c r="Y921" s="56" t="s">
        <v>4267</v>
      </c>
      <c r="AE921" s="56">
        <v>8471160</v>
      </c>
    </row>
    <row r="922" spans="1:31" x14ac:dyDescent="0.35">
      <c r="A922" s="56" t="s">
        <v>1998</v>
      </c>
      <c r="B922" s="56" t="s">
        <v>1999</v>
      </c>
      <c r="C922" s="56" t="s">
        <v>963</v>
      </c>
      <c r="D922" s="56">
        <v>8471160</v>
      </c>
      <c r="E922" s="56" t="s">
        <v>506</v>
      </c>
      <c r="F922" s="56">
        <v>432209</v>
      </c>
      <c r="G922" s="56" t="s">
        <v>138</v>
      </c>
      <c r="H922" s="56" t="str">
        <f t="shared" si="14"/>
        <v>847.8471160.1.432209.000000.847001.200179</v>
      </c>
      <c r="I922" s="66" t="s">
        <v>21</v>
      </c>
      <c r="J922" s="66">
        <v>847001</v>
      </c>
      <c r="K922" s="66" t="s">
        <v>23</v>
      </c>
      <c r="L922" s="66">
        <v>200179</v>
      </c>
      <c r="M922" s="56" t="s">
        <v>2286</v>
      </c>
      <c r="N922" s="56">
        <v>1</v>
      </c>
      <c r="Q922" s="56" t="s">
        <v>4570</v>
      </c>
      <c r="R922" s="56">
        <v>1</v>
      </c>
      <c r="S922" s="56">
        <v>15750</v>
      </c>
      <c r="T922" s="56">
        <v>15000</v>
      </c>
      <c r="U922" s="56" t="s">
        <v>2002</v>
      </c>
      <c r="V922" s="56" t="s">
        <v>2003</v>
      </c>
      <c r="W922" s="56" t="s">
        <v>4265</v>
      </c>
      <c r="X922" s="56" t="s">
        <v>4266</v>
      </c>
      <c r="Y922" s="56" t="s">
        <v>4267</v>
      </c>
      <c r="AE922" s="56">
        <v>8471160</v>
      </c>
    </row>
    <row r="923" spans="1:31" x14ac:dyDescent="0.35">
      <c r="A923" s="56" t="s">
        <v>1998</v>
      </c>
      <c r="B923" s="56" t="s">
        <v>1999</v>
      </c>
      <c r="C923" s="56" t="s">
        <v>963</v>
      </c>
      <c r="D923" s="56">
        <v>8471160</v>
      </c>
      <c r="E923" s="56" t="s">
        <v>506</v>
      </c>
      <c r="F923" s="56">
        <v>432209</v>
      </c>
      <c r="G923" s="56" t="s">
        <v>138</v>
      </c>
      <c r="H923" s="56" t="str">
        <f t="shared" si="14"/>
        <v>847.8471160.1.432209.000000.847001.200179</v>
      </c>
      <c r="I923" s="66" t="s">
        <v>21</v>
      </c>
      <c r="J923" s="66">
        <v>847001</v>
      </c>
      <c r="K923" s="66" t="s">
        <v>23</v>
      </c>
      <c r="L923" s="66">
        <v>200179</v>
      </c>
      <c r="M923" s="56" t="s">
        <v>2286</v>
      </c>
      <c r="N923" s="56">
        <v>1</v>
      </c>
      <c r="Q923" s="56" t="s">
        <v>4571</v>
      </c>
      <c r="R923" s="56">
        <v>1</v>
      </c>
      <c r="S923" s="56">
        <v>10500</v>
      </c>
      <c r="T923" s="56">
        <v>10000</v>
      </c>
      <c r="U923" s="56" t="s">
        <v>2002</v>
      </c>
      <c r="V923" s="56" t="s">
        <v>2003</v>
      </c>
      <c r="W923" s="56" t="s">
        <v>4265</v>
      </c>
      <c r="X923" s="56" t="s">
        <v>4266</v>
      </c>
      <c r="Y923" s="56" t="s">
        <v>4267</v>
      </c>
      <c r="AE923" s="56">
        <v>8471160</v>
      </c>
    </row>
    <row r="924" spans="1:31" x14ac:dyDescent="0.35">
      <c r="A924" s="56" t="s">
        <v>1998</v>
      </c>
      <c r="B924" s="56" t="s">
        <v>1999</v>
      </c>
      <c r="C924" s="56" t="s">
        <v>963</v>
      </c>
      <c r="D924" s="56">
        <v>8471160</v>
      </c>
      <c r="E924" s="56" t="s">
        <v>506</v>
      </c>
      <c r="F924" s="56">
        <v>432209</v>
      </c>
      <c r="G924" s="56" t="s">
        <v>138</v>
      </c>
      <c r="H924" s="56" t="str">
        <f t="shared" si="14"/>
        <v>847.8471160.1.432209.000000.847001.200179</v>
      </c>
      <c r="I924" s="66" t="s">
        <v>21</v>
      </c>
      <c r="J924" s="66">
        <v>847001</v>
      </c>
      <c r="K924" s="66" t="s">
        <v>23</v>
      </c>
      <c r="L924" s="66">
        <v>200179</v>
      </c>
      <c r="M924" s="56" t="s">
        <v>2286</v>
      </c>
      <c r="N924" s="56">
        <v>1</v>
      </c>
      <c r="Q924" s="56" t="s">
        <v>4572</v>
      </c>
      <c r="R924" s="56">
        <v>1</v>
      </c>
      <c r="S924" s="56">
        <v>27993</v>
      </c>
      <c r="T924" s="56">
        <v>26660</v>
      </c>
      <c r="U924" s="56" t="s">
        <v>2002</v>
      </c>
      <c r="V924" s="56" t="s">
        <v>2003</v>
      </c>
      <c r="W924" s="56" t="s">
        <v>4265</v>
      </c>
      <c r="X924" s="56" t="s">
        <v>4266</v>
      </c>
      <c r="Y924" s="56" t="s">
        <v>4267</v>
      </c>
      <c r="AE924" s="56">
        <v>8471160</v>
      </c>
    </row>
    <row r="925" spans="1:31" x14ac:dyDescent="0.35">
      <c r="A925" s="56" t="s">
        <v>1998</v>
      </c>
      <c r="B925" s="56" t="s">
        <v>1999</v>
      </c>
      <c r="C925" s="56" t="s">
        <v>963</v>
      </c>
      <c r="D925" s="56">
        <v>8471160</v>
      </c>
      <c r="E925" s="56" t="s">
        <v>506</v>
      </c>
      <c r="F925" s="56">
        <v>432209</v>
      </c>
      <c r="G925" s="56" t="s">
        <v>138</v>
      </c>
      <c r="H925" s="56" t="str">
        <f t="shared" si="14"/>
        <v>847.8471160.1.432209.000000.847001.200179</v>
      </c>
      <c r="I925" s="66" t="s">
        <v>21</v>
      </c>
      <c r="J925" s="66">
        <v>847001</v>
      </c>
      <c r="K925" s="66" t="s">
        <v>23</v>
      </c>
      <c r="L925" s="66">
        <v>200179</v>
      </c>
      <c r="M925" s="56" t="s">
        <v>2286</v>
      </c>
      <c r="N925" s="56">
        <v>1</v>
      </c>
      <c r="Q925" s="56" t="s">
        <v>4573</v>
      </c>
      <c r="R925" s="56">
        <v>1</v>
      </c>
      <c r="S925" s="56">
        <v>37800</v>
      </c>
      <c r="T925" s="56">
        <v>36000</v>
      </c>
      <c r="U925" s="56" t="s">
        <v>2002</v>
      </c>
      <c r="V925" s="56" t="s">
        <v>2003</v>
      </c>
      <c r="W925" s="56" t="s">
        <v>4265</v>
      </c>
      <c r="X925" s="56" t="s">
        <v>4266</v>
      </c>
      <c r="Y925" s="56" t="s">
        <v>4267</v>
      </c>
      <c r="AE925" s="56">
        <v>8471160</v>
      </c>
    </row>
    <row r="926" spans="1:31" x14ac:dyDescent="0.35">
      <c r="A926" s="56" t="s">
        <v>1998</v>
      </c>
      <c r="B926" s="56" t="s">
        <v>1999</v>
      </c>
      <c r="C926" s="56" t="s">
        <v>963</v>
      </c>
      <c r="D926" s="56">
        <v>8471160</v>
      </c>
      <c r="E926" s="56" t="s">
        <v>506</v>
      </c>
      <c r="F926" s="56">
        <v>432209</v>
      </c>
      <c r="G926" s="56" t="s">
        <v>138</v>
      </c>
      <c r="H926" s="56" t="str">
        <f t="shared" si="14"/>
        <v>847.8471160.1.432209.000000.847001.200179</v>
      </c>
      <c r="I926" s="66" t="s">
        <v>21</v>
      </c>
      <c r="J926" s="66">
        <v>847001</v>
      </c>
      <c r="K926" s="66" t="s">
        <v>23</v>
      </c>
      <c r="L926" s="66">
        <v>200179</v>
      </c>
      <c r="M926" s="56" t="s">
        <v>2286</v>
      </c>
      <c r="N926" s="56">
        <v>1</v>
      </c>
      <c r="Q926" s="56" t="s">
        <v>4574</v>
      </c>
      <c r="R926" s="56">
        <v>1</v>
      </c>
      <c r="S926" s="56">
        <v>7686</v>
      </c>
      <c r="T926" s="56">
        <v>7320</v>
      </c>
      <c r="U926" s="56" t="s">
        <v>2002</v>
      </c>
      <c r="V926" s="56" t="s">
        <v>2003</v>
      </c>
      <c r="W926" s="56" t="s">
        <v>4265</v>
      </c>
      <c r="X926" s="56" t="s">
        <v>4266</v>
      </c>
      <c r="Y926" s="56" t="s">
        <v>4267</v>
      </c>
      <c r="AE926" s="56">
        <v>8471160</v>
      </c>
    </row>
    <row r="927" spans="1:31" x14ac:dyDescent="0.35">
      <c r="A927" s="56" t="s">
        <v>1998</v>
      </c>
      <c r="B927" s="56" t="s">
        <v>1999</v>
      </c>
      <c r="C927" s="56" t="s">
        <v>963</v>
      </c>
      <c r="D927" s="56">
        <v>8471160</v>
      </c>
      <c r="E927" s="56" t="s">
        <v>506</v>
      </c>
      <c r="F927" s="56">
        <v>432209</v>
      </c>
      <c r="G927" s="56" t="s">
        <v>138</v>
      </c>
      <c r="H927" s="56" t="str">
        <f t="shared" si="14"/>
        <v>847.8471160.1.432209.000000.847001.200179</v>
      </c>
      <c r="I927" s="66" t="s">
        <v>21</v>
      </c>
      <c r="J927" s="66">
        <v>847001</v>
      </c>
      <c r="K927" s="66" t="s">
        <v>23</v>
      </c>
      <c r="L927" s="66">
        <v>200179</v>
      </c>
      <c r="M927" s="56" t="s">
        <v>2286</v>
      </c>
      <c r="N927" s="56">
        <v>1</v>
      </c>
      <c r="Q927" s="56" t="s">
        <v>4575</v>
      </c>
      <c r="R927" s="56">
        <v>1</v>
      </c>
      <c r="S927" s="56">
        <v>1648.5</v>
      </c>
      <c r="T927" s="56">
        <v>1570</v>
      </c>
      <c r="U927" s="56" t="s">
        <v>2002</v>
      </c>
      <c r="V927" s="56" t="s">
        <v>2003</v>
      </c>
      <c r="W927" s="56" t="s">
        <v>4265</v>
      </c>
      <c r="X927" s="56" t="s">
        <v>4266</v>
      </c>
      <c r="Y927" s="56" t="s">
        <v>4267</v>
      </c>
      <c r="AE927" s="56">
        <v>8471160</v>
      </c>
    </row>
    <row r="928" spans="1:31" x14ac:dyDescent="0.35">
      <c r="A928" s="56" t="s">
        <v>1998</v>
      </c>
      <c r="B928" s="56" t="s">
        <v>1999</v>
      </c>
      <c r="C928" s="56" t="s">
        <v>963</v>
      </c>
      <c r="D928" s="56">
        <v>8471160</v>
      </c>
      <c r="E928" s="56" t="s">
        <v>506</v>
      </c>
      <c r="F928" s="56">
        <v>432209</v>
      </c>
      <c r="G928" s="56" t="s">
        <v>138</v>
      </c>
      <c r="H928" s="56" t="str">
        <f t="shared" si="14"/>
        <v>847.8471160.1.432209.000000.847001.200179</v>
      </c>
      <c r="I928" s="66" t="s">
        <v>21</v>
      </c>
      <c r="J928" s="66">
        <v>847001</v>
      </c>
      <c r="K928" s="66" t="s">
        <v>23</v>
      </c>
      <c r="L928" s="66">
        <v>200179</v>
      </c>
      <c r="M928" s="56" t="s">
        <v>2286</v>
      </c>
      <c r="N928" s="56">
        <v>1</v>
      </c>
      <c r="Q928" s="56" t="s">
        <v>4576</v>
      </c>
      <c r="R928" s="56">
        <v>1</v>
      </c>
      <c r="S928" s="56">
        <v>8253</v>
      </c>
      <c r="T928" s="56">
        <v>7860</v>
      </c>
      <c r="U928" s="56" t="s">
        <v>2002</v>
      </c>
      <c r="V928" s="56" t="s">
        <v>2003</v>
      </c>
      <c r="W928" s="56" t="s">
        <v>4265</v>
      </c>
      <c r="X928" s="56" t="s">
        <v>4266</v>
      </c>
      <c r="Y928" s="56" t="s">
        <v>4267</v>
      </c>
      <c r="AE928" s="56">
        <v>8471160</v>
      </c>
    </row>
    <row r="929" spans="1:31" x14ac:dyDescent="0.35">
      <c r="A929" s="56" t="s">
        <v>1998</v>
      </c>
      <c r="B929" s="56" t="s">
        <v>1999</v>
      </c>
      <c r="C929" s="56" t="s">
        <v>963</v>
      </c>
      <c r="D929" s="56">
        <v>8471160</v>
      </c>
      <c r="E929" s="56" t="s">
        <v>506</v>
      </c>
      <c r="F929" s="56">
        <v>432209</v>
      </c>
      <c r="G929" s="56" t="s">
        <v>138</v>
      </c>
      <c r="H929" s="56" t="str">
        <f t="shared" si="14"/>
        <v>847.8471160.1.432209.000000.847001.200179</v>
      </c>
      <c r="I929" s="66" t="s">
        <v>21</v>
      </c>
      <c r="J929" s="66">
        <v>847001</v>
      </c>
      <c r="K929" s="66" t="s">
        <v>23</v>
      </c>
      <c r="L929" s="66">
        <v>200179</v>
      </c>
      <c r="M929" s="56" t="s">
        <v>2286</v>
      </c>
      <c r="N929" s="56">
        <v>1</v>
      </c>
      <c r="Q929" s="56" t="s">
        <v>4577</v>
      </c>
      <c r="R929" s="56">
        <v>1</v>
      </c>
      <c r="S929" s="56">
        <v>735</v>
      </c>
      <c r="T929" s="56">
        <v>700</v>
      </c>
      <c r="U929" s="56" t="s">
        <v>2002</v>
      </c>
      <c r="V929" s="56" t="s">
        <v>2003</v>
      </c>
      <c r="W929" s="56" t="s">
        <v>4265</v>
      </c>
      <c r="X929" s="56" t="s">
        <v>4266</v>
      </c>
      <c r="Y929" s="56" t="s">
        <v>4267</v>
      </c>
      <c r="AE929" s="56">
        <v>8471160</v>
      </c>
    </row>
    <row r="930" spans="1:31" x14ac:dyDescent="0.35">
      <c r="A930" s="56" t="s">
        <v>1998</v>
      </c>
      <c r="B930" s="56" t="s">
        <v>1999</v>
      </c>
      <c r="C930" s="56" t="s">
        <v>963</v>
      </c>
      <c r="D930" s="56">
        <v>8471160</v>
      </c>
      <c r="E930" s="56" t="s">
        <v>506</v>
      </c>
      <c r="F930" s="56">
        <v>432209</v>
      </c>
      <c r="G930" s="56" t="s">
        <v>138</v>
      </c>
      <c r="H930" s="56" t="str">
        <f t="shared" si="14"/>
        <v>847.8471160.1.432209.000000.847001.200179</v>
      </c>
      <c r="I930" s="66" t="s">
        <v>21</v>
      </c>
      <c r="J930" s="66">
        <v>847001</v>
      </c>
      <c r="K930" s="66" t="s">
        <v>23</v>
      </c>
      <c r="L930" s="66">
        <v>200179</v>
      </c>
      <c r="M930" s="56" t="s">
        <v>2286</v>
      </c>
      <c r="N930" s="56">
        <v>1</v>
      </c>
      <c r="Q930" s="56" t="s">
        <v>4578</v>
      </c>
      <c r="R930" s="56">
        <v>1</v>
      </c>
      <c r="S930" s="56">
        <v>15750</v>
      </c>
      <c r="T930" s="56">
        <v>15000</v>
      </c>
      <c r="U930" s="56" t="s">
        <v>2002</v>
      </c>
      <c r="V930" s="56" t="s">
        <v>2003</v>
      </c>
      <c r="W930" s="56" t="s">
        <v>4265</v>
      </c>
      <c r="X930" s="56" t="s">
        <v>4266</v>
      </c>
      <c r="Y930" s="56" t="s">
        <v>4267</v>
      </c>
      <c r="AE930" s="56">
        <v>8471160</v>
      </c>
    </row>
    <row r="931" spans="1:31" x14ac:dyDescent="0.35">
      <c r="A931" s="56" t="s">
        <v>1998</v>
      </c>
      <c r="B931" s="56" t="s">
        <v>1999</v>
      </c>
      <c r="C931" s="56" t="s">
        <v>963</v>
      </c>
      <c r="D931" s="56">
        <v>8471160</v>
      </c>
      <c r="E931" s="56" t="s">
        <v>506</v>
      </c>
      <c r="F931" s="56">
        <v>432209</v>
      </c>
      <c r="G931" s="56" t="s">
        <v>138</v>
      </c>
      <c r="H931" s="56" t="str">
        <f t="shared" si="14"/>
        <v>847.8471160.1.432209.000000.847001.200179</v>
      </c>
      <c r="I931" s="66" t="s">
        <v>21</v>
      </c>
      <c r="J931" s="66">
        <v>847001</v>
      </c>
      <c r="K931" s="66" t="s">
        <v>23</v>
      </c>
      <c r="L931" s="66">
        <v>200179</v>
      </c>
      <c r="M931" s="56" t="s">
        <v>2286</v>
      </c>
      <c r="N931" s="56">
        <v>1</v>
      </c>
      <c r="Q931" s="56" t="s">
        <v>4579</v>
      </c>
      <c r="R931" s="56">
        <v>1</v>
      </c>
      <c r="S931" s="56">
        <v>9371.25</v>
      </c>
      <c r="T931" s="56">
        <v>8925</v>
      </c>
      <c r="U931" s="56" t="s">
        <v>2002</v>
      </c>
      <c r="V931" s="56" t="s">
        <v>2003</v>
      </c>
      <c r="W931" s="56" t="s">
        <v>4265</v>
      </c>
      <c r="X931" s="56" t="s">
        <v>4266</v>
      </c>
      <c r="Y931" s="56" t="s">
        <v>4267</v>
      </c>
      <c r="AE931" s="56">
        <v>8471160</v>
      </c>
    </row>
    <row r="932" spans="1:31" x14ac:dyDescent="0.35">
      <c r="A932" s="56" t="s">
        <v>1998</v>
      </c>
      <c r="B932" s="56" t="s">
        <v>1999</v>
      </c>
      <c r="C932" s="56" t="s">
        <v>963</v>
      </c>
      <c r="D932" s="56">
        <v>8471160</v>
      </c>
      <c r="E932" s="56" t="s">
        <v>506</v>
      </c>
      <c r="F932" s="56">
        <v>432209</v>
      </c>
      <c r="G932" s="56" t="s">
        <v>138</v>
      </c>
      <c r="H932" s="56" t="str">
        <f t="shared" si="14"/>
        <v>847.8471160.1.432209.000000.847001.200179</v>
      </c>
      <c r="I932" s="66" t="s">
        <v>21</v>
      </c>
      <c r="J932" s="66">
        <v>847001</v>
      </c>
      <c r="K932" s="66" t="s">
        <v>23</v>
      </c>
      <c r="L932" s="66">
        <v>200179</v>
      </c>
      <c r="M932" s="56" t="s">
        <v>2286</v>
      </c>
      <c r="N932" s="56">
        <v>1</v>
      </c>
      <c r="Q932" s="56" t="s">
        <v>4580</v>
      </c>
      <c r="R932" s="56">
        <v>1</v>
      </c>
      <c r="S932" s="56">
        <v>2100</v>
      </c>
      <c r="T932" s="56">
        <v>2000</v>
      </c>
      <c r="U932" s="56" t="s">
        <v>2002</v>
      </c>
      <c r="V932" s="56" t="s">
        <v>2003</v>
      </c>
      <c r="W932" s="56" t="s">
        <v>4265</v>
      </c>
      <c r="X932" s="56" t="s">
        <v>4266</v>
      </c>
      <c r="Y932" s="56" t="s">
        <v>4267</v>
      </c>
      <c r="AE932" s="56">
        <v>8471160</v>
      </c>
    </row>
    <row r="933" spans="1:31" x14ac:dyDescent="0.35">
      <c r="A933" s="56" t="s">
        <v>1998</v>
      </c>
      <c r="B933" s="56" t="s">
        <v>1999</v>
      </c>
      <c r="C933" s="56" t="s">
        <v>963</v>
      </c>
      <c r="D933" s="56">
        <v>8471160</v>
      </c>
      <c r="E933" s="56" t="s">
        <v>506</v>
      </c>
      <c r="F933" s="56">
        <v>432209</v>
      </c>
      <c r="G933" s="56" t="s">
        <v>138</v>
      </c>
      <c r="H933" s="56" t="str">
        <f t="shared" si="14"/>
        <v>847.8471160.1.432209.000000.847001.200179</v>
      </c>
      <c r="I933" s="66" t="s">
        <v>21</v>
      </c>
      <c r="J933" s="66">
        <v>847001</v>
      </c>
      <c r="K933" s="66" t="s">
        <v>23</v>
      </c>
      <c r="L933" s="66">
        <v>200179</v>
      </c>
      <c r="M933" s="56" t="s">
        <v>2286</v>
      </c>
      <c r="N933" s="56">
        <v>1</v>
      </c>
      <c r="Q933" s="56" t="s">
        <v>4581</v>
      </c>
      <c r="R933" s="56">
        <v>1</v>
      </c>
      <c r="S933" s="56">
        <v>2100</v>
      </c>
      <c r="T933" s="56">
        <v>2000</v>
      </c>
      <c r="U933" s="56" t="s">
        <v>2002</v>
      </c>
      <c r="V933" s="56" t="s">
        <v>2003</v>
      </c>
      <c r="W933" s="56" t="s">
        <v>4265</v>
      </c>
      <c r="X933" s="56" t="s">
        <v>4266</v>
      </c>
      <c r="Y933" s="56" t="s">
        <v>4267</v>
      </c>
      <c r="AE933" s="56">
        <v>8471160</v>
      </c>
    </row>
    <row r="934" spans="1:31" x14ac:dyDescent="0.35">
      <c r="A934" s="56" t="s">
        <v>1998</v>
      </c>
      <c r="B934" s="56" t="s">
        <v>1999</v>
      </c>
      <c r="C934" s="56" t="s">
        <v>963</v>
      </c>
      <c r="D934" s="56">
        <v>8471160</v>
      </c>
      <c r="E934" s="56" t="s">
        <v>506</v>
      </c>
      <c r="F934" s="56">
        <v>432209</v>
      </c>
      <c r="G934" s="56" t="s">
        <v>138</v>
      </c>
      <c r="H934" s="56" t="str">
        <f t="shared" si="14"/>
        <v>847.8471160.1.432209.000000.847001.200179</v>
      </c>
      <c r="I934" s="66" t="s">
        <v>21</v>
      </c>
      <c r="J934" s="66">
        <v>847001</v>
      </c>
      <c r="K934" s="66" t="s">
        <v>23</v>
      </c>
      <c r="L934" s="66">
        <v>200179</v>
      </c>
      <c r="M934" s="56" t="s">
        <v>2286</v>
      </c>
      <c r="N934" s="56">
        <v>1</v>
      </c>
      <c r="Q934" s="56" t="s">
        <v>4582</v>
      </c>
      <c r="R934" s="56">
        <v>1</v>
      </c>
      <c r="S934" s="56">
        <v>6300</v>
      </c>
      <c r="T934" s="56">
        <v>6000</v>
      </c>
      <c r="U934" s="56" t="s">
        <v>2002</v>
      </c>
      <c r="V934" s="56" t="s">
        <v>2003</v>
      </c>
      <c r="W934" s="56" t="s">
        <v>4265</v>
      </c>
      <c r="X934" s="56" t="s">
        <v>4266</v>
      </c>
      <c r="Y934" s="56" t="s">
        <v>4267</v>
      </c>
      <c r="AE934" s="56">
        <v>8471160</v>
      </c>
    </row>
    <row r="935" spans="1:31" x14ac:dyDescent="0.35">
      <c r="A935" s="56" t="s">
        <v>1998</v>
      </c>
      <c r="B935" s="56" t="s">
        <v>1999</v>
      </c>
      <c r="C935" s="56" t="s">
        <v>963</v>
      </c>
      <c r="D935" s="56">
        <v>8471160</v>
      </c>
      <c r="E935" s="56" t="s">
        <v>506</v>
      </c>
      <c r="F935" s="56">
        <v>432209</v>
      </c>
      <c r="G935" s="56" t="s">
        <v>138</v>
      </c>
      <c r="H935" s="56" t="str">
        <f t="shared" si="14"/>
        <v>847.8471160.1.432209.000000.847001.200179</v>
      </c>
      <c r="I935" s="66" t="s">
        <v>21</v>
      </c>
      <c r="J935" s="66">
        <v>847001</v>
      </c>
      <c r="K935" s="66" t="s">
        <v>23</v>
      </c>
      <c r="L935" s="66">
        <v>200179</v>
      </c>
      <c r="M935" s="56" t="s">
        <v>2286</v>
      </c>
      <c r="N935" s="56">
        <v>1</v>
      </c>
      <c r="Q935" s="56" t="s">
        <v>4583</v>
      </c>
      <c r="R935" s="56">
        <v>1</v>
      </c>
      <c r="S935" s="56">
        <v>2100</v>
      </c>
      <c r="T935" s="56">
        <v>2000</v>
      </c>
      <c r="U935" s="56" t="s">
        <v>2002</v>
      </c>
      <c r="V935" s="56" t="s">
        <v>2003</v>
      </c>
      <c r="W935" s="56" t="s">
        <v>4265</v>
      </c>
      <c r="X935" s="56" t="s">
        <v>4266</v>
      </c>
      <c r="Y935" s="56" t="s">
        <v>4267</v>
      </c>
      <c r="AE935" s="56">
        <v>8471160</v>
      </c>
    </row>
    <row r="936" spans="1:31" x14ac:dyDescent="0.35">
      <c r="A936" s="56" t="s">
        <v>1998</v>
      </c>
      <c r="B936" s="56" t="s">
        <v>1999</v>
      </c>
      <c r="C936" s="56" t="s">
        <v>963</v>
      </c>
      <c r="D936" s="56">
        <v>8471160</v>
      </c>
      <c r="E936" s="56" t="s">
        <v>506</v>
      </c>
      <c r="F936" s="56">
        <v>432209</v>
      </c>
      <c r="G936" s="56" t="s">
        <v>138</v>
      </c>
      <c r="H936" s="56" t="str">
        <f t="shared" si="14"/>
        <v>847.8471160.1.432209.000000.847001.200179</v>
      </c>
      <c r="I936" s="66" t="s">
        <v>21</v>
      </c>
      <c r="J936" s="66">
        <v>847001</v>
      </c>
      <c r="K936" s="66" t="s">
        <v>23</v>
      </c>
      <c r="L936" s="66">
        <v>200179</v>
      </c>
      <c r="M936" s="56" t="s">
        <v>2286</v>
      </c>
      <c r="N936" s="56">
        <v>1</v>
      </c>
      <c r="Q936" s="56" t="s">
        <v>4584</v>
      </c>
      <c r="R936" s="56">
        <v>1</v>
      </c>
      <c r="S936" s="56">
        <v>8400</v>
      </c>
      <c r="T936" s="56">
        <v>8000</v>
      </c>
      <c r="U936" s="56" t="s">
        <v>2002</v>
      </c>
      <c r="V936" s="56" t="s">
        <v>2003</v>
      </c>
      <c r="W936" s="56" t="s">
        <v>4265</v>
      </c>
      <c r="X936" s="56" t="s">
        <v>4266</v>
      </c>
      <c r="Y936" s="56" t="s">
        <v>4267</v>
      </c>
      <c r="AE936" s="56">
        <v>8471160</v>
      </c>
    </row>
    <row r="937" spans="1:31" x14ac:dyDescent="0.35">
      <c r="A937" s="56" t="s">
        <v>1998</v>
      </c>
      <c r="B937" s="56" t="s">
        <v>1999</v>
      </c>
      <c r="C937" s="56" t="s">
        <v>963</v>
      </c>
      <c r="D937" s="56">
        <v>8471160</v>
      </c>
      <c r="E937" s="56" t="s">
        <v>506</v>
      </c>
      <c r="F937" s="56">
        <v>432209</v>
      </c>
      <c r="G937" s="56" t="s">
        <v>138</v>
      </c>
      <c r="H937" s="56" t="str">
        <f t="shared" si="14"/>
        <v>847.8471160.1.432209.000000.847001.200179</v>
      </c>
      <c r="I937" s="66" t="s">
        <v>21</v>
      </c>
      <c r="J937" s="66">
        <v>847001</v>
      </c>
      <c r="K937" s="66" t="s">
        <v>23</v>
      </c>
      <c r="L937" s="66">
        <v>200179</v>
      </c>
      <c r="M937" s="56" t="s">
        <v>2286</v>
      </c>
      <c r="N937" s="56">
        <v>1</v>
      </c>
      <c r="Q937" s="56" t="s">
        <v>4585</v>
      </c>
      <c r="R937" s="56">
        <v>1</v>
      </c>
      <c r="S937" s="56">
        <v>2100</v>
      </c>
      <c r="T937" s="56">
        <v>2000</v>
      </c>
      <c r="U937" s="56" t="s">
        <v>2002</v>
      </c>
      <c r="V937" s="56" t="s">
        <v>2003</v>
      </c>
      <c r="W937" s="56" t="s">
        <v>4265</v>
      </c>
      <c r="X937" s="56" t="s">
        <v>4266</v>
      </c>
      <c r="Y937" s="56" t="s">
        <v>4267</v>
      </c>
      <c r="AE937" s="56">
        <v>8471160</v>
      </c>
    </row>
    <row r="938" spans="1:31" x14ac:dyDescent="0.35">
      <c r="A938" s="56" t="s">
        <v>1998</v>
      </c>
      <c r="B938" s="56" t="s">
        <v>1999</v>
      </c>
      <c r="C938" s="56" t="s">
        <v>963</v>
      </c>
      <c r="D938" s="56">
        <v>8471160</v>
      </c>
      <c r="E938" s="56" t="s">
        <v>506</v>
      </c>
      <c r="F938" s="56">
        <v>432209</v>
      </c>
      <c r="G938" s="56" t="s">
        <v>138</v>
      </c>
      <c r="H938" s="56" t="str">
        <f t="shared" si="14"/>
        <v>847.8471160.1.432209.000000.847001.200179</v>
      </c>
      <c r="I938" s="66" t="s">
        <v>21</v>
      </c>
      <c r="J938" s="66">
        <v>847001</v>
      </c>
      <c r="K938" s="66" t="s">
        <v>23</v>
      </c>
      <c r="L938" s="66">
        <v>200179</v>
      </c>
      <c r="M938" s="56" t="s">
        <v>2286</v>
      </c>
      <c r="N938" s="56">
        <v>1</v>
      </c>
      <c r="Q938" s="56" t="s">
        <v>4586</v>
      </c>
      <c r="R938" s="56">
        <v>1</v>
      </c>
      <c r="S938" s="56">
        <v>73500</v>
      </c>
      <c r="T938" s="56">
        <v>70000</v>
      </c>
      <c r="U938" s="56" t="s">
        <v>2002</v>
      </c>
      <c r="V938" s="56" t="s">
        <v>2003</v>
      </c>
      <c r="W938" s="56" t="s">
        <v>4265</v>
      </c>
      <c r="X938" s="56" t="s">
        <v>4266</v>
      </c>
      <c r="Y938" s="56" t="s">
        <v>4267</v>
      </c>
      <c r="AE938" s="56">
        <v>8471160</v>
      </c>
    </row>
    <row r="939" spans="1:31" x14ac:dyDescent="0.35">
      <c r="A939" s="56" t="s">
        <v>1998</v>
      </c>
      <c r="B939" s="56" t="s">
        <v>1999</v>
      </c>
      <c r="C939" s="56" t="s">
        <v>963</v>
      </c>
      <c r="D939" s="56">
        <v>8471160</v>
      </c>
      <c r="E939" s="56" t="s">
        <v>506</v>
      </c>
      <c r="F939" s="56">
        <v>432209</v>
      </c>
      <c r="G939" s="56" t="s">
        <v>138</v>
      </c>
      <c r="H939" s="56" t="str">
        <f t="shared" si="14"/>
        <v>847.8471160.1.432209.000000.847001.200179</v>
      </c>
      <c r="I939" s="66" t="s">
        <v>21</v>
      </c>
      <c r="J939" s="66">
        <v>847001</v>
      </c>
      <c r="K939" s="66" t="s">
        <v>23</v>
      </c>
      <c r="L939" s="66">
        <v>200179</v>
      </c>
      <c r="M939" s="56" t="s">
        <v>2286</v>
      </c>
      <c r="N939" s="56">
        <v>1</v>
      </c>
      <c r="Q939" s="56" t="s">
        <v>4587</v>
      </c>
      <c r="R939" s="56">
        <v>1</v>
      </c>
      <c r="S939" s="56">
        <v>30450</v>
      </c>
      <c r="T939" s="56">
        <v>29000</v>
      </c>
      <c r="U939" s="56" t="s">
        <v>2002</v>
      </c>
      <c r="V939" s="56" t="s">
        <v>2003</v>
      </c>
      <c r="W939" s="56" t="s">
        <v>4265</v>
      </c>
      <c r="X939" s="56" t="s">
        <v>4266</v>
      </c>
      <c r="Y939" s="56" t="s">
        <v>4267</v>
      </c>
      <c r="AE939" s="56">
        <v>8471160</v>
      </c>
    </row>
    <row r="940" spans="1:31" x14ac:dyDescent="0.35">
      <c r="A940" s="56" t="s">
        <v>1998</v>
      </c>
      <c r="B940" s="56" t="s">
        <v>1999</v>
      </c>
      <c r="C940" s="56" t="s">
        <v>963</v>
      </c>
      <c r="D940" s="56">
        <v>8471160</v>
      </c>
      <c r="E940" s="56" t="s">
        <v>506</v>
      </c>
      <c r="F940" s="56">
        <v>432209</v>
      </c>
      <c r="G940" s="56" t="s">
        <v>138</v>
      </c>
      <c r="H940" s="56" t="str">
        <f t="shared" si="14"/>
        <v>847.8471160.1.432209.000000.847001.200179</v>
      </c>
      <c r="I940" s="66" t="s">
        <v>21</v>
      </c>
      <c r="J940" s="66">
        <v>847001</v>
      </c>
      <c r="K940" s="66" t="s">
        <v>23</v>
      </c>
      <c r="L940" s="66">
        <v>200179</v>
      </c>
      <c r="M940" s="56" t="s">
        <v>2286</v>
      </c>
      <c r="N940" s="56">
        <v>1</v>
      </c>
      <c r="Q940" s="56" t="s">
        <v>4588</v>
      </c>
      <c r="R940" s="56">
        <v>1</v>
      </c>
      <c r="S940" s="56">
        <v>6300</v>
      </c>
      <c r="T940" s="56">
        <v>6000</v>
      </c>
      <c r="U940" s="56" t="s">
        <v>2002</v>
      </c>
      <c r="V940" s="56" t="s">
        <v>2003</v>
      </c>
      <c r="W940" s="56" t="s">
        <v>4265</v>
      </c>
      <c r="X940" s="56" t="s">
        <v>4266</v>
      </c>
      <c r="Y940" s="56" t="s">
        <v>4267</v>
      </c>
      <c r="AE940" s="56">
        <v>8471160</v>
      </c>
    </row>
    <row r="941" spans="1:31" x14ac:dyDescent="0.35">
      <c r="A941" s="56" t="s">
        <v>1998</v>
      </c>
      <c r="B941" s="56" t="s">
        <v>1999</v>
      </c>
      <c r="C941" s="56" t="s">
        <v>963</v>
      </c>
      <c r="D941" s="56">
        <v>8471160</v>
      </c>
      <c r="E941" s="56" t="s">
        <v>506</v>
      </c>
      <c r="F941" s="56">
        <v>432209</v>
      </c>
      <c r="G941" s="56" t="s">
        <v>138</v>
      </c>
      <c r="H941" s="56" t="str">
        <f t="shared" si="14"/>
        <v>847.8471160.1.432209.000000.847001.200179</v>
      </c>
      <c r="I941" s="66" t="s">
        <v>21</v>
      </c>
      <c r="J941" s="66">
        <v>847001</v>
      </c>
      <c r="K941" s="66" t="s">
        <v>23</v>
      </c>
      <c r="L941" s="66">
        <v>200179</v>
      </c>
      <c r="M941" s="56" t="s">
        <v>2286</v>
      </c>
      <c r="N941" s="56">
        <v>1</v>
      </c>
      <c r="Q941" s="56" t="s">
        <v>4589</v>
      </c>
      <c r="R941" s="56">
        <v>1</v>
      </c>
      <c r="S941" s="56">
        <v>24150</v>
      </c>
      <c r="T941" s="56">
        <v>23000</v>
      </c>
      <c r="U941" s="56" t="s">
        <v>2002</v>
      </c>
      <c r="V941" s="56" t="s">
        <v>2003</v>
      </c>
      <c r="W941" s="56" t="s">
        <v>4265</v>
      </c>
      <c r="X941" s="56" t="s">
        <v>4266</v>
      </c>
      <c r="Y941" s="56" t="s">
        <v>4267</v>
      </c>
      <c r="AE941" s="56">
        <v>8471160</v>
      </c>
    </row>
    <row r="942" spans="1:31" x14ac:dyDescent="0.35">
      <c r="A942" s="56" t="s">
        <v>1998</v>
      </c>
      <c r="B942" s="56" t="s">
        <v>1999</v>
      </c>
      <c r="C942" s="56" t="s">
        <v>963</v>
      </c>
      <c r="D942" s="56">
        <v>8471160</v>
      </c>
      <c r="E942" s="56" t="s">
        <v>506</v>
      </c>
      <c r="F942" s="56">
        <v>432209</v>
      </c>
      <c r="G942" s="56" t="s">
        <v>138</v>
      </c>
      <c r="H942" s="56" t="str">
        <f t="shared" si="14"/>
        <v>847.8471160.1.432209.000000.847001.200179</v>
      </c>
      <c r="I942" s="66" t="s">
        <v>21</v>
      </c>
      <c r="J942" s="66">
        <v>847001</v>
      </c>
      <c r="K942" s="66" t="s">
        <v>23</v>
      </c>
      <c r="L942" s="66">
        <v>200179</v>
      </c>
      <c r="M942" s="56" t="s">
        <v>2286</v>
      </c>
      <c r="N942" s="56">
        <v>1</v>
      </c>
      <c r="Q942" s="56" t="s">
        <v>4590</v>
      </c>
      <c r="R942" s="56">
        <v>1</v>
      </c>
      <c r="S942" s="56">
        <v>24150</v>
      </c>
      <c r="T942" s="56">
        <v>23000</v>
      </c>
      <c r="U942" s="56" t="s">
        <v>2002</v>
      </c>
      <c r="V942" s="56" t="s">
        <v>2003</v>
      </c>
      <c r="W942" s="56" t="s">
        <v>4265</v>
      </c>
      <c r="X942" s="56" t="s">
        <v>4266</v>
      </c>
      <c r="Y942" s="56" t="s">
        <v>4267</v>
      </c>
      <c r="AE942" s="56">
        <v>8471160</v>
      </c>
    </row>
    <row r="943" spans="1:31" x14ac:dyDescent="0.35">
      <c r="A943" s="56" t="s">
        <v>1998</v>
      </c>
      <c r="B943" s="56" t="s">
        <v>1999</v>
      </c>
      <c r="C943" s="56" t="s">
        <v>963</v>
      </c>
      <c r="D943" s="56">
        <v>8471160</v>
      </c>
      <c r="E943" s="56" t="s">
        <v>506</v>
      </c>
      <c r="F943" s="56">
        <v>432209</v>
      </c>
      <c r="G943" s="56" t="s">
        <v>138</v>
      </c>
      <c r="H943" s="56" t="str">
        <f t="shared" si="14"/>
        <v>847.8471160.1.432209.000000.847001.200179</v>
      </c>
      <c r="I943" s="66" t="s">
        <v>21</v>
      </c>
      <c r="J943" s="66">
        <v>847001</v>
      </c>
      <c r="K943" s="66" t="s">
        <v>23</v>
      </c>
      <c r="L943" s="66">
        <v>200179</v>
      </c>
      <c r="M943" s="56" t="s">
        <v>2286</v>
      </c>
      <c r="N943" s="56">
        <v>1</v>
      </c>
      <c r="Q943" s="56" t="s">
        <v>4591</v>
      </c>
      <c r="R943" s="56">
        <v>1</v>
      </c>
      <c r="S943" s="56">
        <v>15750</v>
      </c>
      <c r="T943" s="56">
        <v>15000</v>
      </c>
      <c r="U943" s="56" t="s">
        <v>2002</v>
      </c>
      <c r="V943" s="56" t="s">
        <v>2003</v>
      </c>
      <c r="W943" s="56" t="s">
        <v>4265</v>
      </c>
      <c r="X943" s="56" t="s">
        <v>4266</v>
      </c>
      <c r="Y943" s="56" t="s">
        <v>4267</v>
      </c>
      <c r="AE943" s="56">
        <v>8471160</v>
      </c>
    </row>
    <row r="944" spans="1:31" x14ac:dyDescent="0.35">
      <c r="A944" s="56" t="s">
        <v>1998</v>
      </c>
      <c r="B944" s="56" t="s">
        <v>1999</v>
      </c>
      <c r="C944" s="56" t="s">
        <v>963</v>
      </c>
      <c r="D944" s="56">
        <v>8471160</v>
      </c>
      <c r="E944" s="56" t="s">
        <v>506</v>
      </c>
      <c r="F944" s="56">
        <v>432209</v>
      </c>
      <c r="G944" s="56" t="s">
        <v>138</v>
      </c>
      <c r="H944" s="56" t="str">
        <f t="shared" si="14"/>
        <v>847.8471160.1.432209.000000.847001.200179</v>
      </c>
      <c r="I944" s="66" t="s">
        <v>21</v>
      </c>
      <c r="J944" s="66">
        <v>847001</v>
      </c>
      <c r="K944" s="66" t="s">
        <v>23</v>
      </c>
      <c r="L944" s="66">
        <v>200179</v>
      </c>
      <c r="M944" s="56" t="s">
        <v>2286</v>
      </c>
      <c r="N944" s="56">
        <v>1</v>
      </c>
      <c r="Q944" s="56" t="s">
        <v>4592</v>
      </c>
      <c r="R944" s="56">
        <v>1</v>
      </c>
      <c r="S944" s="56">
        <v>4200</v>
      </c>
      <c r="T944" s="56">
        <v>4000</v>
      </c>
      <c r="U944" s="56" t="s">
        <v>2002</v>
      </c>
      <c r="V944" s="56" t="s">
        <v>2003</v>
      </c>
      <c r="W944" s="56" t="s">
        <v>4265</v>
      </c>
      <c r="X944" s="56" t="s">
        <v>4266</v>
      </c>
      <c r="Y944" s="56" t="s">
        <v>4267</v>
      </c>
      <c r="AE944" s="56">
        <v>8471160</v>
      </c>
    </row>
    <row r="945" spans="1:31" x14ac:dyDescent="0.35">
      <c r="A945" s="56" t="s">
        <v>1998</v>
      </c>
      <c r="B945" s="56" t="s">
        <v>1999</v>
      </c>
      <c r="C945" s="56" t="s">
        <v>963</v>
      </c>
      <c r="D945" s="56">
        <v>8471160</v>
      </c>
      <c r="E945" s="56" t="s">
        <v>506</v>
      </c>
      <c r="F945" s="56">
        <v>432209</v>
      </c>
      <c r="G945" s="56" t="s">
        <v>138</v>
      </c>
      <c r="H945" s="56" t="str">
        <f t="shared" si="14"/>
        <v>847.8471160.1.432209.000000.847001.200179</v>
      </c>
      <c r="I945" s="66" t="s">
        <v>21</v>
      </c>
      <c r="J945" s="66">
        <v>847001</v>
      </c>
      <c r="K945" s="66" t="s">
        <v>23</v>
      </c>
      <c r="L945" s="66">
        <v>200179</v>
      </c>
      <c r="M945" s="56" t="s">
        <v>2286</v>
      </c>
      <c r="N945" s="56">
        <v>1</v>
      </c>
      <c r="Q945" s="56" t="s">
        <v>4593</v>
      </c>
      <c r="R945" s="56">
        <v>1</v>
      </c>
      <c r="S945" s="56">
        <v>15750</v>
      </c>
      <c r="T945" s="56">
        <v>15000</v>
      </c>
      <c r="U945" s="56" t="s">
        <v>2002</v>
      </c>
      <c r="V945" s="56" t="s">
        <v>2003</v>
      </c>
      <c r="W945" s="56" t="s">
        <v>4265</v>
      </c>
      <c r="X945" s="56" t="s">
        <v>4266</v>
      </c>
      <c r="Y945" s="56" t="s">
        <v>4267</v>
      </c>
      <c r="AE945" s="56">
        <v>8471160</v>
      </c>
    </row>
    <row r="946" spans="1:31" x14ac:dyDescent="0.35">
      <c r="A946" s="56" t="s">
        <v>1998</v>
      </c>
      <c r="B946" s="56" t="s">
        <v>1999</v>
      </c>
      <c r="C946" s="56" t="s">
        <v>963</v>
      </c>
      <c r="D946" s="56">
        <v>8471160</v>
      </c>
      <c r="E946" s="56" t="s">
        <v>506</v>
      </c>
      <c r="F946" s="56">
        <v>432209</v>
      </c>
      <c r="G946" s="56" t="s">
        <v>138</v>
      </c>
      <c r="H946" s="56" t="str">
        <f t="shared" si="14"/>
        <v>847.8471160.1.432209.000000.847001.200179</v>
      </c>
      <c r="I946" s="66" t="s">
        <v>21</v>
      </c>
      <c r="J946" s="66">
        <v>847001</v>
      </c>
      <c r="K946" s="66" t="s">
        <v>23</v>
      </c>
      <c r="L946" s="66">
        <v>200179</v>
      </c>
      <c r="M946" s="56" t="s">
        <v>2286</v>
      </c>
      <c r="N946" s="56">
        <v>1</v>
      </c>
      <c r="Q946" s="56" t="s">
        <v>4594</v>
      </c>
      <c r="R946" s="56">
        <v>1</v>
      </c>
      <c r="S946" s="56">
        <v>5250</v>
      </c>
      <c r="T946" s="56">
        <v>5000</v>
      </c>
      <c r="U946" s="56" t="s">
        <v>2002</v>
      </c>
      <c r="V946" s="56" t="s">
        <v>2003</v>
      </c>
      <c r="W946" s="56" t="s">
        <v>4265</v>
      </c>
      <c r="X946" s="56" t="s">
        <v>4266</v>
      </c>
      <c r="Y946" s="56" t="s">
        <v>4267</v>
      </c>
      <c r="AE946" s="56">
        <v>8471160</v>
      </c>
    </row>
    <row r="947" spans="1:31" x14ac:dyDescent="0.35">
      <c r="A947" s="56" t="s">
        <v>1998</v>
      </c>
      <c r="B947" s="56" t="s">
        <v>1999</v>
      </c>
      <c r="C947" s="56" t="s">
        <v>963</v>
      </c>
      <c r="D947" s="56">
        <v>8471160</v>
      </c>
      <c r="E947" s="56" t="s">
        <v>506</v>
      </c>
      <c r="F947" s="56">
        <v>432209</v>
      </c>
      <c r="G947" s="56" t="s">
        <v>138</v>
      </c>
      <c r="H947" s="56" t="str">
        <f t="shared" si="14"/>
        <v>847.8471160.1.432209.000000.847001.200179</v>
      </c>
      <c r="I947" s="66" t="s">
        <v>21</v>
      </c>
      <c r="J947" s="66">
        <v>847001</v>
      </c>
      <c r="K947" s="66" t="s">
        <v>23</v>
      </c>
      <c r="L947" s="66">
        <v>200179</v>
      </c>
      <c r="M947" s="56" t="s">
        <v>2286</v>
      </c>
      <c r="N947" s="56">
        <v>1</v>
      </c>
      <c r="Q947" s="56" t="s">
        <v>4595</v>
      </c>
      <c r="R947" s="56">
        <v>1</v>
      </c>
      <c r="S947" s="56">
        <v>10500</v>
      </c>
      <c r="T947" s="56">
        <v>10000</v>
      </c>
      <c r="U947" s="56" t="s">
        <v>2002</v>
      </c>
      <c r="V947" s="56" t="s">
        <v>2003</v>
      </c>
      <c r="W947" s="56" t="s">
        <v>4265</v>
      </c>
      <c r="X947" s="56" t="s">
        <v>4266</v>
      </c>
      <c r="Y947" s="56" t="s">
        <v>4267</v>
      </c>
      <c r="AE947" s="56">
        <v>8471160</v>
      </c>
    </row>
    <row r="948" spans="1:31" x14ac:dyDescent="0.35">
      <c r="A948" s="56" t="s">
        <v>1998</v>
      </c>
      <c r="B948" s="56" t="s">
        <v>1999</v>
      </c>
      <c r="C948" s="56" t="s">
        <v>963</v>
      </c>
      <c r="D948" s="56">
        <v>8471160</v>
      </c>
      <c r="E948" s="56" t="s">
        <v>506</v>
      </c>
      <c r="F948" s="56">
        <v>432209</v>
      </c>
      <c r="G948" s="56" t="s">
        <v>138</v>
      </c>
      <c r="H948" s="56" t="str">
        <f t="shared" si="14"/>
        <v>847.8471160.1.432209.000000.847001.200179</v>
      </c>
      <c r="I948" s="66" t="s">
        <v>21</v>
      </c>
      <c r="J948" s="66">
        <v>847001</v>
      </c>
      <c r="K948" s="66" t="s">
        <v>23</v>
      </c>
      <c r="L948" s="66">
        <v>200179</v>
      </c>
      <c r="M948" s="56" t="s">
        <v>2286</v>
      </c>
      <c r="N948" s="56">
        <v>1</v>
      </c>
      <c r="Q948" s="56" t="s">
        <v>4596</v>
      </c>
      <c r="R948" s="56">
        <v>1</v>
      </c>
      <c r="S948" s="56">
        <v>26250</v>
      </c>
      <c r="T948" s="56">
        <v>25000</v>
      </c>
      <c r="U948" s="56" t="s">
        <v>2002</v>
      </c>
      <c r="V948" s="56" t="s">
        <v>2003</v>
      </c>
      <c r="W948" s="56" t="s">
        <v>4265</v>
      </c>
      <c r="X948" s="56" t="s">
        <v>4266</v>
      </c>
      <c r="Y948" s="56" t="s">
        <v>4267</v>
      </c>
      <c r="AE948" s="56">
        <v>8471160</v>
      </c>
    </row>
    <row r="949" spans="1:31" x14ac:dyDescent="0.35">
      <c r="A949" s="56" t="s">
        <v>1998</v>
      </c>
      <c r="B949" s="56" t="s">
        <v>1999</v>
      </c>
      <c r="C949" s="56" t="s">
        <v>963</v>
      </c>
      <c r="D949" s="56">
        <v>8471160</v>
      </c>
      <c r="E949" s="56" t="s">
        <v>506</v>
      </c>
      <c r="F949" s="56">
        <v>432209</v>
      </c>
      <c r="G949" s="56" t="s">
        <v>138</v>
      </c>
      <c r="H949" s="56" t="str">
        <f t="shared" si="14"/>
        <v>847.8471160.1.432209.000000.847001.200179</v>
      </c>
      <c r="I949" s="66" t="s">
        <v>21</v>
      </c>
      <c r="J949" s="66">
        <v>847001</v>
      </c>
      <c r="K949" s="66" t="s">
        <v>23</v>
      </c>
      <c r="L949" s="66">
        <v>200179</v>
      </c>
      <c r="M949" s="56" t="s">
        <v>2286</v>
      </c>
      <c r="N949" s="56">
        <v>1</v>
      </c>
      <c r="Q949" s="56" t="s">
        <v>4597</v>
      </c>
      <c r="R949" s="56">
        <v>1</v>
      </c>
      <c r="S949" s="56">
        <v>7875</v>
      </c>
      <c r="T949" s="56">
        <v>7500</v>
      </c>
      <c r="U949" s="56" t="s">
        <v>2002</v>
      </c>
      <c r="V949" s="56" t="s">
        <v>2003</v>
      </c>
      <c r="W949" s="56" t="s">
        <v>4265</v>
      </c>
      <c r="X949" s="56" t="s">
        <v>4266</v>
      </c>
      <c r="Y949" s="56" t="s">
        <v>4267</v>
      </c>
      <c r="AE949" s="56">
        <v>8471160</v>
      </c>
    </row>
    <row r="950" spans="1:31" x14ac:dyDescent="0.35">
      <c r="A950" s="56" t="s">
        <v>1998</v>
      </c>
      <c r="B950" s="56" t="s">
        <v>1999</v>
      </c>
      <c r="C950" s="56" t="s">
        <v>963</v>
      </c>
      <c r="D950" s="56">
        <v>8471160</v>
      </c>
      <c r="E950" s="56" t="s">
        <v>506</v>
      </c>
      <c r="F950" s="56">
        <v>432209</v>
      </c>
      <c r="G950" s="56" t="s">
        <v>138</v>
      </c>
      <c r="H950" s="56" t="str">
        <f t="shared" si="14"/>
        <v>847.8471160.1.432209.000000.847001.200179</v>
      </c>
      <c r="I950" s="66" t="s">
        <v>21</v>
      </c>
      <c r="J950" s="66">
        <v>847001</v>
      </c>
      <c r="K950" s="66" t="s">
        <v>23</v>
      </c>
      <c r="L950" s="66">
        <v>200179</v>
      </c>
      <c r="M950" s="56" t="s">
        <v>2286</v>
      </c>
      <c r="N950" s="56">
        <v>1</v>
      </c>
      <c r="Q950" s="56" t="s">
        <v>4598</v>
      </c>
      <c r="R950" s="56">
        <v>1</v>
      </c>
      <c r="S950" s="56">
        <v>9450</v>
      </c>
      <c r="T950" s="56">
        <v>9000</v>
      </c>
      <c r="U950" s="56" t="s">
        <v>2002</v>
      </c>
      <c r="V950" s="56" t="s">
        <v>2003</v>
      </c>
      <c r="W950" s="56" t="s">
        <v>4265</v>
      </c>
      <c r="X950" s="56" t="s">
        <v>4266</v>
      </c>
      <c r="Y950" s="56" t="s">
        <v>4267</v>
      </c>
      <c r="AE950" s="56">
        <v>8471160</v>
      </c>
    </row>
    <row r="951" spans="1:31" x14ac:dyDescent="0.35">
      <c r="A951" s="56" t="s">
        <v>1998</v>
      </c>
      <c r="B951" s="56" t="s">
        <v>1999</v>
      </c>
      <c r="C951" s="56" t="s">
        <v>963</v>
      </c>
      <c r="D951" s="56">
        <v>8471160</v>
      </c>
      <c r="E951" s="56" t="s">
        <v>506</v>
      </c>
      <c r="F951" s="56">
        <v>432209</v>
      </c>
      <c r="G951" s="56" t="s">
        <v>138</v>
      </c>
      <c r="H951" s="56" t="str">
        <f t="shared" si="14"/>
        <v>847.8471160.1.432209.000000.847001.200179</v>
      </c>
      <c r="I951" s="66" t="s">
        <v>21</v>
      </c>
      <c r="J951" s="66">
        <v>847001</v>
      </c>
      <c r="K951" s="66" t="s">
        <v>23</v>
      </c>
      <c r="L951" s="66">
        <v>200179</v>
      </c>
      <c r="M951" s="56" t="s">
        <v>2286</v>
      </c>
      <c r="N951" s="56">
        <v>1</v>
      </c>
      <c r="Q951" s="56" t="s">
        <v>4599</v>
      </c>
      <c r="R951" s="56">
        <v>1</v>
      </c>
      <c r="S951" s="56">
        <v>15750</v>
      </c>
      <c r="T951" s="56">
        <v>15000</v>
      </c>
      <c r="U951" s="56" t="s">
        <v>2002</v>
      </c>
      <c r="V951" s="56" t="s">
        <v>2003</v>
      </c>
      <c r="W951" s="56" t="s">
        <v>4265</v>
      </c>
      <c r="X951" s="56" t="s">
        <v>4266</v>
      </c>
      <c r="Y951" s="56" t="s">
        <v>4267</v>
      </c>
      <c r="AE951" s="56">
        <v>8471160</v>
      </c>
    </row>
    <row r="952" spans="1:31" x14ac:dyDescent="0.35">
      <c r="A952" s="56" t="s">
        <v>1998</v>
      </c>
      <c r="B952" s="56" t="s">
        <v>1999</v>
      </c>
      <c r="C952" s="56" t="s">
        <v>963</v>
      </c>
      <c r="D952" s="56">
        <v>8471160</v>
      </c>
      <c r="E952" s="56" t="s">
        <v>506</v>
      </c>
      <c r="F952" s="56">
        <v>432209</v>
      </c>
      <c r="G952" s="56" t="s">
        <v>138</v>
      </c>
      <c r="H952" s="56" t="str">
        <f t="shared" si="14"/>
        <v>847.8471160.1.432209.000000.847001.200179</v>
      </c>
      <c r="I952" s="66" t="s">
        <v>21</v>
      </c>
      <c r="J952" s="66">
        <v>847001</v>
      </c>
      <c r="K952" s="66" t="s">
        <v>23</v>
      </c>
      <c r="L952" s="66">
        <v>200179</v>
      </c>
      <c r="M952" s="56" t="s">
        <v>2286</v>
      </c>
      <c r="N952" s="56">
        <v>1</v>
      </c>
      <c r="Q952" s="56" t="s">
        <v>4600</v>
      </c>
      <c r="R952" s="56">
        <v>1</v>
      </c>
      <c r="S952" s="56">
        <v>26250</v>
      </c>
      <c r="T952" s="56">
        <v>25000</v>
      </c>
      <c r="U952" s="56" t="s">
        <v>2002</v>
      </c>
      <c r="V952" s="56" t="s">
        <v>2003</v>
      </c>
      <c r="W952" s="56" t="s">
        <v>4265</v>
      </c>
      <c r="X952" s="56" t="s">
        <v>4266</v>
      </c>
      <c r="Y952" s="56" t="s">
        <v>4267</v>
      </c>
      <c r="AE952" s="56">
        <v>8471160</v>
      </c>
    </row>
    <row r="953" spans="1:31" x14ac:dyDescent="0.35">
      <c r="A953" s="56" t="s">
        <v>1998</v>
      </c>
      <c r="B953" s="56" t="s">
        <v>1999</v>
      </c>
      <c r="C953" s="56" t="s">
        <v>963</v>
      </c>
      <c r="D953" s="56">
        <v>8471160</v>
      </c>
      <c r="E953" s="56" t="s">
        <v>506</v>
      </c>
      <c r="F953" s="56">
        <v>432209</v>
      </c>
      <c r="G953" s="56" t="s">
        <v>138</v>
      </c>
      <c r="H953" s="56" t="str">
        <f t="shared" si="14"/>
        <v>847.8471160.1.432209.000000.847001.200179</v>
      </c>
      <c r="I953" s="66" t="s">
        <v>21</v>
      </c>
      <c r="J953" s="66">
        <v>847001</v>
      </c>
      <c r="K953" s="66" t="s">
        <v>23</v>
      </c>
      <c r="L953" s="66">
        <v>200179</v>
      </c>
      <c r="M953" s="56" t="s">
        <v>2286</v>
      </c>
      <c r="N953" s="56">
        <v>1</v>
      </c>
      <c r="Q953" s="56" t="s">
        <v>4601</v>
      </c>
      <c r="R953" s="56">
        <v>1</v>
      </c>
      <c r="S953" s="56">
        <v>21000</v>
      </c>
      <c r="T953" s="56">
        <v>20000</v>
      </c>
      <c r="U953" s="56" t="s">
        <v>2002</v>
      </c>
      <c r="V953" s="56" t="s">
        <v>2003</v>
      </c>
      <c r="W953" s="56" t="s">
        <v>4265</v>
      </c>
      <c r="X953" s="56" t="s">
        <v>4266</v>
      </c>
      <c r="Y953" s="56" t="s">
        <v>4267</v>
      </c>
      <c r="AE953" s="56">
        <v>8471160</v>
      </c>
    </row>
    <row r="954" spans="1:31" x14ac:dyDescent="0.35">
      <c r="A954" s="56" t="s">
        <v>1998</v>
      </c>
      <c r="B954" s="56" t="s">
        <v>1999</v>
      </c>
      <c r="C954" s="56" t="s">
        <v>963</v>
      </c>
      <c r="D954" s="56">
        <v>8471160</v>
      </c>
      <c r="E954" s="56" t="s">
        <v>506</v>
      </c>
      <c r="F954" s="56">
        <v>432209</v>
      </c>
      <c r="G954" s="56" t="s">
        <v>138</v>
      </c>
      <c r="H954" s="56" t="str">
        <f t="shared" si="14"/>
        <v>847.8471160.1.432209.000000.847001.200179</v>
      </c>
      <c r="I954" s="66" t="s">
        <v>21</v>
      </c>
      <c r="J954" s="66">
        <v>847001</v>
      </c>
      <c r="K954" s="66" t="s">
        <v>23</v>
      </c>
      <c r="L954" s="66">
        <v>200179</v>
      </c>
      <c r="M954" s="56" t="s">
        <v>2286</v>
      </c>
      <c r="N954" s="56">
        <v>1</v>
      </c>
      <c r="Q954" s="56" t="s">
        <v>4602</v>
      </c>
      <c r="R954" s="56">
        <v>1</v>
      </c>
      <c r="S954" s="56">
        <v>262500</v>
      </c>
      <c r="T954" s="56">
        <v>250000</v>
      </c>
      <c r="U954" s="56" t="s">
        <v>2002</v>
      </c>
      <c r="V954" s="56" t="s">
        <v>2003</v>
      </c>
      <c r="W954" s="56" t="s">
        <v>4265</v>
      </c>
      <c r="X954" s="56" t="s">
        <v>4266</v>
      </c>
      <c r="Y954" s="56" t="s">
        <v>4267</v>
      </c>
      <c r="AE954" s="56">
        <v>8471160</v>
      </c>
    </row>
    <row r="955" spans="1:31" x14ac:dyDescent="0.35">
      <c r="A955" s="56" t="s">
        <v>1998</v>
      </c>
      <c r="B955" s="56" t="s">
        <v>1999</v>
      </c>
      <c r="C955" s="56" t="s">
        <v>963</v>
      </c>
      <c r="D955" s="56">
        <v>8471160</v>
      </c>
      <c r="E955" s="56" t="s">
        <v>506</v>
      </c>
      <c r="F955" s="56">
        <v>432209</v>
      </c>
      <c r="G955" s="56" t="s">
        <v>138</v>
      </c>
      <c r="H955" s="56" t="str">
        <f t="shared" si="14"/>
        <v>847.8471160.1.432209.000000.847001.200179</v>
      </c>
      <c r="I955" s="66" t="s">
        <v>21</v>
      </c>
      <c r="J955" s="66">
        <v>847001</v>
      </c>
      <c r="K955" s="66" t="s">
        <v>23</v>
      </c>
      <c r="L955" s="66">
        <v>200179</v>
      </c>
      <c r="M955" s="56" t="s">
        <v>2286</v>
      </c>
      <c r="N955" s="56">
        <v>1</v>
      </c>
      <c r="Q955" s="56" t="s">
        <v>4603</v>
      </c>
      <c r="R955" s="56">
        <v>1</v>
      </c>
      <c r="S955" s="56">
        <v>105000</v>
      </c>
      <c r="T955" s="56">
        <v>100000</v>
      </c>
      <c r="U955" s="56" t="s">
        <v>2002</v>
      </c>
      <c r="V955" s="56" t="s">
        <v>2003</v>
      </c>
      <c r="W955" s="56" t="s">
        <v>4265</v>
      </c>
      <c r="X955" s="56" t="s">
        <v>4266</v>
      </c>
      <c r="Y955" s="56" t="s">
        <v>4267</v>
      </c>
      <c r="AE955" s="56">
        <v>8471160</v>
      </c>
    </row>
    <row r="956" spans="1:31" x14ac:dyDescent="0.35">
      <c r="A956" s="56" t="s">
        <v>1998</v>
      </c>
      <c r="B956" s="56" t="s">
        <v>1999</v>
      </c>
      <c r="C956" s="56" t="s">
        <v>963</v>
      </c>
      <c r="D956" s="56">
        <v>8471160</v>
      </c>
      <c r="E956" s="56" t="s">
        <v>506</v>
      </c>
      <c r="F956" s="56">
        <v>432209</v>
      </c>
      <c r="G956" s="56" t="s">
        <v>138</v>
      </c>
      <c r="H956" s="56" t="str">
        <f t="shared" si="14"/>
        <v>847.8471160.1.432209.000000.847001.200179</v>
      </c>
      <c r="I956" s="66" t="s">
        <v>21</v>
      </c>
      <c r="J956" s="66">
        <v>847001</v>
      </c>
      <c r="K956" s="66" t="s">
        <v>23</v>
      </c>
      <c r="L956" s="66">
        <v>200179</v>
      </c>
      <c r="M956" s="56" t="s">
        <v>2286</v>
      </c>
      <c r="N956" s="56">
        <v>1</v>
      </c>
      <c r="Q956" s="56" t="s">
        <v>4604</v>
      </c>
      <c r="R956" s="56">
        <v>1</v>
      </c>
      <c r="S956" s="56">
        <v>105000</v>
      </c>
      <c r="T956" s="56">
        <v>100000</v>
      </c>
      <c r="U956" s="56" t="s">
        <v>2002</v>
      </c>
      <c r="V956" s="56" t="s">
        <v>2003</v>
      </c>
      <c r="W956" s="56" t="s">
        <v>4265</v>
      </c>
      <c r="X956" s="56" t="s">
        <v>4266</v>
      </c>
      <c r="Y956" s="56" t="s">
        <v>4267</v>
      </c>
      <c r="AE956" s="56">
        <v>8471160</v>
      </c>
    </row>
    <row r="957" spans="1:31" x14ac:dyDescent="0.35">
      <c r="A957" s="56" t="s">
        <v>1998</v>
      </c>
      <c r="B957" s="56" t="s">
        <v>1999</v>
      </c>
      <c r="C957" s="56" t="s">
        <v>963</v>
      </c>
      <c r="D957" s="56">
        <v>8471160</v>
      </c>
      <c r="E957" s="56" t="s">
        <v>506</v>
      </c>
      <c r="F957" s="56">
        <v>432209</v>
      </c>
      <c r="G957" s="56" t="s">
        <v>138</v>
      </c>
      <c r="H957" s="56" t="str">
        <f t="shared" si="14"/>
        <v>847.8471160.1.432209.000000.847001.200179</v>
      </c>
      <c r="I957" s="66" t="s">
        <v>21</v>
      </c>
      <c r="J957" s="66">
        <v>847001</v>
      </c>
      <c r="K957" s="66" t="s">
        <v>23</v>
      </c>
      <c r="L957" s="66">
        <v>200179</v>
      </c>
      <c r="M957" s="56" t="s">
        <v>2286</v>
      </c>
      <c r="N957" s="56">
        <v>1</v>
      </c>
      <c r="Q957" s="56" t="s">
        <v>4605</v>
      </c>
      <c r="R957" s="56">
        <v>1</v>
      </c>
      <c r="S957" s="56">
        <v>105000</v>
      </c>
      <c r="T957" s="56">
        <v>100000</v>
      </c>
      <c r="U957" s="56" t="s">
        <v>2002</v>
      </c>
      <c r="V957" s="56" t="s">
        <v>2003</v>
      </c>
      <c r="W957" s="56" t="s">
        <v>4265</v>
      </c>
      <c r="X957" s="56" t="s">
        <v>4266</v>
      </c>
      <c r="Y957" s="56" t="s">
        <v>4267</v>
      </c>
      <c r="AE957" s="56">
        <v>8471160</v>
      </c>
    </row>
    <row r="958" spans="1:31" x14ac:dyDescent="0.35">
      <c r="A958" s="56" t="s">
        <v>1998</v>
      </c>
      <c r="B958" s="56" t="s">
        <v>1999</v>
      </c>
      <c r="C958" s="56" t="s">
        <v>963</v>
      </c>
      <c r="D958" s="56">
        <v>8471160</v>
      </c>
      <c r="E958" s="56" t="s">
        <v>506</v>
      </c>
      <c r="F958" s="56">
        <v>432209</v>
      </c>
      <c r="G958" s="56" t="s">
        <v>138</v>
      </c>
      <c r="H958" s="56" t="str">
        <f t="shared" si="14"/>
        <v>847.8471160.1.432209.000000.847001.200179</v>
      </c>
      <c r="I958" s="66" t="s">
        <v>21</v>
      </c>
      <c r="J958" s="66">
        <v>847001</v>
      </c>
      <c r="K958" s="66" t="s">
        <v>23</v>
      </c>
      <c r="L958" s="66">
        <v>200179</v>
      </c>
      <c r="M958" s="56" t="s">
        <v>2286</v>
      </c>
      <c r="N958" s="56">
        <v>1</v>
      </c>
      <c r="Q958" s="56" t="s">
        <v>4606</v>
      </c>
      <c r="R958" s="56">
        <v>1</v>
      </c>
      <c r="S958" s="56">
        <v>52500</v>
      </c>
      <c r="T958" s="56">
        <v>50000</v>
      </c>
      <c r="U958" s="56" t="s">
        <v>2002</v>
      </c>
      <c r="V958" s="56" t="s">
        <v>2003</v>
      </c>
      <c r="W958" s="56" t="s">
        <v>4265</v>
      </c>
      <c r="X958" s="56" t="s">
        <v>4266</v>
      </c>
      <c r="Y958" s="56" t="s">
        <v>4267</v>
      </c>
      <c r="AE958" s="56">
        <v>8471160</v>
      </c>
    </row>
    <row r="959" spans="1:31" x14ac:dyDescent="0.35">
      <c r="A959" s="56" t="s">
        <v>1998</v>
      </c>
      <c r="B959" s="56" t="s">
        <v>1999</v>
      </c>
      <c r="C959" s="56" t="s">
        <v>963</v>
      </c>
      <c r="D959" s="56">
        <v>8471160</v>
      </c>
      <c r="E959" s="56" t="s">
        <v>506</v>
      </c>
      <c r="F959" s="56">
        <v>432209</v>
      </c>
      <c r="G959" s="56" t="s">
        <v>138</v>
      </c>
      <c r="H959" s="56" t="str">
        <f t="shared" si="14"/>
        <v>847.8471160.1.432209.000000.847001.200179</v>
      </c>
      <c r="I959" s="66" t="s">
        <v>21</v>
      </c>
      <c r="J959" s="66">
        <v>847001</v>
      </c>
      <c r="K959" s="66" t="s">
        <v>23</v>
      </c>
      <c r="L959" s="66">
        <v>200179</v>
      </c>
      <c r="M959" s="56" t="s">
        <v>2286</v>
      </c>
      <c r="N959" s="56">
        <v>1</v>
      </c>
      <c r="Q959" s="56" t="s">
        <v>4607</v>
      </c>
      <c r="R959" s="56">
        <v>1</v>
      </c>
      <c r="S959" s="56">
        <v>10500</v>
      </c>
      <c r="T959" s="56">
        <v>10000</v>
      </c>
      <c r="U959" s="56" t="s">
        <v>2002</v>
      </c>
      <c r="V959" s="56" t="s">
        <v>2003</v>
      </c>
      <c r="W959" s="56" t="s">
        <v>4265</v>
      </c>
      <c r="X959" s="56" t="s">
        <v>4266</v>
      </c>
      <c r="Y959" s="56" t="s">
        <v>4267</v>
      </c>
      <c r="AE959" s="56">
        <v>8471160</v>
      </c>
    </row>
    <row r="960" spans="1:31" x14ac:dyDescent="0.35">
      <c r="A960" s="56" t="s">
        <v>1998</v>
      </c>
      <c r="B960" s="56" t="s">
        <v>1999</v>
      </c>
      <c r="C960" s="56" t="s">
        <v>963</v>
      </c>
      <c r="D960" s="56">
        <v>8471160</v>
      </c>
      <c r="E960" s="56" t="s">
        <v>506</v>
      </c>
      <c r="F960" s="56">
        <v>432209</v>
      </c>
      <c r="G960" s="56" t="s">
        <v>138</v>
      </c>
      <c r="H960" s="56" t="str">
        <f t="shared" si="14"/>
        <v>847.8471160.1.432209.000000.847001.200179</v>
      </c>
      <c r="I960" s="66" t="s">
        <v>21</v>
      </c>
      <c r="J960" s="66">
        <v>847001</v>
      </c>
      <c r="K960" s="66" t="s">
        <v>23</v>
      </c>
      <c r="L960" s="66">
        <v>200179</v>
      </c>
      <c r="M960" s="56" t="s">
        <v>2286</v>
      </c>
      <c r="N960" s="56">
        <v>1</v>
      </c>
      <c r="Q960" s="56" t="s">
        <v>4608</v>
      </c>
      <c r="R960" s="56">
        <v>1</v>
      </c>
      <c r="S960" s="56">
        <v>105000</v>
      </c>
      <c r="T960" s="56">
        <v>100000</v>
      </c>
      <c r="U960" s="56" t="s">
        <v>2002</v>
      </c>
      <c r="V960" s="56" t="s">
        <v>2003</v>
      </c>
      <c r="W960" s="56" t="s">
        <v>4265</v>
      </c>
      <c r="X960" s="56" t="s">
        <v>4266</v>
      </c>
      <c r="Y960" s="56" t="s">
        <v>4267</v>
      </c>
      <c r="AE960" s="56">
        <v>8471160</v>
      </c>
    </row>
    <row r="961" spans="1:31" x14ac:dyDescent="0.35">
      <c r="A961" s="56" t="s">
        <v>1998</v>
      </c>
      <c r="B961" s="56" t="s">
        <v>1999</v>
      </c>
      <c r="C961" s="56" t="s">
        <v>963</v>
      </c>
      <c r="D961" s="56">
        <v>8471160</v>
      </c>
      <c r="E961" s="56" t="s">
        <v>506</v>
      </c>
      <c r="F961" s="56">
        <v>432209</v>
      </c>
      <c r="G961" s="56" t="s">
        <v>138</v>
      </c>
      <c r="H961" s="56" t="str">
        <f t="shared" si="14"/>
        <v>847.8471160.1.432209.000000.847001.200179</v>
      </c>
      <c r="I961" s="66" t="s">
        <v>21</v>
      </c>
      <c r="J961" s="66">
        <v>847001</v>
      </c>
      <c r="K961" s="66" t="s">
        <v>23</v>
      </c>
      <c r="L961" s="66">
        <v>200179</v>
      </c>
      <c r="M961" s="56" t="s">
        <v>2286</v>
      </c>
      <c r="N961" s="56">
        <v>1</v>
      </c>
      <c r="Q961" s="56" t="s">
        <v>4609</v>
      </c>
      <c r="R961" s="56">
        <v>1</v>
      </c>
      <c r="S961" s="56">
        <v>705.6</v>
      </c>
      <c r="T961" s="56">
        <v>672</v>
      </c>
      <c r="U961" s="56" t="s">
        <v>2002</v>
      </c>
      <c r="V961" s="56" t="s">
        <v>2003</v>
      </c>
      <c r="W961" s="56" t="s">
        <v>4265</v>
      </c>
      <c r="X961" s="56" t="s">
        <v>4266</v>
      </c>
      <c r="Y961" s="56" t="s">
        <v>4267</v>
      </c>
      <c r="AE961" s="56">
        <v>8471160</v>
      </c>
    </row>
    <row r="962" spans="1:31" x14ac:dyDescent="0.35">
      <c r="A962" s="56" t="s">
        <v>1998</v>
      </c>
      <c r="B962" s="56" t="s">
        <v>1999</v>
      </c>
      <c r="C962" s="56" t="s">
        <v>963</v>
      </c>
      <c r="D962" s="56">
        <v>8471160</v>
      </c>
      <c r="E962" s="56" t="s">
        <v>506</v>
      </c>
      <c r="F962" s="56">
        <v>432209</v>
      </c>
      <c r="G962" s="56" t="s">
        <v>138</v>
      </c>
      <c r="H962" s="56" t="str">
        <f t="shared" si="14"/>
        <v>847.8471160.1.432209.000000.847001.200179</v>
      </c>
      <c r="I962" s="66" t="s">
        <v>21</v>
      </c>
      <c r="J962" s="66">
        <v>847001</v>
      </c>
      <c r="K962" s="66" t="s">
        <v>23</v>
      </c>
      <c r="L962" s="66">
        <v>200179</v>
      </c>
      <c r="M962" s="56" t="s">
        <v>2286</v>
      </c>
      <c r="N962" s="56">
        <v>1</v>
      </c>
      <c r="Q962" s="56" t="s">
        <v>4610</v>
      </c>
      <c r="R962" s="56">
        <v>1</v>
      </c>
      <c r="S962" s="56">
        <v>286.65000000000003</v>
      </c>
      <c r="T962" s="56">
        <v>273</v>
      </c>
      <c r="U962" s="56" t="s">
        <v>2002</v>
      </c>
      <c r="V962" s="56" t="s">
        <v>2003</v>
      </c>
      <c r="W962" s="56" t="s">
        <v>4265</v>
      </c>
      <c r="X962" s="56" t="s">
        <v>4266</v>
      </c>
      <c r="Y962" s="56" t="s">
        <v>4267</v>
      </c>
      <c r="AE962" s="56">
        <v>8471160</v>
      </c>
    </row>
    <row r="963" spans="1:31" x14ac:dyDescent="0.35">
      <c r="A963" s="56" t="s">
        <v>1998</v>
      </c>
      <c r="B963" s="56" t="s">
        <v>1999</v>
      </c>
      <c r="C963" s="56" t="s">
        <v>963</v>
      </c>
      <c r="D963" s="56">
        <v>8471160</v>
      </c>
      <c r="E963" s="56" t="s">
        <v>506</v>
      </c>
      <c r="F963" s="56">
        <v>432209</v>
      </c>
      <c r="G963" s="56" t="s">
        <v>138</v>
      </c>
      <c r="H963" s="56" t="str">
        <f t="shared" ref="H963:H1026" si="15">CONCATENATE(847,".",D963,".",1,".",F963,".","000000",".",J963,".",L963)</f>
        <v>847.8471160.1.432209.000000.847001.200179</v>
      </c>
      <c r="I963" s="66" t="s">
        <v>21</v>
      </c>
      <c r="J963" s="66">
        <v>847001</v>
      </c>
      <c r="K963" s="66" t="s">
        <v>23</v>
      </c>
      <c r="L963" s="66">
        <v>200179</v>
      </c>
      <c r="M963" s="56" t="s">
        <v>2286</v>
      </c>
      <c r="N963" s="56">
        <v>1</v>
      </c>
      <c r="Q963" s="56" t="s">
        <v>4611</v>
      </c>
      <c r="R963" s="56">
        <v>1</v>
      </c>
      <c r="S963" s="56">
        <v>77630.316749999998</v>
      </c>
      <c r="T963" s="56">
        <v>73933.634999999995</v>
      </c>
      <c r="U963" s="56" t="s">
        <v>2002</v>
      </c>
      <c r="V963" s="56" t="s">
        <v>2003</v>
      </c>
      <c r="W963" s="56" t="s">
        <v>4265</v>
      </c>
      <c r="X963" s="56" t="s">
        <v>4266</v>
      </c>
      <c r="Y963" s="56" t="s">
        <v>4267</v>
      </c>
      <c r="AE963" s="56">
        <v>8471160</v>
      </c>
    </row>
    <row r="964" spans="1:31" x14ac:dyDescent="0.35">
      <c r="A964" s="56" t="s">
        <v>1998</v>
      </c>
      <c r="B964" s="56" t="s">
        <v>1999</v>
      </c>
      <c r="C964" s="56" t="s">
        <v>963</v>
      </c>
      <c r="D964" s="56">
        <v>8471160</v>
      </c>
      <c r="E964" s="56" t="s">
        <v>506</v>
      </c>
      <c r="F964" s="56">
        <v>432209</v>
      </c>
      <c r="G964" s="56" t="s">
        <v>138</v>
      </c>
      <c r="H964" s="56" t="str">
        <f t="shared" si="15"/>
        <v>847.8471160.1.432209.000000.847001.200179</v>
      </c>
      <c r="I964" s="66" t="s">
        <v>21</v>
      </c>
      <c r="J964" s="66">
        <v>847001</v>
      </c>
      <c r="K964" s="66" t="s">
        <v>23</v>
      </c>
      <c r="L964" s="66">
        <v>200179</v>
      </c>
      <c r="M964" s="56" t="s">
        <v>2286</v>
      </c>
      <c r="N964" s="56">
        <v>1</v>
      </c>
      <c r="Q964" s="56" t="s">
        <v>4612</v>
      </c>
      <c r="R964" s="56">
        <v>1</v>
      </c>
      <c r="S964" s="56">
        <v>19584.363225000001</v>
      </c>
      <c r="T964" s="56">
        <v>18651.7745</v>
      </c>
      <c r="U964" s="56" t="s">
        <v>2002</v>
      </c>
      <c r="V964" s="56" t="s">
        <v>2003</v>
      </c>
      <c r="W964" s="56" t="s">
        <v>4265</v>
      </c>
      <c r="X964" s="56" t="s">
        <v>4266</v>
      </c>
      <c r="Y964" s="56" t="s">
        <v>4267</v>
      </c>
      <c r="AE964" s="56">
        <v>8471160</v>
      </c>
    </row>
    <row r="965" spans="1:31" x14ac:dyDescent="0.35">
      <c r="A965" s="56" t="s">
        <v>1998</v>
      </c>
      <c r="B965" s="56" t="s">
        <v>1999</v>
      </c>
      <c r="C965" s="56" t="s">
        <v>963</v>
      </c>
      <c r="D965" s="56">
        <v>8471160</v>
      </c>
      <c r="E965" s="56" t="s">
        <v>506</v>
      </c>
      <c r="F965" s="56">
        <v>432209</v>
      </c>
      <c r="G965" s="56" t="s">
        <v>138</v>
      </c>
      <c r="H965" s="56" t="str">
        <f t="shared" si="15"/>
        <v>847.8471160.1.432209.000000.847001.200179</v>
      </c>
      <c r="I965" s="66" t="s">
        <v>21</v>
      </c>
      <c r="J965" s="66">
        <v>847001</v>
      </c>
      <c r="K965" s="66" t="s">
        <v>23</v>
      </c>
      <c r="L965" s="66">
        <v>200179</v>
      </c>
      <c r="M965" s="56" t="s">
        <v>2286</v>
      </c>
      <c r="N965" s="56">
        <v>1</v>
      </c>
      <c r="Q965" s="56" t="s">
        <v>4613</v>
      </c>
      <c r="R965" s="56">
        <v>1</v>
      </c>
      <c r="S965" s="56">
        <v>152323.5</v>
      </c>
      <c r="T965" s="56">
        <v>145070</v>
      </c>
      <c r="U965" s="56" t="s">
        <v>2002</v>
      </c>
      <c r="V965" s="56" t="s">
        <v>2003</v>
      </c>
      <c r="W965" s="56" t="s">
        <v>4265</v>
      </c>
      <c r="X965" s="56" t="s">
        <v>4266</v>
      </c>
      <c r="Y965" s="56" t="s">
        <v>4267</v>
      </c>
      <c r="AE965" s="56">
        <v>8471160</v>
      </c>
    </row>
    <row r="966" spans="1:31" x14ac:dyDescent="0.35">
      <c r="A966" s="56" t="s">
        <v>1998</v>
      </c>
      <c r="B966" s="56" t="s">
        <v>1999</v>
      </c>
      <c r="C966" s="56" t="s">
        <v>963</v>
      </c>
      <c r="D966" s="56">
        <v>8471160</v>
      </c>
      <c r="E966" s="56" t="s">
        <v>506</v>
      </c>
      <c r="F966" s="56">
        <v>432209</v>
      </c>
      <c r="G966" s="56" t="s">
        <v>138</v>
      </c>
      <c r="H966" s="56" t="str">
        <f t="shared" si="15"/>
        <v>847.8471160.1.432209.000000.847001.200179</v>
      </c>
      <c r="I966" s="66" t="s">
        <v>21</v>
      </c>
      <c r="J966" s="66">
        <v>847001</v>
      </c>
      <c r="K966" s="66" t="s">
        <v>23</v>
      </c>
      <c r="L966" s="66">
        <v>200179</v>
      </c>
      <c r="M966" s="56" t="s">
        <v>2286</v>
      </c>
      <c r="N966" s="56">
        <v>1</v>
      </c>
      <c r="Q966" s="56" t="s">
        <v>4614</v>
      </c>
      <c r="R966" s="56">
        <v>1</v>
      </c>
      <c r="S966" s="56">
        <v>2336.25</v>
      </c>
      <c r="T966" s="56">
        <v>2225</v>
      </c>
      <c r="U966" s="56" t="s">
        <v>2002</v>
      </c>
      <c r="V966" s="56" t="s">
        <v>2003</v>
      </c>
      <c r="W966" s="56" t="s">
        <v>4265</v>
      </c>
      <c r="X966" s="56" t="s">
        <v>4266</v>
      </c>
      <c r="Y966" s="56" t="s">
        <v>4267</v>
      </c>
      <c r="AE966" s="56">
        <v>8471160</v>
      </c>
    </row>
    <row r="967" spans="1:31" x14ac:dyDescent="0.35">
      <c r="A967" s="56" t="s">
        <v>1998</v>
      </c>
      <c r="B967" s="56" t="s">
        <v>1999</v>
      </c>
      <c r="C967" s="56" t="s">
        <v>963</v>
      </c>
      <c r="D967" s="56">
        <v>8471160</v>
      </c>
      <c r="E967" s="56" t="s">
        <v>506</v>
      </c>
      <c r="F967" s="56">
        <v>432209</v>
      </c>
      <c r="G967" s="56" t="s">
        <v>138</v>
      </c>
      <c r="H967" s="56" t="str">
        <f t="shared" si="15"/>
        <v>847.8471160.1.432209.000000.847001.200179</v>
      </c>
      <c r="I967" s="66" t="s">
        <v>21</v>
      </c>
      <c r="J967" s="66">
        <v>847001</v>
      </c>
      <c r="K967" s="66" t="s">
        <v>23</v>
      </c>
      <c r="L967" s="66">
        <v>200179</v>
      </c>
      <c r="M967" s="56" t="s">
        <v>2286</v>
      </c>
      <c r="N967" s="56">
        <v>1</v>
      </c>
      <c r="Q967" s="56" t="s">
        <v>4615</v>
      </c>
      <c r="R967" s="56">
        <v>1</v>
      </c>
      <c r="S967" s="56">
        <v>22642.935000000001</v>
      </c>
      <c r="T967" s="56">
        <v>21564.7</v>
      </c>
      <c r="U967" s="56" t="s">
        <v>2002</v>
      </c>
      <c r="V967" s="56" t="s">
        <v>2003</v>
      </c>
      <c r="W967" s="56" t="s">
        <v>4265</v>
      </c>
      <c r="X967" s="56" t="s">
        <v>4266</v>
      </c>
      <c r="Y967" s="56" t="s">
        <v>4267</v>
      </c>
      <c r="AE967" s="56">
        <v>8471160</v>
      </c>
    </row>
    <row r="968" spans="1:31" x14ac:dyDescent="0.35">
      <c r="A968" s="56" t="s">
        <v>1998</v>
      </c>
      <c r="B968" s="56" t="s">
        <v>1999</v>
      </c>
      <c r="C968" s="56" t="s">
        <v>963</v>
      </c>
      <c r="D968" s="56">
        <v>8471160</v>
      </c>
      <c r="E968" s="56" t="s">
        <v>506</v>
      </c>
      <c r="F968" s="56">
        <v>432209</v>
      </c>
      <c r="G968" s="56" t="s">
        <v>138</v>
      </c>
      <c r="H968" s="56" t="str">
        <f t="shared" si="15"/>
        <v>847.8471160.1.432209.000000.847001.200179</v>
      </c>
      <c r="I968" s="66" t="s">
        <v>21</v>
      </c>
      <c r="J968" s="66">
        <v>847001</v>
      </c>
      <c r="K968" s="66" t="s">
        <v>23</v>
      </c>
      <c r="L968" s="66">
        <v>200179</v>
      </c>
      <c r="M968" s="56" t="s">
        <v>2286</v>
      </c>
      <c r="N968" s="56">
        <v>1</v>
      </c>
      <c r="Q968" s="56" t="s">
        <v>4616</v>
      </c>
      <c r="R968" s="56">
        <v>1</v>
      </c>
      <c r="S968" s="56">
        <v>5250</v>
      </c>
      <c r="T968" s="56">
        <v>5000</v>
      </c>
      <c r="U968" s="56" t="s">
        <v>2002</v>
      </c>
      <c r="V968" s="56" t="s">
        <v>2003</v>
      </c>
      <c r="W968" s="56" t="s">
        <v>4265</v>
      </c>
      <c r="X968" s="56" t="s">
        <v>4266</v>
      </c>
      <c r="Y968" s="56" t="s">
        <v>4267</v>
      </c>
      <c r="AE968" s="56">
        <v>8471160</v>
      </c>
    </row>
    <row r="969" spans="1:31" x14ac:dyDescent="0.35">
      <c r="A969" s="56" t="s">
        <v>1998</v>
      </c>
      <c r="B969" s="56" t="s">
        <v>1999</v>
      </c>
      <c r="C969" s="56" t="s">
        <v>963</v>
      </c>
      <c r="D969" s="56">
        <v>8471160</v>
      </c>
      <c r="E969" s="56" t="s">
        <v>506</v>
      </c>
      <c r="F969" s="56">
        <v>432209</v>
      </c>
      <c r="G969" s="56" t="s">
        <v>138</v>
      </c>
      <c r="H969" s="56" t="str">
        <f t="shared" si="15"/>
        <v>847.8471160.1.432209.000000.847001.200179</v>
      </c>
      <c r="I969" s="66" t="s">
        <v>21</v>
      </c>
      <c r="J969" s="66">
        <v>847001</v>
      </c>
      <c r="K969" s="66" t="s">
        <v>23</v>
      </c>
      <c r="L969" s="66">
        <v>200179</v>
      </c>
      <c r="M969" s="56" t="s">
        <v>2286</v>
      </c>
      <c r="N969" s="56">
        <v>1</v>
      </c>
      <c r="Q969" s="56" t="s">
        <v>4617</v>
      </c>
      <c r="R969" s="56">
        <v>1</v>
      </c>
      <c r="S969" s="56">
        <v>4672.5</v>
      </c>
      <c r="T969" s="56">
        <v>4450</v>
      </c>
      <c r="U969" s="56" t="s">
        <v>2002</v>
      </c>
      <c r="V969" s="56" t="s">
        <v>2003</v>
      </c>
      <c r="W969" s="56" t="s">
        <v>4265</v>
      </c>
      <c r="X969" s="56" t="s">
        <v>4266</v>
      </c>
      <c r="Y969" s="56" t="s">
        <v>4267</v>
      </c>
      <c r="AE969" s="56">
        <v>8471160</v>
      </c>
    </row>
    <row r="970" spans="1:31" x14ac:dyDescent="0.35">
      <c r="A970" s="56" t="s">
        <v>1998</v>
      </c>
      <c r="B970" s="56" t="s">
        <v>1999</v>
      </c>
      <c r="C970" s="56" t="s">
        <v>963</v>
      </c>
      <c r="D970" s="56">
        <v>8471160</v>
      </c>
      <c r="E970" s="56" t="s">
        <v>506</v>
      </c>
      <c r="F970" s="56">
        <v>432209</v>
      </c>
      <c r="G970" s="56" t="s">
        <v>138</v>
      </c>
      <c r="H970" s="56" t="str">
        <f t="shared" si="15"/>
        <v>847.8471160.1.432209.000000.847001.200179</v>
      </c>
      <c r="I970" s="66" t="s">
        <v>21</v>
      </c>
      <c r="J970" s="66">
        <v>847001</v>
      </c>
      <c r="K970" s="66" t="s">
        <v>23</v>
      </c>
      <c r="L970" s="66">
        <v>200179</v>
      </c>
      <c r="M970" s="56" t="s">
        <v>2286</v>
      </c>
      <c r="N970" s="56">
        <v>1</v>
      </c>
      <c r="Q970" s="56" t="s">
        <v>4618</v>
      </c>
      <c r="R970" s="56">
        <v>1</v>
      </c>
      <c r="S970" s="56">
        <v>2336.25</v>
      </c>
      <c r="T970" s="56">
        <v>2225</v>
      </c>
      <c r="U970" s="56" t="s">
        <v>2002</v>
      </c>
      <c r="V970" s="56" t="s">
        <v>2003</v>
      </c>
      <c r="W970" s="56" t="s">
        <v>4265</v>
      </c>
      <c r="X970" s="56" t="s">
        <v>4266</v>
      </c>
      <c r="Y970" s="56" t="s">
        <v>4267</v>
      </c>
      <c r="AE970" s="56">
        <v>8471160</v>
      </c>
    </row>
    <row r="971" spans="1:31" x14ac:dyDescent="0.35">
      <c r="A971" s="56" t="s">
        <v>1998</v>
      </c>
      <c r="B971" s="56" t="s">
        <v>1999</v>
      </c>
      <c r="C971" s="56" t="s">
        <v>963</v>
      </c>
      <c r="D971" s="56">
        <v>8471160</v>
      </c>
      <c r="E971" s="56" t="s">
        <v>506</v>
      </c>
      <c r="F971" s="56">
        <v>432209</v>
      </c>
      <c r="G971" s="56" t="s">
        <v>138</v>
      </c>
      <c r="H971" s="56" t="str">
        <f t="shared" si="15"/>
        <v>847.8471160.1.432209.000000.847001.200179</v>
      </c>
      <c r="I971" s="66" t="s">
        <v>21</v>
      </c>
      <c r="J971" s="66">
        <v>847001</v>
      </c>
      <c r="K971" s="66" t="s">
        <v>23</v>
      </c>
      <c r="L971" s="66">
        <v>200179</v>
      </c>
      <c r="M971" s="56" t="s">
        <v>2286</v>
      </c>
      <c r="N971" s="56">
        <v>1</v>
      </c>
      <c r="Q971" s="56" t="s">
        <v>4619</v>
      </c>
      <c r="R971" s="56">
        <v>1</v>
      </c>
      <c r="S971" s="56">
        <v>22642.935000000001</v>
      </c>
      <c r="T971" s="56">
        <v>21564.7</v>
      </c>
      <c r="U971" s="56" t="s">
        <v>2002</v>
      </c>
      <c r="V971" s="56" t="s">
        <v>2003</v>
      </c>
      <c r="W971" s="56" t="s">
        <v>4265</v>
      </c>
      <c r="X971" s="56" t="s">
        <v>4266</v>
      </c>
      <c r="Y971" s="56" t="s">
        <v>4267</v>
      </c>
      <c r="AE971" s="56">
        <v>8471160</v>
      </c>
    </row>
    <row r="972" spans="1:31" x14ac:dyDescent="0.35">
      <c r="A972" s="56" t="s">
        <v>1998</v>
      </c>
      <c r="B972" s="56" t="s">
        <v>1999</v>
      </c>
      <c r="C972" s="56" t="s">
        <v>963</v>
      </c>
      <c r="D972" s="56">
        <v>8471160</v>
      </c>
      <c r="E972" s="56" t="s">
        <v>506</v>
      </c>
      <c r="F972" s="56">
        <v>432209</v>
      </c>
      <c r="G972" s="56" t="s">
        <v>138</v>
      </c>
      <c r="H972" s="56" t="str">
        <f t="shared" si="15"/>
        <v>847.8471160.1.432209.000000.847001.200179</v>
      </c>
      <c r="I972" s="66" t="s">
        <v>21</v>
      </c>
      <c r="J972" s="66">
        <v>847001</v>
      </c>
      <c r="K972" s="66" t="s">
        <v>23</v>
      </c>
      <c r="L972" s="66">
        <v>200179</v>
      </c>
      <c r="M972" s="56" t="s">
        <v>2286</v>
      </c>
      <c r="N972" s="56">
        <v>1</v>
      </c>
      <c r="Q972" s="56" t="s">
        <v>4620</v>
      </c>
      <c r="R972" s="56">
        <v>1</v>
      </c>
      <c r="S972" s="56">
        <v>53879.175000000003</v>
      </c>
      <c r="T972" s="56">
        <v>51313.5</v>
      </c>
      <c r="U972" s="56" t="s">
        <v>2002</v>
      </c>
      <c r="V972" s="56" t="s">
        <v>2003</v>
      </c>
      <c r="W972" s="56" t="s">
        <v>4265</v>
      </c>
      <c r="X972" s="56" t="s">
        <v>4266</v>
      </c>
      <c r="Y972" s="56" t="s">
        <v>4267</v>
      </c>
      <c r="AE972" s="56">
        <v>8471160</v>
      </c>
    </row>
    <row r="973" spans="1:31" x14ac:dyDescent="0.35">
      <c r="A973" s="56" t="s">
        <v>1998</v>
      </c>
      <c r="B973" s="56" t="s">
        <v>1999</v>
      </c>
      <c r="C973" s="56" t="s">
        <v>963</v>
      </c>
      <c r="D973" s="56">
        <v>8471160</v>
      </c>
      <c r="E973" s="56" t="s">
        <v>506</v>
      </c>
      <c r="F973" s="56">
        <v>432209</v>
      </c>
      <c r="G973" s="56" t="s">
        <v>138</v>
      </c>
      <c r="H973" s="56" t="str">
        <f t="shared" si="15"/>
        <v>847.8471160.1.432209.000000.847001.200179</v>
      </c>
      <c r="I973" s="66" t="s">
        <v>21</v>
      </c>
      <c r="J973" s="66">
        <v>847001</v>
      </c>
      <c r="K973" s="66" t="s">
        <v>23</v>
      </c>
      <c r="L973" s="66">
        <v>200179</v>
      </c>
      <c r="M973" s="56" t="s">
        <v>2286</v>
      </c>
      <c r="N973" s="56">
        <v>1</v>
      </c>
      <c r="Q973" s="56" t="s">
        <v>4621</v>
      </c>
      <c r="R973" s="56">
        <v>1</v>
      </c>
      <c r="S973" s="56">
        <v>381117.19800000003</v>
      </c>
      <c r="T973" s="56">
        <v>362968.76</v>
      </c>
      <c r="U973" s="56" t="s">
        <v>2002</v>
      </c>
      <c r="V973" s="56" t="s">
        <v>2003</v>
      </c>
      <c r="W973" s="56" t="s">
        <v>4265</v>
      </c>
      <c r="X973" s="56" t="s">
        <v>4266</v>
      </c>
      <c r="Y973" s="56" t="s">
        <v>4267</v>
      </c>
      <c r="AE973" s="56">
        <v>8471160</v>
      </c>
    </row>
    <row r="974" spans="1:31" x14ac:dyDescent="0.35">
      <c r="A974" s="56" t="s">
        <v>1998</v>
      </c>
      <c r="B974" s="56" t="s">
        <v>1999</v>
      </c>
      <c r="C974" s="56" t="s">
        <v>963</v>
      </c>
      <c r="D974" s="56">
        <v>8471160</v>
      </c>
      <c r="E974" s="56" t="s">
        <v>506</v>
      </c>
      <c r="F974" s="56">
        <v>432209</v>
      </c>
      <c r="G974" s="56" t="s">
        <v>138</v>
      </c>
      <c r="H974" s="56" t="str">
        <f t="shared" si="15"/>
        <v>847.8471160.1.432209.000000.847001.200179</v>
      </c>
      <c r="I974" s="66" t="s">
        <v>21</v>
      </c>
      <c r="J974" s="66">
        <v>847001</v>
      </c>
      <c r="K974" s="66" t="s">
        <v>23</v>
      </c>
      <c r="L974" s="66">
        <v>200179</v>
      </c>
      <c r="M974" s="56" t="s">
        <v>2286</v>
      </c>
      <c r="N974" s="56">
        <v>1</v>
      </c>
      <c r="Q974" s="56" t="s">
        <v>4622</v>
      </c>
      <c r="R974" s="56">
        <v>1</v>
      </c>
      <c r="S974" s="56">
        <v>1155</v>
      </c>
      <c r="T974" s="56">
        <v>1100</v>
      </c>
      <c r="U974" s="56" t="s">
        <v>2002</v>
      </c>
      <c r="V974" s="56" t="s">
        <v>2003</v>
      </c>
      <c r="W974" s="56" t="s">
        <v>4265</v>
      </c>
      <c r="X974" s="56" t="s">
        <v>4266</v>
      </c>
      <c r="Y974" s="56" t="s">
        <v>4267</v>
      </c>
      <c r="AE974" s="56">
        <v>8471160</v>
      </c>
    </row>
    <row r="975" spans="1:31" x14ac:dyDescent="0.35">
      <c r="A975" s="56" t="s">
        <v>1998</v>
      </c>
      <c r="B975" s="56" t="s">
        <v>1999</v>
      </c>
      <c r="C975" s="56" t="s">
        <v>963</v>
      </c>
      <c r="D975" s="56">
        <v>8471160</v>
      </c>
      <c r="E975" s="56" t="s">
        <v>506</v>
      </c>
      <c r="F975" s="56">
        <v>432209</v>
      </c>
      <c r="G975" s="56" t="s">
        <v>138</v>
      </c>
      <c r="H975" s="56" t="str">
        <f t="shared" si="15"/>
        <v>847.8471160.1.432209.000000.847001.200179</v>
      </c>
      <c r="I975" s="66" t="s">
        <v>21</v>
      </c>
      <c r="J975" s="66">
        <v>847001</v>
      </c>
      <c r="K975" s="66" t="s">
        <v>23</v>
      </c>
      <c r="L975" s="66">
        <v>200179</v>
      </c>
      <c r="M975" s="56" t="s">
        <v>2286</v>
      </c>
      <c r="N975" s="56">
        <v>1</v>
      </c>
      <c r="Q975" s="56" t="s">
        <v>4623</v>
      </c>
      <c r="R975" s="56">
        <v>1</v>
      </c>
      <c r="S975" s="56">
        <v>2310</v>
      </c>
      <c r="T975" s="56">
        <v>2200</v>
      </c>
      <c r="U975" s="56" t="s">
        <v>2002</v>
      </c>
      <c r="V975" s="56" t="s">
        <v>2003</v>
      </c>
      <c r="W975" s="56" t="s">
        <v>4265</v>
      </c>
      <c r="X975" s="56" t="s">
        <v>4266</v>
      </c>
      <c r="Y975" s="56" t="s">
        <v>4267</v>
      </c>
      <c r="AE975" s="56">
        <v>8471160</v>
      </c>
    </row>
    <row r="976" spans="1:31" x14ac:dyDescent="0.35">
      <c r="A976" s="56" t="s">
        <v>1998</v>
      </c>
      <c r="B976" s="56" t="s">
        <v>1999</v>
      </c>
      <c r="C976" s="56" t="s">
        <v>963</v>
      </c>
      <c r="D976" s="56">
        <v>8471160</v>
      </c>
      <c r="E976" s="56" t="s">
        <v>506</v>
      </c>
      <c r="F976" s="56">
        <v>432209</v>
      </c>
      <c r="G976" s="56" t="s">
        <v>138</v>
      </c>
      <c r="H976" s="56" t="str">
        <f t="shared" si="15"/>
        <v>847.8471160.1.432209.000000.847001.200179</v>
      </c>
      <c r="I976" s="66" t="s">
        <v>21</v>
      </c>
      <c r="J976" s="66">
        <v>847001</v>
      </c>
      <c r="K976" s="66" t="s">
        <v>23</v>
      </c>
      <c r="L976" s="66">
        <v>200179</v>
      </c>
      <c r="M976" s="56" t="s">
        <v>2286</v>
      </c>
      <c r="N976" s="56">
        <v>1</v>
      </c>
      <c r="Q976" s="56" t="s">
        <v>4624</v>
      </c>
      <c r="R976" s="56">
        <v>1</v>
      </c>
      <c r="S976" s="56">
        <v>8778</v>
      </c>
      <c r="T976" s="56">
        <v>8360</v>
      </c>
      <c r="U976" s="56" t="s">
        <v>2002</v>
      </c>
      <c r="V976" s="56" t="s">
        <v>2003</v>
      </c>
      <c r="W976" s="56" t="s">
        <v>4265</v>
      </c>
      <c r="X976" s="56" t="s">
        <v>4266</v>
      </c>
      <c r="Y976" s="56" t="s">
        <v>4267</v>
      </c>
      <c r="AE976" s="56">
        <v>8471160</v>
      </c>
    </row>
    <row r="977" spans="1:31" x14ac:dyDescent="0.35">
      <c r="A977" s="56" t="s">
        <v>1998</v>
      </c>
      <c r="B977" s="56" t="s">
        <v>1999</v>
      </c>
      <c r="C977" s="56" t="s">
        <v>963</v>
      </c>
      <c r="D977" s="56">
        <v>8471160</v>
      </c>
      <c r="E977" s="56" t="s">
        <v>506</v>
      </c>
      <c r="F977" s="56">
        <v>432209</v>
      </c>
      <c r="G977" s="56" t="s">
        <v>138</v>
      </c>
      <c r="H977" s="56" t="str">
        <f t="shared" si="15"/>
        <v>847.8471160.1.432209.000000.847001.200179</v>
      </c>
      <c r="I977" s="66" t="s">
        <v>21</v>
      </c>
      <c r="J977" s="66">
        <v>847001</v>
      </c>
      <c r="K977" s="66" t="s">
        <v>23</v>
      </c>
      <c r="L977" s="66">
        <v>200179</v>
      </c>
      <c r="M977" s="56" t="s">
        <v>2286</v>
      </c>
      <c r="N977" s="56">
        <v>1</v>
      </c>
      <c r="Q977" s="56" t="s">
        <v>4625</v>
      </c>
      <c r="R977" s="56">
        <v>1</v>
      </c>
      <c r="S977" s="56">
        <v>3802.2599999999998</v>
      </c>
      <c r="T977" s="56">
        <v>3621.2</v>
      </c>
      <c r="U977" s="56" t="s">
        <v>2002</v>
      </c>
      <c r="V977" s="56" t="s">
        <v>2003</v>
      </c>
      <c r="W977" s="56" t="s">
        <v>4265</v>
      </c>
      <c r="X977" s="56" t="s">
        <v>4266</v>
      </c>
      <c r="Y977" s="56" t="s">
        <v>4267</v>
      </c>
      <c r="AE977" s="56">
        <v>8471160</v>
      </c>
    </row>
    <row r="978" spans="1:31" x14ac:dyDescent="0.35">
      <c r="A978" s="56" t="s">
        <v>1998</v>
      </c>
      <c r="B978" s="56" t="s">
        <v>1999</v>
      </c>
      <c r="C978" s="56" t="s">
        <v>963</v>
      </c>
      <c r="D978" s="56">
        <v>8471160</v>
      </c>
      <c r="E978" s="56" t="s">
        <v>506</v>
      </c>
      <c r="F978" s="56">
        <v>432209</v>
      </c>
      <c r="G978" s="56" t="s">
        <v>138</v>
      </c>
      <c r="H978" s="56" t="str">
        <f t="shared" si="15"/>
        <v>847.8471160.1.432209.000000.847001.200179</v>
      </c>
      <c r="I978" s="66" t="s">
        <v>21</v>
      </c>
      <c r="J978" s="66">
        <v>847001</v>
      </c>
      <c r="K978" s="66" t="s">
        <v>23</v>
      </c>
      <c r="L978" s="66">
        <v>200179</v>
      </c>
      <c r="M978" s="56" t="s">
        <v>2286</v>
      </c>
      <c r="N978" s="56">
        <v>1</v>
      </c>
      <c r="Q978" s="56" t="s">
        <v>4626</v>
      </c>
      <c r="R978" s="56">
        <v>1</v>
      </c>
      <c r="S978" s="56">
        <v>1247.4000000000001</v>
      </c>
      <c r="T978" s="56">
        <v>1188</v>
      </c>
      <c r="U978" s="56" t="s">
        <v>2002</v>
      </c>
      <c r="V978" s="56" t="s">
        <v>2003</v>
      </c>
      <c r="W978" s="56" t="s">
        <v>4265</v>
      </c>
      <c r="X978" s="56" t="s">
        <v>4266</v>
      </c>
      <c r="Y978" s="56" t="s">
        <v>4267</v>
      </c>
      <c r="AE978" s="56">
        <v>8471160</v>
      </c>
    </row>
    <row r="979" spans="1:31" x14ac:dyDescent="0.35">
      <c r="A979" s="56" t="s">
        <v>1998</v>
      </c>
      <c r="B979" s="56" t="s">
        <v>1999</v>
      </c>
      <c r="C979" s="56" t="s">
        <v>963</v>
      </c>
      <c r="D979" s="56">
        <v>8471160</v>
      </c>
      <c r="E979" s="56" t="s">
        <v>506</v>
      </c>
      <c r="F979" s="56">
        <v>432209</v>
      </c>
      <c r="G979" s="56" t="s">
        <v>138</v>
      </c>
      <c r="H979" s="56" t="str">
        <f t="shared" si="15"/>
        <v>847.8471160.1.432209.000000.847001.200179</v>
      </c>
      <c r="I979" s="66" t="s">
        <v>21</v>
      </c>
      <c r="J979" s="66">
        <v>847001</v>
      </c>
      <c r="K979" s="66" t="s">
        <v>23</v>
      </c>
      <c r="L979" s="66">
        <v>200179</v>
      </c>
      <c r="M979" s="56" t="s">
        <v>2286</v>
      </c>
      <c r="N979" s="56">
        <v>1</v>
      </c>
      <c r="Q979" s="56" t="s">
        <v>4627</v>
      </c>
      <c r="R979" s="56">
        <v>1</v>
      </c>
      <c r="S979" s="56">
        <v>20640.459000000003</v>
      </c>
      <c r="T979" s="56">
        <v>19657.580000000002</v>
      </c>
      <c r="U979" s="56" t="s">
        <v>2002</v>
      </c>
      <c r="V979" s="56" t="s">
        <v>2003</v>
      </c>
      <c r="W979" s="56" t="s">
        <v>4265</v>
      </c>
      <c r="X979" s="56" t="s">
        <v>4266</v>
      </c>
      <c r="Y979" s="56" t="s">
        <v>4267</v>
      </c>
      <c r="AE979" s="56">
        <v>8471160</v>
      </c>
    </row>
    <row r="980" spans="1:31" x14ac:dyDescent="0.35">
      <c r="A980" s="56" t="s">
        <v>1998</v>
      </c>
      <c r="B980" s="56" t="s">
        <v>1999</v>
      </c>
      <c r="C980" s="56" t="s">
        <v>963</v>
      </c>
      <c r="D980" s="56">
        <v>8471160</v>
      </c>
      <c r="E980" s="56" t="s">
        <v>506</v>
      </c>
      <c r="F980" s="56">
        <v>432209</v>
      </c>
      <c r="G980" s="56" t="s">
        <v>138</v>
      </c>
      <c r="H980" s="56" t="str">
        <f t="shared" si="15"/>
        <v>847.8471160.1.432209.000000.847001.200179</v>
      </c>
      <c r="I980" s="66" t="s">
        <v>21</v>
      </c>
      <c r="J980" s="66">
        <v>847001</v>
      </c>
      <c r="K980" s="66" t="s">
        <v>23</v>
      </c>
      <c r="L980" s="66">
        <v>200179</v>
      </c>
      <c r="M980" s="56" t="s">
        <v>2286</v>
      </c>
      <c r="N980" s="56">
        <v>1</v>
      </c>
      <c r="Q980" s="56" t="s">
        <v>4628</v>
      </c>
      <c r="R980" s="56">
        <v>1</v>
      </c>
      <c r="S980" s="56">
        <v>93408.21</v>
      </c>
      <c r="T980" s="56">
        <v>88960.2</v>
      </c>
      <c r="U980" s="56" t="s">
        <v>2002</v>
      </c>
      <c r="V980" s="56" t="s">
        <v>2003</v>
      </c>
      <c r="W980" s="56" t="s">
        <v>4265</v>
      </c>
      <c r="X980" s="56" t="s">
        <v>4266</v>
      </c>
      <c r="Y980" s="56" t="s">
        <v>4267</v>
      </c>
      <c r="AE980" s="56">
        <v>8471160</v>
      </c>
    </row>
    <row r="981" spans="1:31" x14ac:dyDescent="0.35">
      <c r="A981" s="56" t="s">
        <v>1998</v>
      </c>
      <c r="B981" s="56" t="s">
        <v>1999</v>
      </c>
      <c r="C981" s="56" t="s">
        <v>963</v>
      </c>
      <c r="D981" s="56">
        <v>8471160</v>
      </c>
      <c r="E981" s="56" t="s">
        <v>506</v>
      </c>
      <c r="F981" s="56">
        <v>432209</v>
      </c>
      <c r="G981" s="56" t="s">
        <v>138</v>
      </c>
      <c r="H981" s="56" t="str">
        <f t="shared" si="15"/>
        <v>847.8471160.1.432209.000000.847001.200179</v>
      </c>
      <c r="I981" s="66" t="s">
        <v>21</v>
      </c>
      <c r="J981" s="66">
        <v>847001</v>
      </c>
      <c r="K981" s="66" t="s">
        <v>23</v>
      </c>
      <c r="L981" s="66">
        <v>200179</v>
      </c>
      <c r="M981" s="56" t="s">
        <v>2286</v>
      </c>
      <c r="N981" s="56">
        <v>1</v>
      </c>
      <c r="Q981" s="56" t="s">
        <v>4629</v>
      </c>
      <c r="R981" s="56">
        <v>1</v>
      </c>
      <c r="S981" s="56">
        <v>1604.1375</v>
      </c>
      <c r="T981" s="56">
        <v>1527.75</v>
      </c>
      <c r="U981" s="56" t="s">
        <v>2002</v>
      </c>
      <c r="V981" s="56" t="s">
        <v>2003</v>
      </c>
      <c r="W981" s="56" t="s">
        <v>4265</v>
      </c>
      <c r="X981" s="56" t="s">
        <v>4266</v>
      </c>
      <c r="Y981" s="56" t="s">
        <v>4267</v>
      </c>
      <c r="AE981" s="56">
        <v>8471160</v>
      </c>
    </row>
    <row r="982" spans="1:31" x14ac:dyDescent="0.35">
      <c r="A982" s="56" t="s">
        <v>1998</v>
      </c>
      <c r="B982" s="56" t="s">
        <v>1999</v>
      </c>
      <c r="C982" s="56" t="s">
        <v>963</v>
      </c>
      <c r="D982" s="56">
        <v>8471160</v>
      </c>
      <c r="E982" s="56" t="s">
        <v>506</v>
      </c>
      <c r="F982" s="56">
        <v>432209</v>
      </c>
      <c r="G982" s="56" t="s">
        <v>138</v>
      </c>
      <c r="H982" s="56" t="str">
        <f t="shared" si="15"/>
        <v>847.8471160.1.432209.000000.847001.200179</v>
      </c>
      <c r="I982" s="66" t="s">
        <v>21</v>
      </c>
      <c r="J982" s="66">
        <v>847001</v>
      </c>
      <c r="K982" s="66" t="s">
        <v>23</v>
      </c>
      <c r="L982" s="66">
        <v>200179</v>
      </c>
      <c r="M982" s="56" t="s">
        <v>2286</v>
      </c>
      <c r="N982" s="56">
        <v>1</v>
      </c>
      <c r="Q982" s="56" t="s">
        <v>4630</v>
      </c>
      <c r="R982" s="56">
        <v>1</v>
      </c>
      <c r="S982" s="56">
        <v>1604.1375</v>
      </c>
      <c r="T982" s="56">
        <v>1527.75</v>
      </c>
      <c r="U982" s="56" t="s">
        <v>2002</v>
      </c>
      <c r="V982" s="56" t="s">
        <v>2003</v>
      </c>
      <c r="W982" s="56" t="s">
        <v>4265</v>
      </c>
      <c r="X982" s="56" t="s">
        <v>4266</v>
      </c>
      <c r="Y982" s="56" t="s">
        <v>4267</v>
      </c>
      <c r="AE982" s="56">
        <v>8471160</v>
      </c>
    </row>
    <row r="983" spans="1:31" x14ac:dyDescent="0.35">
      <c r="A983" s="56" t="s">
        <v>1998</v>
      </c>
      <c r="B983" s="56" t="s">
        <v>1999</v>
      </c>
      <c r="C983" s="56" t="s">
        <v>963</v>
      </c>
      <c r="D983" s="56">
        <v>8471160</v>
      </c>
      <c r="E983" s="56" t="s">
        <v>506</v>
      </c>
      <c r="F983" s="56">
        <v>432209</v>
      </c>
      <c r="G983" s="56" t="s">
        <v>138</v>
      </c>
      <c r="H983" s="56" t="str">
        <f t="shared" si="15"/>
        <v>847.8471160.1.432209.000000.847001.200179</v>
      </c>
      <c r="I983" s="66" t="s">
        <v>21</v>
      </c>
      <c r="J983" s="66">
        <v>847001</v>
      </c>
      <c r="K983" s="66" t="s">
        <v>23</v>
      </c>
      <c r="L983" s="66">
        <v>200179</v>
      </c>
      <c r="M983" s="56" t="s">
        <v>2286</v>
      </c>
      <c r="N983" s="56">
        <v>1</v>
      </c>
      <c r="Q983" s="56" t="s">
        <v>4631</v>
      </c>
      <c r="R983" s="56">
        <v>1</v>
      </c>
      <c r="S983" s="56">
        <v>9702</v>
      </c>
      <c r="T983" s="56">
        <v>9240</v>
      </c>
      <c r="U983" s="56" t="s">
        <v>2002</v>
      </c>
      <c r="V983" s="56" t="s">
        <v>2003</v>
      </c>
      <c r="W983" s="56" t="s">
        <v>4265</v>
      </c>
      <c r="X983" s="56" t="s">
        <v>4266</v>
      </c>
      <c r="Y983" s="56" t="s">
        <v>4267</v>
      </c>
      <c r="AE983" s="56">
        <v>8471160</v>
      </c>
    </row>
    <row r="984" spans="1:31" x14ac:dyDescent="0.35">
      <c r="A984" s="56" t="s">
        <v>1998</v>
      </c>
      <c r="B984" s="56" t="s">
        <v>1999</v>
      </c>
      <c r="C984" s="56" t="s">
        <v>963</v>
      </c>
      <c r="D984" s="56">
        <v>8471160</v>
      </c>
      <c r="E984" s="56" t="s">
        <v>506</v>
      </c>
      <c r="F984" s="56">
        <v>432209</v>
      </c>
      <c r="G984" s="56" t="s">
        <v>138</v>
      </c>
      <c r="H984" s="56" t="str">
        <f t="shared" si="15"/>
        <v>847.8471160.1.432209.000000.847001.200179</v>
      </c>
      <c r="I984" s="66" t="s">
        <v>21</v>
      </c>
      <c r="J984" s="66">
        <v>847001</v>
      </c>
      <c r="K984" s="66" t="s">
        <v>23</v>
      </c>
      <c r="L984" s="66">
        <v>200179</v>
      </c>
      <c r="M984" s="56" t="s">
        <v>2286</v>
      </c>
      <c r="N984" s="56">
        <v>1</v>
      </c>
      <c r="Q984" s="56" t="s">
        <v>4632</v>
      </c>
      <c r="R984" s="56">
        <v>1</v>
      </c>
      <c r="S984" s="56">
        <v>7283.9760000000006</v>
      </c>
      <c r="T984" s="56">
        <v>6937.12</v>
      </c>
      <c r="U984" s="56" t="s">
        <v>2002</v>
      </c>
      <c r="V984" s="56" t="s">
        <v>2003</v>
      </c>
      <c r="W984" s="56" t="s">
        <v>4265</v>
      </c>
      <c r="X984" s="56" t="s">
        <v>4266</v>
      </c>
      <c r="Y984" s="56" t="s">
        <v>4267</v>
      </c>
      <c r="AE984" s="56">
        <v>8471160</v>
      </c>
    </row>
    <row r="985" spans="1:31" x14ac:dyDescent="0.35">
      <c r="A985" s="56" t="s">
        <v>1998</v>
      </c>
      <c r="B985" s="56" t="s">
        <v>1999</v>
      </c>
      <c r="C985" s="56" t="s">
        <v>963</v>
      </c>
      <c r="D985" s="56">
        <v>8471160</v>
      </c>
      <c r="E985" s="56" t="s">
        <v>506</v>
      </c>
      <c r="F985" s="56">
        <v>432209</v>
      </c>
      <c r="G985" s="56" t="s">
        <v>138</v>
      </c>
      <c r="H985" s="56" t="str">
        <f t="shared" si="15"/>
        <v>847.8471160.1.432209.000000.847001.200179</v>
      </c>
      <c r="I985" s="66" t="s">
        <v>21</v>
      </c>
      <c r="J985" s="66">
        <v>847001</v>
      </c>
      <c r="K985" s="66" t="s">
        <v>23</v>
      </c>
      <c r="L985" s="66">
        <v>200179</v>
      </c>
      <c r="M985" s="56" t="s">
        <v>2286</v>
      </c>
      <c r="N985" s="56">
        <v>1</v>
      </c>
      <c r="Q985" s="56" t="s">
        <v>4633</v>
      </c>
      <c r="R985" s="56">
        <v>1</v>
      </c>
      <c r="S985" s="56">
        <v>21000</v>
      </c>
      <c r="T985" s="56">
        <v>20000</v>
      </c>
      <c r="U985" s="56" t="s">
        <v>2002</v>
      </c>
      <c r="V985" s="56" t="s">
        <v>2003</v>
      </c>
      <c r="W985" s="56" t="s">
        <v>4265</v>
      </c>
      <c r="X985" s="56" t="s">
        <v>4266</v>
      </c>
      <c r="Y985" s="56" t="s">
        <v>4267</v>
      </c>
      <c r="AE985" s="56">
        <v>8471160</v>
      </c>
    </row>
    <row r="986" spans="1:31" x14ac:dyDescent="0.35">
      <c r="A986" s="56" t="s">
        <v>1998</v>
      </c>
      <c r="B986" s="56" t="s">
        <v>1999</v>
      </c>
      <c r="C986" s="56" t="s">
        <v>963</v>
      </c>
      <c r="D986" s="56">
        <v>8471160</v>
      </c>
      <c r="E986" s="56" t="s">
        <v>506</v>
      </c>
      <c r="F986" s="56">
        <v>432209</v>
      </c>
      <c r="G986" s="56" t="s">
        <v>138</v>
      </c>
      <c r="H986" s="56" t="str">
        <f t="shared" si="15"/>
        <v>847.8471160.1.432209.000000.847001.200179</v>
      </c>
      <c r="I986" s="66" t="s">
        <v>21</v>
      </c>
      <c r="J986" s="66">
        <v>847001</v>
      </c>
      <c r="K986" s="66" t="s">
        <v>23</v>
      </c>
      <c r="L986" s="66">
        <v>200179</v>
      </c>
      <c r="M986" s="56" t="s">
        <v>2286</v>
      </c>
      <c r="N986" s="56">
        <v>1</v>
      </c>
      <c r="Q986" s="56" t="s">
        <v>4634</v>
      </c>
      <c r="R986" s="56">
        <v>1</v>
      </c>
      <c r="S986" s="56">
        <v>94500</v>
      </c>
      <c r="T986" s="56">
        <v>90000</v>
      </c>
      <c r="U986" s="56" t="s">
        <v>2002</v>
      </c>
      <c r="V986" s="56" t="s">
        <v>2003</v>
      </c>
      <c r="W986" s="56" t="s">
        <v>4265</v>
      </c>
      <c r="X986" s="56" t="s">
        <v>4266</v>
      </c>
      <c r="Y986" s="56" t="s">
        <v>4267</v>
      </c>
      <c r="AE986" s="56">
        <v>8471160</v>
      </c>
    </row>
    <row r="987" spans="1:31" x14ac:dyDescent="0.35">
      <c r="A987" s="56" t="s">
        <v>1998</v>
      </c>
      <c r="B987" s="56" t="s">
        <v>1999</v>
      </c>
      <c r="C987" s="56" t="s">
        <v>963</v>
      </c>
      <c r="D987" s="56">
        <v>8471160</v>
      </c>
      <c r="E987" s="56" t="s">
        <v>506</v>
      </c>
      <c r="F987" s="56">
        <v>432209</v>
      </c>
      <c r="G987" s="56" t="s">
        <v>138</v>
      </c>
      <c r="H987" s="56" t="str">
        <f t="shared" si="15"/>
        <v>847.8471160.1.432209.000000.847001.200179</v>
      </c>
      <c r="I987" s="66" t="s">
        <v>21</v>
      </c>
      <c r="J987" s="66">
        <v>847001</v>
      </c>
      <c r="K987" s="66" t="s">
        <v>23</v>
      </c>
      <c r="L987" s="66">
        <v>200179</v>
      </c>
      <c r="M987" s="56" t="s">
        <v>2286</v>
      </c>
      <c r="N987" s="56">
        <v>1</v>
      </c>
      <c r="Q987" s="56" t="s">
        <v>4635</v>
      </c>
      <c r="R987" s="56">
        <v>1</v>
      </c>
      <c r="S987" s="56">
        <v>3307.5</v>
      </c>
      <c r="T987" s="56">
        <v>3150</v>
      </c>
      <c r="U987" s="56" t="s">
        <v>2002</v>
      </c>
      <c r="V987" s="56" t="s">
        <v>2003</v>
      </c>
      <c r="W987" s="56" t="s">
        <v>4265</v>
      </c>
      <c r="X987" s="56" t="s">
        <v>4266</v>
      </c>
      <c r="Y987" s="56" t="s">
        <v>4267</v>
      </c>
      <c r="AE987" s="56">
        <v>8471160</v>
      </c>
    </row>
    <row r="988" spans="1:31" x14ac:dyDescent="0.35">
      <c r="A988" s="56" t="s">
        <v>1998</v>
      </c>
      <c r="B988" s="56" t="s">
        <v>1999</v>
      </c>
      <c r="C988" s="56" t="s">
        <v>963</v>
      </c>
      <c r="D988" s="56">
        <v>8471160</v>
      </c>
      <c r="E988" s="56" t="s">
        <v>506</v>
      </c>
      <c r="F988" s="56">
        <v>432209</v>
      </c>
      <c r="G988" s="56" t="s">
        <v>138</v>
      </c>
      <c r="H988" s="56" t="str">
        <f t="shared" si="15"/>
        <v>847.8471160.1.432209.000000.847001.200179</v>
      </c>
      <c r="I988" s="66" t="s">
        <v>21</v>
      </c>
      <c r="J988" s="66">
        <v>847001</v>
      </c>
      <c r="K988" s="66" t="s">
        <v>23</v>
      </c>
      <c r="L988" s="66">
        <v>200179</v>
      </c>
      <c r="M988" s="56" t="s">
        <v>2286</v>
      </c>
      <c r="N988" s="56">
        <v>1</v>
      </c>
      <c r="Q988" s="56" t="s">
        <v>4636</v>
      </c>
      <c r="R988" s="56">
        <v>1</v>
      </c>
      <c r="S988" s="56">
        <v>4441.5</v>
      </c>
      <c r="T988" s="56">
        <v>4230</v>
      </c>
      <c r="U988" s="56" t="s">
        <v>2002</v>
      </c>
      <c r="V988" s="56" t="s">
        <v>2003</v>
      </c>
      <c r="W988" s="56" t="s">
        <v>4265</v>
      </c>
      <c r="X988" s="56" t="s">
        <v>4266</v>
      </c>
      <c r="Y988" s="56" t="s">
        <v>4267</v>
      </c>
      <c r="AE988" s="56">
        <v>8471160</v>
      </c>
    </row>
    <row r="989" spans="1:31" x14ac:dyDescent="0.35">
      <c r="A989" s="56" t="s">
        <v>1998</v>
      </c>
      <c r="B989" s="56" t="s">
        <v>1999</v>
      </c>
      <c r="C989" s="56" t="s">
        <v>963</v>
      </c>
      <c r="D989" s="56">
        <v>8471160</v>
      </c>
      <c r="E989" s="56" t="s">
        <v>506</v>
      </c>
      <c r="F989" s="56">
        <v>432209</v>
      </c>
      <c r="G989" s="56" t="s">
        <v>138</v>
      </c>
      <c r="H989" s="56" t="str">
        <f t="shared" si="15"/>
        <v>847.8471160.1.432209.000000.847001.200179</v>
      </c>
      <c r="I989" s="66" t="s">
        <v>21</v>
      </c>
      <c r="J989" s="66">
        <v>847001</v>
      </c>
      <c r="K989" s="66" t="s">
        <v>23</v>
      </c>
      <c r="L989" s="66">
        <v>200179</v>
      </c>
      <c r="M989" s="56" t="s">
        <v>2286</v>
      </c>
      <c r="N989" s="56">
        <v>1</v>
      </c>
      <c r="Q989" s="56" t="s">
        <v>4637</v>
      </c>
      <c r="R989" s="56">
        <v>1</v>
      </c>
      <c r="S989" s="56">
        <v>2314.0005000000001</v>
      </c>
      <c r="T989" s="56">
        <v>2203.81</v>
      </c>
      <c r="U989" s="56" t="s">
        <v>2002</v>
      </c>
      <c r="V989" s="56" t="s">
        <v>2003</v>
      </c>
      <c r="W989" s="56" t="s">
        <v>4265</v>
      </c>
      <c r="X989" s="56" t="s">
        <v>4266</v>
      </c>
      <c r="Y989" s="56" t="s">
        <v>4267</v>
      </c>
      <c r="AE989" s="56">
        <v>8471160</v>
      </c>
    </row>
    <row r="990" spans="1:31" x14ac:dyDescent="0.35">
      <c r="A990" s="56" t="s">
        <v>1998</v>
      </c>
      <c r="B990" s="56" t="s">
        <v>1999</v>
      </c>
      <c r="C990" s="56" t="s">
        <v>963</v>
      </c>
      <c r="D990" s="56">
        <v>8471160</v>
      </c>
      <c r="E990" s="56" t="s">
        <v>506</v>
      </c>
      <c r="F990" s="56">
        <v>432209</v>
      </c>
      <c r="G990" s="56" t="s">
        <v>138</v>
      </c>
      <c r="H990" s="56" t="str">
        <f t="shared" si="15"/>
        <v>847.8471160.1.432209.000000.847001.200179</v>
      </c>
      <c r="I990" s="66" t="s">
        <v>21</v>
      </c>
      <c r="J990" s="66">
        <v>847001</v>
      </c>
      <c r="K990" s="66" t="s">
        <v>23</v>
      </c>
      <c r="L990" s="66">
        <v>200179</v>
      </c>
      <c r="M990" s="56" t="s">
        <v>2286</v>
      </c>
      <c r="N990" s="56">
        <v>1</v>
      </c>
      <c r="Q990" s="56" t="s">
        <v>4638</v>
      </c>
      <c r="R990" s="56">
        <v>1</v>
      </c>
      <c r="S990" s="56">
        <v>5784.9855000000007</v>
      </c>
      <c r="T990" s="56">
        <v>5509.51</v>
      </c>
      <c r="U990" s="56" t="s">
        <v>2002</v>
      </c>
      <c r="V990" s="56" t="s">
        <v>2003</v>
      </c>
      <c r="W990" s="56" t="s">
        <v>4265</v>
      </c>
      <c r="X990" s="56" t="s">
        <v>4266</v>
      </c>
      <c r="Y990" s="56" t="s">
        <v>4267</v>
      </c>
      <c r="AE990" s="56">
        <v>8471160</v>
      </c>
    </row>
    <row r="991" spans="1:31" x14ac:dyDescent="0.35">
      <c r="A991" s="56" t="s">
        <v>1998</v>
      </c>
      <c r="B991" s="56" t="s">
        <v>1999</v>
      </c>
      <c r="C991" s="56" t="s">
        <v>963</v>
      </c>
      <c r="D991" s="56">
        <v>8471160</v>
      </c>
      <c r="E991" s="56" t="s">
        <v>506</v>
      </c>
      <c r="F991" s="56">
        <v>432209</v>
      </c>
      <c r="G991" s="56" t="s">
        <v>138</v>
      </c>
      <c r="H991" s="56" t="str">
        <f t="shared" si="15"/>
        <v>847.8471160.1.432209.000000.847001.200179</v>
      </c>
      <c r="I991" s="66" t="s">
        <v>21</v>
      </c>
      <c r="J991" s="66">
        <v>847001</v>
      </c>
      <c r="K991" s="66" t="s">
        <v>23</v>
      </c>
      <c r="L991" s="66">
        <v>200179</v>
      </c>
      <c r="M991" s="56" t="s">
        <v>2286</v>
      </c>
      <c r="N991" s="56">
        <v>1</v>
      </c>
      <c r="Q991" s="56" t="s">
        <v>4639</v>
      </c>
      <c r="R991" s="56">
        <v>1</v>
      </c>
      <c r="S991" s="56">
        <v>3856.6605000000004</v>
      </c>
      <c r="T991" s="56">
        <v>3673.01</v>
      </c>
      <c r="U991" s="56" t="s">
        <v>2002</v>
      </c>
      <c r="V991" s="56" t="s">
        <v>2003</v>
      </c>
      <c r="W991" s="56" t="s">
        <v>4265</v>
      </c>
      <c r="X991" s="56" t="s">
        <v>4266</v>
      </c>
      <c r="Y991" s="56" t="s">
        <v>4267</v>
      </c>
      <c r="AE991" s="56">
        <v>8471160</v>
      </c>
    </row>
    <row r="992" spans="1:31" x14ac:dyDescent="0.35">
      <c r="A992" s="56" t="s">
        <v>1998</v>
      </c>
      <c r="B992" s="56" t="s">
        <v>1999</v>
      </c>
      <c r="C992" s="56" t="s">
        <v>963</v>
      </c>
      <c r="D992" s="56">
        <v>8471160</v>
      </c>
      <c r="E992" s="56" t="s">
        <v>506</v>
      </c>
      <c r="F992" s="56">
        <v>432209</v>
      </c>
      <c r="G992" s="56" t="s">
        <v>138</v>
      </c>
      <c r="H992" s="56" t="str">
        <f t="shared" si="15"/>
        <v>847.8471160.1.432209.000000.847001.200179</v>
      </c>
      <c r="I992" s="66" t="s">
        <v>21</v>
      </c>
      <c r="J992" s="66">
        <v>847001</v>
      </c>
      <c r="K992" s="66" t="s">
        <v>23</v>
      </c>
      <c r="L992" s="66">
        <v>200179</v>
      </c>
      <c r="M992" s="56" t="s">
        <v>2286</v>
      </c>
      <c r="N992" s="56">
        <v>1</v>
      </c>
      <c r="Q992" s="56" t="s">
        <v>4640</v>
      </c>
      <c r="R992" s="56">
        <v>1</v>
      </c>
      <c r="S992" s="56">
        <v>315000</v>
      </c>
      <c r="T992" s="56">
        <v>300000</v>
      </c>
      <c r="U992" s="56" t="s">
        <v>2002</v>
      </c>
      <c r="V992" s="56" t="s">
        <v>2003</v>
      </c>
      <c r="W992" s="56" t="s">
        <v>4265</v>
      </c>
      <c r="X992" s="56" t="s">
        <v>4266</v>
      </c>
      <c r="Y992" s="56" t="s">
        <v>4267</v>
      </c>
      <c r="AE992" s="56">
        <v>8471160</v>
      </c>
    </row>
    <row r="993" spans="1:31" x14ac:dyDescent="0.35">
      <c r="A993" s="56" t="s">
        <v>1998</v>
      </c>
      <c r="B993" s="56" t="s">
        <v>1999</v>
      </c>
      <c r="C993" s="56" t="s">
        <v>963</v>
      </c>
      <c r="D993" s="56">
        <v>8471160</v>
      </c>
      <c r="E993" s="56" t="s">
        <v>506</v>
      </c>
      <c r="F993" s="56">
        <v>432209</v>
      </c>
      <c r="G993" s="56" t="s">
        <v>138</v>
      </c>
      <c r="H993" s="56" t="str">
        <f t="shared" si="15"/>
        <v>847.8471160.1.432209.000000.847001.200179</v>
      </c>
      <c r="I993" s="66" t="s">
        <v>21</v>
      </c>
      <c r="J993" s="66">
        <v>847001</v>
      </c>
      <c r="K993" s="66" t="s">
        <v>23</v>
      </c>
      <c r="L993" s="66">
        <v>200179</v>
      </c>
      <c r="M993" s="56" t="s">
        <v>2286</v>
      </c>
      <c r="N993" s="56">
        <v>1</v>
      </c>
      <c r="Q993" s="56" t="s">
        <v>4641</v>
      </c>
      <c r="R993" s="56">
        <v>1</v>
      </c>
      <c r="S993" s="56">
        <v>105000</v>
      </c>
      <c r="T993" s="56">
        <v>100000</v>
      </c>
      <c r="U993" s="56" t="s">
        <v>2002</v>
      </c>
      <c r="V993" s="56" t="s">
        <v>2003</v>
      </c>
      <c r="W993" s="56" t="s">
        <v>4265</v>
      </c>
      <c r="X993" s="56" t="s">
        <v>4266</v>
      </c>
      <c r="Y993" s="56" t="s">
        <v>4267</v>
      </c>
      <c r="AE993" s="56">
        <v>8471160</v>
      </c>
    </row>
    <row r="994" spans="1:31" x14ac:dyDescent="0.35">
      <c r="A994" s="56" t="s">
        <v>1998</v>
      </c>
      <c r="B994" s="56" t="s">
        <v>1999</v>
      </c>
      <c r="C994" s="56" t="s">
        <v>963</v>
      </c>
      <c r="D994" s="56">
        <v>8471160</v>
      </c>
      <c r="E994" s="56" t="s">
        <v>506</v>
      </c>
      <c r="F994" s="56">
        <v>432209</v>
      </c>
      <c r="G994" s="56" t="s">
        <v>138</v>
      </c>
      <c r="H994" s="56" t="str">
        <f t="shared" si="15"/>
        <v>847.8471160.1.432209.000000.847001.200179</v>
      </c>
      <c r="I994" s="66" t="s">
        <v>21</v>
      </c>
      <c r="J994" s="66">
        <v>847001</v>
      </c>
      <c r="K994" s="66" t="s">
        <v>23</v>
      </c>
      <c r="L994" s="66">
        <v>200179</v>
      </c>
      <c r="M994" s="56" t="s">
        <v>2286</v>
      </c>
      <c r="N994" s="56">
        <v>1</v>
      </c>
      <c r="Q994" s="56" t="s">
        <v>4642</v>
      </c>
      <c r="R994" s="56">
        <v>1</v>
      </c>
      <c r="S994" s="56">
        <v>461876.10000000003</v>
      </c>
      <c r="T994" s="56">
        <v>439882</v>
      </c>
      <c r="U994" s="56" t="s">
        <v>2002</v>
      </c>
      <c r="V994" s="56" t="s">
        <v>2003</v>
      </c>
      <c r="W994" s="56" t="s">
        <v>4265</v>
      </c>
      <c r="X994" s="56" t="s">
        <v>4266</v>
      </c>
      <c r="Y994" s="56" t="s">
        <v>4267</v>
      </c>
      <c r="AE994" s="56">
        <v>8471160</v>
      </c>
    </row>
    <row r="995" spans="1:31" x14ac:dyDescent="0.35">
      <c r="A995" s="56" t="s">
        <v>1998</v>
      </c>
      <c r="B995" s="56" t="s">
        <v>1999</v>
      </c>
      <c r="C995" s="56" t="s">
        <v>963</v>
      </c>
      <c r="D995" s="56">
        <v>8471160</v>
      </c>
      <c r="E995" s="56" t="s">
        <v>506</v>
      </c>
      <c r="F995" s="56">
        <v>432209</v>
      </c>
      <c r="G995" s="56" t="s">
        <v>138</v>
      </c>
      <c r="H995" s="56" t="str">
        <f t="shared" si="15"/>
        <v>847.8471160.1.432209.000000.847001.200179</v>
      </c>
      <c r="I995" s="66" t="s">
        <v>21</v>
      </c>
      <c r="J995" s="66">
        <v>847001</v>
      </c>
      <c r="K995" s="66" t="s">
        <v>23</v>
      </c>
      <c r="L995" s="66">
        <v>200179</v>
      </c>
      <c r="M995" s="56" t="s">
        <v>2286</v>
      </c>
      <c r="N995" s="56">
        <v>1</v>
      </c>
      <c r="Q995" s="56" t="s">
        <v>4643</v>
      </c>
      <c r="R995" s="56">
        <v>1</v>
      </c>
      <c r="S995" s="56">
        <v>63000</v>
      </c>
      <c r="T995" s="56">
        <v>60000</v>
      </c>
      <c r="U995" s="56" t="s">
        <v>2002</v>
      </c>
      <c r="V995" s="56" t="s">
        <v>2003</v>
      </c>
      <c r="W995" s="56" t="s">
        <v>4265</v>
      </c>
      <c r="X995" s="56" t="s">
        <v>4266</v>
      </c>
      <c r="Y995" s="56" t="s">
        <v>4267</v>
      </c>
      <c r="AE995" s="56">
        <v>8471160</v>
      </c>
    </row>
    <row r="996" spans="1:31" x14ac:dyDescent="0.35">
      <c r="A996" s="56" t="s">
        <v>1998</v>
      </c>
      <c r="B996" s="56" t="s">
        <v>1999</v>
      </c>
      <c r="C996" s="56" t="s">
        <v>963</v>
      </c>
      <c r="D996" s="56">
        <v>8471160</v>
      </c>
      <c r="E996" s="56" t="s">
        <v>506</v>
      </c>
      <c r="F996" s="56">
        <v>432209</v>
      </c>
      <c r="G996" s="56" t="s">
        <v>138</v>
      </c>
      <c r="H996" s="56" t="str">
        <f t="shared" si="15"/>
        <v>847.8471160.1.432209.000000.847001.200179</v>
      </c>
      <c r="I996" s="66" t="s">
        <v>21</v>
      </c>
      <c r="J996" s="66">
        <v>847001</v>
      </c>
      <c r="K996" s="66" t="s">
        <v>23</v>
      </c>
      <c r="L996" s="66">
        <v>200179</v>
      </c>
      <c r="M996" s="56" t="s">
        <v>2286</v>
      </c>
      <c r="N996" s="56">
        <v>1</v>
      </c>
      <c r="Q996" s="56" t="s">
        <v>4644</v>
      </c>
      <c r="R996" s="56">
        <v>1</v>
      </c>
      <c r="S996" s="56">
        <v>47250</v>
      </c>
      <c r="T996" s="56">
        <v>45000</v>
      </c>
      <c r="U996" s="56" t="s">
        <v>2002</v>
      </c>
      <c r="V996" s="56" t="s">
        <v>2003</v>
      </c>
      <c r="W996" s="56" t="s">
        <v>4265</v>
      </c>
      <c r="X996" s="56" t="s">
        <v>4266</v>
      </c>
      <c r="Y996" s="56" t="s">
        <v>4267</v>
      </c>
      <c r="AE996" s="56">
        <v>8471160</v>
      </c>
    </row>
    <row r="997" spans="1:31" x14ac:dyDescent="0.35">
      <c r="A997" s="56" t="s">
        <v>1998</v>
      </c>
      <c r="B997" s="56" t="s">
        <v>1999</v>
      </c>
      <c r="C997" s="56" t="s">
        <v>963</v>
      </c>
      <c r="D997" s="56">
        <v>8471160</v>
      </c>
      <c r="E997" s="56" t="s">
        <v>506</v>
      </c>
      <c r="F997" s="56">
        <v>432209</v>
      </c>
      <c r="G997" s="56" t="s">
        <v>138</v>
      </c>
      <c r="H997" s="56" t="str">
        <f t="shared" si="15"/>
        <v>847.8471160.1.432209.000000.847001.200179</v>
      </c>
      <c r="I997" s="66" t="s">
        <v>21</v>
      </c>
      <c r="J997" s="66">
        <v>847001</v>
      </c>
      <c r="K997" s="66" t="s">
        <v>23</v>
      </c>
      <c r="L997" s="66">
        <v>200179</v>
      </c>
      <c r="M997" s="56" t="s">
        <v>2286</v>
      </c>
      <c r="N997" s="56">
        <v>1</v>
      </c>
      <c r="Q997" s="56" t="s">
        <v>4645</v>
      </c>
      <c r="R997" s="56">
        <v>1</v>
      </c>
      <c r="S997" s="56">
        <v>21000</v>
      </c>
      <c r="T997" s="56">
        <v>20000</v>
      </c>
      <c r="U997" s="56" t="s">
        <v>2002</v>
      </c>
      <c r="V997" s="56" t="s">
        <v>2003</v>
      </c>
      <c r="W997" s="56" t="s">
        <v>4265</v>
      </c>
      <c r="X997" s="56" t="s">
        <v>4266</v>
      </c>
      <c r="Y997" s="56" t="s">
        <v>4267</v>
      </c>
      <c r="AE997" s="56">
        <v>8471160</v>
      </c>
    </row>
    <row r="998" spans="1:31" x14ac:dyDescent="0.35">
      <c r="A998" s="56" t="s">
        <v>1998</v>
      </c>
      <c r="B998" s="56" t="s">
        <v>1999</v>
      </c>
      <c r="C998" s="56" t="s">
        <v>963</v>
      </c>
      <c r="D998" s="56">
        <v>8471160</v>
      </c>
      <c r="E998" s="56" t="s">
        <v>506</v>
      </c>
      <c r="F998" s="56">
        <v>432209</v>
      </c>
      <c r="G998" s="56" t="s">
        <v>138</v>
      </c>
      <c r="H998" s="56" t="str">
        <f t="shared" si="15"/>
        <v>847.8471160.1.432209.000000.847001.200179</v>
      </c>
      <c r="I998" s="66" t="s">
        <v>21</v>
      </c>
      <c r="J998" s="66">
        <v>847001</v>
      </c>
      <c r="K998" s="66" t="s">
        <v>23</v>
      </c>
      <c r="L998" s="66">
        <v>200179</v>
      </c>
      <c r="M998" s="56" t="s">
        <v>2286</v>
      </c>
      <c r="N998" s="56">
        <v>1</v>
      </c>
      <c r="Q998" s="56" t="s">
        <v>4646</v>
      </c>
      <c r="R998" s="56">
        <v>1</v>
      </c>
      <c r="S998" s="56">
        <v>36750</v>
      </c>
      <c r="T998" s="56">
        <v>35000</v>
      </c>
      <c r="U998" s="56" t="s">
        <v>2002</v>
      </c>
      <c r="V998" s="56" t="s">
        <v>2003</v>
      </c>
      <c r="W998" s="56" t="s">
        <v>4265</v>
      </c>
      <c r="X998" s="56" t="s">
        <v>4266</v>
      </c>
      <c r="Y998" s="56" t="s">
        <v>4267</v>
      </c>
      <c r="AE998" s="56">
        <v>8471160</v>
      </c>
    </row>
    <row r="999" spans="1:31" x14ac:dyDescent="0.35">
      <c r="A999" s="56" t="s">
        <v>1998</v>
      </c>
      <c r="B999" s="56" t="s">
        <v>1999</v>
      </c>
      <c r="C999" s="56" t="s">
        <v>963</v>
      </c>
      <c r="D999" s="56">
        <v>8471160</v>
      </c>
      <c r="E999" s="56" t="s">
        <v>506</v>
      </c>
      <c r="F999" s="56">
        <v>432209</v>
      </c>
      <c r="G999" s="56" t="s">
        <v>138</v>
      </c>
      <c r="H999" s="56" t="str">
        <f t="shared" si="15"/>
        <v>847.8471160.1.432209.000000.847001.200179</v>
      </c>
      <c r="I999" s="66" t="s">
        <v>21</v>
      </c>
      <c r="J999" s="66">
        <v>847001</v>
      </c>
      <c r="K999" s="66" t="s">
        <v>23</v>
      </c>
      <c r="L999" s="66">
        <v>200179</v>
      </c>
      <c r="M999" s="56" t="s">
        <v>2286</v>
      </c>
      <c r="N999" s="56">
        <v>1</v>
      </c>
      <c r="Q999" s="56" t="s">
        <v>4647</v>
      </c>
      <c r="R999" s="56">
        <v>1</v>
      </c>
      <c r="S999" s="56">
        <v>31500</v>
      </c>
      <c r="T999" s="56">
        <v>30000</v>
      </c>
      <c r="U999" s="56" t="s">
        <v>2002</v>
      </c>
      <c r="V999" s="56" t="s">
        <v>2003</v>
      </c>
      <c r="W999" s="56" t="s">
        <v>4265</v>
      </c>
      <c r="X999" s="56" t="s">
        <v>4266</v>
      </c>
      <c r="Y999" s="56" t="s">
        <v>4267</v>
      </c>
      <c r="AE999" s="56">
        <v>8471160</v>
      </c>
    </row>
    <row r="1000" spans="1:31" x14ac:dyDescent="0.35">
      <c r="A1000" s="56" t="s">
        <v>1998</v>
      </c>
      <c r="B1000" s="56" t="s">
        <v>1999</v>
      </c>
      <c r="C1000" s="56" t="s">
        <v>963</v>
      </c>
      <c r="D1000" s="56">
        <v>8471160</v>
      </c>
      <c r="E1000" s="56" t="s">
        <v>506</v>
      </c>
      <c r="F1000" s="56">
        <v>432209</v>
      </c>
      <c r="G1000" s="56" t="s">
        <v>138</v>
      </c>
      <c r="H1000" s="56" t="str">
        <f t="shared" si="15"/>
        <v>847.8471160.1.432209.000000.847001.200179</v>
      </c>
      <c r="I1000" s="66" t="s">
        <v>21</v>
      </c>
      <c r="J1000" s="66">
        <v>847001</v>
      </c>
      <c r="K1000" s="66" t="s">
        <v>23</v>
      </c>
      <c r="L1000" s="66">
        <v>200179</v>
      </c>
      <c r="M1000" s="56" t="s">
        <v>2286</v>
      </c>
      <c r="N1000" s="56">
        <v>1</v>
      </c>
      <c r="Q1000" s="56" t="s">
        <v>4648</v>
      </c>
      <c r="R1000" s="56">
        <v>1</v>
      </c>
      <c r="S1000" s="56">
        <v>10500</v>
      </c>
      <c r="T1000" s="56">
        <v>10000</v>
      </c>
      <c r="U1000" s="56" t="s">
        <v>2002</v>
      </c>
      <c r="V1000" s="56" t="s">
        <v>2003</v>
      </c>
      <c r="W1000" s="56" t="s">
        <v>4265</v>
      </c>
      <c r="X1000" s="56" t="s">
        <v>4266</v>
      </c>
      <c r="Y1000" s="56" t="s">
        <v>4267</v>
      </c>
      <c r="AE1000" s="56">
        <v>8471160</v>
      </c>
    </row>
    <row r="1001" spans="1:31" x14ac:dyDescent="0.35">
      <c r="A1001" s="56" t="s">
        <v>1998</v>
      </c>
      <c r="B1001" s="56" t="s">
        <v>1999</v>
      </c>
      <c r="C1001" s="56" t="s">
        <v>963</v>
      </c>
      <c r="D1001" s="56">
        <v>8471160</v>
      </c>
      <c r="E1001" s="56" t="s">
        <v>506</v>
      </c>
      <c r="F1001" s="56">
        <v>432209</v>
      </c>
      <c r="G1001" s="56" t="s">
        <v>138</v>
      </c>
      <c r="H1001" s="56" t="str">
        <f t="shared" si="15"/>
        <v>847.8471160.1.432209.000000.847001.200179</v>
      </c>
      <c r="I1001" s="66" t="s">
        <v>21</v>
      </c>
      <c r="J1001" s="66">
        <v>847001</v>
      </c>
      <c r="K1001" s="66" t="s">
        <v>23</v>
      </c>
      <c r="L1001" s="66">
        <v>200179</v>
      </c>
      <c r="M1001" s="56" t="s">
        <v>2286</v>
      </c>
      <c r="N1001" s="56">
        <v>1</v>
      </c>
      <c r="Q1001" s="56" t="s">
        <v>4649</v>
      </c>
      <c r="R1001" s="56">
        <v>1</v>
      </c>
      <c r="S1001" s="56">
        <v>36750</v>
      </c>
      <c r="T1001" s="56">
        <v>35000</v>
      </c>
      <c r="U1001" s="56" t="s">
        <v>2002</v>
      </c>
      <c r="V1001" s="56" t="s">
        <v>2003</v>
      </c>
      <c r="W1001" s="56" t="s">
        <v>4265</v>
      </c>
      <c r="X1001" s="56" t="s">
        <v>4266</v>
      </c>
      <c r="Y1001" s="56" t="s">
        <v>4267</v>
      </c>
      <c r="AE1001" s="56">
        <v>8471160</v>
      </c>
    </row>
    <row r="1002" spans="1:31" x14ac:dyDescent="0.35">
      <c r="A1002" s="56" t="s">
        <v>1998</v>
      </c>
      <c r="B1002" s="56" t="s">
        <v>1999</v>
      </c>
      <c r="C1002" s="56" t="s">
        <v>963</v>
      </c>
      <c r="D1002" s="56">
        <v>8471160</v>
      </c>
      <c r="E1002" s="56" t="s">
        <v>506</v>
      </c>
      <c r="F1002" s="56">
        <v>432209</v>
      </c>
      <c r="G1002" s="56" t="s">
        <v>138</v>
      </c>
      <c r="H1002" s="56" t="str">
        <f t="shared" si="15"/>
        <v>847.8471160.1.432209.000000.847001.200179</v>
      </c>
      <c r="I1002" s="66" t="s">
        <v>21</v>
      </c>
      <c r="J1002" s="66">
        <v>847001</v>
      </c>
      <c r="K1002" s="66" t="s">
        <v>23</v>
      </c>
      <c r="L1002" s="66">
        <v>200179</v>
      </c>
      <c r="M1002" s="56" t="s">
        <v>2286</v>
      </c>
      <c r="N1002" s="56">
        <v>1</v>
      </c>
      <c r="Q1002" s="56" t="s">
        <v>4650</v>
      </c>
      <c r="R1002" s="56">
        <v>1</v>
      </c>
      <c r="S1002" s="56">
        <v>10625.895</v>
      </c>
      <c r="T1002" s="56">
        <v>10119.9</v>
      </c>
      <c r="U1002" s="56" t="s">
        <v>2002</v>
      </c>
      <c r="V1002" s="56" t="s">
        <v>2003</v>
      </c>
      <c r="W1002" s="56" t="s">
        <v>4265</v>
      </c>
      <c r="X1002" s="56" t="s">
        <v>4266</v>
      </c>
      <c r="Y1002" s="56" t="s">
        <v>4267</v>
      </c>
      <c r="AE1002" s="56">
        <v>8471160</v>
      </c>
    </row>
    <row r="1003" spans="1:31" x14ac:dyDescent="0.35">
      <c r="A1003" s="56" t="s">
        <v>1998</v>
      </c>
      <c r="B1003" s="56" t="s">
        <v>1999</v>
      </c>
      <c r="C1003" s="56" t="s">
        <v>963</v>
      </c>
      <c r="D1003" s="56">
        <v>8471160</v>
      </c>
      <c r="E1003" s="56" t="s">
        <v>506</v>
      </c>
      <c r="F1003" s="56">
        <v>432209</v>
      </c>
      <c r="G1003" s="56" t="s">
        <v>138</v>
      </c>
      <c r="H1003" s="56" t="str">
        <f t="shared" si="15"/>
        <v>847.8471160.1.432209.000000.847001.200179</v>
      </c>
      <c r="I1003" s="66" t="s">
        <v>21</v>
      </c>
      <c r="J1003" s="66">
        <v>847001</v>
      </c>
      <c r="K1003" s="66" t="s">
        <v>23</v>
      </c>
      <c r="L1003" s="66">
        <v>200179</v>
      </c>
      <c r="M1003" s="56" t="s">
        <v>2286</v>
      </c>
      <c r="N1003" s="56">
        <v>1</v>
      </c>
      <c r="Q1003" s="56" t="s">
        <v>4651</v>
      </c>
      <c r="R1003" s="56">
        <v>1</v>
      </c>
      <c r="S1003" s="56">
        <v>2636.0775000000003</v>
      </c>
      <c r="T1003" s="56">
        <v>2510.5500000000002</v>
      </c>
      <c r="U1003" s="56" t="s">
        <v>2002</v>
      </c>
      <c r="V1003" s="56" t="s">
        <v>2003</v>
      </c>
      <c r="W1003" s="56" t="s">
        <v>4265</v>
      </c>
      <c r="X1003" s="56" t="s">
        <v>4266</v>
      </c>
      <c r="Y1003" s="56" t="s">
        <v>4267</v>
      </c>
      <c r="AE1003" s="56">
        <v>8471160</v>
      </c>
    </row>
    <row r="1004" spans="1:31" x14ac:dyDescent="0.35">
      <c r="A1004" s="56" t="s">
        <v>1998</v>
      </c>
      <c r="B1004" s="56" t="s">
        <v>1999</v>
      </c>
      <c r="C1004" s="56" t="s">
        <v>963</v>
      </c>
      <c r="D1004" s="56">
        <v>8471160</v>
      </c>
      <c r="E1004" s="56" t="s">
        <v>506</v>
      </c>
      <c r="F1004" s="56">
        <v>432209</v>
      </c>
      <c r="G1004" s="56" t="s">
        <v>138</v>
      </c>
      <c r="H1004" s="56" t="str">
        <f t="shared" si="15"/>
        <v>847.8471160.1.432209.000000.847001.200179</v>
      </c>
      <c r="I1004" s="66" t="s">
        <v>21</v>
      </c>
      <c r="J1004" s="66">
        <v>847001</v>
      </c>
      <c r="K1004" s="66" t="s">
        <v>23</v>
      </c>
      <c r="L1004" s="66">
        <v>200179</v>
      </c>
      <c r="M1004" s="56" t="s">
        <v>2286</v>
      </c>
      <c r="N1004" s="56">
        <v>1</v>
      </c>
      <c r="Q1004" s="56" t="s">
        <v>4652</v>
      </c>
      <c r="R1004" s="56">
        <v>1</v>
      </c>
      <c r="S1004" s="56">
        <v>63000</v>
      </c>
      <c r="T1004" s="56">
        <v>60000</v>
      </c>
      <c r="U1004" s="56" t="s">
        <v>2002</v>
      </c>
      <c r="V1004" s="56" t="s">
        <v>2003</v>
      </c>
      <c r="W1004" s="56" t="s">
        <v>4265</v>
      </c>
      <c r="X1004" s="56" t="s">
        <v>4266</v>
      </c>
      <c r="Y1004" s="56" t="s">
        <v>4267</v>
      </c>
      <c r="AE1004" s="56">
        <v>8471160</v>
      </c>
    </row>
    <row r="1005" spans="1:31" x14ac:dyDescent="0.35">
      <c r="A1005" s="56" t="s">
        <v>1998</v>
      </c>
      <c r="B1005" s="56" t="s">
        <v>1999</v>
      </c>
      <c r="C1005" s="56" t="s">
        <v>963</v>
      </c>
      <c r="D1005" s="56">
        <v>8471160</v>
      </c>
      <c r="E1005" s="56" t="s">
        <v>506</v>
      </c>
      <c r="F1005" s="56">
        <v>432209</v>
      </c>
      <c r="G1005" s="56" t="s">
        <v>138</v>
      </c>
      <c r="H1005" s="56" t="str">
        <f t="shared" si="15"/>
        <v>847.8471160.1.432209.000000.847001.200179</v>
      </c>
      <c r="I1005" s="66" t="s">
        <v>21</v>
      </c>
      <c r="J1005" s="66">
        <v>847001</v>
      </c>
      <c r="K1005" s="66" t="s">
        <v>23</v>
      </c>
      <c r="L1005" s="66">
        <v>200179</v>
      </c>
      <c r="M1005" s="56" t="s">
        <v>2286</v>
      </c>
      <c r="N1005" s="56">
        <v>1</v>
      </c>
      <c r="Q1005" s="56" t="s">
        <v>4653</v>
      </c>
      <c r="R1005" s="56">
        <v>1</v>
      </c>
      <c r="S1005" s="56">
        <v>52500</v>
      </c>
      <c r="T1005" s="56">
        <v>50000</v>
      </c>
      <c r="U1005" s="56" t="s">
        <v>2002</v>
      </c>
      <c r="V1005" s="56" t="s">
        <v>2003</v>
      </c>
      <c r="W1005" s="56" t="s">
        <v>4265</v>
      </c>
      <c r="X1005" s="56" t="s">
        <v>4266</v>
      </c>
      <c r="Y1005" s="56" t="s">
        <v>4267</v>
      </c>
      <c r="AE1005" s="56">
        <v>8471160</v>
      </c>
    </row>
    <row r="1006" spans="1:31" x14ac:dyDescent="0.35">
      <c r="A1006" s="56" t="s">
        <v>1998</v>
      </c>
      <c r="B1006" s="56" t="s">
        <v>1999</v>
      </c>
      <c r="C1006" s="56" t="s">
        <v>963</v>
      </c>
      <c r="D1006" s="56">
        <v>8471160</v>
      </c>
      <c r="E1006" s="56" t="s">
        <v>506</v>
      </c>
      <c r="F1006" s="56">
        <v>432209</v>
      </c>
      <c r="G1006" s="56" t="s">
        <v>138</v>
      </c>
      <c r="H1006" s="56" t="str">
        <f t="shared" si="15"/>
        <v>847.8471160.1.432209.000000.847001.200179</v>
      </c>
      <c r="I1006" s="66" t="s">
        <v>21</v>
      </c>
      <c r="J1006" s="66">
        <v>847001</v>
      </c>
      <c r="K1006" s="66" t="s">
        <v>23</v>
      </c>
      <c r="L1006" s="66">
        <v>200179</v>
      </c>
      <c r="M1006" s="56" t="s">
        <v>2286</v>
      </c>
      <c r="N1006" s="56">
        <v>1</v>
      </c>
      <c r="Q1006" s="56" t="s">
        <v>4654</v>
      </c>
      <c r="R1006" s="56">
        <v>1</v>
      </c>
      <c r="S1006" s="56">
        <v>36750</v>
      </c>
      <c r="T1006" s="56">
        <v>35000</v>
      </c>
      <c r="U1006" s="56" t="s">
        <v>2002</v>
      </c>
      <c r="V1006" s="56" t="s">
        <v>2003</v>
      </c>
      <c r="W1006" s="56" t="s">
        <v>4265</v>
      </c>
      <c r="X1006" s="56" t="s">
        <v>4266</v>
      </c>
      <c r="Y1006" s="56" t="s">
        <v>4267</v>
      </c>
      <c r="AE1006" s="56">
        <v>8471160</v>
      </c>
    </row>
    <row r="1007" spans="1:31" x14ac:dyDescent="0.35">
      <c r="A1007" s="56" t="s">
        <v>1998</v>
      </c>
      <c r="B1007" s="56" t="s">
        <v>1999</v>
      </c>
      <c r="C1007" s="56" t="s">
        <v>963</v>
      </c>
      <c r="D1007" s="56">
        <v>8471160</v>
      </c>
      <c r="E1007" s="56" t="s">
        <v>506</v>
      </c>
      <c r="F1007" s="56">
        <v>432209</v>
      </c>
      <c r="G1007" s="56" t="s">
        <v>138</v>
      </c>
      <c r="H1007" s="56" t="str">
        <f t="shared" si="15"/>
        <v>847.8471160.1.432209.000000.847001.200179</v>
      </c>
      <c r="I1007" s="66" t="s">
        <v>21</v>
      </c>
      <c r="J1007" s="66">
        <v>847001</v>
      </c>
      <c r="K1007" s="66" t="s">
        <v>23</v>
      </c>
      <c r="L1007" s="66">
        <v>200179</v>
      </c>
      <c r="M1007" s="56" t="s">
        <v>2286</v>
      </c>
      <c r="N1007" s="56">
        <v>1</v>
      </c>
      <c r="Q1007" s="56" t="s">
        <v>4655</v>
      </c>
      <c r="R1007" s="56">
        <v>1</v>
      </c>
      <c r="S1007" s="56">
        <v>8400</v>
      </c>
      <c r="T1007" s="56">
        <v>8000</v>
      </c>
      <c r="U1007" s="56" t="s">
        <v>2002</v>
      </c>
      <c r="V1007" s="56" t="s">
        <v>2003</v>
      </c>
      <c r="W1007" s="56" t="s">
        <v>4265</v>
      </c>
      <c r="X1007" s="56" t="s">
        <v>4266</v>
      </c>
      <c r="Y1007" s="56" t="s">
        <v>4267</v>
      </c>
      <c r="AE1007" s="56">
        <v>8471160</v>
      </c>
    </row>
    <row r="1008" spans="1:31" x14ac:dyDescent="0.35">
      <c r="A1008" s="56" t="s">
        <v>1998</v>
      </c>
      <c r="B1008" s="56" t="s">
        <v>1999</v>
      </c>
      <c r="C1008" s="56" t="s">
        <v>963</v>
      </c>
      <c r="D1008" s="56">
        <v>8471160</v>
      </c>
      <c r="E1008" s="56" t="s">
        <v>506</v>
      </c>
      <c r="F1008" s="56">
        <v>432209</v>
      </c>
      <c r="G1008" s="56" t="s">
        <v>138</v>
      </c>
      <c r="H1008" s="56" t="str">
        <f t="shared" si="15"/>
        <v>847.8471160.1.432209.000000.847001.200179</v>
      </c>
      <c r="I1008" s="66" t="s">
        <v>21</v>
      </c>
      <c r="J1008" s="66">
        <v>847001</v>
      </c>
      <c r="K1008" s="66" t="s">
        <v>23</v>
      </c>
      <c r="L1008" s="66">
        <v>200179</v>
      </c>
      <c r="M1008" s="56" t="s">
        <v>2286</v>
      </c>
      <c r="N1008" s="56">
        <v>1</v>
      </c>
      <c r="Q1008" s="56" t="s">
        <v>4656</v>
      </c>
      <c r="R1008" s="56">
        <v>1</v>
      </c>
      <c r="S1008" s="56">
        <v>10500</v>
      </c>
      <c r="T1008" s="56">
        <v>10000</v>
      </c>
      <c r="U1008" s="56" t="s">
        <v>2002</v>
      </c>
      <c r="V1008" s="56" t="s">
        <v>2003</v>
      </c>
      <c r="W1008" s="56" t="s">
        <v>4265</v>
      </c>
      <c r="X1008" s="56" t="s">
        <v>4266</v>
      </c>
      <c r="Y1008" s="56" t="s">
        <v>4267</v>
      </c>
      <c r="AE1008" s="56">
        <v>8471160</v>
      </c>
    </row>
    <row r="1009" spans="1:31" x14ac:dyDescent="0.35">
      <c r="A1009" s="56" t="s">
        <v>1998</v>
      </c>
      <c r="B1009" s="56" t="s">
        <v>1999</v>
      </c>
      <c r="C1009" s="56" t="s">
        <v>963</v>
      </c>
      <c r="D1009" s="56">
        <v>8471160</v>
      </c>
      <c r="E1009" s="56" t="s">
        <v>506</v>
      </c>
      <c r="F1009" s="56">
        <v>432209</v>
      </c>
      <c r="G1009" s="56" t="s">
        <v>138</v>
      </c>
      <c r="H1009" s="56" t="str">
        <f t="shared" si="15"/>
        <v>847.8471160.1.432209.000000.847001.200179</v>
      </c>
      <c r="I1009" s="66" t="s">
        <v>21</v>
      </c>
      <c r="J1009" s="66">
        <v>847001</v>
      </c>
      <c r="K1009" s="66" t="s">
        <v>23</v>
      </c>
      <c r="L1009" s="66">
        <v>200179</v>
      </c>
      <c r="M1009" s="56" t="s">
        <v>2286</v>
      </c>
      <c r="N1009" s="56">
        <v>1</v>
      </c>
      <c r="Q1009" s="56" t="s">
        <v>4657</v>
      </c>
      <c r="R1009" s="56">
        <v>1</v>
      </c>
      <c r="S1009" s="56">
        <v>4200</v>
      </c>
      <c r="T1009" s="56">
        <v>4000</v>
      </c>
      <c r="U1009" s="56" t="s">
        <v>2002</v>
      </c>
      <c r="V1009" s="56" t="s">
        <v>2003</v>
      </c>
      <c r="W1009" s="56" t="s">
        <v>4265</v>
      </c>
      <c r="X1009" s="56" t="s">
        <v>4266</v>
      </c>
      <c r="Y1009" s="56" t="s">
        <v>4267</v>
      </c>
      <c r="AE1009" s="56">
        <v>8471160</v>
      </c>
    </row>
    <row r="1010" spans="1:31" x14ac:dyDescent="0.35">
      <c r="A1010" s="56" t="s">
        <v>1998</v>
      </c>
      <c r="B1010" s="56" t="s">
        <v>1999</v>
      </c>
      <c r="C1010" s="56" t="s">
        <v>963</v>
      </c>
      <c r="D1010" s="56">
        <v>8471160</v>
      </c>
      <c r="E1010" s="56" t="s">
        <v>506</v>
      </c>
      <c r="F1010" s="56">
        <v>432209</v>
      </c>
      <c r="G1010" s="56" t="s">
        <v>138</v>
      </c>
      <c r="H1010" s="56" t="str">
        <f t="shared" si="15"/>
        <v>847.8471160.1.432209.000000.847001.200179</v>
      </c>
      <c r="I1010" s="66" t="s">
        <v>21</v>
      </c>
      <c r="J1010" s="66">
        <v>847001</v>
      </c>
      <c r="K1010" s="66" t="s">
        <v>23</v>
      </c>
      <c r="L1010" s="66">
        <v>200179</v>
      </c>
      <c r="M1010" s="56" t="s">
        <v>2286</v>
      </c>
      <c r="N1010" s="56">
        <v>1</v>
      </c>
      <c r="Q1010" s="56" t="s">
        <v>4658</v>
      </c>
      <c r="R1010" s="56">
        <v>1</v>
      </c>
      <c r="S1010" s="56">
        <v>8400</v>
      </c>
      <c r="T1010" s="56">
        <v>8000</v>
      </c>
      <c r="U1010" s="56" t="s">
        <v>2002</v>
      </c>
      <c r="V1010" s="56" t="s">
        <v>2003</v>
      </c>
      <c r="W1010" s="56" t="s">
        <v>4265</v>
      </c>
      <c r="X1010" s="56" t="s">
        <v>4266</v>
      </c>
      <c r="Y1010" s="56" t="s">
        <v>4267</v>
      </c>
      <c r="AE1010" s="56">
        <v>8471160</v>
      </c>
    </row>
    <row r="1011" spans="1:31" x14ac:dyDescent="0.35">
      <c r="A1011" s="56" t="s">
        <v>1998</v>
      </c>
      <c r="B1011" s="56" t="s">
        <v>1999</v>
      </c>
      <c r="C1011" s="56" t="s">
        <v>963</v>
      </c>
      <c r="D1011" s="56">
        <v>8471160</v>
      </c>
      <c r="E1011" s="56" t="s">
        <v>506</v>
      </c>
      <c r="F1011" s="56">
        <v>432209</v>
      </c>
      <c r="G1011" s="56" t="s">
        <v>138</v>
      </c>
      <c r="H1011" s="56" t="str">
        <f t="shared" si="15"/>
        <v>847.8471160.1.432209.000000.847001.200179</v>
      </c>
      <c r="I1011" s="66" t="s">
        <v>21</v>
      </c>
      <c r="J1011" s="66">
        <v>847001</v>
      </c>
      <c r="K1011" s="66" t="s">
        <v>23</v>
      </c>
      <c r="L1011" s="66">
        <v>200179</v>
      </c>
      <c r="M1011" s="56" t="s">
        <v>2286</v>
      </c>
      <c r="N1011" s="56">
        <v>1</v>
      </c>
      <c r="Q1011" s="56" t="s">
        <v>4659</v>
      </c>
      <c r="R1011" s="56">
        <v>1</v>
      </c>
      <c r="S1011" s="56">
        <v>15418.462500000001</v>
      </c>
      <c r="T1011" s="56">
        <v>14684.25</v>
      </c>
      <c r="U1011" s="56" t="s">
        <v>2002</v>
      </c>
      <c r="V1011" s="56" t="s">
        <v>2003</v>
      </c>
      <c r="W1011" s="56" t="s">
        <v>4265</v>
      </c>
      <c r="X1011" s="56" t="s">
        <v>4266</v>
      </c>
      <c r="Y1011" s="56" t="s">
        <v>4267</v>
      </c>
      <c r="AE1011" s="56">
        <v>8471160</v>
      </c>
    </row>
    <row r="1012" spans="1:31" x14ac:dyDescent="0.35">
      <c r="A1012" s="56" t="s">
        <v>1998</v>
      </c>
      <c r="B1012" s="56" t="s">
        <v>1999</v>
      </c>
      <c r="C1012" s="56" t="s">
        <v>963</v>
      </c>
      <c r="D1012" s="56">
        <v>8471160</v>
      </c>
      <c r="E1012" s="56" t="s">
        <v>506</v>
      </c>
      <c r="F1012" s="56">
        <v>432209</v>
      </c>
      <c r="G1012" s="56" t="s">
        <v>138</v>
      </c>
      <c r="H1012" s="56" t="str">
        <f t="shared" si="15"/>
        <v>847.8471160.1.432209.000000.847001.200179</v>
      </c>
      <c r="I1012" s="66" t="s">
        <v>21</v>
      </c>
      <c r="J1012" s="66">
        <v>847001</v>
      </c>
      <c r="K1012" s="66" t="s">
        <v>23</v>
      </c>
      <c r="L1012" s="66">
        <v>200179</v>
      </c>
      <c r="M1012" s="56" t="s">
        <v>2286</v>
      </c>
      <c r="N1012" s="56">
        <v>1</v>
      </c>
      <c r="Q1012" s="56" t="s">
        <v>4660</v>
      </c>
      <c r="R1012" s="56">
        <v>1</v>
      </c>
      <c r="S1012" s="56">
        <v>9349.2000000000007</v>
      </c>
      <c r="T1012" s="56">
        <v>8904</v>
      </c>
      <c r="U1012" s="56" t="s">
        <v>2002</v>
      </c>
      <c r="V1012" s="56" t="s">
        <v>2003</v>
      </c>
      <c r="W1012" s="56" t="s">
        <v>4265</v>
      </c>
      <c r="X1012" s="56" t="s">
        <v>4266</v>
      </c>
      <c r="Y1012" s="56" t="s">
        <v>4267</v>
      </c>
      <c r="AE1012" s="56">
        <v>8471160</v>
      </c>
    </row>
    <row r="1013" spans="1:31" x14ac:dyDescent="0.35">
      <c r="A1013" s="56" t="s">
        <v>1998</v>
      </c>
      <c r="B1013" s="56" t="s">
        <v>1999</v>
      </c>
      <c r="C1013" s="56" t="s">
        <v>963</v>
      </c>
      <c r="D1013" s="56">
        <v>8471160</v>
      </c>
      <c r="E1013" s="56" t="s">
        <v>506</v>
      </c>
      <c r="F1013" s="56">
        <v>432209</v>
      </c>
      <c r="G1013" s="56" t="s">
        <v>138</v>
      </c>
      <c r="H1013" s="56" t="str">
        <f t="shared" si="15"/>
        <v>847.8471160.1.432209.000000.847001.200179</v>
      </c>
      <c r="I1013" s="66" t="s">
        <v>21</v>
      </c>
      <c r="J1013" s="66">
        <v>847001</v>
      </c>
      <c r="K1013" s="66" t="s">
        <v>23</v>
      </c>
      <c r="L1013" s="66">
        <v>200179</v>
      </c>
      <c r="M1013" s="56" t="s">
        <v>2286</v>
      </c>
      <c r="N1013" s="56">
        <v>1</v>
      </c>
      <c r="Q1013" s="56" t="s">
        <v>4661</v>
      </c>
      <c r="R1013" s="56">
        <v>1</v>
      </c>
      <c r="S1013" s="56">
        <v>3742.9875000000002</v>
      </c>
      <c r="T1013" s="56">
        <v>3564.75</v>
      </c>
      <c r="U1013" s="56" t="s">
        <v>2002</v>
      </c>
      <c r="V1013" s="56" t="s">
        <v>2003</v>
      </c>
      <c r="W1013" s="56" t="s">
        <v>4265</v>
      </c>
      <c r="X1013" s="56" t="s">
        <v>4266</v>
      </c>
      <c r="Y1013" s="56" t="s">
        <v>4267</v>
      </c>
      <c r="AE1013" s="56">
        <v>8471160</v>
      </c>
    </row>
    <row r="1014" spans="1:31" x14ac:dyDescent="0.35">
      <c r="A1014" s="56" t="s">
        <v>1998</v>
      </c>
      <c r="B1014" s="56" t="s">
        <v>1999</v>
      </c>
      <c r="C1014" s="56" t="s">
        <v>963</v>
      </c>
      <c r="D1014" s="56">
        <v>8471160</v>
      </c>
      <c r="E1014" s="56" t="s">
        <v>506</v>
      </c>
      <c r="F1014" s="56">
        <v>432209</v>
      </c>
      <c r="G1014" s="56" t="s">
        <v>138</v>
      </c>
      <c r="H1014" s="56" t="str">
        <f t="shared" si="15"/>
        <v>847.8471160.1.432209.000000.847001.200179</v>
      </c>
      <c r="I1014" s="66" t="s">
        <v>21</v>
      </c>
      <c r="J1014" s="66">
        <v>847001</v>
      </c>
      <c r="K1014" s="66" t="s">
        <v>23</v>
      </c>
      <c r="L1014" s="66">
        <v>200179</v>
      </c>
      <c r="M1014" s="56" t="s">
        <v>2286</v>
      </c>
      <c r="N1014" s="56">
        <v>1</v>
      </c>
      <c r="Q1014" s="56" t="s">
        <v>4662</v>
      </c>
      <c r="R1014" s="56">
        <v>1</v>
      </c>
      <c r="S1014" s="56">
        <v>7767.1125000000002</v>
      </c>
      <c r="T1014" s="56">
        <v>7397.25</v>
      </c>
      <c r="U1014" s="56" t="s">
        <v>2002</v>
      </c>
      <c r="V1014" s="56" t="s">
        <v>2003</v>
      </c>
      <c r="W1014" s="56" t="s">
        <v>4265</v>
      </c>
      <c r="X1014" s="56" t="s">
        <v>4266</v>
      </c>
      <c r="Y1014" s="56" t="s">
        <v>4267</v>
      </c>
      <c r="AE1014" s="56">
        <v>8471160</v>
      </c>
    </row>
    <row r="1015" spans="1:31" x14ac:dyDescent="0.35">
      <c r="A1015" s="56" t="s">
        <v>1998</v>
      </c>
      <c r="B1015" s="56" t="s">
        <v>1999</v>
      </c>
      <c r="C1015" s="56" t="s">
        <v>963</v>
      </c>
      <c r="D1015" s="56">
        <v>8471160</v>
      </c>
      <c r="E1015" s="56" t="s">
        <v>506</v>
      </c>
      <c r="F1015" s="56">
        <v>432209</v>
      </c>
      <c r="G1015" s="56" t="s">
        <v>138</v>
      </c>
      <c r="H1015" s="56" t="str">
        <f t="shared" si="15"/>
        <v>847.8471160.1.432209.000000.847001.200179</v>
      </c>
      <c r="I1015" s="66" t="s">
        <v>21</v>
      </c>
      <c r="J1015" s="66">
        <v>847001</v>
      </c>
      <c r="K1015" s="66" t="s">
        <v>23</v>
      </c>
      <c r="L1015" s="66">
        <v>200179</v>
      </c>
      <c r="M1015" s="56" t="s">
        <v>2286</v>
      </c>
      <c r="N1015" s="56">
        <v>1</v>
      </c>
      <c r="Q1015" s="56" t="s">
        <v>4663</v>
      </c>
      <c r="R1015" s="56">
        <v>1</v>
      </c>
      <c r="S1015" s="56">
        <v>11416.093499999999</v>
      </c>
      <c r="T1015" s="56">
        <v>10872.47</v>
      </c>
      <c r="U1015" s="56" t="s">
        <v>2002</v>
      </c>
      <c r="V1015" s="56" t="s">
        <v>2003</v>
      </c>
      <c r="W1015" s="56" t="s">
        <v>4265</v>
      </c>
      <c r="X1015" s="56" t="s">
        <v>4266</v>
      </c>
      <c r="Y1015" s="56" t="s">
        <v>4267</v>
      </c>
      <c r="AE1015" s="56">
        <v>8471160</v>
      </c>
    </row>
    <row r="1016" spans="1:31" x14ac:dyDescent="0.35">
      <c r="A1016" s="56" t="s">
        <v>1998</v>
      </c>
      <c r="B1016" s="56" t="s">
        <v>1999</v>
      </c>
      <c r="C1016" s="56" t="s">
        <v>963</v>
      </c>
      <c r="D1016" s="56">
        <v>8471160</v>
      </c>
      <c r="E1016" s="56" t="s">
        <v>506</v>
      </c>
      <c r="F1016" s="56">
        <v>432209</v>
      </c>
      <c r="G1016" s="56" t="s">
        <v>138</v>
      </c>
      <c r="H1016" s="56" t="str">
        <f t="shared" si="15"/>
        <v>847.8471160.1.432209.000000.847001.200179</v>
      </c>
      <c r="I1016" s="66" t="s">
        <v>21</v>
      </c>
      <c r="J1016" s="66">
        <v>847001</v>
      </c>
      <c r="K1016" s="66" t="s">
        <v>23</v>
      </c>
      <c r="L1016" s="66">
        <v>200179</v>
      </c>
      <c r="M1016" s="56" t="s">
        <v>2286</v>
      </c>
      <c r="N1016" s="56">
        <v>1</v>
      </c>
      <c r="Q1016" s="56" t="s">
        <v>4664</v>
      </c>
      <c r="R1016" s="56">
        <v>1</v>
      </c>
      <c r="S1016" s="56">
        <v>3638.25</v>
      </c>
      <c r="T1016" s="56">
        <v>3465</v>
      </c>
      <c r="U1016" s="56" t="s">
        <v>2002</v>
      </c>
      <c r="V1016" s="56" t="s">
        <v>2003</v>
      </c>
      <c r="W1016" s="56" t="s">
        <v>4265</v>
      </c>
      <c r="X1016" s="56" t="s">
        <v>4266</v>
      </c>
      <c r="Y1016" s="56" t="s">
        <v>4267</v>
      </c>
      <c r="AE1016" s="56">
        <v>8471160</v>
      </c>
    </row>
    <row r="1017" spans="1:31" x14ac:dyDescent="0.35">
      <c r="A1017" s="56" t="s">
        <v>1998</v>
      </c>
      <c r="B1017" s="56" t="s">
        <v>1999</v>
      </c>
      <c r="C1017" s="56" t="s">
        <v>963</v>
      </c>
      <c r="D1017" s="56">
        <v>8471160</v>
      </c>
      <c r="E1017" s="56" t="s">
        <v>506</v>
      </c>
      <c r="F1017" s="56">
        <v>432209</v>
      </c>
      <c r="G1017" s="56" t="s">
        <v>138</v>
      </c>
      <c r="H1017" s="56" t="str">
        <f t="shared" si="15"/>
        <v>847.8471160.1.432209.000000.847001.200179</v>
      </c>
      <c r="I1017" s="66" t="s">
        <v>21</v>
      </c>
      <c r="J1017" s="66">
        <v>847001</v>
      </c>
      <c r="K1017" s="66" t="s">
        <v>23</v>
      </c>
      <c r="L1017" s="66">
        <v>200179</v>
      </c>
      <c r="M1017" s="56" t="s">
        <v>2286</v>
      </c>
      <c r="N1017" s="56">
        <v>1</v>
      </c>
      <c r="Q1017" s="56" t="s">
        <v>4665</v>
      </c>
      <c r="R1017" s="56">
        <v>1</v>
      </c>
      <c r="S1017" s="56">
        <v>3142.125</v>
      </c>
      <c r="T1017" s="56">
        <v>2992.5</v>
      </c>
      <c r="U1017" s="56" t="s">
        <v>2002</v>
      </c>
      <c r="V1017" s="56" t="s">
        <v>2003</v>
      </c>
      <c r="W1017" s="56" t="s">
        <v>4265</v>
      </c>
      <c r="X1017" s="56" t="s">
        <v>4266</v>
      </c>
      <c r="Y1017" s="56" t="s">
        <v>4267</v>
      </c>
      <c r="AE1017" s="56">
        <v>8471160</v>
      </c>
    </row>
    <row r="1018" spans="1:31" x14ac:dyDescent="0.35">
      <c r="A1018" s="56" t="s">
        <v>1998</v>
      </c>
      <c r="B1018" s="56" t="s">
        <v>1999</v>
      </c>
      <c r="C1018" s="56" t="s">
        <v>963</v>
      </c>
      <c r="D1018" s="56">
        <v>8471160</v>
      </c>
      <c r="E1018" s="56" t="s">
        <v>506</v>
      </c>
      <c r="F1018" s="56">
        <v>432209</v>
      </c>
      <c r="G1018" s="56" t="s">
        <v>138</v>
      </c>
      <c r="H1018" s="56" t="str">
        <f t="shared" si="15"/>
        <v>847.8471160.1.432209.000000.847001.200179</v>
      </c>
      <c r="I1018" s="66" t="s">
        <v>21</v>
      </c>
      <c r="J1018" s="66">
        <v>847001</v>
      </c>
      <c r="K1018" s="66" t="s">
        <v>23</v>
      </c>
      <c r="L1018" s="66">
        <v>200179</v>
      </c>
      <c r="M1018" s="56" t="s">
        <v>2286</v>
      </c>
      <c r="N1018" s="56">
        <v>1</v>
      </c>
      <c r="Q1018" s="56" t="s">
        <v>4666</v>
      </c>
      <c r="R1018" s="56">
        <v>1</v>
      </c>
      <c r="S1018" s="56">
        <v>16002.7875</v>
      </c>
      <c r="T1018" s="56">
        <v>15240.75</v>
      </c>
      <c r="U1018" s="56" t="s">
        <v>2002</v>
      </c>
      <c r="V1018" s="56" t="s">
        <v>2003</v>
      </c>
      <c r="W1018" s="56" t="s">
        <v>4265</v>
      </c>
      <c r="X1018" s="56" t="s">
        <v>4266</v>
      </c>
      <c r="Y1018" s="56" t="s">
        <v>4267</v>
      </c>
      <c r="AE1018" s="56">
        <v>8471160</v>
      </c>
    </row>
    <row r="1019" spans="1:31" x14ac:dyDescent="0.35">
      <c r="A1019" s="56" t="s">
        <v>1998</v>
      </c>
      <c r="B1019" s="56" t="s">
        <v>1999</v>
      </c>
      <c r="C1019" s="56" t="s">
        <v>963</v>
      </c>
      <c r="D1019" s="56">
        <v>8471160</v>
      </c>
      <c r="E1019" s="56" t="s">
        <v>506</v>
      </c>
      <c r="F1019" s="56">
        <v>432209</v>
      </c>
      <c r="G1019" s="56" t="s">
        <v>138</v>
      </c>
      <c r="H1019" s="56" t="str">
        <f t="shared" si="15"/>
        <v>847.8471160.1.432209.000000.847001.200179</v>
      </c>
      <c r="I1019" s="66" t="s">
        <v>21</v>
      </c>
      <c r="J1019" s="66">
        <v>847001</v>
      </c>
      <c r="K1019" s="66" t="s">
        <v>23</v>
      </c>
      <c r="L1019" s="66">
        <v>200179</v>
      </c>
      <c r="M1019" s="56" t="s">
        <v>2286</v>
      </c>
      <c r="N1019" s="56">
        <v>1</v>
      </c>
      <c r="Q1019" s="56" t="s">
        <v>4667</v>
      </c>
      <c r="R1019" s="56">
        <v>1</v>
      </c>
      <c r="S1019" s="56">
        <v>14957.6175</v>
      </c>
      <c r="T1019" s="56">
        <v>14245.35</v>
      </c>
      <c r="U1019" s="56" t="s">
        <v>2002</v>
      </c>
      <c r="V1019" s="56" t="s">
        <v>2003</v>
      </c>
      <c r="W1019" s="56" t="s">
        <v>4265</v>
      </c>
      <c r="X1019" s="56" t="s">
        <v>4266</v>
      </c>
      <c r="Y1019" s="56" t="s">
        <v>4267</v>
      </c>
      <c r="AE1019" s="56">
        <v>8471160</v>
      </c>
    </row>
    <row r="1020" spans="1:31" x14ac:dyDescent="0.35">
      <c r="A1020" s="56" t="s">
        <v>1998</v>
      </c>
      <c r="B1020" s="56" t="s">
        <v>1999</v>
      </c>
      <c r="C1020" s="56" t="s">
        <v>963</v>
      </c>
      <c r="D1020" s="56">
        <v>8471160</v>
      </c>
      <c r="E1020" s="56" t="s">
        <v>506</v>
      </c>
      <c r="F1020" s="56">
        <v>432209</v>
      </c>
      <c r="G1020" s="56" t="s">
        <v>138</v>
      </c>
      <c r="H1020" s="56" t="str">
        <f t="shared" si="15"/>
        <v>847.8471160.1.432209.000000.847001.200179</v>
      </c>
      <c r="I1020" s="66" t="s">
        <v>21</v>
      </c>
      <c r="J1020" s="66">
        <v>847001</v>
      </c>
      <c r="K1020" s="66" t="s">
        <v>23</v>
      </c>
      <c r="L1020" s="66">
        <v>200179</v>
      </c>
      <c r="M1020" s="56" t="s">
        <v>2286</v>
      </c>
      <c r="N1020" s="56">
        <v>1</v>
      </c>
      <c r="Q1020" s="56" t="s">
        <v>4668</v>
      </c>
      <c r="R1020" s="56">
        <v>1</v>
      </c>
      <c r="S1020" s="56">
        <v>1754.0775000000001</v>
      </c>
      <c r="T1020" s="56">
        <v>1670.55</v>
      </c>
      <c r="U1020" s="56" t="s">
        <v>2002</v>
      </c>
      <c r="V1020" s="56" t="s">
        <v>2003</v>
      </c>
      <c r="W1020" s="56" t="s">
        <v>4265</v>
      </c>
      <c r="X1020" s="56" t="s">
        <v>4266</v>
      </c>
      <c r="Y1020" s="56" t="s">
        <v>4267</v>
      </c>
      <c r="AE1020" s="56">
        <v>8471160</v>
      </c>
    </row>
    <row r="1021" spans="1:31" x14ac:dyDescent="0.35">
      <c r="A1021" s="56" t="s">
        <v>1998</v>
      </c>
      <c r="B1021" s="56" t="s">
        <v>1999</v>
      </c>
      <c r="C1021" s="56" t="s">
        <v>963</v>
      </c>
      <c r="D1021" s="56">
        <v>8471160</v>
      </c>
      <c r="E1021" s="56" t="s">
        <v>506</v>
      </c>
      <c r="F1021" s="56">
        <v>432209</v>
      </c>
      <c r="G1021" s="56" t="s">
        <v>138</v>
      </c>
      <c r="H1021" s="56" t="str">
        <f t="shared" si="15"/>
        <v>847.8471160.1.432209.000000.847001.200179</v>
      </c>
      <c r="I1021" s="66" t="s">
        <v>21</v>
      </c>
      <c r="J1021" s="66">
        <v>847001</v>
      </c>
      <c r="K1021" s="66" t="s">
        <v>23</v>
      </c>
      <c r="L1021" s="66">
        <v>200179</v>
      </c>
      <c r="M1021" s="56" t="s">
        <v>2286</v>
      </c>
      <c r="N1021" s="56">
        <v>1</v>
      </c>
      <c r="Q1021" s="56" t="s">
        <v>4669</v>
      </c>
      <c r="R1021" s="56">
        <v>1</v>
      </c>
      <c r="S1021" s="56">
        <v>30870</v>
      </c>
      <c r="T1021" s="56">
        <v>29400</v>
      </c>
      <c r="U1021" s="56" t="s">
        <v>2002</v>
      </c>
      <c r="V1021" s="56" t="s">
        <v>2003</v>
      </c>
      <c r="W1021" s="56" t="s">
        <v>4265</v>
      </c>
      <c r="X1021" s="56" t="s">
        <v>4266</v>
      </c>
      <c r="Y1021" s="56" t="s">
        <v>4267</v>
      </c>
      <c r="AE1021" s="56">
        <v>8471160</v>
      </c>
    </row>
    <row r="1022" spans="1:31" x14ac:dyDescent="0.35">
      <c r="A1022" s="56" t="s">
        <v>1998</v>
      </c>
      <c r="B1022" s="56" t="s">
        <v>1999</v>
      </c>
      <c r="C1022" s="56" t="s">
        <v>963</v>
      </c>
      <c r="D1022" s="56">
        <v>8471160</v>
      </c>
      <c r="E1022" s="56" t="s">
        <v>506</v>
      </c>
      <c r="F1022" s="56">
        <v>432209</v>
      </c>
      <c r="G1022" s="56" t="s">
        <v>138</v>
      </c>
      <c r="H1022" s="56" t="str">
        <f t="shared" si="15"/>
        <v>847.8471160.1.432209.000000.847001.200179</v>
      </c>
      <c r="I1022" s="66" t="s">
        <v>21</v>
      </c>
      <c r="J1022" s="66">
        <v>847001</v>
      </c>
      <c r="K1022" s="66" t="s">
        <v>23</v>
      </c>
      <c r="L1022" s="66">
        <v>200179</v>
      </c>
      <c r="M1022" s="56" t="s">
        <v>2286</v>
      </c>
      <c r="N1022" s="56">
        <v>1</v>
      </c>
      <c r="Q1022" s="56" t="s">
        <v>4670</v>
      </c>
      <c r="R1022" s="56">
        <v>1</v>
      </c>
      <c r="S1022" s="56">
        <v>38587.5</v>
      </c>
      <c r="T1022" s="56">
        <v>36750</v>
      </c>
      <c r="U1022" s="56" t="s">
        <v>2002</v>
      </c>
      <c r="V1022" s="56" t="s">
        <v>2003</v>
      </c>
      <c r="W1022" s="56" t="s">
        <v>4265</v>
      </c>
      <c r="X1022" s="56" t="s">
        <v>4266</v>
      </c>
      <c r="Y1022" s="56" t="s">
        <v>4267</v>
      </c>
      <c r="AE1022" s="56">
        <v>8471160</v>
      </c>
    </row>
    <row r="1023" spans="1:31" x14ac:dyDescent="0.35">
      <c r="A1023" s="56" t="s">
        <v>1998</v>
      </c>
      <c r="B1023" s="56" t="s">
        <v>1999</v>
      </c>
      <c r="C1023" s="56" t="s">
        <v>963</v>
      </c>
      <c r="D1023" s="56">
        <v>8471160</v>
      </c>
      <c r="E1023" s="56" t="s">
        <v>506</v>
      </c>
      <c r="F1023" s="56">
        <v>432209</v>
      </c>
      <c r="G1023" s="56" t="s">
        <v>138</v>
      </c>
      <c r="H1023" s="56" t="str">
        <f t="shared" si="15"/>
        <v>847.8471160.1.432209.000000.847001.200179</v>
      </c>
      <c r="I1023" s="66" t="s">
        <v>21</v>
      </c>
      <c r="J1023" s="66">
        <v>847001</v>
      </c>
      <c r="K1023" s="66" t="s">
        <v>23</v>
      </c>
      <c r="L1023" s="66">
        <v>200179</v>
      </c>
      <c r="M1023" s="56" t="s">
        <v>2286</v>
      </c>
      <c r="N1023" s="56">
        <v>1</v>
      </c>
      <c r="Q1023" s="56" t="s">
        <v>4671</v>
      </c>
      <c r="R1023" s="56">
        <v>1</v>
      </c>
      <c r="S1023" s="56">
        <v>9181.6200000000008</v>
      </c>
      <c r="T1023" s="56">
        <v>8744.4</v>
      </c>
      <c r="U1023" s="56" t="s">
        <v>2002</v>
      </c>
      <c r="V1023" s="56" t="s">
        <v>2003</v>
      </c>
      <c r="W1023" s="56" t="s">
        <v>4265</v>
      </c>
      <c r="X1023" s="56" t="s">
        <v>4266</v>
      </c>
      <c r="Y1023" s="56" t="s">
        <v>4267</v>
      </c>
      <c r="AE1023" s="56">
        <v>8471160</v>
      </c>
    </row>
    <row r="1024" spans="1:31" x14ac:dyDescent="0.35">
      <c r="A1024" s="56" t="s">
        <v>1998</v>
      </c>
      <c r="B1024" s="56" t="s">
        <v>1999</v>
      </c>
      <c r="C1024" s="56" t="s">
        <v>963</v>
      </c>
      <c r="D1024" s="56">
        <v>8471160</v>
      </c>
      <c r="E1024" s="56" t="s">
        <v>506</v>
      </c>
      <c r="F1024" s="56">
        <v>432209</v>
      </c>
      <c r="G1024" s="56" t="s">
        <v>138</v>
      </c>
      <c r="H1024" s="56" t="str">
        <f t="shared" si="15"/>
        <v>847.8471160.1.432209.000000.847001.200179</v>
      </c>
      <c r="I1024" s="66" t="s">
        <v>21</v>
      </c>
      <c r="J1024" s="66">
        <v>847001</v>
      </c>
      <c r="K1024" s="66" t="s">
        <v>23</v>
      </c>
      <c r="L1024" s="66">
        <v>200179</v>
      </c>
      <c r="M1024" s="56" t="s">
        <v>2286</v>
      </c>
      <c r="N1024" s="56">
        <v>1</v>
      </c>
      <c r="Q1024" s="56" t="s">
        <v>4672</v>
      </c>
      <c r="R1024" s="56">
        <v>1</v>
      </c>
      <c r="S1024" s="56">
        <v>7767.1125000000002</v>
      </c>
      <c r="T1024" s="56">
        <v>7397.25</v>
      </c>
      <c r="U1024" s="56" t="s">
        <v>2002</v>
      </c>
      <c r="V1024" s="56" t="s">
        <v>2003</v>
      </c>
      <c r="W1024" s="56" t="s">
        <v>4265</v>
      </c>
      <c r="X1024" s="56" t="s">
        <v>4266</v>
      </c>
      <c r="Y1024" s="56" t="s">
        <v>4267</v>
      </c>
      <c r="AE1024" s="56">
        <v>8471160</v>
      </c>
    </row>
    <row r="1025" spans="1:31" x14ac:dyDescent="0.35">
      <c r="A1025" s="56" t="s">
        <v>1998</v>
      </c>
      <c r="B1025" s="56" t="s">
        <v>1999</v>
      </c>
      <c r="C1025" s="56" t="s">
        <v>963</v>
      </c>
      <c r="D1025" s="56">
        <v>8471160</v>
      </c>
      <c r="E1025" s="56" t="s">
        <v>506</v>
      </c>
      <c r="F1025" s="56">
        <v>432209</v>
      </c>
      <c r="G1025" s="56" t="s">
        <v>138</v>
      </c>
      <c r="H1025" s="56" t="str">
        <f t="shared" si="15"/>
        <v>847.8471160.1.432209.000000.847001.200179</v>
      </c>
      <c r="I1025" s="66" t="s">
        <v>21</v>
      </c>
      <c r="J1025" s="66">
        <v>847001</v>
      </c>
      <c r="K1025" s="66" t="s">
        <v>23</v>
      </c>
      <c r="L1025" s="66">
        <v>200179</v>
      </c>
      <c r="M1025" s="56" t="s">
        <v>2286</v>
      </c>
      <c r="N1025" s="56">
        <v>1</v>
      </c>
      <c r="Q1025" s="56" t="s">
        <v>4673</v>
      </c>
      <c r="R1025" s="56">
        <v>1</v>
      </c>
      <c r="S1025" s="56">
        <v>15418.462500000001</v>
      </c>
      <c r="T1025" s="56">
        <v>14684.25</v>
      </c>
      <c r="U1025" s="56" t="s">
        <v>2002</v>
      </c>
      <c r="V1025" s="56" t="s">
        <v>2003</v>
      </c>
      <c r="W1025" s="56" t="s">
        <v>4265</v>
      </c>
      <c r="X1025" s="56" t="s">
        <v>4266</v>
      </c>
      <c r="Y1025" s="56" t="s">
        <v>4267</v>
      </c>
      <c r="AE1025" s="56">
        <v>8471160</v>
      </c>
    </row>
    <row r="1026" spans="1:31" x14ac:dyDescent="0.35">
      <c r="A1026" s="56" t="s">
        <v>1998</v>
      </c>
      <c r="B1026" s="56" t="s">
        <v>1999</v>
      </c>
      <c r="C1026" s="56" t="s">
        <v>963</v>
      </c>
      <c r="D1026" s="56">
        <v>8471160</v>
      </c>
      <c r="E1026" s="56" t="s">
        <v>506</v>
      </c>
      <c r="F1026" s="56">
        <v>432209</v>
      </c>
      <c r="G1026" s="56" t="s">
        <v>138</v>
      </c>
      <c r="H1026" s="56" t="str">
        <f t="shared" si="15"/>
        <v>847.8471160.1.432209.000000.847001.200179</v>
      </c>
      <c r="I1026" s="66" t="s">
        <v>21</v>
      </c>
      <c r="J1026" s="66">
        <v>847001</v>
      </c>
      <c r="K1026" s="66" t="s">
        <v>23</v>
      </c>
      <c r="L1026" s="66">
        <v>200179</v>
      </c>
      <c r="M1026" s="56" t="s">
        <v>2286</v>
      </c>
      <c r="N1026" s="56">
        <v>1</v>
      </c>
      <c r="Q1026" s="56" t="s">
        <v>4674</v>
      </c>
      <c r="R1026" s="56">
        <v>1</v>
      </c>
      <c r="S1026" s="56">
        <v>6686.6625000000004</v>
      </c>
      <c r="T1026" s="56">
        <v>6368.25</v>
      </c>
      <c r="U1026" s="56" t="s">
        <v>2002</v>
      </c>
      <c r="V1026" s="56" t="s">
        <v>2003</v>
      </c>
      <c r="W1026" s="56" t="s">
        <v>4265</v>
      </c>
      <c r="X1026" s="56" t="s">
        <v>4266</v>
      </c>
      <c r="Y1026" s="56" t="s">
        <v>4267</v>
      </c>
      <c r="AE1026" s="56">
        <v>8471160</v>
      </c>
    </row>
    <row r="1027" spans="1:31" x14ac:dyDescent="0.35">
      <c r="A1027" s="56" t="s">
        <v>1998</v>
      </c>
      <c r="B1027" s="56" t="s">
        <v>1999</v>
      </c>
      <c r="C1027" s="56" t="s">
        <v>963</v>
      </c>
      <c r="D1027" s="56">
        <v>8471160</v>
      </c>
      <c r="E1027" s="56" t="s">
        <v>506</v>
      </c>
      <c r="F1027" s="56">
        <v>432209</v>
      </c>
      <c r="G1027" s="56" t="s">
        <v>138</v>
      </c>
      <c r="H1027" s="56" t="str">
        <f t="shared" ref="H1027:H1090" si="16">CONCATENATE(847,".",D1027,".",1,".",F1027,".","000000",".",J1027,".",L1027)</f>
        <v>847.8471160.1.432209.000000.847001.200179</v>
      </c>
      <c r="I1027" s="66" t="s">
        <v>21</v>
      </c>
      <c r="J1027" s="66">
        <v>847001</v>
      </c>
      <c r="K1027" s="66" t="s">
        <v>23</v>
      </c>
      <c r="L1027" s="66">
        <v>200179</v>
      </c>
      <c r="M1027" s="56" t="s">
        <v>2286</v>
      </c>
      <c r="N1027" s="56">
        <v>1</v>
      </c>
      <c r="Q1027" s="56" t="s">
        <v>4675</v>
      </c>
      <c r="R1027" s="56">
        <v>1</v>
      </c>
      <c r="S1027" s="56">
        <v>5784.9855000000007</v>
      </c>
      <c r="T1027" s="56">
        <v>5509.51</v>
      </c>
      <c r="U1027" s="56" t="s">
        <v>2002</v>
      </c>
      <c r="V1027" s="56" t="s">
        <v>2003</v>
      </c>
      <c r="W1027" s="56" t="s">
        <v>4265</v>
      </c>
      <c r="X1027" s="56" t="s">
        <v>4266</v>
      </c>
      <c r="Y1027" s="56" t="s">
        <v>4267</v>
      </c>
      <c r="AE1027" s="56">
        <v>8471160</v>
      </c>
    </row>
    <row r="1028" spans="1:31" x14ac:dyDescent="0.35">
      <c r="A1028" s="56" t="s">
        <v>1998</v>
      </c>
      <c r="B1028" s="56" t="s">
        <v>1999</v>
      </c>
      <c r="C1028" s="56" t="s">
        <v>963</v>
      </c>
      <c r="D1028" s="56">
        <v>8471160</v>
      </c>
      <c r="E1028" s="56" t="s">
        <v>506</v>
      </c>
      <c r="F1028" s="56">
        <v>432209</v>
      </c>
      <c r="G1028" s="56" t="s">
        <v>138</v>
      </c>
      <c r="H1028" s="56" t="str">
        <f t="shared" si="16"/>
        <v>847.8471160.1.432209.000000.847001.200179</v>
      </c>
      <c r="I1028" s="66" t="s">
        <v>21</v>
      </c>
      <c r="J1028" s="66">
        <v>847001</v>
      </c>
      <c r="K1028" s="66" t="s">
        <v>23</v>
      </c>
      <c r="L1028" s="66">
        <v>200179</v>
      </c>
      <c r="M1028" s="56" t="s">
        <v>2286</v>
      </c>
      <c r="N1028" s="56">
        <v>1</v>
      </c>
      <c r="Q1028" s="56" t="s">
        <v>4676</v>
      </c>
      <c r="R1028" s="56">
        <v>1</v>
      </c>
      <c r="S1028" s="56">
        <v>10500</v>
      </c>
      <c r="T1028" s="56">
        <v>10000</v>
      </c>
      <c r="U1028" s="56" t="s">
        <v>2002</v>
      </c>
      <c r="V1028" s="56" t="s">
        <v>2003</v>
      </c>
      <c r="W1028" s="56" t="s">
        <v>4265</v>
      </c>
      <c r="X1028" s="56" t="s">
        <v>4266</v>
      </c>
      <c r="Y1028" s="56" t="s">
        <v>4267</v>
      </c>
      <c r="AE1028" s="56">
        <v>8471160</v>
      </c>
    </row>
    <row r="1029" spans="1:31" x14ac:dyDescent="0.35">
      <c r="A1029" s="56" t="s">
        <v>1998</v>
      </c>
      <c r="B1029" s="56" t="s">
        <v>1999</v>
      </c>
      <c r="C1029" s="56" t="s">
        <v>963</v>
      </c>
      <c r="D1029" s="56">
        <v>8471160</v>
      </c>
      <c r="E1029" s="56" t="s">
        <v>506</v>
      </c>
      <c r="F1029" s="56">
        <v>432209</v>
      </c>
      <c r="G1029" s="56" t="s">
        <v>138</v>
      </c>
      <c r="H1029" s="56" t="str">
        <f t="shared" si="16"/>
        <v>847.8471160.1.432209.000000.847001.200179</v>
      </c>
      <c r="I1029" s="66" t="s">
        <v>21</v>
      </c>
      <c r="J1029" s="66">
        <v>847001</v>
      </c>
      <c r="K1029" s="66" t="s">
        <v>23</v>
      </c>
      <c r="L1029" s="66">
        <v>200179</v>
      </c>
      <c r="M1029" s="56" t="s">
        <v>2286</v>
      </c>
      <c r="N1029" s="56">
        <v>1</v>
      </c>
      <c r="Q1029" s="56" t="s">
        <v>4263</v>
      </c>
      <c r="R1029" s="56">
        <v>1</v>
      </c>
      <c r="S1029" s="56">
        <v>617400</v>
      </c>
      <c r="T1029" s="56">
        <v>588000</v>
      </c>
      <c r="U1029" s="56" t="s">
        <v>2002</v>
      </c>
      <c r="V1029" s="56" t="s">
        <v>2003</v>
      </c>
      <c r="W1029" s="56" t="s">
        <v>4265</v>
      </c>
      <c r="X1029" s="56" t="s">
        <v>4266</v>
      </c>
      <c r="Y1029" s="56" t="s">
        <v>4267</v>
      </c>
      <c r="AE1029" s="56">
        <v>8471160</v>
      </c>
    </row>
    <row r="1030" spans="1:31" x14ac:dyDescent="0.35">
      <c r="A1030" s="56" t="s">
        <v>1998</v>
      </c>
      <c r="B1030" s="56" t="s">
        <v>1999</v>
      </c>
      <c r="C1030" s="56" t="s">
        <v>963</v>
      </c>
      <c r="D1030" s="56">
        <v>8471160</v>
      </c>
      <c r="E1030" s="56" t="s">
        <v>506</v>
      </c>
      <c r="F1030" s="56">
        <v>432209</v>
      </c>
      <c r="G1030" s="56" t="s">
        <v>138</v>
      </c>
      <c r="H1030" s="56" t="str">
        <f t="shared" si="16"/>
        <v>847.8471160.1.432209.000000.847001.200179</v>
      </c>
      <c r="I1030" s="66" t="s">
        <v>21</v>
      </c>
      <c r="J1030" s="66">
        <v>847001</v>
      </c>
      <c r="K1030" s="66" t="s">
        <v>23</v>
      </c>
      <c r="L1030" s="66">
        <v>200179</v>
      </c>
      <c r="M1030" s="56" t="s">
        <v>2286</v>
      </c>
      <c r="N1030" s="56">
        <v>1</v>
      </c>
      <c r="Q1030" s="56" t="s">
        <v>4268</v>
      </c>
      <c r="R1030" s="56">
        <v>1</v>
      </c>
      <c r="S1030" s="56">
        <v>21000</v>
      </c>
      <c r="T1030" s="56">
        <v>20000</v>
      </c>
      <c r="U1030" s="56" t="s">
        <v>2002</v>
      </c>
      <c r="V1030" s="56" t="s">
        <v>2003</v>
      </c>
      <c r="W1030" s="56" t="s">
        <v>4265</v>
      </c>
      <c r="X1030" s="56" t="s">
        <v>4266</v>
      </c>
      <c r="Y1030" s="56" t="s">
        <v>4267</v>
      </c>
      <c r="AE1030" s="56">
        <v>8471160</v>
      </c>
    </row>
    <row r="1031" spans="1:31" x14ac:dyDescent="0.35">
      <c r="A1031" s="56" t="s">
        <v>1998</v>
      </c>
      <c r="B1031" s="56" t="s">
        <v>1999</v>
      </c>
      <c r="C1031" s="56" t="s">
        <v>963</v>
      </c>
      <c r="D1031" s="56">
        <v>8471160</v>
      </c>
      <c r="E1031" s="56" t="s">
        <v>506</v>
      </c>
      <c r="F1031" s="56">
        <v>432209</v>
      </c>
      <c r="G1031" s="56" t="s">
        <v>138</v>
      </c>
      <c r="H1031" s="56" t="str">
        <f t="shared" si="16"/>
        <v>847.8471160.1.432209.000000.847001.200179</v>
      </c>
      <c r="I1031" s="66" t="s">
        <v>21</v>
      </c>
      <c r="J1031" s="66">
        <v>847001</v>
      </c>
      <c r="K1031" s="66" t="s">
        <v>23</v>
      </c>
      <c r="L1031" s="66">
        <v>200179</v>
      </c>
      <c r="M1031" s="56" t="s">
        <v>2286</v>
      </c>
      <c r="Q1031" s="56" t="s">
        <v>4269</v>
      </c>
      <c r="R1031" s="56">
        <v>1</v>
      </c>
      <c r="S1031" s="56">
        <v>105000</v>
      </c>
      <c r="T1031" s="56">
        <v>100000</v>
      </c>
      <c r="U1031" s="56" t="s">
        <v>2002</v>
      </c>
      <c r="V1031" s="56" t="s">
        <v>2003</v>
      </c>
      <c r="W1031" s="56" t="s">
        <v>4265</v>
      </c>
      <c r="X1031" s="56" t="s">
        <v>4266</v>
      </c>
      <c r="Y1031" s="56" t="s">
        <v>4267</v>
      </c>
      <c r="AE1031" s="56">
        <v>8471160</v>
      </c>
    </row>
    <row r="1032" spans="1:31" x14ac:dyDescent="0.35">
      <c r="A1032" s="56" t="s">
        <v>1998</v>
      </c>
      <c r="B1032" s="56" t="s">
        <v>1999</v>
      </c>
      <c r="C1032" s="56" t="s">
        <v>963</v>
      </c>
      <c r="D1032" s="56">
        <v>8471160</v>
      </c>
      <c r="E1032" s="56" t="s">
        <v>506</v>
      </c>
      <c r="F1032" s="56">
        <v>432209</v>
      </c>
      <c r="G1032" s="56" t="s">
        <v>138</v>
      </c>
      <c r="H1032" s="56" t="str">
        <f t="shared" si="16"/>
        <v>847.8471160.1.432209.000000.847001.200179</v>
      </c>
      <c r="I1032" s="66" t="s">
        <v>21</v>
      </c>
      <c r="J1032" s="66">
        <v>847001</v>
      </c>
      <c r="K1032" s="66" t="s">
        <v>23</v>
      </c>
      <c r="L1032" s="66">
        <v>200179</v>
      </c>
      <c r="M1032" s="56" t="s">
        <v>2286</v>
      </c>
      <c r="Q1032" s="56" t="s">
        <v>4270</v>
      </c>
      <c r="R1032" s="56">
        <v>1</v>
      </c>
      <c r="S1032" s="56">
        <v>43444.190999999999</v>
      </c>
      <c r="T1032" s="56">
        <v>41375.42</v>
      </c>
      <c r="U1032" s="56" t="s">
        <v>2002</v>
      </c>
      <c r="V1032" s="56" t="s">
        <v>2003</v>
      </c>
      <c r="W1032" s="56" t="s">
        <v>4265</v>
      </c>
      <c r="X1032" s="56" t="s">
        <v>4266</v>
      </c>
      <c r="Y1032" s="56" t="s">
        <v>4267</v>
      </c>
      <c r="AE1032" s="56">
        <v>8471160</v>
      </c>
    </row>
    <row r="1033" spans="1:31" x14ac:dyDescent="0.35">
      <c r="A1033" s="56">
        <v>0</v>
      </c>
      <c r="B1033" s="56" t="s">
        <v>1999</v>
      </c>
      <c r="C1033" s="56" t="s">
        <v>963</v>
      </c>
      <c r="D1033" s="56">
        <v>8471160</v>
      </c>
      <c r="E1033" s="56" t="s">
        <v>506</v>
      </c>
      <c r="F1033" s="56">
        <v>492316</v>
      </c>
      <c r="G1033" s="56" t="s">
        <v>138</v>
      </c>
      <c r="H1033" s="56" t="str">
        <f t="shared" si="16"/>
        <v>847.8471160.1.492316.000000.847001.300180</v>
      </c>
      <c r="I1033" s="66" t="s">
        <v>21</v>
      </c>
      <c r="J1033" s="66">
        <v>847001</v>
      </c>
      <c r="K1033" s="66" t="s">
        <v>863</v>
      </c>
      <c r="L1033" s="66">
        <v>300180</v>
      </c>
      <c r="Q1033" s="56" t="s">
        <v>5831</v>
      </c>
      <c r="R1033" s="56">
        <v>1</v>
      </c>
      <c r="S1033" s="56">
        <v>325500</v>
      </c>
      <c r="T1033" s="56">
        <v>310000</v>
      </c>
      <c r="U1033" s="56" t="s">
        <v>2113</v>
      </c>
      <c r="V1033" s="56" t="s">
        <v>2122</v>
      </c>
      <c r="X1033" s="56" t="s">
        <v>4490</v>
      </c>
      <c r="Y1033" s="56" t="s">
        <v>4267</v>
      </c>
      <c r="AE1033" s="56">
        <v>8471160</v>
      </c>
    </row>
    <row r="1034" spans="1:31" x14ac:dyDescent="0.35">
      <c r="A1034" s="56">
        <v>0</v>
      </c>
      <c r="B1034" s="56" t="s">
        <v>1999</v>
      </c>
      <c r="C1034" s="56" t="s">
        <v>963</v>
      </c>
      <c r="D1034" s="56">
        <v>8471160</v>
      </c>
      <c r="E1034" s="56" t="s">
        <v>506</v>
      </c>
      <c r="F1034" s="56">
        <v>492316</v>
      </c>
      <c r="G1034" s="56" t="s">
        <v>138</v>
      </c>
      <c r="H1034" s="56" t="str">
        <f t="shared" si="16"/>
        <v>847.8471160.1.492316.000000.847001.300180</v>
      </c>
      <c r="I1034" s="66" t="s">
        <v>21</v>
      </c>
      <c r="J1034" s="66">
        <v>847001</v>
      </c>
      <c r="K1034" s="66" t="s">
        <v>863</v>
      </c>
      <c r="L1034" s="66">
        <v>300180</v>
      </c>
      <c r="Q1034" s="56" t="s">
        <v>5832</v>
      </c>
      <c r="R1034" s="56">
        <v>1</v>
      </c>
      <c r="S1034" s="56">
        <v>157500</v>
      </c>
      <c r="T1034" s="56">
        <v>150000</v>
      </c>
      <c r="U1034" s="56" t="s">
        <v>2113</v>
      </c>
      <c r="V1034" s="56" t="s">
        <v>2122</v>
      </c>
      <c r="X1034" s="56" t="s">
        <v>4490</v>
      </c>
      <c r="Y1034" s="56" t="s">
        <v>4267</v>
      </c>
      <c r="AE1034" s="56">
        <v>8471160</v>
      </c>
    </row>
    <row r="1035" spans="1:31" x14ac:dyDescent="0.35">
      <c r="A1035" s="56">
        <v>0</v>
      </c>
      <c r="B1035" s="56" t="s">
        <v>1999</v>
      </c>
      <c r="C1035" s="56" t="s">
        <v>963</v>
      </c>
      <c r="D1035" s="56">
        <v>8471160</v>
      </c>
      <c r="E1035" s="56" t="s">
        <v>506</v>
      </c>
      <c r="F1035" s="56">
        <v>492316</v>
      </c>
      <c r="G1035" s="56" t="s">
        <v>138</v>
      </c>
      <c r="H1035" s="56" t="str">
        <f t="shared" si="16"/>
        <v>847.8471160.1.492316.000000.847001.300180</v>
      </c>
      <c r="I1035" s="66" t="s">
        <v>21</v>
      </c>
      <c r="J1035" s="66">
        <v>847001</v>
      </c>
      <c r="K1035" s="66" t="s">
        <v>863</v>
      </c>
      <c r="L1035" s="66">
        <v>300180</v>
      </c>
      <c r="Q1035" s="56" t="s">
        <v>5833</v>
      </c>
      <c r="R1035" s="56">
        <v>1</v>
      </c>
      <c r="S1035" s="56">
        <v>210000</v>
      </c>
      <c r="T1035" s="56">
        <v>200000</v>
      </c>
      <c r="U1035" s="56" t="s">
        <v>2113</v>
      </c>
      <c r="V1035" s="56" t="s">
        <v>2122</v>
      </c>
      <c r="X1035" s="56" t="s">
        <v>4490</v>
      </c>
      <c r="Y1035" s="56" t="s">
        <v>4267</v>
      </c>
      <c r="AE1035" s="56">
        <v>8471160</v>
      </c>
    </row>
    <row r="1036" spans="1:31" x14ac:dyDescent="0.35">
      <c r="A1036" s="56">
        <v>0</v>
      </c>
      <c r="B1036" s="56" t="s">
        <v>1999</v>
      </c>
      <c r="C1036" s="56" t="s">
        <v>963</v>
      </c>
      <c r="D1036" s="56">
        <v>8471160</v>
      </c>
      <c r="E1036" s="56" t="s">
        <v>506</v>
      </c>
      <c r="F1036" s="56">
        <v>492316</v>
      </c>
      <c r="G1036" s="56" t="s">
        <v>138</v>
      </c>
      <c r="H1036" s="56" t="str">
        <f t="shared" si="16"/>
        <v>847.8471160.1.492316.000000.847001.300180</v>
      </c>
      <c r="I1036" s="66" t="s">
        <v>21</v>
      </c>
      <c r="J1036" s="66">
        <v>847001</v>
      </c>
      <c r="K1036" s="66" t="s">
        <v>863</v>
      </c>
      <c r="L1036" s="66">
        <v>300180</v>
      </c>
      <c r="Q1036" s="56" t="s">
        <v>5834</v>
      </c>
      <c r="R1036" s="56">
        <v>1</v>
      </c>
      <c r="S1036" s="56">
        <v>504000</v>
      </c>
      <c r="T1036" s="56">
        <v>480000</v>
      </c>
      <c r="U1036" s="56" t="s">
        <v>2113</v>
      </c>
      <c r="V1036" s="56" t="s">
        <v>2122</v>
      </c>
      <c r="X1036" s="56" t="s">
        <v>4490</v>
      </c>
      <c r="Y1036" s="56" t="s">
        <v>4267</v>
      </c>
      <c r="AE1036" s="56">
        <v>8471160</v>
      </c>
    </row>
    <row r="1037" spans="1:31" x14ac:dyDescent="0.35">
      <c r="A1037" s="56">
        <v>0</v>
      </c>
      <c r="B1037" s="56" t="s">
        <v>1999</v>
      </c>
      <c r="C1037" s="56" t="s">
        <v>963</v>
      </c>
      <c r="D1037" s="56">
        <v>8471160</v>
      </c>
      <c r="E1037" s="56" t="s">
        <v>506</v>
      </c>
      <c r="F1037" s="56">
        <v>492316</v>
      </c>
      <c r="G1037" s="56" t="s">
        <v>138</v>
      </c>
      <c r="H1037" s="56" t="str">
        <f t="shared" si="16"/>
        <v>847.8471160.1.492316.000000.847001.300180</v>
      </c>
      <c r="I1037" s="66" t="s">
        <v>21</v>
      </c>
      <c r="J1037" s="66">
        <v>847001</v>
      </c>
      <c r="K1037" s="66" t="s">
        <v>863</v>
      </c>
      <c r="L1037" s="66">
        <v>300180</v>
      </c>
      <c r="Q1037" s="56" t="s">
        <v>5835</v>
      </c>
      <c r="R1037" s="56">
        <v>1</v>
      </c>
      <c r="S1037" s="56">
        <v>157500</v>
      </c>
      <c r="T1037" s="56">
        <v>150000</v>
      </c>
      <c r="U1037" s="56" t="s">
        <v>2113</v>
      </c>
      <c r="V1037" s="56" t="s">
        <v>2122</v>
      </c>
      <c r="X1037" s="56" t="s">
        <v>4490</v>
      </c>
      <c r="Y1037" s="56" t="s">
        <v>4267</v>
      </c>
      <c r="AE1037" s="56">
        <v>8471160</v>
      </c>
    </row>
    <row r="1038" spans="1:31" x14ac:dyDescent="0.35">
      <c r="A1038" s="56">
        <v>0</v>
      </c>
      <c r="B1038" s="56" t="s">
        <v>1999</v>
      </c>
      <c r="C1038" s="56" t="s">
        <v>963</v>
      </c>
      <c r="D1038" s="56">
        <v>8471160</v>
      </c>
      <c r="E1038" s="56" t="s">
        <v>506</v>
      </c>
      <c r="F1038" s="56">
        <v>492316</v>
      </c>
      <c r="G1038" s="56" t="s">
        <v>138</v>
      </c>
      <c r="H1038" s="56" t="str">
        <f t="shared" si="16"/>
        <v>847.8471160.1.492316.000000.847001.300180</v>
      </c>
      <c r="I1038" s="66" t="s">
        <v>21</v>
      </c>
      <c r="J1038" s="66">
        <v>847001</v>
      </c>
      <c r="K1038" s="66" t="s">
        <v>863</v>
      </c>
      <c r="L1038" s="66">
        <v>300180</v>
      </c>
      <c r="Q1038" s="56" t="s">
        <v>5836</v>
      </c>
      <c r="R1038" s="56">
        <v>1</v>
      </c>
      <c r="S1038" s="56">
        <v>157500</v>
      </c>
      <c r="T1038" s="56">
        <v>150000</v>
      </c>
      <c r="U1038" s="56" t="s">
        <v>2113</v>
      </c>
      <c r="V1038" s="56" t="s">
        <v>2122</v>
      </c>
      <c r="X1038" s="56" t="s">
        <v>4490</v>
      </c>
      <c r="Y1038" s="56" t="s">
        <v>4267</v>
      </c>
      <c r="AE1038" s="56">
        <v>8471160</v>
      </c>
    </row>
    <row r="1039" spans="1:31" x14ac:dyDescent="0.35">
      <c r="A1039" s="56">
        <v>0</v>
      </c>
      <c r="B1039" s="56" t="s">
        <v>1999</v>
      </c>
      <c r="C1039" s="56" t="s">
        <v>963</v>
      </c>
      <c r="D1039" s="56">
        <v>8471160</v>
      </c>
      <c r="E1039" s="56" t="s">
        <v>506</v>
      </c>
      <c r="F1039" s="56">
        <v>492316</v>
      </c>
      <c r="G1039" s="56" t="s">
        <v>138</v>
      </c>
      <c r="H1039" s="56" t="str">
        <f t="shared" si="16"/>
        <v>847.8471160.1.492316.000000.847001.300180</v>
      </c>
      <c r="I1039" s="66" t="s">
        <v>21</v>
      </c>
      <c r="J1039" s="66">
        <v>847001</v>
      </c>
      <c r="K1039" s="66" t="s">
        <v>863</v>
      </c>
      <c r="L1039" s="66">
        <v>300180</v>
      </c>
      <c r="Q1039" s="56" t="s">
        <v>5837</v>
      </c>
      <c r="R1039" s="56">
        <v>1</v>
      </c>
      <c r="S1039" s="56">
        <v>367500</v>
      </c>
      <c r="T1039" s="56">
        <v>350000</v>
      </c>
      <c r="U1039" s="56" t="s">
        <v>2113</v>
      </c>
      <c r="V1039" s="56" t="s">
        <v>2122</v>
      </c>
      <c r="X1039" s="56" t="s">
        <v>4490</v>
      </c>
      <c r="Y1039" s="56" t="s">
        <v>4267</v>
      </c>
      <c r="AE1039" s="56">
        <v>8471160</v>
      </c>
    </row>
    <row r="1040" spans="1:31" x14ac:dyDescent="0.35">
      <c r="A1040" s="56">
        <v>0</v>
      </c>
      <c r="B1040" s="56" t="s">
        <v>1999</v>
      </c>
      <c r="C1040" s="56" t="s">
        <v>963</v>
      </c>
      <c r="D1040" s="56">
        <v>8471160</v>
      </c>
      <c r="E1040" s="56" t="s">
        <v>506</v>
      </c>
      <c r="F1040" s="56">
        <v>492316</v>
      </c>
      <c r="G1040" s="56" t="s">
        <v>138</v>
      </c>
      <c r="H1040" s="56" t="str">
        <f t="shared" si="16"/>
        <v>847.8471160.1.492316.000000.847001.300180</v>
      </c>
      <c r="I1040" s="66" t="s">
        <v>21</v>
      </c>
      <c r="J1040" s="66">
        <v>847001</v>
      </c>
      <c r="K1040" s="66" t="s">
        <v>863</v>
      </c>
      <c r="L1040" s="66">
        <v>300180</v>
      </c>
      <c r="Q1040" s="56" t="s">
        <v>5838</v>
      </c>
      <c r="R1040" s="56">
        <v>1</v>
      </c>
      <c r="S1040" s="56">
        <v>525000</v>
      </c>
      <c r="T1040" s="56">
        <v>500000</v>
      </c>
      <c r="U1040" s="56" t="s">
        <v>2113</v>
      </c>
      <c r="V1040" s="56" t="s">
        <v>2122</v>
      </c>
      <c r="X1040" s="56" t="s">
        <v>4490</v>
      </c>
      <c r="Y1040" s="56" t="s">
        <v>4267</v>
      </c>
      <c r="AE1040" s="56">
        <v>8471160</v>
      </c>
    </row>
    <row r="1041" spans="1:31" x14ac:dyDescent="0.35">
      <c r="A1041" s="56">
        <v>0</v>
      </c>
      <c r="B1041" s="56" t="s">
        <v>1999</v>
      </c>
      <c r="C1041" s="56" t="s">
        <v>963</v>
      </c>
      <c r="D1041" s="56">
        <v>8471160</v>
      </c>
      <c r="E1041" s="56" t="s">
        <v>506</v>
      </c>
      <c r="F1041" s="56">
        <v>492316</v>
      </c>
      <c r="G1041" s="56" t="s">
        <v>138</v>
      </c>
      <c r="H1041" s="56" t="str">
        <f t="shared" si="16"/>
        <v>847.8471160.1.492316.000000.847001.300180</v>
      </c>
      <c r="I1041" s="66" t="s">
        <v>21</v>
      </c>
      <c r="J1041" s="66">
        <v>847001</v>
      </c>
      <c r="K1041" s="66" t="s">
        <v>863</v>
      </c>
      <c r="L1041" s="66">
        <v>300180</v>
      </c>
      <c r="Q1041" s="56" t="s">
        <v>5839</v>
      </c>
      <c r="R1041" s="56">
        <v>1</v>
      </c>
      <c r="S1041" s="56">
        <v>367500</v>
      </c>
      <c r="T1041" s="56">
        <v>350000</v>
      </c>
      <c r="U1041" s="56" t="s">
        <v>2113</v>
      </c>
      <c r="V1041" s="56" t="s">
        <v>2122</v>
      </c>
      <c r="X1041" s="56" t="s">
        <v>4490</v>
      </c>
      <c r="Y1041" s="56" t="s">
        <v>4267</v>
      </c>
      <c r="AE1041" s="56">
        <v>8471160</v>
      </c>
    </row>
    <row r="1042" spans="1:31" x14ac:dyDescent="0.35">
      <c r="A1042" s="56">
        <v>0</v>
      </c>
      <c r="B1042" s="56" t="s">
        <v>1999</v>
      </c>
      <c r="C1042" s="56" t="s">
        <v>963</v>
      </c>
      <c r="D1042" s="56">
        <v>8471160</v>
      </c>
      <c r="E1042" s="56" t="s">
        <v>506</v>
      </c>
      <c r="F1042" s="56">
        <v>492316</v>
      </c>
      <c r="G1042" s="56" t="s">
        <v>138</v>
      </c>
      <c r="H1042" s="56" t="str">
        <f t="shared" si="16"/>
        <v>847.8471160.1.492316.000000.847001.300180</v>
      </c>
      <c r="I1042" s="66" t="s">
        <v>21</v>
      </c>
      <c r="J1042" s="66">
        <v>847001</v>
      </c>
      <c r="K1042" s="66" t="s">
        <v>863</v>
      </c>
      <c r="L1042" s="66">
        <v>300180</v>
      </c>
      <c r="Q1042" s="56" t="s">
        <v>5840</v>
      </c>
      <c r="R1042" s="56">
        <v>1</v>
      </c>
      <c r="S1042" s="56">
        <v>630000</v>
      </c>
      <c r="T1042" s="56">
        <v>600000</v>
      </c>
      <c r="U1042" s="56" t="s">
        <v>2113</v>
      </c>
      <c r="V1042" s="56" t="s">
        <v>2122</v>
      </c>
      <c r="X1042" s="56" t="s">
        <v>4490</v>
      </c>
      <c r="Y1042" s="56" t="s">
        <v>4267</v>
      </c>
      <c r="AE1042" s="56">
        <v>8471160</v>
      </c>
    </row>
    <row r="1043" spans="1:31" x14ac:dyDescent="0.35">
      <c r="A1043" s="56">
        <v>0</v>
      </c>
      <c r="B1043" s="56" t="s">
        <v>1999</v>
      </c>
      <c r="C1043" s="56" t="s">
        <v>963</v>
      </c>
      <c r="D1043" s="56">
        <v>8471160</v>
      </c>
      <c r="E1043" s="56" t="s">
        <v>506</v>
      </c>
      <c r="F1043" s="56">
        <v>492316</v>
      </c>
      <c r="G1043" s="56" t="s">
        <v>138</v>
      </c>
      <c r="H1043" s="56" t="str">
        <f t="shared" si="16"/>
        <v>847.8471160.1.492316.000000.847001.300180</v>
      </c>
      <c r="I1043" s="66" t="s">
        <v>21</v>
      </c>
      <c r="J1043" s="66">
        <v>847001</v>
      </c>
      <c r="K1043" s="66" t="s">
        <v>863</v>
      </c>
      <c r="L1043" s="66">
        <v>300180</v>
      </c>
      <c r="Q1043" s="56" t="s">
        <v>5841</v>
      </c>
      <c r="R1043" s="56">
        <v>1</v>
      </c>
      <c r="S1043" s="56">
        <v>351750</v>
      </c>
      <c r="T1043" s="56">
        <v>335000</v>
      </c>
      <c r="U1043" s="56" t="s">
        <v>2113</v>
      </c>
      <c r="V1043" s="56" t="s">
        <v>2122</v>
      </c>
      <c r="X1043" s="56" t="s">
        <v>4490</v>
      </c>
      <c r="Y1043" s="56" t="s">
        <v>4267</v>
      </c>
      <c r="AE1043" s="56">
        <v>8471160</v>
      </c>
    </row>
    <row r="1044" spans="1:31" x14ac:dyDescent="0.35">
      <c r="A1044" s="56">
        <v>0</v>
      </c>
      <c r="B1044" s="56" t="s">
        <v>1999</v>
      </c>
      <c r="C1044" s="56" t="s">
        <v>963</v>
      </c>
      <c r="D1044" s="56">
        <v>8471160</v>
      </c>
      <c r="E1044" s="56" t="s">
        <v>506</v>
      </c>
      <c r="F1044" s="56">
        <v>492316</v>
      </c>
      <c r="G1044" s="56" t="s">
        <v>138</v>
      </c>
      <c r="H1044" s="56" t="str">
        <f t="shared" si="16"/>
        <v>847.8471160.1.492316.000000.847001.300180</v>
      </c>
      <c r="I1044" s="66" t="s">
        <v>21</v>
      </c>
      <c r="J1044" s="66">
        <v>847001</v>
      </c>
      <c r="K1044" s="66" t="s">
        <v>863</v>
      </c>
      <c r="L1044" s="66">
        <v>300180</v>
      </c>
      <c r="Q1044" s="56" t="s">
        <v>5842</v>
      </c>
      <c r="R1044" s="56">
        <v>1</v>
      </c>
      <c r="S1044" s="56">
        <v>735000</v>
      </c>
      <c r="T1044" s="56">
        <v>700000</v>
      </c>
      <c r="U1044" s="56" t="s">
        <v>2113</v>
      </c>
      <c r="V1044" s="56" t="s">
        <v>2122</v>
      </c>
      <c r="X1044" s="56" t="s">
        <v>4490</v>
      </c>
      <c r="Y1044" s="56" t="s">
        <v>4267</v>
      </c>
      <c r="AE1044" s="56">
        <v>8471160</v>
      </c>
    </row>
    <row r="1045" spans="1:31" x14ac:dyDescent="0.35">
      <c r="A1045" s="56">
        <v>0</v>
      </c>
      <c r="B1045" s="56" t="s">
        <v>1999</v>
      </c>
      <c r="C1045" s="56" t="s">
        <v>963</v>
      </c>
      <c r="D1045" s="56">
        <v>8471160</v>
      </c>
      <c r="E1045" s="56" t="s">
        <v>506</v>
      </c>
      <c r="F1045" s="56">
        <v>492316</v>
      </c>
      <c r="G1045" s="56" t="s">
        <v>138</v>
      </c>
      <c r="H1045" s="56" t="str">
        <f t="shared" si="16"/>
        <v>847.8471160.1.492316.000000.847001.300180</v>
      </c>
      <c r="I1045" s="66" t="s">
        <v>21</v>
      </c>
      <c r="J1045" s="66">
        <v>847001</v>
      </c>
      <c r="K1045" s="66" t="s">
        <v>863</v>
      </c>
      <c r="L1045" s="66">
        <v>300180</v>
      </c>
      <c r="Q1045" s="56" t="s">
        <v>5843</v>
      </c>
      <c r="R1045" s="56">
        <v>1</v>
      </c>
      <c r="S1045" s="56">
        <v>2100000</v>
      </c>
      <c r="T1045" s="56">
        <v>2000000</v>
      </c>
      <c r="U1045" s="56" t="s">
        <v>2113</v>
      </c>
      <c r="V1045" s="56" t="s">
        <v>2122</v>
      </c>
      <c r="X1045" s="56" t="s">
        <v>4490</v>
      </c>
      <c r="Y1045" s="56" t="s">
        <v>4267</v>
      </c>
      <c r="AE1045" s="56">
        <v>8471160</v>
      </c>
    </row>
    <row r="1046" spans="1:31" x14ac:dyDescent="0.35">
      <c r="A1046" s="56">
        <v>0</v>
      </c>
      <c r="B1046" s="56" t="s">
        <v>1999</v>
      </c>
      <c r="C1046" s="56" t="s">
        <v>963</v>
      </c>
      <c r="D1046" s="56">
        <v>8471160</v>
      </c>
      <c r="E1046" s="56" t="s">
        <v>506</v>
      </c>
      <c r="F1046" s="56">
        <v>492316</v>
      </c>
      <c r="G1046" s="56" t="s">
        <v>138</v>
      </c>
      <c r="H1046" s="56" t="str">
        <f t="shared" si="16"/>
        <v>847.8471160.1.492316.000000.847001.300180</v>
      </c>
      <c r="I1046" s="66" t="s">
        <v>21</v>
      </c>
      <c r="J1046" s="66">
        <v>847001</v>
      </c>
      <c r="K1046" s="66" t="s">
        <v>863</v>
      </c>
      <c r="L1046" s="66">
        <v>300180</v>
      </c>
      <c r="Q1046" s="56" t="s">
        <v>5844</v>
      </c>
      <c r="R1046" s="56">
        <v>1</v>
      </c>
      <c r="S1046" s="56">
        <v>36750</v>
      </c>
      <c r="T1046" s="56">
        <v>35000</v>
      </c>
      <c r="U1046" s="56" t="s">
        <v>2113</v>
      </c>
      <c r="V1046" s="56" t="s">
        <v>2122</v>
      </c>
      <c r="X1046" s="56" t="s">
        <v>4490</v>
      </c>
      <c r="Y1046" s="56" t="s">
        <v>4267</v>
      </c>
      <c r="AE1046" s="56">
        <v>8471160</v>
      </c>
    </row>
    <row r="1047" spans="1:31" x14ac:dyDescent="0.35">
      <c r="A1047" s="56">
        <v>0</v>
      </c>
      <c r="B1047" s="56" t="s">
        <v>1999</v>
      </c>
      <c r="C1047" s="56" t="s">
        <v>963</v>
      </c>
      <c r="D1047" s="56">
        <v>8471160</v>
      </c>
      <c r="E1047" s="56" t="s">
        <v>506</v>
      </c>
      <c r="F1047" s="56">
        <v>492316</v>
      </c>
      <c r="G1047" s="56" t="s">
        <v>138</v>
      </c>
      <c r="H1047" s="56" t="str">
        <f t="shared" si="16"/>
        <v>847.8471160.1.492316.000000.847001.300180</v>
      </c>
      <c r="I1047" s="66" t="s">
        <v>21</v>
      </c>
      <c r="J1047" s="66">
        <v>847001</v>
      </c>
      <c r="K1047" s="66" t="s">
        <v>863</v>
      </c>
      <c r="L1047" s="66">
        <v>300180</v>
      </c>
      <c r="Q1047" s="56" t="s">
        <v>5845</v>
      </c>
      <c r="R1047" s="56">
        <v>1</v>
      </c>
      <c r="S1047" s="56">
        <v>367500</v>
      </c>
      <c r="T1047" s="56">
        <v>350000</v>
      </c>
      <c r="U1047" s="56" t="s">
        <v>2113</v>
      </c>
      <c r="V1047" s="56" t="s">
        <v>2122</v>
      </c>
      <c r="X1047" s="56" t="s">
        <v>4490</v>
      </c>
      <c r="Y1047" s="56" t="s">
        <v>4267</v>
      </c>
      <c r="AE1047" s="56">
        <v>8471160</v>
      </c>
    </row>
    <row r="1048" spans="1:31" x14ac:dyDescent="0.35">
      <c r="A1048" s="56">
        <v>0</v>
      </c>
      <c r="B1048" s="56" t="s">
        <v>1999</v>
      </c>
      <c r="C1048" s="56" t="s">
        <v>963</v>
      </c>
      <c r="D1048" s="56">
        <v>8471160</v>
      </c>
      <c r="E1048" s="56" t="s">
        <v>506</v>
      </c>
      <c r="F1048" s="56">
        <v>492316</v>
      </c>
      <c r="G1048" s="56" t="s">
        <v>138</v>
      </c>
      <c r="H1048" s="56" t="str">
        <f t="shared" si="16"/>
        <v>847.8471160.1.492316.000000.847001.300180</v>
      </c>
      <c r="I1048" s="66" t="s">
        <v>21</v>
      </c>
      <c r="J1048" s="66">
        <v>847001</v>
      </c>
      <c r="K1048" s="66" t="s">
        <v>863</v>
      </c>
      <c r="L1048" s="66">
        <v>300180</v>
      </c>
      <c r="Q1048" s="56" t="s">
        <v>5846</v>
      </c>
      <c r="R1048" s="56">
        <v>1</v>
      </c>
      <c r="S1048" s="56">
        <v>367500</v>
      </c>
      <c r="T1048" s="56">
        <v>350000</v>
      </c>
      <c r="U1048" s="56" t="s">
        <v>2113</v>
      </c>
      <c r="V1048" s="56" t="s">
        <v>2122</v>
      </c>
      <c r="X1048" s="56" t="s">
        <v>4490</v>
      </c>
      <c r="Y1048" s="56" t="s">
        <v>4267</v>
      </c>
      <c r="AE1048" s="56">
        <v>8471160</v>
      </c>
    </row>
    <row r="1049" spans="1:31" x14ac:dyDescent="0.35">
      <c r="A1049" s="56">
        <v>0</v>
      </c>
      <c r="B1049" s="56" t="s">
        <v>1999</v>
      </c>
      <c r="C1049" s="56" t="s">
        <v>963</v>
      </c>
      <c r="D1049" s="56">
        <v>8471160</v>
      </c>
      <c r="E1049" s="56" t="s">
        <v>506</v>
      </c>
      <c r="F1049" s="56">
        <v>492316</v>
      </c>
      <c r="G1049" s="56" t="s">
        <v>138</v>
      </c>
      <c r="H1049" s="56" t="str">
        <f t="shared" si="16"/>
        <v>847.8471160.1.492316.000000.847001.300180</v>
      </c>
      <c r="I1049" s="66" t="s">
        <v>21</v>
      </c>
      <c r="J1049" s="66">
        <v>847001</v>
      </c>
      <c r="K1049" s="66" t="s">
        <v>863</v>
      </c>
      <c r="L1049" s="66">
        <v>300180</v>
      </c>
      <c r="Q1049" s="56" t="s">
        <v>5847</v>
      </c>
      <c r="R1049" s="56">
        <v>1</v>
      </c>
      <c r="S1049" s="56">
        <v>210000</v>
      </c>
      <c r="T1049" s="56">
        <v>200000</v>
      </c>
      <c r="U1049" s="56" t="s">
        <v>2113</v>
      </c>
      <c r="V1049" s="56" t="s">
        <v>2122</v>
      </c>
      <c r="X1049" s="56" t="s">
        <v>4490</v>
      </c>
      <c r="Y1049" s="56" t="s">
        <v>4267</v>
      </c>
      <c r="AE1049" s="56">
        <v>8471160</v>
      </c>
    </row>
    <row r="1050" spans="1:31" x14ac:dyDescent="0.35">
      <c r="A1050" s="56">
        <v>0</v>
      </c>
      <c r="B1050" s="56" t="s">
        <v>1999</v>
      </c>
      <c r="C1050" s="56" t="s">
        <v>963</v>
      </c>
      <c r="D1050" s="56">
        <v>8471160</v>
      </c>
      <c r="E1050" s="56" t="s">
        <v>506</v>
      </c>
      <c r="F1050" s="56">
        <v>492316</v>
      </c>
      <c r="G1050" s="56" t="s">
        <v>138</v>
      </c>
      <c r="H1050" s="56" t="str">
        <f t="shared" si="16"/>
        <v>847.8471160.1.492316.000000.847001.300180</v>
      </c>
      <c r="I1050" s="66" t="s">
        <v>21</v>
      </c>
      <c r="J1050" s="66">
        <v>847001</v>
      </c>
      <c r="K1050" s="66" t="s">
        <v>863</v>
      </c>
      <c r="L1050" s="66">
        <v>300180</v>
      </c>
      <c r="Q1050" s="56" t="s">
        <v>5848</v>
      </c>
      <c r="R1050" s="56">
        <v>1</v>
      </c>
      <c r="S1050" s="56">
        <v>420000</v>
      </c>
      <c r="T1050" s="56">
        <v>400000</v>
      </c>
      <c r="U1050" s="56" t="s">
        <v>2113</v>
      </c>
      <c r="V1050" s="56" t="s">
        <v>2122</v>
      </c>
      <c r="X1050" s="56" t="s">
        <v>4490</v>
      </c>
      <c r="Y1050" s="56" t="s">
        <v>4267</v>
      </c>
      <c r="AE1050" s="56">
        <v>8471160</v>
      </c>
    </row>
    <row r="1051" spans="1:31" x14ac:dyDescent="0.35">
      <c r="A1051" s="56">
        <v>0</v>
      </c>
      <c r="B1051" s="56" t="s">
        <v>1999</v>
      </c>
      <c r="C1051" s="56" t="s">
        <v>963</v>
      </c>
      <c r="D1051" s="56">
        <v>8471160</v>
      </c>
      <c r="E1051" s="56" t="s">
        <v>506</v>
      </c>
      <c r="F1051" s="56">
        <v>492316</v>
      </c>
      <c r="G1051" s="56" t="s">
        <v>138</v>
      </c>
      <c r="H1051" s="56" t="str">
        <f t="shared" si="16"/>
        <v>847.8471160.1.492316.000000.847001.300180</v>
      </c>
      <c r="I1051" s="66" t="s">
        <v>21</v>
      </c>
      <c r="J1051" s="66">
        <v>847001</v>
      </c>
      <c r="K1051" s="66" t="s">
        <v>863</v>
      </c>
      <c r="L1051" s="66">
        <v>300180</v>
      </c>
      <c r="Q1051" s="56" t="s">
        <v>5849</v>
      </c>
      <c r="R1051" s="56">
        <v>1</v>
      </c>
      <c r="S1051" s="56">
        <v>420000</v>
      </c>
      <c r="T1051" s="56">
        <v>400000</v>
      </c>
      <c r="U1051" s="56" t="s">
        <v>2113</v>
      </c>
      <c r="V1051" s="56" t="s">
        <v>2122</v>
      </c>
      <c r="X1051" s="56" t="s">
        <v>4490</v>
      </c>
      <c r="Y1051" s="56" t="s">
        <v>4267</v>
      </c>
      <c r="AE1051" s="56">
        <v>8471160</v>
      </c>
    </row>
    <row r="1052" spans="1:31" x14ac:dyDescent="0.35">
      <c r="A1052" s="56">
        <v>0</v>
      </c>
      <c r="B1052" s="56" t="s">
        <v>1999</v>
      </c>
      <c r="C1052" s="56" t="s">
        <v>963</v>
      </c>
      <c r="D1052" s="56">
        <v>8471160</v>
      </c>
      <c r="E1052" s="56" t="s">
        <v>506</v>
      </c>
      <c r="F1052" s="56">
        <v>492316</v>
      </c>
      <c r="G1052" s="56" t="s">
        <v>138</v>
      </c>
      <c r="H1052" s="56" t="str">
        <f t="shared" si="16"/>
        <v>847.8471160.1.492316.000000.847001.300180</v>
      </c>
      <c r="I1052" s="66" t="s">
        <v>21</v>
      </c>
      <c r="J1052" s="66">
        <v>847001</v>
      </c>
      <c r="K1052" s="66" t="s">
        <v>863</v>
      </c>
      <c r="L1052" s="66">
        <v>300180</v>
      </c>
      <c r="Q1052" s="56" t="s">
        <v>5850</v>
      </c>
      <c r="R1052" s="56">
        <v>1</v>
      </c>
      <c r="S1052" s="56">
        <v>525000</v>
      </c>
      <c r="T1052" s="56">
        <v>500000</v>
      </c>
      <c r="U1052" s="56" t="s">
        <v>2113</v>
      </c>
      <c r="V1052" s="56" t="s">
        <v>2122</v>
      </c>
      <c r="X1052" s="56" t="s">
        <v>4490</v>
      </c>
      <c r="Y1052" s="56" t="s">
        <v>4267</v>
      </c>
      <c r="AE1052" s="56">
        <v>8471160</v>
      </c>
    </row>
    <row r="1053" spans="1:31" x14ac:dyDescent="0.35">
      <c r="A1053" s="56">
        <v>0</v>
      </c>
      <c r="B1053" s="56" t="s">
        <v>1999</v>
      </c>
      <c r="C1053" s="56" t="s">
        <v>963</v>
      </c>
      <c r="D1053" s="56">
        <v>8471160</v>
      </c>
      <c r="E1053" s="56" t="s">
        <v>506</v>
      </c>
      <c r="F1053" s="56">
        <v>492316</v>
      </c>
      <c r="G1053" s="56" t="s">
        <v>138</v>
      </c>
      <c r="H1053" s="56" t="str">
        <f t="shared" si="16"/>
        <v>847.8471160.1.492316.000000.847001.300180</v>
      </c>
      <c r="I1053" s="66" t="s">
        <v>21</v>
      </c>
      <c r="J1053" s="66">
        <v>847001</v>
      </c>
      <c r="K1053" s="66" t="s">
        <v>863</v>
      </c>
      <c r="L1053" s="66">
        <v>300180</v>
      </c>
      <c r="Q1053" s="56" t="s">
        <v>5851</v>
      </c>
      <c r="R1053" s="56">
        <v>1</v>
      </c>
      <c r="S1053" s="56">
        <v>315000</v>
      </c>
      <c r="T1053" s="56">
        <v>300000</v>
      </c>
      <c r="U1053" s="56" t="s">
        <v>2113</v>
      </c>
      <c r="V1053" s="56" t="s">
        <v>2122</v>
      </c>
      <c r="X1053" s="56" t="s">
        <v>4490</v>
      </c>
      <c r="Y1053" s="56" t="s">
        <v>4267</v>
      </c>
      <c r="AE1053" s="56">
        <v>8471160</v>
      </c>
    </row>
    <row r="1054" spans="1:31" x14ac:dyDescent="0.35">
      <c r="A1054" s="56">
        <v>0</v>
      </c>
      <c r="B1054" s="56" t="s">
        <v>1999</v>
      </c>
      <c r="C1054" s="56" t="s">
        <v>963</v>
      </c>
      <c r="D1054" s="56">
        <v>8471160</v>
      </c>
      <c r="E1054" s="56" t="s">
        <v>506</v>
      </c>
      <c r="F1054" s="56">
        <v>492316</v>
      </c>
      <c r="G1054" s="56" t="s">
        <v>138</v>
      </c>
      <c r="H1054" s="56" t="str">
        <f t="shared" si="16"/>
        <v>847.8471160.1.492316.000000.847001.300180</v>
      </c>
      <c r="I1054" s="66" t="s">
        <v>21</v>
      </c>
      <c r="J1054" s="66">
        <v>847001</v>
      </c>
      <c r="K1054" s="66" t="s">
        <v>863</v>
      </c>
      <c r="L1054" s="66">
        <v>300180</v>
      </c>
      <c r="Q1054" s="56" t="s">
        <v>5852</v>
      </c>
      <c r="R1054" s="56">
        <v>1</v>
      </c>
      <c r="S1054" s="56">
        <v>367500</v>
      </c>
      <c r="T1054" s="56">
        <v>350000</v>
      </c>
      <c r="U1054" s="56" t="s">
        <v>2113</v>
      </c>
      <c r="V1054" s="56" t="s">
        <v>2122</v>
      </c>
      <c r="X1054" s="56" t="s">
        <v>4490</v>
      </c>
      <c r="Y1054" s="56" t="s">
        <v>4267</v>
      </c>
      <c r="AE1054" s="56">
        <v>8471160</v>
      </c>
    </row>
    <row r="1055" spans="1:31" x14ac:dyDescent="0.35">
      <c r="A1055" s="56">
        <v>0</v>
      </c>
      <c r="B1055" s="56" t="s">
        <v>1999</v>
      </c>
      <c r="C1055" s="56" t="s">
        <v>963</v>
      </c>
      <c r="D1055" s="56">
        <v>8471160</v>
      </c>
      <c r="E1055" s="56" t="s">
        <v>506</v>
      </c>
      <c r="F1055" s="56">
        <v>492316</v>
      </c>
      <c r="G1055" s="56" t="s">
        <v>138</v>
      </c>
      <c r="H1055" s="56" t="str">
        <f t="shared" si="16"/>
        <v>847.8471160.1.492316.000000.847001.300180</v>
      </c>
      <c r="I1055" s="66" t="s">
        <v>21</v>
      </c>
      <c r="J1055" s="66">
        <v>847001</v>
      </c>
      <c r="K1055" s="66" t="s">
        <v>863</v>
      </c>
      <c r="L1055" s="66">
        <v>300180</v>
      </c>
      <c r="Q1055" s="56" t="s">
        <v>5853</v>
      </c>
      <c r="R1055" s="56">
        <v>1</v>
      </c>
      <c r="S1055" s="56">
        <v>341250</v>
      </c>
      <c r="T1055" s="56">
        <v>325000</v>
      </c>
      <c r="U1055" s="56" t="s">
        <v>2113</v>
      </c>
      <c r="V1055" s="56" t="s">
        <v>2122</v>
      </c>
      <c r="X1055" s="56" t="s">
        <v>4490</v>
      </c>
      <c r="Y1055" s="56" t="s">
        <v>4267</v>
      </c>
      <c r="AE1055" s="56">
        <v>8471160</v>
      </c>
    </row>
    <row r="1056" spans="1:31" x14ac:dyDescent="0.35">
      <c r="A1056" s="56">
        <v>0</v>
      </c>
      <c r="B1056" s="56" t="s">
        <v>1999</v>
      </c>
      <c r="C1056" s="56" t="s">
        <v>963</v>
      </c>
      <c r="D1056" s="56">
        <v>8471160</v>
      </c>
      <c r="E1056" s="56" t="s">
        <v>506</v>
      </c>
      <c r="F1056" s="56">
        <v>492316</v>
      </c>
      <c r="G1056" s="56" t="s">
        <v>138</v>
      </c>
      <c r="H1056" s="56" t="str">
        <f t="shared" si="16"/>
        <v>847.8471160.1.492316.000000.847001.300180</v>
      </c>
      <c r="I1056" s="66" t="s">
        <v>21</v>
      </c>
      <c r="J1056" s="66">
        <v>847001</v>
      </c>
      <c r="K1056" s="66" t="s">
        <v>863</v>
      </c>
      <c r="L1056" s="66">
        <v>300180</v>
      </c>
      <c r="Q1056" s="56" t="s">
        <v>5854</v>
      </c>
      <c r="R1056" s="56">
        <v>1</v>
      </c>
      <c r="S1056" s="56">
        <v>2471238</v>
      </c>
      <c r="T1056" s="56">
        <v>2353560</v>
      </c>
      <c r="U1056" s="56" t="s">
        <v>2113</v>
      </c>
      <c r="V1056" s="56" t="s">
        <v>2122</v>
      </c>
      <c r="X1056" s="56" t="s">
        <v>4490</v>
      </c>
      <c r="Y1056" s="56" t="s">
        <v>4267</v>
      </c>
      <c r="AE1056" s="56">
        <v>8471160</v>
      </c>
    </row>
    <row r="1057" spans="1:31" x14ac:dyDescent="0.35">
      <c r="A1057" s="56">
        <v>0</v>
      </c>
      <c r="B1057" s="56" t="s">
        <v>1999</v>
      </c>
      <c r="C1057" s="56" t="s">
        <v>963</v>
      </c>
      <c r="D1057" s="56">
        <v>8471160</v>
      </c>
      <c r="E1057" s="56" t="s">
        <v>506</v>
      </c>
      <c r="F1057" s="56">
        <v>492316</v>
      </c>
      <c r="G1057" s="56" t="s">
        <v>138</v>
      </c>
      <c r="H1057" s="56" t="str">
        <f t="shared" si="16"/>
        <v>847.8471160.1.492316.000000.847001.300180</v>
      </c>
      <c r="I1057" s="66" t="s">
        <v>21</v>
      </c>
      <c r="J1057" s="66">
        <v>847001</v>
      </c>
      <c r="K1057" s="66" t="s">
        <v>863</v>
      </c>
      <c r="L1057" s="66">
        <v>300180</v>
      </c>
      <c r="Q1057" s="56" t="s">
        <v>5855</v>
      </c>
      <c r="R1057" s="56">
        <v>1</v>
      </c>
      <c r="S1057" s="56">
        <v>0</v>
      </c>
      <c r="T1057" s="56">
        <v>0</v>
      </c>
      <c r="U1057" s="56" t="s">
        <v>2113</v>
      </c>
      <c r="V1057" s="56" t="s">
        <v>2122</v>
      </c>
      <c r="X1057" s="56" t="s">
        <v>4490</v>
      </c>
      <c r="Y1057" s="56" t="s">
        <v>4267</v>
      </c>
      <c r="AE1057" s="56">
        <v>8471160</v>
      </c>
    </row>
    <row r="1058" spans="1:31" x14ac:dyDescent="0.35">
      <c r="A1058" s="56">
        <v>0</v>
      </c>
      <c r="B1058" s="56" t="s">
        <v>1999</v>
      </c>
      <c r="C1058" s="56" t="s">
        <v>963</v>
      </c>
      <c r="D1058" s="56">
        <v>8471160</v>
      </c>
      <c r="E1058" s="56" t="s">
        <v>506</v>
      </c>
      <c r="F1058" s="56">
        <v>492316</v>
      </c>
      <c r="G1058" s="56" t="s">
        <v>138</v>
      </c>
      <c r="H1058" s="56" t="str">
        <f t="shared" si="16"/>
        <v>847.8471160.1.492316.000000.847001.300180</v>
      </c>
      <c r="I1058" s="66" t="s">
        <v>21</v>
      </c>
      <c r="J1058" s="66">
        <v>847001</v>
      </c>
      <c r="K1058" s="66" t="s">
        <v>863</v>
      </c>
      <c r="L1058" s="66">
        <v>300180</v>
      </c>
      <c r="Q1058" s="56" t="s">
        <v>5856</v>
      </c>
      <c r="R1058" s="56">
        <v>1</v>
      </c>
      <c r="S1058" s="56">
        <v>384607.125</v>
      </c>
      <c r="T1058" s="56">
        <v>366292.5</v>
      </c>
      <c r="U1058" s="56" t="s">
        <v>2113</v>
      </c>
      <c r="V1058" s="56" t="s">
        <v>2122</v>
      </c>
      <c r="X1058" s="56" t="s">
        <v>4490</v>
      </c>
      <c r="Y1058" s="56" t="s">
        <v>4267</v>
      </c>
      <c r="AE1058" s="56">
        <v>8471160</v>
      </c>
    </row>
    <row r="1059" spans="1:31" x14ac:dyDescent="0.35">
      <c r="A1059" s="56">
        <v>0</v>
      </c>
      <c r="B1059" s="56" t="s">
        <v>1999</v>
      </c>
      <c r="C1059" s="56" t="s">
        <v>963</v>
      </c>
      <c r="D1059" s="56">
        <v>8471160</v>
      </c>
      <c r="E1059" s="56" t="s">
        <v>506</v>
      </c>
      <c r="F1059" s="56">
        <v>492316</v>
      </c>
      <c r="G1059" s="56" t="s">
        <v>138</v>
      </c>
      <c r="H1059" s="56" t="str">
        <f t="shared" si="16"/>
        <v>847.8471160.1.492316.000000.847001.300180</v>
      </c>
      <c r="I1059" s="66" t="s">
        <v>21</v>
      </c>
      <c r="J1059" s="66">
        <v>847001</v>
      </c>
      <c r="K1059" s="66" t="s">
        <v>863</v>
      </c>
      <c r="L1059" s="66">
        <v>300180</v>
      </c>
      <c r="Q1059" s="56" t="s">
        <v>5857</v>
      </c>
      <c r="R1059" s="56">
        <v>1</v>
      </c>
      <c r="S1059" s="56">
        <v>86100</v>
      </c>
      <c r="T1059" s="56">
        <v>82000</v>
      </c>
      <c r="U1059" s="56" t="s">
        <v>2113</v>
      </c>
      <c r="V1059" s="56" t="s">
        <v>2122</v>
      </c>
      <c r="X1059" s="56" t="s">
        <v>4490</v>
      </c>
      <c r="Y1059" s="56" t="s">
        <v>4267</v>
      </c>
      <c r="AE1059" s="56">
        <v>8471160</v>
      </c>
    </row>
    <row r="1060" spans="1:31" x14ac:dyDescent="0.35">
      <c r="A1060" s="56">
        <v>0</v>
      </c>
      <c r="B1060" s="56" t="s">
        <v>1999</v>
      </c>
      <c r="C1060" s="56" t="s">
        <v>963</v>
      </c>
      <c r="D1060" s="56">
        <v>8471160</v>
      </c>
      <c r="E1060" s="56" t="s">
        <v>506</v>
      </c>
      <c r="F1060" s="56">
        <v>492316</v>
      </c>
      <c r="G1060" s="56" t="s">
        <v>138</v>
      </c>
      <c r="H1060" s="56" t="str">
        <f t="shared" si="16"/>
        <v>847.8471160.1.492316.000000.847001.300180</v>
      </c>
      <c r="I1060" s="66" t="s">
        <v>21</v>
      </c>
      <c r="J1060" s="66">
        <v>847001</v>
      </c>
      <c r="K1060" s="66" t="s">
        <v>863</v>
      </c>
      <c r="L1060" s="66">
        <v>300180</v>
      </c>
      <c r="Q1060" s="56" t="s">
        <v>5858</v>
      </c>
      <c r="R1060" s="56">
        <v>1</v>
      </c>
      <c r="S1060" s="56">
        <v>735000</v>
      </c>
      <c r="T1060" s="56">
        <v>700000</v>
      </c>
      <c r="U1060" s="56" t="s">
        <v>2113</v>
      </c>
      <c r="V1060" s="56" t="s">
        <v>2122</v>
      </c>
      <c r="X1060" s="56" t="s">
        <v>4490</v>
      </c>
      <c r="Y1060" s="56" t="s">
        <v>4267</v>
      </c>
      <c r="AE1060" s="56">
        <v>8471160</v>
      </c>
    </row>
    <row r="1061" spans="1:31" x14ac:dyDescent="0.35">
      <c r="A1061" s="56">
        <v>0</v>
      </c>
      <c r="B1061" s="56" t="s">
        <v>1999</v>
      </c>
      <c r="C1061" s="56" t="s">
        <v>963</v>
      </c>
      <c r="D1061" s="56">
        <v>8471160</v>
      </c>
      <c r="E1061" s="56" t="s">
        <v>506</v>
      </c>
      <c r="F1061" s="56">
        <v>492316</v>
      </c>
      <c r="G1061" s="56" t="s">
        <v>138</v>
      </c>
      <c r="H1061" s="56" t="str">
        <f t="shared" si="16"/>
        <v>847.8471160.1.492316.000000.847001.300180</v>
      </c>
      <c r="I1061" s="66" t="s">
        <v>21</v>
      </c>
      <c r="J1061" s="66">
        <v>847001</v>
      </c>
      <c r="K1061" s="66" t="s">
        <v>863</v>
      </c>
      <c r="L1061" s="66">
        <v>300180</v>
      </c>
      <c r="Q1061" s="56" t="s">
        <v>5859</v>
      </c>
      <c r="R1061" s="56">
        <v>1</v>
      </c>
      <c r="S1061" s="56">
        <v>325500</v>
      </c>
      <c r="T1061" s="56">
        <v>310000</v>
      </c>
      <c r="U1061" s="56" t="s">
        <v>2113</v>
      </c>
      <c r="V1061" s="56" t="s">
        <v>2122</v>
      </c>
      <c r="X1061" s="56" t="s">
        <v>4490</v>
      </c>
      <c r="Y1061" s="56" t="s">
        <v>4267</v>
      </c>
      <c r="AE1061" s="56">
        <v>8471160</v>
      </c>
    </row>
    <row r="1062" spans="1:31" x14ac:dyDescent="0.35">
      <c r="A1062" s="56">
        <v>0</v>
      </c>
      <c r="B1062" s="56" t="s">
        <v>1999</v>
      </c>
      <c r="C1062" s="56" t="s">
        <v>963</v>
      </c>
      <c r="D1062" s="56">
        <v>8471160</v>
      </c>
      <c r="E1062" s="56" t="s">
        <v>506</v>
      </c>
      <c r="F1062" s="56">
        <v>492316</v>
      </c>
      <c r="G1062" s="56" t="s">
        <v>138</v>
      </c>
      <c r="H1062" s="56" t="str">
        <f t="shared" si="16"/>
        <v>847.8471160.1.492316.000000.847001.300180</v>
      </c>
      <c r="I1062" s="66" t="s">
        <v>21</v>
      </c>
      <c r="J1062" s="66">
        <v>847001</v>
      </c>
      <c r="K1062" s="66" t="s">
        <v>863</v>
      </c>
      <c r="L1062" s="66">
        <v>300180</v>
      </c>
      <c r="Q1062" s="56" t="s">
        <v>5860</v>
      </c>
      <c r="R1062" s="56">
        <v>1</v>
      </c>
      <c r="S1062" s="56">
        <v>2100000</v>
      </c>
      <c r="T1062" s="56">
        <v>2000000</v>
      </c>
      <c r="U1062" s="56" t="s">
        <v>2113</v>
      </c>
      <c r="V1062" s="56" t="s">
        <v>2122</v>
      </c>
      <c r="X1062" s="56" t="s">
        <v>4490</v>
      </c>
      <c r="Y1062" s="56" t="s">
        <v>4267</v>
      </c>
      <c r="AE1062" s="56">
        <v>8471160</v>
      </c>
    </row>
    <row r="1063" spans="1:31" x14ac:dyDescent="0.35">
      <c r="A1063" s="56">
        <v>0</v>
      </c>
      <c r="B1063" s="56" t="s">
        <v>1999</v>
      </c>
      <c r="C1063" s="56" t="s">
        <v>963</v>
      </c>
      <c r="D1063" s="56">
        <v>8471160</v>
      </c>
      <c r="E1063" s="56" t="s">
        <v>506</v>
      </c>
      <c r="F1063" s="56">
        <v>492316</v>
      </c>
      <c r="G1063" s="56" t="s">
        <v>138</v>
      </c>
      <c r="H1063" s="56" t="str">
        <f t="shared" si="16"/>
        <v>847.8471160.1.492316.000000.847001.300180</v>
      </c>
      <c r="I1063" s="66" t="s">
        <v>21</v>
      </c>
      <c r="J1063" s="66">
        <v>847001</v>
      </c>
      <c r="K1063" s="66" t="s">
        <v>863</v>
      </c>
      <c r="L1063" s="66">
        <v>300180</v>
      </c>
      <c r="Q1063" s="56" t="s">
        <v>5861</v>
      </c>
      <c r="R1063" s="56">
        <v>1</v>
      </c>
      <c r="S1063" s="56">
        <v>525000</v>
      </c>
      <c r="T1063" s="56">
        <v>500000</v>
      </c>
      <c r="U1063" s="56" t="s">
        <v>2113</v>
      </c>
      <c r="V1063" s="56" t="s">
        <v>2122</v>
      </c>
      <c r="X1063" s="56" t="s">
        <v>4490</v>
      </c>
      <c r="Y1063" s="56" t="s">
        <v>4267</v>
      </c>
      <c r="AE1063" s="56">
        <v>8471160</v>
      </c>
    </row>
    <row r="1064" spans="1:31" x14ac:dyDescent="0.35">
      <c r="A1064" s="56">
        <v>0</v>
      </c>
      <c r="B1064" s="56" t="s">
        <v>1999</v>
      </c>
      <c r="C1064" s="56" t="s">
        <v>963</v>
      </c>
      <c r="D1064" s="56">
        <v>8471160</v>
      </c>
      <c r="E1064" s="56" t="s">
        <v>506</v>
      </c>
      <c r="F1064" s="56">
        <v>492316</v>
      </c>
      <c r="G1064" s="56" t="s">
        <v>138</v>
      </c>
      <c r="H1064" s="56" t="str">
        <f t="shared" si="16"/>
        <v>847.8471160.1.492316.000000.847001.300180</v>
      </c>
      <c r="I1064" s="66" t="s">
        <v>21</v>
      </c>
      <c r="J1064" s="66">
        <v>847001</v>
      </c>
      <c r="K1064" s="66" t="s">
        <v>863</v>
      </c>
      <c r="L1064" s="66">
        <v>300180</v>
      </c>
      <c r="Q1064" s="56" t="s">
        <v>5862</v>
      </c>
      <c r="R1064" s="56">
        <v>1</v>
      </c>
      <c r="S1064" s="56">
        <v>210000</v>
      </c>
      <c r="T1064" s="56">
        <v>200000</v>
      </c>
      <c r="U1064" s="56" t="s">
        <v>2113</v>
      </c>
      <c r="V1064" s="56" t="s">
        <v>2122</v>
      </c>
      <c r="X1064" s="56" t="s">
        <v>4490</v>
      </c>
      <c r="Y1064" s="56" t="s">
        <v>4267</v>
      </c>
      <c r="AE1064" s="56">
        <v>8471160</v>
      </c>
    </row>
    <row r="1065" spans="1:31" x14ac:dyDescent="0.35">
      <c r="A1065" s="56">
        <v>0</v>
      </c>
      <c r="B1065" s="56" t="s">
        <v>1999</v>
      </c>
      <c r="C1065" s="56" t="s">
        <v>963</v>
      </c>
      <c r="D1065" s="56">
        <v>8471160</v>
      </c>
      <c r="E1065" s="56" t="s">
        <v>506</v>
      </c>
      <c r="F1065" s="56">
        <v>492316</v>
      </c>
      <c r="G1065" s="56" t="s">
        <v>138</v>
      </c>
      <c r="H1065" s="56" t="str">
        <f t="shared" si="16"/>
        <v>847.8471160.1.492316.000000.847001.300180</v>
      </c>
      <c r="I1065" s="66" t="s">
        <v>21</v>
      </c>
      <c r="J1065" s="66">
        <v>847001</v>
      </c>
      <c r="K1065" s="66" t="s">
        <v>863</v>
      </c>
      <c r="L1065" s="66">
        <v>300180</v>
      </c>
      <c r="Q1065" s="56" t="s">
        <v>5863</v>
      </c>
      <c r="R1065" s="56">
        <v>1</v>
      </c>
      <c r="S1065" s="56">
        <v>315000</v>
      </c>
      <c r="T1065" s="56">
        <v>300000</v>
      </c>
      <c r="U1065" s="56" t="s">
        <v>2113</v>
      </c>
      <c r="V1065" s="56" t="s">
        <v>2122</v>
      </c>
      <c r="X1065" s="56" t="s">
        <v>4490</v>
      </c>
      <c r="Y1065" s="56" t="s">
        <v>4267</v>
      </c>
      <c r="AE1065" s="56">
        <v>8471160</v>
      </c>
    </row>
    <row r="1066" spans="1:31" x14ac:dyDescent="0.35">
      <c r="A1066" s="56" t="s">
        <v>5326</v>
      </c>
      <c r="B1066" s="56" t="s">
        <v>5326</v>
      </c>
      <c r="C1066" s="56" t="s">
        <v>963</v>
      </c>
      <c r="D1066" s="56">
        <v>8471160</v>
      </c>
      <c r="E1066" s="56" t="s">
        <v>506</v>
      </c>
      <c r="G1066" s="56" t="s">
        <v>138</v>
      </c>
      <c r="H1066" s="56" t="str">
        <f t="shared" si="16"/>
        <v>847.8471160.1..000000.847001.200179</v>
      </c>
      <c r="I1066" s="66" t="s">
        <v>21</v>
      </c>
      <c r="J1066" s="66">
        <v>847001</v>
      </c>
      <c r="K1066" s="66" t="s">
        <v>23</v>
      </c>
      <c r="L1066" s="66">
        <v>200179</v>
      </c>
      <c r="AE1066" s="56">
        <v>8471160</v>
      </c>
    </row>
    <row r="1067" spans="1:31" x14ac:dyDescent="0.35">
      <c r="A1067" s="56" t="s">
        <v>5326</v>
      </c>
      <c r="B1067" s="56" t="s">
        <v>5326</v>
      </c>
      <c r="C1067" s="56" t="s">
        <v>963</v>
      </c>
      <c r="D1067" s="56">
        <v>8471160</v>
      </c>
      <c r="E1067" s="56" t="s">
        <v>506</v>
      </c>
      <c r="G1067" s="56" t="s">
        <v>138</v>
      </c>
      <c r="H1067" s="56" t="str">
        <f t="shared" si="16"/>
        <v>847.8471160.1..000000.847001.200179</v>
      </c>
      <c r="I1067" s="66" t="s">
        <v>21</v>
      </c>
      <c r="J1067" s="66">
        <v>847001</v>
      </c>
      <c r="K1067" s="66" t="s">
        <v>23</v>
      </c>
      <c r="L1067" s="66">
        <v>200179</v>
      </c>
      <c r="AE1067" s="56">
        <v>8471160</v>
      </c>
    </row>
    <row r="1068" spans="1:31" x14ac:dyDescent="0.35">
      <c r="A1068" s="56" t="s">
        <v>5326</v>
      </c>
      <c r="B1068" s="56" t="s">
        <v>5326</v>
      </c>
      <c r="C1068" s="56" t="s">
        <v>963</v>
      </c>
      <c r="D1068" s="56">
        <v>8471160</v>
      </c>
      <c r="E1068" s="56" t="s">
        <v>506</v>
      </c>
      <c r="G1068" s="56" t="s">
        <v>138</v>
      </c>
      <c r="H1068" s="56" t="str">
        <f t="shared" si="16"/>
        <v>847.8471160.1..000000.847001.200179</v>
      </c>
      <c r="I1068" s="66" t="s">
        <v>21</v>
      </c>
      <c r="J1068" s="66">
        <v>847001</v>
      </c>
      <c r="K1068" s="66" t="s">
        <v>23</v>
      </c>
      <c r="L1068" s="66">
        <v>200179</v>
      </c>
      <c r="AE1068" s="56">
        <v>8471160</v>
      </c>
    </row>
    <row r="1069" spans="1:31" x14ac:dyDescent="0.35">
      <c r="A1069" s="56" t="s">
        <v>5326</v>
      </c>
      <c r="B1069" s="56" t="s">
        <v>5326</v>
      </c>
      <c r="C1069" s="56" t="s">
        <v>963</v>
      </c>
      <c r="D1069" s="56">
        <v>8471160</v>
      </c>
      <c r="E1069" s="56" t="s">
        <v>506</v>
      </c>
      <c r="G1069" s="56" t="s">
        <v>138</v>
      </c>
      <c r="H1069" s="56" t="str">
        <f t="shared" si="16"/>
        <v>847.8471160.1..000000.847001.200179</v>
      </c>
      <c r="I1069" s="66" t="s">
        <v>21</v>
      </c>
      <c r="J1069" s="66">
        <v>847001</v>
      </c>
      <c r="K1069" s="66" t="s">
        <v>23</v>
      </c>
      <c r="L1069" s="66">
        <v>200179</v>
      </c>
      <c r="AE1069" s="56">
        <v>8471160</v>
      </c>
    </row>
    <row r="1070" spans="1:31" x14ac:dyDescent="0.35">
      <c r="A1070" s="56" t="s">
        <v>5326</v>
      </c>
      <c r="B1070" s="56" t="s">
        <v>5326</v>
      </c>
      <c r="C1070" s="56" t="s">
        <v>963</v>
      </c>
      <c r="D1070" s="56">
        <v>8471160</v>
      </c>
      <c r="E1070" s="56" t="s">
        <v>506</v>
      </c>
      <c r="G1070" s="56" t="s">
        <v>138</v>
      </c>
      <c r="H1070" s="56" t="str">
        <f t="shared" si="16"/>
        <v>847.8471160.1..000000.847001.200179</v>
      </c>
      <c r="I1070" s="66" t="s">
        <v>21</v>
      </c>
      <c r="J1070" s="66">
        <v>847001</v>
      </c>
      <c r="K1070" s="66" t="s">
        <v>23</v>
      </c>
      <c r="L1070" s="66">
        <v>200179</v>
      </c>
      <c r="AE1070" s="56">
        <v>8471160</v>
      </c>
    </row>
    <row r="1071" spans="1:31" x14ac:dyDescent="0.35">
      <c r="A1071" s="56" t="s">
        <v>5326</v>
      </c>
      <c r="B1071" s="56" t="s">
        <v>5326</v>
      </c>
      <c r="C1071" s="56" t="s">
        <v>963</v>
      </c>
      <c r="D1071" s="56">
        <v>8471160</v>
      </c>
      <c r="E1071" s="56" t="s">
        <v>506</v>
      </c>
      <c r="G1071" s="56" t="s">
        <v>138</v>
      </c>
      <c r="H1071" s="56" t="str">
        <f t="shared" si="16"/>
        <v>847.8471160.1..000000.847001.200179</v>
      </c>
      <c r="I1071" s="66" t="s">
        <v>21</v>
      </c>
      <c r="J1071" s="66">
        <v>847001</v>
      </c>
      <c r="K1071" s="66" t="s">
        <v>23</v>
      </c>
      <c r="L1071" s="66">
        <v>200179</v>
      </c>
      <c r="AE1071" s="56">
        <v>8471160</v>
      </c>
    </row>
    <row r="1072" spans="1:31" x14ac:dyDescent="0.35">
      <c r="A1072" s="56" t="s">
        <v>5326</v>
      </c>
      <c r="B1072" s="56" t="s">
        <v>5326</v>
      </c>
      <c r="C1072" s="56" t="s">
        <v>963</v>
      </c>
      <c r="D1072" s="56">
        <v>8471160</v>
      </c>
      <c r="E1072" s="56" t="s">
        <v>506</v>
      </c>
      <c r="G1072" s="56" t="s">
        <v>138</v>
      </c>
      <c r="H1072" s="56" t="str">
        <f t="shared" si="16"/>
        <v>847.8471160.1..000000.847001.200179</v>
      </c>
      <c r="I1072" s="66" t="s">
        <v>21</v>
      </c>
      <c r="J1072" s="66">
        <v>847001</v>
      </c>
      <c r="K1072" s="66" t="s">
        <v>23</v>
      </c>
      <c r="L1072" s="66">
        <v>200179</v>
      </c>
      <c r="AE1072" s="56">
        <v>8471160</v>
      </c>
    </row>
    <row r="1073" spans="1:31" x14ac:dyDescent="0.35">
      <c r="A1073" s="56" t="s">
        <v>5326</v>
      </c>
      <c r="B1073" s="56" t="s">
        <v>5326</v>
      </c>
      <c r="C1073" s="56" t="s">
        <v>963</v>
      </c>
      <c r="D1073" s="56">
        <v>8471160</v>
      </c>
      <c r="E1073" s="56" t="s">
        <v>506</v>
      </c>
      <c r="G1073" s="56" t="s">
        <v>138</v>
      </c>
      <c r="H1073" s="56" t="str">
        <f t="shared" si="16"/>
        <v>847.8471160.1..000000.847001.200179</v>
      </c>
      <c r="I1073" s="66" t="s">
        <v>21</v>
      </c>
      <c r="J1073" s="66">
        <v>847001</v>
      </c>
      <c r="K1073" s="66" t="s">
        <v>23</v>
      </c>
      <c r="L1073" s="66">
        <v>200179</v>
      </c>
      <c r="AE1073" s="56">
        <v>8471160</v>
      </c>
    </row>
    <row r="1074" spans="1:31" x14ac:dyDescent="0.35">
      <c r="A1074" s="56" t="s">
        <v>5326</v>
      </c>
      <c r="B1074" s="56" t="s">
        <v>5326</v>
      </c>
      <c r="C1074" s="56" t="s">
        <v>963</v>
      </c>
      <c r="D1074" s="56">
        <v>8471160</v>
      </c>
      <c r="E1074" s="56" t="s">
        <v>506</v>
      </c>
      <c r="G1074" s="56" t="s">
        <v>138</v>
      </c>
      <c r="H1074" s="56" t="str">
        <f t="shared" si="16"/>
        <v>847.8471160.1..000000.847001.200179</v>
      </c>
      <c r="I1074" s="66" t="s">
        <v>21</v>
      </c>
      <c r="J1074" s="66">
        <v>847001</v>
      </c>
      <c r="K1074" s="66" t="s">
        <v>23</v>
      </c>
      <c r="L1074" s="66">
        <v>200179</v>
      </c>
      <c r="AE1074" s="56">
        <v>8471160</v>
      </c>
    </row>
    <row r="1075" spans="1:31" x14ac:dyDescent="0.35">
      <c r="A1075" s="56" t="s">
        <v>5326</v>
      </c>
      <c r="B1075" s="56" t="s">
        <v>5326</v>
      </c>
      <c r="C1075" s="56" t="s">
        <v>963</v>
      </c>
      <c r="D1075" s="56">
        <v>8471160</v>
      </c>
      <c r="E1075" s="56" t="s">
        <v>506</v>
      </c>
      <c r="G1075" s="56" t="s">
        <v>138</v>
      </c>
      <c r="H1075" s="56" t="str">
        <f t="shared" si="16"/>
        <v>847.8471160.1..000000.847001.200179</v>
      </c>
      <c r="I1075" s="66" t="s">
        <v>21</v>
      </c>
      <c r="J1075" s="66">
        <v>847001</v>
      </c>
      <c r="K1075" s="66" t="s">
        <v>23</v>
      </c>
      <c r="L1075" s="66">
        <v>200179</v>
      </c>
      <c r="AE1075" s="56">
        <v>8471160</v>
      </c>
    </row>
    <row r="1076" spans="1:31" x14ac:dyDescent="0.35">
      <c r="A1076" s="56" t="s">
        <v>5326</v>
      </c>
      <c r="B1076" s="56" t="s">
        <v>5326</v>
      </c>
      <c r="C1076" s="56" t="s">
        <v>963</v>
      </c>
      <c r="D1076" s="56">
        <v>8471160</v>
      </c>
      <c r="E1076" s="56" t="s">
        <v>506</v>
      </c>
      <c r="G1076" s="56" t="s">
        <v>138</v>
      </c>
      <c r="H1076" s="56" t="str">
        <f t="shared" si="16"/>
        <v>847.8471160.1..000000.847001.200179</v>
      </c>
      <c r="I1076" s="66" t="s">
        <v>21</v>
      </c>
      <c r="J1076" s="66">
        <v>847001</v>
      </c>
      <c r="K1076" s="66" t="s">
        <v>23</v>
      </c>
      <c r="L1076" s="66">
        <v>200179</v>
      </c>
      <c r="AE1076" s="56">
        <v>8471160</v>
      </c>
    </row>
    <row r="1077" spans="1:31" x14ac:dyDescent="0.35">
      <c r="A1077" s="56" t="s">
        <v>5326</v>
      </c>
      <c r="B1077" s="56" t="s">
        <v>5326</v>
      </c>
      <c r="C1077" s="56" t="s">
        <v>963</v>
      </c>
      <c r="D1077" s="56">
        <v>8471160</v>
      </c>
      <c r="E1077" s="56" t="s">
        <v>506</v>
      </c>
      <c r="G1077" s="56" t="s">
        <v>138</v>
      </c>
      <c r="H1077" s="56" t="str">
        <f t="shared" si="16"/>
        <v>847.8471160.1..000000.847001.200179</v>
      </c>
      <c r="I1077" s="66" t="s">
        <v>21</v>
      </c>
      <c r="J1077" s="66">
        <v>847001</v>
      </c>
      <c r="K1077" s="66" t="s">
        <v>23</v>
      </c>
      <c r="L1077" s="66">
        <v>200179</v>
      </c>
      <c r="AE1077" s="56">
        <v>8471160</v>
      </c>
    </row>
    <row r="1078" spans="1:31" x14ac:dyDescent="0.35">
      <c r="A1078" s="56" t="s">
        <v>5326</v>
      </c>
      <c r="B1078" s="56" t="s">
        <v>5326</v>
      </c>
      <c r="C1078" s="56" t="s">
        <v>963</v>
      </c>
      <c r="D1078" s="56">
        <v>8471160</v>
      </c>
      <c r="E1078" s="56" t="s">
        <v>506</v>
      </c>
      <c r="G1078" s="56" t="s">
        <v>138</v>
      </c>
      <c r="H1078" s="56" t="str">
        <f t="shared" si="16"/>
        <v>847.8471160.1..000000.847001.200179</v>
      </c>
      <c r="I1078" s="66" t="s">
        <v>21</v>
      </c>
      <c r="J1078" s="66">
        <v>847001</v>
      </c>
      <c r="K1078" s="66" t="s">
        <v>23</v>
      </c>
      <c r="L1078" s="66">
        <v>200179</v>
      </c>
      <c r="AE1078" s="56">
        <v>8471160</v>
      </c>
    </row>
    <row r="1079" spans="1:31" x14ac:dyDescent="0.35">
      <c r="A1079" s="56" t="s">
        <v>5326</v>
      </c>
      <c r="B1079" s="56" t="s">
        <v>5326</v>
      </c>
      <c r="C1079" s="56" t="s">
        <v>963</v>
      </c>
      <c r="D1079" s="56">
        <v>8471160</v>
      </c>
      <c r="E1079" s="56" t="s">
        <v>506</v>
      </c>
      <c r="G1079" s="56" t="s">
        <v>138</v>
      </c>
      <c r="H1079" s="56" t="str">
        <f t="shared" si="16"/>
        <v>847.8471160.1..000000.847001.200179</v>
      </c>
      <c r="I1079" s="66" t="s">
        <v>21</v>
      </c>
      <c r="J1079" s="66">
        <v>847001</v>
      </c>
      <c r="K1079" s="66" t="s">
        <v>23</v>
      </c>
      <c r="L1079" s="66">
        <v>200179</v>
      </c>
      <c r="AE1079" s="56">
        <v>8471160</v>
      </c>
    </row>
    <row r="1080" spans="1:31" x14ac:dyDescent="0.35">
      <c r="A1080" s="56" t="s">
        <v>5326</v>
      </c>
      <c r="B1080" s="56" t="s">
        <v>5326</v>
      </c>
      <c r="C1080" s="56" t="s">
        <v>963</v>
      </c>
      <c r="D1080" s="56">
        <v>8471160</v>
      </c>
      <c r="E1080" s="56" t="s">
        <v>506</v>
      </c>
      <c r="G1080" s="56" t="s">
        <v>138</v>
      </c>
      <c r="H1080" s="56" t="str">
        <f t="shared" si="16"/>
        <v>847.8471160.1..000000.847001.200179</v>
      </c>
      <c r="I1080" s="66" t="s">
        <v>21</v>
      </c>
      <c r="J1080" s="66">
        <v>847001</v>
      </c>
      <c r="K1080" s="66" t="s">
        <v>23</v>
      </c>
      <c r="L1080" s="66">
        <v>200179</v>
      </c>
      <c r="AE1080" s="56">
        <v>8471160</v>
      </c>
    </row>
    <row r="1081" spans="1:31" x14ac:dyDescent="0.35">
      <c r="A1081" s="56" t="s">
        <v>5326</v>
      </c>
      <c r="B1081" s="56" t="s">
        <v>5326</v>
      </c>
      <c r="C1081" s="56" t="s">
        <v>963</v>
      </c>
      <c r="D1081" s="56">
        <v>8471160</v>
      </c>
      <c r="E1081" s="56" t="s">
        <v>506</v>
      </c>
      <c r="G1081" s="56" t="s">
        <v>138</v>
      </c>
      <c r="H1081" s="56" t="str">
        <f t="shared" si="16"/>
        <v>847.8471160.1..000000.847001.200179</v>
      </c>
      <c r="I1081" s="66" t="s">
        <v>21</v>
      </c>
      <c r="J1081" s="66">
        <v>847001</v>
      </c>
      <c r="K1081" s="66" t="s">
        <v>23</v>
      </c>
      <c r="L1081" s="66">
        <v>200179</v>
      </c>
      <c r="AE1081" s="56">
        <v>8471160</v>
      </c>
    </row>
    <row r="1082" spans="1:31" x14ac:dyDescent="0.35">
      <c r="A1082" s="56" t="s">
        <v>5326</v>
      </c>
      <c r="B1082" s="56" t="s">
        <v>5326</v>
      </c>
      <c r="C1082" s="56" t="s">
        <v>963</v>
      </c>
      <c r="D1082" s="56">
        <v>8471160</v>
      </c>
      <c r="E1082" s="56" t="s">
        <v>506</v>
      </c>
      <c r="G1082" s="56" t="s">
        <v>138</v>
      </c>
      <c r="H1082" s="56" t="str">
        <f t="shared" si="16"/>
        <v>847.8471160.1..000000.847001.200179</v>
      </c>
      <c r="I1082" s="66" t="s">
        <v>21</v>
      </c>
      <c r="J1082" s="66">
        <v>847001</v>
      </c>
      <c r="K1082" s="66" t="s">
        <v>23</v>
      </c>
      <c r="L1082" s="66">
        <v>200179</v>
      </c>
      <c r="AE1082" s="56">
        <v>8471160</v>
      </c>
    </row>
    <row r="1083" spans="1:31" x14ac:dyDescent="0.35">
      <c r="A1083" s="56" t="s">
        <v>5326</v>
      </c>
      <c r="B1083" s="56" t="s">
        <v>5326</v>
      </c>
      <c r="C1083" s="56" t="s">
        <v>963</v>
      </c>
      <c r="D1083" s="56">
        <v>8471160</v>
      </c>
      <c r="E1083" s="56" t="s">
        <v>506</v>
      </c>
      <c r="G1083" s="56" t="s">
        <v>138</v>
      </c>
      <c r="H1083" s="56" t="str">
        <f t="shared" si="16"/>
        <v>847.8471160.1..000000.847001.200179</v>
      </c>
      <c r="I1083" s="66" t="s">
        <v>21</v>
      </c>
      <c r="J1083" s="66">
        <v>847001</v>
      </c>
      <c r="K1083" s="66" t="s">
        <v>23</v>
      </c>
      <c r="L1083" s="66">
        <v>200179</v>
      </c>
      <c r="AE1083" s="56">
        <v>8471160</v>
      </c>
    </row>
    <row r="1084" spans="1:31" x14ac:dyDescent="0.35">
      <c r="A1084" s="56" t="s">
        <v>5326</v>
      </c>
      <c r="B1084" s="56" t="s">
        <v>5326</v>
      </c>
      <c r="C1084" s="56" t="s">
        <v>963</v>
      </c>
      <c r="D1084" s="56">
        <v>8471160</v>
      </c>
      <c r="E1084" s="56" t="s">
        <v>506</v>
      </c>
      <c r="G1084" s="56" t="s">
        <v>138</v>
      </c>
      <c r="H1084" s="56" t="str">
        <f t="shared" si="16"/>
        <v>847.8471160.1..000000.847001.200179</v>
      </c>
      <c r="I1084" s="66" t="s">
        <v>21</v>
      </c>
      <c r="J1084" s="66">
        <v>847001</v>
      </c>
      <c r="K1084" s="66" t="s">
        <v>23</v>
      </c>
      <c r="L1084" s="66">
        <v>200179</v>
      </c>
      <c r="AE1084" s="56">
        <v>8471160</v>
      </c>
    </row>
    <row r="1085" spans="1:31" x14ac:dyDescent="0.35">
      <c r="A1085" s="56" t="s">
        <v>5326</v>
      </c>
      <c r="B1085" s="56" t="s">
        <v>5326</v>
      </c>
      <c r="C1085" s="56" t="s">
        <v>963</v>
      </c>
      <c r="D1085" s="56">
        <v>8471160</v>
      </c>
      <c r="E1085" s="56" t="s">
        <v>506</v>
      </c>
      <c r="G1085" s="56" t="s">
        <v>138</v>
      </c>
      <c r="H1085" s="56" t="str">
        <f t="shared" si="16"/>
        <v>847.8471160.1..000000.847001.200179</v>
      </c>
      <c r="I1085" s="66" t="s">
        <v>21</v>
      </c>
      <c r="J1085" s="66">
        <v>847001</v>
      </c>
      <c r="K1085" s="66" t="s">
        <v>23</v>
      </c>
      <c r="L1085" s="66">
        <v>200179</v>
      </c>
      <c r="AE1085" s="56">
        <v>8471160</v>
      </c>
    </row>
    <row r="1086" spans="1:31" x14ac:dyDescent="0.35">
      <c r="A1086" s="56" t="s">
        <v>5326</v>
      </c>
      <c r="B1086" s="56" t="s">
        <v>5326</v>
      </c>
      <c r="C1086" s="56" t="s">
        <v>963</v>
      </c>
      <c r="D1086" s="56">
        <v>8471160</v>
      </c>
      <c r="E1086" s="56" t="s">
        <v>506</v>
      </c>
      <c r="G1086" s="56" t="s">
        <v>138</v>
      </c>
      <c r="H1086" s="56" t="str">
        <f t="shared" si="16"/>
        <v>847.8471160.1..000000.847001.200179</v>
      </c>
      <c r="I1086" s="66" t="s">
        <v>21</v>
      </c>
      <c r="J1086" s="66">
        <v>847001</v>
      </c>
      <c r="K1086" s="66" t="s">
        <v>23</v>
      </c>
      <c r="L1086" s="66">
        <v>200179</v>
      </c>
      <c r="T1086" s="56">
        <v>1.05</v>
      </c>
      <c r="AE1086" s="56">
        <v>8471160</v>
      </c>
    </row>
    <row r="1087" spans="1:31" x14ac:dyDescent="0.35">
      <c r="A1087" s="56" t="s">
        <v>5326</v>
      </c>
      <c r="B1087" s="56" t="s">
        <v>5326</v>
      </c>
      <c r="C1087" s="56" t="s">
        <v>963</v>
      </c>
      <c r="D1087" s="56">
        <v>8471160</v>
      </c>
      <c r="E1087" s="56" t="s">
        <v>506</v>
      </c>
      <c r="G1087" s="56" t="s">
        <v>138</v>
      </c>
      <c r="H1087" s="56" t="str">
        <f t="shared" si="16"/>
        <v>847.8471160.1..000000.847001.200179</v>
      </c>
      <c r="I1087" s="66" t="s">
        <v>21</v>
      </c>
      <c r="J1087" s="66">
        <v>847001</v>
      </c>
      <c r="K1087" s="66" t="s">
        <v>23</v>
      </c>
      <c r="L1087" s="66">
        <v>200179</v>
      </c>
      <c r="AE1087" s="56">
        <v>8471160</v>
      </c>
    </row>
    <row r="1088" spans="1:31" x14ac:dyDescent="0.35">
      <c r="A1088" s="56" t="s">
        <v>5326</v>
      </c>
      <c r="B1088" s="56" t="s">
        <v>5326</v>
      </c>
      <c r="C1088" s="56" t="s">
        <v>963</v>
      </c>
      <c r="D1088" s="56">
        <v>8471160</v>
      </c>
      <c r="E1088" s="56" t="s">
        <v>506</v>
      </c>
      <c r="G1088" s="56" t="s">
        <v>138</v>
      </c>
      <c r="H1088" s="56" t="str">
        <f t="shared" si="16"/>
        <v>847.8471160.1..000000.847001.200179</v>
      </c>
      <c r="I1088" s="66" t="s">
        <v>21</v>
      </c>
      <c r="J1088" s="66">
        <v>847001</v>
      </c>
      <c r="K1088" s="66" t="s">
        <v>23</v>
      </c>
      <c r="L1088" s="66">
        <v>200179</v>
      </c>
      <c r="AE1088" s="56">
        <v>8471160</v>
      </c>
    </row>
    <row r="1089" spans="1:31" x14ac:dyDescent="0.35">
      <c r="A1089" s="56" t="s">
        <v>5326</v>
      </c>
      <c r="B1089" s="56" t="s">
        <v>5326</v>
      </c>
      <c r="C1089" s="56" t="s">
        <v>963</v>
      </c>
      <c r="D1089" s="56">
        <v>8471160</v>
      </c>
      <c r="E1089" s="56" t="s">
        <v>506</v>
      </c>
      <c r="G1089" s="56" t="s">
        <v>138</v>
      </c>
      <c r="H1089" s="56" t="str">
        <f t="shared" si="16"/>
        <v>847.8471160.1..000000.847001.200179</v>
      </c>
      <c r="I1089" s="66" t="s">
        <v>21</v>
      </c>
      <c r="J1089" s="66">
        <v>847001</v>
      </c>
      <c r="K1089" s="66" t="s">
        <v>23</v>
      </c>
      <c r="L1089" s="66">
        <v>200179</v>
      </c>
      <c r="AE1089" s="56">
        <v>8471160</v>
      </c>
    </row>
    <row r="1090" spans="1:31" x14ac:dyDescent="0.35">
      <c r="A1090" s="56" t="s">
        <v>5326</v>
      </c>
      <c r="B1090" s="56" t="s">
        <v>5326</v>
      </c>
      <c r="C1090" s="56" t="s">
        <v>963</v>
      </c>
      <c r="D1090" s="56">
        <v>8471160</v>
      </c>
      <c r="E1090" s="56" t="s">
        <v>506</v>
      </c>
      <c r="G1090" s="56" t="s">
        <v>138</v>
      </c>
      <c r="H1090" s="56" t="str">
        <f t="shared" si="16"/>
        <v>847.8471160.1..000000.847001.200179</v>
      </c>
      <c r="I1090" s="66" t="s">
        <v>21</v>
      </c>
      <c r="J1090" s="66">
        <v>847001</v>
      </c>
      <c r="K1090" s="66" t="s">
        <v>23</v>
      </c>
      <c r="L1090" s="66">
        <v>200179</v>
      </c>
      <c r="AE1090" s="56">
        <v>8471160</v>
      </c>
    </row>
    <row r="1091" spans="1:31" x14ac:dyDescent="0.35">
      <c r="A1091" s="56" t="s">
        <v>5326</v>
      </c>
      <c r="B1091" s="56" t="s">
        <v>5326</v>
      </c>
      <c r="C1091" s="56" t="s">
        <v>963</v>
      </c>
      <c r="D1091" s="56">
        <v>8471160</v>
      </c>
      <c r="E1091" s="56" t="s">
        <v>506</v>
      </c>
      <c r="G1091" s="56" t="s">
        <v>138</v>
      </c>
      <c r="H1091" s="56" t="str">
        <f t="shared" ref="H1091:H1154" si="17">CONCATENATE(847,".",D1091,".",1,".",F1091,".","000000",".",J1091,".",L1091)</f>
        <v>847.8471160.1..000000.847001.200179</v>
      </c>
      <c r="I1091" s="66" t="s">
        <v>21</v>
      </c>
      <c r="J1091" s="66">
        <v>847001</v>
      </c>
      <c r="K1091" s="66" t="s">
        <v>23</v>
      </c>
      <c r="L1091" s="66">
        <v>200179</v>
      </c>
      <c r="AE1091" s="56">
        <v>8471160</v>
      </c>
    </row>
    <row r="1092" spans="1:31" x14ac:dyDescent="0.35">
      <c r="A1092" s="56" t="s">
        <v>5326</v>
      </c>
      <c r="B1092" s="56" t="s">
        <v>5326</v>
      </c>
      <c r="C1092" s="56" t="s">
        <v>963</v>
      </c>
      <c r="D1092" s="56">
        <v>8471160</v>
      </c>
      <c r="E1092" s="56" t="s">
        <v>506</v>
      </c>
      <c r="G1092" s="56" t="s">
        <v>138</v>
      </c>
      <c r="H1092" s="56" t="str">
        <f t="shared" si="17"/>
        <v>847.8471160.1..000000.847001.200179</v>
      </c>
      <c r="I1092" s="66" t="s">
        <v>21</v>
      </c>
      <c r="J1092" s="66">
        <v>847001</v>
      </c>
      <c r="K1092" s="66" t="s">
        <v>23</v>
      </c>
      <c r="L1092" s="66">
        <v>200179</v>
      </c>
      <c r="AE1092" s="56">
        <v>8471160</v>
      </c>
    </row>
    <row r="1093" spans="1:31" x14ac:dyDescent="0.35">
      <c r="A1093" s="56" t="s">
        <v>5326</v>
      </c>
      <c r="B1093" s="56" t="s">
        <v>5326</v>
      </c>
      <c r="C1093" s="56" t="s">
        <v>963</v>
      </c>
      <c r="D1093" s="56">
        <v>8471160</v>
      </c>
      <c r="E1093" s="56" t="s">
        <v>506</v>
      </c>
      <c r="G1093" s="56" t="s">
        <v>138</v>
      </c>
      <c r="H1093" s="56" t="str">
        <f t="shared" si="17"/>
        <v>847.8471160.1..000000.847001.200179</v>
      </c>
      <c r="I1093" s="66" t="s">
        <v>21</v>
      </c>
      <c r="J1093" s="66">
        <v>847001</v>
      </c>
      <c r="K1093" s="66" t="s">
        <v>23</v>
      </c>
      <c r="L1093" s="66">
        <v>200179</v>
      </c>
      <c r="AE1093" s="56">
        <v>8471160</v>
      </c>
    </row>
    <row r="1094" spans="1:31" x14ac:dyDescent="0.35">
      <c r="A1094" s="56" t="s">
        <v>5326</v>
      </c>
      <c r="B1094" s="56" t="s">
        <v>5326</v>
      </c>
      <c r="C1094" s="56" t="s">
        <v>963</v>
      </c>
      <c r="D1094" s="56">
        <v>8471160</v>
      </c>
      <c r="E1094" s="56" t="s">
        <v>506</v>
      </c>
      <c r="G1094" s="56" t="s">
        <v>138</v>
      </c>
      <c r="H1094" s="56" t="str">
        <f t="shared" si="17"/>
        <v>847.8471160.1..000000.847001.200179</v>
      </c>
      <c r="I1094" s="66" t="s">
        <v>21</v>
      </c>
      <c r="J1094" s="66">
        <v>847001</v>
      </c>
      <c r="K1094" s="66" t="s">
        <v>23</v>
      </c>
      <c r="L1094" s="66">
        <v>200179</v>
      </c>
      <c r="AE1094" s="56">
        <v>8471160</v>
      </c>
    </row>
    <row r="1095" spans="1:31" x14ac:dyDescent="0.35">
      <c r="A1095" s="56" t="s">
        <v>5326</v>
      </c>
      <c r="B1095" s="56" t="s">
        <v>5326</v>
      </c>
      <c r="C1095" s="56" t="s">
        <v>963</v>
      </c>
      <c r="D1095" s="56">
        <v>8471160</v>
      </c>
      <c r="E1095" s="56" t="s">
        <v>506</v>
      </c>
      <c r="G1095" s="56" t="s">
        <v>138</v>
      </c>
      <c r="H1095" s="56" t="str">
        <f t="shared" si="17"/>
        <v>847.8471160.1..000000.847001.200179</v>
      </c>
      <c r="I1095" s="66" t="s">
        <v>21</v>
      </c>
      <c r="J1095" s="66">
        <v>847001</v>
      </c>
      <c r="K1095" s="66" t="s">
        <v>23</v>
      </c>
      <c r="L1095" s="66">
        <v>200179</v>
      </c>
      <c r="AE1095" s="56">
        <v>8471160</v>
      </c>
    </row>
    <row r="1096" spans="1:31" x14ac:dyDescent="0.35">
      <c r="A1096" s="56" t="s">
        <v>5326</v>
      </c>
      <c r="B1096" s="56" t="s">
        <v>5326</v>
      </c>
      <c r="C1096" s="56" t="s">
        <v>963</v>
      </c>
      <c r="D1096" s="56">
        <v>8471160</v>
      </c>
      <c r="E1096" s="56" t="s">
        <v>506</v>
      </c>
      <c r="G1096" s="56" t="s">
        <v>138</v>
      </c>
      <c r="H1096" s="56" t="str">
        <f t="shared" si="17"/>
        <v>847.8471160.1..000000.847001.200179</v>
      </c>
      <c r="I1096" s="66" t="s">
        <v>21</v>
      </c>
      <c r="J1096" s="66">
        <v>847001</v>
      </c>
      <c r="K1096" s="66" t="s">
        <v>23</v>
      </c>
      <c r="L1096" s="66">
        <v>200179</v>
      </c>
      <c r="AE1096" s="56">
        <v>8471160</v>
      </c>
    </row>
    <row r="1097" spans="1:31" x14ac:dyDescent="0.35">
      <c r="A1097" s="56" t="s">
        <v>5326</v>
      </c>
      <c r="B1097" s="56" t="s">
        <v>5326</v>
      </c>
      <c r="C1097" s="56" t="s">
        <v>963</v>
      </c>
      <c r="D1097" s="56">
        <v>8471160</v>
      </c>
      <c r="E1097" s="56" t="s">
        <v>506</v>
      </c>
      <c r="G1097" s="56" t="s">
        <v>138</v>
      </c>
      <c r="H1097" s="56" t="str">
        <f t="shared" si="17"/>
        <v>847.8471160.1..000000.847001.200179</v>
      </c>
      <c r="I1097" s="66" t="s">
        <v>21</v>
      </c>
      <c r="J1097" s="66">
        <v>847001</v>
      </c>
      <c r="K1097" s="66" t="s">
        <v>23</v>
      </c>
      <c r="L1097" s="66">
        <v>200179</v>
      </c>
      <c r="AE1097" s="56">
        <v>8471160</v>
      </c>
    </row>
    <row r="1098" spans="1:31" x14ac:dyDescent="0.35">
      <c r="A1098" s="56" t="s">
        <v>5326</v>
      </c>
      <c r="B1098" s="56" t="s">
        <v>5326</v>
      </c>
      <c r="C1098" s="56" t="s">
        <v>963</v>
      </c>
      <c r="D1098" s="56">
        <v>8471160</v>
      </c>
      <c r="E1098" s="56" t="s">
        <v>506</v>
      </c>
      <c r="G1098" s="56" t="s">
        <v>138</v>
      </c>
      <c r="H1098" s="56" t="str">
        <f t="shared" si="17"/>
        <v>847.8471160.1..000000.847001.200179</v>
      </c>
      <c r="I1098" s="66" t="s">
        <v>21</v>
      </c>
      <c r="J1098" s="66">
        <v>847001</v>
      </c>
      <c r="K1098" s="66" t="s">
        <v>23</v>
      </c>
      <c r="L1098" s="66">
        <v>200179</v>
      </c>
      <c r="AE1098" s="56">
        <v>8471160</v>
      </c>
    </row>
    <row r="1099" spans="1:31" x14ac:dyDescent="0.35">
      <c r="A1099" s="56" t="s">
        <v>5326</v>
      </c>
      <c r="B1099" s="56" t="s">
        <v>5326</v>
      </c>
      <c r="C1099" s="56" t="s">
        <v>963</v>
      </c>
      <c r="D1099" s="56">
        <v>8471160</v>
      </c>
      <c r="E1099" s="56" t="s">
        <v>506</v>
      </c>
      <c r="G1099" s="56" t="s">
        <v>138</v>
      </c>
      <c r="H1099" s="56" t="str">
        <f t="shared" si="17"/>
        <v>847.8471160.1..000000.847001.200179</v>
      </c>
      <c r="I1099" s="66" t="s">
        <v>21</v>
      </c>
      <c r="J1099" s="66">
        <v>847001</v>
      </c>
      <c r="K1099" s="66" t="s">
        <v>23</v>
      </c>
      <c r="L1099" s="66">
        <v>200179</v>
      </c>
      <c r="AE1099" s="56">
        <v>8471160</v>
      </c>
    </row>
    <row r="1100" spans="1:31" x14ac:dyDescent="0.35">
      <c r="A1100" s="56" t="s">
        <v>5326</v>
      </c>
      <c r="B1100" s="56" t="s">
        <v>5326</v>
      </c>
      <c r="C1100" s="56" t="s">
        <v>963</v>
      </c>
      <c r="D1100" s="56">
        <v>8471160</v>
      </c>
      <c r="E1100" s="56" t="s">
        <v>506</v>
      </c>
      <c r="G1100" s="56" t="s">
        <v>138</v>
      </c>
      <c r="H1100" s="56" t="str">
        <f t="shared" si="17"/>
        <v>847.8471160.1..000000.847001.200179</v>
      </c>
      <c r="I1100" s="66" t="s">
        <v>21</v>
      </c>
      <c r="J1100" s="66">
        <v>847001</v>
      </c>
      <c r="K1100" s="66" t="s">
        <v>23</v>
      </c>
      <c r="L1100" s="66">
        <v>200179</v>
      </c>
      <c r="AE1100" s="56">
        <v>8471160</v>
      </c>
    </row>
    <row r="1101" spans="1:31" x14ac:dyDescent="0.35">
      <c r="A1101" s="56" t="s">
        <v>5326</v>
      </c>
      <c r="B1101" s="56" t="s">
        <v>5326</v>
      </c>
      <c r="C1101" s="56" t="s">
        <v>963</v>
      </c>
      <c r="D1101" s="56">
        <v>8471160</v>
      </c>
      <c r="E1101" s="56" t="s">
        <v>506</v>
      </c>
      <c r="G1101" s="56" t="s">
        <v>138</v>
      </c>
      <c r="H1101" s="56" t="str">
        <f t="shared" si="17"/>
        <v>847.8471160.1..000000.847001.200179</v>
      </c>
      <c r="I1101" s="66" t="s">
        <v>21</v>
      </c>
      <c r="J1101" s="66">
        <v>847001</v>
      </c>
      <c r="K1101" s="66" t="s">
        <v>23</v>
      </c>
      <c r="L1101" s="66">
        <v>200179</v>
      </c>
      <c r="AE1101" s="56">
        <v>8471160</v>
      </c>
    </row>
    <row r="1102" spans="1:31" x14ac:dyDescent="0.35">
      <c r="A1102" s="56" t="s">
        <v>5326</v>
      </c>
      <c r="B1102" s="56" t="s">
        <v>5326</v>
      </c>
      <c r="C1102" s="56" t="s">
        <v>963</v>
      </c>
      <c r="D1102" s="56">
        <v>8471160</v>
      </c>
      <c r="E1102" s="56" t="s">
        <v>506</v>
      </c>
      <c r="G1102" s="56" t="s">
        <v>138</v>
      </c>
      <c r="H1102" s="56" t="str">
        <f t="shared" si="17"/>
        <v>847.8471160.1..000000.847001.200179</v>
      </c>
      <c r="I1102" s="66" t="s">
        <v>21</v>
      </c>
      <c r="J1102" s="66">
        <v>847001</v>
      </c>
      <c r="K1102" s="66" t="s">
        <v>23</v>
      </c>
      <c r="L1102" s="66">
        <v>200179</v>
      </c>
      <c r="AE1102" s="56">
        <v>8471160</v>
      </c>
    </row>
    <row r="1103" spans="1:31" x14ac:dyDescent="0.35">
      <c r="A1103" s="56" t="s">
        <v>5326</v>
      </c>
      <c r="B1103" s="56" t="s">
        <v>5326</v>
      </c>
      <c r="C1103" s="56" t="s">
        <v>963</v>
      </c>
      <c r="D1103" s="56">
        <v>8471160</v>
      </c>
      <c r="E1103" s="56" t="s">
        <v>506</v>
      </c>
      <c r="G1103" s="56" t="s">
        <v>138</v>
      </c>
      <c r="H1103" s="56" t="str">
        <f t="shared" si="17"/>
        <v>847.8471160.1..000000.847001.200179</v>
      </c>
      <c r="I1103" s="66" t="s">
        <v>21</v>
      </c>
      <c r="J1103" s="66">
        <v>847001</v>
      </c>
      <c r="K1103" s="66" t="s">
        <v>23</v>
      </c>
      <c r="L1103" s="66">
        <v>200179</v>
      </c>
      <c r="AE1103" s="56">
        <v>8471160</v>
      </c>
    </row>
    <row r="1104" spans="1:31" x14ac:dyDescent="0.35">
      <c r="A1104" s="56" t="s">
        <v>5326</v>
      </c>
      <c r="B1104" s="56" t="s">
        <v>5326</v>
      </c>
      <c r="C1104" s="56" t="s">
        <v>963</v>
      </c>
      <c r="D1104" s="56">
        <v>8471160</v>
      </c>
      <c r="E1104" s="56" t="s">
        <v>506</v>
      </c>
      <c r="G1104" s="56" t="s">
        <v>138</v>
      </c>
      <c r="H1104" s="56" t="str">
        <f t="shared" si="17"/>
        <v>847.8471160.1..000000.847001.200179</v>
      </c>
      <c r="I1104" s="66" t="s">
        <v>21</v>
      </c>
      <c r="J1104" s="66">
        <v>847001</v>
      </c>
      <c r="K1104" s="66" t="s">
        <v>23</v>
      </c>
      <c r="L1104" s="66">
        <v>200179</v>
      </c>
      <c r="AE1104" s="56">
        <v>8471160</v>
      </c>
    </row>
    <row r="1105" spans="1:31" x14ac:dyDescent="0.35">
      <c r="A1105" s="56" t="s">
        <v>5326</v>
      </c>
      <c r="B1105" s="56" t="s">
        <v>5326</v>
      </c>
      <c r="C1105" s="56" t="s">
        <v>963</v>
      </c>
      <c r="D1105" s="56">
        <v>8471160</v>
      </c>
      <c r="E1105" s="56" t="s">
        <v>506</v>
      </c>
      <c r="G1105" s="56" t="s">
        <v>138</v>
      </c>
      <c r="H1105" s="56" t="str">
        <f t="shared" si="17"/>
        <v>847.8471160.1..000000.847001.200179</v>
      </c>
      <c r="I1105" s="66" t="s">
        <v>21</v>
      </c>
      <c r="J1105" s="66">
        <v>847001</v>
      </c>
      <c r="K1105" s="66" t="s">
        <v>23</v>
      </c>
      <c r="L1105" s="66">
        <v>200179</v>
      </c>
      <c r="AE1105" s="56">
        <v>8471160</v>
      </c>
    </row>
    <row r="1106" spans="1:31" x14ac:dyDescent="0.35">
      <c r="A1106" s="56" t="s">
        <v>5326</v>
      </c>
      <c r="B1106" s="56" t="s">
        <v>5326</v>
      </c>
      <c r="C1106" s="56" t="s">
        <v>963</v>
      </c>
      <c r="D1106" s="56">
        <v>8471160</v>
      </c>
      <c r="E1106" s="56" t="s">
        <v>506</v>
      </c>
      <c r="G1106" s="56" t="s">
        <v>138</v>
      </c>
      <c r="H1106" s="56" t="str">
        <f t="shared" si="17"/>
        <v>847.8471160.1..000000.847001.200179</v>
      </c>
      <c r="I1106" s="66" t="s">
        <v>21</v>
      </c>
      <c r="J1106" s="66">
        <v>847001</v>
      </c>
      <c r="K1106" s="66" t="s">
        <v>23</v>
      </c>
      <c r="L1106" s="66">
        <v>200179</v>
      </c>
      <c r="AE1106" s="56">
        <v>8471160</v>
      </c>
    </row>
    <row r="1107" spans="1:31" x14ac:dyDescent="0.35">
      <c r="A1107" s="56" t="s">
        <v>5326</v>
      </c>
      <c r="B1107" s="56" t="s">
        <v>5326</v>
      </c>
      <c r="C1107" s="56" t="s">
        <v>963</v>
      </c>
      <c r="D1107" s="56">
        <v>8471160</v>
      </c>
      <c r="E1107" s="56" t="s">
        <v>506</v>
      </c>
      <c r="G1107" s="56" t="s">
        <v>138</v>
      </c>
      <c r="H1107" s="56" t="str">
        <f t="shared" si="17"/>
        <v>847.8471160.1..000000.847001.200179</v>
      </c>
      <c r="I1107" s="66" t="s">
        <v>21</v>
      </c>
      <c r="J1107" s="66">
        <v>847001</v>
      </c>
      <c r="K1107" s="66" t="s">
        <v>23</v>
      </c>
      <c r="L1107" s="66">
        <v>200179</v>
      </c>
      <c r="AE1107" s="56">
        <v>8471160</v>
      </c>
    </row>
    <row r="1108" spans="1:31" x14ac:dyDescent="0.35">
      <c r="A1108" s="56" t="s">
        <v>5326</v>
      </c>
      <c r="B1108" s="56" t="s">
        <v>5326</v>
      </c>
      <c r="C1108" s="56" t="s">
        <v>963</v>
      </c>
      <c r="D1108" s="56">
        <v>8471160</v>
      </c>
      <c r="E1108" s="56" t="s">
        <v>506</v>
      </c>
      <c r="G1108" s="56" t="s">
        <v>138</v>
      </c>
      <c r="H1108" s="56" t="str">
        <f t="shared" si="17"/>
        <v>847.8471160.1..000000.847001.200179</v>
      </c>
      <c r="I1108" s="66" t="s">
        <v>21</v>
      </c>
      <c r="J1108" s="66">
        <v>847001</v>
      </c>
      <c r="K1108" s="66" t="s">
        <v>23</v>
      </c>
      <c r="L1108" s="66">
        <v>200179</v>
      </c>
      <c r="AE1108" s="56">
        <v>8471160</v>
      </c>
    </row>
    <row r="1109" spans="1:31" x14ac:dyDescent="0.35">
      <c r="A1109" s="56" t="s">
        <v>5326</v>
      </c>
      <c r="B1109" s="56" t="s">
        <v>5326</v>
      </c>
      <c r="C1109" s="56" t="s">
        <v>963</v>
      </c>
      <c r="D1109" s="56">
        <v>8471160</v>
      </c>
      <c r="E1109" s="56" t="s">
        <v>506</v>
      </c>
      <c r="G1109" s="56" t="s">
        <v>138</v>
      </c>
      <c r="H1109" s="56" t="str">
        <f t="shared" si="17"/>
        <v>847.8471160.1..000000.847001.200179</v>
      </c>
      <c r="I1109" s="66" t="s">
        <v>21</v>
      </c>
      <c r="J1109" s="66">
        <v>847001</v>
      </c>
      <c r="K1109" s="66" t="s">
        <v>23</v>
      </c>
      <c r="L1109" s="66">
        <v>200179</v>
      </c>
      <c r="AE1109" s="56">
        <v>8471160</v>
      </c>
    </row>
    <row r="1110" spans="1:31" x14ac:dyDescent="0.35">
      <c r="A1110" s="56" t="s">
        <v>5326</v>
      </c>
      <c r="B1110" s="56" t="s">
        <v>5326</v>
      </c>
      <c r="C1110" s="56" t="s">
        <v>963</v>
      </c>
      <c r="D1110" s="56">
        <v>8471160</v>
      </c>
      <c r="E1110" s="56" t="s">
        <v>506</v>
      </c>
      <c r="G1110" s="56" t="s">
        <v>138</v>
      </c>
      <c r="H1110" s="56" t="str">
        <f t="shared" si="17"/>
        <v>847.8471160.1..000000.847001.200179</v>
      </c>
      <c r="I1110" s="66" t="s">
        <v>21</v>
      </c>
      <c r="J1110" s="66">
        <v>847001</v>
      </c>
      <c r="K1110" s="66" t="s">
        <v>23</v>
      </c>
      <c r="L1110" s="66">
        <v>200179</v>
      </c>
      <c r="AE1110" s="56">
        <v>8471160</v>
      </c>
    </row>
    <row r="1111" spans="1:31" x14ac:dyDescent="0.35">
      <c r="A1111" s="56" t="s">
        <v>5326</v>
      </c>
      <c r="B1111" s="56" t="s">
        <v>5326</v>
      </c>
      <c r="C1111" s="56" t="s">
        <v>963</v>
      </c>
      <c r="D1111" s="56">
        <v>8471160</v>
      </c>
      <c r="E1111" s="56" t="s">
        <v>506</v>
      </c>
      <c r="G1111" s="56" t="s">
        <v>138</v>
      </c>
      <c r="H1111" s="56" t="str">
        <f t="shared" si="17"/>
        <v>847.8471160.1..000000.847001.200179</v>
      </c>
      <c r="I1111" s="66" t="s">
        <v>21</v>
      </c>
      <c r="J1111" s="66">
        <v>847001</v>
      </c>
      <c r="K1111" s="66" t="s">
        <v>23</v>
      </c>
      <c r="L1111" s="66">
        <v>200179</v>
      </c>
      <c r="AE1111" s="56">
        <v>8471160</v>
      </c>
    </row>
    <row r="1112" spans="1:31" x14ac:dyDescent="0.35">
      <c r="A1112" s="56" t="s">
        <v>5326</v>
      </c>
      <c r="B1112" s="56" t="s">
        <v>5326</v>
      </c>
      <c r="C1112" s="56" t="s">
        <v>963</v>
      </c>
      <c r="D1112" s="56">
        <v>8471160</v>
      </c>
      <c r="E1112" s="56" t="s">
        <v>506</v>
      </c>
      <c r="G1112" s="56" t="s">
        <v>138</v>
      </c>
      <c r="H1112" s="56" t="str">
        <f t="shared" si="17"/>
        <v>847.8471160.1..000000.847001.200179</v>
      </c>
      <c r="I1112" s="66" t="s">
        <v>21</v>
      </c>
      <c r="J1112" s="66">
        <v>847001</v>
      </c>
      <c r="K1112" s="66" t="s">
        <v>23</v>
      </c>
      <c r="L1112" s="66">
        <v>200179</v>
      </c>
      <c r="AE1112" s="56">
        <v>8471160</v>
      </c>
    </row>
    <row r="1113" spans="1:31" x14ac:dyDescent="0.35">
      <c r="A1113" s="56" t="s">
        <v>5326</v>
      </c>
      <c r="B1113" s="56" t="s">
        <v>5326</v>
      </c>
      <c r="C1113" s="56" t="s">
        <v>963</v>
      </c>
      <c r="D1113" s="56">
        <v>8471160</v>
      </c>
      <c r="E1113" s="56" t="s">
        <v>506</v>
      </c>
      <c r="G1113" s="56" t="s">
        <v>138</v>
      </c>
      <c r="H1113" s="56" t="str">
        <f t="shared" si="17"/>
        <v>847.8471160.1..000000.847001.200179</v>
      </c>
      <c r="I1113" s="66" t="s">
        <v>21</v>
      </c>
      <c r="J1113" s="66">
        <v>847001</v>
      </c>
      <c r="K1113" s="66" t="s">
        <v>23</v>
      </c>
      <c r="L1113" s="66">
        <v>200179</v>
      </c>
      <c r="AE1113" s="56">
        <v>8471160</v>
      </c>
    </row>
    <row r="1114" spans="1:31" x14ac:dyDescent="0.35">
      <c r="A1114" s="56" t="s">
        <v>5326</v>
      </c>
      <c r="B1114" s="56" t="s">
        <v>5326</v>
      </c>
      <c r="C1114" s="56" t="s">
        <v>963</v>
      </c>
      <c r="D1114" s="56">
        <v>8471160</v>
      </c>
      <c r="E1114" s="56" t="s">
        <v>506</v>
      </c>
      <c r="G1114" s="56" t="s">
        <v>138</v>
      </c>
      <c r="H1114" s="56" t="str">
        <f t="shared" si="17"/>
        <v>847.8471160.1..000000.847001.200179</v>
      </c>
      <c r="I1114" s="66" t="s">
        <v>21</v>
      </c>
      <c r="J1114" s="66">
        <v>847001</v>
      </c>
      <c r="K1114" s="66" t="s">
        <v>23</v>
      </c>
      <c r="L1114" s="66">
        <v>200179</v>
      </c>
      <c r="AE1114" s="56">
        <v>8471160</v>
      </c>
    </row>
    <row r="1115" spans="1:31" x14ac:dyDescent="0.35">
      <c r="A1115" s="56" t="s">
        <v>5326</v>
      </c>
      <c r="B1115" s="56" t="s">
        <v>5326</v>
      </c>
      <c r="C1115" s="56" t="s">
        <v>963</v>
      </c>
      <c r="D1115" s="56">
        <v>8471160</v>
      </c>
      <c r="E1115" s="56" t="s">
        <v>506</v>
      </c>
      <c r="G1115" s="56" t="s">
        <v>138</v>
      </c>
      <c r="H1115" s="56" t="str">
        <f t="shared" si="17"/>
        <v>847.8471160.1..000000.847001.200179</v>
      </c>
      <c r="I1115" s="66" t="s">
        <v>21</v>
      </c>
      <c r="J1115" s="66">
        <v>847001</v>
      </c>
      <c r="K1115" s="66" t="s">
        <v>23</v>
      </c>
      <c r="L1115" s="66">
        <v>200179</v>
      </c>
      <c r="AE1115" s="56">
        <v>8471160</v>
      </c>
    </row>
    <row r="1116" spans="1:31" x14ac:dyDescent="0.35">
      <c r="A1116" s="56" t="s">
        <v>5326</v>
      </c>
      <c r="B1116" s="56" t="s">
        <v>5326</v>
      </c>
      <c r="C1116" s="56" t="s">
        <v>963</v>
      </c>
      <c r="D1116" s="56">
        <v>8471160</v>
      </c>
      <c r="E1116" s="56" t="s">
        <v>506</v>
      </c>
      <c r="G1116" s="56" t="s">
        <v>138</v>
      </c>
      <c r="H1116" s="56" t="str">
        <f t="shared" si="17"/>
        <v>847.8471160.1..000000.847001.200179</v>
      </c>
      <c r="I1116" s="66" t="s">
        <v>21</v>
      </c>
      <c r="J1116" s="66">
        <v>847001</v>
      </c>
      <c r="K1116" s="66" t="s">
        <v>23</v>
      </c>
      <c r="L1116" s="66">
        <v>200179</v>
      </c>
      <c r="AE1116" s="56">
        <v>8471160</v>
      </c>
    </row>
    <row r="1117" spans="1:31" x14ac:dyDescent="0.35">
      <c r="A1117" s="56" t="s">
        <v>5326</v>
      </c>
      <c r="B1117" s="56" t="s">
        <v>5326</v>
      </c>
      <c r="C1117" s="56" t="s">
        <v>963</v>
      </c>
      <c r="D1117" s="56">
        <v>8471160</v>
      </c>
      <c r="E1117" s="56" t="s">
        <v>506</v>
      </c>
      <c r="G1117" s="56" t="s">
        <v>138</v>
      </c>
      <c r="H1117" s="56" t="str">
        <f t="shared" si="17"/>
        <v>847.8471160.1..000000.847001.200179</v>
      </c>
      <c r="I1117" s="66" t="s">
        <v>21</v>
      </c>
      <c r="J1117" s="66">
        <v>847001</v>
      </c>
      <c r="K1117" s="66" t="s">
        <v>23</v>
      </c>
      <c r="L1117" s="66">
        <v>200179</v>
      </c>
      <c r="AE1117" s="56">
        <v>8471160</v>
      </c>
    </row>
    <row r="1118" spans="1:31" x14ac:dyDescent="0.35">
      <c r="A1118" s="56" t="s">
        <v>5326</v>
      </c>
      <c r="B1118" s="56" t="s">
        <v>5326</v>
      </c>
      <c r="C1118" s="56" t="s">
        <v>963</v>
      </c>
      <c r="D1118" s="56">
        <v>8471160</v>
      </c>
      <c r="E1118" s="56" t="s">
        <v>506</v>
      </c>
      <c r="G1118" s="56" t="s">
        <v>138</v>
      </c>
      <c r="H1118" s="56" t="str">
        <f t="shared" si="17"/>
        <v>847.8471160.1..000000.847001.200179</v>
      </c>
      <c r="I1118" s="66" t="s">
        <v>21</v>
      </c>
      <c r="J1118" s="66">
        <v>847001</v>
      </c>
      <c r="K1118" s="66" t="s">
        <v>23</v>
      </c>
      <c r="L1118" s="66">
        <v>200179</v>
      </c>
      <c r="AE1118" s="56">
        <v>8471160</v>
      </c>
    </row>
    <row r="1119" spans="1:31" x14ac:dyDescent="0.35">
      <c r="A1119" s="56" t="s">
        <v>5326</v>
      </c>
      <c r="B1119" s="56" t="s">
        <v>5326</v>
      </c>
      <c r="C1119" s="56" t="s">
        <v>963</v>
      </c>
      <c r="D1119" s="56">
        <v>8471160</v>
      </c>
      <c r="E1119" s="56" t="s">
        <v>506</v>
      </c>
      <c r="G1119" s="56" t="s">
        <v>138</v>
      </c>
      <c r="H1119" s="56" t="str">
        <f t="shared" si="17"/>
        <v>847.8471160.1..000000.847001.200179</v>
      </c>
      <c r="I1119" s="66" t="s">
        <v>21</v>
      </c>
      <c r="J1119" s="66">
        <v>847001</v>
      </c>
      <c r="K1119" s="66" t="s">
        <v>23</v>
      </c>
      <c r="L1119" s="66">
        <v>200179</v>
      </c>
      <c r="AE1119" s="56">
        <v>8471160</v>
      </c>
    </row>
    <row r="1120" spans="1:31" x14ac:dyDescent="0.35">
      <c r="A1120" s="56" t="s">
        <v>5326</v>
      </c>
      <c r="B1120" s="56" t="s">
        <v>5326</v>
      </c>
      <c r="C1120" s="56" t="s">
        <v>963</v>
      </c>
      <c r="D1120" s="56">
        <v>8471160</v>
      </c>
      <c r="E1120" s="56" t="s">
        <v>506</v>
      </c>
      <c r="G1120" s="56" t="s">
        <v>138</v>
      </c>
      <c r="H1120" s="56" t="str">
        <f t="shared" si="17"/>
        <v>847.8471160.1..000000.847001.200179</v>
      </c>
      <c r="I1120" s="66" t="s">
        <v>21</v>
      </c>
      <c r="J1120" s="66">
        <v>847001</v>
      </c>
      <c r="K1120" s="66" t="s">
        <v>23</v>
      </c>
      <c r="L1120" s="66">
        <v>200179</v>
      </c>
      <c r="AE1120" s="56">
        <v>8471160</v>
      </c>
    </row>
    <row r="1121" spans="1:31" x14ac:dyDescent="0.35">
      <c r="A1121" s="56" t="s">
        <v>5326</v>
      </c>
      <c r="B1121" s="56" t="s">
        <v>5326</v>
      </c>
      <c r="C1121" s="56" t="s">
        <v>963</v>
      </c>
      <c r="D1121" s="56">
        <v>8471160</v>
      </c>
      <c r="E1121" s="56" t="s">
        <v>506</v>
      </c>
      <c r="G1121" s="56" t="s">
        <v>138</v>
      </c>
      <c r="H1121" s="56" t="str">
        <f t="shared" si="17"/>
        <v>847.8471160.1..000000.847001.200179</v>
      </c>
      <c r="I1121" s="66" t="s">
        <v>21</v>
      </c>
      <c r="J1121" s="66">
        <v>847001</v>
      </c>
      <c r="K1121" s="66" t="s">
        <v>23</v>
      </c>
      <c r="L1121" s="66">
        <v>200179</v>
      </c>
      <c r="AE1121" s="56">
        <v>8471160</v>
      </c>
    </row>
    <row r="1122" spans="1:31" x14ac:dyDescent="0.35">
      <c r="A1122" s="56" t="s">
        <v>5326</v>
      </c>
      <c r="B1122" s="56" t="s">
        <v>5326</v>
      </c>
      <c r="C1122" s="56" t="s">
        <v>963</v>
      </c>
      <c r="D1122" s="56">
        <v>8471160</v>
      </c>
      <c r="E1122" s="56" t="s">
        <v>506</v>
      </c>
      <c r="G1122" s="56" t="s">
        <v>138</v>
      </c>
      <c r="H1122" s="56" t="str">
        <f t="shared" si="17"/>
        <v>847.8471160.1..000000.847001.200179</v>
      </c>
      <c r="I1122" s="66" t="s">
        <v>21</v>
      </c>
      <c r="J1122" s="66">
        <v>847001</v>
      </c>
      <c r="K1122" s="66" t="s">
        <v>23</v>
      </c>
      <c r="L1122" s="66">
        <v>200179</v>
      </c>
      <c r="AE1122" s="56">
        <v>8471160</v>
      </c>
    </row>
    <row r="1123" spans="1:31" x14ac:dyDescent="0.35">
      <c r="A1123" s="56" t="s">
        <v>5326</v>
      </c>
      <c r="B1123" s="56" t="s">
        <v>5326</v>
      </c>
      <c r="C1123" s="56" t="s">
        <v>963</v>
      </c>
      <c r="D1123" s="56">
        <v>8471160</v>
      </c>
      <c r="E1123" s="56" t="s">
        <v>506</v>
      </c>
      <c r="G1123" s="56" t="s">
        <v>138</v>
      </c>
      <c r="H1123" s="56" t="str">
        <f t="shared" si="17"/>
        <v>847.8471160.1..000000.847001.200179</v>
      </c>
      <c r="I1123" s="66" t="s">
        <v>21</v>
      </c>
      <c r="J1123" s="66">
        <v>847001</v>
      </c>
      <c r="K1123" s="66" t="s">
        <v>23</v>
      </c>
      <c r="L1123" s="66">
        <v>200179</v>
      </c>
      <c r="AE1123" s="56">
        <v>8471160</v>
      </c>
    </row>
    <row r="1124" spans="1:31" x14ac:dyDescent="0.35">
      <c r="A1124" s="56" t="s">
        <v>5326</v>
      </c>
      <c r="B1124" s="56" t="s">
        <v>5326</v>
      </c>
      <c r="C1124" s="56" t="s">
        <v>963</v>
      </c>
      <c r="D1124" s="56">
        <v>8471160</v>
      </c>
      <c r="E1124" s="56" t="s">
        <v>506</v>
      </c>
      <c r="G1124" s="56" t="s">
        <v>138</v>
      </c>
      <c r="H1124" s="56" t="str">
        <f t="shared" si="17"/>
        <v>847.8471160.1..000000.847001.200179</v>
      </c>
      <c r="I1124" s="66" t="s">
        <v>21</v>
      </c>
      <c r="J1124" s="66">
        <v>847001</v>
      </c>
      <c r="K1124" s="66" t="s">
        <v>23</v>
      </c>
      <c r="L1124" s="66">
        <v>200179</v>
      </c>
      <c r="AE1124" s="56">
        <v>8471160</v>
      </c>
    </row>
    <row r="1125" spans="1:31" x14ac:dyDescent="0.35">
      <c r="A1125" s="56" t="s">
        <v>5326</v>
      </c>
      <c r="B1125" s="56" t="s">
        <v>5326</v>
      </c>
      <c r="C1125" s="56" t="s">
        <v>963</v>
      </c>
      <c r="D1125" s="56">
        <v>8471160</v>
      </c>
      <c r="E1125" s="56" t="s">
        <v>506</v>
      </c>
      <c r="G1125" s="56" t="s">
        <v>138</v>
      </c>
      <c r="H1125" s="56" t="str">
        <f t="shared" si="17"/>
        <v>847.8471160.1..000000.847001.200179</v>
      </c>
      <c r="I1125" s="66" t="s">
        <v>21</v>
      </c>
      <c r="J1125" s="66">
        <v>847001</v>
      </c>
      <c r="K1125" s="66" t="s">
        <v>23</v>
      </c>
      <c r="L1125" s="66">
        <v>200179</v>
      </c>
      <c r="AE1125" s="56">
        <v>8471160</v>
      </c>
    </row>
    <row r="1126" spans="1:31" x14ac:dyDescent="0.35">
      <c r="A1126" s="56" t="s">
        <v>5326</v>
      </c>
      <c r="B1126" s="56" t="s">
        <v>5326</v>
      </c>
      <c r="C1126" s="56" t="s">
        <v>963</v>
      </c>
      <c r="D1126" s="56">
        <v>8471160</v>
      </c>
      <c r="E1126" s="56" t="s">
        <v>506</v>
      </c>
      <c r="G1126" s="56" t="s">
        <v>138</v>
      </c>
      <c r="H1126" s="56" t="str">
        <f t="shared" si="17"/>
        <v>847.8471160.1..000000.847001.200179</v>
      </c>
      <c r="I1126" s="66" t="s">
        <v>21</v>
      </c>
      <c r="J1126" s="66">
        <v>847001</v>
      </c>
      <c r="K1126" s="66" t="s">
        <v>23</v>
      </c>
      <c r="L1126" s="66">
        <v>200179</v>
      </c>
      <c r="AE1126" s="56">
        <v>8471160</v>
      </c>
    </row>
    <row r="1127" spans="1:31" x14ac:dyDescent="0.35">
      <c r="A1127" s="56" t="s">
        <v>5326</v>
      </c>
      <c r="B1127" s="56" t="s">
        <v>5326</v>
      </c>
      <c r="C1127" s="56" t="s">
        <v>963</v>
      </c>
      <c r="D1127" s="56">
        <v>8471160</v>
      </c>
      <c r="E1127" s="56" t="s">
        <v>506</v>
      </c>
      <c r="G1127" s="56" t="s">
        <v>138</v>
      </c>
      <c r="H1127" s="56" t="str">
        <f t="shared" si="17"/>
        <v>847.8471160.1..000000.847001.200179</v>
      </c>
      <c r="I1127" s="66" t="s">
        <v>21</v>
      </c>
      <c r="J1127" s="66">
        <v>847001</v>
      </c>
      <c r="K1127" s="66" t="s">
        <v>23</v>
      </c>
      <c r="L1127" s="66">
        <v>200179</v>
      </c>
      <c r="AE1127" s="56">
        <v>8471160</v>
      </c>
    </row>
    <row r="1128" spans="1:31" x14ac:dyDescent="0.35">
      <c r="A1128" s="56" t="s">
        <v>5326</v>
      </c>
      <c r="B1128" s="56" t="s">
        <v>5326</v>
      </c>
      <c r="C1128" s="56" t="s">
        <v>963</v>
      </c>
      <c r="D1128" s="56">
        <v>8471160</v>
      </c>
      <c r="E1128" s="56" t="s">
        <v>506</v>
      </c>
      <c r="G1128" s="56" t="s">
        <v>138</v>
      </c>
      <c r="H1128" s="56" t="str">
        <f t="shared" si="17"/>
        <v>847.8471160.1..000000.847001.200179</v>
      </c>
      <c r="I1128" s="66" t="s">
        <v>21</v>
      </c>
      <c r="J1128" s="66">
        <v>847001</v>
      </c>
      <c r="K1128" s="66" t="s">
        <v>23</v>
      </c>
      <c r="L1128" s="66">
        <v>200179</v>
      </c>
      <c r="AE1128" s="56">
        <v>8471160</v>
      </c>
    </row>
    <row r="1129" spans="1:31" x14ac:dyDescent="0.35">
      <c r="A1129" s="56" t="s">
        <v>5326</v>
      </c>
      <c r="B1129" s="56" t="s">
        <v>5326</v>
      </c>
      <c r="C1129" s="56" t="s">
        <v>963</v>
      </c>
      <c r="D1129" s="56">
        <v>8471160</v>
      </c>
      <c r="E1129" s="56" t="s">
        <v>506</v>
      </c>
      <c r="G1129" s="56" t="s">
        <v>138</v>
      </c>
      <c r="H1129" s="56" t="str">
        <f t="shared" si="17"/>
        <v>847.8471160.1..000000.847001.200179</v>
      </c>
      <c r="I1129" s="66" t="s">
        <v>21</v>
      </c>
      <c r="J1129" s="66">
        <v>847001</v>
      </c>
      <c r="K1129" s="66" t="s">
        <v>23</v>
      </c>
      <c r="L1129" s="66">
        <v>200179</v>
      </c>
      <c r="AE1129" s="56">
        <v>8471160</v>
      </c>
    </row>
    <row r="1130" spans="1:31" x14ac:dyDescent="0.35">
      <c r="A1130" s="56" t="s">
        <v>5326</v>
      </c>
      <c r="B1130" s="56" t="s">
        <v>5326</v>
      </c>
      <c r="C1130" s="56" t="s">
        <v>963</v>
      </c>
      <c r="D1130" s="56">
        <v>8471160</v>
      </c>
      <c r="E1130" s="56" t="s">
        <v>506</v>
      </c>
      <c r="G1130" s="56" t="s">
        <v>138</v>
      </c>
      <c r="H1130" s="56" t="str">
        <f t="shared" si="17"/>
        <v>847.8471160.1..000000.847001.200179</v>
      </c>
      <c r="I1130" s="66" t="s">
        <v>21</v>
      </c>
      <c r="J1130" s="66">
        <v>847001</v>
      </c>
      <c r="K1130" s="66" t="s">
        <v>23</v>
      </c>
      <c r="L1130" s="66">
        <v>200179</v>
      </c>
      <c r="AE1130" s="56">
        <v>8471160</v>
      </c>
    </row>
    <row r="1131" spans="1:31" x14ac:dyDescent="0.35">
      <c r="A1131" s="56" t="s">
        <v>5326</v>
      </c>
      <c r="B1131" s="56" t="s">
        <v>5326</v>
      </c>
      <c r="C1131" s="56" t="s">
        <v>963</v>
      </c>
      <c r="D1131" s="56">
        <v>8471160</v>
      </c>
      <c r="E1131" s="56" t="s">
        <v>506</v>
      </c>
      <c r="G1131" s="56" t="s">
        <v>138</v>
      </c>
      <c r="H1131" s="56" t="str">
        <f t="shared" si="17"/>
        <v>847.8471160.1..000000.847001.200179</v>
      </c>
      <c r="I1131" s="66" t="s">
        <v>21</v>
      </c>
      <c r="J1131" s="66">
        <v>847001</v>
      </c>
      <c r="K1131" s="66" t="s">
        <v>23</v>
      </c>
      <c r="L1131" s="66">
        <v>200179</v>
      </c>
      <c r="AE1131" s="56">
        <v>8471160</v>
      </c>
    </row>
    <row r="1132" spans="1:31" x14ac:dyDescent="0.35">
      <c r="A1132" s="56" t="s">
        <v>5326</v>
      </c>
      <c r="B1132" s="56" t="s">
        <v>5326</v>
      </c>
      <c r="C1132" s="56" t="s">
        <v>963</v>
      </c>
      <c r="D1132" s="56">
        <v>8471160</v>
      </c>
      <c r="E1132" s="56" t="s">
        <v>506</v>
      </c>
      <c r="G1132" s="56" t="s">
        <v>138</v>
      </c>
      <c r="H1132" s="56" t="str">
        <f t="shared" si="17"/>
        <v>847.8471160.1..000000.847001.200179</v>
      </c>
      <c r="I1132" s="66" t="s">
        <v>21</v>
      </c>
      <c r="J1132" s="66">
        <v>847001</v>
      </c>
      <c r="K1132" s="66" t="s">
        <v>23</v>
      </c>
      <c r="L1132" s="66">
        <v>200179</v>
      </c>
      <c r="AE1132" s="56">
        <v>8471160</v>
      </c>
    </row>
    <row r="1133" spans="1:31" x14ac:dyDescent="0.35">
      <c r="A1133" s="56" t="s">
        <v>5326</v>
      </c>
      <c r="B1133" s="56" t="s">
        <v>5326</v>
      </c>
      <c r="C1133" s="56" t="s">
        <v>963</v>
      </c>
      <c r="D1133" s="56">
        <v>8471160</v>
      </c>
      <c r="E1133" s="56" t="s">
        <v>506</v>
      </c>
      <c r="G1133" s="56" t="s">
        <v>138</v>
      </c>
      <c r="H1133" s="56" t="str">
        <f t="shared" si="17"/>
        <v>847.8471160.1..000000.847001.200179</v>
      </c>
      <c r="I1133" s="66" t="s">
        <v>21</v>
      </c>
      <c r="J1133" s="66">
        <v>847001</v>
      </c>
      <c r="K1133" s="66" t="s">
        <v>23</v>
      </c>
      <c r="L1133" s="66">
        <v>200179</v>
      </c>
      <c r="AE1133" s="56">
        <v>8471160</v>
      </c>
    </row>
    <row r="1134" spans="1:31" x14ac:dyDescent="0.35">
      <c r="A1134" s="56" t="s">
        <v>5326</v>
      </c>
      <c r="B1134" s="56" t="s">
        <v>5326</v>
      </c>
      <c r="C1134" s="56" t="s">
        <v>963</v>
      </c>
      <c r="D1134" s="56">
        <v>8471160</v>
      </c>
      <c r="E1134" s="56" t="s">
        <v>506</v>
      </c>
      <c r="G1134" s="56" t="s">
        <v>138</v>
      </c>
      <c r="H1134" s="56" t="str">
        <f t="shared" si="17"/>
        <v>847.8471160.1..000000.847001.200179</v>
      </c>
      <c r="I1134" s="66" t="s">
        <v>21</v>
      </c>
      <c r="J1134" s="66">
        <v>847001</v>
      </c>
      <c r="K1134" s="66" t="s">
        <v>23</v>
      </c>
      <c r="L1134" s="66">
        <v>200179</v>
      </c>
      <c r="AE1134" s="56">
        <v>8471160</v>
      </c>
    </row>
    <row r="1135" spans="1:31" x14ac:dyDescent="0.35">
      <c r="A1135" s="56" t="s">
        <v>5326</v>
      </c>
      <c r="B1135" s="56" t="s">
        <v>5326</v>
      </c>
      <c r="C1135" s="56" t="s">
        <v>963</v>
      </c>
      <c r="D1135" s="56">
        <v>8471160</v>
      </c>
      <c r="E1135" s="56" t="s">
        <v>506</v>
      </c>
      <c r="G1135" s="56" t="s">
        <v>138</v>
      </c>
      <c r="H1135" s="56" t="str">
        <f t="shared" si="17"/>
        <v>847.8471160.1..000000.847001.200179</v>
      </c>
      <c r="I1135" s="66" t="s">
        <v>21</v>
      </c>
      <c r="J1135" s="66">
        <v>847001</v>
      </c>
      <c r="K1135" s="66" t="s">
        <v>23</v>
      </c>
      <c r="L1135" s="66">
        <v>200179</v>
      </c>
      <c r="AE1135" s="56">
        <v>8471160</v>
      </c>
    </row>
    <row r="1136" spans="1:31" x14ac:dyDescent="0.35">
      <c r="A1136" s="56" t="s">
        <v>5326</v>
      </c>
      <c r="B1136" s="56" t="s">
        <v>5326</v>
      </c>
      <c r="C1136" s="56" t="s">
        <v>963</v>
      </c>
      <c r="D1136" s="56">
        <v>8471160</v>
      </c>
      <c r="E1136" s="56" t="s">
        <v>506</v>
      </c>
      <c r="G1136" s="56" t="s">
        <v>138</v>
      </c>
      <c r="H1136" s="56" t="str">
        <f t="shared" si="17"/>
        <v>847.8471160.1..000000.847001.200179</v>
      </c>
      <c r="I1136" s="66" t="s">
        <v>21</v>
      </c>
      <c r="J1136" s="66">
        <v>847001</v>
      </c>
      <c r="K1136" s="66" t="s">
        <v>23</v>
      </c>
      <c r="L1136" s="66">
        <v>200179</v>
      </c>
      <c r="AE1136" s="56">
        <v>8471160</v>
      </c>
    </row>
    <row r="1137" spans="1:31" x14ac:dyDescent="0.35">
      <c r="A1137" s="56" t="s">
        <v>5326</v>
      </c>
      <c r="B1137" s="56" t="s">
        <v>5326</v>
      </c>
      <c r="C1137" s="56" t="s">
        <v>963</v>
      </c>
      <c r="D1137" s="56">
        <v>8471160</v>
      </c>
      <c r="E1137" s="56" t="s">
        <v>506</v>
      </c>
      <c r="G1137" s="56" t="s">
        <v>138</v>
      </c>
      <c r="H1137" s="56" t="str">
        <f t="shared" si="17"/>
        <v>847.8471160.1..000000.847001.200179</v>
      </c>
      <c r="I1137" s="66" t="s">
        <v>21</v>
      </c>
      <c r="J1137" s="66">
        <v>847001</v>
      </c>
      <c r="K1137" s="66" t="s">
        <v>23</v>
      </c>
      <c r="L1137" s="66">
        <v>200179</v>
      </c>
      <c r="AE1137" s="56">
        <v>8471160</v>
      </c>
    </row>
    <row r="1138" spans="1:31" x14ac:dyDescent="0.35">
      <c r="A1138" s="56" t="s">
        <v>5326</v>
      </c>
      <c r="B1138" s="56" t="s">
        <v>5326</v>
      </c>
      <c r="C1138" s="56" t="s">
        <v>963</v>
      </c>
      <c r="D1138" s="56">
        <v>8471160</v>
      </c>
      <c r="E1138" s="56" t="s">
        <v>506</v>
      </c>
      <c r="G1138" s="56" t="s">
        <v>138</v>
      </c>
      <c r="H1138" s="56" t="str">
        <f t="shared" si="17"/>
        <v>847.8471160.1..000000.847001.200179</v>
      </c>
      <c r="I1138" s="66" t="s">
        <v>21</v>
      </c>
      <c r="J1138" s="66">
        <v>847001</v>
      </c>
      <c r="K1138" s="66" t="s">
        <v>23</v>
      </c>
      <c r="L1138" s="66">
        <v>200179</v>
      </c>
      <c r="AE1138" s="56">
        <v>8471160</v>
      </c>
    </row>
    <row r="1139" spans="1:31" x14ac:dyDescent="0.35">
      <c r="A1139" s="56" t="s">
        <v>5326</v>
      </c>
      <c r="B1139" s="56" t="s">
        <v>5326</v>
      </c>
      <c r="C1139" s="56" t="s">
        <v>963</v>
      </c>
      <c r="D1139" s="56">
        <v>8471160</v>
      </c>
      <c r="E1139" s="56" t="s">
        <v>506</v>
      </c>
      <c r="G1139" s="56" t="s">
        <v>138</v>
      </c>
      <c r="H1139" s="56" t="str">
        <f t="shared" si="17"/>
        <v>847.8471160.1..000000.847001.200179</v>
      </c>
      <c r="I1139" s="66" t="s">
        <v>21</v>
      </c>
      <c r="J1139" s="66">
        <v>847001</v>
      </c>
      <c r="K1139" s="66" t="s">
        <v>23</v>
      </c>
      <c r="L1139" s="66">
        <v>200179</v>
      </c>
      <c r="AE1139" s="56">
        <v>8471160</v>
      </c>
    </row>
    <row r="1140" spans="1:31" x14ac:dyDescent="0.35">
      <c r="A1140" s="56" t="s">
        <v>5326</v>
      </c>
      <c r="B1140" s="56" t="s">
        <v>5326</v>
      </c>
      <c r="C1140" s="56" t="s">
        <v>963</v>
      </c>
      <c r="D1140" s="56">
        <v>8471160</v>
      </c>
      <c r="E1140" s="56" t="s">
        <v>506</v>
      </c>
      <c r="G1140" s="56" t="s">
        <v>138</v>
      </c>
      <c r="H1140" s="56" t="str">
        <f t="shared" si="17"/>
        <v>847.8471160.1..000000.847001.200179</v>
      </c>
      <c r="I1140" s="66" t="s">
        <v>21</v>
      </c>
      <c r="J1140" s="66">
        <v>847001</v>
      </c>
      <c r="K1140" s="66" t="s">
        <v>23</v>
      </c>
      <c r="L1140" s="66">
        <v>200179</v>
      </c>
      <c r="AE1140" s="56">
        <v>8471160</v>
      </c>
    </row>
    <row r="1141" spans="1:31" x14ac:dyDescent="0.35">
      <c r="A1141" s="56" t="s">
        <v>5326</v>
      </c>
      <c r="B1141" s="56" t="s">
        <v>5326</v>
      </c>
      <c r="C1141" s="56" t="s">
        <v>963</v>
      </c>
      <c r="D1141" s="56">
        <v>8471160</v>
      </c>
      <c r="E1141" s="56" t="s">
        <v>506</v>
      </c>
      <c r="G1141" s="56" t="s">
        <v>138</v>
      </c>
      <c r="H1141" s="56" t="str">
        <f t="shared" si="17"/>
        <v>847.8471160.1..000000.847001.200179</v>
      </c>
      <c r="I1141" s="66" t="s">
        <v>21</v>
      </c>
      <c r="J1141" s="66">
        <v>847001</v>
      </c>
      <c r="K1141" s="66" t="s">
        <v>23</v>
      </c>
      <c r="L1141" s="66">
        <v>200179</v>
      </c>
      <c r="AE1141" s="56">
        <v>8471160</v>
      </c>
    </row>
    <row r="1142" spans="1:31" x14ac:dyDescent="0.35">
      <c r="A1142" s="56" t="s">
        <v>5326</v>
      </c>
      <c r="B1142" s="56" t="s">
        <v>5326</v>
      </c>
      <c r="C1142" s="56" t="s">
        <v>963</v>
      </c>
      <c r="D1142" s="56">
        <v>8471160</v>
      </c>
      <c r="E1142" s="56" t="s">
        <v>506</v>
      </c>
      <c r="G1142" s="56" t="s">
        <v>138</v>
      </c>
      <c r="H1142" s="56" t="str">
        <f t="shared" si="17"/>
        <v>847.8471160.1..000000.847001.200179</v>
      </c>
      <c r="I1142" s="66" t="s">
        <v>21</v>
      </c>
      <c r="J1142" s="66">
        <v>847001</v>
      </c>
      <c r="K1142" s="66" t="s">
        <v>23</v>
      </c>
      <c r="L1142" s="66">
        <v>200179</v>
      </c>
      <c r="AE1142" s="56">
        <v>8471160</v>
      </c>
    </row>
    <row r="1143" spans="1:31" x14ac:dyDescent="0.35">
      <c r="A1143" s="56" t="s">
        <v>5326</v>
      </c>
      <c r="B1143" s="56" t="s">
        <v>5326</v>
      </c>
      <c r="C1143" s="56" t="s">
        <v>963</v>
      </c>
      <c r="D1143" s="56">
        <v>8471160</v>
      </c>
      <c r="E1143" s="56" t="s">
        <v>506</v>
      </c>
      <c r="G1143" s="56" t="s">
        <v>138</v>
      </c>
      <c r="H1143" s="56" t="str">
        <f t="shared" si="17"/>
        <v>847.8471160.1..000000.847001.200179</v>
      </c>
      <c r="I1143" s="66" t="s">
        <v>21</v>
      </c>
      <c r="J1143" s="66">
        <v>847001</v>
      </c>
      <c r="K1143" s="66" t="s">
        <v>23</v>
      </c>
      <c r="L1143" s="66">
        <v>200179</v>
      </c>
      <c r="AE1143" s="56">
        <v>8471160</v>
      </c>
    </row>
    <row r="1144" spans="1:31" x14ac:dyDescent="0.35">
      <c r="A1144" s="56" t="s">
        <v>5326</v>
      </c>
      <c r="B1144" s="56" t="s">
        <v>5326</v>
      </c>
      <c r="C1144" s="56" t="s">
        <v>963</v>
      </c>
      <c r="D1144" s="56">
        <v>8471160</v>
      </c>
      <c r="E1144" s="56" t="s">
        <v>506</v>
      </c>
      <c r="G1144" s="56" t="s">
        <v>138</v>
      </c>
      <c r="H1144" s="56" t="str">
        <f t="shared" si="17"/>
        <v>847.8471160.1..000000.847001.200179</v>
      </c>
      <c r="I1144" s="66" t="s">
        <v>21</v>
      </c>
      <c r="J1144" s="66">
        <v>847001</v>
      </c>
      <c r="K1144" s="66" t="s">
        <v>23</v>
      </c>
      <c r="L1144" s="66">
        <v>200179</v>
      </c>
      <c r="AE1144" s="56">
        <v>8471160</v>
      </c>
    </row>
    <row r="1145" spans="1:31" x14ac:dyDescent="0.35">
      <c r="A1145" s="56" t="s">
        <v>5326</v>
      </c>
      <c r="B1145" s="56" t="s">
        <v>5326</v>
      </c>
      <c r="C1145" s="56" t="s">
        <v>963</v>
      </c>
      <c r="D1145" s="56">
        <v>8471160</v>
      </c>
      <c r="E1145" s="56" t="s">
        <v>506</v>
      </c>
      <c r="G1145" s="56" t="s">
        <v>138</v>
      </c>
      <c r="H1145" s="56" t="str">
        <f t="shared" si="17"/>
        <v>847.8471160.1..000000.847001.200179</v>
      </c>
      <c r="I1145" s="66" t="s">
        <v>21</v>
      </c>
      <c r="J1145" s="66">
        <v>847001</v>
      </c>
      <c r="K1145" s="66" t="s">
        <v>23</v>
      </c>
      <c r="L1145" s="66">
        <v>200179</v>
      </c>
      <c r="AE1145" s="56">
        <v>8471160</v>
      </c>
    </row>
    <row r="1146" spans="1:31" x14ac:dyDescent="0.35">
      <c r="A1146" s="56" t="s">
        <v>5326</v>
      </c>
      <c r="B1146" s="56" t="s">
        <v>5326</v>
      </c>
      <c r="C1146" s="56" t="s">
        <v>963</v>
      </c>
      <c r="D1146" s="56">
        <v>8471160</v>
      </c>
      <c r="E1146" s="56" t="s">
        <v>506</v>
      </c>
      <c r="G1146" s="56" t="s">
        <v>138</v>
      </c>
      <c r="H1146" s="56" t="str">
        <f t="shared" si="17"/>
        <v>847.8471160.1..000000.847001.200179</v>
      </c>
      <c r="I1146" s="66" t="s">
        <v>21</v>
      </c>
      <c r="J1146" s="66">
        <v>847001</v>
      </c>
      <c r="K1146" s="66" t="s">
        <v>23</v>
      </c>
      <c r="L1146" s="66">
        <v>200179</v>
      </c>
      <c r="AE1146" s="56">
        <v>8471160</v>
      </c>
    </row>
    <row r="1147" spans="1:31" x14ac:dyDescent="0.35">
      <c r="A1147" s="56" t="s">
        <v>5326</v>
      </c>
      <c r="B1147" s="56" t="s">
        <v>5326</v>
      </c>
      <c r="C1147" s="56" t="s">
        <v>963</v>
      </c>
      <c r="D1147" s="56">
        <v>8471160</v>
      </c>
      <c r="E1147" s="56" t="s">
        <v>506</v>
      </c>
      <c r="G1147" s="56" t="s">
        <v>138</v>
      </c>
      <c r="H1147" s="56" t="str">
        <f t="shared" si="17"/>
        <v>847.8471160.1..000000.847001.200179</v>
      </c>
      <c r="I1147" s="66" t="s">
        <v>21</v>
      </c>
      <c r="J1147" s="66">
        <v>847001</v>
      </c>
      <c r="K1147" s="66" t="s">
        <v>23</v>
      </c>
      <c r="L1147" s="66">
        <v>200179</v>
      </c>
      <c r="AE1147" s="56">
        <v>8471160</v>
      </c>
    </row>
    <row r="1148" spans="1:31" x14ac:dyDescent="0.35">
      <c r="A1148" s="56" t="s">
        <v>5326</v>
      </c>
      <c r="B1148" s="56" t="s">
        <v>5326</v>
      </c>
      <c r="C1148" s="56" t="s">
        <v>963</v>
      </c>
      <c r="D1148" s="56">
        <v>8471160</v>
      </c>
      <c r="E1148" s="56" t="s">
        <v>506</v>
      </c>
      <c r="G1148" s="56" t="s">
        <v>138</v>
      </c>
      <c r="H1148" s="56" t="str">
        <f t="shared" si="17"/>
        <v>847.8471160.1..000000.847001.200179</v>
      </c>
      <c r="I1148" s="66" t="s">
        <v>21</v>
      </c>
      <c r="J1148" s="66">
        <v>847001</v>
      </c>
      <c r="K1148" s="66" t="s">
        <v>23</v>
      </c>
      <c r="L1148" s="66">
        <v>200179</v>
      </c>
      <c r="AE1148" s="56">
        <v>8471160</v>
      </c>
    </row>
    <row r="1149" spans="1:31" x14ac:dyDescent="0.35">
      <c r="A1149" s="56" t="s">
        <v>5326</v>
      </c>
      <c r="B1149" s="56" t="s">
        <v>5326</v>
      </c>
      <c r="C1149" s="56" t="s">
        <v>963</v>
      </c>
      <c r="D1149" s="56">
        <v>8471160</v>
      </c>
      <c r="E1149" s="56" t="s">
        <v>506</v>
      </c>
      <c r="G1149" s="56" t="s">
        <v>138</v>
      </c>
      <c r="H1149" s="56" t="str">
        <f t="shared" si="17"/>
        <v>847.8471160.1..000000.847001.200179</v>
      </c>
      <c r="I1149" s="66" t="s">
        <v>21</v>
      </c>
      <c r="J1149" s="66">
        <v>847001</v>
      </c>
      <c r="K1149" s="66" t="s">
        <v>23</v>
      </c>
      <c r="L1149" s="66">
        <v>200179</v>
      </c>
      <c r="AE1149" s="56">
        <v>8471160</v>
      </c>
    </row>
    <row r="1150" spans="1:31" x14ac:dyDescent="0.35">
      <c r="A1150" s="56" t="s">
        <v>5326</v>
      </c>
      <c r="B1150" s="56" t="s">
        <v>5326</v>
      </c>
      <c r="C1150" s="56" t="s">
        <v>963</v>
      </c>
      <c r="D1150" s="56">
        <v>8471160</v>
      </c>
      <c r="E1150" s="56" t="s">
        <v>506</v>
      </c>
      <c r="G1150" s="56" t="s">
        <v>138</v>
      </c>
      <c r="H1150" s="56" t="str">
        <f t="shared" si="17"/>
        <v>847.8471160.1..000000.847001.200179</v>
      </c>
      <c r="I1150" s="66" t="s">
        <v>21</v>
      </c>
      <c r="J1150" s="66">
        <v>847001</v>
      </c>
      <c r="K1150" s="66" t="s">
        <v>23</v>
      </c>
      <c r="L1150" s="66">
        <v>200179</v>
      </c>
      <c r="AE1150" s="56">
        <v>8471160</v>
      </c>
    </row>
    <row r="1151" spans="1:31" x14ac:dyDescent="0.35">
      <c r="A1151" s="56" t="s">
        <v>5326</v>
      </c>
      <c r="B1151" s="56" t="s">
        <v>5326</v>
      </c>
      <c r="C1151" s="56" t="s">
        <v>963</v>
      </c>
      <c r="D1151" s="56">
        <v>8471160</v>
      </c>
      <c r="E1151" s="56" t="s">
        <v>506</v>
      </c>
      <c r="G1151" s="56" t="s">
        <v>138</v>
      </c>
      <c r="H1151" s="56" t="str">
        <f t="shared" si="17"/>
        <v>847.8471160.1..000000.847001.200179</v>
      </c>
      <c r="I1151" s="66" t="s">
        <v>21</v>
      </c>
      <c r="J1151" s="66">
        <v>847001</v>
      </c>
      <c r="K1151" s="66" t="s">
        <v>23</v>
      </c>
      <c r="L1151" s="66">
        <v>200179</v>
      </c>
      <c r="AE1151" s="56">
        <v>8471160</v>
      </c>
    </row>
    <row r="1152" spans="1:31" x14ac:dyDescent="0.35">
      <c r="A1152" s="56" t="s">
        <v>5326</v>
      </c>
      <c r="B1152" s="56" t="s">
        <v>5326</v>
      </c>
      <c r="C1152" s="56" t="s">
        <v>963</v>
      </c>
      <c r="D1152" s="56">
        <v>8471160</v>
      </c>
      <c r="E1152" s="56" t="s">
        <v>506</v>
      </c>
      <c r="G1152" s="56" t="s">
        <v>138</v>
      </c>
      <c r="H1152" s="56" t="str">
        <f t="shared" si="17"/>
        <v>847.8471160.1..000000.847001.200179</v>
      </c>
      <c r="I1152" s="66" t="s">
        <v>21</v>
      </c>
      <c r="J1152" s="66">
        <v>847001</v>
      </c>
      <c r="K1152" s="66" t="s">
        <v>23</v>
      </c>
      <c r="L1152" s="66">
        <v>200179</v>
      </c>
      <c r="AE1152" s="56">
        <v>8471160</v>
      </c>
    </row>
    <row r="1153" spans="1:31" x14ac:dyDescent="0.35">
      <c r="A1153" s="56" t="s">
        <v>5326</v>
      </c>
      <c r="B1153" s="56" t="s">
        <v>5326</v>
      </c>
      <c r="C1153" s="56" t="s">
        <v>963</v>
      </c>
      <c r="D1153" s="56">
        <v>8471160</v>
      </c>
      <c r="E1153" s="56" t="s">
        <v>506</v>
      </c>
      <c r="G1153" s="56" t="s">
        <v>138</v>
      </c>
      <c r="H1153" s="56" t="str">
        <f t="shared" si="17"/>
        <v>847.8471160.1..000000.847001.200179</v>
      </c>
      <c r="I1153" s="66" t="s">
        <v>21</v>
      </c>
      <c r="J1153" s="66">
        <v>847001</v>
      </c>
      <c r="K1153" s="66" t="s">
        <v>23</v>
      </c>
      <c r="L1153" s="66">
        <v>200179</v>
      </c>
      <c r="AE1153" s="56">
        <v>8471160</v>
      </c>
    </row>
    <row r="1154" spans="1:31" x14ac:dyDescent="0.35">
      <c r="A1154" s="56" t="s">
        <v>5326</v>
      </c>
      <c r="B1154" s="56" t="s">
        <v>5326</v>
      </c>
      <c r="C1154" s="56" t="s">
        <v>963</v>
      </c>
      <c r="D1154" s="56">
        <v>8471160</v>
      </c>
      <c r="E1154" s="56" t="s">
        <v>506</v>
      </c>
      <c r="G1154" s="56" t="s">
        <v>138</v>
      </c>
      <c r="H1154" s="56" t="str">
        <f t="shared" si="17"/>
        <v>847.8471160.1..000000.847001.200179</v>
      </c>
      <c r="I1154" s="66" t="s">
        <v>21</v>
      </c>
      <c r="J1154" s="66">
        <v>847001</v>
      </c>
      <c r="K1154" s="66" t="s">
        <v>23</v>
      </c>
      <c r="L1154" s="66">
        <v>200179</v>
      </c>
      <c r="AE1154" s="56">
        <v>8471160</v>
      </c>
    </row>
    <row r="1155" spans="1:31" x14ac:dyDescent="0.35">
      <c r="A1155" s="56" t="s">
        <v>5326</v>
      </c>
      <c r="B1155" s="56" t="s">
        <v>5326</v>
      </c>
      <c r="C1155" s="56" t="s">
        <v>963</v>
      </c>
      <c r="D1155" s="56">
        <v>8471160</v>
      </c>
      <c r="E1155" s="56" t="s">
        <v>506</v>
      </c>
      <c r="G1155" s="56" t="s">
        <v>138</v>
      </c>
      <c r="H1155" s="56" t="str">
        <f t="shared" ref="H1155:H1218" si="18">CONCATENATE(847,".",D1155,".",1,".",F1155,".","000000",".",J1155,".",L1155)</f>
        <v>847.8471160.1..000000.847001.200179</v>
      </c>
      <c r="I1155" s="66" t="s">
        <v>21</v>
      </c>
      <c r="J1155" s="66">
        <v>847001</v>
      </c>
      <c r="K1155" s="66" t="s">
        <v>23</v>
      </c>
      <c r="L1155" s="66">
        <v>200179</v>
      </c>
      <c r="AE1155" s="56">
        <v>8471160</v>
      </c>
    </row>
    <row r="1156" spans="1:31" x14ac:dyDescent="0.35">
      <c r="A1156" s="56" t="s">
        <v>5326</v>
      </c>
      <c r="B1156" s="56" t="s">
        <v>5326</v>
      </c>
      <c r="C1156" s="56" t="s">
        <v>963</v>
      </c>
      <c r="D1156" s="56">
        <v>8471160</v>
      </c>
      <c r="E1156" s="56" t="s">
        <v>506</v>
      </c>
      <c r="G1156" s="56" t="s">
        <v>138</v>
      </c>
      <c r="H1156" s="56" t="str">
        <f t="shared" si="18"/>
        <v>847.8471160.1..000000.847001.200179</v>
      </c>
      <c r="I1156" s="66" t="s">
        <v>21</v>
      </c>
      <c r="J1156" s="66">
        <v>847001</v>
      </c>
      <c r="K1156" s="66" t="s">
        <v>23</v>
      </c>
      <c r="L1156" s="66">
        <v>200179</v>
      </c>
      <c r="AE1156" s="56">
        <v>8471160</v>
      </c>
    </row>
    <row r="1157" spans="1:31" x14ac:dyDescent="0.35">
      <c r="A1157" s="56" t="s">
        <v>5326</v>
      </c>
      <c r="B1157" s="56" t="s">
        <v>5326</v>
      </c>
      <c r="C1157" s="56" t="s">
        <v>963</v>
      </c>
      <c r="D1157" s="56">
        <v>8471160</v>
      </c>
      <c r="E1157" s="56" t="s">
        <v>506</v>
      </c>
      <c r="G1157" s="56" t="s">
        <v>138</v>
      </c>
      <c r="H1157" s="56" t="str">
        <f t="shared" si="18"/>
        <v>847.8471160.1..000000.847001.200179</v>
      </c>
      <c r="I1157" s="66" t="s">
        <v>21</v>
      </c>
      <c r="J1157" s="66">
        <v>847001</v>
      </c>
      <c r="K1157" s="66" t="s">
        <v>23</v>
      </c>
      <c r="L1157" s="66">
        <v>200179</v>
      </c>
      <c r="AE1157" s="56">
        <v>8471160</v>
      </c>
    </row>
    <row r="1158" spans="1:31" x14ac:dyDescent="0.35">
      <c r="A1158" s="56" t="s">
        <v>5326</v>
      </c>
      <c r="B1158" s="56" t="s">
        <v>5326</v>
      </c>
      <c r="C1158" s="56" t="s">
        <v>963</v>
      </c>
      <c r="D1158" s="56">
        <v>8471160</v>
      </c>
      <c r="E1158" s="56" t="s">
        <v>506</v>
      </c>
      <c r="G1158" s="56" t="s">
        <v>138</v>
      </c>
      <c r="H1158" s="56" t="str">
        <f t="shared" si="18"/>
        <v>847.8471160.1..000000.847001.200179</v>
      </c>
      <c r="I1158" s="66" t="s">
        <v>21</v>
      </c>
      <c r="J1158" s="66">
        <v>847001</v>
      </c>
      <c r="K1158" s="66" t="s">
        <v>23</v>
      </c>
      <c r="L1158" s="66">
        <v>200179</v>
      </c>
      <c r="AE1158" s="56">
        <v>8471160</v>
      </c>
    </row>
    <row r="1159" spans="1:31" x14ac:dyDescent="0.35">
      <c r="A1159" s="56" t="s">
        <v>5326</v>
      </c>
      <c r="B1159" s="56" t="s">
        <v>5326</v>
      </c>
      <c r="C1159" s="56" t="s">
        <v>963</v>
      </c>
      <c r="D1159" s="56">
        <v>8471160</v>
      </c>
      <c r="E1159" s="56" t="s">
        <v>506</v>
      </c>
      <c r="G1159" s="56" t="s">
        <v>138</v>
      </c>
      <c r="H1159" s="56" t="str">
        <f t="shared" si="18"/>
        <v>847.8471160.1..000000.847001.200179</v>
      </c>
      <c r="I1159" s="66" t="s">
        <v>21</v>
      </c>
      <c r="J1159" s="66">
        <v>847001</v>
      </c>
      <c r="K1159" s="66" t="s">
        <v>23</v>
      </c>
      <c r="L1159" s="66">
        <v>200179</v>
      </c>
      <c r="AE1159" s="56">
        <v>8471160</v>
      </c>
    </row>
    <row r="1160" spans="1:31" x14ac:dyDescent="0.35">
      <c r="A1160" s="56" t="s">
        <v>5326</v>
      </c>
      <c r="B1160" s="56" t="s">
        <v>5326</v>
      </c>
      <c r="C1160" s="56" t="s">
        <v>963</v>
      </c>
      <c r="D1160" s="56">
        <v>8471160</v>
      </c>
      <c r="E1160" s="56" t="s">
        <v>506</v>
      </c>
      <c r="G1160" s="56" t="s">
        <v>138</v>
      </c>
      <c r="H1160" s="56" t="str">
        <f t="shared" si="18"/>
        <v>847.8471160.1..000000.847001.200179</v>
      </c>
      <c r="I1160" s="66" t="s">
        <v>21</v>
      </c>
      <c r="J1160" s="66">
        <v>847001</v>
      </c>
      <c r="K1160" s="66" t="s">
        <v>23</v>
      </c>
      <c r="L1160" s="66">
        <v>200179</v>
      </c>
      <c r="AE1160" s="56">
        <v>8471160</v>
      </c>
    </row>
    <row r="1161" spans="1:31" x14ac:dyDescent="0.35">
      <c r="A1161" s="56" t="s">
        <v>5326</v>
      </c>
      <c r="B1161" s="56" t="s">
        <v>5326</v>
      </c>
      <c r="C1161" s="56" t="s">
        <v>963</v>
      </c>
      <c r="D1161" s="56">
        <v>8471160</v>
      </c>
      <c r="E1161" s="56" t="s">
        <v>506</v>
      </c>
      <c r="G1161" s="56" t="s">
        <v>138</v>
      </c>
      <c r="H1161" s="56" t="str">
        <f t="shared" si="18"/>
        <v>847.8471160.1..000000.847001.200179</v>
      </c>
      <c r="I1161" s="66" t="s">
        <v>21</v>
      </c>
      <c r="J1161" s="66">
        <v>847001</v>
      </c>
      <c r="K1161" s="66" t="s">
        <v>23</v>
      </c>
      <c r="L1161" s="66">
        <v>200179</v>
      </c>
      <c r="AE1161" s="56">
        <v>8471160</v>
      </c>
    </row>
    <row r="1162" spans="1:31" x14ac:dyDescent="0.35">
      <c r="A1162" s="56" t="s">
        <v>5326</v>
      </c>
      <c r="B1162" s="56" t="s">
        <v>5326</v>
      </c>
      <c r="C1162" s="56" t="s">
        <v>963</v>
      </c>
      <c r="D1162" s="56">
        <v>8471160</v>
      </c>
      <c r="E1162" s="56" t="s">
        <v>506</v>
      </c>
      <c r="G1162" s="56" t="s">
        <v>138</v>
      </c>
      <c r="H1162" s="56" t="str">
        <f t="shared" si="18"/>
        <v>847.8471160.1..000000.847001.200179</v>
      </c>
      <c r="I1162" s="66" t="s">
        <v>21</v>
      </c>
      <c r="J1162" s="66">
        <v>847001</v>
      </c>
      <c r="K1162" s="66" t="s">
        <v>23</v>
      </c>
      <c r="L1162" s="66">
        <v>200179</v>
      </c>
      <c r="AE1162" s="56">
        <v>8471160</v>
      </c>
    </row>
    <row r="1163" spans="1:31" x14ac:dyDescent="0.35">
      <c r="A1163" s="56" t="s">
        <v>5326</v>
      </c>
      <c r="B1163" s="56" t="s">
        <v>5326</v>
      </c>
      <c r="C1163" s="56" t="s">
        <v>963</v>
      </c>
      <c r="D1163" s="56">
        <v>8471160</v>
      </c>
      <c r="E1163" s="56" t="s">
        <v>506</v>
      </c>
      <c r="G1163" s="56" t="s">
        <v>138</v>
      </c>
      <c r="H1163" s="56" t="str">
        <f t="shared" si="18"/>
        <v>847.8471160.1..000000.847001.200179</v>
      </c>
      <c r="I1163" s="66" t="s">
        <v>21</v>
      </c>
      <c r="J1163" s="66">
        <v>847001</v>
      </c>
      <c r="K1163" s="66" t="s">
        <v>23</v>
      </c>
      <c r="L1163" s="66">
        <v>200179</v>
      </c>
      <c r="AE1163" s="56">
        <v>8471160</v>
      </c>
    </row>
    <row r="1164" spans="1:31" x14ac:dyDescent="0.35">
      <c r="A1164" s="56" t="s">
        <v>5326</v>
      </c>
      <c r="B1164" s="56" t="s">
        <v>5326</v>
      </c>
      <c r="C1164" s="56" t="s">
        <v>963</v>
      </c>
      <c r="D1164" s="56">
        <v>8471160</v>
      </c>
      <c r="E1164" s="56" t="s">
        <v>506</v>
      </c>
      <c r="G1164" s="56" t="s">
        <v>138</v>
      </c>
      <c r="H1164" s="56" t="str">
        <f t="shared" si="18"/>
        <v>847.8471160.1..000000.847001.200179</v>
      </c>
      <c r="I1164" s="66" t="s">
        <v>21</v>
      </c>
      <c r="J1164" s="66">
        <v>847001</v>
      </c>
      <c r="K1164" s="66" t="s">
        <v>23</v>
      </c>
      <c r="L1164" s="66">
        <v>200179</v>
      </c>
      <c r="AE1164" s="56">
        <v>8471160</v>
      </c>
    </row>
    <row r="1165" spans="1:31" x14ac:dyDescent="0.35">
      <c r="A1165" s="56" t="s">
        <v>5326</v>
      </c>
      <c r="B1165" s="56" t="s">
        <v>5326</v>
      </c>
      <c r="C1165" s="56" t="s">
        <v>963</v>
      </c>
      <c r="D1165" s="56">
        <v>8471160</v>
      </c>
      <c r="E1165" s="56" t="s">
        <v>506</v>
      </c>
      <c r="G1165" s="56" t="s">
        <v>138</v>
      </c>
      <c r="H1165" s="56" t="str">
        <f t="shared" si="18"/>
        <v>847.8471160.1..000000.847001.200179</v>
      </c>
      <c r="I1165" s="66" t="s">
        <v>21</v>
      </c>
      <c r="J1165" s="66">
        <v>847001</v>
      </c>
      <c r="K1165" s="66" t="s">
        <v>23</v>
      </c>
      <c r="L1165" s="66">
        <v>200179</v>
      </c>
      <c r="AE1165" s="56">
        <v>8471160</v>
      </c>
    </row>
    <row r="1166" spans="1:31" x14ac:dyDescent="0.35">
      <c r="A1166" s="56" t="s">
        <v>5326</v>
      </c>
      <c r="B1166" s="56" t="s">
        <v>5326</v>
      </c>
      <c r="C1166" s="56" t="s">
        <v>963</v>
      </c>
      <c r="D1166" s="56">
        <v>8471160</v>
      </c>
      <c r="E1166" s="56" t="s">
        <v>506</v>
      </c>
      <c r="G1166" s="56" t="s">
        <v>138</v>
      </c>
      <c r="H1166" s="56" t="str">
        <f t="shared" si="18"/>
        <v>847.8471160.1..000000.847001.200179</v>
      </c>
      <c r="I1166" s="66" t="s">
        <v>21</v>
      </c>
      <c r="J1166" s="66">
        <v>847001</v>
      </c>
      <c r="K1166" s="66" t="s">
        <v>23</v>
      </c>
      <c r="L1166" s="66">
        <v>200179</v>
      </c>
      <c r="AE1166" s="56">
        <v>8471160</v>
      </c>
    </row>
    <row r="1167" spans="1:31" x14ac:dyDescent="0.35">
      <c r="A1167" s="56" t="s">
        <v>5326</v>
      </c>
      <c r="B1167" s="56" t="s">
        <v>5326</v>
      </c>
      <c r="C1167" s="56" t="s">
        <v>963</v>
      </c>
      <c r="D1167" s="56">
        <v>8471160</v>
      </c>
      <c r="E1167" s="56" t="s">
        <v>506</v>
      </c>
      <c r="G1167" s="56" t="s">
        <v>138</v>
      </c>
      <c r="H1167" s="56" t="str">
        <f t="shared" si="18"/>
        <v>847.8471160.1..000000.847001.200179</v>
      </c>
      <c r="I1167" s="66" t="s">
        <v>21</v>
      </c>
      <c r="J1167" s="66">
        <v>847001</v>
      </c>
      <c r="K1167" s="66" t="s">
        <v>23</v>
      </c>
      <c r="L1167" s="66">
        <v>200179</v>
      </c>
      <c r="AE1167" s="56">
        <v>8471160</v>
      </c>
    </row>
    <row r="1168" spans="1:31" x14ac:dyDescent="0.35">
      <c r="A1168" s="56" t="s">
        <v>5326</v>
      </c>
      <c r="B1168" s="56" t="s">
        <v>5326</v>
      </c>
      <c r="C1168" s="56" t="s">
        <v>963</v>
      </c>
      <c r="D1168" s="56">
        <v>8471160</v>
      </c>
      <c r="E1168" s="56" t="s">
        <v>506</v>
      </c>
      <c r="G1168" s="56" t="s">
        <v>138</v>
      </c>
      <c r="H1168" s="56" t="str">
        <f t="shared" si="18"/>
        <v>847.8471160.1..000000.847001.200179</v>
      </c>
      <c r="I1168" s="66" t="s">
        <v>21</v>
      </c>
      <c r="J1168" s="66">
        <v>847001</v>
      </c>
      <c r="K1168" s="66" t="s">
        <v>23</v>
      </c>
      <c r="L1168" s="66">
        <v>200179</v>
      </c>
      <c r="AE1168" s="56">
        <v>8471160</v>
      </c>
    </row>
    <row r="1169" spans="1:31" x14ac:dyDescent="0.35">
      <c r="A1169" s="56" t="s">
        <v>5326</v>
      </c>
      <c r="B1169" s="56" t="s">
        <v>5326</v>
      </c>
      <c r="C1169" s="56" t="s">
        <v>963</v>
      </c>
      <c r="D1169" s="56">
        <v>8471160</v>
      </c>
      <c r="E1169" s="56" t="s">
        <v>506</v>
      </c>
      <c r="G1169" s="56" t="s">
        <v>138</v>
      </c>
      <c r="H1169" s="56" t="str">
        <f t="shared" si="18"/>
        <v>847.8471160.1..000000.847001.200179</v>
      </c>
      <c r="I1169" s="66" t="s">
        <v>21</v>
      </c>
      <c r="J1169" s="66">
        <v>847001</v>
      </c>
      <c r="K1169" s="66" t="s">
        <v>23</v>
      </c>
      <c r="L1169" s="66">
        <v>200179</v>
      </c>
      <c r="AE1169" s="56">
        <v>8471160</v>
      </c>
    </row>
    <row r="1170" spans="1:31" x14ac:dyDescent="0.35">
      <c r="A1170" s="56" t="s">
        <v>5326</v>
      </c>
      <c r="B1170" s="56" t="s">
        <v>5326</v>
      </c>
      <c r="C1170" s="56" t="s">
        <v>963</v>
      </c>
      <c r="D1170" s="56">
        <v>8471160</v>
      </c>
      <c r="E1170" s="56" t="s">
        <v>506</v>
      </c>
      <c r="G1170" s="56" t="s">
        <v>138</v>
      </c>
      <c r="H1170" s="56" t="str">
        <f t="shared" si="18"/>
        <v>847.8471160.1..000000.847001.200179</v>
      </c>
      <c r="I1170" s="66" t="s">
        <v>21</v>
      </c>
      <c r="J1170" s="66">
        <v>847001</v>
      </c>
      <c r="K1170" s="66" t="s">
        <v>23</v>
      </c>
      <c r="L1170" s="66">
        <v>200179</v>
      </c>
      <c r="AE1170" s="56">
        <v>8471160</v>
      </c>
    </row>
    <row r="1171" spans="1:31" x14ac:dyDescent="0.35">
      <c r="A1171" s="56" t="s">
        <v>5326</v>
      </c>
      <c r="B1171" s="56" t="s">
        <v>5326</v>
      </c>
      <c r="C1171" s="56" t="s">
        <v>963</v>
      </c>
      <c r="D1171" s="56">
        <v>8471160</v>
      </c>
      <c r="E1171" s="56" t="s">
        <v>506</v>
      </c>
      <c r="G1171" s="56" t="s">
        <v>138</v>
      </c>
      <c r="H1171" s="56" t="str">
        <f t="shared" si="18"/>
        <v>847.8471160.1..000000.847001.200179</v>
      </c>
      <c r="I1171" s="66" t="s">
        <v>21</v>
      </c>
      <c r="J1171" s="66">
        <v>847001</v>
      </c>
      <c r="K1171" s="66" t="s">
        <v>23</v>
      </c>
      <c r="L1171" s="66">
        <v>200179</v>
      </c>
      <c r="AE1171" s="56">
        <v>8471160</v>
      </c>
    </row>
    <row r="1172" spans="1:31" x14ac:dyDescent="0.35">
      <c r="A1172" s="56" t="s">
        <v>5326</v>
      </c>
      <c r="B1172" s="56" t="s">
        <v>5326</v>
      </c>
      <c r="C1172" s="56" t="s">
        <v>963</v>
      </c>
      <c r="D1172" s="56">
        <v>8471160</v>
      </c>
      <c r="E1172" s="56" t="s">
        <v>506</v>
      </c>
      <c r="G1172" s="56" t="s">
        <v>138</v>
      </c>
      <c r="H1172" s="56" t="str">
        <f t="shared" si="18"/>
        <v>847.8471160.1..000000.847001.200179</v>
      </c>
      <c r="I1172" s="66" t="s">
        <v>21</v>
      </c>
      <c r="J1172" s="66">
        <v>847001</v>
      </c>
      <c r="K1172" s="66" t="s">
        <v>23</v>
      </c>
      <c r="L1172" s="66">
        <v>200179</v>
      </c>
      <c r="AE1172" s="56">
        <v>8471160</v>
      </c>
    </row>
    <row r="1173" spans="1:31" x14ac:dyDescent="0.35">
      <c r="A1173" s="56" t="s">
        <v>5326</v>
      </c>
      <c r="B1173" s="56" t="s">
        <v>5326</v>
      </c>
      <c r="C1173" s="56" t="s">
        <v>963</v>
      </c>
      <c r="D1173" s="56">
        <v>8471160</v>
      </c>
      <c r="E1173" s="56" t="s">
        <v>506</v>
      </c>
      <c r="G1173" s="56" t="s">
        <v>138</v>
      </c>
      <c r="H1173" s="56" t="str">
        <f t="shared" si="18"/>
        <v>847.8471160.1..000000.847001.200179</v>
      </c>
      <c r="I1173" s="66" t="s">
        <v>21</v>
      </c>
      <c r="J1173" s="66">
        <v>847001</v>
      </c>
      <c r="K1173" s="66" t="s">
        <v>23</v>
      </c>
      <c r="L1173" s="66">
        <v>200179</v>
      </c>
      <c r="AE1173" s="56">
        <v>8471160</v>
      </c>
    </row>
    <row r="1174" spans="1:31" x14ac:dyDescent="0.35">
      <c r="A1174" s="56" t="s">
        <v>5326</v>
      </c>
      <c r="B1174" s="56" t="s">
        <v>5326</v>
      </c>
      <c r="C1174" s="56" t="s">
        <v>963</v>
      </c>
      <c r="D1174" s="56">
        <v>8471160</v>
      </c>
      <c r="E1174" s="56" t="s">
        <v>506</v>
      </c>
      <c r="G1174" s="56" t="s">
        <v>138</v>
      </c>
      <c r="H1174" s="56" t="str">
        <f t="shared" si="18"/>
        <v>847.8471160.1..000000.847001.200179</v>
      </c>
      <c r="I1174" s="66" t="s">
        <v>21</v>
      </c>
      <c r="J1174" s="66">
        <v>847001</v>
      </c>
      <c r="K1174" s="66" t="s">
        <v>23</v>
      </c>
      <c r="L1174" s="66">
        <v>200179</v>
      </c>
      <c r="AE1174" s="56">
        <v>8471160</v>
      </c>
    </row>
    <row r="1175" spans="1:31" x14ac:dyDescent="0.35">
      <c r="A1175" s="56" t="s">
        <v>5326</v>
      </c>
      <c r="B1175" s="56" t="s">
        <v>5326</v>
      </c>
      <c r="C1175" s="56" t="s">
        <v>963</v>
      </c>
      <c r="D1175" s="56">
        <v>8471160</v>
      </c>
      <c r="E1175" s="56" t="s">
        <v>506</v>
      </c>
      <c r="G1175" s="56" t="s">
        <v>138</v>
      </c>
      <c r="H1175" s="56" t="str">
        <f t="shared" si="18"/>
        <v>847.8471160.1..000000.847001.200179</v>
      </c>
      <c r="I1175" s="66" t="s">
        <v>21</v>
      </c>
      <c r="J1175" s="66">
        <v>847001</v>
      </c>
      <c r="K1175" s="66" t="s">
        <v>23</v>
      </c>
      <c r="L1175" s="66">
        <v>200179</v>
      </c>
      <c r="AE1175" s="56">
        <v>8471160</v>
      </c>
    </row>
    <row r="1176" spans="1:31" x14ac:dyDescent="0.35">
      <c r="A1176" s="56" t="s">
        <v>5326</v>
      </c>
      <c r="B1176" s="56" t="s">
        <v>5326</v>
      </c>
      <c r="C1176" s="56" t="s">
        <v>963</v>
      </c>
      <c r="D1176" s="56">
        <v>8471160</v>
      </c>
      <c r="E1176" s="56" t="s">
        <v>506</v>
      </c>
      <c r="G1176" s="56" t="s">
        <v>138</v>
      </c>
      <c r="H1176" s="56" t="str">
        <f t="shared" si="18"/>
        <v>847.8471160.1..000000.847001.200179</v>
      </c>
      <c r="I1176" s="66" t="s">
        <v>21</v>
      </c>
      <c r="J1176" s="66">
        <v>847001</v>
      </c>
      <c r="K1176" s="66" t="s">
        <v>23</v>
      </c>
      <c r="L1176" s="66">
        <v>200179</v>
      </c>
      <c r="AE1176" s="56">
        <v>8471160</v>
      </c>
    </row>
    <row r="1177" spans="1:31" x14ac:dyDescent="0.35">
      <c r="A1177" s="56" t="s">
        <v>5326</v>
      </c>
      <c r="B1177" s="56" t="s">
        <v>5326</v>
      </c>
      <c r="C1177" s="56" t="s">
        <v>963</v>
      </c>
      <c r="D1177" s="56">
        <v>8471160</v>
      </c>
      <c r="E1177" s="56" t="s">
        <v>506</v>
      </c>
      <c r="G1177" s="56" t="s">
        <v>138</v>
      </c>
      <c r="H1177" s="56" t="str">
        <f t="shared" si="18"/>
        <v>847.8471160.1..000000.847001.200179</v>
      </c>
      <c r="I1177" s="66" t="s">
        <v>21</v>
      </c>
      <c r="J1177" s="66">
        <v>847001</v>
      </c>
      <c r="K1177" s="66" t="s">
        <v>23</v>
      </c>
      <c r="L1177" s="66">
        <v>200179</v>
      </c>
      <c r="AE1177" s="56">
        <v>8471160</v>
      </c>
    </row>
    <row r="1178" spans="1:31" x14ac:dyDescent="0.35">
      <c r="A1178" s="56" t="s">
        <v>5326</v>
      </c>
      <c r="B1178" s="56" t="s">
        <v>5326</v>
      </c>
      <c r="C1178" s="56" t="s">
        <v>963</v>
      </c>
      <c r="D1178" s="56">
        <v>8471160</v>
      </c>
      <c r="E1178" s="56" t="s">
        <v>506</v>
      </c>
      <c r="G1178" s="56" t="s">
        <v>138</v>
      </c>
      <c r="H1178" s="56" t="str">
        <f t="shared" si="18"/>
        <v>847.8471160.1..000000.847001.200179</v>
      </c>
      <c r="I1178" s="66" t="s">
        <v>21</v>
      </c>
      <c r="J1178" s="66">
        <v>847001</v>
      </c>
      <c r="K1178" s="66" t="s">
        <v>23</v>
      </c>
      <c r="L1178" s="66">
        <v>200179</v>
      </c>
      <c r="AE1178" s="56">
        <v>8471160</v>
      </c>
    </row>
    <row r="1179" spans="1:31" x14ac:dyDescent="0.35">
      <c r="A1179" s="56" t="s">
        <v>5326</v>
      </c>
      <c r="B1179" s="56" t="s">
        <v>5326</v>
      </c>
      <c r="C1179" s="56" t="s">
        <v>963</v>
      </c>
      <c r="D1179" s="56">
        <v>8471160</v>
      </c>
      <c r="E1179" s="56" t="s">
        <v>506</v>
      </c>
      <c r="G1179" s="56" t="s">
        <v>138</v>
      </c>
      <c r="H1179" s="56" t="str">
        <f t="shared" si="18"/>
        <v>847.8471160.1..000000.847001.200179</v>
      </c>
      <c r="I1179" s="66" t="s">
        <v>21</v>
      </c>
      <c r="J1179" s="66">
        <v>847001</v>
      </c>
      <c r="K1179" s="66" t="s">
        <v>23</v>
      </c>
      <c r="L1179" s="66">
        <v>200179</v>
      </c>
      <c r="AE1179" s="56">
        <v>8471160</v>
      </c>
    </row>
    <row r="1180" spans="1:31" x14ac:dyDescent="0.35">
      <c r="A1180" s="56" t="s">
        <v>5326</v>
      </c>
      <c r="B1180" s="56" t="s">
        <v>5326</v>
      </c>
      <c r="C1180" s="56" t="s">
        <v>963</v>
      </c>
      <c r="D1180" s="56">
        <v>8471160</v>
      </c>
      <c r="E1180" s="56" t="s">
        <v>506</v>
      </c>
      <c r="G1180" s="56" t="s">
        <v>138</v>
      </c>
      <c r="H1180" s="56" t="str">
        <f t="shared" si="18"/>
        <v>847.8471160.1..000000.847001.200179</v>
      </c>
      <c r="I1180" s="66" t="s">
        <v>21</v>
      </c>
      <c r="J1180" s="66">
        <v>847001</v>
      </c>
      <c r="K1180" s="66" t="s">
        <v>23</v>
      </c>
      <c r="L1180" s="66">
        <v>200179</v>
      </c>
      <c r="AE1180" s="56">
        <v>8471160</v>
      </c>
    </row>
    <row r="1181" spans="1:31" x14ac:dyDescent="0.35">
      <c r="A1181" s="56" t="s">
        <v>5326</v>
      </c>
      <c r="B1181" s="56" t="s">
        <v>5326</v>
      </c>
      <c r="C1181" s="56" t="s">
        <v>963</v>
      </c>
      <c r="D1181" s="56">
        <v>8471160</v>
      </c>
      <c r="E1181" s="56" t="s">
        <v>506</v>
      </c>
      <c r="G1181" s="56" t="s">
        <v>138</v>
      </c>
      <c r="H1181" s="56" t="str">
        <f t="shared" si="18"/>
        <v>847.8471160.1..000000.847001.200179</v>
      </c>
      <c r="I1181" s="66" t="s">
        <v>21</v>
      </c>
      <c r="J1181" s="66">
        <v>847001</v>
      </c>
      <c r="K1181" s="66" t="s">
        <v>23</v>
      </c>
      <c r="L1181" s="66">
        <v>200179</v>
      </c>
      <c r="AE1181" s="56">
        <v>8471160</v>
      </c>
    </row>
    <row r="1182" spans="1:31" x14ac:dyDescent="0.35">
      <c r="A1182" s="56" t="s">
        <v>5326</v>
      </c>
      <c r="B1182" s="56" t="s">
        <v>5326</v>
      </c>
      <c r="C1182" s="56" t="s">
        <v>963</v>
      </c>
      <c r="D1182" s="56">
        <v>8471160</v>
      </c>
      <c r="E1182" s="56" t="s">
        <v>506</v>
      </c>
      <c r="G1182" s="56" t="s">
        <v>138</v>
      </c>
      <c r="H1182" s="56" t="str">
        <f t="shared" si="18"/>
        <v>847.8471160.1..000000.847001.200179</v>
      </c>
      <c r="I1182" s="66" t="s">
        <v>21</v>
      </c>
      <c r="J1182" s="66">
        <v>847001</v>
      </c>
      <c r="K1182" s="66" t="s">
        <v>23</v>
      </c>
      <c r="L1182" s="66">
        <v>200179</v>
      </c>
      <c r="AE1182" s="56">
        <v>8471160</v>
      </c>
    </row>
    <row r="1183" spans="1:31" x14ac:dyDescent="0.35">
      <c r="A1183" s="56" t="s">
        <v>5326</v>
      </c>
      <c r="B1183" s="56" t="s">
        <v>5326</v>
      </c>
      <c r="C1183" s="56" t="s">
        <v>963</v>
      </c>
      <c r="D1183" s="56">
        <v>8471160</v>
      </c>
      <c r="E1183" s="56" t="s">
        <v>506</v>
      </c>
      <c r="G1183" s="56" t="s">
        <v>138</v>
      </c>
      <c r="H1183" s="56" t="str">
        <f t="shared" si="18"/>
        <v>847.8471160.1..000000.847001.200179</v>
      </c>
      <c r="I1183" s="66" t="s">
        <v>21</v>
      </c>
      <c r="J1183" s="66">
        <v>847001</v>
      </c>
      <c r="K1183" s="66" t="s">
        <v>23</v>
      </c>
      <c r="L1183" s="66">
        <v>200179</v>
      </c>
      <c r="AE1183" s="56">
        <v>8471160</v>
      </c>
    </row>
    <row r="1184" spans="1:31" x14ac:dyDescent="0.35">
      <c r="A1184" s="56" t="s">
        <v>5326</v>
      </c>
      <c r="B1184" s="56" t="s">
        <v>5326</v>
      </c>
      <c r="C1184" s="56" t="s">
        <v>963</v>
      </c>
      <c r="D1184" s="56">
        <v>8471160</v>
      </c>
      <c r="E1184" s="56" t="s">
        <v>506</v>
      </c>
      <c r="G1184" s="56" t="s">
        <v>138</v>
      </c>
      <c r="H1184" s="56" t="str">
        <f t="shared" si="18"/>
        <v>847.8471160.1..000000.847001.200179</v>
      </c>
      <c r="I1184" s="66" t="s">
        <v>21</v>
      </c>
      <c r="J1184" s="66">
        <v>847001</v>
      </c>
      <c r="K1184" s="66" t="s">
        <v>23</v>
      </c>
      <c r="L1184" s="66">
        <v>200179</v>
      </c>
      <c r="AE1184" s="56">
        <v>8471160</v>
      </c>
    </row>
    <row r="1185" spans="1:31" x14ac:dyDescent="0.35">
      <c r="A1185" s="56" t="s">
        <v>2041</v>
      </c>
      <c r="B1185" s="56" t="s">
        <v>1999</v>
      </c>
      <c r="C1185" s="56" t="s">
        <v>963</v>
      </c>
      <c r="D1185" s="56">
        <v>8471170</v>
      </c>
      <c r="E1185" s="56" t="s">
        <v>514</v>
      </c>
      <c r="F1185" s="56">
        <v>420810</v>
      </c>
      <c r="G1185" s="56" t="s">
        <v>454</v>
      </c>
      <c r="H1185" s="56" t="str">
        <f t="shared" si="18"/>
        <v>847.8471170.1.420810.000000.847001.200179</v>
      </c>
      <c r="I1185" s="66" t="s">
        <v>21</v>
      </c>
      <c r="J1185" s="66">
        <v>847001</v>
      </c>
      <c r="K1185" s="66" t="s">
        <v>23</v>
      </c>
      <c r="L1185" s="66">
        <v>200179</v>
      </c>
      <c r="M1185" s="56" t="s">
        <v>4173</v>
      </c>
      <c r="N1185" s="56">
        <v>1</v>
      </c>
      <c r="Q1185" s="56" t="s">
        <v>5864</v>
      </c>
      <c r="R1185" s="56">
        <v>1</v>
      </c>
      <c r="S1185" s="56">
        <v>2700000</v>
      </c>
      <c r="T1185" s="56">
        <v>2700000</v>
      </c>
      <c r="U1185" s="56" t="s">
        <v>2002</v>
      </c>
      <c r="V1185" s="56" t="s">
        <v>2003</v>
      </c>
      <c r="W1185" s="56" t="s">
        <v>2701</v>
      </c>
      <c r="X1185" s="56" t="s">
        <v>4176</v>
      </c>
      <c r="Y1185" s="56" t="s">
        <v>4177</v>
      </c>
      <c r="AE1185" s="56">
        <v>8471170</v>
      </c>
    </row>
    <row r="1186" spans="1:31" x14ac:dyDescent="0.35">
      <c r="A1186" s="56" t="s">
        <v>2041</v>
      </c>
      <c r="B1186" s="56" t="s">
        <v>1999</v>
      </c>
      <c r="C1186" s="56" t="s">
        <v>963</v>
      </c>
      <c r="D1186" s="56">
        <v>8471170</v>
      </c>
      <c r="E1186" s="56" t="s">
        <v>514</v>
      </c>
      <c r="F1186" s="56">
        <v>420810</v>
      </c>
      <c r="G1186" s="56" t="s">
        <v>454</v>
      </c>
      <c r="H1186" s="56" t="str">
        <f t="shared" si="18"/>
        <v>847.8471170.1.420810.000000.847001.200179</v>
      </c>
      <c r="I1186" s="66" t="s">
        <v>21</v>
      </c>
      <c r="J1186" s="66">
        <v>847001</v>
      </c>
      <c r="K1186" s="66" t="s">
        <v>23</v>
      </c>
      <c r="L1186" s="66">
        <v>200179</v>
      </c>
      <c r="M1186" s="56" t="s">
        <v>4173</v>
      </c>
      <c r="N1186" s="56">
        <v>1</v>
      </c>
      <c r="Q1186" s="56" t="s">
        <v>4174</v>
      </c>
      <c r="R1186" s="56">
        <v>1</v>
      </c>
      <c r="S1186" s="56">
        <v>1000000</v>
      </c>
      <c r="T1186" s="56">
        <v>1000000</v>
      </c>
      <c r="U1186" s="56" t="s">
        <v>2002</v>
      </c>
      <c r="V1186" s="56" t="s">
        <v>2003</v>
      </c>
      <c r="W1186" s="56" t="s">
        <v>2701</v>
      </c>
      <c r="X1186" s="56" t="s">
        <v>4176</v>
      </c>
      <c r="Y1186" s="56" t="s">
        <v>4177</v>
      </c>
      <c r="AE1186" s="56">
        <v>8471170</v>
      </c>
    </row>
    <row r="1187" spans="1:31" x14ac:dyDescent="0.35">
      <c r="A1187" s="56" t="s">
        <v>2041</v>
      </c>
      <c r="B1187" s="56" t="s">
        <v>1999</v>
      </c>
      <c r="C1187" s="56" t="s">
        <v>963</v>
      </c>
      <c r="D1187" s="56">
        <v>8471170</v>
      </c>
      <c r="E1187" s="56" t="s">
        <v>514</v>
      </c>
      <c r="F1187" s="56">
        <v>420810</v>
      </c>
      <c r="G1187" s="56" t="s">
        <v>454</v>
      </c>
      <c r="H1187" s="56" t="str">
        <f t="shared" si="18"/>
        <v>847.8471170.1.420810.000000.847001.200179</v>
      </c>
      <c r="I1187" s="66" t="s">
        <v>21</v>
      </c>
      <c r="J1187" s="66">
        <v>847001</v>
      </c>
      <c r="K1187" s="66" t="s">
        <v>23</v>
      </c>
      <c r="L1187" s="66">
        <v>200179</v>
      </c>
      <c r="M1187" s="56" t="s">
        <v>4178</v>
      </c>
      <c r="N1187" s="56">
        <v>23</v>
      </c>
      <c r="Q1187" s="56" t="s">
        <v>4179</v>
      </c>
      <c r="R1187" s="56">
        <v>22</v>
      </c>
      <c r="S1187" s="56">
        <v>84000</v>
      </c>
      <c r="T1187" s="56">
        <v>1848000</v>
      </c>
      <c r="U1187" s="56" t="s">
        <v>2002</v>
      </c>
      <c r="V1187" s="56" t="s">
        <v>2003</v>
      </c>
      <c r="W1187" s="56" t="s">
        <v>2701</v>
      </c>
      <c r="X1187" s="56" t="s">
        <v>4176</v>
      </c>
      <c r="Y1187" s="56" t="s">
        <v>4183</v>
      </c>
      <c r="AE1187" s="56">
        <v>8471170</v>
      </c>
    </row>
    <row r="1188" spans="1:31" x14ac:dyDescent="0.35">
      <c r="A1188" s="56" t="s">
        <v>2036</v>
      </c>
      <c r="B1188" s="56" t="s">
        <v>1999</v>
      </c>
      <c r="C1188" s="56" t="s">
        <v>963</v>
      </c>
      <c r="D1188" s="56">
        <v>8471170</v>
      </c>
      <c r="E1188" s="56" t="s">
        <v>514</v>
      </c>
      <c r="F1188" s="56">
        <v>425900</v>
      </c>
      <c r="G1188" s="56" t="s">
        <v>40</v>
      </c>
      <c r="H1188" s="56" t="str">
        <f t="shared" si="18"/>
        <v>847.8471170.1.425900.000000.847001.200179</v>
      </c>
      <c r="I1188" s="66" t="s">
        <v>21</v>
      </c>
      <c r="J1188" s="66">
        <v>847001</v>
      </c>
      <c r="K1188" s="66" t="s">
        <v>23</v>
      </c>
      <c r="L1188" s="66">
        <v>200179</v>
      </c>
      <c r="M1188" s="56" t="s">
        <v>3749</v>
      </c>
      <c r="N1188" s="56">
        <v>2</v>
      </c>
      <c r="Q1188" s="56" t="s">
        <v>4184</v>
      </c>
      <c r="R1188" s="56">
        <v>2</v>
      </c>
      <c r="S1188" s="56">
        <v>5000</v>
      </c>
      <c r="T1188" s="56">
        <v>10000</v>
      </c>
      <c r="U1188" s="56" t="s">
        <v>2002</v>
      </c>
      <c r="V1188" s="56" t="s">
        <v>2122</v>
      </c>
      <c r="W1188" s="56" t="s">
        <v>2096</v>
      </c>
      <c r="X1188" s="56" t="s">
        <v>4187</v>
      </c>
      <c r="Y1188" s="56" t="s">
        <v>4188</v>
      </c>
      <c r="AE1188" s="56">
        <v>8471170</v>
      </c>
    </row>
    <row r="1189" spans="1:31" x14ac:dyDescent="0.35">
      <c r="A1189" s="56" t="s">
        <v>2041</v>
      </c>
      <c r="B1189" s="56" t="s">
        <v>2042</v>
      </c>
      <c r="C1189" s="56" t="s">
        <v>963</v>
      </c>
      <c r="D1189" s="56">
        <v>8471170</v>
      </c>
      <c r="E1189" s="56" t="s">
        <v>514</v>
      </c>
      <c r="F1189" s="56">
        <v>426610</v>
      </c>
      <c r="G1189" s="56" t="s">
        <v>43</v>
      </c>
      <c r="H1189" s="56" t="str">
        <f t="shared" si="18"/>
        <v>847.8471170.1.426610.000000.847001.200179</v>
      </c>
      <c r="I1189" s="66" t="s">
        <v>21</v>
      </c>
      <c r="J1189" s="66">
        <v>847001</v>
      </c>
      <c r="K1189" s="66" t="s">
        <v>23</v>
      </c>
      <c r="L1189" s="66">
        <v>200179</v>
      </c>
      <c r="M1189" s="56" t="s">
        <v>4189</v>
      </c>
      <c r="N1189" s="56">
        <v>10</v>
      </c>
      <c r="Q1189" s="56" t="s">
        <v>4259</v>
      </c>
      <c r="R1189" s="56">
        <v>1</v>
      </c>
      <c r="S1189" s="56">
        <v>587206.93500000006</v>
      </c>
      <c r="T1189" s="56">
        <v>587206.93500000006</v>
      </c>
      <c r="U1189" s="56" t="s">
        <v>2002</v>
      </c>
      <c r="V1189" s="56" t="s">
        <v>2003</v>
      </c>
      <c r="W1189" s="56" t="s">
        <v>2701</v>
      </c>
      <c r="X1189" s="56" t="s">
        <v>4176</v>
      </c>
      <c r="Y1189" s="56" t="s">
        <v>4194</v>
      </c>
      <c r="AE1189" s="56">
        <v>8471170</v>
      </c>
    </row>
    <row r="1190" spans="1:31" x14ac:dyDescent="0.35">
      <c r="A1190" s="56" t="s">
        <v>2041</v>
      </c>
      <c r="B1190" s="56" t="s">
        <v>2042</v>
      </c>
      <c r="C1190" s="56" t="s">
        <v>963</v>
      </c>
      <c r="D1190" s="56">
        <v>8471170</v>
      </c>
      <c r="E1190" s="56" t="s">
        <v>514</v>
      </c>
      <c r="F1190" s="56">
        <v>426610</v>
      </c>
      <c r="G1190" s="56" t="s">
        <v>43</v>
      </c>
      <c r="H1190" s="56" t="str">
        <f t="shared" si="18"/>
        <v>847.8471170.1.426610.000000.847001.200179</v>
      </c>
      <c r="I1190" s="66" t="s">
        <v>21</v>
      </c>
      <c r="J1190" s="66">
        <v>847001</v>
      </c>
      <c r="K1190" s="66" t="s">
        <v>23</v>
      </c>
      <c r="L1190" s="66">
        <v>200179</v>
      </c>
      <c r="M1190" s="56" t="s">
        <v>4189</v>
      </c>
      <c r="N1190" s="56">
        <v>10</v>
      </c>
      <c r="Q1190" s="56" t="s">
        <v>4190</v>
      </c>
      <c r="R1190" s="56">
        <v>1</v>
      </c>
      <c r="S1190" s="56">
        <v>22050</v>
      </c>
      <c r="T1190" s="56">
        <v>22050</v>
      </c>
      <c r="U1190" s="56" t="s">
        <v>2002</v>
      </c>
      <c r="V1190" s="56" t="s">
        <v>2003</v>
      </c>
      <c r="W1190" s="56" t="s">
        <v>2701</v>
      </c>
      <c r="X1190" s="56" t="s">
        <v>4176</v>
      </c>
      <c r="Y1190" s="56" t="s">
        <v>4194</v>
      </c>
      <c r="AE1190" s="56">
        <v>8471170</v>
      </c>
    </row>
    <row r="1191" spans="1:31" x14ac:dyDescent="0.35">
      <c r="A1191" s="56" t="s">
        <v>2041</v>
      </c>
      <c r="B1191" s="56" t="s">
        <v>2042</v>
      </c>
      <c r="C1191" s="56" t="s">
        <v>963</v>
      </c>
      <c r="D1191" s="56">
        <v>8471170</v>
      </c>
      <c r="E1191" s="56" t="s">
        <v>514</v>
      </c>
      <c r="F1191" s="56">
        <v>426610</v>
      </c>
      <c r="G1191" s="56" t="s">
        <v>43</v>
      </c>
      <c r="H1191" s="56" t="str">
        <f t="shared" si="18"/>
        <v>847.8471170.1.426610.000000.847001.200179</v>
      </c>
      <c r="I1191" s="66" t="s">
        <v>21</v>
      </c>
      <c r="J1191" s="66">
        <v>847001</v>
      </c>
      <c r="K1191" s="66" t="s">
        <v>23</v>
      </c>
      <c r="L1191" s="66">
        <v>200179</v>
      </c>
      <c r="M1191" s="56" t="s">
        <v>4189</v>
      </c>
      <c r="N1191" s="56">
        <v>1</v>
      </c>
      <c r="Q1191" s="56" t="s">
        <v>4195</v>
      </c>
      <c r="R1191" s="56">
        <v>1</v>
      </c>
      <c r="S1191" s="56">
        <v>26327.170800000007</v>
      </c>
      <c r="T1191" s="56">
        <v>26327.170800000007</v>
      </c>
      <c r="U1191" s="56" t="s">
        <v>2002</v>
      </c>
      <c r="V1191" s="56" t="s">
        <v>2003</v>
      </c>
      <c r="W1191" s="56" t="s">
        <v>2701</v>
      </c>
      <c r="X1191" s="56" t="s">
        <v>4176</v>
      </c>
      <c r="Y1191" s="56" t="s">
        <v>4194</v>
      </c>
      <c r="AE1191" s="56">
        <v>8471170</v>
      </c>
    </row>
    <row r="1192" spans="1:31" x14ac:dyDescent="0.35">
      <c r="A1192" s="56" t="s">
        <v>2041</v>
      </c>
      <c r="B1192" s="56" t="s">
        <v>2042</v>
      </c>
      <c r="C1192" s="56" t="s">
        <v>963</v>
      </c>
      <c r="D1192" s="56">
        <v>8471170</v>
      </c>
      <c r="E1192" s="56" t="s">
        <v>514</v>
      </c>
      <c r="F1192" s="56">
        <v>426610</v>
      </c>
      <c r="G1192" s="56" t="s">
        <v>43</v>
      </c>
      <c r="H1192" s="56" t="str">
        <f t="shared" si="18"/>
        <v>847.8471170.1.426610.000000.847001.200179</v>
      </c>
      <c r="I1192" s="66" t="s">
        <v>21</v>
      </c>
      <c r="J1192" s="66">
        <v>847001</v>
      </c>
      <c r="K1192" s="66" t="s">
        <v>23</v>
      </c>
      <c r="L1192" s="66">
        <v>200179</v>
      </c>
      <c r="M1192" s="56" t="s">
        <v>4189</v>
      </c>
      <c r="N1192" s="56">
        <v>1</v>
      </c>
      <c r="Q1192" s="56" t="s">
        <v>4196</v>
      </c>
      <c r="R1192" s="56">
        <v>1</v>
      </c>
      <c r="S1192" s="56">
        <v>601965</v>
      </c>
      <c r="T1192" s="56">
        <v>601965</v>
      </c>
      <c r="U1192" s="56" t="s">
        <v>2002</v>
      </c>
      <c r="V1192" s="56" t="s">
        <v>2003</v>
      </c>
      <c r="W1192" s="56" t="s">
        <v>2701</v>
      </c>
      <c r="X1192" s="56" t="s">
        <v>4176</v>
      </c>
      <c r="Y1192" s="56" t="s">
        <v>4197</v>
      </c>
      <c r="AE1192" s="56">
        <v>8471170</v>
      </c>
    </row>
    <row r="1193" spans="1:31" x14ac:dyDescent="0.35">
      <c r="A1193" s="56" t="s">
        <v>2041</v>
      </c>
      <c r="B1193" s="56" t="s">
        <v>2042</v>
      </c>
      <c r="C1193" s="56" t="s">
        <v>963</v>
      </c>
      <c r="D1193" s="56">
        <v>8471170</v>
      </c>
      <c r="E1193" s="56" t="s">
        <v>514</v>
      </c>
      <c r="F1193" s="56">
        <v>426610</v>
      </c>
      <c r="G1193" s="56" t="s">
        <v>43</v>
      </c>
      <c r="H1193" s="56" t="str">
        <f t="shared" si="18"/>
        <v>847.8471170.1.426610.000000.847001.200179</v>
      </c>
      <c r="I1193" s="66" t="s">
        <v>21</v>
      </c>
      <c r="J1193" s="66">
        <v>847001</v>
      </c>
      <c r="K1193" s="66" t="s">
        <v>23</v>
      </c>
      <c r="L1193" s="66">
        <v>200179</v>
      </c>
      <c r="M1193" s="56" t="s">
        <v>4189</v>
      </c>
      <c r="N1193" s="56">
        <v>1</v>
      </c>
      <c r="Q1193" s="56" t="s">
        <v>4198</v>
      </c>
      <c r="R1193" s="56">
        <v>1</v>
      </c>
      <c r="S1193" s="56">
        <v>77105.928375000018</v>
      </c>
      <c r="T1193" s="56">
        <v>77105.928375000018</v>
      </c>
      <c r="U1193" s="56" t="s">
        <v>2002</v>
      </c>
      <c r="V1193" s="56" t="s">
        <v>2003</v>
      </c>
      <c r="W1193" s="56" t="s">
        <v>2701</v>
      </c>
      <c r="X1193" s="56" t="s">
        <v>4176</v>
      </c>
      <c r="Y1193" s="56" t="s">
        <v>4197</v>
      </c>
      <c r="AE1193" s="56">
        <v>8471170</v>
      </c>
    </row>
    <row r="1194" spans="1:31" x14ac:dyDescent="0.35">
      <c r="A1194" s="56" t="s">
        <v>2041</v>
      </c>
      <c r="B1194" s="56" t="s">
        <v>2042</v>
      </c>
      <c r="C1194" s="56" t="s">
        <v>963</v>
      </c>
      <c r="D1194" s="56">
        <v>8471170</v>
      </c>
      <c r="E1194" s="56" t="s">
        <v>514</v>
      </c>
      <c r="F1194" s="56">
        <v>426610</v>
      </c>
      <c r="G1194" s="56" t="s">
        <v>43</v>
      </c>
      <c r="H1194" s="56" t="str">
        <f t="shared" si="18"/>
        <v>847.8471170.1.426610.000000.847001.200179</v>
      </c>
      <c r="I1194" s="66" t="s">
        <v>21</v>
      </c>
      <c r="J1194" s="66">
        <v>847001</v>
      </c>
      <c r="K1194" s="66" t="s">
        <v>23</v>
      </c>
      <c r="L1194" s="66">
        <v>200179</v>
      </c>
      <c r="M1194" s="56" t="s">
        <v>4189</v>
      </c>
      <c r="N1194" s="56">
        <v>1</v>
      </c>
      <c r="Q1194" s="56" t="s">
        <v>4199</v>
      </c>
      <c r="R1194" s="56">
        <v>1</v>
      </c>
      <c r="S1194" s="56">
        <v>6592.9500000000007</v>
      </c>
      <c r="T1194" s="56">
        <v>6592.9500000000007</v>
      </c>
      <c r="U1194" s="56" t="s">
        <v>2002</v>
      </c>
      <c r="V1194" s="56" t="s">
        <v>2003</v>
      </c>
      <c r="W1194" s="56" t="s">
        <v>2701</v>
      </c>
      <c r="X1194" s="56" t="s">
        <v>4176</v>
      </c>
      <c r="Y1194" s="56" t="s">
        <v>4197</v>
      </c>
      <c r="AE1194" s="56">
        <v>8471170</v>
      </c>
    </row>
    <row r="1195" spans="1:31" x14ac:dyDescent="0.35">
      <c r="A1195" s="56" t="s">
        <v>2041</v>
      </c>
      <c r="B1195" s="56" t="s">
        <v>2042</v>
      </c>
      <c r="C1195" s="56" t="s">
        <v>963</v>
      </c>
      <c r="D1195" s="56">
        <v>8471170</v>
      </c>
      <c r="E1195" s="56" t="s">
        <v>514</v>
      </c>
      <c r="F1195" s="56">
        <v>426610</v>
      </c>
      <c r="G1195" s="56" t="s">
        <v>43</v>
      </c>
      <c r="H1195" s="56" t="str">
        <f t="shared" si="18"/>
        <v>847.8471170.1.426610.000000.847001.200179</v>
      </c>
      <c r="I1195" s="66" t="s">
        <v>21</v>
      </c>
      <c r="J1195" s="66">
        <v>847001</v>
      </c>
      <c r="K1195" s="66" t="s">
        <v>23</v>
      </c>
      <c r="L1195" s="66">
        <v>200179</v>
      </c>
      <c r="M1195" s="56" t="s">
        <v>4189</v>
      </c>
      <c r="N1195" s="56">
        <v>1</v>
      </c>
      <c r="Q1195" s="56" t="s">
        <v>3261</v>
      </c>
      <c r="R1195" s="56">
        <v>1</v>
      </c>
      <c r="S1195" s="56">
        <v>67739.214060000013</v>
      </c>
      <c r="T1195" s="56">
        <v>67739.214060000013</v>
      </c>
      <c r="U1195" s="56" t="s">
        <v>2002</v>
      </c>
      <c r="V1195" s="56" t="s">
        <v>2003</v>
      </c>
      <c r="W1195" s="56" t="s">
        <v>2701</v>
      </c>
      <c r="X1195" s="56" t="s">
        <v>4176</v>
      </c>
      <c r="Y1195" s="56" t="s">
        <v>4197</v>
      </c>
      <c r="AE1195" s="56">
        <v>8471170</v>
      </c>
    </row>
    <row r="1196" spans="1:31" x14ac:dyDescent="0.35">
      <c r="A1196" s="56" t="s">
        <v>2041</v>
      </c>
      <c r="B1196" s="56" t="s">
        <v>2042</v>
      </c>
      <c r="C1196" s="56" t="s">
        <v>963</v>
      </c>
      <c r="D1196" s="56">
        <v>8471170</v>
      </c>
      <c r="E1196" s="56" t="s">
        <v>514</v>
      </c>
      <c r="F1196" s="56">
        <v>426610</v>
      </c>
      <c r="G1196" s="56" t="s">
        <v>43</v>
      </c>
      <c r="H1196" s="56" t="str">
        <f t="shared" si="18"/>
        <v>847.8471170.1.426610.000000.847001.200179</v>
      </c>
      <c r="I1196" s="66" t="s">
        <v>21</v>
      </c>
      <c r="J1196" s="66">
        <v>847001</v>
      </c>
      <c r="K1196" s="66" t="s">
        <v>23</v>
      </c>
      <c r="L1196" s="66">
        <v>200179</v>
      </c>
      <c r="M1196" s="56" t="s">
        <v>4189</v>
      </c>
      <c r="N1196" s="56">
        <v>1</v>
      </c>
      <c r="Q1196" s="56" t="s">
        <v>4200</v>
      </c>
      <c r="R1196" s="56">
        <v>1</v>
      </c>
      <c r="S1196" s="56">
        <v>13312.6875</v>
      </c>
      <c r="T1196" s="56">
        <v>13312.6875</v>
      </c>
      <c r="U1196" s="56" t="s">
        <v>2002</v>
      </c>
      <c r="V1196" s="56" t="s">
        <v>2003</v>
      </c>
      <c r="W1196" s="56" t="s">
        <v>2701</v>
      </c>
      <c r="X1196" s="56" t="s">
        <v>4176</v>
      </c>
      <c r="Y1196" s="56" t="s">
        <v>4197</v>
      </c>
      <c r="AE1196" s="56">
        <v>8471170</v>
      </c>
    </row>
    <row r="1197" spans="1:31" x14ac:dyDescent="0.35">
      <c r="A1197" s="56" t="s">
        <v>2041</v>
      </c>
      <c r="B1197" s="56" t="s">
        <v>2042</v>
      </c>
      <c r="C1197" s="56" t="s">
        <v>963</v>
      </c>
      <c r="D1197" s="56">
        <v>8471170</v>
      </c>
      <c r="E1197" s="56" t="s">
        <v>514</v>
      </c>
      <c r="F1197" s="56">
        <v>426610</v>
      </c>
      <c r="G1197" s="56" t="s">
        <v>43</v>
      </c>
      <c r="H1197" s="56" t="str">
        <f t="shared" si="18"/>
        <v>847.8471170.1.426610.000000.847001.200179</v>
      </c>
      <c r="I1197" s="66" t="s">
        <v>21</v>
      </c>
      <c r="J1197" s="66">
        <v>847001</v>
      </c>
      <c r="K1197" s="66" t="s">
        <v>23</v>
      </c>
      <c r="L1197" s="66">
        <v>200179</v>
      </c>
      <c r="M1197" s="56" t="s">
        <v>4189</v>
      </c>
      <c r="N1197" s="56">
        <v>1</v>
      </c>
      <c r="Q1197" s="56" t="s">
        <v>4201</v>
      </c>
      <c r="R1197" s="56">
        <v>1</v>
      </c>
      <c r="S1197" s="56">
        <v>15586.263000000004</v>
      </c>
      <c r="T1197" s="56">
        <v>15586.263000000004</v>
      </c>
      <c r="U1197" s="56" t="s">
        <v>2002</v>
      </c>
      <c r="V1197" s="56" t="s">
        <v>2003</v>
      </c>
      <c r="W1197" s="56" t="s">
        <v>2701</v>
      </c>
      <c r="X1197" s="56" t="s">
        <v>4176</v>
      </c>
      <c r="Y1197" s="56" t="s">
        <v>4197</v>
      </c>
      <c r="AE1197" s="56">
        <v>8471170</v>
      </c>
    </row>
    <row r="1198" spans="1:31" x14ac:dyDescent="0.35">
      <c r="A1198" s="56" t="s">
        <v>2041</v>
      </c>
      <c r="B1198" s="56" t="s">
        <v>2042</v>
      </c>
      <c r="C1198" s="56" t="s">
        <v>963</v>
      </c>
      <c r="D1198" s="56">
        <v>8471170</v>
      </c>
      <c r="E1198" s="56" t="s">
        <v>514</v>
      </c>
      <c r="F1198" s="56">
        <v>426610</v>
      </c>
      <c r="G1198" s="56" t="s">
        <v>43</v>
      </c>
      <c r="H1198" s="56" t="str">
        <f t="shared" si="18"/>
        <v>847.8471170.1.426610.000000.847001.200179</v>
      </c>
      <c r="I1198" s="66" t="s">
        <v>21</v>
      </c>
      <c r="J1198" s="66">
        <v>847001</v>
      </c>
      <c r="K1198" s="66" t="s">
        <v>23</v>
      </c>
      <c r="L1198" s="66">
        <v>200179</v>
      </c>
      <c r="M1198" s="56" t="s">
        <v>4189</v>
      </c>
      <c r="N1198" s="56">
        <v>1</v>
      </c>
      <c r="Q1198" s="56" t="s">
        <v>4202</v>
      </c>
      <c r="R1198" s="56">
        <v>1</v>
      </c>
      <c r="S1198" s="56">
        <v>2444.904</v>
      </c>
      <c r="T1198" s="56">
        <v>2444.904</v>
      </c>
      <c r="U1198" s="56" t="s">
        <v>2002</v>
      </c>
      <c r="V1198" s="56" t="s">
        <v>2003</v>
      </c>
      <c r="W1198" s="56" t="s">
        <v>2701</v>
      </c>
      <c r="X1198" s="56" t="s">
        <v>4176</v>
      </c>
      <c r="Y1198" s="56" t="s">
        <v>4197</v>
      </c>
      <c r="AE1198" s="56">
        <v>8471170</v>
      </c>
    </row>
    <row r="1199" spans="1:31" x14ac:dyDescent="0.35">
      <c r="A1199" s="56" t="s">
        <v>2041</v>
      </c>
      <c r="B1199" s="56" t="s">
        <v>2042</v>
      </c>
      <c r="C1199" s="56" t="s">
        <v>963</v>
      </c>
      <c r="D1199" s="56">
        <v>8471170</v>
      </c>
      <c r="E1199" s="56" t="s">
        <v>514</v>
      </c>
      <c r="F1199" s="56">
        <v>426610</v>
      </c>
      <c r="G1199" s="56" t="s">
        <v>43</v>
      </c>
      <c r="H1199" s="56" t="str">
        <f t="shared" si="18"/>
        <v>847.8471170.1.426610.000000.847001.200179</v>
      </c>
      <c r="I1199" s="66" t="s">
        <v>21</v>
      </c>
      <c r="J1199" s="66">
        <v>847001</v>
      </c>
      <c r="K1199" s="66" t="s">
        <v>23</v>
      </c>
      <c r="L1199" s="66">
        <v>200179</v>
      </c>
      <c r="M1199" s="56" t="s">
        <v>4189</v>
      </c>
      <c r="N1199" s="56">
        <v>1</v>
      </c>
      <c r="Q1199" s="56" t="s">
        <v>4203</v>
      </c>
      <c r="R1199" s="56">
        <v>1</v>
      </c>
      <c r="S1199" s="56">
        <v>35124.657749999998</v>
      </c>
      <c r="T1199" s="56">
        <v>35124.657749999998</v>
      </c>
      <c r="U1199" s="56" t="s">
        <v>2002</v>
      </c>
      <c r="V1199" s="56" t="s">
        <v>2003</v>
      </c>
      <c r="W1199" s="56" t="s">
        <v>2701</v>
      </c>
      <c r="X1199" s="56" t="s">
        <v>4176</v>
      </c>
      <c r="Y1199" s="56" t="s">
        <v>4197</v>
      </c>
      <c r="AE1199" s="56">
        <v>8471170</v>
      </c>
    </row>
    <row r="1200" spans="1:31" x14ac:dyDescent="0.35">
      <c r="A1200" s="56" t="s">
        <v>2041</v>
      </c>
      <c r="B1200" s="56" t="s">
        <v>2042</v>
      </c>
      <c r="C1200" s="56" t="s">
        <v>963</v>
      </c>
      <c r="D1200" s="56">
        <v>8471170</v>
      </c>
      <c r="E1200" s="56" t="s">
        <v>514</v>
      </c>
      <c r="F1200" s="56">
        <v>426610</v>
      </c>
      <c r="G1200" s="56" t="s">
        <v>43</v>
      </c>
      <c r="H1200" s="56" t="str">
        <f t="shared" si="18"/>
        <v>847.8471170.1.426610.000000.847001.200179</v>
      </c>
      <c r="I1200" s="66" t="s">
        <v>21</v>
      </c>
      <c r="J1200" s="66">
        <v>847001</v>
      </c>
      <c r="K1200" s="66" t="s">
        <v>23</v>
      </c>
      <c r="L1200" s="66">
        <v>200179</v>
      </c>
      <c r="M1200" s="56" t="s">
        <v>4189</v>
      </c>
      <c r="N1200" s="56">
        <v>1</v>
      </c>
      <c r="Q1200" s="56" t="s">
        <v>4204</v>
      </c>
      <c r="R1200" s="56">
        <v>1</v>
      </c>
      <c r="S1200" s="56">
        <v>45995.867819999999</v>
      </c>
      <c r="T1200" s="56">
        <v>45995.867819999999</v>
      </c>
      <c r="U1200" s="56" t="s">
        <v>2002</v>
      </c>
      <c r="V1200" s="56" t="s">
        <v>2003</v>
      </c>
      <c r="W1200" s="56" t="s">
        <v>2701</v>
      </c>
      <c r="X1200" s="56" t="s">
        <v>4176</v>
      </c>
      <c r="Y1200" s="56" t="s">
        <v>4197</v>
      </c>
      <c r="AE1200" s="56">
        <v>8471170</v>
      </c>
    </row>
    <row r="1201" spans="1:31" x14ac:dyDescent="0.35">
      <c r="A1201" s="56" t="s">
        <v>2041</v>
      </c>
      <c r="B1201" s="56" t="s">
        <v>2042</v>
      </c>
      <c r="C1201" s="56" t="s">
        <v>963</v>
      </c>
      <c r="D1201" s="56">
        <v>8471170</v>
      </c>
      <c r="E1201" s="56" t="s">
        <v>514</v>
      </c>
      <c r="F1201" s="56">
        <v>426610</v>
      </c>
      <c r="G1201" s="56" t="s">
        <v>43</v>
      </c>
      <c r="H1201" s="56" t="str">
        <f t="shared" si="18"/>
        <v>847.8471170.1.426610.000000.847001.200179</v>
      </c>
      <c r="I1201" s="66" t="s">
        <v>21</v>
      </c>
      <c r="J1201" s="66">
        <v>847001</v>
      </c>
      <c r="K1201" s="66" t="s">
        <v>23</v>
      </c>
      <c r="L1201" s="66">
        <v>200179</v>
      </c>
      <c r="M1201" s="56" t="s">
        <v>4189</v>
      </c>
      <c r="N1201" s="56">
        <v>1</v>
      </c>
      <c r="Q1201" s="56" t="s">
        <v>4205</v>
      </c>
      <c r="R1201" s="56">
        <v>1</v>
      </c>
      <c r="S1201" s="56">
        <v>242880.75</v>
      </c>
      <c r="T1201" s="56">
        <v>242880.75</v>
      </c>
      <c r="U1201" s="56" t="s">
        <v>2002</v>
      </c>
      <c r="V1201" s="56" t="s">
        <v>2003</v>
      </c>
      <c r="W1201" s="56" t="s">
        <v>2701</v>
      </c>
      <c r="X1201" s="56" t="s">
        <v>4176</v>
      </c>
      <c r="Y1201" s="56" t="s">
        <v>4197</v>
      </c>
      <c r="AE1201" s="56">
        <v>8471170</v>
      </c>
    </row>
    <row r="1202" spans="1:31" x14ac:dyDescent="0.35">
      <c r="A1202" s="56" t="s">
        <v>2041</v>
      </c>
      <c r="B1202" s="56" t="s">
        <v>2042</v>
      </c>
      <c r="C1202" s="56" t="s">
        <v>963</v>
      </c>
      <c r="D1202" s="56">
        <v>8471170</v>
      </c>
      <c r="E1202" s="56" t="s">
        <v>514</v>
      </c>
      <c r="F1202" s="56">
        <v>426610</v>
      </c>
      <c r="G1202" s="56" t="s">
        <v>43</v>
      </c>
      <c r="H1202" s="56" t="str">
        <f t="shared" si="18"/>
        <v>847.8471170.1.426610.000000.847001.200179</v>
      </c>
      <c r="I1202" s="66" t="s">
        <v>21</v>
      </c>
      <c r="J1202" s="66">
        <v>847001</v>
      </c>
      <c r="K1202" s="66" t="s">
        <v>23</v>
      </c>
      <c r="L1202" s="66">
        <v>200179</v>
      </c>
      <c r="M1202" s="56" t="s">
        <v>4189</v>
      </c>
      <c r="N1202" s="56">
        <v>1</v>
      </c>
      <c r="Q1202" s="56" t="s">
        <v>4206</v>
      </c>
      <c r="R1202" s="56">
        <v>1</v>
      </c>
      <c r="S1202" s="56">
        <v>5292</v>
      </c>
      <c r="T1202" s="56">
        <v>5292</v>
      </c>
      <c r="U1202" s="56" t="s">
        <v>2002</v>
      </c>
      <c r="V1202" s="56" t="s">
        <v>2003</v>
      </c>
      <c r="W1202" s="56" t="s">
        <v>2701</v>
      </c>
      <c r="X1202" s="56" t="s">
        <v>4176</v>
      </c>
      <c r="Y1202" s="56" t="s">
        <v>4197</v>
      </c>
      <c r="AE1202" s="56">
        <v>8471170</v>
      </c>
    </row>
    <row r="1203" spans="1:31" x14ac:dyDescent="0.35">
      <c r="A1203" s="56" t="s">
        <v>2041</v>
      </c>
      <c r="B1203" s="56" t="s">
        <v>2042</v>
      </c>
      <c r="C1203" s="56" t="s">
        <v>963</v>
      </c>
      <c r="D1203" s="56">
        <v>8471170</v>
      </c>
      <c r="E1203" s="56" t="s">
        <v>514</v>
      </c>
      <c r="F1203" s="56">
        <v>426610</v>
      </c>
      <c r="G1203" s="56" t="s">
        <v>43</v>
      </c>
      <c r="H1203" s="56" t="str">
        <f t="shared" si="18"/>
        <v>847.8471170.1.426610.000000.847001.200179</v>
      </c>
      <c r="I1203" s="66" t="s">
        <v>21</v>
      </c>
      <c r="J1203" s="66">
        <v>847001</v>
      </c>
      <c r="K1203" s="66" t="s">
        <v>23</v>
      </c>
      <c r="L1203" s="66">
        <v>200179</v>
      </c>
      <c r="M1203" s="56" t="s">
        <v>4189</v>
      </c>
      <c r="N1203" s="56">
        <v>1</v>
      </c>
      <c r="Q1203" s="56" t="s">
        <v>4207</v>
      </c>
      <c r="R1203" s="56">
        <v>1</v>
      </c>
      <c r="S1203" s="56">
        <v>13623.671880000004</v>
      </c>
      <c r="T1203" s="56">
        <v>13623.671880000004</v>
      </c>
      <c r="U1203" s="56" t="s">
        <v>2002</v>
      </c>
      <c r="V1203" s="56" t="s">
        <v>2003</v>
      </c>
      <c r="W1203" s="56" t="s">
        <v>2701</v>
      </c>
      <c r="X1203" s="56" t="s">
        <v>4176</v>
      </c>
      <c r="Y1203" s="56" t="s">
        <v>4197</v>
      </c>
      <c r="AE1203" s="56">
        <v>8471170</v>
      </c>
    </row>
    <row r="1204" spans="1:31" x14ac:dyDescent="0.35">
      <c r="A1204" s="56" t="s">
        <v>2041</v>
      </c>
      <c r="B1204" s="56" t="s">
        <v>2042</v>
      </c>
      <c r="C1204" s="56" t="s">
        <v>963</v>
      </c>
      <c r="D1204" s="56">
        <v>8471170</v>
      </c>
      <c r="E1204" s="56" t="s">
        <v>514</v>
      </c>
      <c r="F1204" s="56">
        <v>426610</v>
      </c>
      <c r="G1204" s="56" t="s">
        <v>43</v>
      </c>
      <c r="H1204" s="56" t="str">
        <f t="shared" si="18"/>
        <v>847.8471170.1.426610.000000.847001.200179</v>
      </c>
      <c r="I1204" s="66" t="s">
        <v>21</v>
      </c>
      <c r="J1204" s="66">
        <v>847001</v>
      </c>
      <c r="K1204" s="66" t="s">
        <v>23</v>
      </c>
      <c r="L1204" s="66">
        <v>200179</v>
      </c>
      <c r="M1204" s="56" t="s">
        <v>4189</v>
      </c>
      <c r="N1204" s="56">
        <v>1</v>
      </c>
      <c r="Q1204" s="56" t="s">
        <v>4208</v>
      </c>
      <c r="R1204" s="56">
        <v>1</v>
      </c>
      <c r="S1204" s="56">
        <v>25134.354000000003</v>
      </c>
      <c r="T1204" s="56">
        <v>25134.354000000003</v>
      </c>
      <c r="U1204" s="56" t="s">
        <v>2002</v>
      </c>
      <c r="V1204" s="56" t="s">
        <v>2003</v>
      </c>
      <c r="W1204" s="56" t="s">
        <v>2701</v>
      </c>
      <c r="X1204" s="56" t="s">
        <v>4176</v>
      </c>
      <c r="Y1204" s="56" t="s">
        <v>4197</v>
      </c>
      <c r="AE1204" s="56">
        <v>8471170</v>
      </c>
    </row>
    <row r="1205" spans="1:31" x14ac:dyDescent="0.35">
      <c r="A1205" s="56" t="s">
        <v>2041</v>
      </c>
      <c r="B1205" s="56" t="s">
        <v>2042</v>
      </c>
      <c r="C1205" s="56" t="s">
        <v>963</v>
      </c>
      <c r="D1205" s="56">
        <v>8471170</v>
      </c>
      <c r="E1205" s="56" t="s">
        <v>514</v>
      </c>
      <c r="F1205" s="56">
        <v>426610</v>
      </c>
      <c r="G1205" s="56" t="s">
        <v>43</v>
      </c>
      <c r="H1205" s="56" t="str">
        <f t="shared" si="18"/>
        <v>847.8471170.1.426610.000000.847001.200179</v>
      </c>
      <c r="I1205" s="66" t="s">
        <v>21</v>
      </c>
      <c r="J1205" s="66">
        <v>847001</v>
      </c>
      <c r="K1205" s="66" t="s">
        <v>23</v>
      </c>
      <c r="L1205" s="66">
        <v>200179</v>
      </c>
      <c r="M1205" s="56" t="s">
        <v>4189</v>
      </c>
      <c r="N1205" s="56">
        <v>1</v>
      </c>
      <c r="Q1205" s="56" t="s">
        <v>4209</v>
      </c>
      <c r="R1205" s="56">
        <v>1</v>
      </c>
      <c r="S1205" s="56">
        <v>13722.486750000002</v>
      </c>
      <c r="T1205" s="56">
        <v>13722.486750000002</v>
      </c>
      <c r="U1205" s="56" t="s">
        <v>2002</v>
      </c>
      <c r="V1205" s="56" t="s">
        <v>2003</v>
      </c>
      <c r="W1205" s="56" t="s">
        <v>2701</v>
      </c>
      <c r="X1205" s="56" t="s">
        <v>4176</v>
      </c>
      <c r="Y1205" s="56" t="s">
        <v>4197</v>
      </c>
      <c r="AE1205" s="56">
        <v>8471170</v>
      </c>
    </row>
    <row r="1206" spans="1:31" x14ac:dyDescent="0.35">
      <c r="A1206" s="56" t="s">
        <v>2041</v>
      </c>
      <c r="B1206" s="56" t="s">
        <v>2042</v>
      </c>
      <c r="C1206" s="56" t="s">
        <v>963</v>
      </c>
      <c r="D1206" s="56">
        <v>8471170</v>
      </c>
      <c r="E1206" s="56" t="s">
        <v>514</v>
      </c>
      <c r="F1206" s="56">
        <v>426610</v>
      </c>
      <c r="G1206" s="56" t="s">
        <v>43</v>
      </c>
      <c r="H1206" s="56" t="str">
        <f t="shared" si="18"/>
        <v>847.8471170.1.426610.000000.847001.200179</v>
      </c>
      <c r="I1206" s="66" t="s">
        <v>21</v>
      </c>
      <c r="J1206" s="66">
        <v>847001</v>
      </c>
      <c r="K1206" s="66" t="s">
        <v>23</v>
      </c>
      <c r="L1206" s="66">
        <v>200179</v>
      </c>
      <c r="M1206" s="56" t="s">
        <v>4189</v>
      </c>
      <c r="N1206" s="56">
        <v>1</v>
      </c>
      <c r="Q1206" s="56" t="s">
        <v>4210</v>
      </c>
      <c r="R1206" s="56">
        <v>1</v>
      </c>
      <c r="S1206" s="56">
        <v>16298.989560000004</v>
      </c>
      <c r="T1206" s="56">
        <v>16298.989560000004</v>
      </c>
      <c r="U1206" s="56" t="s">
        <v>2002</v>
      </c>
      <c r="V1206" s="56" t="s">
        <v>2003</v>
      </c>
      <c r="W1206" s="56" t="s">
        <v>2701</v>
      </c>
      <c r="X1206" s="56" t="s">
        <v>4176</v>
      </c>
      <c r="Y1206" s="56" t="s">
        <v>4197</v>
      </c>
      <c r="AE1206" s="56">
        <v>8471170</v>
      </c>
    </row>
    <row r="1207" spans="1:31" x14ac:dyDescent="0.35">
      <c r="A1207" s="56" t="s">
        <v>2041</v>
      </c>
      <c r="B1207" s="56" t="s">
        <v>2042</v>
      </c>
      <c r="C1207" s="56" t="s">
        <v>963</v>
      </c>
      <c r="D1207" s="56">
        <v>8471170</v>
      </c>
      <c r="E1207" s="56" t="s">
        <v>514</v>
      </c>
      <c r="F1207" s="56">
        <v>426610</v>
      </c>
      <c r="G1207" s="56" t="s">
        <v>43</v>
      </c>
      <c r="H1207" s="56" t="str">
        <f t="shared" si="18"/>
        <v>847.8471170.1.426610.000000.847001.200179</v>
      </c>
      <c r="I1207" s="66" t="s">
        <v>21</v>
      </c>
      <c r="J1207" s="66">
        <v>847001</v>
      </c>
      <c r="K1207" s="66" t="s">
        <v>23</v>
      </c>
      <c r="L1207" s="66">
        <v>200179</v>
      </c>
      <c r="M1207" s="56" t="s">
        <v>4189</v>
      </c>
      <c r="N1207" s="56">
        <v>1</v>
      </c>
      <c r="Q1207" s="56" t="s">
        <v>4211</v>
      </c>
      <c r="R1207" s="56">
        <v>1</v>
      </c>
      <c r="S1207" s="56">
        <v>70929.999000000011</v>
      </c>
      <c r="T1207" s="56">
        <v>70929.999000000011</v>
      </c>
      <c r="U1207" s="56" t="s">
        <v>2002</v>
      </c>
      <c r="V1207" s="56" t="s">
        <v>2003</v>
      </c>
      <c r="W1207" s="56" t="s">
        <v>2701</v>
      </c>
      <c r="X1207" s="56" t="s">
        <v>4176</v>
      </c>
      <c r="Y1207" s="56" t="s">
        <v>4197</v>
      </c>
      <c r="AE1207" s="56">
        <v>8471170</v>
      </c>
    </row>
    <row r="1208" spans="1:31" x14ac:dyDescent="0.35">
      <c r="A1208" s="56" t="s">
        <v>2041</v>
      </c>
      <c r="B1208" s="56" t="s">
        <v>2042</v>
      </c>
      <c r="C1208" s="56" t="s">
        <v>963</v>
      </c>
      <c r="D1208" s="56">
        <v>8471170</v>
      </c>
      <c r="E1208" s="56" t="s">
        <v>514</v>
      </c>
      <c r="F1208" s="56">
        <v>426610</v>
      </c>
      <c r="G1208" s="56" t="s">
        <v>43</v>
      </c>
      <c r="H1208" s="56" t="str">
        <f t="shared" si="18"/>
        <v>847.8471170.1.426610.000000.847001.200179</v>
      </c>
      <c r="I1208" s="66" t="s">
        <v>21</v>
      </c>
      <c r="J1208" s="66">
        <v>847001</v>
      </c>
      <c r="K1208" s="66" t="s">
        <v>23</v>
      </c>
      <c r="L1208" s="66">
        <v>200179</v>
      </c>
      <c r="M1208" s="56" t="s">
        <v>4189</v>
      </c>
      <c r="N1208" s="56">
        <v>1</v>
      </c>
      <c r="Q1208" s="56" t="s">
        <v>4212</v>
      </c>
      <c r="R1208" s="56">
        <v>1</v>
      </c>
      <c r="S1208" s="56">
        <v>69971.48550000001</v>
      </c>
      <c r="T1208" s="56">
        <v>69971.48550000001</v>
      </c>
      <c r="U1208" s="56" t="s">
        <v>2002</v>
      </c>
      <c r="V1208" s="56" t="s">
        <v>2003</v>
      </c>
      <c r="W1208" s="56" t="s">
        <v>2701</v>
      </c>
      <c r="X1208" s="56" t="s">
        <v>4176</v>
      </c>
      <c r="Y1208" s="56" t="s">
        <v>4197</v>
      </c>
      <c r="AE1208" s="56">
        <v>8471170</v>
      </c>
    </row>
    <row r="1209" spans="1:31" x14ac:dyDescent="0.35">
      <c r="A1209" s="56" t="s">
        <v>2041</v>
      </c>
      <c r="B1209" s="56" t="s">
        <v>2042</v>
      </c>
      <c r="C1209" s="56" t="s">
        <v>963</v>
      </c>
      <c r="D1209" s="56">
        <v>8471170</v>
      </c>
      <c r="E1209" s="56" t="s">
        <v>514</v>
      </c>
      <c r="F1209" s="56">
        <v>426610</v>
      </c>
      <c r="G1209" s="56" t="s">
        <v>43</v>
      </c>
      <c r="H1209" s="56" t="str">
        <f t="shared" si="18"/>
        <v>847.8471170.1.426610.000000.847001.200179</v>
      </c>
      <c r="I1209" s="66" t="s">
        <v>21</v>
      </c>
      <c r="J1209" s="66">
        <v>847001</v>
      </c>
      <c r="K1209" s="66" t="s">
        <v>23</v>
      </c>
      <c r="L1209" s="66">
        <v>200179</v>
      </c>
      <c r="M1209" s="56" t="s">
        <v>4189</v>
      </c>
      <c r="N1209" s="56">
        <v>1</v>
      </c>
      <c r="Q1209" s="56" t="s">
        <v>4213</v>
      </c>
      <c r="R1209" s="56">
        <v>1</v>
      </c>
      <c r="S1209" s="56">
        <v>1416.933</v>
      </c>
      <c r="T1209" s="56">
        <v>1416.933</v>
      </c>
      <c r="U1209" s="56" t="s">
        <v>2002</v>
      </c>
      <c r="V1209" s="56" t="s">
        <v>2003</v>
      </c>
      <c r="W1209" s="56" t="s">
        <v>2701</v>
      </c>
      <c r="X1209" s="56" t="s">
        <v>4176</v>
      </c>
      <c r="Y1209" s="56" t="s">
        <v>4197</v>
      </c>
      <c r="AE1209" s="56">
        <v>8471170</v>
      </c>
    </row>
    <row r="1210" spans="1:31" x14ac:dyDescent="0.35">
      <c r="A1210" s="56" t="s">
        <v>2041</v>
      </c>
      <c r="B1210" s="56" t="s">
        <v>2042</v>
      </c>
      <c r="C1210" s="56" t="s">
        <v>963</v>
      </c>
      <c r="D1210" s="56">
        <v>8471170</v>
      </c>
      <c r="E1210" s="56" t="s">
        <v>514</v>
      </c>
      <c r="F1210" s="56">
        <v>426610</v>
      </c>
      <c r="G1210" s="56" t="s">
        <v>43</v>
      </c>
      <c r="H1210" s="56" t="str">
        <f t="shared" si="18"/>
        <v>847.8471170.1.426610.000000.847001.200179</v>
      </c>
      <c r="I1210" s="66" t="s">
        <v>21</v>
      </c>
      <c r="J1210" s="66">
        <v>847001</v>
      </c>
      <c r="K1210" s="66" t="s">
        <v>23</v>
      </c>
      <c r="L1210" s="66">
        <v>200179</v>
      </c>
      <c r="M1210" s="56" t="s">
        <v>4189</v>
      </c>
      <c r="N1210" s="56">
        <v>1</v>
      </c>
      <c r="Q1210" s="56" t="s">
        <v>4214</v>
      </c>
      <c r="R1210" s="56">
        <v>1</v>
      </c>
      <c r="S1210" s="56">
        <v>380726.94515625003</v>
      </c>
      <c r="T1210" s="56">
        <v>380726.94515625003</v>
      </c>
      <c r="U1210" s="56" t="s">
        <v>2002</v>
      </c>
      <c r="V1210" s="56" t="s">
        <v>2003</v>
      </c>
      <c r="W1210" s="56" t="s">
        <v>2701</v>
      </c>
      <c r="X1210" s="56" t="s">
        <v>4176</v>
      </c>
      <c r="Y1210" s="56" t="s">
        <v>4197</v>
      </c>
      <c r="AE1210" s="56">
        <v>8471170</v>
      </c>
    </row>
    <row r="1211" spans="1:31" x14ac:dyDescent="0.35">
      <c r="A1211" s="56" t="s">
        <v>2041</v>
      </c>
      <c r="B1211" s="56" t="s">
        <v>2042</v>
      </c>
      <c r="C1211" s="56" t="s">
        <v>963</v>
      </c>
      <c r="D1211" s="56">
        <v>8471170</v>
      </c>
      <c r="E1211" s="56" t="s">
        <v>514</v>
      </c>
      <c r="F1211" s="56">
        <v>426610</v>
      </c>
      <c r="G1211" s="56" t="s">
        <v>43</v>
      </c>
      <c r="H1211" s="56" t="str">
        <f t="shared" si="18"/>
        <v>847.8471170.1.426610.000000.847001.200179</v>
      </c>
      <c r="I1211" s="66" t="s">
        <v>21</v>
      </c>
      <c r="J1211" s="66">
        <v>847001</v>
      </c>
      <c r="K1211" s="66" t="s">
        <v>23</v>
      </c>
      <c r="L1211" s="66">
        <v>200179</v>
      </c>
      <c r="M1211" s="56" t="s">
        <v>4189</v>
      </c>
      <c r="N1211" s="56">
        <v>1</v>
      </c>
      <c r="Q1211" s="56" t="s">
        <v>4215</v>
      </c>
      <c r="R1211" s="56">
        <v>1</v>
      </c>
      <c r="S1211" s="56">
        <v>4260.0600000000004</v>
      </c>
      <c r="T1211" s="56">
        <v>4260.0600000000004</v>
      </c>
      <c r="U1211" s="56" t="s">
        <v>2002</v>
      </c>
      <c r="V1211" s="56" t="s">
        <v>2003</v>
      </c>
      <c r="W1211" s="56" t="s">
        <v>2701</v>
      </c>
      <c r="X1211" s="56" t="s">
        <v>4176</v>
      </c>
      <c r="Y1211" s="56" t="s">
        <v>4197</v>
      </c>
      <c r="AE1211" s="56">
        <v>8471170</v>
      </c>
    </row>
    <row r="1212" spans="1:31" x14ac:dyDescent="0.35">
      <c r="A1212" s="56" t="s">
        <v>2041</v>
      </c>
      <c r="B1212" s="56" t="s">
        <v>2042</v>
      </c>
      <c r="C1212" s="56" t="s">
        <v>963</v>
      </c>
      <c r="D1212" s="56">
        <v>8471170</v>
      </c>
      <c r="E1212" s="56" t="s">
        <v>514</v>
      </c>
      <c r="F1212" s="56">
        <v>426610</v>
      </c>
      <c r="G1212" s="56" t="s">
        <v>43</v>
      </c>
      <c r="H1212" s="56" t="str">
        <f t="shared" si="18"/>
        <v>847.8471170.1.426610.000000.847001.200179</v>
      </c>
      <c r="I1212" s="66" t="s">
        <v>21</v>
      </c>
      <c r="J1212" s="66">
        <v>847001</v>
      </c>
      <c r="K1212" s="66" t="s">
        <v>23</v>
      </c>
      <c r="L1212" s="66">
        <v>200179</v>
      </c>
      <c r="M1212" s="56" t="s">
        <v>4189</v>
      </c>
      <c r="N1212" s="56">
        <v>1</v>
      </c>
      <c r="Q1212" s="56" t="s">
        <v>4216</v>
      </c>
      <c r="R1212" s="56">
        <v>1</v>
      </c>
      <c r="S1212" s="56">
        <v>4260.0600000000004</v>
      </c>
      <c r="T1212" s="56">
        <v>4260.0600000000004</v>
      </c>
      <c r="U1212" s="56" t="s">
        <v>2002</v>
      </c>
      <c r="V1212" s="56" t="s">
        <v>2003</v>
      </c>
      <c r="W1212" s="56" t="s">
        <v>2701</v>
      </c>
      <c r="X1212" s="56" t="s">
        <v>4176</v>
      </c>
      <c r="Y1212" s="56" t="s">
        <v>4197</v>
      </c>
      <c r="AE1212" s="56">
        <v>8471170</v>
      </c>
    </row>
    <row r="1213" spans="1:31" x14ac:dyDescent="0.35">
      <c r="A1213" s="56" t="s">
        <v>2041</v>
      </c>
      <c r="B1213" s="56" t="s">
        <v>2042</v>
      </c>
      <c r="C1213" s="56" t="s">
        <v>963</v>
      </c>
      <c r="D1213" s="56">
        <v>8471170</v>
      </c>
      <c r="E1213" s="56" t="s">
        <v>514</v>
      </c>
      <c r="F1213" s="56">
        <v>426610</v>
      </c>
      <c r="G1213" s="56" t="s">
        <v>43</v>
      </c>
      <c r="H1213" s="56" t="str">
        <f t="shared" si="18"/>
        <v>847.8471170.1.426610.000000.847001.200179</v>
      </c>
      <c r="I1213" s="66" t="s">
        <v>21</v>
      </c>
      <c r="J1213" s="66">
        <v>847001</v>
      </c>
      <c r="K1213" s="66" t="s">
        <v>23</v>
      </c>
      <c r="L1213" s="66">
        <v>200179</v>
      </c>
      <c r="M1213" s="56" t="s">
        <v>4189</v>
      </c>
      <c r="N1213" s="56">
        <v>1</v>
      </c>
      <c r="Q1213" s="56" t="s">
        <v>4217</v>
      </c>
      <c r="R1213" s="56">
        <v>1</v>
      </c>
      <c r="S1213" s="56">
        <v>2296.1723400000001</v>
      </c>
      <c r="T1213" s="56">
        <v>2296.1723400000001</v>
      </c>
      <c r="U1213" s="56" t="s">
        <v>2002</v>
      </c>
      <c r="V1213" s="56" t="s">
        <v>2003</v>
      </c>
      <c r="W1213" s="56" t="s">
        <v>2701</v>
      </c>
      <c r="X1213" s="56" t="s">
        <v>4176</v>
      </c>
      <c r="Y1213" s="56" t="s">
        <v>4197</v>
      </c>
      <c r="AE1213" s="56">
        <v>8471170</v>
      </c>
    </row>
    <row r="1214" spans="1:31" x14ac:dyDescent="0.35">
      <c r="A1214" s="56" t="s">
        <v>2041</v>
      </c>
      <c r="B1214" s="56" t="s">
        <v>2042</v>
      </c>
      <c r="C1214" s="56" t="s">
        <v>963</v>
      </c>
      <c r="D1214" s="56">
        <v>8471170</v>
      </c>
      <c r="E1214" s="56" t="s">
        <v>514</v>
      </c>
      <c r="F1214" s="56">
        <v>426610</v>
      </c>
      <c r="G1214" s="56" t="s">
        <v>43</v>
      </c>
      <c r="H1214" s="56" t="str">
        <f t="shared" si="18"/>
        <v>847.8471170.1.426610.000000.847001.200179</v>
      </c>
      <c r="I1214" s="66" t="s">
        <v>21</v>
      </c>
      <c r="J1214" s="66">
        <v>847001</v>
      </c>
      <c r="K1214" s="66" t="s">
        <v>23</v>
      </c>
      <c r="L1214" s="66">
        <v>200179</v>
      </c>
      <c r="M1214" s="56" t="s">
        <v>4189</v>
      </c>
      <c r="N1214" s="56">
        <v>1</v>
      </c>
      <c r="Q1214" s="56" t="s">
        <v>4218</v>
      </c>
      <c r="R1214" s="56">
        <v>1</v>
      </c>
      <c r="S1214" s="56">
        <v>40894.492275000004</v>
      </c>
      <c r="T1214" s="56">
        <v>40894.492275000004</v>
      </c>
      <c r="U1214" s="56" t="s">
        <v>2002</v>
      </c>
      <c r="V1214" s="56" t="s">
        <v>2003</v>
      </c>
      <c r="W1214" s="56" t="s">
        <v>2701</v>
      </c>
      <c r="X1214" s="56" t="s">
        <v>4176</v>
      </c>
      <c r="Y1214" s="56" t="s">
        <v>4197</v>
      </c>
      <c r="AE1214" s="56">
        <v>8471170</v>
      </c>
    </row>
    <row r="1215" spans="1:31" x14ac:dyDescent="0.35">
      <c r="A1215" s="56" t="s">
        <v>2041</v>
      </c>
      <c r="B1215" s="56" t="s">
        <v>2042</v>
      </c>
      <c r="C1215" s="56" t="s">
        <v>963</v>
      </c>
      <c r="D1215" s="56">
        <v>8471170</v>
      </c>
      <c r="E1215" s="56" t="s">
        <v>514</v>
      </c>
      <c r="F1215" s="56">
        <v>426610</v>
      </c>
      <c r="G1215" s="56" t="s">
        <v>43</v>
      </c>
      <c r="H1215" s="56" t="str">
        <f t="shared" si="18"/>
        <v>847.8471170.1.426610.000000.847001.200179</v>
      </c>
      <c r="I1215" s="66" t="s">
        <v>21</v>
      </c>
      <c r="J1215" s="66">
        <v>847001</v>
      </c>
      <c r="K1215" s="66" t="s">
        <v>23</v>
      </c>
      <c r="L1215" s="66">
        <v>200179</v>
      </c>
      <c r="M1215" s="56" t="s">
        <v>4189</v>
      </c>
      <c r="N1215" s="56">
        <v>1</v>
      </c>
      <c r="Q1215" s="56" t="s">
        <v>4219</v>
      </c>
      <c r="R1215" s="56">
        <v>1</v>
      </c>
      <c r="S1215" s="56">
        <v>164885.62230000002</v>
      </c>
      <c r="T1215" s="56">
        <v>164885.62230000002</v>
      </c>
      <c r="U1215" s="56" t="s">
        <v>2002</v>
      </c>
      <c r="V1215" s="56" t="s">
        <v>2003</v>
      </c>
      <c r="W1215" s="56" t="s">
        <v>2701</v>
      </c>
      <c r="X1215" s="56" t="s">
        <v>4176</v>
      </c>
      <c r="Y1215" s="56" t="s">
        <v>4197</v>
      </c>
      <c r="AE1215" s="56">
        <v>8471170</v>
      </c>
    </row>
    <row r="1216" spans="1:31" x14ac:dyDescent="0.35">
      <c r="A1216" s="56" t="s">
        <v>2041</v>
      </c>
      <c r="B1216" s="56" t="s">
        <v>2042</v>
      </c>
      <c r="C1216" s="56" t="s">
        <v>963</v>
      </c>
      <c r="D1216" s="56">
        <v>8471170</v>
      </c>
      <c r="E1216" s="56" t="s">
        <v>514</v>
      </c>
      <c r="F1216" s="56">
        <v>426610</v>
      </c>
      <c r="G1216" s="56" t="s">
        <v>43</v>
      </c>
      <c r="H1216" s="56" t="str">
        <f t="shared" si="18"/>
        <v>847.8471170.1.426610.000000.847001.200179</v>
      </c>
      <c r="I1216" s="66" t="s">
        <v>21</v>
      </c>
      <c r="J1216" s="66">
        <v>847001</v>
      </c>
      <c r="K1216" s="66" t="s">
        <v>23</v>
      </c>
      <c r="L1216" s="66">
        <v>200179</v>
      </c>
      <c r="M1216" s="56" t="s">
        <v>4189</v>
      </c>
      <c r="N1216" s="56">
        <v>1</v>
      </c>
      <c r="Q1216" s="56" t="s">
        <v>4220</v>
      </c>
      <c r="R1216" s="56">
        <v>1</v>
      </c>
      <c r="S1216" s="56">
        <v>307141.065</v>
      </c>
      <c r="T1216" s="56">
        <v>307141.065</v>
      </c>
      <c r="U1216" s="56" t="s">
        <v>2002</v>
      </c>
      <c r="V1216" s="56" t="s">
        <v>2003</v>
      </c>
      <c r="W1216" s="56" t="s">
        <v>2701</v>
      </c>
      <c r="X1216" s="56" t="s">
        <v>4176</v>
      </c>
      <c r="Y1216" s="56" t="s">
        <v>4197</v>
      </c>
      <c r="AE1216" s="56">
        <v>8471170</v>
      </c>
    </row>
    <row r="1217" spans="1:31" x14ac:dyDescent="0.35">
      <c r="A1217" s="56" t="s">
        <v>2041</v>
      </c>
      <c r="B1217" s="56" t="s">
        <v>2042</v>
      </c>
      <c r="C1217" s="56" t="s">
        <v>963</v>
      </c>
      <c r="D1217" s="56">
        <v>8471170</v>
      </c>
      <c r="E1217" s="56" t="s">
        <v>514</v>
      </c>
      <c r="F1217" s="56">
        <v>426610</v>
      </c>
      <c r="G1217" s="56" t="s">
        <v>43</v>
      </c>
      <c r="H1217" s="56" t="str">
        <f t="shared" si="18"/>
        <v>847.8471170.1.426610.000000.847001.200179</v>
      </c>
      <c r="I1217" s="66" t="s">
        <v>21</v>
      </c>
      <c r="J1217" s="66">
        <v>847001</v>
      </c>
      <c r="K1217" s="66" t="s">
        <v>23</v>
      </c>
      <c r="L1217" s="66">
        <v>200179</v>
      </c>
      <c r="M1217" s="56" t="s">
        <v>4189</v>
      </c>
      <c r="N1217" s="56">
        <v>1</v>
      </c>
      <c r="Q1217" s="56" t="s">
        <v>4221</v>
      </c>
      <c r="R1217" s="56">
        <v>1</v>
      </c>
      <c r="S1217" s="56">
        <v>71541.22500000002</v>
      </c>
      <c r="T1217" s="56">
        <v>71541.22500000002</v>
      </c>
      <c r="U1217" s="56" t="s">
        <v>2002</v>
      </c>
      <c r="V1217" s="56" t="s">
        <v>2003</v>
      </c>
      <c r="W1217" s="56" t="s">
        <v>2701</v>
      </c>
      <c r="X1217" s="56" t="s">
        <v>4176</v>
      </c>
      <c r="Y1217" s="56" t="s">
        <v>4197</v>
      </c>
      <c r="AE1217" s="56">
        <v>8471170</v>
      </c>
    </row>
    <row r="1218" spans="1:31" x14ac:dyDescent="0.35">
      <c r="A1218" s="56" t="s">
        <v>2041</v>
      </c>
      <c r="B1218" s="56" t="s">
        <v>2042</v>
      </c>
      <c r="C1218" s="56" t="s">
        <v>963</v>
      </c>
      <c r="D1218" s="56">
        <v>8471170</v>
      </c>
      <c r="E1218" s="56" t="s">
        <v>514</v>
      </c>
      <c r="F1218" s="56">
        <v>426610</v>
      </c>
      <c r="G1218" s="56" t="s">
        <v>43</v>
      </c>
      <c r="H1218" s="56" t="str">
        <f t="shared" si="18"/>
        <v>847.8471170.1.426610.000000.847001.200179</v>
      </c>
      <c r="I1218" s="66" t="s">
        <v>21</v>
      </c>
      <c r="J1218" s="66">
        <v>847001</v>
      </c>
      <c r="K1218" s="66" t="s">
        <v>23</v>
      </c>
      <c r="L1218" s="66">
        <v>200179</v>
      </c>
      <c r="M1218" s="56" t="s">
        <v>4189</v>
      </c>
      <c r="N1218" s="56">
        <v>1</v>
      </c>
      <c r="Q1218" s="56" t="s">
        <v>4222</v>
      </c>
      <c r="R1218" s="56">
        <v>1</v>
      </c>
      <c r="S1218" s="56">
        <v>487563.86700000014</v>
      </c>
      <c r="T1218" s="56">
        <v>487563.86700000014</v>
      </c>
      <c r="U1218" s="56" t="s">
        <v>2002</v>
      </c>
      <c r="V1218" s="56" t="s">
        <v>2003</v>
      </c>
      <c r="W1218" s="56" t="s">
        <v>2701</v>
      </c>
      <c r="X1218" s="56" t="s">
        <v>4176</v>
      </c>
      <c r="Y1218" s="56" t="s">
        <v>4197</v>
      </c>
      <c r="AE1218" s="56">
        <v>8471170</v>
      </c>
    </row>
    <row r="1219" spans="1:31" x14ac:dyDescent="0.35">
      <c r="A1219" s="56" t="s">
        <v>2041</v>
      </c>
      <c r="B1219" s="56" t="s">
        <v>2042</v>
      </c>
      <c r="C1219" s="56" t="s">
        <v>963</v>
      </c>
      <c r="D1219" s="56">
        <v>8471170</v>
      </c>
      <c r="E1219" s="56" t="s">
        <v>514</v>
      </c>
      <c r="F1219" s="56">
        <v>426610</v>
      </c>
      <c r="G1219" s="56" t="s">
        <v>43</v>
      </c>
      <c r="H1219" s="56" t="str">
        <f t="shared" ref="H1219:H1282" si="19">CONCATENATE(847,".",D1219,".",1,".",F1219,".","000000",".",J1219,".",L1219)</f>
        <v>847.8471170.1.426610.000000.847001.200179</v>
      </c>
      <c r="I1219" s="66" t="s">
        <v>21</v>
      </c>
      <c r="J1219" s="66">
        <v>847001</v>
      </c>
      <c r="K1219" s="66" t="s">
        <v>23</v>
      </c>
      <c r="L1219" s="66">
        <v>200179</v>
      </c>
      <c r="M1219" s="56" t="s">
        <v>4189</v>
      </c>
      <c r="N1219" s="56">
        <v>1</v>
      </c>
      <c r="Q1219" s="56" t="s">
        <v>4223</v>
      </c>
      <c r="R1219" s="56">
        <v>1</v>
      </c>
      <c r="S1219" s="56">
        <v>77789.505937500013</v>
      </c>
      <c r="T1219" s="56">
        <v>77789.505937500013</v>
      </c>
      <c r="U1219" s="56" t="s">
        <v>2002</v>
      </c>
      <c r="V1219" s="56" t="s">
        <v>2003</v>
      </c>
      <c r="W1219" s="56" t="s">
        <v>2701</v>
      </c>
      <c r="X1219" s="56" t="s">
        <v>4176</v>
      </c>
      <c r="Y1219" s="56" t="s">
        <v>4197</v>
      </c>
      <c r="AE1219" s="56">
        <v>8471170</v>
      </c>
    </row>
    <row r="1220" spans="1:31" x14ac:dyDescent="0.35">
      <c r="A1220" s="56" t="s">
        <v>2041</v>
      </c>
      <c r="B1220" s="56" t="s">
        <v>2042</v>
      </c>
      <c r="C1220" s="56" t="s">
        <v>963</v>
      </c>
      <c r="D1220" s="56">
        <v>8471170</v>
      </c>
      <c r="E1220" s="56" t="s">
        <v>514</v>
      </c>
      <c r="F1220" s="56">
        <v>426610</v>
      </c>
      <c r="G1220" s="56" t="s">
        <v>43</v>
      </c>
      <c r="H1220" s="56" t="str">
        <f t="shared" si="19"/>
        <v>847.8471170.1.426610.000000.847001.200179</v>
      </c>
      <c r="I1220" s="66" t="s">
        <v>21</v>
      </c>
      <c r="J1220" s="66">
        <v>847001</v>
      </c>
      <c r="K1220" s="66" t="s">
        <v>23</v>
      </c>
      <c r="L1220" s="66">
        <v>200179</v>
      </c>
      <c r="M1220" s="56" t="s">
        <v>4189</v>
      </c>
      <c r="N1220" s="56">
        <v>1</v>
      </c>
      <c r="Q1220" s="56" t="s">
        <v>4224</v>
      </c>
      <c r="R1220" s="56">
        <v>1</v>
      </c>
      <c r="S1220" s="56">
        <v>17040.240000000002</v>
      </c>
      <c r="T1220" s="56">
        <v>17040.240000000002</v>
      </c>
      <c r="U1220" s="56" t="s">
        <v>2002</v>
      </c>
      <c r="V1220" s="56" t="s">
        <v>2003</v>
      </c>
      <c r="W1220" s="56" t="s">
        <v>2701</v>
      </c>
      <c r="X1220" s="56" t="s">
        <v>4176</v>
      </c>
      <c r="Y1220" s="56" t="s">
        <v>4197</v>
      </c>
      <c r="AE1220" s="56">
        <v>8471170</v>
      </c>
    </row>
    <row r="1221" spans="1:31" x14ac:dyDescent="0.35">
      <c r="A1221" s="56" t="s">
        <v>2041</v>
      </c>
      <c r="B1221" s="56" t="s">
        <v>2042</v>
      </c>
      <c r="C1221" s="56" t="s">
        <v>963</v>
      </c>
      <c r="D1221" s="56">
        <v>8471170</v>
      </c>
      <c r="E1221" s="56" t="s">
        <v>514</v>
      </c>
      <c r="F1221" s="56">
        <v>426610</v>
      </c>
      <c r="G1221" s="56" t="s">
        <v>43</v>
      </c>
      <c r="H1221" s="56" t="str">
        <f t="shared" si="19"/>
        <v>847.8471170.1.426610.000000.847001.200179</v>
      </c>
      <c r="I1221" s="66" t="s">
        <v>21</v>
      </c>
      <c r="J1221" s="66">
        <v>847001</v>
      </c>
      <c r="K1221" s="66" t="s">
        <v>23</v>
      </c>
      <c r="L1221" s="66">
        <v>200179</v>
      </c>
      <c r="M1221" s="56" t="s">
        <v>4189</v>
      </c>
      <c r="N1221" s="56">
        <v>1</v>
      </c>
      <c r="Q1221" s="56" t="s">
        <v>4224</v>
      </c>
      <c r="R1221" s="56">
        <v>1</v>
      </c>
      <c r="S1221" s="56">
        <v>17843.63175</v>
      </c>
      <c r="T1221" s="56">
        <v>17843.63175</v>
      </c>
      <c r="U1221" s="56" t="s">
        <v>2002</v>
      </c>
      <c r="V1221" s="56" t="s">
        <v>2003</v>
      </c>
      <c r="W1221" s="56" t="s">
        <v>2701</v>
      </c>
      <c r="X1221" s="56" t="s">
        <v>4176</v>
      </c>
      <c r="Y1221" s="56" t="s">
        <v>4197</v>
      </c>
      <c r="AE1221" s="56">
        <v>8471170</v>
      </c>
    </row>
    <row r="1222" spans="1:31" x14ac:dyDescent="0.35">
      <c r="A1222" s="56" t="s">
        <v>2041</v>
      </c>
      <c r="B1222" s="56" t="s">
        <v>2042</v>
      </c>
      <c r="C1222" s="56" t="s">
        <v>963</v>
      </c>
      <c r="D1222" s="56">
        <v>8471170</v>
      </c>
      <c r="E1222" s="56" t="s">
        <v>514</v>
      </c>
      <c r="F1222" s="56">
        <v>426610</v>
      </c>
      <c r="G1222" s="56" t="s">
        <v>43</v>
      </c>
      <c r="H1222" s="56" t="str">
        <f t="shared" si="19"/>
        <v>847.8471170.1.426610.000000.847001.200179</v>
      </c>
      <c r="I1222" s="66" t="s">
        <v>21</v>
      </c>
      <c r="J1222" s="66">
        <v>847001</v>
      </c>
      <c r="K1222" s="66" t="s">
        <v>23</v>
      </c>
      <c r="L1222" s="66">
        <v>200179</v>
      </c>
      <c r="M1222" s="56" t="s">
        <v>4189</v>
      </c>
      <c r="N1222" s="56">
        <v>1</v>
      </c>
      <c r="Q1222" s="56" t="s">
        <v>4225</v>
      </c>
      <c r="R1222" s="56">
        <v>1</v>
      </c>
      <c r="S1222" s="56">
        <v>4426.2023400000016</v>
      </c>
      <c r="T1222" s="56">
        <v>4426.2023400000016</v>
      </c>
      <c r="U1222" s="56" t="s">
        <v>2002</v>
      </c>
      <c r="V1222" s="56" t="s">
        <v>2003</v>
      </c>
      <c r="W1222" s="56" t="s">
        <v>2701</v>
      </c>
      <c r="X1222" s="56" t="s">
        <v>4176</v>
      </c>
      <c r="Y1222" s="56" t="s">
        <v>4197</v>
      </c>
      <c r="AE1222" s="56">
        <v>8471170</v>
      </c>
    </row>
    <row r="1223" spans="1:31" x14ac:dyDescent="0.35">
      <c r="A1223" s="56" t="s">
        <v>2041</v>
      </c>
      <c r="B1223" s="56" t="s">
        <v>2042</v>
      </c>
      <c r="C1223" s="56" t="s">
        <v>963</v>
      </c>
      <c r="D1223" s="56">
        <v>8471170</v>
      </c>
      <c r="E1223" s="56" t="s">
        <v>514</v>
      </c>
      <c r="F1223" s="56">
        <v>426610</v>
      </c>
      <c r="G1223" s="56" t="s">
        <v>43</v>
      </c>
      <c r="H1223" s="56" t="str">
        <f t="shared" si="19"/>
        <v>847.8471170.1.426610.000000.847001.200179</v>
      </c>
      <c r="I1223" s="66" t="s">
        <v>21</v>
      </c>
      <c r="J1223" s="66">
        <v>847001</v>
      </c>
      <c r="K1223" s="66" t="s">
        <v>23</v>
      </c>
      <c r="L1223" s="66">
        <v>200179</v>
      </c>
      <c r="M1223" s="56" t="s">
        <v>4189</v>
      </c>
      <c r="N1223" s="56">
        <v>1</v>
      </c>
      <c r="Q1223" s="56" t="s">
        <v>4226</v>
      </c>
      <c r="R1223" s="56">
        <v>1</v>
      </c>
      <c r="S1223" s="56">
        <v>17802.3045375</v>
      </c>
      <c r="T1223" s="56">
        <v>17802.3045375</v>
      </c>
      <c r="U1223" s="56" t="s">
        <v>2002</v>
      </c>
      <c r="V1223" s="56" t="s">
        <v>2003</v>
      </c>
      <c r="W1223" s="56" t="s">
        <v>2701</v>
      </c>
      <c r="X1223" s="56" t="s">
        <v>4176</v>
      </c>
      <c r="Y1223" s="56" t="s">
        <v>4197</v>
      </c>
      <c r="AE1223" s="56">
        <v>8471170</v>
      </c>
    </row>
    <row r="1224" spans="1:31" x14ac:dyDescent="0.35">
      <c r="A1224" s="56" t="s">
        <v>2041</v>
      </c>
      <c r="B1224" s="56" t="s">
        <v>2042</v>
      </c>
      <c r="C1224" s="56" t="s">
        <v>963</v>
      </c>
      <c r="D1224" s="56">
        <v>8471170</v>
      </c>
      <c r="E1224" s="56" t="s">
        <v>514</v>
      </c>
      <c r="F1224" s="56">
        <v>426610</v>
      </c>
      <c r="G1224" s="56" t="s">
        <v>43</v>
      </c>
      <c r="H1224" s="56" t="str">
        <f t="shared" si="19"/>
        <v>847.8471170.1.426610.000000.847001.200179</v>
      </c>
      <c r="I1224" s="66" t="s">
        <v>21</v>
      </c>
      <c r="J1224" s="66">
        <v>847001</v>
      </c>
      <c r="K1224" s="66" t="s">
        <v>23</v>
      </c>
      <c r="L1224" s="66">
        <v>200179</v>
      </c>
      <c r="M1224" s="56" t="s">
        <v>4189</v>
      </c>
      <c r="N1224" s="56">
        <v>1</v>
      </c>
      <c r="Q1224" s="56" t="s">
        <v>4227</v>
      </c>
      <c r="R1224" s="56">
        <v>1</v>
      </c>
      <c r="S1224" s="56">
        <v>12181.988857500002</v>
      </c>
      <c r="T1224" s="56">
        <v>12181.988857500002</v>
      </c>
      <c r="U1224" s="56" t="s">
        <v>2002</v>
      </c>
      <c r="V1224" s="56" t="s">
        <v>2003</v>
      </c>
      <c r="W1224" s="56" t="s">
        <v>2701</v>
      </c>
      <c r="X1224" s="56" t="s">
        <v>4176</v>
      </c>
      <c r="Y1224" s="56" t="s">
        <v>4197</v>
      </c>
      <c r="AE1224" s="56">
        <v>8471170</v>
      </c>
    </row>
    <row r="1225" spans="1:31" x14ac:dyDescent="0.35">
      <c r="A1225" s="56" t="s">
        <v>2041</v>
      </c>
      <c r="B1225" s="56" t="s">
        <v>2042</v>
      </c>
      <c r="C1225" s="56" t="s">
        <v>963</v>
      </c>
      <c r="D1225" s="56">
        <v>8471170</v>
      </c>
      <c r="E1225" s="56" t="s">
        <v>514</v>
      </c>
      <c r="F1225" s="56">
        <v>426610</v>
      </c>
      <c r="G1225" s="56" t="s">
        <v>43</v>
      </c>
      <c r="H1225" s="56" t="str">
        <f t="shared" si="19"/>
        <v>847.8471170.1.426610.000000.847001.200179</v>
      </c>
      <c r="I1225" s="66" t="s">
        <v>21</v>
      </c>
      <c r="J1225" s="66">
        <v>847001</v>
      </c>
      <c r="K1225" s="66" t="s">
        <v>23</v>
      </c>
      <c r="L1225" s="66">
        <v>200179</v>
      </c>
      <c r="M1225" s="56" t="s">
        <v>4189</v>
      </c>
      <c r="N1225" s="56">
        <v>1</v>
      </c>
      <c r="Q1225" s="56" t="s">
        <v>4228</v>
      </c>
      <c r="R1225" s="56">
        <v>1</v>
      </c>
      <c r="S1225" s="56">
        <v>22961.723400000006</v>
      </c>
      <c r="T1225" s="56">
        <v>22961.723400000006</v>
      </c>
      <c r="U1225" s="56" t="s">
        <v>2002</v>
      </c>
      <c r="V1225" s="56" t="s">
        <v>2003</v>
      </c>
      <c r="W1225" s="56" t="s">
        <v>2701</v>
      </c>
      <c r="X1225" s="56" t="s">
        <v>4176</v>
      </c>
      <c r="Y1225" s="56" t="s">
        <v>4197</v>
      </c>
      <c r="AE1225" s="56">
        <v>8471170</v>
      </c>
    </row>
    <row r="1226" spans="1:31" x14ac:dyDescent="0.35">
      <c r="A1226" s="56" t="s">
        <v>2041</v>
      </c>
      <c r="B1226" s="56" t="s">
        <v>2042</v>
      </c>
      <c r="C1226" s="56" t="s">
        <v>963</v>
      </c>
      <c r="D1226" s="56">
        <v>8471170</v>
      </c>
      <c r="E1226" s="56" t="s">
        <v>514</v>
      </c>
      <c r="F1226" s="56">
        <v>426610</v>
      </c>
      <c r="G1226" s="56" t="s">
        <v>43</v>
      </c>
      <c r="H1226" s="56" t="str">
        <f t="shared" si="19"/>
        <v>847.8471170.1.426610.000000.847001.200179</v>
      </c>
      <c r="I1226" s="66" t="s">
        <v>21</v>
      </c>
      <c r="J1226" s="66">
        <v>847001</v>
      </c>
      <c r="K1226" s="66" t="s">
        <v>23</v>
      </c>
      <c r="L1226" s="66">
        <v>200179</v>
      </c>
      <c r="M1226" s="56" t="s">
        <v>4189</v>
      </c>
      <c r="N1226" s="56">
        <v>1</v>
      </c>
      <c r="Q1226" s="56" t="s">
        <v>4229</v>
      </c>
      <c r="R1226" s="56">
        <v>1</v>
      </c>
      <c r="S1226" s="56">
        <v>18373.212774000003</v>
      </c>
      <c r="T1226" s="56">
        <v>18373.212774000003</v>
      </c>
      <c r="U1226" s="56" t="s">
        <v>2002</v>
      </c>
      <c r="V1226" s="56" t="s">
        <v>2003</v>
      </c>
      <c r="W1226" s="56" t="s">
        <v>2701</v>
      </c>
      <c r="X1226" s="56" t="s">
        <v>4176</v>
      </c>
      <c r="Y1226" s="56" t="s">
        <v>4197</v>
      </c>
      <c r="AE1226" s="56">
        <v>8471170</v>
      </c>
    </row>
    <row r="1227" spans="1:31" x14ac:dyDescent="0.35">
      <c r="A1227" s="56" t="s">
        <v>2041</v>
      </c>
      <c r="B1227" s="56" t="s">
        <v>2042</v>
      </c>
      <c r="C1227" s="56" t="s">
        <v>963</v>
      </c>
      <c r="D1227" s="56">
        <v>8471170</v>
      </c>
      <c r="E1227" s="56" t="s">
        <v>514</v>
      </c>
      <c r="F1227" s="56">
        <v>426610</v>
      </c>
      <c r="G1227" s="56" t="s">
        <v>43</v>
      </c>
      <c r="H1227" s="56" t="str">
        <f t="shared" si="19"/>
        <v>847.8471170.1.426610.000000.847001.200179</v>
      </c>
      <c r="I1227" s="66" t="s">
        <v>21</v>
      </c>
      <c r="J1227" s="66">
        <v>847001</v>
      </c>
      <c r="K1227" s="66" t="s">
        <v>23</v>
      </c>
      <c r="L1227" s="66">
        <v>200179</v>
      </c>
      <c r="M1227" s="56" t="s">
        <v>4189</v>
      </c>
      <c r="N1227" s="56">
        <v>1</v>
      </c>
      <c r="Q1227" s="56" t="s">
        <v>4230</v>
      </c>
      <c r="R1227" s="56">
        <v>1</v>
      </c>
      <c r="S1227" s="56">
        <v>524404.125</v>
      </c>
      <c r="T1227" s="56">
        <v>524404.125</v>
      </c>
      <c r="U1227" s="56" t="s">
        <v>2002</v>
      </c>
      <c r="V1227" s="56" t="s">
        <v>2003</v>
      </c>
      <c r="W1227" s="56" t="s">
        <v>2701</v>
      </c>
      <c r="X1227" s="56" t="s">
        <v>4176</v>
      </c>
      <c r="Y1227" s="56" t="s">
        <v>4197</v>
      </c>
      <c r="AE1227" s="56">
        <v>8471170</v>
      </c>
    </row>
    <row r="1228" spans="1:31" x14ac:dyDescent="0.35">
      <c r="A1228" s="56" t="s">
        <v>2041</v>
      </c>
      <c r="B1228" s="56" t="s">
        <v>2042</v>
      </c>
      <c r="C1228" s="56" t="s">
        <v>963</v>
      </c>
      <c r="D1228" s="56">
        <v>8471170</v>
      </c>
      <c r="E1228" s="56" t="s">
        <v>514</v>
      </c>
      <c r="F1228" s="56">
        <v>426610</v>
      </c>
      <c r="G1228" s="56" t="s">
        <v>43</v>
      </c>
      <c r="H1228" s="56" t="str">
        <f t="shared" si="19"/>
        <v>847.8471170.1.426610.000000.847001.200179</v>
      </c>
      <c r="I1228" s="66" t="s">
        <v>21</v>
      </c>
      <c r="J1228" s="66">
        <v>847001</v>
      </c>
      <c r="K1228" s="66" t="s">
        <v>23</v>
      </c>
      <c r="L1228" s="66">
        <v>200179</v>
      </c>
      <c r="M1228" s="56" t="s">
        <v>4189</v>
      </c>
      <c r="N1228" s="56">
        <v>1</v>
      </c>
      <c r="Q1228" s="56" t="s">
        <v>4231</v>
      </c>
      <c r="R1228" s="56">
        <v>1</v>
      </c>
      <c r="S1228" s="56">
        <v>174810.63600000003</v>
      </c>
      <c r="T1228" s="56">
        <v>174810.63600000003</v>
      </c>
      <c r="U1228" s="56" t="s">
        <v>2002</v>
      </c>
      <c r="V1228" s="56" t="s">
        <v>2003</v>
      </c>
      <c r="W1228" s="56" t="s">
        <v>2701</v>
      </c>
      <c r="X1228" s="56" t="s">
        <v>4176</v>
      </c>
      <c r="Y1228" s="56" t="s">
        <v>4197</v>
      </c>
      <c r="AE1228" s="56">
        <v>8471170</v>
      </c>
    </row>
    <row r="1229" spans="1:31" x14ac:dyDescent="0.35">
      <c r="A1229" s="56" t="s">
        <v>2041</v>
      </c>
      <c r="B1229" s="56" t="s">
        <v>2042</v>
      </c>
      <c r="C1229" s="56" t="s">
        <v>963</v>
      </c>
      <c r="D1229" s="56">
        <v>8471170</v>
      </c>
      <c r="E1229" s="56" t="s">
        <v>514</v>
      </c>
      <c r="F1229" s="56">
        <v>426610</v>
      </c>
      <c r="G1229" s="56" t="s">
        <v>43</v>
      </c>
      <c r="H1229" s="56" t="str">
        <f t="shared" si="19"/>
        <v>847.8471170.1.426610.000000.847001.200179</v>
      </c>
      <c r="I1229" s="66" t="s">
        <v>21</v>
      </c>
      <c r="J1229" s="66">
        <v>847001</v>
      </c>
      <c r="K1229" s="66" t="s">
        <v>23</v>
      </c>
      <c r="L1229" s="66">
        <v>200179</v>
      </c>
      <c r="M1229" s="56" t="s">
        <v>4189</v>
      </c>
      <c r="N1229" s="56">
        <v>1</v>
      </c>
      <c r="Q1229" s="56" t="s">
        <v>4232</v>
      </c>
      <c r="R1229" s="56">
        <v>1</v>
      </c>
      <c r="S1229" s="56">
        <v>229541.31973080005</v>
      </c>
      <c r="T1229" s="56">
        <v>229541.31973080005</v>
      </c>
      <c r="U1229" s="56" t="s">
        <v>2002</v>
      </c>
      <c r="V1229" s="56" t="s">
        <v>2003</v>
      </c>
      <c r="W1229" s="56" t="s">
        <v>2701</v>
      </c>
      <c r="X1229" s="56" t="s">
        <v>4176</v>
      </c>
      <c r="Y1229" s="56" t="s">
        <v>4197</v>
      </c>
      <c r="AE1229" s="56">
        <v>8471170</v>
      </c>
    </row>
    <row r="1230" spans="1:31" x14ac:dyDescent="0.35">
      <c r="A1230" s="56" t="s">
        <v>2041</v>
      </c>
      <c r="B1230" s="56" t="s">
        <v>2042</v>
      </c>
      <c r="C1230" s="56" t="s">
        <v>963</v>
      </c>
      <c r="D1230" s="56">
        <v>8471170</v>
      </c>
      <c r="E1230" s="56" t="s">
        <v>514</v>
      </c>
      <c r="F1230" s="56">
        <v>426610</v>
      </c>
      <c r="G1230" s="56" t="s">
        <v>43</v>
      </c>
      <c r="H1230" s="56" t="str">
        <f t="shared" si="19"/>
        <v>847.8471170.1.426610.000000.847001.200179</v>
      </c>
      <c r="I1230" s="66" t="s">
        <v>21</v>
      </c>
      <c r="J1230" s="66">
        <v>847001</v>
      </c>
      <c r="K1230" s="66" t="s">
        <v>23</v>
      </c>
      <c r="L1230" s="66">
        <v>200179</v>
      </c>
      <c r="M1230" s="56" t="s">
        <v>4189</v>
      </c>
      <c r="N1230" s="56">
        <v>1</v>
      </c>
      <c r="Q1230" s="56" t="s">
        <v>4233</v>
      </c>
      <c r="R1230" s="56">
        <v>1</v>
      </c>
      <c r="S1230" s="56">
        <v>16358.630400000004</v>
      </c>
      <c r="T1230" s="56">
        <v>16358.630400000004</v>
      </c>
      <c r="U1230" s="56" t="s">
        <v>2002</v>
      </c>
      <c r="V1230" s="56" t="s">
        <v>2003</v>
      </c>
      <c r="W1230" s="56" t="s">
        <v>2701</v>
      </c>
      <c r="X1230" s="56" t="s">
        <v>4176</v>
      </c>
      <c r="Y1230" s="56" t="s">
        <v>4197</v>
      </c>
      <c r="AE1230" s="56">
        <v>8471170</v>
      </c>
    </row>
    <row r="1231" spans="1:31" x14ac:dyDescent="0.35">
      <c r="A1231" s="56" t="s">
        <v>2041</v>
      </c>
      <c r="B1231" s="56" t="s">
        <v>2042</v>
      </c>
      <c r="C1231" s="56" t="s">
        <v>963</v>
      </c>
      <c r="D1231" s="56">
        <v>8471170</v>
      </c>
      <c r="E1231" s="56" t="s">
        <v>514</v>
      </c>
      <c r="F1231" s="56">
        <v>426610</v>
      </c>
      <c r="G1231" s="56" t="s">
        <v>43</v>
      </c>
      <c r="H1231" s="56" t="str">
        <f t="shared" si="19"/>
        <v>847.8471170.1.426610.000000.847001.200179</v>
      </c>
      <c r="I1231" s="66" t="s">
        <v>21</v>
      </c>
      <c r="J1231" s="66">
        <v>847001</v>
      </c>
      <c r="K1231" s="66" t="s">
        <v>23</v>
      </c>
      <c r="L1231" s="66">
        <v>200179</v>
      </c>
      <c r="M1231" s="56" t="s">
        <v>4189</v>
      </c>
      <c r="N1231" s="56">
        <v>1</v>
      </c>
      <c r="Q1231" s="56" t="s">
        <v>4234</v>
      </c>
      <c r="R1231" s="56">
        <v>1</v>
      </c>
      <c r="S1231" s="56">
        <v>32376.456000000002</v>
      </c>
      <c r="T1231" s="56">
        <v>32376.456000000002</v>
      </c>
      <c r="U1231" s="56" t="s">
        <v>2002</v>
      </c>
      <c r="V1231" s="56" t="s">
        <v>2003</v>
      </c>
      <c r="W1231" s="56" t="s">
        <v>2701</v>
      </c>
      <c r="X1231" s="56" t="s">
        <v>4176</v>
      </c>
      <c r="Y1231" s="56" t="s">
        <v>4197</v>
      </c>
      <c r="AE1231" s="56">
        <v>8471170</v>
      </c>
    </row>
    <row r="1232" spans="1:31" x14ac:dyDescent="0.35">
      <c r="A1232" s="56" t="s">
        <v>2041</v>
      </c>
      <c r="B1232" s="56" t="s">
        <v>2042</v>
      </c>
      <c r="C1232" s="56" t="s">
        <v>963</v>
      </c>
      <c r="D1232" s="56">
        <v>8471170</v>
      </c>
      <c r="E1232" s="56" t="s">
        <v>514</v>
      </c>
      <c r="F1232" s="56">
        <v>426610</v>
      </c>
      <c r="G1232" s="56" t="s">
        <v>43</v>
      </c>
      <c r="H1232" s="56" t="str">
        <f t="shared" si="19"/>
        <v>847.8471170.1.426610.000000.847001.200179</v>
      </c>
      <c r="I1232" s="66" t="s">
        <v>21</v>
      </c>
      <c r="J1232" s="66">
        <v>847001</v>
      </c>
      <c r="K1232" s="66" t="s">
        <v>23</v>
      </c>
      <c r="L1232" s="66">
        <v>200179</v>
      </c>
      <c r="M1232" s="56" t="s">
        <v>4189</v>
      </c>
      <c r="N1232" s="56">
        <v>1</v>
      </c>
      <c r="Q1232" s="56" t="s">
        <v>4235</v>
      </c>
      <c r="R1232" s="56">
        <v>1</v>
      </c>
      <c r="S1232" s="56">
        <v>110420.75520000001</v>
      </c>
      <c r="T1232" s="56">
        <v>110420.75520000001</v>
      </c>
      <c r="U1232" s="56" t="s">
        <v>2002</v>
      </c>
      <c r="V1232" s="56" t="s">
        <v>2003</v>
      </c>
      <c r="W1232" s="56" t="s">
        <v>2701</v>
      </c>
      <c r="X1232" s="56" t="s">
        <v>4176</v>
      </c>
      <c r="Y1232" s="56" t="s">
        <v>4197</v>
      </c>
      <c r="AE1232" s="56">
        <v>8471170</v>
      </c>
    </row>
    <row r="1233" spans="1:31" x14ac:dyDescent="0.35">
      <c r="A1233" s="56" t="s">
        <v>2041</v>
      </c>
      <c r="B1233" s="56" t="s">
        <v>2042</v>
      </c>
      <c r="C1233" s="56" t="s">
        <v>963</v>
      </c>
      <c r="D1233" s="56">
        <v>8471170</v>
      </c>
      <c r="E1233" s="56" t="s">
        <v>514</v>
      </c>
      <c r="F1233" s="56">
        <v>426610</v>
      </c>
      <c r="G1233" s="56" t="s">
        <v>43</v>
      </c>
      <c r="H1233" s="56" t="str">
        <f t="shared" si="19"/>
        <v>847.8471170.1.426610.000000.847001.200179</v>
      </c>
      <c r="I1233" s="66" t="s">
        <v>21</v>
      </c>
      <c r="J1233" s="66">
        <v>847001</v>
      </c>
      <c r="K1233" s="66" t="s">
        <v>23</v>
      </c>
      <c r="L1233" s="66">
        <v>200179</v>
      </c>
      <c r="M1233" s="56" t="s">
        <v>4189</v>
      </c>
      <c r="N1233" s="56">
        <v>1</v>
      </c>
      <c r="Q1233" s="56" t="s">
        <v>4236</v>
      </c>
      <c r="R1233" s="56">
        <v>1</v>
      </c>
      <c r="S1233" s="56">
        <v>6620.4573750000009</v>
      </c>
      <c r="T1233" s="56">
        <v>6620.4573750000009</v>
      </c>
      <c r="U1233" s="56" t="s">
        <v>2002</v>
      </c>
      <c r="V1233" s="56" t="s">
        <v>2003</v>
      </c>
      <c r="W1233" s="56" t="s">
        <v>2701</v>
      </c>
      <c r="X1233" s="56" t="s">
        <v>4176</v>
      </c>
      <c r="Y1233" s="56" t="s">
        <v>4197</v>
      </c>
      <c r="AE1233" s="56">
        <v>8471170</v>
      </c>
    </row>
    <row r="1234" spans="1:31" x14ac:dyDescent="0.35">
      <c r="A1234" s="56" t="s">
        <v>2041</v>
      </c>
      <c r="B1234" s="56" t="s">
        <v>2042</v>
      </c>
      <c r="C1234" s="56" t="s">
        <v>963</v>
      </c>
      <c r="D1234" s="56">
        <v>8471170</v>
      </c>
      <c r="E1234" s="56" t="s">
        <v>514</v>
      </c>
      <c r="F1234" s="56">
        <v>426610</v>
      </c>
      <c r="G1234" s="56" t="s">
        <v>43</v>
      </c>
      <c r="H1234" s="56" t="str">
        <f t="shared" si="19"/>
        <v>847.8471170.1.426610.000000.847001.200179</v>
      </c>
      <c r="I1234" s="66" t="s">
        <v>21</v>
      </c>
      <c r="J1234" s="66">
        <v>847001</v>
      </c>
      <c r="K1234" s="66" t="s">
        <v>23</v>
      </c>
      <c r="L1234" s="66">
        <v>200179</v>
      </c>
      <c r="M1234" s="56" t="s">
        <v>4189</v>
      </c>
      <c r="N1234" s="56">
        <v>1</v>
      </c>
      <c r="Q1234" s="56" t="s">
        <v>4237</v>
      </c>
      <c r="R1234" s="56">
        <v>1</v>
      </c>
      <c r="S1234" s="56">
        <v>6685.2843750000002</v>
      </c>
      <c r="T1234" s="56">
        <v>6685.2843750000002</v>
      </c>
      <c r="U1234" s="56" t="s">
        <v>2002</v>
      </c>
      <c r="V1234" s="56" t="s">
        <v>2003</v>
      </c>
      <c r="W1234" s="56" t="s">
        <v>2701</v>
      </c>
      <c r="X1234" s="56" t="s">
        <v>4176</v>
      </c>
      <c r="Y1234" s="56" t="s">
        <v>4197</v>
      </c>
      <c r="AE1234" s="56">
        <v>8471170</v>
      </c>
    </row>
    <row r="1235" spans="1:31" x14ac:dyDescent="0.35">
      <c r="A1235" s="56" t="s">
        <v>2041</v>
      </c>
      <c r="B1235" s="56" t="s">
        <v>2042</v>
      </c>
      <c r="C1235" s="56" t="s">
        <v>963</v>
      </c>
      <c r="D1235" s="56">
        <v>8471170</v>
      </c>
      <c r="E1235" s="56" t="s">
        <v>514</v>
      </c>
      <c r="F1235" s="56">
        <v>426610</v>
      </c>
      <c r="G1235" s="56" t="s">
        <v>43</v>
      </c>
      <c r="H1235" s="56" t="str">
        <f t="shared" si="19"/>
        <v>847.8471170.1.426610.000000.847001.200179</v>
      </c>
      <c r="I1235" s="66" t="s">
        <v>21</v>
      </c>
      <c r="J1235" s="66">
        <v>847001</v>
      </c>
      <c r="K1235" s="66" t="s">
        <v>23</v>
      </c>
      <c r="L1235" s="66">
        <v>200179</v>
      </c>
      <c r="M1235" s="56" t="s">
        <v>4189</v>
      </c>
      <c r="N1235" s="56">
        <v>1</v>
      </c>
      <c r="Q1235" s="56" t="s">
        <v>4238</v>
      </c>
      <c r="R1235" s="56">
        <v>1</v>
      </c>
      <c r="S1235" s="56">
        <v>6816.0960000000005</v>
      </c>
      <c r="T1235" s="56">
        <v>6816.0960000000005</v>
      </c>
      <c r="U1235" s="56" t="s">
        <v>2002</v>
      </c>
      <c r="V1235" s="56" t="s">
        <v>2003</v>
      </c>
      <c r="W1235" s="56" t="s">
        <v>2701</v>
      </c>
      <c r="X1235" s="56" t="s">
        <v>4176</v>
      </c>
      <c r="Y1235" s="56" t="s">
        <v>4197</v>
      </c>
      <c r="AE1235" s="56">
        <v>8471170</v>
      </c>
    </row>
    <row r="1236" spans="1:31" x14ac:dyDescent="0.35">
      <c r="A1236" s="56" t="s">
        <v>2041</v>
      </c>
      <c r="B1236" s="56" t="s">
        <v>2042</v>
      </c>
      <c r="C1236" s="56" t="s">
        <v>963</v>
      </c>
      <c r="D1236" s="56">
        <v>8471170</v>
      </c>
      <c r="E1236" s="56" t="s">
        <v>514</v>
      </c>
      <c r="F1236" s="56">
        <v>426610</v>
      </c>
      <c r="G1236" s="56" t="s">
        <v>43</v>
      </c>
      <c r="H1236" s="56" t="str">
        <f t="shared" si="19"/>
        <v>847.8471170.1.426610.000000.847001.200179</v>
      </c>
      <c r="I1236" s="66" t="s">
        <v>21</v>
      </c>
      <c r="J1236" s="66">
        <v>847001</v>
      </c>
      <c r="K1236" s="66" t="s">
        <v>23</v>
      </c>
      <c r="L1236" s="66">
        <v>200179</v>
      </c>
      <c r="M1236" s="56" t="s">
        <v>4189</v>
      </c>
      <c r="N1236" s="56">
        <v>1</v>
      </c>
      <c r="Q1236" s="56" t="s">
        <v>4239</v>
      </c>
      <c r="R1236" s="56">
        <v>1</v>
      </c>
      <c r="S1236" s="56">
        <v>41570.313750000001</v>
      </c>
      <c r="T1236" s="56">
        <v>41570.313750000001</v>
      </c>
      <c r="U1236" s="56" t="s">
        <v>2002</v>
      </c>
      <c r="V1236" s="56" t="s">
        <v>2003</v>
      </c>
      <c r="W1236" s="56" t="s">
        <v>2701</v>
      </c>
      <c r="X1236" s="56" t="s">
        <v>4176</v>
      </c>
      <c r="Y1236" s="56" t="s">
        <v>4197</v>
      </c>
      <c r="AE1236" s="56">
        <v>8471170</v>
      </c>
    </row>
    <row r="1237" spans="1:31" x14ac:dyDescent="0.35">
      <c r="A1237" s="56" t="s">
        <v>2041</v>
      </c>
      <c r="B1237" s="56" t="s">
        <v>2042</v>
      </c>
      <c r="C1237" s="56" t="s">
        <v>963</v>
      </c>
      <c r="D1237" s="56">
        <v>8471170</v>
      </c>
      <c r="E1237" s="56" t="s">
        <v>514</v>
      </c>
      <c r="F1237" s="56">
        <v>426610</v>
      </c>
      <c r="G1237" s="56" t="s">
        <v>43</v>
      </c>
      <c r="H1237" s="56" t="str">
        <f t="shared" si="19"/>
        <v>847.8471170.1.426610.000000.847001.200179</v>
      </c>
      <c r="I1237" s="66" t="s">
        <v>21</v>
      </c>
      <c r="J1237" s="66">
        <v>847001</v>
      </c>
      <c r="K1237" s="66" t="s">
        <v>23</v>
      </c>
      <c r="L1237" s="66">
        <v>200179</v>
      </c>
      <c r="M1237" s="56" t="s">
        <v>4189</v>
      </c>
      <c r="N1237" s="56">
        <v>1</v>
      </c>
      <c r="Q1237" s="56" t="s">
        <v>4240</v>
      </c>
      <c r="R1237" s="56">
        <v>1</v>
      </c>
      <c r="S1237" s="56">
        <v>12141.171</v>
      </c>
      <c r="T1237" s="56">
        <v>12141.171</v>
      </c>
      <c r="U1237" s="56" t="s">
        <v>2002</v>
      </c>
      <c r="V1237" s="56" t="s">
        <v>2003</v>
      </c>
      <c r="W1237" s="56" t="s">
        <v>2701</v>
      </c>
      <c r="X1237" s="56" t="s">
        <v>4176</v>
      </c>
      <c r="Y1237" s="56" t="s">
        <v>4197</v>
      </c>
      <c r="AE1237" s="56">
        <v>8471170</v>
      </c>
    </row>
    <row r="1238" spans="1:31" x14ac:dyDescent="0.35">
      <c r="A1238" s="56" t="s">
        <v>2041</v>
      </c>
      <c r="B1238" s="56" t="s">
        <v>2042</v>
      </c>
      <c r="C1238" s="56" t="s">
        <v>963</v>
      </c>
      <c r="D1238" s="56">
        <v>8471170</v>
      </c>
      <c r="E1238" s="56" t="s">
        <v>514</v>
      </c>
      <c r="F1238" s="56">
        <v>426610</v>
      </c>
      <c r="G1238" s="56" t="s">
        <v>43</v>
      </c>
      <c r="H1238" s="56" t="str">
        <f t="shared" si="19"/>
        <v>847.8471170.1.426610.000000.847001.200179</v>
      </c>
      <c r="I1238" s="66" t="s">
        <v>21</v>
      </c>
      <c r="J1238" s="66">
        <v>847001</v>
      </c>
      <c r="K1238" s="66" t="s">
        <v>23</v>
      </c>
      <c r="L1238" s="66">
        <v>200179</v>
      </c>
      <c r="M1238" s="56" t="s">
        <v>4189</v>
      </c>
      <c r="N1238" s="56">
        <v>1</v>
      </c>
      <c r="Q1238" s="56" t="s">
        <v>4241</v>
      </c>
      <c r="R1238" s="56">
        <v>1</v>
      </c>
      <c r="S1238" s="56">
        <v>413.22582000000011</v>
      </c>
      <c r="T1238" s="56">
        <v>413.22582000000011</v>
      </c>
      <c r="U1238" s="56" t="s">
        <v>2002</v>
      </c>
      <c r="V1238" s="56" t="s">
        <v>2003</v>
      </c>
      <c r="W1238" s="56" t="s">
        <v>2701</v>
      </c>
      <c r="X1238" s="56" t="s">
        <v>4176</v>
      </c>
      <c r="Y1238" s="56" t="s">
        <v>4197</v>
      </c>
      <c r="AE1238" s="56">
        <v>8471170</v>
      </c>
    </row>
    <row r="1239" spans="1:31" x14ac:dyDescent="0.35">
      <c r="A1239" s="56" t="s">
        <v>2041</v>
      </c>
      <c r="B1239" s="56" t="s">
        <v>2042</v>
      </c>
      <c r="C1239" s="56" t="s">
        <v>963</v>
      </c>
      <c r="D1239" s="56">
        <v>8471170</v>
      </c>
      <c r="E1239" s="56" t="s">
        <v>514</v>
      </c>
      <c r="F1239" s="56">
        <v>426610</v>
      </c>
      <c r="G1239" s="56" t="s">
        <v>43</v>
      </c>
      <c r="H1239" s="56" t="str">
        <f t="shared" si="19"/>
        <v>847.8471170.1.426610.000000.847001.200179</v>
      </c>
      <c r="I1239" s="66" t="s">
        <v>21</v>
      </c>
      <c r="J1239" s="66">
        <v>847001</v>
      </c>
      <c r="K1239" s="66" t="s">
        <v>23</v>
      </c>
      <c r="L1239" s="66">
        <v>200179</v>
      </c>
      <c r="M1239" s="56" t="s">
        <v>4189</v>
      </c>
      <c r="N1239" s="56">
        <v>1</v>
      </c>
      <c r="Q1239" s="56" t="s">
        <v>4232</v>
      </c>
      <c r="R1239" s="56">
        <v>1</v>
      </c>
      <c r="S1239" s="56">
        <v>4483.244543400001</v>
      </c>
      <c r="T1239" s="56">
        <v>4483.244543400001</v>
      </c>
      <c r="U1239" s="56" t="s">
        <v>2002</v>
      </c>
      <c r="V1239" s="56" t="s">
        <v>2003</v>
      </c>
      <c r="W1239" s="56" t="s">
        <v>2701</v>
      </c>
      <c r="X1239" s="56" t="s">
        <v>4176</v>
      </c>
      <c r="Y1239" s="56" t="s">
        <v>4197</v>
      </c>
      <c r="AE1239" s="56">
        <v>8471170</v>
      </c>
    </row>
    <row r="1240" spans="1:31" x14ac:dyDescent="0.35">
      <c r="A1240" s="56" t="s">
        <v>2041</v>
      </c>
      <c r="B1240" s="56" t="s">
        <v>2042</v>
      </c>
      <c r="C1240" s="56" t="s">
        <v>963</v>
      </c>
      <c r="D1240" s="56">
        <v>8471170</v>
      </c>
      <c r="E1240" s="56" t="s">
        <v>514</v>
      </c>
      <c r="F1240" s="56">
        <v>426610</v>
      </c>
      <c r="G1240" s="56" t="s">
        <v>43</v>
      </c>
      <c r="H1240" s="56" t="str">
        <f t="shared" si="19"/>
        <v>847.8471170.1.426610.000000.847001.200179</v>
      </c>
      <c r="I1240" s="66" t="s">
        <v>21</v>
      </c>
      <c r="J1240" s="66">
        <v>847001</v>
      </c>
      <c r="K1240" s="66" t="s">
        <v>23</v>
      </c>
      <c r="L1240" s="66">
        <v>200179</v>
      </c>
      <c r="M1240" s="56" t="s">
        <v>4189</v>
      </c>
      <c r="N1240" s="56">
        <v>1</v>
      </c>
      <c r="Q1240" s="56" t="s">
        <v>4242</v>
      </c>
      <c r="R1240" s="56">
        <v>1</v>
      </c>
      <c r="S1240" s="56">
        <v>15655.720500000001</v>
      </c>
      <c r="T1240" s="56">
        <v>15655.720500000001</v>
      </c>
      <c r="U1240" s="56" t="s">
        <v>2002</v>
      </c>
      <c r="V1240" s="56" t="s">
        <v>2003</v>
      </c>
      <c r="W1240" s="56" t="s">
        <v>2701</v>
      </c>
      <c r="X1240" s="56" t="s">
        <v>4176</v>
      </c>
      <c r="Y1240" s="56" t="s">
        <v>4197</v>
      </c>
      <c r="AE1240" s="56">
        <v>8471170</v>
      </c>
    </row>
    <row r="1241" spans="1:31" x14ac:dyDescent="0.35">
      <c r="A1241" s="56" t="s">
        <v>2041</v>
      </c>
      <c r="B1241" s="56" t="s">
        <v>2042</v>
      </c>
      <c r="C1241" s="56" t="s">
        <v>963</v>
      </c>
      <c r="D1241" s="56">
        <v>8471170</v>
      </c>
      <c r="E1241" s="56" t="s">
        <v>514</v>
      </c>
      <c r="F1241" s="56">
        <v>426610</v>
      </c>
      <c r="G1241" s="56" t="s">
        <v>43</v>
      </c>
      <c r="H1241" s="56" t="str">
        <f t="shared" si="19"/>
        <v>847.8471170.1.426610.000000.847001.200179</v>
      </c>
      <c r="I1241" s="66" t="s">
        <v>21</v>
      </c>
      <c r="J1241" s="66">
        <v>847001</v>
      </c>
      <c r="K1241" s="66" t="s">
        <v>23</v>
      </c>
      <c r="L1241" s="66">
        <v>200179</v>
      </c>
      <c r="M1241" s="56" t="s">
        <v>4189</v>
      </c>
      <c r="N1241" s="56">
        <v>1</v>
      </c>
      <c r="Q1241" s="56" t="s">
        <v>4232</v>
      </c>
      <c r="R1241" s="56">
        <v>1</v>
      </c>
      <c r="S1241" s="56">
        <v>16276.113037800003</v>
      </c>
      <c r="T1241" s="56">
        <v>16276.113037800003</v>
      </c>
      <c r="U1241" s="56" t="s">
        <v>2002</v>
      </c>
      <c r="V1241" s="56" t="s">
        <v>2003</v>
      </c>
      <c r="W1241" s="56" t="s">
        <v>2701</v>
      </c>
      <c r="X1241" s="56" t="s">
        <v>4176</v>
      </c>
      <c r="Y1241" s="56" t="s">
        <v>4197</v>
      </c>
      <c r="AE1241" s="56">
        <v>8471170</v>
      </c>
    </row>
    <row r="1242" spans="1:31" x14ac:dyDescent="0.35">
      <c r="A1242" s="56" t="s">
        <v>2041</v>
      </c>
      <c r="B1242" s="56" t="s">
        <v>2042</v>
      </c>
      <c r="C1242" s="56" t="s">
        <v>963</v>
      </c>
      <c r="D1242" s="56">
        <v>8471170</v>
      </c>
      <c r="E1242" s="56" t="s">
        <v>514</v>
      </c>
      <c r="F1242" s="56">
        <v>426610</v>
      </c>
      <c r="G1242" s="56" t="s">
        <v>43</v>
      </c>
      <c r="H1242" s="56" t="str">
        <f t="shared" si="19"/>
        <v>847.8471170.1.426610.000000.847001.200179</v>
      </c>
      <c r="I1242" s="66" t="s">
        <v>21</v>
      </c>
      <c r="J1242" s="66">
        <v>847001</v>
      </c>
      <c r="K1242" s="66" t="s">
        <v>23</v>
      </c>
      <c r="L1242" s="66">
        <v>200179</v>
      </c>
      <c r="M1242" s="56" t="s">
        <v>4189</v>
      </c>
      <c r="N1242" s="56">
        <v>1</v>
      </c>
      <c r="Q1242" s="56" t="s">
        <v>4243</v>
      </c>
      <c r="R1242" s="56">
        <v>1</v>
      </c>
      <c r="S1242" s="56">
        <v>38537.33625</v>
      </c>
      <c r="T1242" s="56">
        <v>38537.33625</v>
      </c>
      <c r="U1242" s="56" t="s">
        <v>2002</v>
      </c>
      <c r="V1242" s="56" t="s">
        <v>2003</v>
      </c>
      <c r="W1242" s="56" t="s">
        <v>2701</v>
      </c>
      <c r="X1242" s="56" t="s">
        <v>4176</v>
      </c>
      <c r="Y1242" s="56" t="s">
        <v>4197</v>
      </c>
      <c r="AE1242" s="56">
        <v>8471170</v>
      </c>
    </row>
    <row r="1243" spans="1:31" x14ac:dyDescent="0.35">
      <c r="A1243" s="56" t="s">
        <v>2041</v>
      </c>
      <c r="B1243" s="56" t="s">
        <v>2042</v>
      </c>
      <c r="C1243" s="56" t="s">
        <v>963</v>
      </c>
      <c r="D1243" s="56">
        <v>8471170</v>
      </c>
      <c r="E1243" s="56" t="s">
        <v>514</v>
      </c>
      <c r="F1243" s="56">
        <v>426610</v>
      </c>
      <c r="G1243" s="56" t="s">
        <v>43</v>
      </c>
      <c r="H1243" s="56" t="str">
        <f t="shared" si="19"/>
        <v>847.8471170.1.426610.000000.847001.200179</v>
      </c>
      <c r="I1243" s="66" t="s">
        <v>21</v>
      </c>
      <c r="J1243" s="66">
        <v>847001</v>
      </c>
      <c r="K1243" s="66" t="s">
        <v>23</v>
      </c>
      <c r="L1243" s="66">
        <v>200179</v>
      </c>
      <c r="M1243" s="56" t="s">
        <v>4189</v>
      </c>
      <c r="N1243" s="56">
        <v>1</v>
      </c>
      <c r="Q1243" s="56" t="s">
        <v>4244</v>
      </c>
      <c r="R1243" s="56">
        <v>1</v>
      </c>
      <c r="S1243" s="56">
        <v>264123.72000000003</v>
      </c>
      <c r="T1243" s="56">
        <v>264123.72000000003</v>
      </c>
      <c r="U1243" s="56" t="s">
        <v>2002</v>
      </c>
      <c r="V1243" s="56" t="s">
        <v>2003</v>
      </c>
      <c r="W1243" s="56" t="s">
        <v>2701</v>
      </c>
      <c r="X1243" s="56" t="s">
        <v>4176</v>
      </c>
      <c r="Y1243" s="56" t="s">
        <v>4197</v>
      </c>
      <c r="AE1243" s="56">
        <v>8471170</v>
      </c>
    </row>
    <row r="1244" spans="1:31" x14ac:dyDescent="0.35">
      <c r="A1244" s="56" t="s">
        <v>2041</v>
      </c>
      <c r="B1244" s="56" t="s">
        <v>2042</v>
      </c>
      <c r="C1244" s="56" t="s">
        <v>963</v>
      </c>
      <c r="D1244" s="56">
        <v>8471170</v>
      </c>
      <c r="E1244" s="56" t="s">
        <v>514</v>
      </c>
      <c r="F1244" s="56">
        <v>426610</v>
      </c>
      <c r="G1244" s="56" t="s">
        <v>43</v>
      </c>
      <c r="H1244" s="56" t="str">
        <f t="shared" si="19"/>
        <v>847.8471170.1.426610.000000.847001.200179</v>
      </c>
      <c r="I1244" s="66" t="s">
        <v>21</v>
      </c>
      <c r="J1244" s="66">
        <v>847001</v>
      </c>
      <c r="K1244" s="66" t="s">
        <v>23</v>
      </c>
      <c r="L1244" s="66">
        <v>200179</v>
      </c>
      <c r="M1244" s="56" t="s">
        <v>4189</v>
      </c>
      <c r="N1244" s="56">
        <v>1</v>
      </c>
      <c r="Q1244" s="56" t="s">
        <v>4245</v>
      </c>
      <c r="R1244" s="56">
        <v>3</v>
      </c>
      <c r="S1244" s="56">
        <v>25377.246877500002</v>
      </c>
      <c r="T1244" s="56">
        <v>76131.740632500005</v>
      </c>
      <c r="U1244" s="56" t="s">
        <v>2002</v>
      </c>
      <c r="V1244" s="56" t="s">
        <v>2003</v>
      </c>
      <c r="W1244" s="56" t="s">
        <v>2701</v>
      </c>
      <c r="X1244" s="56" t="s">
        <v>4176</v>
      </c>
      <c r="Y1244" s="56" t="s">
        <v>4197</v>
      </c>
      <c r="AE1244" s="56">
        <v>8471170</v>
      </c>
    </row>
    <row r="1245" spans="1:31" x14ac:dyDescent="0.35">
      <c r="A1245" s="56" t="s">
        <v>2047</v>
      </c>
      <c r="B1245" s="56" t="s">
        <v>1999</v>
      </c>
      <c r="C1245" s="56" t="s">
        <v>963</v>
      </c>
      <c r="D1245" s="56">
        <v>8471170</v>
      </c>
      <c r="E1245" s="56" t="s">
        <v>514</v>
      </c>
      <c r="F1245" s="56">
        <v>428090</v>
      </c>
      <c r="G1245" s="56" t="s">
        <v>52</v>
      </c>
      <c r="H1245" s="56" t="str">
        <f t="shared" si="19"/>
        <v>847.8471170.1.428090.000000.847001.200179</v>
      </c>
      <c r="I1245" s="66" t="s">
        <v>21</v>
      </c>
      <c r="J1245" s="66">
        <v>847001</v>
      </c>
      <c r="K1245" s="66" t="s">
        <v>23</v>
      </c>
      <c r="L1245" s="66">
        <v>200179</v>
      </c>
      <c r="M1245" s="56" t="s">
        <v>3749</v>
      </c>
      <c r="N1245" s="56">
        <v>3</v>
      </c>
      <c r="Q1245" s="56" t="s">
        <v>4246</v>
      </c>
      <c r="R1245" s="56">
        <v>3</v>
      </c>
      <c r="S1245" s="56">
        <v>15000</v>
      </c>
      <c r="T1245" s="56">
        <v>45000</v>
      </c>
      <c r="U1245" s="56" t="s">
        <v>2002</v>
      </c>
      <c r="V1245" s="56" t="s">
        <v>2003</v>
      </c>
      <c r="W1245" s="56" t="s">
        <v>2701</v>
      </c>
      <c r="X1245" s="56" t="s">
        <v>4176</v>
      </c>
      <c r="Y1245" s="56" t="s">
        <v>4248</v>
      </c>
      <c r="AE1245" s="56">
        <v>8471170</v>
      </c>
    </row>
    <row r="1246" spans="1:31" x14ac:dyDescent="0.35">
      <c r="A1246" s="56">
        <v>0</v>
      </c>
      <c r="B1246" s="56" t="s">
        <v>1999</v>
      </c>
      <c r="C1246" s="56" t="s">
        <v>963</v>
      </c>
      <c r="D1246" s="56">
        <v>8471170</v>
      </c>
      <c r="E1246" s="56" t="s">
        <v>514</v>
      </c>
      <c r="F1246" s="56">
        <v>492316</v>
      </c>
      <c r="G1246" s="56" t="s">
        <v>138</v>
      </c>
      <c r="H1246" s="56" t="str">
        <f t="shared" si="19"/>
        <v>847.8471170.1.492316.000000.847001.300180</v>
      </c>
      <c r="I1246" s="66" t="s">
        <v>21</v>
      </c>
      <c r="J1246" s="66">
        <v>847001</v>
      </c>
      <c r="K1246" s="66" t="s">
        <v>863</v>
      </c>
      <c r="L1246" s="66">
        <v>300180</v>
      </c>
      <c r="M1246" s="56" t="s">
        <v>4249</v>
      </c>
      <c r="Q1246" s="56" t="s">
        <v>4253</v>
      </c>
      <c r="R1246" s="56">
        <v>1</v>
      </c>
      <c r="S1246" s="56">
        <v>2000000</v>
      </c>
      <c r="T1246" s="56">
        <v>2000000</v>
      </c>
      <c r="U1246" s="56" t="s">
        <v>2002</v>
      </c>
      <c r="V1246" s="56" t="s">
        <v>2122</v>
      </c>
      <c r="W1246" s="56" t="s">
        <v>2701</v>
      </c>
      <c r="X1246" s="56" t="s">
        <v>4176</v>
      </c>
      <c r="Y1246" s="56" t="s">
        <v>4194</v>
      </c>
      <c r="AE1246" s="56">
        <v>8471170</v>
      </c>
    </row>
    <row r="1247" spans="1:31" x14ac:dyDescent="0.35">
      <c r="A1247" s="56">
        <v>0</v>
      </c>
      <c r="B1247" s="56" t="s">
        <v>1999</v>
      </c>
      <c r="C1247" s="56" t="s">
        <v>963</v>
      </c>
      <c r="D1247" s="56">
        <v>8471170</v>
      </c>
      <c r="E1247" s="56" t="s">
        <v>514</v>
      </c>
      <c r="F1247" s="56">
        <v>495110</v>
      </c>
      <c r="G1247" s="56" t="s">
        <v>889</v>
      </c>
      <c r="H1247" s="56" t="str">
        <f t="shared" si="19"/>
        <v>847.8471170.1.495110.000000.847001.300180</v>
      </c>
      <c r="I1247" s="66" t="s">
        <v>21</v>
      </c>
      <c r="J1247" s="66">
        <v>847001</v>
      </c>
      <c r="K1247" s="66" t="s">
        <v>863</v>
      </c>
      <c r="L1247" s="66">
        <v>300180</v>
      </c>
      <c r="M1247" s="56" t="s">
        <v>2167</v>
      </c>
      <c r="N1247" s="56">
        <v>10</v>
      </c>
      <c r="Q1247" s="56" t="s">
        <v>4255</v>
      </c>
      <c r="R1247" s="56">
        <v>1</v>
      </c>
      <c r="S1247" s="56">
        <v>489459.27795449982</v>
      </c>
      <c r="T1247" s="56">
        <v>489459.27795449982</v>
      </c>
      <c r="U1247" s="56" t="s">
        <v>2002</v>
      </c>
      <c r="V1247" s="56" t="s">
        <v>2122</v>
      </c>
      <c r="W1247" s="56" t="s">
        <v>2701</v>
      </c>
      <c r="X1247" s="56" t="s">
        <v>4176</v>
      </c>
      <c r="Y1247" s="56" t="s">
        <v>4258</v>
      </c>
      <c r="AE1247" s="56">
        <v>8471170</v>
      </c>
    </row>
    <row r="1248" spans="1:31" x14ac:dyDescent="0.35">
      <c r="A1248" s="56" t="s">
        <v>2019</v>
      </c>
      <c r="B1248" s="56" t="s">
        <v>2020</v>
      </c>
      <c r="C1248" s="56" t="s">
        <v>962</v>
      </c>
      <c r="D1248" s="56">
        <v>8471305</v>
      </c>
      <c r="E1248" s="56" t="s">
        <v>579</v>
      </c>
      <c r="F1248" s="56">
        <v>425510</v>
      </c>
      <c r="G1248" s="56" t="s">
        <v>37</v>
      </c>
      <c r="H1248" s="56" t="str">
        <f t="shared" si="19"/>
        <v>847.8471305.1.425510.000000.847001.200179</v>
      </c>
      <c r="I1248" s="66" t="s">
        <v>21</v>
      </c>
      <c r="J1248" s="66">
        <v>847001</v>
      </c>
      <c r="K1248" s="66" t="s">
        <v>23</v>
      </c>
      <c r="L1248" s="66">
        <v>200179</v>
      </c>
      <c r="M1248" s="56" t="s">
        <v>2167</v>
      </c>
      <c r="N1248" s="56">
        <v>70</v>
      </c>
      <c r="O1248" s="56" t="s">
        <v>1998</v>
      </c>
      <c r="Q1248" s="56" t="s">
        <v>5218</v>
      </c>
      <c r="R1248" s="56">
        <v>70</v>
      </c>
      <c r="S1248" s="56">
        <v>6000</v>
      </c>
      <c r="T1248" s="56">
        <v>420000</v>
      </c>
      <c r="U1248" s="56" t="s">
        <v>2002</v>
      </c>
      <c r="V1248" s="56" t="s">
        <v>2003</v>
      </c>
      <c r="W1248" s="56" t="s">
        <v>2050</v>
      </c>
      <c r="X1248" s="56" t="s">
        <v>5221</v>
      </c>
      <c r="Y1248" s="56" t="s">
        <v>2009</v>
      </c>
      <c r="AE1248" s="56" t="s">
        <v>5637</v>
      </c>
    </row>
    <row r="1249" spans="1:31" x14ac:dyDescent="0.35">
      <c r="A1249" s="56" t="s">
        <v>2019</v>
      </c>
      <c r="B1249" s="56" t="s">
        <v>1999</v>
      </c>
      <c r="C1249" s="56" t="s">
        <v>962</v>
      </c>
      <c r="D1249" s="56">
        <v>8471305</v>
      </c>
      <c r="E1249" s="56" t="s">
        <v>579</v>
      </c>
      <c r="F1249" s="56">
        <v>425550</v>
      </c>
      <c r="G1249" s="56" t="s">
        <v>83</v>
      </c>
      <c r="H1249" s="56" t="str">
        <f t="shared" si="19"/>
        <v>847.8471305.1.425550.000000.847001.200179</v>
      </c>
      <c r="I1249" s="66" t="s">
        <v>21</v>
      </c>
      <c r="J1249" s="66">
        <v>847001</v>
      </c>
      <c r="K1249" s="66" t="s">
        <v>23</v>
      </c>
      <c r="L1249" s="66">
        <v>200179</v>
      </c>
      <c r="M1249" s="56" t="s">
        <v>2167</v>
      </c>
      <c r="N1249" s="56">
        <v>60</v>
      </c>
      <c r="O1249" s="56" t="s">
        <v>1998</v>
      </c>
      <c r="Q1249" s="56" t="s">
        <v>5222</v>
      </c>
      <c r="R1249" s="56">
        <v>60</v>
      </c>
      <c r="S1249" s="56">
        <v>18000</v>
      </c>
      <c r="T1249" s="56">
        <v>1080000</v>
      </c>
      <c r="U1249" s="56" t="s">
        <v>2002</v>
      </c>
      <c r="V1249" s="56" t="s">
        <v>2003</v>
      </c>
      <c r="W1249" s="56" t="s">
        <v>2050</v>
      </c>
      <c r="X1249" s="56" t="s">
        <v>5224</v>
      </c>
      <c r="Y1249" s="56" t="s">
        <v>2009</v>
      </c>
      <c r="AE1249" s="56" t="s">
        <v>5637</v>
      </c>
    </row>
    <row r="1250" spans="1:31" x14ac:dyDescent="0.35">
      <c r="A1250" s="56" t="s">
        <v>2024</v>
      </c>
      <c r="B1250" s="56" t="s">
        <v>1999</v>
      </c>
      <c r="C1250" s="56" t="s">
        <v>962</v>
      </c>
      <c r="D1250" s="56">
        <v>8471305</v>
      </c>
      <c r="E1250" s="56" t="s">
        <v>579</v>
      </c>
      <c r="F1250" s="56">
        <v>425720</v>
      </c>
      <c r="G1250" s="56" t="s">
        <v>126</v>
      </c>
      <c r="H1250" s="56" t="str">
        <f t="shared" si="19"/>
        <v>847.8471305.1.425720.000000.847001.200179</v>
      </c>
      <c r="I1250" s="66" t="s">
        <v>21</v>
      </c>
      <c r="J1250" s="66">
        <v>847001</v>
      </c>
      <c r="K1250" s="66" t="s">
        <v>23</v>
      </c>
      <c r="L1250" s="66">
        <v>200179</v>
      </c>
      <c r="M1250" s="56" t="s">
        <v>5225</v>
      </c>
      <c r="N1250" s="56">
        <v>1</v>
      </c>
      <c r="Q1250" s="56" t="s">
        <v>5226</v>
      </c>
      <c r="R1250" s="56">
        <v>1</v>
      </c>
      <c r="S1250" s="56">
        <v>750000</v>
      </c>
      <c r="T1250" s="56">
        <v>750000</v>
      </c>
      <c r="U1250" s="56" t="s">
        <v>2002</v>
      </c>
      <c r="V1250" s="56" t="s">
        <v>2003</v>
      </c>
      <c r="W1250" s="56" t="s">
        <v>2050</v>
      </c>
      <c r="X1250" s="56" t="s">
        <v>5228</v>
      </c>
      <c r="Y1250" s="56" t="s">
        <v>5209</v>
      </c>
      <c r="AE1250" s="56" t="s">
        <v>5637</v>
      </c>
    </row>
    <row r="1251" spans="1:31" x14ac:dyDescent="0.35">
      <c r="A1251" s="56" t="s">
        <v>2024</v>
      </c>
      <c r="B1251" s="56" t="s">
        <v>1999</v>
      </c>
      <c r="C1251" s="56" t="s">
        <v>962</v>
      </c>
      <c r="D1251" s="56">
        <v>8471305</v>
      </c>
      <c r="E1251" s="56" t="s">
        <v>579</v>
      </c>
      <c r="F1251" s="56">
        <v>425720</v>
      </c>
      <c r="G1251" s="56" t="s">
        <v>126</v>
      </c>
      <c r="H1251" s="56" t="str">
        <f t="shared" si="19"/>
        <v>847.8471305.1.425720.000000.847001.200179</v>
      </c>
      <c r="I1251" s="66" t="s">
        <v>21</v>
      </c>
      <c r="J1251" s="66">
        <v>847001</v>
      </c>
      <c r="K1251" s="66" t="s">
        <v>23</v>
      </c>
      <c r="L1251" s="66">
        <v>200179</v>
      </c>
      <c r="M1251" s="56" t="s">
        <v>5225</v>
      </c>
      <c r="N1251" s="56">
        <v>1</v>
      </c>
      <c r="Q1251" s="56" t="s">
        <v>5229</v>
      </c>
      <c r="R1251" s="56">
        <v>1</v>
      </c>
      <c r="S1251" s="56">
        <v>184000</v>
      </c>
      <c r="T1251" s="56">
        <v>184000</v>
      </c>
      <c r="U1251" s="56" t="s">
        <v>2002</v>
      </c>
      <c r="V1251" s="56" t="s">
        <v>2003</v>
      </c>
      <c r="W1251" s="56" t="s">
        <v>2050</v>
      </c>
      <c r="X1251" s="56" t="s">
        <v>5228</v>
      </c>
      <c r="Y1251" s="56" t="s">
        <v>5209</v>
      </c>
      <c r="AE1251" s="56" t="s">
        <v>5637</v>
      </c>
    </row>
    <row r="1252" spans="1:31" x14ac:dyDescent="0.35">
      <c r="A1252" s="56" t="s">
        <v>2024</v>
      </c>
      <c r="B1252" s="56" t="s">
        <v>1999</v>
      </c>
      <c r="C1252" s="56" t="s">
        <v>962</v>
      </c>
      <c r="D1252" s="56">
        <v>8471305</v>
      </c>
      <c r="E1252" s="56" t="s">
        <v>579</v>
      </c>
      <c r="F1252" s="56">
        <v>425720</v>
      </c>
      <c r="G1252" s="56" t="s">
        <v>126</v>
      </c>
      <c r="H1252" s="56" t="str">
        <f t="shared" si="19"/>
        <v>847.8471305.1.425720.000000.847001.200179</v>
      </c>
      <c r="I1252" s="66" t="s">
        <v>21</v>
      </c>
      <c r="J1252" s="66">
        <v>847001</v>
      </c>
      <c r="K1252" s="66" t="s">
        <v>23</v>
      </c>
      <c r="L1252" s="66">
        <v>200179</v>
      </c>
      <c r="M1252" s="56" t="s">
        <v>5225</v>
      </c>
      <c r="N1252" s="56">
        <v>1</v>
      </c>
      <c r="Q1252" s="56" t="s">
        <v>5230</v>
      </c>
      <c r="R1252" s="56">
        <v>1</v>
      </c>
      <c r="S1252" s="56">
        <v>39000</v>
      </c>
      <c r="T1252" s="56">
        <v>39000</v>
      </c>
      <c r="U1252" s="56" t="s">
        <v>2002</v>
      </c>
      <c r="V1252" s="56" t="s">
        <v>2003</v>
      </c>
      <c r="W1252" s="56" t="s">
        <v>2050</v>
      </c>
      <c r="X1252" s="56" t="s">
        <v>5228</v>
      </c>
      <c r="Y1252" s="56" t="s">
        <v>5209</v>
      </c>
      <c r="AE1252" s="56" t="s">
        <v>5637</v>
      </c>
    </row>
    <row r="1253" spans="1:31" x14ac:dyDescent="0.35">
      <c r="A1253" s="56" t="s">
        <v>2024</v>
      </c>
      <c r="B1253" s="56" t="s">
        <v>1999</v>
      </c>
      <c r="C1253" s="56" t="s">
        <v>962</v>
      </c>
      <c r="D1253" s="56">
        <v>8471305</v>
      </c>
      <c r="E1253" s="56" t="s">
        <v>579</v>
      </c>
      <c r="F1253" s="56">
        <v>425720</v>
      </c>
      <c r="G1253" s="56" t="s">
        <v>126</v>
      </c>
      <c r="H1253" s="56" t="str">
        <f t="shared" si="19"/>
        <v>847.8471305.1.425720.000000.847001.200179</v>
      </c>
      <c r="I1253" s="66" t="s">
        <v>21</v>
      </c>
      <c r="J1253" s="66">
        <v>847001</v>
      </c>
      <c r="K1253" s="66" t="s">
        <v>23</v>
      </c>
      <c r="L1253" s="66">
        <v>200179</v>
      </c>
      <c r="M1253" s="56" t="s">
        <v>5225</v>
      </c>
      <c r="N1253" s="56">
        <v>1</v>
      </c>
      <c r="Q1253" s="56" t="s">
        <v>5231</v>
      </c>
      <c r="R1253" s="56">
        <v>1</v>
      </c>
      <c r="S1253" s="56">
        <v>157000</v>
      </c>
      <c r="T1253" s="56">
        <v>157000</v>
      </c>
      <c r="U1253" s="56" t="s">
        <v>2002</v>
      </c>
      <c r="V1253" s="56" t="s">
        <v>2003</v>
      </c>
      <c r="W1253" s="56" t="s">
        <v>2050</v>
      </c>
      <c r="X1253" s="56" t="s">
        <v>5232</v>
      </c>
      <c r="Y1253" s="56" t="s">
        <v>5209</v>
      </c>
      <c r="AE1253" s="56" t="s">
        <v>5637</v>
      </c>
    </row>
    <row r="1254" spans="1:31" x14ac:dyDescent="0.35">
      <c r="A1254" s="56" t="s">
        <v>2036</v>
      </c>
      <c r="B1254" s="56" t="s">
        <v>1999</v>
      </c>
      <c r="C1254" s="56" t="s">
        <v>962</v>
      </c>
      <c r="D1254" s="56">
        <v>8471305</v>
      </c>
      <c r="E1254" s="56" t="s">
        <v>579</v>
      </c>
      <c r="F1254" s="56">
        <v>425900</v>
      </c>
      <c r="G1254" s="56" t="s">
        <v>40</v>
      </c>
      <c r="H1254" s="56" t="str">
        <f t="shared" si="19"/>
        <v>847.8471305.1.425900.000000.847001.200179</v>
      </c>
      <c r="I1254" s="66" t="s">
        <v>21</v>
      </c>
      <c r="J1254" s="66">
        <v>847001</v>
      </c>
      <c r="K1254" s="66" t="s">
        <v>23</v>
      </c>
      <c r="L1254" s="66">
        <v>200179</v>
      </c>
      <c r="M1254" s="56" t="s">
        <v>2167</v>
      </c>
      <c r="N1254" s="56">
        <v>101</v>
      </c>
      <c r="Q1254" s="56" t="s">
        <v>5233</v>
      </c>
      <c r="R1254" s="56">
        <v>101</v>
      </c>
      <c r="S1254" s="56">
        <v>1000</v>
      </c>
      <c r="T1254" s="56">
        <v>101000</v>
      </c>
      <c r="U1254" s="56" t="s">
        <v>2002</v>
      </c>
      <c r="V1254" s="56" t="s">
        <v>2003</v>
      </c>
      <c r="W1254" s="56" t="s">
        <v>2050</v>
      </c>
      <c r="X1254" s="56" t="s">
        <v>5237</v>
      </c>
      <c r="Y1254" s="56" t="s">
        <v>2009</v>
      </c>
      <c r="AE1254" s="56" t="s">
        <v>5637</v>
      </c>
    </row>
    <row r="1255" spans="1:31" x14ac:dyDescent="0.35">
      <c r="A1255" s="56" t="s">
        <v>2036</v>
      </c>
      <c r="B1255" s="56" t="s">
        <v>1999</v>
      </c>
      <c r="C1255" s="56" t="s">
        <v>962</v>
      </c>
      <c r="D1255" s="56">
        <v>8471305</v>
      </c>
      <c r="E1255" s="56" t="s">
        <v>579</v>
      </c>
      <c r="F1255" s="56">
        <v>425900</v>
      </c>
      <c r="G1255" s="56" t="s">
        <v>40</v>
      </c>
      <c r="H1255" s="56" t="str">
        <f t="shared" si="19"/>
        <v>847.8471305.1.425900.000000.847001.200179</v>
      </c>
      <c r="I1255" s="66" t="s">
        <v>21</v>
      </c>
      <c r="J1255" s="66">
        <v>847001</v>
      </c>
      <c r="K1255" s="66" t="s">
        <v>23</v>
      </c>
      <c r="L1255" s="66">
        <v>200179</v>
      </c>
      <c r="M1255" s="56" t="s">
        <v>2084</v>
      </c>
      <c r="N1255" s="56">
        <v>165</v>
      </c>
      <c r="Q1255" s="56" t="s">
        <v>5238</v>
      </c>
      <c r="R1255" s="56">
        <v>165</v>
      </c>
      <c r="S1255" s="56">
        <v>500</v>
      </c>
      <c r="T1255" s="56">
        <v>82500</v>
      </c>
      <c r="U1255" s="56" t="s">
        <v>2002</v>
      </c>
      <c r="V1255" s="56" t="s">
        <v>2003</v>
      </c>
      <c r="W1255" s="56" t="s">
        <v>2056</v>
      </c>
      <c r="X1255" s="56" t="s">
        <v>5240</v>
      </c>
      <c r="Y1255" s="56" t="s">
        <v>2009</v>
      </c>
      <c r="AE1255" s="56" t="s">
        <v>5637</v>
      </c>
    </row>
    <row r="1256" spans="1:31" x14ac:dyDescent="0.35">
      <c r="A1256" s="56" t="s">
        <v>2058</v>
      </c>
      <c r="B1256" s="56" t="s">
        <v>1999</v>
      </c>
      <c r="C1256" s="56" t="s">
        <v>962</v>
      </c>
      <c r="D1256" s="56">
        <v>8471305</v>
      </c>
      <c r="E1256" s="56" t="s">
        <v>579</v>
      </c>
      <c r="F1256" s="56">
        <v>426100</v>
      </c>
      <c r="G1256" s="56" t="s">
        <v>316</v>
      </c>
      <c r="H1256" s="56" t="str">
        <f t="shared" si="19"/>
        <v>847.8471305.1.426100.000000.847001.200179</v>
      </c>
      <c r="I1256" s="66" t="s">
        <v>21</v>
      </c>
      <c r="J1256" s="66">
        <v>847001</v>
      </c>
      <c r="K1256" s="66" t="s">
        <v>23</v>
      </c>
      <c r="L1256" s="66">
        <v>200179</v>
      </c>
      <c r="M1256" s="56" t="s">
        <v>2000</v>
      </c>
      <c r="N1256" s="56">
        <v>1</v>
      </c>
      <c r="Q1256" s="56" t="s">
        <v>5241</v>
      </c>
      <c r="R1256" s="56">
        <v>3</v>
      </c>
      <c r="S1256" s="56">
        <v>14400</v>
      </c>
      <c r="T1256" s="56">
        <v>43200</v>
      </c>
      <c r="U1256" s="56" t="s">
        <v>2002</v>
      </c>
      <c r="V1256" s="56" t="s">
        <v>2003</v>
      </c>
      <c r="W1256" s="56" t="s">
        <v>2050</v>
      </c>
      <c r="X1256" s="56" t="s">
        <v>5244</v>
      </c>
      <c r="AE1256" s="56" t="s">
        <v>5637</v>
      </c>
    </row>
    <row r="1257" spans="1:31" x14ac:dyDescent="0.35">
      <c r="A1257" s="56" t="s">
        <v>2019</v>
      </c>
      <c r="B1257" s="56" t="s">
        <v>1999</v>
      </c>
      <c r="C1257" s="56" t="s">
        <v>962</v>
      </c>
      <c r="D1257" s="56">
        <v>8471305</v>
      </c>
      <c r="E1257" s="56" t="s">
        <v>579</v>
      </c>
      <c r="F1257" s="56">
        <v>427200</v>
      </c>
      <c r="G1257" s="56" t="s">
        <v>89</v>
      </c>
      <c r="H1257" s="56" t="str">
        <f t="shared" si="19"/>
        <v>847.8471305.1.427200.000000.847001.200179</v>
      </c>
      <c r="I1257" s="66" t="s">
        <v>21</v>
      </c>
      <c r="J1257" s="66">
        <v>847001</v>
      </c>
      <c r="K1257" s="66" t="s">
        <v>23</v>
      </c>
      <c r="L1257" s="66">
        <v>200179</v>
      </c>
      <c r="M1257" s="56" t="s">
        <v>2167</v>
      </c>
      <c r="N1257" s="56">
        <v>60</v>
      </c>
      <c r="O1257" s="56" t="s">
        <v>1998</v>
      </c>
      <c r="Q1257" s="56" t="s">
        <v>5245</v>
      </c>
      <c r="R1257" s="56">
        <v>60</v>
      </c>
      <c r="S1257" s="56">
        <v>10000</v>
      </c>
      <c r="T1257" s="56">
        <v>600000</v>
      </c>
      <c r="U1257" s="56" t="s">
        <v>2002</v>
      </c>
      <c r="V1257" s="56" t="s">
        <v>2003</v>
      </c>
      <c r="W1257" s="56" t="s">
        <v>2034</v>
      </c>
      <c r="X1257" s="56" t="s">
        <v>5249</v>
      </c>
      <c r="Y1257" s="56" t="s">
        <v>2009</v>
      </c>
      <c r="AE1257" s="56" t="s">
        <v>5637</v>
      </c>
    </row>
    <row r="1258" spans="1:31" x14ac:dyDescent="0.35">
      <c r="A1258" s="56" t="s">
        <v>1998</v>
      </c>
      <c r="B1258" s="56" t="s">
        <v>1999</v>
      </c>
      <c r="C1258" s="56" t="s">
        <v>962</v>
      </c>
      <c r="D1258" s="56">
        <v>8471305</v>
      </c>
      <c r="E1258" s="56" t="s">
        <v>579</v>
      </c>
      <c r="F1258" s="56">
        <v>427710</v>
      </c>
      <c r="G1258" s="56" t="s">
        <v>46</v>
      </c>
      <c r="H1258" s="56" t="str">
        <f t="shared" si="19"/>
        <v>847.8471305.1.427710.000000.847001.200179</v>
      </c>
      <c r="I1258" s="66" t="s">
        <v>21</v>
      </c>
      <c r="J1258" s="66">
        <v>847001</v>
      </c>
      <c r="K1258" s="66" t="s">
        <v>23</v>
      </c>
      <c r="L1258" s="66">
        <v>200179</v>
      </c>
      <c r="M1258" s="56" t="s">
        <v>2000</v>
      </c>
      <c r="N1258" s="56">
        <v>6</v>
      </c>
      <c r="O1258" s="56" t="s">
        <v>1998</v>
      </c>
      <c r="Q1258" s="56" t="s">
        <v>5250</v>
      </c>
      <c r="R1258" s="56">
        <v>6</v>
      </c>
      <c r="S1258" s="56">
        <v>25000</v>
      </c>
      <c r="T1258" s="56">
        <v>150000</v>
      </c>
      <c r="U1258" s="56" t="s">
        <v>2002</v>
      </c>
      <c r="V1258" s="56" t="s">
        <v>2003</v>
      </c>
      <c r="W1258" s="56" t="s">
        <v>2007</v>
      </c>
      <c r="X1258" s="56" t="s">
        <v>5253</v>
      </c>
      <c r="Y1258" s="56" t="s">
        <v>5254</v>
      </c>
      <c r="AE1258" s="56" t="s">
        <v>5637</v>
      </c>
    </row>
    <row r="1259" spans="1:31" x14ac:dyDescent="0.35">
      <c r="A1259" s="56" t="s">
        <v>2041</v>
      </c>
      <c r="B1259" s="56" t="s">
        <v>1999</v>
      </c>
      <c r="C1259" s="56" t="s">
        <v>962</v>
      </c>
      <c r="D1259" s="56">
        <v>8471305</v>
      </c>
      <c r="E1259" s="56" t="s">
        <v>579</v>
      </c>
      <c r="F1259" s="56">
        <v>427810</v>
      </c>
      <c r="G1259" s="56" t="s">
        <v>459</v>
      </c>
      <c r="H1259" s="56" t="str">
        <f t="shared" si="19"/>
        <v>847.8471305.1.427810.000000.847001.200179</v>
      </c>
      <c r="I1259" s="66" t="s">
        <v>21</v>
      </c>
      <c r="J1259" s="66">
        <v>847001</v>
      </c>
      <c r="K1259" s="66" t="s">
        <v>23</v>
      </c>
      <c r="L1259" s="66">
        <v>200179</v>
      </c>
      <c r="M1259" s="56" t="s">
        <v>2000</v>
      </c>
      <c r="N1259" s="56">
        <v>1</v>
      </c>
      <c r="O1259" s="56" t="s">
        <v>2036</v>
      </c>
      <c r="Q1259" s="56" t="s">
        <v>5255</v>
      </c>
      <c r="R1259" s="56">
        <v>1</v>
      </c>
      <c r="S1259" s="56">
        <v>12000</v>
      </c>
      <c r="T1259" s="56">
        <v>12000</v>
      </c>
      <c r="U1259" s="56" t="s">
        <v>2002</v>
      </c>
      <c r="V1259" s="56" t="s">
        <v>2003</v>
      </c>
      <c r="W1259" s="56" t="s">
        <v>2050</v>
      </c>
      <c r="X1259" s="56" t="s">
        <v>5258</v>
      </c>
      <c r="Y1259" s="56" t="s">
        <v>2009</v>
      </c>
      <c r="AE1259" s="56" t="s">
        <v>5637</v>
      </c>
    </row>
    <row r="1260" spans="1:31" x14ac:dyDescent="0.35">
      <c r="A1260" s="56" t="s">
        <v>2047</v>
      </c>
      <c r="B1260" s="56" t="s">
        <v>1999</v>
      </c>
      <c r="C1260" s="56" t="s">
        <v>962</v>
      </c>
      <c r="D1260" s="56">
        <v>8471305</v>
      </c>
      <c r="E1260" s="56" t="s">
        <v>579</v>
      </c>
      <c r="F1260" s="56">
        <v>428090</v>
      </c>
      <c r="G1260" s="56" t="s">
        <v>52</v>
      </c>
      <c r="H1260" s="56" t="str">
        <f t="shared" si="19"/>
        <v>847.8471305.1.428090.000000.847001.200179</v>
      </c>
      <c r="I1260" s="66" t="s">
        <v>21</v>
      </c>
      <c r="J1260" s="66">
        <v>847001</v>
      </c>
      <c r="K1260" s="66" t="s">
        <v>23</v>
      </c>
      <c r="L1260" s="66">
        <v>200179</v>
      </c>
      <c r="M1260" s="56" t="s">
        <v>2167</v>
      </c>
      <c r="N1260" s="56">
        <v>25</v>
      </c>
      <c r="O1260" s="56" t="s">
        <v>1998</v>
      </c>
      <c r="P1260" s="56">
        <v>25</v>
      </c>
      <c r="Q1260" s="56" t="s">
        <v>5259</v>
      </c>
      <c r="R1260" s="56">
        <v>25</v>
      </c>
      <c r="S1260" s="56">
        <v>14040</v>
      </c>
      <c r="T1260" s="56">
        <v>351000</v>
      </c>
      <c r="U1260" s="56" t="s">
        <v>2113</v>
      </c>
      <c r="V1260" s="56" t="s">
        <v>2003</v>
      </c>
      <c r="W1260" s="56" t="s">
        <v>2007</v>
      </c>
      <c r="X1260" s="56" t="s">
        <v>5262</v>
      </c>
      <c r="Y1260" s="56" t="s">
        <v>2009</v>
      </c>
      <c r="AE1260" s="56" t="s">
        <v>5637</v>
      </c>
    </row>
    <row r="1261" spans="1:31" x14ac:dyDescent="0.35">
      <c r="A1261" s="56" t="s">
        <v>2036</v>
      </c>
      <c r="B1261" s="56" t="s">
        <v>1999</v>
      </c>
      <c r="C1261" s="56" t="s">
        <v>962</v>
      </c>
      <c r="D1261" s="56">
        <v>8471305</v>
      </c>
      <c r="E1261" s="56" t="s">
        <v>579</v>
      </c>
      <c r="F1261" s="56">
        <v>436110</v>
      </c>
      <c r="G1261" s="56" t="s">
        <v>64</v>
      </c>
      <c r="H1261" s="56" t="str">
        <f t="shared" si="19"/>
        <v>847.8471305.1.436110.000000.847001.200179</v>
      </c>
      <c r="I1261" s="66" t="s">
        <v>21</v>
      </c>
      <c r="J1261" s="66">
        <v>847001</v>
      </c>
      <c r="K1261" s="66" t="s">
        <v>23</v>
      </c>
      <c r="L1261" s="66">
        <v>200179</v>
      </c>
      <c r="M1261" s="56" t="s">
        <v>2000</v>
      </c>
      <c r="N1261" s="56">
        <v>1</v>
      </c>
      <c r="O1261" s="56" t="s">
        <v>1998</v>
      </c>
      <c r="Q1261" s="56" t="s">
        <v>5266</v>
      </c>
      <c r="R1261" s="56">
        <v>1</v>
      </c>
      <c r="S1261" s="56">
        <v>144000</v>
      </c>
      <c r="T1261" s="56">
        <v>144000</v>
      </c>
      <c r="U1261" s="56" t="s">
        <v>2002</v>
      </c>
      <c r="V1261" s="56" t="s">
        <v>2003</v>
      </c>
      <c r="W1261" s="56" t="s">
        <v>2050</v>
      </c>
      <c r="X1261" s="56" t="s">
        <v>5267</v>
      </c>
      <c r="AE1261" s="56" t="s">
        <v>5637</v>
      </c>
    </row>
    <row r="1262" spans="1:31" x14ac:dyDescent="0.35">
      <c r="A1262" s="56" t="s">
        <v>2036</v>
      </c>
      <c r="B1262" s="56" t="s">
        <v>1999</v>
      </c>
      <c r="C1262" s="56" t="s">
        <v>962</v>
      </c>
      <c r="D1262" s="56">
        <v>8471305</v>
      </c>
      <c r="E1262" s="56" t="s">
        <v>579</v>
      </c>
      <c r="F1262" s="56">
        <v>436120</v>
      </c>
      <c r="G1262" s="56" t="s">
        <v>431</v>
      </c>
      <c r="H1262" s="56" t="str">
        <f t="shared" si="19"/>
        <v>847.8471305.1.436120.000000.847001.200179</v>
      </c>
      <c r="I1262" s="66" t="s">
        <v>21</v>
      </c>
      <c r="J1262" s="66">
        <v>847001</v>
      </c>
      <c r="K1262" s="66" t="s">
        <v>23</v>
      </c>
      <c r="L1262" s="66">
        <v>200179</v>
      </c>
      <c r="M1262" s="56" t="s">
        <v>2000</v>
      </c>
      <c r="N1262" s="56">
        <v>1</v>
      </c>
      <c r="O1262" s="56" t="s">
        <v>1998</v>
      </c>
      <c r="Q1262" s="56" t="s">
        <v>5268</v>
      </c>
      <c r="R1262" s="56">
        <v>4</v>
      </c>
      <c r="S1262" s="56">
        <v>14400</v>
      </c>
      <c r="T1262" s="56">
        <v>57600</v>
      </c>
      <c r="U1262" s="56" t="s">
        <v>2002</v>
      </c>
      <c r="V1262" s="56" t="s">
        <v>2003</v>
      </c>
      <c r="W1262" s="56" t="s">
        <v>2050</v>
      </c>
      <c r="X1262" s="56" t="s">
        <v>5267</v>
      </c>
      <c r="AE1262" s="56" t="s">
        <v>5637</v>
      </c>
    </row>
    <row r="1263" spans="1:31" x14ac:dyDescent="0.35">
      <c r="A1263" s="56" t="s">
        <v>2058</v>
      </c>
      <c r="B1263" s="56" t="s">
        <v>1999</v>
      </c>
      <c r="C1263" s="56" t="s">
        <v>962</v>
      </c>
      <c r="D1263" s="56">
        <v>8471305</v>
      </c>
      <c r="E1263" s="56" t="s">
        <v>5640</v>
      </c>
      <c r="F1263" s="56">
        <v>426100</v>
      </c>
      <c r="G1263" s="56" t="s">
        <v>316</v>
      </c>
      <c r="H1263" s="56" t="str">
        <f t="shared" si="19"/>
        <v>847.8471305.1.426100.000000.847001.200179</v>
      </c>
      <c r="I1263" s="66" t="s">
        <v>21</v>
      </c>
      <c r="J1263" s="66">
        <v>847001</v>
      </c>
      <c r="K1263" s="66" t="s">
        <v>23</v>
      </c>
      <c r="L1263" s="66">
        <v>200179</v>
      </c>
      <c r="M1263" s="56" t="s">
        <v>2031</v>
      </c>
      <c r="N1263" s="56">
        <v>5</v>
      </c>
      <c r="O1263" s="56" t="s">
        <v>2031</v>
      </c>
      <c r="Q1263" s="56" t="s">
        <v>4079</v>
      </c>
      <c r="R1263" s="56">
        <v>5</v>
      </c>
      <c r="S1263" s="56">
        <v>2000</v>
      </c>
      <c r="T1263" s="56">
        <v>10000</v>
      </c>
      <c r="U1263" s="56" t="s">
        <v>2002</v>
      </c>
      <c r="V1263" s="56" t="s">
        <v>2003</v>
      </c>
      <c r="W1263" s="56" t="s">
        <v>2034</v>
      </c>
      <c r="X1263" s="56" t="s">
        <v>4083</v>
      </c>
      <c r="Y1263" s="56" t="s">
        <v>5641</v>
      </c>
      <c r="AE1263" s="56" t="s">
        <v>4085</v>
      </c>
    </row>
    <row r="1264" spans="1:31" x14ac:dyDescent="0.35">
      <c r="A1264" s="56" t="s">
        <v>2668</v>
      </c>
      <c r="B1264" s="56" t="s">
        <v>1999</v>
      </c>
      <c r="C1264" s="56" t="s">
        <v>962</v>
      </c>
      <c r="D1264" s="56">
        <v>8471305</v>
      </c>
      <c r="E1264" s="56" t="s">
        <v>5640</v>
      </c>
      <c r="F1264" s="56">
        <v>426900</v>
      </c>
      <c r="G1264" s="56" t="s">
        <v>360</v>
      </c>
      <c r="H1264" s="56" t="str">
        <f t="shared" si="19"/>
        <v>847.8471305.1.426900.000000.847001.200179</v>
      </c>
      <c r="I1264" s="66" t="s">
        <v>21</v>
      </c>
      <c r="J1264" s="66">
        <v>847001</v>
      </c>
      <c r="K1264" s="66" t="s">
        <v>23</v>
      </c>
      <c r="L1264" s="66">
        <v>200179</v>
      </c>
      <c r="M1264" s="56" t="s">
        <v>2031</v>
      </c>
      <c r="N1264" s="56">
        <v>5</v>
      </c>
      <c r="O1264" s="56" t="s">
        <v>2031</v>
      </c>
      <c r="Q1264" s="56" t="s">
        <v>4086</v>
      </c>
      <c r="R1264" s="56">
        <v>5</v>
      </c>
      <c r="S1264" s="56">
        <v>2000</v>
      </c>
      <c r="T1264" s="56">
        <v>10000</v>
      </c>
      <c r="U1264" s="56" t="s">
        <v>2002</v>
      </c>
      <c r="V1264" s="56" t="s">
        <v>2003</v>
      </c>
      <c r="W1264" s="56" t="s">
        <v>2034</v>
      </c>
      <c r="X1264" s="56" t="s">
        <v>4083</v>
      </c>
      <c r="Y1264" s="56" t="s">
        <v>5641</v>
      </c>
      <c r="AE1264" s="56" t="s">
        <v>4085</v>
      </c>
    </row>
    <row r="1265" spans="1:31" x14ac:dyDescent="0.35">
      <c r="A1265" s="56" t="s">
        <v>1998</v>
      </c>
      <c r="B1265" s="56" t="s">
        <v>1999</v>
      </c>
      <c r="C1265" s="56" t="s">
        <v>962</v>
      </c>
      <c r="D1265" s="56">
        <v>8471305</v>
      </c>
      <c r="E1265" s="56" t="s">
        <v>5640</v>
      </c>
      <c r="F1265" s="56">
        <v>427710</v>
      </c>
      <c r="G1265" s="56" t="s">
        <v>46</v>
      </c>
      <c r="H1265" s="56" t="str">
        <f t="shared" si="19"/>
        <v>847.8471305.1.427710.000000.847001.200179</v>
      </c>
      <c r="I1265" s="66" t="s">
        <v>21</v>
      </c>
      <c r="J1265" s="66">
        <v>847001</v>
      </c>
      <c r="K1265" s="66" t="s">
        <v>23</v>
      </c>
      <c r="L1265" s="66">
        <v>200179</v>
      </c>
      <c r="M1265" s="56" t="s">
        <v>2031</v>
      </c>
      <c r="N1265" s="56">
        <v>5</v>
      </c>
      <c r="O1265" s="56" t="s">
        <v>2031</v>
      </c>
      <c r="Q1265" s="56" t="s">
        <v>4087</v>
      </c>
      <c r="R1265" s="56">
        <v>5</v>
      </c>
      <c r="S1265" s="56">
        <v>4000</v>
      </c>
      <c r="T1265" s="56">
        <v>20000</v>
      </c>
      <c r="U1265" s="56" t="s">
        <v>2002</v>
      </c>
      <c r="V1265" s="56" t="s">
        <v>2003</v>
      </c>
      <c r="W1265" s="56" t="s">
        <v>2034</v>
      </c>
      <c r="X1265" s="56" t="s">
        <v>4083</v>
      </c>
      <c r="Y1265" s="56" t="s">
        <v>5641</v>
      </c>
      <c r="AE1265" s="56" t="s">
        <v>4085</v>
      </c>
    </row>
    <row r="1266" spans="1:31" x14ac:dyDescent="0.35">
      <c r="A1266" s="56" t="s">
        <v>1998</v>
      </c>
      <c r="B1266" s="56" t="s">
        <v>1999</v>
      </c>
      <c r="C1266" s="56" t="s">
        <v>962</v>
      </c>
      <c r="D1266" s="56">
        <v>8471305</v>
      </c>
      <c r="E1266" s="56" t="s">
        <v>5640</v>
      </c>
      <c r="F1266" s="56">
        <v>435340</v>
      </c>
      <c r="G1266" s="56" t="s">
        <v>239</v>
      </c>
      <c r="H1266" s="56" t="str">
        <f t="shared" si="19"/>
        <v>847.8471305.1.435340.000000.847001.200179</v>
      </c>
      <c r="I1266" s="66" t="s">
        <v>21</v>
      </c>
      <c r="J1266" s="66">
        <v>847001</v>
      </c>
      <c r="K1266" s="66" t="s">
        <v>23</v>
      </c>
      <c r="L1266" s="66">
        <v>200179</v>
      </c>
      <c r="M1266" s="56" t="s">
        <v>2031</v>
      </c>
      <c r="N1266" s="56">
        <v>5</v>
      </c>
      <c r="O1266" s="56" t="s">
        <v>2031</v>
      </c>
      <c r="Q1266" s="56" t="s">
        <v>4089</v>
      </c>
      <c r="R1266" s="56">
        <v>5</v>
      </c>
      <c r="S1266" s="56">
        <v>1000</v>
      </c>
      <c r="T1266" s="56">
        <v>5000</v>
      </c>
      <c r="U1266" s="56" t="s">
        <v>2002</v>
      </c>
      <c r="V1266" s="56" t="s">
        <v>2003</v>
      </c>
      <c r="W1266" s="56" t="s">
        <v>2007</v>
      </c>
      <c r="X1266" s="56" t="s">
        <v>4091</v>
      </c>
      <c r="Y1266" s="56" t="s">
        <v>5641</v>
      </c>
      <c r="AE1266" s="56" t="s">
        <v>4085</v>
      </c>
    </row>
    <row r="1267" spans="1:31" x14ac:dyDescent="0.35">
      <c r="A1267" s="56" t="s">
        <v>1998</v>
      </c>
      <c r="B1267" s="56" t="s">
        <v>1999</v>
      </c>
      <c r="C1267" s="56" t="s">
        <v>962</v>
      </c>
      <c r="D1267" s="56">
        <v>8471305</v>
      </c>
      <c r="E1267" s="56" t="s">
        <v>5640</v>
      </c>
      <c r="F1267" s="56">
        <v>435508</v>
      </c>
      <c r="G1267" s="56" t="s">
        <v>147</v>
      </c>
      <c r="H1267" s="56" t="str">
        <f t="shared" si="19"/>
        <v>847.8471305.1.435508.000000.847001.200179</v>
      </c>
      <c r="I1267" s="66" t="s">
        <v>21</v>
      </c>
      <c r="J1267" s="66">
        <v>847001</v>
      </c>
      <c r="K1267" s="66" t="s">
        <v>23</v>
      </c>
      <c r="L1267" s="66">
        <v>200179</v>
      </c>
      <c r="M1267" s="56" t="s">
        <v>4092</v>
      </c>
      <c r="N1267" s="56">
        <v>94</v>
      </c>
      <c r="O1267" s="56" t="s">
        <v>4092</v>
      </c>
      <c r="Q1267" s="56" t="s">
        <v>5642</v>
      </c>
      <c r="R1267" s="56">
        <v>94</v>
      </c>
      <c r="S1267" s="56">
        <v>2200</v>
      </c>
      <c r="T1267" s="56">
        <v>206800</v>
      </c>
      <c r="U1267" s="56" t="s">
        <v>2002</v>
      </c>
      <c r="V1267" s="56" t="s">
        <v>2003</v>
      </c>
      <c r="W1267" s="56" t="s">
        <v>2034</v>
      </c>
      <c r="X1267" s="56" t="s">
        <v>4083</v>
      </c>
      <c r="Y1267" s="56" t="s">
        <v>5643</v>
      </c>
      <c r="AE1267" s="56" t="s">
        <v>4085</v>
      </c>
    </row>
    <row r="1268" spans="1:31" x14ac:dyDescent="0.35">
      <c r="A1268" s="56" t="s">
        <v>2668</v>
      </c>
      <c r="B1268" s="56" t="s">
        <v>2669</v>
      </c>
      <c r="C1268" s="56" t="s">
        <v>962</v>
      </c>
      <c r="D1268" s="56">
        <v>8471305</v>
      </c>
      <c r="E1268" s="56" t="s">
        <v>4042</v>
      </c>
      <c r="F1268" s="56">
        <v>421000</v>
      </c>
      <c r="G1268" s="56" t="s">
        <v>31</v>
      </c>
      <c r="H1268" s="56" t="str">
        <f t="shared" si="19"/>
        <v>847.8471305.1.421000.000000.847001.200179</v>
      </c>
      <c r="I1268" s="66" t="s">
        <v>21</v>
      </c>
      <c r="J1268" s="66">
        <v>847001</v>
      </c>
      <c r="K1268" s="66" t="s">
        <v>23</v>
      </c>
      <c r="L1268" s="66">
        <v>200179</v>
      </c>
      <c r="M1268" s="56" t="s">
        <v>2363</v>
      </c>
      <c r="N1268" s="56">
        <v>1</v>
      </c>
      <c r="Q1268" s="56" t="s">
        <v>4043</v>
      </c>
      <c r="R1268" s="56">
        <v>1</v>
      </c>
      <c r="S1268" s="56">
        <v>69000</v>
      </c>
      <c r="T1268" s="56">
        <v>69000</v>
      </c>
      <c r="U1268" s="56" t="s">
        <v>2002</v>
      </c>
      <c r="V1268" s="56" t="s">
        <v>2122</v>
      </c>
      <c r="W1268" s="56" t="s">
        <v>2034</v>
      </c>
      <c r="AE1268" s="56" t="s">
        <v>4047</v>
      </c>
    </row>
    <row r="1269" spans="1:31" x14ac:dyDescent="0.35">
      <c r="A1269" s="56" t="s">
        <v>2668</v>
      </c>
      <c r="B1269" s="56" t="s">
        <v>2669</v>
      </c>
      <c r="C1269" s="56" t="s">
        <v>962</v>
      </c>
      <c r="D1269" s="56">
        <v>8471305</v>
      </c>
      <c r="E1269" s="56" t="s">
        <v>4042</v>
      </c>
      <c r="F1269" s="56">
        <v>421000</v>
      </c>
      <c r="G1269" s="56" t="s">
        <v>31</v>
      </c>
      <c r="H1269" s="56" t="str">
        <f t="shared" si="19"/>
        <v>847.8471305.1.421000.000000.847001.200179</v>
      </c>
      <c r="I1269" s="66" t="s">
        <v>21</v>
      </c>
      <c r="J1269" s="66">
        <v>847001</v>
      </c>
      <c r="K1269" s="66" t="s">
        <v>23</v>
      </c>
      <c r="L1269" s="66">
        <v>200179</v>
      </c>
      <c r="M1269" s="56" t="s">
        <v>3117</v>
      </c>
      <c r="N1269" s="56">
        <v>30</v>
      </c>
      <c r="Q1269" s="56" t="s">
        <v>4048</v>
      </c>
      <c r="R1269" s="56">
        <v>30</v>
      </c>
      <c r="S1269" s="56">
        <v>1437.5</v>
      </c>
      <c r="T1269" s="56">
        <v>43125</v>
      </c>
      <c r="U1269" s="56" t="s">
        <v>2002</v>
      </c>
      <c r="V1269" s="56" t="s">
        <v>2003</v>
      </c>
      <c r="W1269" s="56" t="s">
        <v>2034</v>
      </c>
      <c r="Y1269" s="56" t="s">
        <v>4049</v>
      </c>
      <c r="AE1269" s="56" t="s">
        <v>4047</v>
      </c>
    </row>
    <row r="1270" spans="1:31" x14ac:dyDescent="0.35">
      <c r="A1270" s="56" t="s">
        <v>2668</v>
      </c>
      <c r="B1270" s="56" t="s">
        <v>2669</v>
      </c>
      <c r="C1270" s="56" t="s">
        <v>962</v>
      </c>
      <c r="D1270" s="56">
        <v>8471305</v>
      </c>
      <c r="E1270" s="56" t="s">
        <v>4042</v>
      </c>
      <c r="F1270" s="56">
        <v>421000</v>
      </c>
      <c r="G1270" s="56" t="s">
        <v>31</v>
      </c>
      <c r="H1270" s="56" t="str">
        <f t="shared" si="19"/>
        <v>847.8471305.1.421000.000000.847001.200179</v>
      </c>
      <c r="I1270" s="66" t="s">
        <v>21</v>
      </c>
      <c r="J1270" s="66">
        <v>847001</v>
      </c>
      <c r="K1270" s="66" t="s">
        <v>23</v>
      </c>
      <c r="L1270" s="66">
        <v>200179</v>
      </c>
      <c r="M1270" s="56" t="s">
        <v>3117</v>
      </c>
      <c r="N1270" s="56">
        <v>15</v>
      </c>
      <c r="Q1270" s="56" t="s">
        <v>4050</v>
      </c>
      <c r="R1270" s="56">
        <v>15</v>
      </c>
      <c r="S1270" s="56">
        <v>977.5</v>
      </c>
      <c r="T1270" s="56">
        <v>14662.5</v>
      </c>
      <c r="U1270" s="56" t="s">
        <v>2002</v>
      </c>
      <c r="V1270" s="56" t="s">
        <v>2003</v>
      </c>
      <c r="W1270" s="56" t="s">
        <v>2034</v>
      </c>
      <c r="Y1270" s="56" t="s">
        <v>4050</v>
      </c>
      <c r="AE1270" s="56" t="s">
        <v>4047</v>
      </c>
    </row>
    <row r="1271" spans="1:31" x14ac:dyDescent="0.35">
      <c r="A1271" s="56" t="s">
        <v>2668</v>
      </c>
      <c r="B1271" s="56" t="s">
        <v>2669</v>
      </c>
      <c r="C1271" s="56" t="s">
        <v>962</v>
      </c>
      <c r="D1271" s="56">
        <v>8471305</v>
      </c>
      <c r="E1271" s="56" t="s">
        <v>4042</v>
      </c>
      <c r="F1271" s="56">
        <v>421000</v>
      </c>
      <c r="G1271" s="56" t="s">
        <v>31</v>
      </c>
      <c r="H1271" s="56" t="str">
        <f t="shared" si="19"/>
        <v>847.8471305.1.421000.000000.847001.200179</v>
      </c>
      <c r="I1271" s="66" t="s">
        <v>21</v>
      </c>
      <c r="J1271" s="66">
        <v>847001</v>
      </c>
      <c r="K1271" s="66" t="s">
        <v>23</v>
      </c>
      <c r="L1271" s="66">
        <v>200179</v>
      </c>
      <c r="M1271" s="56" t="s">
        <v>3117</v>
      </c>
      <c r="N1271" s="56">
        <v>9</v>
      </c>
      <c r="Q1271" s="56" t="s">
        <v>4051</v>
      </c>
      <c r="R1271" s="56">
        <v>9</v>
      </c>
      <c r="S1271" s="56">
        <v>8625</v>
      </c>
      <c r="T1271" s="56">
        <v>77625</v>
      </c>
      <c r="U1271" s="56" t="s">
        <v>2002</v>
      </c>
      <c r="V1271" s="56" t="s">
        <v>2003</v>
      </c>
      <c r="W1271" s="56" t="s">
        <v>2034</v>
      </c>
      <c r="Y1271" s="56" t="s">
        <v>4052</v>
      </c>
      <c r="AE1271" s="56" t="s">
        <v>4047</v>
      </c>
    </row>
    <row r="1272" spans="1:31" x14ac:dyDescent="0.35">
      <c r="A1272" s="56" t="s">
        <v>2024</v>
      </c>
      <c r="B1272" s="56" t="s">
        <v>1999</v>
      </c>
      <c r="C1272" s="56" t="s">
        <v>962</v>
      </c>
      <c r="D1272" s="56">
        <v>8471305</v>
      </c>
      <c r="E1272" s="56" t="s">
        <v>4042</v>
      </c>
      <c r="F1272" s="56">
        <v>425763</v>
      </c>
      <c r="G1272" s="56" t="s">
        <v>129</v>
      </c>
      <c r="H1272" s="56" t="str">
        <f t="shared" si="19"/>
        <v>847.8471305.1.425763.000000.847001.200179</v>
      </c>
      <c r="I1272" s="66" t="s">
        <v>21</v>
      </c>
      <c r="J1272" s="66">
        <v>847001</v>
      </c>
      <c r="K1272" s="66" t="s">
        <v>23</v>
      </c>
      <c r="L1272" s="66">
        <v>200179</v>
      </c>
      <c r="M1272" s="56" t="s">
        <v>3117</v>
      </c>
      <c r="N1272" s="56">
        <v>30</v>
      </c>
      <c r="Q1272" s="56" t="s">
        <v>4053</v>
      </c>
      <c r="R1272" s="56">
        <v>30</v>
      </c>
      <c r="S1272" s="56">
        <v>11500</v>
      </c>
      <c r="T1272" s="56">
        <v>345000</v>
      </c>
      <c r="U1272" s="56" t="s">
        <v>2002</v>
      </c>
      <c r="V1272" s="56" t="s">
        <v>2003</v>
      </c>
      <c r="W1272" s="56" t="s">
        <v>2034</v>
      </c>
      <c r="AE1272" s="56" t="s">
        <v>4047</v>
      </c>
    </row>
    <row r="1273" spans="1:31" x14ac:dyDescent="0.35">
      <c r="A1273" s="56" t="s">
        <v>1998</v>
      </c>
      <c r="B1273" s="56" t="s">
        <v>1999</v>
      </c>
      <c r="C1273" s="56" t="s">
        <v>962</v>
      </c>
      <c r="D1273" s="56">
        <v>8471305</v>
      </c>
      <c r="E1273" s="56" t="s">
        <v>4042</v>
      </c>
      <c r="F1273" s="56">
        <v>427710</v>
      </c>
      <c r="G1273" s="56" t="s">
        <v>46</v>
      </c>
      <c r="H1273" s="56" t="str">
        <f t="shared" si="19"/>
        <v>847.8471305.1.427710.000000.847001.200179</v>
      </c>
      <c r="I1273" s="66" t="s">
        <v>21</v>
      </c>
      <c r="J1273" s="66">
        <v>847001</v>
      </c>
      <c r="K1273" s="66" t="s">
        <v>23</v>
      </c>
      <c r="L1273" s="66">
        <v>200179</v>
      </c>
      <c r="M1273" s="56" t="s">
        <v>2031</v>
      </c>
      <c r="N1273" s="56">
        <v>14</v>
      </c>
      <c r="Q1273" s="56" t="s">
        <v>4057</v>
      </c>
      <c r="R1273" s="56">
        <v>14</v>
      </c>
      <c r="S1273" s="56">
        <v>952.5</v>
      </c>
      <c r="T1273" s="56">
        <v>13335</v>
      </c>
      <c r="U1273" s="56" t="s">
        <v>2002</v>
      </c>
      <c r="V1273" s="56" t="s">
        <v>2003</v>
      </c>
      <c r="W1273" s="56" t="s">
        <v>2050</v>
      </c>
      <c r="Y1273" s="56" t="s">
        <v>5644</v>
      </c>
      <c r="AE1273" s="56" t="s">
        <v>4047</v>
      </c>
    </row>
    <row r="1274" spans="1:31" x14ac:dyDescent="0.35">
      <c r="A1274" s="56" t="s">
        <v>1998</v>
      </c>
      <c r="B1274" s="56" t="s">
        <v>1999</v>
      </c>
      <c r="C1274" s="56" t="s">
        <v>962</v>
      </c>
      <c r="D1274" s="56">
        <v>8471305</v>
      </c>
      <c r="E1274" s="56" t="s">
        <v>4042</v>
      </c>
      <c r="F1274" s="56">
        <v>435340</v>
      </c>
      <c r="G1274" s="56" t="s">
        <v>239</v>
      </c>
      <c r="H1274" s="56" t="str">
        <f t="shared" si="19"/>
        <v>847.8471305.1.435340.000000.847001.200179</v>
      </c>
      <c r="I1274" s="66" t="s">
        <v>21</v>
      </c>
      <c r="J1274" s="66">
        <v>847001</v>
      </c>
      <c r="K1274" s="66" t="s">
        <v>23</v>
      </c>
      <c r="L1274" s="66">
        <v>200179</v>
      </c>
      <c r="M1274" s="56" t="s">
        <v>2031</v>
      </c>
      <c r="N1274" s="56">
        <v>15</v>
      </c>
      <c r="Q1274" s="56" t="s">
        <v>4062</v>
      </c>
      <c r="R1274" s="56">
        <v>15</v>
      </c>
      <c r="S1274" s="56">
        <v>316.25</v>
      </c>
      <c r="T1274" s="56">
        <v>4743.75</v>
      </c>
      <c r="U1274" s="56" t="s">
        <v>2002</v>
      </c>
      <c r="V1274" s="56" t="s">
        <v>2003</v>
      </c>
      <c r="W1274" s="56" t="s">
        <v>2050</v>
      </c>
      <c r="Y1274" s="56" t="s">
        <v>5645</v>
      </c>
      <c r="AE1274" s="56" t="s">
        <v>4047</v>
      </c>
    </row>
    <row r="1275" spans="1:31" x14ac:dyDescent="0.35">
      <c r="A1275" s="56">
        <v>0</v>
      </c>
      <c r="B1275" s="56" t="s">
        <v>1999</v>
      </c>
      <c r="C1275" s="56" t="s">
        <v>962</v>
      </c>
      <c r="D1275" s="56">
        <v>8471305</v>
      </c>
      <c r="E1275" s="56" t="s">
        <v>4042</v>
      </c>
      <c r="F1275" s="56">
        <v>492310</v>
      </c>
      <c r="G1275" s="56" t="s">
        <v>871</v>
      </c>
      <c r="H1275" s="56" t="str">
        <f t="shared" si="19"/>
        <v>847.8471305.1.492310.000000.847001.300180</v>
      </c>
      <c r="I1275" s="66" t="s">
        <v>21</v>
      </c>
      <c r="J1275" s="66">
        <v>847001</v>
      </c>
      <c r="K1275" s="66" t="s">
        <v>863</v>
      </c>
      <c r="L1275" s="66">
        <v>300180</v>
      </c>
      <c r="M1275" s="56" t="s">
        <v>2098</v>
      </c>
      <c r="N1275" s="56">
        <v>1</v>
      </c>
      <c r="Q1275" s="56" t="s">
        <v>4067</v>
      </c>
      <c r="R1275" s="56">
        <v>1</v>
      </c>
      <c r="S1275" s="56">
        <v>6450</v>
      </c>
      <c r="T1275" s="56">
        <v>6450</v>
      </c>
      <c r="U1275" s="56" t="s">
        <v>2002</v>
      </c>
      <c r="V1275" s="56" t="s">
        <v>2122</v>
      </c>
      <c r="W1275" s="56" t="s">
        <v>2050</v>
      </c>
      <c r="Y1275" s="56" t="s">
        <v>5646</v>
      </c>
      <c r="AE1275" s="56" t="s">
        <v>4047</v>
      </c>
    </row>
    <row r="1276" spans="1:31" x14ac:dyDescent="0.35">
      <c r="A1276" s="56">
        <v>0</v>
      </c>
      <c r="B1276" s="56" t="s">
        <v>1999</v>
      </c>
      <c r="C1276" s="56" t="s">
        <v>962</v>
      </c>
      <c r="D1276" s="56">
        <v>8471305</v>
      </c>
      <c r="E1276" s="56" t="s">
        <v>4042</v>
      </c>
      <c r="F1276" s="56">
        <v>492310</v>
      </c>
      <c r="G1276" s="56" t="s">
        <v>871</v>
      </c>
      <c r="H1276" s="56" t="str">
        <f t="shared" si="19"/>
        <v>847.8471305.1.492310.000000.847001.300180</v>
      </c>
      <c r="I1276" s="66" t="s">
        <v>21</v>
      </c>
      <c r="J1276" s="66">
        <v>847001</v>
      </c>
      <c r="K1276" s="66" t="s">
        <v>863</v>
      </c>
      <c r="L1276" s="66">
        <v>300180</v>
      </c>
      <c r="M1276" s="56" t="s">
        <v>2098</v>
      </c>
      <c r="N1276" s="56">
        <v>1</v>
      </c>
      <c r="Q1276" s="56" t="s">
        <v>4070</v>
      </c>
      <c r="R1276" s="56">
        <v>1</v>
      </c>
      <c r="S1276" s="56">
        <v>7590</v>
      </c>
      <c r="T1276" s="56">
        <v>7590</v>
      </c>
      <c r="U1276" s="56" t="s">
        <v>2002</v>
      </c>
      <c r="V1276" s="56" t="s">
        <v>2122</v>
      </c>
      <c r="W1276" s="56" t="s">
        <v>2050</v>
      </c>
      <c r="Y1276" s="56" t="s">
        <v>4073</v>
      </c>
      <c r="AE1276" s="56" t="s">
        <v>4047</v>
      </c>
    </row>
    <row r="1277" spans="1:31" x14ac:dyDescent="0.35">
      <c r="A1277" s="56">
        <v>0</v>
      </c>
      <c r="B1277" s="56" t="s">
        <v>1999</v>
      </c>
      <c r="C1277" s="56" t="s">
        <v>962</v>
      </c>
      <c r="D1277" s="56">
        <v>8471305</v>
      </c>
      <c r="E1277" s="56" t="s">
        <v>4042</v>
      </c>
      <c r="F1277" s="56">
        <v>492310</v>
      </c>
      <c r="G1277" s="56" t="s">
        <v>871</v>
      </c>
      <c r="H1277" s="56" t="str">
        <f t="shared" si="19"/>
        <v>847.8471305.1.492310.000000.847001.300180</v>
      </c>
      <c r="I1277" s="66" t="s">
        <v>21</v>
      </c>
      <c r="J1277" s="66">
        <v>847001</v>
      </c>
      <c r="K1277" s="66" t="s">
        <v>863</v>
      </c>
      <c r="L1277" s="66">
        <v>300180</v>
      </c>
      <c r="M1277" s="56" t="s">
        <v>2098</v>
      </c>
      <c r="N1277" s="56">
        <v>1</v>
      </c>
      <c r="Q1277" s="56" t="s">
        <v>4074</v>
      </c>
      <c r="R1277" s="56">
        <v>1</v>
      </c>
      <c r="S1277" s="56">
        <v>6198.5</v>
      </c>
      <c r="T1277" s="56">
        <v>6198.5</v>
      </c>
      <c r="U1277" s="56" t="s">
        <v>2002</v>
      </c>
      <c r="V1277" s="56" t="s">
        <v>2122</v>
      </c>
      <c r="W1277" s="56" t="s">
        <v>2050</v>
      </c>
      <c r="Y1277" s="56" t="s">
        <v>4073</v>
      </c>
      <c r="AE1277" s="56" t="s">
        <v>4047</v>
      </c>
    </row>
    <row r="1278" spans="1:31" x14ac:dyDescent="0.35">
      <c r="A1278" s="56" t="s">
        <v>2024</v>
      </c>
      <c r="B1278" s="56" t="s">
        <v>1999</v>
      </c>
      <c r="C1278" s="56" t="s">
        <v>962</v>
      </c>
      <c r="D1278" s="56">
        <v>8471305</v>
      </c>
      <c r="E1278" s="56" t="s">
        <v>4018</v>
      </c>
      <c r="F1278" s="56">
        <v>425720</v>
      </c>
      <c r="G1278" s="56" t="s">
        <v>126</v>
      </c>
      <c r="H1278" s="56" t="str">
        <f t="shared" si="19"/>
        <v>847.8471305.1.425720.000000.847001.200179</v>
      </c>
      <c r="I1278" s="66" t="s">
        <v>21</v>
      </c>
      <c r="J1278" s="66">
        <v>847001</v>
      </c>
      <c r="K1278" s="66" t="s">
        <v>23</v>
      </c>
      <c r="L1278" s="66">
        <v>200179</v>
      </c>
      <c r="M1278" s="56" t="s">
        <v>2084</v>
      </c>
      <c r="N1278" s="56">
        <v>60</v>
      </c>
      <c r="Q1278" s="56" t="s">
        <v>4019</v>
      </c>
      <c r="R1278" s="56">
        <v>60</v>
      </c>
      <c r="S1278" s="56">
        <v>28500</v>
      </c>
      <c r="T1278" s="56">
        <v>1710000</v>
      </c>
      <c r="U1278" s="56" t="s">
        <v>2002</v>
      </c>
      <c r="V1278" s="56" t="s">
        <v>2003</v>
      </c>
      <c r="W1278" s="56" t="s">
        <v>2007</v>
      </c>
      <c r="X1278" s="56" t="s">
        <v>4023</v>
      </c>
      <c r="AE1278" s="56" t="s">
        <v>4024</v>
      </c>
    </row>
    <row r="1279" spans="1:31" x14ac:dyDescent="0.35">
      <c r="A1279" s="56" t="s">
        <v>2024</v>
      </c>
      <c r="B1279" s="56" t="s">
        <v>1999</v>
      </c>
      <c r="C1279" s="56" t="s">
        <v>962</v>
      </c>
      <c r="D1279" s="56">
        <v>8471305</v>
      </c>
      <c r="E1279" s="56" t="s">
        <v>4018</v>
      </c>
      <c r="F1279" s="56">
        <v>425746</v>
      </c>
      <c r="G1279" s="56" t="s">
        <v>548</v>
      </c>
      <c r="H1279" s="56" t="str">
        <f t="shared" si="19"/>
        <v>847.8471305.1.425746.000000.847001.200179</v>
      </c>
      <c r="I1279" s="66" t="s">
        <v>21</v>
      </c>
      <c r="J1279" s="66">
        <v>847001</v>
      </c>
      <c r="K1279" s="66" t="s">
        <v>23</v>
      </c>
      <c r="L1279" s="66">
        <v>200179</v>
      </c>
      <c r="M1279" s="56" t="s">
        <v>2098</v>
      </c>
      <c r="Q1279" s="56" t="s">
        <v>4028</v>
      </c>
      <c r="R1279" s="56">
        <v>738</v>
      </c>
      <c r="S1279" s="56">
        <v>300</v>
      </c>
      <c r="T1279" s="56">
        <v>221400</v>
      </c>
      <c r="U1279" s="56" t="s">
        <v>2002</v>
      </c>
      <c r="V1279" s="56" t="s">
        <v>2003</v>
      </c>
      <c r="W1279" s="56" t="s">
        <v>2056</v>
      </c>
      <c r="X1279" s="56" t="s">
        <v>4030</v>
      </c>
      <c r="AE1279" s="56" t="s">
        <v>4024</v>
      </c>
    </row>
    <row r="1280" spans="1:31" x14ac:dyDescent="0.35">
      <c r="A1280" s="56" t="s">
        <v>2024</v>
      </c>
      <c r="B1280" s="56" t="s">
        <v>1999</v>
      </c>
      <c r="C1280" s="56" t="s">
        <v>962</v>
      </c>
      <c r="D1280" s="56">
        <v>8471305</v>
      </c>
      <c r="E1280" s="56" t="s">
        <v>4018</v>
      </c>
      <c r="F1280" s="56">
        <v>425749</v>
      </c>
      <c r="G1280" s="56" t="s">
        <v>115</v>
      </c>
      <c r="H1280" s="56" t="str">
        <f t="shared" si="19"/>
        <v>847.8471305.1.425749.000000.847001.300180</v>
      </c>
      <c r="I1280" s="66" t="s">
        <v>21</v>
      </c>
      <c r="J1280" s="66">
        <v>847001</v>
      </c>
      <c r="K1280" s="66" t="s">
        <v>863</v>
      </c>
      <c r="L1280" s="66">
        <v>300180</v>
      </c>
      <c r="M1280" s="56" t="s">
        <v>2084</v>
      </c>
      <c r="N1280" s="56">
        <v>105</v>
      </c>
      <c r="Q1280" s="56" t="s">
        <v>5865</v>
      </c>
      <c r="R1280" s="56">
        <v>200</v>
      </c>
      <c r="S1280" s="56">
        <v>336000</v>
      </c>
      <c r="T1280" s="56">
        <v>67200000</v>
      </c>
      <c r="U1280" s="56" t="s">
        <v>2002</v>
      </c>
      <c r="V1280" s="56" t="s">
        <v>2003</v>
      </c>
      <c r="W1280" s="56" t="s">
        <v>2056</v>
      </c>
      <c r="X1280" s="56" t="s">
        <v>4033</v>
      </c>
      <c r="Y1280" s="56" t="s">
        <v>2876</v>
      </c>
      <c r="AE1280" s="56" t="s">
        <v>4024</v>
      </c>
    </row>
    <row r="1281" spans="1:31" x14ac:dyDescent="0.35">
      <c r="A1281" s="56" t="s">
        <v>2047</v>
      </c>
      <c r="B1281" s="56" t="s">
        <v>1999</v>
      </c>
      <c r="C1281" s="56" t="s">
        <v>962</v>
      </c>
      <c r="D1281" s="56">
        <v>8471305</v>
      </c>
      <c r="E1281" s="56" t="s">
        <v>4018</v>
      </c>
      <c r="F1281" s="56">
        <v>428090</v>
      </c>
      <c r="G1281" s="56" t="s">
        <v>52</v>
      </c>
      <c r="H1281" s="56" t="str">
        <f t="shared" si="19"/>
        <v>847.8471305.1.428090.000000.847001.200179</v>
      </c>
      <c r="I1281" s="66" t="s">
        <v>21</v>
      </c>
      <c r="J1281" s="66">
        <v>847001</v>
      </c>
      <c r="K1281" s="66" t="s">
        <v>23</v>
      </c>
      <c r="L1281" s="66">
        <v>200179</v>
      </c>
      <c r="M1281" s="56" t="s">
        <v>2167</v>
      </c>
      <c r="N1281" s="56">
        <v>2</v>
      </c>
      <c r="Q1281" s="56" t="s">
        <v>4036</v>
      </c>
      <c r="R1281" s="56">
        <v>4</v>
      </c>
      <c r="S1281" s="56">
        <v>17000</v>
      </c>
      <c r="T1281" s="56">
        <v>68000</v>
      </c>
      <c r="U1281" s="56" t="s">
        <v>2002</v>
      </c>
      <c r="V1281" s="56" t="s">
        <v>2003</v>
      </c>
      <c r="W1281" s="56" t="s">
        <v>2056</v>
      </c>
      <c r="X1281" s="56" t="s">
        <v>4038</v>
      </c>
      <c r="AE1281" s="56" t="s">
        <v>4024</v>
      </c>
    </row>
    <row r="1282" spans="1:31" x14ac:dyDescent="0.35">
      <c r="A1282" s="56" t="s">
        <v>2036</v>
      </c>
      <c r="B1282" s="56" t="s">
        <v>1999</v>
      </c>
      <c r="C1282" s="56" t="s">
        <v>962</v>
      </c>
      <c r="D1282" s="56">
        <v>8471305</v>
      </c>
      <c r="E1282" s="56" t="s">
        <v>4018</v>
      </c>
      <c r="F1282" s="56">
        <v>436110</v>
      </c>
      <c r="G1282" s="56" t="s">
        <v>64</v>
      </c>
      <c r="H1282" s="56" t="str">
        <f t="shared" si="19"/>
        <v>847.8471305.1.436110.000000.847001.200179</v>
      </c>
      <c r="I1282" s="66" t="s">
        <v>21</v>
      </c>
      <c r="J1282" s="66">
        <v>847001</v>
      </c>
      <c r="K1282" s="66" t="s">
        <v>23</v>
      </c>
      <c r="L1282" s="66">
        <v>200179</v>
      </c>
      <c r="M1282" s="56" t="s">
        <v>2000</v>
      </c>
      <c r="N1282" s="56">
        <v>1</v>
      </c>
      <c r="Q1282" s="56" t="s">
        <v>4039</v>
      </c>
      <c r="R1282" s="56">
        <v>1</v>
      </c>
      <c r="S1282" s="56">
        <v>100000</v>
      </c>
      <c r="T1282" s="56">
        <v>100000</v>
      </c>
      <c r="U1282" s="56" t="s">
        <v>2002</v>
      </c>
      <c r="V1282" s="56" t="s">
        <v>2003</v>
      </c>
      <c r="W1282" s="56" t="s">
        <v>2050</v>
      </c>
      <c r="X1282" s="56" t="s">
        <v>4041</v>
      </c>
      <c r="AE1282" s="56" t="s">
        <v>4024</v>
      </c>
    </row>
    <row r="1283" spans="1:31" x14ac:dyDescent="0.35">
      <c r="A1283" s="56" t="s">
        <v>1998</v>
      </c>
      <c r="B1283" s="56" t="s">
        <v>1999</v>
      </c>
      <c r="C1283" s="56" t="s">
        <v>962</v>
      </c>
      <c r="D1283" s="56">
        <v>8471305</v>
      </c>
      <c r="E1283" s="56" t="s">
        <v>4018</v>
      </c>
      <c r="F1283" s="56">
        <v>425742</v>
      </c>
      <c r="G1283" s="56" t="s">
        <v>528</v>
      </c>
      <c r="H1283" s="56" t="str">
        <f t="shared" ref="H1283:H1347" si="20">CONCATENATE(847,".",D1283,".",1,".",F1283,".","000000",".",J1283,".",L1283)</f>
        <v>847.8471305.1.425742.000000.847001.200179</v>
      </c>
      <c r="I1283" s="66" t="s">
        <v>21</v>
      </c>
      <c r="J1283" s="66">
        <v>847001</v>
      </c>
      <c r="K1283" s="66" t="s">
        <v>23</v>
      </c>
      <c r="L1283" s="66">
        <v>200179</v>
      </c>
      <c r="M1283" s="56" t="s">
        <v>2558</v>
      </c>
      <c r="N1283" s="56">
        <v>60</v>
      </c>
      <c r="Q1283" s="56" t="s">
        <v>4025</v>
      </c>
      <c r="R1283" s="56">
        <v>60</v>
      </c>
      <c r="S1283" s="56">
        <v>1500</v>
      </c>
      <c r="T1283" s="56">
        <v>90000</v>
      </c>
      <c r="U1283" s="56" t="s">
        <v>2002</v>
      </c>
      <c r="V1283" s="56" t="s">
        <v>2003</v>
      </c>
      <c r="W1283" s="56" t="s">
        <v>2056</v>
      </c>
      <c r="X1283" s="56" t="s">
        <v>4027</v>
      </c>
      <c r="AE1283" s="56" t="s">
        <v>4024</v>
      </c>
    </row>
    <row r="1284" spans="1:31" x14ac:dyDescent="0.35">
      <c r="A1284" s="56" t="s">
        <v>2024</v>
      </c>
      <c r="B1284" s="56" t="s">
        <v>1999</v>
      </c>
      <c r="C1284" s="56" t="s">
        <v>962</v>
      </c>
      <c r="D1284" s="56">
        <v>8471305</v>
      </c>
      <c r="E1284" s="56" t="s">
        <v>4018</v>
      </c>
      <c r="F1284" s="56">
        <v>425750</v>
      </c>
      <c r="G1284" s="56" t="s">
        <v>554</v>
      </c>
      <c r="H1284" s="56" t="str">
        <f t="shared" si="20"/>
        <v>847.8471305.1.425750.000000.847001.200179</v>
      </c>
      <c r="I1284" s="66" t="s">
        <v>21</v>
      </c>
      <c r="J1284" s="66">
        <v>847001</v>
      </c>
      <c r="K1284" s="66" t="s">
        <v>23</v>
      </c>
      <c r="L1284" s="66">
        <v>200179</v>
      </c>
      <c r="M1284" s="56" t="s">
        <v>2084</v>
      </c>
      <c r="N1284" s="56">
        <v>60</v>
      </c>
      <c r="Q1284" s="56" t="s">
        <v>4034</v>
      </c>
      <c r="R1284" s="56">
        <v>1</v>
      </c>
      <c r="S1284" s="56">
        <v>25641.360000000001</v>
      </c>
      <c r="T1284" s="56">
        <v>25641.360000000001</v>
      </c>
      <c r="U1284" s="56" t="s">
        <v>2002</v>
      </c>
      <c r="V1284" s="56" t="s">
        <v>2003</v>
      </c>
      <c r="W1284" s="56" t="s">
        <v>2056</v>
      </c>
      <c r="X1284" s="56" t="s">
        <v>4033</v>
      </c>
      <c r="AE1284" s="56" t="s">
        <v>4024</v>
      </c>
    </row>
    <row r="1285" spans="1:31" x14ac:dyDescent="0.35">
      <c r="A1285" s="56" t="s">
        <v>1998</v>
      </c>
      <c r="B1285" s="56" t="s">
        <v>1999</v>
      </c>
      <c r="C1285" s="56" t="s">
        <v>962</v>
      </c>
      <c r="D1285" s="56">
        <v>8471305</v>
      </c>
      <c r="E1285" s="56" t="s">
        <v>5660</v>
      </c>
      <c r="F1285" s="56">
        <v>420550</v>
      </c>
      <c r="G1285" s="56" t="s">
        <v>18</v>
      </c>
      <c r="H1285" s="56" t="str">
        <f t="shared" si="20"/>
        <v>847.8471305.1.420550.000000.847001.200179</v>
      </c>
      <c r="I1285" s="66" t="s">
        <v>21</v>
      </c>
      <c r="J1285" s="66">
        <v>847001</v>
      </c>
      <c r="K1285" s="66" t="s">
        <v>23</v>
      </c>
      <c r="L1285" s="66">
        <v>200179</v>
      </c>
      <c r="Q1285" s="56" t="s">
        <v>5866</v>
      </c>
      <c r="T1285" s="56">
        <v>1102500</v>
      </c>
      <c r="AE1285" s="56" t="s">
        <v>5660</v>
      </c>
    </row>
    <row r="1286" spans="1:31" x14ac:dyDescent="0.35">
      <c r="A1286" s="56" t="s">
        <v>1998</v>
      </c>
      <c r="B1286" s="56" t="s">
        <v>1999</v>
      </c>
      <c r="C1286" s="56" t="s">
        <v>962</v>
      </c>
      <c r="D1286" s="56">
        <v>8471305</v>
      </c>
      <c r="E1286" s="56" t="s">
        <v>5660</v>
      </c>
      <c r="F1286" s="56">
        <v>421700</v>
      </c>
      <c r="G1286" s="56" t="s">
        <v>956</v>
      </c>
      <c r="H1286" s="56" t="str">
        <f t="shared" si="20"/>
        <v>847.8471305.1.421700.000000.847001.200179</v>
      </c>
      <c r="I1286" s="66" t="s">
        <v>21</v>
      </c>
      <c r="J1286" s="66">
        <v>847001</v>
      </c>
      <c r="K1286" s="66" t="s">
        <v>23</v>
      </c>
      <c r="L1286" s="66">
        <v>200179</v>
      </c>
      <c r="Q1286" s="56" t="s">
        <v>5867</v>
      </c>
      <c r="R1286" s="56">
        <v>210</v>
      </c>
      <c r="S1286" s="56">
        <v>400</v>
      </c>
      <c r="T1286" s="56">
        <v>84000</v>
      </c>
      <c r="U1286" s="56" t="s">
        <v>2002</v>
      </c>
      <c r="V1286" s="56" t="s">
        <v>2003</v>
      </c>
      <c r="AE1286" s="56" t="s">
        <v>5660</v>
      </c>
    </row>
    <row r="1287" spans="1:31" x14ac:dyDescent="0.35">
      <c r="A1287" s="56" t="s">
        <v>2058</v>
      </c>
      <c r="B1287" s="56" t="s">
        <v>1999</v>
      </c>
      <c r="C1287" s="56" t="s">
        <v>962</v>
      </c>
      <c r="D1287" s="56">
        <v>8471305</v>
      </c>
      <c r="E1287" s="56" t="s">
        <v>5660</v>
      </c>
      <c r="F1287" s="56">
        <v>422100</v>
      </c>
      <c r="G1287" s="56" t="s">
        <v>956</v>
      </c>
      <c r="H1287" s="56" t="str">
        <f t="shared" si="20"/>
        <v>847.8471305.1.422100.000000.847001.200179</v>
      </c>
      <c r="I1287" s="66" t="s">
        <v>21</v>
      </c>
      <c r="J1287" s="66">
        <v>847001</v>
      </c>
      <c r="K1287" s="66" t="s">
        <v>23</v>
      </c>
      <c r="L1287" s="66">
        <v>200179</v>
      </c>
      <c r="Q1287" s="56" t="s">
        <v>5868</v>
      </c>
      <c r="R1287" s="56">
        <v>70</v>
      </c>
      <c r="S1287" s="56">
        <v>1260</v>
      </c>
      <c r="T1287" s="56">
        <v>88200</v>
      </c>
      <c r="AE1287" s="56" t="s">
        <v>5660</v>
      </c>
    </row>
    <row r="1288" spans="1:31" x14ac:dyDescent="0.35">
      <c r="A1288" s="56" t="s">
        <v>2024</v>
      </c>
      <c r="B1288" s="56" t="s">
        <v>1999</v>
      </c>
      <c r="C1288" s="56" t="s">
        <v>962</v>
      </c>
      <c r="D1288" s="56">
        <v>8471305</v>
      </c>
      <c r="E1288" s="56" t="s">
        <v>5660</v>
      </c>
      <c r="F1288" s="56">
        <v>425720</v>
      </c>
      <c r="G1288" s="56" t="s">
        <v>126</v>
      </c>
      <c r="H1288" s="56" t="str">
        <f t="shared" si="20"/>
        <v>847.8471305.1.425720.000000.847001.200179</v>
      </c>
      <c r="I1288" s="66" t="s">
        <v>21</v>
      </c>
      <c r="J1288" s="66">
        <v>847001</v>
      </c>
      <c r="K1288" s="66" t="s">
        <v>23</v>
      </c>
      <c r="L1288" s="66">
        <v>200179</v>
      </c>
      <c r="Q1288" s="56" t="s">
        <v>5869</v>
      </c>
      <c r="R1288" s="56">
        <v>6000</v>
      </c>
      <c r="S1288" s="56">
        <v>110.25</v>
      </c>
      <c r="T1288" s="56">
        <v>661500</v>
      </c>
      <c r="AE1288" s="56" t="s">
        <v>5660</v>
      </c>
    </row>
    <row r="1289" spans="1:31" x14ac:dyDescent="0.35">
      <c r="A1289" s="56" t="s">
        <v>2024</v>
      </c>
      <c r="B1289" s="56" t="s">
        <v>1999</v>
      </c>
      <c r="C1289" s="56" t="s">
        <v>962</v>
      </c>
      <c r="D1289" s="56">
        <v>8471305</v>
      </c>
      <c r="E1289" s="56" t="s">
        <v>5660</v>
      </c>
      <c r="F1289" s="56">
        <v>425741</v>
      </c>
      <c r="G1289" s="56" t="s">
        <v>126</v>
      </c>
      <c r="H1289" s="56" t="str">
        <f t="shared" si="20"/>
        <v>847.8471305.1.425741.000000.847001.200179</v>
      </c>
      <c r="I1289" s="66" t="s">
        <v>21</v>
      </c>
      <c r="J1289" s="66">
        <v>847001</v>
      </c>
      <c r="K1289" s="66" t="s">
        <v>23</v>
      </c>
      <c r="L1289" s="66">
        <v>200179</v>
      </c>
      <c r="Q1289" s="56" t="s">
        <v>5870</v>
      </c>
      <c r="T1289" s="56">
        <v>330750</v>
      </c>
      <c r="AE1289" s="56" t="s">
        <v>5660</v>
      </c>
    </row>
    <row r="1290" spans="1:31" x14ac:dyDescent="0.35">
      <c r="A1290" s="56" t="s">
        <v>2024</v>
      </c>
      <c r="B1290" s="56" t="s">
        <v>1999</v>
      </c>
      <c r="C1290" s="56" t="s">
        <v>962</v>
      </c>
      <c r="D1290" s="56">
        <v>8471305</v>
      </c>
      <c r="E1290" s="56" t="s">
        <v>5660</v>
      </c>
      <c r="F1290" s="56">
        <v>425749</v>
      </c>
      <c r="G1290" s="56" t="s">
        <v>548</v>
      </c>
      <c r="H1290" s="56" t="str">
        <f t="shared" si="20"/>
        <v>847.8471305.1.425749.000000.847001.300180</v>
      </c>
      <c r="I1290" s="66" t="s">
        <v>21</v>
      </c>
      <c r="J1290" s="66">
        <v>847001</v>
      </c>
      <c r="K1290" s="66" t="s">
        <v>863</v>
      </c>
      <c r="L1290" s="66">
        <v>300180</v>
      </c>
      <c r="Q1290" s="56" t="s">
        <v>5871</v>
      </c>
      <c r="T1290" s="56">
        <v>100548</v>
      </c>
      <c r="AE1290" s="56" t="s">
        <v>5660</v>
      </c>
    </row>
    <row r="1291" spans="1:31" x14ac:dyDescent="0.35">
      <c r="A1291" s="56" t="s">
        <v>1998</v>
      </c>
      <c r="B1291" s="56" t="s">
        <v>1999</v>
      </c>
      <c r="C1291" s="56" t="s">
        <v>962</v>
      </c>
      <c r="D1291" s="56">
        <v>8471305</v>
      </c>
      <c r="E1291" s="56" t="s">
        <v>5660</v>
      </c>
      <c r="F1291" s="56">
        <v>425770</v>
      </c>
      <c r="G1291" s="56" t="s">
        <v>129</v>
      </c>
      <c r="H1291" s="56" t="str">
        <f t="shared" si="20"/>
        <v>847.8471305.1.425770.000000.847001.200179</v>
      </c>
      <c r="I1291" s="66" t="s">
        <v>21</v>
      </c>
      <c r="J1291" s="66">
        <v>847001</v>
      </c>
      <c r="K1291" s="66" t="s">
        <v>23</v>
      </c>
      <c r="L1291" s="66">
        <v>200179</v>
      </c>
      <c r="Q1291" s="56" t="s">
        <v>5872</v>
      </c>
      <c r="T1291" s="56">
        <v>66540</v>
      </c>
      <c r="AE1291" s="56" t="s">
        <v>5660</v>
      </c>
    </row>
    <row r="1292" spans="1:31" x14ac:dyDescent="0.35">
      <c r="A1292" s="56" t="s">
        <v>1998</v>
      </c>
      <c r="B1292" s="56" t="s">
        <v>1999</v>
      </c>
      <c r="C1292" s="56" t="s">
        <v>962</v>
      </c>
      <c r="D1292" s="56">
        <v>8471305</v>
      </c>
      <c r="E1292" s="56" t="s">
        <v>5660</v>
      </c>
      <c r="F1292" s="56">
        <v>427710</v>
      </c>
      <c r="G1292" s="56" t="s">
        <v>89</v>
      </c>
      <c r="H1292" s="56" t="str">
        <f t="shared" si="20"/>
        <v>847.8471305.1.427710.000000.847001.200179</v>
      </c>
      <c r="I1292" s="66" t="s">
        <v>21</v>
      </c>
      <c r="J1292" s="66">
        <v>847001</v>
      </c>
      <c r="K1292" s="66" t="s">
        <v>23</v>
      </c>
      <c r="L1292" s="66">
        <v>200179</v>
      </c>
      <c r="Q1292" s="56" t="s">
        <v>5873</v>
      </c>
      <c r="T1292" s="56">
        <v>177502.5</v>
      </c>
      <c r="AE1292" s="56" t="s">
        <v>5660</v>
      </c>
    </row>
    <row r="1293" spans="1:31" x14ac:dyDescent="0.35">
      <c r="A1293" s="56" t="s">
        <v>2036</v>
      </c>
      <c r="B1293" s="56" t="s">
        <v>2895</v>
      </c>
      <c r="C1293" s="56" t="s">
        <v>962</v>
      </c>
      <c r="D1293" s="56">
        <v>8471305</v>
      </c>
      <c r="E1293" s="56" t="s">
        <v>5660</v>
      </c>
      <c r="F1293" s="56">
        <v>435310</v>
      </c>
      <c r="G1293" s="56" t="s">
        <v>138</v>
      </c>
      <c r="H1293" s="56" t="str">
        <f t="shared" si="20"/>
        <v>847.8471305.1.435310.000000.847001.200179</v>
      </c>
      <c r="I1293" s="66" t="s">
        <v>21</v>
      </c>
      <c r="J1293" s="66">
        <v>847001</v>
      </c>
      <c r="K1293" s="66" t="s">
        <v>23</v>
      </c>
      <c r="L1293" s="66">
        <v>200179</v>
      </c>
      <c r="Q1293" s="56" t="s">
        <v>5874</v>
      </c>
      <c r="T1293" s="56">
        <v>110250</v>
      </c>
      <c r="AE1293" s="56" t="s">
        <v>5660</v>
      </c>
    </row>
    <row r="1294" spans="1:31" x14ac:dyDescent="0.35">
      <c r="A1294" s="56" t="s">
        <v>2036</v>
      </c>
      <c r="B1294" s="56" t="s">
        <v>1999</v>
      </c>
      <c r="C1294" s="56" t="s">
        <v>962</v>
      </c>
      <c r="D1294" s="56">
        <v>8471305</v>
      </c>
      <c r="E1294" s="56" t="s">
        <v>5660</v>
      </c>
      <c r="F1294" s="56">
        <v>435410</v>
      </c>
      <c r="G1294" s="56" t="s">
        <v>239</v>
      </c>
      <c r="H1294" s="56" t="str">
        <f t="shared" si="20"/>
        <v>847.8471305.1.435410.000000.847001.200179</v>
      </c>
      <c r="I1294" s="66" t="s">
        <v>21</v>
      </c>
      <c r="J1294" s="66">
        <v>847001</v>
      </c>
      <c r="K1294" s="66" t="s">
        <v>23</v>
      </c>
      <c r="L1294" s="66">
        <v>200179</v>
      </c>
      <c r="Q1294" s="56" t="s">
        <v>5875</v>
      </c>
      <c r="T1294" s="56">
        <v>1240497.7053356478</v>
      </c>
      <c r="AE1294" s="56" t="s">
        <v>5660</v>
      </c>
    </row>
    <row r="1295" spans="1:31" x14ac:dyDescent="0.35">
      <c r="A1295" s="56" t="s">
        <v>2019</v>
      </c>
      <c r="B1295" s="56" t="s">
        <v>2896</v>
      </c>
      <c r="C1295" s="56" t="s">
        <v>962</v>
      </c>
      <c r="D1295" s="56">
        <v>8471305</v>
      </c>
      <c r="E1295" s="56" t="s">
        <v>5660</v>
      </c>
      <c r="F1295" s="56">
        <v>435519</v>
      </c>
      <c r="G1295" s="56" t="s">
        <v>147</v>
      </c>
      <c r="H1295" s="56" t="str">
        <f t="shared" si="20"/>
        <v>847.8471305.1.435519.000000.847001.200179</v>
      </c>
      <c r="I1295" s="66" t="s">
        <v>21</v>
      </c>
      <c r="J1295" s="66">
        <v>847001</v>
      </c>
      <c r="K1295" s="66" t="s">
        <v>23</v>
      </c>
      <c r="L1295" s="66">
        <v>200179</v>
      </c>
      <c r="Q1295" s="56" t="s">
        <v>5876</v>
      </c>
      <c r="T1295" s="56">
        <v>558312</v>
      </c>
      <c r="AE1295" s="56" t="s">
        <v>5660</v>
      </c>
    </row>
    <row r="1296" spans="1:31" x14ac:dyDescent="0.35">
      <c r="A1296" s="56" t="s">
        <v>1998</v>
      </c>
      <c r="B1296" s="56" t="s">
        <v>1999</v>
      </c>
      <c r="C1296" s="56" t="s">
        <v>962</v>
      </c>
      <c r="D1296" s="56">
        <v>8471305</v>
      </c>
      <c r="E1296" s="56" t="s">
        <v>5660</v>
      </c>
      <c r="F1296" s="56">
        <v>432210</v>
      </c>
      <c r="G1296" s="56" t="s">
        <v>554</v>
      </c>
      <c r="H1296" s="56" t="str">
        <f t="shared" si="20"/>
        <v>847.8471305.1.432210.000000.847001.200179</v>
      </c>
      <c r="I1296" s="66" t="s">
        <v>21</v>
      </c>
      <c r="J1296" s="66">
        <v>847001</v>
      </c>
      <c r="K1296" s="66" t="s">
        <v>23</v>
      </c>
      <c r="L1296" s="66">
        <v>200179</v>
      </c>
      <c r="Q1296" s="56" t="s">
        <v>5877</v>
      </c>
      <c r="T1296" s="56">
        <v>2135941.9200000004</v>
      </c>
      <c r="AE1296" s="56" t="s">
        <v>5660</v>
      </c>
    </row>
    <row r="1297" spans="1:31" x14ac:dyDescent="0.35">
      <c r="A1297" s="56">
        <v>0</v>
      </c>
      <c r="B1297" s="56" t="s">
        <v>2255</v>
      </c>
      <c r="C1297" s="56" t="s">
        <v>962</v>
      </c>
      <c r="D1297" s="56">
        <v>8471305</v>
      </c>
      <c r="E1297" s="56" t="s">
        <v>5660</v>
      </c>
      <c r="F1297" s="56">
        <v>495140</v>
      </c>
      <c r="G1297" s="56" t="s">
        <v>620</v>
      </c>
      <c r="H1297" s="56" t="str">
        <f t="shared" si="20"/>
        <v>847.8471305.1.495140.000000.847001.300180</v>
      </c>
      <c r="I1297" s="66" t="s">
        <v>21</v>
      </c>
      <c r="J1297" s="66">
        <v>847001</v>
      </c>
      <c r="K1297" s="66" t="s">
        <v>863</v>
      </c>
      <c r="L1297" s="66">
        <v>300180</v>
      </c>
      <c r="Q1297" s="56" t="s">
        <v>5878</v>
      </c>
      <c r="R1297" s="56">
        <v>110</v>
      </c>
      <c r="S1297" s="56">
        <v>551.25</v>
      </c>
      <c r="T1297" s="56">
        <v>60637.5</v>
      </c>
      <c r="AE1297" s="56" t="s">
        <v>5660</v>
      </c>
    </row>
    <row r="1298" spans="1:31" x14ac:dyDescent="0.35">
      <c r="A1298" s="56" t="s">
        <v>2024</v>
      </c>
      <c r="B1298" s="56" t="s">
        <v>1999</v>
      </c>
      <c r="C1298" s="56" t="s">
        <v>962</v>
      </c>
      <c r="D1298" s="56">
        <v>8471305</v>
      </c>
      <c r="E1298" s="56" t="s">
        <v>5660</v>
      </c>
      <c r="F1298" s="56">
        <v>425762</v>
      </c>
      <c r="G1298" s="56" t="s">
        <v>600</v>
      </c>
      <c r="H1298" s="56" t="str">
        <f t="shared" si="20"/>
        <v>847.8471305.1.425762.000000.847001.200179</v>
      </c>
      <c r="I1298" s="66" t="s">
        <v>21</v>
      </c>
      <c r="J1298" s="66">
        <v>847001</v>
      </c>
      <c r="K1298" s="66" t="s">
        <v>23</v>
      </c>
      <c r="L1298" s="66">
        <v>200179</v>
      </c>
      <c r="Q1298" s="56" t="s">
        <v>5879</v>
      </c>
      <c r="T1298" s="56">
        <v>6507383.7500000019</v>
      </c>
      <c r="AE1298" s="56" t="s">
        <v>5660</v>
      </c>
    </row>
    <row r="1299" spans="1:31" x14ac:dyDescent="0.35">
      <c r="A1299" s="56" t="s">
        <v>2036</v>
      </c>
      <c r="B1299" s="56" t="s">
        <v>1999</v>
      </c>
      <c r="C1299" s="56" t="s">
        <v>962</v>
      </c>
      <c r="D1299" s="56">
        <v>8471305</v>
      </c>
      <c r="E1299" s="56" t="s">
        <v>5660</v>
      </c>
      <c r="F1299" s="56">
        <v>435410</v>
      </c>
      <c r="G1299" s="56" t="s">
        <v>58</v>
      </c>
      <c r="H1299" s="56" t="str">
        <f t="shared" si="20"/>
        <v>847.8471305.1.435410.000000.847001.200179</v>
      </c>
      <c r="I1299" s="66" t="s">
        <v>21</v>
      </c>
      <c r="J1299" s="66">
        <v>847001</v>
      </c>
      <c r="K1299" s="66" t="s">
        <v>23</v>
      </c>
      <c r="L1299" s="66">
        <v>200179</v>
      </c>
      <c r="Q1299" s="56" t="s">
        <v>4155</v>
      </c>
      <c r="T1299" s="56">
        <v>359415</v>
      </c>
      <c r="AE1299" s="56" t="s">
        <v>5660</v>
      </c>
    </row>
    <row r="1300" spans="1:31" x14ac:dyDescent="0.35">
      <c r="A1300" s="56" t="s">
        <v>5326</v>
      </c>
      <c r="B1300" s="56" t="s">
        <v>1999</v>
      </c>
      <c r="C1300" s="56" t="s">
        <v>962</v>
      </c>
      <c r="D1300" s="56">
        <v>8471305</v>
      </c>
      <c r="E1300" s="56" t="s">
        <v>5660</v>
      </c>
      <c r="F1300" s="56">
        <v>435350</v>
      </c>
      <c r="G1300" s="56" t="s">
        <v>144</v>
      </c>
      <c r="H1300" s="56" t="str">
        <f t="shared" si="20"/>
        <v>847.8471305.1.435350.000000.847001.200179</v>
      </c>
      <c r="I1300" s="66" t="s">
        <v>21</v>
      </c>
      <c r="J1300" s="66">
        <v>847001</v>
      </c>
      <c r="K1300" s="66" t="s">
        <v>23</v>
      </c>
      <c r="L1300" s="66">
        <v>200179</v>
      </c>
      <c r="Q1300" s="56" t="s">
        <v>5880</v>
      </c>
      <c r="T1300" s="56">
        <v>387200</v>
      </c>
      <c r="AE1300" s="56" t="s">
        <v>5660</v>
      </c>
    </row>
    <row r="1301" spans="1:31" x14ac:dyDescent="0.35">
      <c r="A1301" s="56" t="s">
        <v>1998</v>
      </c>
      <c r="B1301" s="56" t="s">
        <v>5326</v>
      </c>
      <c r="C1301" s="56" t="s">
        <v>962</v>
      </c>
      <c r="D1301" s="56">
        <v>8471305</v>
      </c>
      <c r="E1301" s="56" t="s">
        <v>3956</v>
      </c>
      <c r="F1301" s="56">
        <v>420570</v>
      </c>
      <c r="G1301" s="56" t="s">
        <v>25</v>
      </c>
      <c r="H1301" s="56" t="str">
        <f t="shared" si="20"/>
        <v>847.8471305.1.420570.000000.847001.200179</v>
      </c>
      <c r="I1301" s="66" t="s">
        <v>21</v>
      </c>
      <c r="J1301" s="66">
        <v>847001</v>
      </c>
      <c r="K1301" s="66" t="s">
        <v>23</v>
      </c>
      <c r="L1301" s="66">
        <v>200179</v>
      </c>
      <c r="M1301" s="56" t="s">
        <v>3957</v>
      </c>
      <c r="N1301" s="56">
        <v>3</v>
      </c>
      <c r="Q1301" s="56" t="s">
        <v>5881</v>
      </c>
      <c r="R1301" s="56">
        <v>3</v>
      </c>
      <c r="S1301" s="56">
        <v>8000</v>
      </c>
      <c r="T1301" s="56">
        <v>24000</v>
      </c>
      <c r="U1301" s="56" t="s">
        <v>2002</v>
      </c>
      <c r="V1301" s="56" t="s">
        <v>2003</v>
      </c>
      <c r="W1301" s="56" t="s">
        <v>2034</v>
      </c>
      <c r="X1301" s="56" t="s">
        <v>3961</v>
      </c>
      <c r="Y1301" s="56" t="s">
        <v>5677</v>
      </c>
      <c r="AE1301" s="56" t="s">
        <v>3956</v>
      </c>
    </row>
    <row r="1302" spans="1:31" x14ac:dyDescent="0.35">
      <c r="A1302" s="56" t="s">
        <v>1998</v>
      </c>
      <c r="B1302" s="56" t="s">
        <v>5326</v>
      </c>
      <c r="C1302" s="56" t="s">
        <v>962</v>
      </c>
      <c r="D1302" s="56">
        <v>8471305</v>
      </c>
      <c r="E1302" s="56" t="s">
        <v>3956</v>
      </c>
      <c r="F1302" s="56">
        <v>432209</v>
      </c>
      <c r="G1302" s="56" t="s">
        <v>138</v>
      </c>
      <c r="H1302" s="56" t="str">
        <f t="shared" si="20"/>
        <v>847.8471305.1.432209.000000.847001.200179</v>
      </c>
      <c r="I1302" s="66" t="s">
        <v>21</v>
      </c>
      <c r="J1302" s="66">
        <v>847001</v>
      </c>
      <c r="K1302" s="66" t="s">
        <v>23</v>
      </c>
      <c r="L1302" s="66">
        <v>200179</v>
      </c>
      <c r="M1302" s="56" t="s">
        <v>2000</v>
      </c>
      <c r="N1302" s="56">
        <v>2</v>
      </c>
      <c r="Q1302" s="56" t="s">
        <v>5882</v>
      </c>
      <c r="R1302" s="56">
        <v>2</v>
      </c>
      <c r="S1302" s="56">
        <v>80000</v>
      </c>
      <c r="T1302" s="56">
        <v>160000</v>
      </c>
      <c r="U1302" s="56" t="s">
        <v>2002</v>
      </c>
      <c r="V1302" s="56" t="s">
        <v>2003</v>
      </c>
      <c r="W1302" s="56" t="s">
        <v>2029</v>
      </c>
      <c r="X1302" s="56" t="s">
        <v>3985</v>
      </c>
      <c r="Y1302" s="56" t="s">
        <v>5679</v>
      </c>
      <c r="AE1302" s="56" t="s">
        <v>3956</v>
      </c>
    </row>
    <row r="1303" spans="1:31" x14ac:dyDescent="0.35">
      <c r="A1303" s="56" t="s">
        <v>2058</v>
      </c>
      <c r="B1303" s="56" t="s">
        <v>5326</v>
      </c>
      <c r="C1303" s="56" t="s">
        <v>962</v>
      </c>
      <c r="D1303" s="56">
        <v>8471305</v>
      </c>
      <c r="E1303" s="56" t="s">
        <v>3956</v>
      </c>
      <c r="F1303" s="56">
        <v>422100</v>
      </c>
      <c r="G1303" s="56" t="s">
        <v>508</v>
      </c>
      <c r="H1303" s="56" t="str">
        <f t="shared" si="20"/>
        <v>847.8471305.1.422100.000000.847001.200179</v>
      </c>
      <c r="I1303" s="66" t="s">
        <v>21</v>
      </c>
      <c r="J1303" s="66">
        <v>847001</v>
      </c>
      <c r="K1303" s="66" t="s">
        <v>23</v>
      </c>
      <c r="L1303" s="66">
        <v>200179</v>
      </c>
      <c r="M1303" s="56" t="s">
        <v>2000</v>
      </c>
      <c r="N1303" s="56">
        <v>24</v>
      </c>
      <c r="Q1303" s="56" t="s">
        <v>3963</v>
      </c>
      <c r="R1303" s="56">
        <v>24</v>
      </c>
      <c r="S1303" s="56">
        <v>1200</v>
      </c>
      <c r="T1303" s="56">
        <v>28800</v>
      </c>
      <c r="U1303" s="56" t="s">
        <v>2002</v>
      </c>
      <c r="V1303" s="56" t="s">
        <v>2003</v>
      </c>
      <c r="W1303" s="56" t="s">
        <v>2433</v>
      </c>
      <c r="X1303" s="56" t="s">
        <v>3965</v>
      </c>
      <c r="Y1303" s="56" t="s">
        <v>3352</v>
      </c>
      <c r="AE1303" s="56" t="s">
        <v>3956</v>
      </c>
    </row>
    <row r="1304" spans="1:31" x14ac:dyDescent="0.35">
      <c r="A1304" s="56" t="s">
        <v>2036</v>
      </c>
      <c r="B1304" s="56" t="s">
        <v>5326</v>
      </c>
      <c r="C1304" s="56" t="s">
        <v>962</v>
      </c>
      <c r="D1304" s="56">
        <v>8471305</v>
      </c>
      <c r="E1304" s="56" t="s">
        <v>3956</v>
      </c>
      <c r="F1304" s="56">
        <v>425900</v>
      </c>
      <c r="G1304" s="56" t="s">
        <v>40</v>
      </c>
      <c r="H1304" s="56" t="str">
        <f t="shared" si="20"/>
        <v>847.8471305.1.425900.000000.847001.200179</v>
      </c>
      <c r="I1304" s="66" t="s">
        <v>21</v>
      </c>
      <c r="J1304" s="66">
        <v>847001</v>
      </c>
      <c r="K1304" s="66" t="s">
        <v>23</v>
      </c>
      <c r="L1304" s="66">
        <v>200179</v>
      </c>
      <c r="M1304" s="56" t="s">
        <v>2363</v>
      </c>
      <c r="N1304" s="56">
        <v>2</v>
      </c>
      <c r="Q1304" s="56" t="s">
        <v>3967</v>
      </c>
      <c r="R1304" s="56">
        <v>2</v>
      </c>
      <c r="S1304" s="56">
        <v>3100</v>
      </c>
      <c r="T1304" s="56">
        <v>6200</v>
      </c>
      <c r="U1304" s="56" t="s">
        <v>2113</v>
      </c>
      <c r="V1304" s="56" t="s">
        <v>2003</v>
      </c>
      <c r="W1304" s="56" t="s">
        <v>2056</v>
      </c>
      <c r="X1304" s="56" t="s">
        <v>3970</v>
      </c>
      <c r="Y1304" s="56" t="s">
        <v>3971</v>
      </c>
      <c r="AE1304" s="56" t="s">
        <v>3956</v>
      </c>
    </row>
    <row r="1305" spans="1:31" x14ac:dyDescent="0.35">
      <c r="A1305" s="56" t="s">
        <v>1998</v>
      </c>
      <c r="B1305" s="56" t="s">
        <v>5326</v>
      </c>
      <c r="C1305" s="56" t="s">
        <v>962</v>
      </c>
      <c r="D1305" s="56">
        <v>8471305</v>
      </c>
      <c r="E1305" s="56" t="s">
        <v>3956</v>
      </c>
      <c r="F1305" s="56">
        <v>435330</v>
      </c>
      <c r="G1305" s="56" t="s">
        <v>568</v>
      </c>
      <c r="H1305" s="56" t="str">
        <f t="shared" si="20"/>
        <v>847.8471305.1.435330.000000.847001.200179</v>
      </c>
      <c r="I1305" s="66" t="s">
        <v>21</v>
      </c>
      <c r="J1305" s="66">
        <v>847001</v>
      </c>
      <c r="K1305" s="66" t="s">
        <v>23</v>
      </c>
      <c r="L1305" s="66">
        <v>200179</v>
      </c>
      <c r="M1305" s="56" t="s">
        <v>2558</v>
      </c>
      <c r="N1305" s="56">
        <v>160</v>
      </c>
      <c r="Q1305" s="56" t="s">
        <v>5883</v>
      </c>
      <c r="R1305" s="56">
        <v>160</v>
      </c>
      <c r="S1305" s="56">
        <v>250</v>
      </c>
      <c r="T1305" s="56">
        <v>40000</v>
      </c>
      <c r="U1305" s="56" t="s">
        <v>2002</v>
      </c>
      <c r="V1305" s="56" t="s">
        <v>2003</v>
      </c>
      <c r="W1305" s="56" t="s">
        <v>2007</v>
      </c>
      <c r="X1305" s="56" t="s">
        <v>3994</v>
      </c>
      <c r="Y1305" s="56" t="s">
        <v>3995</v>
      </c>
      <c r="AE1305" s="56" t="s">
        <v>3956</v>
      </c>
    </row>
    <row r="1306" spans="1:31" x14ac:dyDescent="0.35">
      <c r="A1306" s="56" t="s">
        <v>2668</v>
      </c>
      <c r="B1306" s="56" t="s">
        <v>5326</v>
      </c>
      <c r="C1306" s="56" t="s">
        <v>962</v>
      </c>
      <c r="D1306" s="56">
        <v>8471305</v>
      </c>
      <c r="E1306" s="56" t="s">
        <v>3956</v>
      </c>
      <c r="F1306" s="56">
        <v>426900</v>
      </c>
      <c r="G1306" s="56" t="s">
        <v>360</v>
      </c>
      <c r="H1306" s="56" t="str">
        <f t="shared" si="20"/>
        <v>847.8471305.1.426900.000000.847001.200179</v>
      </c>
      <c r="I1306" s="66" t="s">
        <v>21</v>
      </c>
      <c r="J1306" s="66">
        <v>847001</v>
      </c>
      <c r="K1306" s="66" t="s">
        <v>23</v>
      </c>
      <c r="L1306" s="66">
        <v>200179</v>
      </c>
      <c r="M1306" s="56" t="s">
        <v>2037</v>
      </c>
      <c r="N1306" s="56">
        <v>7</v>
      </c>
      <c r="Q1306" s="56" t="s">
        <v>3972</v>
      </c>
      <c r="R1306" s="56">
        <v>7</v>
      </c>
      <c r="S1306" s="56">
        <v>400</v>
      </c>
      <c r="T1306" s="56">
        <v>2800</v>
      </c>
      <c r="U1306" s="56" t="s">
        <v>2002</v>
      </c>
      <c r="V1306" s="56" t="s">
        <v>2003</v>
      </c>
      <c r="W1306" s="56" t="s">
        <v>2433</v>
      </c>
      <c r="X1306" s="56" t="s">
        <v>3975</v>
      </c>
      <c r="Y1306" s="56" t="s">
        <v>3976</v>
      </c>
      <c r="AE1306" s="56" t="s">
        <v>3956</v>
      </c>
    </row>
    <row r="1307" spans="1:31" x14ac:dyDescent="0.35">
      <c r="A1307" s="56" t="s">
        <v>1998</v>
      </c>
      <c r="B1307" s="56" t="s">
        <v>5326</v>
      </c>
      <c r="C1307" s="56" t="s">
        <v>962</v>
      </c>
      <c r="D1307" s="56">
        <v>8471305</v>
      </c>
      <c r="E1307" s="56" t="s">
        <v>3956</v>
      </c>
      <c r="F1307" s="56">
        <v>427710</v>
      </c>
      <c r="G1307" s="56" t="s">
        <v>46</v>
      </c>
      <c r="H1307" s="56" t="str">
        <f t="shared" si="20"/>
        <v>847.8471305.1.427710.000000.847001.200179</v>
      </c>
      <c r="I1307" s="66" t="s">
        <v>21</v>
      </c>
      <c r="J1307" s="66">
        <v>847001</v>
      </c>
      <c r="K1307" s="66" t="s">
        <v>23</v>
      </c>
      <c r="L1307" s="66">
        <v>200179</v>
      </c>
      <c r="M1307" s="56" t="s">
        <v>2037</v>
      </c>
      <c r="N1307" s="56">
        <v>8</v>
      </c>
      <c r="Q1307" s="56" t="s">
        <v>5884</v>
      </c>
      <c r="R1307" s="56">
        <v>8</v>
      </c>
      <c r="S1307" s="56">
        <v>900</v>
      </c>
      <c r="T1307" s="56">
        <v>7200</v>
      </c>
      <c r="U1307" s="56" t="s">
        <v>2002</v>
      </c>
      <c r="V1307" s="56" t="s">
        <v>2003</v>
      </c>
      <c r="W1307" s="56" t="s">
        <v>2050</v>
      </c>
      <c r="X1307" s="56" t="s">
        <v>3985</v>
      </c>
      <c r="Y1307" s="56" t="s">
        <v>9</v>
      </c>
      <c r="AE1307" s="56" t="s">
        <v>3956</v>
      </c>
    </row>
    <row r="1308" spans="1:31" x14ac:dyDescent="0.35">
      <c r="A1308" s="56" t="s">
        <v>1998</v>
      </c>
      <c r="B1308" s="56" t="s">
        <v>5326</v>
      </c>
      <c r="C1308" s="56" t="s">
        <v>962</v>
      </c>
      <c r="D1308" s="56">
        <v>8471305</v>
      </c>
      <c r="E1308" s="56" t="s">
        <v>3956</v>
      </c>
      <c r="F1308" s="56">
        <v>432209</v>
      </c>
      <c r="G1308" s="56" t="s">
        <v>138</v>
      </c>
      <c r="H1308" s="56" t="str">
        <f t="shared" si="20"/>
        <v>847.8471305.1.432209.000000.847001.200179</v>
      </c>
      <c r="I1308" s="66" t="s">
        <v>21</v>
      </c>
      <c r="J1308" s="66">
        <v>847001</v>
      </c>
      <c r="K1308" s="66" t="s">
        <v>23</v>
      </c>
      <c r="L1308" s="66">
        <v>200179</v>
      </c>
      <c r="M1308" s="56" t="s">
        <v>2286</v>
      </c>
      <c r="N1308" s="56">
        <v>8</v>
      </c>
      <c r="Q1308" s="56" t="s">
        <v>5885</v>
      </c>
      <c r="R1308" s="56">
        <v>8</v>
      </c>
      <c r="S1308" s="56">
        <v>4500</v>
      </c>
      <c r="T1308" s="56">
        <v>36000</v>
      </c>
      <c r="U1308" s="56" t="s">
        <v>2002</v>
      </c>
      <c r="V1308" s="56" t="s">
        <v>2003</v>
      </c>
      <c r="W1308" s="56" t="s">
        <v>2029</v>
      </c>
      <c r="X1308" s="56" t="s">
        <v>5684</v>
      </c>
      <c r="Y1308" s="56" t="s">
        <v>9</v>
      </c>
      <c r="AE1308" s="56" t="s">
        <v>3956</v>
      </c>
    </row>
    <row r="1309" spans="1:31" x14ac:dyDescent="0.35">
      <c r="A1309" s="56" t="s">
        <v>1998</v>
      </c>
      <c r="B1309" s="56" t="s">
        <v>5326</v>
      </c>
      <c r="C1309" s="56" t="s">
        <v>962</v>
      </c>
      <c r="D1309" s="56">
        <v>8471305</v>
      </c>
      <c r="E1309" s="56" t="s">
        <v>3956</v>
      </c>
      <c r="F1309" s="56">
        <v>432209</v>
      </c>
      <c r="G1309" s="56" t="s">
        <v>138</v>
      </c>
      <c r="H1309" s="56" t="str">
        <f t="shared" si="20"/>
        <v>847.8471305.1.432209.000000.847001.200179</v>
      </c>
      <c r="I1309" s="66" t="s">
        <v>21</v>
      </c>
      <c r="J1309" s="66">
        <v>847001</v>
      </c>
      <c r="K1309" s="66" t="s">
        <v>23</v>
      </c>
      <c r="L1309" s="66">
        <v>200179</v>
      </c>
      <c r="M1309" s="56" t="s">
        <v>2000</v>
      </c>
      <c r="N1309" s="56">
        <v>2</v>
      </c>
      <c r="Q1309" s="56" t="s">
        <v>5886</v>
      </c>
      <c r="R1309" s="56">
        <v>2</v>
      </c>
      <c r="S1309" s="56">
        <v>26000</v>
      </c>
      <c r="T1309" s="56">
        <v>52000</v>
      </c>
      <c r="U1309" s="56" t="s">
        <v>2002</v>
      </c>
      <c r="V1309" s="56" t="s">
        <v>2003</v>
      </c>
      <c r="W1309" s="56" t="s">
        <v>2056</v>
      </c>
      <c r="X1309" s="56" t="s">
        <v>3990</v>
      </c>
      <c r="Y1309" s="56" t="s">
        <v>9</v>
      </c>
      <c r="AE1309" s="56" t="s">
        <v>3956</v>
      </c>
    </row>
    <row r="1310" spans="1:31" x14ac:dyDescent="0.35">
      <c r="A1310" s="56" t="s">
        <v>1998</v>
      </c>
      <c r="B1310" s="56" t="s">
        <v>5326</v>
      </c>
      <c r="C1310" s="56" t="s">
        <v>962</v>
      </c>
      <c r="D1310" s="56">
        <v>8471305</v>
      </c>
      <c r="E1310" s="56" t="s">
        <v>3956</v>
      </c>
      <c r="F1310" s="56">
        <v>435340</v>
      </c>
      <c r="G1310" s="56" t="s">
        <v>239</v>
      </c>
      <c r="H1310" s="56" t="str">
        <f t="shared" si="20"/>
        <v>847.8471305.1.435340.000000.847001.200179</v>
      </c>
      <c r="I1310" s="66" t="s">
        <v>21</v>
      </c>
      <c r="J1310" s="66">
        <v>847001</v>
      </c>
      <c r="K1310" s="66" t="s">
        <v>23</v>
      </c>
      <c r="L1310" s="66">
        <v>200179</v>
      </c>
      <c r="M1310" s="56" t="s">
        <v>2037</v>
      </c>
      <c r="N1310" s="56">
        <v>7</v>
      </c>
      <c r="Q1310" s="56" t="s">
        <v>5887</v>
      </c>
      <c r="R1310" s="56">
        <v>14</v>
      </c>
      <c r="S1310" s="56">
        <v>350</v>
      </c>
      <c r="T1310" s="56">
        <v>4900</v>
      </c>
      <c r="U1310" s="56" t="s">
        <v>2002</v>
      </c>
      <c r="V1310" s="56" t="s">
        <v>2003</v>
      </c>
      <c r="W1310" s="56" t="s">
        <v>2050</v>
      </c>
      <c r="X1310" s="56" t="s">
        <v>3999</v>
      </c>
      <c r="Y1310" s="56" t="s">
        <v>3976</v>
      </c>
      <c r="AE1310" s="56" t="s">
        <v>3956</v>
      </c>
    </row>
    <row r="1311" spans="1:31" x14ac:dyDescent="0.35">
      <c r="A1311" s="56" t="s">
        <v>1998</v>
      </c>
      <c r="B1311" s="56" t="s">
        <v>5326</v>
      </c>
      <c r="C1311" s="56" t="s">
        <v>962</v>
      </c>
      <c r="D1311" s="56">
        <v>8471305</v>
      </c>
      <c r="E1311" s="56" t="s">
        <v>3956</v>
      </c>
      <c r="F1311" s="56">
        <v>435508</v>
      </c>
      <c r="G1311" s="56" t="s">
        <v>147</v>
      </c>
      <c r="H1311" s="56" t="str">
        <f t="shared" si="20"/>
        <v>847.8471305.1.435508.000000.847001.200179</v>
      </c>
      <c r="I1311" s="66" t="s">
        <v>21</v>
      </c>
      <c r="J1311" s="66">
        <v>847001</v>
      </c>
      <c r="K1311" s="66" t="s">
        <v>23</v>
      </c>
      <c r="L1311" s="66">
        <v>200179</v>
      </c>
      <c r="M1311" s="56" t="s">
        <v>2414</v>
      </c>
      <c r="N1311" s="56">
        <v>3</v>
      </c>
      <c r="Q1311" s="56" t="s">
        <v>5888</v>
      </c>
      <c r="R1311" s="56">
        <v>10</v>
      </c>
      <c r="S1311" s="56">
        <v>3300</v>
      </c>
      <c r="T1311" s="56">
        <v>33000</v>
      </c>
      <c r="U1311" s="56" t="s">
        <v>2002</v>
      </c>
      <c r="V1311" s="56" t="s">
        <v>2003</v>
      </c>
      <c r="W1311" s="56" t="s">
        <v>2056</v>
      </c>
      <c r="X1311" s="56" t="s">
        <v>5688</v>
      </c>
      <c r="Y1311" s="56" t="s">
        <v>9</v>
      </c>
      <c r="AE1311" s="56" t="s">
        <v>3956</v>
      </c>
    </row>
    <row r="1312" spans="1:31" x14ac:dyDescent="0.35">
      <c r="A1312" s="56" t="s">
        <v>1998</v>
      </c>
      <c r="B1312" s="56" t="s">
        <v>5326</v>
      </c>
      <c r="C1312" s="56" t="s">
        <v>962</v>
      </c>
      <c r="D1312" s="56">
        <v>8471305</v>
      </c>
      <c r="E1312" s="56" t="s">
        <v>3956</v>
      </c>
      <c r="F1312" s="56">
        <v>435508</v>
      </c>
      <c r="G1312" s="56" t="s">
        <v>147</v>
      </c>
      <c r="H1312" s="56" t="str">
        <f t="shared" si="20"/>
        <v>847.8471305.1.435508.000000.847001.200179</v>
      </c>
      <c r="I1312" s="66" t="s">
        <v>21</v>
      </c>
      <c r="J1312" s="66">
        <v>847001</v>
      </c>
      <c r="K1312" s="66" t="s">
        <v>23</v>
      </c>
      <c r="L1312" s="66">
        <v>200179</v>
      </c>
      <c r="M1312" s="56" t="s">
        <v>2286</v>
      </c>
      <c r="N1312" s="56">
        <v>50</v>
      </c>
      <c r="Q1312" s="56" t="s">
        <v>5889</v>
      </c>
      <c r="R1312" s="56">
        <v>20</v>
      </c>
      <c r="S1312" s="56">
        <v>200</v>
      </c>
      <c r="T1312" s="56">
        <v>4000</v>
      </c>
      <c r="U1312" s="56" t="s">
        <v>2002</v>
      </c>
      <c r="V1312" s="56" t="s">
        <v>2003</v>
      </c>
      <c r="W1312" s="56" t="s">
        <v>2056</v>
      </c>
      <c r="X1312" s="56" t="s">
        <v>4006</v>
      </c>
      <c r="Y1312" s="56" t="s">
        <v>9</v>
      </c>
      <c r="AE1312" s="56" t="s">
        <v>3956</v>
      </c>
    </row>
    <row r="1313" spans="1:31" x14ac:dyDescent="0.35">
      <c r="A1313" s="56" t="s">
        <v>1998</v>
      </c>
      <c r="B1313" s="56" t="s">
        <v>5326</v>
      </c>
      <c r="C1313" s="56" t="s">
        <v>962</v>
      </c>
      <c r="D1313" s="56">
        <v>8471305</v>
      </c>
      <c r="E1313" s="56" t="s">
        <v>3956</v>
      </c>
      <c r="F1313" s="56">
        <v>432209</v>
      </c>
      <c r="G1313" s="56" t="s">
        <v>138</v>
      </c>
      <c r="H1313" s="56" t="str">
        <f t="shared" si="20"/>
        <v>847.8471305.1.432209.000000.847001.200179</v>
      </c>
      <c r="I1313" s="66" t="s">
        <v>21</v>
      </c>
      <c r="J1313" s="66">
        <v>847001</v>
      </c>
      <c r="K1313" s="66" t="s">
        <v>23</v>
      </c>
      <c r="L1313" s="66">
        <v>200179</v>
      </c>
      <c r="M1313" s="56" t="s">
        <v>2286</v>
      </c>
      <c r="N1313" s="56">
        <v>1</v>
      </c>
      <c r="Q1313" s="56" t="s">
        <v>5890</v>
      </c>
      <c r="R1313" s="56">
        <v>1</v>
      </c>
      <c r="S1313" s="56">
        <v>23000</v>
      </c>
      <c r="T1313" s="56">
        <v>23000</v>
      </c>
      <c r="U1313" s="56" t="s">
        <v>2002</v>
      </c>
      <c r="V1313" s="56" t="s">
        <v>2003</v>
      </c>
      <c r="W1313" s="56" t="s">
        <v>2007</v>
      </c>
      <c r="X1313" s="56" t="s">
        <v>5691</v>
      </c>
      <c r="Y1313" s="56" t="s">
        <v>5692</v>
      </c>
      <c r="AE1313" s="56" t="s">
        <v>3956</v>
      </c>
    </row>
    <row r="1314" spans="1:31" x14ac:dyDescent="0.35">
      <c r="A1314" s="56">
        <v>0</v>
      </c>
      <c r="B1314" s="56" t="s">
        <v>5326</v>
      </c>
      <c r="C1314" s="56" t="s">
        <v>962</v>
      </c>
      <c r="D1314" s="56">
        <v>8471305</v>
      </c>
      <c r="E1314" s="56" t="s">
        <v>3956</v>
      </c>
      <c r="F1314" s="56">
        <v>492316</v>
      </c>
      <c r="G1314" s="56" t="s">
        <v>138</v>
      </c>
      <c r="H1314" s="56" t="str">
        <f t="shared" si="20"/>
        <v>847.8471305.1.492316.000000.847001.300180</v>
      </c>
      <c r="I1314" s="66" t="s">
        <v>21</v>
      </c>
      <c r="J1314" s="66">
        <v>847001</v>
      </c>
      <c r="K1314" s="66" t="s">
        <v>863</v>
      </c>
      <c r="L1314" s="66">
        <v>300180</v>
      </c>
      <c r="M1314" s="56" t="s">
        <v>2286</v>
      </c>
      <c r="N1314" s="56">
        <v>10</v>
      </c>
      <c r="Q1314" s="56" t="s">
        <v>5891</v>
      </c>
      <c r="R1314" s="56">
        <v>10</v>
      </c>
      <c r="S1314" s="56">
        <v>52000</v>
      </c>
      <c r="T1314" s="56">
        <v>520000</v>
      </c>
      <c r="U1314" s="56" t="s">
        <v>2002</v>
      </c>
      <c r="V1314" s="56" t="s">
        <v>2003</v>
      </c>
      <c r="W1314" s="56" t="s">
        <v>2056</v>
      </c>
      <c r="X1314" s="56" t="s">
        <v>5694</v>
      </c>
      <c r="Y1314" s="56" t="s">
        <v>9</v>
      </c>
      <c r="AE1314" s="56" t="s">
        <v>3956</v>
      </c>
    </row>
    <row r="1315" spans="1:31" x14ac:dyDescent="0.35">
      <c r="A1315" s="56" t="s">
        <v>2019</v>
      </c>
      <c r="B1315" s="56" t="s">
        <v>2020</v>
      </c>
      <c r="C1315" s="56" t="s">
        <v>962</v>
      </c>
      <c r="D1315" s="56">
        <v>8471305</v>
      </c>
      <c r="E1315" s="56" t="s">
        <v>5695</v>
      </c>
      <c r="F1315" s="56">
        <v>425510</v>
      </c>
      <c r="G1315" s="56" t="s">
        <v>37</v>
      </c>
      <c r="H1315" s="56" t="str">
        <f t="shared" si="20"/>
        <v>847.8471305.1.425510.000000.847001.200179</v>
      </c>
      <c r="I1315" s="66" t="s">
        <v>21</v>
      </c>
      <c r="J1315" s="66">
        <v>847001</v>
      </c>
      <c r="K1315" s="66" t="s">
        <v>23</v>
      </c>
      <c r="L1315" s="66">
        <v>200179</v>
      </c>
      <c r="M1315" s="56" t="s">
        <v>3927</v>
      </c>
      <c r="N1315" s="56">
        <v>2</v>
      </c>
      <c r="O1315" s="56" t="s">
        <v>1998</v>
      </c>
      <c r="P1315" s="56" t="s">
        <v>1998</v>
      </c>
      <c r="Q1315" s="56" t="s">
        <v>5892</v>
      </c>
      <c r="R1315" s="56">
        <v>2</v>
      </c>
      <c r="S1315" s="56">
        <v>20000</v>
      </c>
      <c r="T1315" s="56">
        <v>40000</v>
      </c>
      <c r="U1315" s="56" t="s">
        <v>2113</v>
      </c>
      <c r="V1315" s="56" t="s">
        <v>2003</v>
      </c>
      <c r="W1315" s="56" t="s">
        <v>2050</v>
      </c>
      <c r="X1315" s="56" t="s">
        <v>3933</v>
      </c>
      <c r="Y1315" s="56" t="s">
        <v>2009</v>
      </c>
      <c r="AE1315" s="56" t="s">
        <v>5695</v>
      </c>
    </row>
    <row r="1316" spans="1:31" x14ac:dyDescent="0.35">
      <c r="A1316" s="56" t="s">
        <v>2024</v>
      </c>
      <c r="B1316" s="56" t="s">
        <v>1999</v>
      </c>
      <c r="C1316" s="56" t="s">
        <v>962</v>
      </c>
      <c r="D1316" s="56">
        <v>8471305</v>
      </c>
      <c r="E1316" s="56" t="s">
        <v>5695</v>
      </c>
      <c r="F1316" s="56">
        <v>425720</v>
      </c>
      <c r="G1316" s="56" t="s">
        <v>126</v>
      </c>
      <c r="H1316" s="56" t="str">
        <f t="shared" si="20"/>
        <v>847.8471305.1.425720.000000.847001.200179</v>
      </c>
      <c r="I1316" s="66" t="s">
        <v>21</v>
      </c>
      <c r="J1316" s="66">
        <v>847001</v>
      </c>
      <c r="K1316" s="66" t="s">
        <v>23</v>
      </c>
      <c r="L1316" s="66">
        <v>200179</v>
      </c>
      <c r="M1316" s="56" t="s">
        <v>2031</v>
      </c>
      <c r="N1316" s="56">
        <v>2</v>
      </c>
      <c r="O1316" s="56" t="s">
        <v>1998</v>
      </c>
      <c r="P1316" s="56" t="s">
        <v>1998</v>
      </c>
      <c r="Q1316" s="56" t="s">
        <v>3931</v>
      </c>
      <c r="R1316" s="56">
        <v>2</v>
      </c>
      <c r="S1316" s="56">
        <v>20000</v>
      </c>
      <c r="T1316" s="56">
        <v>40000</v>
      </c>
      <c r="U1316" s="56" t="s">
        <v>2113</v>
      </c>
      <c r="V1316" s="56" t="s">
        <v>2003</v>
      </c>
      <c r="X1316" s="56" t="s">
        <v>3933</v>
      </c>
      <c r="Y1316" s="56" t="s">
        <v>2009</v>
      </c>
      <c r="AE1316" s="56" t="s">
        <v>5695</v>
      </c>
    </row>
    <row r="1317" spans="1:31" x14ac:dyDescent="0.35">
      <c r="A1317" s="56" t="s">
        <v>2058</v>
      </c>
      <c r="B1317" s="56" t="s">
        <v>1999</v>
      </c>
      <c r="C1317" s="56" t="s">
        <v>962</v>
      </c>
      <c r="D1317" s="56">
        <v>8471305</v>
      </c>
      <c r="E1317" s="56" t="s">
        <v>5695</v>
      </c>
      <c r="F1317" s="56">
        <v>426100</v>
      </c>
      <c r="G1317" s="56" t="s">
        <v>316</v>
      </c>
      <c r="H1317" s="56" t="str">
        <f t="shared" si="20"/>
        <v>847.8471305.1.426100.000000.847001.200179</v>
      </c>
      <c r="I1317" s="66" t="s">
        <v>21</v>
      </c>
      <c r="J1317" s="66">
        <v>847001</v>
      </c>
      <c r="K1317" s="66" t="s">
        <v>23</v>
      </c>
      <c r="L1317" s="66">
        <v>200179</v>
      </c>
      <c r="M1317" s="56" t="s">
        <v>3117</v>
      </c>
      <c r="N1317" s="56">
        <v>4</v>
      </c>
      <c r="O1317" s="56" t="s">
        <v>2052</v>
      </c>
      <c r="P1317" s="56" t="s">
        <v>2052</v>
      </c>
      <c r="Q1317" s="56" t="s">
        <v>3935</v>
      </c>
      <c r="R1317" s="56">
        <v>4</v>
      </c>
      <c r="S1317" s="56">
        <v>10000</v>
      </c>
      <c r="T1317" s="56">
        <v>40000</v>
      </c>
      <c r="U1317" s="56" t="s">
        <v>2113</v>
      </c>
      <c r="V1317" s="56" t="s">
        <v>2003</v>
      </c>
      <c r="W1317" s="56" t="s">
        <v>2034</v>
      </c>
      <c r="X1317" s="56" t="s">
        <v>3937</v>
      </c>
      <c r="Y1317" s="56" t="s">
        <v>2009</v>
      </c>
      <c r="AE1317" s="56" t="s">
        <v>5695</v>
      </c>
    </row>
    <row r="1318" spans="1:31" x14ac:dyDescent="0.35">
      <c r="A1318" s="56" t="s">
        <v>2041</v>
      </c>
      <c r="B1318" s="56" t="s">
        <v>2834</v>
      </c>
      <c r="C1318" s="56" t="s">
        <v>962</v>
      </c>
      <c r="D1318" s="56">
        <v>8471305</v>
      </c>
      <c r="E1318" s="56" t="s">
        <v>5695</v>
      </c>
      <c r="F1318" s="56">
        <v>432205</v>
      </c>
      <c r="G1318" s="56" t="s">
        <v>470</v>
      </c>
      <c r="H1318" s="56" t="str">
        <f t="shared" si="20"/>
        <v>847.8471305.1.432205.000000.847001.200179</v>
      </c>
      <c r="I1318" s="66" t="s">
        <v>21</v>
      </c>
      <c r="J1318" s="66">
        <v>847001</v>
      </c>
      <c r="K1318" s="66" t="s">
        <v>23</v>
      </c>
      <c r="L1318" s="66">
        <v>200179</v>
      </c>
      <c r="M1318" s="56" t="s">
        <v>2286</v>
      </c>
      <c r="N1318" s="56">
        <v>1</v>
      </c>
      <c r="O1318" s="56" t="s">
        <v>2052</v>
      </c>
      <c r="P1318" s="56" t="s">
        <v>2052</v>
      </c>
      <c r="Q1318" s="56" t="s">
        <v>5893</v>
      </c>
      <c r="R1318" s="56">
        <v>1</v>
      </c>
      <c r="S1318" s="56">
        <v>30000</v>
      </c>
      <c r="T1318" s="56">
        <v>30000</v>
      </c>
      <c r="U1318" s="56" t="s">
        <v>2002</v>
      </c>
      <c r="V1318" s="56" t="s">
        <v>2122</v>
      </c>
      <c r="W1318" s="56" t="s">
        <v>2034</v>
      </c>
      <c r="X1318" s="56" t="s">
        <v>3937</v>
      </c>
      <c r="Y1318" s="56" t="s">
        <v>2009</v>
      </c>
      <c r="AE1318" s="56" t="s">
        <v>5695</v>
      </c>
    </row>
    <row r="1319" spans="1:31" x14ac:dyDescent="0.35">
      <c r="A1319" s="56" t="s">
        <v>1998</v>
      </c>
      <c r="B1319" s="56" t="s">
        <v>1999</v>
      </c>
      <c r="C1319" s="56" t="s">
        <v>962</v>
      </c>
      <c r="D1319" s="56">
        <v>8471305</v>
      </c>
      <c r="E1319" s="56" t="s">
        <v>5695</v>
      </c>
      <c r="F1319" s="56">
        <v>435508</v>
      </c>
      <c r="G1319" s="56" t="s">
        <v>147</v>
      </c>
      <c r="H1319" s="56" t="str">
        <f t="shared" si="20"/>
        <v>847.8471305.1.435508.000000.847001.200179</v>
      </c>
      <c r="I1319" s="66" t="s">
        <v>21</v>
      </c>
      <c r="J1319" s="66">
        <v>847001</v>
      </c>
      <c r="K1319" s="66" t="s">
        <v>23</v>
      </c>
      <c r="L1319" s="66">
        <v>200179</v>
      </c>
      <c r="M1319" s="56" t="s">
        <v>2286</v>
      </c>
      <c r="N1319" s="56">
        <v>1</v>
      </c>
      <c r="O1319" s="56" t="s">
        <v>2052</v>
      </c>
      <c r="P1319" s="56" t="s">
        <v>2052</v>
      </c>
      <c r="Q1319" s="56" t="s">
        <v>3947</v>
      </c>
      <c r="R1319" s="56">
        <v>1</v>
      </c>
      <c r="S1319" s="56">
        <v>14500</v>
      </c>
      <c r="T1319" s="56">
        <v>14500</v>
      </c>
      <c r="U1319" s="56" t="s">
        <v>2002</v>
      </c>
      <c r="V1319" s="56" t="s">
        <v>2003</v>
      </c>
      <c r="W1319" s="56" t="s">
        <v>2050</v>
      </c>
      <c r="X1319" s="56" t="s">
        <v>3937</v>
      </c>
      <c r="Y1319" s="56" t="s">
        <v>3949</v>
      </c>
      <c r="AE1319" s="56" t="s">
        <v>5695</v>
      </c>
    </row>
    <row r="1320" spans="1:31" x14ac:dyDescent="0.35">
      <c r="A1320" s="56" t="s">
        <v>2036</v>
      </c>
      <c r="B1320" s="56" t="s">
        <v>1999</v>
      </c>
      <c r="C1320" s="56" t="s">
        <v>962</v>
      </c>
      <c r="D1320" s="56">
        <v>8471305</v>
      </c>
      <c r="E1320" s="56" t="s">
        <v>5695</v>
      </c>
      <c r="F1320" s="56">
        <v>435410</v>
      </c>
      <c r="G1320" s="56" t="s">
        <v>58</v>
      </c>
      <c r="H1320" s="56" t="str">
        <f t="shared" si="20"/>
        <v>847.8471305.1.435410.000000.847001.200179</v>
      </c>
      <c r="I1320" s="66" t="s">
        <v>21</v>
      </c>
      <c r="J1320" s="66">
        <v>847001</v>
      </c>
      <c r="K1320" s="66" t="s">
        <v>23</v>
      </c>
      <c r="L1320" s="66">
        <v>200179</v>
      </c>
      <c r="M1320" s="56" t="s">
        <v>3934</v>
      </c>
      <c r="N1320" s="56">
        <v>4</v>
      </c>
      <c r="O1320" s="56" t="s">
        <v>2019</v>
      </c>
      <c r="P1320" s="56" t="s">
        <v>2019</v>
      </c>
      <c r="Q1320" s="56" t="s">
        <v>3945</v>
      </c>
      <c r="R1320" s="56">
        <v>4</v>
      </c>
      <c r="S1320" s="56">
        <v>1000</v>
      </c>
      <c r="T1320" s="56">
        <v>4000</v>
      </c>
      <c r="U1320" s="56" t="s">
        <v>2002</v>
      </c>
      <c r="V1320" s="56" t="s">
        <v>2003</v>
      </c>
      <c r="W1320" s="56" t="s">
        <v>2007</v>
      </c>
      <c r="X1320" s="56" t="s">
        <v>3944</v>
      </c>
      <c r="Y1320" s="56" t="s">
        <v>2009</v>
      </c>
      <c r="AE1320" s="56" t="s">
        <v>5695</v>
      </c>
    </row>
    <row r="1321" spans="1:31" x14ac:dyDescent="0.35">
      <c r="A1321" s="56" t="s">
        <v>1998</v>
      </c>
      <c r="B1321" s="56" t="s">
        <v>1999</v>
      </c>
      <c r="C1321" s="56" t="s">
        <v>962</v>
      </c>
      <c r="D1321" s="56">
        <v>8471305</v>
      </c>
      <c r="E1321" s="56" t="s">
        <v>5695</v>
      </c>
      <c r="F1321" s="56">
        <v>435530</v>
      </c>
      <c r="G1321" s="56" t="s">
        <v>150</v>
      </c>
      <c r="H1321" s="56" t="str">
        <f t="shared" si="20"/>
        <v>847.8471305.1.435530.000000.847001.200179</v>
      </c>
      <c r="I1321" s="66" t="s">
        <v>21</v>
      </c>
      <c r="J1321" s="66">
        <v>847001</v>
      </c>
      <c r="K1321" s="66" t="s">
        <v>23</v>
      </c>
      <c r="L1321" s="66">
        <v>200179</v>
      </c>
      <c r="M1321" s="56" t="s">
        <v>3941</v>
      </c>
      <c r="O1321" s="56" t="s">
        <v>2058</v>
      </c>
      <c r="P1321" s="56" t="s">
        <v>2058</v>
      </c>
      <c r="Q1321" s="56" t="s">
        <v>3950</v>
      </c>
      <c r="R1321" s="56">
        <v>20</v>
      </c>
      <c r="S1321" s="56">
        <v>500</v>
      </c>
      <c r="T1321" s="56">
        <v>10000</v>
      </c>
      <c r="U1321" s="56" t="s">
        <v>2002</v>
      </c>
      <c r="V1321" s="56" t="s">
        <v>2003</v>
      </c>
      <c r="W1321" s="56" t="s">
        <v>2007</v>
      </c>
      <c r="X1321" s="56" t="s">
        <v>3944</v>
      </c>
      <c r="Y1321" s="56" t="s">
        <v>2009</v>
      </c>
      <c r="AE1321" s="56" t="s">
        <v>5695</v>
      </c>
    </row>
    <row r="1322" spans="1:31" x14ac:dyDescent="0.35">
      <c r="A1322" s="56" t="s">
        <v>1998</v>
      </c>
      <c r="B1322" s="56" t="s">
        <v>1999</v>
      </c>
      <c r="C1322" s="56" t="s">
        <v>962</v>
      </c>
      <c r="D1322" s="56">
        <v>8471305</v>
      </c>
      <c r="E1322" s="56" t="s">
        <v>5695</v>
      </c>
      <c r="F1322" s="56">
        <v>432209</v>
      </c>
      <c r="G1322" s="56" t="s">
        <v>138</v>
      </c>
      <c r="H1322" s="56" t="str">
        <f t="shared" si="20"/>
        <v>847.8471305.1.432209.000000.847001.200179</v>
      </c>
      <c r="I1322" s="66" t="s">
        <v>21</v>
      </c>
      <c r="J1322" s="66">
        <v>847001</v>
      </c>
      <c r="K1322" s="66" t="s">
        <v>23</v>
      </c>
      <c r="L1322" s="66">
        <v>200179</v>
      </c>
      <c r="M1322" s="56" t="s">
        <v>3941</v>
      </c>
      <c r="O1322" s="56" t="s">
        <v>2058</v>
      </c>
      <c r="P1322" s="56" t="s">
        <v>2058</v>
      </c>
      <c r="Q1322" s="56" t="s">
        <v>3942</v>
      </c>
      <c r="R1322" s="56">
        <v>1</v>
      </c>
      <c r="S1322" s="56">
        <v>11600</v>
      </c>
      <c r="T1322" s="56">
        <v>11600</v>
      </c>
      <c r="U1322" s="56" t="s">
        <v>2002</v>
      </c>
      <c r="V1322" s="56" t="s">
        <v>2003</v>
      </c>
      <c r="W1322" s="56" t="s">
        <v>2007</v>
      </c>
      <c r="X1322" s="56" t="s">
        <v>3944</v>
      </c>
      <c r="Y1322" s="56" t="s">
        <v>2009</v>
      </c>
      <c r="AE1322" s="56" t="s">
        <v>5695</v>
      </c>
    </row>
    <row r="1323" spans="1:31" x14ac:dyDescent="0.35">
      <c r="A1323" s="56">
        <v>0</v>
      </c>
      <c r="B1323" s="56" t="s">
        <v>1999</v>
      </c>
      <c r="C1323" s="56" t="s">
        <v>962</v>
      </c>
      <c r="D1323" s="56">
        <v>8471305</v>
      </c>
      <c r="E1323" s="56" t="s">
        <v>5695</v>
      </c>
      <c r="F1323" s="56">
        <v>492316</v>
      </c>
      <c r="G1323" s="56" t="s">
        <v>138</v>
      </c>
      <c r="H1323" s="56" t="str">
        <f t="shared" si="20"/>
        <v>847.8471305.1.492316.000000.847001.300180</v>
      </c>
      <c r="I1323" s="66" t="s">
        <v>21</v>
      </c>
      <c r="J1323" s="66">
        <v>847001</v>
      </c>
      <c r="K1323" s="66" t="s">
        <v>863</v>
      </c>
      <c r="L1323" s="66">
        <v>300180</v>
      </c>
      <c r="M1323" s="56" t="s">
        <v>3941</v>
      </c>
      <c r="N1323" s="56">
        <v>1</v>
      </c>
      <c r="Q1323" s="56" t="s">
        <v>3952</v>
      </c>
      <c r="R1323" s="56">
        <v>1</v>
      </c>
      <c r="S1323" s="56">
        <v>116000</v>
      </c>
      <c r="T1323" s="56">
        <v>116000</v>
      </c>
      <c r="U1323" s="56" t="s">
        <v>2002</v>
      </c>
      <c r="V1323" s="56" t="s">
        <v>2122</v>
      </c>
      <c r="W1323" s="56" t="s">
        <v>2034</v>
      </c>
      <c r="Y1323" s="56" t="s">
        <v>3955</v>
      </c>
      <c r="AE1323" s="56" t="s">
        <v>5695</v>
      </c>
    </row>
    <row r="1324" spans="1:31" x14ac:dyDescent="0.35">
      <c r="A1324" s="56" t="s">
        <v>2019</v>
      </c>
      <c r="B1324" s="56" t="s">
        <v>2020</v>
      </c>
      <c r="C1324" s="56" t="s">
        <v>962</v>
      </c>
      <c r="D1324" s="56">
        <v>8471305</v>
      </c>
      <c r="E1324" s="56" t="s">
        <v>5894</v>
      </c>
      <c r="F1324" s="56">
        <v>425510</v>
      </c>
      <c r="G1324" s="56" t="s">
        <v>37</v>
      </c>
      <c r="H1324" s="56" t="str">
        <f t="shared" si="20"/>
        <v>847.8471305.1.425510.000000.847001.200179</v>
      </c>
      <c r="I1324" s="66" t="s">
        <v>21</v>
      </c>
      <c r="J1324" s="66">
        <v>847001</v>
      </c>
      <c r="K1324" s="66" t="s">
        <v>23</v>
      </c>
      <c r="L1324" s="66">
        <v>200179</v>
      </c>
      <c r="M1324" s="56" t="s">
        <v>2031</v>
      </c>
      <c r="N1324" s="56">
        <v>5</v>
      </c>
      <c r="O1324" s="56" t="s">
        <v>2031</v>
      </c>
      <c r="Q1324" s="56" t="s">
        <v>4097</v>
      </c>
      <c r="R1324" s="56">
        <v>5</v>
      </c>
      <c r="S1324" s="56">
        <v>10000</v>
      </c>
      <c r="T1324" s="56">
        <v>50000</v>
      </c>
      <c r="U1324" s="56" t="s">
        <v>2002</v>
      </c>
      <c r="V1324" s="56" t="s">
        <v>2003</v>
      </c>
      <c r="W1324" s="56" t="s">
        <v>2007</v>
      </c>
      <c r="X1324" s="56" t="s">
        <v>4100</v>
      </c>
      <c r="Y1324" s="56" t="s">
        <v>4101</v>
      </c>
      <c r="AE1324" s="56" t="s">
        <v>5895</v>
      </c>
    </row>
    <row r="1325" spans="1:31" x14ac:dyDescent="0.35">
      <c r="A1325" s="56" t="s">
        <v>2019</v>
      </c>
      <c r="B1325" s="56" t="s">
        <v>1999</v>
      </c>
      <c r="C1325" s="56" t="s">
        <v>962</v>
      </c>
      <c r="D1325" s="56">
        <v>8471305</v>
      </c>
      <c r="E1325" s="56" t="s">
        <v>5894</v>
      </c>
      <c r="F1325" s="56">
        <v>425550</v>
      </c>
      <c r="G1325" s="56" t="s">
        <v>83</v>
      </c>
      <c r="H1325" s="56" t="str">
        <f t="shared" si="20"/>
        <v>847.8471305.1.425550.000000.847001.200179</v>
      </c>
      <c r="I1325" s="66" t="s">
        <v>21</v>
      </c>
      <c r="J1325" s="66">
        <v>847001</v>
      </c>
      <c r="K1325" s="66" t="s">
        <v>23</v>
      </c>
      <c r="L1325" s="66">
        <v>200179</v>
      </c>
      <c r="M1325" s="56" t="s">
        <v>2031</v>
      </c>
      <c r="N1325" s="56">
        <v>5</v>
      </c>
      <c r="O1325" s="56" t="s">
        <v>2031</v>
      </c>
      <c r="Q1325" s="56" t="s">
        <v>4103</v>
      </c>
      <c r="R1325" s="56">
        <v>4</v>
      </c>
      <c r="S1325" s="56">
        <v>15000</v>
      </c>
      <c r="T1325" s="56">
        <v>60000</v>
      </c>
      <c r="U1325" s="56" t="s">
        <v>2002</v>
      </c>
      <c r="V1325" s="56" t="s">
        <v>2003</v>
      </c>
      <c r="W1325" s="56" t="s">
        <v>2034</v>
      </c>
      <c r="X1325" s="56" t="s">
        <v>4106</v>
      </c>
      <c r="Y1325" s="56" t="s">
        <v>4107</v>
      </c>
      <c r="AE1325" s="56" t="s">
        <v>5895</v>
      </c>
    </row>
    <row r="1326" spans="1:31" x14ac:dyDescent="0.35">
      <c r="A1326" s="56" t="s">
        <v>2058</v>
      </c>
      <c r="B1326" s="56" t="s">
        <v>1999</v>
      </c>
      <c r="C1326" s="56" t="s">
        <v>962</v>
      </c>
      <c r="D1326" s="56">
        <v>8471305</v>
      </c>
      <c r="E1326" s="56" t="s">
        <v>5894</v>
      </c>
      <c r="F1326" s="56">
        <v>426100</v>
      </c>
      <c r="G1326" s="56" t="s">
        <v>316</v>
      </c>
      <c r="H1326" s="56" t="str">
        <f t="shared" si="20"/>
        <v>847.8471305.1.426100.000000.847001.200179</v>
      </c>
      <c r="I1326" s="66" t="s">
        <v>21</v>
      </c>
      <c r="J1326" s="66">
        <v>847001</v>
      </c>
      <c r="K1326" s="66" t="s">
        <v>23</v>
      </c>
      <c r="L1326" s="66">
        <v>200179</v>
      </c>
      <c r="M1326" s="56" t="s">
        <v>2031</v>
      </c>
      <c r="N1326" s="56">
        <v>5</v>
      </c>
      <c r="O1326" s="56" t="s">
        <v>2031</v>
      </c>
      <c r="Q1326" s="56" t="s">
        <v>4113</v>
      </c>
      <c r="R1326" s="56">
        <v>5</v>
      </c>
      <c r="S1326" s="56">
        <v>2000</v>
      </c>
      <c r="T1326" s="56">
        <v>10000</v>
      </c>
      <c r="U1326" s="56" t="s">
        <v>2002</v>
      </c>
      <c r="V1326" s="56" t="s">
        <v>2003</v>
      </c>
      <c r="W1326" s="56" t="s">
        <v>2034</v>
      </c>
      <c r="X1326" s="56" t="s">
        <v>4114</v>
      </c>
      <c r="Y1326" s="56" t="s">
        <v>4107</v>
      </c>
      <c r="AE1326" s="56" t="s">
        <v>5895</v>
      </c>
    </row>
    <row r="1327" spans="1:31" x14ac:dyDescent="0.35">
      <c r="A1327" s="56" t="s">
        <v>2668</v>
      </c>
      <c r="B1327" s="56" t="s">
        <v>1999</v>
      </c>
      <c r="C1327" s="56" t="s">
        <v>962</v>
      </c>
      <c r="D1327" s="56">
        <v>8471305</v>
      </c>
      <c r="E1327" s="56" t="s">
        <v>5894</v>
      </c>
      <c r="F1327" s="56">
        <v>426900</v>
      </c>
      <c r="G1327" s="56" t="s">
        <v>360</v>
      </c>
      <c r="H1327" s="56" t="str">
        <f t="shared" si="20"/>
        <v>847.8471305.1.426900.000000.847001.200179</v>
      </c>
      <c r="I1327" s="66" t="s">
        <v>21</v>
      </c>
      <c r="J1327" s="66">
        <v>847001</v>
      </c>
      <c r="K1327" s="66" t="s">
        <v>23</v>
      </c>
      <c r="L1327" s="66">
        <v>200179</v>
      </c>
      <c r="M1327" s="56" t="s">
        <v>2031</v>
      </c>
      <c r="N1327" s="56">
        <v>5</v>
      </c>
      <c r="O1327" s="56" t="s">
        <v>2031</v>
      </c>
      <c r="Q1327" s="56" t="s">
        <v>4113</v>
      </c>
      <c r="R1327" s="56">
        <v>5</v>
      </c>
      <c r="S1327" s="56">
        <v>2000</v>
      </c>
      <c r="T1327" s="56">
        <v>10000</v>
      </c>
      <c r="U1327" s="56" t="s">
        <v>2002</v>
      </c>
      <c r="V1327" s="56" t="s">
        <v>2003</v>
      </c>
      <c r="W1327" s="56" t="s">
        <v>2034</v>
      </c>
      <c r="X1327" s="56" t="s">
        <v>4114</v>
      </c>
      <c r="Y1327" s="56" t="s">
        <v>4107</v>
      </c>
      <c r="AE1327" s="56" t="s">
        <v>5895</v>
      </c>
    </row>
    <row r="1328" spans="1:31" x14ac:dyDescent="0.35">
      <c r="A1328" s="56" t="s">
        <v>1998</v>
      </c>
      <c r="B1328" s="56" t="s">
        <v>1999</v>
      </c>
      <c r="C1328" s="56" t="s">
        <v>962</v>
      </c>
      <c r="D1328" s="56">
        <v>8471305</v>
      </c>
      <c r="E1328" s="56" t="s">
        <v>5894</v>
      </c>
      <c r="F1328" s="56">
        <v>427710</v>
      </c>
      <c r="G1328" s="56" t="s">
        <v>46</v>
      </c>
      <c r="H1328" s="56" t="str">
        <f t="shared" si="20"/>
        <v>847.8471305.1.427710.000000.847001.200179</v>
      </c>
      <c r="I1328" s="66" t="s">
        <v>21</v>
      </c>
      <c r="J1328" s="66">
        <v>847001</v>
      </c>
      <c r="K1328" s="66" t="s">
        <v>23</v>
      </c>
      <c r="L1328" s="66">
        <v>200179</v>
      </c>
      <c r="M1328" s="56" t="s">
        <v>2031</v>
      </c>
      <c r="N1328" s="56">
        <v>5</v>
      </c>
      <c r="O1328" s="56" t="s">
        <v>2031</v>
      </c>
      <c r="Q1328" s="56" t="s">
        <v>4115</v>
      </c>
      <c r="R1328" s="56">
        <v>5</v>
      </c>
      <c r="S1328" s="56">
        <v>4000</v>
      </c>
      <c r="T1328" s="56">
        <v>20000</v>
      </c>
      <c r="U1328" s="56" t="s">
        <v>2002</v>
      </c>
      <c r="V1328" s="56" t="s">
        <v>2003</v>
      </c>
      <c r="W1328" s="56" t="s">
        <v>2034</v>
      </c>
      <c r="X1328" s="56" t="s">
        <v>4114</v>
      </c>
      <c r="Y1328" s="56" t="s">
        <v>4107</v>
      </c>
      <c r="AE1328" s="56" t="s">
        <v>5895</v>
      </c>
    </row>
    <row r="1329" spans="1:31" x14ac:dyDescent="0.35">
      <c r="A1329" s="56" t="s">
        <v>2019</v>
      </c>
      <c r="B1329" s="56" t="s">
        <v>2053</v>
      </c>
      <c r="C1329" s="56" t="s">
        <v>962</v>
      </c>
      <c r="D1329" s="56">
        <v>8471305</v>
      </c>
      <c r="E1329" s="56" t="s">
        <v>5894</v>
      </c>
      <c r="F1329" s="56">
        <v>428640</v>
      </c>
      <c r="G1329" s="56" t="s">
        <v>55</v>
      </c>
      <c r="H1329" s="56" t="str">
        <f t="shared" si="20"/>
        <v>847.8471305.1.428640.000000.847001.200179</v>
      </c>
      <c r="I1329" s="66" t="s">
        <v>21</v>
      </c>
      <c r="J1329" s="66">
        <v>847001</v>
      </c>
      <c r="K1329" s="66" t="s">
        <v>23</v>
      </c>
      <c r="L1329" s="66">
        <v>200179</v>
      </c>
      <c r="M1329" s="56" t="s">
        <v>2098</v>
      </c>
      <c r="N1329" s="56">
        <v>5</v>
      </c>
      <c r="O1329" s="56" t="s">
        <v>2098</v>
      </c>
      <c r="Q1329" s="56" t="s">
        <v>4116</v>
      </c>
      <c r="R1329" s="56">
        <v>5</v>
      </c>
      <c r="S1329" s="56">
        <v>1000</v>
      </c>
      <c r="T1329" s="56">
        <v>5000</v>
      </c>
      <c r="U1329" s="56" t="s">
        <v>2002</v>
      </c>
      <c r="V1329" s="56" t="s">
        <v>2003</v>
      </c>
      <c r="W1329" s="56" t="s">
        <v>2007</v>
      </c>
      <c r="X1329" s="56" t="s">
        <v>4118</v>
      </c>
      <c r="Y1329" s="56" t="s">
        <v>4119</v>
      </c>
      <c r="AE1329" s="56" t="s">
        <v>5895</v>
      </c>
    </row>
    <row r="1330" spans="1:31" x14ac:dyDescent="0.35">
      <c r="A1330" s="56" t="s">
        <v>1998</v>
      </c>
      <c r="B1330" s="56" t="s">
        <v>1999</v>
      </c>
      <c r="C1330" s="56" t="s">
        <v>962</v>
      </c>
      <c r="D1330" s="56">
        <v>8471305</v>
      </c>
      <c r="E1330" s="56" t="s">
        <v>5894</v>
      </c>
      <c r="F1330" s="56">
        <v>435340</v>
      </c>
      <c r="G1330" s="56" t="s">
        <v>239</v>
      </c>
      <c r="H1330" s="56" t="str">
        <f t="shared" si="20"/>
        <v>847.8471305.1.435340.000000.847001.200179</v>
      </c>
      <c r="I1330" s="66" t="s">
        <v>21</v>
      </c>
      <c r="J1330" s="66">
        <v>847001</v>
      </c>
      <c r="K1330" s="66" t="s">
        <v>23</v>
      </c>
      <c r="L1330" s="66">
        <v>200179</v>
      </c>
      <c r="M1330" s="56" t="s">
        <v>2031</v>
      </c>
      <c r="N1330" s="56">
        <v>5</v>
      </c>
      <c r="O1330" s="56" t="s">
        <v>2031</v>
      </c>
      <c r="Q1330" s="56" t="s">
        <v>4120</v>
      </c>
      <c r="R1330" s="56">
        <v>5</v>
      </c>
      <c r="S1330" s="56">
        <v>1000</v>
      </c>
      <c r="T1330" s="56">
        <v>5000</v>
      </c>
      <c r="U1330" s="56" t="s">
        <v>2002</v>
      </c>
      <c r="V1330" s="56" t="s">
        <v>2003</v>
      </c>
      <c r="W1330" s="56" t="s">
        <v>2007</v>
      </c>
      <c r="X1330" s="56" t="s">
        <v>4121</v>
      </c>
      <c r="Y1330" s="56" t="s">
        <v>4107</v>
      </c>
      <c r="AE1330" s="56" t="s">
        <v>5895</v>
      </c>
    </row>
    <row r="1331" spans="1:31" x14ac:dyDescent="0.35">
      <c r="A1331" s="56" t="s">
        <v>1998</v>
      </c>
      <c r="B1331" s="56" t="s">
        <v>1999</v>
      </c>
      <c r="C1331" s="56" t="s">
        <v>962</v>
      </c>
      <c r="D1331" s="56">
        <v>8471305</v>
      </c>
      <c r="E1331" s="56" t="s">
        <v>5894</v>
      </c>
      <c r="F1331" s="56">
        <v>435508</v>
      </c>
      <c r="G1331" s="56" t="s">
        <v>147</v>
      </c>
      <c r="H1331" s="56" t="str">
        <f t="shared" si="20"/>
        <v>847.8471305.1.435508.000000.847001.200179</v>
      </c>
      <c r="I1331" s="66" t="s">
        <v>21</v>
      </c>
      <c r="J1331" s="66">
        <v>847001</v>
      </c>
      <c r="K1331" s="66" t="s">
        <v>23</v>
      </c>
      <c r="L1331" s="66">
        <v>200179</v>
      </c>
      <c r="M1331" s="56" t="s">
        <v>4126</v>
      </c>
      <c r="N1331" s="56">
        <v>65</v>
      </c>
      <c r="O1331" s="56" t="s">
        <v>4126</v>
      </c>
      <c r="Q1331" s="56" t="s">
        <v>5638</v>
      </c>
      <c r="R1331" s="56">
        <v>65</v>
      </c>
      <c r="S1331" s="56">
        <v>16000</v>
      </c>
      <c r="T1331" s="56">
        <v>1040000</v>
      </c>
      <c r="U1331" s="56" t="s">
        <v>2002</v>
      </c>
      <c r="V1331" s="56" t="s">
        <v>2003</v>
      </c>
      <c r="W1331" s="56" t="s">
        <v>2034</v>
      </c>
      <c r="X1331" s="56" t="s">
        <v>5896</v>
      </c>
      <c r="Y1331" s="56" t="s">
        <v>5639</v>
      </c>
      <c r="AE1331" s="56" t="s">
        <v>5895</v>
      </c>
    </row>
    <row r="1332" spans="1:31" x14ac:dyDescent="0.35">
      <c r="A1332" s="56" t="s">
        <v>2036</v>
      </c>
      <c r="B1332" s="56" t="s">
        <v>1999</v>
      </c>
      <c r="C1332" s="56" t="s">
        <v>962</v>
      </c>
      <c r="D1332" s="56">
        <v>8471305</v>
      </c>
      <c r="E1332" s="56" t="s">
        <v>5894</v>
      </c>
      <c r="F1332" s="56">
        <v>436120</v>
      </c>
      <c r="G1332" s="56" t="s">
        <v>431</v>
      </c>
      <c r="H1332" s="56" t="str">
        <f t="shared" si="20"/>
        <v>847.8471305.1.436120.000000.847001.200179</v>
      </c>
      <c r="I1332" s="66" t="s">
        <v>21</v>
      </c>
      <c r="J1332" s="66">
        <v>847001</v>
      </c>
      <c r="K1332" s="66" t="s">
        <v>23</v>
      </c>
      <c r="L1332" s="66">
        <v>200179</v>
      </c>
      <c r="M1332" s="56" t="s">
        <v>2031</v>
      </c>
      <c r="N1332" s="56">
        <v>5</v>
      </c>
      <c r="O1332" s="56" t="s">
        <v>2031</v>
      </c>
      <c r="Q1332" s="56" t="s">
        <v>4120</v>
      </c>
      <c r="R1332" s="56">
        <v>5</v>
      </c>
      <c r="S1332" s="56">
        <v>1000</v>
      </c>
      <c r="T1332" s="56">
        <v>5000</v>
      </c>
      <c r="U1332" s="56" t="s">
        <v>2002</v>
      </c>
      <c r="V1332" s="56" t="s">
        <v>2003</v>
      </c>
      <c r="W1332" s="56" t="s">
        <v>2007</v>
      </c>
      <c r="X1332" s="56" t="s">
        <v>4121</v>
      </c>
      <c r="Y1332" s="56" t="s">
        <v>4122</v>
      </c>
      <c r="AE1332" s="56" t="s">
        <v>5895</v>
      </c>
    </row>
    <row r="1333" spans="1:31" x14ac:dyDescent="0.35">
      <c r="A1333" s="56">
        <v>0</v>
      </c>
      <c r="B1333" s="56" t="s">
        <v>3368</v>
      </c>
      <c r="C1333" s="56" t="s">
        <v>962</v>
      </c>
      <c r="D1333" s="56">
        <v>8471305</v>
      </c>
      <c r="E1333" s="56" t="s">
        <v>5894</v>
      </c>
      <c r="F1333" s="56">
        <v>492610</v>
      </c>
      <c r="G1333" s="56" t="s">
        <v>866</v>
      </c>
      <c r="H1333" s="56" t="str">
        <f t="shared" si="20"/>
        <v>847.8471305.1.492610.000000.847001.300180</v>
      </c>
      <c r="I1333" s="66" t="s">
        <v>21</v>
      </c>
      <c r="J1333" s="66">
        <v>847001</v>
      </c>
      <c r="K1333" s="66" t="s">
        <v>863</v>
      </c>
      <c r="L1333" s="66">
        <v>300180</v>
      </c>
      <c r="M1333" s="56" t="s">
        <v>2031</v>
      </c>
      <c r="N1333" s="56">
        <v>5</v>
      </c>
      <c r="O1333" s="56" t="s">
        <v>2031</v>
      </c>
      <c r="Q1333" s="56" t="s">
        <v>4115</v>
      </c>
      <c r="R1333" s="56">
        <v>5</v>
      </c>
      <c r="S1333" s="56">
        <v>4000</v>
      </c>
      <c r="T1333" s="56">
        <v>20000</v>
      </c>
      <c r="U1333" s="56" t="s">
        <v>2002</v>
      </c>
      <c r="V1333" s="56" t="s">
        <v>2003</v>
      </c>
      <c r="W1333" s="56" t="s">
        <v>2050</v>
      </c>
      <c r="X1333" s="56" t="s">
        <v>4138</v>
      </c>
      <c r="Y1333" s="56" t="s">
        <v>4122</v>
      </c>
      <c r="AE1333" s="56" t="s">
        <v>5895</v>
      </c>
    </row>
    <row r="1334" spans="1:31" x14ac:dyDescent="0.35">
      <c r="A1334" s="56" t="s">
        <v>2036</v>
      </c>
      <c r="B1334" s="56" t="s">
        <v>1999</v>
      </c>
      <c r="C1334" s="56" t="s">
        <v>962</v>
      </c>
      <c r="D1334" s="56">
        <v>8471305</v>
      </c>
      <c r="E1334" s="56" t="s">
        <v>5894</v>
      </c>
      <c r="F1334" s="56">
        <v>425900</v>
      </c>
      <c r="G1334" s="56" t="s">
        <v>40</v>
      </c>
      <c r="H1334" s="56" t="str">
        <f t="shared" si="20"/>
        <v>847.8471305.1.425900.000000.847001.200179</v>
      </c>
      <c r="I1334" s="66" t="s">
        <v>21</v>
      </c>
      <c r="J1334" s="66">
        <v>847001</v>
      </c>
      <c r="K1334" s="66" t="s">
        <v>23</v>
      </c>
      <c r="L1334" s="66">
        <v>200179</v>
      </c>
      <c r="M1334" s="56" t="s">
        <v>4108</v>
      </c>
      <c r="N1334" s="56">
        <v>10</v>
      </c>
      <c r="O1334" s="56" t="s">
        <v>4108</v>
      </c>
      <c r="Q1334" s="56" t="s">
        <v>4109</v>
      </c>
      <c r="R1334" s="56">
        <v>10</v>
      </c>
      <c r="S1334" s="56">
        <v>1000</v>
      </c>
      <c r="T1334" s="56">
        <v>10000</v>
      </c>
      <c r="U1334" s="56" t="s">
        <v>2002</v>
      </c>
      <c r="V1334" s="56" t="s">
        <v>2003</v>
      </c>
      <c r="W1334" s="56" t="s">
        <v>2034</v>
      </c>
      <c r="X1334" s="56" t="s">
        <v>4111</v>
      </c>
      <c r="Y1334" s="56" t="s">
        <v>4112</v>
      </c>
      <c r="AE1334" s="56" t="s">
        <v>5895</v>
      </c>
    </row>
    <row r="1335" spans="1:31" x14ac:dyDescent="0.35">
      <c r="A1335" s="56" t="s">
        <v>1998</v>
      </c>
      <c r="B1335" s="56" t="s">
        <v>1999</v>
      </c>
      <c r="C1335" s="56" t="s">
        <v>962</v>
      </c>
      <c r="D1335" s="56">
        <v>8471305</v>
      </c>
      <c r="E1335" s="56" t="s">
        <v>5699</v>
      </c>
      <c r="F1335" s="56">
        <v>420570</v>
      </c>
      <c r="G1335" s="56" t="s">
        <v>25</v>
      </c>
      <c r="H1335" s="56" t="str">
        <f t="shared" si="20"/>
        <v>847.8471305.1.420570.000000.847001.200179</v>
      </c>
      <c r="I1335" s="66" t="s">
        <v>21</v>
      </c>
      <c r="J1335" s="66">
        <v>847001</v>
      </c>
      <c r="K1335" s="66" t="s">
        <v>23</v>
      </c>
      <c r="L1335" s="66">
        <v>200179</v>
      </c>
      <c r="M1335" s="56" t="s">
        <v>3117</v>
      </c>
      <c r="N1335" s="56">
        <v>7</v>
      </c>
      <c r="O1335" s="56" t="s">
        <v>3117</v>
      </c>
      <c r="Q1335" s="56" t="s">
        <v>4160</v>
      </c>
      <c r="R1335" s="56">
        <v>3</v>
      </c>
      <c r="S1335" s="56">
        <v>200000</v>
      </c>
      <c r="T1335" s="56">
        <v>600000</v>
      </c>
      <c r="U1335" s="56" t="s">
        <v>2113</v>
      </c>
      <c r="V1335" s="56" t="s">
        <v>2003</v>
      </c>
      <c r="W1335" s="56" t="s">
        <v>2034</v>
      </c>
      <c r="X1335" s="56" t="s">
        <v>2034</v>
      </c>
      <c r="Y1335" s="56" t="s">
        <v>4163</v>
      </c>
      <c r="AE1335" s="56" t="s">
        <v>5699</v>
      </c>
    </row>
    <row r="1336" spans="1:31" x14ac:dyDescent="0.35">
      <c r="A1336" s="56">
        <v>0</v>
      </c>
      <c r="B1336" s="56" t="s">
        <v>1999</v>
      </c>
      <c r="C1336" s="56" t="s">
        <v>962</v>
      </c>
      <c r="D1336" s="56">
        <v>8471305</v>
      </c>
      <c r="E1336" s="56" t="s">
        <v>4042</v>
      </c>
      <c r="F1336" s="56">
        <v>492316</v>
      </c>
      <c r="G1336" s="56" t="s">
        <v>138</v>
      </c>
      <c r="H1336" s="56" t="str">
        <f t="shared" si="20"/>
        <v>847.8471305.1.492316.000000.847001.300180</v>
      </c>
      <c r="I1336" s="66" t="s">
        <v>21</v>
      </c>
      <c r="J1336" s="66">
        <v>847001</v>
      </c>
      <c r="K1336" s="66" t="s">
        <v>863</v>
      </c>
      <c r="L1336" s="66">
        <v>300180</v>
      </c>
      <c r="M1336" s="56" t="s">
        <v>5162</v>
      </c>
      <c r="N1336" s="56">
        <v>1</v>
      </c>
      <c r="O1336" s="56" t="s">
        <v>5162</v>
      </c>
      <c r="Q1336" s="56" t="s">
        <v>5897</v>
      </c>
      <c r="R1336" s="56">
        <v>1</v>
      </c>
      <c r="S1336" s="56">
        <v>1115708</v>
      </c>
      <c r="T1336" s="56">
        <v>1115708</v>
      </c>
      <c r="U1336" s="56" t="s">
        <v>2113</v>
      </c>
      <c r="V1336" s="56" t="s">
        <v>2122</v>
      </c>
      <c r="W1336" s="56" t="s">
        <v>2034</v>
      </c>
      <c r="X1336" s="56" t="s">
        <v>5165</v>
      </c>
      <c r="Y1336" s="56" t="s">
        <v>5166</v>
      </c>
      <c r="AE1336" s="56" t="s">
        <v>5898</v>
      </c>
    </row>
    <row r="1337" spans="1:31" x14ac:dyDescent="0.35">
      <c r="A1337" s="56">
        <v>0</v>
      </c>
      <c r="B1337" s="56" t="s">
        <v>1999</v>
      </c>
      <c r="C1337" s="56" t="s">
        <v>962</v>
      </c>
      <c r="D1337" s="56">
        <v>8471305</v>
      </c>
      <c r="E1337" s="56" t="s">
        <v>4042</v>
      </c>
      <c r="F1337" s="56">
        <v>492316</v>
      </c>
      <c r="G1337" s="56" t="s">
        <v>138</v>
      </c>
      <c r="H1337" s="56" t="str">
        <f t="shared" si="20"/>
        <v>847.8471305.1.492316.000000.847001.300180</v>
      </c>
      <c r="I1337" s="66" t="s">
        <v>21</v>
      </c>
      <c r="J1337" s="66">
        <v>847001</v>
      </c>
      <c r="K1337" s="66" t="s">
        <v>863</v>
      </c>
      <c r="L1337" s="66">
        <v>300180</v>
      </c>
      <c r="M1337" s="56" t="s">
        <v>5162</v>
      </c>
      <c r="N1337" s="56">
        <v>1</v>
      </c>
      <c r="O1337" s="56" t="s">
        <v>5162</v>
      </c>
      <c r="Q1337" s="56" t="s">
        <v>5899</v>
      </c>
      <c r="R1337" s="56">
        <v>1</v>
      </c>
      <c r="S1337" s="56">
        <v>3413483.0769230775</v>
      </c>
      <c r="T1337" s="56">
        <v>3413483.0769230775</v>
      </c>
      <c r="U1337" s="56" t="s">
        <v>2113</v>
      </c>
      <c r="V1337" s="56" t="s">
        <v>2122</v>
      </c>
      <c r="W1337" s="56" t="s">
        <v>2034</v>
      </c>
      <c r="X1337" s="56" t="s">
        <v>5165</v>
      </c>
      <c r="Y1337" s="56" t="s">
        <v>5166</v>
      </c>
      <c r="AE1337" s="56" t="s">
        <v>5898</v>
      </c>
    </row>
    <row r="1338" spans="1:31" x14ac:dyDescent="0.35">
      <c r="A1338" s="56">
        <v>0</v>
      </c>
      <c r="B1338" s="56" t="s">
        <v>1999</v>
      </c>
      <c r="C1338" s="56" t="s">
        <v>962</v>
      </c>
      <c r="D1338" s="56">
        <v>8471305</v>
      </c>
      <c r="E1338" s="56" t="s">
        <v>4042</v>
      </c>
      <c r="F1338" s="56">
        <v>492316</v>
      </c>
      <c r="G1338" s="56" t="s">
        <v>138</v>
      </c>
      <c r="H1338" s="56" t="str">
        <f t="shared" si="20"/>
        <v>847.8471305.1.492316.000000.847001.300180</v>
      </c>
      <c r="I1338" s="66" t="s">
        <v>21</v>
      </c>
      <c r="J1338" s="66">
        <v>847001</v>
      </c>
      <c r="K1338" s="66" t="s">
        <v>863</v>
      </c>
      <c r="L1338" s="66">
        <v>300180</v>
      </c>
      <c r="M1338" s="56" t="s">
        <v>5162</v>
      </c>
      <c r="N1338" s="56">
        <v>1</v>
      </c>
      <c r="O1338" s="56" t="s">
        <v>5162</v>
      </c>
      <c r="Q1338" s="56" t="s">
        <v>5900</v>
      </c>
      <c r="R1338" s="56">
        <v>1</v>
      </c>
      <c r="S1338" s="56">
        <v>723544.61538461538</v>
      </c>
      <c r="T1338" s="56">
        <v>723544.61538461538</v>
      </c>
      <c r="U1338" s="56" t="s">
        <v>2113</v>
      </c>
      <c r="V1338" s="56" t="s">
        <v>2122</v>
      </c>
      <c r="W1338" s="56" t="s">
        <v>2034</v>
      </c>
      <c r="X1338" s="56" t="s">
        <v>5165</v>
      </c>
      <c r="Y1338" s="56" t="s">
        <v>5166</v>
      </c>
      <c r="AE1338" s="56" t="s">
        <v>5898</v>
      </c>
    </row>
    <row r="1339" spans="1:31" x14ac:dyDescent="0.35">
      <c r="A1339" s="56">
        <v>0</v>
      </c>
      <c r="B1339" s="56" t="s">
        <v>1999</v>
      </c>
      <c r="C1339" s="56" t="s">
        <v>962</v>
      </c>
      <c r="D1339" s="56">
        <v>8471305</v>
      </c>
      <c r="E1339" s="56" t="s">
        <v>4042</v>
      </c>
      <c r="F1339" s="56">
        <v>492316</v>
      </c>
      <c r="G1339" s="56" t="s">
        <v>138</v>
      </c>
      <c r="H1339" s="56" t="str">
        <f t="shared" si="20"/>
        <v>847.8471305.1.492316.000000.847001.300180</v>
      </c>
      <c r="I1339" s="66" t="s">
        <v>21</v>
      </c>
      <c r="J1339" s="66">
        <v>847001</v>
      </c>
      <c r="K1339" s="66" t="s">
        <v>863</v>
      </c>
      <c r="L1339" s="66">
        <v>300180</v>
      </c>
      <c r="M1339" s="56" t="s">
        <v>5162</v>
      </c>
      <c r="N1339" s="56">
        <v>1</v>
      </c>
      <c r="O1339" s="56" t="s">
        <v>5162</v>
      </c>
      <c r="Q1339" s="56" t="s">
        <v>5901</v>
      </c>
      <c r="R1339" s="56">
        <v>1</v>
      </c>
      <c r="S1339" s="56">
        <v>5490260</v>
      </c>
      <c r="T1339" s="56">
        <v>5490260</v>
      </c>
      <c r="U1339" s="56" t="s">
        <v>2113</v>
      </c>
      <c r="V1339" s="56" t="s">
        <v>2122</v>
      </c>
      <c r="W1339" s="56" t="s">
        <v>2034</v>
      </c>
      <c r="X1339" s="56" t="s">
        <v>5165</v>
      </c>
      <c r="Y1339" s="56" t="s">
        <v>5166</v>
      </c>
      <c r="AE1339" s="56" t="s">
        <v>5898</v>
      </c>
    </row>
    <row r="1340" spans="1:31" x14ac:dyDescent="0.35">
      <c r="A1340" s="56">
        <v>0</v>
      </c>
      <c r="B1340" s="56" t="s">
        <v>1999</v>
      </c>
      <c r="C1340" s="56" t="s">
        <v>962</v>
      </c>
      <c r="D1340" s="56">
        <v>8471305</v>
      </c>
      <c r="E1340" s="56" t="s">
        <v>4042</v>
      </c>
      <c r="F1340" s="56">
        <v>492316</v>
      </c>
      <c r="G1340" s="56" t="s">
        <v>138</v>
      </c>
      <c r="H1340" s="56" t="str">
        <f t="shared" si="20"/>
        <v>847.8471305.1.492316.000000.847001.300180</v>
      </c>
      <c r="I1340" s="66" t="s">
        <v>21</v>
      </c>
      <c r="J1340" s="66">
        <v>847001</v>
      </c>
      <c r="K1340" s="66" t="s">
        <v>863</v>
      </c>
      <c r="L1340" s="66">
        <v>300180</v>
      </c>
      <c r="M1340" s="56" t="s">
        <v>5162</v>
      </c>
      <c r="N1340" s="56">
        <v>1</v>
      </c>
      <c r="O1340" s="56" t="s">
        <v>5162</v>
      </c>
      <c r="Q1340" s="56" t="s">
        <v>5902</v>
      </c>
      <c r="R1340" s="56">
        <v>1</v>
      </c>
      <c r="S1340" s="56">
        <v>5736500</v>
      </c>
      <c r="T1340" s="56">
        <v>5736500</v>
      </c>
      <c r="U1340" s="56" t="s">
        <v>2113</v>
      </c>
      <c r="V1340" s="56" t="s">
        <v>2122</v>
      </c>
      <c r="W1340" s="56" t="s">
        <v>2034</v>
      </c>
      <c r="X1340" s="56" t="s">
        <v>5165</v>
      </c>
      <c r="Y1340" s="56" t="s">
        <v>5166</v>
      </c>
      <c r="AE1340" s="56" t="s">
        <v>5898</v>
      </c>
    </row>
    <row r="1341" spans="1:31" x14ac:dyDescent="0.35">
      <c r="A1341" s="56">
        <v>0</v>
      </c>
      <c r="B1341" s="56" t="s">
        <v>1999</v>
      </c>
      <c r="C1341" s="56" t="s">
        <v>962</v>
      </c>
      <c r="D1341" s="56">
        <v>8471305</v>
      </c>
      <c r="E1341" s="56" t="s">
        <v>4042</v>
      </c>
      <c r="F1341" s="56">
        <v>492316</v>
      </c>
      <c r="G1341" s="56" t="s">
        <v>138</v>
      </c>
      <c r="H1341" s="56" t="str">
        <f t="shared" si="20"/>
        <v>847.8471305.1.492316.000000.847001.300180</v>
      </c>
      <c r="I1341" s="66" t="s">
        <v>21</v>
      </c>
      <c r="J1341" s="66">
        <v>847001</v>
      </c>
      <c r="K1341" s="66" t="s">
        <v>863</v>
      </c>
      <c r="L1341" s="66">
        <v>300180</v>
      </c>
      <c r="M1341" s="56" t="s">
        <v>5162</v>
      </c>
      <c r="N1341" s="56">
        <v>1</v>
      </c>
      <c r="O1341" s="56" t="s">
        <v>5162</v>
      </c>
      <c r="Q1341" s="56" t="s">
        <v>5903</v>
      </c>
      <c r="R1341" s="56">
        <v>1</v>
      </c>
      <c r="S1341" s="56">
        <v>3755650</v>
      </c>
      <c r="T1341" s="56">
        <v>3755650</v>
      </c>
      <c r="U1341" s="56" t="s">
        <v>2113</v>
      </c>
      <c r="V1341" s="56" t="s">
        <v>2122</v>
      </c>
      <c r="W1341" s="56" t="s">
        <v>2034</v>
      </c>
      <c r="X1341" s="56" t="s">
        <v>5165</v>
      </c>
      <c r="Y1341" s="56" t="s">
        <v>5166</v>
      </c>
      <c r="AE1341" s="56" t="s">
        <v>5898</v>
      </c>
    </row>
    <row r="1342" spans="1:31" x14ac:dyDescent="0.35">
      <c r="A1342" s="56">
        <v>0</v>
      </c>
      <c r="B1342" s="56" t="s">
        <v>1999</v>
      </c>
      <c r="C1342" s="56" t="s">
        <v>962</v>
      </c>
      <c r="D1342" s="56">
        <v>8471305</v>
      </c>
      <c r="E1342" s="56" t="s">
        <v>4042</v>
      </c>
      <c r="F1342" s="56">
        <v>492316</v>
      </c>
      <c r="G1342" s="56" t="s">
        <v>138</v>
      </c>
      <c r="H1342" s="56" t="str">
        <f t="shared" si="20"/>
        <v>847.8471305.1.492316.000000.847001.300180</v>
      </c>
      <c r="I1342" s="66" t="s">
        <v>21</v>
      </c>
      <c r="J1342" s="66">
        <v>847001</v>
      </c>
      <c r="K1342" s="66" t="s">
        <v>863</v>
      </c>
      <c r="L1342" s="66">
        <v>300180</v>
      </c>
      <c r="M1342" s="56" t="s">
        <v>5162</v>
      </c>
      <c r="N1342" s="56">
        <v>1</v>
      </c>
      <c r="O1342" s="56" t="s">
        <v>5162</v>
      </c>
      <c r="Q1342" s="56" t="s">
        <v>5904</v>
      </c>
      <c r="R1342" s="56">
        <v>1</v>
      </c>
      <c r="S1342" s="56">
        <v>59600</v>
      </c>
      <c r="T1342" s="56">
        <v>59600</v>
      </c>
      <c r="U1342" s="56" t="s">
        <v>2113</v>
      </c>
      <c r="V1342" s="56" t="s">
        <v>2122</v>
      </c>
      <c r="W1342" s="56" t="s">
        <v>2034</v>
      </c>
      <c r="X1342" s="56" t="s">
        <v>5165</v>
      </c>
      <c r="Y1342" s="56" t="s">
        <v>5166</v>
      </c>
      <c r="AE1342" s="56" t="s">
        <v>5898</v>
      </c>
    </row>
    <row r="1343" spans="1:31" x14ac:dyDescent="0.35">
      <c r="A1343" s="56">
        <v>0</v>
      </c>
      <c r="B1343" s="56" t="s">
        <v>1999</v>
      </c>
      <c r="C1343" s="56" t="s">
        <v>962</v>
      </c>
      <c r="D1343" s="56">
        <v>8471305</v>
      </c>
      <c r="E1343" s="56" t="s">
        <v>4042</v>
      </c>
      <c r="F1343" s="56">
        <v>492316</v>
      </c>
      <c r="G1343" s="56" t="s">
        <v>138</v>
      </c>
      <c r="H1343" s="56" t="str">
        <f t="shared" si="20"/>
        <v>847.8471305.1.492316.000000.847001.300180</v>
      </c>
      <c r="I1343" s="66" t="s">
        <v>21</v>
      </c>
      <c r="J1343" s="66">
        <v>847001</v>
      </c>
      <c r="K1343" s="66" t="s">
        <v>863</v>
      </c>
      <c r="L1343" s="66">
        <v>300180</v>
      </c>
      <c r="M1343" s="56" t="s">
        <v>5162</v>
      </c>
      <c r="N1343" s="56">
        <v>1</v>
      </c>
      <c r="O1343" s="56" t="s">
        <v>5162</v>
      </c>
      <c r="Q1343" s="56" t="s">
        <v>5180</v>
      </c>
      <c r="R1343" s="56">
        <v>1</v>
      </c>
      <c r="S1343" s="56">
        <v>200000</v>
      </c>
      <c r="T1343" s="56">
        <v>200000</v>
      </c>
      <c r="U1343" s="56" t="s">
        <v>2113</v>
      </c>
      <c r="V1343" s="56" t="s">
        <v>2122</v>
      </c>
      <c r="W1343" s="56" t="s">
        <v>2034</v>
      </c>
      <c r="X1343" s="56" t="s">
        <v>5165</v>
      </c>
      <c r="Y1343" s="56" t="s">
        <v>5166</v>
      </c>
      <c r="AE1343" s="56" t="s">
        <v>5898</v>
      </c>
    </row>
    <row r="1344" spans="1:31" x14ac:dyDescent="0.35">
      <c r="A1344" s="56">
        <v>0</v>
      </c>
      <c r="B1344" s="56" t="s">
        <v>1999</v>
      </c>
      <c r="C1344" s="56" t="s">
        <v>962</v>
      </c>
      <c r="D1344" s="56">
        <v>8471305</v>
      </c>
      <c r="E1344" s="56" t="s">
        <v>4042</v>
      </c>
      <c r="F1344" s="56">
        <v>492316</v>
      </c>
      <c r="G1344" s="56" t="s">
        <v>138</v>
      </c>
      <c r="H1344" s="56" t="str">
        <f t="shared" si="20"/>
        <v>847.8471305.1.492316.000000.847001.300180</v>
      </c>
      <c r="I1344" s="66" t="s">
        <v>21</v>
      </c>
      <c r="J1344" s="66">
        <v>847001</v>
      </c>
      <c r="K1344" s="66" t="s">
        <v>863</v>
      </c>
      <c r="L1344" s="66">
        <v>300180</v>
      </c>
      <c r="M1344" s="56" t="s">
        <v>5162</v>
      </c>
      <c r="N1344" s="56">
        <v>1</v>
      </c>
      <c r="O1344" s="56" t="s">
        <v>5162</v>
      </c>
      <c r="Q1344" s="56" t="s">
        <v>5183</v>
      </c>
      <c r="R1344" s="56">
        <v>1</v>
      </c>
      <c r="S1344" s="56">
        <v>250000</v>
      </c>
      <c r="T1344" s="56">
        <v>250000</v>
      </c>
      <c r="U1344" s="56" t="s">
        <v>2113</v>
      </c>
      <c r="V1344" s="56" t="s">
        <v>2122</v>
      </c>
      <c r="W1344" s="56" t="s">
        <v>2034</v>
      </c>
      <c r="X1344" s="56" t="s">
        <v>5165</v>
      </c>
      <c r="Y1344" s="56" t="s">
        <v>5166</v>
      </c>
      <c r="AE1344" s="56" t="s">
        <v>5898</v>
      </c>
    </row>
    <row r="1345" spans="1:31" x14ac:dyDescent="0.35">
      <c r="A1345" s="56" t="s">
        <v>1998</v>
      </c>
      <c r="B1345" s="56" t="s">
        <v>1999</v>
      </c>
      <c r="C1345" s="56" t="s">
        <v>962</v>
      </c>
      <c r="D1345" s="56">
        <v>8471305</v>
      </c>
      <c r="E1345" s="56" t="s">
        <v>4042</v>
      </c>
      <c r="F1345" s="56">
        <v>432209</v>
      </c>
      <c r="G1345" s="56" t="s">
        <v>138</v>
      </c>
      <c r="H1345" s="56" t="str">
        <f t="shared" si="20"/>
        <v>847.8471305.1.432209.000000.847001.200179</v>
      </c>
      <c r="I1345" s="66" t="s">
        <v>21</v>
      </c>
      <c r="J1345" s="66">
        <v>847001</v>
      </c>
      <c r="K1345" s="66" t="s">
        <v>23</v>
      </c>
      <c r="L1345" s="66">
        <v>200179</v>
      </c>
      <c r="M1345" s="56" t="s">
        <v>5656</v>
      </c>
      <c r="N1345" s="56">
        <v>9</v>
      </c>
      <c r="O1345" s="56" t="s">
        <v>5656</v>
      </c>
      <c r="Q1345" s="56" t="s">
        <v>5905</v>
      </c>
      <c r="R1345" s="56">
        <v>9</v>
      </c>
      <c r="S1345" s="56">
        <v>180000</v>
      </c>
      <c r="T1345" s="56">
        <v>1620000</v>
      </c>
      <c r="U1345" s="56" t="s">
        <v>2002</v>
      </c>
      <c r="V1345" s="56" t="s">
        <v>2003</v>
      </c>
      <c r="W1345" s="56" t="s">
        <v>2034</v>
      </c>
      <c r="X1345" s="56" t="s">
        <v>5165</v>
      </c>
      <c r="Y1345" s="56" t="s">
        <v>5906</v>
      </c>
      <c r="AE1345" s="56" t="s">
        <v>5898</v>
      </c>
    </row>
    <row r="1346" spans="1:31" x14ac:dyDescent="0.35">
      <c r="A1346" s="56" t="s">
        <v>1998</v>
      </c>
      <c r="B1346" s="56" t="s">
        <v>1999</v>
      </c>
      <c r="C1346" s="56" t="s">
        <v>962</v>
      </c>
      <c r="D1346" s="56">
        <v>8471305</v>
      </c>
      <c r="E1346" s="56" t="s">
        <v>4042</v>
      </c>
      <c r="F1346" s="56">
        <v>432209</v>
      </c>
      <c r="G1346" s="56" t="s">
        <v>138</v>
      </c>
      <c r="H1346" s="56" t="str">
        <f t="shared" si="20"/>
        <v>847.8471305.1.432209.000000.847001.200179</v>
      </c>
      <c r="I1346" s="66" t="s">
        <v>21</v>
      </c>
      <c r="J1346" s="66">
        <v>847001</v>
      </c>
      <c r="K1346" s="66" t="s">
        <v>23</v>
      </c>
      <c r="L1346" s="66">
        <v>200179</v>
      </c>
      <c r="M1346" s="56" t="s">
        <v>5656</v>
      </c>
      <c r="N1346" s="56">
        <v>17</v>
      </c>
      <c r="O1346" s="56" t="s">
        <v>5656</v>
      </c>
      <c r="Q1346" s="56" t="s">
        <v>5907</v>
      </c>
      <c r="R1346" s="56">
        <v>17</v>
      </c>
      <c r="S1346" s="56">
        <v>88000</v>
      </c>
      <c r="T1346" s="56">
        <v>1496000</v>
      </c>
      <c r="U1346" s="56" t="s">
        <v>2002</v>
      </c>
      <c r="V1346" s="56" t="s">
        <v>2003</v>
      </c>
      <c r="W1346" s="56" t="s">
        <v>2034</v>
      </c>
      <c r="X1346" s="56" t="s">
        <v>5165</v>
      </c>
      <c r="Y1346" s="56" t="s">
        <v>5906</v>
      </c>
      <c r="AE1346" s="56" t="s">
        <v>5898</v>
      </c>
    </row>
    <row r="1347" spans="1:31" x14ac:dyDescent="0.35">
      <c r="A1347" s="56" t="s">
        <v>5326</v>
      </c>
      <c r="B1347" s="56" t="s">
        <v>1999</v>
      </c>
      <c r="C1347" s="56" t="s">
        <v>962</v>
      </c>
      <c r="D1347" s="56">
        <v>8471305</v>
      </c>
      <c r="E1347" s="193" t="s">
        <v>579</v>
      </c>
      <c r="F1347" s="56">
        <v>420810</v>
      </c>
      <c r="G1347" s="56" t="s">
        <v>454</v>
      </c>
      <c r="H1347" s="56" t="str">
        <f t="shared" si="20"/>
        <v>847.8471305.1.420810.000000.847001.200179</v>
      </c>
      <c r="I1347" s="66" t="s">
        <v>21</v>
      </c>
      <c r="J1347" s="66">
        <v>847001</v>
      </c>
      <c r="K1347" s="66" t="s">
        <v>23</v>
      </c>
      <c r="L1347" s="66">
        <v>200179</v>
      </c>
      <c r="M1347" s="56" t="s">
        <v>2000</v>
      </c>
      <c r="T1347" s="57">
        <v>265307</v>
      </c>
    </row>
    <row r="1348" spans="1:31" x14ac:dyDescent="0.35">
      <c r="A1348" s="56" t="s">
        <v>5326</v>
      </c>
      <c r="B1348" s="56" t="s">
        <v>2670</v>
      </c>
      <c r="C1348" s="56" t="s">
        <v>962</v>
      </c>
      <c r="D1348" s="56">
        <v>8471305</v>
      </c>
      <c r="E1348" s="193" t="s">
        <v>579</v>
      </c>
      <c r="F1348" s="56">
        <v>421100</v>
      </c>
      <c r="G1348" s="56" t="s">
        <v>339</v>
      </c>
      <c r="H1348" s="56" t="str">
        <f t="shared" ref="H1348:H1369" si="21">CONCATENATE(847,".",D1348,".",1,".",F1348,".","000000",".",J1348,".",L1348)</f>
        <v>847.8471305.1.421100.000000.847001.200179</v>
      </c>
      <c r="I1348" s="66" t="s">
        <v>21</v>
      </c>
      <c r="J1348" s="66">
        <v>847001</v>
      </c>
      <c r="K1348" s="66" t="s">
        <v>23</v>
      </c>
      <c r="L1348" s="66">
        <v>200179</v>
      </c>
      <c r="M1348" s="56" t="s">
        <v>2000</v>
      </c>
      <c r="T1348" s="57">
        <v>1728000</v>
      </c>
    </row>
    <row r="1349" spans="1:31" x14ac:dyDescent="0.35">
      <c r="A1349" s="56" t="s">
        <v>5326</v>
      </c>
      <c r="B1349" s="56" t="s">
        <v>2042</v>
      </c>
      <c r="C1349" s="56" t="s">
        <v>962</v>
      </c>
      <c r="D1349" s="56">
        <v>8471305</v>
      </c>
      <c r="E1349" s="193" t="s">
        <v>579</v>
      </c>
      <c r="F1349" s="56">
        <v>426610</v>
      </c>
      <c r="G1349" s="56" t="s">
        <v>43</v>
      </c>
      <c r="H1349" s="56" t="str">
        <f t="shared" si="21"/>
        <v>847.8471305.1.426610.000000.847001.200179</v>
      </c>
      <c r="I1349" s="66" t="s">
        <v>21</v>
      </c>
      <c r="J1349" s="66">
        <v>847001</v>
      </c>
      <c r="K1349" s="66" t="s">
        <v>23</v>
      </c>
      <c r="L1349" s="66">
        <v>200179</v>
      </c>
      <c r="M1349" s="56" t="s">
        <v>2000</v>
      </c>
      <c r="T1349" s="57">
        <v>1042944</v>
      </c>
    </row>
    <row r="1350" spans="1:31" x14ac:dyDescent="0.35">
      <c r="A1350" s="56" t="s">
        <v>5326</v>
      </c>
      <c r="B1350" s="56" t="s">
        <v>2834</v>
      </c>
      <c r="C1350" s="56" t="s">
        <v>962</v>
      </c>
      <c r="D1350" s="56">
        <v>8471305</v>
      </c>
      <c r="E1350" s="193" t="s">
        <v>579</v>
      </c>
      <c r="F1350" s="56">
        <v>432205</v>
      </c>
      <c r="G1350" s="56" t="s">
        <v>470</v>
      </c>
      <c r="H1350" s="56" t="str">
        <f t="shared" si="21"/>
        <v>847.8471305.1.432205.000000.847001.200179</v>
      </c>
      <c r="I1350" s="66" t="s">
        <v>21</v>
      </c>
      <c r="J1350" s="66">
        <v>847001</v>
      </c>
      <c r="K1350" s="66" t="s">
        <v>23</v>
      </c>
      <c r="L1350" s="66">
        <v>200179</v>
      </c>
      <c r="M1350" s="56" t="s">
        <v>2000</v>
      </c>
      <c r="T1350" s="57">
        <v>1566180</v>
      </c>
    </row>
    <row r="1351" spans="1:31" x14ac:dyDescent="0.35">
      <c r="A1351" s="56">
        <v>0</v>
      </c>
      <c r="B1351" s="56" t="s">
        <v>1999</v>
      </c>
      <c r="C1351" s="56" t="s">
        <v>962</v>
      </c>
      <c r="D1351" s="56">
        <v>8471305</v>
      </c>
      <c r="E1351" s="193" t="s">
        <v>579</v>
      </c>
      <c r="F1351" s="56">
        <v>492310</v>
      </c>
      <c r="G1351" s="56" t="s">
        <v>871</v>
      </c>
      <c r="H1351" s="56" t="str">
        <f t="shared" si="21"/>
        <v>847.8471305.1.492310.000000.847001.300180</v>
      </c>
      <c r="I1351" s="66" t="s">
        <v>21</v>
      </c>
      <c r="J1351" s="66">
        <v>847001</v>
      </c>
      <c r="K1351" s="66" t="s">
        <v>863</v>
      </c>
      <c r="L1351" s="66">
        <v>300180</v>
      </c>
      <c r="M1351" s="56" t="s">
        <v>2098</v>
      </c>
      <c r="T1351" s="57">
        <v>920800</v>
      </c>
    </row>
    <row r="1352" spans="1:31" x14ac:dyDescent="0.35">
      <c r="A1352" s="56">
        <v>0</v>
      </c>
      <c r="B1352" s="56" t="s">
        <v>2255</v>
      </c>
      <c r="C1352" s="56" t="s">
        <v>962</v>
      </c>
      <c r="D1352" s="56">
        <v>8471305</v>
      </c>
      <c r="E1352" s="193" t="s">
        <v>579</v>
      </c>
      <c r="F1352" s="56">
        <v>495140</v>
      </c>
      <c r="G1352" s="56" t="s">
        <v>882</v>
      </c>
      <c r="H1352" s="56" t="str">
        <f t="shared" si="21"/>
        <v>847.8471305.1.495140.000000.847001.300180</v>
      </c>
      <c r="I1352" s="66" t="s">
        <v>21</v>
      </c>
      <c r="J1352" s="66">
        <v>847001</v>
      </c>
      <c r="K1352" s="66" t="s">
        <v>863</v>
      </c>
      <c r="L1352" s="66">
        <v>300180</v>
      </c>
      <c r="M1352" s="56" t="s">
        <v>2098</v>
      </c>
      <c r="T1352" s="57">
        <v>100000</v>
      </c>
    </row>
    <row r="1353" spans="1:31" x14ac:dyDescent="0.35">
      <c r="A1353" s="56" t="s">
        <v>2036</v>
      </c>
      <c r="B1353" s="56" t="s">
        <v>2880</v>
      </c>
      <c r="C1353" s="56" t="s">
        <v>963</v>
      </c>
      <c r="D1353" s="56">
        <v>8471150</v>
      </c>
      <c r="E1353" s="56" t="s">
        <v>502</v>
      </c>
      <c r="F1353" s="56">
        <v>420900</v>
      </c>
      <c r="G1353" s="56" t="s">
        <v>28</v>
      </c>
      <c r="H1353" s="56" t="str">
        <f t="shared" si="21"/>
        <v>847.8471150.1.420900.000000.847001.200179</v>
      </c>
      <c r="I1353" s="66" t="s">
        <v>21</v>
      </c>
      <c r="J1353" s="66">
        <v>847001</v>
      </c>
      <c r="K1353" s="66" t="s">
        <v>23</v>
      </c>
      <c r="L1353" s="66">
        <v>200179</v>
      </c>
      <c r="M1353" s="56" t="s">
        <v>3117</v>
      </c>
      <c r="N1353" s="56">
        <v>1</v>
      </c>
      <c r="Q1353" s="56" t="s">
        <v>6060</v>
      </c>
      <c r="R1353" s="56">
        <v>1</v>
      </c>
      <c r="S1353" s="56">
        <v>5573862</v>
      </c>
      <c r="T1353" s="56">
        <v>5573862</v>
      </c>
      <c r="U1353" s="56" t="s">
        <v>2002</v>
      </c>
      <c r="V1353" s="56" t="s">
        <v>2003</v>
      </c>
      <c r="W1353" s="56" t="s">
        <v>6039</v>
      </c>
      <c r="X1353" s="56" t="s">
        <v>6067</v>
      </c>
      <c r="Y1353" s="56" t="s">
        <v>6041</v>
      </c>
    </row>
    <row r="1354" spans="1:31" x14ac:dyDescent="0.35">
      <c r="A1354" s="56" t="s">
        <v>2019</v>
      </c>
      <c r="B1354" s="56" t="s">
        <v>2020</v>
      </c>
      <c r="C1354" s="56" t="s">
        <v>963</v>
      </c>
      <c r="D1354" s="56">
        <v>8471150</v>
      </c>
      <c r="E1354" s="56" t="s">
        <v>502</v>
      </c>
      <c r="F1354" s="56">
        <v>425510</v>
      </c>
      <c r="G1354" s="56" t="s">
        <v>37</v>
      </c>
      <c r="H1354" s="56" t="str">
        <f t="shared" si="21"/>
        <v>847.8471150.1.425510.000000.847001.200179</v>
      </c>
      <c r="I1354" s="66" t="s">
        <v>21</v>
      </c>
      <c r="J1354" s="66">
        <v>847001</v>
      </c>
      <c r="K1354" s="66" t="s">
        <v>23</v>
      </c>
      <c r="L1354" s="66">
        <v>200179</v>
      </c>
      <c r="N1354" s="56">
        <v>1</v>
      </c>
      <c r="Q1354" s="56" t="s">
        <v>6048</v>
      </c>
      <c r="R1354" s="56">
        <v>1</v>
      </c>
      <c r="S1354" s="56">
        <v>100002</v>
      </c>
      <c r="T1354" s="56">
        <v>100002</v>
      </c>
      <c r="U1354" s="56" t="s">
        <v>2002</v>
      </c>
      <c r="V1354" s="56" t="s">
        <v>2122</v>
      </c>
      <c r="X1354" s="56" t="s">
        <v>6068</v>
      </c>
      <c r="Y1354" s="56" t="s">
        <v>6048</v>
      </c>
    </row>
    <row r="1355" spans="1:31" x14ac:dyDescent="0.35">
      <c r="A1355" s="56" t="s">
        <v>2019</v>
      </c>
      <c r="B1355" s="56" t="s">
        <v>1999</v>
      </c>
      <c r="C1355" s="56" t="s">
        <v>963</v>
      </c>
      <c r="D1355" s="56">
        <v>8471150</v>
      </c>
      <c r="E1355" s="56" t="s">
        <v>502</v>
      </c>
      <c r="F1355" s="56">
        <v>425550</v>
      </c>
      <c r="G1355" s="56" t="s">
        <v>83</v>
      </c>
      <c r="H1355" s="56" t="str">
        <f t="shared" si="21"/>
        <v>847.8471150.1.425550.000000.847001.200179</v>
      </c>
      <c r="I1355" s="66" t="s">
        <v>21</v>
      </c>
      <c r="J1355" s="66">
        <v>847001</v>
      </c>
      <c r="K1355" s="66" t="s">
        <v>23</v>
      </c>
      <c r="L1355" s="66">
        <v>200179</v>
      </c>
      <c r="M1355" s="56" t="s">
        <v>2000</v>
      </c>
      <c r="N1355" s="56">
        <v>1</v>
      </c>
      <c r="Q1355" s="56" t="s">
        <v>6048</v>
      </c>
      <c r="R1355" s="56">
        <v>1</v>
      </c>
      <c r="S1355" s="56">
        <v>100002</v>
      </c>
      <c r="T1355" s="56">
        <v>100002</v>
      </c>
      <c r="U1355" s="56" t="s">
        <v>2002</v>
      </c>
      <c r="V1355" s="56" t="s">
        <v>2122</v>
      </c>
      <c r="X1355" s="56" t="s">
        <v>6067</v>
      </c>
      <c r="Y1355" s="56" t="s">
        <v>6048</v>
      </c>
    </row>
    <row r="1356" spans="1:31" x14ac:dyDescent="0.35">
      <c r="A1356" s="56" t="s">
        <v>2041</v>
      </c>
      <c r="B1356" s="56" t="s">
        <v>2042</v>
      </c>
      <c r="C1356" s="56" t="s">
        <v>963</v>
      </c>
      <c r="D1356" s="56">
        <v>8471150</v>
      </c>
      <c r="E1356" s="56" t="s">
        <v>502</v>
      </c>
      <c r="F1356" s="56">
        <v>426610</v>
      </c>
      <c r="G1356" s="56" t="s">
        <v>43</v>
      </c>
      <c r="H1356" s="56" t="str">
        <f t="shared" si="21"/>
        <v>847.8471150.1.426610.000000.847001.200179</v>
      </c>
      <c r="I1356" s="66" t="s">
        <v>21</v>
      </c>
      <c r="J1356" s="66">
        <v>847001</v>
      </c>
      <c r="K1356" s="66" t="s">
        <v>23</v>
      </c>
      <c r="L1356" s="66">
        <v>200179</v>
      </c>
      <c r="M1356" s="56" t="s">
        <v>2000</v>
      </c>
      <c r="N1356" s="56">
        <v>1</v>
      </c>
      <c r="Q1356" s="56" t="s">
        <v>6064</v>
      </c>
      <c r="R1356" s="56">
        <v>1</v>
      </c>
      <c r="S1356" s="56">
        <v>140000</v>
      </c>
      <c r="T1356" s="56">
        <v>140000</v>
      </c>
      <c r="U1356" s="56" t="s">
        <v>2002</v>
      </c>
      <c r="V1356" s="56" t="s">
        <v>2003</v>
      </c>
      <c r="X1356" s="56" t="s">
        <v>6067</v>
      </c>
      <c r="Y1356" s="56" t="s">
        <v>6041</v>
      </c>
    </row>
    <row r="1357" spans="1:31" x14ac:dyDescent="0.35">
      <c r="A1357" s="56" t="s">
        <v>2047</v>
      </c>
      <c r="B1357" s="56" t="s">
        <v>1999</v>
      </c>
      <c r="C1357" s="56" t="s">
        <v>963</v>
      </c>
      <c r="D1357" s="56">
        <v>8471150</v>
      </c>
      <c r="E1357" s="56" t="s">
        <v>502</v>
      </c>
      <c r="F1357" s="56">
        <v>428090</v>
      </c>
      <c r="G1357" s="56" t="s">
        <v>52</v>
      </c>
      <c r="H1357" s="56" t="str">
        <f t="shared" si="21"/>
        <v>847.8471150.1.428090.000000.847001.200179</v>
      </c>
      <c r="I1357" s="66" t="s">
        <v>21</v>
      </c>
      <c r="J1357" s="66">
        <v>847001</v>
      </c>
      <c r="K1357" s="66" t="s">
        <v>23</v>
      </c>
      <c r="L1357" s="66">
        <v>200179</v>
      </c>
      <c r="M1357" s="56" t="s">
        <v>2000</v>
      </c>
      <c r="N1357" s="56">
        <v>1</v>
      </c>
      <c r="Q1357" s="56" t="s">
        <v>6069</v>
      </c>
      <c r="R1357" s="56">
        <v>1</v>
      </c>
      <c r="S1357" s="56">
        <v>50001</v>
      </c>
      <c r="T1357" s="56">
        <v>50001</v>
      </c>
      <c r="U1357" s="56" t="s">
        <v>2002</v>
      </c>
      <c r="V1357" s="56" t="s">
        <v>2122</v>
      </c>
      <c r="X1357" s="56" t="s">
        <v>6070</v>
      </c>
      <c r="Y1357" s="56" t="s">
        <v>6056</v>
      </c>
    </row>
    <row r="1358" spans="1:31" x14ac:dyDescent="0.35">
      <c r="A1358" s="56">
        <v>0</v>
      </c>
      <c r="B1358" s="56" t="s">
        <v>1999</v>
      </c>
      <c r="C1358" s="56" t="s">
        <v>6078</v>
      </c>
      <c r="D1358" s="56">
        <v>8470220</v>
      </c>
      <c r="E1358" s="56" t="s">
        <v>920</v>
      </c>
      <c r="F1358" s="56">
        <v>492316</v>
      </c>
      <c r="G1358" s="56" t="s">
        <v>138</v>
      </c>
      <c r="H1358" s="56" t="str">
        <f t="shared" si="21"/>
        <v>847.8470220.1.492316.000000.847001.300180</v>
      </c>
      <c r="I1358" s="66" t="s">
        <v>21</v>
      </c>
      <c r="J1358" s="66">
        <v>847001</v>
      </c>
      <c r="K1358" s="66" t="s">
        <v>863</v>
      </c>
      <c r="L1358" s="66">
        <v>300180</v>
      </c>
      <c r="M1358" s="56" t="s">
        <v>2000</v>
      </c>
      <c r="N1358" s="56">
        <v>1</v>
      </c>
      <c r="Q1358" s="56" t="s">
        <v>6079</v>
      </c>
      <c r="R1358" s="56">
        <v>1</v>
      </c>
      <c r="S1358" s="56">
        <v>200000</v>
      </c>
      <c r="T1358" s="56">
        <v>200000</v>
      </c>
      <c r="U1358" s="56" t="s">
        <v>2002</v>
      </c>
      <c r="V1358" s="56" t="s">
        <v>2003</v>
      </c>
      <c r="W1358" s="56" t="s">
        <v>2050</v>
      </c>
      <c r="X1358" s="56" t="s">
        <v>6081</v>
      </c>
      <c r="Y1358" s="56" t="s">
        <v>6082</v>
      </c>
    </row>
    <row r="1359" spans="1:31" x14ac:dyDescent="0.35">
      <c r="A1359" s="56" t="s">
        <v>1998</v>
      </c>
      <c r="B1359" s="56" t="s">
        <v>1999</v>
      </c>
      <c r="C1359" s="56" t="s">
        <v>6078</v>
      </c>
      <c r="D1359" s="56">
        <v>8470220</v>
      </c>
      <c r="E1359" s="56" t="s">
        <v>920</v>
      </c>
      <c r="F1359" s="56">
        <v>420550</v>
      </c>
      <c r="G1359" s="56" t="s">
        <v>18</v>
      </c>
      <c r="H1359" s="56" t="str">
        <f t="shared" si="21"/>
        <v>847.8470220.1.420550.000000.847001.200179</v>
      </c>
      <c r="I1359" s="66" t="s">
        <v>21</v>
      </c>
      <c r="J1359" s="66">
        <v>847001</v>
      </c>
      <c r="K1359" s="66" t="s">
        <v>23</v>
      </c>
      <c r="L1359" s="66">
        <v>200179</v>
      </c>
      <c r="M1359" s="56" t="s">
        <v>2098</v>
      </c>
      <c r="N1359" s="56">
        <v>1</v>
      </c>
      <c r="Q1359" s="56" t="s">
        <v>6083</v>
      </c>
      <c r="R1359" s="56">
        <v>1</v>
      </c>
      <c r="S1359" s="56">
        <v>120000</v>
      </c>
      <c r="T1359" s="56">
        <v>120000</v>
      </c>
      <c r="U1359" s="56" t="s">
        <v>2113</v>
      </c>
      <c r="V1359" s="56" t="s">
        <v>2003</v>
      </c>
      <c r="W1359" s="56" t="s">
        <v>2029</v>
      </c>
      <c r="X1359" s="56" t="s">
        <v>6086</v>
      </c>
    </row>
    <row r="1360" spans="1:31" x14ac:dyDescent="0.35">
      <c r="A1360" s="56" t="s">
        <v>1998</v>
      </c>
      <c r="B1360" s="56" t="s">
        <v>1999</v>
      </c>
      <c r="C1360" s="56" t="s">
        <v>6078</v>
      </c>
      <c r="D1360" s="56">
        <v>8470220</v>
      </c>
      <c r="E1360" s="56" t="s">
        <v>920</v>
      </c>
      <c r="F1360" s="56">
        <v>420570</v>
      </c>
      <c r="G1360" s="56" t="s">
        <v>25</v>
      </c>
      <c r="H1360" s="56" t="str">
        <f t="shared" si="21"/>
        <v>847.8470220.1.420570.000000.847001.200179</v>
      </c>
      <c r="I1360" s="66" t="s">
        <v>21</v>
      </c>
      <c r="J1360" s="66">
        <v>847001</v>
      </c>
      <c r="K1360" s="66" t="s">
        <v>23</v>
      </c>
      <c r="L1360" s="66">
        <v>200179</v>
      </c>
      <c r="M1360" s="56" t="s">
        <v>2098</v>
      </c>
      <c r="N1360" s="56">
        <v>1</v>
      </c>
      <c r="Q1360" s="56" t="s">
        <v>6087</v>
      </c>
      <c r="R1360" s="56">
        <v>1</v>
      </c>
      <c r="S1360" s="56">
        <v>2000000</v>
      </c>
      <c r="T1360" s="56">
        <v>2000000</v>
      </c>
      <c r="U1360" s="56" t="s">
        <v>2113</v>
      </c>
      <c r="V1360" s="56" t="s">
        <v>2003</v>
      </c>
      <c r="W1360" s="56" t="s">
        <v>2056</v>
      </c>
      <c r="X1360" s="56" t="s">
        <v>6088</v>
      </c>
      <c r="Y1360" s="56" t="s">
        <v>6089</v>
      </c>
    </row>
    <row r="1361" spans="1:25" x14ac:dyDescent="0.35">
      <c r="A1361" s="56" t="s">
        <v>2047</v>
      </c>
      <c r="B1361" s="56" t="s">
        <v>1999</v>
      </c>
      <c r="C1361" s="56" t="s">
        <v>6078</v>
      </c>
      <c r="D1361" s="56">
        <v>8470220</v>
      </c>
      <c r="E1361" s="56" t="s">
        <v>920</v>
      </c>
      <c r="F1361" s="56">
        <v>428090</v>
      </c>
      <c r="G1361" s="56" t="s">
        <v>52</v>
      </c>
      <c r="H1361" s="56" t="str">
        <f t="shared" si="21"/>
        <v>847.8470220.1.428090.000000.847001.200179</v>
      </c>
      <c r="I1361" s="66" t="s">
        <v>21</v>
      </c>
      <c r="J1361" s="66">
        <v>847001</v>
      </c>
      <c r="K1361" s="66" t="s">
        <v>23</v>
      </c>
      <c r="L1361" s="66">
        <v>200179</v>
      </c>
      <c r="M1361" s="56" t="s">
        <v>2098</v>
      </c>
      <c r="N1361" s="56">
        <v>1</v>
      </c>
      <c r="Q1361" s="56" t="s">
        <v>6090</v>
      </c>
      <c r="R1361" s="56">
        <v>4</v>
      </c>
      <c r="S1361" s="56">
        <v>32750</v>
      </c>
      <c r="T1361" s="56">
        <v>131000</v>
      </c>
      <c r="U1361" s="56" t="s">
        <v>2002</v>
      </c>
      <c r="V1361" s="56" t="s">
        <v>2003</v>
      </c>
      <c r="W1361" s="56" t="s">
        <v>2050</v>
      </c>
      <c r="X1361" s="56" t="s">
        <v>6113</v>
      </c>
      <c r="Y1361" s="56" t="s">
        <v>6092</v>
      </c>
    </row>
    <row r="1362" spans="1:25" x14ac:dyDescent="0.35">
      <c r="A1362" s="56">
        <v>0</v>
      </c>
      <c r="B1362" s="56" t="s">
        <v>1999</v>
      </c>
      <c r="C1362" s="56" t="s">
        <v>6078</v>
      </c>
      <c r="D1362" s="56">
        <v>8470220</v>
      </c>
      <c r="E1362" s="56" t="s">
        <v>920</v>
      </c>
      <c r="F1362" s="56">
        <v>425740</v>
      </c>
      <c r="G1362" s="56" t="s">
        <v>655</v>
      </c>
      <c r="H1362" s="56" t="str">
        <f t="shared" si="21"/>
        <v>847.8470220.1.425740.000000.847001.200179</v>
      </c>
      <c r="I1362" s="66" t="s">
        <v>21</v>
      </c>
      <c r="J1362" s="66">
        <v>847001</v>
      </c>
      <c r="K1362" s="66" t="s">
        <v>23</v>
      </c>
      <c r="L1362" s="66">
        <v>200179</v>
      </c>
      <c r="M1362" s="56" t="s">
        <v>5225</v>
      </c>
      <c r="N1362" s="56">
        <v>1</v>
      </c>
      <c r="Q1362" s="56" t="s">
        <v>6093</v>
      </c>
      <c r="R1362" s="56">
        <v>6</v>
      </c>
      <c r="S1362" s="56">
        <v>500000</v>
      </c>
      <c r="T1362" s="56">
        <v>3000000</v>
      </c>
      <c r="U1362" s="56" t="s">
        <v>2002</v>
      </c>
      <c r="V1362" s="56" t="s">
        <v>2003</v>
      </c>
      <c r="W1362" s="56" t="s">
        <v>2050</v>
      </c>
      <c r="X1362" s="56" t="s">
        <v>6094</v>
      </c>
      <c r="Y1362" s="56" t="s">
        <v>6095</v>
      </c>
    </row>
    <row r="1363" spans="1:25" x14ac:dyDescent="0.35">
      <c r="A1363" s="56" t="s">
        <v>2041</v>
      </c>
      <c r="B1363" s="56" t="s">
        <v>2042</v>
      </c>
      <c r="C1363" s="56" t="s">
        <v>6078</v>
      </c>
      <c r="D1363" s="56">
        <v>8470220</v>
      </c>
      <c r="E1363" s="56" t="s">
        <v>920</v>
      </c>
      <c r="F1363" s="56">
        <v>426610</v>
      </c>
      <c r="G1363" s="56" t="s">
        <v>43</v>
      </c>
      <c r="H1363" s="56" t="str">
        <f t="shared" si="21"/>
        <v>847.8470220.1.426610.000000.847001.200179</v>
      </c>
      <c r="I1363" s="66" t="s">
        <v>21</v>
      </c>
      <c r="J1363" s="66">
        <v>847001</v>
      </c>
      <c r="K1363" s="66" t="s">
        <v>23</v>
      </c>
      <c r="L1363" s="66">
        <v>200179</v>
      </c>
      <c r="M1363" s="56" t="s">
        <v>2098</v>
      </c>
      <c r="N1363" s="56">
        <v>1</v>
      </c>
      <c r="Q1363" s="56" t="s">
        <v>6096</v>
      </c>
      <c r="R1363" s="56">
        <v>1</v>
      </c>
      <c r="S1363" s="56">
        <v>100000</v>
      </c>
      <c r="T1363" s="56">
        <v>100000</v>
      </c>
      <c r="U1363" s="56" t="s">
        <v>2002</v>
      </c>
      <c r="V1363" s="56" t="s">
        <v>2003</v>
      </c>
      <c r="W1363" s="56" t="s">
        <v>2050</v>
      </c>
      <c r="X1363" s="56" t="s">
        <v>6114</v>
      </c>
      <c r="Y1363" s="56" t="s">
        <v>6097</v>
      </c>
    </row>
    <row r="1364" spans="1:25" x14ac:dyDescent="0.35">
      <c r="A1364" s="56" t="s">
        <v>2041</v>
      </c>
      <c r="B1364" s="56" t="s">
        <v>2834</v>
      </c>
      <c r="C1364" s="56" t="s">
        <v>6078</v>
      </c>
      <c r="D1364" s="56">
        <v>8470220</v>
      </c>
      <c r="E1364" s="56" t="s">
        <v>920</v>
      </c>
      <c r="F1364" s="56">
        <v>432205</v>
      </c>
      <c r="G1364" s="56" t="s">
        <v>470</v>
      </c>
      <c r="H1364" s="56" t="str">
        <f t="shared" si="21"/>
        <v>847.8470220.1.432205.000000.847001.200179</v>
      </c>
      <c r="I1364" s="66" t="s">
        <v>21</v>
      </c>
      <c r="J1364" s="66">
        <v>847001</v>
      </c>
      <c r="K1364" s="66" t="s">
        <v>23</v>
      </c>
      <c r="L1364" s="66">
        <v>200179</v>
      </c>
      <c r="M1364" s="56" t="s">
        <v>2098</v>
      </c>
      <c r="N1364" s="56">
        <v>1</v>
      </c>
      <c r="Q1364" s="56" t="s">
        <v>6098</v>
      </c>
      <c r="R1364" s="56">
        <v>1</v>
      </c>
      <c r="S1364" s="56">
        <v>20000</v>
      </c>
      <c r="T1364" s="56">
        <v>20000</v>
      </c>
      <c r="U1364" s="56" t="s">
        <v>2002</v>
      </c>
      <c r="V1364" s="56" t="s">
        <v>2122</v>
      </c>
      <c r="W1364" s="56" t="s">
        <v>2050</v>
      </c>
      <c r="X1364" s="56" t="s">
        <v>6114</v>
      </c>
      <c r="Y1364" s="56" t="s">
        <v>6099</v>
      </c>
    </row>
    <row r="1365" spans="1:25" x14ac:dyDescent="0.35">
      <c r="A1365" s="56" t="s">
        <v>2019</v>
      </c>
      <c r="B1365" s="56" t="s">
        <v>2020</v>
      </c>
      <c r="C1365" s="56" t="s">
        <v>6078</v>
      </c>
      <c r="D1365" s="56">
        <v>8470220</v>
      </c>
      <c r="E1365" s="56" t="s">
        <v>920</v>
      </c>
      <c r="F1365" s="56">
        <v>425510</v>
      </c>
      <c r="G1365" s="56" t="s">
        <v>37</v>
      </c>
      <c r="H1365" s="56" t="str">
        <f t="shared" si="21"/>
        <v>847.8470220.1.425510.000000.847001.200179</v>
      </c>
      <c r="I1365" s="66" t="s">
        <v>21</v>
      </c>
      <c r="J1365" s="66">
        <v>847001</v>
      </c>
      <c r="K1365" s="66" t="s">
        <v>23</v>
      </c>
      <c r="L1365" s="66">
        <v>200179</v>
      </c>
      <c r="M1365" s="56" t="s">
        <v>2098</v>
      </c>
      <c r="N1365" s="56">
        <v>1</v>
      </c>
      <c r="Q1365" s="56" t="s">
        <v>6100</v>
      </c>
      <c r="R1365" s="56">
        <v>4</v>
      </c>
      <c r="S1365" s="56">
        <v>5000</v>
      </c>
      <c r="T1365" s="56">
        <v>20000</v>
      </c>
      <c r="U1365" s="56" t="s">
        <v>2002</v>
      </c>
      <c r="V1365" s="56" t="s">
        <v>2003</v>
      </c>
      <c r="W1365" s="56" t="s">
        <v>2022</v>
      </c>
      <c r="X1365" s="56" t="s">
        <v>6115</v>
      </c>
      <c r="Y1365" s="56" t="s">
        <v>6102</v>
      </c>
    </row>
    <row r="1366" spans="1:25" x14ac:dyDescent="0.35">
      <c r="A1366" s="56" t="s">
        <v>2019</v>
      </c>
      <c r="B1366" s="56" t="s">
        <v>1999</v>
      </c>
      <c r="C1366" s="56" t="s">
        <v>6078</v>
      </c>
      <c r="D1366" s="56">
        <v>8470220</v>
      </c>
      <c r="E1366" s="56" t="s">
        <v>920</v>
      </c>
      <c r="F1366" s="56">
        <v>425550</v>
      </c>
      <c r="G1366" s="56" t="s">
        <v>83</v>
      </c>
      <c r="H1366" s="56" t="str">
        <f t="shared" si="21"/>
        <v>847.8470220.1.425550.000000.847001.200179</v>
      </c>
      <c r="I1366" s="66" t="s">
        <v>21</v>
      </c>
      <c r="J1366" s="66">
        <v>847001</v>
      </c>
      <c r="K1366" s="66" t="s">
        <v>23</v>
      </c>
      <c r="L1366" s="66">
        <v>200179</v>
      </c>
      <c r="M1366" s="56" t="s">
        <v>2098</v>
      </c>
      <c r="N1366" s="56">
        <v>1</v>
      </c>
      <c r="Q1366" s="56" t="s">
        <v>6103</v>
      </c>
      <c r="R1366" s="56">
        <v>2</v>
      </c>
      <c r="S1366" s="56">
        <v>25000</v>
      </c>
      <c r="T1366" s="56">
        <v>50000</v>
      </c>
      <c r="U1366" s="56" t="s">
        <v>2002</v>
      </c>
      <c r="V1366" s="56" t="s">
        <v>2003</v>
      </c>
      <c r="W1366" s="56" t="s">
        <v>2022</v>
      </c>
      <c r="X1366" s="56" t="s">
        <v>6115</v>
      </c>
      <c r="Y1366" s="56" t="s">
        <v>6104</v>
      </c>
    </row>
    <row r="1367" spans="1:25" x14ac:dyDescent="0.35">
      <c r="A1367" s="56" t="s">
        <v>2036</v>
      </c>
      <c r="B1367" s="56" t="s">
        <v>1999</v>
      </c>
      <c r="C1367" s="56" t="s">
        <v>6078</v>
      </c>
      <c r="D1367" s="56">
        <v>8470220</v>
      </c>
      <c r="E1367" s="56" t="s">
        <v>920</v>
      </c>
      <c r="F1367" s="56">
        <v>425900</v>
      </c>
      <c r="G1367" s="56" t="s">
        <v>40</v>
      </c>
      <c r="H1367" s="56" t="str">
        <f t="shared" si="21"/>
        <v>847.8470220.1.425900.000000.847001.200179</v>
      </c>
      <c r="I1367" s="66" t="s">
        <v>21</v>
      </c>
      <c r="J1367" s="66">
        <v>847001</v>
      </c>
      <c r="K1367" s="66" t="s">
        <v>23</v>
      </c>
      <c r="L1367" s="66">
        <v>200179</v>
      </c>
      <c r="M1367" s="56" t="s">
        <v>2098</v>
      </c>
      <c r="N1367" s="56">
        <v>1</v>
      </c>
      <c r="Q1367" s="56" t="s">
        <v>6105</v>
      </c>
      <c r="R1367" s="56">
        <v>12</v>
      </c>
      <c r="S1367" s="56">
        <v>2000</v>
      </c>
      <c r="T1367" s="56">
        <v>24000</v>
      </c>
      <c r="U1367" s="56" t="s">
        <v>2002</v>
      </c>
      <c r="V1367" s="56" t="s">
        <v>2003</v>
      </c>
      <c r="W1367" s="56" t="s">
        <v>2007</v>
      </c>
      <c r="X1367" s="56" t="s">
        <v>6115</v>
      </c>
      <c r="Y1367" s="56" t="s">
        <v>6107</v>
      </c>
    </row>
    <row r="1368" spans="1:25" x14ac:dyDescent="0.35">
      <c r="A1368" s="56" t="s">
        <v>2019</v>
      </c>
      <c r="B1368" s="56" t="s">
        <v>2053</v>
      </c>
      <c r="C1368" s="56" t="s">
        <v>6078</v>
      </c>
      <c r="D1368" s="56">
        <v>8470220</v>
      </c>
      <c r="E1368" s="56" t="s">
        <v>920</v>
      </c>
      <c r="F1368" s="56">
        <v>428640</v>
      </c>
      <c r="G1368" s="56" t="s">
        <v>55</v>
      </c>
      <c r="H1368" s="56" t="str">
        <f t="shared" si="21"/>
        <v>847.8470220.1.428640.000000.847001.200179</v>
      </c>
      <c r="I1368" s="66" t="s">
        <v>21</v>
      </c>
      <c r="J1368" s="66">
        <v>847001</v>
      </c>
      <c r="K1368" s="66" t="s">
        <v>23</v>
      </c>
      <c r="L1368" s="66">
        <v>200179</v>
      </c>
      <c r="M1368" s="56" t="s">
        <v>2098</v>
      </c>
      <c r="N1368" s="56">
        <v>1</v>
      </c>
      <c r="Q1368" s="56" t="s">
        <v>6108</v>
      </c>
      <c r="R1368" s="56">
        <v>1</v>
      </c>
      <c r="S1368" s="56">
        <v>40000</v>
      </c>
      <c r="T1368" s="56">
        <v>40000</v>
      </c>
      <c r="U1368" s="56" t="s">
        <v>2002</v>
      </c>
      <c r="V1368" s="56" t="s">
        <v>2003</v>
      </c>
      <c r="W1368" s="56" t="s">
        <v>2050</v>
      </c>
      <c r="X1368" s="56" t="s">
        <v>6116</v>
      </c>
      <c r="Y1368" s="56" t="s">
        <v>6109</v>
      </c>
    </row>
    <row r="1369" spans="1:25" x14ac:dyDescent="0.35">
      <c r="A1369" s="56" t="s">
        <v>1998</v>
      </c>
      <c r="B1369" s="56" t="s">
        <v>1999</v>
      </c>
      <c r="C1369" s="56" t="s">
        <v>6078</v>
      </c>
      <c r="D1369" s="56">
        <v>8470220</v>
      </c>
      <c r="E1369" s="56" t="s">
        <v>920</v>
      </c>
      <c r="F1369" s="56">
        <v>421700</v>
      </c>
      <c r="G1369" s="56" t="s">
        <v>956</v>
      </c>
      <c r="H1369" s="56" t="str">
        <f t="shared" si="21"/>
        <v>847.8470220.1.421700.000000.847001.200179</v>
      </c>
      <c r="I1369" s="66" t="s">
        <v>21</v>
      </c>
      <c r="J1369" s="66">
        <v>847001</v>
      </c>
      <c r="K1369" s="66" t="s">
        <v>23</v>
      </c>
      <c r="L1369" s="66">
        <v>200179</v>
      </c>
      <c r="M1369" s="56" t="s">
        <v>2098</v>
      </c>
      <c r="N1369" s="56">
        <v>1</v>
      </c>
      <c r="Q1369" s="56" t="s">
        <v>6110</v>
      </c>
      <c r="R1369" s="56">
        <v>1</v>
      </c>
      <c r="S1369" s="56">
        <v>750000</v>
      </c>
      <c r="T1369" s="56">
        <v>750000</v>
      </c>
      <c r="U1369" s="56" t="s">
        <v>2113</v>
      </c>
      <c r="V1369" s="56" t="s">
        <v>2003</v>
      </c>
      <c r="W1369" s="56" t="s">
        <v>2029</v>
      </c>
      <c r="X1369" s="56" t="s">
        <v>6086</v>
      </c>
      <c r="Y1369" s="56" t="s">
        <v>6111</v>
      </c>
    </row>
  </sheetData>
  <autoFilter ref="A1:Y1369"/>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H13" sqref="H13"/>
    </sheetView>
  </sheetViews>
  <sheetFormatPr defaultColWidth="9.1796875" defaultRowHeight="14.5" x14ac:dyDescent="0.35"/>
  <cols>
    <col min="1" max="1" width="10.453125" style="77" bestFit="1" customWidth="1"/>
    <col min="2" max="2" width="68.7265625" style="77" bestFit="1" customWidth="1"/>
    <col min="3" max="3" width="6" style="77" bestFit="1" customWidth="1"/>
    <col min="4" max="4" width="15.1796875" style="77" bestFit="1" customWidth="1"/>
    <col min="5" max="5" width="6" style="77" bestFit="1" customWidth="1"/>
    <col min="6" max="6" width="15.1796875" style="77" bestFit="1" customWidth="1"/>
    <col min="7" max="7" width="7" style="77" bestFit="1" customWidth="1"/>
    <col min="8" max="8" width="15.1796875" style="77" bestFit="1" customWidth="1"/>
    <col min="9" max="9" width="9.1796875" style="80"/>
    <col min="10" max="16384" width="9.1796875" style="77"/>
  </cols>
  <sheetData>
    <row r="1" spans="1:9" x14ac:dyDescent="0.35">
      <c r="A1" s="73" t="s">
        <v>5908</v>
      </c>
      <c r="B1" s="73" t="s">
        <v>5909</v>
      </c>
      <c r="C1" s="74" t="s">
        <v>5911</v>
      </c>
      <c r="D1" s="74" t="s">
        <v>5910</v>
      </c>
      <c r="E1" s="75" t="s">
        <v>5912</v>
      </c>
      <c r="F1" s="75" t="s">
        <v>5910</v>
      </c>
      <c r="G1" s="74" t="s">
        <v>5924</v>
      </c>
      <c r="H1" s="74" t="s">
        <v>5910</v>
      </c>
      <c r="I1" s="76" t="s">
        <v>5913</v>
      </c>
    </row>
    <row r="2" spans="1:9" x14ac:dyDescent="0.35">
      <c r="A2" s="73" t="s">
        <v>5914</v>
      </c>
      <c r="B2" s="73" t="s">
        <v>5915</v>
      </c>
      <c r="C2" s="74">
        <v>2</v>
      </c>
      <c r="D2" s="154">
        <f t="shared" ref="D2:D9" si="0">C2*I2</f>
        <v>12000</v>
      </c>
      <c r="E2" s="75">
        <v>3</v>
      </c>
      <c r="F2" s="75">
        <f t="shared" ref="F2:F9" si="1">E2*I2</f>
        <v>18000</v>
      </c>
      <c r="G2" s="74">
        <v>3</v>
      </c>
      <c r="H2" s="74">
        <f t="shared" ref="H2:H9" si="2">G2*I2</f>
        <v>18000</v>
      </c>
      <c r="I2" s="76">
        <v>6000</v>
      </c>
    </row>
    <row r="3" spans="1:9" x14ac:dyDescent="0.35">
      <c r="A3" s="73" t="s">
        <v>5914</v>
      </c>
      <c r="B3" s="73" t="s">
        <v>5916</v>
      </c>
      <c r="C3" s="74">
        <v>107</v>
      </c>
      <c r="D3" s="154">
        <f t="shared" si="0"/>
        <v>856000</v>
      </c>
      <c r="E3" s="75">
        <v>148</v>
      </c>
      <c r="F3" s="75">
        <f t="shared" si="1"/>
        <v>1184000</v>
      </c>
      <c r="G3" s="74">
        <v>163</v>
      </c>
      <c r="H3" s="74">
        <f t="shared" si="2"/>
        <v>1304000</v>
      </c>
      <c r="I3" s="76">
        <v>8000</v>
      </c>
    </row>
    <row r="4" spans="1:9" x14ac:dyDescent="0.35">
      <c r="A4" s="73" t="s">
        <v>5914</v>
      </c>
      <c r="B4" s="73" t="s">
        <v>5917</v>
      </c>
      <c r="C4" s="74">
        <v>586</v>
      </c>
      <c r="D4" s="154">
        <f t="shared" si="0"/>
        <v>1172000</v>
      </c>
      <c r="E4" s="75">
        <v>694</v>
      </c>
      <c r="F4" s="75">
        <f t="shared" si="1"/>
        <v>1388000</v>
      </c>
      <c r="G4" s="74">
        <v>883</v>
      </c>
      <c r="H4" s="74">
        <f t="shared" si="2"/>
        <v>1766000</v>
      </c>
      <c r="I4" s="76">
        <v>2000</v>
      </c>
    </row>
    <row r="5" spans="1:9" x14ac:dyDescent="0.35">
      <c r="A5" s="73" t="s">
        <v>5914</v>
      </c>
      <c r="B5" s="73" t="s">
        <v>5918</v>
      </c>
      <c r="C5" s="74">
        <v>819</v>
      </c>
      <c r="D5" s="154">
        <f t="shared" si="0"/>
        <v>3276000</v>
      </c>
      <c r="E5" s="75">
        <v>900</v>
      </c>
      <c r="F5" s="75">
        <f t="shared" si="1"/>
        <v>3600000</v>
      </c>
      <c r="G5" s="74">
        <v>1130</v>
      </c>
      <c r="H5" s="74">
        <f t="shared" si="2"/>
        <v>4520000</v>
      </c>
      <c r="I5" s="76">
        <v>4000</v>
      </c>
    </row>
    <row r="6" spans="1:9" x14ac:dyDescent="0.35">
      <c r="A6" s="73" t="s">
        <v>5914</v>
      </c>
      <c r="B6" s="73" t="s">
        <v>5919</v>
      </c>
      <c r="C6" s="74">
        <v>509</v>
      </c>
      <c r="D6" s="154">
        <f t="shared" si="0"/>
        <v>3054000</v>
      </c>
      <c r="E6" s="75">
        <v>672</v>
      </c>
      <c r="F6" s="75">
        <f t="shared" si="1"/>
        <v>4032000</v>
      </c>
      <c r="G6" s="74">
        <v>763</v>
      </c>
      <c r="H6" s="74">
        <f t="shared" si="2"/>
        <v>4578000</v>
      </c>
      <c r="I6" s="76">
        <v>6000</v>
      </c>
    </row>
    <row r="7" spans="1:9" x14ac:dyDescent="0.35">
      <c r="A7" s="73" t="s">
        <v>5914</v>
      </c>
      <c r="B7" s="73" t="s">
        <v>5920</v>
      </c>
      <c r="C7" s="74">
        <v>800</v>
      </c>
      <c r="D7" s="154">
        <f t="shared" si="0"/>
        <v>3200000</v>
      </c>
      <c r="E7" s="75">
        <v>800</v>
      </c>
      <c r="F7" s="75">
        <f t="shared" si="1"/>
        <v>3200000</v>
      </c>
      <c r="G7" s="74">
        <v>800</v>
      </c>
      <c r="H7" s="74">
        <f t="shared" si="2"/>
        <v>3200000</v>
      </c>
      <c r="I7" s="76">
        <v>4000</v>
      </c>
    </row>
    <row r="8" spans="1:9" x14ac:dyDescent="0.35">
      <c r="A8" s="73" t="s">
        <v>5914</v>
      </c>
      <c r="B8" s="73" t="s">
        <v>5921</v>
      </c>
      <c r="C8" s="74">
        <v>12</v>
      </c>
      <c r="D8" s="154">
        <f t="shared" si="0"/>
        <v>96000</v>
      </c>
      <c r="E8" s="75">
        <v>8</v>
      </c>
      <c r="F8" s="75">
        <f t="shared" si="1"/>
        <v>64000</v>
      </c>
      <c r="G8" s="74">
        <v>9</v>
      </c>
      <c r="H8" s="74">
        <f t="shared" si="2"/>
        <v>72000</v>
      </c>
      <c r="I8" s="76">
        <v>8000</v>
      </c>
    </row>
    <row r="9" spans="1:9" x14ac:dyDescent="0.35">
      <c r="A9" s="73" t="s">
        <v>5922</v>
      </c>
      <c r="B9" s="73" t="s">
        <v>5923</v>
      </c>
      <c r="C9" s="74">
        <v>46</v>
      </c>
      <c r="D9" s="154">
        <f t="shared" si="0"/>
        <v>138000</v>
      </c>
      <c r="E9" s="75">
        <v>50</v>
      </c>
      <c r="F9" s="75">
        <f t="shared" si="1"/>
        <v>150000</v>
      </c>
      <c r="G9" s="74">
        <v>50</v>
      </c>
      <c r="H9" s="74">
        <f t="shared" si="2"/>
        <v>150000</v>
      </c>
      <c r="I9" s="76">
        <v>3000</v>
      </c>
    </row>
    <row r="10" spans="1:9" x14ac:dyDescent="0.35">
      <c r="A10" s="73"/>
      <c r="B10" s="73"/>
      <c r="C10" s="74">
        <f>SUM(C2:C9)</f>
        <v>2881</v>
      </c>
      <c r="D10" s="78">
        <f>SUM(D2:D9)*9</f>
        <v>106236000</v>
      </c>
      <c r="E10" s="75">
        <f>SUM(E2:E9)</f>
        <v>3275</v>
      </c>
      <c r="F10" s="79">
        <f>SUM(F2:F9)*9</f>
        <v>122724000</v>
      </c>
      <c r="G10" s="74">
        <f>SUM(G2:G9)</f>
        <v>3801</v>
      </c>
      <c r="H10" s="78">
        <f>SUM(H2:H9)*9</f>
        <v>140472000</v>
      </c>
      <c r="I10" s="76"/>
    </row>
    <row r="12" spans="1:9" x14ac:dyDescent="0.35">
      <c r="D12" s="155">
        <v>0.75</v>
      </c>
      <c r="F12" s="155">
        <v>0.75</v>
      </c>
      <c r="H12" s="155">
        <v>0.75</v>
      </c>
    </row>
    <row r="13" spans="1:9" x14ac:dyDescent="0.35">
      <c r="D13" s="152">
        <f>D10*0.75</f>
        <v>79677000</v>
      </c>
      <c r="F13" s="152">
        <f>F10*0.75</f>
        <v>92043000</v>
      </c>
      <c r="H13" s="152">
        <f>H10*0.75</f>
        <v>105354000</v>
      </c>
    </row>
    <row r="14" spans="1:9" x14ac:dyDescent="0.35">
      <c r="C14" s="77">
        <f>C7*0.75</f>
        <v>600</v>
      </c>
      <c r="D14" s="153">
        <f>D7*0.75</f>
        <v>2400000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9"/>
  <sheetViews>
    <sheetView topLeftCell="J1" zoomScale="108" workbookViewId="0">
      <selection activeCell="T5" sqref="T5"/>
    </sheetView>
  </sheetViews>
  <sheetFormatPr defaultRowHeight="14.5" x14ac:dyDescent="0.35"/>
  <cols>
    <col min="1" max="1" width="17.81640625" bestFit="1" customWidth="1"/>
    <col min="2" max="2" width="24" bestFit="1" customWidth="1"/>
    <col min="3" max="3" width="8" bestFit="1" customWidth="1"/>
    <col min="4" max="4" width="23.81640625" bestFit="1" customWidth="1"/>
    <col min="5" max="5" width="7" bestFit="1" customWidth="1"/>
    <col min="6" max="6" width="28.7265625" customWidth="1"/>
    <col min="7" max="7" width="8.453125" bestFit="1" customWidth="1"/>
    <col min="8" max="8" width="15.54296875" bestFit="1" customWidth="1"/>
    <col min="9" max="9" width="8.453125" bestFit="1" customWidth="1"/>
    <col min="10" max="10" width="21.453125" bestFit="1" customWidth="1"/>
    <col min="11" max="11" width="72.7265625" bestFit="1" customWidth="1"/>
    <col min="12" max="12" width="4" bestFit="1" customWidth="1"/>
    <col min="13" max="13" width="9" bestFit="1" customWidth="1"/>
    <col min="14" max="14" width="12.54296875" bestFit="1" customWidth="1"/>
    <col min="16" max="16" width="13.26953125" bestFit="1" customWidth="1"/>
  </cols>
  <sheetData>
    <row r="1" spans="1:20" x14ac:dyDescent="0.35">
      <c r="A1" s="81" t="s">
        <v>958</v>
      </c>
      <c r="B1" s="82" t="s">
        <v>100</v>
      </c>
      <c r="C1" s="83" t="s">
        <v>99</v>
      </c>
      <c r="D1" s="82" t="s">
        <v>5925</v>
      </c>
      <c r="E1" s="83">
        <v>425749</v>
      </c>
      <c r="F1" s="70" t="s">
        <v>115</v>
      </c>
      <c r="G1" s="85" t="s">
        <v>20</v>
      </c>
      <c r="H1" s="86" t="s">
        <v>21</v>
      </c>
      <c r="I1" s="86" t="s">
        <v>22</v>
      </c>
      <c r="J1" s="86" t="s">
        <v>23</v>
      </c>
      <c r="K1" s="87" t="s">
        <v>5926</v>
      </c>
      <c r="L1" s="88"/>
      <c r="M1" s="89"/>
      <c r="N1" s="90"/>
    </row>
    <row r="2" spans="1:20" x14ac:dyDescent="0.35">
      <c r="A2" s="81"/>
      <c r="B2" s="82"/>
      <c r="C2" s="83"/>
      <c r="D2" s="82"/>
      <c r="E2" s="83"/>
      <c r="F2" s="84" t="s">
        <v>5927</v>
      </c>
      <c r="G2" s="91"/>
      <c r="H2" s="92"/>
      <c r="I2" s="92"/>
      <c r="J2" s="92"/>
      <c r="K2" s="93" t="s">
        <v>5928</v>
      </c>
      <c r="L2" s="94">
        <v>1</v>
      </c>
      <c r="M2" s="95">
        <f>26800*12</f>
        <v>321600</v>
      </c>
      <c r="N2" s="96">
        <f>L2*M2</f>
        <v>321600</v>
      </c>
    </row>
    <row r="3" spans="1:20" x14ac:dyDescent="0.35">
      <c r="A3" s="81"/>
      <c r="B3" s="82"/>
      <c r="C3" s="83"/>
      <c r="D3" s="82"/>
      <c r="E3" s="83"/>
      <c r="F3" s="84"/>
      <c r="G3" s="91"/>
      <c r="H3" s="92"/>
      <c r="I3" s="92"/>
      <c r="J3" s="92"/>
      <c r="K3" s="97" t="s">
        <v>5929</v>
      </c>
      <c r="L3" s="98">
        <v>1</v>
      </c>
      <c r="M3" s="99">
        <f>39000*12</f>
        <v>468000</v>
      </c>
      <c r="N3" s="100">
        <f t="shared" ref="N3:N48" si="0">L3*M3</f>
        <v>468000</v>
      </c>
    </row>
    <row r="4" spans="1:20" x14ac:dyDescent="0.35">
      <c r="A4" s="81"/>
      <c r="B4" s="82"/>
      <c r="C4" s="83"/>
      <c r="D4" s="82"/>
      <c r="E4" s="83"/>
      <c r="F4" s="84" t="s">
        <v>5930</v>
      </c>
      <c r="G4" s="91"/>
      <c r="H4" s="92"/>
      <c r="I4" s="92"/>
      <c r="J4" s="92"/>
      <c r="K4" s="97" t="s">
        <v>5931</v>
      </c>
      <c r="L4" s="98">
        <v>1</v>
      </c>
      <c r="M4" s="99">
        <f>39000*12</f>
        <v>468000</v>
      </c>
      <c r="N4" s="100">
        <f t="shared" si="0"/>
        <v>468000</v>
      </c>
    </row>
    <row r="5" spans="1:20" x14ac:dyDescent="0.35">
      <c r="A5" s="81"/>
      <c r="B5" s="82"/>
      <c r="C5" s="83"/>
      <c r="D5" s="82"/>
      <c r="E5" s="83"/>
      <c r="F5" s="84" t="s">
        <v>5932</v>
      </c>
      <c r="G5" s="91"/>
      <c r="H5" s="92"/>
      <c r="I5" s="92"/>
      <c r="J5" s="92"/>
      <c r="K5" s="97" t="s">
        <v>5933</v>
      </c>
      <c r="L5" s="98">
        <v>1</v>
      </c>
      <c r="M5" s="99">
        <f>29060*12</f>
        <v>348720</v>
      </c>
      <c r="N5" s="100">
        <f t="shared" si="0"/>
        <v>348720</v>
      </c>
      <c r="T5" s="201">
        <f>750/400</f>
        <v>1.875</v>
      </c>
    </row>
    <row r="6" spans="1:20" x14ac:dyDescent="0.35">
      <c r="A6" s="81"/>
      <c r="B6" s="82"/>
      <c r="C6" s="83"/>
      <c r="D6" s="82"/>
      <c r="E6" s="83"/>
      <c r="F6" s="84" t="s">
        <v>5934</v>
      </c>
      <c r="G6" s="91"/>
      <c r="H6" s="92"/>
      <c r="I6" s="92"/>
      <c r="J6" s="92"/>
      <c r="K6" s="97" t="s">
        <v>5935</v>
      </c>
      <c r="L6" s="101">
        <v>1</v>
      </c>
      <c r="M6" s="99">
        <f>39000*5</f>
        <v>195000</v>
      </c>
      <c r="N6" s="100">
        <f t="shared" si="0"/>
        <v>195000</v>
      </c>
    </row>
    <row r="7" spans="1:20" x14ac:dyDescent="0.35">
      <c r="A7" s="81"/>
      <c r="B7" s="82"/>
      <c r="C7" s="83"/>
      <c r="D7" s="82"/>
      <c r="E7" s="83"/>
      <c r="F7" s="84"/>
      <c r="G7" s="91"/>
      <c r="H7" s="92"/>
      <c r="I7" s="92"/>
      <c r="J7" s="92"/>
      <c r="K7" s="97" t="s">
        <v>5936</v>
      </c>
      <c r="L7" s="101">
        <v>2</v>
      </c>
      <c r="M7" s="99">
        <f>36000*5</f>
        <v>180000</v>
      </c>
      <c r="N7" s="100">
        <f t="shared" si="0"/>
        <v>360000</v>
      </c>
    </row>
    <row r="8" spans="1:20" x14ac:dyDescent="0.35">
      <c r="A8" s="81"/>
      <c r="B8" s="82"/>
      <c r="C8" s="83"/>
      <c r="D8" s="82"/>
      <c r="E8" s="83"/>
      <c r="F8" s="102"/>
      <c r="G8" s="91"/>
      <c r="H8" s="92"/>
      <c r="I8" s="92"/>
      <c r="J8" s="92"/>
      <c r="K8" s="97" t="s">
        <v>5937</v>
      </c>
      <c r="L8" s="101">
        <v>2</v>
      </c>
      <c r="M8" s="99">
        <f>33000*5</f>
        <v>165000</v>
      </c>
      <c r="N8" s="100">
        <f t="shared" si="0"/>
        <v>330000</v>
      </c>
    </row>
    <row r="9" spans="1:20" x14ac:dyDescent="0.35">
      <c r="A9" s="81"/>
      <c r="B9" s="82"/>
      <c r="C9" s="83"/>
      <c r="D9" s="82"/>
      <c r="E9" s="83"/>
      <c r="F9" s="84"/>
      <c r="G9" s="91"/>
      <c r="H9" s="92"/>
      <c r="I9" s="92"/>
      <c r="J9" s="92"/>
      <c r="K9" s="97" t="s">
        <v>5938</v>
      </c>
      <c r="L9" s="101">
        <v>17</v>
      </c>
      <c r="M9" s="99">
        <f>30000*5</f>
        <v>150000</v>
      </c>
      <c r="N9" s="100">
        <f t="shared" si="0"/>
        <v>2550000</v>
      </c>
    </row>
    <row r="10" spans="1:20" x14ac:dyDescent="0.35">
      <c r="A10" s="81"/>
      <c r="B10" s="82"/>
      <c r="C10" s="83"/>
      <c r="D10" s="82"/>
      <c r="E10" s="83"/>
      <c r="F10" s="84"/>
      <c r="G10" s="91"/>
      <c r="H10" s="92"/>
      <c r="I10" s="92"/>
      <c r="J10" s="92"/>
      <c r="K10" s="97" t="s">
        <v>5939</v>
      </c>
      <c r="L10" s="101">
        <v>11</v>
      </c>
      <c r="M10" s="99">
        <f>10000*5</f>
        <v>50000</v>
      </c>
      <c r="N10" s="100">
        <f t="shared" si="0"/>
        <v>550000</v>
      </c>
    </row>
    <row r="11" spans="1:20" x14ac:dyDescent="0.35">
      <c r="A11" s="81"/>
      <c r="B11" s="82"/>
      <c r="C11" s="83"/>
      <c r="D11" s="82"/>
      <c r="E11" s="83"/>
      <c r="F11" s="84"/>
      <c r="G11" s="91"/>
      <c r="H11" s="92"/>
      <c r="I11" s="92"/>
      <c r="J11" s="92"/>
      <c r="K11" s="103" t="s">
        <v>5940</v>
      </c>
      <c r="L11" s="101">
        <v>0</v>
      </c>
      <c r="M11" s="99">
        <f>12000*5</f>
        <v>60000</v>
      </c>
      <c r="N11" s="100">
        <f t="shared" si="0"/>
        <v>0</v>
      </c>
    </row>
    <row r="12" spans="1:20" x14ac:dyDescent="0.35">
      <c r="A12" s="81"/>
      <c r="B12" s="82"/>
      <c r="C12" s="83"/>
      <c r="D12" s="82"/>
      <c r="E12" s="83"/>
      <c r="F12" s="84"/>
      <c r="G12" s="91"/>
      <c r="H12" s="92"/>
      <c r="I12" s="92"/>
      <c r="J12" s="92"/>
      <c r="K12" s="97" t="s">
        <v>5941</v>
      </c>
      <c r="L12" s="101">
        <v>82</v>
      </c>
      <c r="M12" s="99">
        <f>8000*5</f>
        <v>40000</v>
      </c>
      <c r="N12" s="100">
        <f t="shared" si="0"/>
        <v>3280000</v>
      </c>
    </row>
    <row r="13" spans="1:20" x14ac:dyDescent="0.35">
      <c r="A13" s="81"/>
      <c r="B13" s="82"/>
      <c r="C13" s="83"/>
      <c r="D13" s="82"/>
      <c r="E13" s="83"/>
      <c r="F13" s="84"/>
      <c r="G13" s="91"/>
      <c r="H13" s="92"/>
      <c r="I13" s="92"/>
      <c r="J13" s="92"/>
      <c r="K13" s="103" t="s">
        <v>5942</v>
      </c>
      <c r="L13" s="101">
        <v>0</v>
      </c>
      <c r="M13" s="99">
        <f>8000*5</f>
        <v>40000</v>
      </c>
      <c r="N13" s="100">
        <f t="shared" si="0"/>
        <v>0</v>
      </c>
    </row>
    <row r="14" spans="1:20" x14ac:dyDescent="0.35">
      <c r="A14" s="81"/>
      <c r="B14" s="82"/>
      <c r="C14" s="83"/>
      <c r="D14" s="82"/>
      <c r="E14" s="83"/>
      <c r="F14" s="84"/>
      <c r="G14" s="91"/>
      <c r="H14" s="92"/>
      <c r="I14" s="92"/>
      <c r="J14" s="92"/>
      <c r="K14" s="103" t="s">
        <v>5943</v>
      </c>
      <c r="L14" s="101">
        <v>0</v>
      </c>
      <c r="M14" s="99">
        <f>4000*5</f>
        <v>20000</v>
      </c>
      <c r="N14" s="100">
        <f t="shared" si="0"/>
        <v>0</v>
      </c>
    </row>
    <row r="15" spans="1:20" x14ac:dyDescent="0.35">
      <c r="A15" s="81"/>
      <c r="B15" s="82"/>
      <c r="C15" s="83"/>
      <c r="D15" s="82"/>
      <c r="E15" s="83"/>
      <c r="F15" s="84"/>
      <c r="G15" s="91"/>
      <c r="H15" s="92"/>
      <c r="I15" s="92"/>
      <c r="J15" s="92"/>
      <c r="K15" s="97" t="s">
        <v>5944</v>
      </c>
      <c r="L15" s="101">
        <v>10</v>
      </c>
      <c r="M15" s="99">
        <f>39000*12</f>
        <v>468000</v>
      </c>
      <c r="N15" s="100">
        <f t="shared" si="0"/>
        <v>4680000</v>
      </c>
    </row>
    <row r="16" spans="1:20" x14ac:dyDescent="0.35">
      <c r="A16" s="81"/>
      <c r="B16" s="82"/>
      <c r="C16" s="83"/>
      <c r="D16" s="82"/>
      <c r="E16" s="83"/>
      <c r="F16" s="84"/>
      <c r="G16" s="91"/>
      <c r="H16" s="92"/>
      <c r="I16" s="92"/>
      <c r="J16" s="92"/>
      <c r="K16" s="97" t="s">
        <v>5945</v>
      </c>
      <c r="L16" s="101">
        <v>10</v>
      </c>
      <c r="M16" s="99">
        <f>36000*12</f>
        <v>432000</v>
      </c>
      <c r="N16" s="100">
        <f t="shared" si="0"/>
        <v>4320000</v>
      </c>
    </row>
    <row r="17" spans="1:16" x14ac:dyDescent="0.35">
      <c r="A17" s="81"/>
      <c r="B17" s="82"/>
      <c r="C17" s="83"/>
      <c r="D17" s="82"/>
      <c r="E17" s="83"/>
      <c r="F17" s="84"/>
      <c r="G17" s="91"/>
      <c r="H17" s="92"/>
      <c r="I17" s="92"/>
      <c r="J17" s="92"/>
      <c r="K17" s="97" t="s">
        <v>5946</v>
      </c>
      <c r="L17" s="101">
        <v>0</v>
      </c>
      <c r="M17" s="99">
        <f>33000*12</f>
        <v>396000</v>
      </c>
      <c r="N17" s="100">
        <f t="shared" si="0"/>
        <v>0</v>
      </c>
    </row>
    <row r="18" spans="1:16" x14ac:dyDescent="0.35">
      <c r="A18" s="81"/>
      <c r="B18" s="82"/>
      <c r="C18" s="83"/>
      <c r="D18" s="82"/>
      <c r="E18" s="83"/>
      <c r="F18" s="84"/>
      <c r="G18" s="91"/>
      <c r="H18" s="92"/>
      <c r="I18" s="92"/>
      <c r="J18" s="92"/>
      <c r="K18" s="97" t="s">
        <v>5947</v>
      </c>
      <c r="L18" s="101">
        <v>15</v>
      </c>
      <c r="M18" s="99">
        <f>30000*12</f>
        <v>360000</v>
      </c>
      <c r="N18" s="100">
        <f t="shared" si="0"/>
        <v>5400000</v>
      </c>
    </row>
    <row r="19" spans="1:16" x14ac:dyDescent="0.35">
      <c r="A19" s="81"/>
      <c r="B19" s="82"/>
      <c r="C19" s="83"/>
      <c r="D19" s="82"/>
      <c r="E19" s="83"/>
      <c r="F19" s="84"/>
      <c r="G19" s="91"/>
      <c r="H19" s="92"/>
      <c r="I19" s="92"/>
      <c r="J19" s="92"/>
      <c r="K19" s="97" t="s">
        <v>5948</v>
      </c>
      <c r="L19" s="101">
        <v>112</v>
      </c>
      <c r="M19" s="99">
        <f>10000*12</f>
        <v>120000</v>
      </c>
      <c r="N19" s="100">
        <f t="shared" si="0"/>
        <v>13440000</v>
      </c>
    </row>
    <row r="20" spans="1:16" x14ac:dyDescent="0.35">
      <c r="A20" s="81"/>
      <c r="B20" s="82"/>
      <c r="C20" s="83"/>
      <c r="D20" s="82"/>
      <c r="E20" s="83"/>
      <c r="F20" s="84"/>
      <c r="G20" s="91"/>
      <c r="H20" s="92"/>
      <c r="I20" s="92"/>
      <c r="J20" s="92"/>
      <c r="K20" s="103" t="s">
        <v>5949</v>
      </c>
      <c r="L20" s="101">
        <v>51</v>
      </c>
      <c r="M20" s="99">
        <f>12000*12</f>
        <v>144000</v>
      </c>
      <c r="N20" s="100">
        <f t="shared" si="0"/>
        <v>7344000</v>
      </c>
    </row>
    <row r="21" spans="1:16" x14ac:dyDescent="0.35">
      <c r="A21" s="81"/>
      <c r="B21" s="82"/>
      <c r="C21" s="83"/>
      <c r="D21" s="82"/>
      <c r="E21" s="83"/>
      <c r="F21" s="84"/>
      <c r="G21" s="91"/>
      <c r="H21" s="92"/>
      <c r="I21" s="92"/>
      <c r="J21" s="92"/>
      <c r="K21" s="97" t="s">
        <v>5950</v>
      </c>
      <c r="L21" s="101">
        <v>15</v>
      </c>
      <c r="M21" s="99">
        <f>8000*12</f>
        <v>96000</v>
      </c>
      <c r="N21" s="100">
        <f t="shared" si="0"/>
        <v>1440000</v>
      </c>
    </row>
    <row r="22" spans="1:16" x14ac:dyDescent="0.35">
      <c r="A22" s="81"/>
      <c r="B22" s="82"/>
      <c r="C22" s="83"/>
      <c r="D22" s="82"/>
      <c r="E22" s="83"/>
      <c r="F22" s="84"/>
      <c r="G22" s="91"/>
      <c r="H22" s="92"/>
      <c r="I22" s="92"/>
      <c r="J22" s="92"/>
      <c r="K22" s="103" t="s">
        <v>5951</v>
      </c>
      <c r="L22" s="101">
        <v>47</v>
      </c>
      <c r="M22" s="99">
        <f>8000*12</f>
        <v>96000</v>
      </c>
      <c r="N22" s="100">
        <f t="shared" si="0"/>
        <v>4512000</v>
      </c>
    </row>
    <row r="23" spans="1:16" x14ac:dyDescent="0.35">
      <c r="A23" s="81"/>
      <c r="B23" s="82"/>
      <c r="C23" s="83"/>
      <c r="D23" s="82"/>
      <c r="E23" s="83"/>
      <c r="F23" s="84"/>
      <c r="G23" s="91"/>
      <c r="H23" s="92"/>
      <c r="I23" s="92"/>
      <c r="J23" s="92"/>
      <c r="K23" s="103" t="s">
        <v>5952</v>
      </c>
      <c r="L23" s="101">
        <v>22</v>
      </c>
      <c r="M23" s="99">
        <f>4000*12</f>
        <v>48000</v>
      </c>
      <c r="N23" s="100">
        <f t="shared" si="0"/>
        <v>1056000</v>
      </c>
    </row>
    <row r="24" spans="1:16" x14ac:dyDescent="0.35">
      <c r="A24" s="81"/>
      <c r="B24" s="82"/>
      <c r="C24" s="83"/>
      <c r="D24" s="82"/>
      <c r="E24" s="83"/>
      <c r="F24" s="84"/>
      <c r="G24" s="91"/>
      <c r="H24" s="92"/>
      <c r="I24" s="92"/>
      <c r="J24" s="92"/>
      <c r="K24" s="104" t="s">
        <v>5953</v>
      </c>
      <c r="L24" s="105">
        <f>L11+L13+L20+L22</f>
        <v>98</v>
      </c>
      <c r="M24" s="99">
        <f>2000*12</f>
        <v>24000</v>
      </c>
      <c r="N24" s="100">
        <f t="shared" si="0"/>
        <v>2352000</v>
      </c>
    </row>
    <row r="25" spans="1:16" x14ac:dyDescent="0.35">
      <c r="A25" s="81"/>
      <c r="B25" s="82"/>
      <c r="C25" s="83"/>
      <c r="D25" s="82"/>
      <c r="E25" s="83"/>
      <c r="F25" s="84"/>
      <c r="G25" s="91"/>
      <c r="H25" s="92"/>
      <c r="I25" s="92"/>
      <c r="J25" s="92"/>
      <c r="K25" s="106" t="s">
        <v>5954</v>
      </c>
      <c r="L25" s="107">
        <v>20</v>
      </c>
      <c r="M25" s="108">
        <f>39000*5</f>
        <v>195000</v>
      </c>
      <c r="N25" s="109">
        <f t="shared" si="0"/>
        <v>3900000</v>
      </c>
      <c r="O25" s="126">
        <f>SUM(L2:L23,L25)</f>
        <v>421</v>
      </c>
      <c r="P25" s="125">
        <f>SUM(N2:N25)</f>
        <v>57315320</v>
      </c>
    </row>
    <row r="26" spans="1:16" x14ac:dyDescent="0.35">
      <c r="A26" s="81"/>
      <c r="B26" s="82"/>
      <c r="C26" s="83"/>
      <c r="D26" s="82"/>
      <c r="E26" s="83"/>
      <c r="F26" s="84"/>
      <c r="G26" s="91"/>
      <c r="H26" s="92"/>
      <c r="I26" s="92"/>
      <c r="J26" s="92">
        <v>225</v>
      </c>
      <c r="K26" s="87" t="s">
        <v>5955</v>
      </c>
      <c r="L26" s="88"/>
      <c r="M26" s="89"/>
      <c r="N26" s="90">
        <v>0</v>
      </c>
      <c r="O26" s="124">
        <v>0.75</v>
      </c>
      <c r="P26" s="124">
        <v>0.75</v>
      </c>
    </row>
    <row r="27" spans="1:16" x14ac:dyDescent="0.35">
      <c r="A27" s="81"/>
      <c r="B27" s="82"/>
      <c r="C27" s="83"/>
      <c r="D27" s="82"/>
      <c r="E27" s="83"/>
      <c r="F27" s="84"/>
      <c r="G27" s="91"/>
      <c r="H27" s="92"/>
      <c r="I27" s="92"/>
      <c r="J27" s="92"/>
      <c r="K27" s="93" t="s">
        <v>5956</v>
      </c>
      <c r="L27" s="94">
        <f>300*5%</f>
        <v>15</v>
      </c>
      <c r="M27" s="95">
        <f>37500*12</f>
        <v>450000</v>
      </c>
      <c r="N27" s="96">
        <f t="shared" si="0"/>
        <v>6750000</v>
      </c>
      <c r="O27" s="122">
        <f>L27*0.75</f>
        <v>11.25</v>
      </c>
      <c r="P27" s="123">
        <f>N27*0.75</f>
        <v>5062500</v>
      </c>
    </row>
    <row r="28" spans="1:16" x14ac:dyDescent="0.35">
      <c r="A28" s="81"/>
      <c r="B28" s="82"/>
      <c r="C28" s="83"/>
      <c r="D28" s="82"/>
      <c r="E28" s="83"/>
      <c r="F28" s="84"/>
      <c r="G28" s="91"/>
      <c r="H28" s="92"/>
      <c r="I28" s="92"/>
      <c r="J28" s="92"/>
      <c r="K28" s="97" t="s">
        <v>5957</v>
      </c>
      <c r="L28" s="98">
        <f>300*20%</f>
        <v>60</v>
      </c>
      <c r="M28" s="99">
        <f>31500*12</f>
        <v>378000</v>
      </c>
      <c r="N28" s="100">
        <f t="shared" si="0"/>
        <v>22680000</v>
      </c>
      <c r="O28" s="122">
        <f t="shared" ref="O28:O31" si="1">L28*0.75</f>
        <v>45</v>
      </c>
      <c r="P28" s="123">
        <f t="shared" ref="P28:P31" si="2">N28*0.75</f>
        <v>17010000</v>
      </c>
    </row>
    <row r="29" spans="1:16" x14ac:dyDescent="0.35">
      <c r="A29" s="81"/>
      <c r="B29" s="82"/>
      <c r="C29" s="83"/>
      <c r="D29" s="82"/>
      <c r="E29" s="83"/>
      <c r="F29" s="84"/>
      <c r="G29" s="91"/>
      <c r="H29" s="92"/>
      <c r="I29" s="92"/>
      <c r="J29" s="92"/>
      <c r="K29" s="103" t="s">
        <v>5958</v>
      </c>
      <c r="L29" s="98">
        <f>300*30%</f>
        <v>90</v>
      </c>
      <c r="M29" s="99">
        <f>12000*12</f>
        <v>144000</v>
      </c>
      <c r="N29" s="100">
        <f t="shared" si="0"/>
        <v>12960000</v>
      </c>
      <c r="O29" s="122">
        <f t="shared" si="1"/>
        <v>67.5</v>
      </c>
      <c r="P29" s="123">
        <f t="shared" si="2"/>
        <v>9720000</v>
      </c>
    </row>
    <row r="30" spans="1:16" x14ac:dyDescent="0.35">
      <c r="A30" s="81"/>
      <c r="B30" s="82"/>
      <c r="C30" s="83"/>
      <c r="D30" s="82"/>
      <c r="E30" s="83"/>
      <c r="F30" s="84"/>
      <c r="G30" s="91"/>
      <c r="H30" s="92"/>
      <c r="I30" s="92"/>
      <c r="J30" s="92"/>
      <c r="K30" s="110" t="s">
        <v>5959</v>
      </c>
      <c r="L30" s="98">
        <f>300*30%</f>
        <v>90</v>
      </c>
      <c r="M30" s="99">
        <f>8000*12</f>
        <v>96000</v>
      </c>
      <c r="N30" s="100">
        <f t="shared" si="0"/>
        <v>8640000</v>
      </c>
      <c r="O30" s="122">
        <f t="shared" si="1"/>
        <v>67.5</v>
      </c>
      <c r="P30" s="123">
        <f t="shared" si="2"/>
        <v>6480000</v>
      </c>
    </row>
    <row r="31" spans="1:16" x14ac:dyDescent="0.35">
      <c r="A31" s="81"/>
      <c r="B31" s="82"/>
      <c r="C31" s="83"/>
      <c r="D31" s="82"/>
      <c r="E31" s="83"/>
      <c r="F31" s="84"/>
      <c r="G31" s="91"/>
      <c r="H31" s="92"/>
      <c r="I31" s="92"/>
      <c r="J31" s="92"/>
      <c r="K31" s="110" t="s">
        <v>5960</v>
      </c>
      <c r="L31" s="107">
        <f>300*15%</f>
        <v>45</v>
      </c>
      <c r="M31" s="108">
        <f>4000*12</f>
        <v>48000</v>
      </c>
      <c r="N31" s="100">
        <f t="shared" si="0"/>
        <v>2160000</v>
      </c>
      <c r="O31" s="122">
        <f t="shared" si="1"/>
        <v>33.75</v>
      </c>
      <c r="P31" s="123">
        <f t="shared" si="2"/>
        <v>1620000</v>
      </c>
    </row>
    <row r="32" spans="1:16" x14ac:dyDescent="0.35">
      <c r="A32" s="81"/>
      <c r="B32" s="82"/>
      <c r="C32" s="83"/>
      <c r="D32" s="82"/>
      <c r="E32" s="83"/>
      <c r="F32" s="84"/>
      <c r="G32" s="91"/>
      <c r="H32" s="92"/>
      <c r="I32" s="92"/>
      <c r="J32" s="92"/>
      <c r="K32" s="104" t="s">
        <v>5953</v>
      </c>
      <c r="L32" s="111">
        <f>L29+L30</f>
        <v>180</v>
      </c>
      <c r="M32" s="112">
        <f>2000*12</f>
        <v>24000</v>
      </c>
      <c r="N32" s="100">
        <f t="shared" si="0"/>
        <v>4320000</v>
      </c>
      <c r="O32" s="122"/>
      <c r="P32" s="123">
        <f>N32*0.75</f>
        <v>3240000</v>
      </c>
    </row>
    <row r="33" spans="1:16" x14ac:dyDescent="0.35">
      <c r="A33" s="81"/>
      <c r="B33" s="82"/>
      <c r="C33" s="83"/>
      <c r="D33" s="82"/>
      <c r="E33" s="83"/>
      <c r="F33" s="84"/>
      <c r="G33" s="91"/>
      <c r="H33" s="92"/>
      <c r="I33" s="92"/>
      <c r="J33" s="92"/>
      <c r="K33" s="87" t="s">
        <v>5961</v>
      </c>
      <c r="L33" s="88"/>
      <c r="M33" s="89"/>
      <c r="N33" s="90">
        <v>0</v>
      </c>
      <c r="P33" s="121"/>
    </row>
    <row r="34" spans="1:16" x14ac:dyDescent="0.35">
      <c r="A34" s="81"/>
      <c r="B34" s="82"/>
      <c r="C34" s="83"/>
      <c r="D34" s="82"/>
      <c r="E34" s="83"/>
      <c r="F34" s="84"/>
      <c r="G34" s="91"/>
      <c r="H34" s="92"/>
      <c r="I34" s="92"/>
      <c r="J34" s="92"/>
      <c r="K34" s="93" t="s">
        <v>5956</v>
      </c>
      <c r="L34" s="94">
        <f>150*5%</f>
        <v>7.5</v>
      </c>
      <c r="M34" s="95">
        <f>37500*12</f>
        <v>450000</v>
      </c>
      <c r="N34" s="96">
        <f>450000*8</f>
        <v>3600000</v>
      </c>
      <c r="O34" s="122">
        <f>L34*0.75</f>
        <v>5.625</v>
      </c>
      <c r="P34" s="123">
        <f>N34*0.75</f>
        <v>2700000</v>
      </c>
    </row>
    <row r="35" spans="1:16" x14ac:dyDescent="0.35">
      <c r="A35" s="81"/>
      <c r="B35" s="82"/>
      <c r="C35" s="83"/>
      <c r="D35" s="82"/>
      <c r="E35" s="83"/>
      <c r="F35" s="84"/>
      <c r="G35" s="91"/>
      <c r="H35" s="92"/>
      <c r="I35" s="92"/>
      <c r="J35" s="92"/>
      <c r="K35" s="97" t="s">
        <v>5957</v>
      </c>
      <c r="L35" s="98">
        <f>150*20%</f>
        <v>30</v>
      </c>
      <c r="M35" s="99">
        <f>31500*12</f>
        <v>378000</v>
      </c>
      <c r="N35" s="100">
        <f t="shared" si="0"/>
        <v>11340000</v>
      </c>
      <c r="O35" s="122">
        <f t="shared" ref="O35:O38" si="3">L35*0.75</f>
        <v>22.5</v>
      </c>
      <c r="P35" s="123">
        <f t="shared" ref="P35:P38" si="4">N35*0.75</f>
        <v>8505000</v>
      </c>
    </row>
    <row r="36" spans="1:16" x14ac:dyDescent="0.35">
      <c r="A36" s="81"/>
      <c r="B36" s="82"/>
      <c r="C36" s="83"/>
      <c r="D36" s="82"/>
      <c r="E36" s="83"/>
      <c r="F36" s="84"/>
      <c r="G36" s="91"/>
      <c r="H36" s="92"/>
      <c r="I36" s="92"/>
      <c r="J36" s="92"/>
      <c r="K36" s="103" t="s">
        <v>5958</v>
      </c>
      <c r="L36" s="98">
        <f>150*30%</f>
        <v>45</v>
      </c>
      <c r="M36" s="99">
        <f>12000*12</f>
        <v>144000</v>
      </c>
      <c r="N36" s="100">
        <f t="shared" si="0"/>
        <v>6480000</v>
      </c>
      <c r="O36" s="122">
        <f t="shared" si="3"/>
        <v>33.75</v>
      </c>
      <c r="P36" s="123">
        <f t="shared" si="4"/>
        <v>4860000</v>
      </c>
    </row>
    <row r="37" spans="1:16" x14ac:dyDescent="0.35">
      <c r="A37" s="81"/>
      <c r="B37" s="82"/>
      <c r="C37" s="83"/>
      <c r="D37" s="82"/>
      <c r="E37" s="83"/>
      <c r="F37" s="84"/>
      <c r="G37" s="91"/>
      <c r="H37" s="92"/>
      <c r="I37" s="92"/>
      <c r="J37" s="92"/>
      <c r="K37" s="113" t="s">
        <v>5959</v>
      </c>
      <c r="L37" s="98">
        <f>150*30%</f>
        <v>45</v>
      </c>
      <c r="M37" s="99">
        <f>8000*12</f>
        <v>96000</v>
      </c>
      <c r="N37" s="100">
        <f t="shared" si="0"/>
        <v>4320000</v>
      </c>
      <c r="O37" s="122">
        <f t="shared" si="3"/>
        <v>33.75</v>
      </c>
      <c r="P37" s="123">
        <f t="shared" si="4"/>
        <v>3240000</v>
      </c>
    </row>
    <row r="38" spans="1:16" x14ac:dyDescent="0.35">
      <c r="A38" s="81"/>
      <c r="B38" s="82"/>
      <c r="C38" s="83"/>
      <c r="D38" s="82"/>
      <c r="E38" s="83"/>
      <c r="F38" s="84"/>
      <c r="G38" s="91"/>
      <c r="H38" s="92"/>
      <c r="I38" s="92"/>
      <c r="J38" s="92"/>
      <c r="K38" s="113" t="s">
        <v>5960</v>
      </c>
      <c r="L38" s="98">
        <f>150*15%</f>
        <v>22.5</v>
      </c>
      <c r="M38" s="99">
        <f>4000*12</f>
        <v>48000</v>
      </c>
      <c r="N38" s="100">
        <f t="shared" si="0"/>
        <v>1080000</v>
      </c>
      <c r="O38" s="122">
        <f t="shared" si="3"/>
        <v>16.875</v>
      </c>
      <c r="P38" s="123">
        <f t="shared" si="4"/>
        <v>810000</v>
      </c>
    </row>
    <row r="39" spans="1:16" x14ac:dyDescent="0.35">
      <c r="A39" s="81"/>
      <c r="B39" s="82"/>
      <c r="C39" s="83"/>
      <c r="D39" s="82"/>
      <c r="E39" s="83"/>
      <c r="F39" s="84"/>
      <c r="G39" s="91"/>
      <c r="H39" s="92"/>
      <c r="I39" s="92"/>
      <c r="J39" s="92"/>
      <c r="K39" s="104" t="s">
        <v>5953</v>
      </c>
      <c r="L39" s="105">
        <f>L36+L37</f>
        <v>90</v>
      </c>
      <c r="M39" s="99">
        <f>2000*12</f>
        <v>24000</v>
      </c>
      <c r="N39" s="100">
        <f t="shared" si="0"/>
        <v>2160000</v>
      </c>
      <c r="O39" s="122"/>
      <c r="P39" s="123">
        <f>N39*0.75</f>
        <v>1620000</v>
      </c>
    </row>
    <row r="40" spans="1:16" x14ac:dyDescent="0.35">
      <c r="A40" s="81"/>
      <c r="B40" s="82"/>
      <c r="C40" s="83"/>
      <c r="D40" s="82"/>
      <c r="E40" s="83"/>
      <c r="F40" s="84"/>
      <c r="G40" s="91"/>
      <c r="H40" s="92"/>
      <c r="I40" s="92"/>
      <c r="J40" s="92"/>
      <c r="K40" s="114" t="s">
        <v>5962</v>
      </c>
      <c r="L40" s="107">
        <v>1</v>
      </c>
      <c r="M40" s="108">
        <f>39000*12</f>
        <v>468000</v>
      </c>
      <c r="N40" s="109">
        <f t="shared" si="0"/>
        <v>468000</v>
      </c>
      <c r="O40" s="122">
        <f>L40</f>
        <v>1</v>
      </c>
      <c r="P40" s="123">
        <f>N40</f>
        <v>468000</v>
      </c>
    </row>
    <row r="41" spans="1:16" x14ac:dyDescent="0.35">
      <c r="A41" s="81"/>
      <c r="B41" s="82"/>
      <c r="C41" s="83"/>
      <c r="D41" s="82"/>
      <c r="E41" s="83"/>
      <c r="F41" s="84"/>
      <c r="G41" s="91"/>
      <c r="H41" s="92"/>
      <c r="I41" s="92"/>
      <c r="J41" s="92"/>
      <c r="K41" s="87" t="s">
        <v>5963</v>
      </c>
      <c r="L41" s="88"/>
      <c r="M41" s="89"/>
      <c r="N41" s="90">
        <v>0</v>
      </c>
    </row>
    <row r="42" spans="1:16" x14ac:dyDescent="0.35">
      <c r="A42" s="81"/>
      <c r="B42" s="82"/>
      <c r="C42" s="83"/>
      <c r="D42" s="82"/>
      <c r="E42" s="83"/>
      <c r="F42" s="84"/>
      <c r="G42" s="91"/>
      <c r="H42" s="92"/>
      <c r="I42" s="92"/>
      <c r="J42" s="92"/>
      <c r="K42" s="93" t="s">
        <v>5964</v>
      </c>
      <c r="L42" s="94">
        <f>300*5%</f>
        <v>15</v>
      </c>
      <c r="M42" s="95">
        <f>37500*5</f>
        <v>187500</v>
      </c>
      <c r="N42" s="96">
        <f t="shared" si="0"/>
        <v>2812500</v>
      </c>
      <c r="O42" s="122">
        <f>L42*0.75</f>
        <v>11.25</v>
      </c>
      <c r="P42" s="123">
        <f>N42*0.75</f>
        <v>2109375</v>
      </c>
    </row>
    <row r="43" spans="1:16" x14ac:dyDescent="0.35">
      <c r="A43" s="81"/>
      <c r="B43" s="82"/>
      <c r="C43" s="83"/>
      <c r="D43" s="82"/>
      <c r="E43" s="83"/>
      <c r="F43" s="84"/>
      <c r="G43" s="91"/>
      <c r="H43" s="92"/>
      <c r="I43" s="92"/>
      <c r="J43" s="92"/>
      <c r="K43" s="97" t="s">
        <v>5965</v>
      </c>
      <c r="L43" s="98">
        <f>300*20%</f>
        <v>60</v>
      </c>
      <c r="M43" s="99">
        <f>31500*5</f>
        <v>157500</v>
      </c>
      <c r="N43" s="100">
        <f t="shared" si="0"/>
        <v>9450000</v>
      </c>
      <c r="O43" s="122">
        <f t="shared" ref="O43:O46" si="5">L43*0.75</f>
        <v>45</v>
      </c>
      <c r="P43" s="123">
        <f t="shared" ref="P43:P45" si="6">N43*0.75</f>
        <v>7087500</v>
      </c>
    </row>
    <row r="44" spans="1:16" x14ac:dyDescent="0.35">
      <c r="A44" s="81"/>
      <c r="B44" s="82"/>
      <c r="C44" s="83"/>
      <c r="D44" s="82"/>
      <c r="E44" s="83"/>
      <c r="F44" s="84"/>
      <c r="G44" s="91"/>
      <c r="H44" s="92"/>
      <c r="I44" s="92"/>
      <c r="J44" s="92"/>
      <c r="K44" s="103" t="s">
        <v>5966</v>
      </c>
      <c r="L44" s="98">
        <f>300*30%</f>
        <v>90</v>
      </c>
      <c r="M44" s="99">
        <f>12000*5</f>
        <v>60000</v>
      </c>
      <c r="N44" s="100">
        <f t="shared" si="0"/>
        <v>5400000</v>
      </c>
      <c r="O44" s="122">
        <f t="shared" si="5"/>
        <v>67.5</v>
      </c>
      <c r="P44" s="123">
        <f t="shared" si="6"/>
        <v>4050000</v>
      </c>
    </row>
    <row r="45" spans="1:16" x14ac:dyDescent="0.35">
      <c r="A45" s="81"/>
      <c r="B45" s="82"/>
      <c r="C45" s="83"/>
      <c r="D45" s="82"/>
      <c r="E45" s="83"/>
      <c r="F45" s="84"/>
      <c r="G45" s="91"/>
      <c r="H45" s="92"/>
      <c r="I45" s="92"/>
      <c r="J45" s="92"/>
      <c r="K45" s="103" t="s">
        <v>5967</v>
      </c>
      <c r="L45" s="98">
        <f>300*30%</f>
        <v>90</v>
      </c>
      <c r="M45" s="99">
        <f>8000*5</f>
        <v>40000</v>
      </c>
      <c r="N45" s="100">
        <f t="shared" si="0"/>
        <v>3600000</v>
      </c>
      <c r="O45" s="122">
        <f t="shared" si="5"/>
        <v>67.5</v>
      </c>
      <c r="P45" s="123">
        <f t="shared" si="6"/>
        <v>2700000</v>
      </c>
    </row>
    <row r="46" spans="1:16" x14ac:dyDescent="0.35">
      <c r="A46" s="81"/>
      <c r="B46" s="82"/>
      <c r="C46" s="83"/>
      <c r="D46" s="82"/>
      <c r="E46" s="83"/>
      <c r="F46" s="84"/>
      <c r="G46" s="91"/>
      <c r="H46" s="92"/>
      <c r="I46" s="92"/>
      <c r="J46" s="92"/>
      <c r="K46" s="103" t="s">
        <v>5968</v>
      </c>
      <c r="L46" s="98">
        <f>300*15%</f>
        <v>45</v>
      </c>
      <c r="M46" s="99">
        <f>4000*5</f>
        <v>20000</v>
      </c>
      <c r="N46" s="100">
        <f t="shared" si="0"/>
        <v>900000</v>
      </c>
      <c r="O46" s="122">
        <f t="shared" si="5"/>
        <v>33.75</v>
      </c>
      <c r="P46" s="123">
        <f>N46*0.75</f>
        <v>675000</v>
      </c>
    </row>
    <row r="47" spans="1:16" x14ac:dyDescent="0.35">
      <c r="A47" s="81"/>
      <c r="B47" s="82"/>
      <c r="C47" s="83"/>
      <c r="D47" s="82"/>
      <c r="E47" s="83"/>
      <c r="F47" s="84"/>
      <c r="G47" s="91"/>
      <c r="H47" s="92"/>
      <c r="I47" s="92"/>
      <c r="J47" s="92"/>
      <c r="K47" s="104" t="s">
        <v>5953</v>
      </c>
      <c r="L47" s="105">
        <f>L44+L45</f>
        <v>180</v>
      </c>
      <c r="M47" s="99">
        <f>2000*5</f>
        <v>10000</v>
      </c>
      <c r="N47" s="100">
        <f t="shared" si="0"/>
        <v>1800000</v>
      </c>
      <c r="O47" s="122"/>
      <c r="P47" s="123">
        <f>N47*0.75</f>
        <v>1350000</v>
      </c>
    </row>
    <row r="48" spans="1:16" x14ac:dyDescent="0.35">
      <c r="A48" s="81"/>
      <c r="B48" s="82"/>
      <c r="C48" s="83"/>
      <c r="D48" s="82"/>
      <c r="E48" s="83"/>
      <c r="F48" s="84"/>
      <c r="G48" s="91"/>
      <c r="H48" s="92"/>
      <c r="I48" s="92"/>
      <c r="J48" s="92"/>
      <c r="K48" s="114" t="s">
        <v>5969</v>
      </c>
      <c r="L48" s="107">
        <v>1</v>
      </c>
      <c r="M48" s="108">
        <f>39000*5</f>
        <v>195000</v>
      </c>
      <c r="N48" s="109">
        <f t="shared" si="0"/>
        <v>195000</v>
      </c>
      <c r="O48" s="122">
        <f>L48</f>
        <v>1</v>
      </c>
      <c r="P48" s="123">
        <f>N48</f>
        <v>195000</v>
      </c>
    </row>
    <row r="49" spans="1:16" x14ac:dyDescent="0.35">
      <c r="A49" s="81"/>
      <c r="B49" s="82"/>
      <c r="C49" s="83"/>
      <c r="D49" s="82"/>
      <c r="E49" s="83"/>
      <c r="F49" s="84"/>
      <c r="G49" s="91"/>
      <c r="H49" s="92"/>
      <c r="I49" s="92"/>
      <c r="J49" s="92"/>
      <c r="K49" s="115" t="s">
        <v>5970</v>
      </c>
      <c r="L49" s="116"/>
      <c r="M49" s="117"/>
      <c r="N49" s="118">
        <f>SUM(N2:N48)</f>
        <v>168430820</v>
      </c>
      <c r="O49" s="126">
        <f>SUM(O25,O27:O31,O34:O40,O42:O48)</f>
        <v>985.5</v>
      </c>
      <c r="P49" s="125">
        <f>SUM(P25,P27:P32,P34:P40,P42:P48)</f>
        <v>140817695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topLeftCell="G36" workbookViewId="0">
      <selection activeCell="N49" sqref="N49"/>
    </sheetView>
  </sheetViews>
  <sheetFormatPr defaultRowHeight="14.5" x14ac:dyDescent="0.35"/>
  <cols>
    <col min="6" max="6" width="28" bestFit="1" customWidth="1"/>
    <col min="11" max="11" width="72.7265625" bestFit="1" customWidth="1"/>
    <col min="12" max="12" width="4" bestFit="1" customWidth="1"/>
    <col min="13" max="13" width="9" bestFit="1" customWidth="1"/>
    <col min="14" max="15" width="14.54296875" bestFit="1" customWidth="1"/>
  </cols>
  <sheetData>
    <row r="1" spans="1:14" x14ac:dyDescent="0.35">
      <c r="A1" s="81" t="s">
        <v>958</v>
      </c>
      <c r="B1" s="82" t="s">
        <v>100</v>
      </c>
      <c r="C1" s="83" t="s">
        <v>99</v>
      </c>
      <c r="D1" s="82" t="s">
        <v>5925</v>
      </c>
      <c r="E1" s="83">
        <v>425749</v>
      </c>
      <c r="F1" s="70" t="s">
        <v>115</v>
      </c>
      <c r="G1" s="85" t="s">
        <v>20</v>
      </c>
      <c r="H1" s="86" t="s">
        <v>21</v>
      </c>
      <c r="I1" s="86" t="s">
        <v>22</v>
      </c>
      <c r="J1" s="86" t="s">
        <v>23</v>
      </c>
      <c r="K1" s="87" t="s">
        <v>5971</v>
      </c>
      <c r="L1" s="88"/>
      <c r="M1" s="89"/>
      <c r="N1" s="90"/>
    </row>
    <row r="2" spans="1:14" x14ac:dyDescent="0.35">
      <c r="A2" s="81"/>
      <c r="B2" s="82"/>
      <c r="C2" s="83"/>
      <c r="D2" s="82"/>
      <c r="E2" s="83"/>
      <c r="F2" s="84" t="s">
        <v>5927</v>
      </c>
      <c r="G2" s="91"/>
      <c r="H2" s="92"/>
      <c r="I2" s="92"/>
      <c r="J2" s="92"/>
      <c r="K2" s="93" t="s">
        <v>5928</v>
      </c>
      <c r="L2" s="94">
        <v>1</v>
      </c>
      <c r="M2" s="95">
        <f>26800*12</f>
        <v>321600</v>
      </c>
      <c r="N2" s="96">
        <f>L2*M2</f>
        <v>321600</v>
      </c>
    </row>
    <row r="3" spans="1:14" x14ac:dyDescent="0.35">
      <c r="A3" s="81"/>
      <c r="B3" s="82"/>
      <c r="C3" s="83"/>
      <c r="D3" s="82"/>
      <c r="E3" s="83"/>
      <c r="F3" s="84"/>
      <c r="G3" s="91"/>
      <c r="H3" s="92"/>
      <c r="I3" s="92"/>
      <c r="J3" s="92"/>
      <c r="K3" s="97" t="s">
        <v>5972</v>
      </c>
      <c r="L3" s="98">
        <v>1</v>
      </c>
      <c r="M3" s="99">
        <f>39000*12</f>
        <v>468000</v>
      </c>
      <c r="N3" s="100">
        <f t="shared" ref="N3:N47" si="0">L3*M3</f>
        <v>468000</v>
      </c>
    </row>
    <row r="4" spans="1:14" x14ac:dyDescent="0.35">
      <c r="A4" s="81"/>
      <c r="B4" s="82"/>
      <c r="C4" s="83"/>
      <c r="D4" s="82"/>
      <c r="E4" s="83"/>
      <c r="F4" s="84" t="s">
        <v>5932</v>
      </c>
      <c r="G4" s="91"/>
      <c r="H4" s="92"/>
      <c r="I4" s="92"/>
      <c r="J4" s="92"/>
      <c r="K4" s="97" t="s">
        <v>5933</v>
      </c>
      <c r="L4" s="101">
        <v>1</v>
      </c>
      <c r="M4" s="99">
        <f>29060*12</f>
        <v>348720</v>
      </c>
      <c r="N4" s="100">
        <f t="shared" si="0"/>
        <v>348720</v>
      </c>
    </row>
    <row r="5" spans="1:14" x14ac:dyDescent="0.35">
      <c r="A5" s="81"/>
      <c r="B5" s="82"/>
      <c r="C5" s="83"/>
      <c r="D5" s="82"/>
      <c r="E5" s="83"/>
      <c r="F5" s="84" t="s">
        <v>5934</v>
      </c>
      <c r="G5" s="91"/>
      <c r="H5" s="92"/>
      <c r="I5" s="92"/>
      <c r="J5" s="92"/>
      <c r="K5" s="97" t="s">
        <v>5973</v>
      </c>
      <c r="L5" s="101">
        <v>3</v>
      </c>
      <c r="M5" s="99">
        <f>39000*5</f>
        <v>195000</v>
      </c>
      <c r="N5" s="100">
        <f t="shared" si="0"/>
        <v>585000</v>
      </c>
    </row>
    <row r="6" spans="1:14" x14ac:dyDescent="0.35">
      <c r="A6" s="81"/>
      <c r="B6" s="82"/>
      <c r="C6" s="83"/>
      <c r="D6" s="82"/>
      <c r="E6" s="83"/>
      <c r="F6" s="84"/>
      <c r="G6" s="91"/>
      <c r="H6" s="92"/>
      <c r="I6" s="92"/>
      <c r="J6" s="92"/>
      <c r="K6" s="97" t="s">
        <v>5974</v>
      </c>
      <c r="L6" s="101">
        <v>1</v>
      </c>
      <c r="M6" s="99">
        <f>36000*5</f>
        <v>180000</v>
      </c>
      <c r="N6" s="100">
        <f t="shared" si="0"/>
        <v>180000</v>
      </c>
    </row>
    <row r="7" spans="1:14" x14ac:dyDescent="0.35">
      <c r="A7" s="81"/>
      <c r="B7" s="82"/>
      <c r="C7" s="83"/>
      <c r="D7" s="82"/>
      <c r="E7" s="83"/>
      <c r="F7" s="102"/>
      <c r="G7" s="91"/>
      <c r="H7" s="92"/>
      <c r="I7" s="92"/>
      <c r="J7" s="92"/>
      <c r="K7" s="97" t="s">
        <v>5975</v>
      </c>
      <c r="L7" s="101">
        <v>10</v>
      </c>
      <c r="M7" s="99">
        <f>33000*5</f>
        <v>165000</v>
      </c>
      <c r="N7" s="100">
        <f t="shared" si="0"/>
        <v>1650000</v>
      </c>
    </row>
    <row r="8" spans="1:14" x14ac:dyDescent="0.35">
      <c r="A8" s="81"/>
      <c r="B8" s="82"/>
      <c r="C8" s="83"/>
      <c r="D8" s="82"/>
      <c r="E8" s="83"/>
      <c r="F8" s="84"/>
      <c r="G8" s="91"/>
      <c r="H8" s="92"/>
      <c r="I8" s="92"/>
      <c r="J8" s="92"/>
      <c r="K8" s="97" t="s">
        <v>5976</v>
      </c>
      <c r="L8" s="101">
        <v>51</v>
      </c>
      <c r="M8" s="99">
        <f>30000*5</f>
        <v>150000</v>
      </c>
      <c r="N8" s="100">
        <f t="shared" si="0"/>
        <v>7650000</v>
      </c>
    </row>
    <row r="9" spans="1:14" x14ac:dyDescent="0.35">
      <c r="A9" s="81"/>
      <c r="B9" s="82"/>
      <c r="C9" s="83"/>
      <c r="D9" s="82"/>
      <c r="E9" s="83"/>
      <c r="F9" s="84"/>
      <c r="G9" s="91"/>
      <c r="H9" s="92"/>
      <c r="I9" s="92"/>
      <c r="J9" s="92"/>
      <c r="K9" s="97" t="s">
        <v>5977</v>
      </c>
      <c r="L9" s="101">
        <v>29</v>
      </c>
      <c r="M9" s="99">
        <f>10000*5</f>
        <v>50000</v>
      </c>
      <c r="N9" s="100">
        <f t="shared" si="0"/>
        <v>1450000</v>
      </c>
    </row>
    <row r="10" spans="1:14" x14ac:dyDescent="0.35">
      <c r="A10" s="81"/>
      <c r="B10" s="82"/>
      <c r="C10" s="83"/>
      <c r="D10" s="82"/>
      <c r="E10" s="83"/>
      <c r="F10" s="84"/>
      <c r="G10" s="91"/>
      <c r="H10" s="92"/>
      <c r="I10" s="92"/>
      <c r="J10" s="92"/>
      <c r="K10" s="103" t="s">
        <v>5978</v>
      </c>
      <c r="L10" s="101">
        <v>0</v>
      </c>
      <c r="M10" s="99">
        <f>12000*5</f>
        <v>60000</v>
      </c>
      <c r="N10" s="100">
        <f t="shared" si="0"/>
        <v>0</v>
      </c>
    </row>
    <row r="11" spans="1:14" x14ac:dyDescent="0.35">
      <c r="A11" s="81"/>
      <c r="B11" s="82"/>
      <c r="C11" s="83"/>
      <c r="D11" s="82"/>
      <c r="E11" s="83"/>
      <c r="F11" s="84"/>
      <c r="G11" s="91"/>
      <c r="H11" s="92"/>
      <c r="I11" s="92"/>
      <c r="J11" s="92"/>
      <c r="K11" s="97" t="s">
        <v>5979</v>
      </c>
      <c r="L11" s="101">
        <v>4</v>
      </c>
      <c r="M11" s="99">
        <f>8000*5</f>
        <v>40000</v>
      </c>
      <c r="N11" s="100">
        <f t="shared" si="0"/>
        <v>160000</v>
      </c>
    </row>
    <row r="12" spans="1:14" x14ac:dyDescent="0.35">
      <c r="A12" s="81"/>
      <c r="B12" s="82"/>
      <c r="C12" s="83"/>
      <c r="D12" s="82"/>
      <c r="E12" s="83"/>
      <c r="F12" s="84"/>
      <c r="G12" s="91"/>
      <c r="H12" s="92"/>
      <c r="I12" s="92"/>
      <c r="J12" s="92"/>
      <c r="K12" s="103" t="s">
        <v>5980</v>
      </c>
      <c r="L12" s="101">
        <v>91</v>
      </c>
      <c r="M12" s="99">
        <f>8000*5</f>
        <v>40000</v>
      </c>
      <c r="N12" s="100">
        <f t="shared" si="0"/>
        <v>3640000</v>
      </c>
    </row>
    <row r="13" spans="1:14" x14ac:dyDescent="0.35">
      <c r="A13" s="81"/>
      <c r="B13" s="82"/>
      <c r="C13" s="83"/>
      <c r="D13" s="82"/>
      <c r="E13" s="83"/>
      <c r="F13" s="84"/>
      <c r="G13" s="91"/>
      <c r="H13" s="92"/>
      <c r="I13" s="92"/>
      <c r="J13" s="92"/>
      <c r="K13" s="103" t="s">
        <v>5981</v>
      </c>
      <c r="L13" s="101">
        <v>47</v>
      </c>
      <c r="M13" s="99">
        <f>4000*5</f>
        <v>20000</v>
      </c>
      <c r="N13" s="100">
        <f t="shared" si="0"/>
        <v>940000</v>
      </c>
    </row>
    <row r="14" spans="1:14" x14ac:dyDescent="0.35">
      <c r="A14" s="81"/>
      <c r="B14" s="82"/>
      <c r="C14" s="83"/>
      <c r="D14" s="82"/>
      <c r="E14" s="83"/>
      <c r="F14" s="84"/>
      <c r="G14" s="91"/>
      <c r="H14" s="92"/>
      <c r="I14" s="92"/>
      <c r="J14" s="92"/>
      <c r="K14" s="97" t="s">
        <v>5982</v>
      </c>
      <c r="L14" s="101">
        <v>13</v>
      </c>
      <c r="M14" s="99">
        <f>39000*12</f>
        <v>468000</v>
      </c>
      <c r="N14" s="100">
        <f t="shared" si="0"/>
        <v>6084000</v>
      </c>
    </row>
    <row r="15" spans="1:14" x14ac:dyDescent="0.35">
      <c r="A15" s="81"/>
      <c r="B15" s="82"/>
      <c r="C15" s="83"/>
      <c r="D15" s="82"/>
      <c r="E15" s="83"/>
      <c r="F15" s="84"/>
      <c r="G15" s="91"/>
      <c r="H15" s="92"/>
      <c r="I15" s="92"/>
      <c r="J15" s="92"/>
      <c r="K15" s="97" t="s">
        <v>5983</v>
      </c>
      <c r="L15" s="101">
        <v>21</v>
      </c>
      <c r="M15" s="99">
        <f>36000*12</f>
        <v>432000</v>
      </c>
      <c r="N15" s="100">
        <f t="shared" si="0"/>
        <v>9072000</v>
      </c>
    </row>
    <row r="16" spans="1:14" x14ac:dyDescent="0.35">
      <c r="A16" s="81"/>
      <c r="B16" s="82"/>
      <c r="C16" s="83"/>
      <c r="D16" s="82"/>
      <c r="E16" s="83"/>
      <c r="F16" s="84"/>
      <c r="G16" s="91"/>
      <c r="H16" s="92"/>
      <c r="I16" s="92"/>
      <c r="J16" s="92"/>
      <c r="K16" s="97" t="s">
        <v>5984</v>
      </c>
      <c r="L16" s="101">
        <v>5</v>
      </c>
      <c r="M16" s="99">
        <f>33000*12</f>
        <v>396000</v>
      </c>
      <c r="N16" s="100">
        <f t="shared" si="0"/>
        <v>1980000</v>
      </c>
    </row>
    <row r="17" spans="1:15" x14ac:dyDescent="0.35">
      <c r="A17" s="81"/>
      <c r="B17" s="82"/>
      <c r="C17" s="83"/>
      <c r="D17" s="82"/>
      <c r="E17" s="83"/>
      <c r="F17" s="84"/>
      <c r="G17" s="91"/>
      <c r="H17" s="92"/>
      <c r="I17" s="92"/>
      <c r="J17" s="92"/>
      <c r="K17" s="97" t="s">
        <v>5985</v>
      </c>
      <c r="L17" s="101">
        <v>25</v>
      </c>
      <c r="M17" s="99">
        <f>30000*12</f>
        <v>360000</v>
      </c>
      <c r="N17" s="100">
        <f t="shared" si="0"/>
        <v>9000000</v>
      </c>
    </row>
    <row r="18" spans="1:15" x14ac:dyDescent="0.35">
      <c r="A18" s="81"/>
      <c r="B18" s="82"/>
      <c r="C18" s="83"/>
      <c r="D18" s="82"/>
      <c r="E18" s="83"/>
      <c r="F18" s="84"/>
      <c r="G18" s="91"/>
      <c r="H18" s="92"/>
      <c r="I18" s="92"/>
      <c r="J18" s="92"/>
      <c r="K18" s="97" t="s">
        <v>5986</v>
      </c>
      <c r="L18" s="101">
        <v>72</v>
      </c>
      <c r="M18" s="99">
        <f>10000*12</f>
        <v>120000</v>
      </c>
      <c r="N18" s="100">
        <f t="shared" si="0"/>
        <v>8640000</v>
      </c>
    </row>
    <row r="19" spans="1:15" x14ac:dyDescent="0.35">
      <c r="A19" s="81"/>
      <c r="B19" s="82"/>
      <c r="C19" s="83"/>
      <c r="D19" s="82"/>
      <c r="E19" s="83"/>
      <c r="F19" s="84"/>
      <c r="G19" s="91"/>
      <c r="H19" s="92"/>
      <c r="I19" s="92"/>
      <c r="J19" s="92"/>
      <c r="K19" s="103" t="s">
        <v>5987</v>
      </c>
      <c r="L19" s="101">
        <v>186</v>
      </c>
      <c r="M19" s="99">
        <f>12000*12</f>
        <v>144000</v>
      </c>
      <c r="N19" s="100">
        <f t="shared" si="0"/>
        <v>26784000</v>
      </c>
    </row>
    <row r="20" spans="1:15" x14ac:dyDescent="0.35">
      <c r="A20" s="81"/>
      <c r="B20" s="82"/>
      <c r="C20" s="83"/>
      <c r="D20" s="82"/>
      <c r="E20" s="83"/>
      <c r="F20" s="84"/>
      <c r="G20" s="91"/>
      <c r="H20" s="92"/>
      <c r="I20" s="92"/>
      <c r="J20" s="92"/>
      <c r="K20" s="97" t="s">
        <v>5988</v>
      </c>
      <c r="L20" s="101">
        <v>0</v>
      </c>
      <c r="M20" s="99">
        <f>8000*12</f>
        <v>96000</v>
      </c>
      <c r="N20" s="100">
        <f t="shared" si="0"/>
        <v>0</v>
      </c>
    </row>
    <row r="21" spans="1:15" x14ac:dyDescent="0.35">
      <c r="A21" s="81"/>
      <c r="B21" s="82"/>
      <c r="C21" s="83"/>
      <c r="D21" s="82"/>
      <c r="E21" s="83"/>
      <c r="F21" s="84"/>
      <c r="G21" s="91"/>
      <c r="H21" s="92"/>
      <c r="I21" s="92"/>
      <c r="J21" s="92"/>
      <c r="K21" s="103" t="s">
        <v>5989</v>
      </c>
      <c r="L21" s="101">
        <v>45</v>
      </c>
      <c r="M21" s="99">
        <f>8000*12</f>
        <v>96000</v>
      </c>
      <c r="N21" s="100">
        <f t="shared" si="0"/>
        <v>4320000</v>
      </c>
    </row>
    <row r="22" spans="1:15" x14ac:dyDescent="0.35">
      <c r="A22" s="81"/>
      <c r="B22" s="82"/>
      <c r="C22" s="83"/>
      <c r="D22" s="82"/>
      <c r="E22" s="83"/>
      <c r="F22" s="84"/>
      <c r="G22" s="91"/>
      <c r="H22" s="92"/>
      <c r="I22" s="92"/>
      <c r="J22" s="92"/>
      <c r="K22" s="103" t="s">
        <v>5990</v>
      </c>
      <c r="L22" s="101">
        <v>23</v>
      </c>
      <c r="M22" s="99">
        <f>4000*12</f>
        <v>48000</v>
      </c>
      <c r="N22" s="100">
        <f t="shared" si="0"/>
        <v>1104000</v>
      </c>
    </row>
    <row r="23" spans="1:15" x14ac:dyDescent="0.35">
      <c r="A23" s="81"/>
      <c r="B23" s="82"/>
      <c r="C23" s="83"/>
      <c r="D23" s="82"/>
      <c r="E23" s="83"/>
      <c r="F23" s="84"/>
      <c r="G23" s="91"/>
      <c r="H23" s="92"/>
      <c r="I23" s="92"/>
      <c r="J23" s="92"/>
      <c r="K23" s="104" t="s">
        <v>5953</v>
      </c>
      <c r="L23" s="105">
        <f>L10+L12+L19+L21</f>
        <v>322</v>
      </c>
      <c r="M23" s="99">
        <f>2000*12</f>
        <v>24000</v>
      </c>
      <c r="N23" s="100">
        <f t="shared" si="0"/>
        <v>7728000</v>
      </c>
    </row>
    <row r="24" spans="1:15" x14ac:dyDescent="0.35">
      <c r="A24" s="81"/>
      <c r="B24" s="82"/>
      <c r="C24" s="83"/>
      <c r="D24" s="82"/>
      <c r="E24" s="83"/>
      <c r="F24" s="84"/>
      <c r="G24" s="91"/>
      <c r="H24" s="92"/>
      <c r="I24" s="92"/>
      <c r="J24" s="92"/>
      <c r="K24" s="106" t="s">
        <v>5954</v>
      </c>
      <c r="L24" s="107">
        <v>20</v>
      </c>
      <c r="M24" s="108">
        <f>39000*5</f>
        <v>195000</v>
      </c>
      <c r="N24" s="109">
        <f t="shared" si="0"/>
        <v>3900000</v>
      </c>
    </row>
    <row r="25" spans="1:15" x14ac:dyDescent="0.35">
      <c r="A25" s="81"/>
      <c r="B25" s="82"/>
      <c r="C25" s="83"/>
      <c r="D25" s="82"/>
      <c r="E25" s="83"/>
      <c r="F25" s="84"/>
      <c r="G25" s="91"/>
      <c r="H25" s="92"/>
      <c r="I25" s="92"/>
      <c r="J25" s="92"/>
      <c r="K25" s="87" t="s">
        <v>5963</v>
      </c>
      <c r="L25" s="88"/>
      <c r="M25" s="89"/>
      <c r="N25" s="90">
        <v>0</v>
      </c>
      <c r="O25" s="125">
        <f>SUM(N2:N24)</f>
        <v>96005320</v>
      </c>
    </row>
    <row r="26" spans="1:15" x14ac:dyDescent="0.35">
      <c r="A26" s="81"/>
      <c r="B26" s="82"/>
      <c r="C26" s="83"/>
      <c r="D26" s="82"/>
      <c r="E26" s="83"/>
      <c r="F26" s="84"/>
      <c r="G26" s="91"/>
      <c r="H26" s="92"/>
      <c r="I26" s="92"/>
      <c r="J26" s="92"/>
      <c r="K26" s="93" t="s">
        <v>5956</v>
      </c>
      <c r="L26" s="94">
        <f>300*5%</f>
        <v>15</v>
      </c>
      <c r="M26" s="95">
        <f>37500*12</f>
        <v>450000</v>
      </c>
      <c r="N26" s="96">
        <f t="shared" si="0"/>
        <v>6750000</v>
      </c>
    </row>
    <row r="27" spans="1:15" x14ac:dyDescent="0.35">
      <c r="A27" s="81"/>
      <c r="B27" s="82"/>
      <c r="C27" s="83"/>
      <c r="D27" s="82"/>
      <c r="E27" s="83"/>
      <c r="F27" s="84"/>
      <c r="G27" s="91"/>
      <c r="H27" s="92"/>
      <c r="I27" s="92"/>
      <c r="J27" s="92"/>
      <c r="K27" s="97" t="s">
        <v>5957</v>
      </c>
      <c r="L27" s="98">
        <f>300*20%</f>
        <v>60</v>
      </c>
      <c r="M27" s="99">
        <f>31500*12</f>
        <v>378000</v>
      </c>
      <c r="N27" s="100">
        <f t="shared" si="0"/>
        <v>22680000</v>
      </c>
    </row>
    <row r="28" spans="1:15" x14ac:dyDescent="0.35">
      <c r="A28" s="81"/>
      <c r="B28" s="82"/>
      <c r="C28" s="83"/>
      <c r="D28" s="82"/>
      <c r="E28" s="83"/>
      <c r="F28" s="84"/>
      <c r="G28" s="91"/>
      <c r="H28" s="92"/>
      <c r="I28" s="92"/>
      <c r="J28" s="92"/>
      <c r="K28" s="103" t="s">
        <v>5958</v>
      </c>
      <c r="L28" s="98">
        <f>300*30%</f>
        <v>90</v>
      </c>
      <c r="M28" s="99">
        <f>12000*12</f>
        <v>144000</v>
      </c>
      <c r="N28" s="100">
        <f t="shared" si="0"/>
        <v>12960000</v>
      </c>
    </row>
    <row r="29" spans="1:15" x14ac:dyDescent="0.35">
      <c r="A29" s="81"/>
      <c r="B29" s="82"/>
      <c r="C29" s="83"/>
      <c r="D29" s="82"/>
      <c r="E29" s="83"/>
      <c r="F29" s="84"/>
      <c r="G29" s="91"/>
      <c r="H29" s="92"/>
      <c r="I29" s="92"/>
      <c r="J29" s="92"/>
      <c r="K29" s="110" t="s">
        <v>5959</v>
      </c>
      <c r="L29" s="98">
        <f>300*30%</f>
        <v>90</v>
      </c>
      <c r="M29" s="99">
        <f>8000*12</f>
        <v>96000</v>
      </c>
      <c r="N29" s="100">
        <f t="shared" si="0"/>
        <v>8640000</v>
      </c>
    </row>
    <row r="30" spans="1:15" x14ac:dyDescent="0.35">
      <c r="A30" s="81"/>
      <c r="B30" s="82"/>
      <c r="C30" s="83"/>
      <c r="D30" s="82"/>
      <c r="E30" s="83"/>
      <c r="F30" s="84"/>
      <c r="G30" s="91"/>
      <c r="H30" s="92"/>
      <c r="I30" s="92"/>
      <c r="J30" s="92"/>
      <c r="K30" s="110" t="s">
        <v>5960</v>
      </c>
      <c r="L30" s="107">
        <f>300*15%</f>
        <v>45</v>
      </c>
      <c r="M30" s="108">
        <f>4000*12</f>
        <v>48000</v>
      </c>
      <c r="N30" s="100">
        <f t="shared" si="0"/>
        <v>2160000</v>
      </c>
    </row>
    <row r="31" spans="1:15" x14ac:dyDescent="0.35">
      <c r="A31" s="81"/>
      <c r="B31" s="82"/>
      <c r="C31" s="83"/>
      <c r="D31" s="82"/>
      <c r="E31" s="83"/>
      <c r="F31" s="84"/>
      <c r="G31" s="91"/>
      <c r="H31" s="92"/>
      <c r="I31" s="92"/>
      <c r="J31" s="92"/>
      <c r="K31" s="104" t="s">
        <v>5953</v>
      </c>
      <c r="L31" s="111">
        <f>L28+L29</f>
        <v>180</v>
      </c>
      <c r="M31" s="112">
        <f>2000*12</f>
        <v>24000</v>
      </c>
      <c r="N31" s="100">
        <f t="shared" si="0"/>
        <v>4320000</v>
      </c>
    </row>
    <row r="32" spans="1:15" x14ac:dyDescent="0.35">
      <c r="A32" s="81"/>
      <c r="B32" s="82"/>
      <c r="C32" s="83"/>
      <c r="D32" s="82"/>
      <c r="E32" s="83"/>
      <c r="F32" s="84"/>
      <c r="G32" s="91"/>
      <c r="H32" s="92"/>
      <c r="I32" s="92"/>
      <c r="J32" s="92"/>
      <c r="K32" s="87" t="s">
        <v>5991</v>
      </c>
      <c r="L32" s="88"/>
      <c r="M32" s="89"/>
      <c r="N32" s="90">
        <v>0</v>
      </c>
      <c r="O32" s="125">
        <f>SUM(N26:N31)</f>
        <v>57510000</v>
      </c>
    </row>
    <row r="33" spans="1:15" x14ac:dyDescent="0.35">
      <c r="A33" s="81"/>
      <c r="B33" s="82"/>
      <c r="C33" s="83"/>
      <c r="D33" s="82"/>
      <c r="E33" s="83"/>
      <c r="F33" s="84"/>
      <c r="G33" s="91"/>
      <c r="H33" s="92"/>
      <c r="I33" s="92"/>
      <c r="J33" s="92"/>
      <c r="K33" s="93" t="s">
        <v>5956</v>
      </c>
      <c r="L33" s="94">
        <f>150*5%</f>
        <v>7.5</v>
      </c>
      <c r="M33" s="95">
        <f>37500*12</f>
        <v>450000</v>
      </c>
      <c r="N33" s="96">
        <f>450000*8</f>
        <v>3600000</v>
      </c>
    </row>
    <row r="34" spans="1:15" x14ac:dyDescent="0.35">
      <c r="A34" s="81"/>
      <c r="B34" s="82"/>
      <c r="C34" s="83"/>
      <c r="D34" s="82"/>
      <c r="E34" s="83"/>
      <c r="F34" s="84"/>
      <c r="G34" s="91"/>
      <c r="H34" s="92"/>
      <c r="I34" s="92"/>
      <c r="J34" s="92"/>
      <c r="K34" s="97" t="s">
        <v>5957</v>
      </c>
      <c r="L34" s="98">
        <f>150*20%</f>
        <v>30</v>
      </c>
      <c r="M34" s="99">
        <f>31500*12</f>
        <v>378000</v>
      </c>
      <c r="N34" s="100">
        <f t="shared" si="0"/>
        <v>11340000</v>
      </c>
    </row>
    <row r="35" spans="1:15" x14ac:dyDescent="0.35">
      <c r="A35" s="81"/>
      <c r="B35" s="82"/>
      <c r="C35" s="83"/>
      <c r="D35" s="82"/>
      <c r="E35" s="83"/>
      <c r="F35" s="84"/>
      <c r="G35" s="91"/>
      <c r="H35" s="92"/>
      <c r="I35" s="92"/>
      <c r="J35" s="92"/>
      <c r="K35" s="103" t="s">
        <v>5958</v>
      </c>
      <c r="L35" s="98">
        <f>150*30%</f>
        <v>45</v>
      </c>
      <c r="M35" s="99">
        <f>12000*12</f>
        <v>144000</v>
      </c>
      <c r="N35" s="100">
        <f t="shared" si="0"/>
        <v>6480000</v>
      </c>
    </row>
    <row r="36" spans="1:15" x14ac:dyDescent="0.35">
      <c r="A36" s="81"/>
      <c r="B36" s="82"/>
      <c r="C36" s="83"/>
      <c r="D36" s="82"/>
      <c r="E36" s="83"/>
      <c r="F36" s="84"/>
      <c r="G36" s="91"/>
      <c r="H36" s="92"/>
      <c r="I36" s="92"/>
      <c r="J36" s="92"/>
      <c r="K36" s="113" t="s">
        <v>5959</v>
      </c>
      <c r="L36" s="98">
        <f>150*30%</f>
        <v>45</v>
      </c>
      <c r="M36" s="99">
        <f>8000*12</f>
        <v>96000</v>
      </c>
      <c r="N36" s="100">
        <f t="shared" si="0"/>
        <v>4320000</v>
      </c>
    </row>
    <row r="37" spans="1:15" x14ac:dyDescent="0.35">
      <c r="A37" s="81"/>
      <c r="B37" s="82"/>
      <c r="C37" s="83"/>
      <c r="D37" s="82"/>
      <c r="E37" s="83"/>
      <c r="F37" s="84"/>
      <c r="G37" s="91"/>
      <c r="H37" s="92"/>
      <c r="I37" s="92"/>
      <c r="J37" s="92"/>
      <c r="K37" s="113" t="s">
        <v>5960</v>
      </c>
      <c r="L37" s="98">
        <f>150*15%</f>
        <v>22.5</v>
      </c>
      <c r="M37" s="99">
        <f>4000*12</f>
        <v>48000</v>
      </c>
      <c r="N37" s="100">
        <f t="shared" si="0"/>
        <v>1080000</v>
      </c>
    </row>
    <row r="38" spans="1:15" x14ac:dyDescent="0.35">
      <c r="A38" s="81"/>
      <c r="B38" s="82"/>
      <c r="C38" s="83"/>
      <c r="D38" s="82"/>
      <c r="E38" s="83"/>
      <c r="F38" s="84"/>
      <c r="G38" s="91"/>
      <c r="H38" s="92"/>
      <c r="I38" s="92"/>
      <c r="J38" s="92"/>
      <c r="K38" s="104" t="s">
        <v>5953</v>
      </c>
      <c r="L38" s="105">
        <f>L35+L36</f>
        <v>90</v>
      </c>
      <c r="M38" s="99">
        <f>2000*12</f>
        <v>24000</v>
      </c>
      <c r="N38" s="100">
        <f t="shared" si="0"/>
        <v>2160000</v>
      </c>
    </row>
    <row r="39" spans="1:15" x14ac:dyDescent="0.35">
      <c r="A39" s="81"/>
      <c r="B39" s="82"/>
      <c r="C39" s="83"/>
      <c r="D39" s="82"/>
      <c r="E39" s="83"/>
      <c r="F39" s="84"/>
      <c r="G39" s="91"/>
      <c r="H39" s="92"/>
      <c r="I39" s="92"/>
      <c r="J39" s="92"/>
      <c r="K39" s="114" t="s">
        <v>5962</v>
      </c>
      <c r="L39" s="107">
        <v>1</v>
      </c>
      <c r="M39" s="108">
        <f>39000*12</f>
        <v>468000</v>
      </c>
      <c r="N39" s="109">
        <f t="shared" si="0"/>
        <v>468000</v>
      </c>
    </row>
    <row r="40" spans="1:15" x14ac:dyDescent="0.35">
      <c r="A40" s="81"/>
      <c r="B40" s="82"/>
      <c r="C40" s="83"/>
      <c r="D40" s="82"/>
      <c r="E40" s="83"/>
      <c r="F40" s="84"/>
      <c r="G40" s="91"/>
      <c r="H40" s="92"/>
      <c r="I40" s="92"/>
      <c r="J40" s="92"/>
      <c r="K40" s="87" t="s">
        <v>5992</v>
      </c>
      <c r="L40" s="88"/>
      <c r="M40" s="89"/>
      <c r="N40" s="90">
        <v>0</v>
      </c>
      <c r="O40" s="125">
        <f>SUM(N33:N39)</f>
        <v>29448000</v>
      </c>
    </row>
    <row r="41" spans="1:15" x14ac:dyDescent="0.35">
      <c r="A41" s="81"/>
      <c r="B41" s="82"/>
      <c r="C41" s="83"/>
      <c r="D41" s="82"/>
      <c r="E41" s="83"/>
      <c r="F41" s="84"/>
      <c r="G41" s="91"/>
      <c r="H41" s="92"/>
      <c r="I41" s="92"/>
      <c r="J41" s="92"/>
      <c r="K41" s="93" t="s">
        <v>5964</v>
      </c>
      <c r="L41" s="94">
        <f>300*5%</f>
        <v>15</v>
      </c>
      <c r="M41" s="95">
        <f>37500*5</f>
        <v>187500</v>
      </c>
      <c r="N41" s="96">
        <f t="shared" si="0"/>
        <v>2812500</v>
      </c>
    </row>
    <row r="42" spans="1:15" x14ac:dyDescent="0.35">
      <c r="A42" s="81"/>
      <c r="B42" s="82"/>
      <c r="C42" s="83"/>
      <c r="D42" s="82"/>
      <c r="E42" s="83"/>
      <c r="F42" s="84"/>
      <c r="G42" s="91"/>
      <c r="H42" s="92"/>
      <c r="I42" s="92"/>
      <c r="J42" s="92"/>
      <c r="K42" s="97" t="s">
        <v>5965</v>
      </c>
      <c r="L42" s="98">
        <f>300*20%</f>
        <v>60</v>
      </c>
      <c r="M42" s="99">
        <f>31500*5</f>
        <v>157500</v>
      </c>
      <c r="N42" s="100">
        <f t="shared" si="0"/>
        <v>9450000</v>
      </c>
    </row>
    <row r="43" spans="1:15" x14ac:dyDescent="0.35">
      <c r="A43" s="81"/>
      <c r="B43" s="82"/>
      <c r="C43" s="83"/>
      <c r="D43" s="82"/>
      <c r="E43" s="83"/>
      <c r="F43" s="84"/>
      <c r="G43" s="91"/>
      <c r="H43" s="92"/>
      <c r="I43" s="92"/>
      <c r="J43" s="92"/>
      <c r="K43" s="103" t="s">
        <v>5966</v>
      </c>
      <c r="L43" s="98">
        <f>300*30%</f>
        <v>90</v>
      </c>
      <c r="M43" s="99">
        <f>12000*5</f>
        <v>60000</v>
      </c>
      <c r="N43" s="100">
        <f t="shared" si="0"/>
        <v>5400000</v>
      </c>
    </row>
    <row r="44" spans="1:15" x14ac:dyDescent="0.35">
      <c r="A44" s="81"/>
      <c r="B44" s="82"/>
      <c r="C44" s="83"/>
      <c r="D44" s="82"/>
      <c r="E44" s="83"/>
      <c r="F44" s="84"/>
      <c r="G44" s="91"/>
      <c r="H44" s="92"/>
      <c r="I44" s="92"/>
      <c r="J44" s="92"/>
      <c r="K44" s="103" t="s">
        <v>5967</v>
      </c>
      <c r="L44" s="98">
        <f>300*30%</f>
        <v>90</v>
      </c>
      <c r="M44" s="99">
        <f>8000*5</f>
        <v>40000</v>
      </c>
      <c r="N44" s="100">
        <f t="shared" si="0"/>
        <v>3600000</v>
      </c>
    </row>
    <row r="45" spans="1:15" x14ac:dyDescent="0.35">
      <c r="A45" s="81"/>
      <c r="B45" s="82"/>
      <c r="C45" s="83"/>
      <c r="D45" s="82"/>
      <c r="E45" s="83"/>
      <c r="F45" s="84"/>
      <c r="G45" s="91"/>
      <c r="H45" s="92"/>
      <c r="I45" s="92"/>
      <c r="J45" s="92"/>
      <c r="K45" s="103" t="s">
        <v>5968</v>
      </c>
      <c r="L45" s="98">
        <f>300*15%</f>
        <v>45</v>
      </c>
      <c r="M45" s="99">
        <f>4000*5</f>
        <v>20000</v>
      </c>
      <c r="N45" s="100">
        <f t="shared" si="0"/>
        <v>900000</v>
      </c>
    </row>
    <row r="46" spans="1:15" x14ac:dyDescent="0.35">
      <c r="A46" s="81"/>
      <c r="B46" s="82"/>
      <c r="C46" s="83"/>
      <c r="D46" s="82"/>
      <c r="E46" s="83"/>
      <c r="F46" s="84"/>
      <c r="G46" s="91"/>
      <c r="H46" s="92"/>
      <c r="I46" s="92"/>
      <c r="J46" s="92"/>
      <c r="K46" s="104" t="s">
        <v>5953</v>
      </c>
      <c r="L46" s="105">
        <f>L43+L44</f>
        <v>180</v>
      </c>
      <c r="M46" s="99">
        <f>2000*5</f>
        <v>10000</v>
      </c>
      <c r="N46" s="100">
        <f t="shared" si="0"/>
        <v>1800000</v>
      </c>
    </row>
    <row r="47" spans="1:15" x14ac:dyDescent="0.35">
      <c r="A47" s="81"/>
      <c r="B47" s="82"/>
      <c r="C47" s="83"/>
      <c r="D47" s="82"/>
      <c r="E47" s="83"/>
      <c r="F47" s="84"/>
      <c r="G47" s="91"/>
      <c r="H47" s="92"/>
      <c r="I47" s="92"/>
      <c r="J47" s="92"/>
      <c r="K47" s="114" t="s">
        <v>5969</v>
      </c>
      <c r="L47" s="107">
        <v>1</v>
      </c>
      <c r="M47" s="108">
        <f>39000*5</f>
        <v>195000</v>
      </c>
      <c r="N47" s="109">
        <f t="shared" si="0"/>
        <v>195000</v>
      </c>
      <c r="O47" s="125">
        <f>SUM(N41:N47)</f>
        <v>24157500</v>
      </c>
    </row>
    <row r="48" spans="1:15" x14ac:dyDescent="0.35">
      <c r="A48" s="81"/>
      <c r="B48" s="82"/>
      <c r="C48" s="83"/>
      <c r="D48" s="82"/>
      <c r="E48" s="83"/>
      <c r="F48" s="84"/>
      <c r="G48" s="91"/>
      <c r="H48" s="92"/>
      <c r="I48" s="92"/>
      <c r="J48" s="92"/>
      <c r="K48" s="115" t="s">
        <v>5970</v>
      </c>
      <c r="L48" s="116"/>
      <c r="M48" s="117"/>
      <c r="N48" s="118">
        <f>SUM(N2:N47)</f>
        <v>207120820</v>
      </c>
      <c r="O48" s="125">
        <f>SUM(O47,O40,O32,O25)</f>
        <v>207120820</v>
      </c>
    </row>
    <row r="49" spans="14:15" x14ac:dyDescent="0.35">
      <c r="N49" s="30">
        <f>N48*0.75</f>
        <v>155340615</v>
      </c>
      <c r="O49" s="30"/>
    </row>
    <row r="50" spans="14:15" x14ac:dyDescent="0.35">
      <c r="O50" s="3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topLeftCell="G38" workbookViewId="0">
      <selection activeCell="N50" sqref="N50"/>
    </sheetView>
  </sheetViews>
  <sheetFormatPr defaultRowHeight="14.5" x14ac:dyDescent="0.35"/>
  <cols>
    <col min="6" max="6" width="28" bestFit="1" customWidth="1"/>
    <col min="11" max="11" width="72.7265625" bestFit="1" customWidth="1"/>
    <col min="12" max="12" width="4" bestFit="1" customWidth="1"/>
    <col min="13" max="13" width="9" bestFit="1" customWidth="1"/>
    <col min="14" max="15" width="14.54296875" bestFit="1" customWidth="1"/>
  </cols>
  <sheetData>
    <row r="1" spans="1:14" x14ac:dyDescent="0.35">
      <c r="A1" s="81" t="s">
        <v>958</v>
      </c>
      <c r="B1" s="82" t="s">
        <v>100</v>
      </c>
      <c r="C1" s="83" t="s">
        <v>99</v>
      </c>
      <c r="D1" s="82" t="s">
        <v>5925</v>
      </c>
      <c r="E1" s="83">
        <v>425749</v>
      </c>
      <c r="F1" s="70" t="s">
        <v>115</v>
      </c>
      <c r="G1" s="85" t="s">
        <v>20</v>
      </c>
      <c r="H1" s="86" t="s">
        <v>21</v>
      </c>
      <c r="I1" s="86" t="s">
        <v>22</v>
      </c>
      <c r="J1" s="86" t="s">
        <v>23</v>
      </c>
      <c r="K1" s="87" t="s">
        <v>5993</v>
      </c>
      <c r="L1" s="88"/>
      <c r="M1" s="89"/>
      <c r="N1" s="90"/>
    </row>
    <row r="2" spans="1:14" x14ac:dyDescent="0.35">
      <c r="A2" s="81"/>
      <c r="B2" s="82"/>
      <c r="C2" s="83"/>
      <c r="D2" s="82"/>
      <c r="E2" s="83"/>
      <c r="F2" s="84" t="s">
        <v>5927</v>
      </c>
      <c r="G2" s="91"/>
      <c r="H2" s="92"/>
      <c r="I2" s="92"/>
      <c r="J2" s="92"/>
      <c r="K2" s="93" t="s">
        <v>5928</v>
      </c>
      <c r="L2" s="119">
        <v>1</v>
      </c>
      <c r="M2" s="95">
        <f>26800*12</f>
        <v>321600</v>
      </c>
      <c r="N2" s="96">
        <f>L2*M2</f>
        <v>321600</v>
      </c>
    </row>
    <row r="3" spans="1:14" x14ac:dyDescent="0.35">
      <c r="A3" s="81"/>
      <c r="B3" s="82"/>
      <c r="C3" s="83"/>
      <c r="D3" s="82"/>
      <c r="E3" s="83"/>
      <c r="F3" s="84"/>
      <c r="G3" s="91"/>
      <c r="H3" s="92"/>
      <c r="I3" s="92"/>
      <c r="J3" s="92"/>
      <c r="K3" s="97" t="s">
        <v>5972</v>
      </c>
      <c r="L3" s="120">
        <v>1</v>
      </c>
      <c r="M3" s="99">
        <f>39000*12</f>
        <v>468000</v>
      </c>
      <c r="N3" s="100">
        <f t="shared" ref="N3:N48" si="0">L3*M3</f>
        <v>468000</v>
      </c>
    </row>
    <row r="4" spans="1:14" x14ac:dyDescent="0.35">
      <c r="A4" s="81"/>
      <c r="B4" s="82"/>
      <c r="C4" s="83"/>
      <c r="D4" s="82"/>
      <c r="E4" s="83"/>
      <c r="F4" s="84"/>
      <c r="G4" s="91"/>
      <c r="H4" s="92"/>
      <c r="I4" s="92"/>
      <c r="J4" s="92"/>
      <c r="K4" s="97" t="s">
        <v>5972</v>
      </c>
      <c r="L4" s="120">
        <v>1</v>
      </c>
      <c r="M4" s="99">
        <f>39000*12</f>
        <v>468000</v>
      </c>
      <c r="N4" s="100">
        <f t="shared" si="0"/>
        <v>468000</v>
      </c>
    </row>
    <row r="5" spans="1:14" x14ac:dyDescent="0.35">
      <c r="A5" s="81"/>
      <c r="B5" s="82"/>
      <c r="C5" s="83"/>
      <c r="D5" s="82"/>
      <c r="E5" s="83"/>
      <c r="F5" s="84" t="s">
        <v>5932</v>
      </c>
      <c r="G5" s="91"/>
      <c r="H5" s="92"/>
      <c r="I5" s="92"/>
      <c r="J5" s="92"/>
      <c r="K5" s="97" t="s">
        <v>5933</v>
      </c>
      <c r="L5" s="120">
        <v>1</v>
      </c>
      <c r="M5" s="99">
        <f>29060*12</f>
        <v>348720</v>
      </c>
      <c r="N5" s="100">
        <f t="shared" si="0"/>
        <v>348720</v>
      </c>
    </row>
    <row r="6" spans="1:14" x14ac:dyDescent="0.35">
      <c r="A6" s="81"/>
      <c r="B6" s="82"/>
      <c r="C6" s="83"/>
      <c r="D6" s="82"/>
      <c r="E6" s="83"/>
      <c r="F6" s="84" t="s">
        <v>5934</v>
      </c>
      <c r="G6" s="91"/>
      <c r="H6" s="92"/>
      <c r="I6" s="92"/>
      <c r="J6" s="92"/>
      <c r="K6" s="97" t="s">
        <v>5994</v>
      </c>
      <c r="L6" s="120">
        <v>5</v>
      </c>
      <c r="M6" s="99">
        <f>39000*5</f>
        <v>195000</v>
      </c>
      <c r="N6" s="100">
        <f t="shared" si="0"/>
        <v>975000</v>
      </c>
    </row>
    <row r="7" spans="1:14" x14ac:dyDescent="0.35">
      <c r="A7" s="81"/>
      <c r="B7" s="82"/>
      <c r="C7" s="83"/>
      <c r="D7" s="82"/>
      <c r="E7" s="83"/>
      <c r="F7" s="84"/>
      <c r="G7" s="91"/>
      <c r="H7" s="92"/>
      <c r="I7" s="92"/>
      <c r="J7" s="92"/>
      <c r="K7" s="97" t="s">
        <v>5995</v>
      </c>
      <c r="L7" s="120">
        <v>2</v>
      </c>
      <c r="M7" s="99">
        <f>36000*5</f>
        <v>180000</v>
      </c>
      <c r="N7" s="100">
        <f t="shared" si="0"/>
        <v>360000</v>
      </c>
    </row>
    <row r="8" spans="1:14" x14ac:dyDescent="0.35">
      <c r="A8" s="81"/>
      <c r="B8" s="82"/>
      <c r="C8" s="83"/>
      <c r="D8" s="82"/>
      <c r="E8" s="83"/>
      <c r="F8" s="102"/>
      <c r="G8" s="91"/>
      <c r="H8" s="92"/>
      <c r="I8" s="92"/>
      <c r="J8" s="92"/>
      <c r="K8" s="97" t="s">
        <v>5996</v>
      </c>
      <c r="L8" s="120">
        <v>10</v>
      </c>
      <c r="M8" s="99">
        <f>33000*5</f>
        <v>165000</v>
      </c>
      <c r="N8" s="100">
        <f t="shared" si="0"/>
        <v>1650000</v>
      </c>
    </row>
    <row r="9" spans="1:14" x14ac:dyDescent="0.35">
      <c r="A9" s="81"/>
      <c r="B9" s="82"/>
      <c r="C9" s="83"/>
      <c r="D9" s="82"/>
      <c r="E9" s="83"/>
      <c r="F9" s="84"/>
      <c r="G9" s="91"/>
      <c r="H9" s="92"/>
      <c r="I9" s="92"/>
      <c r="J9" s="92"/>
      <c r="K9" s="97" t="s">
        <v>5997</v>
      </c>
      <c r="L9" s="120">
        <v>50</v>
      </c>
      <c r="M9" s="99">
        <f>30000*5</f>
        <v>150000</v>
      </c>
      <c r="N9" s="100">
        <f t="shared" si="0"/>
        <v>7500000</v>
      </c>
    </row>
    <row r="10" spans="1:14" x14ac:dyDescent="0.35">
      <c r="A10" s="81"/>
      <c r="B10" s="82"/>
      <c r="C10" s="83"/>
      <c r="D10" s="82"/>
      <c r="E10" s="83"/>
      <c r="F10" s="84"/>
      <c r="G10" s="91"/>
      <c r="H10" s="92"/>
      <c r="I10" s="92"/>
      <c r="J10" s="92"/>
      <c r="K10" s="97" t="s">
        <v>5998</v>
      </c>
      <c r="L10" s="120">
        <v>37</v>
      </c>
      <c r="M10" s="99">
        <f>10000*5</f>
        <v>50000</v>
      </c>
      <c r="N10" s="100">
        <f t="shared" si="0"/>
        <v>1850000</v>
      </c>
    </row>
    <row r="11" spans="1:14" x14ac:dyDescent="0.35">
      <c r="A11" s="81"/>
      <c r="B11" s="82"/>
      <c r="C11" s="83"/>
      <c r="D11" s="82"/>
      <c r="E11" s="83"/>
      <c r="F11" s="84"/>
      <c r="G11" s="91"/>
      <c r="H11" s="92"/>
      <c r="I11" s="92"/>
      <c r="J11" s="92"/>
      <c r="K11" s="103" t="s">
        <v>5999</v>
      </c>
      <c r="L11" s="120">
        <v>0</v>
      </c>
      <c r="M11" s="99">
        <f>12000*5</f>
        <v>60000</v>
      </c>
      <c r="N11" s="100">
        <f t="shared" si="0"/>
        <v>0</v>
      </c>
    </row>
    <row r="12" spans="1:14" x14ac:dyDescent="0.35">
      <c r="A12" s="81"/>
      <c r="B12" s="82"/>
      <c r="C12" s="83"/>
      <c r="D12" s="82"/>
      <c r="E12" s="83"/>
      <c r="F12" s="84"/>
      <c r="G12" s="91"/>
      <c r="H12" s="92"/>
      <c r="I12" s="92"/>
      <c r="J12" s="92"/>
      <c r="K12" s="97" t="s">
        <v>6000</v>
      </c>
      <c r="L12" s="120">
        <v>0</v>
      </c>
      <c r="M12" s="99">
        <f>8000*5</f>
        <v>40000</v>
      </c>
      <c r="N12" s="100">
        <f t="shared" si="0"/>
        <v>0</v>
      </c>
    </row>
    <row r="13" spans="1:14" x14ac:dyDescent="0.35">
      <c r="A13" s="81"/>
      <c r="B13" s="82"/>
      <c r="C13" s="83"/>
      <c r="D13" s="82"/>
      <c r="E13" s="83"/>
      <c r="F13" s="84"/>
      <c r="G13" s="91"/>
      <c r="H13" s="92"/>
      <c r="I13" s="92"/>
      <c r="J13" s="92"/>
      <c r="K13" s="103" t="s">
        <v>6001</v>
      </c>
      <c r="L13" s="120">
        <v>90</v>
      </c>
      <c r="M13" s="99">
        <f>8000*5</f>
        <v>40000</v>
      </c>
      <c r="N13" s="100">
        <f t="shared" si="0"/>
        <v>3600000</v>
      </c>
    </row>
    <row r="14" spans="1:14" x14ac:dyDescent="0.35">
      <c r="A14" s="81"/>
      <c r="B14" s="82"/>
      <c r="C14" s="83"/>
      <c r="D14" s="82"/>
      <c r="E14" s="83"/>
      <c r="F14" s="84"/>
      <c r="G14" s="91"/>
      <c r="H14" s="92"/>
      <c r="I14" s="92"/>
      <c r="J14" s="92"/>
      <c r="K14" s="103" t="s">
        <v>6002</v>
      </c>
      <c r="L14" s="120">
        <v>45</v>
      </c>
      <c r="M14" s="99">
        <f>4000*5</f>
        <v>20000</v>
      </c>
      <c r="N14" s="100">
        <f t="shared" si="0"/>
        <v>900000</v>
      </c>
    </row>
    <row r="15" spans="1:14" x14ac:dyDescent="0.35">
      <c r="A15" s="81"/>
      <c r="B15" s="82"/>
      <c r="C15" s="83"/>
      <c r="D15" s="82"/>
      <c r="E15" s="83"/>
      <c r="F15" s="84"/>
      <c r="G15" s="91"/>
      <c r="H15" s="92"/>
      <c r="I15" s="92"/>
      <c r="J15" s="92"/>
      <c r="K15" s="97" t="s">
        <v>6003</v>
      </c>
      <c r="L15" s="120">
        <v>16</v>
      </c>
      <c r="M15" s="99">
        <f>39000*12</f>
        <v>468000</v>
      </c>
      <c r="N15" s="100">
        <f t="shared" si="0"/>
        <v>7488000</v>
      </c>
    </row>
    <row r="16" spans="1:14" x14ac:dyDescent="0.35">
      <c r="A16" s="81"/>
      <c r="B16" s="82"/>
      <c r="C16" s="83"/>
      <c r="D16" s="82"/>
      <c r="E16" s="83"/>
      <c r="F16" s="84"/>
      <c r="G16" s="91"/>
      <c r="H16" s="92"/>
      <c r="I16" s="92"/>
      <c r="J16" s="92"/>
      <c r="K16" s="97" t="s">
        <v>6004</v>
      </c>
      <c r="L16" s="120">
        <v>34</v>
      </c>
      <c r="M16" s="99">
        <f>36000*12</f>
        <v>432000</v>
      </c>
      <c r="N16" s="100">
        <f t="shared" si="0"/>
        <v>14688000</v>
      </c>
    </row>
    <row r="17" spans="1:15" x14ac:dyDescent="0.35">
      <c r="A17" s="81"/>
      <c r="B17" s="82"/>
      <c r="C17" s="83"/>
      <c r="D17" s="82"/>
      <c r="E17" s="83"/>
      <c r="F17" s="84"/>
      <c r="G17" s="91"/>
      <c r="H17" s="92"/>
      <c r="I17" s="92"/>
      <c r="J17" s="92"/>
      <c r="K17" s="97" t="s">
        <v>6005</v>
      </c>
      <c r="L17" s="120">
        <v>5</v>
      </c>
      <c r="M17" s="99">
        <f>33000*12</f>
        <v>396000</v>
      </c>
      <c r="N17" s="100">
        <f t="shared" si="0"/>
        <v>1980000</v>
      </c>
    </row>
    <row r="18" spans="1:15" x14ac:dyDescent="0.35">
      <c r="A18" s="81"/>
      <c r="B18" s="82"/>
      <c r="C18" s="83"/>
      <c r="D18" s="82"/>
      <c r="E18" s="83"/>
      <c r="F18" s="84"/>
      <c r="G18" s="91"/>
      <c r="H18" s="92"/>
      <c r="I18" s="92"/>
      <c r="J18" s="92"/>
      <c r="K18" s="97" t="s">
        <v>6006</v>
      </c>
      <c r="L18" s="120">
        <v>25</v>
      </c>
      <c r="M18" s="99">
        <f>30000*12</f>
        <v>360000</v>
      </c>
      <c r="N18" s="100">
        <f t="shared" si="0"/>
        <v>9000000</v>
      </c>
    </row>
    <row r="19" spans="1:15" x14ac:dyDescent="0.35">
      <c r="A19" s="81"/>
      <c r="B19" s="82"/>
      <c r="C19" s="83"/>
      <c r="D19" s="82"/>
      <c r="E19" s="83"/>
      <c r="F19" s="84"/>
      <c r="G19" s="91"/>
      <c r="H19" s="92"/>
      <c r="I19" s="92"/>
      <c r="J19" s="92"/>
      <c r="K19" s="97" t="s">
        <v>6007</v>
      </c>
      <c r="L19" s="120">
        <v>7</v>
      </c>
      <c r="M19" s="99">
        <f>10000*12</f>
        <v>120000</v>
      </c>
      <c r="N19" s="100">
        <f t="shared" si="0"/>
        <v>840000</v>
      </c>
    </row>
    <row r="20" spans="1:15" x14ac:dyDescent="0.35">
      <c r="A20" s="81"/>
      <c r="B20" s="82"/>
      <c r="C20" s="83"/>
      <c r="D20" s="82"/>
      <c r="E20" s="83"/>
      <c r="F20" s="84"/>
      <c r="G20" s="91"/>
      <c r="H20" s="92"/>
      <c r="I20" s="92"/>
      <c r="J20" s="92"/>
      <c r="K20" s="103" t="s">
        <v>6008</v>
      </c>
      <c r="L20" s="120">
        <v>321</v>
      </c>
      <c r="M20" s="99">
        <f>12000*12</f>
        <v>144000</v>
      </c>
      <c r="N20" s="100">
        <f t="shared" si="0"/>
        <v>46224000</v>
      </c>
    </row>
    <row r="21" spans="1:15" x14ac:dyDescent="0.35">
      <c r="A21" s="81"/>
      <c r="B21" s="82"/>
      <c r="C21" s="83"/>
      <c r="D21" s="82"/>
      <c r="E21" s="83"/>
      <c r="F21" s="84"/>
      <c r="G21" s="91"/>
      <c r="H21" s="92"/>
      <c r="I21" s="92"/>
      <c r="J21" s="92"/>
      <c r="K21" s="97" t="s">
        <v>6009</v>
      </c>
      <c r="L21" s="120">
        <v>0</v>
      </c>
      <c r="M21" s="99">
        <f>8000*12</f>
        <v>96000</v>
      </c>
      <c r="N21" s="100">
        <f t="shared" si="0"/>
        <v>0</v>
      </c>
    </row>
    <row r="22" spans="1:15" x14ac:dyDescent="0.35">
      <c r="A22" s="81"/>
      <c r="B22" s="82"/>
      <c r="C22" s="83"/>
      <c r="D22" s="82"/>
      <c r="E22" s="83"/>
      <c r="F22" s="84"/>
      <c r="G22" s="91"/>
      <c r="H22" s="92"/>
      <c r="I22" s="92"/>
      <c r="J22" s="92"/>
      <c r="K22" s="103" t="s">
        <v>6010</v>
      </c>
      <c r="L22" s="120">
        <v>45</v>
      </c>
      <c r="M22" s="99">
        <f>8000*12</f>
        <v>96000</v>
      </c>
      <c r="N22" s="100">
        <f t="shared" si="0"/>
        <v>4320000</v>
      </c>
    </row>
    <row r="23" spans="1:15" x14ac:dyDescent="0.35">
      <c r="A23" s="81"/>
      <c r="B23" s="82"/>
      <c r="C23" s="83"/>
      <c r="D23" s="82"/>
      <c r="E23" s="83"/>
      <c r="F23" s="84"/>
      <c r="G23" s="91"/>
      <c r="H23" s="92"/>
      <c r="I23" s="92"/>
      <c r="J23" s="92"/>
      <c r="K23" s="103" t="s">
        <v>6011</v>
      </c>
      <c r="L23" s="120">
        <v>23</v>
      </c>
      <c r="M23" s="99">
        <f>4000*12</f>
        <v>48000</v>
      </c>
      <c r="N23" s="100">
        <f t="shared" si="0"/>
        <v>1104000</v>
      </c>
    </row>
    <row r="24" spans="1:15" x14ac:dyDescent="0.35">
      <c r="A24" s="81"/>
      <c r="B24" s="82"/>
      <c r="C24" s="83"/>
      <c r="D24" s="82"/>
      <c r="E24" s="83"/>
      <c r="F24" s="84"/>
      <c r="G24" s="91"/>
      <c r="H24" s="92"/>
      <c r="I24" s="92"/>
      <c r="J24" s="92"/>
      <c r="K24" s="104" t="s">
        <v>5953</v>
      </c>
      <c r="L24" s="105">
        <f>L11+L13+L20+L22</f>
        <v>456</v>
      </c>
      <c r="M24" s="99">
        <f>2000*12</f>
        <v>24000</v>
      </c>
      <c r="N24" s="100">
        <f t="shared" si="0"/>
        <v>10944000</v>
      </c>
    </row>
    <row r="25" spans="1:15" x14ac:dyDescent="0.35">
      <c r="A25" s="81"/>
      <c r="B25" s="82"/>
      <c r="C25" s="83"/>
      <c r="D25" s="82"/>
      <c r="E25" s="83"/>
      <c r="F25" s="84"/>
      <c r="G25" s="91"/>
      <c r="H25" s="92"/>
      <c r="I25" s="92"/>
      <c r="J25" s="92"/>
      <c r="K25" s="106" t="s">
        <v>5954</v>
      </c>
      <c r="L25" s="107">
        <v>20</v>
      </c>
      <c r="M25" s="108">
        <f>39000*5</f>
        <v>195000</v>
      </c>
      <c r="N25" s="109">
        <f t="shared" si="0"/>
        <v>3900000</v>
      </c>
      <c r="O25" s="125">
        <f>SUM(N2:N25)</f>
        <v>118929320</v>
      </c>
    </row>
    <row r="26" spans="1:15" x14ac:dyDescent="0.35">
      <c r="A26" s="81"/>
      <c r="B26" s="82"/>
      <c r="C26" s="83"/>
      <c r="D26" s="82"/>
      <c r="E26" s="83"/>
      <c r="F26" s="84"/>
      <c r="G26" s="91"/>
      <c r="H26" s="92"/>
      <c r="I26" s="92"/>
      <c r="J26" s="92"/>
      <c r="K26" s="87" t="s">
        <v>5992</v>
      </c>
      <c r="L26" s="88"/>
      <c r="M26" s="89"/>
      <c r="N26" s="90">
        <v>0</v>
      </c>
    </row>
    <row r="27" spans="1:15" x14ac:dyDescent="0.35">
      <c r="A27" s="81"/>
      <c r="B27" s="82"/>
      <c r="C27" s="83"/>
      <c r="D27" s="82"/>
      <c r="E27" s="83"/>
      <c r="F27" s="84"/>
      <c r="G27" s="91"/>
      <c r="H27" s="92"/>
      <c r="I27" s="92"/>
      <c r="J27" s="92"/>
      <c r="K27" s="93" t="s">
        <v>5956</v>
      </c>
      <c r="L27" s="94">
        <f>300*5%</f>
        <v>15</v>
      </c>
      <c r="M27" s="95">
        <f>37500*12</f>
        <v>450000</v>
      </c>
      <c r="N27" s="96">
        <f t="shared" si="0"/>
        <v>6750000</v>
      </c>
    </row>
    <row r="28" spans="1:15" x14ac:dyDescent="0.35">
      <c r="A28" s="81"/>
      <c r="B28" s="82"/>
      <c r="C28" s="83"/>
      <c r="D28" s="82"/>
      <c r="E28" s="83"/>
      <c r="F28" s="84"/>
      <c r="G28" s="91"/>
      <c r="H28" s="92"/>
      <c r="I28" s="92"/>
      <c r="J28" s="92"/>
      <c r="K28" s="97" t="s">
        <v>5957</v>
      </c>
      <c r="L28" s="98">
        <f>300*20%</f>
        <v>60</v>
      </c>
      <c r="M28" s="99">
        <f>31500*12</f>
        <v>378000</v>
      </c>
      <c r="N28" s="100">
        <f t="shared" si="0"/>
        <v>22680000</v>
      </c>
    </row>
    <row r="29" spans="1:15" x14ac:dyDescent="0.35">
      <c r="A29" s="81"/>
      <c r="B29" s="82"/>
      <c r="C29" s="83"/>
      <c r="D29" s="82"/>
      <c r="E29" s="83"/>
      <c r="F29" s="84"/>
      <c r="G29" s="91"/>
      <c r="H29" s="92"/>
      <c r="I29" s="92"/>
      <c r="J29" s="92"/>
      <c r="K29" s="103" t="s">
        <v>5958</v>
      </c>
      <c r="L29" s="98">
        <f>300*30%</f>
        <v>90</v>
      </c>
      <c r="M29" s="99">
        <f>12000*12</f>
        <v>144000</v>
      </c>
      <c r="N29" s="100">
        <f t="shared" si="0"/>
        <v>12960000</v>
      </c>
    </row>
    <row r="30" spans="1:15" x14ac:dyDescent="0.35">
      <c r="A30" s="81"/>
      <c r="B30" s="82"/>
      <c r="C30" s="83"/>
      <c r="D30" s="82"/>
      <c r="E30" s="83"/>
      <c r="F30" s="84"/>
      <c r="G30" s="91"/>
      <c r="H30" s="92"/>
      <c r="I30" s="92"/>
      <c r="J30" s="92"/>
      <c r="K30" s="110" t="s">
        <v>5959</v>
      </c>
      <c r="L30" s="98">
        <f>300*30%</f>
        <v>90</v>
      </c>
      <c r="M30" s="99">
        <f>8000*12</f>
        <v>96000</v>
      </c>
      <c r="N30" s="100">
        <f t="shared" si="0"/>
        <v>8640000</v>
      </c>
    </row>
    <row r="31" spans="1:15" x14ac:dyDescent="0.35">
      <c r="A31" s="81"/>
      <c r="B31" s="82"/>
      <c r="C31" s="83"/>
      <c r="D31" s="82"/>
      <c r="E31" s="83"/>
      <c r="F31" s="84"/>
      <c r="G31" s="91"/>
      <c r="H31" s="92"/>
      <c r="I31" s="92"/>
      <c r="J31" s="92"/>
      <c r="K31" s="110" t="s">
        <v>5960</v>
      </c>
      <c r="L31" s="107">
        <f>300*15%</f>
        <v>45</v>
      </c>
      <c r="M31" s="108">
        <f>4000*12</f>
        <v>48000</v>
      </c>
      <c r="N31" s="100">
        <f t="shared" si="0"/>
        <v>2160000</v>
      </c>
    </row>
    <row r="32" spans="1:15" x14ac:dyDescent="0.35">
      <c r="A32" s="81"/>
      <c r="B32" s="82"/>
      <c r="C32" s="83"/>
      <c r="D32" s="82"/>
      <c r="E32" s="83"/>
      <c r="F32" s="84"/>
      <c r="G32" s="91"/>
      <c r="H32" s="92"/>
      <c r="I32" s="92"/>
      <c r="J32" s="92"/>
      <c r="K32" s="104" t="s">
        <v>5953</v>
      </c>
      <c r="L32" s="111">
        <f>L29+L30</f>
        <v>180</v>
      </c>
      <c r="M32" s="112">
        <f>2000*12</f>
        <v>24000</v>
      </c>
      <c r="N32" s="100">
        <f t="shared" si="0"/>
        <v>4320000</v>
      </c>
      <c r="O32" s="125">
        <f>SUM(N27:N32)</f>
        <v>57510000</v>
      </c>
    </row>
    <row r="33" spans="1:15" x14ac:dyDescent="0.35">
      <c r="A33" s="81"/>
      <c r="B33" s="82"/>
      <c r="C33" s="83"/>
      <c r="D33" s="82"/>
      <c r="E33" s="83"/>
      <c r="F33" s="84"/>
      <c r="G33" s="91"/>
      <c r="H33" s="92"/>
      <c r="I33" s="92"/>
      <c r="J33" s="92"/>
      <c r="K33" s="87" t="s">
        <v>6012</v>
      </c>
      <c r="L33" s="88"/>
      <c r="M33" s="89"/>
      <c r="N33" s="90">
        <v>0</v>
      </c>
    </row>
    <row r="34" spans="1:15" x14ac:dyDescent="0.35">
      <c r="A34" s="81"/>
      <c r="B34" s="82"/>
      <c r="C34" s="83"/>
      <c r="D34" s="82"/>
      <c r="E34" s="83"/>
      <c r="F34" s="84"/>
      <c r="G34" s="91"/>
      <c r="H34" s="92"/>
      <c r="I34" s="92"/>
      <c r="J34" s="92"/>
      <c r="K34" s="93" t="s">
        <v>5956</v>
      </c>
      <c r="L34" s="94">
        <f>150*5%</f>
        <v>7.5</v>
      </c>
      <c r="M34" s="95">
        <f>37500*12</f>
        <v>450000</v>
      </c>
      <c r="N34" s="96">
        <f>450000*8</f>
        <v>3600000</v>
      </c>
    </row>
    <row r="35" spans="1:15" x14ac:dyDescent="0.35">
      <c r="A35" s="81"/>
      <c r="B35" s="82"/>
      <c r="C35" s="83"/>
      <c r="D35" s="82"/>
      <c r="E35" s="83"/>
      <c r="F35" s="84"/>
      <c r="G35" s="91"/>
      <c r="H35" s="92"/>
      <c r="I35" s="92"/>
      <c r="J35" s="92"/>
      <c r="K35" s="97" t="s">
        <v>5957</v>
      </c>
      <c r="L35" s="98">
        <f>150*20%</f>
        <v>30</v>
      </c>
      <c r="M35" s="99">
        <f>31500*12</f>
        <v>378000</v>
      </c>
      <c r="N35" s="100">
        <f t="shared" si="0"/>
        <v>11340000</v>
      </c>
    </row>
    <row r="36" spans="1:15" x14ac:dyDescent="0.35">
      <c r="A36" s="81"/>
      <c r="B36" s="82"/>
      <c r="C36" s="83"/>
      <c r="D36" s="82"/>
      <c r="E36" s="83"/>
      <c r="F36" s="84"/>
      <c r="G36" s="91"/>
      <c r="H36" s="92"/>
      <c r="I36" s="92"/>
      <c r="J36" s="92"/>
      <c r="K36" s="103" t="s">
        <v>5958</v>
      </c>
      <c r="L36" s="98">
        <f>150*30%</f>
        <v>45</v>
      </c>
      <c r="M36" s="99">
        <f>12000*12</f>
        <v>144000</v>
      </c>
      <c r="N36" s="100">
        <f t="shared" si="0"/>
        <v>6480000</v>
      </c>
    </row>
    <row r="37" spans="1:15" x14ac:dyDescent="0.35">
      <c r="A37" s="81"/>
      <c r="B37" s="82"/>
      <c r="C37" s="83"/>
      <c r="D37" s="82"/>
      <c r="E37" s="83"/>
      <c r="F37" s="84"/>
      <c r="G37" s="91"/>
      <c r="H37" s="92"/>
      <c r="I37" s="92"/>
      <c r="J37" s="92"/>
      <c r="K37" s="113" t="s">
        <v>5959</v>
      </c>
      <c r="L37" s="98">
        <f>150*30%</f>
        <v>45</v>
      </c>
      <c r="M37" s="99">
        <f>8000*12</f>
        <v>96000</v>
      </c>
      <c r="N37" s="100">
        <f t="shared" si="0"/>
        <v>4320000</v>
      </c>
    </row>
    <row r="38" spans="1:15" x14ac:dyDescent="0.35">
      <c r="A38" s="81"/>
      <c r="B38" s="82"/>
      <c r="C38" s="83"/>
      <c r="D38" s="82"/>
      <c r="E38" s="83"/>
      <c r="F38" s="84"/>
      <c r="G38" s="91"/>
      <c r="H38" s="92"/>
      <c r="I38" s="92"/>
      <c r="J38" s="92"/>
      <c r="K38" s="113" t="s">
        <v>5960</v>
      </c>
      <c r="L38" s="98">
        <f>150*15%</f>
        <v>22.5</v>
      </c>
      <c r="M38" s="99">
        <f>4000*12</f>
        <v>48000</v>
      </c>
      <c r="N38" s="100">
        <f t="shared" si="0"/>
        <v>1080000</v>
      </c>
    </row>
    <row r="39" spans="1:15" x14ac:dyDescent="0.35">
      <c r="A39" s="81"/>
      <c r="B39" s="82"/>
      <c r="C39" s="83"/>
      <c r="D39" s="82"/>
      <c r="E39" s="83"/>
      <c r="F39" s="84"/>
      <c r="G39" s="91"/>
      <c r="H39" s="92"/>
      <c r="I39" s="92"/>
      <c r="J39" s="92"/>
      <c r="K39" s="104" t="s">
        <v>5953</v>
      </c>
      <c r="L39" s="105">
        <f>L36+L37</f>
        <v>90</v>
      </c>
      <c r="M39" s="99">
        <f>2000*12</f>
        <v>24000</v>
      </c>
      <c r="N39" s="100">
        <f t="shared" si="0"/>
        <v>2160000</v>
      </c>
    </row>
    <row r="40" spans="1:15" x14ac:dyDescent="0.35">
      <c r="A40" s="81"/>
      <c r="B40" s="82"/>
      <c r="C40" s="83"/>
      <c r="D40" s="82"/>
      <c r="E40" s="83"/>
      <c r="F40" s="84"/>
      <c r="G40" s="91"/>
      <c r="H40" s="92"/>
      <c r="I40" s="92"/>
      <c r="J40" s="92"/>
      <c r="K40" s="114" t="s">
        <v>5962</v>
      </c>
      <c r="L40" s="107">
        <v>1</v>
      </c>
      <c r="M40" s="108">
        <f>39000*12</f>
        <v>468000</v>
      </c>
      <c r="N40" s="109">
        <f t="shared" si="0"/>
        <v>468000</v>
      </c>
      <c r="O40" s="125">
        <f>SUM(N34:N40)</f>
        <v>29448000</v>
      </c>
    </row>
    <row r="41" spans="1:15" x14ac:dyDescent="0.35">
      <c r="A41" s="81"/>
      <c r="B41" s="82"/>
      <c r="C41" s="83"/>
      <c r="D41" s="82"/>
      <c r="E41" s="83"/>
      <c r="F41" s="84"/>
      <c r="G41" s="91"/>
      <c r="H41" s="92"/>
      <c r="I41" s="92"/>
      <c r="J41" s="92"/>
      <c r="K41" s="87" t="s">
        <v>6013</v>
      </c>
      <c r="L41" s="88"/>
      <c r="M41" s="89"/>
      <c r="N41" s="90">
        <v>0</v>
      </c>
    </row>
    <row r="42" spans="1:15" x14ac:dyDescent="0.35">
      <c r="A42" s="81"/>
      <c r="B42" s="82"/>
      <c r="C42" s="83"/>
      <c r="D42" s="82"/>
      <c r="E42" s="83"/>
      <c r="F42" s="84"/>
      <c r="G42" s="91"/>
      <c r="H42" s="92"/>
      <c r="I42" s="92"/>
      <c r="J42" s="92"/>
      <c r="K42" s="93" t="s">
        <v>5964</v>
      </c>
      <c r="L42" s="94">
        <f>300*5%</f>
        <v>15</v>
      </c>
      <c r="M42" s="95">
        <f>37500*5</f>
        <v>187500</v>
      </c>
      <c r="N42" s="96">
        <f t="shared" si="0"/>
        <v>2812500</v>
      </c>
    </row>
    <row r="43" spans="1:15" x14ac:dyDescent="0.35">
      <c r="A43" s="81"/>
      <c r="B43" s="82"/>
      <c r="C43" s="83"/>
      <c r="D43" s="82"/>
      <c r="E43" s="83"/>
      <c r="F43" s="84"/>
      <c r="G43" s="91"/>
      <c r="H43" s="92"/>
      <c r="I43" s="92"/>
      <c r="J43" s="92"/>
      <c r="K43" s="97" t="s">
        <v>5965</v>
      </c>
      <c r="L43" s="98">
        <f>300*20%</f>
        <v>60</v>
      </c>
      <c r="M43" s="99">
        <f>31500*5</f>
        <v>157500</v>
      </c>
      <c r="N43" s="100">
        <f t="shared" si="0"/>
        <v>9450000</v>
      </c>
    </row>
    <row r="44" spans="1:15" x14ac:dyDescent="0.35">
      <c r="A44" s="81"/>
      <c r="B44" s="82"/>
      <c r="C44" s="83"/>
      <c r="D44" s="82"/>
      <c r="E44" s="83"/>
      <c r="F44" s="84"/>
      <c r="G44" s="91"/>
      <c r="H44" s="92"/>
      <c r="I44" s="92"/>
      <c r="J44" s="92"/>
      <c r="K44" s="103" t="s">
        <v>5966</v>
      </c>
      <c r="L44" s="98">
        <f>300*30%</f>
        <v>90</v>
      </c>
      <c r="M44" s="99">
        <f>12000*5</f>
        <v>60000</v>
      </c>
      <c r="N44" s="100">
        <f t="shared" si="0"/>
        <v>5400000</v>
      </c>
    </row>
    <row r="45" spans="1:15" x14ac:dyDescent="0.35">
      <c r="A45" s="81"/>
      <c r="B45" s="82"/>
      <c r="C45" s="83"/>
      <c r="D45" s="82"/>
      <c r="E45" s="83"/>
      <c r="F45" s="84"/>
      <c r="G45" s="91"/>
      <c r="H45" s="92"/>
      <c r="I45" s="92"/>
      <c r="J45" s="92"/>
      <c r="K45" s="103" t="s">
        <v>5967</v>
      </c>
      <c r="L45" s="98">
        <f>300*30%</f>
        <v>90</v>
      </c>
      <c r="M45" s="99">
        <f>8000*5</f>
        <v>40000</v>
      </c>
      <c r="N45" s="100">
        <f t="shared" si="0"/>
        <v>3600000</v>
      </c>
    </row>
    <row r="46" spans="1:15" x14ac:dyDescent="0.35">
      <c r="A46" s="81"/>
      <c r="B46" s="82"/>
      <c r="C46" s="83"/>
      <c r="D46" s="82"/>
      <c r="E46" s="83"/>
      <c r="F46" s="84"/>
      <c r="G46" s="91"/>
      <c r="H46" s="92"/>
      <c r="I46" s="92"/>
      <c r="J46" s="92"/>
      <c r="K46" s="103" t="s">
        <v>5968</v>
      </c>
      <c r="L46" s="98">
        <f>300*15%</f>
        <v>45</v>
      </c>
      <c r="M46" s="99">
        <f>4000*5</f>
        <v>20000</v>
      </c>
      <c r="N46" s="100">
        <f t="shared" si="0"/>
        <v>900000</v>
      </c>
    </row>
    <row r="47" spans="1:15" x14ac:dyDescent="0.35">
      <c r="A47" s="81"/>
      <c r="B47" s="82"/>
      <c r="C47" s="83"/>
      <c r="D47" s="82"/>
      <c r="E47" s="83"/>
      <c r="F47" s="84"/>
      <c r="G47" s="91"/>
      <c r="H47" s="92"/>
      <c r="I47" s="92"/>
      <c r="J47" s="92"/>
      <c r="K47" s="104" t="s">
        <v>5953</v>
      </c>
      <c r="L47" s="105">
        <f>L44+L45</f>
        <v>180</v>
      </c>
      <c r="M47" s="99">
        <f>2000*5</f>
        <v>10000</v>
      </c>
      <c r="N47" s="100">
        <f t="shared" si="0"/>
        <v>1800000</v>
      </c>
    </row>
    <row r="48" spans="1:15" x14ac:dyDescent="0.35">
      <c r="A48" s="81"/>
      <c r="B48" s="82"/>
      <c r="C48" s="83"/>
      <c r="D48" s="82"/>
      <c r="E48" s="83"/>
      <c r="F48" s="84"/>
      <c r="G48" s="91"/>
      <c r="H48" s="92"/>
      <c r="I48" s="92"/>
      <c r="J48" s="92"/>
      <c r="K48" s="114" t="s">
        <v>5969</v>
      </c>
      <c r="L48" s="107">
        <v>1</v>
      </c>
      <c r="M48" s="108">
        <f>39000*5</f>
        <v>195000</v>
      </c>
      <c r="N48" s="109">
        <f t="shared" si="0"/>
        <v>195000</v>
      </c>
      <c r="O48" s="125">
        <f>SUM(N42:N48)</f>
        <v>24157500</v>
      </c>
    </row>
    <row r="49" spans="1:15" x14ac:dyDescent="0.35">
      <c r="A49" s="81"/>
      <c r="B49" s="82"/>
      <c r="C49" s="83"/>
      <c r="D49" s="82"/>
      <c r="E49" s="83"/>
      <c r="F49" s="84"/>
      <c r="G49" s="91"/>
      <c r="H49" s="92"/>
      <c r="I49" s="92"/>
      <c r="J49" s="92"/>
      <c r="K49" s="115" t="s">
        <v>5970</v>
      </c>
      <c r="L49" s="116"/>
      <c r="M49" s="117"/>
      <c r="N49" s="118">
        <f>SUM(N2:N48)</f>
        <v>230044820</v>
      </c>
      <c r="O49" s="30">
        <f>SUM(O48+O40+O32)*0.75</f>
        <v>83336625</v>
      </c>
    </row>
    <row r="50" spans="1:15" x14ac:dyDescent="0.35">
      <c r="N50" s="30">
        <f>N49*0.75</f>
        <v>172533615</v>
      </c>
      <c r="O50"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Charts</vt:lpstr>
      </vt:variant>
      <vt:variant>
        <vt:i4>2</vt:i4>
      </vt:variant>
    </vt:vector>
  </HeadingPairs>
  <TitlesOfParts>
    <vt:vector size="32" baseType="lpstr">
      <vt:lpstr>Sheet5</vt:lpstr>
      <vt:lpstr>Pivot CH1 &amp; Ch2 &amp; Ch3</vt:lpstr>
      <vt:lpstr>CH1</vt:lpstr>
      <vt:lpstr>Pivot Ch2</vt:lpstr>
      <vt:lpstr>Pivot Ch2 Account</vt:lpstr>
      <vt:lpstr>Pivot Ch3</vt:lpstr>
      <vt:lpstr>Pivot Ch3 Account</vt:lpstr>
      <vt:lpstr>UG and PG</vt:lpstr>
      <vt:lpstr>Cons. Ch2 &amp; Ch3</vt:lpstr>
      <vt:lpstr>Dof 2022 Items Support</vt:lpstr>
      <vt:lpstr>Opex 2021</vt:lpstr>
      <vt:lpstr>Opex 2020</vt:lpstr>
      <vt:lpstr>Capex 2020</vt:lpstr>
      <vt:lpstr>Capex 2021</vt:lpstr>
      <vt:lpstr>Mapping G</vt:lpstr>
      <vt:lpstr>2018</vt:lpstr>
      <vt:lpstr>2019</vt:lpstr>
      <vt:lpstr>XXX DoF 2022 Items</vt:lpstr>
      <vt:lpstr>Con</vt:lpstr>
      <vt:lpstr>DoF 2024 Items support</vt:lpstr>
      <vt:lpstr>PVT DoF 2018 2024</vt:lpstr>
      <vt:lpstr>DoF 2023 Items support</vt:lpstr>
      <vt:lpstr>DoF 2018 - 2024</vt:lpstr>
      <vt:lpstr>2022 Items</vt:lpstr>
      <vt:lpstr>2023 Items</vt:lpstr>
      <vt:lpstr>2024 Items</vt:lpstr>
      <vt:lpstr>UG 3yrs stipend registrar</vt:lpstr>
      <vt:lpstr>PG 2022</vt:lpstr>
      <vt:lpstr>PG 2023</vt:lpstr>
      <vt:lpstr>PG 2024</vt:lpstr>
      <vt:lpstr>Chart3</vt:lpstr>
      <vt:lpstr>Chart4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2021-07-15T04:23:57Z</dcterms:created>
  <dcterms:modified xsi:type="dcterms:W3CDTF">2023-10-13T12:10:04Z</dcterms:modified>
</cp:coreProperties>
</file>